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2.xml" ContentType="application/vnd.openxmlformats-officedocument.drawingml.chartshape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drawings/drawing3.xml" ContentType="application/vnd.openxmlformats-officedocument.drawingml.chartshapes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drawings/drawing4.xml" ContentType="application/vnd.openxmlformats-officedocument.drawing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date1904="1" showInkAnnotation="0" codeName="ThisWorkbook" autoCompressPictures="0"/>
  <bookViews>
    <workbookView xWindow="-33900" yWindow="700" windowWidth="31180" windowHeight="22300" tabRatio="784"/>
  </bookViews>
  <sheets>
    <sheet name="Copyright" sheetId="1" r:id="rId1"/>
    <sheet name="State" sheetId="2" r:id="rId2"/>
    <sheet name="County" sheetId="3" r:id="rId3"/>
    <sheet name="Town" sheetId="4" r:id="rId4"/>
    <sheet name="Graphs" sheetId="5" r:id="rId5"/>
    <sheet name="Party" sheetId="6" r:id="rId6"/>
    <sheet name="Statistics" sheetId="7" r:id="rId7"/>
    <sheet name="State VTO" sheetId="8" r:id="rId8"/>
    <sheet name="Candidates" sheetId="9" r:id="rId9"/>
    <sheet name="Ballots" sheetId="10" r:id="rId10"/>
    <sheet name="Notes" sheetId="11" r:id="rId11"/>
    <sheet name="Data Sources" sheetId="12" r:id="rId12"/>
    <sheet name="Update Log" sheetId="13" r:id="rId13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2877" i="3" l="1"/>
  <c r="L46" i="2"/>
  <c r="O2877" i="3"/>
  <c r="N46" i="2"/>
  <c r="P2877" i="3"/>
  <c r="P46" i="2"/>
  <c r="Q2877" i="3"/>
  <c r="R46" i="2"/>
  <c r="R2877" i="3"/>
  <c r="T46" i="2"/>
  <c r="S2877" i="3"/>
  <c r="V46" i="2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AD46" i="2"/>
  <c r="U2877" i="3"/>
  <c r="Z46" i="2"/>
  <c r="Y2877" i="3"/>
  <c r="AH46" i="2"/>
  <c r="AA2877" i="3"/>
  <c r="AL46" i="2"/>
  <c r="AL2877" i="3"/>
  <c r="BH46" i="2"/>
  <c r="C46" i="2"/>
  <c r="N633" i="3"/>
  <c r="L15" i="2"/>
  <c r="O633" i="3"/>
  <c r="N15" i="2"/>
  <c r="P633" i="3"/>
  <c r="P15" i="2"/>
  <c r="Q633" i="3"/>
  <c r="R15" i="2"/>
  <c r="R633" i="3"/>
  <c r="T15" i="2"/>
  <c r="S633" i="3"/>
  <c r="V15" i="2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AD15" i="2"/>
  <c r="U633" i="3"/>
  <c r="Z15" i="2"/>
  <c r="Y633" i="3"/>
  <c r="AH15" i="2"/>
  <c r="AL633" i="3"/>
  <c r="BH15" i="2"/>
  <c r="C15" i="2"/>
  <c r="N580" i="3"/>
  <c r="L13" i="2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L35" i="2"/>
  <c r="N3257" i="3"/>
  <c r="L53" i="2"/>
  <c r="N3232" i="3"/>
  <c r="L52" i="2"/>
  <c r="N3158" i="3"/>
  <c r="L51" i="2"/>
  <c r="N3101" i="3"/>
  <c r="L50" i="2"/>
  <c r="N3060" i="3"/>
  <c r="L49" i="2"/>
  <c r="BC2910" i="3"/>
  <c r="N2910" i="3"/>
  <c r="BC2911" i="3"/>
  <c r="N2911" i="3"/>
  <c r="BC2912" i="3"/>
  <c r="N2912" i="3"/>
  <c r="BC2913" i="3"/>
  <c r="N2913" i="3"/>
  <c r="BC2914" i="3"/>
  <c r="N2914" i="3"/>
  <c r="BC2915" i="3"/>
  <c r="N2915" i="3"/>
  <c r="BC2916" i="3"/>
  <c r="N2916" i="3"/>
  <c r="BC2917" i="3"/>
  <c r="N2917" i="3"/>
  <c r="BC2918" i="3"/>
  <c r="N2918" i="3"/>
  <c r="BC2919" i="3"/>
  <c r="N2919" i="3"/>
  <c r="BC2920" i="3"/>
  <c r="N2920" i="3"/>
  <c r="BC2921" i="3"/>
  <c r="N2921" i="3"/>
  <c r="BC2922" i="3"/>
  <c r="N2922" i="3"/>
  <c r="BC2923" i="3"/>
  <c r="N2923" i="3"/>
  <c r="N2924" i="3"/>
  <c r="L48" i="2"/>
  <c r="N2908" i="3"/>
  <c r="L47" i="2"/>
  <c r="N2621" i="3"/>
  <c r="L45" i="2"/>
  <c r="N2524" i="3"/>
  <c r="L44" i="2"/>
  <c r="N2456" i="3"/>
  <c r="L43" i="2"/>
  <c r="BC2403" i="3"/>
  <c r="N2403" i="3"/>
  <c r="BC2404" i="3"/>
  <c r="N2404" i="3"/>
  <c r="BC2405" i="3"/>
  <c r="N2405" i="3"/>
  <c r="BC2406" i="3"/>
  <c r="N2406" i="3"/>
  <c r="BC2407" i="3"/>
  <c r="N2407" i="3"/>
  <c r="N2408" i="3"/>
  <c r="L42" i="2"/>
  <c r="N2401" i="3"/>
  <c r="L41" i="2"/>
  <c r="N2332" i="3"/>
  <c r="L40" i="2"/>
  <c r="N2294" i="3"/>
  <c r="L39" i="2"/>
  <c r="N2215" i="3"/>
  <c r="L38" i="2"/>
  <c r="N2125" i="3"/>
  <c r="L37" i="2"/>
  <c r="N2070" i="3"/>
  <c r="L36" i="2"/>
  <c r="N1904" i="3"/>
  <c r="L34" i="2"/>
  <c r="N1869" i="3"/>
  <c r="L33" i="2"/>
  <c r="BC1836" i="3"/>
  <c r="N1836" i="3"/>
  <c r="BC1837" i="3"/>
  <c r="N1837" i="3"/>
  <c r="BC1838" i="3"/>
  <c r="N1838" i="3"/>
  <c r="BC1839" i="3"/>
  <c r="N1839" i="3"/>
  <c r="BC1840" i="3"/>
  <c r="N1840" i="3"/>
  <c r="BC1841" i="3"/>
  <c r="N1841" i="3"/>
  <c r="BC1842" i="3"/>
  <c r="N1842" i="3"/>
  <c r="BC1843" i="3"/>
  <c r="N1843" i="3"/>
  <c r="BC1844" i="3"/>
  <c r="N1844" i="3"/>
  <c r="BC1845" i="3"/>
  <c r="N1845" i="3"/>
  <c r="N1846" i="3"/>
  <c r="L32" i="2"/>
  <c r="N1834" i="3"/>
  <c r="L31" i="2"/>
  <c r="N1815" i="3"/>
  <c r="L30" i="2"/>
  <c r="N1720" i="3"/>
  <c r="L29" i="2"/>
  <c r="N1662" i="3"/>
  <c r="L28" i="2"/>
  <c r="N1545" i="3"/>
  <c r="L27" i="2"/>
  <c r="N1461" i="3"/>
  <c r="L26" i="2"/>
  <c r="N1372" i="3"/>
  <c r="L25" i="2"/>
  <c r="BC1273" i="3"/>
  <c r="N1273" i="3"/>
  <c r="BC1274" i="3"/>
  <c r="N1274" i="3"/>
  <c r="BC1275" i="3"/>
  <c r="N1275" i="3"/>
  <c r="BC1276" i="3"/>
  <c r="N1276" i="3"/>
  <c r="BC1277" i="3"/>
  <c r="N1277" i="3"/>
  <c r="BC1278" i="3"/>
  <c r="N1278" i="3"/>
  <c r="BC1279" i="3"/>
  <c r="N1279" i="3"/>
  <c r="BC1280" i="3"/>
  <c r="N1280" i="3"/>
  <c r="BC1281" i="3"/>
  <c r="N1281" i="3"/>
  <c r="BC1282" i="3"/>
  <c r="N1282" i="3"/>
  <c r="BC1283" i="3"/>
  <c r="N1283" i="3"/>
  <c r="BC1284" i="3"/>
  <c r="N1284" i="3"/>
  <c r="BC1285" i="3"/>
  <c r="N1285" i="3"/>
  <c r="BC1286" i="3"/>
  <c r="N1286" i="3"/>
  <c r="N1287" i="3"/>
  <c r="L24" i="2"/>
  <c r="N1271" i="3"/>
  <c r="L23" i="2"/>
  <c r="BC1229" i="3"/>
  <c r="N1229" i="3"/>
  <c r="BC1230" i="3"/>
  <c r="N1230" i="3"/>
  <c r="BC1231" i="3"/>
  <c r="N1231" i="3"/>
  <c r="BC1232" i="3"/>
  <c r="N1232" i="3"/>
  <c r="BC1233" i="3"/>
  <c r="N1233" i="3"/>
  <c r="BC1234" i="3"/>
  <c r="N1234" i="3"/>
  <c r="BC1235" i="3"/>
  <c r="N1235" i="3"/>
  <c r="BC1236" i="3"/>
  <c r="N1236" i="3"/>
  <c r="BC1237" i="3"/>
  <c r="N1237" i="3"/>
  <c r="BC1238" i="3"/>
  <c r="N1238" i="3"/>
  <c r="BC1239" i="3"/>
  <c r="N1239" i="3"/>
  <c r="BC1240" i="3"/>
  <c r="N1240" i="3"/>
  <c r="BC1241" i="3"/>
  <c r="N1241" i="3"/>
  <c r="BC1242" i="3"/>
  <c r="N1242" i="3"/>
  <c r="BC1243" i="3"/>
  <c r="N1243" i="3"/>
  <c r="BC1244" i="3"/>
  <c r="N1244" i="3"/>
  <c r="N1245" i="3"/>
  <c r="L22" i="2"/>
  <c r="N1227" i="3"/>
  <c r="L21" i="2"/>
  <c r="N1161" i="3"/>
  <c r="L20" i="2"/>
  <c r="N1039" i="3"/>
  <c r="L19" i="2"/>
  <c r="N932" i="3"/>
  <c r="L18" i="2"/>
  <c r="N831" i="3"/>
  <c r="L17" i="2"/>
  <c r="N737" i="3"/>
  <c r="L16" i="2"/>
  <c r="N587" i="3"/>
  <c r="L14" i="2"/>
  <c r="N419" i="3"/>
  <c r="L12" i="2"/>
  <c r="L11" i="2"/>
  <c r="N347" i="3"/>
  <c r="L10" i="2"/>
  <c r="BC334" i="3"/>
  <c r="N334" i="3"/>
  <c r="BC335" i="3"/>
  <c r="N335" i="3"/>
  <c r="BC336" i="3"/>
  <c r="N336" i="3"/>
  <c r="BC337" i="3"/>
  <c r="N337" i="3"/>
  <c r="BC338" i="3"/>
  <c r="N338" i="3"/>
  <c r="BC339" i="3"/>
  <c r="N339" i="3"/>
  <c r="BC340" i="3"/>
  <c r="N340" i="3"/>
  <c r="BC341" i="3"/>
  <c r="N341" i="3"/>
  <c r="N342" i="3"/>
  <c r="L9" i="2"/>
  <c r="N332" i="3"/>
  <c r="L8" i="2"/>
  <c r="N266" i="3"/>
  <c r="L7" i="2"/>
  <c r="N206" i="3"/>
  <c r="L6" i="2"/>
  <c r="N129" i="3"/>
  <c r="L5" i="2"/>
  <c r="N112" i="3"/>
  <c r="L4" i="2"/>
  <c r="N70" i="3"/>
  <c r="L3" i="2"/>
  <c r="O3257" i="3"/>
  <c r="N53" i="2"/>
  <c r="O3232" i="3"/>
  <c r="N52" i="2"/>
  <c r="O3158" i="3"/>
  <c r="N51" i="2"/>
  <c r="O3101" i="3"/>
  <c r="N50" i="2"/>
  <c r="O3060" i="3"/>
  <c r="N49" i="2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N48" i="2"/>
  <c r="O2908" i="3"/>
  <c r="N47" i="2"/>
  <c r="O2621" i="3"/>
  <c r="N45" i="2"/>
  <c r="O2524" i="3"/>
  <c r="N44" i="2"/>
  <c r="O2456" i="3"/>
  <c r="N43" i="2"/>
  <c r="O2403" i="3"/>
  <c r="O2404" i="3"/>
  <c r="O2405" i="3"/>
  <c r="O2406" i="3"/>
  <c r="O2407" i="3"/>
  <c r="O2408" i="3"/>
  <c r="N42" i="2"/>
  <c r="O2401" i="3"/>
  <c r="N41" i="2"/>
  <c r="O2332" i="3"/>
  <c r="N40" i="2"/>
  <c r="O2294" i="3"/>
  <c r="N39" i="2"/>
  <c r="O2215" i="3"/>
  <c r="N38" i="2"/>
  <c r="O2125" i="3"/>
  <c r="N37" i="2"/>
  <c r="O2070" i="3"/>
  <c r="N36" i="2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N35" i="2"/>
  <c r="O1904" i="3"/>
  <c r="N34" i="2"/>
  <c r="O1869" i="3"/>
  <c r="N33" i="2"/>
  <c r="O1836" i="3"/>
  <c r="O1837" i="3"/>
  <c r="O1838" i="3"/>
  <c r="O1839" i="3"/>
  <c r="O1840" i="3"/>
  <c r="O1841" i="3"/>
  <c r="O1842" i="3"/>
  <c r="O1843" i="3"/>
  <c r="O1844" i="3"/>
  <c r="O1845" i="3"/>
  <c r="O1846" i="3"/>
  <c r="N32" i="2"/>
  <c r="O1834" i="3"/>
  <c r="N31" i="2"/>
  <c r="O1815" i="3"/>
  <c r="N30" i="2"/>
  <c r="O1720" i="3"/>
  <c r="N29" i="2"/>
  <c r="O1662" i="3"/>
  <c r="N28" i="2"/>
  <c r="O1545" i="3"/>
  <c r="N27" i="2"/>
  <c r="O1461" i="3"/>
  <c r="N26" i="2"/>
  <c r="O1372" i="3"/>
  <c r="N25" i="2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N24" i="2"/>
  <c r="O1271" i="3"/>
  <c r="N23" i="2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N22" i="2"/>
  <c r="O1227" i="3"/>
  <c r="N21" i="2"/>
  <c r="O1161" i="3"/>
  <c r="N20" i="2"/>
  <c r="O1039" i="3"/>
  <c r="N19" i="2"/>
  <c r="O932" i="3"/>
  <c r="N18" i="2"/>
  <c r="O831" i="3"/>
  <c r="N17" i="2"/>
  <c r="O737" i="3"/>
  <c r="N16" i="2"/>
  <c r="O587" i="3"/>
  <c r="N14" i="2"/>
  <c r="O580" i="3"/>
  <c r="N13" i="2"/>
  <c r="O419" i="3"/>
  <c r="N12" i="2"/>
  <c r="N11" i="2"/>
  <c r="O347" i="3"/>
  <c r="N10" i="2"/>
  <c r="O334" i="3"/>
  <c r="O335" i="3"/>
  <c r="O336" i="3"/>
  <c r="O337" i="3"/>
  <c r="O338" i="3"/>
  <c r="O339" i="3"/>
  <c r="O340" i="3"/>
  <c r="O341" i="3"/>
  <c r="O342" i="3"/>
  <c r="N9" i="2"/>
  <c r="O332" i="3"/>
  <c r="N8" i="2"/>
  <c r="O266" i="3"/>
  <c r="N7" i="2"/>
  <c r="O206" i="3"/>
  <c r="N6" i="2"/>
  <c r="O129" i="3"/>
  <c r="N5" i="2"/>
  <c r="O112" i="3"/>
  <c r="N4" i="2"/>
  <c r="O70" i="3"/>
  <c r="N3" i="2"/>
  <c r="Q2125" i="3"/>
  <c r="R37" i="2"/>
  <c r="Q3257" i="3"/>
  <c r="R53" i="2"/>
  <c r="Q3232" i="3"/>
  <c r="R52" i="2"/>
  <c r="R51" i="2"/>
  <c r="Q3101" i="3"/>
  <c r="R50" i="2"/>
  <c r="Q3060" i="3"/>
  <c r="R49" i="2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R48" i="2"/>
  <c r="Q2908" i="3"/>
  <c r="R47" i="2"/>
  <c r="Q2621" i="3"/>
  <c r="R45" i="2"/>
  <c r="Q2524" i="3"/>
  <c r="R44" i="2"/>
  <c r="Q2456" i="3"/>
  <c r="R43" i="2"/>
  <c r="Q2403" i="3"/>
  <c r="Q2404" i="3"/>
  <c r="Q2405" i="3"/>
  <c r="Q2406" i="3"/>
  <c r="Q2407" i="3"/>
  <c r="Q2408" i="3"/>
  <c r="R42" i="2"/>
  <c r="Q2401" i="3"/>
  <c r="R41" i="2"/>
  <c r="Q2332" i="3"/>
  <c r="R40" i="2"/>
  <c r="R39" i="2"/>
  <c r="Q2215" i="3"/>
  <c r="R38" i="2"/>
  <c r="Q2070" i="3"/>
  <c r="R36" i="2"/>
  <c r="Q1968" i="3"/>
  <c r="R35" i="2"/>
  <c r="Q1904" i="3"/>
  <c r="R34" i="2"/>
  <c r="Q1869" i="3"/>
  <c r="R33" i="2"/>
  <c r="Q1836" i="3"/>
  <c r="Q1837" i="3"/>
  <c r="Q1838" i="3"/>
  <c r="Q1839" i="3"/>
  <c r="Q1840" i="3"/>
  <c r="Q1841" i="3"/>
  <c r="Q1842" i="3"/>
  <c r="Q1843" i="3"/>
  <c r="Q1844" i="3"/>
  <c r="Q1845" i="3"/>
  <c r="Q1846" i="3"/>
  <c r="R32" i="2"/>
  <c r="Q1834" i="3"/>
  <c r="R31" i="2"/>
  <c r="Q1815" i="3"/>
  <c r="R30" i="2"/>
  <c r="Q1720" i="3"/>
  <c r="R29" i="2"/>
  <c r="Q1662" i="3"/>
  <c r="R28" i="2"/>
  <c r="Q1545" i="3"/>
  <c r="R27" i="2"/>
  <c r="Q1461" i="3"/>
  <c r="R26" i="2"/>
  <c r="Q1372" i="3"/>
  <c r="R25" i="2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R24" i="2"/>
  <c r="Q1271" i="3"/>
  <c r="R23" i="2"/>
  <c r="R22" i="2"/>
  <c r="R21" i="2"/>
  <c r="Q1161" i="3"/>
  <c r="R20" i="2"/>
  <c r="Q1039" i="3"/>
  <c r="R19" i="2"/>
  <c r="Q932" i="3"/>
  <c r="R18" i="2"/>
  <c r="Q831" i="3"/>
  <c r="R17" i="2"/>
  <c r="Q737" i="3"/>
  <c r="R16" i="2"/>
  <c r="Q587" i="3"/>
  <c r="R14" i="2"/>
  <c r="Q580" i="3"/>
  <c r="R13" i="2"/>
  <c r="Q419" i="3"/>
  <c r="R12" i="2"/>
  <c r="R11" i="2"/>
  <c r="Q347" i="3"/>
  <c r="R10" i="2"/>
  <c r="R9" i="2"/>
  <c r="Q332" i="3"/>
  <c r="R8" i="2"/>
  <c r="Q266" i="3"/>
  <c r="R7" i="2"/>
  <c r="Q206" i="3"/>
  <c r="R6" i="2"/>
  <c r="Q129" i="3"/>
  <c r="R5" i="2"/>
  <c r="Q112" i="3"/>
  <c r="R4" i="2"/>
  <c r="Q70" i="3"/>
  <c r="R3" i="2"/>
  <c r="V3101" i="3"/>
  <c r="T3101" i="3"/>
  <c r="AG2366" i="3"/>
  <c r="S2366" i="3"/>
  <c r="AB3" i="2"/>
  <c r="AB4" i="2"/>
  <c r="AB5" i="2"/>
  <c r="V206" i="3"/>
  <c r="AB6" i="2"/>
  <c r="AB7" i="2"/>
  <c r="V332" i="3"/>
  <c r="AB8" i="2"/>
  <c r="AB9" i="2"/>
  <c r="AB10" i="2"/>
  <c r="AB11" i="2"/>
  <c r="V419" i="3"/>
  <c r="AB12" i="2"/>
  <c r="AB13" i="2"/>
  <c r="AB14" i="2"/>
  <c r="AB15" i="2"/>
  <c r="AB16" i="2"/>
  <c r="AB17" i="2"/>
  <c r="V932" i="3"/>
  <c r="AB18" i="2"/>
  <c r="AB19" i="2"/>
  <c r="AB20" i="2"/>
  <c r="V1227" i="3"/>
  <c r="AB21" i="2"/>
  <c r="AB22" i="2"/>
  <c r="AB23" i="2"/>
  <c r="AB24" i="2"/>
  <c r="AB25" i="2"/>
  <c r="AB26" i="2"/>
  <c r="AB27" i="2"/>
  <c r="AB28" i="2"/>
  <c r="AB29" i="2"/>
  <c r="AB30" i="2"/>
  <c r="AB31" i="2"/>
  <c r="AB32" i="2"/>
  <c r="V1869" i="3"/>
  <c r="AB33" i="2"/>
  <c r="AB34" i="2"/>
  <c r="V1968" i="3"/>
  <c r="AB35" i="2"/>
  <c r="AB36" i="2"/>
  <c r="AB37" i="2"/>
  <c r="AB38" i="2"/>
  <c r="AB39" i="2"/>
  <c r="AB40" i="2"/>
  <c r="V2401" i="3"/>
  <c r="AB41" i="2"/>
  <c r="V2403" i="3"/>
  <c r="V2404" i="3"/>
  <c r="V2405" i="3"/>
  <c r="V2406" i="3"/>
  <c r="V2407" i="3"/>
  <c r="V2408" i="3"/>
  <c r="AB42" i="2"/>
  <c r="AB43" i="2"/>
  <c r="AB44" i="2"/>
  <c r="AB45" i="2"/>
  <c r="AB46" i="2"/>
  <c r="V2908" i="3"/>
  <c r="AB47" i="2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AB48" i="2"/>
  <c r="AB49" i="2"/>
  <c r="AB50" i="2"/>
  <c r="AB51" i="2"/>
  <c r="V3232" i="3"/>
  <c r="AB52" i="2"/>
  <c r="AB53" i="2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407" i="3"/>
  <c r="W2406" i="3"/>
  <c r="W2405" i="3"/>
  <c r="W2404" i="3"/>
  <c r="W2403" i="3"/>
  <c r="W1836" i="3"/>
  <c r="W1837" i="3"/>
  <c r="W1838" i="3"/>
  <c r="W1839" i="3"/>
  <c r="W1840" i="3"/>
  <c r="W1841" i="3"/>
  <c r="W1842" i="3"/>
  <c r="W1843" i="3"/>
  <c r="W1844" i="3"/>
  <c r="W1845" i="3"/>
  <c r="W1846" i="3"/>
  <c r="W1286" i="3"/>
  <c r="W1285" i="3"/>
  <c r="W1284" i="3"/>
  <c r="W1283" i="3"/>
  <c r="W1282" i="3"/>
  <c r="W1281" i="3"/>
  <c r="W1280" i="3"/>
  <c r="W1279" i="3"/>
  <c r="W1278" i="3"/>
  <c r="W1277" i="3"/>
  <c r="W1276" i="3"/>
  <c r="W1275" i="3"/>
  <c r="W1274" i="3"/>
  <c r="W1273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334" i="3"/>
  <c r="W335" i="3"/>
  <c r="W336" i="3"/>
  <c r="W337" i="3"/>
  <c r="W338" i="3"/>
  <c r="W339" i="3"/>
  <c r="W340" i="3"/>
  <c r="W341" i="3"/>
  <c r="W342" i="3"/>
  <c r="W3157" i="3"/>
  <c r="W3156" i="3"/>
  <c r="W3155" i="3"/>
  <c r="W3154" i="3"/>
  <c r="W3153" i="3"/>
  <c r="W3152" i="3"/>
  <c r="W3151" i="3"/>
  <c r="W3150" i="3"/>
  <c r="W3149" i="3"/>
  <c r="W3148" i="3"/>
  <c r="W3147" i="3"/>
  <c r="W3146" i="3"/>
  <c r="W3145" i="3"/>
  <c r="W3144" i="3"/>
  <c r="W3143" i="3"/>
  <c r="W3142" i="3"/>
  <c r="W3141" i="3"/>
  <c r="W3140" i="3"/>
  <c r="W3139" i="3"/>
  <c r="W3138" i="3"/>
  <c r="W3137" i="3"/>
  <c r="W3136" i="3"/>
  <c r="W3135" i="3"/>
  <c r="W3134" i="3"/>
  <c r="W3133" i="3"/>
  <c r="W3132" i="3"/>
  <c r="W3131" i="3"/>
  <c r="W3130" i="3"/>
  <c r="W3129" i="3"/>
  <c r="W3128" i="3"/>
  <c r="W3127" i="3"/>
  <c r="W3126" i="3"/>
  <c r="W3125" i="3"/>
  <c r="W3124" i="3"/>
  <c r="W3123" i="3"/>
  <c r="W3122" i="3"/>
  <c r="W3121" i="3"/>
  <c r="W3120" i="3"/>
  <c r="W3119" i="3"/>
  <c r="W3118" i="3"/>
  <c r="W3117" i="3"/>
  <c r="W3116" i="3"/>
  <c r="W3115" i="3"/>
  <c r="W3114" i="3"/>
  <c r="W3113" i="3"/>
  <c r="W3112" i="3"/>
  <c r="W3111" i="3"/>
  <c r="W3110" i="3"/>
  <c r="W3109" i="3"/>
  <c r="W3108" i="3"/>
  <c r="W3107" i="3"/>
  <c r="W3106" i="3"/>
  <c r="W3105" i="3"/>
  <c r="W3104" i="3"/>
  <c r="W3103" i="3"/>
  <c r="W3100" i="3"/>
  <c r="W3099" i="3"/>
  <c r="W3098" i="3"/>
  <c r="W3097" i="3"/>
  <c r="W3096" i="3"/>
  <c r="W3095" i="3"/>
  <c r="W3094" i="3"/>
  <c r="W3093" i="3"/>
  <c r="W3092" i="3"/>
  <c r="W3091" i="3"/>
  <c r="W3090" i="3"/>
  <c r="W3089" i="3"/>
  <c r="W3088" i="3"/>
  <c r="W3087" i="3"/>
  <c r="W3086" i="3"/>
  <c r="W3085" i="3"/>
  <c r="W3084" i="3"/>
  <c r="W3083" i="3"/>
  <c r="W3082" i="3"/>
  <c r="W3081" i="3"/>
  <c r="W3080" i="3"/>
  <c r="W3079" i="3"/>
  <c r="W3078" i="3"/>
  <c r="W3077" i="3"/>
  <c r="W3076" i="3"/>
  <c r="W3075" i="3"/>
  <c r="W3074" i="3"/>
  <c r="W3073" i="3"/>
  <c r="W3072" i="3"/>
  <c r="W3071" i="3"/>
  <c r="W3070" i="3"/>
  <c r="W3069" i="3"/>
  <c r="W3068" i="3"/>
  <c r="W3067" i="3"/>
  <c r="W3066" i="3"/>
  <c r="W3065" i="3"/>
  <c r="W3064" i="3"/>
  <c r="W3063" i="3"/>
  <c r="W3062" i="3"/>
  <c r="W2907" i="3"/>
  <c r="W2906" i="3"/>
  <c r="W2905" i="3"/>
  <c r="W2904" i="3"/>
  <c r="W2903" i="3"/>
  <c r="W2902" i="3"/>
  <c r="W2901" i="3"/>
  <c r="W2900" i="3"/>
  <c r="W2899" i="3"/>
  <c r="W2898" i="3"/>
  <c r="W2897" i="3"/>
  <c r="W2896" i="3"/>
  <c r="W2895" i="3"/>
  <c r="W2894" i="3"/>
  <c r="W2893" i="3"/>
  <c r="W2892" i="3"/>
  <c r="W2891" i="3"/>
  <c r="W2890" i="3"/>
  <c r="W2889" i="3"/>
  <c r="W2888" i="3"/>
  <c r="W2887" i="3"/>
  <c r="W2886" i="3"/>
  <c r="W2885" i="3"/>
  <c r="W2884" i="3"/>
  <c r="W2883" i="3"/>
  <c r="W2882" i="3"/>
  <c r="W2881" i="3"/>
  <c r="W2880" i="3"/>
  <c r="W2879" i="3"/>
  <c r="W2620" i="3"/>
  <c r="W2619" i="3"/>
  <c r="W2618" i="3"/>
  <c r="W2617" i="3"/>
  <c r="W2616" i="3"/>
  <c r="W2615" i="3"/>
  <c r="W2614" i="3"/>
  <c r="W2613" i="3"/>
  <c r="W2612" i="3"/>
  <c r="W2611" i="3"/>
  <c r="W2610" i="3"/>
  <c r="W2609" i="3"/>
  <c r="W2608" i="3"/>
  <c r="W2607" i="3"/>
  <c r="W2606" i="3"/>
  <c r="W2605" i="3"/>
  <c r="W2604" i="3"/>
  <c r="W2603" i="3"/>
  <c r="W2602" i="3"/>
  <c r="W2601" i="3"/>
  <c r="W2600" i="3"/>
  <c r="W2599" i="3"/>
  <c r="W2598" i="3"/>
  <c r="W2597" i="3"/>
  <c r="W2596" i="3"/>
  <c r="W2595" i="3"/>
  <c r="W2594" i="3"/>
  <c r="W2593" i="3"/>
  <c r="W2592" i="3"/>
  <c r="W2591" i="3"/>
  <c r="W2590" i="3"/>
  <c r="W2589" i="3"/>
  <c r="W2588" i="3"/>
  <c r="W2587" i="3"/>
  <c r="W2586" i="3"/>
  <c r="W2585" i="3"/>
  <c r="W2584" i="3"/>
  <c r="W2583" i="3"/>
  <c r="W2582" i="3"/>
  <c r="W2581" i="3"/>
  <c r="W2580" i="3"/>
  <c r="W2579" i="3"/>
  <c r="W2578" i="3"/>
  <c r="W2577" i="3"/>
  <c r="W2576" i="3"/>
  <c r="W2575" i="3"/>
  <c r="W2574" i="3"/>
  <c r="W2573" i="3"/>
  <c r="W2572" i="3"/>
  <c r="W2571" i="3"/>
  <c r="W2570" i="3"/>
  <c r="W2569" i="3"/>
  <c r="W2568" i="3"/>
  <c r="W2567" i="3"/>
  <c r="W2566" i="3"/>
  <c r="W2565" i="3"/>
  <c r="W2564" i="3"/>
  <c r="W2563" i="3"/>
  <c r="W2562" i="3"/>
  <c r="W2561" i="3"/>
  <c r="W2560" i="3"/>
  <c r="W2559" i="3"/>
  <c r="W2558" i="3"/>
  <c r="W2557" i="3"/>
  <c r="W2556" i="3"/>
  <c r="W2555" i="3"/>
  <c r="W2554" i="3"/>
  <c r="W2553" i="3"/>
  <c r="W2552" i="3"/>
  <c r="W2551" i="3"/>
  <c r="W2550" i="3"/>
  <c r="W2549" i="3"/>
  <c r="W2548" i="3"/>
  <c r="W2547" i="3"/>
  <c r="W2546" i="3"/>
  <c r="W2545" i="3"/>
  <c r="W2544" i="3"/>
  <c r="W2543" i="3"/>
  <c r="W2542" i="3"/>
  <c r="W2541" i="3"/>
  <c r="W2540" i="3"/>
  <c r="W2539" i="3"/>
  <c r="W2538" i="3"/>
  <c r="W2537" i="3"/>
  <c r="W2536" i="3"/>
  <c r="W2535" i="3"/>
  <c r="W2534" i="3"/>
  <c r="W2533" i="3"/>
  <c r="W2532" i="3"/>
  <c r="W2531" i="3"/>
  <c r="W2530" i="3"/>
  <c r="W2529" i="3"/>
  <c r="W2528" i="3"/>
  <c r="W2527" i="3"/>
  <c r="W2526" i="3"/>
  <c r="W2400" i="3"/>
  <c r="W2399" i="3"/>
  <c r="W2398" i="3"/>
  <c r="W2397" i="3"/>
  <c r="W2396" i="3"/>
  <c r="W2395" i="3"/>
  <c r="W2394" i="3"/>
  <c r="W2393" i="3"/>
  <c r="W2392" i="3"/>
  <c r="W2391" i="3"/>
  <c r="W2390" i="3"/>
  <c r="W2389" i="3"/>
  <c r="W2388" i="3"/>
  <c r="W2387" i="3"/>
  <c r="W2386" i="3"/>
  <c r="W2385" i="3"/>
  <c r="W2384" i="3"/>
  <c r="W2383" i="3"/>
  <c r="W2382" i="3"/>
  <c r="W2381" i="3"/>
  <c r="W2380" i="3"/>
  <c r="W2379" i="3"/>
  <c r="W2378" i="3"/>
  <c r="W2377" i="3"/>
  <c r="W2376" i="3"/>
  <c r="W2375" i="3"/>
  <c r="W2374" i="3"/>
  <c r="W2373" i="3"/>
  <c r="W2372" i="3"/>
  <c r="W2371" i="3"/>
  <c r="W2370" i="3"/>
  <c r="W2369" i="3"/>
  <c r="W2368" i="3"/>
  <c r="W2367" i="3"/>
  <c r="W2366" i="3"/>
  <c r="W2365" i="3"/>
  <c r="W2364" i="3"/>
  <c r="W2363" i="3"/>
  <c r="W2362" i="3"/>
  <c r="W2361" i="3"/>
  <c r="W2360" i="3"/>
  <c r="W2359" i="3"/>
  <c r="W2358" i="3"/>
  <c r="W2357" i="3"/>
  <c r="W2356" i="3"/>
  <c r="W2355" i="3"/>
  <c r="W2354" i="3"/>
  <c r="W2353" i="3"/>
  <c r="W2352" i="3"/>
  <c r="W2351" i="3"/>
  <c r="W2350" i="3"/>
  <c r="W2349" i="3"/>
  <c r="W2348" i="3"/>
  <c r="W2347" i="3"/>
  <c r="W2346" i="3"/>
  <c r="W2345" i="3"/>
  <c r="W2344" i="3"/>
  <c r="W2343" i="3"/>
  <c r="W2342" i="3"/>
  <c r="W2341" i="3"/>
  <c r="W2340" i="3"/>
  <c r="W2339" i="3"/>
  <c r="W2338" i="3"/>
  <c r="W2337" i="3"/>
  <c r="W2336" i="3"/>
  <c r="W2335" i="3"/>
  <c r="W2334" i="3"/>
  <c r="W2214" i="3"/>
  <c r="W2213" i="3"/>
  <c r="W2212" i="3"/>
  <c r="W2211" i="3"/>
  <c r="W2210" i="3"/>
  <c r="W2209" i="3"/>
  <c r="W2208" i="3"/>
  <c r="W2207" i="3"/>
  <c r="W2206" i="3"/>
  <c r="W2205" i="3"/>
  <c r="W2204" i="3"/>
  <c r="W2203" i="3"/>
  <c r="W2202" i="3"/>
  <c r="W2201" i="3"/>
  <c r="W2200" i="3"/>
  <c r="W2199" i="3"/>
  <c r="W2198" i="3"/>
  <c r="W2197" i="3"/>
  <c r="W2196" i="3"/>
  <c r="W2195" i="3"/>
  <c r="W2194" i="3"/>
  <c r="W2193" i="3"/>
  <c r="W2192" i="3"/>
  <c r="W2191" i="3"/>
  <c r="W2190" i="3"/>
  <c r="W2189" i="3"/>
  <c r="W2188" i="3"/>
  <c r="W2187" i="3"/>
  <c r="W2186" i="3"/>
  <c r="W2185" i="3"/>
  <c r="W2184" i="3"/>
  <c r="W2183" i="3"/>
  <c r="W2182" i="3"/>
  <c r="W2181" i="3"/>
  <c r="W2180" i="3"/>
  <c r="W2179" i="3"/>
  <c r="W2178" i="3"/>
  <c r="W2177" i="3"/>
  <c r="W2176" i="3"/>
  <c r="W2175" i="3"/>
  <c r="W2174" i="3"/>
  <c r="W2173" i="3"/>
  <c r="W2172" i="3"/>
  <c r="W2171" i="3"/>
  <c r="W2170" i="3"/>
  <c r="W2169" i="3"/>
  <c r="W2168" i="3"/>
  <c r="W2167" i="3"/>
  <c r="W2166" i="3"/>
  <c r="W2165" i="3"/>
  <c r="W2164" i="3"/>
  <c r="W2163" i="3"/>
  <c r="W2162" i="3"/>
  <c r="W2161" i="3"/>
  <c r="W2160" i="3"/>
  <c r="W2159" i="3"/>
  <c r="W2158" i="3"/>
  <c r="W2157" i="3"/>
  <c r="W2156" i="3"/>
  <c r="W2155" i="3"/>
  <c r="W2154" i="3"/>
  <c r="W2153" i="3"/>
  <c r="W2152" i="3"/>
  <c r="W2151" i="3"/>
  <c r="W2150" i="3"/>
  <c r="W2149" i="3"/>
  <c r="W2148" i="3"/>
  <c r="W2147" i="3"/>
  <c r="W2146" i="3"/>
  <c r="W2145" i="3"/>
  <c r="W2144" i="3"/>
  <c r="W2143" i="3"/>
  <c r="W2142" i="3"/>
  <c r="W2141" i="3"/>
  <c r="W2140" i="3"/>
  <c r="W2139" i="3"/>
  <c r="W2138" i="3"/>
  <c r="W2137" i="3"/>
  <c r="W2136" i="3"/>
  <c r="W2135" i="3"/>
  <c r="W2134" i="3"/>
  <c r="W2133" i="3"/>
  <c r="W2132" i="3"/>
  <c r="W2131" i="3"/>
  <c r="W2130" i="3"/>
  <c r="W2129" i="3"/>
  <c r="W2128" i="3"/>
  <c r="W2127" i="3"/>
  <c r="W2124" i="3"/>
  <c r="W2123" i="3"/>
  <c r="W2122" i="3"/>
  <c r="W2121" i="3"/>
  <c r="W2120" i="3"/>
  <c r="W2119" i="3"/>
  <c r="W2118" i="3"/>
  <c r="W2117" i="3"/>
  <c r="W2116" i="3"/>
  <c r="W2115" i="3"/>
  <c r="W2114" i="3"/>
  <c r="W2113" i="3"/>
  <c r="W2112" i="3"/>
  <c r="W2111" i="3"/>
  <c r="W2110" i="3"/>
  <c r="W2109" i="3"/>
  <c r="W2108" i="3"/>
  <c r="W2107" i="3"/>
  <c r="W2106" i="3"/>
  <c r="W2105" i="3"/>
  <c r="W2104" i="3"/>
  <c r="W2103" i="3"/>
  <c r="W2102" i="3"/>
  <c r="W2101" i="3"/>
  <c r="W2100" i="3"/>
  <c r="W2099" i="3"/>
  <c r="W2098" i="3"/>
  <c r="W2097" i="3"/>
  <c r="W2096" i="3"/>
  <c r="W2095" i="3"/>
  <c r="W2094" i="3"/>
  <c r="W2093" i="3"/>
  <c r="W2092" i="3"/>
  <c r="W2091" i="3"/>
  <c r="W2090" i="3"/>
  <c r="W2089" i="3"/>
  <c r="W2088" i="3"/>
  <c r="W2087" i="3"/>
  <c r="W2086" i="3"/>
  <c r="W2085" i="3"/>
  <c r="W2084" i="3"/>
  <c r="W2083" i="3"/>
  <c r="W2082" i="3"/>
  <c r="W2081" i="3"/>
  <c r="W2080" i="3"/>
  <c r="W2079" i="3"/>
  <c r="W2078" i="3"/>
  <c r="W2077" i="3"/>
  <c r="W2076" i="3"/>
  <c r="W2075" i="3"/>
  <c r="W2074" i="3"/>
  <c r="W2073" i="3"/>
  <c r="W2072" i="3"/>
  <c r="W1868" i="3"/>
  <c r="W1867" i="3"/>
  <c r="W1866" i="3"/>
  <c r="W1865" i="3"/>
  <c r="W1864" i="3"/>
  <c r="W1863" i="3"/>
  <c r="W1862" i="3"/>
  <c r="W1861" i="3"/>
  <c r="W1860" i="3"/>
  <c r="W1859" i="3"/>
  <c r="W1858" i="3"/>
  <c r="W1857" i="3"/>
  <c r="W1856" i="3"/>
  <c r="W1855" i="3"/>
  <c r="W1854" i="3"/>
  <c r="W1853" i="3"/>
  <c r="W1852" i="3"/>
  <c r="W1851" i="3"/>
  <c r="W1850" i="3"/>
  <c r="W1849" i="3"/>
  <c r="W1848" i="3"/>
  <c r="W1719" i="3"/>
  <c r="W1718" i="3"/>
  <c r="W1717" i="3"/>
  <c r="W1716" i="3"/>
  <c r="W1715" i="3"/>
  <c r="W1714" i="3"/>
  <c r="W1713" i="3"/>
  <c r="W1712" i="3"/>
  <c r="W1711" i="3"/>
  <c r="W1710" i="3"/>
  <c r="W1709" i="3"/>
  <c r="W1708" i="3"/>
  <c r="W1707" i="3"/>
  <c r="W1706" i="3"/>
  <c r="W1705" i="3"/>
  <c r="W1704" i="3"/>
  <c r="W1703" i="3"/>
  <c r="W1702" i="3"/>
  <c r="W1701" i="3"/>
  <c r="W1700" i="3"/>
  <c r="W1699" i="3"/>
  <c r="W1698" i="3"/>
  <c r="W1697" i="3"/>
  <c r="W1696" i="3"/>
  <c r="W1695" i="3"/>
  <c r="W1694" i="3"/>
  <c r="W1693" i="3"/>
  <c r="W1692" i="3"/>
  <c r="W1691" i="3"/>
  <c r="W1690" i="3"/>
  <c r="W1689" i="3"/>
  <c r="W1688" i="3"/>
  <c r="W1687" i="3"/>
  <c r="W1686" i="3"/>
  <c r="W1685" i="3"/>
  <c r="W1684" i="3"/>
  <c r="W1683" i="3"/>
  <c r="W1682" i="3"/>
  <c r="W1681" i="3"/>
  <c r="W1680" i="3"/>
  <c r="W1679" i="3"/>
  <c r="W1678" i="3"/>
  <c r="W1677" i="3"/>
  <c r="W1676" i="3"/>
  <c r="W1675" i="3"/>
  <c r="W1674" i="3"/>
  <c r="W1673" i="3"/>
  <c r="W1672" i="3"/>
  <c r="W1671" i="3"/>
  <c r="W1670" i="3"/>
  <c r="W1669" i="3"/>
  <c r="W1668" i="3"/>
  <c r="W1667" i="3"/>
  <c r="W1666" i="3"/>
  <c r="W1665" i="3"/>
  <c r="W1664" i="3"/>
  <c r="W1661" i="3"/>
  <c r="W1660" i="3"/>
  <c r="W1659" i="3"/>
  <c r="W1658" i="3"/>
  <c r="W1657" i="3"/>
  <c r="W1656" i="3"/>
  <c r="W1655" i="3"/>
  <c r="W1654" i="3"/>
  <c r="W1653" i="3"/>
  <c r="W1652" i="3"/>
  <c r="W1651" i="3"/>
  <c r="W1650" i="3"/>
  <c r="W1649" i="3"/>
  <c r="W1648" i="3"/>
  <c r="W1647" i="3"/>
  <c r="W1646" i="3"/>
  <c r="W1645" i="3"/>
  <c r="W1644" i="3"/>
  <c r="W1643" i="3"/>
  <c r="W1642" i="3"/>
  <c r="W1641" i="3"/>
  <c r="W1640" i="3"/>
  <c r="W1639" i="3"/>
  <c r="W1638" i="3"/>
  <c r="W1637" i="3"/>
  <c r="W1636" i="3"/>
  <c r="W1635" i="3"/>
  <c r="W1634" i="3"/>
  <c r="W1633" i="3"/>
  <c r="W1632" i="3"/>
  <c r="W1631" i="3"/>
  <c r="W1630" i="3"/>
  <c r="W1629" i="3"/>
  <c r="W1628" i="3"/>
  <c r="W1627" i="3"/>
  <c r="W1626" i="3"/>
  <c r="W1625" i="3"/>
  <c r="W1624" i="3"/>
  <c r="W1623" i="3"/>
  <c r="W1622" i="3"/>
  <c r="W1621" i="3"/>
  <c r="W1620" i="3"/>
  <c r="W1619" i="3"/>
  <c r="W1618" i="3"/>
  <c r="W1617" i="3"/>
  <c r="W1616" i="3"/>
  <c r="W1615" i="3"/>
  <c r="W1614" i="3"/>
  <c r="W1613" i="3"/>
  <c r="W1612" i="3"/>
  <c r="W1611" i="3"/>
  <c r="W1610" i="3"/>
  <c r="W1609" i="3"/>
  <c r="W1608" i="3"/>
  <c r="W1607" i="3"/>
  <c r="W1606" i="3"/>
  <c r="W1605" i="3"/>
  <c r="W1604" i="3"/>
  <c r="W1603" i="3"/>
  <c r="W1602" i="3"/>
  <c r="W1601" i="3"/>
  <c r="W1600" i="3"/>
  <c r="W1599" i="3"/>
  <c r="W1598" i="3"/>
  <c r="W1597" i="3"/>
  <c r="W1596" i="3"/>
  <c r="W1595" i="3"/>
  <c r="W1594" i="3"/>
  <c r="W1593" i="3"/>
  <c r="W1592" i="3"/>
  <c r="W1591" i="3"/>
  <c r="W1590" i="3"/>
  <c r="W1589" i="3"/>
  <c r="W1588" i="3"/>
  <c r="W1587" i="3"/>
  <c r="W1586" i="3"/>
  <c r="W1585" i="3"/>
  <c r="W1584" i="3"/>
  <c r="W1583" i="3"/>
  <c r="W1582" i="3"/>
  <c r="W1581" i="3"/>
  <c r="W1580" i="3"/>
  <c r="W1579" i="3"/>
  <c r="W1578" i="3"/>
  <c r="W1577" i="3"/>
  <c r="W1576" i="3"/>
  <c r="W1575" i="3"/>
  <c r="W1574" i="3"/>
  <c r="W1573" i="3"/>
  <c r="W1572" i="3"/>
  <c r="W1571" i="3"/>
  <c r="W1570" i="3"/>
  <c r="W1569" i="3"/>
  <c r="W1568" i="3"/>
  <c r="W1567" i="3"/>
  <c r="W1566" i="3"/>
  <c r="W1565" i="3"/>
  <c r="W1564" i="3"/>
  <c r="W1563" i="3"/>
  <c r="W1562" i="3"/>
  <c r="W1561" i="3"/>
  <c r="W1560" i="3"/>
  <c r="W1559" i="3"/>
  <c r="W1558" i="3"/>
  <c r="W1557" i="3"/>
  <c r="W1556" i="3"/>
  <c r="W1555" i="3"/>
  <c r="W1554" i="3"/>
  <c r="W1553" i="3"/>
  <c r="W1552" i="3"/>
  <c r="W1551" i="3"/>
  <c r="W1550" i="3"/>
  <c r="W1549" i="3"/>
  <c r="W1548" i="3"/>
  <c r="W1547" i="3"/>
  <c r="W1523" i="3"/>
  <c r="W1371" i="3"/>
  <c r="W1370" i="3"/>
  <c r="W1369" i="3"/>
  <c r="W1368" i="3"/>
  <c r="W1367" i="3"/>
  <c r="W1366" i="3"/>
  <c r="W1365" i="3"/>
  <c r="W1364" i="3"/>
  <c r="W1363" i="3"/>
  <c r="W1362" i="3"/>
  <c r="W1361" i="3"/>
  <c r="W1360" i="3"/>
  <c r="W1359" i="3"/>
  <c r="W1358" i="3"/>
  <c r="W1357" i="3"/>
  <c r="W1356" i="3"/>
  <c r="W1355" i="3"/>
  <c r="W1354" i="3"/>
  <c r="W1353" i="3"/>
  <c r="W1352" i="3"/>
  <c r="W1351" i="3"/>
  <c r="W1350" i="3"/>
  <c r="W1349" i="3"/>
  <c r="W1348" i="3"/>
  <c r="W1347" i="3"/>
  <c r="W1346" i="3"/>
  <c r="W1345" i="3"/>
  <c r="W1344" i="3"/>
  <c r="W1343" i="3"/>
  <c r="W1342" i="3"/>
  <c r="W1341" i="3"/>
  <c r="W1340" i="3"/>
  <c r="W1339" i="3"/>
  <c r="W1338" i="3"/>
  <c r="W1337" i="3"/>
  <c r="W1336" i="3"/>
  <c r="W1335" i="3"/>
  <c r="W1334" i="3"/>
  <c r="W1333" i="3"/>
  <c r="W1332" i="3"/>
  <c r="W1331" i="3"/>
  <c r="W1330" i="3"/>
  <c r="W1329" i="3"/>
  <c r="W1328" i="3"/>
  <c r="W1327" i="3"/>
  <c r="W1326" i="3"/>
  <c r="W1325" i="3"/>
  <c r="W1324" i="3"/>
  <c r="W1323" i="3"/>
  <c r="W1322" i="3"/>
  <c r="W1321" i="3"/>
  <c r="W1320" i="3"/>
  <c r="W1319" i="3"/>
  <c r="W1318" i="3"/>
  <c r="W1317" i="3"/>
  <c r="W1316" i="3"/>
  <c r="W1315" i="3"/>
  <c r="W1314" i="3"/>
  <c r="W1313" i="3"/>
  <c r="W1312" i="3"/>
  <c r="W1311" i="3"/>
  <c r="W1310" i="3"/>
  <c r="W1309" i="3"/>
  <c r="W1308" i="3"/>
  <c r="W1307" i="3"/>
  <c r="W1306" i="3"/>
  <c r="W1305" i="3"/>
  <c r="W1304" i="3"/>
  <c r="W1303" i="3"/>
  <c r="W1302" i="3"/>
  <c r="W1301" i="3"/>
  <c r="W1300" i="3"/>
  <c r="W1299" i="3"/>
  <c r="W1298" i="3"/>
  <c r="W1297" i="3"/>
  <c r="W1296" i="3"/>
  <c r="W1295" i="3"/>
  <c r="W1294" i="3"/>
  <c r="W1293" i="3"/>
  <c r="W1292" i="3"/>
  <c r="W1291" i="3"/>
  <c r="W1290" i="3"/>
  <c r="W1289" i="3"/>
  <c r="AV688" i="4"/>
  <c r="AV689" i="4"/>
  <c r="AV690" i="4"/>
  <c r="AV691" i="4"/>
  <c r="AV692" i="4"/>
  <c r="W69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207" i="4"/>
  <c r="AV208" i="4"/>
  <c r="AV209" i="4"/>
  <c r="AV210" i="4"/>
  <c r="AV211" i="4"/>
  <c r="AV212" i="4"/>
  <c r="AV213" i="4"/>
  <c r="AV214" i="4"/>
  <c r="AV215" i="4"/>
  <c r="AV216" i="4"/>
  <c r="AV217" i="4"/>
  <c r="AV218" i="4"/>
  <c r="AV219" i="4"/>
  <c r="AV220" i="4"/>
  <c r="AV221" i="4"/>
  <c r="AV222" i="4"/>
  <c r="AV223" i="4"/>
  <c r="AV224" i="4"/>
  <c r="AV225" i="4"/>
  <c r="AV226" i="4"/>
  <c r="AV227" i="4"/>
  <c r="AV228" i="4"/>
  <c r="AV229" i="4"/>
  <c r="AV230" i="4"/>
  <c r="AV231" i="4"/>
  <c r="AV232" i="4"/>
  <c r="AV233" i="4"/>
  <c r="AV234" i="4"/>
  <c r="AV235" i="4"/>
  <c r="AV236" i="4"/>
  <c r="AV237" i="4"/>
  <c r="AV238" i="4"/>
  <c r="AV239" i="4"/>
  <c r="AV240" i="4"/>
  <c r="AV241" i="4"/>
  <c r="AV242" i="4"/>
  <c r="AV243" i="4"/>
  <c r="AV244" i="4"/>
  <c r="AV245" i="4"/>
  <c r="AV246" i="4"/>
  <c r="AV247" i="4"/>
  <c r="AV248" i="4"/>
  <c r="AV249" i="4"/>
  <c r="AV250" i="4"/>
  <c r="AV251" i="4"/>
  <c r="AV252" i="4"/>
  <c r="AV253" i="4"/>
  <c r="AV254" i="4"/>
  <c r="AV255" i="4"/>
  <c r="AV256" i="4"/>
  <c r="AV257" i="4"/>
  <c r="AV258" i="4"/>
  <c r="AV259" i="4"/>
  <c r="AV260" i="4"/>
  <c r="AV261" i="4"/>
  <c r="AV262" i="4"/>
  <c r="AV263" i="4"/>
  <c r="AV264" i="4"/>
  <c r="AV265" i="4"/>
  <c r="AV266" i="4"/>
  <c r="AV267" i="4"/>
  <c r="AV268" i="4"/>
  <c r="AV269" i="4"/>
  <c r="AV270" i="4"/>
  <c r="AV271" i="4"/>
  <c r="AV272" i="4"/>
  <c r="AV273" i="4"/>
  <c r="AV274" i="4"/>
  <c r="AV275" i="4"/>
  <c r="AV276" i="4"/>
  <c r="AV277" i="4"/>
  <c r="AV278" i="4"/>
  <c r="AV279" i="4"/>
  <c r="AV280" i="4"/>
  <c r="AV281" i="4"/>
  <c r="AV282" i="4"/>
  <c r="AV283" i="4"/>
  <c r="AV284" i="4"/>
  <c r="AV285" i="4"/>
  <c r="AV286" i="4"/>
  <c r="AV287" i="4"/>
  <c r="AV288" i="4"/>
  <c r="AV289" i="4"/>
  <c r="AV290" i="4"/>
  <c r="AV291" i="4"/>
  <c r="AV292" i="4"/>
  <c r="AV293" i="4"/>
  <c r="AV294" i="4"/>
  <c r="AV295" i="4"/>
  <c r="AV296" i="4"/>
  <c r="AV297" i="4"/>
  <c r="AV298" i="4"/>
  <c r="AV299" i="4"/>
  <c r="AV300" i="4"/>
  <c r="AV301" i="4"/>
  <c r="AV302" i="4"/>
  <c r="AV303" i="4"/>
  <c r="AV304" i="4"/>
  <c r="AV305" i="4"/>
  <c r="AV306" i="4"/>
  <c r="AV307" i="4"/>
  <c r="AV308" i="4"/>
  <c r="AV309" i="4"/>
  <c r="AV310" i="4"/>
  <c r="AV311" i="4"/>
  <c r="AV312" i="4"/>
  <c r="AV313" i="4"/>
  <c r="AV314" i="4"/>
  <c r="AV315" i="4"/>
  <c r="AV316" i="4"/>
  <c r="AV317" i="4"/>
  <c r="AV318" i="4"/>
  <c r="AV319" i="4"/>
  <c r="AV320" i="4"/>
  <c r="AV321" i="4"/>
  <c r="AV322" i="4"/>
  <c r="AV323" i="4"/>
  <c r="AV324" i="4"/>
  <c r="AV325" i="4"/>
  <c r="AV326" i="4"/>
  <c r="AV327" i="4"/>
  <c r="AV328" i="4"/>
  <c r="AV329" i="4"/>
  <c r="AV330" i="4"/>
  <c r="AV331" i="4"/>
  <c r="AV332" i="4"/>
  <c r="AV333" i="4"/>
  <c r="AV334" i="4"/>
  <c r="AV335" i="4"/>
  <c r="AV336" i="4"/>
  <c r="AV337" i="4"/>
  <c r="AV338" i="4"/>
  <c r="AV339" i="4"/>
  <c r="AV340" i="4"/>
  <c r="AV341" i="4"/>
  <c r="AV342" i="4"/>
  <c r="AV343" i="4"/>
  <c r="AV344" i="4"/>
  <c r="AV345" i="4"/>
  <c r="AV346" i="4"/>
  <c r="AV347" i="4"/>
  <c r="AV348" i="4"/>
  <c r="AV349" i="4"/>
  <c r="AV350" i="4"/>
  <c r="AV351" i="4"/>
  <c r="AV352" i="4"/>
  <c r="AV353" i="4"/>
  <c r="AV354" i="4"/>
  <c r="AV355" i="4"/>
  <c r="AV356" i="4"/>
  <c r="AV357" i="4"/>
  <c r="AV358" i="4"/>
  <c r="AV359" i="4"/>
  <c r="AV360" i="4"/>
  <c r="AV361" i="4"/>
  <c r="AV362" i="4"/>
  <c r="AV363" i="4"/>
  <c r="AV364" i="4"/>
  <c r="AV365" i="4"/>
  <c r="AV366" i="4"/>
  <c r="AV367" i="4"/>
  <c r="AV368" i="4"/>
  <c r="AV369" i="4"/>
  <c r="AV370" i="4"/>
  <c r="AV371" i="4"/>
  <c r="AV372" i="4"/>
  <c r="AV373" i="4"/>
  <c r="AV374" i="4"/>
  <c r="AV375" i="4"/>
  <c r="AV376" i="4"/>
  <c r="AV377" i="4"/>
  <c r="AV378" i="4"/>
  <c r="AV379" i="4"/>
  <c r="AV380" i="4"/>
  <c r="AV381" i="4"/>
  <c r="AV382" i="4"/>
  <c r="AV383" i="4"/>
  <c r="AV384" i="4"/>
  <c r="AV385" i="4"/>
  <c r="AV386" i="4"/>
  <c r="AV387" i="4"/>
  <c r="AV388" i="4"/>
  <c r="AV389" i="4"/>
  <c r="AV390" i="4"/>
  <c r="AV391" i="4"/>
  <c r="AV392" i="4"/>
  <c r="AV393" i="4"/>
  <c r="AV394" i="4"/>
  <c r="AV395" i="4"/>
  <c r="AV396" i="4"/>
  <c r="AV397" i="4"/>
  <c r="AV398" i="4"/>
  <c r="AV399" i="4"/>
  <c r="AV400" i="4"/>
  <c r="AV401" i="4"/>
  <c r="AV402" i="4"/>
  <c r="AV403" i="4"/>
  <c r="AV404" i="4"/>
  <c r="AV405" i="4"/>
  <c r="AV406" i="4"/>
  <c r="AV407" i="4"/>
  <c r="AV408" i="4"/>
  <c r="AV409" i="4"/>
  <c r="AV410" i="4"/>
  <c r="AV411" i="4"/>
  <c r="AV412" i="4"/>
  <c r="AV413" i="4"/>
  <c r="AV414" i="4"/>
  <c r="AV415" i="4"/>
  <c r="AV416" i="4"/>
  <c r="AV417" i="4"/>
  <c r="AV418" i="4"/>
  <c r="AV419" i="4"/>
  <c r="AV420" i="4"/>
  <c r="AV421" i="4"/>
  <c r="AV422" i="4"/>
  <c r="AV423" i="4"/>
  <c r="AV424" i="4"/>
  <c r="AV425" i="4"/>
  <c r="AV426" i="4"/>
  <c r="AV427" i="4"/>
  <c r="AV428" i="4"/>
  <c r="AV429" i="4"/>
  <c r="AV430" i="4"/>
  <c r="AV431" i="4"/>
  <c r="AV432" i="4"/>
  <c r="AV433" i="4"/>
  <c r="AV434" i="4"/>
  <c r="AV435" i="4"/>
  <c r="AV436" i="4"/>
  <c r="AV437" i="4"/>
  <c r="AV438" i="4"/>
  <c r="AV439" i="4"/>
  <c r="AV440" i="4"/>
  <c r="AV441" i="4"/>
  <c r="AV442" i="4"/>
  <c r="AV443" i="4"/>
  <c r="AV444" i="4"/>
  <c r="AV445" i="4"/>
  <c r="AV446" i="4"/>
  <c r="AV447" i="4"/>
  <c r="AV448" i="4"/>
  <c r="AV449" i="4"/>
  <c r="AV450" i="4"/>
  <c r="AV451" i="4"/>
  <c r="AV452" i="4"/>
  <c r="AV454" i="4"/>
  <c r="AV455" i="4"/>
  <c r="AV456" i="4"/>
  <c r="AV457" i="4"/>
  <c r="AV458" i="4"/>
  <c r="AV459" i="4"/>
  <c r="AV460" i="4"/>
  <c r="AV461" i="4"/>
  <c r="AV462" i="4"/>
  <c r="AV463" i="4"/>
  <c r="AV464" i="4"/>
  <c r="AV465" i="4"/>
  <c r="AV466" i="4"/>
  <c r="AV467" i="4"/>
  <c r="AV468" i="4"/>
  <c r="AV469" i="4"/>
  <c r="AV470" i="4"/>
  <c r="AV471" i="4"/>
  <c r="AV472" i="4"/>
  <c r="AV473" i="4"/>
  <c r="AV474" i="4"/>
  <c r="AV475" i="4"/>
  <c r="AV476" i="4"/>
  <c r="AV477" i="4"/>
  <c r="AV478" i="4"/>
  <c r="AV479" i="4"/>
  <c r="AV480" i="4"/>
  <c r="AV481" i="4"/>
  <c r="AV482" i="4"/>
  <c r="AV483" i="4"/>
  <c r="AV484" i="4"/>
  <c r="AV485" i="4"/>
  <c r="AV486" i="4"/>
  <c r="AV487" i="4"/>
  <c r="AV488" i="4"/>
  <c r="AV489" i="4"/>
  <c r="AV490" i="4"/>
  <c r="AV491" i="4"/>
  <c r="AV492" i="4"/>
  <c r="AV493" i="4"/>
  <c r="AV494" i="4"/>
  <c r="AV495" i="4"/>
  <c r="AV496" i="4"/>
  <c r="AV497" i="4"/>
  <c r="AV498" i="4"/>
  <c r="AV499" i="4"/>
  <c r="AV500" i="4"/>
  <c r="AV501" i="4"/>
  <c r="AV502" i="4"/>
  <c r="AV503" i="4"/>
  <c r="AV504" i="4"/>
  <c r="AV505" i="4"/>
  <c r="AV506" i="4"/>
  <c r="AV507" i="4"/>
  <c r="AV508" i="4"/>
  <c r="AV509" i="4"/>
  <c r="AV510" i="4"/>
  <c r="AV511" i="4"/>
  <c r="AV512" i="4"/>
  <c r="AV513" i="4"/>
  <c r="AV514" i="4"/>
  <c r="AV515" i="4"/>
  <c r="AV516" i="4"/>
  <c r="AV517" i="4"/>
  <c r="AV518" i="4"/>
  <c r="AV519" i="4"/>
  <c r="AV520" i="4"/>
  <c r="AV521" i="4"/>
  <c r="AV522" i="4"/>
  <c r="AV523" i="4"/>
  <c r="AV524" i="4"/>
  <c r="AV525" i="4"/>
  <c r="AV526" i="4"/>
  <c r="AV527" i="4"/>
  <c r="AV528" i="4"/>
  <c r="AV529" i="4"/>
  <c r="AV530" i="4"/>
  <c r="AV531" i="4"/>
  <c r="AV532" i="4"/>
  <c r="AV533" i="4"/>
  <c r="AV534" i="4"/>
  <c r="AV535" i="4"/>
  <c r="AV536" i="4"/>
  <c r="AV537" i="4"/>
  <c r="AV538" i="4"/>
  <c r="AV539" i="4"/>
  <c r="AV540" i="4"/>
  <c r="AV541" i="4"/>
  <c r="AV542" i="4"/>
  <c r="AV543" i="4"/>
  <c r="AV544" i="4"/>
  <c r="AV545" i="4"/>
  <c r="AV546" i="4"/>
  <c r="AV547" i="4"/>
  <c r="AV548" i="4"/>
  <c r="AV549" i="4"/>
  <c r="AV550" i="4"/>
  <c r="AV551" i="4"/>
  <c r="AV552" i="4"/>
  <c r="AV553" i="4"/>
  <c r="AV554" i="4"/>
  <c r="AV555" i="4"/>
  <c r="AV556" i="4"/>
  <c r="AV557" i="4"/>
  <c r="AV558" i="4"/>
  <c r="AV559" i="4"/>
  <c r="AV560" i="4"/>
  <c r="AV561" i="4"/>
  <c r="AV562" i="4"/>
  <c r="AV563" i="4"/>
  <c r="AV564" i="4"/>
  <c r="AV565" i="4"/>
  <c r="AV566" i="4"/>
  <c r="AV567" i="4"/>
  <c r="AV568" i="4"/>
  <c r="AV569" i="4"/>
  <c r="AV570" i="4"/>
  <c r="AV571" i="4"/>
  <c r="AV572" i="4"/>
  <c r="AV573" i="4"/>
  <c r="AV574" i="4"/>
  <c r="AV575" i="4"/>
  <c r="AV576" i="4"/>
  <c r="AV577" i="4"/>
  <c r="AV578" i="4"/>
  <c r="AV579" i="4"/>
  <c r="AV580" i="4"/>
  <c r="AV581" i="4"/>
  <c r="AV582" i="4"/>
  <c r="AV583" i="4"/>
  <c r="AV584" i="4"/>
  <c r="AV585" i="4"/>
  <c r="AV586" i="4"/>
  <c r="AV587" i="4"/>
  <c r="AV588" i="4"/>
  <c r="AV589" i="4"/>
  <c r="AV590" i="4"/>
  <c r="AV591" i="4"/>
  <c r="AV592" i="4"/>
  <c r="AV593" i="4"/>
  <c r="AV594" i="4"/>
  <c r="AV595" i="4"/>
  <c r="AV596" i="4"/>
  <c r="AV597" i="4"/>
  <c r="AV598" i="4"/>
  <c r="AV599" i="4"/>
  <c r="AV600" i="4"/>
  <c r="AV601" i="4"/>
  <c r="AV602" i="4"/>
  <c r="AV603" i="4"/>
  <c r="AV604" i="4"/>
  <c r="AV605" i="4"/>
  <c r="AV606" i="4"/>
  <c r="AV607" i="4"/>
  <c r="AV608" i="4"/>
  <c r="AV609" i="4"/>
  <c r="AV610" i="4"/>
  <c r="AV611" i="4"/>
  <c r="AV612" i="4"/>
  <c r="AV613" i="4"/>
  <c r="AV614" i="4"/>
  <c r="AV615" i="4"/>
  <c r="AV616" i="4"/>
  <c r="AV617" i="4"/>
  <c r="AV618" i="4"/>
  <c r="AV619" i="4"/>
  <c r="AV620" i="4"/>
  <c r="AV621" i="4"/>
  <c r="AV622" i="4"/>
  <c r="AV623" i="4"/>
  <c r="AV624" i="4"/>
  <c r="AV625" i="4"/>
  <c r="AV626" i="4"/>
  <c r="AV627" i="4"/>
  <c r="AV628" i="4"/>
  <c r="AV629" i="4"/>
  <c r="AV630" i="4"/>
  <c r="AV631" i="4"/>
  <c r="AV632" i="4"/>
  <c r="AV633" i="4"/>
  <c r="AV634" i="4"/>
  <c r="AV635" i="4"/>
  <c r="AV636" i="4"/>
  <c r="AV637" i="4"/>
  <c r="AV638" i="4"/>
  <c r="AV639" i="4"/>
  <c r="AV640" i="4"/>
  <c r="AV641" i="4"/>
  <c r="AV642" i="4"/>
  <c r="AV643" i="4"/>
  <c r="AV644" i="4"/>
  <c r="AV645" i="4"/>
  <c r="AV646" i="4"/>
  <c r="AV647" i="4"/>
  <c r="AV648" i="4"/>
  <c r="AV649" i="4"/>
  <c r="AV650" i="4"/>
  <c r="AV651" i="4"/>
  <c r="AV652" i="4"/>
  <c r="AV653" i="4"/>
  <c r="AV654" i="4"/>
  <c r="AV655" i="4"/>
  <c r="AV656" i="4"/>
  <c r="AV657" i="4"/>
  <c r="AV658" i="4"/>
  <c r="AV659" i="4"/>
  <c r="AV660" i="4"/>
  <c r="AV661" i="4"/>
  <c r="AV662" i="4"/>
  <c r="AV663" i="4"/>
  <c r="AV664" i="4"/>
  <c r="AV665" i="4"/>
  <c r="AV666" i="4"/>
  <c r="AV667" i="4"/>
  <c r="AV668" i="4"/>
  <c r="AV669" i="4"/>
  <c r="AV670" i="4"/>
  <c r="AV671" i="4"/>
  <c r="AV672" i="4"/>
  <c r="AV673" i="4"/>
  <c r="AV674" i="4"/>
  <c r="AV675" i="4"/>
  <c r="AV676" i="4"/>
  <c r="AV677" i="4"/>
  <c r="AV678" i="4"/>
  <c r="AV679" i="4"/>
  <c r="AV680" i="4"/>
  <c r="AV681" i="4"/>
  <c r="AV682" i="4"/>
  <c r="AV683" i="4"/>
  <c r="AV684" i="4"/>
  <c r="AV685" i="4"/>
  <c r="W1096" i="3"/>
  <c r="W1038" i="3"/>
  <c r="W1037" i="3"/>
  <c r="W1036" i="3"/>
  <c r="W1035" i="3"/>
  <c r="W1034" i="3"/>
  <c r="W1033" i="3"/>
  <c r="W1032" i="3"/>
  <c r="W1031" i="3"/>
  <c r="W1030" i="3"/>
  <c r="W1029" i="3"/>
  <c r="W1028" i="3"/>
  <c r="W1027" i="3"/>
  <c r="W1026" i="3"/>
  <c r="W1025" i="3"/>
  <c r="W1024" i="3"/>
  <c r="W1023" i="3"/>
  <c r="W1022" i="3"/>
  <c r="W1021" i="3"/>
  <c r="W1020" i="3"/>
  <c r="W1019" i="3"/>
  <c r="W1018" i="3"/>
  <c r="W1017" i="3"/>
  <c r="W1016" i="3"/>
  <c r="W1015" i="3"/>
  <c r="W1014" i="3"/>
  <c r="W1013" i="3"/>
  <c r="W1012" i="3"/>
  <c r="W1011" i="3"/>
  <c r="W1010" i="3"/>
  <c r="W1009" i="3"/>
  <c r="W1008" i="3"/>
  <c r="W1007" i="3"/>
  <c r="W1006" i="3"/>
  <c r="W1005" i="3"/>
  <c r="W1004" i="3"/>
  <c r="W1003" i="3"/>
  <c r="W1002" i="3"/>
  <c r="W1001" i="3"/>
  <c r="W1000" i="3"/>
  <c r="W999" i="3"/>
  <c r="W998" i="3"/>
  <c r="W997" i="3"/>
  <c r="W996" i="3"/>
  <c r="W995" i="3"/>
  <c r="W994" i="3"/>
  <c r="W993" i="3"/>
  <c r="W992" i="3"/>
  <c r="W991" i="3"/>
  <c r="W990" i="3"/>
  <c r="W989" i="3"/>
  <c r="W988" i="3"/>
  <c r="W987" i="3"/>
  <c r="W986" i="3"/>
  <c r="W985" i="3"/>
  <c r="W984" i="3"/>
  <c r="W983" i="3"/>
  <c r="W982" i="3"/>
  <c r="W981" i="3"/>
  <c r="W980" i="3"/>
  <c r="W979" i="3"/>
  <c r="W978" i="3"/>
  <c r="W977" i="3"/>
  <c r="W976" i="3"/>
  <c r="W975" i="3"/>
  <c r="W974" i="3"/>
  <c r="W973" i="3"/>
  <c r="W972" i="3"/>
  <c r="W971" i="3"/>
  <c r="W970" i="3"/>
  <c r="W969" i="3"/>
  <c r="W968" i="3"/>
  <c r="W967" i="3"/>
  <c r="W966" i="3"/>
  <c r="W965" i="3"/>
  <c r="W964" i="3"/>
  <c r="W963" i="3"/>
  <c r="W962" i="3"/>
  <c r="W961" i="3"/>
  <c r="W960" i="3"/>
  <c r="W959" i="3"/>
  <c r="W958" i="3"/>
  <c r="W957" i="3"/>
  <c r="W956" i="3"/>
  <c r="W955" i="3"/>
  <c r="W954" i="3"/>
  <c r="W953" i="3"/>
  <c r="W952" i="3"/>
  <c r="W951" i="3"/>
  <c r="W950" i="3"/>
  <c r="W949" i="3"/>
  <c r="W948" i="3"/>
  <c r="W947" i="3"/>
  <c r="W946" i="3"/>
  <c r="W945" i="3"/>
  <c r="W944" i="3"/>
  <c r="W943" i="3"/>
  <c r="W942" i="3"/>
  <c r="W941" i="3"/>
  <c r="W940" i="3"/>
  <c r="W939" i="3"/>
  <c r="W938" i="3"/>
  <c r="W937" i="3"/>
  <c r="W936" i="3"/>
  <c r="W935" i="3"/>
  <c r="W934" i="3"/>
  <c r="W830" i="3"/>
  <c r="W829" i="3"/>
  <c r="W828" i="3"/>
  <c r="W827" i="3"/>
  <c r="W826" i="3"/>
  <c r="W825" i="3"/>
  <c r="W824" i="3"/>
  <c r="W823" i="3"/>
  <c r="W822" i="3"/>
  <c r="W821" i="3"/>
  <c r="W820" i="3"/>
  <c r="W819" i="3"/>
  <c r="W818" i="3"/>
  <c r="W817" i="3"/>
  <c r="W816" i="3"/>
  <c r="W815" i="3"/>
  <c r="W814" i="3"/>
  <c r="W813" i="3"/>
  <c r="W812" i="3"/>
  <c r="W811" i="3"/>
  <c r="W810" i="3"/>
  <c r="W809" i="3"/>
  <c r="W808" i="3"/>
  <c r="W807" i="3"/>
  <c r="W806" i="3"/>
  <c r="W805" i="3"/>
  <c r="W804" i="3"/>
  <c r="W803" i="3"/>
  <c r="W802" i="3"/>
  <c r="W801" i="3"/>
  <c r="W800" i="3"/>
  <c r="W799" i="3"/>
  <c r="W798" i="3"/>
  <c r="W797" i="3"/>
  <c r="W796" i="3"/>
  <c r="W795" i="3"/>
  <c r="W794" i="3"/>
  <c r="W793" i="3"/>
  <c r="W792" i="3"/>
  <c r="W791" i="3"/>
  <c r="W790" i="3"/>
  <c r="W789" i="3"/>
  <c r="W788" i="3"/>
  <c r="W787" i="3"/>
  <c r="W786" i="3"/>
  <c r="W785" i="3"/>
  <c r="W784" i="3"/>
  <c r="W783" i="3"/>
  <c r="W782" i="3"/>
  <c r="W781" i="3"/>
  <c r="W780" i="3"/>
  <c r="W779" i="3"/>
  <c r="W778" i="3"/>
  <c r="W777" i="3"/>
  <c r="W776" i="3"/>
  <c r="W775" i="3"/>
  <c r="W774" i="3"/>
  <c r="W773" i="3"/>
  <c r="W772" i="3"/>
  <c r="W771" i="3"/>
  <c r="W770" i="3"/>
  <c r="W769" i="3"/>
  <c r="W768" i="3"/>
  <c r="W767" i="3"/>
  <c r="W766" i="3"/>
  <c r="W765" i="3"/>
  <c r="W764" i="3"/>
  <c r="W763" i="3"/>
  <c r="W762" i="3"/>
  <c r="W761" i="3"/>
  <c r="W760" i="3"/>
  <c r="W759" i="3"/>
  <c r="W758" i="3"/>
  <c r="W757" i="3"/>
  <c r="W756" i="3"/>
  <c r="W755" i="3"/>
  <c r="W754" i="3"/>
  <c r="W753" i="3"/>
  <c r="W752" i="3"/>
  <c r="W751" i="3"/>
  <c r="W750" i="3"/>
  <c r="W749" i="3"/>
  <c r="W748" i="3"/>
  <c r="W747" i="3"/>
  <c r="W746" i="3"/>
  <c r="W745" i="3"/>
  <c r="W744" i="3"/>
  <c r="W743" i="3"/>
  <c r="W742" i="3"/>
  <c r="W741" i="3"/>
  <c r="W740" i="3"/>
  <c r="W739" i="3"/>
  <c r="W736" i="3"/>
  <c r="W735" i="3"/>
  <c r="W734" i="3"/>
  <c r="W733" i="3"/>
  <c r="W732" i="3"/>
  <c r="W731" i="3"/>
  <c r="W730" i="3"/>
  <c r="W729" i="3"/>
  <c r="W728" i="3"/>
  <c r="W727" i="3"/>
  <c r="W726" i="3"/>
  <c r="W725" i="3"/>
  <c r="W724" i="3"/>
  <c r="W723" i="3"/>
  <c r="W722" i="3"/>
  <c r="W721" i="3"/>
  <c r="W720" i="3"/>
  <c r="W719" i="3"/>
  <c r="W718" i="3"/>
  <c r="W717" i="3"/>
  <c r="W716" i="3"/>
  <c r="W715" i="3"/>
  <c r="W714" i="3"/>
  <c r="W713" i="3"/>
  <c r="W712" i="3"/>
  <c r="W711" i="3"/>
  <c r="W710" i="3"/>
  <c r="W709" i="3"/>
  <c r="W708" i="3"/>
  <c r="W707" i="3"/>
  <c r="W706" i="3"/>
  <c r="W705" i="3"/>
  <c r="W704" i="3"/>
  <c r="W703" i="3"/>
  <c r="W702" i="3"/>
  <c r="W701" i="3"/>
  <c r="W700" i="3"/>
  <c r="W699" i="3"/>
  <c r="W698" i="3"/>
  <c r="W697" i="3"/>
  <c r="W696" i="3"/>
  <c r="W695" i="3"/>
  <c r="W694" i="3"/>
  <c r="W693" i="3"/>
  <c r="W692" i="3"/>
  <c r="W691" i="3"/>
  <c r="W690" i="3"/>
  <c r="W689" i="3"/>
  <c r="W688" i="3"/>
  <c r="W687" i="3"/>
  <c r="W686" i="3"/>
  <c r="W685" i="3"/>
  <c r="W684" i="3"/>
  <c r="W683" i="3"/>
  <c r="W682" i="3"/>
  <c r="W681" i="3"/>
  <c r="W680" i="3"/>
  <c r="W679" i="3"/>
  <c r="W678" i="3"/>
  <c r="W677" i="3"/>
  <c r="W676" i="3"/>
  <c r="W675" i="3"/>
  <c r="W674" i="3"/>
  <c r="W673" i="3"/>
  <c r="W672" i="3"/>
  <c r="W671" i="3"/>
  <c r="W670" i="3"/>
  <c r="W669" i="3"/>
  <c r="W668" i="3"/>
  <c r="W667" i="3"/>
  <c r="W666" i="3"/>
  <c r="W665" i="3"/>
  <c r="W664" i="3"/>
  <c r="W663" i="3"/>
  <c r="W662" i="3"/>
  <c r="W661" i="3"/>
  <c r="W660" i="3"/>
  <c r="W659" i="3"/>
  <c r="W658" i="3"/>
  <c r="W657" i="3"/>
  <c r="W656" i="3"/>
  <c r="W655" i="3"/>
  <c r="W654" i="3"/>
  <c r="W653" i="3"/>
  <c r="W652" i="3"/>
  <c r="W651" i="3"/>
  <c r="W650" i="3"/>
  <c r="W649" i="3"/>
  <c r="W648" i="3"/>
  <c r="W647" i="3"/>
  <c r="W646" i="3"/>
  <c r="W645" i="3"/>
  <c r="W644" i="3"/>
  <c r="W643" i="3"/>
  <c r="W642" i="3"/>
  <c r="W641" i="3"/>
  <c r="W640" i="3"/>
  <c r="W639" i="3"/>
  <c r="W638" i="3"/>
  <c r="W637" i="3"/>
  <c r="W636" i="3"/>
  <c r="W635" i="3"/>
  <c r="W579" i="3"/>
  <c r="W578" i="3"/>
  <c r="W577" i="3"/>
  <c r="W576" i="3"/>
  <c r="W575" i="3"/>
  <c r="W574" i="3"/>
  <c r="W573" i="3"/>
  <c r="W572" i="3"/>
  <c r="W571" i="3"/>
  <c r="W570" i="3"/>
  <c r="W569" i="3"/>
  <c r="W568" i="3"/>
  <c r="W567" i="3"/>
  <c r="W566" i="3"/>
  <c r="W565" i="3"/>
  <c r="W564" i="3"/>
  <c r="W563" i="3"/>
  <c r="W562" i="3"/>
  <c r="W561" i="3"/>
  <c r="W560" i="3"/>
  <c r="W559" i="3"/>
  <c r="W558" i="3"/>
  <c r="W557" i="3"/>
  <c r="W556" i="3"/>
  <c r="W555" i="3"/>
  <c r="W554" i="3"/>
  <c r="W553" i="3"/>
  <c r="W552" i="3"/>
  <c r="W551" i="3"/>
  <c r="W550" i="3"/>
  <c r="W549" i="3"/>
  <c r="W548" i="3"/>
  <c r="W547" i="3"/>
  <c r="W546" i="3"/>
  <c r="W545" i="3"/>
  <c r="W544" i="3"/>
  <c r="W543" i="3"/>
  <c r="W542" i="3"/>
  <c r="W541" i="3"/>
  <c r="W540" i="3"/>
  <c r="W539" i="3"/>
  <c r="W538" i="3"/>
  <c r="W537" i="3"/>
  <c r="W536" i="3"/>
  <c r="W535" i="3"/>
  <c r="W534" i="3"/>
  <c r="W533" i="3"/>
  <c r="W532" i="3"/>
  <c r="W531" i="3"/>
  <c r="W530" i="3"/>
  <c r="W529" i="3"/>
  <c r="W528" i="3"/>
  <c r="W527" i="3"/>
  <c r="W526" i="3"/>
  <c r="W525" i="3"/>
  <c r="W524" i="3"/>
  <c r="W523" i="3"/>
  <c r="W522" i="3"/>
  <c r="W521" i="3"/>
  <c r="W520" i="3"/>
  <c r="W519" i="3"/>
  <c r="W518" i="3"/>
  <c r="W517" i="3"/>
  <c r="W516" i="3"/>
  <c r="W515" i="3"/>
  <c r="W514" i="3"/>
  <c r="W513" i="3"/>
  <c r="W512" i="3"/>
  <c r="W511" i="3"/>
  <c r="W510" i="3"/>
  <c r="W509" i="3"/>
  <c r="W508" i="3"/>
  <c r="W507" i="3"/>
  <c r="W506" i="3"/>
  <c r="W505" i="3"/>
  <c r="W504" i="3"/>
  <c r="W503" i="3"/>
  <c r="W502" i="3"/>
  <c r="W501" i="3"/>
  <c r="W500" i="3"/>
  <c r="W499" i="3"/>
  <c r="W498" i="3"/>
  <c r="W497" i="3"/>
  <c r="W496" i="3"/>
  <c r="W495" i="3"/>
  <c r="W494" i="3"/>
  <c r="W493" i="3"/>
  <c r="W492" i="3"/>
  <c r="W491" i="3"/>
  <c r="W490" i="3"/>
  <c r="W489" i="3"/>
  <c r="W488" i="3"/>
  <c r="W487" i="3"/>
  <c r="W486" i="3"/>
  <c r="W485" i="3"/>
  <c r="W484" i="3"/>
  <c r="W483" i="3"/>
  <c r="W482" i="3"/>
  <c r="W481" i="3"/>
  <c r="W480" i="3"/>
  <c r="W479" i="3"/>
  <c r="W478" i="3"/>
  <c r="W477" i="3"/>
  <c r="W476" i="3"/>
  <c r="W475" i="3"/>
  <c r="W474" i="3"/>
  <c r="W473" i="3"/>
  <c r="W472" i="3"/>
  <c r="W471" i="3"/>
  <c r="W470" i="3"/>
  <c r="W469" i="3"/>
  <c r="W468" i="3"/>
  <c r="W467" i="3"/>
  <c r="W466" i="3"/>
  <c r="W465" i="3"/>
  <c r="W464" i="3"/>
  <c r="W463" i="3"/>
  <c r="W462" i="3"/>
  <c r="W461" i="3"/>
  <c r="W460" i="3"/>
  <c r="W459" i="3"/>
  <c r="W458" i="3"/>
  <c r="W457" i="3"/>
  <c r="W456" i="3"/>
  <c r="W455" i="3"/>
  <c r="W454" i="3"/>
  <c r="W453" i="3"/>
  <c r="W452" i="3"/>
  <c r="W451" i="3"/>
  <c r="W450" i="3"/>
  <c r="W449" i="3"/>
  <c r="W448" i="3"/>
  <c r="W447" i="3"/>
  <c r="W446" i="3"/>
  <c r="W445" i="3"/>
  <c r="W444" i="3"/>
  <c r="W443" i="3"/>
  <c r="W442" i="3"/>
  <c r="W441" i="3"/>
  <c r="W440" i="3"/>
  <c r="W439" i="3"/>
  <c r="W438" i="3"/>
  <c r="W437" i="3"/>
  <c r="W436" i="3"/>
  <c r="W435" i="3"/>
  <c r="W434" i="3"/>
  <c r="W433" i="3"/>
  <c r="W432" i="3"/>
  <c r="W431" i="3"/>
  <c r="W430" i="3"/>
  <c r="W429" i="3"/>
  <c r="W428" i="3"/>
  <c r="W427" i="3"/>
  <c r="W426" i="3"/>
  <c r="W425" i="3"/>
  <c r="W424" i="3"/>
  <c r="W423" i="3"/>
  <c r="W422" i="3"/>
  <c r="W421" i="3"/>
  <c r="W418" i="3"/>
  <c r="W417" i="3"/>
  <c r="W416" i="3"/>
  <c r="W415" i="3"/>
  <c r="W414" i="3"/>
  <c r="W413" i="3"/>
  <c r="W412" i="3"/>
  <c r="W411" i="3"/>
  <c r="W410" i="3"/>
  <c r="W409" i="3"/>
  <c r="W408" i="3"/>
  <c r="W407" i="3"/>
  <c r="W406" i="3"/>
  <c r="W405" i="3"/>
  <c r="W404" i="3"/>
  <c r="W403" i="3"/>
  <c r="W402" i="3"/>
  <c r="W401" i="3"/>
  <c r="W400" i="3"/>
  <c r="W399" i="3"/>
  <c r="W398" i="3"/>
  <c r="W397" i="3"/>
  <c r="W396" i="3"/>
  <c r="W395" i="3"/>
  <c r="W394" i="3"/>
  <c r="W393" i="3"/>
  <c r="W392" i="3"/>
  <c r="W391" i="3"/>
  <c r="W390" i="3"/>
  <c r="W389" i="3"/>
  <c r="W388" i="3"/>
  <c r="W387" i="3"/>
  <c r="W386" i="3"/>
  <c r="W385" i="3"/>
  <c r="W384" i="3"/>
  <c r="W383" i="3"/>
  <c r="W382" i="3"/>
  <c r="W381" i="3"/>
  <c r="W380" i="3"/>
  <c r="W379" i="3"/>
  <c r="W378" i="3"/>
  <c r="W377" i="3"/>
  <c r="W376" i="3"/>
  <c r="W375" i="3"/>
  <c r="W374" i="3"/>
  <c r="W373" i="3"/>
  <c r="W372" i="3"/>
  <c r="W371" i="3"/>
  <c r="W370" i="3"/>
  <c r="W369" i="3"/>
  <c r="W368" i="3"/>
  <c r="W367" i="3"/>
  <c r="W366" i="3"/>
  <c r="W365" i="3"/>
  <c r="W364" i="3"/>
  <c r="W363" i="3"/>
  <c r="W362" i="3"/>
  <c r="W361" i="3"/>
  <c r="W360" i="3"/>
  <c r="W359" i="3"/>
  <c r="W358" i="3"/>
  <c r="W357" i="3"/>
  <c r="W356" i="3"/>
  <c r="W355" i="3"/>
  <c r="W354" i="3"/>
  <c r="W353" i="3"/>
  <c r="W352" i="3"/>
  <c r="W346" i="3"/>
  <c r="W345" i="3"/>
  <c r="W344" i="3"/>
  <c r="W265" i="3"/>
  <c r="W264" i="3"/>
  <c r="W263" i="3"/>
  <c r="W262" i="3"/>
  <c r="W261" i="3"/>
  <c r="W260" i="3"/>
  <c r="W259" i="3"/>
  <c r="W258" i="3"/>
  <c r="W257" i="3"/>
  <c r="W256" i="3"/>
  <c r="W255" i="3"/>
  <c r="W254" i="3"/>
  <c r="W253" i="3"/>
  <c r="W252" i="3"/>
  <c r="W251" i="3"/>
  <c r="W250" i="3"/>
  <c r="W249" i="3"/>
  <c r="W248" i="3"/>
  <c r="W247" i="3"/>
  <c r="W246" i="3"/>
  <c r="W245" i="3"/>
  <c r="W244" i="3"/>
  <c r="W243" i="3"/>
  <c r="W242" i="3"/>
  <c r="W241" i="3"/>
  <c r="W240" i="3"/>
  <c r="W239" i="3"/>
  <c r="W238" i="3"/>
  <c r="W237" i="3"/>
  <c r="W236" i="3"/>
  <c r="W235" i="3"/>
  <c r="W234" i="3"/>
  <c r="W233" i="3"/>
  <c r="W232" i="3"/>
  <c r="W231" i="3"/>
  <c r="W230" i="3"/>
  <c r="W229" i="3"/>
  <c r="W228" i="3"/>
  <c r="W227" i="3"/>
  <c r="W226" i="3"/>
  <c r="W225" i="3"/>
  <c r="W224" i="3"/>
  <c r="W223" i="3"/>
  <c r="W222" i="3"/>
  <c r="W221" i="3"/>
  <c r="W220" i="3"/>
  <c r="W219" i="3"/>
  <c r="W218" i="3"/>
  <c r="W217" i="3"/>
  <c r="W216" i="3"/>
  <c r="W215" i="3"/>
  <c r="W214" i="3"/>
  <c r="W213" i="3"/>
  <c r="W212" i="3"/>
  <c r="W211" i="3"/>
  <c r="W210" i="3"/>
  <c r="W209" i="3"/>
  <c r="W208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3257" i="3"/>
  <c r="W3232" i="3"/>
  <c r="W3158" i="3"/>
  <c r="W3101" i="3"/>
  <c r="W3060" i="3"/>
  <c r="W2908" i="3"/>
  <c r="W2621" i="3"/>
  <c r="W2408" i="3"/>
  <c r="W2401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215" i="3"/>
  <c r="W2125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869" i="3"/>
  <c r="W1815" i="3"/>
  <c r="W1720" i="3"/>
  <c r="W1662" i="3"/>
  <c r="W1545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372" i="3"/>
  <c r="W1287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161" i="3"/>
  <c r="W1039" i="3"/>
  <c r="W932" i="3"/>
  <c r="W831" i="3"/>
  <c r="W737" i="3"/>
  <c r="W580" i="3"/>
  <c r="W419" i="3"/>
  <c r="W350" i="3"/>
  <c r="W347" i="3"/>
  <c r="W266" i="3"/>
  <c r="W129" i="3"/>
  <c r="W11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AD3" i="2"/>
  <c r="AD4" i="2"/>
  <c r="AD5" i="2"/>
  <c r="AD6" i="2"/>
  <c r="AD7" i="2"/>
  <c r="AD8" i="2"/>
  <c r="AD9" i="2"/>
  <c r="AD10" i="2"/>
  <c r="AD11" i="2"/>
  <c r="AD12" i="2"/>
  <c r="AD13" i="2"/>
  <c r="AD14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7" i="2"/>
  <c r="AD48" i="2"/>
  <c r="AD49" i="2"/>
  <c r="AD50" i="2"/>
  <c r="AD51" i="2"/>
  <c r="AD52" i="2"/>
  <c r="AD53" i="2"/>
  <c r="AD54" i="2"/>
  <c r="BR2125" i="3"/>
  <c r="BR2896" i="3"/>
  <c r="BR222" i="3"/>
  <c r="W1" i="3"/>
  <c r="BR3158" i="3"/>
  <c r="BR3094" i="3"/>
  <c r="BR3101" i="3"/>
  <c r="BR2908" i="3"/>
  <c r="BR2792" i="3"/>
  <c r="BR2849" i="3"/>
  <c r="BR2857" i="3"/>
  <c r="BR2877" i="3"/>
  <c r="BR2381" i="3"/>
  <c r="BR2342" i="3"/>
  <c r="BR2340" i="3"/>
  <c r="BR2204" i="3"/>
  <c r="BR2215" i="3"/>
  <c r="BR1662" i="3"/>
  <c r="BR1335" i="3"/>
  <c r="BR1372" i="3"/>
  <c r="BR1161" i="3"/>
  <c r="BR1039" i="3"/>
  <c r="BR742" i="3"/>
  <c r="BR831" i="3"/>
  <c r="BR682" i="3"/>
  <c r="BR735" i="3"/>
  <c r="BR737" i="3"/>
  <c r="BR633" i="3"/>
  <c r="BR419" i="3"/>
  <c r="BR217" i="3"/>
  <c r="BR225" i="3"/>
  <c r="BR244" i="3"/>
  <c r="BR245" i="3"/>
  <c r="BR266" i="3"/>
  <c r="AX266" i="4"/>
  <c r="L1" i="2"/>
  <c r="N1" i="2"/>
  <c r="P1" i="2"/>
  <c r="R1" i="2"/>
  <c r="T1" i="2"/>
  <c r="V1" i="2"/>
  <c r="X1" i="2"/>
  <c r="Z1" i="2"/>
  <c r="AB1" i="2"/>
  <c r="AD1" i="2"/>
  <c r="AF1" i="2"/>
  <c r="AH1" i="2"/>
  <c r="AJ1" i="2"/>
  <c r="AL1" i="2"/>
  <c r="AN1" i="2"/>
  <c r="AP1" i="2"/>
  <c r="AR1" i="2"/>
  <c r="AT1" i="2"/>
  <c r="AV1" i="2"/>
  <c r="AX1" i="2"/>
  <c r="AZ1" i="2"/>
  <c r="BB1" i="2"/>
  <c r="BD1" i="2"/>
  <c r="BF1" i="2"/>
  <c r="BH1" i="2"/>
  <c r="BN1" i="2"/>
  <c r="BO1" i="2"/>
  <c r="BP1" i="2"/>
  <c r="BQ1" i="2"/>
  <c r="L2" i="2"/>
  <c r="G2" i="2"/>
  <c r="N2" i="2"/>
  <c r="H2" i="2"/>
  <c r="P2" i="2"/>
  <c r="I2" i="2"/>
  <c r="R2" i="2"/>
  <c r="T2" i="2"/>
  <c r="V2" i="2"/>
  <c r="X2" i="2"/>
  <c r="Z2" i="2"/>
  <c r="AB2" i="2"/>
  <c r="AD2" i="2"/>
  <c r="AF2" i="2"/>
  <c r="AH2" i="2"/>
  <c r="AJ2" i="2"/>
  <c r="AL2" i="2"/>
  <c r="AN2" i="2"/>
  <c r="AP2" i="2"/>
  <c r="AR2" i="2"/>
  <c r="AT2" i="2"/>
  <c r="AV2" i="2"/>
  <c r="AX2" i="2"/>
  <c r="AZ2" i="2"/>
  <c r="BB2" i="2"/>
  <c r="BD2" i="2"/>
  <c r="BF2" i="2"/>
  <c r="BH2" i="2"/>
  <c r="P70" i="3"/>
  <c r="P3" i="2"/>
  <c r="R70" i="3"/>
  <c r="T3" i="2"/>
  <c r="X3" i="2"/>
  <c r="S70" i="3"/>
  <c r="V3" i="2"/>
  <c r="AJ3" i="2"/>
  <c r="AF3" i="2"/>
  <c r="U70" i="3"/>
  <c r="Z3" i="2"/>
  <c r="Y70" i="3"/>
  <c r="AH3" i="2"/>
  <c r="AR3" i="2"/>
  <c r="AT3" i="2"/>
  <c r="AL3" i="2"/>
  <c r="AP3" i="2"/>
  <c r="AN3" i="2"/>
  <c r="AV3" i="2"/>
  <c r="AG70" i="3"/>
  <c r="AX3" i="2"/>
  <c r="BB3" i="2"/>
  <c r="BD3" i="2"/>
  <c r="BF3" i="2"/>
  <c r="AL70" i="3"/>
  <c r="BH3" i="2"/>
  <c r="AZ3" i="2"/>
  <c r="C3" i="2"/>
  <c r="M3" i="2"/>
  <c r="O3" i="2"/>
  <c r="Q3" i="2"/>
  <c r="S3" i="2"/>
  <c r="U3" i="2"/>
  <c r="W3" i="2"/>
  <c r="Y3" i="2"/>
  <c r="AA3" i="2"/>
  <c r="AC3" i="2"/>
  <c r="AE3" i="2"/>
  <c r="AG3" i="2"/>
  <c r="AI3" i="2"/>
  <c r="AK3" i="2"/>
  <c r="AM3" i="2"/>
  <c r="AO3" i="2"/>
  <c r="AQ3" i="2"/>
  <c r="AS3" i="2"/>
  <c r="AU3" i="2"/>
  <c r="AW3" i="2"/>
  <c r="AY3" i="2"/>
  <c r="BA3" i="2"/>
  <c r="BC3" i="2"/>
  <c r="BE3" i="2"/>
  <c r="BG3" i="2"/>
  <c r="BI3" i="2"/>
  <c r="G3" i="2"/>
  <c r="H3" i="2"/>
  <c r="I3" i="2"/>
  <c r="J3" i="2"/>
  <c r="K3" i="2"/>
  <c r="BK3" i="2"/>
  <c r="BM3" i="2"/>
  <c r="BN3" i="2"/>
  <c r="BO3" i="2"/>
  <c r="BP3" i="2"/>
  <c r="BQ3" i="2"/>
  <c r="BU3" i="2"/>
  <c r="P112" i="3"/>
  <c r="P4" i="2"/>
  <c r="T4" i="2"/>
  <c r="X4" i="2"/>
  <c r="S112" i="3"/>
  <c r="V4" i="2"/>
  <c r="AJ4" i="2"/>
  <c r="AF4" i="2"/>
  <c r="Z4" i="2"/>
  <c r="AH4" i="2"/>
  <c r="AR4" i="2"/>
  <c r="AT4" i="2"/>
  <c r="AL4" i="2"/>
  <c r="AP4" i="2"/>
  <c r="AN4" i="2"/>
  <c r="AV4" i="2"/>
  <c r="AX4" i="2"/>
  <c r="BB4" i="2"/>
  <c r="BD4" i="2"/>
  <c r="BF4" i="2"/>
  <c r="AL112" i="3"/>
  <c r="BH4" i="2"/>
  <c r="AZ4" i="2"/>
  <c r="C4" i="2"/>
  <c r="M4" i="2"/>
  <c r="O4" i="2"/>
  <c r="Q4" i="2"/>
  <c r="S4" i="2"/>
  <c r="U4" i="2"/>
  <c r="W4" i="2"/>
  <c r="Y4" i="2"/>
  <c r="AA4" i="2"/>
  <c r="AC4" i="2"/>
  <c r="AE4" i="2"/>
  <c r="AG4" i="2"/>
  <c r="AI4" i="2"/>
  <c r="AK4" i="2"/>
  <c r="AM4" i="2"/>
  <c r="AO4" i="2"/>
  <c r="AQ4" i="2"/>
  <c r="AS4" i="2"/>
  <c r="AU4" i="2"/>
  <c r="AW4" i="2"/>
  <c r="AY4" i="2"/>
  <c r="BA4" i="2"/>
  <c r="BC4" i="2"/>
  <c r="BE4" i="2"/>
  <c r="BG4" i="2"/>
  <c r="BI4" i="2"/>
  <c r="G4" i="2"/>
  <c r="H4" i="2"/>
  <c r="I4" i="2"/>
  <c r="J4" i="2"/>
  <c r="K4" i="2"/>
  <c r="BK4" i="2"/>
  <c r="BM4" i="2"/>
  <c r="BN4" i="2"/>
  <c r="BO4" i="2"/>
  <c r="BP4" i="2"/>
  <c r="BQ4" i="2"/>
  <c r="BU4" i="2"/>
  <c r="P129" i="3"/>
  <c r="P5" i="2"/>
  <c r="R129" i="3"/>
  <c r="T5" i="2"/>
  <c r="X5" i="2"/>
  <c r="S129" i="3"/>
  <c r="V5" i="2"/>
  <c r="AJ5" i="2"/>
  <c r="X129" i="3"/>
  <c r="AF5" i="2"/>
  <c r="Z5" i="2"/>
  <c r="AH5" i="2"/>
  <c r="AR5" i="2"/>
  <c r="AT5" i="2"/>
  <c r="AA129" i="3"/>
  <c r="AL5" i="2"/>
  <c r="AP5" i="2"/>
  <c r="AN5" i="2"/>
  <c r="AV5" i="2"/>
  <c r="AX5" i="2"/>
  <c r="BB5" i="2"/>
  <c r="BD5" i="2"/>
  <c r="BF5" i="2"/>
  <c r="AL129" i="3"/>
  <c r="BH5" i="2"/>
  <c r="AZ5" i="2"/>
  <c r="C5" i="2"/>
  <c r="M5" i="2"/>
  <c r="O5" i="2"/>
  <c r="Q5" i="2"/>
  <c r="S5" i="2"/>
  <c r="U5" i="2"/>
  <c r="W5" i="2"/>
  <c r="Y5" i="2"/>
  <c r="AA5" i="2"/>
  <c r="AC5" i="2"/>
  <c r="AE5" i="2"/>
  <c r="AG5" i="2"/>
  <c r="AI5" i="2"/>
  <c r="AK5" i="2"/>
  <c r="AM5" i="2"/>
  <c r="AO5" i="2"/>
  <c r="AQ5" i="2"/>
  <c r="AS5" i="2"/>
  <c r="AU5" i="2"/>
  <c r="AW5" i="2"/>
  <c r="AY5" i="2"/>
  <c r="BA5" i="2"/>
  <c r="BC5" i="2"/>
  <c r="BE5" i="2"/>
  <c r="BG5" i="2"/>
  <c r="BI5" i="2"/>
  <c r="G5" i="2"/>
  <c r="H5" i="2"/>
  <c r="I5" i="2"/>
  <c r="J5" i="2"/>
  <c r="K5" i="2"/>
  <c r="BK5" i="2"/>
  <c r="BM5" i="2"/>
  <c r="BN5" i="2"/>
  <c r="BO5" i="2"/>
  <c r="BP5" i="2"/>
  <c r="BQ5" i="2"/>
  <c r="BU5" i="2"/>
  <c r="P206" i="3"/>
  <c r="P6" i="2"/>
  <c r="R206" i="3"/>
  <c r="T6" i="2"/>
  <c r="X6" i="2"/>
  <c r="S206" i="3"/>
  <c r="V6" i="2"/>
  <c r="AJ6" i="2"/>
  <c r="AF6" i="2"/>
  <c r="Z6" i="2"/>
  <c r="AH6" i="2"/>
  <c r="AR6" i="2"/>
  <c r="AT6" i="2"/>
  <c r="AL6" i="2"/>
  <c r="AP6" i="2"/>
  <c r="AN6" i="2"/>
  <c r="AV6" i="2"/>
  <c r="AX6" i="2"/>
  <c r="BB6" i="2"/>
  <c r="BD6" i="2"/>
  <c r="BF6" i="2"/>
  <c r="AL206" i="3"/>
  <c r="BH6" i="2"/>
  <c r="AZ6" i="2"/>
  <c r="C6" i="2"/>
  <c r="M6" i="2"/>
  <c r="O6" i="2"/>
  <c r="Q6" i="2"/>
  <c r="S6" i="2"/>
  <c r="U6" i="2"/>
  <c r="W6" i="2"/>
  <c r="Y6" i="2"/>
  <c r="AA6" i="2"/>
  <c r="AC6" i="2"/>
  <c r="AE6" i="2"/>
  <c r="AG6" i="2"/>
  <c r="AI6" i="2"/>
  <c r="AK6" i="2"/>
  <c r="AM6" i="2"/>
  <c r="AO6" i="2"/>
  <c r="AQ6" i="2"/>
  <c r="AS6" i="2"/>
  <c r="AU6" i="2"/>
  <c r="AW6" i="2"/>
  <c r="AY6" i="2"/>
  <c r="BA6" i="2"/>
  <c r="BC6" i="2"/>
  <c r="BE6" i="2"/>
  <c r="BG6" i="2"/>
  <c r="BI6" i="2"/>
  <c r="G6" i="2"/>
  <c r="H6" i="2"/>
  <c r="I6" i="2"/>
  <c r="J6" i="2"/>
  <c r="K6" i="2"/>
  <c r="BK6" i="2"/>
  <c r="BM6" i="2"/>
  <c r="BN6" i="2"/>
  <c r="BO6" i="2"/>
  <c r="BP6" i="2"/>
  <c r="BQ6" i="2"/>
  <c r="BU6" i="2"/>
  <c r="P266" i="3"/>
  <c r="P7" i="2"/>
  <c r="R266" i="3"/>
  <c r="T7" i="2"/>
  <c r="T266" i="3"/>
  <c r="X7" i="2"/>
  <c r="S266" i="3"/>
  <c r="V7" i="2"/>
  <c r="AJ7" i="2"/>
  <c r="AF7" i="2"/>
  <c r="Z7" i="2"/>
  <c r="Y266" i="3"/>
  <c r="AH7" i="2"/>
  <c r="AR7" i="2"/>
  <c r="AT7" i="2"/>
  <c r="AL7" i="2"/>
  <c r="AP7" i="2"/>
  <c r="AN7" i="2"/>
  <c r="AV7" i="2"/>
  <c r="AG266" i="3"/>
  <c r="AX7" i="2"/>
  <c r="BB7" i="2"/>
  <c r="BD7" i="2"/>
  <c r="BF7" i="2"/>
  <c r="AL266" i="3"/>
  <c r="BH7" i="2"/>
  <c r="AZ7" i="2"/>
  <c r="J7" i="2"/>
  <c r="BK7" i="2"/>
  <c r="BM7" i="2"/>
  <c r="BU7" i="2"/>
  <c r="P332" i="3"/>
  <c r="P8" i="2"/>
  <c r="R332" i="3"/>
  <c r="T8" i="2"/>
  <c r="T332" i="3"/>
  <c r="X8" i="2"/>
  <c r="S332" i="3"/>
  <c r="V8" i="2"/>
  <c r="AJ8" i="2"/>
  <c r="X332" i="3"/>
  <c r="AF8" i="2"/>
  <c r="U332" i="3"/>
  <c r="Z8" i="2"/>
  <c r="Y332" i="3"/>
  <c r="AH8" i="2"/>
  <c r="AD332" i="3"/>
  <c r="AR8" i="2"/>
  <c r="AE332" i="3"/>
  <c r="AT8" i="2"/>
  <c r="AA332" i="3"/>
  <c r="AL8" i="2"/>
  <c r="AC332" i="3"/>
  <c r="AP8" i="2"/>
  <c r="AN8" i="2"/>
  <c r="AF332" i="3"/>
  <c r="AV8" i="2"/>
  <c r="AX8" i="2"/>
  <c r="BB8" i="2"/>
  <c r="BD8" i="2"/>
  <c r="BF8" i="2"/>
  <c r="AL332" i="3"/>
  <c r="BH8" i="2"/>
  <c r="AZ8" i="2"/>
  <c r="C8" i="2"/>
  <c r="M8" i="2"/>
  <c r="O8" i="2"/>
  <c r="Q8" i="2"/>
  <c r="S8" i="2"/>
  <c r="U8" i="2"/>
  <c r="W8" i="2"/>
  <c r="Y8" i="2"/>
  <c r="AA8" i="2"/>
  <c r="AC8" i="2"/>
  <c r="AE8" i="2"/>
  <c r="AG8" i="2"/>
  <c r="AI8" i="2"/>
  <c r="AK8" i="2"/>
  <c r="AM8" i="2"/>
  <c r="AO8" i="2"/>
  <c r="AQ8" i="2"/>
  <c r="AS8" i="2"/>
  <c r="AU8" i="2"/>
  <c r="AW8" i="2"/>
  <c r="AY8" i="2"/>
  <c r="BA8" i="2"/>
  <c r="BC8" i="2"/>
  <c r="BE8" i="2"/>
  <c r="BG8" i="2"/>
  <c r="BI8" i="2"/>
  <c r="G8" i="2"/>
  <c r="H8" i="2"/>
  <c r="I8" i="2"/>
  <c r="J8" i="2"/>
  <c r="K8" i="2"/>
  <c r="BK8" i="2"/>
  <c r="BM8" i="2"/>
  <c r="BN8" i="2"/>
  <c r="BO8" i="2"/>
  <c r="BP8" i="2"/>
  <c r="BQ8" i="2"/>
  <c r="BU8" i="2"/>
  <c r="AV3" i="4"/>
  <c r="AV4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P334" i="3"/>
  <c r="P335" i="3"/>
  <c r="P336" i="3"/>
  <c r="P337" i="3"/>
  <c r="P338" i="3"/>
  <c r="P339" i="3"/>
  <c r="P340" i="3"/>
  <c r="P341" i="3"/>
  <c r="P342" i="3"/>
  <c r="P9" i="2"/>
  <c r="R334" i="3"/>
  <c r="R335" i="3"/>
  <c r="R336" i="3"/>
  <c r="R337" i="3"/>
  <c r="R338" i="3"/>
  <c r="R339" i="3"/>
  <c r="R340" i="3"/>
  <c r="R341" i="3"/>
  <c r="R342" i="3"/>
  <c r="T9" i="2"/>
  <c r="T334" i="3"/>
  <c r="T335" i="3"/>
  <c r="T336" i="3"/>
  <c r="T337" i="3"/>
  <c r="T338" i="3"/>
  <c r="T339" i="3"/>
  <c r="T340" i="3"/>
  <c r="T341" i="3"/>
  <c r="T342" i="3"/>
  <c r="X9" i="2"/>
  <c r="S334" i="3"/>
  <c r="S335" i="3"/>
  <c r="S336" i="3"/>
  <c r="S337" i="3"/>
  <c r="S338" i="3"/>
  <c r="S339" i="3"/>
  <c r="S340" i="3"/>
  <c r="S341" i="3"/>
  <c r="S342" i="3"/>
  <c r="V9" i="2"/>
  <c r="AJ9" i="2"/>
  <c r="AF9" i="2"/>
  <c r="U334" i="3"/>
  <c r="U335" i="3"/>
  <c r="U336" i="3"/>
  <c r="U337" i="3"/>
  <c r="U338" i="3"/>
  <c r="U339" i="3"/>
  <c r="U340" i="3"/>
  <c r="U341" i="3"/>
  <c r="U342" i="3"/>
  <c r="Z9" i="2"/>
  <c r="AH9" i="2"/>
  <c r="AR9" i="2"/>
  <c r="AT9" i="2"/>
  <c r="AL9" i="2"/>
  <c r="AP9" i="2"/>
  <c r="AN9" i="2"/>
  <c r="AV9" i="2"/>
  <c r="AX9" i="2"/>
  <c r="BB9" i="2"/>
  <c r="BD9" i="2"/>
  <c r="BF9" i="2"/>
  <c r="AL334" i="3"/>
  <c r="AL335" i="3"/>
  <c r="AL336" i="3"/>
  <c r="AL337" i="3"/>
  <c r="AL338" i="3"/>
  <c r="AL339" i="3"/>
  <c r="AL340" i="3"/>
  <c r="AL341" i="3"/>
  <c r="AL342" i="3"/>
  <c r="BH9" i="2"/>
  <c r="AZ9" i="2"/>
  <c r="C9" i="2"/>
  <c r="M9" i="2"/>
  <c r="O9" i="2"/>
  <c r="Q9" i="2"/>
  <c r="S9" i="2"/>
  <c r="U9" i="2"/>
  <c r="W9" i="2"/>
  <c r="Y9" i="2"/>
  <c r="AA9" i="2"/>
  <c r="AC9" i="2"/>
  <c r="AE9" i="2"/>
  <c r="AG9" i="2"/>
  <c r="AI9" i="2"/>
  <c r="AK9" i="2"/>
  <c r="AM9" i="2"/>
  <c r="AO9" i="2"/>
  <c r="AQ9" i="2"/>
  <c r="AS9" i="2"/>
  <c r="AU9" i="2"/>
  <c r="AW9" i="2"/>
  <c r="AY9" i="2"/>
  <c r="BA9" i="2"/>
  <c r="BC9" i="2"/>
  <c r="BE9" i="2"/>
  <c r="BG9" i="2"/>
  <c r="BI9" i="2"/>
  <c r="G9" i="2"/>
  <c r="H9" i="2"/>
  <c r="I9" i="2"/>
  <c r="J9" i="2"/>
  <c r="K9" i="2"/>
  <c r="BK9" i="2"/>
  <c r="BM9" i="2"/>
  <c r="BN9" i="2"/>
  <c r="BO9" i="2"/>
  <c r="BP9" i="2"/>
  <c r="BQ9" i="2"/>
  <c r="BU9" i="2"/>
  <c r="P347" i="3"/>
  <c r="P10" i="2"/>
  <c r="R347" i="3"/>
  <c r="T10" i="2"/>
  <c r="T347" i="3"/>
  <c r="X10" i="2"/>
  <c r="S347" i="3"/>
  <c r="V10" i="2"/>
  <c r="AJ10" i="2"/>
  <c r="AF10" i="2"/>
  <c r="Z10" i="2"/>
  <c r="AH10" i="2"/>
  <c r="AR10" i="2"/>
  <c r="AT10" i="2"/>
  <c r="AL10" i="2"/>
  <c r="AP10" i="2"/>
  <c r="AN10" i="2"/>
  <c r="AV10" i="2"/>
  <c r="AX10" i="2"/>
  <c r="BB10" i="2"/>
  <c r="BD10" i="2"/>
  <c r="BF10" i="2"/>
  <c r="AL347" i="3"/>
  <c r="BH10" i="2"/>
  <c r="AZ10" i="2"/>
  <c r="C10" i="2"/>
  <c r="M10" i="2"/>
  <c r="O10" i="2"/>
  <c r="Q10" i="2"/>
  <c r="S10" i="2"/>
  <c r="U10" i="2"/>
  <c r="W10" i="2"/>
  <c r="Y10" i="2"/>
  <c r="AA10" i="2"/>
  <c r="AC10" i="2"/>
  <c r="AE10" i="2"/>
  <c r="AG10" i="2"/>
  <c r="AI10" i="2"/>
  <c r="AK10" i="2"/>
  <c r="AM10" i="2"/>
  <c r="AO10" i="2"/>
  <c r="AQ10" i="2"/>
  <c r="AS10" i="2"/>
  <c r="AU10" i="2"/>
  <c r="AW10" i="2"/>
  <c r="AY10" i="2"/>
  <c r="BA10" i="2"/>
  <c r="BC10" i="2"/>
  <c r="BE10" i="2"/>
  <c r="BG10" i="2"/>
  <c r="BI10" i="2"/>
  <c r="G10" i="2"/>
  <c r="H10" i="2"/>
  <c r="I10" i="2"/>
  <c r="J10" i="2"/>
  <c r="K10" i="2"/>
  <c r="BK10" i="2"/>
  <c r="BM10" i="2"/>
  <c r="BN10" i="2"/>
  <c r="BO10" i="2"/>
  <c r="BP10" i="2"/>
  <c r="BQ10" i="2"/>
  <c r="BU10" i="2"/>
  <c r="P11" i="2"/>
  <c r="T11" i="2"/>
  <c r="X11" i="2"/>
  <c r="V11" i="2"/>
  <c r="AJ11" i="2"/>
  <c r="AF11" i="2"/>
  <c r="Z11" i="2"/>
  <c r="AH11" i="2"/>
  <c r="AR11" i="2"/>
  <c r="AT11" i="2"/>
  <c r="AL11" i="2"/>
  <c r="AP11" i="2"/>
  <c r="AN11" i="2"/>
  <c r="AV11" i="2"/>
  <c r="AX11" i="2"/>
  <c r="BB11" i="2"/>
  <c r="BD11" i="2"/>
  <c r="BF11" i="2"/>
  <c r="BH11" i="2"/>
  <c r="AZ11" i="2"/>
  <c r="C11" i="2"/>
  <c r="M11" i="2"/>
  <c r="O11" i="2"/>
  <c r="Q11" i="2"/>
  <c r="S11" i="2"/>
  <c r="U11" i="2"/>
  <c r="W11" i="2"/>
  <c r="Y11" i="2"/>
  <c r="AA11" i="2"/>
  <c r="AC11" i="2"/>
  <c r="AE11" i="2"/>
  <c r="AG11" i="2"/>
  <c r="AI11" i="2"/>
  <c r="AK11" i="2"/>
  <c r="AM11" i="2"/>
  <c r="AO11" i="2"/>
  <c r="AQ11" i="2"/>
  <c r="AS11" i="2"/>
  <c r="AU11" i="2"/>
  <c r="AW11" i="2"/>
  <c r="AY11" i="2"/>
  <c r="BA11" i="2"/>
  <c r="BC11" i="2"/>
  <c r="BE11" i="2"/>
  <c r="BG11" i="2"/>
  <c r="BI11" i="2"/>
  <c r="G11" i="2"/>
  <c r="H11" i="2"/>
  <c r="I11" i="2"/>
  <c r="J11" i="2"/>
  <c r="K11" i="2"/>
  <c r="BK11" i="2"/>
  <c r="BM11" i="2"/>
  <c r="BN11" i="2"/>
  <c r="BO11" i="2"/>
  <c r="BP11" i="2"/>
  <c r="BQ11" i="2"/>
  <c r="BU11" i="2"/>
  <c r="P419" i="3"/>
  <c r="P12" i="2"/>
  <c r="R419" i="3"/>
  <c r="T12" i="2"/>
  <c r="T419" i="3"/>
  <c r="X12" i="2"/>
  <c r="S419" i="3"/>
  <c r="V12" i="2"/>
  <c r="Z419" i="3"/>
  <c r="AJ12" i="2"/>
  <c r="X419" i="3"/>
  <c r="AF12" i="2"/>
  <c r="U419" i="3"/>
  <c r="Z12" i="2"/>
  <c r="Y419" i="3"/>
  <c r="AH12" i="2"/>
  <c r="AR12" i="2"/>
  <c r="AE419" i="3"/>
  <c r="AT12" i="2"/>
  <c r="AL12" i="2"/>
  <c r="AC419" i="3"/>
  <c r="AP12" i="2"/>
  <c r="AN12" i="2"/>
  <c r="AF419" i="3"/>
  <c r="AV12" i="2"/>
  <c r="AG419" i="3"/>
  <c r="AX12" i="2"/>
  <c r="BB12" i="2"/>
  <c r="BD12" i="2"/>
  <c r="BF12" i="2"/>
  <c r="AL419" i="3"/>
  <c r="BH12" i="2"/>
  <c r="AZ12" i="2"/>
  <c r="C12" i="2"/>
  <c r="M12" i="2"/>
  <c r="O12" i="2"/>
  <c r="Q12" i="2"/>
  <c r="S12" i="2"/>
  <c r="U12" i="2"/>
  <c r="W12" i="2"/>
  <c r="Y12" i="2"/>
  <c r="AA12" i="2"/>
  <c r="AC12" i="2"/>
  <c r="AE12" i="2"/>
  <c r="AG12" i="2"/>
  <c r="AI12" i="2"/>
  <c r="AK12" i="2"/>
  <c r="AM12" i="2"/>
  <c r="AO12" i="2"/>
  <c r="AQ12" i="2"/>
  <c r="AS12" i="2"/>
  <c r="AU12" i="2"/>
  <c r="AW12" i="2"/>
  <c r="AY12" i="2"/>
  <c r="BA12" i="2"/>
  <c r="BC12" i="2"/>
  <c r="BE12" i="2"/>
  <c r="BG12" i="2"/>
  <c r="BI12" i="2"/>
  <c r="G12" i="2"/>
  <c r="H12" i="2"/>
  <c r="I12" i="2"/>
  <c r="J12" i="2"/>
  <c r="K12" i="2"/>
  <c r="BK12" i="2"/>
  <c r="BM12" i="2"/>
  <c r="BN12" i="2"/>
  <c r="BO12" i="2"/>
  <c r="BP12" i="2"/>
  <c r="BQ12" i="2"/>
  <c r="BU12" i="2"/>
  <c r="P487" i="3"/>
  <c r="P580" i="3"/>
  <c r="P13" i="2"/>
  <c r="R580" i="3"/>
  <c r="T13" i="2"/>
  <c r="T580" i="3"/>
  <c r="X13" i="2"/>
  <c r="S580" i="3"/>
  <c r="V13" i="2"/>
  <c r="AJ13" i="2"/>
  <c r="AF13" i="2"/>
  <c r="Z13" i="2"/>
  <c r="AH13" i="2"/>
  <c r="AR13" i="2"/>
  <c r="AT13" i="2"/>
  <c r="AA580" i="3"/>
  <c r="AL13" i="2"/>
  <c r="AP13" i="2"/>
  <c r="AN13" i="2"/>
  <c r="AV13" i="2"/>
  <c r="AX13" i="2"/>
  <c r="BB13" i="2"/>
  <c r="BD13" i="2"/>
  <c r="BF13" i="2"/>
  <c r="AL580" i="3"/>
  <c r="BH13" i="2"/>
  <c r="AZ13" i="2"/>
  <c r="C13" i="2"/>
  <c r="M13" i="2"/>
  <c r="O13" i="2"/>
  <c r="Q13" i="2"/>
  <c r="S13" i="2"/>
  <c r="U13" i="2"/>
  <c r="W13" i="2"/>
  <c r="Y13" i="2"/>
  <c r="AA13" i="2"/>
  <c r="AC13" i="2"/>
  <c r="AE13" i="2"/>
  <c r="AG13" i="2"/>
  <c r="AI13" i="2"/>
  <c r="AK13" i="2"/>
  <c r="AM13" i="2"/>
  <c r="AO13" i="2"/>
  <c r="AQ13" i="2"/>
  <c r="AS13" i="2"/>
  <c r="AU13" i="2"/>
  <c r="AW13" i="2"/>
  <c r="AY13" i="2"/>
  <c r="BA13" i="2"/>
  <c r="BC13" i="2"/>
  <c r="BE13" i="2"/>
  <c r="BG13" i="2"/>
  <c r="BI13" i="2"/>
  <c r="G13" i="2"/>
  <c r="H13" i="2"/>
  <c r="I13" i="2"/>
  <c r="J13" i="2"/>
  <c r="K13" i="2"/>
  <c r="BK13" i="2"/>
  <c r="BM13" i="2"/>
  <c r="BN13" i="2"/>
  <c r="BO13" i="2"/>
  <c r="BP13" i="2"/>
  <c r="BQ13" i="2"/>
  <c r="BU13" i="2"/>
  <c r="N586" i="3"/>
  <c r="O586" i="3"/>
  <c r="P586" i="3"/>
  <c r="P587" i="3"/>
  <c r="P14" i="2"/>
  <c r="Q586" i="3"/>
  <c r="R586" i="3"/>
  <c r="R587" i="3"/>
  <c r="T14" i="2"/>
  <c r="X14" i="2"/>
  <c r="S586" i="3"/>
  <c r="S587" i="3"/>
  <c r="V14" i="2"/>
  <c r="AJ14" i="2"/>
  <c r="AF14" i="2"/>
  <c r="Z14" i="2"/>
  <c r="AH14" i="2"/>
  <c r="AR14" i="2"/>
  <c r="AT14" i="2"/>
  <c r="AL14" i="2"/>
  <c r="AP14" i="2"/>
  <c r="AN14" i="2"/>
  <c r="AV14" i="2"/>
  <c r="AX14" i="2"/>
  <c r="BB14" i="2"/>
  <c r="BD14" i="2"/>
  <c r="BF14" i="2"/>
  <c r="AL587" i="3"/>
  <c r="BH14" i="2"/>
  <c r="AZ14" i="2"/>
  <c r="C14" i="2"/>
  <c r="M14" i="2"/>
  <c r="O14" i="2"/>
  <c r="Q14" i="2"/>
  <c r="S14" i="2"/>
  <c r="U14" i="2"/>
  <c r="W14" i="2"/>
  <c r="Y14" i="2"/>
  <c r="AA14" i="2"/>
  <c r="AC14" i="2"/>
  <c r="AE14" i="2"/>
  <c r="AG14" i="2"/>
  <c r="AI14" i="2"/>
  <c r="AK14" i="2"/>
  <c r="AM14" i="2"/>
  <c r="AO14" i="2"/>
  <c r="AQ14" i="2"/>
  <c r="AS14" i="2"/>
  <c r="AU14" i="2"/>
  <c r="AW14" i="2"/>
  <c r="AY14" i="2"/>
  <c r="BA14" i="2"/>
  <c r="BC14" i="2"/>
  <c r="BE14" i="2"/>
  <c r="BG14" i="2"/>
  <c r="BI14" i="2"/>
  <c r="G14" i="2"/>
  <c r="H14" i="2"/>
  <c r="I14" i="2"/>
  <c r="J14" i="2"/>
  <c r="K14" i="2"/>
  <c r="BK14" i="2"/>
  <c r="BM14" i="2"/>
  <c r="BN14" i="2"/>
  <c r="BO14" i="2"/>
  <c r="BP14" i="2"/>
  <c r="BQ14" i="2"/>
  <c r="BU14" i="2"/>
  <c r="X15" i="2"/>
  <c r="AJ15" i="2"/>
  <c r="AF15" i="2"/>
  <c r="AR15" i="2"/>
  <c r="AT15" i="2"/>
  <c r="AL15" i="2"/>
  <c r="AP15" i="2"/>
  <c r="AN15" i="2"/>
  <c r="AV15" i="2"/>
  <c r="AX15" i="2"/>
  <c r="BB15" i="2"/>
  <c r="BD15" i="2"/>
  <c r="BF15" i="2"/>
  <c r="AZ15" i="2"/>
  <c r="M15" i="2"/>
  <c r="O15" i="2"/>
  <c r="Q15" i="2"/>
  <c r="S15" i="2"/>
  <c r="U15" i="2"/>
  <c r="W15" i="2"/>
  <c r="Y15" i="2"/>
  <c r="AA15" i="2"/>
  <c r="AC15" i="2"/>
  <c r="AE15" i="2"/>
  <c r="AG15" i="2"/>
  <c r="AI15" i="2"/>
  <c r="AK15" i="2"/>
  <c r="AM15" i="2"/>
  <c r="AO15" i="2"/>
  <c r="AQ15" i="2"/>
  <c r="AS15" i="2"/>
  <c r="AU15" i="2"/>
  <c r="AW15" i="2"/>
  <c r="AY15" i="2"/>
  <c r="BA15" i="2"/>
  <c r="BC15" i="2"/>
  <c r="BE15" i="2"/>
  <c r="BG15" i="2"/>
  <c r="BI15" i="2"/>
  <c r="G15" i="2"/>
  <c r="H15" i="2"/>
  <c r="I15" i="2"/>
  <c r="J15" i="2"/>
  <c r="K15" i="2"/>
  <c r="BK15" i="2"/>
  <c r="BM15" i="2"/>
  <c r="BN15" i="2"/>
  <c r="BO15" i="2"/>
  <c r="BP15" i="2"/>
  <c r="BQ15" i="2"/>
  <c r="BU15" i="2"/>
  <c r="P737" i="3"/>
  <c r="P16" i="2"/>
  <c r="R737" i="3"/>
  <c r="T16" i="2"/>
  <c r="X16" i="2"/>
  <c r="S737" i="3"/>
  <c r="V16" i="2"/>
  <c r="AJ16" i="2"/>
  <c r="AF16" i="2"/>
  <c r="Z16" i="2"/>
  <c r="AH16" i="2"/>
  <c r="AR16" i="2"/>
  <c r="AT16" i="2"/>
  <c r="AL16" i="2"/>
  <c r="AP16" i="2"/>
  <c r="AB737" i="3"/>
  <c r="AN16" i="2"/>
  <c r="AV16" i="2"/>
  <c r="AG737" i="3"/>
  <c r="AX16" i="2"/>
  <c r="BB16" i="2"/>
  <c r="BD16" i="2"/>
  <c r="BF16" i="2"/>
  <c r="AL737" i="3"/>
  <c r="BH16" i="2"/>
  <c r="AZ16" i="2"/>
  <c r="C16" i="2"/>
  <c r="M16" i="2"/>
  <c r="O16" i="2"/>
  <c r="Q16" i="2"/>
  <c r="S16" i="2"/>
  <c r="U16" i="2"/>
  <c r="W16" i="2"/>
  <c r="Y16" i="2"/>
  <c r="AA16" i="2"/>
  <c r="AC16" i="2"/>
  <c r="AE16" i="2"/>
  <c r="AG16" i="2"/>
  <c r="AI16" i="2"/>
  <c r="AK16" i="2"/>
  <c r="AM16" i="2"/>
  <c r="AO16" i="2"/>
  <c r="AQ16" i="2"/>
  <c r="AS16" i="2"/>
  <c r="AU16" i="2"/>
  <c r="AW16" i="2"/>
  <c r="AY16" i="2"/>
  <c r="BA16" i="2"/>
  <c r="BC16" i="2"/>
  <c r="BE16" i="2"/>
  <c r="BG16" i="2"/>
  <c r="BI16" i="2"/>
  <c r="G16" i="2"/>
  <c r="H16" i="2"/>
  <c r="I16" i="2"/>
  <c r="J16" i="2"/>
  <c r="K16" i="2"/>
  <c r="BK16" i="2"/>
  <c r="BM16" i="2"/>
  <c r="BN16" i="2"/>
  <c r="BO16" i="2"/>
  <c r="BP16" i="2"/>
  <c r="BQ16" i="2"/>
  <c r="BU16" i="2"/>
  <c r="P831" i="3"/>
  <c r="P17" i="2"/>
  <c r="R831" i="3"/>
  <c r="T17" i="2"/>
  <c r="X17" i="2"/>
  <c r="S831" i="3"/>
  <c r="V17" i="2"/>
  <c r="AJ17" i="2"/>
  <c r="AF17" i="2"/>
  <c r="U831" i="3"/>
  <c r="Z17" i="2"/>
  <c r="AH17" i="2"/>
  <c r="AR17" i="2"/>
  <c r="AT17" i="2"/>
  <c r="AL17" i="2"/>
  <c r="AP17" i="2"/>
  <c r="AN17" i="2"/>
  <c r="AV17" i="2"/>
  <c r="AX17" i="2"/>
  <c r="BB17" i="2"/>
  <c r="BD17" i="2"/>
  <c r="BF17" i="2"/>
  <c r="AL831" i="3"/>
  <c r="BH17" i="2"/>
  <c r="AZ17" i="2"/>
  <c r="C17" i="2"/>
  <c r="M17" i="2"/>
  <c r="O17" i="2"/>
  <c r="Q17" i="2"/>
  <c r="S17" i="2"/>
  <c r="U17" i="2"/>
  <c r="W17" i="2"/>
  <c r="Y17" i="2"/>
  <c r="AA17" i="2"/>
  <c r="AC17" i="2"/>
  <c r="AE17" i="2"/>
  <c r="AG17" i="2"/>
  <c r="AI17" i="2"/>
  <c r="AK17" i="2"/>
  <c r="AM17" i="2"/>
  <c r="AO17" i="2"/>
  <c r="AQ17" i="2"/>
  <c r="AS17" i="2"/>
  <c r="AU17" i="2"/>
  <c r="AW17" i="2"/>
  <c r="AY17" i="2"/>
  <c r="BA17" i="2"/>
  <c r="BC17" i="2"/>
  <c r="BE17" i="2"/>
  <c r="BG17" i="2"/>
  <c r="BI17" i="2"/>
  <c r="G17" i="2"/>
  <c r="H17" i="2"/>
  <c r="I17" i="2"/>
  <c r="J17" i="2"/>
  <c r="K17" i="2"/>
  <c r="BK17" i="2"/>
  <c r="BM17" i="2"/>
  <c r="BN17" i="2"/>
  <c r="BO17" i="2"/>
  <c r="BP17" i="2"/>
  <c r="BQ17" i="2"/>
  <c r="BU17" i="2"/>
  <c r="P932" i="3"/>
  <c r="P18" i="2"/>
  <c r="R932" i="3"/>
  <c r="T18" i="2"/>
  <c r="T932" i="3"/>
  <c r="X18" i="2"/>
  <c r="S932" i="3"/>
  <c r="V18" i="2"/>
  <c r="AJ18" i="2"/>
  <c r="AF18" i="2"/>
  <c r="U932" i="3"/>
  <c r="Z18" i="2"/>
  <c r="AH18" i="2"/>
  <c r="AR18" i="2"/>
  <c r="AT18" i="2"/>
  <c r="AL18" i="2"/>
  <c r="AP18" i="2"/>
  <c r="AN18" i="2"/>
  <c r="AV18" i="2"/>
  <c r="AX18" i="2"/>
  <c r="BB18" i="2"/>
  <c r="BD18" i="2"/>
  <c r="BF18" i="2"/>
  <c r="AL932" i="3"/>
  <c r="BH18" i="2"/>
  <c r="AZ18" i="2"/>
  <c r="C18" i="2"/>
  <c r="M18" i="2"/>
  <c r="O18" i="2"/>
  <c r="Q18" i="2"/>
  <c r="S18" i="2"/>
  <c r="U18" i="2"/>
  <c r="W18" i="2"/>
  <c r="Y18" i="2"/>
  <c r="AA18" i="2"/>
  <c r="AC18" i="2"/>
  <c r="AE18" i="2"/>
  <c r="AG18" i="2"/>
  <c r="AI18" i="2"/>
  <c r="AK18" i="2"/>
  <c r="AM18" i="2"/>
  <c r="AO18" i="2"/>
  <c r="AQ18" i="2"/>
  <c r="AS18" i="2"/>
  <c r="AU18" i="2"/>
  <c r="AW18" i="2"/>
  <c r="AY18" i="2"/>
  <c r="BA18" i="2"/>
  <c r="BC18" i="2"/>
  <c r="BE18" i="2"/>
  <c r="BG18" i="2"/>
  <c r="BI18" i="2"/>
  <c r="G18" i="2"/>
  <c r="H18" i="2"/>
  <c r="I18" i="2"/>
  <c r="J18" i="2"/>
  <c r="K18" i="2"/>
  <c r="BK18" i="2"/>
  <c r="BM18" i="2"/>
  <c r="BN18" i="2"/>
  <c r="BO18" i="2"/>
  <c r="BP18" i="2"/>
  <c r="BQ18" i="2"/>
  <c r="BU18" i="2"/>
  <c r="P1039" i="3"/>
  <c r="P19" i="2"/>
  <c r="R1039" i="3"/>
  <c r="T19" i="2"/>
  <c r="X19" i="2"/>
  <c r="S1039" i="3"/>
  <c r="V19" i="2"/>
  <c r="AJ19" i="2"/>
  <c r="AF19" i="2"/>
  <c r="U1039" i="3"/>
  <c r="Z19" i="2"/>
  <c r="Y1039" i="3"/>
  <c r="AH19" i="2"/>
  <c r="AR19" i="2"/>
  <c r="AT19" i="2"/>
  <c r="AA1039" i="3"/>
  <c r="AL19" i="2"/>
  <c r="AP19" i="2"/>
  <c r="AN19" i="2"/>
  <c r="AV19" i="2"/>
  <c r="AX19" i="2"/>
  <c r="BB19" i="2"/>
  <c r="BD19" i="2"/>
  <c r="BF19" i="2"/>
  <c r="AL1039" i="3"/>
  <c r="BH19" i="2"/>
  <c r="AZ19" i="2"/>
  <c r="C19" i="2"/>
  <c r="M19" i="2"/>
  <c r="O19" i="2"/>
  <c r="Q19" i="2"/>
  <c r="S19" i="2"/>
  <c r="U19" i="2"/>
  <c r="W19" i="2"/>
  <c r="Y19" i="2"/>
  <c r="AA19" i="2"/>
  <c r="AC19" i="2"/>
  <c r="AE19" i="2"/>
  <c r="AG19" i="2"/>
  <c r="AI19" i="2"/>
  <c r="AK19" i="2"/>
  <c r="AM19" i="2"/>
  <c r="AO19" i="2"/>
  <c r="AQ19" i="2"/>
  <c r="AS19" i="2"/>
  <c r="AU19" i="2"/>
  <c r="AW19" i="2"/>
  <c r="AY19" i="2"/>
  <c r="BA19" i="2"/>
  <c r="BC19" i="2"/>
  <c r="BE19" i="2"/>
  <c r="BG19" i="2"/>
  <c r="BI19" i="2"/>
  <c r="G19" i="2"/>
  <c r="H19" i="2"/>
  <c r="I19" i="2"/>
  <c r="J19" i="2"/>
  <c r="K19" i="2"/>
  <c r="BK19" i="2"/>
  <c r="BM19" i="2"/>
  <c r="BN19" i="2"/>
  <c r="BO19" i="2"/>
  <c r="BP19" i="2"/>
  <c r="BQ19" i="2"/>
  <c r="BU19" i="2"/>
  <c r="P1161" i="3"/>
  <c r="P20" i="2"/>
  <c r="T20" i="2"/>
  <c r="X20" i="2"/>
  <c r="S1161" i="3"/>
  <c r="V20" i="2"/>
  <c r="AJ20" i="2"/>
  <c r="AF20" i="2"/>
  <c r="Z20" i="2"/>
  <c r="AH20" i="2"/>
  <c r="AR20" i="2"/>
  <c r="AT20" i="2"/>
  <c r="AL20" i="2"/>
  <c r="AP20" i="2"/>
  <c r="AN20" i="2"/>
  <c r="AV20" i="2"/>
  <c r="AX20" i="2"/>
  <c r="BB20" i="2"/>
  <c r="BD20" i="2"/>
  <c r="BF20" i="2"/>
  <c r="AL1161" i="3"/>
  <c r="BH20" i="2"/>
  <c r="AZ20" i="2"/>
  <c r="C20" i="2"/>
  <c r="M20" i="2"/>
  <c r="O20" i="2"/>
  <c r="Q20" i="2"/>
  <c r="S20" i="2"/>
  <c r="U20" i="2"/>
  <c r="W20" i="2"/>
  <c r="Y20" i="2"/>
  <c r="AA20" i="2"/>
  <c r="AC20" i="2"/>
  <c r="AE20" i="2"/>
  <c r="AG20" i="2"/>
  <c r="AI20" i="2"/>
  <c r="AK20" i="2"/>
  <c r="AM20" i="2"/>
  <c r="AO20" i="2"/>
  <c r="AQ20" i="2"/>
  <c r="AS20" i="2"/>
  <c r="AU20" i="2"/>
  <c r="AW20" i="2"/>
  <c r="AY20" i="2"/>
  <c r="BA20" i="2"/>
  <c r="BC20" i="2"/>
  <c r="BE20" i="2"/>
  <c r="BG20" i="2"/>
  <c r="BI20" i="2"/>
  <c r="G20" i="2"/>
  <c r="H20" i="2"/>
  <c r="I20" i="2"/>
  <c r="J20" i="2"/>
  <c r="K20" i="2"/>
  <c r="BK20" i="2"/>
  <c r="BM20" i="2"/>
  <c r="BN20" i="2"/>
  <c r="BO20" i="2"/>
  <c r="BP20" i="2"/>
  <c r="BQ20" i="2"/>
  <c r="BU20" i="2"/>
  <c r="P1227" i="3"/>
  <c r="P21" i="2"/>
  <c r="R1227" i="3"/>
  <c r="T21" i="2"/>
  <c r="T1227" i="3"/>
  <c r="X21" i="2"/>
  <c r="S1227" i="3"/>
  <c r="V21" i="2"/>
  <c r="AJ21" i="2"/>
  <c r="AF21" i="2"/>
  <c r="Z21" i="2"/>
  <c r="AH21" i="2"/>
  <c r="AR21" i="2"/>
  <c r="AE1227" i="3"/>
  <c r="AT21" i="2"/>
  <c r="AL21" i="2"/>
  <c r="AP21" i="2"/>
  <c r="AN21" i="2"/>
  <c r="AV21" i="2"/>
  <c r="AG1227" i="3"/>
  <c r="AX21" i="2"/>
  <c r="BB21" i="2"/>
  <c r="BD21" i="2"/>
  <c r="BF21" i="2"/>
  <c r="AL1227" i="3"/>
  <c r="BH21" i="2"/>
  <c r="AZ21" i="2"/>
  <c r="C21" i="2"/>
  <c r="M21" i="2"/>
  <c r="O21" i="2"/>
  <c r="Q21" i="2"/>
  <c r="S21" i="2"/>
  <c r="U21" i="2"/>
  <c r="W21" i="2"/>
  <c r="Y21" i="2"/>
  <c r="AA21" i="2"/>
  <c r="AC21" i="2"/>
  <c r="AE21" i="2"/>
  <c r="AG21" i="2"/>
  <c r="AI21" i="2"/>
  <c r="AK21" i="2"/>
  <c r="AM21" i="2"/>
  <c r="AO21" i="2"/>
  <c r="AQ21" i="2"/>
  <c r="AS21" i="2"/>
  <c r="AU21" i="2"/>
  <c r="AW21" i="2"/>
  <c r="AY21" i="2"/>
  <c r="BA21" i="2"/>
  <c r="BC21" i="2"/>
  <c r="BE21" i="2"/>
  <c r="BG21" i="2"/>
  <c r="BI21" i="2"/>
  <c r="G21" i="2"/>
  <c r="H21" i="2"/>
  <c r="I21" i="2"/>
  <c r="J21" i="2"/>
  <c r="K21" i="2"/>
  <c r="BK21" i="2"/>
  <c r="BM21" i="2"/>
  <c r="BN21" i="2"/>
  <c r="BO21" i="2"/>
  <c r="BP21" i="2"/>
  <c r="BQ21" i="2"/>
  <c r="BU21" i="2"/>
  <c r="AV686" i="4"/>
  <c r="AV687" i="4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22" i="2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T22" i="2"/>
  <c r="X22" i="2"/>
  <c r="V22" i="2"/>
  <c r="AJ22" i="2"/>
  <c r="AF22" i="2"/>
  <c r="Z22" i="2"/>
  <c r="AH22" i="2"/>
  <c r="AR22" i="2"/>
  <c r="AT22" i="2"/>
  <c r="AL22" i="2"/>
  <c r="AP22" i="2"/>
  <c r="AN22" i="2"/>
  <c r="AV22" i="2"/>
  <c r="AX22" i="2"/>
  <c r="BB22" i="2"/>
  <c r="BD22" i="2"/>
  <c r="BF22" i="2"/>
  <c r="AL1229" i="3"/>
  <c r="AL1230" i="3"/>
  <c r="AL1231" i="3"/>
  <c r="AL1232" i="3"/>
  <c r="AL1233" i="3"/>
  <c r="AL1234" i="3"/>
  <c r="AL1235" i="3"/>
  <c r="AL1236" i="3"/>
  <c r="AL1237" i="3"/>
  <c r="AL1238" i="3"/>
  <c r="AL1239" i="3"/>
  <c r="AL1240" i="3"/>
  <c r="AL1241" i="3"/>
  <c r="AL1242" i="3"/>
  <c r="AL1243" i="3"/>
  <c r="AL1244" i="3"/>
  <c r="AL1245" i="3"/>
  <c r="BH22" i="2"/>
  <c r="AZ22" i="2"/>
  <c r="C22" i="2"/>
  <c r="M22" i="2"/>
  <c r="O22" i="2"/>
  <c r="Q22" i="2"/>
  <c r="S22" i="2"/>
  <c r="U22" i="2"/>
  <c r="W22" i="2"/>
  <c r="Y22" i="2"/>
  <c r="AA22" i="2"/>
  <c r="AC22" i="2"/>
  <c r="AE22" i="2"/>
  <c r="AG22" i="2"/>
  <c r="AI22" i="2"/>
  <c r="AK22" i="2"/>
  <c r="AM22" i="2"/>
  <c r="AO22" i="2"/>
  <c r="AQ22" i="2"/>
  <c r="AS22" i="2"/>
  <c r="AU22" i="2"/>
  <c r="AW22" i="2"/>
  <c r="AY22" i="2"/>
  <c r="BA22" i="2"/>
  <c r="BC22" i="2"/>
  <c r="BE22" i="2"/>
  <c r="BG22" i="2"/>
  <c r="BI22" i="2"/>
  <c r="G22" i="2"/>
  <c r="H22" i="2"/>
  <c r="I22" i="2"/>
  <c r="J22" i="2"/>
  <c r="K22" i="2"/>
  <c r="BK22" i="2"/>
  <c r="BM22" i="2"/>
  <c r="BN22" i="2"/>
  <c r="BO22" i="2"/>
  <c r="BP22" i="2"/>
  <c r="BQ22" i="2"/>
  <c r="BU22" i="2"/>
  <c r="P1271" i="3"/>
  <c r="P23" i="2"/>
  <c r="R1271" i="3"/>
  <c r="T23" i="2"/>
  <c r="X23" i="2"/>
  <c r="S1271" i="3"/>
  <c r="V23" i="2"/>
  <c r="AJ23" i="2"/>
  <c r="X1271" i="3"/>
  <c r="AF23" i="2"/>
  <c r="U1271" i="3"/>
  <c r="Z23" i="2"/>
  <c r="Y1271" i="3"/>
  <c r="AH23" i="2"/>
  <c r="AR23" i="2"/>
  <c r="AT23" i="2"/>
  <c r="AL23" i="2"/>
  <c r="AP23" i="2"/>
  <c r="AN23" i="2"/>
  <c r="AV23" i="2"/>
  <c r="AX23" i="2"/>
  <c r="BB23" i="2"/>
  <c r="BD23" i="2"/>
  <c r="BF23" i="2"/>
  <c r="AL1271" i="3"/>
  <c r="BH23" i="2"/>
  <c r="AZ23" i="2"/>
  <c r="C23" i="2"/>
  <c r="M23" i="2"/>
  <c r="O23" i="2"/>
  <c r="Q23" i="2"/>
  <c r="S23" i="2"/>
  <c r="U23" i="2"/>
  <c r="W23" i="2"/>
  <c r="Y23" i="2"/>
  <c r="AA23" i="2"/>
  <c r="AC23" i="2"/>
  <c r="AE23" i="2"/>
  <c r="AG23" i="2"/>
  <c r="AI23" i="2"/>
  <c r="AK23" i="2"/>
  <c r="AM23" i="2"/>
  <c r="AO23" i="2"/>
  <c r="AQ23" i="2"/>
  <c r="AS23" i="2"/>
  <c r="AU23" i="2"/>
  <c r="AW23" i="2"/>
  <c r="AY23" i="2"/>
  <c r="BA23" i="2"/>
  <c r="BC23" i="2"/>
  <c r="BE23" i="2"/>
  <c r="BG23" i="2"/>
  <c r="BI23" i="2"/>
  <c r="G23" i="2"/>
  <c r="H23" i="2"/>
  <c r="I23" i="2"/>
  <c r="J23" i="2"/>
  <c r="K23" i="2"/>
  <c r="BK23" i="2"/>
  <c r="BM23" i="2"/>
  <c r="BN23" i="2"/>
  <c r="BO23" i="2"/>
  <c r="BP23" i="2"/>
  <c r="BQ23" i="2"/>
  <c r="BU23" i="2"/>
  <c r="AV695" i="4"/>
  <c r="AV696" i="4"/>
  <c r="AV697" i="4"/>
  <c r="AV698" i="4"/>
  <c r="AV699" i="4"/>
  <c r="AV700" i="4"/>
  <c r="AV701" i="4"/>
  <c r="AV702" i="4"/>
  <c r="AV703" i="4"/>
  <c r="AV704" i="4"/>
  <c r="AV705" i="4"/>
  <c r="AV706" i="4"/>
  <c r="AV707" i="4"/>
  <c r="AV708" i="4"/>
  <c r="AV709" i="4"/>
  <c r="AV710" i="4"/>
  <c r="AV711" i="4"/>
  <c r="AV712" i="4"/>
  <c r="AV713" i="4"/>
  <c r="AV714" i="4"/>
  <c r="AV715" i="4"/>
  <c r="AV716" i="4"/>
  <c r="AV717" i="4"/>
  <c r="AV718" i="4"/>
  <c r="AV719" i="4"/>
  <c r="AV720" i="4"/>
  <c r="AV721" i="4"/>
  <c r="AV722" i="4"/>
  <c r="AV723" i="4"/>
  <c r="AV724" i="4"/>
  <c r="AV725" i="4"/>
  <c r="AV726" i="4"/>
  <c r="AV727" i="4"/>
  <c r="AV728" i="4"/>
  <c r="AV729" i="4"/>
  <c r="AV730" i="4"/>
  <c r="AV731" i="4"/>
  <c r="AV732" i="4"/>
  <c r="AV733" i="4"/>
  <c r="AV734" i="4"/>
  <c r="AV735" i="4"/>
  <c r="AV736" i="4"/>
  <c r="AV737" i="4"/>
  <c r="AV738" i="4"/>
  <c r="AV739" i="4"/>
  <c r="AV740" i="4"/>
  <c r="AV741" i="4"/>
  <c r="AV742" i="4"/>
  <c r="AV743" i="4"/>
  <c r="AV744" i="4"/>
  <c r="AV745" i="4"/>
  <c r="AV746" i="4"/>
  <c r="AV747" i="4"/>
  <c r="AV748" i="4"/>
  <c r="AV749" i="4"/>
  <c r="AV750" i="4"/>
  <c r="AV751" i="4"/>
  <c r="AV752" i="4"/>
  <c r="AV753" i="4"/>
  <c r="AV754" i="4"/>
  <c r="AV755" i="4"/>
  <c r="AV756" i="4"/>
  <c r="AV757" i="4"/>
  <c r="AV758" i="4"/>
  <c r="AV759" i="4"/>
  <c r="AV760" i="4"/>
  <c r="AV761" i="4"/>
  <c r="AV762" i="4"/>
  <c r="AV763" i="4"/>
  <c r="AV764" i="4"/>
  <c r="AV765" i="4"/>
  <c r="AV766" i="4"/>
  <c r="AV767" i="4"/>
  <c r="AV768" i="4"/>
  <c r="AV769" i="4"/>
  <c r="AV770" i="4"/>
  <c r="AV771" i="4"/>
  <c r="AV772" i="4"/>
  <c r="AV773" i="4"/>
  <c r="AV774" i="4"/>
  <c r="AV775" i="4"/>
  <c r="AV776" i="4"/>
  <c r="AV777" i="4"/>
  <c r="AV778" i="4"/>
  <c r="AV779" i="4"/>
  <c r="AV780" i="4"/>
  <c r="AV781" i="4"/>
  <c r="AV782" i="4"/>
  <c r="AV783" i="4"/>
  <c r="AV784" i="4"/>
  <c r="AV785" i="4"/>
  <c r="AV786" i="4"/>
  <c r="AV787" i="4"/>
  <c r="AV788" i="4"/>
  <c r="AV789" i="4"/>
  <c r="AV790" i="4"/>
  <c r="AV791" i="4"/>
  <c r="AV792" i="4"/>
  <c r="AV793" i="4"/>
  <c r="AV794" i="4"/>
  <c r="AV795" i="4"/>
  <c r="AV796" i="4"/>
  <c r="AV797" i="4"/>
  <c r="AV798" i="4"/>
  <c r="AV799" i="4"/>
  <c r="AV800" i="4"/>
  <c r="AV801" i="4"/>
  <c r="AV802" i="4"/>
  <c r="AV803" i="4"/>
  <c r="AV804" i="4"/>
  <c r="AV805" i="4"/>
  <c r="AV806" i="4"/>
  <c r="AV807" i="4"/>
  <c r="AV808" i="4"/>
  <c r="AV809" i="4"/>
  <c r="AV810" i="4"/>
  <c r="AV811" i="4"/>
  <c r="AV812" i="4"/>
  <c r="AV813" i="4"/>
  <c r="AV814" i="4"/>
  <c r="AV815" i="4"/>
  <c r="AV816" i="4"/>
  <c r="AV817" i="4"/>
  <c r="AV818" i="4"/>
  <c r="AV819" i="4"/>
  <c r="AV820" i="4"/>
  <c r="AV821" i="4"/>
  <c r="AV822" i="4"/>
  <c r="AV823" i="4"/>
  <c r="AV824" i="4"/>
  <c r="AV825" i="4"/>
  <c r="AV826" i="4"/>
  <c r="AV827" i="4"/>
  <c r="AV828" i="4"/>
  <c r="AV829" i="4"/>
  <c r="AV830" i="4"/>
  <c r="AV831" i="4"/>
  <c r="AV832" i="4"/>
  <c r="AV833" i="4"/>
  <c r="AV834" i="4"/>
  <c r="AV835" i="4"/>
  <c r="AV836" i="4"/>
  <c r="AV837" i="4"/>
  <c r="AV838" i="4"/>
  <c r="AV839" i="4"/>
  <c r="AV840" i="4"/>
  <c r="AV841" i="4"/>
  <c r="AV842" i="4"/>
  <c r="AV843" i="4"/>
  <c r="AV844" i="4"/>
  <c r="AV845" i="4"/>
  <c r="AV846" i="4"/>
  <c r="AV847" i="4"/>
  <c r="AV848" i="4"/>
  <c r="AV849" i="4"/>
  <c r="AV850" i="4"/>
  <c r="AV851" i="4"/>
  <c r="AV852" i="4"/>
  <c r="AV853" i="4"/>
  <c r="AV854" i="4"/>
  <c r="AV855" i="4"/>
  <c r="AV856" i="4"/>
  <c r="AV857" i="4"/>
  <c r="AV858" i="4"/>
  <c r="AV859" i="4"/>
  <c r="AV860" i="4"/>
  <c r="AV861" i="4"/>
  <c r="AV862" i="4"/>
  <c r="AV863" i="4"/>
  <c r="AV864" i="4"/>
  <c r="AV865" i="4"/>
  <c r="AV866" i="4"/>
  <c r="AV867" i="4"/>
  <c r="AV868" i="4"/>
  <c r="AV869" i="4"/>
  <c r="AV870" i="4"/>
  <c r="AV871" i="4"/>
  <c r="AV872" i="4"/>
  <c r="AV873" i="4"/>
  <c r="AV874" i="4"/>
  <c r="AV875" i="4"/>
  <c r="AV876" i="4"/>
  <c r="AV877" i="4"/>
  <c r="AV878" i="4"/>
  <c r="AV879" i="4"/>
  <c r="AV880" i="4"/>
  <c r="AV881" i="4"/>
  <c r="AV882" i="4"/>
  <c r="AV883" i="4"/>
  <c r="AV884" i="4"/>
  <c r="AV885" i="4"/>
  <c r="AV886" i="4"/>
  <c r="AV887" i="4"/>
  <c r="AV888" i="4"/>
  <c r="AV889" i="4"/>
  <c r="AV890" i="4"/>
  <c r="AV891" i="4"/>
  <c r="AV892" i="4"/>
  <c r="AV893" i="4"/>
  <c r="AV894" i="4"/>
  <c r="AV895" i="4"/>
  <c r="AV896" i="4"/>
  <c r="AV897" i="4"/>
  <c r="AV898" i="4"/>
  <c r="AV899" i="4"/>
  <c r="AV900" i="4"/>
  <c r="AV901" i="4"/>
  <c r="AV902" i="4"/>
  <c r="AV903" i="4"/>
  <c r="AV904" i="4"/>
  <c r="AV905" i="4"/>
  <c r="AV906" i="4"/>
  <c r="AV907" i="4"/>
  <c r="AV908" i="4"/>
  <c r="AV909" i="4"/>
  <c r="AV910" i="4"/>
  <c r="AV911" i="4"/>
  <c r="AV912" i="4"/>
  <c r="AV913" i="4"/>
  <c r="AV914" i="4"/>
  <c r="AV915" i="4"/>
  <c r="AV916" i="4"/>
  <c r="AV917" i="4"/>
  <c r="AV918" i="4"/>
  <c r="AV919" i="4"/>
  <c r="AV920" i="4"/>
  <c r="AV921" i="4"/>
  <c r="AV922" i="4"/>
  <c r="AV923" i="4"/>
  <c r="AV924" i="4"/>
  <c r="AV925" i="4"/>
  <c r="AV926" i="4"/>
  <c r="AV927" i="4"/>
  <c r="AV928" i="4"/>
  <c r="AV929" i="4"/>
  <c r="AV930" i="4"/>
  <c r="AV931" i="4"/>
  <c r="AV932" i="4"/>
  <c r="AV933" i="4"/>
  <c r="AV934" i="4"/>
  <c r="AV935" i="4"/>
  <c r="AV936" i="4"/>
  <c r="AV937" i="4"/>
  <c r="AV938" i="4"/>
  <c r="AV939" i="4"/>
  <c r="AV940" i="4"/>
  <c r="AV941" i="4"/>
  <c r="AV942" i="4"/>
  <c r="AV943" i="4"/>
  <c r="AV944" i="4"/>
  <c r="AV945" i="4"/>
  <c r="AV946" i="4"/>
  <c r="AV947" i="4"/>
  <c r="AV948" i="4"/>
  <c r="AV949" i="4"/>
  <c r="AV950" i="4"/>
  <c r="AV951" i="4"/>
  <c r="AV952" i="4"/>
  <c r="AV953" i="4"/>
  <c r="AV954" i="4"/>
  <c r="AV955" i="4"/>
  <c r="AV956" i="4"/>
  <c r="AV957" i="4"/>
  <c r="AV958" i="4"/>
  <c r="AV959" i="4"/>
  <c r="AV960" i="4"/>
  <c r="AV961" i="4"/>
  <c r="AV962" i="4"/>
  <c r="AV963" i="4"/>
  <c r="AV964" i="4"/>
  <c r="AV965" i="4"/>
  <c r="AV966" i="4"/>
  <c r="AV967" i="4"/>
  <c r="AV968" i="4"/>
  <c r="AV969" i="4"/>
  <c r="AV970" i="4"/>
  <c r="AV971" i="4"/>
  <c r="AV972" i="4"/>
  <c r="AV973" i="4"/>
  <c r="AV974" i="4"/>
  <c r="AV975" i="4"/>
  <c r="AV976" i="4"/>
  <c r="AV977" i="4"/>
  <c r="AV978" i="4"/>
  <c r="AV979" i="4"/>
  <c r="AV980" i="4"/>
  <c r="AV981" i="4"/>
  <c r="AV982" i="4"/>
  <c r="AV983" i="4"/>
  <c r="AV984" i="4"/>
  <c r="AV985" i="4"/>
  <c r="AV986" i="4"/>
  <c r="AV987" i="4"/>
  <c r="AV988" i="4"/>
  <c r="AV989" i="4"/>
  <c r="AV990" i="4"/>
  <c r="AV991" i="4"/>
  <c r="AV992" i="4"/>
  <c r="AV993" i="4"/>
  <c r="AV994" i="4"/>
  <c r="AV995" i="4"/>
  <c r="AV996" i="4"/>
  <c r="AV997" i="4"/>
  <c r="AV998" i="4"/>
  <c r="AV999" i="4"/>
  <c r="AV1000" i="4"/>
  <c r="AV1001" i="4"/>
  <c r="AV1002" i="4"/>
  <c r="AV1003" i="4"/>
  <c r="AV1004" i="4"/>
  <c r="AV1005" i="4"/>
  <c r="AV1006" i="4"/>
  <c r="AV1007" i="4"/>
  <c r="AV1008" i="4"/>
  <c r="AV1009" i="4"/>
  <c r="AV1010" i="4"/>
  <c r="AV1011" i="4"/>
  <c r="AV1012" i="4"/>
  <c r="AV1013" i="4"/>
  <c r="AV1014" i="4"/>
  <c r="AV1015" i="4"/>
  <c r="AV1016" i="4"/>
  <c r="AV1017" i="4"/>
  <c r="AV1018" i="4"/>
  <c r="AV1019" i="4"/>
  <c r="AV1020" i="4"/>
  <c r="AV1021" i="4"/>
  <c r="AV1022" i="4"/>
  <c r="AV1023" i="4"/>
  <c r="AV1024" i="4"/>
  <c r="AV1025" i="4"/>
  <c r="AV1026" i="4"/>
  <c r="AV1027" i="4"/>
  <c r="AV1028" i="4"/>
  <c r="AV1029" i="4"/>
  <c r="AV1030" i="4"/>
  <c r="AV1031" i="4"/>
  <c r="AV1032" i="4"/>
  <c r="AV1033" i="4"/>
  <c r="AV1034" i="4"/>
  <c r="AV1035" i="4"/>
  <c r="AV1036" i="4"/>
  <c r="AV1037" i="4"/>
  <c r="AV1038" i="4"/>
  <c r="AV1039" i="4"/>
  <c r="AV1040" i="4"/>
  <c r="AV1041" i="4"/>
  <c r="AV1042" i="4"/>
  <c r="AV1043" i="4"/>
  <c r="AV1044" i="4"/>
  <c r="AV1045" i="4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24" i="2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T24" i="2"/>
  <c r="X24" i="2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V24" i="2"/>
  <c r="AJ24" i="2"/>
  <c r="AF24" i="2"/>
  <c r="Z24" i="2"/>
  <c r="AH24" i="2"/>
  <c r="AR24" i="2"/>
  <c r="AT24" i="2"/>
  <c r="AL24" i="2"/>
  <c r="AP24" i="2"/>
  <c r="AN24" i="2"/>
  <c r="AV24" i="2"/>
  <c r="AX24" i="2"/>
  <c r="BB24" i="2"/>
  <c r="BD24" i="2"/>
  <c r="BF24" i="2"/>
  <c r="AL1273" i="3"/>
  <c r="AL1274" i="3"/>
  <c r="AL1275" i="3"/>
  <c r="AL1276" i="3"/>
  <c r="AL1277" i="3"/>
  <c r="AL1278" i="3"/>
  <c r="AL1279" i="3"/>
  <c r="AL1280" i="3"/>
  <c r="AL1281" i="3"/>
  <c r="AL1282" i="3"/>
  <c r="AL1283" i="3"/>
  <c r="AL1284" i="3"/>
  <c r="AL1285" i="3"/>
  <c r="AL1286" i="3"/>
  <c r="AL1287" i="3"/>
  <c r="BH24" i="2"/>
  <c r="AZ24" i="2"/>
  <c r="C24" i="2"/>
  <c r="M24" i="2"/>
  <c r="O24" i="2"/>
  <c r="Q24" i="2"/>
  <c r="S24" i="2"/>
  <c r="U24" i="2"/>
  <c r="W24" i="2"/>
  <c r="Y24" i="2"/>
  <c r="AA24" i="2"/>
  <c r="AC24" i="2"/>
  <c r="AE24" i="2"/>
  <c r="AG24" i="2"/>
  <c r="AI24" i="2"/>
  <c r="AK24" i="2"/>
  <c r="AM24" i="2"/>
  <c r="AO24" i="2"/>
  <c r="AQ24" i="2"/>
  <c r="AS24" i="2"/>
  <c r="AU24" i="2"/>
  <c r="AW24" i="2"/>
  <c r="AY24" i="2"/>
  <c r="BA24" i="2"/>
  <c r="BC24" i="2"/>
  <c r="BE24" i="2"/>
  <c r="BG24" i="2"/>
  <c r="BI24" i="2"/>
  <c r="G24" i="2"/>
  <c r="H24" i="2"/>
  <c r="I24" i="2"/>
  <c r="J24" i="2"/>
  <c r="K24" i="2"/>
  <c r="BK24" i="2"/>
  <c r="BM24" i="2"/>
  <c r="BN24" i="2"/>
  <c r="BO24" i="2"/>
  <c r="BP24" i="2"/>
  <c r="BQ24" i="2"/>
  <c r="BU24" i="2"/>
  <c r="P1372" i="3"/>
  <c r="P25" i="2"/>
  <c r="R1372" i="3"/>
  <c r="T25" i="2"/>
  <c r="X25" i="2"/>
  <c r="S1372" i="3"/>
  <c r="V25" i="2"/>
  <c r="AJ25" i="2"/>
  <c r="AF25" i="2"/>
  <c r="U1372" i="3"/>
  <c r="Z25" i="2"/>
  <c r="Y1372" i="3"/>
  <c r="AH25" i="2"/>
  <c r="AR25" i="2"/>
  <c r="AT25" i="2"/>
  <c r="AL25" i="2"/>
  <c r="AP25" i="2"/>
  <c r="AN25" i="2"/>
  <c r="AV25" i="2"/>
  <c r="AX25" i="2"/>
  <c r="BB25" i="2"/>
  <c r="BD25" i="2"/>
  <c r="BF25" i="2"/>
  <c r="AL1372" i="3"/>
  <c r="BH25" i="2"/>
  <c r="AZ25" i="2"/>
  <c r="C25" i="2"/>
  <c r="M25" i="2"/>
  <c r="O25" i="2"/>
  <c r="Q25" i="2"/>
  <c r="S25" i="2"/>
  <c r="U25" i="2"/>
  <c r="W25" i="2"/>
  <c r="Y25" i="2"/>
  <c r="AA25" i="2"/>
  <c r="AC25" i="2"/>
  <c r="AE25" i="2"/>
  <c r="AG25" i="2"/>
  <c r="AI25" i="2"/>
  <c r="AK25" i="2"/>
  <c r="AM25" i="2"/>
  <c r="AO25" i="2"/>
  <c r="AQ25" i="2"/>
  <c r="AS25" i="2"/>
  <c r="AU25" i="2"/>
  <c r="AW25" i="2"/>
  <c r="AY25" i="2"/>
  <c r="BA25" i="2"/>
  <c r="BC25" i="2"/>
  <c r="BE25" i="2"/>
  <c r="BG25" i="2"/>
  <c r="BI25" i="2"/>
  <c r="G25" i="2"/>
  <c r="H25" i="2"/>
  <c r="I25" i="2"/>
  <c r="J25" i="2"/>
  <c r="K25" i="2"/>
  <c r="BK25" i="2"/>
  <c r="BM25" i="2"/>
  <c r="BN25" i="2"/>
  <c r="BO25" i="2"/>
  <c r="BP25" i="2"/>
  <c r="BQ25" i="2"/>
  <c r="BU25" i="2"/>
  <c r="P1461" i="3"/>
  <c r="P26" i="2"/>
  <c r="R1461" i="3"/>
  <c r="T26" i="2"/>
  <c r="T1461" i="3"/>
  <c r="X26" i="2"/>
  <c r="S1461" i="3"/>
  <c r="V26" i="2"/>
  <c r="AJ26" i="2"/>
  <c r="AF26" i="2"/>
  <c r="U1461" i="3"/>
  <c r="Z26" i="2"/>
  <c r="Y1461" i="3"/>
  <c r="AH26" i="2"/>
  <c r="AR26" i="2"/>
  <c r="AT26" i="2"/>
  <c r="AA1461" i="3"/>
  <c r="AL26" i="2"/>
  <c r="AP26" i="2"/>
  <c r="AN26" i="2"/>
  <c r="AV26" i="2"/>
  <c r="AX26" i="2"/>
  <c r="BB26" i="2"/>
  <c r="BD26" i="2"/>
  <c r="BF26" i="2"/>
  <c r="AL1461" i="3"/>
  <c r="BH26" i="2"/>
  <c r="AZ26" i="2"/>
  <c r="C26" i="2"/>
  <c r="M26" i="2"/>
  <c r="O26" i="2"/>
  <c r="Q26" i="2"/>
  <c r="S26" i="2"/>
  <c r="U26" i="2"/>
  <c r="W26" i="2"/>
  <c r="Y26" i="2"/>
  <c r="AA26" i="2"/>
  <c r="AC26" i="2"/>
  <c r="AE26" i="2"/>
  <c r="AG26" i="2"/>
  <c r="AI26" i="2"/>
  <c r="AK26" i="2"/>
  <c r="AM26" i="2"/>
  <c r="AO26" i="2"/>
  <c r="AQ26" i="2"/>
  <c r="AS26" i="2"/>
  <c r="AU26" i="2"/>
  <c r="AW26" i="2"/>
  <c r="AY26" i="2"/>
  <c r="BA26" i="2"/>
  <c r="BC26" i="2"/>
  <c r="BE26" i="2"/>
  <c r="BG26" i="2"/>
  <c r="BI26" i="2"/>
  <c r="G26" i="2"/>
  <c r="H26" i="2"/>
  <c r="I26" i="2"/>
  <c r="J26" i="2"/>
  <c r="K26" i="2"/>
  <c r="BK26" i="2"/>
  <c r="BM26" i="2"/>
  <c r="BN26" i="2"/>
  <c r="BO26" i="2"/>
  <c r="BP26" i="2"/>
  <c r="BQ26" i="2"/>
  <c r="BU26" i="2"/>
  <c r="P1545" i="3"/>
  <c r="P27" i="2"/>
  <c r="R1545" i="3"/>
  <c r="T27" i="2"/>
  <c r="X27" i="2"/>
  <c r="S1545" i="3"/>
  <c r="V27" i="2"/>
  <c r="AJ27" i="2"/>
  <c r="AF27" i="2"/>
  <c r="Z27" i="2"/>
  <c r="AH27" i="2"/>
  <c r="AR27" i="2"/>
  <c r="AT27" i="2"/>
  <c r="AL27" i="2"/>
  <c r="AP27" i="2"/>
  <c r="AN27" i="2"/>
  <c r="AV27" i="2"/>
  <c r="AX27" i="2"/>
  <c r="BB27" i="2"/>
  <c r="BD27" i="2"/>
  <c r="BF27" i="2"/>
  <c r="AL1545" i="3"/>
  <c r="BH27" i="2"/>
  <c r="AH1545" i="3"/>
  <c r="AZ27" i="2"/>
  <c r="C27" i="2"/>
  <c r="M27" i="2"/>
  <c r="O27" i="2"/>
  <c r="Q27" i="2"/>
  <c r="S27" i="2"/>
  <c r="U27" i="2"/>
  <c r="W27" i="2"/>
  <c r="Y27" i="2"/>
  <c r="AA27" i="2"/>
  <c r="AC27" i="2"/>
  <c r="AE27" i="2"/>
  <c r="AG27" i="2"/>
  <c r="AI27" i="2"/>
  <c r="AK27" i="2"/>
  <c r="AM27" i="2"/>
  <c r="AO27" i="2"/>
  <c r="AQ27" i="2"/>
  <c r="AS27" i="2"/>
  <c r="AU27" i="2"/>
  <c r="AW27" i="2"/>
  <c r="AY27" i="2"/>
  <c r="BA27" i="2"/>
  <c r="BC27" i="2"/>
  <c r="BE27" i="2"/>
  <c r="BG27" i="2"/>
  <c r="BI27" i="2"/>
  <c r="G27" i="2"/>
  <c r="H27" i="2"/>
  <c r="I27" i="2"/>
  <c r="J27" i="2"/>
  <c r="K27" i="2"/>
  <c r="BK27" i="2"/>
  <c r="BM27" i="2"/>
  <c r="BN27" i="2"/>
  <c r="BO27" i="2"/>
  <c r="BP27" i="2"/>
  <c r="BQ27" i="2"/>
  <c r="BU27" i="2"/>
  <c r="P1662" i="3"/>
  <c r="P28" i="2"/>
  <c r="R1662" i="3"/>
  <c r="T28" i="2"/>
  <c r="X28" i="2"/>
  <c r="S1662" i="3"/>
  <c r="V28" i="2"/>
  <c r="AJ28" i="2"/>
  <c r="AF28" i="2"/>
  <c r="Z28" i="2"/>
  <c r="AH28" i="2"/>
  <c r="AR28" i="2"/>
  <c r="AT28" i="2"/>
  <c r="AL28" i="2"/>
  <c r="AP28" i="2"/>
  <c r="AN28" i="2"/>
  <c r="AV28" i="2"/>
  <c r="AX28" i="2"/>
  <c r="BB28" i="2"/>
  <c r="BD28" i="2"/>
  <c r="BF28" i="2"/>
  <c r="AL1662" i="3"/>
  <c r="BH28" i="2"/>
  <c r="AZ28" i="2"/>
  <c r="C28" i="2"/>
  <c r="M28" i="2"/>
  <c r="O28" i="2"/>
  <c r="Q28" i="2"/>
  <c r="S28" i="2"/>
  <c r="U28" i="2"/>
  <c r="W28" i="2"/>
  <c r="Y28" i="2"/>
  <c r="AA28" i="2"/>
  <c r="AC28" i="2"/>
  <c r="AE28" i="2"/>
  <c r="AG28" i="2"/>
  <c r="AI28" i="2"/>
  <c r="AK28" i="2"/>
  <c r="AM28" i="2"/>
  <c r="AO28" i="2"/>
  <c r="AQ28" i="2"/>
  <c r="AS28" i="2"/>
  <c r="AU28" i="2"/>
  <c r="AW28" i="2"/>
  <c r="AY28" i="2"/>
  <c r="BA28" i="2"/>
  <c r="BC28" i="2"/>
  <c r="BE28" i="2"/>
  <c r="BG28" i="2"/>
  <c r="BI28" i="2"/>
  <c r="G28" i="2"/>
  <c r="H28" i="2"/>
  <c r="I28" i="2"/>
  <c r="J28" i="2"/>
  <c r="K28" i="2"/>
  <c r="BK28" i="2"/>
  <c r="BM28" i="2"/>
  <c r="BN28" i="2"/>
  <c r="BO28" i="2"/>
  <c r="BP28" i="2"/>
  <c r="BQ28" i="2"/>
  <c r="BU28" i="2"/>
  <c r="P1720" i="3"/>
  <c r="P29" i="2"/>
  <c r="R1720" i="3"/>
  <c r="T29" i="2"/>
  <c r="X29" i="2"/>
  <c r="S1720" i="3"/>
  <c r="V29" i="2"/>
  <c r="AJ29" i="2"/>
  <c r="AF29" i="2"/>
  <c r="Z29" i="2"/>
  <c r="AH29" i="2"/>
  <c r="AR29" i="2"/>
  <c r="AT29" i="2"/>
  <c r="AA1720" i="3"/>
  <c r="AL29" i="2"/>
  <c r="AP29" i="2"/>
  <c r="AN29" i="2"/>
  <c r="AV29" i="2"/>
  <c r="AG1720" i="3"/>
  <c r="AX29" i="2"/>
  <c r="BB29" i="2"/>
  <c r="BD29" i="2"/>
  <c r="BF29" i="2"/>
  <c r="AL1720" i="3"/>
  <c r="BH29" i="2"/>
  <c r="AZ29" i="2"/>
  <c r="C29" i="2"/>
  <c r="M29" i="2"/>
  <c r="O29" i="2"/>
  <c r="Q29" i="2"/>
  <c r="S29" i="2"/>
  <c r="U29" i="2"/>
  <c r="W29" i="2"/>
  <c r="Y29" i="2"/>
  <c r="AA29" i="2"/>
  <c r="AC29" i="2"/>
  <c r="AE29" i="2"/>
  <c r="AG29" i="2"/>
  <c r="AI29" i="2"/>
  <c r="AK29" i="2"/>
  <c r="AM29" i="2"/>
  <c r="AO29" i="2"/>
  <c r="AQ29" i="2"/>
  <c r="AS29" i="2"/>
  <c r="AU29" i="2"/>
  <c r="AW29" i="2"/>
  <c r="AY29" i="2"/>
  <c r="BA29" i="2"/>
  <c r="BC29" i="2"/>
  <c r="BE29" i="2"/>
  <c r="BG29" i="2"/>
  <c r="BI29" i="2"/>
  <c r="G29" i="2"/>
  <c r="H29" i="2"/>
  <c r="I29" i="2"/>
  <c r="J29" i="2"/>
  <c r="K29" i="2"/>
  <c r="BK29" i="2"/>
  <c r="BM29" i="2"/>
  <c r="BN29" i="2"/>
  <c r="BO29" i="2"/>
  <c r="BP29" i="2"/>
  <c r="BQ29" i="2"/>
  <c r="BU29" i="2"/>
  <c r="P1815" i="3"/>
  <c r="P30" i="2"/>
  <c r="R1815" i="3"/>
  <c r="T30" i="2"/>
  <c r="X30" i="2"/>
  <c r="S1815" i="3"/>
  <c r="V30" i="2"/>
  <c r="AJ30" i="2"/>
  <c r="AF30" i="2"/>
  <c r="Z30" i="2"/>
  <c r="AH30" i="2"/>
  <c r="AR30" i="2"/>
  <c r="AT30" i="2"/>
  <c r="AL30" i="2"/>
  <c r="AP30" i="2"/>
  <c r="AN30" i="2"/>
  <c r="AV30" i="2"/>
  <c r="AX30" i="2"/>
  <c r="BB30" i="2"/>
  <c r="BD30" i="2"/>
  <c r="BF30" i="2"/>
  <c r="AL1815" i="3"/>
  <c r="BH30" i="2"/>
  <c r="AZ30" i="2"/>
  <c r="C30" i="2"/>
  <c r="M30" i="2"/>
  <c r="O30" i="2"/>
  <c r="Q30" i="2"/>
  <c r="S30" i="2"/>
  <c r="U30" i="2"/>
  <c r="W30" i="2"/>
  <c r="Y30" i="2"/>
  <c r="AA30" i="2"/>
  <c r="AC30" i="2"/>
  <c r="AE30" i="2"/>
  <c r="AG30" i="2"/>
  <c r="AI30" i="2"/>
  <c r="AK30" i="2"/>
  <c r="AM30" i="2"/>
  <c r="AO30" i="2"/>
  <c r="AQ30" i="2"/>
  <c r="AS30" i="2"/>
  <c r="AU30" i="2"/>
  <c r="AW30" i="2"/>
  <c r="AY30" i="2"/>
  <c r="BA30" i="2"/>
  <c r="BC30" i="2"/>
  <c r="BE30" i="2"/>
  <c r="BG30" i="2"/>
  <c r="BI30" i="2"/>
  <c r="G30" i="2"/>
  <c r="H30" i="2"/>
  <c r="I30" i="2"/>
  <c r="J30" i="2"/>
  <c r="K30" i="2"/>
  <c r="BK30" i="2"/>
  <c r="BM30" i="2"/>
  <c r="BN30" i="2"/>
  <c r="BO30" i="2"/>
  <c r="BP30" i="2"/>
  <c r="BQ30" i="2"/>
  <c r="BU30" i="2"/>
  <c r="P1834" i="3"/>
  <c r="P31" i="2"/>
  <c r="R1834" i="3"/>
  <c r="T31" i="2"/>
  <c r="X31" i="2"/>
  <c r="S1834" i="3"/>
  <c r="V31" i="2"/>
  <c r="Z1834" i="3"/>
  <c r="AJ31" i="2"/>
  <c r="AF31" i="2"/>
  <c r="Z31" i="2"/>
  <c r="AH31" i="2"/>
  <c r="AR31" i="2"/>
  <c r="AT31" i="2"/>
  <c r="AL31" i="2"/>
  <c r="AP31" i="2"/>
  <c r="AN31" i="2"/>
  <c r="AV31" i="2"/>
  <c r="AX31" i="2"/>
  <c r="BB31" i="2"/>
  <c r="BD31" i="2"/>
  <c r="BF31" i="2"/>
  <c r="AL1834" i="3"/>
  <c r="BH31" i="2"/>
  <c r="AZ31" i="2"/>
  <c r="C31" i="2"/>
  <c r="M31" i="2"/>
  <c r="O31" i="2"/>
  <c r="Q31" i="2"/>
  <c r="S31" i="2"/>
  <c r="U31" i="2"/>
  <c r="W31" i="2"/>
  <c r="Y31" i="2"/>
  <c r="AA31" i="2"/>
  <c r="AC31" i="2"/>
  <c r="AE31" i="2"/>
  <c r="AG31" i="2"/>
  <c r="AI31" i="2"/>
  <c r="AK31" i="2"/>
  <c r="AM31" i="2"/>
  <c r="AO31" i="2"/>
  <c r="AQ31" i="2"/>
  <c r="AS31" i="2"/>
  <c r="AU31" i="2"/>
  <c r="AW31" i="2"/>
  <c r="AY31" i="2"/>
  <c r="BA31" i="2"/>
  <c r="BC31" i="2"/>
  <c r="BE31" i="2"/>
  <c r="BG31" i="2"/>
  <c r="BI31" i="2"/>
  <c r="G31" i="2"/>
  <c r="H31" i="2"/>
  <c r="I31" i="2"/>
  <c r="J31" i="2"/>
  <c r="K31" i="2"/>
  <c r="BK31" i="2"/>
  <c r="BM31" i="2"/>
  <c r="BN31" i="2"/>
  <c r="BO31" i="2"/>
  <c r="BP31" i="2"/>
  <c r="BQ31" i="2"/>
  <c r="BU31" i="2"/>
  <c r="AV1048" i="4"/>
  <c r="AV1049" i="4"/>
  <c r="AV1050" i="4"/>
  <c r="AV1051" i="4"/>
  <c r="AV1052" i="4"/>
  <c r="AV1053" i="4"/>
  <c r="AV1054" i="4"/>
  <c r="AV1055" i="4"/>
  <c r="AV1056" i="4"/>
  <c r="AV1057" i="4"/>
  <c r="AV1058" i="4"/>
  <c r="AV1059" i="4"/>
  <c r="AV1060" i="4"/>
  <c r="AV1061" i="4"/>
  <c r="AV1062" i="4"/>
  <c r="AV1063" i="4"/>
  <c r="AV1064" i="4"/>
  <c r="AV1065" i="4"/>
  <c r="AV1066" i="4"/>
  <c r="AV1067" i="4"/>
  <c r="AV1068" i="4"/>
  <c r="AV1069" i="4"/>
  <c r="AV1070" i="4"/>
  <c r="AV1071" i="4"/>
  <c r="AV1072" i="4"/>
  <c r="AV1073" i="4"/>
  <c r="AV1074" i="4"/>
  <c r="AV1075" i="4"/>
  <c r="AV1076" i="4"/>
  <c r="AV1077" i="4"/>
  <c r="AV1078" i="4"/>
  <c r="AV1079" i="4"/>
  <c r="AV1080" i="4"/>
  <c r="AV1081" i="4"/>
  <c r="AV1082" i="4"/>
  <c r="AV1083" i="4"/>
  <c r="AV1084" i="4"/>
  <c r="AV1085" i="4"/>
  <c r="AV1086" i="4"/>
  <c r="AV1087" i="4"/>
  <c r="AV1088" i="4"/>
  <c r="AV1089" i="4"/>
  <c r="AV1090" i="4"/>
  <c r="AV1091" i="4"/>
  <c r="AV1092" i="4"/>
  <c r="AV1093" i="4"/>
  <c r="AV1094" i="4"/>
  <c r="AV1095" i="4"/>
  <c r="AV1096" i="4"/>
  <c r="AV1097" i="4"/>
  <c r="AV1098" i="4"/>
  <c r="AV1099" i="4"/>
  <c r="AV1100" i="4"/>
  <c r="AV1101" i="4"/>
  <c r="AV1102" i="4"/>
  <c r="AV1103" i="4"/>
  <c r="AV1104" i="4"/>
  <c r="AV1105" i="4"/>
  <c r="AV1106" i="4"/>
  <c r="AV1107" i="4"/>
  <c r="AV1108" i="4"/>
  <c r="AV1109" i="4"/>
  <c r="AV1110" i="4"/>
  <c r="AV1111" i="4"/>
  <c r="AV1112" i="4"/>
  <c r="AV1113" i="4"/>
  <c r="AV1114" i="4"/>
  <c r="AV1115" i="4"/>
  <c r="AV1116" i="4"/>
  <c r="AV1117" i="4"/>
  <c r="AV1118" i="4"/>
  <c r="AV1119" i="4"/>
  <c r="AV1120" i="4"/>
  <c r="AV1121" i="4"/>
  <c r="AV1122" i="4"/>
  <c r="AV1123" i="4"/>
  <c r="AV1124" i="4"/>
  <c r="AV1125" i="4"/>
  <c r="AV1126" i="4"/>
  <c r="AV1127" i="4"/>
  <c r="AV1128" i="4"/>
  <c r="AV1129" i="4"/>
  <c r="AV1130" i="4"/>
  <c r="AV1131" i="4"/>
  <c r="AV1132" i="4"/>
  <c r="AV1133" i="4"/>
  <c r="AV1134" i="4"/>
  <c r="AV1135" i="4"/>
  <c r="AV1136" i="4"/>
  <c r="AV1137" i="4"/>
  <c r="AV1138" i="4"/>
  <c r="AV1139" i="4"/>
  <c r="AV1140" i="4"/>
  <c r="AV1141" i="4"/>
  <c r="AV1142" i="4"/>
  <c r="AV1143" i="4"/>
  <c r="AV1144" i="4"/>
  <c r="AV1145" i="4"/>
  <c r="AV1146" i="4"/>
  <c r="AV1147" i="4"/>
  <c r="AV1148" i="4"/>
  <c r="AV1149" i="4"/>
  <c r="AV1150" i="4"/>
  <c r="AV1151" i="4"/>
  <c r="AV1152" i="4"/>
  <c r="AV1153" i="4"/>
  <c r="AV1154" i="4"/>
  <c r="AV1155" i="4"/>
  <c r="AV1156" i="4"/>
  <c r="AV1157" i="4"/>
  <c r="AV1158" i="4"/>
  <c r="AV1159" i="4"/>
  <c r="AV1160" i="4"/>
  <c r="AV1161" i="4"/>
  <c r="AV1162" i="4"/>
  <c r="AV1163" i="4"/>
  <c r="AV1164" i="4"/>
  <c r="AV1165" i="4"/>
  <c r="AV1166" i="4"/>
  <c r="AV1167" i="4"/>
  <c r="AV1168" i="4"/>
  <c r="AV1169" i="4"/>
  <c r="AV1170" i="4"/>
  <c r="AV1171" i="4"/>
  <c r="AV1172" i="4"/>
  <c r="AV1173" i="4"/>
  <c r="AV1174" i="4"/>
  <c r="AV1175" i="4"/>
  <c r="AV1176" i="4"/>
  <c r="AV1177" i="4"/>
  <c r="AV1178" i="4"/>
  <c r="AV1179" i="4"/>
  <c r="AV1180" i="4"/>
  <c r="AV1181" i="4"/>
  <c r="AV1182" i="4"/>
  <c r="AV1183" i="4"/>
  <c r="AV1184" i="4"/>
  <c r="AV1185" i="4"/>
  <c r="AV1186" i="4"/>
  <c r="AV1187" i="4"/>
  <c r="AV1188" i="4"/>
  <c r="AV1189" i="4"/>
  <c r="AV1190" i="4"/>
  <c r="AV1191" i="4"/>
  <c r="AV1192" i="4"/>
  <c r="AV1193" i="4"/>
  <c r="AV1194" i="4"/>
  <c r="AV1195" i="4"/>
  <c r="AV1196" i="4"/>
  <c r="AV1197" i="4"/>
  <c r="AV1198" i="4"/>
  <c r="AV1199" i="4"/>
  <c r="AV1200" i="4"/>
  <c r="AV1201" i="4"/>
  <c r="AV1202" i="4"/>
  <c r="AV1203" i="4"/>
  <c r="AV1204" i="4"/>
  <c r="AV1205" i="4"/>
  <c r="AV1206" i="4"/>
  <c r="AV1207" i="4"/>
  <c r="AV1208" i="4"/>
  <c r="AV1209" i="4"/>
  <c r="AV1210" i="4"/>
  <c r="AV1211" i="4"/>
  <c r="AV1212" i="4"/>
  <c r="AV1213" i="4"/>
  <c r="AV1214" i="4"/>
  <c r="AV1215" i="4"/>
  <c r="AV1216" i="4"/>
  <c r="AV1217" i="4"/>
  <c r="AV1218" i="4"/>
  <c r="AV1219" i="4"/>
  <c r="AV1220" i="4"/>
  <c r="AV1221" i="4"/>
  <c r="AV1222" i="4"/>
  <c r="AV1223" i="4"/>
  <c r="AV1224" i="4"/>
  <c r="AV1225" i="4"/>
  <c r="AV1226" i="4"/>
  <c r="AV1227" i="4"/>
  <c r="AV1228" i="4"/>
  <c r="AV1229" i="4"/>
  <c r="AV1230" i="4"/>
  <c r="AV1231" i="4"/>
  <c r="AV1232" i="4"/>
  <c r="AV1233" i="4"/>
  <c r="AV1234" i="4"/>
  <c r="AV1235" i="4"/>
  <c r="AV1236" i="4"/>
  <c r="AV1237" i="4"/>
  <c r="AV1238" i="4"/>
  <c r="AV1239" i="4"/>
  <c r="AV1240" i="4"/>
  <c r="AV1241" i="4"/>
  <c r="AV1242" i="4"/>
  <c r="AV1243" i="4"/>
  <c r="AV1244" i="4"/>
  <c r="AV1245" i="4"/>
  <c r="AV1246" i="4"/>
  <c r="AV1247" i="4"/>
  <c r="AV1248" i="4"/>
  <c r="AV1249" i="4"/>
  <c r="AV1250" i="4"/>
  <c r="AV1251" i="4"/>
  <c r="AV1252" i="4"/>
  <c r="AV1253" i="4"/>
  <c r="AV1254" i="4"/>
  <c r="AV1255" i="4"/>
  <c r="AV1256" i="4"/>
  <c r="AV1257" i="4"/>
  <c r="AV1258" i="4"/>
  <c r="AV1259" i="4"/>
  <c r="AV1260" i="4"/>
  <c r="AV1261" i="4"/>
  <c r="AV1262" i="4"/>
  <c r="AV1263" i="4"/>
  <c r="AV1264" i="4"/>
  <c r="AV1265" i="4"/>
  <c r="AV1266" i="4"/>
  <c r="AV1267" i="4"/>
  <c r="AV1268" i="4"/>
  <c r="AV1269" i="4"/>
  <c r="AV1270" i="4"/>
  <c r="AV1271" i="4"/>
  <c r="AV1272" i="4"/>
  <c r="AV1273" i="4"/>
  <c r="AV1274" i="4"/>
  <c r="AV1275" i="4"/>
  <c r="AV1276" i="4"/>
  <c r="AV1277" i="4"/>
  <c r="AV1278" i="4"/>
  <c r="AV1279" i="4"/>
  <c r="AV1280" i="4"/>
  <c r="AV1281" i="4"/>
  <c r="AV1282" i="4"/>
  <c r="AV1283" i="4"/>
  <c r="AV1284" i="4"/>
  <c r="AV1285" i="4"/>
  <c r="AV1286" i="4"/>
  <c r="AV1287" i="4"/>
  <c r="AV1288" i="4"/>
  <c r="P1836" i="3"/>
  <c r="P1837" i="3"/>
  <c r="P1838" i="3"/>
  <c r="P1839" i="3"/>
  <c r="P1840" i="3"/>
  <c r="P1841" i="3"/>
  <c r="P1842" i="3"/>
  <c r="P1843" i="3"/>
  <c r="P1844" i="3"/>
  <c r="P1845" i="3"/>
  <c r="P1846" i="3"/>
  <c r="P32" i="2"/>
  <c r="R1836" i="3"/>
  <c r="R1837" i="3"/>
  <c r="R1838" i="3"/>
  <c r="R1839" i="3"/>
  <c r="R1840" i="3"/>
  <c r="R1841" i="3"/>
  <c r="R1842" i="3"/>
  <c r="R1843" i="3"/>
  <c r="R1844" i="3"/>
  <c r="R1845" i="3"/>
  <c r="R1846" i="3"/>
  <c r="T32" i="2"/>
  <c r="X32" i="2"/>
  <c r="S1836" i="3"/>
  <c r="S1837" i="3"/>
  <c r="S1838" i="3"/>
  <c r="S1839" i="3"/>
  <c r="S1840" i="3"/>
  <c r="S1841" i="3"/>
  <c r="S1842" i="3"/>
  <c r="S1843" i="3"/>
  <c r="S1844" i="3"/>
  <c r="S1845" i="3"/>
  <c r="S1846" i="3"/>
  <c r="V32" i="2"/>
  <c r="AJ32" i="2"/>
  <c r="AF32" i="2"/>
  <c r="Z32" i="2"/>
  <c r="AH32" i="2"/>
  <c r="AR32" i="2"/>
  <c r="AT32" i="2"/>
  <c r="AL32" i="2"/>
  <c r="AP32" i="2"/>
  <c r="AN32" i="2"/>
  <c r="AV32" i="2"/>
  <c r="AG1836" i="3"/>
  <c r="AG1837" i="3"/>
  <c r="AG1838" i="3"/>
  <c r="AG1839" i="3"/>
  <c r="AG1840" i="3"/>
  <c r="AG1841" i="3"/>
  <c r="AG1842" i="3"/>
  <c r="AG1843" i="3"/>
  <c r="AG1844" i="3"/>
  <c r="AG1845" i="3"/>
  <c r="AG1846" i="3"/>
  <c r="AX32" i="2"/>
  <c r="AI1836" i="3"/>
  <c r="AI1837" i="3"/>
  <c r="AI1838" i="3"/>
  <c r="AI1839" i="3"/>
  <c r="AI1840" i="3"/>
  <c r="AI1841" i="3"/>
  <c r="AI1842" i="3"/>
  <c r="AI1843" i="3"/>
  <c r="AI1844" i="3"/>
  <c r="AI1845" i="3"/>
  <c r="AI1846" i="3"/>
  <c r="BB32" i="2"/>
  <c r="BD32" i="2"/>
  <c r="BF32" i="2"/>
  <c r="AL1836" i="3"/>
  <c r="AL1837" i="3"/>
  <c r="AL1838" i="3"/>
  <c r="AL1839" i="3"/>
  <c r="AL1840" i="3"/>
  <c r="AL1841" i="3"/>
  <c r="AL1842" i="3"/>
  <c r="AL1843" i="3"/>
  <c r="AL1844" i="3"/>
  <c r="AL1845" i="3"/>
  <c r="AL1846" i="3"/>
  <c r="BH32" i="2"/>
  <c r="AZ32" i="2"/>
  <c r="C32" i="2"/>
  <c r="M32" i="2"/>
  <c r="O32" i="2"/>
  <c r="Q32" i="2"/>
  <c r="S32" i="2"/>
  <c r="U32" i="2"/>
  <c r="W32" i="2"/>
  <c r="Y32" i="2"/>
  <c r="AA32" i="2"/>
  <c r="AC32" i="2"/>
  <c r="AE32" i="2"/>
  <c r="AG32" i="2"/>
  <c r="AI32" i="2"/>
  <c r="AK32" i="2"/>
  <c r="AM32" i="2"/>
  <c r="AO32" i="2"/>
  <c r="AQ32" i="2"/>
  <c r="AS32" i="2"/>
  <c r="AU32" i="2"/>
  <c r="AW32" i="2"/>
  <c r="AY32" i="2"/>
  <c r="BA32" i="2"/>
  <c r="BC32" i="2"/>
  <c r="BE32" i="2"/>
  <c r="BG32" i="2"/>
  <c r="BI32" i="2"/>
  <c r="G32" i="2"/>
  <c r="H32" i="2"/>
  <c r="I32" i="2"/>
  <c r="J32" i="2"/>
  <c r="K32" i="2"/>
  <c r="BK32" i="2"/>
  <c r="BM32" i="2"/>
  <c r="BN32" i="2"/>
  <c r="BO32" i="2"/>
  <c r="BP32" i="2"/>
  <c r="BQ32" i="2"/>
  <c r="BU32" i="2"/>
  <c r="P1869" i="3"/>
  <c r="P33" i="2"/>
  <c r="R1869" i="3"/>
  <c r="T33" i="2"/>
  <c r="T1869" i="3"/>
  <c r="X33" i="2"/>
  <c r="S1869" i="3"/>
  <c r="V33" i="2"/>
  <c r="BR1851" i="3"/>
  <c r="BR1852" i="3"/>
  <c r="BR1855" i="3"/>
  <c r="BR1857" i="3"/>
  <c r="AJ33" i="2"/>
  <c r="X1869" i="3"/>
  <c r="AF33" i="2"/>
  <c r="U1869" i="3"/>
  <c r="Z33" i="2"/>
  <c r="Y1869" i="3"/>
  <c r="AH33" i="2"/>
  <c r="AR33" i="2"/>
  <c r="AE1869" i="3"/>
  <c r="AT33" i="2"/>
  <c r="AL33" i="2"/>
  <c r="AP33" i="2"/>
  <c r="AN33" i="2"/>
  <c r="AV33" i="2"/>
  <c r="AG1869" i="3"/>
  <c r="AX33" i="2"/>
  <c r="BB33" i="2"/>
  <c r="AJ1869" i="3"/>
  <c r="BD33" i="2"/>
  <c r="BF33" i="2"/>
  <c r="AL1869" i="3"/>
  <c r="BH33" i="2"/>
  <c r="AZ33" i="2"/>
  <c r="C33" i="2"/>
  <c r="M33" i="2"/>
  <c r="O33" i="2"/>
  <c r="Q33" i="2"/>
  <c r="S33" i="2"/>
  <c r="U33" i="2"/>
  <c r="W33" i="2"/>
  <c r="Y33" i="2"/>
  <c r="AA33" i="2"/>
  <c r="AC33" i="2"/>
  <c r="AE33" i="2"/>
  <c r="AG33" i="2"/>
  <c r="AI33" i="2"/>
  <c r="AK33" i="2"/>
  <c r="AM33" i="2"/>
  <c r="AO33" i="2"/>
  <c r="AQ33" i="2"/>
  <c r="AS33" i="2"/>
  <c r="AU33" i="2"/>
  <c r="AW33" i="2"/>
  <c r="AY33" i="2"/>
  <c r="BA33" i="2"/>
  <c r="BC33" i="2"/>
  <c r="BE33" i="2"/>
  <c r="BG33" i="2"/>
  <c r="BI33" i="2"/>
  <c r="G33" i="2"/>
  <c r="H33" i="2"/>
  <c r="I33" i="2"/>
  <c r="J33" i="2"/>
  <c r="K33" i="2"/>
  <c r="BK33" i="2"/>
  <c r="BM33" i="2"/>
  <c r="BN33" i="2"/>
  <c r="BO33" i="2"/>
  <c r="BP33" i="2"/>
  <c r="BQ33" i="2"/>
  <c r="BU33" i="2"/>
  <c r="P1904" i="3"/>
  <c r="P34" i="2"/>
  <c r="R1904" i="3"/>
  <c r="T34" i="2"/>
  <c r="X34" i="2"/>
  <c r="S1904" i="3"/>
  <c r="V34" i="2"/>
  <c r="AJ34" i="2"/>
  <c r="AF34" i="2"/>
  <c r="Z34" i="2"/>
  <c r="AH34" i="2"/>
  <c r="AR34" i="2"/>
  <c r="AT34" i="2"/>
  <c r="AL34" i="2"/>
  <c r="AP34" i="2"/>
  <c r="AN34" i="2"/>
  <c r="AV34" i="2"/>
  <c r="AX34" i="2"/>
  <c r="BB34" i="2"/>
  <c r="BD34" i="2"/>
  <c r="BF34" i="2"/>
  <c r="AL1904" i="3"/>
  <c r="BH34" i="2"/>
  <c r="AZ34" i="2"/>
  <c r="C34" i="2"/>
  <c r="M34" i="2"/>
  <c r="O34" i="2"/>
  <c r="Q34" i="2"/>
  <c r="S34" i="2"/>
  <c r="U34" i="2"/>
  <c r="W34" i="2"/>
  <c r="Y34" i="2"/>
  <c r="AA34" i="2"/>
  <c r="AC34" i="2"/>
  <c r="AE34" i="2"/>
  <c r="AG34" i="2"/>
  <c r="AI34" i="2"/>
  <c r="AK34" i="2"/>
  <c r="AM34" i="2"/>
  <c r="AO34" i="2"/>
  <c r="AQ34" i="2"/>
  <c r="AS34" i="2"/>
  <c r="AU34" i="2"/>
  <c r="AW34" i="2"/>
  <c r="AY34" i="2"/>
  <c r="BA34" i="2"/>
  <c r="BC34" i="2"/>
  <c r="BE34" i="2"/>
  <c r="BG34" i="2"/>
  <c r="BI34" i="2"/>
  <c r="G34" i="2"/>
  <c r="H34" i="2"/>
  <c r="I34" i="2"/>
  <c r="J34" i="2"/>
  <c r="K34" i="2"/>
  <c r="BK34" i="2"/>
  <c r="BM34" i="2"/>
  <c r="BN34" i="2"/>
  <c r="BO34" i="2"/>
  <c r="BP34" i="2"/>
  <c r="BQ34" i="2"/>
  <c r="BU34" i="2"/>
  <c r="P1968" i="3"/>
  <c r="P35" i="2"/>
  <c r="R1968" i="3"/>
  <c r="T35" i="2"/>
  <c r="T1968" i="3"/>
  <c r="X35" i="2"/>
  <c r="S1968" i="3"/>
  <c r="V35" i="2"/>
  <c r="BS1957" i="3"/>
  <c r="AG1965" i="3"/>
  <c r="AG1967" i="3"/>
  <c r="AJ35" i="2"/>
  <c r="AF35" i="2"/>
  <c r="U1968" i="3"/>
  <c r="Z35" i="2"/>
  <c r="Y1968" i="3"/>
  <c r="AH35" i="2"/>
  <c r="AR35" i="2"/>
  <c r="AT35" i="2"/>
  <c r="AA1968" i="3"/>
  <c r="AL35" i="2"/>
  <c r="AP35" i="2"/>
  <c r="AN35" i="2"/>
  <c r="AV35" i="2"/>
  <c r="AG1968" i="3"/>
  <c r="AX35" i="2"/>
  <c r="BB35" i="2"/>
  <c r="BD35" i="2"/>
  <c r="BF35" i="2"/>
  <c r="AL1968" i="3"/>
  <c r="BH35" i="2"/>
  <c r="AZ35" i="2"/>
  <c r="C35" i="2"/>
  <c r="M35" i="2"/>
  <c r="O35" i="2"/>
  <c r="Q35" i="2"/>
  <c r="S35" i="2"/>
  <c r="U35" i="2"/>
  <c r="W35" i="2"/>
  <c r="Y35" i="2"/>
  <c r="AA35" i="2"/>
  <c r="AC35" i="2"/>
  <c r="AE35" i="2"/>
  <c r="AG35" i="2"/>
  <c r="AI35" i="2"/>
  <c r="AK35" i="2"/>
  <c r="AM35" i="2"/>
  <c r="AO35" i="2"/>
  <c r="AQ35" i="2"/>
  <c r="AS35" i="2"/>
  <c r="AU35" i="2"/>
  <c r="AW35" i="2"/>
  <c r="AY35" i="2"/>
  <c r="BA35" i="2"/>
  <c r="BC35" i="2"/>
  <c r="BE35" i="2"/>
  <c r="BG35" i="2"/>
  <c r="BI35" i="2"/>
  <c r="G35" i="2"/>
  <c r="H35" i="2"/>
  <c r="I35" i="2"/>
  <c r="J35" i="2"/>
  <c r="K35" i="2"/>
  <c r="BK35" i="2"/>
  <c r="BM35" i="2"/>
  <c r="BN35" i="2"/>
  <c r="BO35" i="2"/>
  <c r="BP35" i="2"/>
  <c r="BQ35" i="2"/>
  <c r="BU35" i="2"/>
  <c r="P2070" i="3"/>
  <c r="P36" i="2"/>
  <c r="R2070" i="3"/>
  <c r="T36" i="2"/>
  <c r="X36" i="2"/>
  <c r="V36" i="2"/>
  <c r="AJ36" i="2"/>
  <c r="AF36" i="2"/>
  <c r="U2070" i="3"/>
  <c r="Z36" i="2"/>
  <c r="AH36" i="2"/>
  <c r="AR36" i="2"/>
  <c r="AT36" i="2"/>
  <c r="AL36" i="2"/>
  <c r="AP36" i="2"/>
  <c r="AN36" i="2"/>
  <c r="AV36" i="2"/>
  <c r="AX36" i="2"/>
  <c r="BB36" i="2"/>
  <c r="BD36" i="2"/>
  <c r="BF36" i="2"/>
  <c r="AL2070" i="3"/>
  <c r="BH36" i="2"/>
  <c r="AZ36" i="2"/>
  <c r="C36" i="2"/>
  <c r="M36" i="2"/>
  <c r="O36" i="2"/>
  <c r="Q36" i="2"/>
  <c r="S36" i="2"/>
  <c r="U36" i="2"/>
  <c r="W36" i="2"/>
  <c r="Y36" i="2"/>
  <c r="AA36" i="2"/>
  <c r="AC36" i="2"/>
  <c r="AE36" i="2"/>
  <c r="AG36" i="2"/>
  <c r="AI36" i="2"/>
  <c r="AK36" i="2"/>
  <c r="AM36" i="2"/>
  <c r="AO36" i="2"/>
  <c r="AQ36" i="2"/>
  <c r="AS36" i="2"/>
  <c r="AU36" i="2"/>
  <c r="AW36" i="2"/>
  <c r="AY36" i="2"/>
  <c r="BA36" i="2"/>
  <c r="BC36" i="2"/>
  <c r="BE36" i="2"/>
  <c r="BG36" i="2"/>
  <c r="BI36" i="2"/>
  <c r="G36" i="2"/>
  <c r="H36" i="2"/>
  <c r="I36" i="2"/>
  <c r="J36" i="2"/>
  <c r="K36" i="2"/>
  <c r="BK36" i="2"/>
  <c r="BM36" i="2"/>
  <c r="BN36" i="2"/>
  <c r="BO36" i="2"/>
  <c r="BP36" i="2"/>
  <c r="BQ36" i="2"/>
  <c r="BU36" i="2"/>
  <c r="P2125" i="3"/>
  <c r="P37" i="2"/>
  <c r="T37" i="2"/>
  <c r="X37" i="2"/>
  <c r="S2125" i="3"/>
  <c r="V37" i="2"/>
  <c r="AJ37" i="2"/>
  <c r="AF37" i="2"/>
  <c r="Z37" i="2"/>
  <c r="AH37" i="2"/>
  <c r="AR37" i="2"/>
  <c r="AT37" i="2"/>
  <c r="AL37" i="2"/>
  <c r="AP37" i="2"/>
  <c r="AN37" i="2"/>
  <c r="AV37" i="2"/>
  <c r="AX37" i="2"/>
  <c r="BB37" i="2"/>
  <c r="BD37" i="2"/>
  <c r="BF37" i="2"/>
  <c r="AL2125" i="3"/>
  <c r="BH37" i="2"/>
  <c r="AZ37" i="2"/>
  <c r="C37" i="2"/>
  <c r="M37" i="2"/>
  <c r="O37" i="2"/>
  <c r="Q37" i="2"/>
  <c r="S37" i="2"/>
  <c r="U37" i="2"/>
  <c r="W37" i="2"/>
  <c r="Y37" i="2"/>
  <c r="AA37" i="2"/>
  <c r="AC37" i="2"/>
  <c r="AE37" i="2"/>
  <c r="AG37" i="2"/>
  <c r="AI37" i="2"/>
  <c r="AK37" i="2"/>
  <c r="AM37" i="2"/>
  <c r="AO37" i="2"/>
  <c r="AQ37" i="2"/>
  <c r="AS37" i="2"/>
  <c r="AU37" i="2"/>
  <c r="AW37" i="2"/>
  <c r="AY37" i="2"/>
  <c r="BA37" i="2"/>
  <c r="BC37" i="2"/>
  <c r="BE37" i="2"/>
  <c r="BG37" i="2"/>
  <c r="BI37" i="2"/>
  <c r="G37" i="2"/>
  <c r="H37" i="2"/>
  <c r="I37" i="2"/>
  <c r="J37" i="2"/>
  <c r="K37" i="2"/>
  <c r="BK37" i="2"/>
  <c r="BM37" i="2"/>
  <c r="BN37" i="2"/>
  <c r="BO37" i="2"/>
  <c r="BP37" i="2"/>
  <c r="BQ37" i="2"/>
  <c r="BU37" i="2"/>
  <c r="P2215" i="3"/>
  <c r="P38" i="2"/>
  <c r="R2215" i="3"/>
  <c r="T38" i="2"/>
  <c r="X38" i="2"/>
  <c r="S2215" i="3"/>
  <c r="V38" i="2"/>
  <c r="AJ38" i="2"/>
  <c r="AF38" i="2"/>
  <c r="U2215" i="3"/>
  <c r="Z38" i="2"/>
  <c r="Y2215" i="3"/>
  <c r="AH38" i="2"/>
  <c r="AR38" i="2"/>
  <c r="AT38" i="2"/>
  <c r="AA2215" i="3"/>
  <c r="AL38" i="2"/>
  <c r="AP38" i="2"/>
  <c r="AN38" i="2"/>
  <c r="AV38" i="2"/>
  <c r="AX38" i="2"/>
  <c r="BB38" i="2"/>
  <c r="BD38" i="2"/>
  <c r="AK2215" i="3"/>
  <c r="BF38" i="2"/>
  <c r="AL2215" i="3"/>
  <c r="BH38" i="2"/>
  <c r="AZ38" i="2"/>
  <c r="C38" i="2"/>
  <c r="M38" i="2"/>
  <c r="O38" i="2"/>
  <c r="Q38" i="2"/>
  <c r="S38" i="2"/>
  <c r="U38" i="2"/>
  <c r="W38" i="2"/>
  <c r="Y38" i="2"/>
  <c r="AA38" i="2"/>
  <c r="AC38" i="2"/>
  <c r="AE38" i="2"/>
  <c r="AG38" i="2"/>
  <c r="AI38" i="2"/>
  <c r="AK38" i="2"/>
  <c r="AM38" i="2"/>
  <c r="AO38" i="2"/>
  <c r="AQ38" i="2"/>
  <c r="AS38" i="2"/>
  <c r="AU38" i="2"/>
  <c r="AW38" i="2"/>
  <c r="AY38" i="2"/>
  <c r="BA38" i="2"/>
  <c r="BC38" i="2"/>
  <c r="BE38" i="2"/>
  <c r="BG38" i="2"/>
  <c r="BI38" i="2"/>
  <c r="G38" i="2"/>
  <c r="H38" i="2"/>
  <c r="I38" i="2"/>
  <c r="J38" i="2"/>
  <c r="K38" i="2"/>
  <c r="BK38" i="2"/>
  <c r="BM38" i="2"/>
  <c r="BN38" i="2"/>
  <c r="BO38" i="2"/>
  <c r="BP38" i="2"/>
  <c r="BQ38" i="2"/>
  <c r="BU38" i="2"/>
  <c r="P39" i="2"/>
  <c r="T39" i="2"/>
  <c r="X39" i="2"/>
  <c r="V39" i="2"/>
  <c r="AJ39" i="2"/>
  <c r="AF39" i="2"/>
  <c r="Z39" i="2"/>
  <c r="AH39" i="2"/>
  <c r="AR39" i="2"/>
  <c r="AT39" i="2"/>
  <c r="AL39" i="2"/>
  <c r="AP39" i="2"/>
  <c r="AN39" i="2"/>
  <c r="AV39" i="2"/>
  <c r="AX39" i="2"/>
  <c r="BB39" i="2"/>
  <c r="BD39" i="2"/>
  <c r="BF39" i="2"/>
  <c r="AL2294" i="3"/>
  <c r="BH39" i="2"/>
  <c r="AZ39" i="2"/>
  <c r="C39" i="2"/>
  <c r="M39" i="2"/>
  <c r="O39" i="2"/>
  <c r="Q39" i="2"/>
  <c r="S39" i="2"/>
  <c r="U39" i="2"/>
  <c r="W39" i="2"/>
  <c r="Y39" i="2"/>
  <c r="AA39" i="2"/>
  <c r="AC39" i="2"/>
  <c r="AE39" i="2"/>
  <c r="AG39" i="2"/>
  <c r="AI39" i="2"/>
  <c r="AK39" i="2"/>
  <c r="AM39" i="2"/>
  <c r="AO39" i="2"/>
  <c r="AQ39" i="2"/>
  <c r="AS39" i="2"/>
  <c r="AU39" i="2"/>
  <c r="AW39" i="2"/>
  <c r="AY39" i="2"/>
  <c r="BA39" i="2"/>
  <c r="BC39" i="2"/>
  <c r="BE39" i="2"/>
  <c r="BG39" i="2"/>
  <c r="BI39" i="2"/>
  <c r="G39" i="2"/>
  <c r="H39" i="2"/>
  <c r="I39" i="2"/>
  <c r="J39" i="2"/>
  <c r="K39" i="2"/>
  <c r="BK39" i="2"/>
  <c r="BM39" i="2"/>
  <c r="BN39" i="2"/>
  <c r="BO39" i="2"/>
  <c r="BP39" i="2"/>
  <c r="BQ39" i="2"/>
  <c r="BU39" i="2"/>
  <c r="P2332" i="3"/>
  <c r="P40" i="2"/>
  <c r="R2332" i="3"/>
  <c r="T40" i="2"/>
  <c r="X40" i="2"/>
  <c r="S2332" i="3"/>
  <c r="V40" i="2"/>
  <c r="AJ40" i="2"/>
  <c r="AF40" i="2"/>
  <c r="Z40" i="2"/>
  <c r="AH40" i="2"/>
  <c r="AR40" i="2"/>
  <c r="AT40" i="2"/>
  <c r="AL40" i="2"/>
  <c r="AP40" i="2"/>
  <c r="AN40" i="2"/>
  <c r="AV40" i="2"/>
  <c r="AX40" i="2"/>
  <c r="BB40" i="2"/>
  <c r="BD40" i="2"/>
  <c r="BF40" i="2"/>
  <c r="AL2332" i="3"/>
  <c r="BH40" i="2"/>
  <c r="AZ40" i="2"/>
  <c r="C40" i="2"/>
  <c r="M40" i="2"/>
  <c r="O40" i="2"/>
  <c r="Q40" i="2"/>
  <c r="S40" i="2"/>
  <c r="U40" i="2"/>
  <c r="W40" i="2"/>
  <c r="Y40" i="2"/>
  <c r="AA40" i="2"/>
  <c r="AC40" i="2"/>
  <c r="AE40" i="2"/>
  <c r="AG40" i="2"/>
  <c r="AI40" i="2"/>
  <c r="AK40" i="2"/>
  <c r="AM40" i="2"/>
  <c r="AO40" i="2"/>
  <c r="AQ40" i="2"/>
  <c r="AS40" i="2"/>
  <c r="AU40" i="2"/>
  <c r="AW40" i="2"/>
  <c r="AY40" i="2"/>
  <c r="BA40" i="2"/>
  <c r="BC40" i="2"/>
  <c r="BE40" i="2"/>
  <c r="BG40" i="2"/>
  <c r="BI40" i="2"/>
  <c r="G40" i="2"/>
  <c r="H40" i="2"/>
  <c r="I40" i="2"/>
  <c r="J40" i="2"/>
  <c r="K40" i="2"/>
  <c r="BK40" i="2"/>
  <c r="BM40" i="2"/>
  <c r="BN40" i="2"/>
  <c r="BO40" i="2"/>
  <c r="BP40" i="2"/>
  <c r="BQ40" i="2"/>
  <c r="BU40" i="2"/>
  <c r="P2401" i="3"/>
  <c r="P41" i="2"/>
  <c r="R2401" i="3"/>
  <c r="T41" i="2"/>
  <c r="T2401" i="3"/>
  <c r="X41" i="2"/>
  <c r="S2401" i="3"/>
  <c r="V41" i="2"/>
  <c r="Z2401" i="3"/>
  <c r="AJ41" i="2"/>
  <c r="X2401" i="3"/>
  <c r="AF41" i="2"/>
  <c r="U2401" i="3"/>
  <c r="Z41" i="2"/>
  <c r="Y2401" i="3"/>
  <c r="AH41" i="2"/>
  <c r="AD2401" i="3"/>
  <c r="AR41" i="2"/>
  <c r="AT41" i="2"/>
  <c r="AL41" i="2"/>
  <c r="AP41" i="2"/>
  <c r="AN41" i="2"/>
  <c r="AV41" i="2"/>
  <c r="AG2401" i="3"/>
  <c r="AX41" i="2"/>
  <c r="BB41" i="2"/>
  <c r="BD41" i="2"/>
  <c r="BF41" i="2"/>
  <c r="AL2401" i="3"/>
  <c r="BH41" i="2"/>
  <c r="AZ41" i="2"/>
  <c r="C41" i="2"/>
  <c r="M41" i="2"/>
  <c r="O41" i="2"/>
  <c r="Q41" i="2"/>
  <c r="S41" i="2"/>
  <c r="U41" i="2"/>
  <c r="W41" i="2"/>
  <c r="Y41" i="2"/>
  <c r="AA41" i="2"/>
  <c r="AC41" i="2"/>
  <c r="AE41" i="2"/>
  <c r="AG41" i="2"/>
  <c r="AI41" i="2"/>
  <c r="AK41" i="2"/>
  <c r="AM41" i="2"/>
  <c r="AO41" i="2"/>
  <c r="AQ41" i="2"/>
  <c r="AS41" i="2"/>
  <c r="AU41" i="2"/>
  <c r="AW41" i="2"/>
  <c r="AY41" i="2"/>
  <c r="BA41" i="2"/>
  <c r="BC41" i="2"/>
  <c r="BE41" i="2"/>
  <c r="BG41" i="2"/>
  <c r="BI41" i="2"/>
  <c r="G41" i="2"/>
  <c r="H41" i="2"/>
  <c r="I41" i="2"/>
  <c r="J41" i="2"/>
  <c r="K41" i="2"/>
  <c r="BK41" i="2"/>
  <c r="BM41" i="2"/>
  <c r="BN41" i="2"/>
  <c r="BO41" i="2"/>
  <c r="BP41" i="2"/>
  <c r="BQ41" i="2"/>
  <c r="BU41" i="2"/>
  <c r="AV1291" i="4"/>
  <c r="AV1292" i="4"/>
  <c r="AV1293" i="4"/>
  <c r="AV1294" i="4"/>
  <c r="AV1295" i="4"/>
  <c r="AV1296" i="4"/>
  <c r="AV1297" i="4"/>
  <c r="AV1298" i="4"/>
  <c r="AV1299" i="4"/>
  <c r="AV1300" i="4"/>
  <c r="AV1301" i="4"/>
  <c r="AV1302" i="4"/>
  <c r="AV1303" i="4"/>
  <c r="AV1304" i="4"/>
  <c r="AV1305" i="4"/>
  <c r="AV1306" i="4"/>
  <c r="AV1307" i="4"/>
  <c r="AV1308" i="4"/>
  <c r="AV1309" i="4"/>
  <c r="AV1310" i="4"/>
  <c r="AV1311" i="4"/>
  <c r="AV1312" i="4"/>
  <c r="AV1313" i="4"/>
  <c r="AV1314" i="4"/>
  <c r="AV1315" i="4"/>
  <c r="AV1316" i="4"/>
  <c r="AV1317" i="4"/>
  <c r="AV1318" i="4"/>
  <c r="AV1319" i="4"/>
  <c r="AV1320" i="4"/>
  <c r="AV1321" i="4"/>
  <c r="AV1322" i="4"/>
  <c r="AV1323" i="4"/>
  <c r="AV1324" i="4"/>
  <c r="AV1325" i="4"/>
  <c r="AV1326" i="4"/>
  <c r="AV1327" i="4"/>
  <c r="AV1328" i="4"/>
  <c r="AV1329" i="4"/>
  <c r="P2403" i="3"/>
  <c r="P2404" i="3"/>
  <c r="P2405" i="3"/>
  <c r="P2406" i="3"/>
  <c r="P2407" i="3"/>
  <c r="P2408" i="3"/>
  <c r="P42" i="2"/>
  <c r="R2403" i="3"/>
  <c r="R2404" i="3"/>
  <c r="R2405" i="3"/>
  <c r="R2406" i="3"/>
  <c r="R2407" i="3"/>
  <c r="R2408" i="3"/>
  <c r="T42" i="2"/>
  <c r="X42" i="2"/>
  <c r="S2403" i="3"/>
  <c r="S2404" i="3"/>
  <c r="S2405" i="3"/>
  <c r="S2406" i="3"/>
  <c r="S2407" i="3"/>
  <c r="S2408" i="3"/>
  <c r="V42" i="2"/>
  <c r="AJ42" i="2"/>
  <c r="AF42" i="2"/>
  <c r="Z42" i="2"/>
  <c r="AH42" i="2"/>
  <c r="AR42" i="2"/>
  <c r="AT42" i="2"/>
  <c r="AL42" i="2"/>
  <c r="AP42" i="2"/>
  <c r="AN42" i="2"/>
  <c r="AV42" i="2"/>
  <c r="AX42" i="2"/>
  <c r="BB42" i="2"/>
  <c r="BD42" i="2"/>
  <c r="BF42" i="2"/>
  <c r="AL2403" i="3"/>
  <c r="AL2404" i="3"/>
  <c r="AL2405" i="3"/>
  <c r="AL2406" i="3"/>
  <c r="AL2407" i="3"/>
  <c r="AL2408" i="3"/>
  <c r="BH42" i="2"/>
  <c r="AZ42" i="2"/>
  <c r="C42" i="2"/>
  <c r="M42" i="2"/>
  <c r="O42" i="2"/>
  <c r="Q42" i="2"/>
  <c r="S42" i="2"/>
  <c r="U42" i="2"/>
  <c r="W42" i="2"/>
  <c r="Y42" i="2"/>
  <c r="AA42" i="2"/>
  <c r="AC42" i="2"/>
  <c r="AE42" i="2"/>
  <c r="AG42" i="2"/>
  <c r="AI42" i="2"/>
  <c r="AK42" i="2"/>
  <c r="AM42" i="2"/>
  <c r="AO42" i="2"/>
  <c r="AQ42" i="2"/>
  <c r="AS42" i="2"/>
  <c r="AU42" i="2"/>
  <c r="AW42" i="2"/>
  <c r="AY42" i="2"/>
  <c r="BA42" i="2"/>
  <c r="BC42" i="2"/>
  <c r="BE42" i="2"/>
  <c r="BG42" i="2"/>
  <c r="BI42" i="2"/>
  <c r="G42" i="2"/>
  <c r="H42" i="2"/>
  <c r="I42" i="2"/>
  <c r="J42" i="2"/>
  <c r="K42" i="2"/>
  <c r="BK42" i="2"/>
  <c r="BM42" i="2"/>
  <c r="BN42" i="2"/>
  <c r="BO42" i="2"/>
  <c r="BP42" i="2"/>
  <c r="BQ42" i="2"/>
  <c r="BU42" i="2"/>
  <c r="P2456" i="3"/>
  <c r="P43" i="2"/>
  <c r="R2456" i="3"/>
  <c r="T43" i="2"/>
  <c r="X43" i="2"/>
  <c r="S2456" i="3"/>
  <c r="V43" i="2"/>
  <c r="AJ43" i="2"/>
  <c r="AF43" i="2"/>
  <c r="Z43" i="2"/>
  <c r="AH43" i="2"/>
  <c r="AR43" i="2"/>
  <c r="AT43" i="2"/>
  <c r="AL43" i="2"/>
  <c r="AP43" i="2"/>
  <c r="AN43" i="2"/>
  <c r="AV43" i="2"/>
  <c r="AX43" i="2"/>
  <c r="BB43" i="2"/>
  <c r="BD43" i="2"/>
  <c r="BF43" i="2"/>
  <c r="AL2456" i="3"/>
  <c r="BH43" i="2"/>
  <c r="AZ43" i="2"/>
  <c r="C43" i="2"/>
  <c r="M43" i="2"/>
  <c r="O43" i="2"/>
  <c r="Q43" i="2"/>
  <c r="S43" i="2"/>
  <c r="U43" i="2"/>
  <c r="W43" i="2"/>
  <c r="Y43" i="2"/>
  <c r="AA43" i="2"/>
  <c r="AC43" i="2"/>
  <c r="AE43" i="2"/>
  <c r="AG43" i="2"/>
  <c r="AI43" i="2"/>
  <c r="AK43" i="2"/>
  <c r="AM43" i="2"/>
  <c r="AO43" i="2"/>
  <c r="AQ43" i="2"/>
  <c r="AS43" i="2"/>
  <c r="AU43" i="2"/>
  <c r="AW43" i="2"/>
  <c r="AY43" i="2"/>
  <c r="BA43" i="2"/>
  <c r="BC43" i="2"/>
  <c r="BE43" i="2"/>
  <c r="BG43" i="2"/>
  <c r="BI43" i="2"/>
  <c r="G43" i="2"/>
  <c r="H43" i="2"/>
  <c r="I43" i="2"/>
  <c r="J43" i="2"/>
  <c r="K43" i="2"/>
  <c r="BK43" i="2"/>
  <c r="BM43" i="2"/>
  <c r="BN43" i="2"/>
  <c r="BO43" i="2"/>
  <c r="BP43" i="2"/>
  <c r="BQ43" i="2"/>
  <c r="BU43" i="2"/>
  <c r="P2524" i="3"/>
  <c r="P44" i="2"/>
  <c r="T44" i="2"/>
  <c r="X44" i="2"/>
  <c r="S2524" i="3"/>
  <c r="V44" i="2"/>
  <c r="AJ44" i="2"/>
  <c r="AF44" i="2"/>
  <c r="Z44" i="2"/>
  <c r="AH44" i="2"/>
  <c r="AR44" i="2"/>
  <c r="AT44" i="2"/>
  <c r="AL44" i="2"/>
  <c r="AP44" i="2"/>
  <c r="AN44" i="2"/>
  <c r="AV44" i="2"/>
  <c r="AX44" i="2"/>
  <c r="BB44" i="2"/>
  <c r="BD44" i="2"/>
  <c r="BF44" i="2"/>
  <c r="AL2524" i="3"/>
  <c r="BH44" i="2"/>
  <c r="AZ44" i="2"/>
  <c r="C44" i="2"/>
  <c r="M44" i="2"/>
  <c r="O44" i="2"/>
  <c r="Q44" i="2"/>
  <c r="S44" i="2"/>
  <c r="U44" i="2"/>
  <c r="W44" i="2"/>
  <c r="Y44" i="2"/>
  <c r="AA44" i="2"/>
  <c r="AC44" i="2"/>
  <c r="AE44" i="2"/>
  <c r="AG44" i="2"/>
  <c r="AI44" i="2"/>
  <c r="AK44" i="2"/>
  <c r="AM44" i="2"/>
  <c r="AO44" i="2"/>
  <c r="AQ44" i="2"/>
  <c r="AS44" i="2"/>
  <c r="AU44" i="2"/>
  <c r="AW44" i="2"/>
  <c r="AY44" i="2"/>
  <c r="BA44" i="2"/>
  <c r="BC44" i="2"/>
  <c r="BE44" i="2"/>
  <c r="BG44" i="2"/>
  <c r="BI44" i="2"/>
  <c r="G44" i="2"/>
  <c r="H44" i="2"/>
  <c r="I44" i="2"/>
  <c r="J44" i="2"/>
  <c r="K44" i="2"/>
  <c r="BK44" i="2"/>
  <c r="BM44" i="2"/>
  <c r="BN44" i="2"/>
  <c r="BO44" i="2"/>
  <c r="BP44" i="2"/>
  <c r="BQ44" i="2"/>
  <c r="BU44" i="2"/>
  <c r="P2621" i="3"/>
  <c r="P45" i="2"/>
  <c r="R2621" i="3"/>
  <c r="T45" i="2"/>
  <c r="X45" i="2"/>
  <c r="S2621" i="3"/>
  <c r="V45" i="2"/>
  <c r="AJ45" i="2"/>
  <c r="X2621" i="3"/>
  <c r="AF45" i="2"/>
  <c r="U2621" i="3"/>
  <c r="Z45" i="2"/>
  <c r="AH45" i="2"/>
  <c r="AR45" i="2"/>
  <c r="AT45" i="2"/>
  <c r="AL45" i="2"/>
  <c r="AP45" i="2"/>
  <c r="AN45" i="2"/>
  <c r="AV45" i="2"/>
  <c r="AX45" i="2"/>
  <c r="BB45" i="2"/>
  <c r="BD45" i="2"/>
  <c r="BF45" i="2"/>
  <c r="AL2621" i="3"/>
  <c r="BH45" i="2"/>
  <c r="AZ45" i="2"/>
  <c r="C45" i="2"/>
  <c r="M45" i="2"/>
  <c r="O45" i="2"/>
  <c r="Q45" i="2"/>
  <c r="S45" i="2"/>
  <c r="U45" i="2"/>
  <c r="W45" i="2"/>
  <c r="Y45" i="2"/>
  <c r="AA45" i="2"/>
  <c r="AC45" i="2"/>
  <c r="AE45" i="2"/>
  <c r="AG45" i="2"/>
  <c r="AI45" i="2"/>
  <c r="AK45" i="2"/>
  <c r="AM45" i="2"/>
  <c r="AO45" i="2"/>
  <c r="AQ45" i="2"/>
  <c r="AS45" i="2"/>
  <c r="AU45" i="2"/>
  <c r="AW45" i="2"/>
  <c r="AY45" i="2"/>
  <c r="BA45" i="2"/>
  <c r="BC45" i="2"/>
  <c r="BE45" i="2"/>
  <c r="BG45" i="2"/>
  <c r="BI45" i="2"/>
  <c r="G45" i="2"/>
  <c r="H45" i="2"/>
  <c r="I45" i="2"/>
  <c r="J45" i="2"/>
  <c r="K45" i="2"/>
  <c r="BK45" i="2"/>
  <c r="BM45" i="2"/>
  <c r="BN45" i="2"/>
  <c r="BO45" i="2"/>
  <c r="BP45" i="2"/>
  <c r="BQ45" i="2"/>
  <c r="BU45" i="2"/>
  <c r="X46" i="2"/>
  <c r="AJ46" i="2"/>
  <c r="AF46" i="2"/>
  <c r="AR46" i="2"/>
  <c r="AT46" i="2"/>
  <c r="AP46" i="2"/>
  <c r="AN46" i="2"/>
  <c r="AV46" i="2"/>
  <c r="AX46" i="2"/>
  <c r="BB46" i="2"/>
  <c r="BD46" i="2"/>
  <c r="BF46" i="2"/>
  <c r="AZ46" i="2"/>
  <c r="M46" i="2"/>
  <c r="O46" i="2"/>
  <c r="Q46" i="2"/>
  <c r="S46" i="2"/>
  <c r="U46" i="2"/>
  <c r="W46" i="2"/>
  <c r="Y46" i="2"/>
  <c r="AA46" i="2"/>
  <c r="AC46" i="2"/>
  <c r="AE46" i="2"/>
  <c r="AG46" i="2"/>
  <c r="AI46" i="2"/>
  <c r="AK46" i="2"/>
  <c r="AM46" i="2"/>
  <c r="AO46" i="2"/>
  <c r="AQ46" i="2"/>
  <c r="AS46" i="2"/>
  <c r="AU46" i="2"/>
  <c r="AW46" i="2"/>
  <c r="AY46" i="2"/>
  <c r="BA46" i="2"/>
  <c r="BC46" i="2"/>
  <c r="BE46" i="2"/>
  <c r="BG46" i="2"/>
  <c r="BI46" i="2"/>
  <c r="G46" i="2"/>
  <c r="H46" i="2"/>
  <c r="I46" i="2"/>
  <c r="J46" i="2"/>
  <c r="K46" i="2"/>
  <c r="BK46" i="2"/>
  <c r="BM46" i="2"/>
  <c r="BN46" i="2"/>
  <c r="BO46" i="2"/>
  <c r="BP46" i="2"/>
  <c r="BQ46" i="2"/>
  <c r="BU46" i="2"/>
  <c r="P2908" i="3"/>
  <c r="P47" i="2"/>
  <c r="R2908" i="3"/>
  <c r="T47" i="2"/>
  <c r="X47" i="2"/>
  <c r="S2908" i="3"/>
  <c r="V47" i="2"/>
  <c r="AJ47" i="2"/>
  <c r="X2908" i="3"/>
  <c r="AF47" i="2"/>
  <c r="Z47" i="2"/>
  <c r="Y2908" i="3"/>
  <c r="AH47" i="2"/>
  <c r="AR47" i="2"/>
  <c r="AT47" i="2"/>
  <c r="AA2908" i="3"/>
  <c r="AL47" i="2"/>
  <c r="AP47" i="2"/>
  <c r="AN47" i="2"/>
  <c r="AV47" i="2"/>
  <c r="AX47" i="2"/>
  <c r="BB47" i="2"/>
  <c r="BD47" i="2"/>
  <c r="BF47" i="2"/>
  <c r="AL2908" i="3"/>
  <c r="BH47" i="2"/>
  <c r="AZ47" i="2"/>
  <c r="C47" i="2"/>
  <c r="M47" i="2"/>
  <c r="O47" i="2"/>
  <c r="Q47" i="2"/>
  <c r="S47" i="2"/>
  <c r="U47" i="2"/>
  <c r="W47" i="2"/>
  <c r="Y47" i="2"/>
  <c r="AA47" i="2"/>
  <c r="AC47" i="2"/>
  <c r="AE47" i="2"/>
  <c r="AG47" i="2"/>
  <c r="AI47" i="2"/>
  <c r="AK47" i="2"/>
  <c r="AM47" i="2"/>
  <c r="AO47" i="2"/>
  <c r="AQ47" i="2"/>
  <c r="AS47" i="2"/>
  <c r="AU47" i="2"/>
  <c r="AW47" i="2"/>
  <c r="AY47" i="2"/>
  <c r="BA47" i="2"/>
  <c r="BC47" i="2"/>
  <c r="BE47" i="2"/>
  <c r="BG47" i="2"/>
  <c r="BI47" i="2"/>
  <c r="G47" i="2"/>
  <c r="H47" i="2"/>
  <c r="I47" i="2"/>
  <c r="J47" i="2"/>
  <c r="K47" i="2"/>
  <c r="BK47" i="2"/>
  <c r="BM47" i="2"/>
  <c r="BN47" i="2"/>
  <c r="BO47" i="2"/>
  <c r="BP47" i="2"/>
  <c r="BQ47" i="2"/>
  <c r="BU47" i="2"/>
  <c r="AV1332" i="4"/>
  <c r="AV1333" i="4"/>
  <c r="AV1334" i="4"/>
  <c r="AV1335" i="4"/>
  <c r="AV1336" i="4"/>
  <c r="AV1337" i="4"/>
  <c r="AV1338" i="4"/>
  <c r="AV1339" i="4"/>
  <c r="AV1340" i="4"/>
  <c r="AV1341" i="4"/>
  <c r="AV1342" i="4"/>
  <c r="AV1343" i="4"/>
  <c r="AV1344" i="4"/>
  <c r="AV1345" i="4"/>
  <c r="AV1346" i="4"/>
  <c r="AV1347" i="4"/>
  <c r="AV1348" i="4"/>
  <c r="AV1349" i="4"/>
  <c r="AV1350" i="4"/>
  <c r="AV1351" i="4"/>
  <c r="AV1352" i="4"/>
  <c r="AV1353" i="4"/>
  <c r="AV1354" i="4"/>
  <c r="AV1355" i="4"/>
  <c r="AV1356" i="4"/>
  <c r="AV1357" i="4"/>
  <c r="AV1358" i="4"/>
  <c r="AV1359" i="4"/>
  <c r="AV1360" i="4"/>
  <c r="AV1361" i="4"/>
  <c r="AV1362" i="4"/>
  <c r="AV1363" i="4"/>
  <c r="AV1364" i="4"/>
  <c r="AV1365" i="4"/>
  <c r="AV1366" i="4"/>
  <c r="AV1367" i="4"/>
  <c r="AV1368" i="4"/>
  <c r="AV1369" i="4"/>
  <c r="AV1370" i="4"/>
  <c r="AV1371" i="4"/>
  <c r="AV1372" i="4"/>
  <c r="AV1373" i="4"/>
  <c r="AV1374" i="4"/>
  <c r="AV1375" i="4"/>
  <c r="AV1376" i="4"/>
  <c r="AV1377" i="4"/>
  <c r="AV1378" i="4"/>
  <c r="AV1379" i="4"/>
  <c r="AV1380" i="4"/>
  <c r="AV1381" i="4"/>
  <c r="AV1382" i="4"/>
  <c r="AV1383" i="4"/>
  <c r="AV1384" i="4"/>
  <c r="AV1385" i="4"/>
  <c r="AV1386" i="4"/>
  <c r="AV1387" i="4"/>
  <c r="AV1388" i="4"/>
  <c r="AV1389" i="4"/>
  <c r="AV1390" i="4"/>
  <c r="AV1391" i="4"/>
  <c r="AV1392" i="4"/>
  <c r="AV1393" i="4"/>
  <c r="AV1394" i="4"/>
  <c r="AV1395" i="4"/>
  <c r="AV1396" i="4"/>
  <c r="AV1397" i="4"/>
  <c r="AV1398" i="4"/>
  <c r="AV1399" i="4"/>
  <c r="AV1400" i="4"/>
  <c r="AV1401" i="4"/>
  <c r="AV1402" i="4"/>
  <c r="AV1403" i="4"/>
  <c r="AV1404" i="4"/>
  <c r="AV1405" i="4"/>
  <c r="AV1406" i="4"/>
  <c r="AV1407" i="4"/>
  <c r="AV1408" i="4"/>
  <c r="AV1409" i="4"/>
  <c r="AV1410" i="4"/>
  <c r="AV1411" i="4"/>
  <c r="AV1412" i="4"/>
  <c r="AV1413" i="4"/>
  <c r="AV1414" i="4"/>
  <c r="AV1415" i="4"/>
  <c r="AV1416" i="4"/>
  <c r="AV1417" i="4"/>
  <c r="AV1418" i="4"/>
  <c r="AV1419" i="4"/>
  <c r="AV1420" i="4"/>
  <c r="AV1421" i="4"/>
  <c r="AV1422" i="4"/>
  <c r="AV1423" i="4"/>
  <c r="AV1424" i="4"/>
  <c r="AV1425" i="4"/>
  <c r="AV1426" i="4"/>
  <c r="AV1427" i="4"/>
  <c r="AV1428" i="4"/>
  <c r="AV1429" i="4"/>
  <c r="AV1430" i="4"/>
  <c r="AV1431" i="4"/>
  <c r="AV1432" i="4"/>
  <c r="AV1433" i="4"/>
  <c r="AV1434" i="4"/>
  <c r="AV1435" i="4"/>
  <c r="AV1436" i="4"/>
  <c r="AV1437" i="4"/>
  <c r="AV1438" i="4"/>
  <c r="AV1439" i="4"/>
  <c r="AV1440" i="4"/>
  <c r="AV1441" i="4"/>
  <c r="AV1442" i="4"/>
  <c r="AV1443" i="4"/>
  <c r="AV1444" i="4"/>
  <c r="AV1445" i="4"/>
  <c r="AV1446" i="4"/>
  <c r="AV1447" i="4"/>
  <c r="AV1448" i="4"/>
  <c r="AV1449" i="4"/>
  <c r="AV1450" i="4"/>
  <c r="AV1451" i="4"/>
  <c r="AV1452" i="4"/>
  <c r="AV1453" i="4"/>
  <c r="AV1454" i="4"/>
  <c r="AV1455" i="4"/>
  <c r="AV1456" i="4"/>
  <c r="AV1457" i="4"/>
  <c r="AV1458" i="4"/>
  <c r="AV1459" i="4"/>
  <c r="AV1460" i="4"/>
  <c r="AV1461" i="4"/>
  <c r="AV1462" i="4"/>
  <c r="AV1463" i="4"/>
  <c r="AV1464" i="4"/>
  <c r="AV1465" i="4"/>
  <c r="AV1466" i="4"/>
  <c r="AV1467" i="4"/>
  <c r="AV1468" i="4"/>
  <c r="AV1469" i="4"/>
  <c r="AV1470" i="4"/>
  <c r="AV1471" i="4"/>
  <c r="AV1472" i="4"/>
  <c r="AV1473" i="4"/>
  <c r="AV1474" i="4"/>
  <c r="AV1475" i="4"/>
  <c r="AV1476" i="4"/>
  <c r="AV1477" i="4"/>
  <c r="AV1478" i="4"/>
  <c r="AV1479" i="4"/>
  <c r="AV1480" i="4"/>
  <c r="AV1481" i="4"/>
  <c r="AV1482" i="4"/>
  <c r="AV1483" i="4"/>
  <c r="AV1484" i="4"/>
  <c r="AV1485" i="4"/>
  <c r="AV1486" i="4"/>
  <c r="AV1487" i="4"/>
  <c r="AV1488" i="4"/>
  <c r="AV1489" i="4"/>
  <c r="AV1490" i="4"/>
  <c r="AV1491" i="4"/>
  <c r="AV1492" i="4"/>
  <c r="AV1493" i="4"/>
  <c r="AV1494" i="4"/>
  <c r="AV1495" i="4"/>
  <c r="AV1496" i="4"/>
  <c r="AV1497" i="4"/>
  <c r="AV1498" i="4"/>
  <c r="AV1499" i="4"/>
  <c r="AV1500" i="4"/>
  <c r="AV1501" i="4"/>
  <c r="AV1502" i="4"/>
  <c r="AV1503" i="4"/>
  <c r="AV1504" i="4"/>
  <c r="AV1505" i="4"/>
  <c r="AV1506" i="4"/>
  <c r="AV1507" i="4"/>
  <c r="AV1508" i="4"/>
  <c r="AV1509" i="4"/>
  <c r="AV1510" i="4"/>
  <c r="AV1511" i="4"/>
  <c r="AV1512" i="4"/>
  <c r="AV1513" i="4"/>
  <c r="AV1514" i="4"/>
  <c r="AV1515" i="4"/>
  <c r="AV1516" i="4"/>
  <c r="AV1517" i="4"/>
  <c r="AV1518" i="4"/>
  <c r="AV1519" i="4"/>
  <c r="AV1520" i="4"/>
  <c r="AV1521" i="4"/>
  <c r="AV1522" i="4"/>
  <c r="AV1523" i="4"/>
  <c r="AV1524" i="4"/>
  <c r="AV1525" i="4"/>
  <c r="AV1526" i="4"/>
  <c r="AV1527" i="4"/>
  <c r="AV1528" i="4"/>
  <c r="AV1529" i="4"/>
  <c r="AV1530" i="4"/>
  <c r="AV1531" i="4"/>
  <c r="AV1532" i="4"/>
  <c r="AV1533" i="4"/>
  <c r="AV1534" i="4"/>
  <c r="AV1535" i="4"/>
  <c r="AV1536" i="4"/>
  <c r="AV1537" i="4"/>
  <c r="AV1538" i="4"/>
  <c r="AV1539" i="4"/>
  <c r="AV1540" i="4"/>
  <c r="AV1541" i="4"/>
  <c r="AV1542" i="4"/>
  <c r="AV1543" i="4"/>
  <c r="AV1544" i="4"/>
  <c r="AV1545" i="4"/>
  <c r="AV1546" i="4"/>
  <c r="AV1547" i="4"/>
  <c r="AV1548" i="4"/>
  <c r="AV1549" i="4"/>
  <c r="AV1550" i="4"/>
  <c r="AV1551" i="4"/>
  <c r="AV1552" i="4"/>
  <c r="AV1553" i="4"/>
  <c r="AV1554" i="4"/>
  <c r="AV1555" i="4"/>
  <c r="AV1556" i="4"/>
  <c r="AV1557" i="4"/>
  <c r="AV1558" i="4"/>
  <c r="AV1559" i="4"/>
  <c r="AV1560" i="4"/>
  <c r="AV1561" i="4"/>
  <c r="AV1562" i="4"/>
  <c r="AV1563" i="4"/>
  <c r="AV1564" i="4"/>
  <c r="AV1565" i="4"/>
  <c r="AV1566" i="4"/>
  <c r="AV1567" i="4"/>
  <c r="AV1568" i="4"/>
  <c r="AV1569" i="4"/>
  <c r="AV1570" i="4"/>
  <c r="AV1571" i="4"/>
  <c r="AV1572" i="4"/>
  <c r="AV1573" i="4"/>
  <c r="AV1574" i="4"/>
  <c r="AV1575" i="4"/>
  <c r="AV1576" i="4"/>
  <c r="AV1577" i="4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48" i="2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T48" i="2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X48" i="2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V48" i="2"/>
  <c r="AJ48" i="2"/>
  <c r="AF48" i="2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Z48" i="2"/>
  <c r="AH48" i="2"/>
  <c r="AR48" i="2"/>
  <c r="AT48" i="2"/>
  <c r="AL48" i="2"/>
  <c r="AP48" i="2"/>
  <c r="AN48" i="2"/>
  <c r="AV48" i="2"/>
  <c r="AX48" i="2"/>
  <c r="BB48" i="2"/>
  <c r="BD48" i="2"/>
  <c r="BF48" i="2"/>
  <c r="AL2910" i="3"/>
  <c r="AL2911" i="3"/>
  <c r="AL2912" i="3"/>
  <c r="AL2913" i="3"/>
  <c r="AL2914" i="3"/>
  <c r="AL2915" i="3"/>
  <c r="AL2916" i="3"/>
  <c r="AL2917" i="3"/>
  <c r="AL2918" i="3"/>
  <c r="AL2919" i="3"/>
  <c r="AL2920" i="3"/>
  <c r="AL2921" i="3"/>
  <c r="AL2922" i="3"/>
  <c r="AL2923" i="3"/>
  <c r="AL2924" i="3"/>
  <c r="BH48" i="2"/>
  <c r="AZ48" i="2"/>
  <c r="C48" i="2"/>
  <c r="M48" i="2"/>
  <c r="O48" i="2"/>
  <c r="Q48" i="2"/>
  <c r="S48" i="2"/>
  <c r="U48" i="2"/>
  <c r="W48" i="2"/>
  <c r="Y48" i="2"/>
  <c r="AA48" i="2"/>
  <c r="AC48" i="2"/>
  <c r="AE48" i="2"/>
  <c r="AG48" i="2"/>
  <c r="AI48" i="2"/>
  <c r="AK48" i="2"/>
  <c r="AM48" i="2"/>
  <c r="AO48" i="2"/>
  <c r="AQ48" i="2"/>
  <c r="AS48" i="2"/>
  <c r="AU48" i="2"/>
  <c r="AW48" i="2"/>
  <c r="AY48" i="2"/>
  <c r="BA48" i="2"/>
  <c r="BC48" i="2"/>
  <c r="BE48" i="2"/>
  <c r="BG48" i="2"/>
  <c r="BI48" i="2"/>
  <c r="G48" i="2"/>
  <c r="H48" i="2"/>
  <c r="I48" i="2"/>
  <c r="J48" i="2"/>
  <c r="K48" i="2"/>
  <c r="BK48" i="2"/>
  <c r="BM48" i="2"/>
  <c r="BN48" i="2"/>
  <c r="BO48" i="2"/>
  <c r="BP48" i="2"/>
  <c r="BQ48" i="2"/>
  <c r="BU48" i="2"/>
  <c r="P3060" i="3"/>
  <c r="P49" i="2"/>
  <c r="R3060" i="3"/>
  <c r="T49" i="2"/>
  <c r="X49" i="2"/>
  <c r="S3060" i="3"/>
  <c r="V49" i="2"/>
  <c r="AJ49" i="2"/>
  <c r="AF49" i="2"/>
  <c r="Z49" i="2"/>
  <c r="AH49" i="2"/>
  <c r="AR49" i="2"/>
  <c r="AT49" i="2"/>
  <c r="AL49" i="2"/>
  <c r="AP49" i="2"/>
  <c r="AN49" i="2"/>
  <c r="AV49" i="2"/>
  <c r="AX49" i="2"/>
  <c r="BB49" i="2"/>
  <c r="BD49" i="2"/>
  <c r="BF49" i="2"/>
  <c r="AL3060" i="3"/>
  <c r="BH49" i="2"/>
  <c r="AZ49" i="2"/>
  <c r="C49" i="2"/>
  <c r="M49" i="2"/>
  <c r="O49" i="2"/>
  <c r="Q49" i="2"/>
  <c r="S49" i="2"/>
  <c r="U49" i="2"/>
  <c r="W49" i="2"/>
  <c r="Y49" i="2"/>
  <c r="AA49" i="2"/>
  <c r="AC49" i="2"/>
  <c r="AE49" i="2"/>
  <c r="AG49" i="2"/>
  <c r="AI49" i="2"/>
  <c r="AK49" i="2"/>
  <c r="AM49" i="2"/>
  <c r="AO49" i="2"/>
  <c r="AQ49" i="2"/>
  <c r="AS49" i="2"/>
  <c r="AU49" i="2"/>
  <c r="AW49" i="2"/>
  <c r="AY49" i="2"/>
  <c r="BA49" i="2"/>
  <c r="BC49" i="2"/>
  <c r="BE49" i="2"/>
  <c r="BG49" i="2"/>
  <c r="BI49" i="2"/>
  <c r="G49" i="2"/>
  <c r="H49" i="2"/>
  <c r="I49" i="2"/>
  <c r="J49" i="2"/>
  <c r="K49" i="2"/>
  <c r="BK49" i="2"/>
  <c r="BM49" i="2"/>
  <c r="BN49" i="2"/>
  <c r="BO49" i="2"/>
  <c r="BP49" i="2"/>
  <c r="BQ49" i="2"/>
  <c r="BU49" i="2"/>
  <c r="P3101" i="3"/>
  <c r="P50" i="2"/>
  <c r="R3101" i="3"/>
  <c r="T50" i="2"/>
  <c r="X50" i="2"/>
  <c r="S3101" i="3"/>
  <c r="V50" i="2"/>
  <c r="AJ50" i="2"/>
  <c r="AF50" i="2"/>
  <c r="Z50" i="2"/>
  <c r="AH50" i="2"/>
  <c r="AR50" i="2"/>
  <c r="AT50" i="2"/>
  <c r="AL50" i="2"/>
  <c r="AP50" i="2"/>
  <c r="AN50" i="2"/>
  <c r="AV50" i="2"/>
  <c r="AX50" i="2"/>
  <c r="BB50" i="2"/>
  <c r="BD50" i="2"/>
  <c r="BF50" i="2"/>
  <c r="AL3101" i="3"/>
  <c r="BH50" i="2"/>
  <c r="AZ50" i="2"/>
  <c r="C50" i="2"/>
  <c r="M50" i="2"/>
  <c r="O50" i="2"/>
  <c r="Q50" i="2"/>
  <c r="S50" i="2"/>
  <c r="U50" i="2"/>
  <c r="W50" i="2"/>
  <c r="Y50" i="2"/>
  <c r="AA50" i="2"/>
  <c r="AC50" i="2"/>
  <c r="AE50" i="2"/>
  <c r="AG50" i="2"/>
  <c r="AI50" i="2"/>
  <c r="AK50" i="2"/>
  <c r="AM50" i="2"/>
  <c r="AO50" i="2"/>
  <c r="AQ50" i="2"/>
  <c r="AS50" i="2"/>
  <c r="AU50" i="2"/>
  <c r="AW50" i="2"/>
  <c r="AY50" i="2"/>
  <c r="BA50" i="2"/>
  <c r="BC50" i="2"/>
  <c r="BE50" i="2"/>
  <c r="BG50" i="2"/>
  <c r="BI50" i="2"/>
  <c r="G50" i="2"/>
  <c r="H50" i="2"/>
  <c r="I50" i="2"/>
  <c r="J50" i="2"/>
  <c r="K50" i="2"/>
  <c r="BK50" i="2"/>
  <c r="BM50" i="2"/>
  <c r="BN50" i="2"/>
  <c r="BO50" i="2"/>
  <c r="BP50" i="2"/>
  <c r="BQ50" i="2"/>
  <c r="BU50" i="2"/>
  <c r="P3158" i="3"/>
  <c r="P51" i="2"/>
  <c r="R3158" i="3"/>
  <c r="T51" i="2"/>
  <c r="X51" i="2"/>
  <c r="S3158" i="3"/>
  <c r="V51" i="2"/>
  <c r="AJ51" i="2"/>
  <c r="AF51" i="2"/>
  <c r="Z51" i="2"/>
  <c r="AH51" i="2"/>
  <c r="AR51" i="2"/>
  <c r="AT51" i="2"/>
  <c r="AL51" i="2"/>
  <c r="AP51" i="2"/>
  <c r="AN51" i="2"/>
  <c r="AV51" i="2"/>
  <c r="AX51" i="2"/>
  <c r="BB51" i="2"/>
  <c r="BD51" i="2"/>
  <c r="BF51" i="2"/>
  <c r="AL3158" i="3"/>
  <c r="BH51" i="2"/>
  <c r="AZ51" i="2"/>
  <c r="C51" i="2"/>
  <c r="M51" i="2"/>
  <c r="O51" i="2"/>
  <c r="Q51" i="2"/>
  <c r="S51" i="2"/>
  <c r="U51" i="2"/>
  <c r="W51" i="2"/>
  <c r="Y51" i="2"/>
  <c r="AA51" i="2"/>
  <c r="AC51" i="2"/>
  <c r="AE51" i="2"/>
  <c r="AG51" i="2"/>
  <c r="AI51" i="2"/>
  <c r="AK51" i="2"/>
  <c r="AM51" i="2"/>
  <c r="AO51" i="2"/>
  <c r="AQ51" i="2"/>
  <c r="AS51" i="2"/>
  <c r="AU51" i="2"/>
  <c r="AW51" i="2"/>
  <c r="AY51" i="2"/>
  <c r="BA51" i="2"/>
  <c r="BC51" i="2"/>
  <c r="BE51" i="2"/>
  <c r="BG51" i="2"/>
  <c r="BI51" i="2"/>
  <c r="G51" i="2"/>
  <c r="H51" i="2"/>
  <c r="I51" i="2"/>
  <c r="J51" i="2"/>
  <c r="K51" i="2"/>
  <c r="BK51" i="2"/>
  <c r="BM51" i="2"/>
  <c r="BN51" i="2"/>
  <c r="BO51" i="2"/>
  <c r="BP51" i="2"/>
  <c r="BQ51" i="2"/>
  <c r="BU51" i="2"/>
  <c r="P3232" i="3"/>
  <c r="P52" i="2"/>
  <c r="R3232" i="3"/>
  <c r="T52" i="2"/>
  <c r="X52" i="2"/>
  <c r="S3232" i="3"/>
  <c r="V52" i="2"/>
  <c r="AJ52" i="2"/>
  <c r="AF52" i="2"/>
  <c r="U3232" i="3"/>
  <c r="Z52" i="2"/>
  <c r="AH52" i="2"/>
  <c r="AR52" i="2"/>
  <c r="AT52" i="2"/>
  <c r="AL52" i="2"/>
  <c r="AP52" i="2"/>
  <c r="AN52" i="2"/>
  <c r="AV52" i="2"/>
  <c r="AX52" i="2"/>
  <c r="BB52" i="2"/>
  <c r="BD52" i="2"/>
  <c r="BF52" i="2"/>
  <c r="AL3232" i="3"/>
  <c r="BH52" i="2"/>
  <c r="AZ52" i="2"/>
  <c r="C52" i="2"/>
  <c r="M52" i="2"/>
  <c r="O52" i="2"/>
  <c r="Q52" i="2"/>
  <c r="S52" i="2"/>
  <c r="U52" i="2"/>
  <c r="W52" i="2"/>
  <c r="Y52" i="2"/>
  <c r="AA52" i="2"/>
  <c r="AC52" i="2"/>
  <c r="AE52" i="2"/>
  <c r="AG52" i="2"/>
  <c r="AI52" i="2"/>
  <c r="AK52" i="2"/>
  <c r="AM52" i="2"/>
  <c r="AO52" i="2"/>
  <c r="AQ52" i="2"/>
  <c r="AS52" i="2"/>
  <c r="AU52" i="2"/>
  <c r="AW52" i="2"/>
  <c r="AY52" i="2"/>
  <c r="BA52" i="2"/>
  <c r="BC52" i="2"/>
  <c r="BE52" i="2"/>
  <c r="BG52" i="2"/>
  <c r="BI52" i="2"/>
  <c r="G52" i="2"/>
  <c r="H52" i="2"/>
  <c r="I52" i="2"/>
  <c r="J52" i="2"/>
  <c r="K52" i="2"/>
  <c r="BK52" i="2"/>
  <c r="BM52" i="2"/>
  <c r="BN52" i="2"/>
  <c r="BO52" i="2"/>
  <c r="BP52" i="2"/>
  <c r="BQ52" i="2"/>
  <c r="BU52" i="2"/>
  <c r="P3257" i="3"/>
  <c r="P53" i="2"/>
  <c r="T53" i="2"/>
  <c r="X53" i="2"/>
  <c r="S3257" i="3"/>
  <c r="V53" i="2"/>
  <c r="AJ53" i="2"/>
  <c r="AF53" i="2"/>
  <c r="Z53" i="2"/>
  <c r="AH53" i="2"/>
  <c r="AR53" i="2"/>
  <c r="AT53" i="2"/>
  <c r="AL53" i="2"/>
  <c r="AP53" i="2"/>
  <c r="AN53" i="2"/>
  <c r="AV53" i="2"/>
  <c r="AX53" i="2"/>
  <c r="BB53" i="2"/>
  <c r="BD53" i="2"/>
  <c r="BF53" i="2"/>
  <c r="AL3257" i="3"/>
  <c r="BH53" i="2"/>
  <c r="AZ53" i="2"/>
  <c r="C53" i="2"/>
  <c r="M53" i="2"/>
  <c r="O53" i="2"/>
  <c r="Q53" i="2"/>
  <c r="S53" i="2"/>
  <c r="U53" i="2"/>
  <c r="W53" i="2"/>
  <c r="Y53" i="2"/>
  <c r="AA53" i="2"/>
  <c r="AC53" i="2"/>
  <c r="AE53" i="2"/>
  <c r="AG53" i="2"/>
  <c r="AI53" i="2"/>
  <c r="AK53" i="2"/>
  <c r="AM53" i="2"/>
  <c r="AO53" i="2"/>
  <c r="AQ53" i="2"/>
  <c r="AS53" i="2"/>
  <c r="AU53" i="2"/>
  <c r="AW53" i="2"/>
  <c r="AY53" i="2"/>
  <c r="BA53" i="2"/>
  <c r="BC53" i="2"/>
  <c r="BE53" i="2"/>
  <c r="BG53" i="2"/>
  <c r="BI53" i="2"/>
  <c r="G53" i="2"/>
  <c r="H53" i="2"/>
  <c r="I53" i="2"/>
  <c r="J53" i="2"/>
  <c r="K53" i="2"/>
  <c r="BK53" i="2"/>
  <c r="BM53" i="2"/>
  <c r="BN53" i="2"/>
  <c r="BO53" i="2"/>
  <c r="BP53" i="2"/>
  <c r="BQ53" i="2"/>
  <c r="BU53" i="2"/>
  <c r="L54" i="2"/>
  <c r="N54" i="2"/>
  <c r="P54" i="2"/>
  <c r="R54" i="2"/>
  <c r="T54" i="2"/>
  <c r="X54" i="2"/>
  <c r="V54" i="2"/>
  <c r="AJ54" i="2"/>
  <c r="AB54" i="2"/>
  <c r="AF54" i="2"/>
  <c r="Z54" i="2"/>
  <c r="AH54" i="2"/>
  <c r="AR54" i="2"/>
  <c r="AT54" i="2"/>
  <c r="AL54" i="2"/>
  <c r="AP54" i="2"/>
  <c r="AN54" i="2"/>
  <c r="AV54" i="2"/>
  <c r="AX54" i="2"/>
  <c r="BB54" i="2"/>
  <c r="BD54" i="2"/>
  <c r="BF54" i="2"/>
  <c r="BH54" i="2"/>
  <c r="AZ54" i="2"/>
  <c r="D54" i="2"/>
  <c r="E54" i="2"/>
  <c r="F54" i="2"/>
  <c r="J54" i="2"/>
  <c r="BK54" i="2"/>
  <c r="BM54" i="2"/>
  <c r="BU54" i="2"/>
  <c r="N1" i="3"/>
  <c r="D1" i="3"/>
  <c r="O1" i="3"/>
  <c r="E1" i="3"/>
  <c r="P1" i="3"/>
  <c r="F1" i="3"/>
  <c r="J1" i="3"/>
  <c r="K1" i="3"/>
  <c r="L1" i="3"/>
  <c r="Q1" i="3"/>
  <c r="R1" i="3"/>
  <c r="S1" i="3"/>
  <c r="T1" i="3"/>
  <c r="U1" i="3"/>
  <c r="V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N1" i="3"/>
  <c r="AO1" i="3"/>
  <c r="AP1" i="3"/>
  <c r="AQ1" i="3"/>
  <c r="AR1" i="3"/>
  <c r="AS1" i="3"/>
  <c r="AT1" i="3"/>
  <c r="AU1" i="3"/>
  <c r="C3" i="3"/>
  <c r="D3" i="3"/>
  <c r="E3" i="3"/>
  <c r="F3" i="3"/>
  <c r="G3" i="3"/>
  <c r="H3" i="3"/>
  <c r="J3" i="3"/>
  <c r="K3" i="3"/>
  <c r="L3" i="3"/>
  <c r="M3" i="3"/>
  <c r="AN3" i="3"/>
  <c r="AO3" i="3"/>
  <c r="AP3" i="3"/>
  <c r="AQ3" i="3"/>
  <c r="AR3" i="3"/>
  <c r="AS3" i="3"/>
  <c r="AT3" i="3"/>
  <c r="AU3" i="3"/>
  <c r="BC3" i="3"/>
  <c r="C4" i="3"/>
  <c r="D4" i="3"/>
  <c r="E4" i="3"/>
  <c r="F4" i="3"/>
  <c r="G4" i="3"/>
  <c r="H4" i="3"/>
  <c r="J4" i="3"/>
  <c r="K4" i="3"/>
  <c r="L4" i="3"/>
  <c r="M4" i="3"/>
  <c r="AN4" i="3"/>
  <c r="AO4" i="3"/>
  <c r="AP4" i="3"/>
  <c r="AQ4" i="3"/>
  <c r="AR4" i="3"/>
  <c r="AS4" i="3"/>
  <c r="AT4" i="3"/>
  <c r="AU4" i="3"/>
  <c r="BC4" i="3"/>
  <c r="C5" i="3"/>
  <c r="D5" i="3"/>
  <c r="E5" i="3"/>
  <c r="F5" i="3"/>
  <c r="G5" i="3"/>
  <c r="H5" i="3"/>
  <c r="J5" i="3"/>
  <c r="K5" i="3"/>
  <c r="L5" i="3"/>
  <c r="M5" i="3"/>
  <c r="AN5" i="3"/>
  <c r="AO5" i="3"/>
  <c r="AP5" i="3"/>
  <c r="AQ5" i="3"/>
  <c r="AR5" i="3"/>
  <c r="AS5" i="3"/>
  <c r="AT5" i="3"/>
  <c r="AU5" i="3"/>
  <c r="BC5" i="3"/>
  <c r="C6" i="3"/>
  <c r="D6" i="3"/>
  <c r="E6" i="3"/>
  <c r="F6" i="3"/>
  <c r="G6" i="3"/>
  <c r="H6" i="3"/>
  <c r="J6" i="3"/>
  <c r="K6" i="3"/>
  <c r="L6" i="3"/>
  <c r="M6" i="3"/>
  <c r="AN6" i="3"/>
  <c r="AO6" i="3"/>
  <c r="AP6" i="3"/>
  <c r="AQ6" i="3"/>
  <c r="AR6" i="3"/>
  <c r="AS6" i="3"/>
  <c r="AT6" i="3"/>
  <c r="AU6" i="3"/>
  <c r="BC6" i="3"/>
  <c r="C7" i="3"/>
  <c r="D7" i="3"/>
  <c r="E7" i="3"/>
  <c r="F7" i="3"/>
  <c r="G7" i="3"/>
  <c r="H7" i="3"/>
  <c r="J7" i="3"/>
  <c r="K7" i="3"/>
  <c r="L7" i="3"/>
  <c r="M7" i="3"/>
  <c r="AN7" i="3"/>
  <c r="AO7" i="3"/>
  <c r="AP7" i="3"/>
  <c r="AQ7" i="3"/>
  <c r="AR7" i="3"/>
  <c r="AS7" i="3"/>
  <c r="AT7" i="3"/>
  <c r="AU7" i="3"/>
  <c r="BC7" i="3"/>
  <c r="C8" i="3"/>
  <c r="D8" i="3"/>
  <c r="E8" i="3"/>
  <c r="F8" i="3"/>
  <c r="G8" i="3"/>
  <c r="H8" i="3"/>
  <c r="J8" i="3"/>
  <c r="K8" i="3"/>
  <c r="L8" i="3"/>
  <c r="M8" i="3"/>
  <c r="AN8" i="3"/>
  <c r="AO8" i="3"/>
  <c r="AP8" i="3"/>
  <c r="AQ8" i="3"/>
  <c r="AR8" i="3"/>
  <c r="AS8" i="3"/>
  <c r="AT8" i="3"/>
  <c r="AU8" i="3"/>
  <c r="BC8" i="3"/>
  <c r="C9" i="3"/>
  <c r="D9" i="3"/>
  <c r="E9" i="3"/>
  <c r="F9" i="3"/>
  <c r="G9" i="3"/>
  <c r="H9" i="3"/>
  <c r="J9" i="3"/>
  <c r="K9" i="3"/>
  <c r="L9" i="3"/>
  <c r="M9" i="3"/>
  <c r="AN9" i="3"/>
  <c r="AO9" i="3"/>
  <c r="AP9" i="3"/>
  <c r="AQ9" i="3"/>
  <c r="AR9" i="3"/>
  <c r="AS9" i="3"/>
  <c r="AT9" i="3"/>
  <c r="AU9" i="3"/>
  <c r="BC9" i="3"/>
  <c r="C10" i="3"/>
  <c r="D10" i="3"/>
  <c r="E10" i="3"/>
  <c r="F10" i="3"/>
  <c r="G10" i="3"/>
  <c r="H10" i="3"/>
  <c r="J10" i="3"/>
  <c r="K10" i="3"/>
  <c r="L10" i="3"/>
  <c r="M10" i="3"/>
  <c r="AN10" i="3"/>
  <c r="AO10" i="3"/>
  <c r="AP10" i="3"/>
  <c r="AQ10" i="3"/>
  <c r="AR10" i="3"/>
  <c r="AS10" i="3"/>
  <c r="AT10" i="3"/>
  <c r="AU10" i="3"/>
  <c r="BC10" i="3"/>
  <c r="C11" i="3"/>
  <c r="D11" i="3"/>
  <c r="E11" i="3"/>
  <c r="F11" i="3"/>
  <c r="G11" i="3"/>
  <c r="H11" i="3"/>
  <c r="J11" i="3"/>
  <c r="K11" i="3"/>
  <c r="L11" i="3"/>
  <c r="M11" i="3"/>
  <c r="AN11" i="3"/>
  <c r="AO11" i="3"/>
  <c r="AP11" i="3"/>
  <c r="AQ11" i="3"/>
  <c r="AR11" i="3"/>
  <c r="AS11" i="3"/>
  <c r="AT11" i="3"/>
  <c r="AU11" i="3"/>
  <c r="BC11" i="3"/>
  <c r="C12" i="3"/>
  <c r="D12" i="3"/>
  <c r="E12" i="3"/>
  <c r="F12" i="3"/>
  <c r="G12" i="3"/>
  <c r="H12" i="3"/>
  <c r="J12" i="3"/>
  <c r="K12" i="3"/>
  <c r="L12" i="3"/>
  <c r="M12" i="3"/>
  <c r="AN12" i="3"/>
  <c r="AO12" i="3"/>
  <c r="AP12" i="3"/>
  <c r="AQ12" i="3"/>
  <c r="AR12" i="3"/>
  <c r="AS12" i="3"/>
  <c r="AT12" i="3"/>
  <c r="AU12" i="3"/>
  <c r="BC12" i="3"/>
  <c r="C13" i="3"/>
  <c r="D13" i="3"/>
  <c r="E13" i="3"/>
  <c r="F13" i="3"/>
  <c r="G13" i="3"/>
  <c r="H13" i="3"/>
  <c r="J13" i="3"/>
  <c r="K13" i="3"/>
  <c r="L13" i="3"/>
  <c r="M13" i="3"/>
  <c r="AN13" i="3"/>
  <c r="AO13" i="3"/>
  <c r="AP13" i="3"/>
  <c r="AQ13" i="3"/>
  <c r="AR13" i="3"/>
  <c r="AS13" i="3"/>
  <c r="AT13" i="3"/>
  <c r="AU13" i="3"/>
  <c r="BC13" i="3"/>
  <c r="C14" i="3"/>
  <c r="D14" i="3"/>
  <c r="E14" i="3"/>
  <c r="F14" i="3"/>
  <c r="G14" i="3"/>
  <c r="H14" i="3"/>
  <c r="J14" i="3"/>
  <c r="K14" i="3"/>
  <c r="L14" i="3"/>
  <c r="M14" i="3"/>
  <c r="AN14" i="3"/>
  <c r="AO14" i="3"/>
  <c r="AP14" i="3"/>
  <c r="AQ14" i="3"/>
  <c r="AR14" i="3"/>
  <c r="AS14" i="3"/>
  <c r="AT14" i="3"/>
  <c r="AU14" i="3"/>
  <c r="BC14" i="3"/>
  <c r="C15" i="3"/>
  <c r="D15" i="3"/>
  <c r="E15" i="3"/>
  <c r="F15" i="3"/>
  <c r="G15" i="3"/>
  <c r="H15" i="3"/>
  <c r="J15" i="3"/>
  <c r="K15" i="3"/>
  <c r="L15" i="3"/>
  <c r="M15" i="3"/>
  <c r="AN15" i="3"/>
  <c r="AO15" i="3"/>
  <c r="AP15" i="3"/>
  <c r="AQ15" i="3"/>
  <c r="AR15" i="3"/>
  <c r="AS15" i="3"/>
  <c r="AT15" i="3"/>
  <c r="AU15" i="3"/>
  <c r="BC15" i="3"/>
  <c r="C16" i="3"/>
  <c r="D16" i="3"/>
  <c r="E16" i="3"/>
  <c r="F16" i="3"/>
  <c r="G16" i="3"/>
  <c r="H16" i="3"/>
  <c r="J16" i="3"/>
  <c r="K16" i="3"/>
  <c r="L16" i="3"/>
  <c r="M16" i="3"/>
  <c r="AN16" i="3"/>
  <c r="AO16" i="3"/>
  <c r="AP16" i="3"/>
  <c r="AQ16" i="3"/>
  <c r="AR16" i="3"/>
  <c r="AS16" i="3"/>
  <c r="AT16" i="3"/>
  <c r="AU16" i="3"/>
  <c r="BC16" i="3"/>
  <c r="C17" i="3"/>
  <c r="D17" i="3"/>
  <c r="E17" i="3"/>
  <c r="F17" i="3"/>
  <c r="G17" i="3"/>
  <c r="H17" i="3"/>
  <c r="J17" i="3"/>
  <c r="K17" i="3"/>
  <c r="L17" i="3"/>
  <c r="M17" i="3"/>
  <c r="AN17" i="3"/>
  <c r="AO17" i="3"/>
  <c r="AP17" i="3"/>
  <c r="AQ17" i="3"/>
  <c r="AR17" i="3"/>
  <c r="AS17" i="3"/>
  <c r="AT17" i="3"/>
  <c r="AU17" i="3"/>
  <c r="BC17" i="3"/>
  <c r="C18" i="3"/>
  <c r="D18" i="3"/>
  <c r="E18" i="3"/>
  <c r="F18" i="3"/>
  <c r="G18" i="3"/>
  <c r="H18" i="3"/>
  <c r="J18" i="3"/>
  <c r="K18" i="3"/>
  <c r="L18" i="3"/>
  <c r="M18" i="3"/>
  <c r="AN18" i="3"/>
  <c r="AO18" i="3"/>
  <c r="AP18" i="3"/>
  <c r="AQ18" i="3"/>
  <c r="AR18" i="3"/>
  <c r="AS18" i="3"/>
  <c r="AT18" i="3"/>
  <c r="AU18" i="3"/>
  <c r="BC18" i="3"/>
  <c r="C19" i="3"/>
  <c r="D19" i="3"/>
  <c r="E19" i="3"/>
  <c r="F19" i="3"/>
  <c r="G19" i="3"/>
  <c r="H19" i="3"/>
  <c r="J19" i="3"/>
  <c r="K19" i="3"/>
  <c r="L19" i="3"/>
  <c r="M19" i="3"/>
  <c r="AN19" i="3"/>
  <c r="AO19" i="3"/>
  <c r="AP19" i="3"/>
  <c r="AQ19" i="3"/>
  <c r="AR19" i="3"/>
  <c r="AS19" i="3"/>
  <c r="AT19" i="3"/>
  <c r="AU19" i="3"/>
  <c r="BC19" i="3"/>
  <c r="C20" i="3"/>
  <c r="D20" i="3"/>
  <c r="E20" i="3"/>
  <c r="F20" i="3"/>
  <c r="G20" i="3"/>
  <c r="H20" i="3"/>
  <c r="J20" i="3"/>
  <c r="K20" i="3"/>
  <c r="L20" i="3"/>
  <c r="M20" i="3"/>
  <c r="AN20" i="3"/>
  <c r="AO20" i="3"/>
  <c r="AP20" i="3"/>
  <c r="AQ20" i="3"/>
  <c r="AR20" i="3"/>
  <c r="AS20" i="3"/>
  <c r="AT20" i="3"/>
  <c r="AU20" i="3"/>
  <c r="BC20" i="3"/>
  <c r="C21" i="3"/>
  <c r="D21" i="3"/>
  <c r="E21" i="3"/>
  <c r="F21" i="3"/>
  <c r="G21" i="3"/>
  <c r="H21" i="3"/>
  <c r="J21" i="3"/>
  <c r="K21" i="3"/>
  <c r="L21" i="3"/>
  <c r="M21" i="3"/>
  <c r="AN21" i="3"/>
  <c r="AO21" i="3"/>
  <c r="AP21" i="3"/>
  <c r="AQ21" i="3"/>
  <c r="AR21" i="3"/>
  <c r="AS21" i="3"/>
  <c r="AT21" i="3"/>
  <c r="AU21" i="3"/>
  <c r="BC21" i="3"/>
  <c r="C22" i="3"/>
  <c r="D22" i="3"/>
  <c r="E22" i="3"/>
  <c r="F22" i="3"/>
  <c r="G22" i="3"/>
  <c r="H22" i="3"/>
  <c r="J22" i="3"/>
  <c r="K22" i="3"/>
  <c r="L22" i="3"/>
  <c r="M22" i="3"/>
  <c r="AN22" i="3"/>
  <c r="AO22" i="3"/>
  <c r="AP22" i="3"/>
  <c r="AQ22" i="3"/>
  <c r="AR22" i="3"/>
  <c r="AS22" i="3"/>
  <c r="AT22" i="3"/>
  <c r="AU22" i="3"/>
  <c r="BC22" i="3"/>
  <c r="C23" i="3"/>
  <c r="D23" i="3"/>
  <c r="E23" i="3"/>
  <c r="F23" i="3"/>
  <c r="G23" i="3"/>
  <c r="H23" i="3"/>
  <c r="J23" i="3"/>
  <c r="K23" i="3"/>
  <c r="L23" i="3"/>
  <c r="M23" i="3"/>
  <c r="AN23" i="3"/>
  <c r="AO23" i="3"/>
  <c r="AP23" i="3"/>
  <c r="AQ23" i="3"/>
  <c r="AR23" i="3"/>
  <c r="AS23" i="3"/>
  <c r="AT23" i="3"/>
  <c r="AU23" i="3"/>
  <c r="BC23" i="3"/>
  <c r="C24" i="3"/>
  <c r="D24" i="3"/>
  <c r="E24" i="3"/>
  <c r="F24" i="3"/>
  <c r="G24" i="3"/>
  <c r="H24" i="3"/>
  <c r="J24" i="3"/>
  <c r="K24" i="3"/>
  <c r="L24" i="3"/>
  <c r="M24" i="3"/>
  <c r="AN24" i="3"/>
  <c r="AO24" i="3"/>
  <c r="AP24" i="3"/>
  <c r="AQ24" i="3"/>
  <c r="AR24" i="3"/>
  <c r="AS24" i="3"/>
  <c r="AT24" i="3"/>
  <c r="AU24" i="3"/>
  <c r="BC24" i="3"/>
  <c r="C25" i="3"/>
  <c r="D25" i="3"/>
  <c r="E25" i="3"/>
  <c r="F25" i="3"/>
  <c r="G25" i="3"/>
  <c r="H25" i="3"/>
  <c r="J25" i="3"/>
  <c r="K25" i="3"/>
  <c r="L25" i="3"/>
  <c r="M25" i="3"/>
  <c r="AN25" i="3"/>
  <c r="AO25" i="3"/>
  <c r="AP25" i="3"/>
  <c r="AQ25" i="3"/>
  <c r="AR25" i="3"/>
  <c r="AS25" i="3"/>
  <c r="AT25" i="3"/>
  <c r="AU25" i="3"/>
  <c r="BC25" i="3"/>
  <c r="C26" i="3"/>
  <c r="D26" i="3"/>
  <c r="E26" i="3"/>
  <c r="F26" i="3"/>
  <c r="G26" i="3"/>
  <c r="H26" i="3"/>
  <c r="J26" i="3"/>
  <c r="K26" i="3"/>
  <c r="L26" i="3"/>
  <c r="M26" i="3"/>
  <c r="AN26" i="3"/>
  <c r="AO26" i="3"/>
  <c r="AP26" i="3"/>
  <c r="AQ26" i="3"/>
  <c r="AR26" i="3"/>
  <c r="AS26" i="3"/>
  <c r="AT26" i="3"/>
  <c r="AU26" i="3"/>
  <c r="BC26" i="3"/>
  <c r="C27" i="3"/>
  <c r="D27" i="3"/>
  <c r="E27" i="3"/>
  <c r="F27" i="3"/>
  <c r="G27" i="3"/>
  <c r="H27" i="3"/>
  <c r="J27" i="3"/>
  <c r="K27" i="3"/>
  <c r="L27" i="3"/>
  <c r="M27" i="3"/>
  <c r="AN27" i="3"/>
  <c r="AO27" i="3"/>
  <c r="AP27" i="3"/>
  <c r="AQ27" i="3"/>
  <c r="AR27" i="3"/>
  <c r="AS27" i="3"/>
  <c r="AT27" i="3"/>
  <c r="AU27" i="3"/>
  <c r="BC27" i="3"/>
  <c r="C28" i="3"/>
  <c r="D28" i="3"/>
  <c r="E28" i="3"/>
  <c r="F28" i="3"/>
  <c r="G28" i="3"/>
  <c r="H28" i="3"/>
  <c r="J28" i="3"/>
  <c r="K28" i="3"/>
  <c r="L28" i="3"/>
  <c r="M28" i="3"/>
  <c r="AN28" i="3"/>
  <c r="AO28" i="3"/>
  <c r="AP28" i="3"/>
  <c r="AQ28" i="3"/>
  <c r="AR28" i="3"/>
  <c r="AS28" i="3"/>
  <c r="AT28" i="3"/>
  <c r="AU28" i="3"/>
  <c r="BC28" i="3"/>
  <c r="C29" i="3"/>
  <c r="D29" i="3"/>
  <c r="E29" i="3"/>
  <c r="F29" i="3"/>
  <c r="G29" i="3"/>
  <c r="H29" i="3"/>
  <c r="J29" i="3"/>
  <c r="K29" i="3"/>
  <c r="L29" i="3"/>
  <c r="M29" i="3"/>
  <c r="AN29" i="3"/>
  <c r="AO29" i="3"/>
  <c r="AP29" i="3"/>
  <c r="AQ29" i="3"/>
  <c r="AR29" i="3"/>
  <c r="AS29" i="3"/>
  <c r="AT29" i="3"/>
  <c r="AU29" i="3"/>
  <c r="BC29" i="3"/>
  <c r="C30" i="3"/>
  <c r="D30" i="3"/>
  <c r="E30" i="3"/>
  <c r="F30" i="3"/>
  <c r="G30" i="3"/>
  <c r="H30" i="3"/>
  <c r="J30" i="3"/>
  <c r="K30" i="3"/>
  <c r="L30" i="3"/>
  <c r="M30" i="3"/>
  <c r="AN30" i="3"/>
  <c r="AO30" i="3"/>
  <c r="AP30" i="3"/>
  <c r="AQ30" i="3"/>
  <c r="AR30" i="3"/>
  <c r="AS30" i="3"/>
  <c r="AT30" i="3"/>
  <c r="AU30" i="3"/>
  <c r="BC30" i="3"/>
  <c r="C31" i="3"/>
  <c r="D31" i="3"/>
  <c r="E31" i="3"/>
  <c r="F31" i="3"/>
  <c r="G31" i="3"/>
  <c r="H31" i="3"/>
  <c r="J31" i="3"/>
  <c r="K31" i="3"/>
  <c r="L31" i="3"/>
  <c r="M31" i="3"/>
  <c r="AN31" i="3"/>
  <c r="AO31" i="3"/>
  <c r="AP31" i="3"/>
  <c r="AQ31" i="3"/>
  <c r="AR31" i="3"/>
  <c r="AS31" i="3"/>
  <c r="AT31" i="3"/>
  <c r="AU31" i="3"/>
  <c r="BC31" i="3"/>
  <c r="C32" i="3"/>
  <c r="D32" i="3"/>
  <c r="E32" i="3"/>
  <c r="F32" i="3"/>
  <c r="G32" i="3"/>
  <c r="H32" i="3"/>
  <c r="J32" i="3"/>
  <c r="K32" i="3"/>
  <c r="L32" i="3"/>
  <c r="M32" i="3"/>
  <c r="AN32" i="3"/>
  <c r="AO32" i="3"/>
  <c r="AP32" i="3"/>
  <c r="AQ32" i="3"/>
  <c r="AR32" i="3"/>
  <c r="AS32" i="3"/>
  <c r="AT32" i="3"/>
  <c r="AU32" i="3"/>
  <c r="BC32" i="3"/>
  <c r="C33" i="3"/>
  <c r="D33" i="3"/>
  <c r="E33" i="3"/>
  <c r="F33" i="3"/>
  <c r="G33" i="3"/>
  <c r="H33" i="3"/>
  <c r="J33" i="3"/>
  <c r="K33" i="3"/>
  <c r="L33" i="3"/>
  <c r="M33" i="3"/>
  <c r="AN33" i="3"/>
  <c r="AO33" i="3"/>
  <c r="AP33" i="3"/>
  <c r="AQ33" i="3"/>
  <c r="AR33" i="3"/>
  <c r="AS33" i="3"/>
  <c r="AT33" i="3"/>
  <c r="AU33" i="3"/>
  <c r="BC33" i="3"/>
  <c r="C34" i="3"/>
  <c r="D34" i="3"/>
  <c r="E34" i="3"/>
  <c r="F34" i="3"/>
  <c r="G34" i="3"/>
  <c r="H34" i="3"/>
  <c r="J34" i="3"/>
  <c r="K34" i="3"/>
  <c r="L34" i="3"/>
  <c r="M34" i="3"/>
  <c r="AN34" i="3"/>
  <c r="AO34" i="3"/>
  <c r="AP34" i="3"/>
  <c r="AQ34" i="3"/>
  <c r="AR34" i="3"/>
  <c r="AS34" i="3"/>
  <c r="AT34" i="3"/>
  <c r="AU34" i="3"/>
  <c r="BC34" i="3"/>
  <c r="C35" i="3"/>
  <c r="D35" i="3"/>
  <c r="E35" i="3"/>
  <c r="F35" i="3"/>
  <c r="G35" i="3"/>
  <c r="H35" i="3"/>
  <c r="J35" i="3"/>
  <c r="K35" i="3"/>
  <c r="L35" i="3"/>
  <c r="M35" i="3"/>
  <c r="AN35" i="3"/>
  <c r="AO35" i="3"/>
  <c r="AP35" i="3"/>
  <c r="AQ35" i="3"/>
  <c r="AR35" i="3"/>
  <c r="AS35" i="3"/>
  <c r="AT35" i="3"/>
  <c r="AU35" i="3"/>
  <c r="BC35" i="3"/>
  <c r="C36" i="3"/>
  <c r="D36" i="3"/>
  <c r="E36" i="3"/>
  <c r="F36" i="3"/>
  <c r="G36" i="3"/>
  <c r="H36" i="3"/>
  <c r="J36" i="3"/>
  <c r="K36" i="3"/>
  <c r="L36" i="3"/>
  <c r="M36" i="3"/>
  <c r="AN36" i="3"/>
  <c r="AO36" i="3"/>
  <c r="AP36" i="3"/>
  <c r="AQ36" i="3"/>
  <c r="AR36" i="3"/>
  <c r="AS36" i="3"/>
  <c r="AT36" i="3"/>
  <c r="AU36" i="3"/>
  <c r="BC36" i="3"/>
  <c r="C37" i="3"/>
  <c r="D37" i="3"/>
  <c r="E37" i="3"/>
  <c r="F37" i="3"/>
  <c r="G37" i="3"/>
  <c r="H37" i="3"/>
  <c r="J37" i="3"/>
  <c r="K37" i="3"/>
  <c r="L37" i="3"/>
  <c r="M37" i="3"/>
  <c r="AN37" i="3"/>
  <c r="AO37" i="3"/>
  <c r="AP37" i="3"/>
  <c r="AQ37" i="3"/>
  <c r="AR37" i="3"/>
  <c r="AS37" i="3"/>
  <c r="AT37" i="3"/>
  <c r="AU37" i="3"/>
  <c r="BC37" i="3"/>
  <c r="C38" i="3"/>
  <c r="D38" i="3"/>
  <c r="E38" i="3"/>
  <c r="F38" i="3"/>
  <c r="G38" i="3"/>
  <c r="H38" i="3"/>
  <c r="J38" i="3"/>
  <c r="K38" i="3"/>
  <c r="L38" i="3"/>
  <c r="M38" i="3"/>
  <c r="AN38" i="3"/>
  <c r="AO38" i="3"/>
  <c r="AP38" i="3"/>
  <c r="AQ38" i="3"/>
  <c r="AR38" i="3"/>
  <c r="AS38" i="3"/>
  <c r="AT38" i="3"/>
  <c r="AU38" i="3"/>
  <c r="BC38" i="3"/>
  <c r="C39" i="3"/>
  <c r="D39" i="3"/>
  <c r="E39" i="3"/>
  <c r="F39" i="3"/>
  <c r="G39" i="3"/>
  <c r="H39" i="3"/>
  <c r="J39" i="3"/>
  <c r="K39" i="3"/>
  <c r="L39" i="3"/>
  <c r="M39" i="3"/>
  <c r="AN39" i="3"/>
  <c r="AO39" i="3"/>
  <c r="AP39" i="3"/>
  <c r="AQ39" i="3"/>
  <c r="AR39" i="3"/>
  <c r="AS39" i="3"/>
  <c r="AT39" i="3"/>
  <c r="AU39" i="3"/>
  <c r="BC39" i="3"/>
  <c r="C40" i="3"/>
  <c r="D40" i="3"/>
  <c r="E40" i="3"/>
  <c r="F40" i="3"/>
  <c r="G40" i="3"/>
  <c r="H40" i="3"/>
  <c r="J40" i="3"/>
  <c r="K40" i="3"/>
  <c r="L40" i="3"/>
  <c r="M40" i="3"/>
  <c r="AN40" i="3"/>
  <c r="AO40" i="3"/>
  <c r="AP40" i="3"/>
  <c r="AQ40" i="3"/>
  <c r="AR40" i="3"/>
  <c r="AS40" i="3"/>
  <c r="AT40" i="3"/>
  <c r="AU40" i="3"/>
  <c r="BC40" i="3"/>
  <c r="C41" i="3"/>
  <c r="D41" i="3"/>
  <c r="E41" i="3"/>
  <c r="F41" i="3"/>
  <c r="G41" i="3"/>
  <c r="H41" i="3"/>
  <c r="J41" i="3"/>
  <c r="K41" i="3"/>
  <c r="L41" i="3"/>
  <c r="M41" i="3"/>
  <c r="AN41" i="3"/>
  <c r="AO41" i="3"/>
  <c r="AP41" i="3"/>
  <c r="AQ41" i="3"/>
  <c r="AR41" i="3"/>
  <c r="AS41" i="3"/>
  <c r="AT41" i="3"/>
  <c r="AU41" i="3"/>
  <c r="BC41" i="3"/>
  <c r="C42" i="3"/>
  <c r="D42" i="3"/>
  <c r="E42" i="3"/>
  <c r="F42" i="3"/>
  <c r="G42" i="3"/>
  <c r="H42" i="3"/>
  <c r="J42" i="3"/>
  <c r="K42" i="3"/>
  <c r="L42" i="3"/>
  <c r="M42" i="3"/>
  <c r="AN42" i="3"/>
  <c r="AO42" i="3"/>
  <c r="AP42" i="3"/>
  <c r="AQ42" i="3"/>
  <c r="AR42" i="3"/>
  <c r="AS42" i="3"/>
  <c r="AT42" i="3"/>
  <c r="AU42" i="3"/>
  <c r="BC42" i="3"/>
  <c r="C43" i="3"/>
  <c r="D43" i="3"/>
  <c r="E43" i="3"/>
  <c r="F43" i="3"/>
  <c r="G43" i="3"/>
  <c r="H43" i="3"/>
  <c r="J43" i="3"/>
  <c r="K43" i="3"/>
  <c r="L43" i="3"/>
  <c r="M43" i="3"/>
  <c r="AN43" i="3"/>
  <c r="AO43" i="3"/>
  <c r="AP43" i="3"/>
  <c r="AQ43" i="3"/>
  <c r="AR43" i="3"/>
  <c r="AS43" i="3"/>
  <c r="AT43" i="3"/>
  <c r="AU43" i="3"/>
  <c r="BC43" i="3"/>
  <c r="C44" i="3"/>
  <c r="D44" i="3"/>
  <c r="E44" i="3"/>
  <c r="F44" i="3"/>
  <c r="G44" i="3"/>
  <c r="H44" i="3"/>
  <c r="J44" i="3"/>
  <c r="K44" i="3"/>
  <c r="L44" i="3"/>
  <c r="M44" i="3"/>
  <c r="AN44" i="3"/>
  <c r="AO44" i="3"/>
  <c r="AP44" i="3"/>
  <c r="AQ44" i="3"/>
  <c r="AR44" i="3"/>
  <c r="AS44" i="3"/>
  <c r="AT44" i="3"/>
  <c r="AU44" i="3"/>
  <c r="BC44" i="3"/>
  <c r="C45" i="3"/>
  <c r="D45" i="3"/>
  <c r="E45" i="3"/>
  <c r="F45" i="3"/>
  <c r="G45" i="3"/>
  <c r="H45" i="3"/>
  <c r="J45" i="3"/>
  <c r="K45" i="3"/>
  <c r="L45" i="3"/>
  <c r="M45" i="3"/>
  <c r="AN45" i="3"/>
  <c r="AO45" i="3"/>
  <c r="AP45" i="3"/>
  <c r="AQ45" i="3"/>
  <c r="AR45" i="3"/>
  <c r="AS45" i="3"/>
  <c r="AT45" i="3"/>
  <c r="AU45" i="3"/>
  <c r="BC45" i="3"/>
  <c r="C46" i="3"/>
  <c r="D46" i="3"/>
  <c r="E46" i="3"/>
  <c r="F46" i="3"/>
  <c r="G46" i="3"/>
  <c r="H46" i="3"/>
  <c r="J46" i="3"/>
  <c r="K46" i="3"/>
  <c r="L46" i="3"/>
  <c r="M46" i="3"/>
  <c r="AN46" i="3"/>
  <c r="AO46" i="3"/>
  <c r="AP46" i="3"/>
  <c r="AQ46" i="3"/>
  <c r="AR46" i="3"/>
  <c r="AS46" i="3"/>
  <c r="AT46" i="3"/>
  <c r="AU46" i="3"/>
  <c r="BC46" i="3"/>
  <c r="C47" i="3"/>
  <c r="D47" i="3"/>
  <c r="E47" i="3"/>
  <c r="F47" i="3"/>
  <c r="G47" i="3"/>
  <c r="H47" i="3"/>
  <c r="J47" i="3"/>
  <c r="K47" i="3"/>
  <c r="L47" i="3"/>
  <c r="M47" i="3"/>
  <c r="AN47" i="3"/>
  <c r="AO47" i="3"/>
  <c r="AP47" i="3"/>
  <c r="AQ47" i="3"/>
  <c r="AR47" i="3"/>
  <c r="AS47" i="3"/>
  <c r="AT47" i="3"/>
  <c r="AU47" i="3"/>
  <c r="BC47" i="3"/>
  <c r="C48" i="3"/>
  <c r="D48" i="3"/>
  <c r="E48" i="3"/>
  <c r="F48" i="3"/>
  <c r="G48" i="3"/>
  <c r="H48" i="3"/>
  <c r="J48" i="3"/>
  <c r="K48" i="3"/>
  <c r="L48" i="3"/>
  <c r="M48" i="3"/>
  <c r="AN48" i="3"/>
  <c r="AO48" i="3"/>
  <c r="AP48" i="3"/>
  <c r="AQ48" i="3"/>
  <c r="AR48" i="3"/>
  <c r="AS48" i="3"/>
  <c r="AT48" i="3"/>
  <c r="AU48" i="3"/>
  <c r="BC48" i="3"/>
  <c r="C49" i="3"/>
  <c r="D49" i="3"/>
  <c r="E49" i="3"/>
  <c r="F49" i="3"/>
  <c r="G49" i="3"/>
  <c r="H49" i="3"/>
  <c r="J49" i="3"/>
  <c r="K49" i="3"/>
  <c r="L49" i="3"/>
  <c r="M49" i="3"/>
  <c r="AN49" i="3"/>
  <c r="AO49" i="3"/>
  <c r="AP49" i="3"/>
  <c r="AQ49" i="3"/>
  <c r="AR49" i="3"/>
  <c r="AS49" i="3"/>
  <c r="AT49" i="3"/>
  <c r="AU49" i="3"/>
  <c r="BC49" i="3"/>
  <c r="C50" i="3"/>
  <c r="D50" i="3"/>
  <c r="E50" i="3"/>
  <c r="F50" i="3"/>
  <c r="G50" i="3"/>
  <c r="H50" i="3"/>
  <c r="J50" i="3"/>
  <c r="K50" i="3"/>
  <c r="L50" i="3"/>
  <c r="M50" i="3"/>
  <c r="AN50" i="3"/>
  <c r="AO50" i="3"/>
  <c r="AP50" i="3"/>
  <c r="AQ50" i="3"/>
  <c r="AR50" i="3"/>
  <c r="AS50" i="3"/>
  <c r="AT50" i="3"/>
  <c r="AU50" i="3"/>
  <c r="BC50" i="3"/>
  <c r="C51" i="3"/>
  <c r="D51" i="3"/>
  <c r="E51" i="3"/>
  <c r="F51" i="3"/>
  <c r="G51" i="3"/>
  <c r="H51" i="3"/>
  <c r="J51" i="3"/>
  <c r="K51" i="3"/>
  <c r="L51" i="3"/>
  <c r="M51" i="3"/>
  <c r="AN51" i="3"/>
  <c r="AO51" i="3"/>
  <c r="AP51" i="3"/>
  <c r="AQ51" i="3"/>
  <c r="AR51" i="3"/>
  <c r="AS51" i="3"/>
  <c r="AT51" i="3"/>
  <c r="AU51" i="3"/>
  <c r="BC51" i="3"/>
  <c r="C52" i="3"/>
  <c r="D52" i="3"/>
  <c r="E52" i="3"/>
  <c r="F52" i="3"/>
  <c r="G52" i="3"/>
  <c r="H52" i="3"/>
  <c r="J52" i="3"/>
  <c r="K52" i="3"/>
  <c r="L52" i="3"/>
  <c r="M52" i="3"/>
  <c r="AN52" i="3"/>
  <c r="AO52" i="3"/>
  <c r="AP52" i="3"/>
  <c r="AQ52" i="3"/>
  <c r="AR52" i="3"/>
  <c r="AS52" i="3"/>
  <c r="AT52" i="3"/>
  <c r="AU52" i="3"/>
  <c r="BC52" i="3"/>
  <c r="C53" i="3"/>
  <c r="D53" i="3"/>
  <c r="E53" i="3"/>
  <c r="F53" i="3"/>
  <c r="G53" i="3"/>
  <c r="H53" i="3"/>
  <c r="J53" i="3"/>
  <c r="K53" i="3"/>
  <c r="L53" i="3"/>
  <c r="M53" i="3"/>
  <c r="AN53" i="3"/>
  <c r="AO53" i="3"/>
  <c r="AP53" i="3"/>
  <c r="AQ53" i="3"/>
  <c r="AR53" i="3"/>
  <c r="AS53" i="3"/>
  <c r="AT53" i="3"/>
  <c r="AU53" i="3"/>
  <c r="BC53" i="3"/>
  <c r="C54" i="3"/>
  <c r="D54" i="3"/>
  <c r="E54" i="3"/>
  <c r="F54" i="3"/>
  <c r="G54" i="3"/>
  <c r="H54" i="3"/>
  <c r="J54" i="3"/>
  <c r="K54" i="3"/>
  <c r="L54" i="3"/>
  <c r="M54" i="3"/>
  <c r="AN54" i="3"/>
  <c r="AO54" i="3"/>
  <c r="AP54" i="3"/>
  <c r="AQ54" i="3"/>
  <c r="AR54" i="3"/>
  <c r="AS54" i="3"/>
  <c r="AT54" i="3"/>
  <c r="AU54" i="3"/>
  <c r="BC54" i="3"/>
  <c r="C55" i="3"/>
  <c r="D55" i="3"/>
  <c r="E55" i="3"/>
  <c r="F55" i="3"/>
  <c r="G55" i="3"/>
  <c r="H55" i="3"/>
  <c r="J55" i="3"/>
  <c r="K55" i="3"/>
  <c r="L55" i="3"/>
  <c r="M55" i="3"/>
  <c r="AN55" i="3"/>
  <c r="AO55" i="3"/>
  <c r="AP55" i="3"/>
  <c r="AQ55" i="3"/>
  <c r="AR55" i="3"/>
  <c r="AS55" i="3"/>
  <c r="AT55" i="3"/>
  <c r="AU55" i="3"/>
  <c r="BC55" i="3"/>
  <c r="C56" i="3"/>
  <c r="D56" i="3"/>
  <c r="E56" i="3"/>
  <c r="F56" i="3"/>
  <c r="G56" i="3"/>
  <c r="H56" i="3"/>
  <c r="J56" i="3"/>
  <c r="K56" i="3"/>
  <c r="L56" i="3"/>
  <c r="M56" i="3"/>
  <c r="AN56" i="3"/>
  <c r="AO56" i="3"/>
  <c r="AP56" i="3"/>
  <c r="AQ56" i="3"/>
  <c r="AR56" i="3"/>
  <c r="AS56" i="3"/>
  <c r="AT56" i="3"/>
  <c r="AU56" i="3"/>
  <c r="BC56" i="3"/>
  <c r="C57" i="3"/>
  <c r="D57" i="3"/>
  <c r="E57" i="3"/>
  <c r="F57" i="3"/>
  <c r="G57" i="3"/>
  <c r="H57" i="3"/>
  <c r="J57" i="3"/>
  <c r="K57" i="3"/>
  <c r="L57" i="3"/>
  <c r="M57" i="3"/>
  <c r="AN57" i="3"/>
  <c r="AO57" i="3"/>
  <c r="AP57" i="3"/>
  <c r="AQ57" i="3"/>
  <c r="AR57" i="3"/>
  <c r="AS57" i="3"/>
  <c r="AT57" i="3"/>
  <c r="AU57" i="3"/>
  <c r="BC57" i="3"/>
  <c r="C58" i="3"/>
  <c r="D58" i="3"/>
  <c r="E58" i="3"/>
  <c r="F58" i="3"/>
  <c r="G58" i="3"/>
  <c r="H58" i="3"/>
  <c r="J58" i="3"/>
  <c r="K58" i="3"/>
  <c r="L58" i="3"/>
  <c r="M58" i="3"/>
  <c r="AN58" i="3"/>
  <c r="AO58" i="3"/>
  <c r="AP58" i="3"/>
  <c r="AQ58" i="3"/>
  <c r="AR58" i="3"/>
  <c r="AS58" i="3"/>
  <c r="AT58" i="3"/>
  <c r="AU58" i="3"/>
  <c r="BC58" i="3"/>
  <c r="C59" i="3"/>
  <c r="D59" i="3"/>
  <c r="E59" i="3"/>
  <c r="F59" i="3"/>
  <c r="G59" i="3"/>
  <c r="H59" i="3"/>
  <c r="J59" i="3"/>
  <c r="K59" i="3"/>
  <c r="L59" i="3"/>
  <c r="M59" i="3"/>
  <c r="AN59" i="3"/>
  <c r="AO59" i="3"/>
  <c r="AP59" i="3"/>
  <c r="AQ59" i="3"/>
  <c r="AR59" i="3"/>
  <c r="AS59" i="3"/>
  <c r="AT59" i="3"/>
  <c r="AU59" i="3"/>
  <c r="BC59" i="3"/>
  <c r="C60" i="3"/>
  <c r="D60" i="3"/>
  <c r="E60" i="3"/>
  <c r="F60" i="3"/>
  <c r="G60" i="3"/>
  <c r="H60" i="3"/>
  <c r="J60" i="3"/>
  <c r="K60" i="3"/>
  <c r="L60" i="3"/>
  <c r="M60" i="3"/>
  <c r="AN60" i="3"/>
  <c r="AO60" i="3"/>
  <c r="AP60" i="3"/>
  <c r="AQ60" i="3"/>
  <c r="AR60" i="3"/>
  <c r="AS60" i="3"/>
  <c r="AT60" i="3"/>
  <c r="AU60" i="3"/>
  <c r="BC60" i="3"/>
  <c r="C61" i="3"/>
  <c r="D61" i="3"/>
  <c r="E61" i="3"/>
  <c r="F61" i="3"/>
  <c r="G61" i="3"/>
  <c r="H61" i="3"/>
  <c r="J61" i="3"/>
  <c r="K61" i="3"/>
  <c r="L61" i="3"/>
  <c r="M61" i="3"/>
  <c r="AN61" i="3"/>
  <c r="AO61" i="3"/>
  <c r="AP61" i="3"/>
  <c r="AQ61" i="3"/>
  <c r="AR61" i="3"/>
  <c r="AS61" i="3"/>
  <c r="AT61" i="3"/>
  <c r="AU61" i="3"/>
  <c r="BC61" i="3"/>
  <c r="C62" i="3"/>
  <c r="D62" i="3"/>
  <c r="E62" i="3"/>
  <c r="F62" i="3"/>
  <c r="G62" i="3"/>
  <c r="H62" i="3"/>
  <c r="J62" i="3"/>
  <c r="K62" i="3"/>
  <c r="L62" i="3"/>
  <c r="M62" i="3"/>
  <c r="AN62" i="3"/>
  <c r="AO62" i="3"/>
  <c r="AP62" i="3"/>
  <c r="AQ62" i="3"/>
  <c r="AR62" i="3"/>
  <c r="AS62" i="3"/>
  <c r="AT62" i="3"/>
  <c r="AU62" i="3"/>
  <c r="BC62" i="3"/>
  <c r="C63" i="3"/>
  <c r="D63" i="3"/>
  <c r="E63" i="3"/>
  <c r="F63" i="3"/>
  <c r="G63" i="3"/>
  <c r="H63" i="3"/>
  <c r="J63" i="3"/>
  <c r="K63" i="3"/>
  <c r="L63" i="3"/>
  <c r="M63" i="3"/>
  <c r="AN63" i="3"/>
  <c r="AO63" i="3"/>
  <c r="AP63" i="3"/>
  <c r="AQ63" i="3"/>
  <c r="AR63" i="3"/>
  <c r="AS63" i="3"/>
  <c r="AT63" i="3"/>
  <c r="AU63" i="3"/>
  <c r="BC63" i="3"/>
  <c r="C64" i="3"/>
  <c r="D64" i="3"/>
  <c r="E64" i="3"/>
  <c r="F64" i="3"/>
  <c r="G64" i="3"/>
  <c r="H64" i="3"/>
  <c r="J64" i="3"/>
  <c r="K64" i="3"/>
  <c r="L64" i="3"/>
  <c r="M64" i="3"/>
  <c r="AN64" i="3"/>
  <c r="AO64" i="3"/>
  <c r="AP64" i="3"/>
  <c r="AQ64" i="3"/>
  <c r="AR64" i="3"/>
  <c r="AS64" i="3"/>
  <c r="AT64" i="3"/>
  <c r="AU64" i="3"/>
  <c r="BC64" i="3"/>
  <c r="C65" i="3"/>
  <c r="D65" i="3"/>
  <c r="E65" i="3"/>
  <c r="F65" i="3"/>
  <c r="G65" i="3"/>
  <c r="H65" i="3"/>
  <c r="J65" i="3"/>
  <c r="K65" i="3"/>
  <c r="L65" i="3"/>
  <c r="M65" i="3"/>
  <c r="AN65" i="3"/>
  <c r="AO65" i="3"/>
  <c r="AP65" i="3"/>
  <c r="AQ65" i="3"/>
  <c r="AR65" i="3"/>
  <c r="AS65" i="3"/>
  <c r="AT65" i="3"/>
  <c r="AU65" i="3"/>
  <c r="BC65" i="3"/>
  <c r="C66" i="3"/>
  <c r="D66" i="3"/>
  <c r="E66" i="3"/>
  <c r="F66" i="3"/>
  <c r="G66" i="3"/>
  <c r="H66" i="3"/>
  <c r="J66" i="3"/>
  <c r="K66" i="3"/>
  <c r="L66" i="3"/>
  <c r="M66" i="3"/>
  <c r="AN66" i="3"/>
  <c r="AO66" i="3"/>
  <c r="AP66" i="3"/>
  <c r="AQ66" i="3"/>
  <c r="AR66" i="3"/>
  <c r="AS66" i="3"/>
  <c r="AT66" i="3"/>
  <c r="AU66" i="3"/>
  <c r="BC66" i="3"/>
  <c r="C67" i="3"/>
  <c r="D67" i="3"/>
  <c r="E67" i="3"/>
  <c r="F67" i="3"/>
  <c r="G67" i="3"/>
  <c r="H67" i="3"/>
  <c r="J67" i="3"/>
  <c r="K67" i="3"/>
  <c r="L67" i="3"/>
  <c r="M67" i="3"/>
  <c r="AN67" i="3"/>
  <c r="AO67" i="3"/>
  <c r="AP67" i="3"/>
  <c r="AQ67" i="3"/>
  <c r="AR67" i="3"/>
  <c r="AS67" i="3"/>
  <c r="AT67" i="3"/>
  <c r="AU67" i="3"/>
  <c r="BC67" i="3"/>
  <c r="C68" i="3"/>
  <c r="D68" i="3"/>
  <c r="E68" i="3"/>
  <c r="F68" i="3"/>
  <c r="G68" i="3"/>
  <c r="H68" i="3"/>
  <c r="J68" i="3"/>
  <c r="K68" i="3"/>
  <c r="L68" i="3"/>
  <c r="M68" i="3"/>
  <c r="AN68" i="3"/>
  <c r="AO68" i="3"/>
  <c r="AP68" i="3"/>
  <c r="AQ68" i="3"/>
  <c r="AR68" i="3"/>
  <c r="AS68" i="3"/>
  <c r="AT68" i="3"/>
  <c r="AU68" i="3"/>
  <c r="BC68" i="3"/>
  <c r="C69" i="3"/>
  <c r="D69" i="3"/>
  <c r="E69" i="3"/>
  <c r="F69" i="3"/>
  <c r="G69" i="3"/>
  <c r="H69" i="3"/>
  <c r="J69" i="3"/>
  <c r="K69" i="3"/>
  <c r="L69" i="3"/>
  <c r="M69" i="3"/>
  <c r="AN69" i="3"/>
  <c r="AO69" i="3"/>
  <c r="AP69" i="3"/>
  <c r="AQ69" i="3"/>
  <c r="AR69" i="3"/>
  <c r="AS69" i="3"/>
  <c r="AT69" i="3"/>
  <c r="AU69" i="3"/>
  <c r="BC69" i="3"/>
  <c r="C70" i="3"/>
  <c r="D70" i="3"/>
  <c r="E70" i="3"/>
  <c r="F70" i="3"/>
  <c r="G70" i="3"/>
  <c r="H70" i="3"/>
  <c r="J70" i="3"/>
  <c r="K70" i="3"/>
  <c r="L70" i="3"/>
  <c r="M70" i="3"/>
  <c r="AN70" i="3"/>
  <c r="AO70" i="3"/>
  <c r="AP70" i="3"/>
  <c r="AQ70" i="3"/>
  <c r="AR70" i="3"/>
  <c r="AS70" i="3"/>
  <c r="AT70" i="3"/>
  <c r="AU70" i="3"/>
  <c r="BR70" i="3"/>
  <c r="C72" i="3"/>
  <c r="D72" i="3"/>
  <c r="E72" i="3"/>
  <c r="F72" i="3"/>
  <c r="G72" i="3"/>
  <c r="H72" i="3"/>
  <c r="J72" i="3"/>
  <c r="K72" i="3"/>
  <c r="L72" i="3"/>
  <c r="M72" i="3"/>
  <c r="AN72" i="3"/>
  <c r="AO72" i="3"/>
  <c r="AP72" i="3"/>
  <c r="AQ72" i="3"/>
  <c r="AR72" i="3"/>
  <c r="AS72" i="3"/>
  <c r="AT72" i="3"/>
  <c r="AU72" i="3"/>
  <c r="BC72" i="3"/>
  <c r="C73" i="3"/>
  <c r="D73" i="3"/>
  <c r="E73" i="3"/>
  <c r="F73" i="3"/>
  <c r="G73" i="3"/>
  <c r="H73" i="3"/>
  <c r="J73" i="3"/>
  <c r="K73" i="3"/>
  <c r="L73" i="3"/>
  <c r="M73" i="3"/>
  <c r="AN73" i="3"/>
  <c r="AO73" i="3"/>
  <c r="AP73" i="3"/>
  <c r="AQ73" i="3"/>
  <c r="AR73" i="3"/>
  <c r="AS73" i="3"/>
  <c r="AT73" i="3"/>
  <c r="AU73" i="3"/>
  <c r="BC73" i="3"/>
  <c r="C74" i="3"/>
  <c r="D74" i="3"/>
  <c r="E74" i="3"/>
  <c r="F74" i="3"/>
  <c r="G74" i="3"/>
  <c r="H74" i="3"/>
  <c r="J74" i="3"/>
  <c r="K74" i="3"/>
  <c r="L74" i="3"/>
  <c r="M74" i="3"/>
  <c r="AN74" i="3"/>
  <c r="AO74" i="3"/>
  <c r="AP74" i="3"/>
  <c r="AQ74" i="3"/>
  <c r="AR74" i="3"/>
  <c r="AS74" i="3"/>
  <c r="AT74" i="3"/>
  <c r="AU74" i="3"/>
  <c r="BC74" i="3"/>
  <c r="C75" i="3"/>
  <c r="D75" i="3"/>
  <c r="E75" i="3"/>
  <c r="F75" i="3"/>
  <c r="G75" i="3"/>
  <c r="H75" i="3"/>
  <c r="J75" i="3"/>
  <c r="K75" i="3"/>
  <c r="L75" i="3"/>
  <c r="M75" i="3"/>
  <c r="AN75" i="3"/>
  <c r="AO75" i="3"/>
  <c r="AP75" i="3"/>
  <c r="AQ75" i="3"/>
  <c r="AR75" i="3"/>
  <c r="AS75" i="3"/>
  <c r="AT75" i="3"/>
  <c r="AU75" i="3"/>
  <c r="BC75" i="3"/>
  <c r="C76" i="3"/>
  <c r="D76" i="3"/>
  <c r="E76" i="3"/>
  <c r="F76" i="3"/>
  <c r="G76" i="3"/>
  <c r="H76" i="3"/>
  <c r="J76" i="3"/>
  <c r="K76" i="3"/>
  <c r="L76" i="3"/>
  <c r="M76" i="3"/>
  <c r="AN76" i="3"/>
  <c r="AO76" i="3"/>
  <c r="AP76" i="3"/>
  <c r="AQ76" i="3"/>
  <c r="AR76" i="3"/>
  <c r="AS76" i="3"/>
  <c r="AT76" i="3"/>
  <c r="AU76" i="3"/>
  <c r="BC76" i="3"/>
  <c r="C77" i="3"/>
  <c r="D77" i="3"/>
  <c r="E77" i="3"/>
  <c r="F77" i="3"/>
  <c r="G77" i="3"/>
  <c r="H77" i="3"/>
  <c r="J77" i="3"/>
  <c r="K77" i="3"/>
  <c r="L77" i="3"/>
  <c r="M77" i="3"/>
  <c r="AN77" i="3"/>
  <c r="AO77" i="3"/>
  <c r="AP77" i="3"/>
  <c r="AQ77" i="3"/>
  <c r="AR77" i="3"/>
  <c r="AS77" i="3"/>
  <c r="AT77" i="3"/>
  <c r="AU77" i="3"/>
  <c r="BC77" i="3"/>
  <c r="C78" i="3"/>
  <c r="D78" i="3"/>
  <c r="E78" i="3"/>
  <c r="F78" i="3"/>
  <c r="G78" i="3"/>
  <c r="H78" i="3"/>
  <c r="J78" i="3"/>
  <c r="K78" i="3"/>
  <c r="L78" i="3"/>
  <c r="M78" i="3"/>
  <c r="AN78" i="3"/>
  <c r="AO78" i="3"/>
  <c r="AP78" i="3"/>
  <c r="AQ78" i="3"/>
  <c r="AR78" i="3"/>
  <c r="AS78" i="3"/>
  <c r="AT78" i="3"/>
  <c r="AU78" i="3"/>
  <c r="BC78" i="3"/>
  <c r="C79" i="3"/>
  <c r="D79" i="3"/>
  <c r="E79" i="3"/>
  <c r="F79" i="3"/>
  <c r="G79" i="3"/>
  <c r="H79" i="3"/>
  <c r="J79" i="3"/>
  <c r="K79" i="3"/>
  <c r="L79" i="3"/>
  <c r="M79" i="3"/>
  <c r="AN79" i="3"/>
  <c r="AO79" i="3"/>
  <c r="AP79" i="3"/>
  <c r="AQ79" i="3"/>
  <c r="AR79" i="3"/>
  <c r="AS79" i="3"/>
  <c r="AT79" i="3"/>
  <c r="AU79" i="3"/>
  <c r="BC79" i="3"/>
  <c r="C80" i="3"/>
  <c r="D80" i="3"/>
  <c r="E80" i="3"/>
  <c r="F80" i="3"/>
  <c r="G80" i="3"/>
  <c r="H80" i="3"/>
  <c r="J80" i="3"/>
  <c r="K80" i="3"/>
  <c r="L80" i="3"/>
  <c r="M80" i="3"/>
  <c r="AN80" i="3"/>
  <c r="AO80" i="3"/>
  <c r="AP80" i="3"/>
  <c r="AQ80" i="3"/>
  <c r="AR80" i="3"/>
  <c r="AS80" i="3"/>
  <c r="AT80" i="3"/>
  <c r="AU80" i="3"/>
  <c r="BC80" i="3"/>
  <c r="C81" i="3"/>
  <c r="D81" i="3"/>
  <c r="E81" i="3"/>
  <c r="F81" i="3"/>
  <c r="G81" i="3"/>
  <c r="H81" i="3"/>
  <c r="J81" i="3"/>
  <c r="K81" i="3"/>
  <c r="L81" i="3"/>
  <c r="M81" i="3"/>
  <c r="AN81" i="3"/>
  <c r="AO81" i="3"/>
  <c r="AP81" i="3"/>
  <c r="AQ81" i="3"/>
  <c r="AR81" i="3"/>
  <c r="AS81" i="3"/>
  <c r="AT81" i="3"/>
  <c r="AU81" i="3"/>
  <c r="BC81" i="3"/>
  <c r="C82" i="3"/>
  <c r="D82" i="3"/>
  <c r="E82" i="3"/>
  <c r="F82" i="3"/>
  <c r="G82" i="3"/>
  <c r="H82" i="3"/>
  <c r="J82" i="3"/>
  <c r="K82" i="3"/>
  <c r="L82" i="3"/>
  <c r="M82" i="3"/>
  <c r="AN82" i="3"/>
  <c r="AO82" i="3"/>
  <c r="AP82" i="3"/>
  <c r="AQ82" i="3"/>
  <c r="AR82" i="3"/>
  <c r="AS82" i="3"/>
  <c r="AT82" i="3"/>
  <c r="AU82" i="3"/>
  <c r="BC82" i="3"/>
  <c r="C83" i="3"/>
  <c r="D83" i="3"/>
  <c r="E83" i="3"/>
  <c r="F83" i="3"/>
  <c r="G83" i="3"/>
  <c r="H83" i="3"/>
  <c r="J83" i="3"/>
  <c r="K83" i="3"/>
  <c r="L83" i="3"/>
  <c r="M83" i="3"/>
  <c r="AN83" i="3"/>
  <c r="AO83" i="3"/>
  <c r="AP83" i="3"/>
  <c r="AQ83" i="3"/>
  <c r="AR83" i="3"/>
  <c r="AS83" i="3"/>
  <c r="AT83" i="3"/>
  <c r="AU83" i="3"/>
  <c r="BC83" i="3"/>
  <c r="C84" i="3"/>
  <c r="D84" i="3"/>
  <c r="E84" i="3"/>
  <c r="F84" i="3"/>
  <c r="G84" i="3"/>
  <c r="H84" i="3"/>
  <c r="J84" i="3"/>
  <c r="K84" i="3"/>
  <c r="L84" i="3"/>
  <c r="M84" i="3"/>
  <c r="AN84" i="3"/>
  <c r="AO84" i="3"/>
  <c r="AP84" i="3"/>
  <c r="AQ84" i="3"/>
  <c r="AR84" i="3"/>
  <c r="AS84" i="3"/>
  <c r="AT84" i="3"/>
  <c r="AU84" i="3"/>
  <c r="BC84" i="3"/>
  <c r="C85" i="3"/>
  <c r="D85" i="3"/>
  <c r="E85" i="3"/>
  <c r="F85" i="3"/>
  <c r="G85" i="3"/>
  <c r="H85" i="3"/>
  <c r="J85" i="3"/>
  <c r="K85" i="3"/>
  <c r="L85" i="3"/>
  <c r="M85" i="3"/>
  <c r="AN85" i="3"/>
  <c r="AO85" i="3"/>
  <c r="AP85" i="3"/>
  <c r="AQ85" i="3"/>
  <c r="AR85" i="3"/>
  <c r="AS85" i="3"/>
  <c r="AT85" i="3"/>
  <c r="AU85" i="3"/>
  <c r="BC85" i="3"/>
  <c r="C86" i="3"/>
  <c r="D86" i="3"/>
  <c r="E86" i="3"/>
  <c r="F86" i="3"/>
  <c r="G86" i="3"/>
  <c r="H86" i="3"/>
  <c r="J86" i="3"/>
  <c r="K86" i="3"/>
  <c r="L86" i="3"/>
  <c r="M86" i="3"/>
  <c r="AN86" i="3"/>
  <c r="AO86" i="3"/>
  <c r="AP86" i="3"/>
  <c r="AQ86" i="3"/>
  <c r="AR86" i="3"/>
  <c r="AS86" i="3"/>
  <c r="AT86" i="3"/>
  <c r="AU86" i="3"/>
  <c r="BC86" i="3"/>
  <c r="C87" i="3"/>
  <c r="D87" i="3"/>
  <c r="E87" i="3"/>
  <c r="F87" i="3"/>
  <c r="G87" i="3"/>
  <c r="H87" i="3"/>
  <c r="J87" i="3"/>
  <c r="K87" i="3"/>
  <c r="L87" i="3"/>
  <c r="M87" i="3"/>
  <c r="AN87" i="3"/>
  <c r="AO87" i="3"/>
  <c r="AP87" i="3"/>
  <c r="AQ87" i="3"/>
  <c r="AR87" i="3"/>
  <c r="AS87" i="3"/>
  <c r="AT87" i="3"/>
  <c r="AU87" i="3"/>
  <c r="BC87" i="3"/>
  <c r="C88" i="3"/>
  <c r="D88" i="3"/>
  <c r="E88" i="3"/>
  <c r="F88" i="3"/>
  <c r="G88" i="3"/>
  <c r="H88" i="3"/>
  <c r="J88" i="3"/>
  <c r="K88" i="3"/>
  <c r="L88" i="3"/>
  <c r="M88" i="3"/>
  <c r="AN88" i="3"/>
  <c r="AO88" i="3"/>
  <c r="AP88" i="3"/>
  <c r="AQ88" i="3"/>
  <c r="AR88" i="3"/>
  <c r="AS88" i="3"/>
  <c r="AT88" i="3"/>
  <c r="AU88" i="3"/>
  <c r="BC88" i="3"/>
  <c r="C89" i="3"/>
  <c r="D89" i="3"/>
  <c r="E89" i="3"/>
  <c r="F89" i="3"/>
  <c r="G89" i="3"/>
  <c r="H89" i="3"/>
  <c r="J89" i="3"/>
  <c r="K89" i="3"/>
  <c r="L89" i="3"/>
  <c r="M89" i="3"/>
  <c r="AN89" i="3"/>
  <c r="AO89" i="3"/>
  <c r="AP89" i="3"/>
  <c r="AQ89" i="3"/>
  <c r="AR89" i="3"/>
  <c r="AS89" i="3"/>
  <c r="AT89" i="3"/>
  <c r="AU89" i="3"/>
  <c r="BC89" i="3"/>
  <c r="C90" i="3"/>
  <c r="D90" i="3"/>
  <c r="E90" i="3"/>
  <c r="F90" i="3"/>
  <c r="G90" i="3"/>
  <c r="H90" i="3"/>
  <c r="J90" i="3"/>
  <c r="K90" i="3"/>
  <c r="L90" i="3"/>
  <c r="M90" i="3"/>
  <c r="AN90" i="3"/>
  <c r="AO90" i="3"/>
  <c r="AP90" i="3"/>
  <c r="AQ90" i="3"/>
  <c r="AR90" i="3"/>
  <c r="AS90" i="3"/>
  <c r="AT90" i="3"/>
  <c r="AU90" i="3"/>
  <c r="BC90" i="3"/>
  <c r="C91" i="3"/>
  <c r="D91" i="3"/>
  <c r="E91" i="3"/>
  <c r="F91" i="3"/>
  <c r="G91" i="3"/>
  <c r="H91" i="3"/>
  <c r="J91" i="3"/>
  <c r="K91" i="3"/>
  <c r="L91" i="3"/>
  <c r="M91" i="3"/>
  <c r="AN91" i="3"/>
  <c r="AO91" i="3"/>
  <c r="AP91" i="3"/>
  <c r="AQ91" i="3"/>
  <c r="AR91" i="3"/>
  <c r="AS91" i="3"/>
  <c r="AT91" i="3"/>
  <c r="AU91" i="3"/>
  <c r="BC91" i="3"/>
  <c r="C92" i="3"/>
  <c r="D92" i="3"/>
  <c r="E92" i="3"/>
  <c r="F92" i="3"/>
  <c r="G92" i="3"/>
  <c r="H92" i="3"/>
  <c r="J92" i="3"/>
  <c r="K92" i="3"/>
  <c r="L92" i="3"/>
  <c r="M92" i="3"/>
  <c r="AN92" i="3"/>
  <c r="AO92" i="3"/>
  <c r="AP92" i="3"/>
  <c r="AQ92" i="3"/>
  <c r="AR92" i="3"/>
  <c r="AS92" i="3"/>
  <c r="AT92" i="3"/>
  <c r="AU92" i="3"/>
  <c r="BC92" i="3"/>
  <c r="C93" i="3"/>
  <c r="D93" i="3"/>
  <c r="E93" i="3"/>
  <c r="F93" i="3"/>
  <c r="G93" i="3"/>
  <c r="H93" i="3"/>
  <c r="J93" i="3"/>
  <c r="K93" i="3"/>
  <c r="L93" i="3"/>
  <c r="M93" i="3"/>
  <c r="AN93" i="3"/>
  <c r="AO93" i="3"/>
  <c r="AP93" i="3"/>
  <c r="AQ93" i="3"/>
  <c r="AR93" i="3"/>
  <c r="AS93" i="3"/>
  <c r="AT93" i="3"/>
  <c r="AU93" i="3"/>
  <c r="BC93" i="3"/>
  <c r="C94" i="3"/>
  <c r="D94" i="3"/>
  <c r="E94" i="3"/>
  <c r="F94" i="3"/>
  <c r="G94" i="3"/>
  <c r="H94" i="3"/>
  <c r="J94" i="3"/>
  <c r="K94" i="3"/>
  <c r="L94" i="3"/>
  <c r="M94" i="3"/>
  <c r="AN94" i="3"/>
  <c r="AO94" i="3"/>
  <c r="AP94" i="3"/>
  <c r="AQ94" i="3"/>
  <c r="AR94" i="3"/>
  <c r="AS94" i="3"/>
  <c r="AT94" i="3"/>
  <c r="AU94" i="3"/>
  <c r="BC94" i="3"/>
  <c r="C95" i="3"/>
  <c r="D95" i="3"/>
  <c r="E95" i="3"/>
  <c r="F95" i="3"/>
  <c r="G95" i="3"/>
  <c r="H95" i="3"/>
  <c r="J95" i="3"/>
  <c r="K95" i="3"/>
  <c r="L95" i="3"/>
  <c r="M95" i="3"/>
  <c r="AN95" i="3"/>
  <c r="AO95" i="3"/>
  <c r="AP95" i="3"/>
  <c r="AQ95" i="3"/>
  <c r="AR95" i="3"/>
  <c r="AS95" i="3"/>
  <c r="AT95" i="3"/>
  <c r="AU95" i="3"/>
  <c r="BC95" i="3"/>
  <c r="C96" i="3"/>
  <c r="D96" i="3"/>
  <c r="E96" i="3"/>
  <c r="F96" i="3"/>
  <c r="G96" i="3"/>
  <c r="H96" i="3"/>
  <c r="J96" i="3"/>
  <c r="K96" i="3"/>
  <c r="L96" i="3"/>
  <c r="M96" i="3"/>
  <c r="AN96" i="3"/>
  <c r="AO96" i="3"/>
  <c r="AP96" i="3"/>
  <c r="AQ96" i="3"/>
  <c r="AR96" i="3"/>
  <c r="AS96" i="3"/>
  <c r="AT96" i="3"/>
  <c r="AU96" i="3"/>
  <c r="BC96" i="3"/>
  <c r="C97" i="3"/>
  <c r="D97" i="3"/>
  <c r="E97" i="3"/>
  <c r="F97" i="3"/>
  <c r="G97" i="3"/>
  <c r="H97" i="3"/>
  <c r="J97" i="3"/>
  <c r="K97" i="3"/>
  <c r="L97" i="3"/>
  <c r="M97" i="3"/>
  <c r="AN97" i="3"/>
  <c r="AO97" i="3"/>
  <c r="AP97" i="3"/>
  <c r="AQ97" i="3"/>
  <c r="AR97" i="3"/>
  <c r="AS97" i="3"/>
  <c r="AT97" i="3"/>
  <c r="AU97" i="3"/>
  <c r="BC97" i="3"/>
  <c r="C98" i="3"/>
  <c r="D98" i="3"/>
  <c r="E98" i="3"/>
  <c r="F98" i="3"/>
  <c r="G98" i="3"/>
  <c r="H98" i="3"/>
  <c r="J98" i="3"/>
  <c r="K98" i="3"/>
  <c r="L98" i="3"/>
  <c r="M98" i="3"/>
  <c r="AN98" i="3"/>
  <c r="AO98" i="3"/>
  <c r="AP98" i="3"/>
  <c r="AQ98" i="3"/>
  <c r="AR98" i="3"/>
  <c r="AS98" i="3"/>
  <c r="AT98" i="3"/>
  <c r="AU98" i="3"/>
  <c r="BC98" i="3"/>
  <c r="C99" i="3"/>
  <c r="D99" i="3"/>
  <c r="E99" i="3"/>
  <c r="F99" i="3"/>
  <c r="G99" i="3"/>
  <c r="H99" i="3"/>
  <c r="J99" i="3"/>
  <c r="K99" i="3"/>
  <c r="L99" i="3"/>
  <c r="M99" i="3"/>
  <c r="AN99" i="3"/>
  <c r="AO99" i="3"/>
  <c r="AP99" i="3"/>
  <c r="AQ99" i="3"/>
  <c r="AR99" i="3"/>
  <c r="AS99" i="3"/>
  <c r="AT99" i="3"/>
  <c r="AU99" i="3"/>
  <c r="BC99" i="3"/>
  <c r="C100" i="3"/>
  <c r="D100" i="3"/>
  <c r="E100" i="3"/>
  <c r="F100" i="3"/>
  <c r="G100" i="3"/>
  <c r="H100" i="3"/>
  <c r="J100" i="3"/>
  <c r="K100" i="3"/>
  <c r="L100" i="3"/>
  <c r="M100" i="3"/>
  <c r="AN100" i="3"/>
  <c r="AO100" i="3"/>
  <c r="AP100" i="3"/>
  <c r="AQ100" i="3"/>
  <c r="AR100" i="3"/>
  <c r="AS100" i="3"/>
  <c r="AT100" i="3"/>
  <c r="AU100" i="3"/>
  <c r="BC100" i="3"/>
  <c r="C101" i="3"/>
  <c r="D101" i="3"/>
  <c r="E101" i="3"/>
  <c r="F101" i="3"/>
  <c r="G101" i="3"/>
  <c r="H101" i="3"/>
  <c r="J101" i="3"/>
  <c r="K101" i="3"/>
  <c r="L101" i="3"/>
  <c r="M101" i="3"/>
  <c r="AN101" i="3"/>
  <c r="AO101" i="3"/>
  <c r="AP101" i="3"/>
  <c r="AQ101" i="3"/>
  <c r="AR101" i="3"/>
  <c r="AS101" i="3"/>
  <c r="AT101" i="3"/>
  <c r="AU101" i="3"/>
  <c r="BC101" i="3"/>
  <c r="C102" i="3"/>
  <c r="D102" i="3"/>
  <c r="E102" i="3"/>
  <c r="F102" i="3"/>
  <c r="G102" i="3"/>
  <c r="H102" i="3"/>
  <c r="J102" i="3"/>
  <c r="K102" i="3"/>
  <c r="L102" i="3"/>
  <c r="M102" i="3"/>
  <c r="AN102" i="3"/>
  <c r="AO102" i="3"/>
  <c r="AP102" i="3"/>
  <c r="AQ102" i="3"/>
  <c r="AR102" i="3"/>
  <c r="AS102" i="3"/>
  <c r="AT102" i="3"/>
  <c r="AU102" i="3"/>
  <c r="BC102" i="3"/>
  <c r="C103" i="3"/>
  <c r="D103" i="3"/>
  <c r="E103" i="3"/>
  <c r="F103" i="3"/>
  <c r="G103" i="3"/>
  <c r="H103" i="3"/>
  <c r="J103" i="3"/>
  <c r="K103" i="3"/>
  <c r="L103" i="3"/>
  <c r="M103" i="3"/>
  <c r="AN103" i="3"/>
  <c r="AO103" i="3"/>
  <c r="AP103" i="3"/>
  <c r="AQ103" i="3"/>
  <c r="AR103" i="3"/>
  <c r="AS103" i="3"/>
  <c r="AT103" i="3"/>
  <c r="AU103" i="3"/>
  <c r="BC103" i="3"/>
  <c r="C104" i="3"/>
  <c r="D104" i="3"/>
  <c r="E104" i="3"/>
  <c r="F104" i="3"/>
  <c r="G104" i="3"/>
  <c r="H104" i="3"/>
  <c r="J104" i="3"/>
  <c r="K104" i="3"/>
  <c r="L104" i="3"/>
  <c r="M104" i="3"/>
  <c r="AN104" i="3"/>
  <c r="AO104" i="3"/>
  <c r="AP104" i="3"/>
  <c r="AQ104" i="3"/>
  <c r="AR104" i="3"/>
  <c r="AS104" i="3"/>
  <c r="AT104" i="3"/>
  <c r="AU104" i="3"/>
  <c r="BC104" i="3"/>
  <c r="C105" i="3"/>
  <c r="D105" i="3"/>
  <c r="E105" i="3"/>
  <c r="F105" i="3"/>
  <c r="G105" i="3"/>
  <c r="H105" i="3"/>
  <c r="J105" i="3"/>
  <c r="K105" i="3"/>
  <c r="L105" i="3"/>
  <c r="M105" i="3"/>
  <c r="AN105" i="3"/>
  <c r="AO105" i="3"/>
  <c r="AP105" i="3"/>
  <c r="AQ105" i="3"/>
  <c r="AR105" i="3"/>
  <c r="AS105" i="3"/>
  <c r="AT105" i="3"/>
  <c r="AU105" i="3"/>
  <c r="BC105" i="3"/>
  <c r="C106" i="3"/>
  <c r="D106" i="3"/>
  <c r="E106" i="3"/>
  <c r="F106" i="3"/>
  <c r="G106" i="3"/>
  <c r="H106" i="3"/>
  <c r="J106" i="3"/>
  <c r="K106" i="3"/>
  <c r="L106" i="3"/>
  <c r="M106" i="3"/>
  <c r="AN106" i="3"/>
  <c r="AO106" i="3"/>
  <c r="AP106" i="3"/>
  <c r="AQ106" i="3"/>
  <c r="AR106" i="3"/>
  <c r="AS106" i="3"/>
  <c r="AT106" i="3"/>
  <c r="AU106" i="3"/>
  <c r="BC106" i="3"/>
  <c r="C107" i="3"/>
  <c r="D107" i="3"/>
  <c r="E107" i="3"/>
  <c r="F107" i="3"/>
  <c r="G107" i="3"/>
  <c r="H107" i="3"/>
  <c r="J107" i="3"/>
  <c r="K107" i="3"/>
  <c r="L107" i="3"/>
  <c r="M107" i="3"/>
  <c r="AN107" i="3"/>
  <c r="AO107" i="3"/>
  <c r="AP107" i="3"/>
  <c r="AQ107" i="3"/>
  <c r="AR107" i="3"/>
  <c r="AS107" i="3"/>
  <c r="AT107" i="3"/>
  <c r="AU107" i="3"/>
  <c r="BC107" i="3"/>
  <c r="C108" i="3"/>
  <c r="D108" i="3"/>
  <c r="E108" i="3"/>
  <c r="F108" i="3"/>
  <c r="G108" i="3"/>
  <c r="H108" i="3"/>
  <c r="J108" i="3"/>
  <c r="K108" i="3"/>
  <c r="L108" i="3"/>
  <c r="M108" i="3"/>
  <c r="AN108" i="3"/>
  <c r="AO108" i="3"/>
  <c r="AP108" i="3"/>
  <c r="AQ108" i="3"/>
  <c r="AR108" i="3"/>
  <c r="AS108" i="3"/>
  <c r="AT108" i="3"/>
  <c r="AU108" i="3"/>
  <c r="BC108" i="3"/>
  <c r="C109" i="3"/>
  <c r="D109" i="3"/>
  <c r="E109" i="3"/>
  <c r="F109" i="3"/>
  <c r="G109" i="3"/>
  <c r="H109" i="3"/>
  <c r="J109" i="3"/>
  <c r="K109" i="3"/>
  <c r="L109" i="3"/>
  <c r="M109" i="3"/>
  <c r="AN109" i="3"/>
  <c r="AO109" i="3"/>
  <c r="AP109" i="3"/>
  <c r="AQ109" i="3"/>
  <c r="AR109" i="3"/>
  <c r="AS109" i="3"/>
  <c r="AT109" i="3"/>
  <c r="AU109" i="3"/>
  <c r="BC109" i="3"/>
  <c r="C110" i="3"/>
  <c r="D110" i="3"/>
  <c r="E110" i="3"/>
  <c r="F110" i="3"/>
  <c r="G110" i="3"/>
  <c r="H110" i="3"/>
  <c r="J110" i="3"/>
  <c r="K110" i="3"/>
  <c r="L110" i="3"/>
  <c r="M110" i="3"/>
  <c r="AN110" i="3"/>
  <c r="AO110" i="3"/>
  <c r="AP110" i="3"/>
  <c r="AQ110" i="3"/>
  <c r="AR110" i="3"/>
  <c r="AS110" i="3"/>
  <c r="AT110" i="3"/>
  <c r="AU110" i="3"/>
  <c r="BC110" i="3"/>
  <c r="C111" i="3"/>
  <c r="D111" i="3"/>
  <c r="E111" i="3"/>
  <c r="F111" i="3"/>
  <c r="G111" i="3"/>
  <c r="H111" i="3"/>
  <c r="J111" i="3"/>
  <c r="K111" i="3"/>
  <c r="L111" i="3"/>
  <c r="M111" i="3"/>
  <c r="AN111" i="3"/>
  <c r="AO111" i="3"/>
  <c r="AP111" i="3"/>
  <c r="AQ111" i="3"/>
  <c r="AR111" i="3"/>
  <c r="AS111" i="3"/>
  <c r="AT111" i="3"/>
  <c r="AU111" i="3"/>
  <c r="BC111" i="3"/>
  <c r="C112" i="3"/>
  <c r="D112" i="3"/>
  <c r="E112" i="3"/>
  <c r="F112" i="3"/>
  <c r="G112" i="3"/>
  <c r="H112" i="3"/>
  <c r="J112" i="3"/>
  <c r="K112" i="3"/>
  <c r="L112" i="3"/>
  <c r="M112" i="3"/>
  <c r="AN112" i="3"/>
  <c r="AO112" i="3"/>
  <c r="AP112" i="3"/>
  <c r="AQ112" i="3"/>
  <c r="AR112" i="3"/>
  <c r="AS112" i="3"/>
  <c r="AT112" i="3"/>
  <c r="AU112" i="3"/>
  <c r="C114" i="3"/>
  <c r="D114" i="3"/>
  <c r="E114" i="3"/>
  <c r="F114" i="3"/>
  <c r="G114" i="3"/>
  <c r="H114" i="3"/>
  <c r="J114" i="3"/>
  <c r="K114" i="3"/>
  <c r="L114" i="3"/>
  <c r="M114" i="3"/>
  <c r="AN114" i="3"/>
  <c r="AO114" i="3"/>
  <c r="AP114" i="3"/>
  <c r="AQ114" i="3"/>
  <c r="AR114" i="3"/>
  <c r="AS114" i="3"/>
  <c r="AT114" i="3"/>
  <c r="AU114" i="3"/>
  <c r="BC114" i="3"/>
  <c r="C115" i="3"/>
  <c r="D115" i="3"/>
  <c r="E115" i="3"/>
  <c r="F115" i="3"/>
  <c r="G115" i="3"/>
  <c r="H115" i="3"/>
  <c r="J115" i="3"/>
  <c r="K115" i="3"/>
  <c r="L115" i="3"/>
  <c r="M115" i="3"/>
  <c r="AN115" i="3"/>
  <c r="AO115" i="3"/>
  <c r="AP115" i="3"/>
  <c r="AQ115" i="3"/>
  <c r="AR115" i="3"/>
  <c r="AS115" i="3"/>
  <c r="AT115" i="3"/>
  <c r="AU115" i="3"/>
  <c r="BC115" i="3"/>
  <c r="C116" i="3"/>
  <c r="D116" i="3"/>
  <c r="E116" i="3"/>
  <c r="F116" i="3"/>
  <c r="G116" i="3"/>
  <c r="H116" i="3"/>
  <c r="J116" i="3"/>
  <c r="K116" i="3"/>
  <c r="L116" i="3"/>
  <c r="M116" i="3"/>
  <c r="AN116" i="3"/>
  <c r="AO116" i="3"/>
  <c r="AP116" i="3"/>
  <c r="AQ116" i="3"/>
  <c r="AR116" i="3"/>
  <c r="AS116" i="3"/>
  <c r="AT116" i="3"/>
  <c r="AU116" i="3"/>
  <c r="BC116" i="3"/>
  <c r="C117" i="3"/>
  <c r="D117" i="3"/>
  <c r="E117" i="3"/>
  <c r="F117" i="3"/>
  <c r="G117" i="3"/>
  <c r="H117" i="3"/>
  <c r="J117" i="3"/>
  <c r="K117" i="3"/>
  <c r="L117" i="3"/>
  <c r="M117" i="3"/>
  <c r="AN117" i="3"/>
  <c r="AO117" i="3"/>
  <c r="AP117" i="3"/>
  <c r="AQ117" i="3"/>
  <c r="AR117" i="3"/>
  <c r="AS117" i="3"/>
  <c r="AT117" i="3"/>
  <c r="AU117" i="3"/>
  <c r="BC117" i="3"/>
  <c r="C118" i="3"/>
  <c r="D118" i="3"/>
  <c r="E118" i="3"/>
  <c r="F118" i="3"/>
  <c r="G118" i="3"/>
  <c r="H118" i="3"/>
  <c r="J118" i="3"/>
  <c r="K118" i="3"/>
  <c r="L118" i="3"/>
  <c r="M118" i="3"/>
  <c r="AN118" i="3"/>
  <c r="AO118" i="3"/>
  <c r="AP118" i="3"/>
  <c r="AQ118" i="3"/>
  <c r="AR118" i="3"/>
  <c r="AS118" i="3"/>
  <c r="AT118" i="3"/>
  <c r="AU118" i="3"/>
  <c r="BC118" i="3"/>
  <c r="C119" i="3"/>
  <c r="D119" i="3"/>
  <c r="E119" i="3"/>
  <c r="F119" i="3"/>
  <c r="G119" i="3"/>
  <c r="H119" i="3"/>
  <c r="J119" i="3"/>
  <c r="K119" i="3"/>
  <c r="L119" i="3"/>
  <c r="M119" i="3"/>
  <c r="AN119" i="3"/>
  <c r="AO119" i="3"/>
  <c r="AP119" i="3"/>
  <c r="AQ119" i="3"/>
  <c r="AR119" i="3"/>
  <c r="AS119" i="3"/>
  <c r="AT119" i="3"/>
  <c r="AU119" i="3"/>
  <c r="BC119" i="3"/>
  <c r="C120" i="3"/>
  <c r="D120" i="3"/>
  <c r="E120" i="3"/>
  <c r="F120" i="3"/>
  <c r="G120" i="3"/>
  <c r="H120" i="3"/>
  <c r="J120" i="3"/>
  <c r="K120" i="3"/>
  <c r="L120" i="3"/>
  <c r="M120" i="3"/>
  <c r="AN120" i="3"/>
  <c r="AO120" i="3"/>
  <c r="AP120" i="3"/>
  <c r="AQ120" i="3"/>
  <c r="AR120" i="3"/>
  <c r="AS120" i="3"/>
  <c r="AT120" i="3"/>
  <c r="AU120" i="3"/>
  <c r="BC120" i="3"/>
  <c r="C121" i="3"/>
  <c r="D121" i="3"/>
  <c r="E121" i="3"/>
  <c r="F121" i="3"/>
  <c r="G121" i="3"/>
  <c r="H121" i="3"/>
  <c r="J121" i="3"/>
  <c r="K121" i="3"/>
  <c r="L121" i="3"/>
  <c r="M121" i="3"/>
  <c r="AN121" i="3"/>
  <c r="AO121" i="3"/>
  <c r="AP121" i="3"/>
  <c r="AQ121" i="3"/>
  <c r="AR121" i="3"/>
  <c r="AS121" i="3"/>
  <c r="AT121" i="3"/>
  <c r="AU121" i="3"/>
  <c r="BC121" i="3"/>
  <c r="C122" i="3"/>
  <c r="D122" i="3"/>
  <c r="E122" i="3"/>
  <c r="F122" i="3"/>
  <c r="G122" i="3"/>
  <c r="H122" i="3"/>
  <c r="J122" i="3"/>
  <c r="K122" i="3"/>
  <c r="L122" i="3"/>
  <c r="M122" i="3"/>
  <c r="AN122" i="3"/>
  <c r="AO122" i="3"/>
  <c r="AP122" i="3"/>
  <c r="AQ122" i="3"/>
  <c r="AR122" i="3"/>
  <c r="AS122" i="3"/>
  <c r="AT122" i="3"/>
  <c r="AU122" i="3"/>
  <c r="BC122" i="3"/>
  <c r="C123" i="3"/>
  <c r="D123" i="3"/>
  <c r="E123" i="3"/>
  <c r="F123" i="3"/>
  <c r="G123" i="3"/>
  <c r="H123" i="3"/>
  <c r="J123" i="3"/>
  <c r="K123" i="3"/>
  <c r="L123" i="3"/>
  <c r="M123" i="3"/>
  <c r="AN123" i="3"/>
  <c r="AO123" i="3"/>
  <c r="AP123" i="3"/>
  <c r="AQ123" i="3"/>
  <c r="AR123" i="3"/>
  <c r="AS123" i="3"/>
  <c r="AT123" i="3"/>
  <c r="AU123" i="3"/>
  <c r="BC123" i="3"/>
  <c r="C124" i="3"/>
  <c r="D124" i="3"/>
  <c r="E124" i="3"/>
  <c r="F124" i="3"/>
  <c r="G124" i="3"/>
  <c r="H124" i="3"/>
  <c r="J124" i="3"/>
  <c r="K124" i="3"/>
  <c r="L124" i="3"/>
  <c r="M124" i="3"/>
  <c r="AN124" i="3"/>
  <c r="AO124" i="3"/>
  <c r="AP124" i="3"/>
  <c r="AQ124" i="3"/>
  <c r="AR124" i="3"/>
  <c r="AS124" i="3"/>
  <c r="AT124" i="3"/>
  <c r="AU124" i="3"/>
  <c r="BC124" i="3"/>
  <c r="C125" i="3"/>
  <c r="D125" i="3"/>
  <c r="E125" i="3"/>
  <c r="F125" i="3"/>
  <c r="G125" i="3"/>
  <c r="H125" i="3"/>
  <c r="J125" i="3"/>
  <c r="K125" i="3"/>
  <c r="L125" i="3"/>
  <c r="M125" i="3"/>
  <c r="AN125" i="3"/>
  <c r="AO125" i="3"/>
  <c r="AP125" i="3"/>
  <c r="AQ125" i="3"/>
  <c r="AR125" i="3"/>
  <c r="AS125" i="3"/>
  <c r="AT125" i="3"/>
  <c r="AU125" i="3"/>
  <c r="BC125" i="3"/>
  <c r="C126" i="3"/>
  <c r="D126" i="3"/>
  <c r="E126" i="3"/>
  <c r="F126" i="3"/>
  <c r="G126" i="3"/>
  <c r="H126" i="3"/>
  <c r="J126" i="3"/>
  <c r="K126" i="3"/>
  <c r="L126" i="3"/>
  <c r="M126" i="3"/>
  <c r="AN126" i="3"/>
  <c r="AO126" i="3"/>
  <c r="AP126" i="3"/>
  <c r="AQ126" i="3"/>
  <c r="AR126" i="3"/>
  <c r="AS126" i="3"/>
  <c r="AT126" i="3"/>
  <c r="AU126" i="3"/>
  <c r="BC126" i="3"/>
  <c r="C127" i="3"/>
  <c r="D127" i="3"/>
  <c r="E127" i="3"/>
  <c r="F127" i="3"/>
  <c r="G127" i="3"/>
  <c r="H127" i="3"/>
  <c r="J127" i="3"/>
  <c r="K127" i="3"/>
  <c r="L127" i="3"/>
  <c r="M127" i="3"/>
  <c r="AN127" i="3"/>
  <c r="AO127" i="3"/>
  <c r="AP127" i="3"/>
  <c r="AQ127" i="3"/>
  <c r="AR127" i="3"/>
  <c r="AS127" i="3"/>
  <c r="AT127" i="3"/>
  <c r="AU127" i="3"/>
  <c r="BC127" i="3"/>
  <c r="C128" i="3"/>
  <c r="D128" i="3"/>
  <c r="E128" i="3"/>
  <c r="F128" i="3"/>
  <c r="G128" i="3"/>
  <c r="H128" i="3"/>
  <c r="J128" i="3"/>
  <c r="K128" i="3"/>
  <c r="L128" i="3"/>
  <c r="M128" i="3"/>
  <c r="AN128" i="3"/>
  <c r="AO128" i="3"/>
  <c r="AP128" i="3"/>
  <c r="AQ128" i="3"/>
  <c r="AR128" i="3"/>
  <c r="AS128" i="3"/>
  <c r="AT128" i="3"/>
  <c r="AU128" i="3"/>
  <c r="BC128" i="3"/>
  <c r="C129" i="3"/>
  <c r="D129" i="3"/>
  <c r="E129" i="3"/>
  <c r="F129" i="3"/>
  <c r="G129" i="3"/>
  <c r="H129" i="3"/>
  <c r="J129" i="3"/>
  <c r="K129" i="3"/>
  <c r="L129" i="3"/>
  <c r="M129" i="3"/>
  <c r="AN129" i="3"/>
  <c r="AO129" i="3"/>
  <c r="AP129" i="3"/>
  <c r="AQ129" i="3"/>
  <c r="AR129" i="3"/>
  <c r="AS129" i="3"/>
  <c r="AT129" i="3"/>
  <c r="AU129" i="3"/>
  <c r="BR129" i="3"/>
  <c r="C131" i="3"/>
  <c r="D131" i="3"/>
  <c r="E131" i="3"/>
  <c r="F131" i="3"/>
  <c r="G131" i="3"/>
  <c r="H131" i="3"/>
  <c r="J131" i="3"/>
  <c r="K131" i="3"/>
  <c r="L131" i="3"/>
  <c r="M131" i="3"/>
  <c r="AN131" i="3"/>
  <c r="AO131" i="3"/>
  <c r="AP131" i="3"/>
  <c r="AQ131" i="3"/>
  <c r="AR131" i="3"/>
  <c r="AS131" i="3"/>
  <c r="AT131" i="3"/>
  <c r="AU131" i="3"/>
  <c r="BC131" i="3"/>
  <c r="C132" i="3"/>
  <c r="D132" i="3"/>
  <c r="E132" i="3"/>
  <c r="F132" i="3"/>
  <c r="G132" i="3"/>
  <c r="H132" i="3"/>
  <c r="J132" i="3"/>
  <c r="K132" i="3"/>
  <c r="L132" i="3"/>
  <c r="M132" i="3"/>
  <c r="AN132" i="3"/>
  <c r="AO132" i="3"/>
  <c r="AP132" i="3"/>
  <c r="AQ132" i="3"/>
  <c r="AR132" i="3"/>
  <c r="AS132" i="3"/>
  <c r="AT132" i="3"/>
  <c r="AU132" i="3"/>
  <c r="BC132" i="3"/>
  <c r="C133" i="3"/>
  <c r="D133" i="3"/>
  <c r="E133" i="3"/>
  <c r="F133" i="3"/>
  <c r="G133" i="3"/>
  <c r="H133" i="3"/>
  <c r="J133" i="3"/>
  <c r="K133" i="3"/>
  <c r="L133" i="3"/>
  <c r="M133" i="3"/>
  <c r="AN133" i="3"/>
  <c r="AO133" i="3"/>
  <c r="AP133" i="3"/>
  <c r="AQ133" i="3"/>
  <c r="AR133" i="3"/>
  <c r="AS133" i="3"/>
  <c r="AT133" i="3"/>
  <c r="AU133" i="3"/>
  <c r="BC133" i="3"/>
  <c r="C134" i="3"/>
  <c r="D134" i="3"/>
  <c r="E134" i="3"/>
  <c r="F134" i="3"/>
  <c r="G134" i="3"/>
  <c r="H134" i="3"/>
  <c r="J134" i="3"/>
  <c r="K134" i="3"/>
  <c r="L134" i="3"/>
  <c r="M134" i="3"/>
  <c r="AN134" i="3"/>
  <c r="AO134" i="3"/>
  <c r="AP134" i="3"/>
  <c r="AQ134" i="3"/>
  <c r="AR134" i="3"/>
  <c r="AS134" i="3"/>
  <c r="AT134" i="3"/>
  <c r="AU134" i="3"/>
  <c r="BC134" i="3"/>
  <c r="C135" i="3"/>
  <c r="D135" i="3"/>
  <c r="E135" i="3"/>
  <c r="F135" i="3"/>
  <c r="G135" i="3"/>
  <c r="H135" i="3"/>
  <c r="J135" i="3"/>
  <c r="K135" i="3"/>
  <c r="L135" i="3"/>
  <c r="M135" i="3"/>
  <c r="AN135" i="3"/>
  <c r="AO135" i="3"/>
  <c r="AP135" i="3"/>
  <c r="AQ135" i="3"/>
  <c r="AR135" i="3"/>
  <c r="AS135" i="3"/>
  <c r="AT135" i="3"/>
  <c r="AU135" i="3"/>
  <c r="BC135" i="3"/>
  <c r="C136" i="3"/>
  <c r="D136" i="3"/>
  <c r="E136" i="3"/>
  <c r="F136" i="3"/>
  <c r="G136" i="3"/>
  <c r="H136" i="3"/>
  <c r="J136" i="3"/>
  <c r="K136" i="3"/>
  <c r="L136" i="3"/>
  <c r="M136" i="3"/>
  <c r="AN136" i="3"/>
  <c r="AO136" i="3"/>
  <c r="AP136" i="3"/>
  <c r="AQ136" i="3"/>
  <c r="AR136" i="3"/>
  <c r="AS136" i="3"/>
  <c r="AT136" i="3"/>
  <c r="AU136" i="3"/>
  <c r="BC136" i="3"/>
  <c r="C137" i="3"/>
  <c r="D137" i="3"/>
  <c r="E137" i="3"/>
  <c r="F137" i="3"/>
  <c r="G137" i="3"/>
  <c r="H137" i="3"/>
  <c r="J137" i="3"/>
  <c r="K137" i="3"/>
  <c r="L137" i="3"/>
  <c r="M137" i="3"/>
  <c r="AN137" i="3"/>
  <c r="AO137" i="3"/>
  <c r="AP137" i="3"/>
  <c r="AQ137" i="3"/>
  <c r="AR137" i="3"/>
  <c r="AS137" i="3"/>
  <c r="AT137" i="3"/>
  <c r="AU137" i="3"/>
  <c r="BC137" i="3"/>
  <c r="C138" i="3"/>
  <c r="D138" i="3"/>
  <c r="E138" i="3"/>
  <c r="F138" i="3"/>
  <c r="G138" i="3"/>
  <c r="H138" i="3"/>
  <c r="J138" i="3"/>
  <c r="K138" i="3"/>
  <c r="L138" i="3"/>
  <c r="M138" i="3"/>
  <c r="AN138" i="3"/>
  <c r="AO138" i="3"/>
  <c r="AP138" i="3"/>
  <c r="AQ138" i="3"/>
  <c r="AR138" i="3"/>
  <c r="AS138" i="3"/>
  <c r="AT138" i="3"/>
  <c r="AU138" i="3"/>
  <c r="BC138" i="3"/>
  <c r="C139" i="3"/>
  <c r="D139" i="3"/>
  <c r="E139" i="3"/>
  <c r="F139" i="3"/>
  <c r="G139" i="3"/>
  <c r="H139" i="3"/>
  <c r="J139" i="3"/>
  <c r="K139" i="3"/>
  <c r="L139" i="3"/>
  <c r="M139" i="3"/>
  <c r="AN139" i="3"/>
  <c r="AO139" i="3"/>
  <c r="AP139" i="3"/>
  <c r="AQ139" i="3"/>
  <c r="AR139" i="3"/>
  <c r="AS139" i="3"/>
  <c r="AT139" i="3"/>
  <c r="AU139" i="3"/>
  <c r="BC139" i="3"/>
  <c r="C140" i="3"/>
  <c r="D140" i="3"/>
  <c r="E140" i="3"/>
  <c r="F140" i="3"/>
  <c r="G140" i="3"/>
  <c r="H140" i="3"/>
  <c r="J140" i="3"/>
  <c r="K140" i="3"/>
  <c r="L140" i="3"/>
  <c r="M140" i="3"/>
  <c r="AN140" i="3"/>
  <c r="AO140" i="3"/>
  <c r="AP140" i="3"/>
  <c r="AQ140" i="3"/>
  <c r="AR140" i="3"/>
  <c r="AS140" i="3"/>
  <c r="AT140" i="3"/>
  <c r="AU140" i="3"/>
  <c r="BC140" i="3"/>
  <c r="C141" i="3"/>
  <c r="D141" i="3"/>
  <c r="E141" i="3"/>
  <c r="F141" i="3"/>
  <c r="G141" i="3"/>
  <c r="H141" i="3"/>
  <c r="J141" i="3"/>
  <c r="K141" i="3"/>
  <c r="L141" i="3"/>
  <c r="M141" i="3"/>
  <c r="AN141" i="3"/>
  <c r="AO141" i="3"/>
  <c r="AP141" i="3"/>
  <c r="AQ141" i="3"/>
  <c r="AR141" i="3"/>
  <c r="AS141" i="3"/>
  <c r="AT141" i="3"/>
  <c r="AU141" i="3"/>
  <c r="BC141" i="3"/>
  <c r="C142" i="3"/>
  <c r="D142" i="3"/>
  <c r="E142" i="3"/>
  <c r="F142" i="3"/>
  <c r="G142" i="3"/>
  <c r="H142" i="3"/>
  <c r="J142" i="3"/>
  <c r="K142" i="3"/>
  <c r="L142" i="3"/>
  <c r="M142" i="3"/>
  <c r="AN142" i="3"/>
  <c r="AO142" i="3"/>
  <c r="AP142" i="3"/>
  <c r="AQ142" i="3"/>
  <c r="AR142" i="3"/>
  <c r="AS142" i="3"/>
  <c r="AT142" i="3"/>
  <c r="AU142" i="3"/>
  <c r="BC142" i="3"/>
  <c r="C143" i="3"/>
  <c r="D143" i="3"/>
  <c r="E143" i="3"/>
  <c r="F143" i="3"/>
  <c r="G143" i="3"/>
  <c r="H143" i="3"/>
  <c r="J143" i="3"/>
  <c r="K143" i="3"/>
  <c r="L143" i="3"/>
  <c r="M143" i="3"/>
  <c r="AN143" i="3"/>
  <c r="AO143" i="3"/>
  <c r="AP143" i="3"/>
  <c r="AQ143" i="3"/>
  <c r="AR143" i="3"/>
  <c r="AS143" i="3"/>
  <c r="AT143" i="3"/>
  <c r="AU143" i="3"/>
  <c r="BC143" i="3"/>
  <c r="C144" i="3"/>
  <c r="D144" i="3"/>
  <c r="E144" i="3"/>
  <c r="F144" i="3"/>
  <c r="G144" i="3"/>
  <c r="H144" i="3"/>
  <c r="J144" i="3"/>
  <c r="K144" i="3"/>
  <c r="L144" i="3"/>
  <c r="M144" i="3"/>
  <c r="AN144" i="3"/>
  <c r="AO144" i="3"/>
  <c r="AP144" i="3"/>
  <c r="AQ144" i="3"/>
  <c r="AR144" i="3"/>
  <c r="AS144" i="3"/>
  <c r="AT144" i="3"/>
  <c r="AU144" i="3"/>
  <c r="BC144" i="3"/>
  <c r="C145" i="3"/>
  <c r="D145" i="3"/>
  <c r="E145" i="3"/>
  <c r="F145" i="3"/>
  <c r="G145" i="3"/>
  <c r="H145" i="3"/>
  <c r="J145" i="3"/>
  <c r="K145" i="3"/>
  <c r="L145" i="3"/>
  <c r="M145" i="3"/>
  <c r="AN145" i="3"/>
  <c r="AO145" i="3"/>
  <c r="AP145" i="3"/>
  <c r="AQ145" i="3"/>
  <c r="AR145" i="3"/>
  <c r="AS145" i="3"/>
  <c r="AT145" i="3"/>
  <c r="AU145" i="3"/>
  <c r="BC145" i="3"/>
  <c r="C146" i="3"/>
  <c r="D146" i="3"/>
  <c r="E146" i="3"/>
  <c r="F146" i="3"/>
  <c r="G146" i="3"/>
  <c r="H146" i="3"/>
  <c r="J146" i="3"/>
  <c r="K146" i="3"/>
  <c r="L146" i="3"/>
  <c r="M146" i="3"/>
  <c r="AN146" i="3"/>
  <c r="AO146" i="3"/>
  <c r="AP146" i="3"/>
  <c r="AQ146" i="3"/>
  <c r="AR146" i="3"/>
  <c r="AS146" i="3"/>
  <c r="AT146" i="3"/>
  <c r="AU146" i="3"/>
  <c r="BC146" i="3"/>
  <c r="C147" i="3"/>
  <c r="D147" i="3"/>
  <c r="E147" i="3"/>
  <c r="F147" i="3"/>
  <c r="G147" i="3"/>
  <c r="H147" i="3"/>
  <c r="J147" i="3"/>
  <c r="K147" i="3"/>
  <c r="L147" i="3"/>
  <c r="M147" i="3"/>
  <c r="AN147" i="3"/>
  <c r="AO147" i="3"/>
  <c r="AP147" i="3"/>
  <c r="AQ147" i="3"/>
  <c r="AR147" i="3"/>
  <c r="AS147" i="3"/>
  <c r="AT147" i="3"/>
  <c r="AU147" i="3"/>
  <c r="BC147" i="3"/>
  <c r="C148" i="3"/>
  <c r="D148" i="3"/>
  <c r="E148" i="3"/>
  <c r="F148" i="3"/>
  <c r="G148" i="3"/>
  <c r="H148" i="3"/>
  <c r="J148" i="3"/>
  <c r="K148" i="3"/>
  <c r="L148" i="3"/>
  <c r="M148" i="3"/>
  <c r="AN148" i="3"/>
  <c r="AO148" i="3"/>
  <c r="AP148" i="3"/>
  <c r="AQ148" i="3"/>
  <c r="AR148" i="3"/>
  <c r="AS148" i="3"/>
  <c r="AT148" i="3"/>
  <c r="AU148" i="3"/>
  <c r="BC148" i="3"/>
  <c r="C149" i="3"/>
  <c r="D149" i="3"/>
  <c r="E149" i="3"/>
  <c r="F149" i="3"/>
  <c r="G149" i="3"/>
  <c r="H149" i="3"/>
  <c r="J149" i="3"/>
  <c r="K149" i="3"/>
  <c r="L149" i="3"/>
  <c r="M149" i="3"/>
  <c r="AN149" i="3"/>
  <c r="AO149" i="3"/>
  <c r="AP149" i="3"/>
  <c r="AQ149" i="3"/>
  <c r="AR149" i="3"/>
  <c r="AS149" i="3"/>
  <c r="AT149" i="3"/>
  <c r="AU149" i="3"/>
  <c r="BC149" i="3"/>
  <c r="C150" i="3"/>
  <c r="D150" i="3"/>
  <c r="E150" i="3"/>
  <c r="F150" i="3"/>
  <c r="G150" i="3"/>
  <c r="H150" i="3"/>
  <c r="J150" i="3"/>
  <c r="K150" i="3"/>
  <c r="L150" i="3"/>
  <c r="M150" i="3"/>
  <c r="AN150" i="3"/>
  <c r="AO150" i="3"/>
  <c r="AP150" i="3"/>
  <c r="AQ150" i="3"/>
  <c r="AR150" i="3"/>
  <c r="AS150" i="3"/>
  <c r="AT150" i="3"/>
  <c r="AU150" i="3"/>
  <c r="BC150" i="3"/>
  <c r="C151" i="3"/>
  <c r="D151" i="3"/>
  <c r="E151" i="3"/>
  <c r="F151" i="3"/>
  <c r="G151" i="3"/>
  <c r="H151" i="3"/>
  <c r="J151" i="3"/>
  <c r="K151" i="3"/>
  <c r="L151" i="3"/>
  <c r="M151" i="3"/>
  <c r="AN151" i="3"/>
  <c r="AO151" i="3"/>
  <c r="AP151" i="3"/>
  <c r="AQ151" i="3"/>
  <c r="AR151" i="3"/>
  <c r="AS151" i="3"/>
  <c r="AT151" i="3"/>
  <c r="AU151" i="3"/>
  <c r="BC151" i="3"/>
  <c r="C152" i="3"/>
  <c r="D152" i="3"/>
  <c r="E152" i="3"/>
  <c r="F152" i="3"/>
  <c r="G152" i="3"/>
  <c r="H152" i="3"/>
  <c r="J152" i="3"/>
  <c r="K152" i="3"/>
  <c r="L152" i="3"/>
  <c r="M152" i="3"/>
  <c r="AN152" i="3"/>
  <c r="AO152" i="3"/>
  <c r="AP152" i="3"/>
  <c r="AQ152" i="3"/>
  <c r="AR152" i="3"/>
  <c r="AS152" i="3"/>
  <c r="AT152" i="3"/>
  <c r="AU152" i="3"/>
  <c r="BC152" i="3"/>
  <c r="C153" i="3"/>
  <c r="D153" i="3"/>
  <c r="E153" i="3"/>
  <c r="F153" i="3"/>
  <c r="G153" i="3"/>
  <c r="H153" i="3"/>
  <c r="J153" i="3"/>
  <c r="K153" i="3"/>
  <c r="L153" i="3"/>
  <c r="M153" i="3"/>
  <c r="AN153" i="3"/>
  <c r="AO153" i="3"/>
  <c r="AP153" i="3"/>
  <c r="AQ153" i="3"/>
  <c r="AR153" i="3"/>
  <c r="AS153" i="3"/>
  <c r="AT153" i="3"/>
  <c r="AU153" i="3"/>
  <c r="BC153" i="3"/>
  <c r="C154" i="3"/>
  <c r="D154" i="3"/>
  <c r="E154" i="3"/>
  <c r="F154" i="3"/>
  <c r="G154" i="3"/>
  <c r="H154" i="3"/>
  <c r="J154" i="3"/>
  <c r="K154" i="3"/>
  <c r="L154" i="3"/>
  <c r="M154" i="3"/>
  <c r="AN154" i="3"/>
  <c r="AO154" i="3"/>
  <c r="AP154" i="3"/>
  <c r="AQ154" i="3"/>
  <c r="AR154" i="3"/>
  <c r="AS154" i="3"/>
  <c r="AT154" i="3"/>
  <c r="AU154" i="3"/>
  <c r="BC154" i="3"/>
  <c r="C155" i="3"/>
  <c r="D155" i="3"/>
  <c r="E155" i="3"/>
  <c r="F155" i="3"/>
  <c r="G155" i="3"/>
  <c r="H155" i="3"/>
  <c r="J155" i="3"/>
  <c r="K155" i="3"/>
  <c r="L155" i="3"/>
  <c r="M155" i="3"/>
  <c r="AN155" i="3"/>
  <c r="AO155" i="3"/>
  <c r="AP155" i="3"/>
  <c r="AQ155" i="3"/>
  <c r="AR155" i="3"/>
  <c r="AS155" i="3"/>
  <c r="AT155" i="3"/>
  <c r="AU155" i="3"/>
  <c r="BC155" i="3"/>
  <c r="C156" i="3"/>
  <c r="D156" i="3"/>
  <c r="E156" i="3"/>
  <c r="F156" i="3"/>
  <c r="G156" i="3"/>
  <c r="H156" i="3"/>
  <c r="J156" i="3"/>
  <c r="K156" i="3"/>
  <c r="L156" i="3"/>
  <c r="M156" i="3"/>
  <c r="AN156" i="3"/>
  <c r="AO156" i="3"/>
  <c r="AP156" i="3"/>
  <c r="AQ156" i="3"/>
  <c r="AR156" i="3"/>
  <c r="AS156" i="3"/>
  <c r="AT156" i="3"/>
  <c r="AU156" i="3"/>
  <c r="BC156" i="3"/>
  <c r="C157" i="3"/>
  <c r="D157" i="3"/>
  <c r="E157" i="3"/>
  <c r="F157" i="3"/>
  <c r="G157" i="3"/>
  <c r="H157" i="3"/>
  <c r="J157" i="3"/>
  <c r="K157" i="3"/>
  <c r="L157" i="3"/>
  <c r="M157" i="3"/>
  <c r="AN157" i="3"/>
  <c r="AO157" i="3"/>
  <c r="AP157" i="3"/>
  <c r="AQ157" i="3"/>
  <c r="AR157" i="3"/>
  <c r="AS157" i="3"/>
  <c r="AT157" i="3"/>
  <c r="AU157" i="3"/>
  <c r="BC157" i="3"/>
  <c r="C158" i="3"/>
  <c r="D158" i="3"/>
  <c r="E158" i="3"/>
  <c r="F158" i="3"/>
  <c r="G158" i="3"/>
  <c r="H158" i="3"/>
  <c r="J158" i="3"/>
  <c r="K158" i="3"/>
  <c r="L158" i="3"/>
  <c r="M158" i="3"/>
  <c r="AN158" i="3"/>
  <c r="AO158" i="3"/>
  <c r="AP158" i="3"/>
  <c r="AQ158" i="3"/>
  <c r="AR158" i="3"/>
  <c r="AS158" i="3"/>
  <c r="AT158" i="3"/>
  <c r="AU158" i="3"/>
  <c r="BC158" i="3"/>
  <c r="C159" i="3"/>
  <c r="D159" i="3"/>
  <c r="E159" i="3"/>
  <c r="F159" i="3"/>
  <c r="G159" i="3"/>
  <c r="H159" i="3"/>
  <c r="J159" i="3"/>
  <c r="K159" i="3"/>
  <c r="L159" i="3"/>
  <c r="M159" i="3"/>
  <c r="AN159" i="3"/>
  <c r="AO159" i="3"/>
  <c r="AP159" i="3"/>
  <c r="AQ159" i="3"/>
  <c r="AR159" i="3"/>
  <c r="AS159" i="3"/>
  <c r="AT159" i="3"/>
  <c r="AU159" i="3"/>
  <c r="BC159" i="3"/>
  <c r="C160" i="3"/>
  <c r="D160" i="3"/>
  <c r="E160" i="3"/>
  <c r="F160" i="3"/>
  <c r="G160" i="3"/>
  <c r="H160" i="3"/>
  <c r="J160" i="3"/>
  <c r="K160" i="3"/>
  <c r="L160" i="3"/>
  <c r="M160" i="3"/>
  <c r="AN160" i="3"/>
  <c r="AO160" i="3"/>
  <c r="AP160" i="3"/>
  <c r="AQ160" i="3"/>
  <c r="AR160" i="3"/>
  <c r="AS160" i="3"/>
  <c r="AT160" i="3"/>
  <c r="AU160" i="3"/>
  <c r="BC160" i="3"/>
  <c r="C161" i="3"/>
  <c r="D161" i="3"/>
  <c r="E161" i="3"/>
  <c r="F161" i="3"/>
  <c r="G161" i="3"/>
  <c r="H161" i="3"/>
  <c r="J161" i="3"/>
  <c r="K161" i="3"/>
  <c r="L161" i="3"/>
  <c r="M161" i="3"/>
  <c r="AN161" i="3"/>
  <c r="AO161" i="3"/>
  <c r="AP161" i="3"/>
  <c r="AQ161" i="3"/>
  <c r="AR161" i="3"/>
  <c r="AS161" i="3"/>
  <c r="AT161" i="3"/>
  <c r="AU161" i="3"/>
  <c r="BC161" i="3"/>
  <c r="C162" i="3"/>
  <c r="D162" i="3"/>
  <c r="E162" i="3"/>
  <c r="F162" i="3"/>
  <c r="G162" i="3"/>
  <c r="H162" i="3"/>
  <c r="J162" i="3"/>
  <c r="K162" i="3"/>
  <c r="L162" i="3"/>
  <c r="M162" i="3"/>
  <c r="AN162" i="3"/>
  <c r="AO162" i="3"/>
  <c r="AP162" i="3"/>
  <c r="AQ162" i="3"/>
  <c r="AR162" i="3"/>
  <c r="AS162" i="3"/>
  <c r="AT162" i="3"/>
  <c r="AU162" i="3"/>
  <c r="BC162" i="3"/>
  <c r="C163" i="3"/>
  <c r="D163" i="3"/>
  <c r="E163" i="3"/>
  <c r="F163" i="3"/>
  <c r="G163" i="3"/>
  <c r="H163" i="3"/>
  <c r="J163" i="3"/>
  <c r="K163" i="3"/>
  <c r="L163" i="3"/>
  <c r="M163" i="3"/>
  <c r="AN163" i="3"/>
  <c r="AO163" i="3"/>
  <c r="AP163" i="3"/>
  <c r="AQ163" i="3"/>
  <c r="AR163" i="3"/>
  <c r="AS163" i="3"/>
  <c r="AT163" i="3"/>
  <c r="AU163" i="3"/>
  <c r="BC163" i="3"/>
  <c r="C164" i="3"/>
  <c r="D164" i="3"/>
  <c r="E164" i="3"/>
  <c r="F164" i="3"/>
  <c r="G164" i="3"/>
  <c r="H164" i="3"/>
  <c r="J164" i="3"/>
  <c r="K164" i="3"/>
  <c r="L164" i="3"/>
  <c r="M164" i="3"/>
  <c r="AN164" i="3"/>
  <c r="AO164" i="3"/>
  <c r="AP164" i="3"/>
  <c r="AQ164" i="3"/>
  <c r="AR164" i="3"/>
  <c r="AS164" i="3"/>
  <c r="AT164" i="3"/>
  <c r="AU164" i="3"/>
  <c r="BC164" i="3"/>
  <c r="C165" i="3"/>
  <c r="D165" i="3"/>
  <c r="E165" i="3"/>
  <c r="F165" i="3"/>
  <c r="G165" i="3"/>
  <c r="H165" i="3"/>
  <c r="J165" i="3"/>
  <c r="K165" i="3"/>
  <c r="L165" i="3"/>
  <c r="M165" i="3"/>
  <c r="AN165" i="3"/>
  <c r="AO165" i="3"/>
  <c r="AP165" i="3"/>
  <c r="AQ165" i="3"/>
  <c r="AR165" i="3"/>
  <c r="AS165" i="3"/>
  <c r="AT165" i="3"/>
  <c r="AU165" i="3"/>
  <c r="BC165" i="3"/>
  <c r="C166" i="3"/>
  <c r="D166" i="3"/>
  <c r="E166" i="3"/>
  <c r="F166" i="3"/>
  <c r="G166" i="3"/>
  <c r="H166" i="3"/>
  <c r="J166" i="3"/>
  <c r="K166" i="3"/>
  <c r="L166" i="3"/>
  <c r="M166" i="3"/>
  <c r="AN166" i="3"/>
  <c r="AO166" i="3"/>
  <c r="AP166" i="3"/>
  <c r="AQ166" i="3"/>
  <c r="AR166" i="3"/>
  <c r="AS166" i="3"/>
  <c r="AT166" i="3"/>
  <c r="AU166" i="3"/>
  <c r="BC166" i="3"/>
  <c r="C167" i="3"/>
  <c r="D167" i="3"/>
  <c r="E167" i="3"/>
  <c r="F167" i="3"/>
  <c r="G167" i="3"/>
  <c r="H167" i="3"/>
  <c r="J167" i="3"/>
  <c r="K167" i="3"/>
  <c r="L167" i="3"/>
  <c r="M167" i="3"/>
  <c r="AN167" i="3"/>
  <c r="AO167" i="3"/>
  <c r="AP167" i="3"/>
  <c r="AQ167" i="3"/>
  <c r="AR167" i="3"/>
  <c r="AS167" i="3"/>
  <c r="AT167" i="3"/>
  <c r="AU167" i="3"/>
  <c r="BC167" i="3"/>
  <c r="C168" i="3"/>
  <c r="D168" i="3"/>
  <c r="E168" i="3"/>
  <c r="F168" i="3"/>
  <c r="G168" i="3"/>
  <c r="H168" i="3"/>
  <c r="J168" i="3"/>
  <c r="K168" i="3"/>
  <c r="L168" i="3"/>
  <c r="M168" i="3"/>
  <c r="AN168" i="3"/>
  <c r="AO168" i="3"/>
  <c r="AP168" i="3"/>
  <c r="AQ168" i="3"/>
  <c r="AR168" i="3"/>
  <c r="AS168" i="3"/>
  <c r="AT168" i="3"/>
  <c r="AU168" i="3"/>
  <c r="BC168" i="3"/>
  <c r="C169" i="3"/>
  <c r="D169" i="3"/>
  <c r="E169" i="3"/>
  <c r="F169" i="3"/>
  <c r="G169" i="3"/>
  <c r="H169" i="3"/>
  <c r="J169" i="3"/>
  <c r="K169" i="3"/>
  <c r="L169" i="3"/>
  <c r="M169" i="3"/>
  <c r="AN169" i="3"/>
  <c r="AO169" i="3"/>
  <c r="AP169" i="3"/>
  <c r="AQ169" i="3"/>
  <c r="AR169" i="3"/>
  <c r="AS169" i="3"/>
  <c r="AT169" i="3"/>
  <c r="AU169" i="3"/>
  <c r="BC169" i="3"/>
  <c r="C170" i="3"/>
  <c r="D170" i="3"/>
  <c r="E170" i="3"/>
  <c r="F170" i="3"/>
  <c r="G170" i="3"/>
  <c r="H170" i="3"/>
  <c r="J170" i="3"/>
  <c r="K170" i="3"/>
  <c r="L170" i="3"/>
  <c r="M170" i="3"/>
  <c r="AN170" i="3"/>
  <c r="AO170" i="3"/>
  <c r="AP170" i="3"/>
  <c r="AQ170" i="3"/>
  <c r="AR170" i="3"/>
  <c r="AS170" i="3"/>
  <c r="AT170" i="3"/>
  <c r="AU170" i="3"/>
  <c r="BC170" i="3"/>
  <c r="C171" i="3"/>
  <c r="D171" i="3"/>
  <c r="E171" i="3"/>
  <c r="F171" i="3"/>
  <c r="G171" i="3"/>
  <c r="H171" i="3"/>
  <c r="J171" i="3"/>
  <c r="K171" i="3"/>
  <c r="L171" i="3"/>
  <c r="M171" i="3"/>
  <c r="AN171" i="3"/>
  <c r="AO171" i="3"/>
  <c r="AP171" i="3"/>
  <c r="AQ171" i="3"/>
  <c r="AR171" i="3"/>
  <c r="AS171" i="3"/>
  <c r="AT171" i="3"/>
  <c r="AU171" i="3"/>
  <c r="BC171" i="3"/>
  <c r="C172" i="3"/>
  <c r="D172" i="3"/>
  <c r="E172" i="3"/>
  <c r="F172" i="3"/>
  <c r="G172" i="3"/>
  <c r="H172" i="3"/>
  <c r="J172" i="3"/>
  <c r="K172" i="3"/>
  <c r="L172" i="3"/>
  <c r="M172" i="3"/>
  <c r="AN172" i="3"/>
  <c r="AO172" i="3"/>
  <c r="AP172" i="3"/>
  <c r="AQ172" i="3"/>
  <c r="AR172" i="3"/>
  <c r="AS172" i="3"/>
  <c r="AT172" i="3"/>
  <c r="AU172" i="3"/>
  <c r="BC172" i="3"/>
  <c r="C173" i="3"/>
  <c r="D173" i="3"/>
  <c r="E173" i="3"/>
  <c r="F173" i="3"/>
  <c r="G173" i="3"/>
  <c r="H173" i="3"/>
  <c r="J173" i="3"/>
  <c r="K173" i="3"/>
  <c r="L173" i="3"/>
  <c r="M173" i="3"/>
  <c r="AN173" i="3"/>
  <c r="AO173" i="3"/>
  <c r="AP173" i="3"/>
  <c r="AQ173" i="3"/>
  <c r="AR173" i="3"/>
  <c r="AS173" i="3"/>
  <c r="AT173" i="3"/>
  <c r="AU173" i="3"/>
  <c r="BC173" i="3"/>
  <c r="C174" i="3"/>
  <c r="D174" i="3"/>
  <c r="E174" i="3"/>
  <c r="F174" i="3"/>
  <c r="G174" i="3"/>
  <c r="H174" i="3"/>
  <c r="J174" i="3"/>
  <c r="K174" i="3"/>
  <c r="L174" i="3"/>
  <c r="M174" i="3"/>
  <c r="AN174" i="3"/>
  <c r="AO174" i="3"/>
  <c r="AP174" i="3"/>
  <c r="AQ174" i="3"/>
  <c r="AR174" i="3"/>
  <c r="AS174" i="3"/>
  <c r="AT174" i="3"/>
  <c r="AU174" i="3"/>
  <c r="BC174" i="3"/>
  <c r="C175" i="3"/>
  <c r="D175" i="3"/>
  <c r="E175" i="3"/>
  <c r="F175" i="3"/>
  <c r="G175" i="3"/>
  <c r="H175" i="3"/>
  <c r="J175" i="3"/>
  <c r="K175" i="3"/>
  <c r="L175" i="3"/>
  <c r="M175" i="3"/>
  <c r="AN175" i="3"/>
  <c r="AO175" i="3"/>
  <c r="AP175" i="3"/>
  <c r="AQ175" i="3"/>
  <c r="AR175" i="3"/>
  <c r="AS175" i="3"/>
  <c r="AT175" i="3"/>
  <c r="AU175" i="3"/>
  <c r="BC175" i="3"/>
  <c r="C176" i="3"/>
  <c r="D176" i="3"/>
  <c r="E176" i="3"/>
  <c r="F176" i="3"/>
  <c r="G176" i="3"/>
  <c r="H176" i="3"/>
  <c r="J176" i="3"/>
  <c r="K176" i="3"/>
  <c r="L176" i="3"/>
  <c r="M176" i="3"/>
  <c r="AN176" i="3"/>
  <c r="AO176" i="3"/>
  <c r="AP176" i="3"/>
  <c r="AQ176" i="3"/>
  <c r="AR176" i="3"/>
  <c r="AS176" i="3"/>
  <c r="AT176" i="3"/>
  <c r="AU176" i="3"/>
  <c r="BC176" i="3"/>
  <c r="C177" i="3"/>
  <c r="D177" i="3"/>
  <c r="E177" i="3"/>
  <c r="F177" i="3"/>
  <c r="G177" i="3"/>
  <c r="H177" i="3"/>
  <c r="J177" i="3"/>
  <c r="K177" i="3"/>
  <c r="L177" i="3"/>
  <c r="M177" i="3"/>
  <c r="AN177" i="3"/>
  <c r="AO177" i="3"/>
  <c r="AP177" i="3"/>
  <c r="AQ177" i="3"/>
  <c r="AR177" i="3"/>
  <c r="AS177" i="3"/>
  <c r="AT177" i="3"/>
  <c r="AU177" i="3"/>
  <c r="BC177" i="3"/>
  <c r="C178" i="3"/>
  <c r="D178" i="3"/>
  <c r="E178" i="3"/>
  <c r="F178" i="3"/>
  <c r="G178" i="3"/>
  <c r="H178" i="3"/>
  <c r="J178" i="3"/>
  <c r="K178" i="3"/>
  <c r="L178" i="3"/>
  <c r="M178" i="3"/>
  <c r="AN178" i="3"/>
  <c r="AO178" i="3"/>
  <c r="AP178" i="3"/>
  <c r="AQ178" i="3"/>
  <c r="AR178" i="3"/>
  <c r="AS178" i="3"/>
  <c r="AT178" i="3"/>
  <c r="AU178" i="3"/>
  <c r="BC178" i="3"/>
  <c r="C179" i="3"/>
  <c r="D179" i="3"/>
  <c r="E179" i="3"/>
  <c r="F179" i="3"/>
  <c r="G179" i="3"/>
  <c r="H179" i="3"/>
  <c r="J179" i="3"/>
  <c r="K179" i="3"/>
  <c r="L179" i="3"/>
  <c r="M179" i="3"/>
  <c r="AN179" i="3"/>
  <c r="AO179" i="3"/>
  <c r="AP179" i="3"/>
  <c r="AQ179" i="3"/>
  <c r="AR179" i="3"/>
  <c r="AS179" i="3"/>
  <c r="AT179" i="3"/>
  <c r="AU179" i="3"/>
  <c r="BC179" i="3"/>
  <c r="C180" i="3"/>
  <c r="D180" i="3"/>
  <c r="E180" i="3"/>
  <c r="F180" i="3"/>
  <c r="G180" i="3"/>
  <c r="H180" i="3"/>
  <c r="J180" i="3"/>
  <c r="K180" i="3"/>
  <c r="L180" i="3"/>
  <c r="M180" i="3"/>
  <c r="AN180" i="3"/>
  <c r="AO180" i="3"/>
  <c r="AP180" i="3"/>
  <c r="AQ180" i="3"/>
  <c r="AR180" i="3"/>
  <c r="AS180" i="3"/>
  <c r="AT180" i="3"/>
  <c r="AU180" i="3"/>
  <c r="BC180" i="3"/>
  <c r="C181" i="3"/>
  <c r="D181" i="3"/>
  <c r="E181" i="3"/>
  <c r="F181" i="3"/>
  <c r="G181" i="3"/>
  <c r="H181" i="3"/>
  <c r="J181" i="3"/>
  <c r="K181" i="3"/>
  <c r="L181" i="3"/>
  <c r="M181" i="3"/>
  <c r="AN181" i="3"/>
  <c r="AO181" i="3"/>
  <c r="AP181" i="3"/>
  <c r="AQ181" i="3"/>
  <c r="AR181" i="3"/>
  <c r="AS181" i="3"/>
  <c r="AT181" i="3"/>
  <c r="AU181" i="3"/>
  <c r="BC181" i="3"/>
  <c r="C182" i="3"/>
  <c r="D182" i="3"/>
  <c r="E182" i="3"/>
  <c r="F182" i="3"/>
  <c r="G182" i="3"/>
  <c r="H182" i="3"/>
  <c r="J182" i="3"/>
  <c r="K182" i="3"/>
  <c r="L182" i="3"/>
  <c r="M182" i="3"/>
  <c r="AN182" i="3"/>
  <c r="AO182" i="3"/>
  <c r="AP182" i="3"/>
  <c r="AQ182" i="3"/>
  <c r="AR182" i="3"/>
  <c r="AS182" i="3"/>
  <c r="AT182" i="3"/>
  <c r="AU182" i="3"/>
  <c r="BC182" i="3"/>
  <c r="C183" i="3"/>
  <c r="D183" i="3"/>
  <c r="E183" i="3"/>
  <c r="F183" i="3"/>
  <c r="G183" i="3"/>
  <c r="H183" i="3"/>
  <c r="J183" i="3"/>
  <c r="K183" i="3"/>
  <c r="L183" i="3"/>
  <c r="M183" i="3"/>
  <c r="AN183" i="3"/>
  <c r="AO183" i="3"/>
  <c r="AP183" i="3"/>
  <c r="AQ183" i="3"/>
  <c r="AR183" i="3"/>
  <c r="AS183" i="3"/>
  <c r="AT183" i="3"/>
  <c r="AU183" i="3"/>
  <c r="BC183" i="3"/>
  <c r="C184" i="3"/>
  <c r="D184" i="3"/>
  <c r="E184" i="3"/>
  <c r="F184" i="3"/>
  <c r="G184" i="3"/>
  <c r="H184" i="3"/>
  <c r="J184" i="3"/>
  <c r="K184" i="3"/>
  <c r="L184" i="3"/>
  <c r="M184" i="3"/>
  <c r="AN184" i="3"/>
  <c r="AO184" i="3"/>
  <c r="AP184" i="3"/>
  <c r="AQ184" i="3"/>
  <c r="AR184" i="3"/>
  <c r="AS184" i="3"/>
  <c r="AT184" i="3"/>
  <c r="AU184" i="3"/>
  <c r="BC184" i="3"/>
  <c r="C185" i="3"/>
  <c r="D185" i="3"/>
  <c r="E185" i="3"/>
  <c r="F185" i="3"/>
  <c r="G185" i="3"/>
  <c r="H185" i="3"/>
  <c r="J185" i="3"/>
  <c r="K185" i="3"/>
  <c r="L185" i="3"/>
  <c r="M185" i="3"/>
  <c r="AN185" i="3"/>
  <c r="AO185" i="3"/>
  <c r="AP185" i="3"/>
  <c r="AQ185" i="3"/>
  <c r="AR185" i="3"/>
  <c r="AS185" i="3"/>
  <c r="AT185" i="3"/>
  <c r="AU185" i="3"/>
  <c r="BC185" i="3"/>
  <c r="C186" i="3"/>
  <c r="D186" i="3"/>
  <c r="E186" i="3"/>
  <c r="F186" i="3"/>
  <c r="G186" i="3"/>
  <c r="H186" i="3"/>
  <c r="J186" i="3"/>
  <c r="K186" i="3"/>
  <c r="L186" i="3"/>
  <c r="M186" i="3"/>
  <c r="AN186" i="3"/>
  <c r="AO186" i="3"/>
  <c r="AP186" i="3"/>
  <c r="AQ186" i="3"/>
  <c r="AR186" i="3"/>
  <c r="AS186" i="3"/>
  <c r="AT186" i="3"/>
  <c r="AU186" i="3"/>
  <c r="BC186" i="3"/>
  <c r="C187" i="3"/>
  <c r="D187" i="3"/>
  <c r="E187" i="3"/>
  <c r="F187" i="3"/>
  <c r="G187" i="3"/>
  <c r="H187" i="3"/>
  <c r="J187" i="3"/>
  <c r="K187" i="3"/>
  <c r="L187" i="3"/>
  <c r="M187" i="3"/>
  <c r="AN187" i="3"/>
  <c r="AO187" i="3"/>
  <c r="AP187" i="3"/>
  <c r="AQ187" i="3"/>
  <c r="AR187" i="3"/>
  <c r="AS187" i="3"/>
  <c r="AT187" i="3"/>
  <c r="AU187" i="3"/>
  <c r="BC187" i="3"/>
  <c r="C188" i="3"/>
  <c r="D188" i="3"/>
  <c r="E188" i="3"/>
  <c r="F188" i="3"/>
  <c r="G188" i="3"/>
  <c r="H188" i="3"/>
  <c r="J188" i="3"/>
  <c r="K188" i="3"/>
  <c r="L188" i="3"/>
  <c r="M188" i="3"/>
  <c r="AN188" i="3"/>
  <c r="AO188" i="3"/>
  <c r="AP188" i="3"/>
  <c r="AQ188" i="3"/>
  <c r="AR188" i="3"/>
  <c r="AS188" i="3"/>
  <c r="AT188" i="3"/>
  <c r="AU188" i="3"/>
  <c r="BC188" i="3"/>
  <c r="C189" i="3"/>
  <c r="D189" i="3"/>
  <c r="E189" i="3"/>
  <c r="F189" i="3"/>
  <c r="G189" i="3"/>
  <c r="H189" i="3"/>
  <c r="J189" i="3"/>
  <c r="K189" i="3"/>
  <c r="L189" i="3"/>
  <c r="M189" i="3"/>
  <c r="AN189" i="3"/>
  <c r="AO189" i="3"/>
  <c r="AP189" i="3"/>
  <c r="AQ189" i="3"/>
  <c r="AR189" i="3"/>
  <c r="AS189" i="3"/>
  <c r="AT189" i="3"/>
  <c r="AU189" i="3"/>
  <c r="BC189" i="3"/>
  <c r="C190" i="3"/>
  <c r="D190" i="3"/>
  <c r="E190" i="3"/>
  <c r="F190" i="3"/>
  <c r="G190" i="3"/>
  <c r="H190" i="3"/>
  <c r="J190" i="3"/>
  <c r="K190" i="3"/>
  <c r="L190" i="3"/>
  <c r="M190" i="3"/>
  <c r="AN190" i="3"/>
  <c r="AO190" i="3"/>
  <c r="AP190" i="3"/>
  <c r="AQ190" i="3"/>
  <c r="AR190" i="3"/>
  <c r="AS190" i="3"/>
  <c r="AT190" i="3"/>
  <c r="AU190" i="3"/>
  <c r="BC190" i="3"/>
  <c r="C191" i="3"/>
  <c r="D191" i="3"/>
  <c r="E191" i="3"/>
  <c r="F191" i="3"/>
  <c r="G191" i="3"/>
  <c r="H191" i="3"/>
  <c r="J191" i="3"/>
  <c r="K191" i="3"/>
  <c r="L191" i="3"/>
  <c r="M191" i="3"/>
  <c r="AN191" i="3"/>
  <c r="AO191" i="3"/>
  <c r="AP191" i="3"/>
  <c r="AQ191" i="3"/>
  <c r="AR191" i="3"/>
  <c r="AS191" i="3"/>
  <c r="AT191" i="3"/>
  <c r="AU191" i="3"/>
  <c r="BC191" i="3"/>
  <c r="C192" i="3"/>
  <c r="D192" i="3"/>
  <c r="E192" i="3"/>
  <c r="F192" i="3"/>
  <c r="G192" i="3"/>
  <c r="H192" i="3"/>
  <c r="J192" i="3"/>
  <c r="K192" i="3"/>
  <c r="L192" i="3"/>
  <c r="M192" i="3"/>
  <c r="AN192" i="3"/>
  <c r="AO192" i="3"/>
  <c r="AP192" i="3"/>
  <c r="AQ192" i="3"/>
  <c r="AR192" i="3"/>
  <c r="AS192" i="3"/>
  <c r="AT192" i="3"/>
  <c r="AU192" i="3"/>
  <c r="BC192" i="3"/>
  <c r="C193" i="3"/>
  <c r="D193" i="3"/>
  <c r="E193" i="3"/>
  <c r="F193" i="3"/>
  <c r="G193" i="3"/>
  <c r="H193" i="3"/>
  <c r="J193" i="3"/>
  <c r="K193" i="3"/>
  <c r="L193" i="3"/>
  <c r="M193" i="3"/>
  <c r="AN193" i="3"/>
  <c r="AO193" i="3"/>
  <c r="AP193" i="3"/>
  <c r="AQ193" i="3"/>
  <c r="AR193" i="3"/>
  <c r="AS193" i="3"/>
  <c r="AT193" i="3"/>
  <c r="AU193" i="3"/>
  <c r="BC193" i="3"/>
  <c r="C194" i="3"/>
  <c r="D194" i="3"/>
  <c r="E194" i="3"/>
  <c r="F194" i="3"/>
  <c r="G194" i="3"/>
  <c r="H194" i="3"/>
  <c r="J194" i="3"/>
  <c r="K194" i="3"/>
  <c r="L194" i="3"/>
  <c r="M194" i="3"/>
  <c r="AN194" i="3"/>
  <c r="AO194" i="3"/>
  <c r="AP194" i="3"/>
  <c r="AQ194" i="3"/>
  <c r="AR194" i="3"/>
  <c r="AS194" i="3"/>
  <c r="AT194" i="3"/>
  <c r="AU194" i="3"/>
  <c r="BC194" i="3"/>
  <c r="C195" i="3"/>
  <c r="D195" i="3"/>
  <c r="E195" i="3"/>
  <c r="F195" i="3"/>
  <c r="G195" i="3"/>
  <c r="H195" i="3"/>
  <c r="J195" i="3"/>
  <c r="K195" i="3"/>
  <c r="L195" i="3"/>
  <c r="M195" i="3"/>
  <c r="AN195" i="3"/>
  <c r="AO195" i="3"/>
  <c r="AP195" i="3"/>
  <c r="AQ195" i="3"/>
  <c r="AR195" i="3"/>
  <c r="AS195" i="3"/>
  <c r="AT195" i="3"/>
  <c r="AU195" i="3"/>
  <c r="BC195" i="3"/>
  <c r="C196" i="3"/>
  <c r="D196" i="3"/>
  <c r="E196" i="3"/>
  <c r="F196" i="3"/>
  <c r="G196" i="3"/>
  <c r="H196" i="3"/>
  <c r="J196" i="3"/>
  <c r="K196" i="3"/>
  <c r="L196" i="3"/>
  <c r="M196" i="3"/>
  <c r="AN196" i="3"/>
  <c r="AO196" i="3"/>
  <c r="AP196" i="3"/>
  <c r="AQ196" i="3"/>
  <c r="AR196" i="3"/>
  <c r="AS196" i="3"/>
  <c r="AT196" i="3"/>
  <c r="AU196" i="3"/>
  <c r="BC196" i="3"/>
  <c r="C197" i="3"/>
  <c r="D197" i="3"/>
  <c r="E197" i="3"/>
  <c r="F197" i="3"/>
  <c r="G197" i="3"/>
  <c r="H197" i="3"/>
  <c r="J197" i="3"/>
  <c r="K197" i="3"/>
  <c r="L197" i="3"/>
  <c r="M197" i="3"/>
  <c r="AN197" i="3"/>
  <c r="AO197" i="3"/>
  <c r="AP197" i="3"/>
  <c r="AQ197" i="3"/>
  <c r="AR197" i="3"/>
  <c r="AS197" i="3"/>
  <c r="AT197" i="3"/>
  <c r="AU197" i="3"/>
  <c r="BC197" i="3"/>
  <c r="C198" i="3"/>
  <c r="D198" i="3"/>
  <c r="E198" i="3"/>
  <c r="F198" i="3"/>
  <c r="G198" i="3"/>
  <c r="H198" i="3"/>
  <c r="J198" i="3"/>
  <c r="K198" i="3"/>
  <c r="L198" i="3"/>
  <c r="M198" i="3"/>
  <c r="AN198" i="3"/>
  <c r="AO198" i="3"/>
  <c r="AP198" i="3"/>
  <c r="AQ198" i="3"/>
  <c r="AR198" i="3"/>
  <c r="AS198" i="3"/>
  <c r="AT198" i="3"/>
  <c r="AU198" i="3"/>
  <c r="BC198" i="3"/>
  <c r="C199" i="3"/>
  <c r="D199" i="3"/>
  <c r="E199" i="3"/>
  <c r="F199" i="3"/>
  <c r="G199" i="3"/>
  <c r="H199" i="3"/>
  <c r="J199" i="3"/>
  <c r="K199" i="3"/>
  <c r="L199" i="3"/>
  <c r="M199" i="3"/>
  <c r="AN199" i="3"/>
  <c r="AO199" i="3"/>
  <c r="AP199" i="3"/>
  <c r="AQ199" i="3"/>
  <c r="AR199" i="3"/>
  <c r="AS199" i="3"/>
  <c r="AT199" i="3"/>
  <c r="AU199" i="3"/>
  <c r="BC199" i="3"/>
  <c r="C200" i="3"/>
  <c r="D200" i="3"/>
  <c r="E200" i="3"/>
  <c r="F200" i="3"/>
  <c r="G200" i="3"/>
  <c r="H200" i="3"/>
  <c r="J200" i="3"/>
  <c r="K200" i="3"/>
  <c r="L200" i="3"/>
  <c r="M200" i="3"/>
  <c r="AN200" i="3"/>
  <c r="AO200" i="3"/>
  <c r="AP200" i="3"/>
  <c r="AQ200" i="3"/>
  <c r="AR200" i="3"/>
  <c r="AS200" i="3"/>
  <c r="AT200" i="3"/>
  <c r="AU200" i="3"/>
  <c r="BC200" i="3"/>
  <c r="C201" i="3"/>
  <c r="D201" i="3"/>
  <c r="E201" i="3"/>
  <c r="F201" i="3"/>
  <c r="G201" i="3"/>
  <c r="H201" i="3"/>
  <c r="J201" i="3"/>
  <c r="K201" i="3"/>
  <c r="L201" i="3"/>
  <c r="M201" i="3"/>
  <c r="AN201" i="3"/>
  <c r="AO201" i="3"/>
  <c r="AP201" i="3"/>
  <c r="AQ201" i="3"/>
  <c r="AR201" i="3"/>
  <c r="AS201" i="3"/>
  <c r="AT201" i="3"/>
  <c r="AU201" i="3"/>
  <c r="BC201" i="3"/>
  <c r="C202" i="3"/>
  <c r="D202" i="3"/>
  <c r="E202" i="3"/>
  <c r="F202" i="3"/>
  <c r="G202" i="3"/>
  <c r="H202" i="3"/>
  <c r="J202" i="3"/>
  <c r="K202" i="3"/>
  <c r="L202" i="3"/>
  <c r="M202" i="3"/>
  <c r="AN202" i="3"/>
  <c r="AO202" i="3"/>
  <c r="AP202" i="3"/>
  <c r="AQ202" i="3"/>
  <c r="AR202" i="3"/>
  <c r="AS202" i="3"/>
  <c r="AT202" i="3"/>
  <c r="AU202" i="3"/>
  <c r="BC202" i="3"/>
  <c r="C203" i="3"/>
  <c r="D203" i="3"/>
  <c r="E203" i="3"/>
  <c r="F203" i="3"/>
  <c r="G203" i="3"/>
  <c r="H203" i="3"/>
  <c r="J203" i="3"/>
  <c r="K203" i="3"/>
  <c r="L203" i="3"/>
  <c r="M203" i="3"/>
  <c r="AN203" i="3"/>
  <c r="AO203" i="3"/>
  <c r="AP203" i="3"/>
  <c r="AQ203" i="3"/>
  <c r="AR203" i="3"/>
  <c r="AS203" i="3"/>
  <c r="AT203" i="3"/>
  <c r="AU203" i="3"/>
  <c r="BC203" i="3"/>
  <c r="C204" i="3"/>
  <c r="D204" i="3"/>
  <c r="E204" i="3"/>
  <c r="F204" i="3"/>
  <c r="G204" i="3"/>
  <c r="H204" i="3"/>
  <c r="J204" i="3"/>
  <c r="K204" i="3"/>
  <c r="L204" i="3"/>
  <c r="M204" i="3"/>
  <c r="AN204" i="3"/>
  <c r="AO204" i="3"/>
  <c r="AP204" i="3"/>
  <c r="AQ204" i="3"/>
  <c r="AR204" i="3"/>
  <c r="AS204" i="3"/>
  <c r="AT204" i="3"/>
  <c r="AU204" i="3"/>
  <c r="BC204" i="3"/>
  <c r="C205" i="3"/>
  <c r="D205" i="3"/>
  <c r="E205" i="3"/>
  <c r="F205" i="3"/>
  <c r="G205" i="3"/>
  <c r="H205" i="3"/>
  <c r="J205" i="3"/>
  <c r="K205" i="3"/>
  <c r="L205" i="3"/>
  <c r="M205" i="3"/>
  <c r="AN205" i="3"/>
  <c r="AO205" i="3"/>
  <c r="AP205" i="3"/>
  <c r="AQ205" i="3"/>
  <c r="AR205" i="3"/>
  <c r="AS205" i="3"/>
  <c r="AT205" i="3"/>
  <c r="AU205" i="3"/>
  <c r="BC205" i="3"/>
  <c r="C206" i="3"/>
  <c r="D206" i="3"/>
  <c r="E206" i="3"/>
  <c r="F206" i="3"/>
  <c r="G206" i="3"/>
  <c r="H206" i="3"/>
  <c r="J206" i="3"/>
  <c r="K206" i="3"/>
  <c r="L206" i="3"/>
  <c r="M206" i="3"/>
  <c r="AN206" i="3"/>
  <c r="AO206" i="3"/>
  <c r="AP206" i="3"/>
  <c r="AQ206" i="3"/>
  <c r="AR206" i="3"/>
  <c r="AS206" i="3"/>
  <c r="AT206" i="3"/>
  <c r="AU206" i="3"/>
  <c r="C208" i="3"/>
  <c r="D208" i="3"/>
  <c r="E208" i="3"/>
  <c r="F208" i="3"/>
  <c r="G208" i="3"/>
  <c r="H208" i="3"/>
  <c r="J208" i="3"/>
  <c r="K208" i="3"/>
  <c r="L208" i="3"/>
  <c r="M208" i="3"/>
  <c r="AN208" i="3"/>
  <c r="AO208" i="3"/>
  <c r="AP208" i="3"/>
  <c r="AQ208" i="3"/>
  <c r="AR208" i="3"/>
  <c r="AS208" i="3"/>
  <c r="AT208" i="3"/>
  <c r="AU208" i="3"/>
  <c r="BC208" i="3"/>
  <c r="C209" i="3"/>
  <c r="D209" i="3"/>
  <c r="E209" i="3"/>
  <c r="F209" i="3"/>
  <c r="G209" i="3"/>
  <c r="H209" i="3"/>
  <c r="J209" i="3"/>
  <c r="K209" i="3"/>
  <c r="L209" i="3"/>
  <c r="M209" i="3"/>
  <c r="AN209" i="3"/>
  <c r="AO209" i="3"/>
  <c r="AP209" i="3"/>
  <c r="AQ209" i="3"/>
  <c r="AR209" i="3"/>
  <c r="AS209" i="3"/>
  <c r="AT209" i="3"/>
  <c r="AU209" i="3"/>
  <c r="BC209" i="3"/>
  <c r="C210" i="3"/>
  <c r="D210" i="3"/>
  <c r="E210" i="3"/>
  <c r="F210" i="3"/>
  <c r="G210" i="3"/>
  <c r="H210" i="3"/>
  <c r="J210" i="3"/>
  <c r="K210" i="3"/>
  <c r="L210" i="3"/>
  <c r="M210" i="3"/>
  <c r="AN210" i="3"/>
  <c r="AO210" i="3"/>
  <c r="AP210" i="3"/>
  <c r="AQ210" i="3"/>
  <c r="AR210" i="3"/>
  <c r="AS210" i="3"/>
  <c r="AT210" i="3"/>
  <c r="AU210" i="3"/>
  <c r="BC210" i="3"/>
  <c r="C211" i="3"/>
  <c r="D211" i="3"/>
  <c r="E211" i="3"/>
  <c r="F211" i="3"/>
  <c r="G211" i="3"/>
  <c r="H211" i="3"/>
  <c r="J211" i="3"/>
  <c r="K211" i="3"/>
  <c r="L211" i="3"/>
  <c r="M211" i="3"/>
  <c r="AN211" i="3"/>
  <c r="AO211" i="3"/>
  <c r="AP211" i="3"/>
  <c r="AQ211" i="3"/>
  <c r="AR211" i="3"/>
  <c r="AS211" i="3"/>
  <c r="AT211" i="3"/>
  <c r="AU211" i="3"/>
  <c r="BC211" i="3"/>
  <c r="C212" i="3"/>
  <c r="D212" i="3"/>
  <c r="E212" i="3"/>
  <c r="F212" i="3"/>
  <c r="G212" i="3"/>
  <c r="H212" i="3"/>
  <c r="J212" i="3"/>
  <c r="K212" i="3"/>
  <c r="L212" i="3"/>
  <c r="M212" i="3"/>
  <c r="AN212" i="3"/>
  <c r="AO212" i="3"/>
  <c r="AP212" i="3"/>
  <c r="AQ212" i="3"/>
  <c r="AR212" i="3"/>
  <c r="AS212" i="3"/>
  <c r="AT212" i="3"/>
  <c r="AU212" i="3"/>
  <c r="BC212" i="3"/>
  <c r="C213" i="3"/>
  <c r="D213" i="3"/>
  <c r="E213" i="3"/>
  <c r="F213" i="3"/>
  <c r="G213" i="3"/>
  <c r="H213" i="3"/>
  <c r="J213" i="3"/>
  <c r="K213" i="3"/>
  <c r="L213" i="3"/>
  <c r="M213" i="3"/>
  <c r="AN213" i="3"/>
  <c r="AO213" i="3"/>
  <c r="AP213" i="3"/>
  <c r="AQ213" i="3"/>
  <c r="AR213" i="3"/>
  <c r="AS213" i="3"/>
  <c r="AT213" i="3"/>
  <c r="AU213" i="3"/>
  <c r="BC213" i="3"/>
  <c r="C214" i="3"/>
  <c r="D214" i="3"/>
  <c r="E214" i="3"/>
  <c r="F214" i="3"/>
  <c r="G214" i="3"/>
  <c r="H214" i="3"/>
  <c r="J214" i="3"/>
  <c r="K214" i="3"/>
  <c r="L214" i="3"/>
  <c r="M214" i="3"/>
  <c r="AN214" i="3"/>
  <c r="AO214" i="3"/>
  <c r="AP214" i="3"/>
  <c r="AQ214" i="3"/>
  <c r="AR214" i="3"/>
  <c r="AS214" i="3"/>
  <c r="AT214" i="3"/>
  <c r="AU214" i="3"/>
  <c r="BC214" i="3"/>
  <c r="C215" i="3"/>
  <c r="D215" i="3"/>
  <c r="E215" i="3"/>
  <c r="F215" i="3"/>
  <c r="G215" i="3"/>
  <c r="H215" i="3"/>
  <c r="J215" i="3"/>
  <c r="K215" i="3"/>
  <c r="L215" i="3"/>
  <c r="M215" i="3"/>
  <c r="AN215" i="3"/>
  <c r="AO215" i="3"/>
  <c r="AP215" i="3"/>
  <c r="AQ215" i="3"/>
  <c r="AR215" i="3"/>
  <c r="AS215" i="3"/>
  <c r="AT215" i="3"/>
  <c r="AU215" i="3"/>
  <c r="BC215" i="3"/>
  <c r="C216" i="3"/>
  <c r="D216" i="3"/>
  <c r="E216" i="3"/>
  <c r="F216" i="3"/>
  <c r="G216" i="3"/>
  <c r="H216" i="3"/>
  <c r="J216" i="3"/>
  <c r="K216" i="3"/>
  <c r="L216" i="3"/>
  <c r="M216" i="3"/>
  <c r="AN216" i="3"/>
  <c r="AO216" i="3"/>
  <c r="AP216" i="3"/>
  <c r="AQ216" i="3"/>
  <c r="AR216" i="3"/>
  <c r="AS216" i="3"/>
  <c r="AT216" i="3"/>
  <c r="AU216" i="3"/>
  <c r="BC216" i="3"/>
  <c r="C217" i="3"/>
  <c r="D217" i="3"/>
  <c r="E217" i="3"/>
  <c r="F217" i="3"/>
  <c r="G217" i="3"/>
  <c r="H217" i="3"/>
  <c r="J217" i="3"/>
  <c r="K217" i="3"/>
  <c r="L217" i="3"/>
  <c r="M217" i="3"/>
  <c r="AN217" i="3"/>
  <c r="AO217" i="3"/>
  <c r="AP217" i="3"/>
  <c r="AQ217" i="3"/>
  <c r="AR217" i="3"/>
  <c r="AS217" i="3"/>
  <c r="AT217" i="3"/>
  <c r="AU217" i="3"/>
  <c r="BC217" i="3"/>
  <c r="C218" i="3"/>
  <c r="D218" i="3"/>
  <c r="E218" i="3"/>
  <c r="F218" i="3"/>
  <c r="G218" i="3"/>
  <c r="H218" i="3"/>
  <c r="J218" i="3"/>
  <c r="K218" i="3"/>
  <c r="L218" i="3"/>
  <c r="M218" i="3"/>
  <c r="AN218" i="3"/>
  <c r="AO218" i="3"/>
  <c r="AP218" i="3"/>
  <c r="AQ218" i="3"/>
  <c r="AR218" i="3"/>
  <c r="AS218" i="3"/>
  <c r="AT218" i="3"/>
  <c r="AU218" i="3"/>
  <c r="BC218" i="3"/>
  <c r="C219" i="3"/>
  <c r="D219" i="3"/>
  <c r="E219" i="3"/>
  <c r="F219" i="3"/>
  <c r="G219" i="3"/>
  <c r="H219" i="3"/>
  <c r="J219" i="3"/>
  <c r="K219" i="3"/>
  <c r="L219" i="3"/>
  <c r="M219" i="3"/>
  <c r="AN219" i="3"/>
  <c r="AO219" i="3"/>
  <c r="AP219" i="3"/>
  <c r="AQ219" i="3"/>
  <c r="AR219" i="3"/>
  <c r="AS219" i="3"/>
  <c r="AT219" i="3"/>
  <c r="AU219" i="3"/>
  <c r="BC219" i="3"/>
  <c r="C220" i="3"/>
  <c r="D220" i="3"/>
  <c r="E220" i="3"/>
  <c r="F220" i="3"/>
  <c r="G220" i="3"/>
  <c r="H220" i="3"/>
  <c r="J220" i="3"/>
  <c r="K220" i="3"/>
  <c r="L220" i="3"/>
  <c r="M220" i="3"/>
  <c r="AN220" i="3"/>
  <c r="AO220" i="3"/>
  <c r="AP220" i="3"/>
  <c r="AQ220" i="3"/>
  <c r="AR220" i="3"/>
  <c r="AS220" i="3"/>
  <c r="AT220" i="3"/>
  <c r="AU220" i="3"/>
  <c r="BC220" i="3"/>
  <c r="C221" i="3"/>
  <c r="D221" i="3"/>
  <c r="E221" i="3"/>
  <c r="F221" i="3"/>
  <c r="G221" i="3"/>
  <c r="H221" i="3"/>
  <c r="J221" i="3"/>
  <c r="K221" i="3"/>
  <c r="L221" i="3"/>
  <c r="M221" i="3"/>
  <c r="AN221" i="3"/>
  <c r="AO221" i="3"/>
  <c r="AP221" i="3"/>
  <c r="AQ221" i="3"/>
  <c r="AR221" i="3"/>
  <c r="AS221" i="3"/>
  <c r="AT221" i="3"/>
  <c r="AU221" i="3"/>
  <c r="BC221" i="3"/>
  <c r="C222" i="3"/>
  <c r="D222" i="3"/>
  <c r="E222" i="3"/>
  <c r="F222" i="3"/>
  <c r="G222" i="3"/>
  <c r="H222" i="3"/>
  <c r="J222" i="3"/>
  <c r="K222" i="3"/>
  <c r="L222" i="3"/>
  <c r="M222" i="3"/>
  <c r="AN222" i="3"/>
  <c r="AO222" i="3"/>
  <c r="AP222" i="3"/>
  <c r="AQ222" i="3"/>
  <c r="AR222" i="3"/>
  <c r="AS222" i="3"/>
  <c r="AT222" i="3"/>
  <c r="AU222" i="3"/>
  <c r="BC222" i="3"/>
  <c r="C223" i="3"/>
  <c r="D223" i="3"/>
  <c r="E223" i="3"/>
  <c r="F223" i="3"/>
  <c r="G223" i="3"/>
  <c r="H223" i="3"/>
  <c r="J223" i="3"/>
  <c r="K223" i="3"/>
  <c r="L223" i="3"/>
  <c r="M223" i="3"/>
  <c r="AN223" i="3"/>
  <c r="AO223" i="3"/>
  <c r="AP223" i="3"/>
  <c r="AQ223" i="3"/>
  <c r="AR223" i="3"/>
  <c r="AS223" i="3"/>
  <c r="AT223" i="3"/>
  <c r="AU223" i="3"/>
  <c r="BC223" i="3"/>
  <c r="C224" i="3"/>
  <c r="D224" i="3"/>
  <c r="E224" i="3"/>
  <c r="F224" i="3"/>
  <c r="G224" i="3"/>
  <c r="H224" i="3"/>
  <c r="J224" i="3"/>
  <c r="K224" i="3"/>
  <c r="L224" i="3"/>
  <c r="M224" i="3"/>
  <c r="AN224" i="3"/>
  <c r="AO224" i="3"/>
  <c r="AP224" i="3"/>
  <c r="AQ224" i="3"/>
  <c r="AR224" i="3"/>
  <c r="AS224" i="3"/>
  <c r="AT224" i="3"/>
  <c r="AU224" i="3"/>
  <c r="BC224" i="3"/>
  <c r="C225" i="3"/>
  <c r="D225" i="3"/>
  <c r="E225" i="3"/>
  <c r="F225" i="3"/>
  <c r="G225" i="3"/>
  <c r="H225" i="3"/>
  <c r="J225" i="3"/>
  <c r="K225" i="3"/>
  <c r="L225" i="3"/>
  <c r="M225" i="3"/>
  <c r="AN225" i="3"/>
  <c r="AO225" i="3"/>
  <c r="AP225" i="3"/>
  <c r="AQ225" i="3"/>
  <c r="AR225" i="3"/>
  <c r="AS225" i="3"/>
  <c r="AT225" i="3"/>
  <c r="AU225" i="3"/>
  <c r="BC225" i="3"/>
  <c r="C226" i="3"/>
  <c r="D226" i="3"/>
  <c r="E226" i="3"/>
  <c r="F226" i="3"/>
  <c r="G226" i="3"/>
  <c r="H226" i="3"/>
  <c r="J226" i="3"/>
  <c r="K226" i="3"/>
  <c r="L226" i="3"/>
  <c r="M226" i="3"/>
  <c r="AN226" i="3"/>
  <c r="AO226" i="3"/>
  <c r="AP226" i="3"/>
  <c r="AQ226" i="3"/>
  <c r="AR226" i="3"/>
  <c r="AS226" i="3"/>
  <c r="AT226" i="3"/>
  <c r="AU226" i="3"/>
  <c r="BC226" i="3"/>
  <c r="C227" i="3"/>
  <c r="D227" i="3"/>
  <c r="E227" i="3"/>
  <c r="F227" i="3"/>
  <c r="G227" i="3"/>
  <c r="H227" i="3"/>
  <c r="J227" i="3"/>
  <c r="K227" i="3"/>
  <c r="L227" i="3"/>
  <c r="M227" i="3"/>
  <c r="AN227" i="3"/>
  <c r="AO227" i="3"/>
  <c r="AP227" i="3"/>
  <c r="AQ227" i="3"/>
  <c r="AR227" i="3"/>
  <c r="AS227" i="3"/>
  <c r="AT227" i="3"/>
  <c r="AU227" i="3"/>
  <c r="BC227" i="3"/>
  <c r="C228" i="3"/>
  <c r="D228" i="3"/>
  <c r="E228" i="3"/>
  <c r="F228" i="3"/>
  <c r="G228" i="3"/>
  <c r="H228" i="3"/>
  <c r="J228" i="3"/>
  <c r="K228" i="3"/>
  <c r="L228" i="3"/>
  <c r="M228" i="3"/>
  <c r="AN228" i="3"/>
  <c r="AO228" i="3"/>
  <c r="AP228" i="3"/>
  <c r="AQ228" i="3"/>
  <c r="AR228" i="3"/>
  <c r="AS228" i="3"/>
  <c r="AT228" i="3"/>
  <c r="AU228" i="3"/>
  <c r="BC228" i="3"/>
  <c r="C229" i="3"/>
  <c r="D229" i="3"/>
  <c r="E229" i="3"/>
  <c r="F229" i="3"/>
  <c r="G229" i="3"/>
  <c r="H229" i="3"/>
  <c r="J229" i="3"/>
  <c r="K229" i="3"/>
  <c r="L229" i="3"/>
  <c r="M229" i="3"/>
  <c r="AN229" i="3"/>
  <c r="AO229" i="3"/>
  <c r="AP229" i="3"/>
  <c r="AQ229" i="3"/>
  <c r="AR229" i="3"/>
  <c r="AS229" i="3"/>
  <c r="AT229" i="3"/>
  <c r="AU229" i="3"/>
  <c r="BC229" i="3"/>
  <c r="C230" i="3"/>
  <c r="D230" i="3"/>
  <c r="E230" i="3"/>
  <c r="F230" i="3"/>
  <c r="G230" i="3"/>
  <c r="H230" i="3"/>
  <c r="J230" i="3"/>
  <c r="K230" i="3"/>
  <c r="L230" i="3"/>
  <c r="M230" i="3"/>
  <c r="AN230" i="3"/>
  <c r="AO230" i="3"/>
  <c r="AP230" i="3"/>
  <c r="AQ230" i="3"/>
  <c r="AR230" i="3"/>
  <c r="AS230" i="3"/>
  <c r="AT230" i="3"/>
  <c r="AU230" i="3"/>
  <c r="BC230" i="3"/>
  <c r="C231" i="3"/>
  <c r="D231" i="3"/>
  <c r="E231" i="3"/>
  <c r="F231" i="3"/>
  <c r="G231" i="3"/>
  <c r="H231" i="3"/>
  <c r="J231" i="3"/>
  <c r="K231" i="3"/>
  <c r="L231" i="3"/>
  <c r="M231" i="3"/>
  <c r="AN231" i="3"/>
  <c r="AO231" i="3"/>
  <c r="AP231" i="3"/>
  <c r="AQ231" i="3"/>
  <c r="AR231" i="3"/>
  <c r="AS231" i="3"/>
  <c r="AT231" i="3"/>
  <c r="AU231" i="3"/>
  <c r="BC231" i="3"/>
  <c r="C232" i="3"/>
  <c r="D232" i="3"/>
  <c r="E232" i="3"/>
  <c r="F232" i="3"/>
  <c r="G232" i="3"/>
  <c r="H232" i="3"/>
  <c r="J232" i="3"/>
  <c r="K232" i="3"/>
  <c r="L232" i="3"/>
  <c r="M232" i="3"/>
  <c r="AN232" i="3"/>
  <c r="AO232" i="3"/>
  <c r="AP232" i="3"/>
  <c r="AQ232" i="3"/>
  <c r="AR232" i="3"/>
  <c r="AS232" i="3"/>
  <c r="AT232" i="3"/>
  <c r="AU232" i="3"/>
  <c r="BC232" i="3"/>
  <c r="C233" i="3"/>
  <c r="D233" i="3"/>
  <c r="E233" i="3"/>
  <c r="F233" i="3"/>
  <c r="G233" i="3"/>
  <c r="H233" i="3"/>
  <c r="J233" i="3"/>
  <c r="K233" i="3"/>
  <c r="L233" i="3"/>
  <c r="M233" i="3"/>
  <c r="AN233" i="3"/>
  <c r="AO233" i="3"/>
  <c r="AP233" i="3"/>
  <c r="AQ233" i="3"/>
  <c r="AR233" i="3"/>
  <c r="AS233" i="3"/>
  <c r="AT233" i="3"/>
  <c r="AU233" i="3"/>
  <c r="BC233" i="3"/>
  <c r="C234" i="3"/>
  <c r="D234" i="3"/>
  <c r="E234" i="3"/>
  <c r="F234" i="3"/>
  <c r="G234" i="3"/>
  <c r="H234" i="3"/>
  <c r="J234" i="3"/>
  <c r="K234" i="3"/>
  <c r="L234" i="3"/>
  <c r="M234" i="3"/>
  <c r="AN234" i="3"/>
  <c r="AO234" i="3"/>
  <c r="AP234" i="3"/>
  <c r="AQ234" i="3"/>
  <c r="AR234" i="3"/>
  <c r="AS234" i="3"/>
  <c r="AT234" i="3"/>
  <c r="AU234" i="3"/>
  <c r="BC234" i="3"/>
  <c r="C235" i="3"/>
  <c r="D235" i="3"/>
  <c r="E235" i="3"/>
  <c r="F235" i="3"/>
  <c r="G235" i="3"/>
  <c r="H235" i="3"/>
  <c r="J235" i="3"/>
  <c r="K235" i="3"/>
  <c r="L235" i="3"/>
  <c r="M235" i="3"/>
  <c r="AN235" i="3"/>
  <c r="AO235" i="3"/>
  <c r="AP235" i="3"/>
  <c r="AQ235" i="3"/>
  <c r="AR235" i="3"/>
  <c r="AS235" i="3"/>
  <c r="AT235" i="3"/>
  <c r="AU235" i="3"/>
  <c r="BC235" i="3"/>
  <c r="C236" i="3"/>
  <c r="D236" i="3"/>
  <c r="E236" i="3"/>
  <c r="F236" i="3"/>
  <c r="G236" i="3"/>
  <c r="H236" i="3"/>
  <c r="J236" i="3"/>
  <c r="K236" i="3"/>
  <c r="L236" i="3"/>
  <c r="M236" i="3"/>
  <c r="AN236" i="3"/>
  <c r="AO236" i="3"/>
  <c r="AP236" i="3"/>
  <c r="AQ236" i="3"/>
  <c r="AR236" i="3"/>
  <c r="AS236" i="3"/>
  <c r="AT236" i="3"/>
  <c r="AU236" i="3"/>
  <c r="BC236" i="3"/>
  <c r="C237" i="3"/>
  <c r="D237" i="3"/>
  <c r="E237" i="3"/>
  <c r="F237" i="3"/>
  <c r="G237" i="3"/>
  <c r="H237" i="3"/>
  <c r="J237" i="3"/>
  <c r="K237" i="3"/>
  <c r="L237" i="3"/>
  <c r="M237" i="3"/>
  <c r="AN237" i="3"/>
  <c r="AO237" i="3"/>
  <c r="AP237" i="3"/>
  <c r="AQ237" i="3"/>
  <c r="AR237" i="3"/>
  <c r="AS237" i="3"/>
  <c r="AT237" i="3"/>
  <c r="AU237" i="3"/>
  <c r="BC237" i="3"/>
  <c r="C238" i="3"/>
  <c r="D238" i="3"/>
  <c r="E238" i="3"/>
  <c r="F238" i="3"/>
  <c r="G238" i="3"/>
  <c r="H238" i="3"/>
  <c r="J238" i="3"/>
  <c r="K238" i="3"/>
  <c r="L238" i="3"/>
  <c r="M238" i="3"/>
  <c r="AN238" i="3"/>
  <c r="AO238" i="3"/>
  <c r="AP238" i="3"/>
  <c r="AQ238" i="3"/>
  <c r="AR238" i="3"/>
  <c r="AS238" i="3"/>
  <c r="AT238" i="3"/>
  <c r="AU238" i="3"/>
  <c r="BC238" i="3"/>
  <c r="C239" i="3"/>
  <c r="D239" i="3"/>
  <c r="E239" i="3"/>
  <c r="F239" i="3"/>
  <c r="G239" i="3"/>
  <c r="H239" i="3"/>
  <c r="J239" i="3"/>
  <c r="K239" i="3"/>
  <c r="L239" i="3"/>
  <c r="M239" i="3"/>
  <c r="AN239" i="3"/>
  <c r="AO239" i="3"/>
  <c r="AP239" i="3"/>
  <c r="AQ239" i="3"/>
  <c r="AR239" i="3"/>
  <c r="AS239" i="3"/>
  <c r="AT239" i="3"/>
  <c r="AU239" i="3"/>
  <c r="BC239" i="3"/>
  <c r="C240" i="3"/>
  <c r="D240" i="3"/>
  <c r="E240" i="3"/>
  <c r="F240" i="3"/>
  <c r="G240" i="3"/>
  <c r="H240" i="3"/>
  <c r="J240" i="3"/>
  <c r="K240" i="3"/>
  <c r="L240" i="3"/>
  <c r="M240" i="3"/>
  <c r="AN240" i="3"/>
  <c r="AO240" i="3"/>
  <c r="AP240" i="3"/>
  <c r="AQ240" i="3"/>
  <c r="AR240" i="3"/>
  <c r="AS240" i="3"/>
  <c r="AT240" i="3"/>
  <c r="AU240" i="3"/>
  <c r="BC240" i="3"/>
  <c r="C241" i="3"/>
  <c r="D241" i="3"/>
  <c r="E241" i="3"/>
  <c r="F241" i="3"/>
  <c r="G241" i="3"/>
  <c r="H241" i="3"/>
  <c r="J241" i="3"/>
  <c r="K241" i="3"/>
  <c r="L241" i="3"/>
  <c r="M241" i="3"/>
  <c r="AN241" i="3"/>
  <c r="AO241" i="3"/>
  <c r="AP241" i="3"/>
  <c r="AQ241" i="3"/>
  <c r="AR241" i="3"/>
  <c r="AS241" i="3"/>
  <c r="AT241" i="3"/>
  <c r="AU241" i="3"/>
  <c r="BC241" i="3"/>
  <c r="C242" i="3"/>
  <c r="D242" i="3"/>
  <c r="E242" i="3"/>
  <c r="F242" i="3"/>
  <c r="G242" i="3"/>
  <c r="H242" i="3"/>
  <c r="J242" i="3"/>
  <c r="K242" i="3"/>
  <c r="L242" i="3"/>
  <c r="M242" i="3"/>
  <c r="AN242" i="3"/>
  <c r="AO242" i="3"/>
  <c r="AP242" i="3"/>
  <c r="AQ242" i="3"/>
  <c r="AR242" i="3"/>
  <c r="AS242" i="3"/>
  <c r="AT242" i="3"/>
  <c r="AU242" i="3"/>
  <c r="BC242" i="3"/>
  <c r="C243" i="3"/>
  <c r="D243" i="3"/>
  <c r="E243" i="3"/>
  <c r="F243" i="3"/>
  <c r="G243" i="3"/>
  <c r="H243" i="3"/>
  <c r="J243" i="3"/>
  <c r="K243" i="3"/>
  <c r="L243" i="3"/>
  <c r="M243" i="3"/>
  <c r="AN243" i="3"/>
  <c r="AO243" i="3"/>
  <c r="AP243" i="3"/>
  <c r="AQ243" i="3"/>
  <c r="AR243" i="3"/>
  <c r="AS243" i="3"/>
  <c r="AT243" i="3"/>
  <c r="AU243" i="3"/>
  <c r="BC243" i="3"/>
  <c r="C244" i="3"/>
  <c r="D244" i="3"/>
  <c r="E244" i="3"/>
  <c r="F244" i="3"/>
  <c r="G244" i="3"/>
  <c r="H244" i="3"/>
  <c r="J244" i="3"/>
  <c r="K244" i="3"/>
  <c r="L244" i="3"/>
  <c r="M244" i="3"/>
  <c r="AN244" i="3"/>
  <c r="AO244" i="3"/>
  <c r="AP244" i="3"/>
  <c r="AQ244" i="3"/>
  <c r="AR244" i="3"/>
  <c r="AS244" i="3"/>
  <c r="AT244" i="3"/>
  <c r="AU244" i="3"/>
  <c r="BC244" i="3"/>
  <c r="C245" i="3"/>
  <c r="D245" i="3"/>
  <c r="E245" i="3"/>
  <c r="F245" i="3"/>
  <c r="G245" i="3"/>
  <c r="H245" i="3"/>
  <c r="J245" i="3"/>
  <c r="K245" i="3"/>
  <c r="L245" i="3"/>
  <c r="M245" i="3"/>
  <c r="AN245" i="3"/>
  <c r="AO245" i="3"/>
  <c r="AP245" i="3"/>
  <c r="AQ245" i="3"/>
  <c r="AR245" i="3"/>
  <c r="AS245" i="3"/>
  <c r="AT245" i="3"/>
  <c r="AU245" i="3"/>
  <c r="BC245" i="3"/>
  <c r="C246" i="3"/>
  <c r="D246" i="3"/>
  <c r="E246" i="3"/>
  <c r="F246" i="3"/>
  <c r="G246" i="3"/>
  <c r="H246" i="3"/>
  <c r="J246" i="3"/>
  <c r="K246" i="3"/>
  <c r="L246" i="3"/>
  <c r="M246" i="3"/>
  <c r="AN246" i="3"/>
  <c r="AO246" i="3"/>
  <c r="AP246" i="3"/>
  <c r="AQ246" i="3"/>
  <c r="AR246" i="3"/>
  <c r="AS246" i="3"/>
  <c r="AT246" i="3"/>
  <c r="AU246" i="3"/>
  <c r="BC246" i="3"/>
  <c r="C247" i="3"/>
  <c r="D247" i="3"/>
  <c r="E247" i="3"/>
  <c r="F247" i="3"/>
  <c r="G247" i="3"/>
  <c r="H247" i="3"/>
  <c r="J247" i="3"/>
  <c r="K247" i="3"/>
  <c r="L247" i="3"/>
  <c r="M247" i="3"/>
  <c r="AN247" i="3"/>
  <c r="AO247" i="3"/>
  <c r="AP247" i="3"/>
  <c r="AQ247" i="3"/>
  <c r="AR247" i="3"/>
  <c r="AS247" i="3"/>
  <c r="AT247" i="3"/>
  <c r="AU247" i="3"/>
  <c r="BC247" i="3"/>
  <c r="C248" i="3"/>
  <c r="D248" i="3"/>
  <c r="E248" i="3"/>
  <c r="F248" i="3"/>
  <c r="G248" i="3"/>
  <c r="H248" i="3"/>
  <c r="J248" i="3"/>
  <c r="K248" i="3"/>
  <c r="L248" i="3"/>
  <c r="M248" i="3"/>
  <c r="AN248" i="3"/>
  <c r="AO248" i="3"/>
  <c r="AP248" i="3"/>
  <c r="AQ248" i="3"/>
  <c r="AR248" i="3"/>
  <c r="AS248" i="3"/>
  <c r="AT248" i="3"/>
  <c r="AU248" i="3"/>
  <c r="BC248" i="3"/>
  <c r="C249" i="3"/>
  <c r="D249" i="3"/>
  <c r="E249" i="3"/>
  <c r="F249" i="3"/>
  <c r="G249" i="3"/>
  <c r="H249" i="3"/>
  <c r="J249" i="3"/>
  <c r="K249" i="3"/>
  <c r="L249" i="3"/>
  <c r="M249" i="3"/>
  <c r="AN249" i="3"/>
  <c r="AO249" i="3"/>
  <c r="AP249" i="3"/>
  <c r="AQ249" i="3"/>
  <c r="AR249" i="3"/>
  <c r="AS249" i="3"/>
  <c r="AT249" i="3"/>
  <c r="AU249" i="3"/>
  <c r="BC249" i="3"/>
  <c r="C250" i="3"/>
  <c r="D250" i="3"/>
  <c r="E250" i="3"/>
  <c r="F250" i="3"/>
  <c r="G250" i="3"/>
  <c r="H250" i="3"/>
  <c r="J250" i="3"/>
  <c r="K250" i="3"/>
  <c r="L250" i="3"/>
  <c r="M250" i="3"/>
  <c r="AN250" i="3"/>
  <c r="AO250" i="3"/>
  <c r="AP250" i="3"/>
  <c r="AQ250" i="3"/>
  <c r="AR250" i="3"/>
  <c r="AS250" i="3"/>
  <c r="AT250" i="3"/>
  <c r="AU250" i="3"/>
  <c r="BC250" i="3"/>
  <c r="C251" i="3"/>
  <c r="D251" i="3"/>
  <c r="E251" i="3"/>
  <c r="F251" i="3"/>
  <c r="G251" i="3"/>
  <c r="H251" i="3"/>
  <c r="J251" i="3"/>
  <c r="K251" i="3"/>
  <c r="L251" i="3"/>
  <c r="M251" i="3"/>
  <c r="AN251" i="3"/>
  <c r="AO251" i="3"/>
  <c r="AP251" i="3"/>
  <c r="AQ251" i="3"/>
  <c r="AR251" i="3"/>
  <c r="AS251" i="3"/>
  <c r="AT251" i="3"/>
  <c r="AU251" i="3"/>
  <c r="BC251" i="3"/>
  <c r="C252" i="3"/>
  <c r="D252" i="3"/>
  <c r="E252" i="3"/>
  <c r="F252" i="3"/>
  <c r="G252" i="3"/>
  <c r="H252" i="3"/>
  <c r="J252" i="3"/>
  <c r="K252" i="3"/>
  <c r="L252" i="3"/>
  <c r="M252" i="3"/>
  <c r="AN252" i="3"/>
  <c r="AO252" i="3"/>
  <c r="AP252" i="3"/>
  <c r="AQ252" i="3"/>
  <c r="AR252" i="3"/>
  <c r="AS252" i="3"/>
  <c r="AT252" i="3"/>
  <c r="AU252" i="3"/>
  <c r="BC252" i="3"/>
  <c r="C253" i="3"/>
  <c r="D253" i="3"/>
  <c r="E253" i="3"/>
  <c r="F253" i="3"/>
  <c r="G253" i="3"/>
  <c r="H253" i="3"/>
  <c r="J253" i="3"/>
  <c r="K253" i="3"/>
  <c r="L253" i="3"/>
  <c r="M253" i="3"/>
  <c r="AN253" i="3"/>
  <c r="AO253" i="3"/>
  <c r="AP253" i="3"/>
  <c r="AQ253" i="3"/>
  <c r="AR253" i="3"/>
  <c r="AS253" i="3"/>
  <c r="AT253" i="3"/>
  <c r="AU253" i="3"/>
  <c r="BC253" i="3"/>
  <c r="C254" i="3"/>
  <c r="D254" i="3"/>
  <c r="E254" i="3"/>
  <c r="F254" i="3"/>
  <c r="G254" i="3"/>
  <c r="H254" i="3"/>
  <c r="J254" i="3"/>
  <c r="K254" i="3"/>
  <c r="L254" i="3"/>
  <c r="M254" i="3"/>
  <c r="AN254" i="3"/>
  <c r="AO254" i="3"/>
  <c r="AP254" i="3"/>
  <c r="AQ254" i="3"/>
  <c r="AR254" i="3"/>
  <c r="AS254" i="3"/>
  <c r="AT254" i="3"/>
  <c r="AU254" i="3"/>
  <c r="BC254" i="3"/>
  <c r="C255" i="3"/>
  <c r="D255" i="3"/>
  <c r="E255" i="3"/>
  <c r="F255" i="3"/>
  <c r="G255" i="3"/>
  <c r="H255" i="3"/>
  <c r="J255" i="3"/>
  <c r="K255" i="3"/>
  <c r="L255" i="3"/>
  <c r="M255" i="3"/>
  <c r="AN255" i="3"/>
  <c r="AO255" i="3"/>
  <c r="AP255" i="3"/>
  <c r="AQ255" i="3"/>
  <c r="AR255" i="3"/>
  <c r="AS255" i="3"/>
  <c r="AT255" i="3"/>
  <c r="AU255" i="3"/>
  <c r="BC255" i="3"/>
  <c r="C256" i="3"/>
  <c r="D256" i="3"/>
  <c r="E256" i="3"/>
  <c r="F256" i="3"/>
  <c r="G256" i="3"/>
  <c r="H256" i="3"/>
  <c r="J256" i="3"/>
  <c r="K256" i="3"/>
  <c r="L256" i="3"/>
  <c r="M256" i="3"/>
  <c r="AN256" i="3"/>
  <c r="AO256" i="3"/>
  <c r="AP256" i="3"/>
  <c r="AQ256" i="3"/>
  <c r="AR256" i="3"/>
  <c r="AS256" i="3"/>
  <c r="AT256" i="3"/>
  <c r="AU256" i="3"/>
  <c r="BC256" i="3"/>
  <c r="C257" i="3"/>
  <c r="D257" i="3"/>
  <c r="E257" i="3"/>
  <c r="F257" i="3"/>
  <c r="G257" i="3"/>
  <c r="H257" i="3"/>
  <c r="J257" i="3"/>
  <c r="K257" i="3"/>
  <c r="L257" i="3"/>
  <c r="M257" i="3"/>
  <c r="AN257" i="3"/>
  <c r="AO257" i="3"/>
  <c r="AP257" i="3"/>
  <c r="AQ257" i="3"/>
  <c r="AR257" i="3"/>
  <c r="AS257" i="3"/>
  <c r="AT257" i="3"/>
  <c r="AU257" i="3"/>
  <c r="BC257" i="3"/>
  <c r="C258" i="3"/>
  <c r="D258" i="3"/>
  <c r="E258" i="3"/>
  <c r="F258" i="3"/>
  <c r="G258" i="3"/>
  <c r="H258" i="3"/>
  <c r="J258" i="3"/>
  <c r="K258" i="3"/>
  <c r="L258" i="3"/>
  <c r="M258" i="3"/>
  <c r="AN258" i="3"/>
  <c r="AO258" i="3"/>
  <c r="AP258" i="3"/>
  <c r="AQ258" i="3"/>
  <c r="AR258" i="3"/>
  <c r="AS258" i="3"/>
  <c r="AT258" i="3"/>
  <c r="AU258" i="3"/>
  <c r="BC258" i="3"/>
  <c r="C259" i="3"/>
  <c r="D259" i="3"/>
  <c r="E259" i="3"/>
  <c r="F259" i="3"/>
  <c r="G259" i="3"/>
  <c r="H259" i="3"/>
  <c r="J259" i="3"/>
  <c r="K259" i="3"/>
  <c r="L259" i="3"/>
  <c r="M259" i="3"/>
  <c r="AN259" i="3"/>
  <c r="AO259" i="3"/>
  <c r="AP259" i="3"/>
  <c r="AQ259" i="3"/>
  <c r="AR259" i="3"/>
  <c r="AS259" i="3"/>
  <c r="AT259" i="3"/>
  <c r="AU259" i="3"/>
  <c r="BC259" i="3"/>
  <c r="C260" i="3"/>
  <c r="D260" i="3"/>
  <c r="E260" i="3"/>
  <c r="F260" i="3"/>
  <c r="G260" i="3"/>
  <c r="H260" i="3"/>
  <c r="J260" i="3"/>
  <c r="K260" i="3"/>
  <c r="L260" i="3"/>
  <c r="M260" i="3"/>
  <c r="AN260" i="3"/>
  <c r="AO260" i="3"/>
  <c r="AP260" i="3"/>
  <c r="AQ260" i="3"/>
  <c r="AR260" i="3"/>
  <c r="AS260" i="3"/>
  <c r="AT260" i="3"/>
  <c r="AU260" i="3"/>
  <c r="BC260" i="3"/>
  <c r="C261" i="3"/>
  <c r="D261" i="3"/>
  <c r="E261" i="3"/>
  <c r="F261" i="3"/>
  <c r="G261" i="3"/>
  <c r="H261" i="3"/>
  <c r="J261" i="3"/>
  <c r="K261" i="3"/>
  <c r="L261" i="3"/>
  <c r="M261" i="3"/>
  <c r="AN261" i="3"/>
  <c r="AO261" i="3"/>
  <c r="AP261" i="3"/>
  <c r="AQ261" i="3"/>
  <c r="AR261" i="3"/>
  <c r="AS261" i="3"/>
  <c r="AT261" i="3"/>
  <c r="AU261" i="3"/>
  <c r="BC261" i="3"/>
  <c r="C262" i="3"/>
  <c r="D262" i="3"/>
  <c r="E262" i="3"/>
  <c r="F262" i="3"/>
  <c r="G262" i="3"/>
  <c r="H262" i="3"/>
  <c r="J262" i="3"/>
  <c r="K262" i="3"/>
  <c r="L262" i="3"/>
  <c r="M262" i="3"/>
  <c r="AN262" i="3"/>
  <c r="AO262" i="3"/>
  <c r="AP262" i="3"/>
  <c r="AQ262" i="3"/>
  <c r="AR262" i="3"/>
  <c r="AS262" i="3"/>
  <c r="AT262" i="3"/>
  <c r="AU262" i="3"/>
  <c r="BC262" i="3"/>
  <c r="C263" i="3"/>
  <c r="D263" i="3"/>
  <c r="E263" i="3"/>
  <c r="F263" i="3"/>
  <c r="G263" i="3"/>
  <c r="H263" i="3"/>
  <c r="J263" i="3"/>
  <c r="K263" i="3"/>
  <c r="L263" i="3"/>
  <c r="M263" i="3"/>
  <c r="AN263" i="3"/>
  <c r="AO263" i="3"/>
  <c r="AP263" i="3"/>
  <c r="AQ263" i="3"/>
  <c r="AR263" i="3"/>
  <c r="AS263" i="3"/>
  <c r="AT263" i="3"/>
  <c r="AU263" i="3"/>
  <c r="BC263" i="3"/>
  <c r="AP264" i="3"/>
  <c r="BC264" i="3"/>
  <c r="AP265" i="3"/>
  <c r="BC265" i="3"/>
  <c r="BS266" i="3"/>
  <c r="C268" i="3"/>
  <c r="D268" i="3"/>
  <c r="E268" i="3"/>
  <c r="F268" i="3"/>
  <c r="G268" i="3"/>
  <c r="H268" i="3"/>
  <c r="J268" i="3"/>
  <c r="K268" i="3"/>
  <c r="L268" i="3"/>
  <c r="M268" i="3"/>
  <c r="AN268" i="3"/>
  <c r="AO268" i="3"/>
  <c r="AP268" i="3"/>
  <c r="AQ268" i="3"/>
  <c r="AR268" i="3"/>
  <c r="AS268" i="3"/>
  <c r="AT268" i="3"/>
  <c r="AU268" i="3"/>
  <c r="BC268" i="3"/>
  <c r="C269" i="3"/>
  <c r="D269" i="3"/>
  <c r="E269" i="3"/>
  <c r="F269" i="3"/>
  <c r="G269" i="3"/>
  <c r="H269" i="3"/>
  <c r="J269" i="3"/>
  <c r="K269" i="3"/>
  <c r="L269" i="3"/>
  <c r="M269" i="3"/>
  <c r="AN269" i="3"/>
  <c r="AO269" i="3"/>
  <c r="AP269" i="3"/>
  <c r="AQ269" i="3"/>
  <c r="AR269" i="3"/>
  <c r="AS269" i="3"/>
  <c r="AT269" i="3"/>
  <c r="AU269" i="3"/>
  <c r="BC269" i="3"/>
  <c r="C270" i="3"/>
  <c r="D270" i="3"/>
  <c r="E270" i="3"/>
  <c r="F270" i="3"/>
  <c r="G270" i="3"/>
  <c r="H270" i="3"/>
  <c r="J270" i="3"/>
  <c r="K270" i="3"/>
  <c r="L270" i="3"/>
  <c r="M270" i="3"/>
  <c r="AN270" i="3"/>
  <c r="AO270" i="3"/>
  <c r="AP270" i="3"/>
  <c r="AQ270" i="3"/>
  <c r="AR270" i="3"/>
  <c r="AS270" i="3"/>
  <c r="AT270" i="3"/>
  <c r="AU270" i="3"/>
  <c r="BC270" i="3"/>
  <c r="C271" i="3"/>
  <c r="D271" i="3"/>
  <c r="E271" i="3"/>
  <c r="F271" i="3"/>
  <c r="G271" i="3"/>
  <c r="H271" i="3"/>
  <c r="J271" i="3"/>
  <c r="K271" i="3"/>
  <c r="L271" i="3"/>
  <c r="M271" i="3"/>
  <c r="AN271" i="3"/>
  <c r="AO271" i="3"/>
  <c r="AP271" i="3"/>
  <c r="AQ271" i="3"/>
  <c r="AR271" i="3"/>
  <c r="AS271" i="3"/>
  <c r="AT271" i="3"/>
  <c r="AU271" i="3"/>
  <c r="BC271" i="3"/>
  <c r="C272" i="3"/>
  <c r="D272" i="3"/>
  <c r="E272" i="3"/>
  <c r="F272" i="3"/>
  <c r="G272" i="3"/>
  <c r="H272" i="3"/>
  <c r="J272" i="3"/>
  <c r="K272" i="3"/>
  <c r="L272" i="3"/>
  <c r="M272" i="3"/>
  <c r="AN272" i="3"/>
  <c r="AO272" i="3"/>
  <c r="AP272" i="3"/>
  <c r="AQ272" i="3"/>
  <c r="AR272" i="3"/>
  <c r="AS272" i="3"/>
  <c r="AT272" i="3"/>
  <c r="AU272" i="3"/>
  <c r="BC272" i="3"/>
  <c r="C273" i="3"/>
  <c r="D273" i="3"/>
  <c r="E273" i="3"/>
  <c r="F273" i="3"/>
  <c r="G273" i="3"/>
  <c r="H273" i="3"/>
  <c r="J273" i="3"/>
  <c r="K273" i="3"/>
  <c r="L273" i="3"/>
  <c r="M273" i="3"/>
  <c r="AN273" i="3"/>
  <c r="AO273" i="3"/>
  <c r="AP273" i="3"/>
  <c r="AQ273" i="3"/>
  <c r="AR273" i="3"/>
  <c r="AS273" i="3"/>
  <c r="AT273" i="3"/>
  <c r="AU273" i="3"/>
  <c r="BC273" i="3"/>
  <c r="C274" i="3"/>
  <c r="D274" i="3"/>
  <c r="E274" i="3"/>
  <c r="F274" i="3"/>
  <c r="G274" i="3"/>
  <c r="H274" i="3"/>
  <c r="J274" i="3"/>
  <c r="K274" i="3"/>
  <c r="L274" i="3"/>
  <c r="M274" i="3"/>
  <c r="AN274" i="3"/>
  <c r="AO274" i="3"/>
  <c r="AP274" i="3"/>
  <c r="AQ274" i="3"/>
  <c r="AR274" i="3"/>
  <c r="AS274" i="3"/>
  <c r="AT274" i="3"/>
  <c r="AU274" i="3"/>
  <c r="BC274" i="3"/>
  <c r="C275" i="3"/>
  <c r="D275" i="3"/>
  <c r="E275" i="3"/>
  <c r="F275" i="3"/>
  <c r="G275" i="3"/>
  <c r="H275" i="3"/>
  <c r="J275" i="3"/>
  <c r="K275" i="3"/>
  <c r="L275" i="3"/>
  <c r="M275" i="3"/>
  <c r="AN275" i="3"/>
  <c r="AO275" i="3"/>
  <c r="AP275" i="3"/>
  <c r="AQ275" i="3"/>
  <c r="AR275" i="3"/>
  <c r="AS275" i="3"/>
  <c r="AT275" i="3"/>
  <c r="AU275" i="3"/>
  <c r="BC275" i="3"/>
  <c r="C276" i="3"/>
  <c r="D276" i="3"/>
  <c r="E276" i="3"/>
  <c r="F276" i="3"/>
  <c r="G276" i="3"/>
  <c r="H276" i="3"/>
  <c r="J276" i="3"/>
  <c r="K276" i="3"/>
  <c r="L276" i="3"/>
  <c r="M276" i="3"/>
  <c r="AN276" i="3"/>
  <c r="AO276" i="3"/>
  <c r="AP276" i="3"/>
  <c r="AQ276" i="3"/>
  <c r="AR276" i="3"/>
  <c r="AS276" i="3"/>
  <c r="AT276" i="3"/>
  <c r="AU276" i="3"/>
  <c r="BC276" i="3"/>
  <c r="C277" i="3"/>
  <c r="D277" i="3"/>
  <c r="E277" i="3"/>
  <c r="F277" i="3"/>
  <c r="G277" i="3"/>
  <c r="H277" i="3"/>
  <c r="J277" i="3"/>
  <c r="K277" i="3"/>
  <c r="L277" i="3"/>
  <c r="M277" i="3"/>
  <c r="AN277" i="3"/>
  <c r="AO277" i="3"/>
  <c r="AP277" i="3"/>
  <c r="AQ277" i="3"/>
  <c r="AR277" i="3"/>
  <c r="AS277" i="3"/>
  <c r="AT277" i="3"/>
  <c r="AU277" i="3"/>
  <c r="BC277" i="3"/>
  <c r="C278" i="3"/>
  <c r="D278" i="3"/>
  <c r="E278" i="3"/>
  <c r="F278" i="3"/>
  <c r="G278" i="3"/>
  <c r="H278" i="3"/>
  <c r="J278" i="3"/>
  <c r="K278" i="3"/>
  <c r="L278" i="3"/>
  <c r="M278" i="3"/>
  <c r="AN278" i="3"/>
  <c r="AO278" i="3"/>
  <c r="AP278" i="3"/>
  <c r="AQ278" i="3"/>
  <c r="AR278" i="3"/>
  <c r="AS278" i="3"/>
  <c r="AT278" i="3"/>
  <c r="AU278" i="3"/>
  <c r="BC278" i="3"/>
  <c r="C279" i="3"/>
  <c r="D279" i="3"/>
  <c r="E279" i="3"/>
  <c r="F279" i="3"/>
  <c r="G279" i="3"/>
  <c r="H279" i="3"/>
  <c r="J279" i="3"/>
  <c r="K279" i="3"/>
  <c r="L279" i="3"/>
  <c r="M279" i="3"/>
  <c r="AN279" i="3"/>
  <c r="AO279" i="3"/>
  <c r="AP279" i="3"/>
  <c r="AQ279" i="3"/>
  <c r="AR279" i="3"/>
  <c r="AS279" i="3"/>
  <c r="AT279" i="3"/>
  <c r="AU279" i="3"/>
  <c r="BC279" i="3"/>
  <c r="C280" i="3"/>
  <c r="D280" i="3"/>
  <c r="E280" i="3"/>
  <c r="F280" i="3"/>
  <c r="G280" i="3"/>
  <c r="H280" i="3"/>
  <c r="J280" i="3"/>
  <c r="K280" i="3"/>
  <c r="L280" i="3"/>
  <c r="M280" i="3"/>
  <c r="AN280" i="3"/>
  <c r="AO280" i="3"/>
  <c r="AP280" i="3"/>
  <c r="AQ280" i="3"/>
  <c r="AR280" i="3"/>
  <c r="AS280" i="3"/>
  <c r="AT280" i="3"/>
  <c r="AU280" i="3"/>
  <c r="BC280" i="3"/>
  <c r="C281" i="3"/>
  <c r="D281" i="3"/>
  <c r="E281" i="3"/>
  <c r="F281" i="3"/>
  <c r="G281" i="3"/>
  <c r="H281" i="3"/>
  <c r="J281" i="3"/>
  <c r="K281" i="3"/>
  <c r="L281" i="3"/>
  <c r="M281" i="3"/>
  <c r="AN281" i="3"/>
  <c r="AO281" i="3"/>
  <c r="AP281" i="3"/>
  <c r="AQ281" i="3"/>
  <c r="AR281" i="3"/>
  <c r="AS281" i="3"/>
  <c r="AT281" i="3"/>
  <c r="AU281" i="3"/>
  <c r="BC281" i="3"/>
  <c r="C282" i="3"/>
  <c r="D282" i="3"/>
  <c r="E282" i="3"/>
  <c r="F282" i="3"/>
  <c r="G282" i="3"/>
  <c r="H282" i="3"/>
  <c r="J282" i="3"/>
  <c r="K282" i="3"/>
  <c r="L282" i="3"/>
  <c r="M282" i="3"/>
  <c r="AN282" i="3"/>
  <c r="AO282" i="3"/>
  <c r="AP282" i="3"/>
  <c r="AQ282" i="3"/>
  <c r="AR282" i="3"/>
  <c r="AS282" i="3"/>
  <c r="AT282" i="3"/>
  <c r="AU282" i="3"/>
  <c r="BC282" i="3"/>
  <c r="C283" i="3"/>
  <c r="D283" i="3"/>
  <c r="E283" i="3"/>
  <c r="F283" i="3"/>
  <c r="G283" i="3"/>
  <c r="H283" i="3"/>
  <c r="J283" i="3"/>
  <c r="K283" i="3"/>
  <c r="L283" i="3"/>
  <c r="M283" i="3"/>
  <c r="AN283" i="3"/>
  <c r="AO283" i="3"/>
  <c r="AP283" i="3"/>
  <c r="AQ283" i="3"/>
  <c r="AR283" i="3"/>
  <c r="AS283" i="3"/>
  <c r="AT283" i="3"/>
  <c r="AU283" i="3"/>
  <c r="BC283" i="3"/>
  <c r="C284" i="3"/>
  <c r="D284" i="3"/>
  <c r="E284" i="3"/>
  <c r="F284" i="3"/>
  <c r="G284" i="3"/>
  <c r="H284" i="3"/>
  <c r="J284" i="3"/>
  <c r="K284" i="3"/>
  <c r="L284" i="3"/>
  <c r="M284" i="3"/>
  <c r="AN284" i="3"/>
  <c r="AO284" i="3"/>
  <c r="AP284" i="3"/>
  <c r="AQ284" i="3"/>
  <c r="AR284" i="3"/>
  <c r="AS284" i="3"/>
  <c r="AT284" i="3"/>
  <c r="AU284" i="3"/>
  <c r="BC284" i="3"/>
  <c r="C285" i="3"/>
  <c r="D285" i="3"/>
  <c r="E285" i="3"/>
  <c r="F285" i="3"/>
  <c r="G285" i="3"/>
  <c r="H285" i="3"/>
  <c r="J285" i="3"/>
  <c r="K285" i="3"/>
  <c r="L285" i="3"/>
  <c r="M285" i="3"/>
  <c r="AN285" i="3"/>
  <c r="AO285" i="3"/>
  <c r="AP285" i="3"/>
  <c r="AQ285" i="3"/>
  <c r="AR285" i="3"/>
  <c r="AS285" i="3"/>
  <c r="AT285" i="3"/>
  <c r="AU285" i="3"/>
  <c r="BC285" i="3"/>
  <c r="C286" i="3"/>
  <c r="D286" i="3"/>
  <c r="E286" i="3"/>
  <c r="F286" i="3"/>
  <c r="G286" i="3"/>
  <c r="H286" i="3"/>
  <c r="J286" i="3"/>
  <c r="K286" i="3"/>
  <c r="L286" i="3"/>
  <c r="M286" i="3"/>
  <c r="AN286" i="3"/>
  <c r="AO286" i="3"/>
  <c r="AP286" i="3"/>
  <c r="AQ286" i="3"/>
  <c r="AR286" i="3"/>
  <c r="AS286" i="3"/>
  <c r="AT286" i="3"/>
  <c r="AU286" i="3"/>
  <c r="BC286" i="3"/>
  <c r="C287" i="3"/>
  <c r="D287" i="3"/>
  <c r="E287" i="3"/>
  <c r="F287" i="3"/>
  <c r="G287" i="3"/>
  <c r="H287" i="3"/>
  <c r="J287" i="3"/>
  <c r="K287" i="3"/>
  <c r="L287" i="3"/>
  <c r="M287" i="3"/>
  <c r="AN287" i="3"/>
  <c r="AO287" i="3"/>
  <c r="AP287" i="3"/>
  <c r="AQ287" i="3"/>
  <c r="AR287" i="3"/>
  <c r="AS287" i="3"/>
  <c r="AT287" i="3"/>
  <c r="AU287" i="3"/>
  <c r="BC287" i="3"/>
  <c r="C288" i="3"/>
  <c r="D288" i="3"/>
  <c r="E288" i="3"/>
  <c r="F288" i="3"/>
  <c r="G288" i="3"/>
  <c r="H288" i="3"/>
  <c r="J288" i="3"/>
  <c r="K288" i="3"/>
  <c r="L288" i="3"/>
  <c r="M288" i="3"/>
  <c r="AN288" i="3"/>
  <c r="AO288" i="3"/>
  <c r="AP288" i="3"/>
  <c r="AQ288" i="3"/>
  <c r="AR288" i="3"/>
  <c r="AS288" i="3"/>
  <c r="AT288" i="3"/>
  <c r="AU288" i="3"/>
  <c r="BC288" i="3"/>
  <c r="C289" i="3"/>
  <c r="D289" i="3"/>
  <c r="E289" i="3"/>
  <c r="F289" i="3"/>
  <c r="G289" i="3"/>
  <c r="H289" i="3"/>
  <c r="J289" i="3"/>
  <c r="K289" i="3"/>
  <c r="L289" i="3"/>
  <c r="M289" i="3"/>
  <c r="AN289" i="3"/>
  <c r="AO289" i="3"/>
  <c r="AP289" i="3"/>
  <c r="AQ289" i="3"/>
  <c r="AR289" i="3"/>
  <c r="AS289" i="3"/>
  <c r="AT289" i="3"/>
  <c r="AU289" i="3"/>
  <c r="BC289" i="3"/>
  <c r="C290" i="3"/>
  <c r="D290" i="3"/>
  <c r="E290" i="3"/>
  <c r="F290" i="3"/>
  <c r="G290" i="3"/>
  <c r="H290" i="3"/>
  <c r="J290" i="3"/>
  <c r="K290" i="3"/>
  <c r="L290" i="3"/>
  <c r="M290" i="3"/>
  <c r="AN290" i="3"/>
  <c r="AO290" i="3"/>
  <c r="AP290" i="3"/>
  <c r="AQ290" i="3"/>
  <c r="AR290" i="3"/>
  <c r="AS290" i="3"/>
  <c r="AT290" i="3"/>
  <c r="AU290" i="3"/>
  <c r="BC290" i="3"/>
  <c r="C291" i="3"/>
  <c r="D291" i="3"/>
  <c r="E291" i="3"/>
  <c r="F291" i="3"/>
  <c r="G291" i="3"/>
  <c r="H291" i="3"/>
  <c r="J291" i="3"/>
  <c r="K291" i="3"/>
  <c r="L291" i="3"/>
  <c r="M291" i="3"/>
  <c r="AN291" i="3"/>
  <c r="AO291" i="3"/>
  <c r="AP291" i="3"/>
  <c r="AQ291" i="3"/>
  <c r="AR291" i="3"/>
  <c r="AS291" i="3"/>
  <c r="AT291" i="3"/>
  <c r="AU291" i="3"/>
  <c r="BC291" i="3"/>
  <c r="C292" i="3"/>
  <c r="D292" i="3"/>
  <c r="E292" i="3"/>
  <c r="F292" i="3"/>
  <c r="G292" i="3"/>
  <c r="H292" i="3"/>
  <c r="J292" i="3"/>
  <c r="K292" i="3"/>
  <c r="L292" i="3"/>
  <c r="M292" i="3"/>
  <c r="AN292" i="3"/>
  <c r="AO292" i="3"/>
  <c r="AP292" i="3"/>
  <c r="AQ292" i="3"/>
  <c r="AR292" i="3"/>
  <c r="AS292" i="3"/>
  <c r="AT292" i="3"/>
  <c r="AU292" i="3"/>
  <c r="BC292" i="3"/>
  <c r="C293" i="3"/>
  <c r="D293" i="3"/>
  <c r="E293" i="3"/>
  <c r="F293" i="3"/>
  <c r="G293" i="3"/>
  <c r="H293" i="3"/>
  <c r="J293" i="3"/>
  <c r="K293" i="3"/>
  <c r="L293" i="3"/>
  <c r="M293" i="3"/>
  <c r="AN293" i="3"/>
  <c r="AO293" i="3"/>
  <c r="AP293" i="3"/>
  <c r="AQ293" i="3"/>
  <c r="AR293" i="3"/>
  <c r="AS293" i="3"/>
  <c r="AT293" i="3"/>
  <c r="AU293" i="3"/>
  <c r="BC293" i="3"/>
  <c r="C294" i="3"/>
  <c r="D294" i="3"/>
  <c r="E294" i="3"/>
  <c r="F294" i="3"/>
  <c r="G294" i="3"/>
  <c r="H294" i="3"/>
  <c r="J294" i="3"/>
  <c r="K294" i="3"/>
  <c r="L294" i="3"/>
  <c r="M294" i="3"/>
  <c r="AN294" i="3"/>
  <c r="AO294" i="3"/>
  <c r="AP294" i="3"/>
  <c r="AQ294" i="3"/>
  <c r="AR294" i="3"/>
  <c r="AS294" i="3"/>
  <c r="AT294" i="3"/>
  <c r="AU294" i="3"/>
  <c r="BC294" i="3"/>
  <c r="C295" i="3"/>
  <c r="D295" i="3"/>
  <c r="E295" i="3"/>
  <c r="F295" i="3"/>
  <c r="G295" i="3"/>
  <c r="H295" i="3"/>
  <c r="J295" i="3"/>
  <c r="K295" i="3"/>
  <c r="L295" i="3"/>
  <c r="M295" i="3"/>
  <c r="AN295" i="3"/>
  <c r="AO295" i="3"/>
  <c r="AP295" i="3"/>
  <c r="AQ295" i="3"/>
  <c r="AR295" i="3"/>
  <c r="AS295" i="3"/>
  <c r="AT295" i="3"/>
  <c r="AU295" i="3"/>
  <c r="BC295" i="3"/>
  <c r="C296" i="3"/>
  <c r="D296" i="3"/>
  <c r="E296" i="3"/>
  <c r="F296" i="3"/>
  <c r="G296" i="3"/>
  <c r="H296" i="3"/>
  <c r="J296" i="3"/>
  <c r="K296" i="3"/>
  <c r="L296" i="3"/>
  <c r="M296" i="3"/>
  <c r="AN296" i="3"/>
  <c r="AO296" i="3"/>
  <c r="AP296" i="3"/>
  <c r="AQ296" i="3"/>
  <c r="AR296" i="3"/>
  <c r="AS296" i="3"/>
  <c r="AT296" i="3"/>
  <c r="AU296" i="3"/>
  <c r="BC296" i="3"/>
  <c r="C297" i="3"/>
  <c r="D297" i="3"/>
  <c r="E297" i="3"/>
  <c r="F297" i="3"/>
  <c r="G297" i="3"/>
  <c r="H297" i="3"/>
  <c r="J297" i="3"/>
  <c r="K297" i="3"/>
  <c r="L297" i="3"/>
  <c r="M297" i="3"/>
  <c r="AN297" i="3"/>
  <c r="AO297" i="3"/>
  <c r="AP297" i="3"/>
  <c r="AQ297" i="3"/>
  <c r="AR297" i="3"/>
  <c r="AS297" i="3"/>
  <c r="AT297" i="3"/>
  <c r="AU297" i="3"/>
  <c r="BC297" i="3"/>
  <c r="C298" i="3"/>
  <c r="D298" i="3"/>
  <c r="E298" i="3"/>
  <c r="F298" i="3"/>
  <c r="G298" i="3"/>
  <c r="H298" i="3"/>
  <c r="J298" i="3"/>
  <c r="K298" i="3"/>
  <c r="L298" i="3"/>
  <c r="M298" i="3"/>
  <c r="AN298" i="3"/>
  <c r="AO298" i="3"/>
  <c r="AP298" i="3"/>
  <c r="AQ298" i="3"/>
  <c r="AR298" i="3"/>
  <c r="AS298" i="3"/>
  <c r="AT298" i="3"/>
  <c r="AU298" i="3"/>
  <c r="BC298" i="3"/>
  <c r="C299" i="3"/>
  <c r="D299" i="3"/>
  <c r="E299" i="3"/>
  <c r="F299" i="3"/>
  <c r="G299" i="3"/>
  <c r="H299" i="3"/>
  <c r="J299" i="3"/>
  <c r="K299" i="3"/>
  <c r="L299" i="3"/>
  <c r="M299" i="3"/>
  <c r="AN299" i="3"/>
  <c r="AO299" i="3"/>
  <c r="AP299" i="3"/>
  <c r="AQ299" i="3"/>
  <c r="AR299" i="3"/>
  <c r="AS299" i="3"/>
  <c r="AT299" i="3"/>
  <c r="AU299" i="3"/>
  <c r="BC299" i="3"/>
  <c r="C300" i="3"/>
  <c r="D300" i="3"/>
  <c r="E300" i="3"/>
  <c r="F300" i="3"/>
  <c r="G300" i="3"/>
  <c r="H300" i="3"/>
  <c r="J300" i="3"/>
  <c r="K300" i="3"/>
  <c r="L300" i="3"/>
  <c r="M300" i="3"/>
  <c r="AN300" i="3"/>
  <c r="AO300" i="3"/>
  <c r="AP300" i="3"/>
  <c r="AQ300" i="3"/>
  <c r="AR300" i="3"/>
  <c r="AS300" i="3"/>
  <c r="AT300" i="3"/>
  <c r="AU300" i="3"/>
  <c r="BC300" i="3"/>
  <c r="C301" i="3"/>
  <c r="D301" i="3"/>
  <c r="E301" i="3"/>
  <c r="F301" i="3"/>
  <c r="G301" i="3"/>
  <c r="H301" i="3"/>
  <c r="J301" i="3"/>
  <c r="K301" i="3"/>
  <c r="L301" i="3"/>
  <c r="M301" i="3"/>
  <c r="AN301" i="3"/>
  <c r="AO301" i="3"/>
  <c r="AP301" i="3"/>
  <c r="AQ301" i="3"/>
  <c r="AR301" i="3"/>
  <c r="AS301" i="3"/>
  <c r="AT301" i="3"/>
  <c r="AU301" i="3"/>
  <c r="BC301" i="3"/>
  <c r="C302" i="3"/>
  <c r="D302" i="3"/>
  <c r="E302" i="3"/>
  <c r="F302" i="3"/>
  <c r="G302" i="3"/>
  <c r="H302" i="3"/>
  <c r="J302" i="3"/>
  <c r="K302" i="3"/>
  <c r="L302" i="3"/>
  <c r="M302" i="3"/>
  <c r="AN302" i="3"/>
  <c r="AO302" i="3"/>
  <c r="AP302" i="3"/>
  <c r="AQ302" i="3"/>
  <c r="AR302" i="3"/>
  <c r="AS302" i="3"/>
  <c r="AT302" i="3"/>
  <c r="AU302" i="3"/>
  <c r="BC302" i="3"/>
  <c r="C303" i="3"/>
  <c r="D303" i="3"/>
  <c r="E303" i="3"/>
  <c r="F303" i="3"/>
  <c r="G303" i="3"/>
  <c r="H303" i="3"/>
  <c r="J303" i="3"/>
  <c r="K303" i="3"/>
  <c r="L303" i="3"/>
  <c r="M303" i="3"/>
  <c r="AN303" i="3"/>
  <c r="AO303" i="3"/>
  <c r="AP303" i="3"/>
  <c r="AQ303" i="3"/>
  <c r="AR303" i="3"/>
  <c r="AS303" i="3"/>
  <c r="AT303" i="3"/>
  <c r="AU303" i="3"/>
  <c r="BC303" i="3"/>
  <c r="C304" i="3"/>
  <c r="D304" i="3"/>
  <c r="E304" i="3"/>
  <c r="F304" i="3"/>
  <c r="G304" i="3"/>
  <c r="H304" i="3"/>
  <c r="J304" i="3"/>
  <c r="K304" i="3"/>
  <c r="L304" i="3"/>
  <c r="M304" i="3"/>
  <c r="AN304" i="3"/>
  <c r="AO304" i="3"/>
  <c r="AP304" i="3"/>
  <c r="AQ304" i="3"/>
  <c r="AR304" i="3"/>
  <c r="AS304" i="3"/>
  <c r="AT304" i="3"/>
  <c r="AU304" i="3"/>
  <c r="BC304" i="3"/>
  <c r="C305" i="3"/>
  <c r="D305" i="3"/>
  <c r="E305" i="3"/>
  <c r="F305" i="3"/>
  <c r="G305" i="3"/>
  <c r="H305" i="3"/>
  <c r="J305" i="3"/>
  <c r="K305" i="3"/>
  <c r="L305" i="3"/>
  <c r="M305" i="3"/>
  <c r="AN305" i="3"/>
  <c r="AO305" i="3"/>
  <c r="AP305" i="3"/>
  <c r="AQ305" i="3"/>
  <c r="AR305" i="3"/>
  <c r="AS305" i="3"/>
  <c r="AT305" i="3"/>
  <c r="AU305" i="3"/>
  <c r="BC305" i="3"/>
  <c r="C306" i="3"/>
  <c r="D306" i="3"/>
  <c r="E306" i="3"/>
  <c r="F306" i="3"/>
  <c r="G306" i="3"/>
  <c r="H306" i="3"/>
  <c r="J306" i="3"/>
  <c r="K306" i="3"/>
  <c r="L306" i="3"/>
  <c r="M306" i="3"/>
  <c r="AN306" i="3"/>
  <c r="AO306" i="3"/>
  <c r="AP306" i="3"/>
  <c r="AQ306" i="3"/>
  <c r="AR306" i="3"/>
  <c r="AS306" i="3"/>
  <c r="AT306" i="3"/>
  <c r="AU306" i="3"/>
  <c r="BC306" i="3"/>
  <c r="C307" i="3"/>
  <c r="D307" i="3"/>
  <c r="E307" i="3"/>
  <c r="F307" i="3"/>
  <c r="G307" i="3"/>
  <c r="H307" i="3"/>
  <c r="J307" i="3"/>
  <c r="K307" i="3"/>
  <c r="L307" i="3"/>
  <c r="M307" i="3"/>
  <c r="AN307" i="3"/>
  <c r="AO307" i="3"/>
  <c r="AP307" i="3"/>
  <c r="AQ307" i="3"/>
  <c r="AR307" i="3"/>
  <c r="AS307" i="3"/>
  <c r="AT307" i="3"/>
  <c r="AU307" i="3"/>
  <c r="BC307" i="3"/>
  <c r="C308" i="3"/>
  <c r="D308" i="3"/>
  <c r="E308" i="3"/>
  <c r="F308" i="3"/>
  <c r="G308" i="3"/>
  <c r="H308" i="3"/>
  <c r="J308" i="3"/>
  <c r="K308" i="3"/>
  <c r="L308" i="3"/>
  <c r="M308" i="3"/>
  <c r="AN308" i="3"/>
  <c r="AO308" i="3"/>
  <c r="AP308" i="3"/>
  <c r="AQ308" i="3"/>
  <c r="AR308" i="3"/>
  <c r="AS308" i="3"/>
  <c r="AT308" i="3"/>
  <c r="AU308" i="3"/>
  <c r="BC308" i="3"/>
  <c r="C309" i="3"/>
  <c r="D309" i="3"/>
  <c r="E309" i="3"/>
  <c r="F309" i="3"/>
  <c r="G309" i="3"/>
  <c r="H309" i="3"/>
  <c r="J309" i="3"/>
  <c r="K309" i="3"/>
  <c r="L309" i="3"/>
  <c r="M309" i="3"/>
  <c r="AN309" i="3"/>
  <c r="AO309" i="3"/>
  <c r="AP309" i="3"/>
  <c r="AQ309" i="3"/>
  <c r="AR309" i="3"/>
  <c r="AS309" i="3"/>
  <c r="AT309" i="3"/>
  <c r="AU309" i="3"/>
  <c r="BC309" i="3"/>
  <c r="C310" i="3"/>
  <c r="D310" i="3"/>
  <c r="E310" i="3"/>
  <c r="F310" i="3"/>
  <c r="G310" i="3"/>
  <c r="H310" i="3"/>
  <c r="J310" i="3"/>
  <c r="K310" i="3"/>
  <c r="L310" i="3"/>
  <c r="M310" i="3"/>
  <c r="AN310" i="3"/>
  <c r="AO310" i="3"/>
  <c r="AP310" i="3"/>
  <c r="AQ310" i="3"/>
  <c r="AR310" i="3"/>
  <c r="AS310" i="3"/>
  <c r="AT310" i="3"/>
  <c r="AU310" i="3"/>
  <c r="BC310" i="3"/>
  <c r="C311" i="3"/>
  <c r="D311" i="3"/>
  <c r="E311" i="3"/>
  <c r="F311" i="3"/>
  <c r="G311" i="3"/>
  <c r="H311" i="3"/>
  <c r="J311" i="3"/>
  <c r="K311" i="3"/>
  <c r="L311" i="3"/>
  <c r="M311" i="3"/>
  <c r="AN311" i="3"/>
  <c r="AO311" i="3"/>
  <c r="AP311" i="3"/>
  <c r="AQ311" i="3"/>
  <c r="AR311" i="3"/>
  <c r="AS311" i="3"/>
  <c r="AT311" i="3"/>
  <c r="AU311" i="3"/>
  <c r="BC311" i="3"/>
  <c r="C312" i="3"/>
  <c r="D312" i="3"/>
  <c r="E312" i="3"/>
  <c r="F312" i="3"/>
  <c r="G312" i="3"/>
  <c r="H312" i="3"/>
  <c r="J312" i="3"/>
  <c r="K312" i="3"/>
  <c r="L312" i="3"/>
  <c r="M312" i="3"/>
  <c r="AN312" i="3"/>
  <c r="AO312" i="3"/>
  <c r="AP312" i="3"/>
  <c r="AQ312" i="3"/>
  <c r="AR312" i="3"/>
  <c r="AS312" i="3"/>
  <c r="AT312" i="3"/>
  <c r="AU312" i="3"/>
  <c r="BC312" i="3"/>
  <c r="C313" i="3"/>
  <c r="D313" i="3"/>
  <c r="E313" i="3"/>
  <c r="F313" i="3"/>
  <c r="G313" i="3"/>
  <c r="H313" i="3"/>
  <c r="J313" i="3"/>
  <c r="K313" i="3"/>
  <c r="L313" i="3"/>
  <c r="M313" i="3"/>
  <c r="AN313" i="3"/>
  <c r="AO313" i="3"/>
  <c r="AP313" i="3"/>
  <c r="AQ313" i="3"/>
  <c r="AR313" i="3"/>
  <c r="AS313" i="3"/>
  <c r="AT313" i="3"/>
  <c r="AU313" i="3"/>
  <c r="BC313" i="3"/>
  <c r="C314" i="3"/>
  <c r="D314" i="3"/>
  <c r="E314" i="3"/>
  <c r="F314" i="3"/>
  <c r="G314" i="3"/>
  <c r="H314" i="3"/>
  <c r="J314" i="3"/>
  <c r="K314" i="3"/>
  <c r="L314" i="3"/>
  <c r="M314" i="3"/>
  <c r="AN314" i="3"/>
  <c r="AO314" i="3"/>
  <c r="AP314" i="3"/>
  <c r="AQ314" i="3"/>
  <c r="AR314" i="3"/>
  <c r="AS314" i="3"/>
  <c r="AT314" i="3"/>
  <c r="AU314" i="3"/>
  <c r="BC314" i="3"/>
  <c r="C315" i="3"/>
  <c r="D315" i="3"/>
  <c r="E315" i="3"/>
  <c r="F315" i="3"/>
  <c r="G315" i="3"/>
  <c r="H315" i="3"/>
  <c r="J315" i="3"/>
  <c r="K315" i="3"/>
  <c r="L315" i="3"/>
  <c r="M315" i="3"/>
  <c r="AN315" i="3"/>
  <c r="AO315" i="3"/>
  <c r="AP315" i="3"/>
  <c r="AQ315" i="3"/>
  <c r="AR315" i="3"/>
  <c r="AS315" i="3"/>
  <c r="AT315" i="3"/>
  <c r="AU315" i="3"/>
  <c r="BC315" i="3"/>
  <c r="C316" i="3"/>
  <c r="D316" i="3"/>
  <c r="E316" i="3"/>
  <c r="F316" i="3"/>
  <c r="G316" i="3"/>
  <c r="H316" i="3"/>
  <c r="J316" i="3"/>
  <c r="K316" i="3"/>
  <c r="L316" i="3"/>
  <c r="M316" i="3"/>
  <c r="AN316" i="3"/>
  <c r="AO316" i="3"/>
  <c r="AP316" i="3"/>
  <c r="AQ316" i="3"/>
  <c r="AR316" i="3"/>
  <c r="AS316" i="3"/>
  <c r="AT316" i="3"/>
  <c r="AU316" i="3"/>
  <c r="BC316" i="3"/>
  <c r="C317" i="3"/>
  <c r="D317" i="3"/>
  <c r="E317" i="3"/>
  <c r="F317" i="3"/>
  <c r="G317" i="3"/>
  <c r="H317" i="3"/>
  <c r="J317" i="3"/>
  <c r="K317" i="3"/>
  <c r="L317" i="3"/>
  <c r="M317" i="3"/>
  <c r="AN317" i="3"/>
  <c r="AO317" i="3"/>
  <c r="AP317" i="3"/>
  <c r="AQ317" i="3"/>
  <c r="AR317" i="3"/>
  <c r="AS317" i="3"/>
  <c r="AT317" i="3"/>
  <c r="AU317" i="3"/>
  <c r="BC317" i="3"/>
  <c r="C318" i="3"/>
  <c r="D318" i="3"/>
  <c r="E318" i="3"/>
  <c r="F318" i="3"/>
  <c r="G318" i="3"/>
  <c r="H318" i="3"/>
  <c r="J318" i="3"/>
  <c r="K318" i="3"/>
  <c r="L318" i="3"/>
  <c r="M318" i="3"/>
  <c r="AN318" i="3"/>
  <c r="AO318" i="3"/>
  <c r="AP318" i="3"/>
  <c r="AQ318" i="3"/>
  <c r="AR318" i="3"/>
  <c r="AS318" i="3"/>
  <c r="AT318" i="3"/>
  <c r="AU318" i="3"/>
  <c r="BC318" i="3"/>
  <c r="C319" i="3"/>
  <c r="D319" i="3"/>
  <c r="E319" i="3"/>
  <c r="F319" i="3"/>
  <c r="G319" i="3"/>
  <c r="H319" i="3"/>
  <c r="J319" i="3"/>
  <c r="K319" i="3"/>
  <c r="L319" i="3"/>
  <c r="M319" i="3"/>
  <c r="AN319" i="3"/>
  <c r="AO319" i="3"/>
  <c r="AP319" i="3"/>
  <c r="AQ319" i="3"/>
  <c r="AR319" i="3"/>
  <c r="AS319" i="3"/>
  <c r="AT319" i="3"/>
  <c r="AU319" i="3"/>
  <c r="BC319" i="3"/>
  <c r="C320" i="3"/>
  <c r="D320" i="3"/>
  <c r="E320" i="3"/>
  <c r="F320" i="3"/>
  <c r="G320" i="3"/>
  <c r="H320" i="3"/>
  <c r="J320" i="3"/>
  <c r="K320" i="3"/>
  <c r="L320" i="3"/>
  <c r="M320" i="3"/>
  <c r="AN320" i="3"/>
  <c r="AO320" i="3"/>
  <c r="AP320" i="3"/>
  <c r="AQ320" i="3"/>
  <c r="AR320" i="3"/>
  <c r="AS320" i="3"/>
  <c r="AT320" i="3"/>
  <c r="AU320" i="3"/>
  <c r="BC320" i="3"/>
  <c r="C321" i="3"/>
  <c r="D321" i="3"/>
  <c r="E321" i="3"/>
  <c r="F321" i="3"/>
  <c r="G321" i="3"/>
  <c r="H321" i="3"/>
  <c r="J321" i="3"/>
  <c r="K321" i="3"/>
  <c r="L321" i="3"/>
  <c r="M321" i="3"/>
  <c r="AN321" i="3"/>
  <c r="AO321" i="3"/>
  <c r="AP321" i="3"/>
  <c r="AQ321" i="3"/>
  <c r="AR321" i="3"/>
  <c r="AS321" i="3"/>
  <c r="AT321" i="3"/>
  <c r="AU321" i="3"/>
  <c r="BC321" i="3"/>
  <c r="C322" i="3"/>
  <c r="D322" i="3"/>
  <c r="E322" i="3"/>
  <c r="F322" i="3"/>
  <c r="G322" i="3"/>
  <c r="H322" i="3"/>
  <c r="J322" i="3"/>
  <c r="K322" i="3"/>
  <c r="L322" i="3"/>
  <c r="M322" i="3"/>
  <c r="AN322" i="3"/>
  <c r="AO322" i="3"/>
  <c r="AP322" i="3"/>
  <c r="AQ322" i="3"/>
  <c r="AR322" i="3"/>
  <c r="AS322" i="3"/>
  <c r="AT322" i="3"/>
  <c r="AU322" i="3"/>
  <c r="BC322" i="3"/>
  <c r="C323" i="3"/>
  <c r="D323" i="3"/>
  <c r="E323" i="3"/>
  <c r="F323" i="3"/>
  <c r="G323" i="3"/>
  <c r="H323" i="3"/>
  <c r="J323" i="3"/>
  <c r="K323" i="3"/>
  <c r="L323" i="3"/>
  <c r="M323" i="3"/>
  <c r="AN323" i="3"/>
  <c r="AO323" i="3"/>
  <c r="AP323" i="3"/>
  <c r="AQ323" i="3"/>
  <c r="AR323" i="3"/>
  <c r="AS323" i="3"/>
  <c r="AT323" i="3"/>
  <c r="AU323" i="3"/>
  <c r="BC323" i="3"/>
  <c r="C324" i="3"/>
  <c r="D324" i="3"/>
  <c r="E324" i="3"/>
  <c r="F324" i="3"/>
  <c r="G324" i="3"/>
  <c r="H324" i="3"/>
  <c r="J324" i="3"/>
  <c r="K324" i="3"/>
  <c r="L324" i="3"/>
  <c r="M324" i="3"/>
  <c r="AN324" i="3"/>
  <c r="AO324" i="3"/>
  <c r="AP324" i="3"/>
  <c r="AQ324" i="3"/>
  <c r="AR324" i="3"/>
  <c r="AS324" i="3"/>
  <c r="AT324" i="3"/>
  <c r="AU324" i="3"/>
  <c r="BC324" i="3"/>
  <c r="C325" i="3"/>
  <c r="D325" i="3"/>
  <c r="E325" i="3"/>
  <c r="F325" i="3"/>
  <c r="G325" i="3"/>
  <c r="H325" i="3"/>
  <c r="J325" i="3"/>
  <c r="K325" i="3"/>
  <c r="L325" i="3"/>
  <c r="M325" i="3"/>
  <c r="AN325" i="3"/>
  <c r="AO325" i="3"/>
  <c r="AP325" i="3"/>
  <c r="AQ325" i="3"/>
  <c r="AR325" i="3"/>
  <c r="AS325" i="3"/>
  <c r="AT325" i="3"/>
  <c r="AU325" i="3"/>
  <c r="BC325" i="3"/>
  <c r="C326" i="3"/>
  <c r="D326" i="3"/>
  <c r="E326" i="3"/>
  <c r="F326" i="3"/>
  <c r="G326" i="3"/>
  <c r="H326" i="3"/>
  <c r="J326" i="3"/>
  <c r="K326" i="3"/>
  <c r="L326" i="3"/>
  <c r="M326" i="3"/>
  <c r="AN326" i="3"/>
  <c r="AO326" i="3"/>
  <c r="AP326" i="3"/>
  <c r="AQ326" i="3"/>
  <c r="AR326" i="3"/>
  <c r="AS326" i="3"/>
  <c r="AT326" i="3"/>
  <c r="AU326" i="3"/>
  <c r="BC326" i="3"/>
  <c r="C327" i="3"/>
  <c r="D327" i="3"/>
  <c r="E327" i="3"/>
  <c r="F327" i="3"/>
  <c r="G327" i="3"/>
  <c r="H327" i="3"/>
  <c r="J327" i="3"/>
  <c r="K327" i="3"/>
  <c r="L327" i="3"/>
  <c r="M327" i="3"/>
  <c r="AN327" i="3"/>
  <c r="AO327" i="3"/>
  <c r="AP327" i="3"/>
  <c r="AQ327" i="3"/>
  <c r="AR327" i="3"/>
  <c r="AS327" i="3"/>
  <c r="AT327" i="3"/>
  <c r="AU327" i="3"/>
  <c r="BC327" i="3"/>
  <c r="C328" i="3"/>
  <c r="D328" i="3"/>
  <c r="E328" i="3"/>
  <c r="F328" i="3"/>
  <c r="G328" i="3"/>
  <c r="H328" i="3"/>
  <c r="J328" i="3"/>
  <c r="K328" i="3"/>
  <c r="L328" i="3"/>
  <c r="M328" i="3"/>
  <c r="AN328" i="3"/>
  <c r="AO328" i="3"/>
  <c r="AP328" i="3"/>
  <c r="AQ328" i="3"/>
  <c r="AR328" i="3"/>
  <c r="AS328" i="3"/>
  <c r="AT328" i="3"/>
  <c r="AU328" i="3"/>
  <c r="BC328" i="3"/>
  <c r="C329" i="3"/>
  <c r="D329" i="3"/>
  <c r="E329" i="3"/>
  <c r="F329" i="3"/>
  <c r="G329" i="3"/>
  <c r="H329" i="3"/>
  <c r="J329" i="3"/>
  <c r="K329" i="3"/>
  <c r="L329" i="3"/>
  <c r="M329" i="3"/>
  <c r="AN329" i="3"/>
  <c r="AO329" i="3"/>
  <c r="AP329" i="3"/>
  <c r="AQ329" i="3"/>
  <c r="AR329" i="3"/>
  <c r="AS329" i="3"/>
  <c r="AT329" i="3"/>
  <c r="AU329" i="3"/>
  <c r="BC329" i="3"/>
  <c r="C330" i="3"/>
  <c r="D330" i="3"/>
  <c r="E330" i="3"/>
  <c r="F330" i="3"/>
  <c r="G330" i="3"/>
  <c r="H330" i="3"/>
  <c r="J330" i="3"/>
  <c r="K330" i="3"/>
  <c r="L330" i="3"/>
  <c r="M330" i="3"/>
  <c r="AN330" i="3"/>
  <c r="AO330" i="3"/>
  <c r="AP330" i="3"/>
  <c r="AQ330" i="3"/>
  <c r="AR330" i="3"/>
  <c r="AS330" i="3"/>
  <c r="AT330" i="3"/>
  <c r="AU330" i="3"/>
  <c r="BC330" i="3"/>
  <c r="C331" i="3"/>
  <c r="D331" i="3"/>
  <c r="E331" i="3"/>
  <c r="F331" i="3"/>
  <c r="G331" i="3"/>
  <c r="H331" i="3"/>
  <c r="J331" i="3"/>
  <c r="K331" i="3"/>
  <c r="L331" i="3"/>
  <c r="M331" i="3"/>
  <c r="AN331" i="3"/>
  <c r="AO331" i="3"/>
  <c r="AP331" i="3"/>
  <c r="AQ331" i="3"/>
  <c r="AR331" i="3"/>
  <c r="AS331" i="3"/>
  <c r="AT331" i="3"/>
  <c r="AU331" i="3"/>
  <c r="BC331" i="3"/>
  <c r="C332" i="3"/>
  <c r="D332" i="3"/>
  <c r="E332" i="3"/>
  <c r="F332" i="3"/>
  <c r="G332" i="3"/>
  <c r="H332" i="3"/>
  <c r="J332" i="3"/>
  <c r="K332" i="3"/>
  <c r="L332" i="3"/>
  <c r="M332" i="3"/>
  <c r="AN332" i="3"/>
  <c r="AO332" i="3"/>
  <c r="AP332" i="3"/>
  <c r="AQ332" i="3"/>
  <c r="AR332" i="3"/>
  <c r="AS332" i="3"/>
  <c r="AT332" i="3"/>
  <c r="AU332" i="3"/>
  <c r="C334" i="3"/>
  <c r="D334" i="3"/>
  <c r="E334" i="3"/>
  <c r="F334" i="3"/>
  <c r="G334" i="3"/>
  <c r="H334" i="3"/>
  <c r="J334" i="3"/>
  <c r="K334" i="3"/>
  <c r="L334" i="3"/>
  <c r="M334" i="3"/>
  <c r="AN334" i="3"/>
  <c r="AO334" i="3"/>
  <c r="AP334" i="3"/>
  <c r="AQ334" i="3"/>
  <c r="AR334" i="3"/>
  <c r="AS334" i="3"/>
  <c r="AT334" i="3"/>
  <c r="AU334" i="3"/>
  <c r="C335" i="3"/>
  <c r="D335" i="3"/>
  <c r="E335" i="3"/>
  <c r="F335" i="3"/>
  <c r="G335" i="3"/>
  <c r="H335" i="3"/>
  <c r="J335" i="3"/>
  <c r="K335" i="3"/>
  <c r="L335" i="3"/>
  <c r="M335" i="3"/>
  <c r="AN335" i="3"/>
  <c r="AO335" i="3"/>
  <c r="AP335" i="3"/>
  <c r="AQ335" i="3"/>
  <c r="AR335" i="3"/>
  <c r="AS335" i="3"/>
  <c r="AT335" i="3"/>
  <c r="AU335" i="3"/>
  <c r="C336" i="3"/>
  <c r="D336" i="3"/>
  <c r="E336" i="3"/>
  <c r="F336" i="3"/>
  <c r="G336" i="3"/>
  <c r="H336" i="3"/>
  <c r="J336" i="3"/>
  <c r="K336" i="3"/>
  <c r="L336" i="3"/>
  <c r="M336" i="3"/>
  <c r="AN336" i="3"/>
  <c r="AO336" i="3"/>
  <c r="AP336" i="3"/>
  <c r="AQ336" i="3"/>
  <c r="AR336" i="3"/>
  <c r="AS336" i="3"/>
  <c r="AT336" i="3"/>
  <c r="AU336" i="3"/>
  <c r="C337" i="3"/>
  <c r="D337" i="3"/>
  <c r="E337" i="3"/>
  <c r="F337" i="3"/>
  <c r="G337" i="3"/>
  <c r="H337" i="3"/>
  <c r="J337" i="3"/>
  <c r="K337" i="3"/>
  <c r="L337" i="3"/>
  <c r="M337" i="3"/>
  <c r="AN337" i="3"/>
  <c r="AO337" i="3"/>
  <c r="AP337" i="3"/>
  <c r="AQ337" i="3"/>
  <c r="AR337" i="3"/>
  <c r="AS337" i="3"/>
  <c r="AT337" i="3"/>
  <c r="AU337" i="3"/>
  <c r="C338" i="3"/>
  <c r="D338" i="3"/>
  <c r="E338" i="3"/>
  <c r="F338" i="3"/>
  <c r="G338" i="3"/>
  <c r="H338" i="3"/>
  <c r="J338" i="3"/>
  <c r="K338" i="3"/>
  <c r="L338" i="3"/>
  <c r="M338" i="3"/>
  <c r="AN338" i="3"/>
  <c r="AO338" i="3"/>
  <c r="AP338" i="3"/>
  <c r="AQ338" i="3"/>
  <c r="AR338" i="3"/>
  <c r="AS338" i="3"/>
  <c r="AT338" i="3"/>
  <c r="AU338" i="3"/>
  <c r="C339" i="3"/>
  <c r="D339" i="3"/>
  <c r="E339" i="3"/>
  <c r="F339" i="3"/>
  <c r="G339" i="3"/>
  <c r="H339" i="3"/>
  <c r="J339" i="3"/>
  <c r="K339" i="3"/>
  <c r="L339" i="3"/>
  <c r="M339" i="3"/>
  <c r="AN339" i="3"/>
  <c r="AO339" i="3"/>
  <c r="AP339" i="3"/>
  <c r="AQ339" i="3"/>
  <c r="AR339" i="3"/>
  <c r="AS339" i="3"/>
  <c r="AT339" i="3"/>
  <c r="AU339" i="3"/>
  <c r="C340" i="3"/>
  <c r="D340" i="3"/>
  <c r="E340" i="3"/>
  <c r="F340" i="3"/>
  <c r="G340" i="3"/>
  <c r="H340" i="3"/>
  <c r="J340" i="3"/>
  <c r="K340" i="3"/>
  <c r="L340" i="3"/>
  <c r="M340" i="3"/>
  <c r="AN340" i="3"/>
  <c r="AO340" i="3"/>
  <c r="AP340" i="3"/>
  <c r="AQ340" i="3"/>
  <c r="AR340" i="3"/>
  <c r="AS340" i="3"/>
  <c r="AT340" i="3"/>
  <c r="AU340" i="3"/>
  <c r="C341" i="3"/>
  <c r="D341" i="3"/>
  <c r="E341" i="3"/>
  <c r="F341" i="3"/>
  <c r="G341" i="3"/>
  <c r="H341" i="3"/>
  <c r="J341" i="3"/>
  <c r="K341" i="3"/>
  <c r="L341" i="3"/>
  <c r="M341" i="3"/>
  <c r="AN341" i="3"/>
  <c r="AO341" i="3"/>
  <c r="AP341" i="3"/>
  <c r="AQ341" i="3"/>
  <c r="AR341" i="3"/>
  <c r="AS341" i="3"/>
  <c r="AT341" i="3"/>
  <c r="AU341" i="3"/>
  <c r="C342" i="3"/>
  <c r="D342" i="3"/>
  <c r="E342" i="3"/>
  <c r="F342" i="3"/>
  <c r="G342" i="3"/>
  <c r="H342" i="3"/>
  <c r="J342" i="3"/>
  <c r="K342" i="3"/>
  <c r="L342" i="3"/>
  <c r="M342" i="3"/>
  <c r="AN342" i="3"/>
  <c r="AO342" i="3"/>
  <c r="AP342" i="3"/>
  <c r="AQ342" i="3"/>
  <c r="AR342" i="3"/>
  <c r="AS342" i="3"/>
  <c r="AT342" i="3"/>
  <c r="AU342" i="3"/>
  <c r="C344" i="3"/>
  <c r="D344" i="3"/>
  <c r="E344" i="3"/>
  <c r="F344" i="3"/>
  <c r="G344" i="3"/>
  <c r="H344" i="3"/>
  <c r="J344" i="3"/>
  <c r="K344" i="3"/>
  <c r="L344" i="3"/>
  <c r="M344" i="3"/>
  <c r="AN344" i="3"/>
  <c r="AO344" i="3"/>
  <c r="AP344" i="3"/>
  <c r="AQ344" i="3"/>
  <c r="AR344" i="3"/>
  <c r="AS344" i="3"/>
  <c r="AT344" i="3"/>
  <c r="AU344" i="3"/>
  <c r="BC344" i="3"/>
  <c r="C345" i="3"/>
  <c r="D345" i="3"/>
  <c r="E345" i="3"/>
  <c r="F345" i="3"/>
  <c r="G345" i="3"/>
  <c r="H345" i="3"/>
  <c r="J345" i="3"/>
  <c r="K345" i="3"/>
  <c r="L345" i="3"/>
  <c r="M345" i="3"/>
  <c r="AN345" i="3"/>
  <c r="AO345" i="3"/>
  <c r="AP345" i="3"/>
  <c r="AQ345" i="3"/>
  <c r="AR345" i="3"/>
  <c r="AS345" i="3"/>
  <c r="AT345" i="3"/>
  <c r="AU345" i="3"/>
  <c r="BC345" i="3"/>
  <c r="C346" i="3"/>
  <c r="D346" i="3"/>
  <c r="E346" i="3"/>
  <c r="F346" i="3"/>
  <c r="G346" i="3"/>
  <c r="H346" i="3"/>
  <c r="J346" i="3"/>
  <c r="K346" i="3"/>
  <c r="L346" i="3"/>
  <c r="M346" i="3"/>
  <c r="AN346" i="3"/>
  <c r="AO346" i="3"/>
  <c r="AP346" i="3"/>
  <c r="AQ346" i="3"/>
  <c r="AR346" i="3"/>
  <c r="AS346" i="3"/>
  <c r="AT346" i="3"/>
  <c r="AU346" i="3"/>
  <c r="BC346" i="3"/>
  <c r="C347" i="3"/>
  <c r="D347" i="3"/>
  <c r="E347" i="3"/>
  <c r="F347" i="3"/>
  <c r="G347" i="3"/>
  <c r="H347" i="3"/>
  <c r="J347" i="3"/>
  <c r="K347" i="3"/>
  <c r="L347" i="3"/>
  <c r="M347" i="3"/>
  <c r="AN347" i="3"/>
  <c r="AO347" i="3"/>
  <c r="AP347" i="3"/>
  <c r="AQ347" i="3"/>
  <c r="AR347" i="3"/>
  <c r="AS347" i="3"/>
  <c r="AT347" i="3"/>
  <c r="AU347" i="3"/>
  <c r="BR347" i="3"/>
  <c r="C349" i="3"/>
  <c r="D349" i="3"/>
  <c r="E349" i="3"/>
  <c r="F349" i="3"/>
  <c r="G349" i="3"/>
  <c r="H349" i="3"/>
  <c r="J349" i="3"/>
  <c r="K349" i="3"/>
  <c r="L349" i="3"/>
  <c r="M349" i="3"/>
  <c r="AN349" i="3"/>
  <c r="AO349" i="3"/>
  <c r="AP349" i="3"/>
  <c r="AQ349" i="3"/>
  <c r="AR349" i="3"/>
  <c r="AS349" i="3"/>
  <c r="AT349" i="3"/>
  <c r="AU349" i="3"/>
  <c r="BC349" i="3"/>
  <c r="N350" i="3"/>
  <c r="O350" i="3"/>
  <c r="P350" i="3"/>
  <c r="R350" i="3"/>
  <c r="AL350" i="3"/>
  <c r="C350" i="3"/>
  <c r="D350" i="3"/>
  <c r="E350" i="3"/>
  <c r="F350" i="3"/>
  <c r="G350" i="3"/>
  <c r="H350" i="3"/>
  <c r="AN350" i="3"/>
  <c r="AO350" i="3"/>
  <c r="AP350" i="3"/>
  <c r="AQ350" i="3"/>
  <c r="AR350" i="3"/>
  <c r="AS350" i="3"/>
  <c r="AT350" i="3"/>
  <c r="AU350" i="3"/>
  <c r="C352" i="3"/>
  <c r="D352" i="3"/>
  <c r="E352" i="3"/>
  <c r="F352" i="3"/>
  <c r="G352" i="3"/>
  <c r="H352" i="3"/>
  <c r="J352" i="3"/>
  <c r="K352" i="3"/>
  <c r="L352" i="3"/>
  <c r="M352" i="3"/>
  <c r="AN352" i="3"/>
  <c r="AO352" i="3"/>
  <c r="AP352" i="3"/>
  <c r="AQ352" i="3"/>
  <c r="AR352" i="3"/>
  <c r="AS352" i="3"/>
  <c r="AT352" i="3"/>
  <c r="AU352" i="3"/>
  <c r="BC352" i="3"/>
  <c r="C353" i="3"/>
  <c r="D353" i="3"/>
  <c r="E353" i="3"/>
  <c r="F353" i="3"/>
  <c r="G353" i="3"/>
  <c r="H353" i="3"/>
  <c r="J353" i="3"/>
  <c r="K353" i="3"/>
  <c r="L353" i="3"/>
  <c r="M353" i="3"/>
  <c r="AN353" i="3"/>
  <c r="AO353" i="3"/>
  <c r="AP353" i="3"/>
  <c r="AQ353" i="3"/>
  <c r="AR353" i="3"/>
  <c r="AS353" i="3"/>
  <c r="AT353" i="3"/>
  <c r="AU353" i="3"/>
  <c r="BC353" i="3"/>
  <c r="C354" i="3"/>
  <c r="D354" i="3"/>
  <c r="E354" i="3"/>
  <c r="F354" i="3"/>
  <c r="G354" i="3"/>
  <c r="H354" i="3"/>
  <c r="J354" i="3"/>
  <c r="K354" i="3"/>
  <c r="L354" i="3"/>
  <c r="M354" i="3"/>
  <c r="AN354" i="3"/>
  <c r="AO354" i="3"/>
  <c r="AP354" i="3"/>
  <c r="AQ354" i="3"/>
  <c r="AR354" i="3"/>
  <c r="AS354" i="3"/>
  <c r="AT354" i="3"/>
  <c r="AU354" i="3"/>
  <c r="BC354" i="3"/>
  <c r="C355" i="3"/>
  <c r="D355" i="3"/>
  <c r="E355" i="3"/>
  <c r="F355" i="3"/>
  <c r="G355" i="3"/>
  <c r="H355" i="3"/>
  <c r="J355" i="3"/>
  <c r="K355" i="3"/>
  <c r="L355" i="3"/>
  <c r="M355" i="3"/>
  <c r="AN355" i="3"/>
  <c r="AO355" i="3"/>
  <c r="AP355" i="3"/>
  <c r="AQ355" i="3"/>
  <c r="AR355" i="3"/>
  <c r="AS355" i="3"/>
  <c r="AT355" i="3"/>
  <c r="AU355" i="3"/>
  <c r="BC355" i="3"/>
  <c r="C356" i="3"/>
  <c r="D356" i="3"/>
  <c r="E356" i="3"/>
  <c r="F356" i="3"/>
  <c r="G356" i="3"/>
  <c r="H356" i="3"/>
  <c r="J356" i="3"/>
  <c r="K356" i="3"/>
  <c r="L356" i="3"/>
  <c r="M356" i="3"/>
  <c r="AN356" i="3"/>
  <c r="AO356" i="3"/>
  <c r="AP356" i="3"/>
  <c r="AQ356" i="3"/>
  <c r="AR356" i="3"/>
  <c r="AS356" i="3"/>
  <c r="AT356" i="3"/>
  <c r="AU356" i="3"/>
  <c r="BC356" i="3"/>
  <c r="C357" i="3"/>
  <c r="D357" i="3"/>
  <c r="E357" i="3"/>
  <c r="F357" i="3"/>
  <c r="G357" i="3"/>
  <c r="H357" i="3"/>
  <c r="J357" i="3"/>
  <c r="K357" i="3"/>
  <c r="L357" i="3"/>
  <c r="M357" i="3"/>
  <c r="AN357" i="3"/>
  <c r="AO357" i="3"/>
  <c r="AP357" i="3"/>
  <c r="AQ357" i="3"/>
  <c r="AR357" i="3"/>
  <c r="AS357" i="3"/>
  <c r="AT357" i="3"/>
  <c r="AU357" i="3"/>
  <c r="BC357" i="3"/>
  <c r="C358" i="3"/>
  <c r="D358" i="3"/>
  <c r="E358" i="3"/>
  <c r="F358" i="3"/>
  <c r="G358" i="3"/>
  <c r="H358" i="3"/>
  <c r="J358" i="3"/>
  <c r="K358" i="3"/>
  <c r="L358" i="3"/>
  <c r="M358" i="3"/>
  <c r="AN358" i="3"/>
  <c r="AO358" i="3"/>
  <c r="AP358" i="3"/>
  <c r="AQ358" i="3"/>
  <c r="AR358" i="3"/>
  <c r="AS358" i="3"/>
  <c r="AT358" i="3"/>
  <c r="AU358" i="3"/>
  <c r="BC358" i="3"/>
  <c r="C359" i="3"/>
  <c r="D359" i="3"/>
  <c r="E359" i="3"/>
  <c r="F359" i="3"/>
  <c r="G359" i="3"/>
  <c r="H359" i="3"/>
  <c r="J359" i="3"/>
  <c r="K359" i="3"/>
  <c r="L359" i="3"/>
  <c r="M359" i="3"/>
  <c r="AN359" i="3"/>
  <c r="AO359" i="3"/>
  <c r="AP359" i="3"/>
  <c r="AQ359" i="3"/>
  <c r="AR359" i="3"/>
  <c r="AS359" i="3"/>
  <c r="AT359" i="3"/>
  <c r="AU359" i="3"/>
  <c r="BC359" i="3"/>
  <c r="C360" i="3"/>
  <c r="D360" i="3"/>
  <c r="E360" i="3"/>
  <c r="F360" i="3"/>
  <c r="G360" i="3"/>
  <c r="H360" i="3"/>
  <c r="J360" i="3"/>
  <c r="K360" i="3"/>
  <c r="L360" i="3"/>
  <c r="M360" i="3"/>
  <c r="AN360" i="3"/>
  <c r="AO360" i="3"/>
  <c r="AP360" i="3"/>
  <c r="AQ360" i="3"/>
  <c r="AR360" i="3"/>
  <c r="AS360" i="3"/>
  <c r="AT360" i="3"/>
  <c r="AU360" i="3"/>
  <c r="BC360" i="3"/>
  <c r="C361" i="3"/>
  <c r="D361" i="3"/>
  <c r="E361" i="3"/>
  <c r="F361" i="3"/>
  <c r="G361" i="3"/>
  <c r="H361" i="3"/>
  <c r="J361" i="3"/>
  <c r="K361" i="3"/>
  <c r="L361" i="3"/>
  <c r="M361" i="3"/>
  <c r="AN361" i="3"/>
  <c r="AO361" i="3"/>
  <c r="AP361" i="3"/>
  <c r="AQ361" i="3"/>
  <c r="AR361" i="3"/>
  <c r="AS361" i="3"/>
  <c r="AT361" i="3"/>
  <c r="AU361" i="3"/>
  <c r="BC361" i="3"/>
  <c r="C362" i="3"/>
  <c r="D362" i="3"/>
  <c r="E362" i="3"/>
  <c r="F362" i="3"/>
  <c r="G362" i="3"/>
  <c r="H362" i="3"/>
  <c r="J362" i="3"/>
  <c r="K362" i="3"/>
  <c r="L362" i="3"/>
  <c r="M362" i="3"/>
  <c r="AN362" i="3"/>
  <c r="AO362" i="3"/>
  <c r="AP362" i="3"/>
  <c r="AQ362" i="3"/>
  <c r="AR362" i="3"/>
  <c r="AS362" i="3"/>
  <c r="AT362" i="3"/>
  <c r="AU362" i="3"/>
  <c r="BC362" i="3"/>
  <c r="C363" i="3"/>
  <c r="D363" i="3"/>
  <c r="E363" i="3"/>
  <c r="F363" i="3"/>
  <c r="G363" i="3"/>
  <c r="H363" i="3"/>
  <c r="J363" i="3"/>
  <c r="K363" i="3"/>
  <c r="L363" i="3"/>
  <c r="M363" i="3"/>
  <c r="AN363" i="3"/>
  <c r="AO363" i="3"/>
  <c r="AP363" i="3"/>
  <c r="AQ363" i="3"/>
  <c r="AR363" i="3"/>
  <c r="AS363" i="3"/>
  <c r="AT363" i="3"/>
  <c r="AU363" i="3"/>
  <c r="BC363" i="3"/>
  <c r="C364" i="3"/>
  <c r="D364" i="3"/>
  <c r="E364" i="3"/>
  <c r="F364" i="3"/>
  <c r="G364" i="3"/>
  <c r="H364" i="3"/>
  <c r="J364" i="3"/>
  <c r="K364" i="3"/>
  <c r="L364" i="3"/>
  <c r="M364" i="3"/>
  <c r="AN364" i="3"/>
  <c r="AO364" i="3"/>
  <c r="AP364" i="3"/>
  <c r="AQ364" i="3"/>
  <c r="AR364" i="3"/>
  <c r="AS364" i="3"/>
  <c r="AT364" i="3"/>
  <c r="AU364" i="3"/>
  <c r="BC364" i="3"/>
  <c r="C365" i="3"/>
  <c r="D365" i="3"/>
  <c r="E365" i="3"/>
  <c r="F365" i="3"/>
  <c r="G365" i="3"/>
  <c r="H365" i="3"/>
  <c r="J365" i="3"/>
  <c r="K365" i="3"/>
  <c r="L365" i="3"/>
  <c r="M365" i="3"/>
  <c r="AN365" i="3"/>
  <c r="AO365" i="3"/>
  <c r="AP365" i="3"/>
  <c r="AQ365" i="3"/>
  <c r="AR365" i="3"/>
  <c r="AS365" i="3"/>
  <c r="AT365" i="3"/>
  <c r="AU365" i="3"/>
  <c r="BC365" i="3"/>
  <c r="C366" i="3"/>
  <c r="D366" i="3"/>
  <c r="E366" i="3"/>
  <c r="F366" i="3"/>
  <c r="G366" i="3"/>
  <c r="H366" i="3"/>
  <c r="J366" i="3"/>
  <c r="K366" i="3"/>
  <c r="L366" i="3"/>
  <c r="M366" i="3"/>
  <c r="AN366" i="3"/>
  <c r="AO366" i="3"/>
  <c r="AP366" i="3"/>
  <c r="AQ366" i="3"/>
  <c r="AR366" i="3"/>
  <c r="AS366" i="3"/>
  <c r="AT366" i="3"/>
  <c r="AU366" i="3"/>
  <c r="BC366" i="3"/>
  <c r="C367" i="3"/>
  <c r="D367" i="3"/>
  <c r="E367" i="3"/>
  <c r="F367" i="3"/>
  <c r="G367" i="3"/>
  <c r="H367" i="3"/>
  <c r="J367" i="3"/>
  <c r="K367" i="3"/>
  <c r="L367" i="3"/>
  <c r="M367" i="3"/>
  <c r="AN367" i="3"/>
  <c r="AO367" i="3"/>
  <c r="AP367" i="3"/>
  <c r="AQ367" i="3"/>
  <c r="AR367" i="3"/>
  <c r="AS367" i="3"/>
  <c r="AT367" i="3"/>
  <c r="AU367" i="3"/>
  <c r="BC367" i="3"/>
  <c r="C368" i="3"/>
  <c r="D368" i="3"/>
  <c r="E368" i="3"/>
  <c r="F368" i="3"/>
  <c r="G368" i="3"/>
  <c r="H368" i="3"/>
  <c r="J368" i="3"/>
  <c r="K368" i="3"/>
  <c r="L368" i="3"/>
  <c r="M368" i="3"/>
  <c r="AN368" i="3"/>
  <c r="AO368" i="3"/>
  <c r="AP368" i="3"/>
  <c r="AQ368" i="3"/>
  <c r="AR368" i="3"/>
  <c r="AS368" i="3"/>
  <c r="AT368" i="3"/>
  <c r="AU368" i="3"/>
  <c r="BC368" i="3"/>
  <c r="C369" i="3"/>
  <c r="D369" i="3"/>
  <c r="E369" i="3"/>
  <c r="F369" i="3"/>
  <c r="G369" i="3"/>
  <c r="H369" i="3"/>
  <c r="J369" i="3"/>
  <c r="K369" i="3"/>
  <c r="L369" i="3"/>
  <c r="M369" i="3"/>
  <c r="AN369" i="3"/>
  <c r="AO369" i="3"/>
  <c r="AP369" i="3"/>
  <c r="AQ369" i="3"/>
  <c r="AR369" i="3"/>
  <c r="AS369" i="3"/>
  <c r="AT369" i="3"/>
  <c r="AU369" i="3"/>
  <c r="BC369" i="3"/>
  <c r="C370" i="3"/>
  <c r="D370" i="3"/>
  <c r="E370" i="3"/>
  <c r="F370" i="3"/>
  <c r="G370" i="3"/>
  <c r="H370" i="3"/>
  <c r="J370" i="3"/>
  <c r="K370" i="3"/>
  <c r="L370" i="3"/>
  <c r="M370" i="3"/>
  <c r="AN370" i="3"/>
  <c r="AO370" i="3"/>
  <c r="AP370" i="3"/>
  <c r="AQ370" i="3"/>
  <c r="AR370" i="3"/>
  <c r="AS370" i="3"/>
  <c r="AT370" i="3"/>
  <c r="AU370" i="3"/>
  <c r="BC370" i="3"/>
  <c r="C371" i="3"/>
  <c r="D371" i="3"/>
  <c r="E371" i="3"/>
  <c r="F371" i="3"/>
  <c r="G371" i="3"/>
  <c r="H371" i="3"/>
  <c r="J371" i="3"/>
  <c r="K371" i="3"/>
  <c r="L371" i="3"/>
  <c r="M371" i="3"/>
  <c r="AN371" i="3"/>
  <c r="AO371" i="3"/>
  <c r="AP371" i="3"/>
  <c r="AQ371" i="3"/>
  <c r="AR371" i="3"/>
  <c r="AS371" i="3"/>
  <c r="AT371" i="3"/>
  <c r="AU371" i="3"/>
  <c r="BC371" i="3"/>
  <c r="C372" i="3"/>
  <c r="D372" i="3"/>
  <c r="E372" i="3"/>
  <c r="F372" i="3"/>
  <c r="G372" i="3"/>
  <c r="H372" i="3"/>
  <c r="J372" i="3"/>
  <c r="K372" i="3"/>
  <c r="L372" i="3"/>
  <c r="M372" i="3"/>
  <c r="AN372" i="3"/>
  <c r="AO372" i="3"/>
  <c r="AP372" i="3"/>
  <c r="AQ372" i="3"/>
  <c r="AR372" i="3"/>
  <c r="AS372" i="3"/>
  <c r="AT372" i="3"/>
  <c r="AU372" i="3"/>
  <c r="BC372" i="3"/>
  <c r="C373" i="3"/>
  <c r="D373" i="3"/>
  <c r="E373" i="3"/>
  <c r="F373" i="3"/>
  <c r="G373" i="3"/>
  <c r="H373" i="3"/>
  <c r="J373" i="3"/>
  <c r="K373" i="3"/>
  <c r="L373" i="3"/>
  <c r="M373" i="3"/>
  <c r="AN373" i="3"/>
  <c r="AO373" i="3"/>
  <c r="AP373" i="3"/>
  <c r="AQ373" i="3"/>
  <c r="AR373" i="3"/>
  <c r="AS373" i="3"/>
  <c r="AT373" i="3"/>
  <c r="AU373" i="3"/>
  <c r="BC373" i="3"/>
  <c r="C374" i="3"/>
  <c r="D374" i="3"/>
  <c r="E374" i="3"/>
  <c r="F374" i="3"/>
  <c r="G374" i="3"/>
  <c r="H374" i="3"/>
  <c r="J374" i="3"/>
  <c r="K374" i="3"/>
  <c r="L374" i="3"/>
  <c r="M374" i="3"/>
  <c r="AN374" i="3"/>
  <c r="AO374" i="3"/>
  <c r="AP374" i="3"/>
  <c r="AQ374" i="3"/>
  <c r="AR374" i="3"/>
  <c r="AS374" i="3"/>
  <c r="AT374" i="3"/>
  <c r="AU374" i="3"/>
  <c r="BC374" i="3"/>
  <c r="C375" i="3"/>
  <c r="D375" i="3"/>
  <c r="E375" i="3"/>
  <c r="F375" i="3"/>
  <c r="G375" i="3"/>
  <c r="H375" i="3"/>
  <c r="J375" i="3"/>
  <c r="K375" i="3"/>
  <c r="L375" i="3"/>
  <c r="M375" i="3"/>
  <c r="AN375" i="3"/>
  <c r="AO375" i="3"/>
  <c r="AP375" i="3"/>
  <c r="AQ375" i="3"/>
  <c r="AR375" i="3"/>
  <c r="AS375" i="3"/>
  <c r="AT375" i="3"/>
  <c r="AU375" i="3"/>
  <c r="BC375" i="3"/>
  <c r="C376" i="3"/>
  <c r="D376" i="3"/>
  <c r="E376" i="3"/>
  <c r="F376" i="3"/>
  <c r="G376" i="3"/>
  <c r="H376" i="3"/>
  <c r="J376" i="3"/>
  <c r="K376" i="3"/>
  <c r="L376" i="3"/>
  <c r="M376" i="3"/>
  <c r="AN376" i="3"/>
  <c r="AO376" i="3"/>
  <c r="AP376" i="3"/>
  <c r="AQ376" i="3"/>
  <c r="AR376" i="3"/>
  <c r="AS376" i="3"/>
  <c r="AT376" i="3"/>
  <c r="AU376" i="3"/>
  <c r="BC376" i="3"/>
  <c r="C377" i="3"/>
  <c r="D377" i="3"/>
  <c r="E377" i="3"/>
  <c r="F377" i="3"/>
  <c r="G377" i="3"/>
  <c r="H377" i="3"/>
  <c r="J377" i="3"/>
  <c r="K377" i="3"/>
  <c r="L377" i="3"/>
  <c r="M377" i="3"/>
  <c r="AN377" i="3"/>
  <c r="AO377" i="3"/>
  <c r="AP377" i="3"/>
  <c r="AQ377" i="3"/>
  <c r="AR377" i="3"/>
  <c r="AS377" i="3"/>
  <c r="AT377" i="3"/>
  <c r="AU377" i="3"/>
  <c r="BC377" i="3"/>
  <c r="C378" i="3"/>
  <c r="D378" i="3"/>
  <c r="E378" i="3"/>
  <c r="F378" i="3"/>
  <c r="G378" i="3"/>
  <c r="H378" i="3"/>
  <c r="J378" i="3"/>
  <c r="K378" i="3"/>
  <c r="L378" i="3"/>
  <c r="M378" i="3"/>
  <c r="AN378" i="3"/>
  <c r="AO378" i="3"/>
  <c r="AP378" i="3"/>
  <c r="AQ378" i="3"/>
  <c r="AR378" i="3"/>
  <c r="AS378" i="3"/>
  <c r="AT378" i="3"/>
  <c r="AU378" i="3"/>
  <c r="BC378" i="3"/>
  <c r="C379" i="3"/>
  <c r="D379" i="3"/>
  <c r="E379" i="3"/>
  <c r="F379" i="3"/>
  <c r="G379" i="3"/>
  <c r="H379" i="3"/>
  <c r="J379" i="3"/>
  <c r="K379" i="3"/>
  <c r="L379" i="3"/>
  <c r="M379" i="3"/>
  <c r="AN379" i="3"/>
  <c r="AO379" i="3"/>
  <c r="AP379" i="3"/>
  <c r="AQ379" i="3"/>
  <c r="AR379" i="3"/>
  <c r="AS379" i="3"/>
  <c r="AT379" i="3"/>
  <c r="AU379" i="3"/>
  <c r="BC379" i="3"/>
  <c r="C380" i="3"/>
  <c r="D380" i="3"/>
  <c r="E380" i="3"/>
  <c r="F380" i="3"/>
  <c r="G380" i="3"/>
  <c r="H380" i="3"/>
  <c r="J380" i="3"/>
  <c r="K380" i="3"/>
  <c r="L380" i="3"/>
  <c r="M380" i="3"/>
  <c r="AN380" i="3"/>
  <c r="AO380" i="3"/>
  <c r="AP380" i="3"/>
  <c r="AQ380" i="3"/>
  <c r="AR380" i="3"/>
  <c r="AS380" i="3"/>
  <c r="AT380" i="3"/>
  <c r="AU380" i="3"/>
  <c r="BC380" i="3"/>
  <c r="C381" i="3"/>
  <c r="D381" i="3"/>
  <c r="E381" i="3"/>
  <c r="F381" i="3"/>
  <c r="G381" i="3"/>
  <c r="H381" i="3"/>
  <c r="J381" i="3"/>
  <c r="K381" i="3"/>
  <c r="L381" i="3"/>
  <c r="M381" i="3"/>
  <c r="AN381" i="3"/>
  <c r="AO381" i="3"/>
  <c r="AP381" i="3"/>
  <c r="AQ381" i="3"/>
  <c r="AR381" i="3"/>
  <c r="AS381" i="3"/>
  <c r="AT381" i="3"/>
  <c r="AU381" i="3"/>
  <c r="BC381" i="3"/>
  <c r="C382" i="3"/>
  <c r="D382" i="3"/>
  <c r="E382" i="3"/>
  <c r="F382" i="3"/>
  <c r="G382" i="3"/>
  <c r="H382" i="3"/>
  <c r="J382" i="3"/>
  <c r="K382" i="3"/>
  <c r="L382" i="3"/>
  <c r="M382" i="3"/>
  <c r="AN382" i="3"/>
  <c r="AO382" i="3"/>
  <c r="AP382" i="3"/>
  <c r="AQ382" i="3"/>
  <c r="AR382" i="3"/>
  <c r="AS382" i="3"/>
  <c r="AT382" i="3"/>
  <c r="AU382" i="3"/>
  <c r="BC382" i="3"/>
  <c r="C383" i="3"/>
  <c r="D383" i="3"/>
  <c r="E383" i="3"/>
  <c r="F383" i="3"/>
  <c r="G383" i="3"/>
  <c r="H383" i="3"/>
  <c r="J383" i="3"/>
  <c r="K383" i="3"/>
  <c r="L383" i="3"/>
  <c r="M383" i="3"/>
  <c r="AN383" i="3"/>
  <c r="AO383" i="3"/>
  <c r="AP383" i="3"/>
  <c r="AQ383" i="3"/>
  <c r="AR383" i="3"/>
  <c r="AS383" i="3"/>
  <c r="AT383" i="3"/>
  <c r="AU383" i="3"/>
  <c r="BC383" i="3"/>
  <c r="C384" i="3"/>
  <c r="D384" i="3"/>
  <c r="E384" i="3"/>
  <c r="F384" i="3"/>
  <c r="G384" i="3"/>
  <c r="H384" i="3"/>
  <c r="J384" i="3"/>
  <c r="K384" i="3"/>
  <c r="L384" i="3"/>
  <c r="M384" i="3"/>
  <c r="AN384" i="3"/>
  <c r="AO384" i="3"/>
  <c r="AP384" i="3"/>
  <c r="AQ384" i="3"/>
  <c r="AR384" i="3"/>
  <c r="AS384" i="3"/>
  <c r="AT384" i="3"/>
  <c r="AU384" i="3"/>
  <c r="BC384" i="3"/>
  <c r="C385" i="3"/>
  <c r="D385" i="3"/>
  <c r="E385" i="3"/>
  <c r="F385" i="3"/>
  <c r="G385" i="3"/>
  <c r="H385" i="3"/>
  <c r="J385" i="3"/>
  <c r="K385" i="3"/>
  <c r="L385" i="3"/>
  <c r="M385" i="3"/>
  <c r="AN385" i="3"/>
  <c r="AO385" i="3"/>
  <c r="AP385" i="3"/>
  <c r="AQ385" i="3"/>
  <c r="AR385" i="3"/>
  <c r="AS385" i="3"/>
  <c r="AT385" i="3"/>
  <c r="AU385" i="3"/>
  <c r="BC385" i="3"/>
  <c r="C386" i="3"/>
  <c r="D386" i="3"/>
  <c r="E386" i="3"/>
  <c r="F386" i="3"/>
  <c r="G386" i="3"/>
  <c r="H386" i="3"/>
  <c r="J386" i="3"/>
  <c r="K386" i="3"/>
  <c r="L386" i="3"/>
  <c r="M386" i="3"/>
  <c r="AN386" i="3"/>
  <c r="AO386" i="3"/>
  <c r="AP386" i="3"/>
  <c r="AQ386" i="3"/>
  <c r="AR386" i="3"/>
  <c r="AS386" i="3"/>
  <c r="AT386" i="3"/>
  <c r="AU386" i="3"/>
  <c r="BC386" i="3"/>
  <c r="C387" i="3"/>
  <c r="D387" i="3"/>
  <c r="E387" i="3"/>
  <c r="F387" i="3"/>
  <c r="G387" i="3"/>
  <c r="H387" i="3"/>
  <c r="J387" i="3"/>
  <c r="K387" i="3"/>
  <c r="L387" i="3"/>
  <c r="M387" i="3"/>
  <c r="AN387" i="3"/>
  <c r="AO387" i="3"/>
  <c r="AP387" i="3"/>
  <c r="AQ387" i="3"/>
  <c r="AR387" i="3"/>
  <c r="AS387" i="3"/>
  <c r="AT387" i="3"/>
  <c r="AU387" i="3"/>
  <c r="BC387" i="3"/>
  <c r="C388" i="3"/>
  <c r="D388" i="3"/>
  <c r="E388" i="3"/>
  <c r="F388" i="3"/>
  <c r="G388" i="3"/>
  <c r="H388" i="3"/>
  <c r="J388" i="3"/>
  <c r="K388" i="3"/>
  <c r="L388" i="3"/>
  <c r="M388" i="3"/>
  <c r="AN388" i="3"/>
  <c r="AO388" i="3"/>
  <c r="AP388" i="3"/>
  <c r="AQ388" i="3"/>
  <c r="AR388" i="3"/>
  <c r="AS388" i="3"/>
  <c r="AT388" i="3"/>
  <c r="AU388" i="3"/>
  <c r="BC388" i="3"/>
  <c r="C389" i="3"/>
  <c r="D389" i="3"/>
  <c r="E389" i="3"/>
  <c r="F389" i="3"/>
  <c r="G389" i="3"/>
  <c r="H389" i="3"/>
  <c r="J389" i="3"/>
  <c r="K389" i="3"/>
  <c r="L389" i="3"/>
  <c r="M389" i="3"/>
  <c r="AN389" i="3"/>
  <c r="AO389" i="3"/>
  <c r="AP389" i="3"/>
  <c r="AQ389" i="3"/>
  <c r="AR389" i="3"/>
  <c r="AS389" i="3"/>
  <c r="AT389" i="3"/>
  <c r="AU389" i="3"/>
  <c r="BC389" i="3"/>
  <c r="C390" i="3"/>
  <c r="D390" i="3"/>
  <c r="E390" i="3"/>
  <c r="F390" i="3"/>
  <c r="G390" i="3"/>
  <c r="H390" i="3"/>
  <c r="J390" i="3"/>
  <c r="K390" i="3"/>
  <c r="L390" i="3"/>
  <c r="M390" i="3"/>
  <c r="AN390" i="3"/>
  <c r="AO390" i="3"/>
  <c r="AP390" i="3"/>
  <c r="AQ390" i="3"/>
  <c r="AR390" i="3"/>
  <c r="AS390" i="3"/>
  <c r="AT390" i="3"/>
  <c r="AU390" i="3"/>
  <c r="BC390" i="3"/>
  <c r="C391" i="3"/>
  <c r="D391" i="3"/>
  <c r="E391" i="3"/>
  <c r="F391" i="3"/>
  <c r="G391" i="3"/>
  <c r="H391" i="3"/>
  <c r="J391" i="3"/>
  <c r="K391" i="3"/>
  <c r="L391" i="3"/>
  <c r="M391" i="3"/>
  <c r="AN391" i="3"/>
  <c r="AO391" i="3"/>
  <c r="AP391" i="3"/>
  <c r="AQ391" i="3"/>
  <c r="AR391" i="3"/>
  <c r="AS391" i="3"/>
  <c r="AT391" i="3"/>
  <c r="AU391" i="3"/>
  <c r="BC391" i="3"/>
  <c r="C392" i="3"/>
  <c r="D392" i="3"/>
  <c r="E392" i="3"/>
  <c r="F392" i="3"/>
  <c r="G392" i="3"/>
  <c r="H392" i="3"/>
  <c r="J392" i="3"/>
  <c r="K392" i="3"/>
  <c r="L392" i="3"/>
  <c r="M392" i="3"/>
  <c r="AN392" i="3"/>
  <c r="AO392" i="3"/>
  <c r="AP392" i="3"/>
  <c r="AQ392" i="3"/>
  <c r="AR392" i="3"/>
  <c r="AS392" i="3"/>
  <c r="AT392" i="3"/>
  <c r="AU392" i="3"/>
  <c r="BC392" i="3"/>
  <c r="C393" i="3"/>
  <c r="D393" i="3"/>
  <c r="E393" i="3"/>
  <c r="F393" i="3"/>
  <c r="G393" i="3"/>
  <c r="H393" i="3"/>
  <c r="J393" i="3"/>
  <c r="K393" i="3"/>
  <c r="L393" i="3"/>
  <c r="M393" i="3"/>
  <c r="AN393" i="3"/>
  <c r="AO393" i="3"/>
  <c r="AP393" i="3"/>
  <c r="AQ393" i="3"/>
  <c r="AR393" i="3"/>
  <c r="AS393" i="3"/>
  <c r="AT393" i="3"/>
  <c r="AU393" i="3"/>
  <c r="BC393" i="3"/>
  <c r="C394" i="3"/>
  <c r="D394" i="3"/>
  <c r="E394" i="3"/>
  <c r="F394" i="3"/>
  <c r="G394" i="3"/>
  <c r="H394" i="3"/>
  <c r="J394" i="3"/>
  <c r="K394" i="3"/>
  <c r="L394" i="3"/>
  <c r="M394" i="3"/>
  <c r="AN394" i="3"/>
  <c r="AO394" i="3"/>
  <c r="AP394" i="3"/>
  <c r="AQ394" i="3"/>
  <c r="AR394" i="3"/>
  <c r="AS394" i="3"/>
  <c r="AT394" i="3"/>
  <c r="AU394" i="3"/>
  <c r="BC394" i="3"/>
  <c r="C395" i="3"/>
  <c r="D395" i="3"/>
  <c r="E395" i="3"/>
  <c r="F395" i="3"/>
  <c r="G395" i="3"/>
  <c r="H395" i="3"/>
  <c r="J395" i="3"/>
  <c r="K395" i="3"/>
  <c r="L395" i="3"/>
  <c r="M395" i="3"/>
  <c r="AN395" i="3"/>
  <c r="AO395" i="3"/>
  <c r="AP395" i="3"/>
  <c r="AQ395" i="3"/>
  <c r="AR395" i="3"/>
  <c r="AS395" i="3"/>
  <c r="AT395" i="3"/>
  <c r="AU395" i="3"/>
  <c r="BC395" i="3"/>
  <c r="C396" i="3"/>
  <c r="D396" i="3"/>
  <c r="E396" i="3"/>
  <c r="F396" i="3"/>
  <c r="G396" i="3"/>
  <c r="H396" i="3"/>
  <c r="J396" i="3"/>
  <c r="K396" i="3"/>
  <c r="L396" i="3"/>
  <c r="M396" i="3"/>
  <c r="AN396" i="3"/>
  <c r="AO396" i="3"/>
  <c r="AP396" i="3"/>
  <c r="AQ396" i="3"/>
  <c r="AR396" i="3"/>
  <c r="AS396" i="3"/>
  <c r="AT396" i="3"/>
  <c r="AU396" i="3"/>
  <c r="BC396" i="3"/>
  <c r="C397" i="3"/>
  <c r="D397" i="3"/>
  <c r="E397" i="3"/>
  <c r="F397" i="3"/>
  <c r="G397" i="3"/>
  <c r="H397" i="3"/>
  <c r="J397" i="3"/>
  <c r="K397" i="3"/>
  <c r="L397" i="3"/>
  <c r="M397" i="3"/>
  <c r="AN397" i="3"/>
  <c r="AO397" i="3"/>
  <c r="AP397" i="3"/>
  <c r="AQ397" i="3"/>
  <c r="AR397" i="3"/>
  <c r="AS397" i="3"/>
  <c r="AT397" i="3"/>
  <c r="AU397" i="3"/>
  <c r="BC397" i="3"/>
  <c r="C398" i="3"/>
  <c r="D398" i="3"/>
  <c r="E398" i="3"/>
  <c r="F398" i="3"/>
  <c r="G398" i="3"/>
  <c r="H398" i="3"/>
  <c r="J398" i="3"/>
  <c r="K398" i="3"/>
  <c r="L398" i="3"/>
  <c r="M398" i="3"/>
  <c r="AN398" i="3"/>
  <c r="AO398" i="3"/>
  <c r="AP398" i="3"/>
  <c r="AQ398" i="3"/>
  <c r="AR398" i="3"/>
  <c r="AS398" i="3"/>
  <c r="AT398" i="3"/>
  <c r="AU398" i="3"/>
  <c r="BC398" i="3"/>
  <c r="C399" i="3"/>
  <c r="D399" i="3"/>
  <c r="E399" i="3"/>
  <c r="F399" i="3"/>
  <c r="G399" i="3"/>
  <c r="H399" i="3"/>
  <c r="J399" i="3"/>
  <c r="K399" i="3"/>
  <c r="L399" i="3"/>
  <c r="M399" i="3"/>
  <c r="AN399" i="3"/>
  <c r="AO399" i="3"/>
  <c r="AP399" i="3"/>
  <c r="AQ399" i="3"/>
  <c r="AR399" i="3"/>
  <c r="AS399" i="3"/>
  <c r="AT399" i="3"/>
  <c r="AU399" i="3"/>
  <c r="BC399" i="3"/>
  <c r="C400" i="3"/>
  <c r="D400" i="3"/>
  <c r="E400" i="3"/>
  <c r="F400" i="3"/>
  <c r="G400" i="3"/>
  <c r="H400" i="3"/>
  <c r="J400" i="3"/>
  <c r="K400" i="3"/>
  <c r="L400" i="3"/>
  <c r="M400" i="3"/>
  <c r="AN400" i="3"/>
  <c r="AO400" i="3"/>
  <c r="AP400" i="3"/>
  <c r="AQ400" i="3"/>
  <c r="AR400" i="3"/>
  <c r="AS400" i="3"/>
  <c r="AT400" i="3"/>
  <c r="AU400" i="3"/>
  <c r="BC400" i="3"/>
  <c r="C401" i="3"/>
  <c r="D401" i="3"/>
  <c r="E401" i="3"/>
  <c r="F401" i="3"/>
  <c r="G401" i="3"/>
  <c r="H401" i="3"/>
  <c r="J401" i="3"/>
  <c r="K401" i="3"/>
  <c r="L401" i="3"/>
  <c r="M401" i="3"/>
  <c r="AN401" i="3"/>
  <c r="AO401" i="3"/>
  <c r="AP401" i="3"/>
  <c r="AQ401" i="3"/>
  <c r="AR401" i="3"/>
  <c r="AS401" i="3"/>
  <c r="AT401" i="3"/>
  <c r="AU401" i="3"/>
  <c r="BC401" i="3"/>
  <c r="C402" i="3"/>
  <c r="D402" i="3"/>
  <c r="E402" i="3"/>
  <c r="F402" i="3"/>
  <c r="G402" i="3"/>
  <c r="H402" i="3"/>
  <c r="J402" i="3"/>
  <c r="K402" i="3"/>
  <c r="L402" i="3"/>
  <c r="M402" i="3"/>
  <c r="AN402" i="3"/>
  <c r="AO402" i="3"/>
  <c r="AP402" i="3"/>
  <c r="AQ402" i="3"/>
  <c r="AR402" i="3"/>
  <c r="AS402" i="3"/>
  <c r="AT402" i="3"/>
  <c r="AU402" i="3"/>
  <c r="BC402" i="3"/>
  <c r="C403" i="3"/>
  <c r="D403" i="3"/>
  <c r="E403" i="3"/>
  <c r="F403" i="3"/>
  <c r="G403" i="3"/>
  <c r="H403" i="3"/>
  <c r="J403" i="3"/>
  <c r="K403" i="3"/>
  <c r="L403" i="3"/>
  <c r="M403" i="3"/>
  <c r="AN403" i="3"/>
  <c r="AO403" i="3"/>
  <c r="AP403" i="3"/>
  <c r="AQ403" i="3"/>
  <c r="AR403" i="3"/>
  <c r="AS403" i="3"/>
  <c r="AT403" i="3"/>
  <c r="AU403" i="3"/>
  <c r="BC403" i="3"/>
  <c r="C404" i="3"/>
  <c r="D404" i="3"/>
  <c r="E404" i="3"/>
  <c r="F404" i="3"/>
  <c r="G404" i="3"/>
  <c r="H404" i="3"/>
  <c r="J404" i="3"/>
  <c r="K404" i="3"/>
  <c r="L404" i="3"/>
  <c r="M404" i="3"/>
  <c r="AN404" i="3"/>
  <c r="AO404" i="3"/>
  <c r="AP404" i="3"/>
  <c r="AQ404" i="3"/>
  <c r="AR404" i="3"/>
  <c r="AS404" i="3"/>
  <c r="AT404" i="3"/>
  <c r="AU404" i="3"/>
  <c r="BC404" i="3"/>
  <c r="C405" i="3"/>
  <c r="D405" i="3"/>
  <c r="E405" i="3"/>
  <c r="F405" i="3"/>
  <c r="G405" i="3"/>
  <c r="H405" i="3"/>
  <c r="J405" i="3"/>
  <c r="K405" i="3"/>
  <c r="L405" i="3"/>
  <c r="M405" i="3"/>
  <c r="AN405" i="3"/>
  <c r="AO405" i="3"/>
  <c r="AP405" i="3"/>
  <c r="AQ405" i="3"/>
  <c r="AR405" i="3"/>
  <c r="AS405" i="3"/>
  <c r="AT405" i="3"/>
  <c r="AU405" i="3"/>
  <c r="BC405" i="3"/>
  <c r="C406" i="3"/>
  <c r="D406" i="3"/>
  <c r="E406" i="3"/>
  <c r="F406" i="3"/>
  <c r="G406" i="3"/>
  <c r="H406" i="3"/>
  <c r="J406" i="3"/>
  <c r="K406" i="3"/>
  <c r="L406" i="3"/>
  <c r="M406" i="3"/>
  <c r="AN406" i="3"/>
  <c r="AO406" i="3"/>
  <c r="AP406" i="3"/>
  <c r="AQ406" i="3"/>
  <c r="AR406" i="3"/>
  <c r="AS406" i="3"/>
  <c r="AT406" i="3"/>
  <c r="AU406" i="3"/>
  <c r="BC406" i="3"/>
  <c r="C407" i="3"/>
  <c r="D407" i="3"/>
  <c r="E407" i="3"/>
  <c r="F407" i="3"/>
  <c r="G407" i="3"/>
  <c r="H407" i="3"/>
  <c r="J407" i="3"/>
  <c r="K407" i="3"/>
  <c r="L407" i="3"/>
  <c r="M407" i="3"/>
  <c r="AN407" i="3"/>
  <c r="AO407" i="3"/>
  <c r="AP407" i="3"/>
  <c r="AQ407" i="3"/>
  <c r="AR407" i="3"/>
  <c r="AS407" i="3"/>
  <c r="AT407" i="3"/>
  <c r="AU407" i="3"/>
  <c r="BC407" i="3"/>
  <c r="C408" i="3"/>
  <c r="D408" i="3"/>
  <c r="E408" i="3"/>
  <c r="F408" i="3"/>
  <c r="G408" i="3"/>
  <c r="H408" i="3"/>
  <c r="J408" i="3"/>
  <c r="K408" i="3"/>
  <c r="L408" i="3"/>
  <c r="M408" i="3"/>
  <c r="AN408" i="3"/>
  <c r="AO408" i="3"/>
  <c r="AP408" i="3"/>
  <c r="AQ408" i="3"/>
  <c r="AR408" i="3"/>
  <c r="AS408" i="3"/>
  <c r="AT408" i="3"/>
  <c r="AU408" i="3"/>
  <c r="BC408" i="3"/>
  <c r="C409" i="3"/>
  <c r="D409" i="3"/>
  <c r="E409" i="3"/>
  <c r="F409" i="3"/>
  <c r="G409" i="3"/>
  <c r="H409" i="3"/>
  <c r="J409" i="3"/>
  <c r="K409" i="3"/>
  <c r="L409" i="3"/>
  <c r="M409" i="3"/>
  <c r="AN409" i="3"/>
  <c r="AO409" i="3"/>
  <c r="AP409" i="3"/>
  <c r="AQ409" i="3"/>
  <c r="AR409" i="3"/>
  <c r="AS409" i="3"/>
  <c r="AT409" i="3"/>
  <c r="AU409" i="3"/>
  <c r="BC409" i="3"/>
  <c r="C410" i="3"/>
  <c r="D410" i="3"/>
  <c r="E410" i="3"/>
  <c r="F410" i="3"/>
  <c r="G410" i="3"/>
  <c r="H410" i="3"/>
  <c r="J410" i="3"/>
  <c r="K410" i="3"/>
  <c r="L410" i="3"/>
  <c r="M410" i="3"/>
  <c r="AN410" i="3"/>
  <c r="AO410" i="3"/>
  <c r="AP410" i="3"/>
  <c r="AQ410" i="3"/>
  <c r="AR410" i="3"/>
  <c r="AS410" i="3"/>
  <c r="AT410" i="3"/>
  <c r="AU410" i="3"/>
  <c r="BC410" i="3"/>
  <c r="C411" i="3"/>
  <c r="D411" i="3"/>
  <c r="E411" i="3"/>
  <c r="F411" i="3"/>
  <c r="G411" i="3"/>
  <c r="H411" i="3"/>
  <c r="J411" i="3"/>
  <c r="K411" i="3"/>
  <c r="L411" i="3"/>
  <c r="M411" i="3"/>
  <c r="AN411" i="3"/>
  <c r="AO411" i="3"/>
  <c r="AP411" i="3"/>
  <c r="AQ411" i="3"/>
  <c r="AR411" i="3"/>
  <c r="AS411" i="3"/>
  <c r="AT411" i="3"/>
  <c r="AU411" i="3"/>
  <c r="BC411" i="3"/>
  <c r="C412" i="3"/>
  <c r="D412" i="3"/>
  <c r="E412" i="3"/>
  <c r="F412" i="3"/>
  <c r="G412" i="3"/>
  <c r="H412" i="3"/>
  <c r="J412" i="3"/>
  <c r="K412" i="3"/>
  <c r="L412" i="3"/>
  <c r="M412" i="3"/>
  <c r="AN412" i="3"/>
  <c r="AO412" i="3"/>
  <c r="AP412" i="3"/>
  <c r="AQ412" i="3"/>
  <c r="AR412" i="3"/>
  <c r="AS412" i="3"/>
  <c r="AT412" i="3"/>
  <c r="AU412" i="3"/>
  <c r="BC412" i="3"/>
  <c r="C413" i="3"/>
  <c r="D413" i="3"/>
  <c r="E413" i="3"/>
  <c r="F413" i="3"/>
  <c r="G413" i="3"/>
  <c r="H413" i="3"/>
  <c r="J413" i="3"/>
  <c r="K413" i="3"/>
  <c r="L413" i="3"/>
  <c r="M413" i="3"/>
  <c r="AN413" i="3"/>
  <c r="AO413" i="3"/>
  <c r="AP413" i="3"/>
  <c r="AQ413" i="3"/>
  <c r="AR413" i="3"/>
  <c r="AS413" i="3"/>
  <c r="AT413" i="3"/>
  <c r="AU413" i="3"/>
  <c r="BC413" i="3"/>
  <c r="C414" i="3"/>
  <c r="D414" i="3"/>
  <c r="E414" i="3"/>
  <c r="F414" i="3"/>
  <c r="G414" i="3"/>
  <c r="H414" i="3"/>
  <c r="J414" i="3"/>
  <c r="K414" i="3"/>
  <c r="L414" i="3"/>
  <c r="M414" i="3"/>
  <c r="AN414" i="3"/>
  <c r="AO414" i="3"/>
  <c r="AP414" i="3"/>
  <c r="AQ414" i="3"/>
  <c r="AR414" i="3"/>
  <c r="AS414" i="3"/>
  <c r="AT414" i="3"/>
  <c r="AU414" i="3"/>
  <c r="BC414" i="3"/>
  <c r="C415" i="3"/>
  <c r="D415" i="3"/>
  <c r="E415" i="3"/>
  <c r="F415" i="3"/>
  <c r="G415" i="3"/>
  <c r="H415" i="3"/>
  <c r="J415" i="3"/>
  <c r="K415" i="3"/>
  <c r="L415" i="3"/>
  <c r="M415" i="3"/>
  <c r="AN415" i="3"/>
  <c r="AO415" i="3"/>
  <c r="AP415" i="3"/>
  <c r="AQ415" i="3"/>
  <c r="AR415" i="3"/>
  <c r="AS415" i="3"/>
  <c r="AT415" i="3"/>
  <c r="AU415" i="3"/>
  <c r="BC415" i="3"/>
  <c r="C416" i="3"/>
  <c r="D416" i="3"/>
  <c r="E416" i="3"/>
  <c r="F416" i="3"/>
  <c r="G416" i="3"/>
  <c r="H416" i="3"/>
  <c r="J416" i="3"/>
  <c r="K416" i="3"/>
  <c r="L416" i="3"/>
  <c r="M416" i="3"/>
  <c r="AN416" i="3"/>
  <c r="AO416" i="3"/>
  <c r="AP416" i="3"/>
  <c r="AQ416" i="3"/>
  <c r="AR416" i="3"/>
  <c r="AS416" i="3"/>
  <c r="AT416" i="3"/>
  <c r="AU416" i="3"/>
  <c r="BC416" i="3"/>
  <c r="C417" i="3"/>
  <c r="D417" i="3"/>
  <c r="E417" i="3"/>
  <c r="F417" i="3"/>
  <c r="G417" i="3"/>
  <c r="H417" i="3"/>
  <c r="J417" i="3"/>
  <c r="K417" i="3"/>
  <c r="L417" i="3"/>
  <c r="M417" i="3"/>
  <c r="AN417" i="3"/>
  <c r="AO417" i="3"/>
  <c r="AP417" i="3"/>
  <c r="AQ417" i="3"/>
  <c r="AR417" i="3"/>
  <c r="AS417" i="3"/>
  <c r="AT417" i="3"/>
  <c r="AU417" i="3"/>
  <c r="BC417" i="3"/>
  <c r="C418" i="3"/>
  <c r="D418" i="3"/>
  <c r="E418" i="3"/>
  <c r="F418" i="3"/>
  <c r="G418" i="3"/>
  <c r="H418" i="3"/>
  <c r="J418" i="3"/>
  <c r="K418" i="3"/>
  <c r="L418" i="3"/>
  <c r="M418" i="3"/>
  <c r="AN418" i="3"/>
  <c r="AO418" i="3"/>
  <c r="AP418" i="3"/>
  <c r="AQ418" i="3"/>
  <c r="AR418" i="3"/>
  <c r="AS418" i="3"/>
  <c r="AT418" i="3"/>
  <c r="AU418" i="3"/>
  <c r="BC418" i="3"/>
  <c r="C419" i="3"/>
  <c r="D419" i="3"/>
  <c r="E419" i="3"/>
  <c r="F419" i="3"/>
  <c r="G419" i="3"/>
  <c r="H419" i="3"/>
  <c r="J419" i="3"/>
  <c r="K419" i="3"/>
  <c r="L419" i="3"/>
  <c r="M419" i="3"/>
  <c r="AN419" i="3"/>
  <c r="AO419" i="3"/>
  <c r="AP419" i="3"/>
  <c r="AQ419" i="3"/>
  <c r="AR419" i="3"/>
  <c r="AS419" i="3"/>
  <c r="AT419" i="3"/>
  <c r="AU419" i="3"/>
  <c r="BS419" i="3"/>
  <c r="C421" i="3"/>
  <c r="D421" i="3"/>
  <c r="E421" i="3"/>
  <c r="F421" i="3"/>
  <c r="G421" i="3"/>
  <c r="H421" i="3"/>
  <c r="J421" i="3"/>
  <c r="K421" i="3"/>
  <c r="L421" i="3"/>
  <c r="M421" i="3"/>
  <c r="AN421" i="3"/>
  <c r="AO421" i="3"/>
  <c r="AP421" i="3"/>
  <c r="AQ421" i="3"/>
  <c r="AR421" i="3"/>
  <c r="AS421" i="3"/>
  <c r="AT421" i="3"/>
  <c r="AU421" i="3"/>
  <c r="BC421" i="3"/>
  <c r="C422" i="3"/>
  <c r="D422" i="3"/>
  <c r="E422" i="3"/>
  <c r="F422" i="3"/>
  <c r="G422" i="3"/>
  <c r="H422" i="3"/>
  <c r="J422" i="3"/>
  <c r="K422" i="3"/>
  <c r="L422" i="3"/>
  <c r="M422" i="3"/>
  <c r="AN422" i="3"/>
  <c r="AO422" i="3"/>
  <c r="AP422" i="3"/>
  <c r="AQ422" i="3"/>
  <c r="AR422" i="3"/>
  <c r="AS422" i="3"/>
  <c r="AT422" i="3"/>
  <c r="AU422" i="3"/>
  <c r="BC422" i="3"/>
  <c r="C423" i="3"/>
  <c r="D423" i="3"/>
  <c r="E423" i="3"/>
  <c r="F423" i="3"/>
  <c r="G423" i="3"/>
  <c r="H423" i="3"/>
  <c r="J423" i="3"/>
  <c r="K423" i="3"/>
  <c r="L423" i="3"/>
  <c r="M423" i="3"/>
  <c r="AN423" i="3"/>
  <c r="AO423" i="3"/>
  <c r="AP423" i="3"/>
  <c r="AQ423" i="3"/>
  <c r="AR423" i="3"/>
  <c r="AS423" i="3"/>
  <c r="AT423" i="3"/>
  <c r="AU423" i="3"/>
  <c r="BC423" i="3"/>
  <c r="C424" i="3"/>
  <c r="D424" i="3"/>
  <c r="E424" i="3"/>
  <c r="F424" i="3"/>
  <c r="G424" i="3"/>
  <c r="H424" i="3"/>
  <c r="J424" i="3"/>
  <c r="K424" i="3"/>
  <c r="L424" i="3"/>
  <c r="M424" i="3"/>
  <c r="AN424" i="3"/>
  <c r="AO424" i="3"/>
  <c r="AP424" i="3"/>
  <c r="AQ424" i="3"/>
  <c r="AR424" i="3"/>
  <c r="AS424" i="3"/>
  <c r="AT424" i="3"/>
  <c r="AU424" i="3"/>
  <c r="BC424" i="3"/>
  <c r="C425" i="3"/>
  <c r="D425" i="3"/>
  <c r="E425" i="3"/>
  <c r="F425" i="3"/>
  <c r="G425" i="3"/>
  <c r="H425" i="3"/>
  <c r="J425" i="3"/>
  <c r="K425" i="3"/>
  <c r="L425" i="3"/>
  <c r="M425" i="3"/>
  <c r="AN425" i="3"/>
  <c r="AO425" i="3"/>
  <c r="AP425" i="3"/>
  <c r="AQ425" i="3"/>
  <c r="AR425" i="3"/>
  <c r="AS425" i="3"/>
  <c r="AT425" i="3"/>
  <c r="AU425" i="3"/>
  <c r="BC425" i="3"/>
  <c r="C426" i="3"/>
  <c r="D426" i="3"/>
  <c r="E426" i="3"/>
  <c r="F426" i="3"/>
  <c r="G426" i="3"/>
  <c r="H426" i="3"/>
  <c r="J426" i="3"/>
  <c r="K426" i="3"/>
  <c r="L426" i="3"/>
  <c r="M426" i="3"/>
  <c r="AN426" i="3"/>
  <c r="AO426" i="3"/>
  <c r="AP426" i="3"/>
  <c r="AQ426" i="3"/>
  <c r="AR426" i="3"/>
  <c r="AS426" i="3"/>
  <c r="AT426" i="3"/>
  <c r="AU426" i="3"/>
  <c r="BC426" i="3"/>
  <c r="C427" i="3"/>
  <c r="D427" i="3"/>
  <c r="E427" i="3"/>
  <c r="F427" i="3"/>
  <c r="G427" i="3"/>
  <c r="H427" i="3"/>
  <c r="J427" i="3"/>
  <c r="K427" i="3"/>
  <c r="L427" i="3"/>
  <c r="M427" i="3"/>
  <c r="AN427" i="3"/>
  <c r="AO427" i="3"/>
  <c r="AP427" i="3"/>
  <c r="AQ427" i="3"/>
  <c r="AR427" i="3"/>
  <c r="AS427" i="3"/>
  <c r="AT427" i="3"/>
  <c r="AU427" i="3"/>
  <c r="BC427" i="3"/>
  <c r="C428" i="3"/>
  <c r="D428" i="3"/>
  <c r="E428" i="3"/>
  <c r="F428" i="3"/>
  <c r="G428" i="3"/>
  <c r="H428" i="3"/>
  <c r="J428" i="3"/>
  <c r="K428" i="3"/>
  <c r="L428" i="3"/>
  <c r="M428" i="3"/>
  <c r="AN428" i="3"/>
  <c r="AO428" i="3"/>
  <c r="AP428" i="3"/>
  <c r="AQ428" i="3"/>
  <c r="AR428" i="3"/>
  <c r="AS428" i="3"/>
  <c r="AT428" i="3"/>
  <c r="AU428" i="3"/>
  <c r="BC428" i="3"/>
  <c r="C429" i="3"/>
  <c r="D429" i="3"/>
  <c r="E429" i="3"/>
  <c r="F429" i="3"/>
  <c r="G429" i="3"/>
  <c r="H429" i="3"/>
  <c r="J429" i="3"/>
  <c r="K429" i="3"/>
  <c r="L429" i="3"/>
  <c r="M429" i="3"/>
  <c r="AN429" i="3"/>
  <c r="AO429" i="3"/>
  <c r="AP429" i="3"/>
  <c r="AQ429" i="3"/>
  <c r="AR429" i="3"/>
  <c r="AS429" i="3"/>
  <c r="AT429" i="3"/>
  <c r="AU429" i="3"/>
  <c r="BC429" i="3"/>
  <c r="C430" i="3"/>
  <c r="D430" i="3"/>
  <c r="E430" i="3"/>
  <c r="F430" i="3"/>
  <c r="G430" i="3"/>
  <c r="H430" i="3"/>
  <c r="J430" i="3"/>
  <c r="K430" i="3"/>
  <c r="L430" i="3"/>
  <c r="M430" i="3"/>
  <c r="AN430" i="3"/>
  <c r="AO430" i="3"/>
  <c r="AP430" i="3"/>
  <c r="AQ430" i="3"/>
  <c r="AR430" i="3"/>
  <c r="AS430" i="3"/>
  <c r="AT430" i="3"/>
  <c r="AU430" i="3"/>
  <c r="BC430" i="3"/>
  <c r="C431" i="3"/>
  <c r="D431" i="3"/>
  <c r="E431" i="3"/>
  <c r="F431" i="3"/>
  <c r="G431" i="3"/>
  <c r="H431" i="3"/>
  <c r="J431" i="3"/>
  <c r="K431" i="3"/>
  <c r="L431" i="3"/>
  <c r="M431" i="3"/>
  <c r="AN431" i="3"/>
  <c r="AO431" i="3"/>
  <c r="AP431" i="3"/>
  <c r="AQ431" i="3"/>
  <c r="AR431" i="3"/>
  <c r="AS431" i="3"/>
  <c r="AT431" i="3"/>
  <c r="AU431" i="3"/>
  <c r="BC431" i="3"/>
  <c r="C432" i="3"/>
  <c r="D432" i="3"/>
  <c r="E432" i="3"/>
  <c r="F432" i="3"/>
  <c r="G432" i="3"/>
  <c r="H432" i="3"/>
  <c r="J432" i="3"/>
  <c r="K432" i="3"/>
  <c r="L432" i="3"/>
  <c r="M432" i="3"/>
  <c r="AN432" i="3"/>
  <c r="AO432" i="3"/>
  <c r="AP432" i="3"/>
  <c r="AQ432" i="3"/>
  <c r="AR432" i="3"/>
  <c r="AS432" i="3"/>
  <c r="AT432" i="3"/>
  <c r="AU432" i="3"/>
  <c r="BC432" i="3"/>
  <c r="C433" i="3"/>
  <c r="D433" i="3"/>
  <c r="E433" i="3"/>
  <c r="F433" i="3"/>
  <c r="G433" i="3"/>
  <c r="H433" i="3"/>
  <c r="J433" i="3"/>
  <c r="K433" i="3"/>
  <c r="L433" i="3"/>
  <c r="M433" i="3"/>
  <c r="AN433" i="3"/>
  <c r="AO433" i="3"/>
  <c r="AP433" i="3"/>
  <c r="AQ433" i="3"/>
  <c r="AR433" i="3"/>
  <c r="AS433" i="3"/>
  <c r="AT433" i="3"/>
  <c r="AU433" i="3"/>
  <c r="BC433" i="3"/>
  <c r="C434" i="3"/>
  <c r="D434" i="3"/>
  <c r="E434" i="3"/>
  <c r="F434" i="3"/>
  <c r="G434" i="3"/>
  <c r="H434" i="3"/>
  <c r="J434" i="3"/>
  <c r="K434" i="3"/>
  <c r="L434" i="3"/>
  <c r="M434" i="3"/>
  <c r="AN434" i="3"/>
  <c r="AO434" i="3"/>
  <c r="AP434" i="3"/>
  <c r="AQ434" i="3"/>
  <c r="AR434" i="3"/>
  <c r="AS434" i="3"/>
  <c r="AT434" i="3"/>
  <c r="AU434" i="3"/>
  <c r="BC434" i="3"/>
  <c r="C435" i="3"/>
  <c r="D435" i="3"/>
  <c r="E435" i="3"/>
  <c r="F435" i="3"/>
  <c r="G435" i="3"/>
  <c r="H435" i="3"/>
  <c r="J435" i="3"/>
  <c r="K435" i="3"/>
  <c r="L435" i="3"/>
  <c r="M435" i="3"/>
  <c r="AN435" i="3"/>
  <c r="AO435" i="3"/>
  <c r="AP435" i="3"/>
  <c r="AQ435" i="3"/>
  <c r="AR435" i="3"/>
  <c r="AS435" i="3"/>
  <c r="AT435" i="3"/>
  <c r="AU435" i="3"/>
  <c r="BC435" i="3"/>
  <c r="C436" i="3"/>
  <c r="D436" i="3"/>
  <c r="E436" i="3"/>
  <c r="F436" i="3"/>
  <c r="G436" i="3"/>
  <c r="H436" i="3"/>
  <c r="J436" i="3"/>
  <c r="K436" i="3"/>
  <c r="L436" i="3"/>
  <c r="M436" i="3"/>
  <c r="AN436" i="3"/>
  <c r="AO436" i="3"/>
  <c r="AP436" i="3"/>
  <c r="AQ436" i="3"/>
  <c r="AR436" i="3"/>
  <c r="AS436" i="3"/>
  <c r="AT436" i="3"/>
  <c r="AU436" i="3"/>
  <c r="BC436" i="3"/>
  <c r="C437" i="3"/>
  <c r="D437" i="3"/>
  <c r="E437" i="3"/>
  <c r="F437" i="3"/>
  <c r="G437" i="3"/>
  <c r="H437" i="3"/>
  <c r="J437" i="3"/>
  <c r="K437" i="3"/>
  <c r="L437" i="3"/>
  <c r="M437" i="3"/>
  <c r="AN437" i="3"/>
  <c r="AO437" i="3"/>
  <c r="AP437" i="3"/>
  <c r="AQ437" i="3"/>
  <c r="AR437" i="3"/>
  <c r="AS437" i="3"/>
  <c r="AT437" i="3"/>
  <c r="AU437" i="3"/>
  <c r="BC437" i="3"/>
  <c r="C438" i="3"/>
  <c r="D438" i="3"/>
  <c r="E438" i="3"/>
  <c r="F438" i="3"/>
  <c r="G438" i="3"/>
  <c r="H438" i="3"/>
  <c r="J438" i="3"/>
  <c r="K438" i="3"/>
  <c r="L438" i="3"/>
  <c r="M438" i="3"/>
  <c r="AN438" i="3"/>
  <c r="AO438" i="3"/>
  <c r="AP438" i="3"/>
  <c r="AQ438" i="3"/>
  <c r="AR438" i="3"/>
  <c r="AS438" i="3"/>
  <c r="AT438" i="3"/>
  <c r="AU438" i="3"/>
  <c r="BC438" i="3"/>
  <c r="C439" i="3"/>
  <c r="D439" i="3"/>
  <c r="E439" i="3"/>
  <c r="F439" i="3"/>
  <c r="G439" i="3"/>
  <c r="H439" i="3"/>
  <c r="J439" i="3"/>
  <c r="K439" i="3"/>
  <c r="L439" i="3"/>
  <c r="M439" i="3"/>
  <c r="AN439" i="3"/>
  <c r="AO439" i="3"/>
  <c r="AP439" i="3"/>
  <c r="AQ439" i="3"/>
  <c r="AR439" i="3"/>
  <c r="AS439" i="3"/>
  <c r="AT439" i="3"/>
  <c r="AU439" i="3"/>
  <c r="BC439" i="3"/>
  <c r="C440" i="3"/>
  <c r="D440" i="3"/>
  <c r="E440" i="3"/>
  <c r="F440" i="3"/>
  <c r="G440" i="3"/>
  <c r="H440" i="3"/>
  <c r="J440" i="3"/>
  <c r="K440" i="3"/>
  <c r="L440" i="3"/>
  <c r="M440" i="3"/>
  <c r="AN440" i="3"/>
  <c r="AO440" i="3"/>
  <c r="AP440" i="3"/>
  <c r="AQ440" i="3"/>
  <c r="AR440" i="3"/>
  <c r="AS440" i="3"/>
  <c r="AT440" i="3"/>
  <c r="AU440" i="3"/>
  <c r="BC440" i="3"/>
  <c r="C441" i="3"/>
  <c r="D441" i="3"/>
  <c r="E441" i="3"/>
  <c r="F441" i="3"/>
  <c r="G441" i="3"/>
  <c r="H441" i="3"/>
  <c r="J441" i="3"/>
  <c r="K441" i="3"/>
  <c r="L441" i="3"/>
  <c r="M441" i="3"/>
  <c r="AN441" i="3"/>
  <c r="AO441" i="3"/>
  <c r="AP441" i="3"/>
  <c r="AQ441" i="3"/>
  <c r="AR441" i="3"/>
  <c r="AS441" i="3"/>
  <c r="AT441" i="3"/>
  <c r="AU441" i="3"/>
  <c r="BC441" i="3"/>
  <c r="C442" i="3"/>
  <c r="D442" i="3"/>
  <c r="E442" i="3"/>
  <c r="F442" i="3"/>
  <c r="G442" i="3"/>
  <c r="H442" i="3"/>
  <c r="J442" i="3"/>
  <c r="K442" i="3"/>
  <c r="L442" i="3"/>
  <c r="M442" i="3"/>
  <c r="AN442" i="3"/>
  <c r="AO442" i="3"/>
  <c r="AP442" i="3"/>
  <c r="AQ442" i="3"/>
  <c r="AR442" i="3"/>
  <c r="AS442" i="3"/>
  <c r="AT442" i="3"/>
  <c r="AU442" i="3"/>
  <c r="BC442" i="3"/>
  <c r="C443" i="3"/>
  <c r="D443" i="3"/>
  <c r="E443" i="3"/>
  <c r="F443" i="3"/>
  <c r="G443" i="3"/>
  <c r="H443" i="3"/>
  <c r="J443" i="3"/>
  <c r="K443" i="3"/>
  <c r="L443" i="3"/>
  <c r="M443" i="3"/>
  <c r="AN443" i="3"/>
  <c r="AO443" i="3"/>
  <c r="AP443" i="3"/>
  <c r="AQ443" i="3"/>
  <c r="AR443" i="3"/>
  <c r="AS443" i="3"/>
  <c r="AT443" i="3"/>
  <c r="AU443" i="3"/>
  <c r="BC443" i="3"/>
  <c r="C444" i="3"/>
  <c r="D444" i="3"/>
  <c r="E444" i="3"/>
  <c r="F444" i="3"/>
  <c r="G444" i="3"/>
  <c r="H444" i="3"/>
  <c r="J444" i="3"/>
  <c r="K444" i="3"/>
  <c r="L444" i="3"/>
  <c r="M444" i="3"/>
  <c r="AN444" i="3"/>
  <c r="AO444" i="3"/>
  <c r="AP444" i="3"/>
  <c r="AQ444" i="3"/>
  <c r="AR444" i="3"/>
  <c r="AS444" i="3"/>
  <c r="AT444" i="3"/>
  <c r="AU444" i="3"/>
  <c r="BC444" i="3"/>
  <c r="C445" i="3"/>
  <c r="D445" i="3"/>
  <c r="E445" i="3"/>
  <c r="F445" i="3"/>
  <c r="G445" i="3"/>
  <c r="H445" i="3"/>
  <c r="J445" i="3"/>
  <c r="K445" i="3"/>
  <c r="L445" i="3"/>
  <c r="M445" i="3"/>
  <c r="AN445" i="3"/>
  <c r="AO445" i="3"/>
  <c r="AP445" i="3"/>
  <c r="AQ445" i="3"/>
  <c r="AR445" i="3"/>
  <c r="AS445" i="3"/>
  <c r="AT445" i="3"/>
  <c r="AU445" i="3"/>
  <c r="BC445" i="3"/>
  <c r="C446" i="3"/>
  <c r="D446" i="3"/>
  <c r="E446" i="3"/>
  <c r="F446" i="3"/>
  <c r="G446" i="3"/>
  <c r="H446" i="3"/>
  <c r="J446" i="3"/>
  <c r="K446" i="3"/>
  <c r="L446" i="3"/>
  <c r="M446" i="3"/>
  <c r="AN446" i="3"/>
  <c r="AO446" i="3"/>
  <c r="AP446" i="3"/>
  <c r="AQ446" i="3"/>
  <c r="AR446" i="3"/>
  <c r="AS446" i="3"/>
  <c r="AT446" i="3"/>
  <c r="AU446" i="3"/>
  <c r="BC446" i="3"/>
  <c r="C447" i="3"/>
  <c r="D447" i="3"/>
  <c r="E447" i="3"/>
  <c r="F447" i="3"/>
  <c r="G447" i="3"/>
  <c r="H447" i="3"/>
  <c r="J447" i="3"/>
  <c r="K447" i="3"/>
  <c r="L447" i="3"/>
  <c r="M447" i="3"/>
  <c r="AN447" i="3"/>
  <c r="AO447" i="3"/>
  <c r="AP447" i="3"/>
  <c r="AQ447" i="3"/>
  <c r="AR447" i="3"/>
  <c r="AS447" i="3"/>
  <c r="AT447" i="3"/>
  <c r="AU447" i="3"/>
  <c r="BC447" i="3"/>
  <c r="C448" i="3"/>
  <c r="D448" i="3"/>
  <c r="E448" i="3"/>
  <c r="F448" i="3"/>
  <c r="G448" i="3"/>
  <c r="H448" i="3"/>
  <c r="J448" i="3"/>
  <c r="K448" i="3"/>
  <c r="L448" i="3"/>
  <c r="M448" i="3"/>
  <c r="AN448" i="3"/>
  <c r="AO448" i="3"/>
  <c r="AP448" i="3"/>
  <c r="AQ448" i="3"/>
  <c r="AR448" i="3"/>
  <c r="AS448" i="3"/>
  <c r="AT448" i="3"/>
  <c r="AU448" i="3"/>
  <c r="BC448" i="3"/>
  <c r="C449" i="3"/>
  <c r="D449" i="3"/>
  <c r="E449" i="3"/>
  <c r="F449" i="3"/>
  <c r="G449" i="3"/>
  <c r="H449" i="3"/>
  <c r="J449" i="3"/>
  <c r="K449" i="3"/>
  <c r="L449" i="3"/>
  <c r="M449" i="3"/>
  <c r="AN449" i="3"/>
  <c r="AO449" i="3"/>
  <c r="AP449" i="3"/>
  <c r="AQ449" i="3"/>
  <c r="AR449" i="3"/>
  <c r="AS449" i="3"/>
  <c r="AT449" i="3"/>
  <c r="AU449" i="3"/>
  <c r="BC449" i="3"/>
  <c r="C450" i="3"/>
  <c r="D450" i="3"/>
  <c r="E450" i="3"/>
  <c r="F450" i="3"/>
  <c r="G450" i="3"/>
  <c r="H450" i="3"/>
  <c r="J450" i="3"/>
  <c r="K450" i="3"/>
  <c r="L450" i="3"/>
  <c r="M450" i="3"/>
  <c r="AN450" i="3"/>
  <c r="AO450" i="3"/>
  <c r="AP450" i="3"/>
  <c r="AQ450" i="3"/>
  <c r="AR450" i="3"/>
  <c r="AS450" i="3"/>
  <c r="AT450" i="3"/>
  <c r="AU450" i="3"/>
  <c r="BC450" i="3"/>
  <c r="C451" i="3"/>
  <c r="D451" i="3"/>
  <c r="E451" i="3"/>
  <c r="F451" i="3"/>
  <c r="G451" i="3"/>
  <c r="H451" i="3"/>
  <c r="J451" i="3"/>
  <c r="K451" i="3"/>
  <c r="L451" i="3"/>
  <c r="M451" i="3"/>
  <c r="AN451" i="3"/>
  <c r="AO451" i="3"/>
  <c r="AP451" i="3"/>
  <c r="AQ451" i="3"/>
  <c r="AR451" i="3"/>
  <c r="AS451" i="3"/>
  <c r="AT451" i="3"/>
  <c r="AU451" i="3"/>
  <c r="BC451" i="3"/>
  <c r="C452" i="3"/>
  <c r="D452" i="3"/>
  <c r="E452" i="3"/>
  <c r="F452" i="3"/>
  <c r="G452" i="3"/>
  <c r="H452" i="3"/>
  <c r="J452" i="3"/>
  <c r="K452" i="3"/>
  <c r="L452" i="3"/>
  <c r="M452" i="3"/>
  <c r="AN452" i="3"/>
  <c r="AO452" i="3"/>
  <c r="AP452" i="3"/>
  <c r="AQ452" i="3"/>
  <c r="AR452" i="3"/>
  <c r="AS452" i="3"/>
  <c r="AT452" i="3"/>
  <c r="AU452" i="3"/>
  <c r="BC452" i="3"/>
  <c r="C453" i="3"/>
  <c r="D453" i="3"/>
  <c r="E453" i="3"/>
  <c r="F453" i="3"/>
  <c r="G453" i="3"/>
  <c r="H453" i="3"/>
  <c r="J453" i="3"/>
  <c r="K453" i="3"/>
  <c r="L453" i="3"/>
  <c r="M453" i="3"/>
  <c r="AN453" i="3"/>
  <c r="AO453" i="3"/>
  <c r="AP453" i="3"/>
  <c r="AQ453" i="3"/>
  <c r="AR453" i="3"/>
  <c r="AS453" i="3"/>
  <c r="AT453" i="3"/>
  <c r="AU453" i="3"/>
  <c r="BC453" i="3"/>
  <c r="C454" i="3"/>
  <c r="D454" i="3"/>
  <c r="E454" i="3"/>
  <c r="F454" i="3"/>
  <c r="G454" i="3"/>
  <c r="H454" i="3"/>
  <c r="J454" i="3"/>
  <c r="K454" i="3"/>
  <c r="L454" i="3"/>
  <c r="M454" i="3"/>
  <c r="AN454" i="3"/>
  <c r="AO454" i="3"/>
  <c r="AP454" i="3"/>
  <c r="AQ454" i="3"/>
  <c r="AR454" i="3"/>
  <c r="AS454" i="3"/>
  <c r="AT454" i="3"/>
  <c r="AU454" i="3"/>
  <c r="BC454" i="3"/>
  <c r="C455" i="3"/>
  <c r="D455" i="3"/>
  <c r="E455" i="3"/>
  <c r="F455" i="3"/>
  <c r="G455" i="3"/>
  <c r="H455" i="3"/>
  <c r="J455" i="3"/>
  <c r="K455" i="3"/>
  <c r="L455" i="3"/>
  <c r="M455" i="3"/>
  <c r="AN455" i="3"/>
  <c r="AO455" i="3"/>
  <c r="AP455" i="3"/>
  <c r="AQ455" i="3"/>
  <c r="AR455" i="3"/>
  <c r="AS455" i="3"/>
  <c r="AT455" i="3"/>
  <c r="AU455" i="3"/>
  <c r="BC455" i="3"/>
  <c r="C456" i="3"/>
  <c r="D456" i="3"/>
  <c r="E456" i="3"/>
  <c r="F456" i="3"/>
  <c r="G456" i="3"/>
  <c r="H456" i="3"/>
  <c r="J456" i="3"/>
  <c r="K456" i="3"/>
  <c r="L456" i="3"/>
  <c r="M456" i="3"/>
  <c r="AN456" i="3"/>
  <c r="AO456" i="3"/>
  <c r="AP456" i="3"/>
  <c r="AQ456" i="3"/>
  <c r="AR456" i="3"/>
  <c r="AS456" i="3"/>
  <c r="AT456" i="3"/>
  <c r="AU456" i="3"/>
  <c r="BC456" i="3"/>
  <c r="C457" i="3"/>
  <c r="D457" i="3"/>
  <c r="E457" i="3"/>
  <c r="F457" i="3"/>
  <c r="G457" i="3"/>
  <c r="H457" i="3"/>
  <c r="J457" i="3"/>
  <c r="K457" i="3"/>
  <c r="L457" i="3"/>
  <c r="M457" i="3"/>
  <c r="AN457" i="3"/>
  <c r="AO457" i="3"/>
  <c r="AP457" i="3"/>
  <c r="AQ457" i="3"/>
  <c r="AR457" i="3"/>
  <c r="AS457" i="3"/>
  <c r="AT457" i="3"/>
  <c r="AU457" i="3"/>
  <c r="BC457" i="3"/>
  <c r="C458" i="3"/>
  <c r="D458" i="3"/>
  <c r="E458" i="3"/>
  <c r="F458" i="3"/>
  <c r="G458" i="3"/>
  <c r="H458" i="3"/>
  <c r="J458" i="3"/>
  <c r="K458" i="3"/>
  <c r="L458" i="3"/>
  <c r="M458" i="3"/>
  <c r="AN458" i="3"/>
  <c r="AO458" i="3"/>
  <c r="AP458" i="3"/>
  <c r="AQ458" i="3"/>
  <c r="AR458" i="3"/>
  <c r="AS458" i="3"/>
  <c r="AT458" i="3"/>
  <c r="AU458" i="3"/>
  <c r="BC458" i="3"/>
  <c r="C459" i="3"/>
  <c r="D459" i="3"/>
  <c r="E459" i="3"/>
  <c r="F459" i="3"/>
  <c r="G459" i="3"/>
  <c r="H459" i="3"/>
  <c r="J459" i="3"/>
  <c r="K459" i="3"/>
  <c r="L459" i="3"/>
  <c r="M459" i="3"/>
  <c r="AN459" i="3"/>
  <c r="AO459" i="3"/>
  <c r="AP459" i="3"/>
  <c r="AQ459" i="3"/>
  <c r="AR459" i="3"/>
  <c r="AS459" i="3"/>
  <c r="AT459" i="3"/>
  <c r="AU459" i="3"/>
  <c r="BC459" i="3"/>
  <c r="C460" i="3"/>
  <c r="D460" i="3"/>
  <c r="E460" i="3"/>
  <c r="F460" i="3"/>
  <c r="G460" i="3"/>
  <c r="H460" i="3"/>
  <c r="J460" i="3"/>
  <c r="K460" i="3"/>
  <c r="L460" i="3"/>
  <c r="M460" i="3"/>
  <c r="AN460" i="3"/>
  <c r="AO460" i="3"/>
  <c r="AP460" i="3"/>
  <c r="AQ460" i="3"/>
  <c r="AR460" i="3"/>
  <c r="AS460" i="3"/>
  <c r="AT460" i="3"/>
  <c r="AU460" i="3"/>
  <c r="BC460" i="3"/>
  <c r="C461" i="3"/>
  <c r="D461" i="3"/>
  <c r="E461" i="3"/>
  <c r="F461" i="3"/>
  <c r="G461" i="3"/>
  <c r="H461" i="3"/>
  <c r="J461" i="3"/>
  <c r="K461" i="3"/>
  <c r="L461" i="3"/>
  <c r="M461" i="3"/>
  <c r="AN461" i="3"/>
  <c r="AO461" i="3"/>
  <c r="AP461" i="3"/>
  <c r="AQ461" i="3"/>
  <c r="AR461" i="3"/>
  <c r="AS461" i="3"/>
  <c r="AT461" i="3"/>
  <c r="AU461" i="3"/>
  <c r="BC461" i="3"/>
  <c r="C462" i="3"/>
  <c r="D462" i="3"/>
  <c r="E462" i="3"/>
  <c r="F462" i="3"/>
  <c r="G462" i="3"/>
  <c r="H462" i="3"/>
  <c r="J462" i="3"/>
  <c r="K462" i="3"/>
  <c r="L462" i="3"/>
  <c r="M462" i="3"/>
  <c r="AN462" i="3"/>
  <c r="AO462" i="3"/>
  <c r="AP462" i="3"/>
  <c r="AQ462" i="3"/>
  <c r="AR462" i="3"/>
  <c r="AS462" i="3"/>
  <c r="AT462" i="3"/>
  <c r="AU462" i="3"/>
  <c r="BC462" i="3"/>
  <c r="C463" i="3"/>
  <c r="D463" i="3"/>
  <c r="E463" i="3"/>
  <c r="F463" i="3"/>
  <c r="G463" i="3"/>
  <c r="H463" i="3"/>
  <c r="J463" i="3"/>
  <c r="K463" i="3"/>
  <c r="L463" i="3"/>
  <c r="M463" i="3"/>
  <c r="AN463" i="3"/>
  <c r="AO463" i="3"/>
  <c r="AP463" i="3"/>
  <c r="AQ463" i="3"/>
  <c r="AR463" i="3"/>
  <c r="AS463" i="3"/>
  <c r="AT463" i="3"/>
  <c r="AU463" i="3"/>
  <c r="BC463" i="3"/>
  <c r="C464" i="3"/>
  <c r="D464" i="3"/>
  <c r="E464" i="3"/>
  <c r="F464" i="3"/>
  <c r="G464" i="3"/>
  <c r="H464" i="3"/>
  <c r="J464" i="3"/>
  <c r="K464" i="3"/>
  <c r="L464" i="3"/>
  <c r="M464" i="3"/>
  <c r="AN464" i="3"/>
  <c r="AO464" i="3"/>
  <c r="AP464" i="3"/>
  <c r="AQ464" i="3"/>
  <c r="AR464" i="3"/>
  <c r="AS464" i="3"/>
  <c r="AT464" i="3"/>
  <c r="AU464" i="3"/>
  <c r="BC464" i="3"/>
  <c r="C465" i="3"/>
  <c r="D465" i="3"/>
  <c r="E465" i="3"/>
  <c r="F465" i="3"/>
  <c r="G465" i="3"/>
  <c r="H465" i="3"/>
  <c r="J465" i="3"/>
  <c r="K465" i="3"/>
  <c r="L465" i="3"/>
  <c r="M465" i="3"/>
  <c r="AN465" i="3"/>
  <c r="AO465" i="3"/>
  <c r="AP465" i="3"/>
  <c r="AQ465" i="3"/>
  <c r="AR465" i="3"/>
  <c r="AS465" i="3"/>
  <c r="AT465" i="3"/>
  <c r="AU465" i="3"/>
  <c r="BC465" i="3"/>
  <c r="C466" i="3"/>
  <c r="D466" i="3"/>
  <c r="E466" i="3"/>
  <c r="F466" i="3"/>
  <c r="G466" i="3"/>
  <c r="H466" i="3"/>
  <c r="J466" i="3"/>
  <c r="K466" i="3"/>
  <c r="L466" i="3"/>
  <c r="M466" i="3"/>
  <c r="AN466" i="3"/>
  <c r="AO466" i="3"/>
  <c r="AP466" i="3"/>
  <c r="AQ466" i="3"/>
  <c r="AR466" i="3"/>
  <c r="AS466" i="3"/>
  <c r="AT466" i="3"/>
  <c r="AU466" i="3"/>
  <c r="BC466" i="3"/>
  <c r="C467" i="3"/>
  <c r="D467" i="3"/>
  <c r="E467" i="3"/>
  <c r="F467" i="3"/>
  <c r="G467" i="3"/>
  <c r="H467" i="3"/>
  <c r="J467" i="3"/>
  <c r="K467" i="3"/>
  <c r="L467" i="3"/>
  <c r="M467" i="3"/>
  <c r="AN467" i="3"/>
  <c r="AO467" i="3"/>
  <c r="AP467" i="3"/>
  <c r="AQ467" i="3"/>
  <c r="AR467" i="3"/>
  <c r="AS467" i="3"/>
  <c r="AT467" i="3"/>
  <c r="AU467" i="3"/>
  <c r="BC467" i="3"/>
  <c r="C468" i="3"/>
  <c r="D468" i="3"/>
  <c r="E468" i="3"/>
  <c r="F468" i="3"/>
  <c r="G468" i="3"/>
  <c r="H468" i="3"/>
  <c r="J468" i="3"/>
  <c r="K468" i="3"/>
  <c r="L468" i="3"/>
  <c r="M468" i="3"/>
  <c r="AN468" i="3"/>
  <c r="AO468" i="3"/>
  <c r="AP468" i="3"/>
  <c r="AQ468" i="3"/>
  <c r="AR468" i="3"/>
  <c r="AS468" i="3"/>
  <c r="AT468" i="3"/>
  <c r="AU468" i="3"/>
  <c r="BC468" i="3"/>
  <c r="C469" i="3"/>
  <c r="D469" i="3"/>
  <c r="E469" i="3"/>
  <c r="F469" i="3"/>
  <c r="G469" i="3"/>
  <c r="H469" i="3"/>
  <c r="J469" i="3"/>
  <c r="K469" i="3"/>
  <c r="L469" i="3"/>
  <c r="M469" i="3"/>
  <c r="AN469" i="3"/>
  <c r="AO469" i="3"/>
  <c r="AP469" i="3"/>
  <c r="AQ469" i="3"/>
  <c r="AR469" i="3"/>
  <c r="AS469" i="3"/>
  <c r="AT469" i="3"/>
  <c r="AU469" i="3"/>
  <c r="BC469" i="3"/>
  <c r="C470" i="3"/>
  <c r="D470" i="3"/>
  <c r="E470" i="3"/>
  <c r="F470" i="3"/>
  <c r="G470" i="3"/>
  <c r="H470" i="3"/>
  <c r="J470" i="3"/>
  <c r="K470" i="3"/>
  <c r="L470" i="3"/>
  <c r="M470" i="3"/>
  <c r="AN470" i="3"/>
  <c r="AO470" i="3"/>
  <c r="AP470" i="3"/>
  <c r="AQ470" i="3"/>
  <c r="AR470" i="3"/>
  <c r="AS470" i="3"/>
  <c r="AT470" i="3"/>
  <c r="AU470" i="3"/>
  <c r="BC470" i="3"/>
  <c r="C471" i="3"/>
  <c r="D471" i="3"/>
  <c r="E471" i="3"/>
  <c r="F471" i="3"/>
  <c r="G471" i="3"/>
  <c r="H471" i="3"/>
  <c r="J471" i="3"/>
  <c r="K471" i="3"/>
  <c r="L471" i="3"/>
  <c r="M471" i="3"/>
  <c r="AN471" i="3"/>
  <c r="AO471" i="3"/>
  <c r="AP471" i="3"/>
  <c r="AQ471" i="3"/>
  <c r="AR471" i="3"/>
  <c r="AS471" i="3"/>
  <c r="AT471" i="3"/>
  <c r="AU471" i="3"/>
  <c r="BC471" i="3"/>
  <c r="C472" i="3"/>
  <c r="D472" i="3"/>
  <c r="E472" i="3"/>
  <c r="F472" i="3"/>
  <c r="G472" i="3"/>
  <c r="H472" i="3"/>
  <c r="J472" i="3"/>
  <c r="K472" i="3"/>
  <c r="L472" i="3"/>
  <c r="M472" i="3"/>
  <c r="AN472" i="3"/>
  <c r="AO472" i="3"/>
  <c r="AP472" i="3"/>
  <c r="AQ472" i="3"/>
  <c r="AR472" i="3"/>
  <c r="AS472" i="3"/>
  <c r="AT472" i="3"/>
  <c r="AU472" i="3"/>
  <c r="BC472" i="3"/>
  <c r="C473" i="3"/>
  <c r="D473" i="3"/>
  <c r="E473" i="3"/>
  <c r="F473" i="3"/>
  <c r="G473" i="3"/>
  <c r="H473" i="3"/>
  <c r="J473" i="3"/>
  <c r="K473" i="3"/>
  <c r="L473" i="3"/>
  <c r="M473" i="3"/>
  <c r="AN473" i="3"/>
  <c r="AO473" i="3"/>
  <c r="AP473" i="3"/>
  <c r="AQ473" i="3"/>
  <c r="AR473" i="3"/>
  <c r="AS473" i="3"/>
  <c r="AT473" i="3"/>
  <c r="AU473" i="3"/>
  <c r="BC473" i="3"/>
  <c r="C474" i="3"/>
  <c r="D474" i="3"/>
  <c r="E474" i="3"/>
  <c r="F474" i="3"/>
  <c r="G474" i="3"/>
  <c r="H474" i="3"/>
  <c r="J474" i="3"/>
  <c r="K474" i="3"/>
  <c r="L474" i="3"/>
  <c r="M474" i="3"/>
  <c r="AN474" i="3"/>
  <c r="AO474" i="3"/>
  <c r="AP474" i="3"/>
  <c r="AQ474" i="3"/>
  <c r="AR474" i="3"/>
  <c r="AS474" i="3"/>
  <c r="AT474" i="3"/>
  <c r="AU474" i="3"/>
  <c r="BC474" i="3"/>
  <c r="C475" i="3"/>
  <c r="D475" i="3"/>
  <c r="E475" i="3"/>
  <c r="F475" i="3"/>
  <c r="G475" i="3"/>
  <c r="H475" i="3"/>
  <c r="J475" i="3"/>
  <c r="K475" i="3"/>
  <c r="L475" i="3"/>
  <c r="M475" i="3"/>
  <c r="AN475" i="3"/>
  <c r="AO475" i="3"/>
  <c r="AP475" i="3"/>
  <c r="AQ475" i="3"/>
  <c r="AR475" i="3"/>
  <c r="AS475" i="3"/>
  <c r="AT475" i="3"/>
  <c r="AU475" i="3"/>
  <c r="BC475" i="3"/>
  <c r="C476" i="3"/>
  <c r="D476" i="3"/>
  <c r="E476" i="3"/>
  <c r="F476" i="3"/>
  <c r="G476" i="3"/>
  <c r="H476" i="3"/>
  <c r="J476" i="3"/>
  <c r="K476" i="3"/>
  <c r="L476" i="3"/>
  <c r="M476" i="3"/>
  <c r="AN476" i="3"/>
  <c r="AO476" i="3"/>
  <c r="AP476" i="3"/>
  <c r="AQ476" i="3"/>
  <c r="AR476" i="3"/>
  <c r="AS476" i="3"/>
  <c r="AT476" i="3"/>
  <c r="AU476" i="3"/>
  <c r="BC476" i="3"/>
  <c r="C477" i="3"/>
  <c r="D477" i="3"/>
  <c r="E477" i="3"/>
  <c r="F477" i="3"/>
  <c r="G477" i="3"/>
  <c r="H477" i="3"/>
  <c r="J477" i="3"/>
  <c r="K477" i="3"/>
  <c r="L477" i="3"/>
  <c r="M477" i="3"/>
  <c r="AN477" i="3"/>
  <c r="AO477" i="3"/>
  <c r="AP477" i="3"/>
  <c r="AQ477" i="3"/>
  <c r="AR477" i="3"/>
  <c r="AS477" i="3"/>
  <c r="AT477" i="3"/>
  <c r="AU477" i="3"/>
  <c r="BC477" i="3"/>
  <c r="C478" i="3"/>
  <c r="D478" i="3"/>
  <c r="E478" i="3"/>
  <c r="F478" i="3"/>
  <c r="G478" i="3"/>
  <c r="H478" i="3"/>
  <c r="J478" i="3"/>
  <c r="K478" i="3"/>
  <c r="L478" i="3"/>
  <c r="M478" i="3"/>
  <c r="AN478" i="3"/>
  <c r="AO478" i="3"/>
  <c r="AP478" i="3"/>
  <c r="AQ478" i="3"/>
  <c r="AR478" i="3"/>
  <c r="AS478" i="3"/>
  <c r="AT478" i="3"/>
  <c r="AU478" i="3"/>
  <c r="BC478" i="3"/>
  <c r="C479" i="3"/>
  <c r="D479" i="3"/>
  <c r="E479" i="3"/>
  <c r="F479" i="3"/>
  <c r="G479" i="3"/>
  <c r="H479" i="3"/>
  <c r="J479" i="3"/>
  <c r="K479" i="3"/>
  <c r="L479" i="3"/>
  <c r="M479" i="3"/>
  <c r="AN479" i="3"/>
  <c r="AO479" i="3"/>
  <c r="AP479" i="3"/>
  <c r="AQ479" i="3"/>
  <c r="AR479" i="3"/>
  <c r="AS479" i="3"/>
  <c r="AT479" i="3"/>
  <c r="AU479" i="3"/>
  <c r="BC479" i="3"/>
  <c r="C480" i="3"/>
  <c r="D480" i="3"/>
  <c r="E480" i="3"/>
  <c r="F480" i="3"/>
  <c r="G480" i="3"/>
  <c r="H480" i="3"/>
  <c r="J480" i="3"/>
  <c r="K480" i="3"/>
  <c r="L480" i="3"/>
  <c r="M480" i="3"/>
  <c r="AN480" i="3"/>
  <c r="AO480" i="3"/>
  <c r="AP480" i="3"/>
  <c r="AQ480" i="3"/>
  <c r="AR480" i="3"/>
  <c r="AS480" i="3"/>
  <c r="AT480" i="3"/>
  <c r="AU480" i="3"/>
  <c r="BC480" i="3"/>
  <c r="C481" i="3"/>
  <c r="D481" i="3"/>
  <c r="E481" i="3"/>
  <c r="F481" i="3"/>
  <c r="G481" i="3"/>
  <c r="H481" i="3"/>
  <c r="J481" i="3"/>
  <c r="K481" i="3"/>
  <c r="L481" i="3"/>
  <c r="M481" i="3"/>
  <c r="AN481" i="3"/>
  <c r="AO481" i="3"/>
  <c r="AP481" i="3"/>
  <c r="AQ481" i="3"/>
  <c r="AR481" i="3"/>
  <c r="AS481" i="3"/>
  <c r="AT481" i="3"/>
  <c r="AU481" i="3"/>
  <c r="BC481" i="3"/>
  <c r="C482" i="3"/>
  <c r="D482" i="3"/>
  <c r="E482" i="3"/>
  <c r="F482" i="3"/>
  <c r="G482" i="3"/>
  <c r="H482" i="3"/>
  <c r="J482" i="3"/>
  <c r="K482" i="3"/>
  <c r="L482" i="3"/>
  <c r="M482" i="3"/>
  <c r="AN482" i="3"/>
  <c r="AO482" i="3"/>
  <c r="AP482" i="3"/>
  <c r="AQ482" i="3"/>
  <c r="AR482" i="3"/>
  <c r="AS482" i="3"/>
  <c r="AT482" i="3"/>
  <c r="AU482" i="3"/>
  <c r="BC482" i="3"/>
  <c r="C483" i="3"/>
  <c r="D483" i="3"/>
  <c r="E483" i="3"/>
  <c r="F483" i="3"/>
  <c r="G483" i="3"/>
  <c r="H483" i="3"/>
  <c r="J483" i="3"/>
  <c r="K483" i="3"/>
  <c r="L483" i="3"/>
  <c r="M483" i="3"/>
  <c r="AN483" i="3"/>
  <c r="AO483" i="3"/>
  <c r="AP483" i="3"/>
  <c r="AQ483" i="3"/>
  <c r="AR483" i="3"/>
  <c r="AS483" i="3"/>
  <c r="AT483" i="3"/>
  <c r="AU483" i="3"/>
  <c r="BC483" i="3"/>
  <c r="C484" i="3"/>
  <c r="D484" i="3"/>
  <c r="E484" i="3"/>
  <c r="F484" i="3"/>
  <c r="G484" i="3"/>
  <c r="H484" i="3"/>
  <c r="J484" i="3"/>
  <c r="K484" i="3"/>
  <c r="L484" i="3"/>
  <c r="M484" i="3"/>
  <c r="AN484" i="3"/>
  <c r="AO484" i="3"/>
  <c r="AP484" i="3"/>
  <c r="AQ484" i="3"/>
  <c r="AR484" i="3"/>
  <c r="AS484" i="3"/>
  <c r="AT484" i="3"/>
  <c r="AU484" i="3"/>
  <c r="BC484" i="3"/>
  <c r="C485" i="3"/>
  <c r="D485" i="3"/>
  <c r="E485" i="3"/>
  <c r="F485" i="3"/>
  <c r="G485" i="3"/>
  <c r="H485" i="3"/>
  <c r="J485" i="3"/>
  <c r="K485" i="3"/>
  <c r="L485" i="3"/>
  <c r="M485" i="3"/>
  <c r="AN485" i="3"/>
  <c r="AO485" i="3"/>
  <c r="AP485" i="3"/>
  <c r="AQ485" i="3"/>
  <c r="AR485" i="3"/>
  <c r="AS485" i="3"/>
  <c r="AT485" i="3"/>
  <c r="AU485" i="3"/>
  <c r="BC485" i="3"/>
  <c r="C486" i="3"/>
  <c r="D486" i="3"/>
  <c r="E486" i="3"/>
  <c r="F486" i="3"/>
  <c r="G486" i="3"/>
  <c r="H486" i="3"/>
  <c r="J486" i="3"/>
  <c r="K486" i="3"/>
  <c r="L486" i="3"/>
  <c r="M486" i="3"/>
  <c r="AN486" i="3"/>
  <c r="AO486" i="3"/>
  <c r="AP486" i="3"/>
  <c r="AQ486" i="3"/>
  <c r="AR486" i="3"/>
  <c r="AS486" i="3"/>
  <c r="AT486" i="3"/>
  <c r="AU486" i="3"/>
  <c r="BC486" i="3"/>
  <c r="C487" i="3"/>
  <c r="D487" i="3"/>
  <c r="E487" i="3"/>
  <c r="F487" i="3"/>
  <c r="G487" i="3"/>
  <c r="H487" i="3"/>
  <c r="J487" i="3"/>
  <c r="K487" i="3"/>
  <c r="L487" i="3"/>
  <c r="M487" i="3"/>
  <c r="AN487" i="3"/>
  <c r="AO487" i="3"/>
  <c r="AP487" i="3"/>
  <c r="AQ487" i="3"/>
  <c r="AR487" i="3"/>
  <c r="AS487" i="3"/>
  <c r="AT487" i="3"/>
  <c r="AU487" i="3"/>
  <c r="BC487" i="3"/>
  <c r="C488" i="3"/>
  <c r="D488" i="3"/>
  <c r="E488" i="3"/>
  <c r="F488" i="3"/>
  <c r="G488" i="3"/>
  <c r="H488" i="3"/>
  <c r="J488" i="3"/>
  <c r="K488" i="3"/>
  <c r="L488" i="3"/>
  <c r="M488" i="3"/>
  <c r="AN488" i="3"/>
  <c r="AO488" i="3"/>
  <c r="AP488" i="3"/>
  <c r="AQ488" i="3"/>
  <c r="AR488" i="3"/>
  <c r="AS488" i="3"/>
  <c r="AT488" i="3"/>
  <c r="AU488" i="3"/>
  <c r="BC488" i="3"/>
  <c r="C489" i="3"/>
  <c r="D489" i="3"/>
  <c r="E489" i="3"/>
  <c r="F489" i="3"/>
  <c r="G489" i="3"/>
  <c r="H489" i="3"/>
  <c r="J489" i="3"/>
  <c r="K489" i="3"/>
  <c r="L489" i="3"/>
  <c r="M489" i="3"/>
  <c r="AN489" i="3"/>
  <c r="AO489" i="3"/>
  <c r="AP489" i="3"/>
  <c r="AQ489" i="3"/>
  <c r="AR489" i="3"/>
  <c r="AS489" i="3"/>
  <c r="AT489" i="3"/>
  <c r="AU489" i="3"/>
  <c r="BC489" i="3"/>
  <c r="C490" i="3"/>
  <c r="D490" i="3"/>
  <c r="E490" i="3"/>
  <c r="F490" i="3"/>
  <c r="G490" i="3"/>
  <c r="H490" i="3"/>
  <c r="J490" i="3"/>
  <c r="K490" i="3"/>
  <c r="L490" i="3"/>
  <c r="M490" i="3"/>
  <c r="AN490" i="3"/>
  <c r="AO490" i="3"/>
  <c r="AP490" i="3"/>
  <c r="AQ490" i="3"/>
  <c r="AR490" i="3"/>
  <c r="AS490" i="3"/>
  <c r="AT490" i="3"/>
  <c r="AU490" i="3"/>
  <c r="BC490" i="3"/>
  <c r="C491" i="3"/>
  <c r="D491" i="3"/>
  <c r="E491" i="3"/>
  <c r="F491" i="3"/>
  <c r="G491" i="3"/>
  <c r="H491" i="3"/>
  <c r="J491" i="3"/>
  <c r="K491" i="3"/>
  <c r="L491" i="3"/>
  <c r="M491" i="3"/>
  <c r="AN491" i="3"/>
  <c r="AO491" i="3"/>
  <c r="AP491" i="3"/>
  <c r="AQ491" i="3"/>
  <c r="AR491" i="3"/>
  <c r="AS491" i="3"/>
  <c r="AT491" i="3"/>
  <c r="AU491" i="3"/>
  <c r="BC491" i="3"/>
  <c r="C492" i="3"/>
  <c r="D492" i="3"/>
  <c r="E492" i="3"/>
  <c r="F492" i="3"/>
  <c r="G492" i="3"/>
  <c r="H492" i="3"/>
  <c r="J492" i="3"/>
  <c r="K492" i="3"/>
  <c r="L492" i="3"/>
  <c r="M492" i="3"/>
  <c r="AN492" i="3"/>
  <c r="AO492" i="3"/>
  <c r="AP492" i="3"/>
  <c r="AQ492" i="3"/>
  <c r="AR492" i="3"/>
  <c r="AS492" i="3"/>
  <c r="AT492" i="3"/>
  <c r="AU492" i="3"/>
  <c r="BC492" i="3"/>
  <c r="C493" i="3"/>
  <c r="D493" i="3"/>
  <c r="E493" i="3"/>
  <c r="F493" i="3"/>
  <c r="G493" i="3"/>
  <c r="H493" i="3"/>
  <c r="J493" i="3"/>
  <c r="K493" i="3"/>
  <c r="L493" i="3"/>
  <c r="M493" i="3"/>
  <c r="AN493" i="3"/>
  <c r="AO493" i="3"/>
  <c r="AP493" i="3"/>
  <c r="AQ493" i="3"/>
  <c r="AR493" i="3"/>
  <c r="AS493" i="3"/>
  <c r="AT493" i="3"/>
  <c r="AU493" i="3"/>
  <c r="BC493" i="3"/>
  <c r="C494" i="3"/>
  <c r="D494" i="3"/>
  <c r="E494" i="3"/>
  <c r="F494" i="3"/>
  <c r="G494" i="3"/>
  <c r="H494" i="3"/>
  <c r="J494" i="3"/>
  <c r="K494" i="3"/>
  <c r="L494" i="3"/>
  <c r="M494" i="3"/>
  <c r="AN494" i="3"/>
  <c r="AO494" i="3"/>
  <c r="AP494" i="3"/>
  <c r="AQ494" i="3"/>
  <c r="AR494" i="3"/>
  <c r="AS494" i="3"/>
  <c r="AT494" i="3"/>
  <c r="AU494" i="3"/>
  <c r="BC494" i="3"/>
  <c r="C495" i="3"/>
  <c r="D495" i="3"/>
  <c r="E495" i="3"/>
  <c r="F495" i="3"/>
  <c r="G495" i="3"/>
  <c r="H495" i="3"/>
  <c r="J495" i="3"/>
  <c r="K495" i="3"/>
  <c r="L495" i="3"/>
  <c r="M495" i="3"/>
  <c r="AN495" i="3"/>
  <c r="AO495" i="3"/>
  <c r="AP495" i="3"/>
  <c r="AQ495" i="3"/>
  <c r="AR495" i="3"/>
  <c r="AS495" i="3"/>
  <c r="AT495" i="3"/>
  <c r="AU495" i="3"/>
  <c r="BC495" i="3"/>
  <c r="C496" i="3"/>
  <c r="D496" i="3"/>
  <c r="E496" i="3"/>
  <c r="F496" i="3"/>
  <c r="G496" i="3"/>
  <c r="H496" i="3"/>
  <c r="J496" i="3"/>
  <c r="K496" i="3"/>
  <c r="L496" i="3"/>
  <c r="M496" i="3"/>
  <c r="AN496" i="3"/>
  <c r="AO496" i="3"/>
  <c r="AP496" i="3"/>
  <c r="AQ496" i="3"/>
  <c r="AR496" i="3"/>
  <c r="AS496" i="3"/>
  <c r="AT496" i="3"/>
  <c r="AU496" i="3"/>
  <c r="BC496" i="3"/>
  <c r="C497" i="3"/>
  <c r="D497" i="3"/>
  <c r="E497" i="3"/>
  <c r="F497" i="3"/>
  <c r="G497" i="3"/>
  <c r="H497" i="3"/>
  <c r="J497" i="3"/>
  <c r="K497" i="3"/>
  <c r="L497" i="3"/>
  <c r="M497" i="3"/>
  <c r="AN497" i="3"/>
  <c r="AO497" i="3"/>
  <c r="AP497" i="3"/>
  <c r="AQ497" i="3"/>
  <c r="AR497" i="3"/>
  <c r="AS497" i="3"/>
  <c r="AT497" i="3"/>
  <c r="AU497" i="3"/>
  <c r="BC497" i="3"/>
  <c r="C498" i="3"/>
  <c r="D498" i="3"/>
  <c r="E498" i="3"/>
  <c r="F498" i="3"/>
  <c r="G498" i="3"/>
  <c r="H498" i="3"/>
  <c r="J498" i="3"/>
  <c r="K498" i="3"/>
  <c r="L498" i="3"/>
  <c r="M498" i="3"/>
  <c r="AN498" i="3"/>
  <c r="AO498" i="3"/>
  <c r="AP498" i="3"/>
  <c r="AQ498" i="3"/>
  <c r="AR498" i="3"/>
  <c r="AS498" i="3"/>
  <c r="AT498" i="3"/>
  <c r="AU498" i="3"/>
  <c r="BC498" i="3"/>
  <c r="C499" i="3"/>
  <c r="D499" i="3"/>
  <c r="E499" i="3"/>
  <c r="F499" i="3"/>
  <c r="G499" i="3"/>
  <c r="H499" i="3"/>
  <c r="J499" i="3"/>
  <c r="K499" i="3"/>
  <c r="L499" i="3"/>
  <c r="M499" i="3"/>
  <c r="AN499" i="3"/>
  <c r="AO499" i="3"/>
  <c r="AP499" i="3"/>
  <c r="AQ499" i="3"/>
  <c r="AR499" i="3"/>
  <c r="AS499" i="3"/>
  <c r="AT499" i="3"/>
  <c r="AU499" i="3"/>
  <c r="BC499" i="3"/>
  <c r="C500" i="3"/>
  <c r="D500" i="3"/>
  <c r="E500" i="3"/>
  <c r="F500" i="3"/>
  <c r="G500" i="3"/>
  <c r="H500" i="3"/>
  <c r="J500" i="3"/>
  <c r="K500" i="3"/>
  <c r="L500" i="3"/>
  <c r="M500" i="3"/>
  <c r="AN500" i="3"/>
  <c r="AO500" i="3"/>
  <c r="AP500" i="3"/>
  <c r="AQ500" i="3"/>
  <c r="AR500" i="3"/>
  <c r="AS500" i="3"/>
  <c r="AT500" i="3"/>
  <c r="AU500" i="3"/>
  <c r="BC500" i="3"/>
  <c r="C501" i="3"/>
  <c r="D501" i="3"/>
  <c r="E501" i="3"/>
  <c r="F501" i="3"/>
  <c r="G501" i="3"/>
  <c r="H501" i="3"/>
  <c r="J501" i="3"/>
  <c r="K501" i="3"/>
  <c r="L501" i="3"/>
  <c r="M501" i="3"/>
  <c r="AN501" i="3"/>
  <c r="AO501" i="3"/>
  <c r="AP501" i="3"/>
  <c r="AQ501" i="3"/>
  <c r="AR501" i="3"/>
  <c r="AS501" i="3"/>
  <c r="AT501" i="3"/>
  <c r="AU501" i="3"/>
  <c r="BC501" i="3"/>
  <c r="C502" i="3"/>
  <c r="D502" i="3"/>
  <c r="E502" i="3"/>
  <c r="F502" i="3"/>
  <c r="G502" i="3"/>
  <c r="H502" i="3"/>
  <c r="J502" i="3"/>
  <c r="K502" i="3"/>
  <c r="L502" i="3"/>
  <c r="M502" i="3"/>
  <c r="AN502" i="3"/>
  <c r="AO502" i="3"/>
  <c r="AP502" i="3"/>
  <c r="AQ502" i="3"/>
  <c r="AR502" i="3"/>
  <c r="AS502" i="3"/>
  <c r="AT502" i="3"/>
  <c r="AU502" i="3"/>
  <c r="BC502" i="3"/>
  <c r="C503" i="3"/>
  <c r="D503" i="3"/>
  <c r="E503" i="3"/>
  <c r="F503" i="3"/>
  <c r="G503" i="3"/>
  <c r="H503" i="3"/>
  <c r="J503" i="3"/>
  <c r="K503" i="3"/>
  <c r="L503" i="3"/>
  <c r="M503" i="3"/>
  <c r="AN503" i="3"/>
  <c r="AO503" i="3"/>
  <c r="AP503" i="3"/>
  <c r="AQ503" i="3"/>
  <c r="AR503" i="3"/>
  <c r="AS503" i="3"/>
  <c r="AT503" i="3"/>
  <c r="AU503" i="3"/>
  <c r="BC503" i="3"/>
  <c r="C504" i="3"/>
  <c r="D504" i="3"/>
  <c r="E504" i="3"/>
  <c r="F504" i="3"/>
  <c r="G504" i="3"/>
  <c r="H504" i="3"/>
  <c r="J504" i="3"/>
  <c r="K504" i="3"/>
  <c r="L504" i="3"/>
  <c r="M504" i="3"/>
  <c r="AN504" i="3"/>
  <c r="AO504" i="3"/>
  <c r="AP504" i="3"/>
  <c r="AQ504" i="3"/>
  <c r="AR504" i="3"/>
  <c r="AS504" i="3"/>
  <c r="AT504" i="3"/>
  <c r="AU504" i="3"/>
  <c r="BC504" i="3"/>
  <c r="C505" i="3"/>
  <c r="D505" i="3"/>
  <c r="E505" i="3"/>
  <c r="F505" i="3"/>
  <c r="G505" i="3"/>
  <c r="H505" i="3"/>
  <c r="J505" i="3"/>
  <c r="K505" i="3"/>
  <c r="L505" i="3"/>
  <c r="M505" i="3"/>
  <c r="AN505" i="3"/>
  <c r="AO505" i="3"/>
  <c r="AP505" i="3"/>
  <c r="AQ505" i="3"/>
  <c r="AR505" i="3"/>
  <c r="AS505" i="3"/>
  <c r="AT505" i="3"/>
  <c r="AU505" i="3"/>
  <c r="BC505" i="3"/>
  <c r="C506" i="3"/>
  <c r="D506" i="3"/>
  <c r="E506" i="3"/>
  <c r="F506" i="3"/>
  <c r="G506" i="3"/>
  <c r="H506" i="3"/>
  <c r="J506" i="3"/>
  <c r="K506" i="3"/>
  <c r="L506" i="3"/>
  <c r="M506" i="3"/>
  <c r="AN506" i="3"/>
  <c r="AO506" i="3"/>
  <c r="AP506" i="3"/>
  <c r="AQ506" i="3"/>
  <c r="AR506" i="3"/>
  <c r="AS506" i="3"/>
  <c r="AT506" i="3"/>
  <c r="AU506" i="3"/>
  <c r="BC506" i="3"/>
  <c r="C507" i="3"/>
  <c r="D507" i="3"/>
  <c r="E507" i="3"/>
  <c r="F507" i="3"/>
  <c r="G507" i="3"/>
  <c r="H507" i="3"/>
  <c r="J507" i="3"/>
  <c r="K507" i="3"/>
  <c r="L507" i="3"/>
  <c r="M507" i="3"/>
  <c r="AN507" i="3"/>
  <c r="AO507" i="3"/>
  <c r="AP507" i="3"/>
  <c r="AQ507" i="3"/>
  <c r="AR507" i="3"/>
  <c r="AS507" i="3"/>
  <c r="AT507" i="3"/>
  <c r="AU507" i="3"/>
  <c r="BC507" i="3"/>
  <c r="C508" i="3"/>
  <c r="D508" i="3"/>
  <c r="E508" i="3"/>
  <c r="F508" i="3"/>
  <c r="G508" i="3"/>
  <c r="H508" i="3"/>
  <c r="J508" i="3"/>
  <c r="K508" i="3"/>
  <c r="L508" i="3"/>
  <c r="M508" i="3"/>
  <c r="AN508" i="3"/>
  <c r="AO508" i="3"/>
  <c r="AP508" i="3"/>
  <c r="AQ508" i="3"/>
  <c r="AR508" i="3"/>
  <c r="AS508" i="3"/>
  <c r="AT508" i="3"/>
  <c r="AU508" i="3"/>
  <c r="BC508" i="3"/>
  <c r="C509" i="3"/>
  <c r="D509" i="3"/>
  <c r="E509" i="3"/>
  <c r="F509" i="3"/>
  <c r="G509" i="3"/>
  <c r="H509" i="3"/>
  <c r="J509" i="3"/>
  <c r="K509" i="3"/>
  <c r="L509" i="3"/>
  <c r="M509" i="3"/>
  <c r="AN509" i="3"/>
  <c r="AO509" i="3"/>
  <c r="AP509" i="3"/>
  <c r="AQ509" i="3"/>
  <c r="AR509" i="3"/>
  <c r="AS509" i="3"/>
  <c r="AT509" i="3"/>
  <c r="AU509" i="3"/>
  <c r="BC509" i="3"/>
  <c r="C510" i="3"/>
  <c r="D510" i="3"/>
  <c r="E510" i="3"/>
  <c r="F510" i="3"/>
  <c r="G510" i="3"/>
  <c r="H510" i="3"/>
  <c r="J510" i="3"/>
  <c r="K510" i="3"/>
  <c r="L510" i="3"/>
  <c r="M510" i="3"/>
  <c r="AN510" i="3"/>
  <c r="AO510" i="3"/>
  <c r="AP510" i="3"/>
  <c r="AQ510" i="3"/>
  <c r="AR510" i="3"/>
  <c r="AS510" i="3"/>
  <c r="AT510" i="3"/>
  <c r="AU510" i="3"/>
  <c r="BC510" i="3"/>
  <c r="C511" i="3"/>
  <c r="D511" i="3"/>
  <c r="E511" i="3"/>
  <c r="F511" i="3"/>
  <c r="G511" i="3"/>
  <c r="H511" i="3"/>
  <c r="J511" i="3"/>
  <c r="K511" i="3"/>
  <c r="L511" i="3"/>
  <c r="M511" i="3"/>
  <c r="AN511" i="3"/>
  <c r="AO511" i="3"/>
  <c r="AP511" i="3"/>
  <c r="AQ511" i="3"/>
  <c r="AR511" i="3"/>
  <c r="AS511" i="3"/>
  <c r="AT511" i="3"/>
  <c r="AU511" i="3"/>
  <c r="BC511" i="3"/>
  <c r="C512" i="3"/>
  <c r="D512" i="3"/>
  <c r="E512" i="3"/>
  <c r="F512" i="3"/>
  <c r="G512" i="3"/>
  <c r="H512" i="3"/>
  <c r="J512" i="3"/>
  <c r="K512" i="3"/>
  <c r="L512" i="3"/>
  <c r="M512" i="3"/>
  <c r="AN512" i="3"/>
  <c r="AO512" i="3"/>
  <c r="AP512" i="3"/>
  <c r="AQ512" i="3"/>
  <c r="AR512" i="3"/>
  <c r="AS512" i="3"/>
  <c r="AT512" i="3"/>
  <c r="AU512" i="3"/>
  <c r="BC512" i="3"/>
  <c r="C513" i="3"/>
  <c r="D513" i="3"/>
  <c r="E513" i="3"/>
  <c r="F513" i="3"/>
  <c r="G513" i="3"/>
  <c r="H513" i="3"/>
  <c r="J513" i="3"/>
  <c r="K513" i="3"/>
  <c r="L513" i="3"/>
  <c r="M513" i="3"/>
  <c r="AN513" i="3"/>
  <c r="AO513" i="3"/>
  <c r="AP513" i="3"/>
  <c r="AQ513" i="3"/>
  <c r="AR513" i="3"/>
  <c r="AS513" i="3"/>
  <c r="AT513" i="3"/>
  <c r="AU513" i="3"/>
  <c r="BC513" i="3"/>
  <c r="C514" i="3"/>
  <c r="D514" i="3"/>
  <c r="E514" i="3"/>
  <c r="F514" i="3"/>
  <c r="G514" i="3"/>
  <c r="H514" i="3"/>
  <c r="J514" i="3"/>
  <c r="K514" i="3"/>
  <c r="L514" i="3"/>
  <c r="M514" i="3"/>
  <c r="AN514" i="3"/>
  <c r="AO514" i="3"/>
  <c r="AP514" i="3"/>
  <c r="AQ514" i="3"/>
  <c r="AR514" i="3"/>
  <c r="AS514" i="3"/>
  <c r="AT514" i="3"/>
  <c r="AU514" i="3"/>
  <c r="BC514" i="3"/>
  <c r="C515" i="3"/>
  <c r="D515" i="3"/>
  <c r="E515" i="3"/>
  <c r="F515" i="3"/>
  <c r="G515" i="3"/>
  <c r="H515" i="3"/>
  <c r="J515" i="3"/>
  <c r="K515" i="3"/>
  <c r="L515" i="3"/>
  <c r="M515" i="3"/>
  <c r="AN515" i="3"/>
  <c r="AO515" i="3"/>
  <c r="AP515" i="3"/>
  <c r="AQ515" i="3"/>
  <c r="AR515" i="3"/>
  <c r="AS515" i="3"/>
  <c r="AT515" i="3"/>
  <c r="AU515" i="3"/>
  <c r="BC515" i="3"/>
  <c r="C516" i="3"/>
  <c r="D516" i="3"/>
  <c r="E516" i="3"/>
  <c r="F516" i="3"/>
  <c r="G516" i="3"/>
  <c r="H516" i="3"/>
  <c r="J516" i="3"/>
  <c r="K516" i="3"/>
  <c r="L516" i="3"/>
  <c r="M516" i="3"/>
  <c r="AN516" i="3"/>
  <c r="AO516" i="3"/>
  <c r="AP516" i="3"/>
  <c r="AQ516" i="3"/>
  <c r="AR516" i="3"/>
  <c r="AS516" i="3"/>
  <c r="AT516" i="3"/>
  <c r="AU516" i="3"/>
  <c r="BC516" i="3"/>
  <c r="C517" i="3"/>
  <c r="D517" i="3"/>
  <c r="E517" i="3"/>
  <c r="F517" i="3"/>
  <c r="G517" i="3"/>
  <c r="H517" i="3"/>
  <c r="J517" i="3"/>
  <c r="K517" i="3"/>
  <c r="L517" i="3"/>
  <c r="M517" i="3"/>
  <c r="AN517" i="3"/>
  <c r="AO517" i="3"/>
  <c r="AP517" i="3"/>
  <c r="AQ517" i="3"/>
  <c r="AR517" i="3"/>
  <c r="AS517" i="3"/>
  <c r="AT517" i="3"/>
  <c r="AU517" i="3"/>
  <c r="BC517" i="3"/>
  <c r="C518" i="3"/>
  <c r="D518" i="3"/>
  <c r="E518" i="3"/>
  <c r="F518" i="3"/>
  <c r="G518" i="3"/>
  <c r="H518" i="3"/>
  <c r="J518" i="3"/>
  <c r="K518" i="3"/>
  <c r="L518" i="3"/>
  <c r="M518" i="3"/>
  <c r="AN518" i="3"/>
  <c r="AO518" i="3"/>
  <c r="AP518" i="3"/>
  <c r="AQ518" i="3"/>
  <c r="AR518" i="3"/>
  <c r="AS518" i="3"/>
  <c r="AT518" i="3"/>
  <c r="AU518" i="3"/>
  <c r="BC518" i="3"/>
  <c r="C519" i="3"/>
  <c r="D519" i="3"/>
  <c r="E519" i="3"/>
  <c r="F519" i="3"/>
  <c r="G519" i="3"/>
  <c r="H519" i="3"/>
  <c r="J519" i="3"/>
  <c r="K519" i="3"/>
  <c r="L519" i="3"/>
  <c r="M519" i="3"/>
  <c r="AN519" i="3"/>
  <c r="AO519" i="3"/>
  <c r="AP519" i="3"/>
  <c r="AQ519" i="3"/>
  <c r="AR519" i="3"/>
  <c r="AS519" i="3"/>
  <c r="AT519" i="3"/>
  <c r="AU519" i="3"/>
  <c r="BC519" i="3"/>
  <c r="C520" i="3"/>
  <c r="D520" i="3"/>
  <c r="E520" i="3"/>
  <c r="F520" i="3"/>
  <c r="G520" i="3"/>
  <c r="H520" i="3"/>
  <c r="J520" i="3"/>
  <c r="K520" i="3"/>
  <c r="L520" i="3"/>
  <c r="M520" i="3"/>
  <c r="AN520" i="3"/>
  <c r="AO520" i="3"/>
  <c r="AP520" i="3"/>
  <c r="AQ520" i="3"/>
  <c r="AR520" i="3"/>
  <c r="AS520" i="3"/>
  <c r="AT520" i="3"/>
  <c r="AU520" i="3"/>
  <c r="BC520" i="3"/>
  <c r="C521" i="3"/>
  <c r="D521" i="3"/>
  <c r="E521" i="3"/>
  <c r="F521" i="3"/>
  <c r="G521" i="3"/>
  <c r="H521" i="3"/>
  <c r="J521" i="3"/>
  <c r="K521" i="3"/>
  <c r="L521" i="3"/>
  <c r="M521" i="3"/>
  <c r="AN521" i="3"/>
  <c r="AO521" i="3"/>
  <c r="AP521" i="3"/>
  <c r="AQ521" i="3"/>
  <c r="AR521" i="3"/>
  <c r="AS521" i="3"/>
  <c r="AT521" i="3"/>
  <c r="AU521" i="3"/>
  <c r="BC521" i="3"/>
  <c r="C522" i="3"/>
  <c r="D522" i="3"/>
  <c r="E522" i="3"/>
  <c r="F522" i="3"/>
  <c r="G522" i="3"/>
  <c r="H522" i="3"/>
  <c r="J522" i="3"/>
  <c r="K522" i="3"/>
  <c r="L522" i="3"/>
  <c r="M522" i="3"/>
  <c r="AN522" i="3"/>
  <c r="AO522" i="3"/>
  <c r="AP522" i="3"/>
  <c r="AQ522" i="3"/>
  <c r="AR522" i="3"/>
  <c r="AS522" i="3"/>
  <c r="AT522" i="3"/>
  <c r="AU522" i="3"/>
  <c r="BC522" i="3"/>
  <c r="C523" i="3"/>
  <c r="D523" i="3"/>
  <c r="E523" i="3"/>
  <c r="F523" i="3"/>
  <c r="G523" i="3"/>
  <c r="H523" i="3"/>
  <c r="J523" i="3"/>
  <c r="K523" i="3"/>
  <c r="L523" i="3"/>
  <c r="M523" i="3"/>
  <c r="AN523" i="3"/>
  <c r="AO523" i="3"/>
  <c r="AP523" i="3"/>
  <c r="AQ523" i="3"/>
  <c r="AR523" i="3"/>
  <c r="AS523" i="3"/>
  <c r="AT523" i="3"/>
  <c r="AU523" i="3"/>
  <c r="BC523" i="3"/>
  <c r="C524" i="3"/>
  <c r="D524" i="3"/>
  <c r="E524" i="3"/>
  <c r="F524" i="3"/>
  <c r="G524" i="3"/>
  <c r="H524" i="3"/>
  <c r="J524" i="3"/>
  <c r="K524" i="3"/>
  <c r="L524" i="3"/>
  <c r="M524" i="3"/>
  <c r="AN524" i="3"/>
  <c r="AO524" i="3"/>
  <c r="AP524" i="3"/>
  <c r="AQ524" i="3"/>
  <c r="AR524" i="3"/>
  <c r="AS524" i="3"/>
  <c r="AT524" i="3"/>
  <c r="AU524" i="3"/>
  <c r="BC524" i="3"/>
  <c r="C525" i="3"/>
  <c r="D525" i="3"/>
  <c r="E525" i="3"/>
  <c r="F525" i="3"/>
  <c r="G525" i="3"/>
  <c r="H525" i="3"/>
  <c r="J525" i="3"/>
  <c r="K525" i="3"/>
  <c r="L525" i="3"/>
  <c r="M525" i="3"/>
  <c r="AN525" i="3"/>
  <c r="AO525" i="3"/>
  <c r="AP525" i="3"/>
  <c r="AQ525" i="3"/>
  <c r="AR525" i="3"/>
  <c r="AS525" i="3"/>
  <c r="AT525" i="3"/>
  <c r="AU525" i="3"/>
  <c r="BC525" i="3"/>
  <c r="C526" i="3"/>
  <c r="D526" i="3"/>
  <c r="E526" i="3"/>
  <c r="F526" i="3"/>
  <c r="G526" i="3"/>
  <c r="H526" i="3"/>
  <c r="J526" i="3"/>
  <c r="K526" i="3"/>
  <c r="L526" i="3"/>
  <c r="M526" i="3"/>
  <c r="AN526" i="3"/>
  <c r="AO526" i="3"/>
  <c r="AP526" i="3"/>
  <c r="AQ526" i="3"/>
  <c r="AR526" i="3"/>
  <c r="AS526" i="3"/>
  <c r="AT526" i="3"/>
  <c r="AU526" i="3"/>
  <c r="BC526" i="3"/>
  <c r="C527" i="3"/>
  <c r="D527" i="3"/>
  <c r="E527" i="3"/>
  <c r="F527" i="3"/>
  <c r="G527" i="3"/>
  <c r="H527" i="3"/>
  <c r="J527" i="3"/>
  <c r="K527" i="3"/>
  <c r="L527" i="3"/>
  <c r="M527" i="3"/>
  <c r="AN527" i="3"/>
  <c r="AO527" i="3"/>
  <c r="AP527" i="3"/>
  <c r="AQ527" i="3"/>
  <c r="AR527" i="3"/>
  <c r="AS527" i="3"/>
  <c r="AT527" i="3"/>
  <c r="AU527" i="3"/>
  <c r="BC527" i="3"/>
  <c r="C528" i="3"/>
  <c r="D528" i="3"/>
  <c r="E528" i="3"/>
  <c r="F528" i="3"/>
  <c r="G528" i="3"/>
  <c r="H528" i="3"/>
  <c r="J528" i="3"/>
  <c r="K528" i="3"/>
  <c r="L528" i="3"/>
  <c r="M528" i="3"/>
  <c r="AN528" i="3"/>
  <c r="AO528" i="3"/>
  <c r="AP528" i="3"/>
  <c r="AQ528" i="3"/>
  <c r="AR528" i="3"/>
  <c r="AS528" i="3"/>
  <c r="AT528" i="3"/>
  <c r="AU528" i="3"/>
  <c r="BC528" i="3"/>
  <c r="C529" i="3"/>
  <c r="D529" i="3"/>
  <c r="E529" i="3"/>
  <c r="F529" i="3"/>
  <c r="G529" i="3"/>
  <c r="H529" i="3"/>
  <c r="J529" i="3"/>
  <c r="K529" i="3"/>
  <c r="L529" i="3"/>
  <c r="M529" i="3"/>
  <c r="AN529" i="3"/>
  <c r="AO529" i="3"/>
  <c r="AP529" i="3"/>
  <c r="AQ529" i="3"/>
  <c r="AR529" i="3"/>
  <c r="AS529" i="3"/>
  <c r="AT529" i="3"/>
  <c r="AU529" i="3"/>
  <c r="BC529" i="3"/>
  <c r="C530" i="3"/>
  <c r="D530" i="3"/>
  <c r="E530" i="3"/>
  <c r="F530" i="3"/>
  <c r="G530" i="3"/>
  <c r="H530" i="3"/>
  <c r="J530" i="3"/>
  <c r="K530" i="3"/>
  <c r="L530" i="3"/>
  <c r="M530" i="3"/>
  <c r="AN530" i="3"/>
  <c r="AO530" i="3"/>
  <c r="AP530" i="3"/>
  <c r="AQ530" i="3"/>
  <c r="AR530" i="3"/>
  <c r="AS530" i="3"/>
  <c r="AT530" i="3"/>
  <c r="AU530" i="3"/>
  <c r="BC530" i="3"/>
  <c r="C531" i="3"/>
  <c r="D531" i="3"/>
  <c r="E531" i="3"/>
  <c r="F531" i="3"/>
  <c r="G531" i="3"/>
  <c r="H531" i="3"/>
  <c r="J531" i="3"/>
  <c r="K531" i="3"/>
  <c r="L531" i="3"/>
  <c r="M531" i="3"/>
  <c r="AN531" i="3"/>
  <c r="AO531" i="3"/>
  <c r="AP531" i="3"/>
  <c r="AQ531" i="3"/>
  <c r="AR531" i="3"/>
  <c r="AS531" i="3"/>
  <c r="AT531" i="3"/>
  <c r="AU531" i="3"/>
  <c r="BC531" i="3"/>
  <c r="C532" i="3"/>
  <c r="D532" i="3"/>
  <c r="E532" i="3"/>
  <c r="F532" i="3"/>
  <c r="G532" i="3"/>
  <c r="H532" i="3"/>
  <c r="J532" i="3"/>
  <c r="K532" i="3"/>
  <c r="L532" i="3"/>
  <c r="M532" i="3"/>
  <c r="AN532" i="3"/>
  <c r="AO532" i="3"/>
  <c r="AP532" i="3"/>
  <c r="AQ532" i="3"/>
  <c r="AR532" i="3"/>
  <c r="AS532" i="3"/>
  <c r="AT532" i="3"/>
  <c r="AU532" i="3"/>
  <c r="BC532" i="3"/>
  <c r="C533" i="3"/>
  <c r="D533" i="3"/>
  <c r="E533" i="3"/>
  <c r="F533" i="3"/>
  <c r="G533" i="3"/>
  <c r="H533" i="3"/>
  <c r="J533" i="3"/>
  <c r="K533" i="3"/>
  <c r="L533" i="3"/>
  <c r="M533" i="3"/>
  <c r="AN533" i="3"/>
  <c r="AO533" i="3"/>
  <c r="AP533" i="3"/>
  <c r="AQ533" i="3"/>
  <c r="AR533" i="3"/>
  <c r="AS533" i="3"/>
  <c r="AT533" i="3"/>
  <c r="AU533" i="3"/>
  <c r="BC533" i="3"/>
  <c r="C534" i="3"/>
  <c r="D534" i="3"/>
  <c r="E534" i="3"/>
  <c r="F534" i="3"/>
  <c r="G534" i="3"/>
  <c r="H534" i="3"/>
  <c r="J534" i="3"/>
  <c r="K534" i="3"/>
  <c r="L534" i="3"/>
  <c r="M534" i="3"/>
  <c r="AN534" i="3"/>
  <c r="AO534" i="3"/>
  <c r="AP534" i="3"/>
  <c r="AQ534" i="3"/>
  <c r="AR534" i="3"/>
  <c r="AS534" i="3"/>
  <c r="AT534" i="3"/>
  <c r="AU534" i="3"/>
  <c r="BC534" i="3"/>
  <c r="C535" i="3"/>
  <c r="D535" i="3"/>
  <c r="E535" i="3"/>
  <c r="F535" i="3"/>
  <c r="G535" i="3"/>
  <c r="H535" i="3"/>
  <c r="J535" i="3"/>
  <c r="K535" i="3"/>
  <c r="L535" i="3"/>
  <c r="M535" i="3"/>
  <c r="AN535" i="3"/>
  <c r="AO535" i="3"/>
  <c r="AP535" i="3"/>
  <c r="AQ535" i="3"/>
  <c r="AR535" i="3"/>
  <c r="AS535" i="3"/>
  <c r="AT535" i="3"/>
  <c r="AU535" i="3"/>
  <c r="BC535" i="3"/>
  <c r="C536" i="3"/>
  <c r="D536" i="3"/>
  <c r="E536" i="3"/>
  <c r="F536" i="3"/>
  <c r="G536" i="3"/>
  <c r="H536" i="3"/>
  <c r="J536" i="3"/>
  <c r="K536" i="3"/>
  <c r="L536" i="3"/>
  <c r="M536" i="3"/>
  <c r="AN536" i="3"/>
  <c r="AO536" i="3"/>
  <c r="AP536" i="3"/>
  <c r="AQ536" i="3"/>
  <c r="AR536" i="3"/>
  <c r="AS536" i="3"/>
  <c r="AT536" i="3"/>
  <c r="AU536" i="3"/>
  <c r="BC536" i="3"/>
  <c r="C537" i="3"/>
  <c r="D537" i="3"/>
  <c r="E537" i="3"/>
  <c r="F537" i="3"/>
  <c r="G537" i="3"/>
  <c r="H537" i="3"/>
  <c r="J537" i="3"/>
  <c r="K537" i="3"/>
  <c r="L537" i="3"/>
  <c r="M537" i="3"/>
  <c r="AN537" i="3"/>
  <c r="AO537" i="3"/>
  <c r="AP537" i="3"/>
  <c r="AQ537" i="3"/>
  <c r="AR537" i="3"/>
  <c r="AS537" i="3"/>
  <c r="AT537" i="3"/>
  <c r="AU537" i="3"/>
  <c r="BC537" i="3"/>
  <c r="C538" i="3"/>
  <c r="D538" i="3"/>
  <c r="E538" i="3"/>
  <c r="F538" i="3"/>
  <c r="G538" i="3"/>
  <c r="H538" i="3"/>
  <c r="J538" i="3"/>
  <c r="K538" i="3"/>
  <c r="L538" i="3"/>
  <c r="M538" i="3"/>
  <c r="AN538" i="3"/>
  <c r="AO538" i="3"/>
  <c r="AP538" i="3"/>
  <c r="AQ538" i="3"/>
  <c r="AR538" i="3"/>
  <c r="AS538" i="3"/>
  <c r="AT538" i="3"/>
  <c r="AU538" i="3"/>
  <c r="BC538" i="3"/>
  <c r="C539" i="3"/>
  <c r="D539" i="3"/>
  <c r="E539" i="3"/>
  <c r="F539" i="3"/>
  <c r="G539" i="3"/>
  <c r="H539" i="3"/>
  <c r="J539" i="3"/>
  <c r="K539" i="3"/>
  <c r="L539" i="3"/>
  <c r="M539" i="3"/>
  <c r="AN539" i="3"/>
  <c r="AO539" i="3"/>
  <c r="AP539" i="3"/>
  <c r="AQ539" i="3"/>
  <c r="AR539" i="3"/>
  <c r="AS539" i="3"/>
  <c r="AT539" i="3"/>
  <c r="AU539" i="3"/>
  <c r="BC539" i="3"/>
  <c r="C540" i="3"/>
  <c r="D540" i="3"/>
  <c r="E540" i="3"/>
  <c r="F540" i="3"/>
  <c r="G540" i="3"/>
  <c r="H540" i="3"/>
  <c r="J540" i="3"/>
  <c r="K540" i="3"/>
  <c r="L540" i="3"/>
  <c r="M540" i="3"/>
  <c r="AN540" i="3"/>
  <c r="AO540" i="3"/>
  <c r="AP540" i="3"/>
  <c r="AQ540" i="3"/>
  <c r="AR540" i="3"/>
  <c r="AS540" i="3"/>
  <c r="AT540" i="3"/>
  <c r="AU540" i="3"/>
  <c r="BC540" i="3"/>
  <c r="C541" i="3"/>
  <c r="D541" i="3"/>
  <c r="E541" i="3"/>
  <c r="F541" i="3"/>
  <c r="G541" i="3"/>
  <c r="H541" i="3"/>
  <c r="J541" i="3"/>
  <c r="K541" i="3"/>
  <c r="L541" i="3"/>
  <c r="M541" i="3"/>
  <c r="AN541" i="3"/>
  <c r="AO541" i="3"/>
  <c r="AP541" i="3"/>
  <c r="AQ541" i="3"/>
  <c r="AR541" i="3"/>
  <c r="AS541" i="3"/>
  <c r="AT541" i="3"/>
  <c r="AU541" i="3"/>
  <c r="BC541" i="3"/>
  <c r="C542" i="3"/>
  <c r="D542" i="3"/>
  <c r="E542" i="3"/>
  <c r="F542" i="3"/>
  <c r="G542" i="3"/>
  <c r="H542" i="3"/>
  <c r="J542" i="3"/>
  <c r="K542" i="3"/>
  <c r="L542" i="3"/>
  <c r="M542" i="3"/>
  <c r="AN542" i="3"/>
  <c r="AO542" i="3"/>
  <c r="AP542" i="3"/>
  <c r="AQ542" i="3"/>
  <c r="AR542" i="3"/>
  <c r="AS542" i="3"/>
  <c r="AT542" i="3"/>
  <c r="AU542" i="3"/>
  <c r="BC542" i="3"/>
  <c r="C543" i="3"/>
  <c r="D543" i="3"/>
  <c r="E543" i="3"/>
  <c r="F543" i="3"/>
  <c r="G543" i="3"/>
  <c r="H543" i="3"/>
  <c r="J543" i="3"/>
  <c r="K543" i="3"/>
  <c r="L543" i="3"/>
  <c r="M543" i="3"/>
  <c r="AN543" i="3"/>
  <c r="AO543" i="3"/>
  <c r="AP543" i="3"/>
  <c r="AQ543" i="3"/>
  <c r="AR543" i="3"/>
  <c r="AS543" i="3"/>
  <c r="AT543" i="3"/>
  <c r="AU543" i="3"/>
  <c r="BC543" i="3"/>
  <c r="C544" i="3"/>
  <c r="D544" i="3"/>
  <c r="E544" i="3"/>
  <c r="F544" i="3"/>
  <c r="G544" i="3"/>
  <c r="H544" i="3"/>
  <c r="J544" i="3"/>
  <c r="K544" i="3"/>
  <c r="L544" i="3"/>
  <c r="M544" i="3"/>
  <c r="AN544" i="3"/>
  <c r="AO544" i="3"/>
  <c r="AP544" i="3"/>
  <c r="AQ544" i="3"/>
  <c r="AR544" i="3"/>
  <c r="AS544" i="3"/>
  <c r="AT544" i="3"/>
  <c r="AU544" i="3"/>
  <c r="BC544" i="3"/>
  <c r="C545" i="3"/>
  <c r="D545" i="3"/>
  <c r="E545" i="3"/>
  <c r="F545" i="3"/>
  <c r="G545" i="3"/>
  <c r="H545" i="3"/>
  <c r="J545" i="3"/>
  <c r="K545" i="3"/>
  <c r="L545" i="3"/>
  <c r="M545" i="3"/>
  <c r="AN545" i="3"/>
  <c r="AO545" i="3"/>
  <c r="AP545" i="3"/>
  <c r="AQ545" i="3"/>
  <c r="AR545" i="3"/>
  <c r="AS545" i="3"/>
  <c r="AT545" i="3"/>
  <c r="AU545" i="3"/>
  <c r="BC545" i="3"/>
  <c r="C546" i="3"/>
  <c r="D546" i="3"/>
  <c r="E546" i="3"/>
  <c r="F546" i="3"/>
  <c r="G546" i="3"/>
  <c r="H546" i="3"/>
  <c r="J546" i="3"/>
  <c r="K546" i="3"/>
  <c r="L546" i="3"/>
  <c r="M546" i="3"/>
  <c r="AN546" i="3"/>
  <c r="AO546" i="3"/>
  <c r="AP546" i="3"/>
  <c r="AQ546" i="3"/>
  <c r="AR546" i="3"/>
  <c r="AS546" i="3"/>
  <c r="AT546" i="3"/>
  <c r="AU546" i="3"/>
  <c r="BC546" i="3"/>
  <c r="C547" i="3"/>
  <c r="D547" i="3"/>
  <c r="E547" i="3"/>
  <c r="F547" i="3"/>
  <c r="G547" i="3"/>
  <c r="H547" i="3"/>
  <c r="J547" i="3"/>
  <c r="K547" i="3"/>
  <c r="L547" i="3"/>
  <c r="M547" i="3"/>
  <c r="AN547" i="3"/>
  <c r="AO547" i="3"/>
  <c r="AP547" i="3"/>
  <c r="AQ547" i="3"/>
  <c r="AR547" i="3"/>
  <c r="AS547" i="3"/>
  <c r="AT547" i="3"/>
  <c r="AU547" i="3"/>
  <c r="BC547" i="3"/>
  <c r="C548" i="3"/>
  <c r="D548" i="3"/>
  <c r="E548" i="3"/>
  <c r="F548" i="3"/>
  <c r="G548" i="3"/>
  <c r="H548" i="3"/>
  <c r="J548" i="3"/>
  <c r="K548" i="3"/>
  <c r="L548" i="3"/>
  <c r="M548" i="3"/>
  <c r="AN548" i="3"/>
  <c r="AO548" i="3"/>
  <c r="AP548" i="3"/>
  <c r="AQ548" i="3"/>
  <c r="AR548" i="3"/>
  <c r="AS548" i="3"/>
  <c r="AT548" i="3"/>
  <c r="AU548" i="3"/>
  <c r="BC548" i="3"/>
  <c r="C549" i="3"/>
  <c r="D549" i="3"/>
  <c r="E549" i="3"/>
  <c r="F549" i="3"/>
  <c r="G549" i="3"/>
  <c r="H549" i="3"/>
  <c r="J549" i="3"/>
  <c r="K549" i="3"/>
  <c r="L549" i="3"/>
  <c r="M549" i="3"/>
  <c r="AN549" i="3"/>
  <c r="AO549" i="3"/>
  <c r="AP549" i="3"/>
  <c r="AQ549" i="3"/>
  <c r="AR549" i="3"/>
  <c r="AS549" i="3"/>
  <c r="AT549" i="3"/>
  <c r="AU549" i="3"/>
  <c r="BC549" i="3"/>
  <c r="C550" i="3"/>
  <c r="D550" i="3"/>
  <c r="E550" i="3"/>
  <c r="F550" i="3"/>
  <c r="G550" i="3"/>
  <c r="H550" i="3"/>
  <c r="J550" i="3"/>
  <c r="K550" i="3"/>
  <c r="L550" i="3"/>
  <c r="M550" i="3"/>
  <c r="AN550" i="3"/>
  <c r="AO550" i="3"/>
  <c r="AP550" i="3"/>
  <c r="AQ550" i="3"/>
  <c r="AR550" i="3"/>
  <c r="AS550" i="3"/>
  <c r="AT550" i="3"/>
  <c r="AU550" i="3"/>
  <c r="BC550" i="3"/>
  <c r="C551" i="3"/>
  <c r="D551" i="3"/>
  <c r="E551" i="3"/>
  <c r="F551" i="3"/>
  <c r="G551" i="3"/>
  <c r="H551" i="3"/>
  <c r="J551" i="3"/>
  <c r="K551" i="3"/>
  <c r="L551" i="3"/>
  <c r="M551" i="3"/>
  <c r="AN551" i="3"/>
  <c r="AO551" i="3"/>
  <c r="AP551" i="3"/>
  <c r="AQ551" i="3"/>
  <c r="AR551" i="3"/>
  <c r="AS551" i="3"/>
  <c r="AT551" i="3"/>
  <c r="AU551" i="3"/>
  <c r="BC551" i="3"/>
  <c r="C552" i="3"/>
  <c r="D552" i="3"/>
  <c r="E552" i="3"/>
  <c r="F552" i="3"/>
  <c r="G552" i="3"/>
  <c r="H552" i="3"/>
  <c r="J552" i="3"/>
  <c r="K552" i="3"/>
  <c r="L552" i="3"/>
  <c r="M552" i="3"/>
  <c r="AN552" i="3"/>
  <c r="AO552" i="3"/>
  <c r="AP552" i="3"/>
  <c r="AQ552" i="3"/>
  <c r="AR552" i="3"/>
  <c r="AS552" i="3"/>
  <c r="AT552" i="3"/>
  <c r="AU552" i="3"/>
  <c r="BC552" i="3"/>
  <c r="C553" i="3"/>
  <c r="D553" i="3"/>
  <c r="E553" i="3"/>
  <c r="F553" i="3"/>
  <c r="G553" i="3"/>
  <c r="H553" i="3"/>
  <c r="J553" i="3"/>
  <c r="K553" i="3"/>
  <c r="L553" i="3"/>
  <c r="M553" i="3"/>
  <c r="AN553" i="3"/>
  <c r="AO553" i="3"/>
  <c r="AP553" i="3"/>
  <c r="AQ553" i="3"/>
  <c r="AR553" i="3"/>
  <c r="AS553" i="3"/>
  <c r="AT553" i="3"/>
  <c r="AU553" i="3"/>
  <c r="BC553" i="3"/>
  <c r="C554" i="3"/>
  <c r="D554" i="3"/>
  <c r="E554" i="3"/>
  <c r="F554" i="3"/>
  <c r="G554" i="3"/>
  <c r="H554" i="3"/>
  <c r="J554" i="3"/>
  <c r="K554" i="3"/>
  <c r="L554" i="3"/>
  <c r="M554" i="3"/>
  <c r="AN554" i="3"/>
  <c r="AO554" i="3"/>
  <c r="AP554" i="3"/>
  <c r="AQ554" i="3"/>
  <c r="AR554" i="3"/>
  <c r="AS554" i="3"/>
  <c r="AT554" i="3"/>
  <c r="AU554" i="3"/>
  <c r="BC554" i="3"/>
  <c r="C555" i="3"/>
  <c r="D555" i="3"/>
  <c r="E555" i="3"/>
  <c r="F555" i="3"/>
  <c r="G555" i="3"/>
  <c r="H555" i="3"/>
  <c r="J555" i="3"/>
  <c r="K555" i="3"/>
  <c r="L555" i="3"/>
  <c r="M555" i="3"/>
  <c r="AN555" i="3"/>
  <c r="AO555" i="3"/>
  <c r="AP555" i="3"/>
  <c r="AQ555" i="3"/>
  <c r="AR555" i="3"/>
  <c r="AS555" i="3"/>
  <c r="AT555" i="3"/>
  <c r="AU555" i="3"/>
  <c r="BC555" i="3"/>
  <c r="C556" i="3"/>
  <c r="D556" i="3"/>
  <c r="E556" i="3"/>
  <c r="F556" i="3"/>
  <c r="G556" i="3"/>
  <c r="H556" i="3"/>
  <c r="J556" i="3"/>
  <c r="K556" i="3"/>
  <c r="L556" i="3"/>
  <c r="M556" i="3"/>
  <c r="AN556" i="3"/>
  <c r="AO556" i="3"/>
  <c r="AP556" i="3"/>
  <c r="AQ556" i="3"/>
  <c r="AR556" i="3"/>
  <c r="AS556" i="3"/>
  <c r="AT556" i="3"/>
  <c r="AU556" i="3"/>
  <c r="BC556" i="3"/>
  <c r="C557" i="3"/>
  <c r="D557" i="3"/>
  <c r="E557" i="3"/>
  <c r="F557" i="3"/>
  <c r="G557" i="3"/>
  <c r="H557" i="3"/>
  <c r="J557" i="3"/>
  <c r="K557" i="3"/>
  <c r="L557" i="3"/>
  <c r="M557" i="3"/>
  <c r="AN557" i="3"/>
  <c r="AO557" i="3"/>
  <c r="AP557" i="3"/>
  <c r="AQ557" i="3"/>
  <c r="AR557" i="3"/>
  <c r="AS557" i="3"/>
  <c r="AT557" i="3"/>
  <c r="AU557" i="3"/>
  <c r="BC557" i="3"/>
  <c r="C558" i="3"/>
  <c r="D558" i="3"/>
  <c r="E558" i="3"/>
  <c r="F558" i="3"/>
  <c r="G558" i="3"/>
  <c r="H558" i="3"/>
  <c r="J558" i="3"/>
  <c r="K558" i="3"/>
  <c r="L558" i="3"/>
  <c r="M558" i="3"/>
  <c r="AN558" i="3"/>
  <c r="AO558" i="3"/>
  <c r="AP558" i="3"/>
  <c r="AQ558" i="3"/>
  <c r="AR558" i="3"/>
  <c r="AS558" i="3"/>
  <c r="AT558" i="3"/>
  <c r="AU558" i="3"/>
  <c r="BC558" i="3"/>
  <c r="C559" i="3"/>
  <c r="D559" i="3"/>
  <c r="E559" i="3"/>
  <c r="F559" i="3"/>
  <c r="G559" i="3"/>
  <c r="H559" i="3"/>
  <c r="J559" i="3"/>
  <c r="K559" i="3"/>
  <c r="L559" i="3"/>
  <c r="M559" i="3"/>
  <c r="AN559" i="3"/>
  <c r="AO559" i="3"/>
  <c r="AP559" i="3"/>
  <c r="AQ559" i="3"/>
  <c r="AR559" i="3"/>
  <c r="AS559" i="3"/>
  <c r="AT559" i="3"/>
  <c r="AU559" i="3"/>
  <c r="BC559" i="3"/>
  <c r="C560" i="3"/>
  <c r="D560" i="3"/>
  <c r="E560" i="3"/>
  <c r="F560" i="3"/>
  <c r="G560" i="3"/>
  <c r="H560" i="3"/>
  <c r="J560" i="3"/>
  <c r="K560" i="3"/>
  <c r="L560" i="3"/>
  <c r="M560" i="3"/>
  <c r="AN560" i="3"/>
  <c r="AO560" i="3"/>
  <c r="AP560" i="3"/>
  <c r="AQ560" i="3"/>
  <c r="AR560" i="3"/>
  <c r="AS560" i="3"/>
  <c r="AT560" i="3"/>
  <c r="AU560" i="3"/>
  <c r="BC560" i="3"/>
  <c r="C561" i="3"/>
  <c r="D561" i="3"/>
  <c r="E561" i="3"/>
  <c r="F561" i="3"/>
  <c r="G561" i="3"/>
  <c r="H561" i="3"/>
  <c r="J561" i="3"/>
  <c r="K561" i="3"/>
  <c r="L561" i="3"/>
  <c r="M561" i="3"/>
  <c r="AN561" i="3"/>
  <c r="AO561" i="3"/>
  <c r="AP561" i="3"/>
  <c r="AQ561" i="3"/>
  <c r="AR561" i="3"/>
  <c r="AS561" i="3"/>
  <c r="AT561" i="3"/>
  <c r="AU561" i="3"/>
  <c r="BC561" i="3"/>
  <c r="C562" i="3"/>
  <c r="D562" i="3"/>
  <c r="E562" i="3"/>
  <c r="F562" i="3"/>
  <c r="G562" i="3"/>
  <c r="H562" i="3"/>
  <c r="J562" i="3"/>
  <c r="K562" i="3"/>
  <c r="L562" i="3"/>
  <c r="M562" i="3"/>
  <c r="AN562" i="3"/>
  <c r="AO562" i="3"/>
  <c r="AP562" i="3"/>
  <c r="AQ562" i="3"/>
  <c r="AR562" i="3"/>
  <c r="AS562" i="3"/>
  <c r="AT562" i="3"/>
  <c r="AU562" i="3"/>
  <c r="BC562" i="3"/>
  <c r="C563" i="3"/>
  <c r="D563" i="3"/>
  <c r="E563" i="3"/>
  <c r="F563" i="3"/>
  <c r="G563" i="3"/>
  <c r="H563" i="3"/>
  <c r="J563" i="3"/>
  <c r="K563" i="3"/>
  <c r="L563" i="3"/>
  <c r="M563" i="3"/>
  <c r="AN563" i="3"/>
  <c r="AO563" i="3"/>
  <c r="AP563" i="3"/>
  <c r="AQ563" i="3"/>
  <c r="AR563" i="3"/>
  <c r="AS563" i="3"/>
  <c r="AT563" i="3"/>
  <c r="AU563" i="3"/>
  <c r="BC563" i="3"/>
  <c r="C564" i="3"/>
  <c r="D564" i="3"/>
  <c r="E564" i="3"/>
  <c r="F564" i="3"/>
  <c r="G564" i="3"/>
  <c r="H564" i="3"/>
  <c r="J564" i="3"/>
  <c r="K564" i="3"/>
  <c r="L564" i="3"/>
  <c r="M564" i="3"/>
  <c r="AN564" i="3"/>
  <c r="AO564" i="3"/>
  <c r="AP564" i="3"/>
  <c r="AQ564" i="3"/>
  <c r="AR564" i="3"/>
  <c r="AS564" i="3"/>
  <c r="AT564" i="3"/>
  <c r="AU564" i="3"/>
  <c r="BC564" i="3"/>
  <c r="C565" i="3"/>
  <c r="D565" i="3"/>
  <c r="E565" i="3"/>
  <c r="F565" i="3"/>
  <c r="G565" i="3"/>
  <c r="H565" i="3"/>
  <c r="J565" i="3"/>
  <c r="K565" i="3"/>
  <c r="L565" i="3"/>
  <c r="M565" i="3"/>
  <c r="AN565" i="3"/>
  <c r="AO565" i="3"/>
  <c r="AP565" i="3"/>
  <c r="AQ565" i="3"/>
  <c r="AR565" i="3"/>
  <c r="AS565" i="3"/>
  <c r="AT565" i="3"/>
  <c r="AU565" i="3"/>
  <c r="BC565" i="3"/>
  <c r="C566" i="3"/>
  <c r="D566" i="3"/>
  <c r="E566" i="3"/>
  <c r="F566" i="3"/>
  <c r="G566" i="3"/>
  <c r="H566" i="3"/>
  <c r="J566" i="3"/>
  <c r="K566" i="3"/>
  <c r="L566" i="3"/>
  <c r="M566" i="3"/>
  <c r="AN566" i="3"/>
  <c r="AO566" i="3"/>
  <c r="AP566" i="3"/>
  <c r="AQ566" i="3"/>
  <c r="AR566" i="3"/>
  <c r="AS566" i="3"/>
  <c r="AT566" i="3"/>
  <c r="AU566" i="3"/>
  <c r="BC566" i="3"/>
  <c r="C567" i="3"/>
  <c r="D567" i="3"/>
  <c r="E567" i="3"/>
  <c r="F567" i="3"/>
  <c r="G567" i="3"/>
  <c r="H567" i="3"/>
  <c r="J567" i="3"/>
  <c r="K567" i="3"/>
  <c r="L567" i="3"/>
  <c r="M567" i="3"/>
  <c r="AN567" i="3"/>
  <c r="AO567" i="3"/>
  <c r="AP567" i="3"/>
  <c r="AQ567" i="3"/>
  <c r="AR567" i="3"/>
  <c r="AS567" i="3"/>
  <c r="AT567" i="3"/>
  <c r="AU567" i="3"/>
  <c r="BC567" i="3"/>
  <c r="C568" i="3"/>
  <c r="D568" i="3"/>
  <c r="E568" i="3"/>
  <c r="F568" i="3"/>
  <c r="G568" i="3"/>
  <c r="H568" i="3"/>
  <c r="J568" i="3"/>
  <c r="K568" i="3"/>
  <c r="L568" i="3"/>
  <c r="M568" i="3"/>
  <c r="AN568" i="3"/>
  <c r="AO568" i="3"/>
  <c r="AP568" i="3"/>
  <c r="AQ568" i="3"/>
  <c r="AR568" i="3"/>
  <c r="AS568" i="3"/>
  <c r="AT568" i="3"/>
  <c r="AU568" i="3"/>
  <c r="BC568" i="3"/>
  <c r="C569" i="3"/>
  <c r="D569" i="3"/>
  <c r="E569" i="3"/>
  <c r="F569" i="3"/>
  <c r="G569" i="3"/>
  <c r="H569" i="3"/>
  <c r="J569" i="3"/>
  <c r="K569" i="3"/>
  <c r="L569" i="3"/>
  <c r="M569" i="3"/>
  <c r="AN569" i="3"/>
  <c r="AO569" i="3"/>
  <c r="AP569" i="3"/>
  <c r="AQ569" i="3"/>
  <c r="AR569" i="3"/>
  <c r="AS569" i="3"/>
  <c r="AT569" i="3"/>
  <c r="AU569" i="3"/>
  <c r="BC569" i="3"/>
  <c r="C570" i="3"/>
  <c r="D570" i="3"/>
  <c r="E570" i="3"/>
  <c r="F570" i="3"/>
  <c r="G570" i="3"/>
  <c r="H570" i="3"/>
  <c r="J570" i="3"/>
  <c r="K570" i="3"/>
  <c r="L570" i="3"/>
  <c r="M570" i="3"/>
  <c r="AN570" i="3"/>
  <c r="AO570" i="3"/>
  <c r="AP570" i="3"/>
  <c r="AQ570" i="3"/>
  <c r="AR570" i="3"/>
  <c r="AS570" i="3"/>
  <c r="AT570" i="3"/>
  <c r="AU570" i="3"/>
  <c r="BC570" i="3"/>
  <c r="C571" i="3"/>
  <c r="D571" i="3"/>
  <c r="E571" i="3"/>
  <c r="F571" i="3"/>
  <c r="G571" i="3"/>
  <c r="H571" i="3"/>
  <c r="J571" i="3"/>
  <c r="K571" i="3"/>
  <c r="L571" i="3"/>
  <c r="M571" i="3"/>
  <c r="AN571" i="3"/>
  <c r="AO571" i="3"/>
  <c r="AP571" i="3"/>
  <c r="AQ571" i="3"/>
  <c r="AR571" i="3"/>
  <c r="AS571" i="3"/>
  <c r="AT571" i="3"/>
  <c r="AU571" i="3"/>
  <c r="BC571" i="3"/>
  <c r="C572" i="3"/>
  <c r="D572" i="3"/>
  <c r="E572" i="3"/>
  <c r="F572" i="3"/>
  <c r="G572" i="3"/>
  <c r="H572" i="3"/>
  <c r="J572" i="3"/>
  <c r="K572" i="3"/>
  <c r="L572" i="3"/>
  <c r="M572" i="3"/>
  <c r="AN572" i="3"/>
  <c r="AO572" i="3"/>
  <c r="AP572" i="3"/>
  <c r="AQ572" i="3"/>
  <c r="AR572" i="3"/>
  <c r="AS572" i="3"/>
  <c r="AT572" i="3"/>
  <c r="AU572" i="3"/>
  <c r="BC572" i="3"/>
  <c r="C573" i="3"/>
  <c r="D573" i="3"/>
  <c r="E573" i="3"/>
  <c r="F573" i="3"/>
  <c r="G573" i="3"/>
  <c r="H573" i="3"/>
  <c r="J573" i="3"/>
  <c r="K573" i="3"/>
  <c r="L573" i="3"/>
  <c r="M573" i="3"/>
  <c r="AN573" i="3"/>
  <c r="AO573" i="3"/>
  <c r="AP573" i="3"/>
  <c r="AQ573" i="3"/>
  <c r="AR573" i="3"/>
  <c r="AS573" i="3"/>
  <c r="AT573" i="3"/>
  <c r="AU573" i="3"/>
  <c r="BC573" i="3"/>
  <c r="C574" i="3"/>
  <c r="D574" i="3"/>
  <c r="E574" i="3"/>
  <c r="F574" i="3"/>
  <c r="G574" i="3"/>
  <c r="H574" i="3"/>
  <c r="J574" i="3"/>
  <c r="K574" i="3"/>
  <c r="L574" i="3"/>
  <c r="M574" i="3"/>
  <c r="AN574" i="3"/>
  <c r="AO574" i="3"/>
  <c r="AP574" i="3"/>
  <c r="AQ574" i="3"/>
  <c r="AR574" i="3"/>
  <c r="AS574" i="3"/>
  <c r="AT574" i="3"/>
  <c r="AU574" i="3"/>
  <c r="BC574" i="3"/>
  <c r="C575" i="3"/>
  <c r="D575" i="3"/>
  <c r="E575" i="3"/>
  <c r="F575" i="3"/>
  <c r="G575" i="3"/>
  <c r="H575" i="3"/>
  <c r="J575" i="3"/>
  <c r="K575" i="3"/>
  <c r="L575" i="3"/>
  <c r="M575" i="3"/>
  <c r="AN575" i="3"/>
  <c r="AO575" i="3"/>
  <c r="AP575" i="3"/>
  <c r="AQ575" i="3"/>
  <c r="AR575" i="3"/>
  <c r="AS575" i="3"/>
  <c r="AT575" i="3"/>
  <c r="AU575" i="3"/>
  <c r="BC575" i="3"/>
  <c r="C576" i="3"/>
  <c r="D576" i="3"/>
  <c r="E576" i="3"/>
  <c r="F576" i="3"/>
  <c r="G576" i="3"/>
  <c r="H576" i="3"/>
  <c r="J576" i="3"/>
  <c r="K576" i="3"/>
  <c r="L576" i="3"/>
  <c r="M576" i="3"/>
  <c r="AN576" i="3"/>
  <c r="AO576" i="3"/>
  <c r="AP576" i="3"/>
  <c r="AQ576" i="3"/>
  <c r="AR576" i="3"/>
  <c r="AS576" i="3"/>
  <c r="AT576" i="3"/>
  <c r="AU576" i="3"/>
  <c r="BC576" i="3"/>
  <c r="C577" i="3"/>
  <c r="D577" i="3"/>
  <c r="E577" i="3"/>
  <c r="F577" i="3"/>
  <c r="G577" i="3"/>
  <c r="H577" i="3"/>
  <c r="J577" i="3"/>
  <c r="K577" i="3"/>
  <c r="L577" i="3"/>
  <c r="M577" i="3"/>
  <c r="AN577" i="3"/>
  <c r="AO577" i="3"/>
  <c r="AP577" i="3"/>
  <c r="AQ577" i="3"/>
  <c r="AR577" i="3"/>
  <c r="AS577" i="3"/>
  <c r="AT577" i="3"/>
  <c r="AU577" i="3"/>
  <c r="BC577" i="3"/>
  <c r="C578" i="3"/>
  <c r="D578" i="3"/>
  <c r="E578" i="3"/>
  <c r="F578" i="3"/>
  <c r="G578" i="3"/>
  <c r="H578" i="3"/>
  <c r="J578" i="3"/>
  <c r="K578" i="3"/>
  <c r="L578" i="3"/>
  <c r="M578" i="3"/>
  <c r="AN578" i="3"/>
  <c r="AO578" i="3"/>
  <c r="AP578" i="3"/>
  <c r="AQ578" i="3"/>
  <c r="AR578" i="3"/>
  <c r="AS578" i="3"/>
  <c r="AT578" i="3"/>
  <c r="AU578" i="3"/>
  <c r="BC578" i="3"/>
  <c r="C579" i="3"/>
  <c r="D579" i="3"/>
  <c r="E579" i="3"/>
  <c r="F579" i="3"/>
  <c r="G579" i="3"/>
  <c r="H579" i="3"/>
  <c r="J579" i="3"/>
  <c r="K579" i="3"/>
  <c r="L579" i="3"/>
  <c r="M579" i="3"/>
  <c r="AN579" i="3"/>
  <c r="AO579" i="3"/>
  <c r="AP579" i="3"/>
  <c r="AQ579" i="3"/>
  <c r="AR579" i="3"/>
  <c r="AS579" i="3"/>
  <c r="AT579" i="3"/>
  <c r="AU579" i="3"/>
  <c r="BC579" i="3"/>
  <c r="C580" i="3"/>
  <c r="D580" i="3"/>
  <c r="E580" i="3"/>
  <c r="F580" i="3"/>
  <c r="G580" i="3"/>
  <c r="H580" i="3"/>
  <c r="J580" i="3"/>
  <c r="K580" i="3"/>
  <c r="L580" i="3"/>
  <c r="M580" i="3"/>
  <c r="AN580" i="3"/>
  <c r="AO580" i="3"/>
  <c r="AP580" i="3"/>
  <c r="AQ580" i="3"/>
  <c r="AR580" i="3"/>
  <c r="AS580" i="3"/>
  <c r="AT580" i="3"/>
  <c r="AU580" i="3"/>
  <c r="BR580" i="3"/>
  <c r="BS580" i="3"/>
  <c r="BT580" i="3"/>
  <c r="BU580" i="3"/>
  <c r="BV580" i="3"/>
  <c r="C582" i="3"/>
  <c r="D582" i="3"/>
  <c r="E582" i="3"/>
  <c r="F582" i="3"/>
  <c r="G582" i="3"/>
  <c r="H582" i="3"/>
  <c r="J582" i="3"/>
  <c r="K582" i="3"/>
  <c r="L582" i="3"/>
  <c r="M582" i="3"/>
  <c r="AN582" i="3"/>
  <c r="AO582" i="3"/>
  <c r="AP582" i="3"/>
  <c r="AQ582" i="3"/>
  <c r="AR582" i="3"/>
  <c r="AS582" i="3"/>
  <c r="AT582" i="3"/>
  <c r="AU582" i="3"/>
  <c r="BC582" i="3"/>
  <c r="C583" i="3"/>
  <c r="D583" i="3"/>
  <c r="E583" i="3"/>
  <c r="F583" i="3"/>
  <c r="G583" i="3"/>
  <c r="H583" i="3"/>
  <c r="J583" i="3"/>
  <c r="K583" i="3"/>
  <c r="L583" i="3"/>
  <c r="M583" i="3"/>
  <c r="AN583" i="3"/>
  <c r="AO583" i="3"/>
  <c r="AP583" i="3"/>
  <c r="AQ583" i="3"/>
  <c r="AR583" i="3"/>
  <c r="AS583" i="3"/>
  <c r="AT583" i="3"/>
  <c r="AU583" i="3"/>
  <c r="BC583" i="3"/>
  <c r="C584" i="3"/>
  <c r="D584" i="3"/>
  <c r="E584" i="3"/>
  <c r="F584" i="3"/>
  <c r="G584" i="3"/>
  <c r="H584" i="3"/>
  <c r="J584" i="3"/>
  <c r="K584" i="3"/>
  <c r="L584" i="3"/>
  <c r="M584" i="3"/>
  <c r="AN584" i="3"/>
  <c r="AO584" i="3"/>
  <c r="AP584" i="3"/>
  <c r="AQ584" i="3"/>
  <c r="AR584" i="3"/>
  <c r="AS584" i="3"/>
  <c r="AT584" i="3"/>
  <c r="AU584" i="3"/>
  <c r="BC584" i="3"/>
  <c r="C585" i="3"/>
  <c r="D585" i="3"/>
  <c r="E585" i="3"/>
  <c r="F585" i="3"/>
  <c r="G585" i="3"/>
  <c r="H585" i="3"/>
  <c r="J585" i="3"/>
  <c r="K585" i="3"/>
  <c r="L585" i="3"/>
  <c r="M585" i="3"/>
  <c r="AN585" i="3"/>
  <c r="AO585" i="3"/>
  <c r="AP585" i="3"/>
  <c r="AQ585" i="3"/>
  <c r="AR585" i="3"/>
  <c r="AS585" i="3"/>
  <c r="AT585" i="3"/>
  <c r="AU585" i="3"/>
  <c r="BC585" i="3"/>
  <c r="C586" i="3"/>
  <c r="D586" i="3"/>
  <c r="E586" i="3"/>
  <c r="G586" i="3"/>
  <c r="H586" i="3"/>
  <c r="J586" i="3"/>
  <c r="K586" i="3"/>
  <c r="L586" i="3"/>
  <c r="M586" i="3"/>
  <c r="AR586" i="3"/>
  <c r="AS586" i="3"/>
  <c r="AU586" i="3"/>
  <c r="BC586" i="3"/>
  <c r="C587" i="3"/>
  <c r="D587" i="3"/>
  <c r="E587" i="3"/>
  <c r="F587" i="3"/>
  <c r="G587" i="3"/>
  <c r="H587" i="3"/>
  <c r="J587" i="3"/>
  <c r="K587" i="3"/>
  <c r="L587" i="3"/>
  <c r="M587" i="3"/>
  <c r="AN587" i="3"/>
  <c r="AO587" i="3"/>
  <c r="AP587" i="3"/>
  <c r="AQ587" i="3"/>
  <c r="AR587" i="3"/>
  <c r="AS587" i="3"/>
  <c r="AT587" i="3"/>
  <c r="AU587" i="3"/>
  <c r="C589" i="3"/>
  <c r="D589" i="3"/>
  <c r="E589" i="3"/>
  <c r="F589" i="3"/>
  <c r="G589" i="3"/>
  <c r="H589" i="3"/>
  <c r="J589" i="3"/>
  <c r="K589" i="3"/>
  <c r="L589" i="3"/>
  <c r="M589" i="3"/>
  <c r="AN589" i="3"/>
  <c r="AO589" i="3"/>
  <c r="AP589" i="3"/>
  <c r="AQ589" i="3"/>
  <c r="AR589" i="3"/>
  <c r="AS589" i="3"/>
  <c r="AT589" i="3"/>
  <c r="AU589" i="3"/>
  <c r="BC589" i="3"/>
  <c r="C590" i="3"/>
  <c r="D590" i="3"/>
  <c r="E590" i="3"/>
  <c r="F590" i="3"/>
  <c r="G590" i="3"/>
  <c r="H590" i="3"/>
  <c r="J590" i="3"/>
  <c r="K590" i="3"/>
  <c r="L590" i="3"/>
  <c r="M590" i="3"/>
  <c r="AN590" i="3"/>
  <c r="AO590" i="3"/>
  <c r="AP590" i="3"/>
  <c r="AQ590" i="3"/>
  <c r="AR590" i="3"/>
  <c r="AS590" i="3"/>
  <c r="AT590" i="3"/>
  <c r="AU590" i="3"/>
  <c r="BC590" i="3"/>
  <c r="C591" i="3"/>
  <c r="D591" i="3"/>
  <c r="E591" i="3"/>
  <c r="F591" i="3"/>
  <c r="G591" i="3"/>
  <c r="H591" i="3"/>
  <c r="J591" i="3"/>
  <c r="K591" i="3"/>
  <c r="L591" i="3"/>
  <c r="M591" i="3"/>
  <c r="AN591" i="3"/>
  <c r="AO591" i="3"/>
  <c r="AP591" i="3"/>
  <c r="AQ591" i="3"/>
  <c r="AR591" i="3"/>
  <c r="AS591" i="3"/>
  <c r="AT591" i="3"/>
  <c r="AU591" i="3"/>
  <c r="BC591" i="3"/>
  <c r="C592" i="3"/>
  <c r="D592" i="3"/>
  <c r="E592" i="3"/>
  <c r="F592" i="3"/>
  <c r="G592" i="3"/>
  <c r="H592" i="3"/>
  <c r="J592" i="3"/>
  <c r="K592" i="3"/>
  <c r="L592" i="3"/>
  <c r="M592" i="3"/>
  <c r="AN592" i="3"/>
  <c r="AO592" i="3"/>
  <c r="AP592" i="3"/>
  <c r="AQ592" i="3"/>
  <c r="AR592" i="3"/>
  <c r="AS592" i="3"/>
  <c r="AT592" i="3"/>
  <c r="AU592" i="3"/>
  <c r="BC592" i="3"/>
  <c r="C593" i="3"/>
  <c r="D593" i="3"/>
  <c r="E593" i="3"/>
  <c r="F593" i="3"/>
  <c r="G593" i="3"/>
  <c r="H593" i="3"/>
  <c r="J593" i="3"/>
  <c r="K593" i="3"/>
  <c r="L593" i="3"/>
  <c r="M593" i="3"/>
  <c r="AN593" i="3"/>
  <c r="AO593" i="3"/>
  <c r="AP593" i="3"/>
  <c r="AQ593" i="3"/>
  <c r="AR593" i="3"/>
  <c r="AS593" i="3"/>
  <c r="AT593" i="3"/>
  <c r="AU593" i="3"/>
  <c r="BC593" i="3"/>
  <c r="C594" i="3"/>
  <c r="D594" i="3"/>
  <c r="E594" i="3"/>
  <c r="F594" i="3"/>
  <c r="G594" i="3"/>
  <c r="H594" i="3"/>
  <c r="J594" i="3"/>
  <c r="K594" i="3"/>
  <c r="L594" i="3"/>
  <c r="M594" i="3"/>
  <c r="AN594" i="3"/>
  <c r="AO594" i="3"/>
  <c r="AP594" i="3"/>
  <c r="AQ594" i="3"/>
  <c r="AR594" i="3"/>
  <c r="AS594" i="3"/>
  <c r="AT594" i="3"/>
  <c r="AU594" i="3"/>
  <c r="BC594" i="3"/>
  <c r="C595" i="3"/>
  <c r="D595" i="3"/>
  <c r="E595" i="3"/>
  <c r="F595" i="3"/>
  <c r="G595" i="3"/>
  <c r="H595" i="3"/>
  <c r="J595" i="3"/>
  <c r="K595" i="3"/>
  <c r="L595" i="3"/>
  <c r="M595" i="3"/>
  <c r="AN595" i="3"/>
  <c r="AO595" i="3"/>
  <c r="AP595" i="3"/>
  <c r="AQ595" i="3"/>
  <c r="AR595" i="3"/>
  <c r="AS595" i="3"/>
  <c r="AT595" i="3"/>
  <c r="AU595" i="3"/>
  <c r="BC595" i="3"/>
  <c r="C596" i="3"/>
  <c r="D596" i="3"/>
  <c r="E596" i="3"/>
  <c r="F596" i="3"/>
  <c r="G596" i="3"/>
  <c r="H596" i="3"/>
  <c r="J596" i="3"/>
  <c r="K596" i="3"/>
  <c r="L596" i="3"/>
  <c r="M596" i="3"/>
  <c r="AN596" i="3"/>
  <c r="AO596" i="3"/>
  <c r="AP596" i="3"/>
  <c r="AQ596" i="3"/>
  <c r="AR596" i="3"/>
  <c r="AS596" i="3"/>
  <c r="AT596" i="3"/>
  <c r="AU596" i="3"/>
  <c r="BC596" i="3"/>
  <c r="C597" i="3"/>
  <c r="D597" i="3"/>
  <c r="E597" i="3"/>
  <c r="F597" i="3"/>
  <c r="G597" i="3"/>
  <c r="H597" i="3"/>
  <c r="J597" i="3"/>
  <c r="K597" i="3"/>
  <c r="L597" i="3"/>
  <c r="M597" i="3"/>
  <c r="AN597" i="3"/>
  <c r="AO597" i="3"/>
  <c r="AP597" i="3"/>
  <c r="AQ597" i="3"/>
  <c r="AR597" i="3"/>
  <c r="AS597" i="3"/>
  <c r="AT597" i="3"/>
  <c r="AU597" i="3"/>
  <c r="BC597" i="3"/>
  <c r="C598" i="3"/>
  <c r="D598" i="3"/>
  <c r="E598" i="3"/>
  <c r="F598" i="3"/>
  <c r="G598" i="3"/>
  <c r="H598" i="3"/>
  <c r="J598" i="3"/>
  <c r="K598" i="3"/>
  <c r="L598" i="3"/>
  <c r="M598" i="3"/>
  <c r="AN598" i="3"/>
  <c r="AO598" i="3"/>
  <c r="AP598" i="3"/>
  <c r="AQ598" i="3"/>
  <c r="AR598" i="3"/>
  <c r="AS598" i="3"/>
  <c r="AT598" i="3"/>
  <c r="AU598" i="3"/>
  <c r="BC598" i="3"/>
  <c r="C599" i="3"/>
  <c r="D599" i="3"/>
  <c r="E599" i="3"/>
  <c r="F599" i="3"/>
  <c r="G599" i="3"/>
  <c r="H599" i="3"/>
  <c r="J599" i="3"/>
  <c r="K599" i="3"/>
  <c r="L599" i="3"/>
  <c r="M599" i="3"/>
  <c r="AN599" i="3"/>
  <c r="AO599" i="3"/>
  <c r="AP599" i="3"/>
  <c r="AQ599" i="3"/>
  <c r="AR599" i="3"/>
  <c r="AS599" i="3"/>
  <c r="AT599" i="3"/>
  <c r="AU599" i="3"/>
  <c r="BC599" i="3"/>
  <c r="C600" i="3"/>
  <c r="D600" i="3"/>
  <c r="E600" i="3"/>
  <c r="F600" i="3"/>
  <c r="G600" i="3"/>
  <c r="H600" i="3"/>
  <c r="J600" i="3"/>
  <c r="K600" i="3"/>
  <c r="L600" i="3"/>
  <c r="M600" i="3"/>
  <c r="AN600" i="3"/>
  <c r="AO600" i="3"/>
  <c r="AP600" i="3"/>
  <c r="AQ600" i="3"/>
  <c r="AR600" i="3"/>
  <c r="AS600" i="3"/>
  <c r="AT600" i="3"/>
  <c r="AU600" i="3"/>
  <c r="BC600" i="3"/>
  <c r="C601" i="3"/>
  <c r="D601" i="3"/>
  <c r="E601" i="3"/>
  <c r="F601" i="3"/>
  <c r="G601" i="3"/>
  <c r="H601" i="3"/>
  <c r="J601" i="3"/>
  <c r="K601" i="3"/>
  <c r="L601" i="3"/>
  <c r="M601" i="3"/>
  <c r="AN601" i="3"/>
  <c r="AO601" i="3"/>
  <c r="AP601" i="3"/>
  <c r="AQ601" i="3"/>
  <c r="AR601" i="3"/>
  <c r="AS601" i="3"/>
  <c r="AT601" i="3"/>
  <c r="AU601" i="3"/>
  <c r="BC601" i="3"/>
  <c r="C602" i="3"/>
  <c r="D602" i="3"/>
  <c r="E602" i="3"/>
  <c r="F602" i="3"/>
  <c r="G602" i="3"/>
  <c r="H602" i="3"/>
  <c r="J602" i="3"/>
  <c r="K602" i="3"/>
  <c r="L602" i="3"/>
  <c r="M602" i="3"/>
  <c r="AN602" i="3"/>
  <c r="AO602" i="3"/>
  <c r="AP602" i="3"/>
  <c r="AQ602" i="3"/>
  <c r="AR602" i="3"/>
  <c r="AS602" i="3"/>
  <c r="AT602" i="3"/>
  <c r="AU602" i="3"/>
  <c r="BC602" i="3"/>
  <c r="C603" i="3"/>
  <c r="D603" i="3"/>
  <c r="E603" i="3"/>
  <c r="F603" i="3"/>
  <c r="G603" i="3"/>
  <c r="H603" i="3"/>
  <c r="J603" i="3"/>
  <c r="K603" i="3"/>
  <c r="L603" i="3"/>
  <c r="M603" i="3"/>
  <c r="AN603" i="3"/>
  <c r="AO603" i="3"/>
  <c r="AP603" i="3"/>
  <c r="AQ603" i="3"/>
  <c r="AR603" i="3"/>
  <c r="AS603" i="3"/>
  <c r="AT603" i="3"/>
  <c r="AU603" i="3"/>
  <c r="BC603" i="3"/>
  <c r="C604" i="3"/>
  <c r="D604" i="3"/>
  <c r="E604" i="3"/>
  <c r="F604" i="3"/>
  <c r="G604" i="3"/>
  <c r="H604" i="3"/>
  <c r="J604" i="3"/>
  <c r="K604" i="3"/>
  <c r="L604" i="3"/>
  <c r="M604" i="3"/>
  <c r="AN604" i="3"/>
  <c r="AO604" i="3"/>
  <c r="AP604" i="3"/>
  <c r="AQ604" i="3"/>
  <c r="AR604" i="3"/>
  <c r="AS604" i="3"/>
  <c r="AT604" i="3"/>
  <c r="AU604" i="3"/>
  <c r="BC604" i="3"/>
  <c r="C605" i="3"/>
  <c r="D605" i="3"/>
  <c r="E605" i="3"/>
  <c r="F605" i="3"/>
  <c r="G605" i="3"/>
  <c r="H605" i="3"/>
  <c r="J605" i="3"/>
  <c r="K605" i="3"/>
  <c r="L605" i="3"/>
  <c r="M605" i="3"/>
  <c r="AN605" i="3"/>
  <c r="AO605" i="3"/>
  <c r="AP605" i="3"/>
  <c r="AQ605" i="3"/>
  <c r="AR605" i="3"/>
  <c r="AS605" i="3"/>
  <c r="AT605" i="3"/>
  <c r="AU605" i="3"/>
  <c r="BC605" i="3"/>
  <c r="C606" i="3"/>
  <c r="D606" i="3"/>
  <c r="E606" i="3"/>
  <c r="F606" i="3"/>
  <c r="G606" i="3"/>
  <c r="H606" i="3"/>
  <c r="J606" i="3"/>
  <c r="K606" i="3"/>
  <c r="L606" i="3"/>
  <c r="M606" i="3"/>
  <c r="AN606" i="3"/>
  <c r="AO606" i="3"/>
  <c r="AP606" i="3"/>
  <c r="AQ606" i="3"/>
  <c r="AR606" i="3"/>
  <c r="AS606" i="3"/>
  <c r="AT606" i="3"/>
  <c r="AU606" i="3"/>
  <c r="BC606" i="3"/>
  <c r="C607" i="3"/>
  <c r="D607" i="3"/>
  <c r="E607" i="3"/>
  <c r="F607" i="3"/>
  <c r="G607" i="3"/>
  <c r="H607" i="3"/>
  <c r="J607" i="3"/>
  <c r="K607" i="3"/>
  <c r="L607" i="3"/>
  <c r="M607" i="3"/>
  <c r="AN607" i="3"/>
  <c r="AO607" i="3"/>
  <c r="AP607" i="3"/>
  <c r="AQ607" i="3"/>
  <c r="AR607" i="3"/>
  <c r="AS607" i="3"/>
  <c r="AT607" i="3"/>
  <c r="AU607" i="3"/>
  <c r="BC607" i="3"/>
  <c r="C608" i="3"/>
  <c r="D608" i="3"/>
  <c r="E608" i="3"/>
  <c r="F608" i="3"/>
  <c r="G608" i="3"/>
  <c r="H608" i="3"/>
  <c r="J608" i="3"/>
  <c r="K608" i="3"/>
  <c r="L608" i="3"/>
  <c r="M608" i="3"/>
  <c r="AN608" i="3"/>
  <c r="AO608" i="3"/>
  <c r="AP608" i="3"/>
  <c r="AQ608" i="3"/>
  <c r="AR608" i="3"/>
  <c r="AS608" i="3"/>
  <c r="AT608" i="3"/>
  <c r="AU608" i="3"/>
  <c r="BC608" i="3"/>
  <c r="C609" i="3"/>
  <c r="D609" i="3"/>
  <c r="E609" i="3"/>
  <c r="F609" i="3"/>
  <c r="G609" i="3"/>
  <c r="H609" i="3"/>
  <c r="J609" i="3"/>
  <c r="K609" i="3"/>
  <c r="L609" i="3"/>
  <c r="M609" i="3"/>
  <c r="AN609" i="3"/>
  <c r="AO609" i="3"/>
  <c r="AP609" i="3"/>
  <c r="AQ609" i="3"/>
  <c r="AR609" i="3"/>
  <c r="AS609" i="3"/>
  <c r="AT609" i="3"/>
  <c r="AU609" i="3"/>
  <c r="BC609" i="3"/>
  <c r="C610" i="3"/>
  <c r="D610" i="3"/>
  <c r="E610" i="3"/>
  <c r="F610" i="3"/>
  <c r="G610" i="3"/>
  <c r="H610" i="3"/>
  <c r="J610" i="3"/>
  <c r="K610" i="3"/>
  <c r="L610" i="3"/>
  <c r="M610" i="3"/>
  <c r="AN610" i="3"/>
  <c r="AO610" i="3"/>
  <c r="AP610" i="3"/>
  <c r="AQ610" i="3"/>
  <c r="AR610" i="3"/>
  <c r="AS610" i="3"/>
  <c r="AT610" i="3"/>
  <c r="AU610" i="3"/>
  <c r="BC610" i="3"/>
  <c r="C611" i="3"/>
  <c r="D611" i="3"/>
  <c r="E611" i="3"/>
  <c r="F611" i="3"/>
  <c r="G611" i="3"/>
  <c r="H611" i="3"/>
  <c r="J611" i="3"/>
  <c r="K611" i="3"/>
  <c r="L611" i="3"/>
  <c r="M611" i="3"/>
  <c r="AN611" i="3"/>
  <c r="AO611" i="3"/>
  <c r="AP611" i="3"/>
  <c r="AQ611" i="3"/>
  <c r="AR611" i="3"/>
  <c r="AS611" i="3"/>
  <c r="AT611" i="3"/>
  <c r="AU611" i="3"/>
  <c r="BC611" i="3"/>
  <c r="C612" i="3"/>
  <c r="D612" i="3"/>
  <c r="E612" i="3"/>
  <c r="F612" i="3"/>
  <c r="G612" i="3"/>
  <c r="H612" i="3"/>
  <c r="J612" i="3"/>
  <c r="K612" i="3"/>
  <c r="L612" i="3"/>
  <c r="M612" i="3"/>
  <c r="AN612" i="3"/>
  <c r="AO612" i="3"/>
  <c r="AP612" i="3"/>
  <c r="AQ612" i="3"/>
  <c r="AR612" i="3"/>
  <c r="AS612" i="3"/>
  <c r="AT612" i="3"/>
  <c r="AU612" i="3"/>
  <c r="BC612" i="3"/>
  <c r="C613" i="3"/>
  <c r="D613" i="3"/>
  <c r="E613" i="3"/>
  <c r="F613" i="3"/>
  <c r="G613" i="3"/>
  <c r="H613" i="3"/>
  <c r="J613" i="3"/>
  <c r="K613" i="3"/>
  <c r="L613" i="3"/>
  <c r="M613" i="3"/>
  <c r="AN613" i="3"/>
  <c r="AO613" i="3"/>
  <c r="AP613" i="3"/>
  <c r="AQ613" i="3"/>
  <c r="AR613" i="3"/>
  <c r="AS613" i="3"/>
  <c r="AT613" i="3"/>
  <c r="AU613" i="3"/>
  <c r="BC613" i="3"/>
  <c r="C614" i="3"/>
  <c r="D614" i="3"/>
  <c r="E614" i="3"/>
  <c r="F614" i="3"/>
  <c r="G614" i="3"/>
  <c r="H614" i="3"/>
  <c r="J614" i="3"/>
  <c r="K614" i="3"/>
  <c r="L614" i="3"/>
  <c r="M614" i="3"/>
  <c r="AN614" i="3"/>
  <c r="AO614" i="3"/>
  <c r="AP614" i="3"/>
  <c r="AQ614" i="3"/>
  <c r="AR614" i="3"/>
  <c r="AS614" i="3"/>
  <c r="AT614" i="3"/>
  <c r="AU614" i="3"/>
  <c r="BC614" i="3"/>
  <c r="C615" i="3"/>
  <c r="D615" i="3"/>
  <c r="E615" i="3"/>
  <c r="F615" i="3"/>
  <c r="G615" i="3"/>
  <c r="H615" i="3"/>
  <c r="J615" i="3"/>
  <c r="K615" i="3"/>
  <c r="L615" i="3"/>
  <c r="M615" i="3"/>
  <c r="AN615" i="3"/>
  <c r="AO615" i="3"/>
  <c r="AP615" i="3"/>
  <c r="AQ615" i="3"/>
  <c r="AR615" i="3"/>
  <c r="AS615" i="3"/>
  <c r="AT615" i="3"/>
  <c r="AU615" i="3"/>
  <c r="BC615" i="3"/>
  <c r="C616" i="3"/>
  <c r="D616" i="3"/>
  <c r="E616" i="3"/>
  <c r="F616" i="3"/>
  <c r="G616" i="3"/>
  <c r="H616" i="3"/>
  <c r="J616" i="3"/>
  <c r="K616" i="3"/>
  <c r="L616" i="3"/>
  <c r="M616" i="3"/>
  <c r="AN616" i="3"/>
  <c r="AO616" i="3"/>
  <c r="AP616" i="3"/>
  <c r="AQ616" i="3"/>
  <c r="AR616" i="3"/>
  <c r="AS616" i="3"/>
  <c r="AT616" i="3"/>
  <c r="AU616" i="3"/>
  <c r="BC616" i="3"/>
  <c r="C617" i="3"/>
  <c r="D617" i="3"/>
  <c r="E617" i="3"/>
  <c r="F617" i="3"/>
  <c r="G617" i="3"/>
  <c r="H617" i="3"/>
  <c r="J617" i="3"/>
  <c r="K617" i="3"/>
  <c r="L617" i="3"/>
  <c r="M617" i="3"/>
  <c r="AN617" i="3"/>
  <c r="AO617" i="3"/>
  <c r="AP617" i="3"/>
  <c r="AQ617" i="3"/>
  <c r="AR617" i="3"/>
  <c r="AS617" i="3"/>
  <c r="AT617" i="3"/>
  <c r="AU617" i="3"/>
  <c r="BC617" i="3"/>
  <c r="C618" i="3"/>
  <c r="D618" i="3"/>
  <c r="E618" i="3"/>
  <c r="F618" i="3"/>
  <c r="G618" i="3"/>
  <c r="H618" i="3"/>
  <c r="J618" i="3"/>
  <c r="K618" i="3"/>
  <c r="L618" i="3"/>
  <c r="M618" i="3"/>
  <c r="AN618" i="3"/>
  <c r="AO618" i="3"/>
  <c r="AP618" i="3"/>
  <c r="AQ618" i="3"/>
  <c r="AR618" i="3"/>
  <c r="AS618" i="3"/>
  <c r="AT618" i="3"/>
  <c r="AU618" i="3"/>
  <c r="BC618" i="3"/>
  <c r="C619" i="3"/>
  <c r="D619" i="3"/>
  <c r="E619" i="3"/>
  <c r="F619" i="3"/>
  <c r="G619" i="3"/>
  <c r="H619" i="3"/>
  <c r="J619" i="3"/>
  <c r="K619" i="3"/>
  <c r="L619" i="3"/>
  <c r="M619" i="3"/>
  <c r="AN619" i="3"/>
  <c r="AO619" i="3"/>
  <c r="AP619" i="3"/>
  <c r="AQ619" i="3"/>
  <c r="AR619" i="3"/>
  <c r="AS619" i="3"/>
  <c r="AT619" i="3"/>
  <c r="AU619" i="3"/>
  <c r="BC619" i="3"/>
  <c r="C620" i="3"/>
  <c r="D620" i="3"/>
  <c r="E620" i="3"/>
  <c r="F620" i="3"/>
  <c r="G620" i="3"/>
  <c r="H620" i="3"/>
  <c r="J620" i="3"/>
  <c r="K620" i="3"/>
  <c r="L620" i="3"/>
  <c r="M620" i="3"/>
  <c r="AN620" i="3"/>
  <c r="AO620" i="3"/>
  <c r="AP620" i="3"/>
  <c r="AQ620" i="3"/>
  <c r="AR620" i="3"/>
  <c r="AS620" i="3"/>
  <c r="AT620" i="3"/>
  <c r="AU620" i="3"/>
  <c r="BC620" i="3"/>
  <c r="C621" i="3"/>
  <c r="D621" i="3"/>
  <c r="E621" i="3"/>
  <c r="F621" i="3"/>
  <c r="G621" i="3"/>
  <c r="H621" i="3"/>
  <c r="J621" i="3"/>
  <c r="K621" i="3"/>
  <c r="L621" i="3"/>
  <c r="M621" i="3"/>
  <c r="AN621" i="3"/>
  <c r="AO621" i="3"/>
  <c r="AP621" i="3"/>
  <c r="AQ621" i="3"/>
  <c r="AR621" i="3"/>
  <c r="AS621" i="3"/>
  <c r="AT621" i="3"/>
  <c r="AU621" i="3"/>
  <c r="BC621" i="3"/>
  <c r="C622" i="3"/>
  <c r="D622" i="3"/>
  <c r="E622" i="3"/>
  <c r="F622" i="3"/>
  <c r="G622" i="3"/>
  <c r="H622" i="3"/>
  <c r="J622" i="3"/>
  <c r="K622" i="3"/>
  <c r="L622" i="3"/>
  <c r="M622" i="3"/>
  <c r="AN622" i="3"/>
  <c r="AO622" i="3"/>
  <c r="AP622" i="3"/>
  <c r="AQ622" i="3"/>
  <c r="AR622" i="3"/>
  <c r="AS622" i="3"/>
  <c r="AT622" i="3"/>
  <c r="AU622" i="3"/>
  <c r="BC622" i="3"/>
  <c r="C623" i="3"/>
  <c r="D623" i="3"/>
  <c r="E623" i="3"/>
  <c r="F623" i="3"/>
  <c r="G623" i="3"/>
  <c r="H623" i="3"/>
  <c r="J623" i="3"/>
  <c r="K623" i="3"/>
  <c r="L623" i="3"/>
  <c r="M623" i="3"/>
  <c r="AN623" i="3"/>
  <c r="AO623" i="3"/>
  <c r="AP623" i="3"/>
  <c r="AQ623" i="3"/>
  <c r="AR623" i="3"/>
  <c r="AS623" i="3"/>
  <c r="AT623" i="3"/>
  <c r="AU623" i="3"/>
  <c r="BC623" i="3"/>
  <c r="C624" i="3"/>
  <c r="D624" i="3"/>
  <c r="E624" i="3"/>
  <c r="F624" i="3"/>
  <c r="G624" i="3"/>
  <c r="H624" i="3"/>
  <c r="J624" i="3"/>
  <c r="K624" i="3"/>
  <c r="L624" i="3"/>
  <c r="M624" i="3"/>
  <c r="AN624" i="3"/>
  <c r="AO624" i="3"/>
  <c r="AP624" i="3"/>
  <c r="AQ624" i="3"/>
  <c r="AR624" i="3"/>
  <c r="AS624" i="3"/>
  <c r="AT624" i="3"/>
  <c r="AU624" i="3"/>
  <c r="BC624" i="3"/>
  <c r="C625" i="3"/>
  <c r="D625" i="3"/>
  <c r="E625" i="3"/>
  <c r="F625" i="3"/>
  <c r="G625" i="3"/>
  <c r="H625" i="3"/>
  <c r="J625" i="3"/>
  <c r="K625" i="3"/>
  <c r="L625" i="3"/>
  <c r="M625" i="3"/>
  <c r="AN625" i="3"/>
  <c r="AO625" i="3"/>
  <c r="AP625" i="3"/>
  <c r="AQ625" i="3"/>
  <c r="AR625" i="3"/>
  <c r="AS625" i="3"/>
  <c r="AT625" i="3"/>
  <c r="AU625" i="3"/>
  <c r="BC625" i="3"/>
  <c r="C626" i="3"/>
  <c r="D626" i="3"/>
  <c r="E626" i="3"/>
  <c r="F626" i="3"/>
  <c r="G626" i="3"/>
  <c r="H626" i="3"/>
  <c r="J626" i="3"/>
  <c r="K626" i="3"/>
  <c r="L626" i="3"/>
  <c r="M626" i="3"/>
  <c r="AN626" i="3"/>
  <c r="AO626" i="3"/>
  <c r="AP626" i="3"/>
  <c r="AQ626" i="3"/>
  <c r="AR626" i="3"/>
  <c r="AS626" i="3"/>
  <c r="AT626" i="3"/>
  <c r="AU626" i="3"/>
  <c r="BC626" i="3"/>
  <c r="C627" i="3"/>
  <c r="D627" i="3"/>
  <c r="E627" i="3"/>
  <c r="F627" i="3"/>
  <c r="G627" i="3"/>
  <c r="H627" i="3"/>
  <c r="J627" i="3"/>
  <c r="K627" i="3"/>
  <c r="L627" i="3"/>
  <c r="M627" i="3"/>
  <c r="AN627" i="3"/>
  <c r="AO627" i="3"/>
  <c r="AP627" i="3"/>
  <c r="AQ627" i="3"/>
  <c r="AR627" i="3"/>
  <c r="AS627" i="3"/>
  <c r="AT627" i="3"/>
  <c r="AU627" i="3"/>
  <c r="BC627" i="3"/>
  <c r="C628" i="3"/>
  <c r="D628" i="3"/>
  <c r="E628" i="3"/>
  <c r="F628" i="3"/>
  <c r="G628" i="3"/>
  <c r="H628" i="3"/>
  <c r="J628" i="3"/>
  <c r="K628" i="3"/>
  <c r="L628" i="3"/>
  <c r="M628" i="3"/>
  <c r="AN628" i="3"/>
  <c r="AO628" i="3"/>
  <c r="AP628" i="3"/>
  <c r="AQ628" i="3"/>
  <c r="AR628" i="3"/>
  <c r="AS628" i="3"/>
  <c r="AT628" i="3"/>
  <c r="AU628" i="3"/>
  <c r="BC628" i="3"/>
  <c r="C629" i="3"/>
  <c r="D629" i="3"/>
  <c r="E629" i="3"/>
  <c r="F629" i="3"/>
  <c r="G629" i="3"/>
  <c r="H629" i="3"/>
  <c r="J629" i="3"/>
  <c r="K629" i="3"/>
  <c r="L629" i="3"/>
  <c r="M629" i="3"/>
  <c r="AN629" i="3"/>
  <c r="AO629" i="3"/>
  <c r="AP629" i="3"/>
  <c r="AQ629" i="3"/>
  <c r="AR629" i="3"/>
  <c r="AS629" i="3"/>
  <c r="AT629" i="3"/>
  <c r="AU629" i="3"/>
  <c r="BC629" i="3"/>
  <c r="C630" i="3"/>
  <c r="D630" i="3"/>
  <c r="E630" i="3"/>
  <c r="F630" i="3"/>
  <c r="G630" i="3"/>
  <c r="H630" i="3"/>
  <c r="J630" i="3"/>
  <c r="K630" i="3"/>
  <c r="L630" i="3"/>
  <c r="M630" i="3"/>
  <c r="AN630" i="3"/>
  <c r="AO630" i="3"/>
  <c r="AP630" i="3"/>
  <c r="AQ630" i="3"/>
  <c r="AR630" i="3"/>
  <c r="AS630" i="3"/>
  <c r="AT630" i="3"/>
  <c r="AU630" i="3"/>
  <c r="BC630" i="3"/>
  <c r="C631" i="3"/>
  <c r="D631" i="3"/>
  <c r="E631" i="3"/>
  <c r="F631" i="3"/>
  <c r="G631" i="3"/>
  <c r="H631" i="3"/>
  <c r="J631" i="3"/>
  <c r="K631" i="3"/>
  <c r="L631" i="3"/>
  <c r="M631" i="3"/>
  <c r="AN631" i="3"/>
  <c r="AO631" i="3"/>
  <c r="AP631" i="3"/>
  <c r="AQ631" i="3"/>
  <c r="AR631" i="3"/>
  <c r="AS631" i="3"/>
  <c r="AT631" i="3"/>
  <c r="AU631" i="3"/>
  <c r="BC631" i="3"/>
  <c r="C632" i="3"/>
  <c r="D632" i="3"/>
  <c r="E632" i="3"/>
  <c r="F632" i="3"/>
  <c r="G632" i="3"/>
  <c r="H632" i="3"/>
  <c r="J632" i="3"/>
  <c r="K632" i="3"/>
  <c r="L632" i="3"/>
  <c r="M632" i="3"/>
  <c r="AN632" i="3"/>
  <c r="AO632" i="3"/>
  <c r="AP632" i="3"/>
  <c r="AQ632" i="3"/>
  <c r="AR632" i="3"/>
  <c r="AS632" i="3"/>
  <c r="AT632" i="3"/>
  <c r="AU632" i="3"/>
  <c r="BC632" i="3"/>
  <c r="C633" i="3"/>
  <c r="D633" i="3"/>
  <c r="E633" i="3"/>
  <c r="F633" i="3"/>
  <c r="G633" i="3"/>
  <c r="H633" i="3"/>
  <c r="J633" i="3"/>
  <c r="K633" i="3"/>
  <c r="L633" i="3"/>
  <c r="M633" i="3"/>
  <c r="AN633" i="3"/>
  <c r="AO633" i="3"/>
  <c r="AP633" i="3"/>
  <c r="AQ633" i="3"/>
  <c r="AR633" i="3"/>
  <c r="AS633" i="3"/>
  <c r="AT633" i="3"/>
  <c r="AU633" i="3"/>
  <c r="BS633" i="3"/>
  <c r="BT633" i="3"/>
  <c r="BU633" i="3"/>
  <c r="C635" i="3"/>
  <c r="D635" i="3"/>
  <c r="E635" i="3"/>
  <c r="F635" i="3"/>
  <c r="G635" i="3"/>
  <c r="H635" i="3"/>
  <c r="J635" i="3"/>
  <c r="K635" i="3"/>
  <c r="L635" i="3"/>
  <c r="M635" i="3"/>
  <c r="AN635" i="3"/>
  <c r="AO635" i="3"/>
  <c r="AP635" i="3"/>
  <c r="AQ635" i="3"/>
  <c r="AR635" i="3"/>
  <c r="AS635" i="3"/>
  <c r="AT635" i="3"/>
  <c r="AU635" i="3"/>
  <c r="BC635" i="3"/>
  <c r="C636" i="3"/>
  <c r="D636" i="3"/>
  <c r="E636" i="3"/>
  <c r="F636" i="3"/>
  <c r="G636" i="3"/>
  <c r="H636" i="3"/>
  <c r="J636" i="3"/>
  <c r="K636" i="3"/>
  <c r="L636" i="3"/>
  <c r="M636" i="3"/>
  <c r="AN636" i="3"/>
  <c r="AO636" i="3"/>
  <c r="AP636" i="3"/>
  <c r="AQ636" i="3"/>
  <c r="AR636" i="3"/>
  <c r="AS636" i="3"/>
  <c r="AT636" i="3"/>
  <c r="AU636" i="3"/>
  <c r="BC636" i="3"/>
  <c r="C637" i="3"/>
  <c r="D637" i="3"/>
  <c r="E637" i="3"/>
  <c r="F637" i="3"/>
  <c r="G637" i="3"/>
  <c r="H637" i="3"/>
  <c r="J637" i="3"/>
  <c r="K637" i="3"/>
  <c r="L637" i="3"/>
  <c r="M637" i="3"/>
  <c r="AN637" i="3"/>
  <c r="AO637" i="3"/>
  <c r="AP637" i="3"/>
  <c r="AQ637" i="3"/>
  <c r="AR637" i="3"/>
  <c r="AS637" i="3"/>
  <c r="AT637" i="3"/>
  <c r="AU637" i="3"/>
  <c r="BC637" i="3"/>
  <c r="C638" i="3"/>
  <c r="D638" i="3"/>
  <c r="E638" i="3"/>
  <c r="F638" i="3"/>
  <c r="G638" i="3"/>
  <c r="H638" i="3"/>
  <c r="J638" i="3"/>
  <c r="K638" i="3"/>
  <c r="L638" i="3"/>
  <c r="M638" i="3"/>
  <c r="AN638" i="3"/>
  <c r="AO638" i="3"/>
  <c r="AP638" i="3"/>
  <c r="AQ638" i="3"/>
  <c r="AR638" i="3"/>
  <c r="AS638" i="3"/>
  <c r="AT638" i="3"/>
  <c r="AU638" i="3"/>
  <c r="BC638" i="3"/>
  <c r="C639" i="3"/>
  <c r="D639" i="3"/>
  <c r="E639" i="3"/>
  <c r="F639" i="3"/>
  <c r="G639" i="3"/>
  <c r="H639" i="3"/>
  <c r="J639" i="3"/>
  <c r="K639" i="3"/>
  <c r="L639" i="3"/>
  <c r="M639" i="3"/>
  <c r="AN639" i="3"/>
  <c r="AO639" i="3"/>
  <c r="AP639" i="3"/>
  <c r="AQ639" i="3"/>
  <c r="AR639" i="3"/>
  <c r="AS639" i="3"/>
  <c r="AT639" i="3"/>
  <c r="AU639" i="3"/>
  <c r="BC639" i="3"/>
  <c r="C640" i="3"/>
  <c r="D640" i="3"/>
  <c r="E640" i="3"/>
  <c r="F640" i="3"/>
  <c r="G640" i="3"/>
  <c r="H640" i="3"/>
  <c r="J640" i="3"/>
  <c r="K640" i="3"/>
  <c r="L640" i="3"/>
  <c r="M640" i="3"/>
  <c r="AN640" i="3"/>
  <c r="AO640" i="3"/>
  <c r="AP640" i="3"/>
  <c r="AQ640" i="3"/>
  <c r="AR640" i="3"/>
  <c r="AS640" i="3"/>
  <c r="AT640" i="3"/>
  <c r="AU640" i="3"/>
  <c r="BC640" i="3"/>
  <c r="C641" i="3"/>
  <c r="D641" i="3"/>
  <c r="E641" i="3"/>
  <c r="F641" i="3"/>
  <c r="G641" i="3"/>
  <c r="H641" i="3"/>
  <c r="J641" i="3"/>
  <c r="K641" i="3"/>
  <c r="L641" i="3"/>
  <c r="M641" i="3"/>
  <c r="AN641" i="3"/>
  <c r="AO641" i="3"/>
  <c r="AP641" i="3"/>
  <c r="AQ641" i="3"/>
  <c r="AR641" i="3"/>
  <c r="AS641" i="3"/>
  <c r="AT641" i="3"/>
  <c r="AU641" i="3"/>
  <c r="BC641" i="3"/>
  <c r="C642" i="3"/>
  <c r="D642" i="3"/>
  <c r="E642" i="3"/>
  <c r="F642" i="3"/>
  <c r="G642" i="3"/>
  <c r="H642" i="3"/>
  <c r="J642" i="3"/>
  <c r="K642" i="3"/>
  <c r="L642" i="3"/>
  <c r="M642" i="3"/>
  <c r="AN642" i="3"/>
  <c r="AO642" i="3"/>
  <c r="AP642" i="3"/>
  <c r="AQ642" i="3"/>
  <c r="AR642" i="3"/>
  <c r="AS642" i="3"/>
  <c r="AT642" i="3"/>
  <c r="AU642" i="3"/>
  <c r="BC642" i="3"/>
  <c r="C643" i="3"/>
  <c r="D643" i="3"/>
  <c r="E643" i="3"/>
  <c r="F643" i="3"/>
  <c r="G643" i="3"/>
  <c r="H643" i="3"/>
  <c r="J643" i="3"/>
  <c r="K643" i="3"/>
  <c r="L643" i="3"/>
  <c r="M643" i="3"/>
  <c r="AN643" i="3"/>
  <c r="AO643" i="3"/>
  <c r="AP643" i="3"/>
  <c r="AQ643" i="3"/>
  <c r="AR643" i="3"/>
  <c r="AS643" i="3"/>
  <c r="AT643" i="3"/>
  <c r="AU643" i="3"/>
  <c r="BC643" i="3"/>
  <c r="C644" i="3"/>
  <c r="D644" i="3"/>
  <c r="E644" i="3"/>
  <c r="F644" i="3"/>
  <c r="G644" i="3"/>
  <c r="H644" i="3"/>
  <c r="J644" i="3"/>
  <c r="K644" i="3"/>
  <c r="L644" i="3"/>
  <c r="M644" i="3"/>
  <c r="AN644" i="3"/>
  <c r="AO644" i="3"/>
  <c r="AP644" i="3"/>
  <c r="AQ644" i="3"/>
  <c r="AR644" i="3"/>
  <c r="AS644" i="3"/>
  <c r="AT644" i="3"/>
  <c r="AU644" i="3"/>
  <c r="BC644" i="3"/>
  <c r="C645" i="3"/>
  <c r="D645" i="3"/>
  <c r="E645" i="3"/>
  <c r="F645" i="3"/>
  <c r="G645" i="3"/>
  <c r="H645" i="3"/>
  <c r="J645" i="3"/>
  <c r="K645" i="3"/>
  <c r="L645" i="3"/>
  <c r="M645" i="3"/>
  <c r="AN645" i="3"/>
  <c r="AO645" i="3"/>
  <c r="AP645" i="3"/>
  <c r="AQ645" i="3"/>
  <c r="AR645" i="3"/>
  <c r="AS645" i="3"/>
  <c r="AT645" i="3"/>
  <c r="AU645" i="3"/>
  <c r="BC645" i="3"/>
  <c r="C646" i="3"/>
  <c r="D646" i="3"/>
  <c r="E646" i="3"/>
  <c r="F646" i="3"/>
  <c r="G646" i="3"/>
  <c r="H646" i="3"/>
  <c r="J646" i="3"/>
  <c r="K646" i="3"/>
  <c r="L646" i="3"/>
  <c r="M646" i="3"/>
  <c r="AN646" i="3"/>
  <c r="AO646" i="3"/>
  <c r="AP646" i="3"/>
  <c r="AQ646" i="3"/>
  <c r="AR646" i="3"/>
  <c r="AS646" i="3"/>
  <c r="AT646" i="3"/>
  <c r="AU646" i="3"/>
  <c r="BC646" i="3"/>
  <c r="C647" i="3"/>
  <c r="D647" i="3"/>
  <c r="E647" i="3"/>
  <c r="F647" i="3"/>
  <c r="G647" i="3"/>
  <c r="H647" i="3"/>
  <c r="J647" i="3"/>
  <c r="K647" i="3"/>
  <c r="L647" i="3"/>
  <c r="M647" i="3"/>
  <c r="AN647" i="3"/>
  <c r="AO647" i="3"/>
  <c r="AP647" i="3"/>
  <c r="AQ647" i="3"/>
  <c r="AR647" i="3"/>
  <c r="AS647" i="3"/>
  <c r="AT647" i="3"/>
  <c r="AU647" i="3"/>
  <c r="BC647" i="3"/>
  <c r="C648" i="3"/>
  <c r="D648" i="3"/>
  <c r="E648" i="3"/>
  <c r="F648" i="3"/>
  <c r="G648" i="3"/>
  <c r="H648" i="3"/>
  <c r="J648" i="3"/>
  <c r="K648" i="3"/>
  <c r="L648" i="3"/>
  <c r="M648" i="3"/>
  <c r="AN648" i="3"/>
  <c r="AO648" i="3"/>
  <c r="AP648" i="3"/>
  <c r="AQ648" i="3"/>
  <c r="AR648" i="3"/>
  <c r="AS648" i="3"/>
  <c r="AT648" i="3"/>
  <c r="AU648" i="3"/>
  <c r="BC648" i="3"/>
  <c r="C649" i="3"/>
  <c r="D649" i="3"/>
  <c r="E649" i="3"/>
  <c r="F649" i="3"/>
  <c r="G649" i="3"/>
  <c r="H649" i="3"/>
  <c r="J649" i="3"/>
  <c r="K649" i="3"/>
  <c r="L649" i="3"/>
  <c r="M649" i="3"/>
  <c r="AN649" i="3"/>
  <c r="AO649" i="3"/>
  <c r="AP649" i="3"/>
  <c r="AQ649" i="3"/>
  <c r="AR649" i="3"/>
  <c r="AS649" i="3"/>
  <c r="AT649" i="3"/>
  <c r="AU649" i="3"/>
  <c r="BC649" i="3"/>
  <c r="C650" i="3"/>
  <c r="D650" i="3"/>
  <c r="E650" i="3"/>
  <c r="F650" i="3"/>
  <c r="G650" i="3"/>
  <c r="H650" i="3"/>
  <c r="J650" i="3"/>
  <c r="K650" i="3"/>
  <c r="L650" i="3"/>
  <c r="M650" i="3"/>
  <c r="AN650" i="3"/>
  <c r="AO650" i="3"/>
  <c r="AP650" i="3"/>
  <c r="AQ650" i="3"/>
  <c r="AR650" i="3"/>
  <c r="AS650" i="3"/>
  <c r="AT650" i="3"/>
  <c r="AU650" i="3"/>
  <c r="BC650" i="3"/>
  <c r="C651" i="3"/>
  <c r="D651" i="3"/>
  <c r="E651" i="3"/>
  <c r="F651" i="3"/>
  <c r="G651" i="3"/>
  <c r="H651" i="3"/>
  <c r="J651" i="3"/>
  <c r="K651" i="3"/>
  <c r="L651" i="3"/>
  <c r="M651" i="3"/>
  <c r="AN651" i="3"/>
  <c r="AO651" i="3"/>
  <c r="AP651" i="3"/>
  <c r="AQ651" i="3"/>
  <c r="AR651" i="3"/>
  <c r="AS651" i="3"/>
  <c r="AT651" i="3"/>
  <c r="AU651" i="3"/>
  <c r="BC651" i="3"/>
  <c r="C652" i="3"/>
  <c r="D652" i="3"/>
  <c r="E652" i="3"/>
  <c r="F652" i="3"/>
  <c r="G652" i="3"/>
  <c r="H652" i="3"/>
  <c r="J652" i="3"/>
  <c r="K652" i="3"/>
  <c r="L652" i="3"/>
  <c r="M652" i="3"/>
  <c r="AN652" i="3"/>
  <c r="AO652" i="3"/>
  <c r="AP652" i="3"/>
  <c r="AQ652" i="3"/>
  <c r="AR652" i="3"/>
  <c r="AS652" i="3"/>
  <c r="AT652" i="3"/>
  <c r="AU652" i="3"/>
  <c r="BC652" i="3"/>
  <c r="C653" i="3"/>
  <c r="D653" i="3"/>
  <c r="E653" i="3"/>
  <c r="F653" i="3"/>
  <c r="G653" i="3"/>
  <c r="H653" i="3"/>
  <c r="J653" i="3"/>
  <c r="K653" i="3"/>
  <c r="L653" i="3"/>
  <c r="M653" i="3"/>
  <c r="AN653" i="3"/>
  <c r="AO653" i="3"/>
  <c r="AP653" i="3"/>
  <c r="AQ653" i="3"/>
  <c r="AR653" i="3"/>
  <c r="AS653" i="3"/>
  <c r="AT653" i="3"/>
  <c r="AU653" i="3"/>
  <c r="BC653" i="3"/>
  <c r="C654" i="3"/>
  <c r="D654" i="3"/>
  <c r="E654" i="3"/>
  <c r="F654" i="3"/>
  <c r="G654" i="3"/>
  <c r="H654" i="3"/>
  <c r="J654" i="3"/>
  <c r="K654" i="3"/>
  <c r="L654" i="3"/>
  <c r="M654" i="3"/>
  <c r="AN654" i="3"/>
  <c r="AO654" i="3"/>
  <c r="AP654" i="3"/>
  <c r="AQ654" i="3"/>
  <c r="AR654" i="3"/>
  <c r="AS654" i="3"/>
  <c r="AT654" i="3"/>
  <c r="AU654" i="3"/>
  <c r="BC654" i="3"/>
  <c r="C655" i="3"/>
  <c r="D655" i="3"/>
  <c r="E655" i="3"/>
  <c r="F655" i="3"/>
  <c r="G655" i="3"/>
  <c r="H655" i="3"/>
  <c r="J655" i="3"/>
  <c r="K655" i="3"/>
  <c r="L655" i="3"/>
  <c r="M655" i="3"/>
  <c r="AN655" i="3"/>
  <c r="AO655" i="3"/>
  <c r="AP655" i="3"/>
  <c r="AQ655" i="3"/>
  <c r="AR655" i="3"/>
  <c r="AS655" i="3"/>
  <c r="AT655" i="3"/>
  <c r="AU655" i="3"/>
  <c r="BC655" i="3"/>
  <c r="C656" i="3"/>
  <c r="D656" i="3"/>
  <c r="E656" i="3"/>
  <c r="F656" i="3"/>
  <c r="G656" i="3"/>
  <c r="H656" i="3"/>
  <c r="J656" i="3"/>
  <c r="K656" i="3"/>
  <c r="L656" i="3"/>
  <c r="M656" i="3"/>
  <c r="AN656" i="3"/>
  <c r="AO656" i="3"/>
  <c r="AP656" i="3"/>
  <c r="AQ656" i="3"/>
  <c r="AR656" i="3"/>
  <c r="AS656" i="3"/>
  <c r="AT656" i="3"/>
  <c r="AU656" i="3"/>
  <c r="BC656" i="3"/>
  <c r="C657" i="3"/>
  <c r="D657" i="3"/>
  <c r="E657" i="3"/>
  <c r="F657" i="3"/>
  <c r="G657" i="3"/>
  <c r="H657" i="3"/>
  <c r="J657" i="3"/>
  <c r="K657" i="3"/>
  <c r="L657" i="3"/>
  <c r="M657" i="3"/>
  <c r="AN657" i="3"/>
  <c r="AO657" i="3"/>
  <c r="AP657" i="3"/>
  <c r="AQ657" i="3"/>
  <c r="AR657" i="3"/>
  <c r="AS657" i="3"/>
  <c r="AT657" i="3"/>
  <c r="AU657" i="3"/>
  <c r="BC657" i="3"/>
  <c r="C658" i="3"/>
  <c r="D658" i="3"/>
  <c r="E658" i="3"/>
  <c r="F658" i="3"/>
  <c r="G658" i="3"/>
  <c r="H658" i="3"/>
  <c r="J658" i="3"/>
  <c r="K658" i="3"/>
  <c r="L658" i="3"/>
  <c r="M658" i="3"/>
  <c r="AN658" i="3"/>
  <c r="AO658" i="3"/>
  <c r="AP658" i="3"/>
  <c r="AQ658" i="3"/>
  <c r="AR658" i="3"/>
  <c r="AS658" i="3"/>
  <c r="AT658" i="3"/>
  <c r="AU658" i="3"/>
  <c r="BC658" i="3"/>
  <c r="C659" i="3"/>
  <c r="D659" i="3"/>
  <c r="E659" i="3"/>
  <c r="F659" i="3"/>
  <c r="G659" i="3"/>
  <c r="H659" i="3"/>
  <c r="J659" i="3"/>
  <c r="K659" i="3"/>
  <c r="L659" i="3"/>
  <c r="M659" i="3"/>
  <c r="AN659" i="3"/>
  <c r="AO659" i="3"/>
  <c r="AP659" i="3"/>
  <c r="AQ659" i="3"/>
  <c r="AR659" i="3"/>
  <c r="AS659" i="3"/>
  <c r="AT659" i="3"/>
  <c r="AU659" i="3"/>
  <c r="BC659" i="3"/>
  <c r="C660" i="3"/>
  <c r="D660" i="3"/>
  <c r="E660" i="3"/>
  <c r="F660" i="3"/>
  <c r="G660" i="3"/>
  <c r="H660" i="3"/>
  <c r="J660" i="3"/>
  <c r="K660" i="3"/>
  <c r="L660" i="3"/>
  <c r="M660" i="3"/>
  <c r="AN660" i="3"/>
  <c r="AO660" i="3"/>
  <c r="AP660" i="3"/>
  <c r="AQ660" i="3"/>
  <c r="AR660" i="3"/>
  <c r="AS660" i="3"/>
  <c r="AT660" i="3"/>
  <c r="AU660" i="3"/>
  <c r="BC660" i="3"/>
  <c r="C661" i="3"/>
  <c r="D661" i="3"/>
  <c r="E661" i="3"/>
  <c r="F661" i="3"/>
  <c r="G661" i="3"/>
  <c r="H661" i="3"/>
  <c r="J661" i="3"/>
  <c r="K661" i="3"/>
  <c r="L661" i="3"/>
  <c r="M661" i="3"/>
  <c r="AN661" i="3"/>
  <c r="AO661" i="3"/>
  <c r="AP661" i="3"/>
  <c r="AQ661" i="3"/>
  <c r="AR661" i="3"/>
  <c r="AS661" i="3"/>
  <c r="AT661" i="3"/>
  <c r="AU661" i="3"/>
  <c r="BC661" i="3"/>
  <c r="C662" i="3"/>
  <c r="D662" i="3"/>
  <c r="E662" i="3"/>
  <c r="F662" i="3"/>
  <c r="G662" i="3"/>
  <c r="H662" i="3"/>
  <c r="J662" i="3"/>
  <c r="K662" i="3"/>
  <c r="L662" i="3"/>
  <c r="M662" i="3"/>
  <c r="AN662" i="3"/>
  <c r="AO662" i="3"/>
  <c r="AP662" i="3"/>
  <c r="AQ662" i="3"/>
  <c r="AR662" i="3"/>
  <c r="AS662" i="3"/>
  <c r="AT662" i="3"/>
  <c r="AU662" i="3"/>
  <c r="BC662" i="3"/>
  <c r="C663" i="3"/>
  <c r="D663" i="3"/>
  <c r="E663" i="3"/>
  <c r="F663" i="3"/>
  <c r="G663" i="3"/>
  <c r="H663" i="3"/>
  <c r="J663" i="3"/>
  <c r="K663" i="3"/>
  <c r="L663" i="3"/>
  <c r="M663" i="3"/>
  <c r="AN663" i="3"/>
  <c r="AO663" i="3"/>
  <c r="AP663" i="3"/>
  <c r="AQ663" i="3"/>
  <c r="AR663" i="3"/>
  <c r="AS663" i="3"/>
  <c r="AT663" i="3"/>
  <c r="AU663" i="3"/>
  <c r="BC663" i="3"/>
  <c r="C664" i="3"/>
  <c r="D664" i="3"/>
  <c r="E664" i="3"/>
  <c r="F664" i="3"/>
  <c r="G664" i="3"/>
  <c r="H664" i="3"/>
  <c r="J664" i="3"/>
  <c r="K664" i="3"/>
  <c r="L664" i="3"/>
  <c r="M664" i="3"/>
  <c r="AN664" i="3"/>
  <c r="AO664" i="3"/>
  <c r="AP664" i="3"/>
  <c r="AQ664" i="3"/>
  <c r="AR664" i="3"/>
  <c r="AS664" i="3"/>
  <c r="AT664" i="3"/>
  <c r="AU664" i="3"/>
  <c r="BC664" i="3"/>
  <c r="C665" i="3"/>
  <c r="D665" i="3"/>
  <c r="E665" i="3"/>
  <c r="F665" i="3"/>
  <c r="G665" i="3"/>
  <c r="H665" i="3"/>
  <c r="J665" i="3"/>
  <c r="K665" i="3"/>
  <c r="L665" i="3"/>
  <c r="M665" i="3"/>
  <c r="AN665" i="3"/>
  <c r="AO665" i="3"/>
  <c r="AP665" i="3"/>
  <c r="AQ665" i="3"/>
  <c r="AR665" i="3"/>
  <c r="AS665" i="3"/>
  <c r="AT665" i="3"/>
  <c r="AU665" i="3"/>
  <c r="BC665" i="3"/>
  <c r="C666" i="3"/>
  <c r="D666" i="3"/>
  <c r="E666" i="3"/>
  <c r="F666" i="3"/>
  <c r="G666" i="3"/>
  <c r="H666" i="3"/>
  <c r="J666" i="3"/>
  <c r="K666" i="3"/>
  <c r="L666" i="3"/>
  <c r="M666" i="3"/>
  <c r="AN666" i="3"/>
  <c r="AO666" i="3"/>
  <c r="AP666" i="3"/>
  <c r="AQ666" i="3"/>
  <c r="AR666" i="3"/>
  <c r="AS666" i="3"/>
  <c r="AT666" i="3"/>
  <c r="AU666" i="3"/>
  <c r="BC666" i="3"/>
  <c r="C667" i="3"/>
  <c r="D667" i="3"/>
  <c r="E667" i="3"/>
  <c r="F667" i="3"/>
  <c r="G667" i="3"/>
  <c r="H667" i="3"/>
  <c r="J667" i="3"/>
  <c r="K667" i="3"/>
  <c r="L667" i="3"/>
  <c r="M667" i="3"/>
  <c r="AN667" i="3"/>
  <c r="AO667" i="3"/>
  <c r="AP667" i="3"/>
  <c r="AQ667" i="3"/>
  <c r="AR667" i="3"/>
  <c r="AS667" i="3"/>
  <c r="AT667" i="3"/>
  <c r="AU667" i="3"/>
  <c r="BC667" i="3"/>
  <c r="C668" i="3"/>
  <c r="D668" i="3"/>
  <c r="E668" i="3"/>
  <c r="F668" i="3"/>
  <c r="G668" i="3"/>
  <c r="H668" i="3"/>
  <c r="J668" i="3"/>
  <c r="K668" i="3"/>
  <c r="L668" i="3"/>
  <c r="M668" i="3"/>
  <c r="AN668" i="3"/>
  <c r="AO668" i="3"/>
  <c r="AP668" i="3"/>
  <c r="AQ668" i="3"/>
  <c r="AR668" i="3"/>
  <c r="AS668" i="3"/>
  <c r="AT668" i="3"/>
  <c r="AU668" i="3"/>
  <c r="BC668" i="3"/>
  <c r="C669" i="3"/>
  <c r="D669" i="3"/>
  <c r="E669" i="3"/>
  <c r="F669" i="3"/>
  <c r="G669" i="3"/>
  <c r="H669" i="3"/>
  <c r="J669" i="3"/>
  <c r="K669" i="3"/>
  <c r="L669" i="3"/>
  <c r="M669" i="3"/>
  <c r="AN669" i="3"/>
  <c r="AO669" i="3"/>
  <c r="AP669" i="3"/>
  <c r="AQ669" i="3"/>
  <c r="AR669" i="3"/>
  <c r="AS669" i="3"/>
  <c r="AT669" i="3"/>
  <c r="AU669" i="3"/>
  <c r="BC669" i="3"/>
  <c r="C670" i="3"/>
  <c r="D670" i="3"/>
  <c r="E670" i="3"/>
  <c r="F670" i="3"/>
  <c r="G670" i="3"/>
  <c r="H670" i="3"/>
  <c r="J670" i="3"/>
  <c r="K670" i="3"/>
  <c r="L670" i="3"/>
  <c r="M670" i="3"/>
  <c r="AN670" i="3"/>
  <c r="AO670" i="3"/>
  <c r="AP670" i="3"/>
  <c r="AQ670" i="3"/>
  <c r="AR670" i="3"/>
  <c r="AS670" i="3"/>
  <c r="AT670" i="3"/>
  <c r="AU670" i="3"/>
  <c r="BC670" i="3"/>
  <c r="C671" i="3"/>
  <c r="D671" i="3"/>
  <c r="E671" i="3"/>
  <c r="F671" i="3"/>
  <c r="G671" i="3"/>
  <c r="H671" i="3"/>
  <c r="J671" i="3"/>
  <c r="K671" i="3"/>
  <c r="L671" i="3"/>
  <c r="M671" i="3"/>
  <c r="AN671" i="3"/>
  <c r="AO671" i="3"/>
  <c r="AP671" i="3"/>
  <c r="AQ671" i="3"/>
  <c r="AR671" i="3"/>
  <c r="AS671" i="3"/>
  <c r="AT671" i="3"/>
  <c r="AU671" i="3"/>
  <c r="BC671" i="3"/>
  <c r="C672" i="3"/>
  <c r="D672" i="3"/>
  <c r="E672" i="3"/>
  <c r="F672" i="3"/>
  <c r="G672" i="3"/>
  <c r="H672" i="3"/>
  <c r="J672" i="3"/>
  <c r="K672" i="3"/>
  <c r="L672" i="3"/>
  <c r="M672" i="3"/>
  <c r="AN672" i="3"/>
  <c r="AO672" i="3"/>
  <c r="AP672" i="3"/>
  <c r="AQ672" i="3"/>
  <c r="AR672" i="3"/>
  <c r="AS672" i="3"/>
  <c r="AT672" i="3"/>
  <c r="AU672" i="3"/>
  <c r="BC672" i="3"/>
  <c r="C673" i="3"/>
  <c r="D673" i="3"/>
  <c r="E673" i="3"/>
  <c r="F673" i="3"/>
  <c r="G673" i="3"/>
  <c r="H673" i="3"/>
  <c r="J673" i="3"/>
  <c r="K673" i="3"/>
  <c r="L673" i="3"/>
  <c r="M673" i="3"/>
  <c r="AN673" i="3"/>
  <c r="AO673" i="3"/>
  <c r="AP673" i="3"/>
  <c r="AQ673" i="3"/>
  <c r="AR673" i="3"/>
  <c r="AS673" i="3"/>
  <c r="AT673" i="3"/>
  <c r="AU673" i="3"/>
  <c r="BC673" i="3"/>
  <c r="C674" i="3"/>
  <c r="D674" i="3"/>
  <c r="E674" i="3"/>
  <c r="F674" i="3"/>
  <c r="G674" i="3"/>
  <c r="H674" i="3"/>
  <c r="J674" i="3"/>
  <c r="K674" i="3"/>
  <c r="L674" i="3"/>
  <c r="M674" i="3"/>
  <c r="AN674" i="3"/>
  <c r="AO674" i="3"/>
  <c r="AP674" i="3"/>
  <c r="AQ674" i="3"/>
  <c r="AR674" i="3"/>
  <c r="AS674" i="3"/>
  <c r="AT674" i="3"/>
  <c r="AU674" i="3"/>
  <c r="BC674" i="3"/>
  <c r="C675" i="3"/>
  <c r="D675" i="3"/>
  <c r="E675" i="3"/>
  <c r="F675" i="3"/>
  <c r="G675" i="3"/>
  <c r="H675" i="3"/>
  <c r="J675" i="3"/>
  <c r="K675" i="3"/>
  <c r="L675" i="3"/>
  <c r="M675" i="3"/>
  <c r="AN675" i="3"/>
  <c r="AO675" i="3"/>
  <c r="AP675" i="3"/>
  <c r="AQ675" i="3"/>
  <c r="AR675" i="3"/>
  <c r="AS675" i="3"/>
  <c r="AT675" i="3"/>
  <c r="AU675" i="3"/>
  <c r="BC675" i="3"/>
  <c r="C676" i="3"/>
  <c r="D676" i="3"/>
  <c r="E676" i="3"/>
  <c r="F676" i="3"/>
  <c r="G676" i="3"/>
  <c r="H676" i="3"/>
  <c r="J676" i="3"/>
  <c r="K676" i="3"/>
  <c r="L676" i="3"/>
  <c r="M676" i="3"/>
  <c r="AN676" i="3"/>
  <c r="AO676" i="3"/>
  <c r="AP676" i="3"/>
  <c r="AQ676" i="3"/>
  <c r="AR676" i="3"/>
  <c r="AS676" i="3"/>
  <c r="AT676" i="3"/>
  <c r="AU676" i="3"/>
  <c r="BC676" i="3"/>
  <c r="C677" i="3"/>
  <c r="D677" i="3"/>
  <c r="E677" i="3"/>
  <c r="F677" i="3"/>
  <c r="G677" i="3"/>
  <c r="H677" i="3"/>
  <c r="J677" i="3"/>
  <c r="K677" i="3"/>
  <c r="L677" i="3"/>
  <c r="M677" i="3"/>
  <c r="AN677" i="3"/>
  <c r="AO677" i="3"/>
  <c r="AP677" i="3"/>
  <c r="AQ677" i="3"/>
  <c r="AR677" i="3"/>
  <c r="AS677" i="3"/>
  <c r="AT677" i="3"/>
  <c r="AU677" i="3"/>
  <c r="BC677" i="3"/>
  <c r="C678" i="3"/>
  <c r="D678" i="3"/>
  <c r="E678" i="3"/>
  <c r="F678" i="3"/>
  <c r="G678" i="3"/>
  <c r="H678" i="3"/>
  <c r="J678" i="3"/>
  <c r="K678" i="3"/>
  <c r="L678" i="3"/>
  <c r="M678" i="3"/>
  <c r="AN678" i="3"/>
  <c r="AO678" i="3"/>
  <c r="AP678" i="3"/>
  <c r="AQ678" i="3"/>
  <c r="AR678" i="3"/>
  <c r="AS678" i="3"/>
  <c r="AT678" i="3"/>
  <c r="AU678" i="3"/>
  <c r="BC678" i="3"/>
  <c r="C679" i="3"/>
  <c r="D679" i="3"/>
  <c r="E679" i="3"/>
  <c r="F679" i="3"/>
  <c r="G679" i="3"/>
  <c r="H679" i="3"/>
  <c r="J679" i="3"/>
  <c r="K679" i="3"/>
  <c r="L679" i="3"/>
  <c r="M679" i="3"/>
  <c r="AN679" i="3"/>
  <c r="AO679" i="3"/>
  <c r="AP679" i="3"/>
  <c r="AQ679" i="3"/>
  <c r="AR679" i="3"/>
  <c r="AS679" i="3"/>
  <c r="AT679" i="3"/>
  <c r="AU679" i="3"/>
  <c r="BC679" i="3"/>
  <c r="C680" i="3"/>
  <c r="D680" i="3"/>
  <c r="E680" i="3"/>
  <c r="F680" i="3"/>
  <c r="G680" i="3"/>
  <c r="H680" i="3"/>
  <c r="J680" i="3"/>
  <c r="K680" i="3"/>
  <c r="L680" i="3"/>
  <c r="M680" i="3"/>
  <c r="AN680" i="3"/>
  <c r="AO680" i="3"/>
  <c r="AP680" i="3"/>
  <c r="AQ680" i="3"/>
  <c r="AR680" i="3"/>
  <c r="AS680" i="3"/>
  <c r="AT680" i="3"/>
  <c r="AU680" i="3"/>
  <c r="BC680" i="3"/>
  <c r="C681" i="3"/>
  <c r="D681" i="3"/>
  <c r="E681" i="3"/>
  <c r="F681" i="3"/>
  <c r="G681" i="3"/>
  <c r="H681" i="3"/>
  <c r="J681" i="3"/>
  <c r="K681" i="3"/>
  <c r="L681" i="3"/>
  <c r="M681" i="3"/>
  <c r="AN681" i="3"/>
  <c r="AO681" i="3"/>
  <c r="AP681" i="3"/>
  <c r="AQ681" i="3"/>
  <c r="AR681" i="3"/>
  <c r="AS681" i="3"/>
  <c r="AT681" i="3"/>
  <c r="AU681" i="3"/>
  <c r="BC681" i="3"/>
  <c r="C682" i="3"/>
  <c r="D682" i="3"/>
  <c r="E682" i="3"/>
  <c r="F682" i="3"/>
  <c r="G682" i="3"/>
  <c r="H682" i="3"/>
  <c r="J682" i="3"/>
  <c r="K682" i="3"/>
  <c r="L682" i="3"/>
  <c r="M682" i="3"/>
  <c r="AN682" i="3"/>
  <c r="AO682" i="3"/>
  <c r="AP682" i="3"/>
  <c r="AQ682" i="3"/>
  <c r="AR682" i="3"/>
  <c r="AS682" i="3"/>
  <c r="AT682" i="3"/>
  <c r="AU682" i="3"/>
  <c r="BC682" i="3"/>
  <c r="C683" i="3"/>
  <c r="D683" i="3"/>
  <c r="E683" i="3"/>
  <c r="F683" i="3"/>
  <c r="G683" i="3"/>
  <c r="H683" i="3"/>
  <c r="J683" i="3"/>
  <c r="K683" i="3"/>
  <c r="L683" i="3"/>
  <c r="M683" i="3"/>
  <c r="AN683" i="3"/>
  <c r="AO683" i="3"/>
  <c r="AP683" i="3"/>
  <c r="AQ683" i="3"/>
  <c r="AR683" i="3"/>
  <c r="AS683" i="3"/>
  <c r="AT683" i="3"/>
  <c r="AU683" i="3"/>
  <c r="BC683" i="3"/>
  <c r="C684" i="3"/>
  <c r="D684" i="3"/>
  <c r="E684" i="3"/>
  <c r="F684" i="3"/>
  <c r="G684" i="3"/>
  <c r="H684" i="3"/>
  <c r="J684" i="3"/>
  <c r="K684" i="3"/>
  <c r="L684" i="3"/>
  <c r="M684" i="3"/>
  <c r="AN684" i="3"/>
  <c r="AO684" i="3"/>
  <c r="AP684" i="3"/>
  <c r="AQ684" i="3"/>
  <c r="AR684" i="3"/>
  <c r="AS684" i="3"/>
  <c r="AT684" i="3"/>
  <c r="AU684" i="3"/>
  <c r="BC684" i="3"/>
  <c r="C685" i="3"/>
  <c r="D685" i="3"/>
  <c r="E685" i="3"/>
  <c r="F685" i="3"/>
  <c r="G685" i="3"/>
  <c r="H685" i="3"/>
  <c r="J685" i="3"/>
  <c r="K685" i="3"/>
  <c r="L685" i="3"/>
  <c r="M685" i="3"/>
  <c r="AN685" i="3"/>
  <c r="AO685" i="3"/>
  <c r="AP685" i="3"/>
  <c r="AQ685" i="3"/>
  <c r="AR685" i="3"/>
  <c r="AS685" i="3"/>
  <c r="AT685" i="3"/>
  <c r="AU685" i="3"/>
  <c r="BC685" i="3"/>
  <c r="C686" i="3"/>
  <c r="D686" i="3"/>
  <c r="E686" i="3"/>
  <c r="F686" i="3"/>
  <c r="G686" i="3"/>
  <c r="H686" i="3"/>
  <c r="J686" i="3"/>
  <c r="K686" i="3"/>
  <c r="L686" i="3"/>
  <c r="M686" i="3"/>
  <c r="AN686" i="3"/>
  <c r="AO686" i="3"/>
  <c r="AP686" i="3"/>
  <c r="AQ686" i="3"/>
  <c r="AR686" i="3"/>
  <c r="AS686" i="3"/>
  <c r="AT686" i="3"/>
  <c r="AU686" i="3"/>
  <c r="BC686" i="3"/>
  <c r="C687" i="3"/>
  <c r="D687" i="3"/>
  <c r="E687" i="3"/>
  <c r="F687" i="3"/>
  <c r="G687" i="3"/>
  <c r="H687" i="3"/>
  <c r="J687" i="3"/>
  <c r="K687" i="3"/>
  <c r="L687" i="3"/>
  <c r="M687" i="3"/>
  <c r="AN687" i="3"/>
  <c r="AO687" i="3"/>
  <c r="AP687" i="3"/>
  <c r="AQ687" i="3"/>
  <c r="AR687" i="3"/>
  <c r="AS687" i="3"/>
  <c r="AT687" i="3"/>
  <c r="AU687" i="3"/>
  <c r="BC687" i="3"/>
  <c r="C688" i="3"/>
  <c r="D688" i="3"/>
  <c r="E688" i="3"/>
  <c r="F688" i="3"/>
  <c r="G688" i="3"/>
  <c r="H688" i="3"/>
  <c r="J688" i="3"/>
  <c r="K688" i="3"/>
  <c r="L688" i="3"/>
  <c r="M688" i="3"/>
  <c r="AN688" i="3"/>
  <c r="AO688" i="3"/>
  <c r="AP688" i="3"/>
  <c r="AQ688" i="3"/>
  <c r="AR688" i="3"/>
  <c r="AS688" i="3"/>
  <c r="AT688" i="3"/>
  <c r="AU688" i="3"/>
  <c r="BC688" i="3"/>
  <c r="C689" i="3"/>
  <c r="D689" i="3"/>
  <c r="E689" i="3"/>
  <c r="F689" i="3"/>
  <c r="G689" i="3"/>
  <c r="H689" i="3"/>
  <c r="J689" i="3"/>
  <c r="K689" i="3"/>
  <c r="L689" i="3"/>
  <c r="M689" i="3"/>
  <c r="AN689" i="3"/>
  <c r="AO689" i="3"/>
  <c r="AP689" i="3"/>
  <c r="AQ689" i="3"/>
  <c r="AR689" i="3"/>
  <c r="AS689" i="3"/>
  <c r="AT689" i="3"/>
  <c r="AU689" i="3"/>
  <c r="BC689" i="3"/>
  <c r="C690" i="3"/>
  <c r="D690" i="3"/>
  <c r="E690" i="3"/>
  <c r="F690" i="3"/>
  <c r="G690" i="3"/>
  <c r="H690" i="3"/>
  <c r="J690" i="3"/>
  <c r="K690" i="3"/>
  <c r="L690" i="3"/>
  <c r="M690" i="3"/>
  <c r="AN690" i="3"/>
  <c r="AO690" i="3"/>
  <c r="AP690" i="3"/>
  <c r="AQ690" i="3"/>
  <c r="AR690" i="3"/>
  <c r="AS690" i="3"/>
  <c r="AT690" i="3"/>
  <c r="AU690" i="3"/>
  <c r="BC690" i="3"/>
  <c r="C691" i="3"/>
  <c r="D691" i="3"/>
  <c r="E691" i="3"/>
  <c r="F691" i="3"/>
  <c r="G691" i="3"/>
  <c r="H691" i="3"/>
  <c r="J691" i="3"/>
  <c r="K691" i="3"/>
  <c r="L691" i="3"/>
  <c r="M691" i="3"/>
  <c r="AN691" i="3"/>
  <c r="AO691" i="3"/>
  <c r="AP691" i="3"/>
  <c r="AQ691" i="3"/>
  <c r="AR691" i="3"/>
  <c r="AS691" i="3"/>
  <c r="AT691" i="3"/>
  <c r="AU691" i="3"/>
  <c r="BC691" i="3"/>
  <c r="C692" i="3"/>
  <c r="D692" i="3"/>
  <c r="E692" i="3"/>
  <c r="F692" i="3"/>
  <c r="G692" i="3"/>
  <c r="H692" i="3"/>
  <c r="J692" i="3"/>
  <c r="K692" i="3"/>
  <c r="L692" i="3"/>
  <c r="M692" i="3"/>
  <c r="AN692" i="3"/>
  <c r="AO692" i="3"/>
  <c r="AP692" i="3"/>
  <c r="AQ692" i="3"/>
  <c r="AR692" i="3"/>
  <c r="AS692" i="3"/>
  <c r="AT692" i="3"/>
  <c r="AU692" i="3"/>
  <c r="BC692" i="3"/>
  <c r="C693" i="3"/>
  <c r="D693" i="3"/>
  <c r="E693" i="3"/>
  <c r="F693" i="3"/>
  <c r="G693" i="3"/>
  <c r="H693" i="3"/>
  <c r="J693" i="3"/>
  <c r="K693" i="3"/>
  <c r="L693" i="3"/>
  <c r="M693" i="3"/>
  <c r="AN693" i="3"/>
  <c r="AO693" i="3"/>
  <c r="AP693" i="3"/>
  <c r="AQ693" i="3"/>
  <c r="AR693" i="3"/>
  <c r="AS693" i="3"/>
  <c r="AT693" i="3"/>
  <c r="AU693" i="3"/>
  <c r="BC693" i="3"/>
  <c r="C694" i="3"/>
  <c r="D694" i="3"/>
  <c r="E694" i="3"/>
  <c r="F694" i="3"/>
  <c r="G694" i="3"/>
  <c r="H694" i="3"/>
  <c r="J694" i="3"/>
  <c r="K694" i="3"/>
  <c r="L694" i="3"/>
  <c r="M694" i="3"/>
  <c r="AN694" i="3"/>
  <c r="AO694" i="3"/>
  <c r="AP694" i="3"/>
  <c r="AQ694" i="3"/>
  <c r="AR694" i="3"/>
  <c r="AS694" i="3"/>
  <c r="AT694" i="3"/>
  <c r="AU694" i="3"/>
  <c r="BC694" i="3"/>
  <c r="C695" i="3"/>
  <c r="D695" i="3"/>
  <c r="E695" i="3"/>
  <c r="F695" i="3"/>
  <c r="G695" i="3"/>
  <c r="H695" i="3"/>
  <c r="J695" i="3"/>
  <c r="K695" i="3"/>
  <c r="L695" i="3"/>
  <c r="M695" i="3"/>
  <c r="AN695" i="3"/>
  <c r="AO695" i="3"/>
  <c r="AP695" i="3"/>
  <c r="AQ695" i="3"/>
  <c r="AR695" i="3"/>
  <c r="AS695" i="3"/>
  <c r="AT695" i="3"/>
  <c r="AU695" i="3"/>
  <c r="BC695" i="3"/>
  <c r="C696" i="3"/>
  <c r="D696" i="3"/>
  <c r="E696" i="3"/>
  <c r="F696" i="3"/>
  <c r="G696" i="3"/>
  <c r="H696" i="3"/>
  <c r="J696" i="3"/>
  <c r="K696" i="3"/>
  <c r="L696" i="3"/>
  <c r="M696" i="3"/>
  <c r="AN696" i="3"/>
  <c r="AO696" i="3"/>
  <c r="AP696" i="3"/>
  <c r="AQ696" i="3"/>
  <c r="AR696" i="3"/>
  <c r="AS696" i="3"/>
  <c r="AT696" i="3"/>
  <c r="AU696" i="3"/>
  <c r="BC696" i="3"/>
  <c r="C697" i="3"/>
  <c r="D697" i="3"/>
  <c r="E697" i="3"/>
  <c r="F697" i="3"/>
  <c r="G697" i="3"/>
  <c r="H697" i="3"/>
  <c r="J697" i="3"/>
  <c r="K697" i="3"/>
  <c r="L697" i="3"/>
  <c r="M697" i="3"/>
  <c r="AN697" i="3"/>
  <c r="AO697" i="3"/>
  <c r="AP697" i="3"/>
  <c r="AQ697" i="3"/>
  <c r="AR697" i="3"/>
  <c r="AS697" i="3"/>
  <c r="AT697" i="3"/>
  <c r="AU697" i="3"/>
  <c r="BC697" i="3"/>
  <c r="C698" i="3"/>
  <c r="D698" i="3"/>
  <c r="E698" i="3"/>
  <c r="F698" i="3"/>
  <c r="G698" i="3"/>
  <c r="H698" i="3"/>
  <c r="J698" i="3"/>
  <c r="K698" i="3"/>
  <c r="L698" i="3"/>
  <c r="M698" i="3"/>
  <c r="AN698" i="3"/>
  <c r="AO698" i="3"/>
  <c r="AP698" i="3"/>
  <c r="AQ698" i="3"/>
  <c r="AR698" i="3"/>
  <c r="AS698" i="3"/>
  <c r="AT698" i="3"/>
  <c r="AU698" i="3"/>
  <c r="BC698" i="3"/>
  <c r="C699" i="3"/>
  <c r="D699" i="3"/>
  <c r="E699" i="3"/>
  <c r="F699" i="3"/>
  <c r="G699" i="3"/>
  <c r="H699" i="3"/>
  <c r="J699" i="3"/>
  <c r="K699" i="3"/>
  <c r="L699" i="3"/>
  <c r="M699" i="3"/>
  <c r="AN699" i="3"/>
  <c r="AO699" i="3"/>
  <c r="AP699" i="3"/>
  <c r="AQ699" i="3"/>
  <c r="AR699" i="3"/>
  <c r="AS699" i="3"/>
  <c r="AT699" i="3"/>
  <c r="AU699" i="3"/>
  <c r="BC699" i="3"/>
  <c r="C700" i="3"/>
  <c r="D700" i="3"/>
  <c r="E700" i="3"/>
  <c r="F700" i="3"/>
  <c r="G700" i="3"/>
  <c r="H700" i="3"/>
  <c r="J700" i="3"/>
  <c r="K700" i="3"/>
  <c r="L700" i="3"/>
  <c r="M700" i="3"/>
  <c r="AN700" i="3"/>
  <c r="AO700" i="3"/>
  <c r="AP700" i="3"/>
  <c r="AQ700" i="3"/>
  <c r="AR700" i="3"/>
  <c r="AS700" i="3"/>
  <c r="AT700" i="3"/>
  <c r="AU700" i="3"/>
  <c r="BC700" i="3"/>
  <c r="C701" i="3"/>
  <c r="D701" i="3"/>
  <c r="E701" i="3"/>
  <c r="F701" i="3"/>
  <c r="G701" i="3"/>
  <c r="H701" i="3"/>
  <c r="J701" i="3"/>
  <c r="K701" i="3"/>
  <c r="L701" i="3"/>
  <c r="M701" i="3"/>
  <c r="AN701" i="3"/>
  <c r="AO701" i="3"/>
  <c r="AP701" i="3"/>
  <c r="AQ701" i="3"/>
  <c r="AR701" i="3"/>
  <c r="AS701" i="3"/>
  <c r="AT701" i="3"/>
  <c r="AU701" i="3"/>
  <c r="BC701" i="3"/>
  <c r="C702" i="3"/>
  <c r="D702" i="3"/>
  <c r="E702" i="3"/>
  <c r="F702" i="3"/>
  <c r="G702" i="3"/>
  <c r="H702" i="3"/>
  <c r="J702" i="3"/>
  <c r="K702" i="3"/>
  <c r="L702" i="3"/>
  <c r="M702" i="3"/>
  <c r="AN702" i="3"/>
  <c r="AO702" i="3"/>
  <c r="AP702" i="3"/>
  <c r="AQ702" i="3"/>
  <c r="AR702" i="3"/>
  <c r="AS702" i="3"/>
  <c r="AT702" i="3"/>
  <c r="AU702" i="3"/>
  <c r="BC702" i="3"/>
  <c r="C703" i="3"/>
  <c r="D703" i="3"/>
  <c r="E703" i="3"/>
  <c r="F703" i="3"/>
  <c r="G703" i="3"/>
  <c r="H703" i="3"/>
  <c r="J703" i="3"/>
  <c r="K703" i="3"/>
  <c r="L703" i="3"/>
  <c r="M703" i="3"/>
  <c r="AN703" i="3"/>
  <c r="AO703" i="3"/>
  <c r="AP703" i="3"/>
  <c r="AQ703" i="3"/>
  <c r="AR703" i="3"/>
  <c r="AS703" i="3"/>
  <c r="AT703" i="3"/>
  <c r="AU703" i="3"/>
  <c r="BC703" i="3"/>
  <c r="C704" i="3"/>
  <c r="D704" i="3"/>
  <c r="E704" i="3"/>
  <c r="F704" i="3"/>
  <c r="G704" i="3"/>
  <c r="H704" i="3"/>
  <c r="J704" i="3"/>
  <c r="K704" i="3"/>
  <c r="L704" i="3"/>
  <c r="M704" i="3"/>
  <c r="AN704" i="3"/>
  <c r="AO704" i="3"/>
  <c r="AP704" i="3"/>
  <c r="AQ704" i="3"/>
  <c r="AR704" i="3"/>
  <c r="AS704" i="3"/>
  <c r="AT704" i="3"/>
  <c r="AU704" i="3"/>
  <c r="BC704" i="3"/>
  <c r="C705" i="3"/>
  <c r="D705" i="3"/>
  <c r="E705" i="3"/>
  <c r="F705" i="3"/>
  <c r="G705" i="3"/>
  <c r="H705" i="3"/>
  <c r="J705" i="3"/>
  <c r="K705" i="3"/>
  <c r="L705" i="3"/>
  <c r="M705" i="3"/>
  <c r="AN705" i="3"/>
  <c r="AO705" i="3"/>
  <c r="AP705" i="3"/>
  <c r="AQ705" i="3"/>
  <c r="AR705" i="3"/>
  <c r="AS705" i="3"/>
  <c r="AT705" i="3"/>
  <c r="AU705" i="3"/>
  <c r="BC705" i="3"/>
  <c r="C706" i="3"/>
  <c r="D706" i="3"/>
  <c r="E706" i="3"/>
  <c r="F706" i="3"/>
  <c r="G706" i="3"/>
  <c r="H706" i="3"/>
  <c r="J706" i="3"/>
  <c r="K706" i="3"/>
  <c r="L706" i="3"/>
  <c r="M706" i="3"/>
  <c r="AN706" i="3"/>
  <c r="AO706" i="3"/>
  <c r="AP706" i="3"/>
  <c r="AQ706" i="3"/>
  <c r="AR706" i="3"/>
  <c r="AS706" i="3"/>
  <c r="AT706" i="3"/>
  <c r="AU706" i="3"/>
  <c r="BC706" i="3"/>
  <c r="C707" i="3"/>
  <c r="D707" i="3"/>
  <c r="E707" i="3"/>
  <c r="F707" i="3"/>
  <c r="G707" i="3"/>
  <c r="H707" i="3"/>
  <c r="J707" i="3"/>
  <c r="K707" i="3"/>
  <c r="L707" i="3"/>
  <c r="M707" i="3"/>
  <c r="AN707" i="3"/>
  <c r="AO707" i="3"/>
  <c r="AP707" i="3"/>
  <c r="AQ707" i="3"/>
  <c r="AR707" i="3"/>
  <c r="AS707" i="3"/>
  <c r="AT707" i="3"/>
  <c r="AU707" i="3"/>
  <c r="BC707" i="3"/>
  <c r="C708" i="3"/>
  <c r="D708" i="3"/>
  <c r="E708" i="3"/>
  <c r="F708" i="3"/>
  <c r="G708" i="3"/>
  <c r="H708" i="3"/>
  <c r="J708" i="3"/>
  <c r="K708" i="3"/>
  <c r="L708" i="3"/>
  <c r="M708" i="3"/>
  <c r="AN708" i="3"/>
  <c r="AO708" i="3"/>
  <c r="AP708" i="3"/>
  <c r="AQ708" i="3"/>
  <c r="AR708" i="3"/>
  <c r="AS708" i="3"/>
  <c r="AT708" i="3"/>
  <c r="AU708" i="3"/>
  <c r="BC708" i="3"/>
  <c r="C709" i="3"/>
  <c r="D709" i="3"/>
  <c r="E709" i="3"/>
  <c r="F709" i="3"/>
  <c r="G709" i="3"/>
  <c r="H709" i="3"/>
  <c r="J709" i="3"/>
  <c r="K709" i="3"/>
  <c r="L709" i="3"/>
  <c r="M709" i="3"/>
  <c r="AN709" i="3"/>
  <c r="AO709" i="3"/>
  <c r="AP709" i="3"/>
  <c r="AQ709" i="3"/>
  <c r="AR709" i="3"/>
  <c r="AS709" i="3"/>
  <c r="AT709" i="3"/>
  <c r="AU709" i="3"/>
  <c r="BC709" i="3"/>
  <c r="C710" i="3"/>
  <c r="D710" i="3"/>
  <c r="E710" i="3"/>
  <c r="F710" i="3"/>
  <c r="G710" i="3"/>
  <c r="H710" i="3"/>
  <c r="J710" i="3"/>
  <c r="K710" i="3"/>
  <c r="L710" i="3"/>
  <c r="M710" i="3"/>
  <c r="AN710" i="3"/>
  <c r="AO710" i="3"/>
  <c r="AP710" i="3"/>
  <c r="AQ710" i="3"/>
  <c r="AR710" i="3"/>
  <c r="AS710" i="3"/>
  <c r="AT710" i="3"/>
  <c r="AU710" i="3"/>
  <c r="BC710" i="3"/>
  <c r="C711" i="3"/>
  <c r="D711" i="3"/>
  <c r="E711" i="3"/>
  <c r="F711" i="3"/>
  <c r="G711" i="3"/>
  <c r="H711" i="3"/>
  <c r="J711" i="3"/>
  <c r="K711" i="3"/>
  <c r="L711" i="3"/>
  <c r="M711" i="3"/>
  <c r="AN711" i="3"/>
  <c r="AO711" i="3"/>
  <c r="AP711" i="3"/>
  <c r="AQ711" i="3"/>
  <c r="AR711" i="3"/>
  <c r="AS711" i="3"/>
  <c r="AT711" i="3"/>
  <c r="AU711" i="3"/>
  <c r="BC711" i="3"/>
  <c r="C712" i="3"/>
  <c r="D712" i="3"/>
  <c r="E712" i="3"/>
  <c r="F712" i="3"/>
  <c r="G712" i="3"/>
  <c r="H712" i="3"/>
  <c r="J712" i="3"/>
  <c r="K712" i="3"/>
  <c r="L712" i="3"/>
  <c r="M712" i="3"/>
  <c r="AN712" i="3"/>
  <c r="AO712" i="3"/>
  <c r="AP712" i="3"/>
  <c r="AQ712" i="3"/>
  <c r="AR712" i="3"/>
  <c r="AS712" i="3"/>
  <c r="AT712" i="3"/>
  <c r="AU712" i="3"/>
  <c r="BC712" i="3"/>
  <c r="C713" i="3"/>
  <c r="D713" i="3"/>
  <c r="E713" i="3"/>
  <c r="F713" i="3"/>
  <c r="G713" i="3"/>
  <c r="H713" i="3"/>
  <c r="J713" i="3"/>
  <c r="K713" i="3"/>
  <c r="L713" i="3"/>
  <c r="M713" i="3"/>
  <c r="AN713" i="3"/>
  <c r="AO713" i="3"/>
  <c r="AP713" i="3"/>
  <c r="AQ713" i="3"/>
  <c r="AR713" i="3"/>
  <c r="AS713" i="3"/>
  <c r="AT713" i="3"/>
  <c r="AU713" i="3"/>
  <c r="BC713" i="3"/>
  <c r="C714" i="3"/>
  <c r="D714" i="3"/>
  <c r="E714" i="3"/>
  <c r="F714" i="3"/>
  <c r="G714" i="3"/>
  <c r="H714" i="3"/>
  <c r="J714" i="3"/>
  <c r="K714" i="3"/>
  <c r="L714" i="3"/>
  <c r="M714" i="3"/>
  <c r="AN714" i="3"/>
  <c r="AO714" i="3"/>
  <c r="AP714" i="3"/>
  <c r="AQ714" i="3"/>
  <c r="AR714" i="3"/>
  <c r="AS714" i="3"/>
  <c r="AT714" i="3"/>
  <c r="AU714" i="3"/>
  <c r="BC714" i="3"/>
  <c r="C715" i="3"/>
  <c r="D715" i="3"/>
  <c r="E715" i="3"/>
  <c r="F715" i="3"/>
  <c r="G715" i="3"/>
  <c r="H715" i="3"/>
  <c r="J715" i="3"/>
  <c r="K715" i="3"/>
  <c r="L715" i="3"/>
  <c r="M715" i="3"/>
  <c r="AN715" i="3"/>
  <c r="AO715" i="3"/>
  <c r="AP715" i="3"/>
  <c r="AQ715" i="3"/>
  <c r="AR715" i="3"/>
  <c r="AS715" i="3"/>
  <c r="AT715" i="3"/>
  <c r="AU715" i="3"/>
  <c r="BC715" i="3"/>
  <c r="C716" i="3"/>
  <c r="D716" i="3"/>
  <c r="E716" i="3"/>
  <c r="F716" i="3"/>
  <c r="G716" i="3"/>
  <c r="H716" i="3"/>
  <c r="J716" i="3"/>
  <c r="K716" i="3"/>
  <c r="L716" i="3"/>
  <c r="M716" i="3"/>
  <c r="AN716" i="3"/>
  <c r="AO716" i="3"/>
  <c r="AP716" i="3"/>
  <c r="AQ716" i="3"/>
  <c r="AR716" i="3"/>
  <c r="AS716" i="3"/>
  <c r="AT716" i="3"/>
  <c r="AU716" i="3"/>
  <c r="BC716" i="3"/>
  <c r="C717" i="3"/>
  <c r="D717" i="3"/>
  <c r="E717" i="3"/>
  <c r="F717" i="3"/>
  <c r="G717" i="3"/>
  <c r="H717" i="3"/>
  <c r="J717" i="3"/>
  <c r="K717" i="3"/>
  <c r="L717" i="3"/>
  <c r="M717" i="3"/>
  <c r="AN717" i="3"/>
  <c r="AO717" i="3"/>
  <c r="AP717" i="3"/>
  <c r="AQ717" i="3"/>
  <c r="AR717" i="3"/>
  <c r="AS717" i="3"/>
  <c r="AT717" i="3"/>
  <c r="AU717" i="3"/>
  <c r="BC717" i="3"/>
  <c r="C718" i="3"/>
  <c r="D718" i="3"/>
  <c r="E718" i="3"/>
  <c r="F718" i="3"/>
  <c r="G718" i="3"/>
  <c r="H718" i="3"/>
  <c r="J718" i="3"/>
  <c r="K718" i="3"/>
  <c r="L718" i="3"/>
  <c r="M718" i="3"/>
  <c r="AN718" i="3"/>
  <c r="AO718" i="3"/>
  <c r="AP718" i="3"/>
  <c r="AQ718" i="3"/>
  <c r="AR718" i="3"/>
  <c r="AS718" i="3"/>
  <c r="AT718" i="3"/>
  <c r="AU718" i="3"/>
  <c r="BC718" i="3"/>
  <c r="C719" i="3"/>
  <c r="D719" i="3"/>
  <c r="E719" i="3"/>
  <c r="F719" i="3"/>
  <c r="G719" i="3"/>
  <c r="H719" i="3"/>
  <c r="J719" i="3"/>
  <c r="K719" i="3"/>
  <c r="L719" i="3"/>
  <c r="M719" i="3"/>
  <c r="AN719" i="3"/>
  <c r="AO719" i="3"/>
  <c r="AP719" i="3"/>
  <c r="AQ719" i="3"/>
  <c r="AR719" i="3"/>
  <c r="AS719" i="3"/>
  <c r="AT719" i="3"/>
  <c r="AU719" i="3"/>
  <c r="BC719" i="3"/>
  <c r="C720" i="3"/>
  <c r="D720" i="3"/>
  <c r="E720" i="3"/>
  <c r="F720" i="3"/>
  <c r="G720" i="3"/>
  <c r="H720" i="3"/>
  <c r="J720" i="3"/>
  <c r="K720" i="3"/>
  <c r="L720" i="3"/>
  <c r="M720" i="3"/>
  <c r="AN720" i="3"/>
  <c r="AO720" i="3"/>
  <c r="AP720" i="3"/>
  <c r="AQ720" i="3"/>
  <c r="AR720" i="3"/>
  <c r="AS720" i="3"/>
  <c r="AT720" i="3"/>
  <c r="AU720" i="3"/>
  <c r="BC720" i="3"/>
  <c r="C721" i="3"/>
  <c r="D721" i="3"/>
  <c r="E721" i="3"/>
  <c r="F721" i="3"/>
  <c r="G721" i="3"/>
  <c r="H721" i="3"/>
  <c r="J721" i="3"/>
  <c r="K721" i="3"/>
  <c r="L721" i="3"/>
  <c r="M721" i="3"/>
  <c r="AN721" i="3"/>
  <c r="AO721" i="3"/>
  <c r="AP721" i="3"/>
  <c r="AQ721" i="3"/>
  <c r="AR721" i="3"/>
  <c r="AS721" i="3"/>
  <c r="AT721" i="3"/>
  <c r="AU721" i="3"/>
  <c r="BC721" i="3"/>
  <c r="C722" i="3"/>
  <c r="D722" i="3"/>
  <c r="E722" i="3"/>
  <c r="F722" i="3"/>
  <c r="G722" i="3"/>
  <c r="H722" i="3"/>
  <c r="J722" i="3"/>
  <c r="K722" i="3"/>
  <c r="L722" i="3"/>
  <c r="M722" i="3"/>
  <c r="AN722" i="3"/>
  <c r="AO722" i="3"/>
  <c r="AP722" i="3"/>
  <c r="AQ722" i="3"/>
  <c r="AR722" i="3"/>
  <c r="AS722" i="3"/>
  <c r="AT722" i="3"/>
  <c r="AU722" i="3"/>
  <c r="BC722" i="3"/>
  <c r="C723" i="3"/>
  <c r="D723" i="3"/>
  <c r="E723" i="3"/>
  <c r="F723" i="3"/>
  <c r="G723" i="3"/>
  <c r="H723" i="3"/>
  <c r="J723" i="3"/>
  <c r="K723" i="3"/>
  <c r="L723" i="3"/>
  <c r="M723" i="3"/>
  <c r="AN723" i="3"/>
  <c r="AO723" i="3"/>
  <c r="AP723" i="3"/>
  <c r="AQ723" i="3"/>
  <c r="AR723" i="3"/>
  <c r="AS723" i="3"/>
  <c r="AT723" i="3"/>
  <c r="AU723" i="3"/>
  <c r="BC723" i="3"/>
  <c r="C724" i="3"/>
  <c r="D724" i="3"/>
  <c r="E724" i="3"/>
  <c r="F724" i="3"/>
  <c r="G724" i="3"/>
  <c r="H724" i="3"/>
  <c r="J724" i="3"/>
  <c r="K724" i="3"/>
  <c r="L724" i="3"/>
  <c r="M724" i="3"/>
  <c r="AN724" i="3"/>
  <c r="AO724" i="3"/>
  <c r="AP724" i="3"/>
  <c r="AQ724" i="3"/>
  <c r="AR724" i="3"/>
  <c r="AS724" i="3"/>
  <c r="AT724" i="3"/>
  <c r="AU724" i="3"/>
  <c r="BC724" i="3"/>
  <c r="C725" i="3"/>
  <c r="D725" i="3"/>
  <c r="E725" i="3"/>
  <c r="F725" i="3"/>
  <c r="G725" i="3"/>
  <c r="H725" i="3"/>
  <c r="J725" i="3"/>
  <c r="K725" i="3"/>
  <c r="L725" i="3"/>
  <c r="M725" i="3"/>
  <c r="AN725" i="3"/>
  <c r="AO725" i="3"/>
  <c r="AP725" i="3"/>
  <c r="AQ725" i="3"/>
  <c r="AR725" i="3"/>
  <c r="AS725" i="3"/>
  <c r="AT725" i="3"/>
  <c r="AU725" i="3"/>
  <c r="BC725" i="3"/>
  <c r="C726" i="3"/>
  <c r="D726" i="3"/>
  <c r="E726" i="3"/>
  <c r="F726" i="3"/>
  <c r="G726" i="3"/>
  <c r="H726" i="3"/>
  <c r="J726" i="3"/>
  <c r="K726" i="3"/>
  <c r="L726" i="3"/>
  <c r="M726" i="3"/>
  <c r="AN726" i="3"/>
  <c r="AO726" i="3"/>
  <c r="AP726" i="3"/>
  <c r="AQ726" i="3"/>
  <c r="AR726" i="3"/>
  <c r="AS726" i="3"/>
  <c r="AT726" i="3"/>
  <c r="AU726" i="3"/>
  <c r="BC726" i="3"/>
  <c r="C727" i="3"/>
  <c r="D727" i="3"/>
  <c r="E727" i="3"/>
  <c r="F727" i="3"/>
  <c r="G727" i="3"/>
  <c r="H727" i="3"/>
  <c r="J727" i="3"/>
  <c r="K727" i="3"/>
  <c r="L727" i="3"/>
  <c r="M727" i="3"/>
  <c r="AN727" i="3"/>
  <c r="AO727" i="3"/>
  <c r="AP727" i="3"/>
  <c r="AQ727" i="3"/>
  <c r="AR727" i="3"/>
  <c r="AS727" i="3"/>
  <c r="AT727" i="3"/>
  <c r="AU727" i="3"/>
  <c r="BC727" i="3"/>
  <c r="C728" i="3"/>
  <c r="D728" i="3"/>
  <c r="E728" i="3"/>
  <c r="F728" i="3"/>
  <c r="G728" i="3"/>
  <c r="H728" i="3"/>
  <c r="J728" i="3"/>
  <c r="K728" i="3"/>
  <c r="L728" i="3"/>
  <c r="M728" i="3"/>
  <c r="AN728" i="3"/>
  <c r="AO728" i="3"/>
  <c r="AP728" i="3"/>
  <c r="AQ728" i="3"/>
  <c r="AR728" i="3"/>
  <c r="AS728" i="3"/>
  <c r="AT728" i="3"/>
  <c r="AU728" i="3"/>
  <c r="BC728" i="3"/>
  <c r="C729" i="3"/>
  <c r="D729" i="3"/>
  <c r="E729" i="3"/>
  <c r="F729" i="3"/>
  <c r="G729" i="3"/>
  <c r="H729" i="3"/>
  <c r="J729" i="3"/>
  <c r="K729" i="3"/>
  <c r="L729" i="3"/>
  <c r="M729" i="3"/>
  <c r="AN729" i="3"/>
  <c r="AO729" i="3"/>
  <c r="AP729" i="3"/>
  <c r="AQ729" i="3"/>
  <c r="AR729" i="3"/>
  <c r="AS729" i="3"/>
  <c r="AT729" i="3"/>
  <c r="AU729" i="3"/>
  <c r="BC729" i="3"/>
  <c r="C730" i="3"/>
  <c r="D730" i="3"/>
  <c r="E730" i="3"/>
  <c r="F730" i="3"/>
  <c r="G730" i="3"/>
  <c r="H730" i="3"/>
  <c r="J730" i="3"/>
  <c r="K730" i="3"/>
  <c r="L730" i="3"/>
  <c r="M730" i="3"/>
  <c r="AN730" i="3"/>
  <c r="AO730" i="3"/>
  <c r="AP730" i="3"/>
  <c r="AQ730" i="3"/>
  <c r="AR730" i="3"/>
  <c r="AS730" i="3"/>
  <c r="AT730" i="3"/>
  <c r="AU730" i="3"/>
  <c r="BC730" i="3"/>
  <c r="C731" i="3"/>
  <c r="D731" i="3"/>
  <c r="E731" i="3"/>
  <c r="F731" i="3"/>
  <c r="G731" i="3"/>
  <c r="H731" i="3"/>
  <c r="J731" i="3"/>
  <c r="K731" i="3"/>
  <c r="L731" i="3"/>
  <c r="M731" i="3"/>
  <c r="AN731" i="3"/>
  <c r="AO731" i="3"/>
  <c r="AP731" i="3"/>
  <c r="AQ731" i="3"/>
  <c r="AR731" i="3"/>
  <c r="AS731" i="3"/>
  <c r="AT731" i="3"/>
  <c r="AU731" i="3"/>
  <c r="BC731" i="3"/>
  <c r="C732" i="3"/>
  <c r="D732" i="3"/>
  <c r="E732" i="3"/>
  <c r="F732" i="3"/>
  <c r="G732" i="3"/>
  <c r="H732" i="3"/>
  <c r="J732" i="3"/>
  <c r="K732" i="3"/>
  <c r="L732" i="3"/>
  <c r="M732" i="3"/>
  <c r="AN732" i="3"/>
  <c r="AO732" i="3"/>
  <c r="AP732" i="3"/>
  <c r="AQ732" i="3"/>
  <c r="AR732" i="3"/>
  <c r="AS732" i="3"/>
  <c r="AT732" i="3"/>
  <c r="AU732" i="3"/>
  <c r="BC732" i="3"/>
  <c r="C733" i="3"/>
  <c r="D733" i="3"/>
  <c r="E733" i="3"/>
  <c r="F733" i="3"/>
  <c r="G733" i="3"/>
  <c r="H733" i="3"/>
  <c r="J733" i="3"/>
  <c r="K733" i="3"/>
  <c r="L733" i="3"/>
  <c r="M733" i="3"/>
  <c r="AN733" i="3"/>
  <c r="AO733" i="3"/>
  <c r="AP733" i="3"/>
  <c r="AQ733" i="3"/>
  <c r="AR733" i="3"/>
  <c r="AS733" i="3"/>
  <c r="AT733" i="3"/>
  <c r="AU733" i="3"/>
  <c r="BC733" i="3"/>
  <c r="C734" i="3"/>
  <c r="D734" i="3"/>
  <c r="E734" i="3"/>
  <c r="F734" i="3"/>
  <c r="G734" i="3"/>
  <c r="H734" i="3"/>
  <c r="J734" i="3"/>
  <c r="K734" i="3"/>
  <c r="L734" i="3"/>
  <c r="M734" i="3"/>
  <c r="AN734" i="3"/>
  <c r="AO734" i="3"/>
  <c r="AP734" i="3"/>
  <c r="AQ734" i="3"/>
  <c r="AR734" i="3"/>
  <c r="AS734" i="3"/>
  <c r="AT734" i="3"/>
  <c r="AU734" i="3"/>
  <c r="BC734" i="3"/>
  <c r="C735" i="3"/>
  <c r="D735" i="3"/>
  <c r="E735" i="3"/>
  <c r="F735" i="3"/>
  <c r="G735" i="3"/>
  <c r="H735" i="3"/>
  <c r="J735" i="3"/>
  <c r="K735" i="3"/>
  <c r="L735" i="3"/>
  <c r="M735" i="3"/>
  <c r="AN735" i="3"/>
  <c r="AO735" i="3"/>
  <c r="AP735" i="3"/>
  <c r="AQ735" i="3"/>
  <c r="AR735" i="3"/>
  <c r="AS735" i="3"/>
  <c r="AT735" i="3"/>
  <c r="AU735" i="3"/>
  <c r="BC735" i="3"/>
  <c r="C736" i="3"/>
  <c r="D736" i="3"/>
  <c r="E736" i="3"/>
  <c r="F736" i="3"/>
  <c r="G736" i="3"/>
  <c r="H736" i="3"/>
  <c r="J736" i="3"/>
  <c r="K736" i="3"/>
  <c r="L736" i="3"/>
  <c r="M736" i="3"/>
  <c r="AN736" i="3"/>
  <c r="AO736" i="3"/>
  <c r="AP736" i="3"/>
  <c r="AQ736" i="3"/>
  <c r="AR736" i="3"/>
  <c r="AS736" i="3"/>
  <c r="AT736" i="3"/>
  <c r="AU736" i="3"/>
  <c r="BC736" i="3"/>
  <c r="C737" i="3"/>
  <c r="D737" i="3"/>
  <c r="E737" i="3"/>
  <c r="F737" i="3"/>
  <c r="G737" i="3"/>
  <c r="H737" i="3"/>
  <c r="J737" i="3"/>
  <c r="K737" i="3"/>
  <c r="L737" i="3"/>
  <c r="M737" i="3"/>
  <c r="AN737" i="3"/>
  <c r="AO737" i="3"/>
  <c r="AP737" i="3"/>
  <c r="AQ737" i="3"/>
  <c r="AR737" i="3"/>
  <c r="AS737" i="3"/>
  <c r="AT737" i="3"/>
  <c r="AU737" i="3"/>
  <c r="BS737" i="3"/>
  <c r="BT737" i="3"/>
  <c r="BU737" i="3"/>
  <c r="C739" i="3"/>
  <c r="D739" i="3"/>
  <c r="E739" i="3"/>
  <c r="F739" i="3"/>
  <c r="G739" i="3"/>
  <c r="H739" i="3"/>
  <c r="J739" i="3"/>
  <c r="K739" i="3"/>
  <c r="L739" i="3"/>
  <c r="M739" i="3"/>
  <c r="AN739" i="3"/>
  <c r="AO739" i="3"/>
  <c r="AP739" i="3"/>
  <c r="AQ739" i="3"/>
  <c r="AR739" i="3"/>
  <c r="AS739" i="3"/>
  <c r="AT739" i="3"/>
  <c r="AU739" i="3"/>
  <c r="BC739" i="3"/>
  <c r="C740" i="3"/>
  <c r="D740" i="3"/>
  <c r="E740" i="3"/>
  <c r="F740" i="3"/>
  <c r="G740" i="3"/>
  <c r="H740" i="3"/>
  <c r="J740" i="3"/>
  <c r="K740" i="3"/>
  <c r="L740" i="3"/>
  <c r="M740" i="3"/>
  <c r="AN740" i="3"/>
  <c r="AO740" i="3"/>
  <c r="AP740" i="3"/>
  <c r="AQ740" i="3"/>
  <c r="AR740" i="3"/>
  <c r="AS740" i="3"/>
  <c r="AT740" i="3"/>
  <c r="AU740" i="3"/>
  <c r="BC740" i="3"/>
  <c r="C741" i="3"/>
  <c r="D741" i="3"/>
  <c r="E741" i="3"/>
  <c r="F741" i="3"/>
  <c r="G741" i="3"/>
  <c r="H741" i="3"/>
  <c r="J741" i="3"/>
  <c r="K741" i="3"/>
  <c r="L741" i="3"/>
  <c r="M741" i="3"/>
  <c r="AN741" i="3"/>
  <c r="AO741" i="3"/>
  <c r="AP741" i="3"/>
  <c r="AQ741" i="3"/>
  <c r="AR741" i="3"/>
  <c r="AS741" i="3"/>
  <c r="AT741" i="3"/>
  <c r="AU741" i="3"/>
  <c r="BC741" i="3"/>
  <c r="C742" i="3"/>
  <c r="D742" i="3"/>
  <c r="E742" i="3"/>
  <c r="F742" i="3"/>
  <c r="G742" i="3"/>
  <c r="H742" i="3"/>
  <c r="J742" i="3"/>
  <c r="K742" i="3"/>
  <c r="L742" i="3"/>
  <c r="M742" i="3"/>
  <c r="AN742" i="3"/>
  <c r="AO742" i="3"/>
  <c r="AP742" i="3"/>
  <c r="AQ742" i="3"/>
  <c r="AR742" i="3"/>
  <c r="AS742" i="3"/>
  <c r="AT742" i="3"/>
  <c r="AU742" i="3"/>
  <c r="BC742" i="3"/>
  <c r="C743" i="3"/>
  <c r="D743" i="3"/>
  <c r="E743" i="3"/>
  <c r="F743" i="3"/>
  <c r="G743" i="3"/>
  <c r="H743" i="3"/>
  <c r="J743" i="3"/>
  <c r="K743" i="3"/>
  <c r="L743" i="3"/>
  <c r="M743" i="3"/>
  <c r="AN743" i="3"/>
  <c r="AO743" i="3"/>
  <c r="AP743" i="3"/>
  <c r="AQ743" i="3"/>
  <c r="AR743" i="3"/>
  <c r="AS743" i="3"/>
  <c r="AT743" i="3"/>
  <c r="AU743" i="3"/>
  <c r="BC743" i="3"/>
  <c r="C744" i="3"/>
  <c r="D744" i="3"/>
  <c r="E744" i="3"/>
  <c r="F744" i="3"/>
  <c r="G744" i="3"/>
  <c r="H744" i="3"/>
  <c r="J744" i="3"/>
  <c r="K744" i="3"/>
  <c r="L744" i="3"/>
  <c r="M744" i="3"/>
  <c r="AN744" i="3"/>
  <c r="AO744" i="3"/>
  <c r="AP744" i="3"/>
  <c r="AQ744" i="3"/>
  <c r="AR744" i="3"/>
  <c r="AS744" i="3"/>
  <c r="AT744" i="3"/>
  <c r="AU744" i="3"/>
  <c r="BC744" i="3"/>
  <c r="C745" i="3"/>
  <c r="D745" i="3"/>
  <c r="E745" i="3"/>
  <c r="F745" i="3"/>
  <c r="G745" i="3"/>
  <c r="H745" i="3"/>
  <c r="J745" i="3"/>
  <c r="K745" i="3"/>
  <c r="L745" i="3"/>
  <c r="M745" i="3"/>
  <c r="AN745" i="3"/>
  <c r="AO745" i="3"/>
  <c r="AP745" i="3"/>
  <c r="AQ745" i="3"/>
  <c r="AR745" i="3"/>
  <c r="AS745" i="3"/>
  <c r="AT745" i="3"/>
  <c r="AU745" i="3"/>
  <c r="BC745" i="3"/>
  <c r="C746" i="3"/>
  <c r="D746" i="3"/>
  <c r="E746" i="3"/>
  <c r="F746" i="3"/>
  <c r="G746" i="3"/>
  <c r="H746" i="3"/>
  <c r="J746" i="3"/>
  <c r="K746" i="3"/>
  <c r="L746" i="3"/>
  <c r="M746" i="3"/>
  <c r="AN746" i="3"/>
  <c r="AO746" i="3"/>
  <c r="AP746" i="3"/>
  <c r="AQ746" i="3"/>
  <c r="AR746" i="3"/>
  <c r="AS746" i="3"/>
  <c r="AT746" i="3"/>
  <c r="AU746" i="3"/>
  <c r="BC746" i="3"/>
  <c r="C747" i="3"/>
  <c r="D747" i="3"/>
  <c r="E747" i="3"/>
  <c r="F747" i="3"/>
  <c r="G747" i="3"/>
  <c r="H747" i="3"/>
  <c r="J747" i="3"/>
  <c r="K747" i="3"/>
  <c r="L747" i="3"/>
  <c r="M747" i="3"/>
  <c r="AN747" i="3"/>
  <c r="AO747" i="3"/>
  <c r="AP747" i="3"/>
  <c r="AQ747" i="3"/>
  <c r="AR747" i="3"/>
  <c r="AS747" i="3"/>
  <c r="AT747" i="3"/>
  <c r="AU747" i="3"/>
  <c r="BC747" i="3"/>
  <c r="C748" i="3"/>
  <c r="D748" i="3"/>
  <c r="E748" i="3"/>
  <c r="F748" i="3"/>
  <c r="G748" i="3"/>
  <c r="H748" i="3"/>
  <c r="J748" i="3"/>
  <c r="K748" i="3"/>
  <c r="L748" i="3"/>
  <c r="M748" i="3"/>
  <c r="AN748" i="3"/>
  <c r="AO748" i="3"/>
  <c r="AP748" i="3"/>
  <c r="AQ748" i="3"/>
  <c r="AR748" i="3"/>
  <c r="AS748" i="3"/>
  <c r="AT748" i="3"/>
  <c r="AU748" i="3"/>
  <c r="BC748" i="3"/>
  <c r="C749" i="3"/>
  <c r="D749" i="3"/>
  <c r="E749" i="3"/>
  <c r="F749" i="3"/>
  <c r="G749" i="3"/>
  <c r="H749" i="3"/>
  <c r="J749" i="3"/>
  <c r="K749" i="3"/>
  <c r="L749" i="3"/>
  <c r="M749" i="3"/>
  <c r="AN749" i="3"/>
  <c r="AO749" i="3"/>
  <c r="AP749" i="3"/>
  <c r="AQ749" i="3"/>
  <c r="AR749" i="3"/>
  <c r="AS749" i="3"/>
  <c r="AT749" i="3"/>
  <c r="AU749" i="3"/>
  <c r="BC749" i="3"/>
  <c r="C750" i="3"/>
  <c r="D750" i="3"/>
  <c r="E750" i="3"/>
  <c r="F750" i="3"/>
  <c r="G750" i="3"/>
  <c r="H750" i="3"/>
  <c r="J750" i="3"/>
  <c r="K750" i="3"/>
  <c r="L750" i="3"/>
  <c r="M750" i="3"/>
  <c r="AN750" i="3"/>
  <c r="AO750" i="3"/>
  <c r="AP750" i="3"/>
  <c r="AQ750" i="3"/>
  <c r="AR750" i="3"/>
  <c r="AS750" i="3"/>
  <c r="AT750" i="3"/>
  <c r="AU750" i="3"/>
  <c r="BC750" i="3"/>
  <c r="C751" i="3"/>
  <c r="D751" i="3"/>
  <c r="E751" i="3"/>
  <c r="F751" i="3"/>
  <c r="G751" i="3"/>
  <c r="H751" i="3"/>
  <c r="J751" i="3"/>
  <c r="K751" i="3"/>
  <c r="L751" i="3"/>
  <c r="M751" i="3"/>
  <c r="AN751" i="3"/>
  <c r="AO751" i="3"/>
  <c r="AP751" i="3"/>
  <c r="AQ751" i="3"/>
  <c r="AR751" i="3"/>
  <c r="AS751" i="3"/>
  <c r="AT751" i="3"/>
  <c r="AU751" i="3"/>
  <c r="BC751" i="3"/>
  <c r="C752" i="3"/>
  <c r="D752" i="3"/>
  <c r="E752" i="3"/>
  <c r="F752" i="3"/>
  <c r="G752" i="3"/>
  <c r="H752" i="3"/>
  <c r="J752" i="3"/>
  <c r="K752" i="3"/>
  <c r="L752" i="3"/>
  <c r="M752" i="3"/>
  <c r="AN752" i="3"/>
  <c r="AO752" i="3"/>
  <c r="AP752" i="3"/>
  <c r="AQ752" i="3"/>
  <c r="AR752" i="3"/>
  <c r="AS752" i="3"/>
  <c r="AT752" i="3"/>
  <c r="AU752" i="3"/>
  <c r="BC752" i="3"/>
  <c r="C753" i="3"/>
  <c r="D753" i="3"/>
  <c r="E753" i="3"/>
  <c r="F753" i="3"/>
  <c r="G753" i="3"/>
  <c r="H753" i="3"/>
  <c r="J753" i="3"/>
  <c r="K753" i="3"/>
  <c r="L753" i="3"/>
  <c r="M753" i="3"/>
  <c r="AN753" i="3"/>
  <c r="AO753" i="3"/>
  <c r="AP753" i="3"/>
  <c r="AQ753" i="3"/>
  <c r="AR753" i="3"/>
  <c r="AS753" i="3"/>
  <c r="AT753" i="3"/>
  <c r="AU753" i="3"/>
  <c r="BC753" i="3"/>
  <c r="C754" i="3"/>
  <c r="D754" i="3"/>
  <c r="E754" i="3"/>
  <c r="F754" i="3"/>
  <c r="G754" i="3"/>
  <c r="H754" i="3"/>
  <c r="J754" i="3"/>
  <c r="K754" i="3"/>
  <c r="L754" i="3"/>
  <c r="M754" i="3"/>
  <c r="AN754" i="3"/>
  <c r="AO754" i="3"/>
  <c r="AP754" i="3"/>
  <c r="AQ754" i="3"/>
  <c r="AR754" i="3"/>
  <c r="AS754" i="3"/>
  <c r="AT754" i="3"/>
  <c r="AU754" i="3"/>
  <c r="BC754" i="3"/>
  <c r="C755" i="3"/>
  <c r="D755" i="3"/>
  <c r="E755" i="3"/>
  <c r="F755" i="3"/>
  <c r="G755" i="3"/>
  <c r="H755" i="3"/>
  <c r="J755" i="3"/>
  <c r="K755" i="3"/>
  <c r="L755" i="3"/>
  <c r="M755" i="3"/>
  <c r="AN755" i="3"/>
  <c r="AO755" i="3"/>
  <c r="AP755" i="3"/>
  <c r="AQ755" i="3"/>
  <c r="AR755" i="3"/>
  <c r="AS755" i="3"/>
  <c r="AT755" i="3"/>
  <c r="AU755" i="3"/>
  <c r="BC755" i="3"/>
  <c r="C756" i="3"/>
  <c r="D756" i="3"/>
  <c r="E756" i="3"/>
  <c r="F756" i="3"/>
  <c r="G756" i="3"/>
  <c r="H756" i="3"/>
  <c r="J756" i="3"/>
  <c r="K756" i="3"/>
  <c r="L756" i="3"/>
  <c r="M756" i="3"/>
  <c r="AN756" i="3"/>
  <c r="AO756" i="3"/>
  <c r="AP756" i="3"/>
  <c r="AQ756" i="3"/>
  <c r="AR756" i="3"/>
  <c r="AS756" i="3"/>
  <c r="AT756" i="3"/>
  <c r="AU756" i="3"/>
  <c r="BC756" i="3"/>
  <c r="C757" i="3"/>
  <c r="D757" i="3"/>
  <c r="E757" i="3"/>
  <c r="F757" i="3"/>
  <c r="G757" i="3"/>
  <c r="H757" i="3"/>
  <c r="J757" i="3"/>
  <c r="K757" i="3"/>
  <c r="L757" i="3"/>
  <c r="M757" i="3"/>
  <c r="AN757" i="3"/>
  <c r="AO757" i="3"/>
  <c r="AP757" i="3"/>
  <c r="AQ757" i="3"/>
  <c r="AR757" i="3"/>
  <c r="AS757" i="3"/>
  <c r="AT757" i="3"/>
  <c r="AU757" i="3"/>
  <c r="BC757" i="3"/>
  <c r="C758" i="3"/>
  <c r="D758" i="3"/>
  <c r="E758" i="3"/>
  <c r="F758" i="3"/>
  <c r="G758" i="3"/>
  <c r="H758" i="3"/>
  <c r="J758" i="3"/>
  <c r="K758" i="3"/>
  <c r="L758" i="3"/>
  <c r="M758" i="3"/>
  <c r="AN758" i="3"/>
  <c r="AO758" i="3"/>
  <c r="AP758" i="3"/>
  <c r="AQ758" i="3"/>
  <c r="AR758" i="3"/>
  <c r="AS758" i="3"/>
  <c r="AT758" i="3"/>
  <c r="AU758" i="3"/>
  <c r="BC758" i="3"/>
  <c r="C759" i="3"/>
  <c r="D759" i="3"/>
  <c r="E759" i="3"/>
  <c r="F759" i="3"/>
  <c r="G759" i="3"/>
  <c r="H759" i="3"/>
  <c r="J759" i="3"/>
  <c r="K759" i="3"/>
  <c r="L759" i="3"/>
  <c r="M759" i="3"/>
  <c r="AN759" i="3"/>
  <c r="AO759" i="3"/>
  <c r="AP759" i="3"/>
  <c r="AQ759" i="3"/>
  <c r="AR759" i="3"/>
  <c r="AS759" i="3"/>
  <c r="AT759" i="3"/>
  <c r="AU759" i="3"/>
  <c r="BC759" i="3"/>
  <c r="C760" i="3"/>
  <c r="D760" i="3"/>
  <c r="E760" i="3"/>
  <c r="F760" i="3"/>
  <c r="G760" i="3"/>
  <c r="H760" i="3"/>
  <c r="J760" i="3"/>
  <c r="K760" i="3"/>
  <c r="L760" i="3"/>
  <c r="M760" i="3"/>
  <c r="AN760" i="3"/>
  <c r="AO760" i="3"/>
  <c r="AP760" i="3"/>
  <c r="AQ760" i="3"/>
  <c r="AR760" i="3"/>
  <c r="AS760" i="3"/>
  <c r="AT760" i="3"/>
  <c r="AU760" i="3"/>
  <c r="BC760" i="3"/>
  <c r="C761" i="3"/>
  <c r="D761" i="3"/>
  <c r="E761" i="3"/>
  <c r="F761" i="3"/>
  <c r="G761" i="3"/>
  <c r="H761" i="3"/>
  <c r="J761" i="3"/>
  <c r="K761" i="3"/>
  <c r="L761" i="3"/>
  <c r="M761" i="3"/>
  <c r="AN761" i="3"/>
  <c r="AO761" i="3"/>
  <c r="AP761" i="3"/>
  <c r="AQ761" i="3"/>
  <c r="AR761" i="3"/>
  <c r="AS761" i="3"/>
  <c r="AT761" i="3"/>
  <c r="AU761" i="3"/>
  <c r="BC761" i="3"/>
  <c r="C762" i="3"/>
  <c r="D762" i="3"/>
  <c r="E762" i="3"/>
  <c r="F762" i="3"/>
  <c r="G762" i="3"/>
  <c r="H762" i="3"/>
  <c r="J762" i="3"/>
  <c r="K762" i="3"/>
  <c r="L762" i="3"/>
  <c r="M762" i="3"/>
  <c r="AN762" i="3"/>
  <c r="AO762" i="3"/>
  <c r="AP762" i="3"/>
  <c r="AQ762" i="3"/>
  <c r="AR762" i="3"/>
  <c r="AS762" i="3"/>
  <c r="AT762" i="3"/>
  <c r="AU762" i="3"/>
  <c r="BC762" i="3"/>
  <c r="C763" i="3"/>
  <c r="D763" i="3"/>
  <c r="E763" i="3"/>
  <c r="F763" i="3"/>
  <c r="G763" i="3"/>
  <c r="H763" i="3"/>
  <c r="J763" i="3"/>
  <c r="K763" i="3"/>
  <c r="L763" i="3"/>
  <c r="M763" i="3"/>
  <c r="AN763" i="3"/>
  <c r="AO763" i="3"/>
  <c r="AP763" i="3"/>
  <c r="AQ763" i="3"/>
  <c r="AR763" i="3"/>
  <c r="AS763" i="3"/>
  <c r="AT763" i="3"/>
  <c r="AU763" i="3"/>
  <c r="BC763" i="3"/>
  <c r="C764" i="3"/>
  <c r="D764" i="3"/>
  <c r="E764" i="3"/>
  <c r="F764" i="3"/>
  <c r="G764" i="3"/>
  <c r="H764" i="3"/>
  <c r="J764" i="3"/>
  <c r="K764" i="3"/>
  <c r="L764" i="3"/>
  <c r="M764" i="3"/>
  <c r="AN764" i="3"/>
  <c r="AO764" i="3"/>
  <c r="AP764" i="3"/>
  <c r="AQ764" i="3"/>
  <c r="AR764" i="3"/>
  <c r="AS764" i="3"/>
  <c r="AT764" i="3"/>
  <c r="AU764" i="3"/>
  <c r="BC764" i="3"/>
  <c r="C765" i="3"/>
  <c r="D765" i="3"/>
  <c r="E765" i="3"/>
  <c r="F765" i="3"/>
  <c r="G765" i="3"/>
  <c r="H765" i="3"/>
  <c r="J765" i="3"/>
  <c r="K765" i="3"/>
  <c r="L765" i="3"/>
  <c r="M765" i="3"/>
  <c r="AN765" i="3"/>
  <c r="AO765" i="3"/>
  <c r="AP765" i="3"/>
  <c r="AQ765" i="3"/>
  <c r="AR765" i="3"/>
  <c r="AS765" i="3"/>
  <c r="AT765" i="3"/>
  <c r="AU765" i="3"/>
  <c r="BC765" i="3"/>
  <c r="C766" i="3"/>
  <c r="D766" i="3"/>
  <c r="E766" i="3"/>
  <c r="F766" i="3"/>
  <c r="G766" i="3"/>
  <c r="H766" i="3"/>
  <c r="J766" i="3"/>
  <c r="K766" i="3"/>
  <c r="L766" i="3"/>
  <c r="M766" i="3"/>
  <c r="AN766" i="3"/>
  <c r="AO766" i="3"/>
  <c r="AP766" i="3"/>
  <c r="AQ766" i="3"/>
  <c r="AR766" i="3"/>
  <c r="AS766" i="3"/>
  <c r="AT766" i="3"/>
  <c r="AU766" i="3"/>
  <c r="BC766" i="3"/>
  <c r="C767" i="3"/>
  <c r="D767" i="3"/>
  <c r="E767" i="3"/>
  <c r="F767" i="3"/>
  <c r="G767" i="3"/>
  <c r="H767" i="3"/>
  <c r="J767" i="3"/>
  <c r="K767" i="3"/>
  <c r="L767" i="3"/>
  <c r="M767" i="3"/>
  <c r="AN767" i="3"/>
  <c r="AO767" i="3"/>
  <c r="AP767" i="3"/>
  <c r="AQ767" i="3"/>
  <c r="AR767" i="3"/>
  <c r="AS767" i="3"/>
  <c r="AT767" i="3"/>
  <c r="AU767" i="3"/>
  <c r="BC767" i="3"/>
  <c r="C768" i="3"/>
  <c r="D768" i="3"/>
  <c r="E768" i="3"/>
  <c r="F768" i="3"/>
  <c r="G768" i="3"/>
  <c r="H768" i="3"/>
  <c r="J768" i="3"/>
  <c r="K768" i="3"/>
  <c r="L768" i="3"/>
  <c r="M768" i="3"/>
  <c r="AN768" i="3"/>
  <c r="AO768" i="3"/>
  <c r="AP768" i="3"/>
  <c r="AQ768" i="3"/>
  <c r="AR768" i="3"/>
  <c r="AS768" i="3"/>
  <c r="AT768" i="3"/>
  <c r="AU768" i="3"/>
  <c r="BC768" i="3"/>
  <c r="C769" i="3"/>
  <c r="D769" i="3"/>
  <c r="E769" i="3"/>
  <c r="F769" i="3"/>
  <c r="G769" i="3"/>
  <c r="H769" i="3"/>
  <c r="J769" i="3"/>
  <c r="K769" i="3"/>
  <c r="L769" i="3"/>
  <c r="M769" i="3"/>
  <c r="AN769" i="3"/>
  <c r="AO769" i="3"/>
  <c r="AP769" i="3"/>
  <c r="AQ769" i="3"/>
  <c r="AR769" i="3"/>
  <c r="AS769" i="3"/>
  <c r="AT769" i="3"/>
  <c r="AU769" i="3"/>
  <c r="BC769" i="3"/>
  <c r="C770" i="3"/>
  <c r="D770" i="3"/>
  <c r="E770" i="3"/>
  <c r="F770" i="3"/>
  <c r="G770" i="3"/>
  <c r="H770" i="3"/>
  <c r="J770" i="3"/>
  <c r="K770" i="3"/>
  <c r="L770" i="3"/>
  <c r="M770" i="3"/>
  <c r="AN770" i="3"/>
  <c r="AO770" i="3"/>
  <c r="AP770" i="3"/>
  <c r="AQ770" i="3"/>
  <c r="AR770" i="3"/>
  <c r="AS770" i="3"/>
  <c r="AT770" i="3"/>
  <c r="AU770" i="3"/>
  <c r="BC770" i="3"/>
  <c r="C771" i="3"/>
  <c r="D771" i="3"/>
  <c r="E771" i="3"/>
  <c r="F771" i="3"/>
  <c r="G771" i="3"/>
  <c r="H771" i="3"/>
  <c r="J771" i="3"/>
  <c r="K771" i="3"/>
  <c r="L771" i="3"/>
  <c r="M771" i="3"/>
  <c r="AN771" i="3"/>
  <c r="AO771" i="3"/>
  <c r="AP771" i="3"/>
  <c r="AQ771" i="3"/>
  <c r="AR771" i="3"/>
  <c r="AS771" i="3"/>
  <c r="AT771" i="3"/>
  <c r="AU771" i="3"/>
  <c r="BC771" i="3"/>
  <c r="C772" i="3"/>
  <c r="D772" i="3"/>
  <c r="E772" i="3"/>
  <c r="F772" i="3"/>
  <c r="G772" i="3"/>
  <c r="H772" i="3"/>
  <c r="J772" i="3"/>
  <c r="K772" i="3"/>
  <c r="L772" i="3"/>
  <c r="M772" i="3"/>
  <c r="AN772" i="3"/>
  <c r="AO772" i="3"/>
  <c r="AP772" i="3"/>
  <c r="AQ772" i="3"/>
  <c r="AR772" i="3"/>
  <c r="AS772" i="3"/>
  <c r="AT772" i="3"/>
  <c r="AU772" i="3"/>
  <c r="BC772" i="3"/>
  <c r="C773" i="3"/>
  <c r="D773" i="3"/>
  <c r="E773" i="3"/>
  <c r="F773" i="3"/>
  <c r="G773" i="3"/>
  <c r="H773" i="3"/>
  <c r="J773" i="3"/>
  <c r="K773" i="3"/>
  <c r="L773" i="3"/>
  <c r="M773" i="3"/>
  <c r="AN773" i="3"/>
  <c r="AO773" i="3"/>
  <c r="AP773" i="3"/>
  <c r="AQ773" i="3"/>
  <c r="AR773" i="3"/>
  <c r="AS773" i="3"/>
  <c r="AT773" i="3"/>
  <c r="AU773" i="3"/>
  <c r="BC773" i="3"/>
  <c r="C774" i="3"/>
  <c r="D774" i="3"/>
  <c r="E774" i="3"/>
  <c r="F774" i="3"/>
  <c r="G774" i="3"/>
  <c r="H774" i="3"/>
  <c r="J774" i="3"/>
  <c r="K774" i="3"/>
  <c r="L774" i="3"/>
  <c r="M774" i="3"/>
  <c r="AN774" i="3"/>
  <c r="AO774" i="3"/>
  <c r="AP774" i="3"/>
  <c r="AQ774" i="3"/>
  <c r="AR774" i="3"/>
  <c r="AS774" i="3"/>
  <c r="AT774" i="3"/>
  <c r="AU774" i="3"/>
  <c r="BC774" i="3"/>
  <c r="C775" i="3"/>
  <c r="D775" i="3"/>
  <c r="E775" i="3"/>
  <c r="F775" i="3"/>
  <c r="G775" i="3"/>
  <c r="H775" i="3"/>
  <c r="J775" i="3"/>
  <c r="K775" i="3"/>
  <c r="L775" i="3"/>
  <c r="M775" i="3"/>
  <c r="AN775" i="3"/>
  <c r="AO775" i="3"/>
  <c r="AP775" i="3"/>
  <c r="AQ775" i="3"/>
  <c r="AR775" i="3"/>
  <c r="AS775" i="3"/>
  <c r="AT775" i="3"/>
  <c r="AU775" i="3"/>
  <c r="BC775" i="3"/>
  <c r="C776" i="3"/>
  <c r="D776" i="3"/>
  <c r="E776" i="3"/>
  <c r="F776" i="3"/>
  <c r="G776" i="3"/>
  <c r="H776" i="3"/>
  <c r="J776" i="3"/>
  <c r="K776" i="3"/>
  <c r="L776" i="3"/>
  <c r="M776" i="3"/>
  <c r="AN776" i="3"/>
  <c r="AO776" i="3"/>
  <c r="AP776" i="3"/>
  <c r="AQ776" i="3"/>
  <c r="AR776" i="3"/>
  <c r="AS776" i="3"/>
  <c r="AT776" i="3"/>
  <c r="AU776" i="3"/>
  <c r="BC776" i="3"/>
  <c r="C777" i="3"/>
  <c r="D777" i="3"/>
  <c r="E777" i="3"/>
  <c r="F777" i="3"/>
  <c r="G777" i="3"/>
  <c r="H777" i="3"/>
  <c r="J777" i="3"/>
  <c r="K777" i="3"/>
  <c r="L777" i="3"/>
  <c r="M777" i="3"/>
  <c r="AN777" i="3"/>
  <c r="AO777" i="3"/>
  <c r="AP777" i="3"/>
  <c r="AQ777" i="3"/>
  <c r="AR777" i="3"/>
  <c r="AS777" i="3"/>
  <c r="AT777" i="3"/>
  <c r="AU777" i="3"/>
  <c r="BC777" i="3"/>
  <c r="C778" i="3"/>
  <c r="D778" i="3"/>
  <c r="E778" i="3"/>
  <c r="F778" i="3"/>
  <c r="G778" i="3"/>
  <c r="H778" i="3"/>
  <c r="J778" i="3"/>
  <c r="K778" i="3"/>
  <c r="L778" i="3"/>
  <c r="M778" i="3"/>
  <c r="AN778" i="3"/>
  <c r="AO778" i="3"/>
  <c r="AP778" i="3"/>
  <c r="AQ778" i="3"/>
  <c r="AR778" i="3"/>
  <c r="AS778" i="3"/>
  <c r="AT778" i="3"/>
  <c r="AU778" i="3"/>
  <c r="BC778" i="3"/>
  <c r="C779" i="3"/>
  <c r="D779" i="3"/>
  <c r="E779" i="3"/>
  <c r="F779" i="3"/>
  <c r="G779" i="3"/>
  <c r="H779" i="3"/>
  <c r="J779" i="3"/>
  <c r="K779" i="3"/>
  <c r="L779" i="3"/>
  <c r="M779" i="3"/>
  <c r="AN779" i="3"/>
  <c r="AO779" i="3"/>
  <c r="AP779" i="3"/>
  <c r="AQ779" i="3"/>
  <c r="AR779" i="3"/>
  <c r="AS779" i="3"/>
  <c r="AT779" i="3"/>
  <c r="AU779" i="3"/>
  <c r="BC779" i="3"/>
  <c r="C780" i="3"/>
  <c r="D780" i="3"/>
  <c r="E780" i="3"/>
  <c r="F780" i="3"/>
  <c r="G780" i="3"/>
  <c r="H780" i="3"/>
  <c r="J780" i="3"/>
  <c r="K780" i="3"/>
  <c r="L780" i="3"/>
  <c r="M780" i="3"/>
  <c r="AN780" i="3"/>
  <c r="AO780" i="3"/>
  <c r="AP780" i="3"/>
  <c r="AQ780" i="3"/>
  <c r="AR780" i="3"/>
  <c r="AS780" i="3"/>
  <c r="AT780" i="3"/>
  <c r="AU780" i="3"/>
  <c r="BC780" i="3"/>
  <c r="C781" i="3"/>
  <c r="D781" i="3"/>
  <c r="E781" i="3"/>
  <c r="F781" i="3"/>
  <c r="G781" i="3"/>
  <c r="H781" i="3"/>
  <c r="J781" i="3"/>
  <c r="K781" i="3"/>
  <c r="L781" i="3"/>
  <c r="M781" i="3"/>
  <c r="AN781" i="3"/>
  <c r="AO781" i="3"/>
  <c r="AP781" i="3"/>
  <c r="AQ781" i="3"/>
  <c r="AR781" i="3"/>
  <c r="AS781" i="3"/>
  <c r="AT781" i="3"/>
  <c r="AU781" i="3"/>
  <c r="BC781" i="3"/>
  <c r="C782" i="3"/>
  <c r="D782" i="3"/>
  <c r="E782" i="3"/>
  <c r="F782" i="3"/>
  <c r="G782" i="3"/>
  <c r="H782" i="3"/>
  <c r="J782" i="3"/>
  <c r="K782" i="3"/>
  <c r="L782" i="3"/>
  <c r="M782" i="3"/>
  <c r="AN782" i="3"/>
  <c r="AO782" i="3"/>
  <c r="AP782" i="3"/>
  <c r="AQ782" i="3"/>
  <c r="AR782" i="3"/>
  <c r="AS782" i="3"/>
  <c r="AT782" i="3"/>
  <c r="AU782" i="3"/>
  <c r="BC782" i="3"/>
  <c r="C783" i="3"/>
  <c r="D783" i="3"/>
  <c r="E783" i="3"/>
  <c r="F783" i="3"/>
  <c r="G783" i="3"/>
  <c r="H783" i="3"/>
  <c r="J783" i="3"/>
  <c r="K783" i="3"/>
  <c r="L783" i="3"/>
  <c r="M783" i="3"/>
  <c r="AN783" i="3"/>
  <c r="AO783" i="3"/>
  <c r="AP783" i="3"/>
  <c r="AQ783" i="3"/>
  <c r="AR783" i="3"/>
  <c r="AS783" i="3"/>
  <c r="AT783" i="3"/>
  <c r="AU783" i="3"/>
  <c r="BC783" i="3"/>
  <c r="C784" i="3"/>
  <c r="D784" i="3"/>
  <c r="E784" i="3"/>
  <c r="F784" i="3"/>
  <c r="G784" i="3"/>
  <c r="H784" i="3"/>
  <c r="J784" i="3"/>
  <c r="K784" i="3"/>
  <c r="L784" i="3"/>
  <c r="M784" i="3"/>
  <c r="AN784" i="3"/>
  <c r="AO784" i="3"/>
  <c r="AP784" i="3"/>
  <c r="AQ784" i="3"/>
  <c r="AR784" i="3"/>
  <c r="AS784" i="3"/>
  <c r="AT784" i="3"/>
  <c r="AU784" i="3"/>
  <c r="BC784" i="3"/>
  <c r="C785" i="3"/>
  <c r="D785" i="3"/>
  <c r="E785" i="3"/>
  <c r="F785" i="3"/>
  <c r="G785" i="3"/>
  <c r="H785" i="3"/>
  <c r="J785" i="3"/>
  <c r="K785" i="3"/>
  <c r="L785" i="3"/>
  <c r="M785" i="3"/>
  <c r="AN785" i="3"/>
  <c r="AO785" i="3"/>
  <c r="AP785" i="3"/>
  <c r="AQ785" i="3"/>
  <c r="AR785" i="3"/>
  <c r="AS785" i="3"/>
  <c r="AT785" i="3"/>
  <c r="AU785" i="3"/>
  <c r="BC785" i="3"/>
  <c r="C786" i="3"/>
  <c r="D786" i="3"/>
  <c r="E786" i="3"/>
  <c r="F786" i="3"/>
  <c r="G786" i="3"/>
  <c r="H786" i="3"/>
  <c r="J786" i="3"/>
  <c r="K786" i="3"/>
  <c r="L786" i="3"/>
  <c r="M786" i="3"/>
  <c r="AN786" i="3"/>
  <c r="AO786" i="3"/>
  <c r="AP786" i="3"/>
  <c r="AQ786" i="3"/>
  <c r="AR786" i="3"/>
  <c r="AS786" i="3"/>
  <c r="AT786" i="3"/>
  <c r="AU786" i="3"/>
  <c r="BC786" i="3"/>
  <c r="C787" i="3"/>
  <c r="D787" i="3"/>
  <c r="E787" i="3"/>
  <c r="F787" i="3"/>
  <c r="G787" i="3"/>
  <c r="H787" i="3"/>
  <c r="J787" i="3"/>
  <c r="K787" i="3"/>
  <c r="L787" i="3"/>
  <c r="M787" i="3"/>
  <c r="AN787" i="3"/>
  <c r="AO787" i="3"/>
  <c r="AP787" i="3"/>
  <c r="AQ787" i="3"/>
  <c r="AR787" i="3"/>
  <c r="AS787" i="3"/>
  <c r="AT787" i="3"/>
  <c r="AU787" i="3"/>
  <c r="BC787" i="3"/>
  <c r="C788" i="3"/>
  <c r="D788" i="3"/>
  <c r="E788" i="3"/>
  <c r="F788" i="3"/>
  <c r="G788" i="3"/>
  <c r="H788" i="3"/>
  <c r="J788" i="3"/>
  <c r="K788" i="3"/>
  <c r="L788" i="3"/>
  <c r="M788" i="3"/>
  <c r="AN788" i="3"/>
  <c r="AO788" i="3"/>
  <c r="AP788" i="3"/>
  <c r="AQ788" i="3"/>
  <c r="AR788" i="3"/>
  <c r="AS788" i="3"/>
  <c r="AT788" i="3"/>
  <c r="AU788" i="3"/>
  <c r="BC788" i="3"/>
  <c r="C789" i="3"/>
  <c r="D789" i="3"/>
  <c r="E789" i="3"/>
  <c r="F789" i="3"/>
  <c r="G789" i="3"/>
  <c r="H789" i="3"/>
  <c r="J789" i="3"/>
  <c r="K789" i="3"/>
  <c r="L789" i="3"/>
  <c r="M789" i="3"/>
  <c r="AN789" i="3"/>
  <c r="AO789" i="3"/>
  <c r="AP789" i="3"/>
  <c r="AQ789" i="3"/>
  <c r="AR789" i="3"/>
  <c r="AS789" i="3"/>
  <c r="AT789" i="3"/>
  <c r="AU789" i="3"/>
  <c r="BC789" i="3"/>
  <c r="C790" i="3"/>
  <c r="D790" i="3"/>
  <c r="E790" i="3"/>
  <c r="F790" i="3"/>
  <c r="G790" i="3"/>
  <c r="H790" i="3"/>
  <c r="J790" i="3"/>
  <c r="K790" i="3"/>
  <c r="L790" i="3"/>
  <c r="M790" i="3"/>
  <c r="AN790" i="3"/>
  <c r="AO790" i="3"/>
  <c r="AP790" i="3"/>
  <c r="AQ790" i="3"/>
  <c r="AR790" i="3"/>
  <c r="AS790" i="3"/>
  <c r="AT790" i="3"/>
  <c r="AU790" i="3"/>
  <c r="BC790" i="3"/>
  <c r="C791" i="3"/>
  <c r="D791" i="3"/>
  <c r="E791" i="3"/>
  <c r="F791" i="3"/>
  <c r="G791" i="3"/>
  <c r="H791" i="3"/>
  <c r="J791" i="3"/>
  <c r="K791" i="3"/>
  <c r="L791" i="3"/>
  <c r="M791" i="3"/>
  <c r="AN791" i="3"/>
  <c r="AO791" i="3"/>
  <c r="AP791" i="3"/>
  <c r="AQ791" i="3"/>
  <c r="AR791" i="3"/>
  <c r="AS791" i="3"/>
  <c r="AT791" i="3"/>
  <c r="AU791" i="3"/>
  <c r="BC791" i="3"/>
  <c r="C792" i="3"/>
  <c r="D792" i="3"/>
  <c r="E792" i="3"/>
  <c r="F792" i="3"/>
  <c r="G792" i="3"/>
  <c r="H792" i="3"/>
  <c r="J792" i="3"/>
  <c r="K792" i="3"/>
  <c r="L792" i="3"/>
  <c r="M792" i="3"/>
  <c r="AN792" i="3"/>
  <c r="AO792" i="3"/>
  <c r="AP792" i="3"/>
  <c r="AQ792" i="3"/>
  <c r="AR792" i="3"/>
  <c r="AS792" i="3"/>
  <c r="AT792" i="3"/>
  <c r="AU792" i="3"/>
  <c r="BC792" i="3"/>
  <c r="C793" i="3"/>
  <c r="D793" i="3"/>
  <c r="E793" i="3"/>
  <c r="F793" i="3"/>
  <c r="G793" i="3"/>
  <c r="H793" i="3"/>
  <c r="J793" i="3"/>
  <c r="K793" i="3"/>
  <c r="L793" i="3"/>
  <c r="M793" i="3"/>
  <c r="AN793" i="3"/>
  <c r="AO793" i="3"/>
  <c r="AP793" i="3"/>
  <c r="AQ793" i="3"/>
  <c r="AR793" i="3"/>
  <c r="AS793" i="3"/>
  <c r="AT793" i="3"/>
  <c r="AU793" i="3"/>
  <c r="BC793" i="3"/>
  <c r="C794" i="3"/>
  <c r="D794" i="3"/>
  <c r="E794" i="3"/>
  <c r="F794" i="3"/>
  <c r="G794" i="3"/>
  <c r="H794" i="3"/>
  <c r="J794" i="3"/>
  <c r="K794" i="3"/>
  <c r="L794" i="3"/>
  <c r="M794" i="3"/>
  <c r="AN794" i="3"/>
  <c r="AO794" i="3"/>
  <c r="AP794" i="3"/>
  <c r="AQ794" i="3"/>
  <c r="AR794" i="3"/>
  <c r="AS794" i="3"/>
  <c r="AT794" i="3"/>
  <c r="AU794" i="3"/>
  <c r="BC794" i="3"/>
  <c r="C795" i="3"/>
  <c r="D795" i="3"/>
  <c r="E795" i="3"/>
  <c r="F795" i="3"/>
  <c r="G795" i="3"/>
  <c r="H795" i="3"/>
  <c r="J795" i="3"/>
  <c r="K795" i="3"/>
  <c r="L795" i="3"/>
  <c r="M795" i="3"/>
  <c r="AN795" i="3"/>
  <c r="AO795" i="3"/>
  <c r="AP795" i="3"/>
  <c r="AQ795" i="3"/>
  <c r="AR795" i="3"/>
  <c r="AS795" i="3"/>
  <c r="AT795" i="3"/>
  <c r="AU795" i="3"/>
  <c r="BC795" i="3"/>
  <c r="C796" i="3"/>
  <c r="D796" i="3"/>
  <c r="E796" i="3"/>
  <c r="F796" i="3"/>
  <c r="G796" i="3"/>
  <c r="H796" i="3"/>
  <c r="J796" i="3"/>
  <c r="K796" i="3"/>
  <c r="L796" i="3"/>
  <c r="M796" i="3"/>
  <c r="AN796" i="3"/>
  <c r="AO796" i="3"/>
  <c r="AP796" i="3"/>
  <c r="AQ796" i="3"/>
  <c r="AR796" i="3"/>
  <c r="AS796" i="3"/>
  <c r="AT796" i="3"/>
  <c r="AU796" i="3"/>
  <c r="BC796" i="3"/>
  <c r="C797" i="3"/>
  <c r="D797" i="3"/>
  <c r="E797" i="3"/>
  <c r="F797" i="3"/>
  <c r="G797" i="3"/>
  <c r="H797" i="3"/>
  <c r="J797" i="3"/>
  <c r="K797" i="3"/>
  <c r="L797" i="3"/>
  <c r="M797" i="3"/>
  <c r="AN797" i="3"/>
  <c r="AO797" i="3"/>
  <c r="AP797" i="3"/>
  <c r="AQ797" i="3"/>
  <c r="AR797" i="3"/>
  <c r="AS797" i="3"/>
  <c r="AT797" i="3"/>
  <c r="AU797" i="3"/>
  <c r="BC797" i="3"/>
  <c r="C798" i="3"/>
  <c r="D798" i="3"/>
  <c r="E798" i="3"/>
  <c r="F798" i="3"/>
  <c r="G798" i="3"/>
  <c r="H798" i="3"/>
  <c r="J798" i="3"/>
  <c r="K798" i="3"/>
  <c r="L798" i="3"/>
  <c r="M798" i="3"/>
  <c r="AN798" i="3"/>
  <c r="AO798" i="3"/>
  <c r="AP798" i="3"/>
  <c r="AQ798" i="3"/>
  <c r="AR798" i="3"/>
  <c r="AS798" i="3"/>
  <c r="AT798" i="3"/>
  <c r="AU798" i="3"/>
  <c r="BC798" i="3"/>
  <c r="C799" i="3"/>
  <c r="D799" i="3"/>
  <c r="E799" i="3"/>
  <c r="F799" i="3"/>
  <c r="G799" i="3"/>
  <c r="H799" i="3"/>
  <c r="J799" i="3"/>
  <c r="K799" i="3"/>
  <c r="L799" i="3"/>
  <c r="M799" i="3"/>
  <c r="AN799" i="3"/>
  <c r="AO799" i="3"/>
  <c r="AP799" i="3"/>
  <c r="AQ799" i="3"/>
  <c r="AR799" i="3"/>
  <c r="AS799" i="3"/>
  <c r="AT799" i="3"/>
  <c r="AU799" i="3"/>
  <c r="BC799" i="3"/>
  <c r="C800" i="3"/>
  <c r="D800" i="3"/>
  <c r="E800" i="3"/>
  <c r="F800" i="3"/>
  <c r="G800" i="3"/>
  <c r="H800" i="3"/>
  <c r="J800" i="3"/>
  <c r="K800" i="3"/>
  <c r="L800" i="3"/>
  <c r="M800" i="3"/>
  <c r="AN800" i="3"/>
  <c r="AO800" i="3"/>
  <c r="AP800" i="3"/>
  <c r="AQ800" i="3"/>
  <c r="AR800" i="3"/>
  <c r="AS800" i="3"/>
  <c r="AT800" i="3"/>
  <c r="AU800" i="3"/>
  <c r="BC800" i="3"/>
  <c r="C801" i="3"/>
  <c r="D801" i="3"/>
  <c r="E801" i="3"/>
  <c r="F801" i="3"/>
  <c r="G801" i="3"/>
  <c r="H801" i="3"/>
  <c r="J801" i="3"/>
  <c r="K801" i="3"/>
  <c r="L801" i="3"/>
  <c r="M801" i="3"/>
  <c r="AN801" i="3"/>
  <c r="AO801" i="3"/>
  <c r="AP801" i="3"/>
  <c r="AQ801" i="3"/>
  <c r="AR801" i="3"/>
  <c r="AS801" i="3"/>
  <c r="AT801" i="3"/>
  <c r="AU801" i="3"/>
  <c r="BC801" i="3"/>
  <c r="C802" i="3"/>
  <c r="D802" i="3"/>
  <c r="E802" i="3"/>
  <c r="F802" i="3"/>
  <c r="G802" i="3"/>
  <c r="H802" i="3"/>
  <c r="J802" i="3"/>
  <c r="K802" i="3"/>
  <c r="L802" i="3"/>
  <c r="M802" i="3"/>
  <c r="AN802" i="3"/>
  <c r="AO802" i="3"/>
  <c r="AP802" i="3"/>
  <c r="AQ802" i="3"/>
  <c r="AR802" i="3"/>
  <c r="AS802" i="3"/>
  <c r="AT802" i="3"/>
  <c r="AU802" i="3"/>
  <c r="BC802" i="3"/>
  <c r="C803" i="3"/>
  <c r="D803" i="3"/>
  <c r="E803" i="3"/>
  <c r="F803" i="3"/>
  <c r="G803" i="3"/>
  <c r="H803" i="3"/>
  <c r="J803" i="3"/>
  <c r="K803" i="3"/>
  <c r="L803" i="3"/>
  <c r="M803" i="3"/>
  <c r="AN803" i="3"/>
  <c r="AO803" i="3"/>
  <c r="AP803" i="3"/>
  <c r="AQ803" i="3"/>
  <c r="AR803" i="3"/>
  <c r="AS803" i="3"/>
  <c r="AT803" i="3"/>
  <c r="AU803" i="3"/>
  <c r="BC803" i="3"/>
  <c r="C804" i="3"/>
  <c r="D804" i="3"/>
  <c r="E804" i="3"/>
  <c r="F804" i="3"/>
  <c r="G804" i="3"/>
  <c r="H804" i="3"/>
  <c r="J804" i="3"/>
  <c r="K804" i="3"/>
  <c r="L804" i="3"/>
  <c r="M804" i="3"/>
  <c r="AN804" i="3"/>
  <c r="AO804" i="3"/>
  <c r="AP804" i="3"/>
  <c r="AQ804" i="3"/>
  <c r="AR804" i="3"/>
  <c r="AS804" i="3"/>
  <c r="AT804" i="3"/>
  <c r="AU804" i="3"/>
  <c r="BC804" i="3"/>
  <c r="C805" i="3"/>
  <c r="D805" i="3"/>
  <c r="E805" i="3"/>
  <c r="F805" i="3"/>
  <c r="G805" i="3"/>
  <c r="H805" i="3"/>
  <c r="J805" i="3"/>
  <c r="K805" i="3"/>
  <c r="L805" i="3"/>
  <c r="M805" i="3"/>
  <c r="AN805" i="3"/>
  <c r="AO805" i="3"/>
  <c r="AP805" i="3"/>
  <c r="AQ805" i="3"/>
  <c r="AR805" i="3"/>
  <c r="AS805" i="3"/>
  <c r="AT805" i="3"/>
  <c r="AU805" i="3"/>
  <c r="BC805" i="3"/>
  <c r="C806" i="3"/>
  <c r="D806" i="3"/>
  <c r="E806" i="3"/>
  <c r="F806" i="3"/>
  <c r="G806" i="3"/>
  <c r="H806" i="3"/>
  <c r="J806" i="3"/>
  <c r="K806" i="3"/>
  <c r="L806" i="3"/>
  <c r="M806" i="3"/>
  <c r="AN806" i="3"/>
  <c r="AO806" i="3"/>
  <c r="AP806" i="3"/>
  <c r="AQ806" i="3"/>
  <c r="AR806" i="3"/>
  <c r="AS806" i="3"/>
  <c r="AT806" i="3"/>
  <c r="AU806" i="3"/>
  <c r="BC806" i="3"/>
  <c r="C807" i="3"/>
  <c r="D807" i="3"/>
  <c r="E807" i="3"/>
  <c r="F807" i="3"/>
  <c r="G807" i="3"/>
  <c r="H807" i="3"/>
  <c r="J807" i="3"/>
  <c r="K807" i="3"/>
  <c r="L807" i="3"/>
  <c r="M807" i="3"/>
  <c r="AN807" i="3"/>
  <c r="AO807" i="3"/>
  <c r="AP807" i="3"/>
  <c r="AQ807" i="3"/>
  <c r="AR807" i="3"/>
  <c r="AS807" i="3"/>
  <c r="AT807" i="3"/>
  <c r="AU807" i="3"/>
  <c r="BC807" i="3"/>
  <c r="C808" i="3"/>
  <c r="D808" i="3"/>
  <c r="E808" i="3"/>
  <c r="F808" i="3"/>
  <c r="G808" i="3"/>
  <c r="H808" i="3"/>
  <c r="J808" i="3"/>
  <c r="K808" i="3"/>
  <c r="L808" i="3"/>
  <c r="M808" i="3"/>
  <c r="AN808" i="3"/>
  <c r="AO808" i="3"/>
  <c r="AP808" i="3"/>
  <c r="AQ808" i="3"/>
  <c r="AR808" i="3"/>
  <c r="AS808" i="3"/>
  <c r="AT808" i="3"/>
  <c r="AU808" i="3"/>
  <c r="BC808" i="3"/>
  <c r="C809" i="3"/>
  <c r="D809" i="3"/>
  <c r="E809" i="3"/>
  <c r="F809" i="3"/>
  <c r="G809" i="3"/>
  <c r="H809" i="3"/>
  <c r="J809" i="3"/>
  <c r="K809" i="3"/>
  <c r="L809" i="3"/>
  <c r="M809" i="3"/>
  <c r="AN809" i="3"/>
  <c r="AO809" i="3"/>
  <c r="AP809" i="3"/>
  <c r="AQ809" i="3"/>
  <c r="AR809" i="3"/>
  <c r="AS809" i="3"/>
  <c r="AT809" i="3"/>
  <c r="AU809" i="3"/>
  <c r="BC809" i="3"/>
  <c r="C810" i="3"/>
  <c r="D810" i="3"/>
  <c r="E810" i="3"/>
  <c r="F810" i="3"/>
  <c r="G810" i="3"/>
  <c r="H810" i="3"/>
  <c r="J810" i="3"/>
  <c r="K810" i="3"/>
  <c r="L810" i="3"/>
  <c r="M810" i="3"/>
  <c r="AN810" i="3"/>
  <c r="AO810" i="3"/>
  <c r="AP810" i="3"/>
  <c r="AQ810" i="3"/>
  <c r="AR810" i="3"/>
  <c r="AS810" i="3"/>
  <c r="AT810" i="3"/>
  <c r="AU810" i="3"/>
  <c r="BC810" i="3"/>
  <c r="C811" i="3"/>
  <c r="D811" i="3"/>
  <c r="E811" i="3"/>
  <c r="F811" i="3"/>
  <c r="G811" i="3"/>
  <c r="H811" i="3"/>
  <c r="J811" i="3"/>
  <c r="K811" i="3"/>
  <c r="L811" i="3"/>
  <c r="M811" i="3"/>
  <c r="AN811" i="3"/>
  <c r="AO811" i="3"/>
  <c r="AP811" i="3"/>
  <c r="AQ811" i="3"/>
  <c r="AR811" i="3"/>
  <c r="AS811" i="3"/>
  <c r="AT811" i="3"/>
  <c r="AU811" i="3"/>
  <c r="BC811" i="3"/>
  <c r="C812" i="3"/>
  <c r="D812" i="3"/>
  <c r="E812" i="3"/>
  <c r="F812" i="3"/>
  <c r="G812" i="3"/>
  <c r="H812" i="3"/>
  <c r="J812" i="3"/>
  <c r="K812" i="3"/>
  <c r="L812" i="3"/>
  <c r="M812" i="3"/>
  <c r="AN812" i="3"/>
  <c r="AO812" i="3"/>
  <c r="AP812" i="3"/>
  <c r="AQ812" i="3"/>
  <c r="AR812" i="3"/>
  <c r="AS812" i="3"/>
  <c r="AT812" i="3"/>
  <c r="AU812" i="3"/>
  <c r="BC812" i="3"/>
  <c r="C813" i="3"/>
  <c r="D813" i="3"/>
  <c r="E813" i="3"/>
  <c r="F813" i="3"/>
  <c r="G813" i="3"/>
  <c r="H813" i="3"/>
  <c r="J813" i="3"/>
  <c r="K813" i="3"/>
  <c r="L813" i="3"/>
  <c r="M813" i="3"/>
  <c r="AN813" i="3"/>
  <c r="AO813" i="3"/>
  <c r="AP813" i="3"/>
  <c r="AQ813" i="3"/>
  <c r="AR813" i="3"/>
  <c r="AS813" i="3"/>
  <c r="AT813" i="3"/>
  <c r="AU813" i="3"/>
  <c r="BC813" i="3"/>
  <c r="C814" i="3"/>
  <c r="D814" i="3"/>
  <c r="E814" i="3"/>
  <c r="F814" i="3"/>
  <c r="G814" i="3"/>
  <c r="H814" i="3"/>
  <c r="J814" i="3"/>
  <c r="K814" i="3"/>
  <c r="L814" i="3"/>
  <c r="M814" i="3"/>
  <c r="AN814" i="3"/>
  <c r="AO814" i="3"/>
  <c r="AP814" i="3"/>
  <c r="AQ814" i="3"/>
  <c r="AR814" i="3"/>
  <c r="AS814" i="3"/>
  <c r="AT814" i="3"/>
  <c r="AU814" i="3"/>
  <c r="BC814" i="3"/>
  <c r="C815" i="3"/>
  <c r="D815" i="3"/>
  <c r="E815" i="3"/>
  <c r="F815" i="3"/>
  <c r="G815" i="3"/>
  <c r="H815" i="3"/>
  <c r="J815" i="3"/>
  <c r="K815" i="3"/>
  <c r="L815" i="3"/>
  <c r="M815" i="3"/>
  <c r="AN815" i="3"/>
  <c r="AO815" i="3"/>
  <c r="AP815" i="3"/>
  <c r="AQ815" i="3"/>
  <c r="AR815" i="3"/>
  <c r="AS815" i="3"/>
  <c r="AT815" i="3"/>
  <c r="AU815" i="3"/>
  <c r="BC815" i="3"/>
  <c r="C816" i="3"/>
  <c r="D816" i="3"/>
  <c r="E816" i="3"/>
  <c r="F816" i="3"/>
  <c r="G816" i="3"/>
  <c r="H816" i="3"/>
  <c r="J816" i="3"/>
  <c r="K816" i="3"/>
  <c r="L816" i="3"/>
  <c r="M816" i="3"/>
  <c r="AN816" i="3"/>
  <c r="AO816" i="3"/>
  <c r="AP816" i="3"/>
  <c r="AQ816" i="3"/>
  <c r="AR816" i="3"/>
  <c r="AS816" i="3"/>
  <c r="AT816" i="3"/>
  <c r="AU816" i="3"/>
  <c r="BC816" i="3"/>
  <c r="C817" i="3"/>
  <c r="D817" i="3"/>
  <c r="E817" i="3"/>
  <c r="F817" i="3"/>
  <c r="G817" i="3"/>
  <c r="H817" i="3"/>
  <c r="J817" i="3"/>
  <c r="K817" i="3"/>
  <c r="L817" i="3"/>
  <c r="M817" i="3"/>
  <c r="AN817" i="3"/>
  <c r="AO817" i="3"/>
  <c r="AP817" i="3"/>
  <c r="AQ817" i="3"/>
  <c r="AR817" i="3"/>
  <c r="AS817" i="3"/>
  <c r="AT817" i="3"/>
  <c r="AU817" i="3"/>
  <c r="BC817" i="3"/>
  <c r="C818" i="3"/>
  <c r="D818" i="3"/>
  <c r="E818" i="3"/>
  <c r="F818" i="3"/>
  <c r="G818" i="3"/>
  <c r="H818" i="3"/>
  <c r="J818" i="3"/>
  <c r="K818" i="3"/>
  <c r="L818" i="3"/>
  <c r="M818" i="3"/>
  <c r="AN818" i="3"/>
  <c r="AO818" i="3"/>
  <c r="AP818" i="3"/>
  <c r="AQ818" i="3"/>
  <c r="AR818" i="3"/>
  <c r="AS818" i="3"/>
  <c r="AT818" i="3"/>
  <c r="AU818" i="3"/>
  <c r="BC818" i="3"/>
  <c r="C819" i="3"/>
  <c r="D819" i="3"/>
  <c r="E819" i="3"/>
  <c r="F819" i="3"/>
  <c r="G819" i="3"/>
  <c r="H819" i="3"/>
  <c r="J819" i="3"/>
  <c r="K819" i="3"/>
  <c r="L819" i="3"/>
  <c r="M819" i="3"/>
  <c r="AN819" i="3"/>
  <c r="AO819" i="3"/>
  <c r="AP819" i="3"/>
  <c r="AQ819" i="3"/>
  <c r="AR819" i="3"/>
  <c r="AS819" i="3"/>
  <c r="AT819" i="3"/>
  <c r="AU819" i="3"/>
  <c r="BC819" i="3"/>
  <c r="C820" i="3"/>
  <c r="D820" i="3"/>
  <c r="E820" i="3"/>
  <c r="F820" i="3"/>
  <c r="G820" i="3"/>
  <c r="H820" i="3"/>
  <c r="J820" i="3"/>
  <c r="K820" i="3"/>
  <c r="L820" i="3"/>
  <c r="M820" i="3"/>
  <c r="AN820" i="3"/>
  <c r="AO820" i="3"/>
  <c r="AP820" i="3"/>
  <c r="AQ820" i="3"/>
  <c r="AR820" i="3"/>
  <c r="AS820" i="3"/>
  <c r="AT820" i="3"/>
  <c r="AU820" i="3"/>
  <c r="BC820" i="3"/>
  <c r="C821" i="3"/>
  <c r="D821" i="3"/>
  <c r="E821" i="3"/>
  <c r="F821" i="3"/>
  <c r="G821" i="3"/>
  <c r="H821" i="3"/>
  <c r="J821" i="3"/>
  <c r="K821" i="3"/>
  <c r="L821" i="3"/>
  <c r="M821" i="3"/>
  <c r="AN821" i="3"/>
  <c r="AO821" i="3"/>
  <c r="AP821" i="3"/>
  <c r="AQ821" i="3"/>
  <c r="AR821" i="3"/>
  <c r="AS821" i="3"/>
  <c r="AT821" i="3"/>
  <c r="AU821" i="3"/>
  <c r="BC821" i="3"/>
  <c r="C822" i="3"/>
  <c r="D822" i="3"/>
  <c r="E822" i="3"/>
  <c r="F822" i="3"/>
  <c r="G822" i="3"/>
  <c r="H822" i="3"/>
  <c r="J822" i="3"/>
  <c r="K822" i="3"/>
  <c r="L822" i="3"/>
  <c r="M822" i="3"/>
  <c r="AN822" i="3"/>
  <c r="AO822" i="3"/>
  <c r="AP822" i="3"/>
  <c r="AQ822" i="3"/>
  <c r="AR822" i="3"/>
  <c r="AS822" i="3"/>
  <c r="AT822" i="3"/>
  <c r="AU822" i="3"/>
  <c r="BC822" i="3"/>
  <c r="C823" i="3"/>
  <c r="D823" i="3"/>
  <c r="E823" i="3"/>
  <c r="F823" i="3"/>
  <c r="G823" i="3"/>
  <c r="H823" i="3"/>
  <c r="J823" i="3"/>
  <c r="K823" i="3"/>
  <c r="L823" i="3"/>
  <c r="M823" i="3"/>
  <c r="AN823" i="3"/>
  <c r="AO823" i="3"/>
  <c r="AP823" i="3"/>
  <c r="AQ823" i="3"/>
  <c r="AR823" i="3"/>
  <c r="AS823" i="3"/>
  <c r="AT823" i="3"/>
  <c r="AU823" i="3"/>
  <c r="BC823" i="3"/>
  <c r="C824" i="3"/>
  <c r="D824" i="3"/>
  <c r="E824" i="3"/>
  <c r="F824" i="3"/>
  <c r="G824" i="3"/>
  <c r="H824" i="3"/>
  <c r="J824" i="3"/>
  <c r="K824" i="3"/>
  <c r="L824" i="3"/>
  <c r="M824" i="3"/>
  <c r="AN824" i="3"/>
  <c r="AO824" i="3"/>
  <c r="AP824" i="3"/>
  <c r="AQ824" i="3"/>
  <c r="AR824" i="3"/>
  <c r="AS824" i="3"/>
  <c r="AT824" i="3"/>
  <c r="AU824" i="3"/>
  <c r="BC824" i="3"/>
  <c r="C825" i="3"/>
  <c r="D825" i="3"/>
  <c r="E825" i="3"/>
  <c r="F825" i="3"/>
  <c r="G825" i="3"/>
  <c r="H825" i="3"/>
  <c r="J825" i="3"/>
  <c r="K825" i="3"/>
  <c r="L825" i="3"/>
  <c r="M825" i="3"/>
  <c r="AN825" i="3"/>
  <c r="AO825" i="3"/>
  <c r="AP825" i="3"/>
  <c r="AQ825" i="3"/>
  <c r="AR825" i="3"/>
  <c r="AS825" i="3"/>
  <c r="AT825" i="3"/>
  <c r="AU825" i="3"/>
  <c r="BC825" i="3"/>
  <c r="C826" i="3"/>
  <c r="D826" i="3"/>
  <c r="E826" i="3"/>
  <c r="F826" i="3"/>
  <c r="G826" i="3"/>
  <c r="H826" i="3"/>
  <c r="J826" i="3"/>
  <c r="K826" i="3"/>
  <c r="L826" i="3"/>
  <c r="M826" i="3"/>
  <c r="AN826" i="3"/>
  <c r="AO826" i="3"/>
  <c r="AP826" i="3"/>
  <c r="AQ826" i="3"/>
  <c r="AR826" i="3"/>
  <c r="AS826" i="3"/>
  <c r="AT826" i="3"/>
  <c r="AU826" i="3"/>
  <c r="BC826" i="3"/>
  <c r="C827" i="3"/>
  <c r="D827" i="3"/>
  <c r="E827" i="3"/>
  <c r="F827" i="3"/>
  <c r="G827" i="3"/>
  <c r="H827" i="3"/>
  <c r="J827" i="3"/>
  <c r="K827" i="3"/>
  <c r="L827" i="3"/>
  <c r="M827" i="3"/>
  <c r="AN827" i="3"/>
  <c r="AO827" i="3"/>
  <c r="AP827" i="3"/>
  <c r="AQ827" i="3"/>
  <c r="AR827" i="3"/>
  <c r="AS827" i="3"/>
  <c r="AT827" i="3"/>
  <c r="AU827" i="3"/>
  <c r="BC827" i="3"/>
  <c r="C828" i="3"/>
  <c r="D828" i="3"/>
  <c r="E828" i="3"/>
  <c r="F828" i="3"/>
  <c r="G828" i="3"/>
  <c r="H828" i="3"/>
  <c r="J828" i="3"/>
  <c r="K828" i="3"/>
  <c r="L828" i="3"/>
  <c r="M828" i="3"/>
  <c r="AN828" i="3"/>
  <c r="AO828" i="3"/>
  <c r="AP828" i="3"/>
  <c r="AQ828" i="3"/>
  <c r="AR828" i="3"/>
  <c r="AS828" i="3"/>
  <c r="AT828" i="3"/>
  <c r="AU828" i="3"/>
  <c r="BC828" i="3"/>
  <c r="C829" i="3"/>
  <c r="D829" i="3"/>
  <c r="E829" i="3"/>
  <c r="F829" i="3"/>
  <c r="G829" i="3"/>
  <c r="H829" i="3"/>
  <c r="J829" i="3"/>
  <c r="K829" i="3"/>
  <c r="L829" i="3"/>
  <c r="M829" i="3"/>
  <c r="AN829" i="3"/>
  <c r="AO829" i="3"/>
  <c r="AP829" i="3"/>
  <c r="AQ829" i="3"/>
  <c r="AR829" i="3"/>
  <c r="AS829" i="3"/>
  <c r="AT829" i="3"/>
  <c r="AU829" i="3"/>
  <c r="BC829" i="3"/>
  <c r="C830" i="3"/>
  <c r="D830" i="3"/>
  <c r="E830" i="3"/>
  <c r="F830" i="3"/>
  <c r="G830" i="3"/>
  <c r="H830" i="3"/>
  <c r="J830" i="3"/>
  <c r="K830" i="3"/>
  <c r="L830" i="3"/>
  <c r="M830" i="3"/>
  <c r="AN830" i="3"/>
  <c r="AO830" i="3"/>
  <c r="AP830" i="3"/>
  <c r="AQ830" i="3"/>
  <c r="AR830" i="3"/>
  <c r="AS830" i="3"/>
  <c r="AT830" i="3"/>
  <c r="AU830" i="3"/>
  <c r="BC830" i="3"/>
  <c r="C831" i="3"/>
  <c r="D831" i="3"/>
  <c r="E831" i="3"/>
  <c r="F831" i="3"/>
  <c r="G831" i="3"/>
  <c r="H831" i="3"/>
  <c r="J831" i="3"/>
  <c r="K831" i="3"/>
  <c r="L831" i="3"/>
  <c r="M831" i="3"/>
  <c r="AN831" i="3"/>
  <c r="AO831" i="3"/>
  <c r="AP831" i="3"/>
  <c r="AQ831" i="3"/>
  <c r="AR831" i="3"/>
  <c r="AS831" i="3"/>
  <c r="AT831" i="3"/>
  <c r="AU831" i="3"/>
  <c r="BS831" i="3"/>
  <c r="BT831" i="3"/>
  <c r="BU831" i="3"/>
  <c r="BV831" i="3"/>
  <c r="BW831" i="3"/>
  <c r="BX831" i="3"/>
  <c r="C833" i="3"/>
  <c r="D833" i="3"/>
  <c r="E833" i="3"/>
  <c r="F833" i="3"/>
  <c r="G833" i="3"/>
  <c r="H833" i="3"/>
  <c r="J833" i="3"/>
  <c r="K833" i="3"/>
  <c r="L833" i="3"/>
  <c r="M833" i="3"/>
  <c r="AN833" i="3"/>
  <c r="AO833" i="3"/>
  <c r="AP833" i="3"/>
  <c r="AQ833" i="3"/>
  <c r="AR833" i="3"/>
  <c r="AS833" i="3"/>
  <c r="AT833" i="3"/>
  <c r="AU833" i="3"/>
  <c r="BC833" i="3"/>
  <c r="C834" i="3"/>
  <c r="D834" i="3"/>
  <c r="E834" i="3"/>
  <c r="F834" i="3"/>
  <c r="G834" i="3"/>
  <c r="H834" i="3"/>
  <c r="J834" i="3"/>
  <c r="K834" i="3"/>
  <c r="L834" i="3"/>
  <c r="M834" i="3"/>
  <c r="AN834" i="3"/>
  <c r="AO834" i="3"/>
  <c r="AP834" i="3"/>
  <c r="AQ834" i="3"/>
  <c r="AR834" i="3"/>
  <c r="AS834" i="3"/>
  <c r="AT834" i="3"/>
  <c r="AU834" i="3"/>
  <c r="BC834" i="3"/>
  <c r="C835" i="3"/>
  <c r="D835" i="3"/>
  <c r="E835" i="3"/>
  <c r="F835" i="3"/>
  <c r="G835" i="3"/>
  <c r="H835" i="3"/>
  <c r="J835" i="3"/>
  <c r="K835" i="3"/>
  <c r="L835" i="3"/>
  <c r="M835" i="3"/>
  <c r="AN835" i="3"/>
  <c r="AO835" i="3"/>
  <c r="AP835" i="3"/>
  <c r="AQ835" i="3"/>
  <c r="AR835" i="3"/>
  <c r="AS835" i="3"/>
  <c r="AT835" i="3"/>
  <c r="AU835" i="3"/>
  <c r="BC835" i="3"/>
  <c r="C836" i="3"/>
  <c r="D836" i="3"/>
  <c r="E836" i="3"/>
  <c r="F836" i="3"/>
  <c r="G836" i="3"/>
  <c r="H836" i="3"/>
  <c r="J836" i="3"/>
  <c r="K836" i="3"/>
  <c r="L836" i="3"/>
  <c r="M836" i="3"/>
  <c r="AN836" i="3"/>
  <c r="AO836" i="3"/>
  <c r="AP836" i="3"/>
  <c r="AQ836" i="3"/>
  <c r="AR836" i="3"/>
  <c r="AS836" i="3"/>
  <c r="AT836" i="3"/>
  <c r="AU836" i="3"/>
  <c r="BC836" i="3"/>
  <c r="C837" i="3"/>
  <c r="D837" i="3"/>
  <c r="E837" i="3"/>
  <c r="F837" i="3"/>
  <c r="G837" i="3"/>
  <c r="H837" i="3"/>
  <c r="J837" i="3"/>
  <c r="K837" i="3"/>
  <c r="L837" i="3"/>
  <c r="M837" i="3"/>
  <c r="AN837" i="3"/>
  <c r="AO837" i="3"/>
  <c r="AP837" i="3"/>
  <c r="AQ837" i="3"/>
  <c r="AR837" i="3"/>
  <c r="AS837" i="3"/>
  <c r="AT837" i="3"/>
  <c r="AU837" i="3"/>
  <c r="BC837" i="3"/>
  <c r="C838" i="3"/>
  <c r="D838" i="3"/>
  <c r="E838" i="3"/>
  <c r="F838" i="3"/>
  <c r="G838" i="3"/>
  <c r="H838" i="3"/>
  <c r="J838" i="3"/>
  <c r="K838" i="3"/>
  <c r="L838" i="3"/>
  <c r="M838" i="3"/>
  <c r="AN838" i="3"/>
  <c r="AO838" i="3"/>
  <c r="AP838" i="3"/>
  <c r="AQ838" i="3"/>
  <c r="AR838" i="3"/>
  <c r="AS838" i="3"/>
  <c r="AT838" i="3"/>
  <c r="AU838" i="3"/>
  <c r="BC838" i="3"/>
  <c r="C839" i="3"/>
  <c r="D839" i="3"/>
  <c r="E839" i="3"/>
  <c r="F839" i="3"/>
  <c r="G839" i="3"/>
  <c r="H839" i="3"/>
  <c r="J839" i="3"/>
  <c r="K839" i="3"/>
  <c r="L839" i="3"/>
  <c r="M839" i="3"/>
  <c r="AN839" i="3"/>
  <c r="AO839" i="3"/>
  <c r="AP839" i="3"/>
  <c r="AQ839" i="3"/>
  <c r="AR839" i="3"/>
  <c r="AS839" i="3"/>
  <c r="AT839" i="3"/>
  <c r="AU839" i="3"/>
  <c r="BC839" i="3"/>
  <c r="C840" i="3"/>
  <c r="D840" i="3"/>
  <c r="E840" i="3"/>
  <c r="F840" i="3"/>
  <c r="G840" i="3"/>
  <c r="H840" i="3"/>
  <c r="J840" i="3"/>
  <c r="K840" i="3"/>
  <c r="L840" i="3"/>
  <c r="M840" i="3"/>
  <c r="AN840" i="3"/>
  <c r="AO840" i="3"/>
  <c r="AP840" i="3"/>
  <c r="AQ840" i="3"/>
  <c r="AR840" i="3"/>
  <c r="AS840" i="3"/>
  <c r="AT840" i="3"/>
  <c r="AU840" i="3"/>
  <c r="BC840" i="3"/>
  <c r="C841" i="3"/>
  <c r="D841" i="3"/>
  <c r="E841" i="3"/>
  <c r="F841" i="3"/>
  <c r="G841" i="3"/>
  <c r="H841" i="3"/>
  <c r="J841" i="3"/>
  <c r="K841" i="3"/>
  <c r="L841" i="3"/>
  <c r="M841" i="3"/>
  <c r="AN841" i="3"/>
  <c r="AO841" i="3"/>
  <c r="AP841" i="3"/>
  <c r="AQ841" i="3"/>
  <c r="AR841" i="3"/>
  <c r="AS841" i="3"/>
  <c r="AT841" i="3"/>
  <c r="AU841" i="3"/>
  <c r="BC841" i="3"/>
  <c r="C842" i="3"/>
  <c r="D842" i="3"/>
  <c r="E842" i="3"/>
  <c r="F842" i="3"/>
  <c r="G842" i="3"/>
  <c r="H842" i="3"/>
  <c r="J842" i="3"/>
  <c r="K842" i="3"/>
  <c r="L842" i="3"/>
  <c r="M842" i="3"/>
  <c r="AN842" i="3"/>
  <c r="AO842" i="3"/>
  <c r="AP842" i="3"/>
  <c r="AQ842" i="3"/>
  <c r="AR842" i="3"/>
  <c r="AS842" i="3"/>
  <c r="AT842" i="3"/>
  <c r="AU842" i="3"/>
  <c r="BC842" i="3"/>
  <c r="C843" i="3"/>
  <c r="D843" i="3"/>
  <c r="E843" i="3"/>
  <c r="F843" i="3"/>
  <c r="G843" i="3"/>
  <c r="H843" i="3"/>
  <c r="J843" i="3"/>
  <c r="K843" i="3"/>
  <c r="L843" i="3"/>
  <c r="M843" i="3"/>
  <c r="AN843" i="3"/>
  <c r="AO843" i="3"/>
  <c r="AP843" i="3"/>
  <c r="AQ843" i="3"/>
  <c r="AR843" i="3"/>
  <c r="AS843" i="3"/>
  <c r="AT843" i="3"/>
  <c r="AU843" i="3"/>
  <c r="BC843" i="3"/>
  <c r="C844" i="3"/>
  <c r="D844" i="3"/>
  <c r="E844" i="3"/>
  <c r="F844" i="3"/>
  <c r="G844" i="3"/>
  <c r="H844" i="3"/>
  <c r="J844" i="3"/>
  <c r="K844" i="3"/>
  <c r="L844" i="3"/>
  <c r="M844" i="3"/>
  <c r="AN844" i="3"/>
  <c r="AO844" i="3"/>
  <c r="AP844" i="3"/>
  <c r="AQ844" i="3"/>
  <c r="AR844" i="3"/>
  <c r="AS844" i="3"/>
  <c r="AT844" i="3"/>
  <c r="AU844" i="3"/>
  <c r="BC844" i="3"/>
  <c r="C845" i="3"/>
  <c r="D845" i="3"/>
  <c r="E845" i="3"/>
  <c r="F845" i="3"/>
  <c r="G845" i="3"/>
  <c r="H845" i="3"/>
  <c r="J845" i="3"/>
  <c r="K845" i="3"/>
  <c r="L845" i="3"/>
  <c r="M845" i="3"/>
  <c r="AN845" i="3"/>
  <c r="AO845" i="3"/>
  <c r="AP845" i="3"/>
  <c r="AQ845" i="3"/>
  <c r="AR845" i="3"/>
  <c r="AS845" i="3"/>
  <c r="AT845" i="3"/>
  <c r="AU845" i="3"/>
  <c r="BC845" i="3"/>
  <c r="C846" i="3"/>
  <c r="D846" i="3"/>
  <c r="E846" i="3"/>
  <c r="F846" i="3"/>
  <c r="G846" i="3"/>
  <c r="H846" i="3"/>
  <c r="J846" i="3"/>
  <c r="K846" i="3"/>
  <c r="L846" i="3"/>
  <c r="M846" i="3"/>
  <c r="AN846" i="3"/>
  <c r="AO846" i="3"/>
  <c r="AP846" i="3"/>
  <c r="AQ846" i="3"/>
  <c r="AR846" i="3"/>
  <c r="AS846" i="3"/>
  <c r="AT846" i="3"/>
  <c r="AU846" i="3"/>
  <c r="BC846" i="3"/>
  <c r="C847" i="3"/>
  <c r="D847" i="3"/>
  <c r="E847" i="3"/>
  <c r="F847" i="3"/>
  <c r="G847" i="3"/>
  <c r="H847" i="3"/>
  <c r="J847" i="3"/>
  <c r="K847" i="3"/>
  <c r="L847" i="3"/>
  <c r="M847" i="3"/>
  <c r="AN847" i="3"/>
  <c r="AO847" i="3"/>
  <c r="AP847" i="3"/>
  <c r="AQ847" i="3"/>
  <c r="AR847" i="3"/>
  <c r="AS847" i="3"/>
  <c r="AT847" i="3"/>
  <c r="AU847" i="3"/>
  <c r="BC847" i="3"/>
  <c r="C848" i="3"/>
  <c r="D848" i="3"/>
  <c r="E848" i="3"/>
  <c r="F848" i="3"/>
  <c r="G848" i="3"/>
  <c r="H848" i="3"/>
  <c r="J848" i="3"/>
  <c r="K848" i="3"/>
  <c r="L848" i="3"/>
  <c r="M848" i="3"/>
  <c r="AN848" i="3"/>
  <c r="AO848" i="3"/>
  <c r="AP848" i="3"/>
  <c r="AQ848" i="3"/>
  <c r="AR848" i="3"/>
  <c r="AS848" i="3"/>
  <c r="AT848" i="3"/>
  <c r="AU848" i="3"/>
  <c r="BC848" i="3"/>
  <c r="C849" i="3"/>
  <c r="D849" i="3"/>
  <c r="E849" i="3"/>
  <c r="F849" i="3"/>
  <c r="G849" i="3"/>
  <c r="H849" i="3"/>
  <c r="J849" i="3"/>
  <c r="K849" i="3"/>
  <c r="L849" i="3"/>
  <c r="M849" i="3"/>
  <c r="AN849" i="3"/>
  <c r="AO849" i="3"/>
  <c r="AP849" i="3"/>
  <c r="AQ849" i="3"/>
  <c r="AR849" i="3"/>
  <c r="AS849" i="3"/>
  <c r="AT849" i="3"/>
  <c r="AU849" i="3"/>
  <c r="BC849" i="3"/>
  <c r="C850" i="3"/>
  <c r="D850" i="3"/>
  <c r="E850" i="3"/>
  <c r="F850" i="3"/>
  <c r="G850" i="3"/>
  <c r="H850" i="3"/>
  <c r="J850" i="3"/>
  <c r="K850" i="3"/>
  <c r="L850" i="3"/>
  <c r="M850" i="3"/>
  <c r="AN850" i="3"/>
  <c r="AO850" i="3"/>
  <c r="AP850" i="3"/>
  <c r="AQ850" i="3"/>
  <c r="AR850" i="3"/>
  <c r="AS850" i="3"/>
  <c r="AT850" i="3"/>
  <c r="AU850" i="3"/>
  <c r="BC850" i="3"/>
  <c r="C851" i="3"/>
  <c r="D851" i="3"/>
  <c r="E851" i="3"/>
  <c r="F851" i="3"/>
  <c r="G851" i="3"/>
  <c r="H851" i="3"/>
  <c r="J851" i="3"/>
  <c r="K851" i="3"/>
  <c r="L851" i="3"/>
  <c r="M851" i="3"/>
  <c r="AN851" i="3"/>
  <c r="AO851" i="3"/>
  <c r="AP851" i="3"/>
  <c r="AQ851" i="3"/>
  <c r="AR851" i="3"/>
  <c r="AS851" i="3"/>
  <c r="AT851" i="3"/>
  <c r="AU851" i="3"/>
  <c r="BC851" i="3"/>
  <c r="C852" i="3"/>
  <c r="D852" i="3"/>
  <c r="E852" i="3"/>
  <c r="F852" i="3"/>
  <c r="G852" i="3"/>
  <c r="H852" i="3"/>
  <c r="J852" i="3"/>
  <c r="K852" i="3"/>
  <c r="L852" i="3"/>
  <c r="M852" i="3"/>
  <c r="AN852" i="3"/>
  <c r="AO852" i="3"/>
  <c r="AP852" i="3"/>
  <c r="AQ852" i="3"/>
  <c r="AR852" i="3"/>
  <c r="AS852" i="3"/>
  <c r="AT852" i="3"/>
  <c r="AU852" i="3"/>
  <c r="BC852" i="3"/>
  <c r="C853" i="3"/>
  <c r="D853" i="3"/>
  <c r="E853" i="3"/>
  <c r="F853" i="3"/>
  <c r="G853" i="3"/>
  <c r="H853" i="3"/>
  <c r="J853" i="3"/>
  <c r="K853" i="3"/>
  <c r="L853" i="3"/>
  <c r="M853" i="3"/>
  <c r="AN853" i="3"/>
  <c r="AO853" i="3"/>
  <c r="AP853" i="3"/>
  <c r="AQ853" i="3"/>
  <c r="AR853" i="3"/>
  <c r="AS853" i="3"/>
  <c r="AT853" i="3"/>
  <c r="AU853" i="3"/>
  <c r="BC853" i="3"/>
  <c r="C854" i="3"/>
  <c r="D854" i="3"/>
  <c r="E854" i="3"/>
  <c r="F854" i="3"/>
  <c r="G854" i="3"/>
  <c r="H854" i="3"/>
  <c r="J854" i="3"/>
  <c r="K854" i="3"/>
  <c r="L854" i="3"/>
  <c r="M854" i="3"/>
  <c r="AN854" i="3"/>
  <c r="AO854" i="3"/>
  <c r="AP854" i="3"/>
  <c r="AQ854" i="3"/>
  <c r="AR854" i="3"/>
  <c r="AS854" i="3"/>
  <c r="AT854" i="3"/>
  <c r="AU854" i="3"/>
  <c r="BC854" i="3"/>
  <c r="C855" i="3"/>
  <c r="D855" i="3"/>
  <c r="E855" i="3"/>
  <c r="F855" i="3"/>
  <c r="G855" i="3"/>
  <c r="H855" i="3"/>
  <c r="J855" i="3"/>
  <c r="K855" i="3"/>
  <c r="L855" i="3"/>
  <c r="M855" i="3"/>
  <c r="AN855" i="3"/>
  <c r="AO855" i="3"/>
  <c r="AP855" i="3"/>
  <c r="AQ855" i="3"/>
  <c r="AR855" i="3"/>
  <c r="AS855" i="3"/>
  <c r="AT855" i="3"/>
  <c r="AU855" i="3"/>
  <c r="BC855" i="3"/>
  <c r="C856" i="3"/>
  <c r="D856" i="3"/>
  <c r="E856" i="3"/>
  <c r="F856" i="3"/>
  <c r="G856" i="3"/>
  <c r="H856" i="3"/>
  <c r="J856" i="3"/>
  <c r="K856" i="3"/>
  <c r="L856" i="3"/>
  <c r="M856" i="3"/>
  <c r="AN856" i="3"/>
  <c r="AO856" i="3"/>
  <c r="AP856" i="3"/>
  <c r="AQ856" i="3"/>
  <c r="AR856" i="3"/>
  <c r="AS856" i="3"/>
  <c r="AT856" i="3"/>
  <c r="AU856" i="3"/>
  <c r="BC856" i="3"/>
  <c r="C857" i="3"/>
  <c r="D857" i="3"/>
  <c r="E857" i="3"/>
  <c r="F857" i="3"/>
  <c r="G857" i="3"/>
  <c r="H857" i="3"/>
  <c r="J857" i="3"/>
  <c r="K857" i="3"/>
  <c r="L857" i="3"/>
  <c r="M857" i="3"/>
  <c r="AN857" i="3"/>
  <c r="AO857" i="3"/>
  <c r="AP857" i="3"/>
  <c r="AQ857" i="3"/>
  <c r="AR857" i="3"/>
  <c r="AS857" i="3"/>
  <c r="AT857" i="3"/>
  <c r="AU857" i="3"/>
  <c r="BC857" i="3"/>
  <c r="C858" i="3"/>
  <c r="D858" i="3"/>
  <c r="E858" i="3"/>
  <c r="F858" i="3"/>
  <c r="G858" i="3"/>
  <c r="H858" i="3"/>
  <c r="J858" i="3"/>
  <c r="K858" i="3"/>
  <c r="L858" i="3"/>
  <c r="M858" i="3"/>
  <c r="AN858" i="3"/>
  <c r="AO858" i="3"/>
  <c r="AP858" i="3"/>
  <c r="AQ858" i="3"/>
  <c r="AR858" i="3"/>
  <c r="AS858" i="3"/>
  <c r="AT858" i="3"/>
  <c r="AU858" i="3"/>
  <c r="BC858" i="3"/>
  <c r="C859" i="3"/>
  <c r="D859" i="3"/>
  <c r="E859" i="3"/>
  <c r="F859" i="3"/>
  <c r="G859" i="3"/>
  <c r="H859" i="3"/>
  <c r="J859" i="3"/>
  <c r="K859" i="3"/>
  <c r="L859" i="3"/>
  <c r="M859" i="3"/>
  <c r="AN859" i="3"/>
  <c r="AO859" i="3"/>
  <c r="AP859" i="3"/>
  <c r="AQ859" i="3"/>
  <c r="AR859" i="3"/>
  <c r="AS859" i="3"/>
  <c r="AT859" i="3"/>
  <c r="AU859" i="3"/>
  <c r="BC859" i="3"/>
  <c r="C860" i="3"/>
  <c r="D860" i="3"/>
  <c r="E860" i="3"/>
  <c r="F860" i="3"/>
  <c r="G860" i="3"/>
  <c r="H860" i="3"/>
  <c r="J860" i="3"/>
  <c r="K860" i="3"/>
  <c r="L860" i="3"/>
  <c r="M860" i="3"/>
  <c r="AN860" i="3"/>
  <c r="AO860" i="3"/>
  <c r="AP860" i="3"/>
  <c r="AQ860" i="3"/>
  <c r="AR860" i="3"/>
  <c r="AS860" i="3"/>
  <c r="AT860" i="3"/>
  <c r="AU860" i="3"/>
  <c r="BC860" i="3"/>
  <c r="C861" i="3"/>
  <c r="D861" i="3"/>
  <c r="E861" i="3"/>
  <c r="F861" i="3"/>
  <c r="G861" i="3"/>
  <c r="H861" i="3"/>
  <c r="J861" i="3"/>
  <c r="K861" i="3"/>
  <c r="L861" i="3"/>
  <c r="M861" i="3"/>
  <c r="AN861" i="3"/>
  <c r="AO861" i="3"/>
  <c r="AP861" i="3"/>
  <c r="AQ861" i="3"/>
  <c r="AR861" i="3"/>
  <c r="AS861" i="3"/>
  <c r="AT861" i="3"/>
  <c r="AU861" i="3"/>
  <c r="BC861" i="3"/>
  <c r="C862" i="3"/>
  <c r="D862" i="3"/>
  <c r="E862" i="3"/>
  <c r="F862" i="3"/>
  <c r="G862" i="3"/>
  <c r="H862" i="3"/>
  <c r="J862" i="3"/>
  <c r="K862" i="3"/>
  <c r="L862" i="3"/>
  <c r="M862" i="3"/>
  <c r="AN862" i="3"/>
  <c r="AO862" i="3"/>
  <c r="AP862" i="3"/>
  <c r="AQ862" i="3"/>
  <c r="AR862" i="3"/>
  <c r="AS862" i="3"/>
  <c r="AT862" i="3"/>
  <c r="AU862" i="3"/>
  <c r="BC862" i="3"/>
  <c r="C863" i="3"/>
  <c r="D863" i="3"/>
  <c r="E863" i="3"/>
  <c r="F863" i="3"/>
  <c r="G863" i="3"/>
  <c r="H863" i="3"/>
  <c r="J863" i="3"/>
  <c r="K863" i="3"/>
  <c r="L863" i="3"/>
  <c r="M863" i="3"/>
  <c r="AN863" i="3"/>
  <c r="AO863" i="3"/>
  <c r="AP863" i="3"/>
  <c r="AQ863" i="3"/>
  <c r="AR863" i="3"/>
  <c r="AS863" i="3"/>
  <c r="AT863" i="3"/>
  <c r="AU863" i="3"/>
  <c r="BC863" i="3"/>
  <c r="C864" i="3"/>
  <c r="D864" i="3"/>
  <c r="E864" i="3"/>
  <c r="F864" i="3"/>
  <c r="G864" i="3"/>
  <c r="H864" i="3"/>
  <c r="J864" i="3"/>
  <c r="K864" i="3"/>
  <c r="L864" i="3"/>
  <c r="M864" i="3"/>
  <c r="AN864" i="3"/>
  <c r="AO864" i="3"/>
  <c r="AP864" i="3"/>
  <c r="AQ864" i="3"/>
  <c r="AR864" i="3"/>
  <c r="AS864" i="3"/>
  <c r="AT864" i="3"/>
  <c r="AU864" i="3"/>
  <c r="BC864" i="3"/>
  <c r="C865" i="3"/>
  <c r="D865" i="3"/>
  <c r="E865" i="3"/>
  <c r="F865" i="3"/>
  <c r="G865" i="3"/>
  <c r="H865" i="3"/>
  <c r="J865" i="3"/>
  <c r="K865" i="3"/>
  <c r="L865" i="3"/>
  <c r="M865" i="3"/>
  <c r="AN865" i="3"/>
  <c r="AO865" i="3"/>
  <c r="AP865" i="3"/>
  <c r="AQ865" i="3"/>
  <c r="AR865" i="3"/>
  <c r="AS865" i="3"/>
  <c r="AT865" i="3"/>
  <c r="AU865" i="3"/>
  <c r="BC865" i="3"/>
  <c r="C866" i="3"/>
  <c r="D866" i="3"/>
  <c r="E866" i="3"/>
  <c r="F866" i="3"/>
  <c r="G866" i="3"/>
  <c r="H866" i="3"/>
  <c r="J866" i="3"/>
  <c r="K866" i="3"/>
  <c r="L866" i="3"/>
  <c r="M866" i="3"/>
  <c r="AN866" i="3"/>
  <c r="AO866" i="3"/>
  <c r="AP866" i="3"/>
  <c r="AQ866" i="3"/>
  <c r="AR866" i="3"/>
  <c r="AS866" i="3"/>
  <c r="AT866" i="3"/>
  <c r="AU866" i="3"/>
  <c r="BC866" i="3"/>
  <c r="C867" i="3"/>
  <c r="D867" i="3"/>
  <c r="E867" i="3"/>
  <c r="F867" i="3"/>
  <c r="G867" i="3"/>
  <c r="H867" i="3"/>
  <c r="J867" i="3"/>
  <c r="K867" i="3"/>
  <c r="L867" i="3"/>
  <c r="M867" i="3"/>
  <c r="AN867" i="3"/>
  <c r="AO867" i="3"/>
  <c r="AP867" i="3"/>
  <c r="AQ867" i="3"/>
  <c r="AR867" i="3"/>
  <c r="AS867" i="3"/>
  <c r="AT867" i="3"/>
  <c r="AU867" i="3"/>
  <c r="BC867" i="3"/>
  <c r="C868" i="3"/>
  <c r="D868" i="3"/>
  <c r="E868" i="3"/>
  <c r="F868" i="3"/>
  <c r="G868" i="3"/>
  <c r="H868" i="3"/>
  <c r="J868" i="3"/>
  <c r="K868" i="3"/>
  <c r="L868" i="3"/>
  <c r="M868" i="3"/>
  <c r="AN868" i="3"/>
  <c r="AO868" i="3"/>
  <c r="AP868" i="3"/>
  <c r="AQ868" i="3"/>
  <c r="AR868" i="3"/>
  <c r="AS868" i="3"/>
  <c r="AT868" i="3"/>
  <c r="AU868" i="3"/>
  <c r="BC868" i="3"/>
  <c r="C869" i="3"/>
  <c r="D869" i="3"/>
  <c r="E869" i="3"/>
  <c r="F869" i="3"/>
  <c r="G869" i="3"/>
  <c r="H869" i="3"/>
  <c r="J869" i="3"/>
  <c r="K869" i="3"/>
  <c r="L869" i="3"/>
  <c r="M869" i="3"/>
  <c r="AN869" i="3"/>
  <c r="AO869" i="3"/>
  <c r="AP869" i="3"/>
  <c r="AQ869" i="3"/>
  <c r="AR869" i="3"/>
  <c r="AS869" i="3"/>
  <c r="AT869" i="3"/>
  <c r="AU869" i="3"/>
  <c r="BC869" i="3"/>
  <c r="C870" i="3"/>
  <c r="D870" i="3"/>
  <c r="E870" i="3"/>
  <c r="F870" i="3"/>
  <c r="G870" i="3"/>
  <c r="H870" i="3"/>
  <c r="J870" i="3"/>
  <c r="K870" i="3"/>
  <c r="L870" i="3"/>
  <c r="M870" i="3"/>
  <c r="AN870" i="3"/>
  <c r="AO870" i="3"/>
  <c r="AP870" i="3"/>
  <c r="AQ870" i="3"/>
  <c r="AR870" i="3"/>
  <c r="AS870" i="3"/>
  <c r="AT870" i="3"/>
  <c r="AU870" i="3"/>
  <c r="BC870" i="3"/>
  <c r="C871" i="3"/>
  <c r="D871" i="3"/>
  <c r="E871" i="3"/>
  <c r="F871" i="3"/>
  <c r="G871" i="3"/>
  <c r="H871" i="3"/>
  <c r="J871" i="3"/>
  <c r="K871" i="3"/>
  <c r="L871" i="3"/>
  <c r="M871" i="3"/>
  <c r="AN871" i="3"/>
  <c r="AO871" i="3"/>
  <c r="AP871" i="3"/>
  <c r="AQ871" i="3"/>
  <c r="AR871" i="3"/>
  <c r="AS871" i="3"/>
  <c r="AT871" i="3"/>
  <c r="AU871" i="3"/>
  <c r="BC871" i="3"/>
  <c r="C872" i="3"/>
  <c r="D872" i="3"/>
  <c r="E872" i="3"/>
  <c r="F872" i="3"/>
  <c r="G872" i="3"/>
  <c r="H872" i="3"/>
  <c r="J872" i="3"/>
  <c r="K872" i="3"/>
  <c r="L872" i="3"/>
  <c r="M872" i="3"/>
  <c r="AN872" i="3"/>
  <c r="AO872" i="3"/>
  <c r="AP872" i="3"/>
  <c r="AQ872" i="3"/>
  <c r="AR872" i="3"/>
  <c r="AS872" i="3"/>
  <c r="AT872" i="3"/>
  <c r="AU872" i="3"/>
  <c r="BC872" i="3"/>
  <c r="C873" i="3"/>
  <c r="D873" i="3"/>
  <c r="E873" i="3"/>
  <c r="F873" i="3"/>
  <c r="G873" i="3"/>
  <c r="H873" i="3"/>
  <c r="J873" i="3"/>
  <c r="K873" i="3"/>
  <c r="L873" i="3"/>
  <c r="M873" i="3"/>
  <c r="AN873" i="3"/>
  <c r="AO873" i="3"/>
  <c r="AP873" i="3"/>
  <c r="AQ873" i="3"/>
  <c r="AR873" i="3"/>
  <c r="AS873" i="3"/>
  <c r="AT873" i="3"/>
  <c r="AU873" i="3"/>
  <c r="BC873" i="3"/>
  <c r="C874" i="3"/>
  <c r="D874" i="3"/>
  <c r="E874" i="3"/>
  <c r="F874" i="3"/>
  <c r="G874" i="3"/>
  <c r="H874" i="3"/>
  <c r="J874" i="3"/>
  <c r="K874" i="3"/>
  <c r="L874" i="3"/>
  <c r="M874" i="3"/>
  <c r="AN874" i="3"/>
  <c r="AO874" i="3"/>
  <c r="AP874" i="3"/>
  <c r="AQ874" i="3"/>
  <c r="AR874" i="3"/>
  <c r="AS874" i="3"/>
  <c r="AT874" i="3"/>
  <c r="AU874" i="3"/>
  <c r="BC874" i="3"/>
  <c r="C875" i="3"/>
  <c r="D875" i="3"/>
  <c r="E875" i="3"/>
  <c r="F875" i="3"/>
  <c r="G875" i="3"/>
  <c r="H875" i="3"/>
  <c r="J875" i="3"/>
  <c r="K875" i="3"/>
  <c r="L875" i="3"/>
  <c r="M875" i="3"/>
  <c r="AN875" i="3"/>
  <c r="AO875" i="3"/>
  <c r="AP875" i="3"/>
  <c r="AQ875" i="3"/>
  <c r="AR875" i="3"/>
  <c r="AS875" i="3"/>
  <c r="AT875" i="3"/>
  <c r="AU875" i="3"/>
  <c r="BC875" i="3"/>
  <c r="C876" i="3"/>
  <c r="D876" i="3"/>
  <c r="E876" i="3"/>
  <c r="F876" i="3"/>
  <c r="G876" i="3"/>
  <c r="H876" i="3"/>
  <c r="J876" i="3"/>
  <c r="K876" i="3"/>
  <c r="L876" i="3"/>
  <c r="M876" i="3"/>
  <c r="AN876" i="3"/>
  <c r="AO876" i="3"/>
  <c r="AP876" i="3"/>
  <c r="AQ876" i="3"/>
  <c r="AR876" i="3"/>
  <c r="AS876" i="3"/>
  <c r="AT876" i="3"/>
  <c r="AU876" i="3"/>
  <c r="BC876" i="3"/>
  <c r="C877" i="3"/>
  <c r="D877" i="3"/>
  <c r="E877" i="3"/>
  <c r="F877" i="3"/>
  <c r="G877" i="3"/>
  <c r="H877" i="3"/>
  <c r="J877" i="3"/>
  <c r="K877" i="3"/>
  <c r="L877" i="3"/>
  <c r="M877" i="3"/>
  <c r="AN877" i="3"/>
  <c r="AO877" i="3"/>
  <c r="AP877" i="3"/>
  <c r="AQ877" i="3"/>
  <c r="AR877" i="3"/>
  <c r="AS877" i="3"/>
  <c r="AT877" i="3"/>
  <c r="AU877" i="3"/>
  <c r="BC877" i="3"/>
  <c r="C878" i="3"/>
  <c r="D878" i="3"/>
  <c r="E878" i="3"/>
  <c r="F878" i="3"/>
  <c r="G878" i="3"/>
  <c r="H878" i="3"/>
  <c r="J878" i="3"/>
  <c r="K878" i="3"/>
  <c r="L878" i="3"/>
  <c r="M878" i="3"/>
  <c r="AN878" i="3"/>
  <c r="AO878" i="3"/>
  <c r="AP878" i="3"/>
  <c r="AQ878" i="3"/>
  <c r="AR878" i="3"/>
  <c r="AS878" i="3"/>
  <c r="AT878" i="3"/>
  <c r="AU878" i="3"/>
  <c r="BC878" i="3"/>
  <c r="C879" i="3"/>
  <c r="D879" i="3"/>
  <c r="E879" i="3"/>
  <c r="F879" i="3"/>
  <c r="G879" i="3"/>
  <c r="H879" i="3"/>
  <c r="J879" i="3"/>
  <c r="K879" i="3"/>
  <c r="L879" i="3"/>
  <c r="M879" i="3"/>
  <c r="AN879" i="3"/>
  <c r="AO879" i="3"/>
  <c r="AP879" i="3"/>
  <c r="AQ879" i="3"/>
  <c r="AR879" i="3"/>
  <c r="AS879" i="3"/>
  <c r="AT879" i="3"/>
  <c r="AU879" i="3"/>
  <c r="BC879" i="3"/>
  <c r="C880" i="3"/>
  <c r="D880" i="3"/>
  <c r="E880" i="3"/>
  <c r="F880" i="3"/>
  <c r="G880" i="3"/>
  <c r="H880" i="3"/>
  <c r="J880" i="3"/>
  <c r="K880" i="3"/>
  <c r="L880" i="3"/>
  <c r="M880" i="3"/>
  <c r="AN880" i="3"/>
  <c r="AO880" i="3"/>
  <c r="AP880" i="3"/>
  <c r="AQ880" i="3"/>
  <c r="AR880" i="3"/>
  <c r="AS880" i="3"/>
  <c r="AT880" i="3"/>
  <c r="AU880" i="3"/>
  <c r="BC880" i="3"/>
  <c r="C881" i="3"/>
  <c r="D881" i="3"/>
  <c r="E881" i="3"/>
  <c r="F881" i="3"/>
  <c r="G881" i="3"/>
  <c r="H881" i="3"/>
  <c r="J881" i="3"/>
  <c r="K881" i="3"/>
  <c r="L881" i="3"/>
  <c r="M881" i="3"/>
  <c r="AN881" i="3"/>
  <c r="AO881" i="3"/>
  <c r="AP881" i="3"/>
  <c r="AQ881" i="3"/>
  <c r="AR881" i="3"/>
  <c r="AS881" i="3"/>
  <c r="AT881" i="3"/>
  <c r="AU881" i="3"/>
  <c r="BC881" i="3"/>
  <c r="C882" i="3"/>
  <c r="D882" i="3"/>
  <c r="E882" i="3"/>
  <c r="F882" i="3"/>
  <c r="G882" i="3"/>
  <c r="H882" i="3"/>
  <c r="J882" i="3"/>
  <c r="K882" i="3"/>
  <c r="L882" i="3"/>
  <c r="M882" i="3"/>
  <c r="AN882" i="3"/>
  <c r="AO882" i="3"/>
  <c r="AP882" i="3"/>
  <c r="AQ882" i="3"/>
  <c r="AR882" i="3"/>
  <c r="AS882" i="3"/>
  <c r="AT882" i="3"/>
  <c r="AU882" i="3"/>
  <c r="BC882" i="3"/>
  <c r="C883" i="3"/>
  <c r="D883" i="3"/>
  <c r="E883" i="3"/>
  <c r="F883" i="3"/>
  <c r="G883" i="3"/>
  <c r="H883" i="3"/>
  <c r="J883" i="3"/>
  <c r="K883" i="3"/>
  <c r="L883" i="3"/>
  <c r="M883" i="3"/>
  <c r="AN883" i="3"/>
  <c r="AO883" i="3"/>
  <c r="AP883" i="3"/>
  <c r="AQ883" i="3"/>
  <c r="AR883" i="3"/>
  <c r="AS883" i="3"/>
  <c r="AT883" i="3"/>
  <c r="AU883" i="3"/>
  <c r="BC883" i="3"/>
  <c r="C884" i="3"/>
  <c r="D884" i="3"/>
  <c r="E884" i="3"/>
  <c r="F884" i="3"/>
  <c r="G884" i="3"/>
  <c r="H884" i="3"/>
  <c r="J884" i="3"/>
  <c r="K884" i="3"/>
  <c r="L884" i="3"/>
  <c r="M884" i="3"/>
  <c r="AN884" i="3"/>
  <c r="AO884" i="3"/>
  <c r="AP884" i="3"/>
  <c r="AQ884" i="3"/>
  <c r="AR884" i="3"/>
  <c r="AS884" i="3"/>
  <c r="AT884" i="3"/>
  <c r="AU884" i="3"/>
  <c r="BC884" i="3"/>
  <c r="C885" i="3"/>
  <c r="D885" i="3"/>
  <c r="E885" i="3"/>
  <c r="F885" i="3"/>
  <c r="G885" i="3"/>
  <c r="H885" i="3"/>
  <c r="J885" i="3"/>
  <c r="K885" i="3"/>
  <c r="L885" i="3"/>
  <c r="M885" i="3"/>
  <c r="AN885" i="3"/>
  <c r="AO885" i="3"/>
  <c r="AP885" i="3"/>
  <c r="AQ885" i="3"/>
  <c r="AR885" i="3"/>
  <c r="AS885" i="3"/>
  <c r="AT885" i="3"/>
  <c r="AU885" i="3"/>
  <c r="BC885" i="3"/>
  <c r="C886" i="3"/>
  <c r="D886" i="3"/>
  <c r="E886" i="3"/>
  <c r="F886" i="3"/>
  <c r="G886" i="3"/>
  <c r="H886" i="3"/>
  <c r="J886" i="3"/>
  <c r="K886" i="3"/>
  <c r="L886" i="3"/>
  <c r="M886" i="3"/>
  <c r="AN886" i="3"/>
  <c r="AO886" i="3"/>
  <c r="AP886" i="3"/>
  <c r="AQ886" i="3"/>
  <c r="AR886" i="3"/>
  <c r="AS886" i="3"/>
  <c r="AT886" i="3"/>
  <c r="AU886" i="3"/>
  <c r="BC886" i="3"/>
  <c r="C887" i="3"/>
  <c r="D887" i="3"/>
  <c r="E887" i="3"/>
  <c r="F887" i="3"/>
  <c r="G887" i="3"/>
  <c r="H887" i="3"/>
  <c r="J887" i="3"/>
  <c r="K887" i="3"/>
  <c r="L887" i="3"/>
  <c r="M887" i="3"/>
  <c r="AN887" i="3"/>
  <c r="AO887" i="3"/>
  <c r="AP887" i="3"/>
  <c r="AQ887" i="3"/>
  <c r="AR887" i="3"/>
  <c r="AS887" i="3"/>
  <c r="AT887" i="3"/>
  <c r="AU887" i="3"/>
  <c r="BC887" i="3"/>
  <c r="C888" i="3"/>
  <c r="D888" i="3"/>
  <c r="E888" i="3"/>
  <c r="F888" i="3"/>
  <c r="G888" i="3"/>
  <c r="H888" i="3"/>
  <c r="J888" i="3"/>
  <c r="K888" i="3"/>
  <c r="L888" i="3"/>
  <c r="M888" i="3"/>
  <c r="AN888" i="3"/>
  <c r="AO888" i="3"/>
  <c r="AP888" i="3"/>
  <c r="AQ888" i="3"/>
  <c r="AR888" i="3"/>
  <c r="AS888" i="3"/>
  <c r="AT888" i="3"/>
  <c r="AU888" i="3"/>
  <c r="BC888" i="3"/>
  <c r="C889" i="3"/>
  <c r="D889" i="3"/>
  <c r="E889" i="3"/>
  <c r="F889" i="3"/>
  <c r="G889" i="3"/>
  <c r="H889" i="3"/>
  <c r="J889" i="3"/>
  <c r="K889" i="3"/>
  <c r="L889" i="3"/>
  <c r="M889" i="3"/>
  <c r="AN889" i="3"/>
  <c r="AO889" i="3"/>
  <c r="AP889" i="3"/>
  <c r="AQ889" i="3"/>
  <c r="AR889" i="3"/>
  <c r="AS889" i="3"/>
  <c r="AT889" i="3"/>
  <c r="AU889" i="3"/>
  <c r="BC889" i="3"/>
  <c r="C890" i="3"/>
  <c r="D890" i="3"/>
  <c r="E890" i="3"/>
  <c r="F890" i="3"/>
  <c r="G890" i="3"/>
  <c r="H890" i="3"/>
  <c r="J890" i="3"/>
  <c r="K890" i="3"/>
  <c r="L890" i="3"/>
  <c r="M890" i="3"/>
  <c r="AN890" i="3"/>
  <c r="AO890" i="3"/>
  <c r="AP890" i="3"/>
  <c r="AQ890" i="3"/>
  <c r="AR890" i="3"/>
  <c r="AS890" i="3"/>
  <c r="AT890" i="3"/>
  <c r="AU890" i="3"/>
  <c r="BC890" i="3"/>
  <c r="C891" i="3"/>
  <c r="D891" i="3"/>
  <c r="E891" i="3"/>
  <c r="F891" i="3"/>
  <c r="G891" i="3"/>
  <c r="H891" i="3"/>
  <c r="J891" i="3"/>
  <c r="K891" i="3"/>
  <c r="L891" i="3"/>
  <c r="M891" i="3"/>
  <c r="AN891" i="3"/>
  <c r="AO891" i="3"/>
  <c r="AP891" i="3"/>
  <c r="AQ891" i="3"/>
  <c r="AR891" i="3"/>
  <c r="AS891" i="3"/>
  <c r="AT891" i="3"/>
  <c r="AU891" i="3"/>
  <c r="BC891" i="3"/>
  <c r="C892" i="3"/>
  <c r="D892" i="3"/>
  <c r="E892" i="3"/>
  <c r="F892" i="3"/>
  <c r="G892" i="3"/>
  <c r="H892" i="3"/>
  <c r="J892" i="3"/>
  <c r="K892" i="3"/>
  <c r="L892" i="3"/>
  <c r="M892" i="3"/>
  <c r="AN892" i="3"/>
  <c r="AO892" i="3"/>
  <c r="AP892" i="3"/>
  <c r="AQ892" i="3"/>
  <c r="AR892" i="3"/>
  <c r="AS892" i="3"/>
  <c r="AT892" i="3"/>
  <c r="AU892" i="3"/>
  <c r="BC892" i="3"/>
  <c r="C893" i="3"/>
  <c r="D893" i="3"/>
  <c r="E893" i="3"/>
  <c r="F893" i="3"/>
  <c r="G893" i="3"/>
  <c r="H893" i="3"/>
  <c r="J893" i="3"/>
  <c r="K893" i="3"/>
  <c r="L893" i="3"/>
  <c r="M893" i="3"/>
  <c r="AN893" i="3"/>
  <c r="AO893" i="3"/>
  <c r="AP893" i="3"/>
  <c r="AQ893" i="3"/>
  <c r="AR893" i="3"/>
  <c r="AS893" i="3"/>
  <c r="AT893" i="3"/>
  <c r="AU893" i="3"/>
  <c r="BC893" i="3"/>
  <c r="C894" i="3"/>
  <c r="D894" i="3"/>
  <c r="E894" i="3"/>
  <c r="F894" i="3"/>
  <c r="G894" i="3"/>
  <c r="H894" i="3"/>
  <c r="J894" i="3"/>
  <c r="K894" i="3"/>
  <c r="L894" i="3"/>
  <c r="M894" i="3"/>
  <c r="AN894" i="3"/>
  <c r="AO894" i="3"/>
  <c r="AP894" i="3"/>
  <c r="AQ894" i="3"/>
  <c r="AR894" i="3"/>
  <c r="AS894" i="3"/>
  <c r="AT894" i="3"/>
  <c r="AU894" i="3"/>
  <c r="BC894" i="3"/>
  <c r="C895" i="3"/>
  <c r="D895" i="3"/>
  <c r="E895" i="3"/>
  <c r="F895" i="3"/>
  <c r="G895" i="3"/>
  <c r="H895" i="3"/>
  <c r="J895" i="3"/>
  <c r="K895" i="3"/>
  <c r="L895" i="3"/>
  <c r="M895" i="3"/>
  <c r="AN895" i="3"/>
  <c r="AO895" i="3"/>
  <c r="AP895" i="3"/>
  <c r="AQ895" i="3"/>
  <c r="AR895" i="3"/>
  <c r="AS895" i="3"/>
  <c r="AT895" i="3"/>
  <c r="AU895" i="3"/>
  <c r="BC895" i="3"/>
  <c r="C896" i="3"/>
  <c r="D896" i="3"/>
  <c r="E896" i="3"/>
  <c r="F896" i="3"/>
  <c r="G896" i="3"/>
  <c r="H896" i="3"/>
  <c r="J896" i="3"/>
  <c r="K896" i="3"/>
  <c r="L896" i="3"/>
  <c r="M896" i="3"/>
  <c r="AN896" i="3"/>
  <c r="AO896" i="3"/>
  <c r="AP896" i="3"/>
  <c r="AQ896" i="3"/>
  <c r="AR896" i="3"/>
  <c r="AS896" i="3"/>
  <c r="AT896" i="3"/>
  <c r="AU896" i="3"/>
  <c r="BC896" i="3"/>
  <c r="C897" i="3"/>
  <c r="D897" i="3"/>
  <c r="E897" i="3"/>
  <c r="F897" i="3"/>
  <c r="G897" i="3"/>
  <c r="H897" i="3"/>
  <c r="J897" i="3"/>
  <c r="K897" i="3"/>
  <c r="L897" i="3"/>
  <c r="M897" i="3"/>
  <c r="AN897" i="3"/>
  <c r="AO897" i="3"/>
  <c r="AP897" i="3"/>
  <c r="AQ897" i="3"/>
  <c r="AR897" i="3"/>
  <c r="AS897" i="3"/>
  <c r="AT897" i="3"/>
  <c r="AU897" i="3"/>
  <c r="BC897" i="3"/>
  <c r="C898" i="3"/>
  <c r="D898" i="3"/>
  <c r="E898" i="3"/>
  <c r="F898" i="3"/>
  <c r="G898" i="3"/>
  <c r="H898" i="3"/>
  <c r="J898" i="3"/>
  <c r="K898" i="3"/>
  <c r="L898" i="3"/>
  <c r="M898" i="3"/>
  <c r="AN898" i="3"/>
  <c r="AO898" i="3"/>
  <c r="AP898" i="3"/>
  <c r="AQ898" i="3"/>
  <c r="AR898" i="3"/>
  <c r="AS898" i="3"/>
  <c r="AT898" i="3"/>
  <c r="AU898" i="3"/>
  <c r="BC898" i="3"/>
  <c r="C899" i="3"/>
  <c r="D899" i="3"/>
  <c r="E899" i="3"/>
  <c r="F899" i="3"/>
  <c r="G899" i="3"/>
  <c r="H899" i="3"/>
  <c r="J899" i="3"/>
  <c r="K899" i="3"/>
  <c r="L899" i="3"/>
  <c r="M899" i="3"/>
  <c r="AN899" i="3"/>
  <c r="AO899" i="3"/>
  <c r="AP899" i="3"/>
  <c r="AQ899" i="3"/>
  <c r="AR899" i="3"/>
  <c r="AS899" i="3"/>
  <c r="AT899" i="3"/>
  <c r="AU899" i="3"/>
  <c r="BC899" i="3"/>
  <c r="C900" i="3"/>
  <c r="D900" i="3"/>
  <c r="E900" i="3"/>
  <c r="F900" i="3"/>
  <c r="G900" i="3"/>
  <c r="H900" i="3"/>
  <c r="J900" i="3"/>
  <c r="K900" i="3"/>
  <c r="L900" i="3"/>
  <c r="M900" i="3"/>
  <c r="AN900" i="3"/>
  <c r="AO900" i="3"/>
  <c r="AP900" i="3"/>
  <c r="AQ900" i="3"/>
  <c r="AR900" i="3"/>
  <c r="AS900" i="3"/>
  <c r="AT900" i="3"/>
  <c r="AU900" i="3"/>
  <c r="BC900" i="3"/>
  <c r="C901" i="3"/>
  <c r="D901" i="3"/>
  <c r="E901" i="3"/>
  <c r="F901" i="3"/>
  <c r="G901" i="3"/>
  <c r="H901" i="3"/>
  <c r="J901" i="3"/>
  <c r="K901" i="3"/>
  <c r="L901" i="3"/>
  <c r="M901" i="3"/>
  <c r="AN901" i="3"/>
  <c r="AO901" i="3"/>
  <c r="AP901" i="3"/>
  <c r="AQ901" i="3"/>
  <c r="AR901" i="3"/>
  <c r="AS901" i="3"/>
  <c r="AT901" i="3"/>
  <c r="AU901" i="3"/>
  <c r="BC901" i="3"/>
  <c r="C902" i="3"/>
  <c r="D902" i="3"/>
  <c r="E902" i="3"/>
  <c r="F902" i="3"/>
  <c r="G902" i="3"/>
  <c r="H902" i="3"/>
  <c r="J902" i="3"/>
  <c r="K902" i="3"/>
  <c r="L902" i="3"/>
  <c r="M902" i="3"/>
  <c r="AN902" i="3"/>
  <c r="AO902" i="3"/>
  <c r="AP902" i="3"/>
  <c r="AQ902" i="3"/>
  <c r="AR902" i="3"/>
  <c r="AS902" i="3"/>
  <c r="AT902" i="3"/>
  <c r="AU902" i="3"/>
  <c r="BC902" i="3"/>
  <c r="C903" i="3"/>
  <c r="D903" i="3"/>
  <c r="E903" i="3"/>
  <c r="F903" i="3"/>
  <c r="G903" i="3"/>
  <c r="H903" i="3"/>
  <c r="J903" i="3"/>
  <c r="K903" i="3"/>
  <c r="L903" i="3"/>
  <c r="M903" i="3"/>
  <c r="AN903" i="3"/>
  <c r="AO903" i="3"/>
  <c r="AP903" i="3"/>
  <c r="AQ903" i="3"/>
  <c r="AR903" i="3"/>
  <c r="AS903" i="3"/>
  <c r="AT903" i="3"/>
  <c r="AU903" i="3"/>
  <c r="BC903" i="3"/>
  <c r="C904" i="3"/>
  <c r="D904" i="3"/>
  <c r="E904" i="3"/>
  <c r="F904" i="3"/>
  <c r="G904" i="3"/>
  <c r="H904" i="3"/>
  <c r="J904" i="3"/>
  <c r="K904" i="3"/>
  <c r="L904" i="3"/>
  <c r="M904" i="3"/>
  <c r="AN904" i="3"/>
  <c r="AO904" i="3"/>
  <c r="AP904" i="3"/>
  <c r="AQ904" i="3"/>
  <c r="AR904" i="3"/>
  <c r="AS904" i="3"/>
  <c r="AT904" i="3"/>
  <c r="AU904" i="3"/>
  <c r="BC904" i="3"/>
  <c r="C905" i="3"/>
  <c r="D905" i="3"/>
  <c r="E905" i="3"/>
  <c r="F905" i="3"/>
  <c r="G905" i="3"/>
  <c r="H905" i="3"/>
  <c r="J905" i="3"/>
  <c r="K905" i="3"/>
  <c r="L905" i="3"/>
  <c r="M905" i="3"/>
  <c r="AN905" i="3"/>
  <c r="AO905" i="3"/>
  <c r="AP905" i="3"/>
  <c r="AQ905" i="3"/>
  <c r="AR905" i="3"/>
  <c r="AS905" i="3"/>
  <c r="AT905" i="3"/>
  <c r="AU905" i="3"/>
  <c r="BC905" i="3"/>
  <c r="C906" i="3"/>
  <c r="D906" i="3"/>
  <c r="E906" i="3"/>
  <c r="F906" i="3"/>
  <c r="G906" i="3"/>
  <c r="H906" i="3"/>
  <c r="J906" i="3"/>
  <c r="K906" i="3"/>
  <c r="L906" i="3"/>
  <c r="M906" i="3"/>
  <c r="AN906" i="3"/>
  <c r="AO906" i="3"/>
  <c r="AP906" i="3"/>
  <c r="AQ906" i="3"/>
  <c r="AR906" i="3"/>
  <c r="AS906" i="3"/>
  <c r="AT906" i="3"/>
  <c r="AU906" i="3"/>
  <c r="BC906" i="3"/>
  <c r="C907" i="3"/>
  <c r="D907" i="3"/>
  <c r="E907" i="3"/>
  <c r="F907" i="3"/>
  <c r="G907" i="3"/>
  <c r="H907" i="3"/>
  <c r="J907" i="3"/>
  <c r="K907" i="3"/>
  <c r="L907" i="3"/>
  <c r="M907" i="3"/>
  <c r="AN907" i="3"/>
  <c r="AO907" i="3"/>
  <c r="AP907" i="3"/>
  <c r="AQ907" i="3"/>
  <c r="AR907" i="3"/>
  <c r="AS907" i="3"/>
  <c r="AT907" i="3"/>
  <c r="AU907" i="3"/>
  <c r="BC907" i="3"/>
  <c r="C908" i="3"/>
  <c r="D908" i="3"/>
  <c r="E908" i="3"/>
  <c r="F908" i="3"/>
  <c r="G908" i="3"/>
  <c r="H908" i="3"/>
  <c r="J908" i="3"/>
  <c r="K908" i="3"/>
  <c r="L908" i="3"/>
  <c r="M908" i="3"/>
  <c r="AN908" i="3"/>
  <c r="AO908" i="3"/>
  <c r="AP908" i="3"/>
  <c r="AQ908" i="3"/>
  <c r="AR908" i="3"/>
  <c r="AS908" i="3"/>
  <c r="AT908" i="3"/>
  <c r="AU908" i="3"/>
  <c r="BC908" i="3"/>
  <c r="C909" i="3"/>
  <c r="D909" i="3"/>
  <c r="E909" i="3"/>
  <c r="F909" i="3"/>
  <c r="G909" i="3"/>
  <c r="H909" i="3"/>
  <c r="J909" i="3"/>
  <c r="K909" i="3"/>
  <c r="L909" i="3"/>
  <c r="M909" i="3"/>
  <c r="AN909" i="3"/>
  <c r="AO909" i="3"/>
  <c r="AP909" i="3"/>
  <c r="AQ909" i="3"/>
  <c r="AR909" i="3"/>
  <c r="AS909" i="3"/>
  <c r="AT909" i="3"/>
  <c r="AU909" i="3"/>
  <c r="BC909" i="3"/>
  <c r="C910" i="3"/>
  <c r="D910" i="3"/>
  <c r="E910" i="3"/>
  <c r="F910" i="3"/>
  <c r="G910" i="3"/>
  <c r="H910" i="3"/>
  <c r="J910" i="3"/>
  <c r="K910" i="3"/>
  <c r="L910" i="3"/>
  <c r="M910" i="3"/>
  <c r="AN910" i="3"/>
  <c r="AO910" i="3"/>
  <c r="AP910" i="3"/>
  <c r="AQ910" i="3"/>
  <c r="AR910" i="3"/>
  <c r="AS910" i="3"/>
  <c r="AT910" i="3"/>
  <c r="AU910" i="3"/>
  <c r="BC910" i="3"/>
  <c r="C911" i="3"/>
  <c r="D911" i="3"/>
  <c r="E911" i="3"/>
  <c r="F911" i="3"/>
  <c r="G911" i="3"/>
  <c r="H911" i="3"/>
  <c r="J911" i="3"/>
  <c r="K911" i="3"/>
  <c r="L911" i="3"/>
  <c r="M911" i="3"/>
  <c r="AN911" i="3"/>
  <c r="AO911" i="3"/>
  <c r="AP911" i="3"/>
  <c r="AQ911" i="3"/>
  <c r="AR911" i="3"/>
  <c r="AS911" i="3"/>
  <c r="AT911" i="3"/>
  <c r="AU911" i="3"/>
  <c r="BC911" i="3"/>
  <c r="C912" i="3"/>
  <c r="D912" i="3"/>
  <c r="E912" i="3"/>
  <c r="F912" i="3"/>
  <c r="G912" i="3"/>
  <c r="H912" i="3"/>
  <c r="J912" i="3"/>
  <c r="K912" i="3"/>
  <c r="L912" i="3"/>
  <c r="M912" i="3"/>
  <c r="AN912" i="3"/>
  <c r="AO912" i="3"/>
  <c r="AP912" i="3"/>
  <c r="AQ912" i="3"/>
  <c r="AR912" i="3"/>
  <c r="AS912" i="3"/>
  <c r="AT912" i="3"/>
  <c r="AU912" i="3"/>
  <c r="BC912" i="3"/>
  <c r="C913" i="3"/>
  <c r="D913" i="3"/>
  <c r="E913" i="3"/>
  <c r="F913" i="3"/>
  <c r="G913" i="3"/>
  <c r="H913" i="3"/>
  <c r="J913" i="3"/>
  <c r="K913" i="3"/>
  <c r="L913" i="3"/>
  <c r="M913" i="3"/>
  <c r="AN913" i="3"/>
  <c r="AO913" i="3"/>
  <c r="AP913" i="3"/>
  <c r="AQ913" i="3"/>
  <c r="AR913" i="3"/>
  <c r="AS913" i="3"/>
  <c r="AT913" i="3"/>
  <c r="AU913" i="3"/>
  <c r="BC913" i="3"/>
  <c r="C914" i="3"/>
  <c r="D914" i="3"/>
  <c r="E914" i="3"/>
  <c r="F914" i="3"/>
  <c r="G914" i="3"/>
  <c r="H914" i="3"/>
  <c r="J914" i="3"/>
  <c r="K914" i="3"/>
  <c r="L914" i="3"/>
  <c r="M914" i="3"/>
  <c r="AN914" i="3"/>
  <c r="AO914" i="3"/>
  <c r="AP914" i="3"/>
  <c r="AQ914" i="3"/>
  <c r="AR914" i="3"/>
  <c r="AS914" i="3"/>
  <c r="AT914" i="3"/>
  <c r="AU914" i="3"/>
  <c r="BC914" i="3"/>
  <c r="C915" i="3"/>
  <c r="D915" i="3"/>
  <c r="E915" i="3"/>
  <c r="F915" i="3"/>
  <c r="G915" i="3"/>
  <c r="H915" i="3"/>
  <c r="J915" i="3"/>
  <c r="K915" i="3"/>
  <c r="L915" i="3"/>
  <c r="M915" i="3"/>
  <c r="AN915" i="3"/>
  <c r="AO915" i="3"/>
  <c r="AP915" i="3"/>
  <c r="AQ915" i="3"/>
  <c r="AR915" i="3"/>
  <c r="AS915" i="3"/>
  <c r="AT915" i="3"/>
  <c r="AU915" i="3"/>
  <c r="BC915" i="3"/>
  <c r="C916" i="3"/>
  <c r="D916" i="3"/>
  <c r="E916" i="3"/>
  <c r="F916" i="3"/>
  <c r="G916" i="3"/>
  <c r="H916" i="3"/>
  <c r="J916" i="3"/>
  <c r="K916" i="3"/>
  <c r="L916" i="3"/>
  <c r="M916" i="3"/>
  <c r="AN916" i="3"/>
  <c r="AO916" i="3"/>
  <c r="AP916" i="3"/>
  <c r="AQ916" i="3"/>
  <c r="AR916" i="3"/>
  <c r="AS916" i="3"/>
  <c r="AT916" i="3"/>
  <c r="AU916" i="3"/>
  <c r="BC916" i="3"/>
  <c r="C917" i="3"/>
  <c r="D917" i="3"/>
  <c r="E917" i="3"/>
  <c r="F917" i="3"/>
  <c r="G917" i="3"/>
  <c r="H917" i="3"/>
  <c r="J917" i="3"/>
  <c r="K917" i="3"/>
  <c r="L917" i="3"/>
  <c r="M917" i="3"/>
  <c r="AN917" i="3"/>
  <c r="AO917" i="3"/>
  <c r="AP917" i="3"/>
  <c r="AQ917" i="3"/>
  <c r="AR917" i="3"/>
  <c r="AS917" i="3"/>
  <c r="AT917" i="3"/>
  <c r="AU917" i="3"/>
  <c r="BC917" i="3"/>
  <c r="C918" i="3"/>
  <c r="D918" i="3"/>
  <c r="E918" i="3"/>
  <c r="F918" i="3"/>
  <c r="G918" i="3"/>
  <c r="H918" i="3"/>
  <c r="J918" i="3"/>
  <c r="K918" i="3"/>
  <c r="L918" i="3"/>
  <c r="M918" i="3"/>
  <c r="AN918" i="3"/>
  <c r="AO918" i="3"/>
  <c r="AP918" i="3"/>
  <c r="AQ918" i="3"/>
  <c r="AR918" i="3"/>
  <c r="AS918" i="3"/>
  <c r="AT918" i="3"/>
  <c r="AU918" i="3"/>
  <c r="BC918" i="3"/>
  <c r="C919" i="3"/>
  <c r="D919" i="3"/>
  <c r="E919" i="3"/>
  <c r="F919" i="3"/>
  <c r="G919" i="3"/>
  <c r="H919" i="3"/>
  <c r="J919" i="3"/>
  <c r="K919" i="3"/>
  <c r="L919" i="3"/>
  <c r="M919" i="3"/>
  <c r="AN919" i="3"/>
  <c r="AO919" i="3"/>
  <c r="AP919" i="3"/>
  <c r="AQ919" i="3"/>
  <c r="AR919" i="3"/>
  <c r="AS919" i="3"/>
  <c r="AT919" i="3"/>
  <c r="AU919" i="3"/>
  <c r="BC919" i="3"/>
  <c r="C920" i="3"/>
  <c r="D920" i="3"/>
  <c r="E920" i="3"/>
  <c r="F920" i="3"/>
  <c r="G920" i="3"/>
  <c r="H920" i="3"/>
  <c r="J920" i="3"/>
  <c r="K920" i="3"/>
  <c r="L920" i="3"/>
  <c r="M920" i="3"/>
  <c r="AN920" i="3"/>
  <c r="AO920" i="3"/>
  <c r="AP920" i="3"/>
  <c r="AQ920" i="3"/>
  <c r="AR920" i="3"/>
  <c r="AS920" i="3"/>
  <c r="AT920" i="3"/>
  <c r="AU920" i="3"/>
  <c r="BC920" i="3"/>
  <c r="C921" i="3"/>
  <c r="D921" i="3"/>
  <c r="E921" i="3"/>
  <c r="F921" i="3"/>
  <c r="G921" i="3"/>
  <c r="H921" i="3"/>
  <c r="J921" i="3"/>
  <c r="K921" i="3"/>
  <c r="L921" i="3"/>
  <c r="M921" i="3"/>
  <c r="AN921" i="3"/>
  <c r="AO921" i="3"/>
  <c r="AP921" i="3"/>
  <c r="AQ921" i="3"/>
  <c r="AR921" i="3"/>
  <c r="AS921" i="3"/>
  <c r="AT921" i="3"/>
  <c r="AU921" i="3"/>
  <c r="BC921" i="3"/>
  <c r="C922" i="3"/>
  <c r="D922" i="3"/>
  <c r="E922" i="3"/>
  <c r="F922" i="3"/>
  <c r="G922" i="3"/>
  <c r="H922" i="3"/>
  <c r="J922" i="3"/>
  <c r="K922" i="3"/>
  <c r="L922" i="3"/>
  <c r="M922" i="3"/>
  <c r="AN922" i="3"/>
  <c r="AO922" i="3"/>
  <c r="AP922" i="3"/>
  <c r="AQ922" i="3"/>
  <c r="AR922" i="3"/>
  <c r="AS922" i="3"/>
  <c r="AT922" i="3"/>
  <c r="AU922" i="3"/>
  <c r="BC922" i="3"/>
  <c r="C923" i="3"/>
  <c r="D923" i="3"/>
  <c r="E923" i="3"/>
  <c r="F923" i="3"/>
  <c r="G923" i="3"/>
  <c r="H923" i="3"/>
  <c r="J923" i="3"/>
  <c r="K923" i="3"/>
  <c r="L923" i="3"/>
  <c r="M923" i="3"/>
  <c r="AN923" i="3"/>
  <c r="AO923" i="3"/>
  <c r="AP923" i="3"/>
  <c r="AQ923" i="3"/>
  <c r="AR923" i="3"/>
  <c r="AS923" i="3"/>
  <c r="AT923" i="3"/>
  <c r="AU923" i="3"/>
  <c r="BC923" i="3"/>
  <c r="C924" i="3"/>
  <c r="D924" i="3"/>
  <c r="E924" i="3"/>
  <c r="F924" i="3"/>
  <c r="G924" i="3"/>
  <c r="H924" i="3"/>
  <c r="J924" i="3"/>
  <c r="K924" i="3"/>
  <c r="L924" i="3"/>
  <c r="M924" i="3"/>
  <c r="AN924" i="3"/>
  <c r="AO924" i="3"/>
  <c r="AP924" i="3"/>
  <c r="AQ924" i="3"/>
  <c r="AR924" i="3"/>
  <c r="AS924" i="3"/>
  <c r="AT924" i="3"/>
  <c r="AU924" i="3"/>
  <c r="BC924" i="3"/>
  <c r="C925" i="3"/>
  <c r="D925" i="3"/>
  <c r="E925" i="3"/>
  <c r="F925" i="3"/>
  <c r="G925" i="3"/>
  <c r="H925" i="3"/>
  <c r="J925" i="3"/>
  <c r="K925" i="3"/>
  <c r="L925" i="3"/>
  <c r="M925" i="3"/>
  <c r="AN925" i="3"/>
  <c r="AO925" i="3"/>
  <c r="AP925" i="3"/>
  <c r="AQ925" i="3"/>
  <c r="AR925" i="3"/>
  <c r="AS925" i="3"/>
  <c r="AT925" i="3"/>
  <c r="AU925" i="3"/>
  <c r="BC925" i="3"/>
  <c r="C926" i="3"/>
  <c r="D926" i="3"/>
  <c r="E926" i="3"/>
  <c r="F926" i="3"/>
  <c r="G926" i="3"/>
  <c r="H926" i="3"/>
  <c r="J926" i="3"/>
  <c r="K926" i="3"/>
  <c r="L926" i="3"/>
  <c r="M926" i="3"/>
  <c r="AN926" i="3"/>
  <c r="AO926" i="3"/>
  <c r="AP926" i="3"/>
  <c r="AQ926" i="3"/>
  <c r="AR926" i="3"/>
  <c r="AS926" i="3"/>
  <c r="AT926" i="3"/>
  <c r="AU926" i="3"/>
  <c r="BC926" i="3"/>
  <c r="C927" i="3"/>
  <c r="D927" i="3"/>
  <c r="E927" i="3"/>
  <c r="F927" i="3"/>
  <c r="G927" i="3"/>
  <c r="H927" i="3"/>
  <c r="J927" i="3"/>
  <c r="K927" i="3"/>
  <c r="L927" i="3"/>
  <c r="M927" i="3"/>
  <c r="AN927" i="3"/>
  <c r="AO927" i="3"/>
  <c r="AP927" i="3"/>
  <c r="AQ927" i="3"/>
  <c r="AR927" i="3"/>
  <c r="AS927" i="3"/>
  <c r="AT927" i="3"/>
  <c r="AU927" i="3"/>
  <c r="BC927" i="3"/>
  <c r="C928" i="3"/>
  <c r="D928" i="3"/>
  <c r="E928" i="3"/>
  <c r="F928" i="3"/>
  <c r="G928" i="3"/>
  <c r="H928" i="3"/>
  <c r="J928" i="3"/>
  <c r="K928" i="3"/>
  <c r="L928" i="3"/>
  <c r="M928" i="3"/>
  <c r="AN928" i="3"/>
  <c r="AO928" i="3"/>
  <c r="AP928" i="3"/>
  <c r="AQ928" i="3"/>
  <c r="AR928" i="3"/>
  <c r="AS928" i="3"/>
  <c r="AT928" i="3"/>
  <c r="AU928" i="3"/>
  <c r="BC928" i="3"/>
  <c r="C929" i="3"/>
  <c r="D929" i="3"/>
  <c r="E929" i="3"/>
  <c r="F929" i="3"/>
  <c r="G929" i="3"/>
  <c r="H929" i="3"/>
  <c r="J929" i="3"/>
  <c r="K929" i="3"/>
  <c r="L929" i="3"/>
  <c r="M929" i="3"/>
  <c r="AN929" i="3"/>
  <c r="AO929" i="3"/>
  <c r="AP929" i="3"/>
  <c r="AQ929" i="3"/>
  <c r="AR929" i="3"/>
  <c r="AS929" i="3"/>
  <c r="AT929" i="3"/>
  <c r="AU929" i="3"/>
  <c r="BC929" i="3"/>
  <c r="C930" i="3"/>
  <c r="D930" i="3"/>
  <c r="E930" i="3"/>
  <c r="F930" i="3"/>
  <c r="G930" i="3"/>
  <c r="H930" i="3"/>
  <c r="J930" i="3"/>
  <c r="K930" i="3"/>
  <c r="L930" i="3"/>
  <c r="M930" i="3"/>
  <c r="AN930" i="3"/>
  <c r="AO930" i="3"/>
  <c r="AP930" i="3"/>
  <c r="AQ930" i="3"/>
  <c r="AR930" i="3"/>
  <c r="AS930" i="3"/>
  <c r="AT930" i="3"/>
  <c r="AU930" i="3"/>
  <c r="BC930" i="3"/>
  <c r="C931" i="3"/>
  <c r="D931" i="3"/>
  <c r="E931" i="3"/>
  <c r="F931" i="3"/>
  <c r="G931" i="3"/>
  <c r="H931" i="3"/>
  <c r="J931" i="3"/>
  <c r="K931" i="3"/>
  <c r="L931" i="3"/>
  <c r="M931" i="3"/>
  <c r="AN931" i="3"/>
  <c r="AO931" i="3"/>
  <c r="AP931" i="3"/>
  <c r="AQ931" i="3"/>
  <c r="AR931" i="3"/>
  <c r="AS931" i="3"/>
  <c r="AT931" i="3"/>
  <c r="AU931" i="3"/>
  <c r="BC931" i="3"/>
  <c r="C932" i="3"/>
  <c r="D932" i="3"/>
  <c r="E932" i="3"/>
  <c r="F932" i="3"/>
  <c r="G932" i="3"/>
  <c r="H932" i="3"/>
  <c r="J932" i="3"/>
  <c r="K932" i="3"/>
  <c r="L932" i="3"/>
  <c r="M932" i="3"/>
  <c r="AN932" i="3"/>
  <c r="AO932" i="3"/>
  <c r="AP932" i="3"/>
  <c r="AQ932" i="3"/>
  <c r="AR932" i="3"/>
  <c r="AS932" i="3"/>
  <c r="AT932" i="3"/>
  <c r="AU932" i="3"/>
  <c r="C934" i="3"/>
  <c r="D934" i="3"/>
  <c r="E934" i="3"/>
  <c r="F934" i="3"/>
  <c r="G934" i="3"/>
  <c r="H934" i="3"/>
  <c r="J934" i="3"/>
  <c r="K934" i="3"/>
  <c r="L934" i="3"/>
  <c r="M934" i="3"/>
  <c r="AN934" i="3"/>
  <c r="AO934" i="3"/>
  <c r="AP934" i="3"/>
  <c r="AQ934" i="3"/>
  <c r="AR934" i="3"/>
  <c r="AS934" i="3"/>
  <c r="AT934" i="3"/>
  <c r="AU934" i="3"/>
  <c r="BC934" i="3"/>
  <c r="C935" i="3"/>
  <c r="D935" i="3"/>
  <c r="E935" i="3"/>
  <c r="F935" i="3"/>
  <c r="G935" i="3"/>
  <c r="H935" i="3"/>
  <c r="J935" i="3"/>
  <c r="K935" i="3"/>
  <c r="L935" i="3"/>
  <c r="M935" i="3"/>
  <c r="AN935" i="3"/>
  <c r="AO935" i="3"/>
  <c r="AP935" i="3"/>
  <c r="AQ935" i="3"/>
  <c r="AR935" i="3"/>
  <c r="AS935" i="3"/>
  <c r="AT935" i="3"/>
  <c r="AU935" i="3"/>
  <c r="BC935" i="3"/>
  <c r="C936" i="3"/>
  <c r="D936" i="3"/>
  <c r="E936" i="3"/>
  <c r="F936" i="3"/>
  <c r="G936" i="3"/>
  <c r="H936" i="3"/>
  <c r="J936" i="3"/>
  <c r="K936" i="3"/>
  <c r="L936" i="3"/>
  <c r="M936" i="3"/>
  <c r="AN936" i="3"/>
  <c r="AO936" i="3"/>
  <c r="AP936" i="3"/>
  <c r="AQ936" i="3"/>
  <c r="AR936" i="3"/>
  <c r="AS936" i="3"/>
  <c r="AT936" i="3"/>
  <c r="AU936" i="3"/>
  <c r="BC936" i="3"/>
  <c r="C937" i="3"/>
  <c r="D937" i="3"/>
  <c r="E937" i="3"/>
  <c r="F937" i="3"/>
  <c r="G937" i="3"/>
  <c r="H937" i="3"/>
  <c r="J937" i="3"/>
  <c r="K937" i="3"/>
  <c r="L937" i="3"/>
  <c r="M937" i="3"/>
  <c r="AN937" i="3"/>
  <c r="AO937" i="3"/>
  <c r="AP937" i="3"/>
  <c r="AQ937" i="3"/>
  <c r="AR937" i="3"/>
  <c r="AS937" i="3"/>
  <c r="AT937" i="3"/>
  <c r="AU937" i="3"/>
  <c r="BC937" i="3"/>
  <c r="C938" i="3"/>
  <c r="D938" i="3"/>
  <c r="E938" i="3"/>
  <c r="F938" i="3"/>
  <c r="G938" i="3"/>
  <c r="H938" i="3"/>
  <c r="J938" i="3"/>
  <c r="K938" i="3"/>
  <c r="L938" i="3"/>
  <c r="M938" i="3"/>
  <c r="AN938" i="3"/>
  <c r="AO938" i="3"/>
  <c r="AP938" i="3"/>
  <c r="AQ938" i="3"/>
  <c r="AR938" i="3"/>
  <c r="AS938" i="3"/>
  <c r="AT938" i="3"/>
  <c r="AU938" i="3"/>
  <c r="BC938" i="3"/>
  <c r="C939" i="3"/>
  <c r="D939" i="3"/>
  <c r="E939" i="3"/>
  <c r="F939" i="3"/>
  <c r="G939" i="3"/>
  <c r="H939" i="3"/>
  <c r="J939" i="3"/>
  <c r="K939" i="3"/>
  <c r="L939" i="3"/>
  <c r="M939" i="3"/>
  <c r="AN939" i="3"/>
  <c r="AO939" i="3"/>
  <c r="AP939" i="3"/>
  <c r="AQ939" i="3"/>
  <c r="AR939" i="3"/>
  <c r="AS939" i="3"/>
  <c r="AT939" i="3"/>
  <c r="AU939" i="3"/>
  <c r="BC939" i="3"/>
  <c r="C940" i="3"/>
  <c r="D940" i="3"/>
  <c r="E940" i="3"/>
  <c r="F940" i="3"/>
  <c r="G940" i="3"/>
  <c r="H940" i="3"/>
  <c r="J940" i="3"/>
  <c r="K940" i="3"/>
  <c r="L940" i="3"/>
  <c r="M940" i="3"/>
  <c r="AN940" i="3"/>
  <c r="AO940" i="3"/>
  <c r="AP940" i="3"/>
  <c r="AQ940" i="3"/>
  <c r="AR940" i="3"/>
  <c r="AS940" i="3"/>
  <c r="AT940" i="3"/>
  <c r="AU940" i="3"/>
  <c r="BC940" i="3"/>
  <c r="C941" i="3"/>
  <c r="D941" i="3"/>
  <c r="E941" i="3"/>
  <c r="F941" i="3"/>
  <c r="G941" i="3"/>
  <c r="H941" i="3"/>
  <c r="J941" i="3"/>
  <c r="K941" i="3"/>
  <c r="L941" i="3"/>
  <c r="M941" i="3"/>
  <c r="AN941" i="3"/>
  <c r="AO941" i="3"/>
  <c r="AP941" i="3"/>
  <c r="AQ941" i="3"/>
  <c r="AR941" i="3"/>
  <c r="AS941" i="3"/>
  <c r="AT941" i="3"/>
  <c r="AU941" i="3"/>
  <c r="BC941" i="3"/>
  <c r="C942" i="3"/>
  <c r="D942" i="3"/>
  <c r="E942" i="3"/>
  <c r="F942" i="3"/>
  <c r="G942" i="3"/>
  <c r="H942" i="3"/>
  <c r="J942" i="3"/>
  <c r="K942" i="3"/>
  <c r="L942" i="3"/>
  <c r="M942" i="3"/>
  <c r="AN942" i="3"/>
  <c r="AO942" i="3"/>
  <c r="AP942" i="3"/>
  <c r="AQ942" i="3"/>
  <c r="AR942" i="3"/>
  <c r="AS942" i="3"/>
  <c r="AT942" i="3"/>
  <c r="AU942" i="3"/>
  <c r="BC942" i="3"/>
  <c r="C943" i="3"/>
  <c r="D943" i="3"/>
  <c r="E943" i="3"/>
  <c r="F943" i="3"/>
  <c r="G943" i="3"/>
  <c r="H943" i="3"/>
  <c r="J943" i="3"/>
  <c r="K943" i="3"/>
  <c r="L943" i="3"/>
  <c r="M943" i="3"/>
  <c r="AN943" i="3"/>
  <c r="AO943" i="3"/>
  <c r="AP943" i="3"/>
  <c r="AQ943" i="3"/>
  <c r="AR943" i="3"/>
  <c r="AS943" i="3"/>
  <c r="AT943" i="3"/>
  <c r="AU943" i="3"/>
  <c r="BC943" i="3"/>
  <c r="C944" i="3"/>
  <c r="D944" i="3"/>
  <c r="E944" i="3"/>
  <c r="F944" i="3"/>
  <c r="G944" i="3"/>
  <c r="H944" i="3"/>
  <c r="J944" i="3"/>
  <c r="K944" i="3"/>
  <c r="L944" i="3"/>
  <c r="M944" i="3"/>
  <c r="AN944" i="3"/>
  <c r="AO944" i="3"/>
  <c r="AP944" i="3"/>
  <c r="AQ944" i="3"/>
  <c r="AR944" i="3"/>
  <c r="AS944" i="3"/>
  <c r="AT944" i="3"/>
  <c r="AU944" i="3"/>
  <c r="BC944" i="3"/>
  <c r="C945" i="3"/>
  <c r="D945" i="3"/>
  <c r="E945" i="3"/>
  <c r="F945" i="3"/>
  <c r="G945" i="3"/>
  <c r="H945" i="3"/>
  <c r="J945" i="3"/>
  <c r="K945" i="3"/>
  <c r="L945" i="3"/>
  <c r="M945" i="3"/>
  <c r="AN945" i="3"/>
  <c r="AO945" i="3"/>
  <c r="AP945" i="3"/>
  <c r="AQ945" i="3"/>
  <c r="AR945" i="3"/>
  <c r="AS945" i="3"/>
  <c r="AT945" i="3"/>
  <c r="AU945" i="3"/>
  <c r="BC945" i="3"/>
  <c r="C946" i="3"/>
  <c r="D946" i="3"/>
  <c r="E946" i="3"/>
  <c r="F946" i="3"/>
  <c r="G946" i="3"/>
  <c r="H946" i="3"/>
  <c r="J946" i="3"/>
  <c r="K946" i="3"/>
  <c r="L946" i="3"/>
  <c r="M946" i="3"/>
  <c r="AN946" i="3"/>
  <c r="AO946" i="3"/>
  <c r="AP946" i="3"/>
  <c r="AQ946" i="3"/>
  <c r="AR946" i="3"/>
  <c r="AS946" i="3"/>
  <c r="AT946" i="3"/>
  <c r="AU946" i="3"/>
  <c r="BC946" i="3"/>
  <c r="C947" i="3"/>
  <c r="D947" i="3"/>
  <c r="E947" i="3"/>
  <c r="F947" i="3"/>
  <c r="G947" i="3"/>
  <c r="H947" i="3"/>
  <c r="J947" i="3"/>
  <c r="K947" i="3"/>
  <c r="L947" i="3"/>
  <c r="M947" i="3"/>
  <c r="AN947" i="3"/>
  <c r="AO947" i="3"/>
  <c r="AP947" i="3"/>
  <c r="AQ947" i="3"/>
  <c r="AR947" i="3"/>
  <c r="AS947" i="3"/>
  <c r="AT947" i="3"/>
  <c r="AU947" i="3"/>
  <c r="BC947" i="3"/>
  <c r="C948" i="3"/>
  <c r="D948" i="3"/>
  <c r="E948" i="3"/>
  <c r="F948" i="3"/>
  <c r="G948" i="3"/>
  <c r="H948" i="3"/>
  <c r="J948" i="3"/>
  <c r="K948" i="3"/>
  <c r="L948" i="3"/>
  <c r="M948" i="3"/>
  <c r="AN948" i="3"/>
  <c r="AO948" i="3"/>
  <c r="AP948" i="3"/>
  <c r="AQ948" i="3"/>
  <c r="AR948" i="3"/>
  <c r="AS948" i="3"/>
  <c r="AT948" i="3"/>
  <c r="AU948" i="3"/>
  <c r="BC948" i="3"/>
  <c r="C949" i="3"/>
  <c r="D949" i="3"/>
  <c r="E949" i="3"/>
  <c r="F949" i="3"/>
  <c r="G949" i="3"/>
  <c r="H949" i="3"/>
  <c r="J949" i="3"/>
  <c r="K949" i="3"/>
  <c r="L949" i="3"/>
  <c r="M949" i="3"/>
  <c r="AN949" i="3"/>
  <c r="AO949" i="3"/>
  <c r="AP949" i="3"/>
  <c r="AQ949" i="3"/>
  <c r="AR949" i="3"/>
  <c r="AS949" i="3"/>
  <c r="AT949" i="3"/>
  <c r="AU949" i="3"/>
  <c r="BC949" i="3"/>
  <c r="C950" i="3"/>
  <c r="D950" i="3"/>
  <c r="E950" i="3"/>
  <c r="F950" i="3"/>
  <c r="G950" i="3"/>
  <c r="H950" i="3"/>
  <c r="J950" i="3"/>
  <c r="K950" i="3"/>
  <c r="L950" i="3"/>
  <c r="M950" i="3"/>
  <c r="AN950" i="3"/>
  <c r="AO950" i="3"/>
  <c r="AP950" i="3"/>
  <c r="AQ950" i="3"/>
  <c r="AR950" i="3"/>
  <c r="AS950" i="3"/>
  <c r="AT950" i="3"/>
  <c r="AU950" i="3"/>
  <c r="BC950" i="3"/>
  <c r="C951" i="3"/>
  <c r="D951" i="3"/>
  <c r="E951" i="3"/>
  <c r="F951" i="3"/>
  <c r="G951" i="3"/>
  <c r="H951" i="3"/>
  <c r="J951" i="3"/>
  <c r="K951" i="3"/>
  <c r="L951" i="3"/>
  <c r="M951" i="3"/>
  <c r="AN951" i="3"/>
  <c r="AO951" i="3"/>
  <c r="AP951" i="3"/>
  <c r="AQ951" i="3"/>
  <c r="AR951" i="3"/>
  <c r="AS951" i="3"/>
  <c r="AT951" i="3"/>
  <c r="AU951" i="3"/>
  <c r="BC951" i="3"/>
  <c r="C952" i="3"/>
  <c r="D952" i="3"/>
  <c r="E952" i="3"/>
  <c r="F952" i="3"/>
  <c r="G952" i="3"/>
  <c r="H952" i="3"/>
  <c r="J952" i="3"/>
  <c r="K952" i="3"/>
  <c r="L952" i="3"/>
  <c r="M952" i="3"/>
  <c r="AN952" i="3"/>
  <c r="AO952" i="3"/>
  <c r="AP952" i="3"/>
  <c r="AQ952" i="3"/>
  <c r="AR952" i="3"/>
  <c r="AS952" i="3"/>
  <c r="AT952" i="3"/>
  <c r="AU952" i="3"/>
  <c r="BC952" i="3"/>
  <c r="C953" i="3"/>
  <c r="D953" i="3"/>
  <c r="E953" i="3"/>
  <c r="F953" i="3"/>
  <c r="G953" i="3"/>
  <c r="H953" i="3"/>
  <c r="J953" i="3"/>
  <c r="K953" i="3"/>
  <c r="L953" i="3"/>
  <c r="M953" i="3"/>
  <c r="AN953" i="3"/>
  <c r="AO953" i="3"/>
  <c r="AP953" i="3"/>
  <c r="AQ953" i="3"/>
  <c r="AR953" i="3"/>
  <c r="AS953" i="3"/>
  <c r="AT953" i="3"/>
  <c r="AU953" i="3"/>
  <c r="BC953" i="3"/>
  <c r="C954" i="3"/>
  <c r="D954" i="3"/>
  <c r="E954" i="3"/>
  <c r="F954" i="3"/>
  <c r="G954" i="3"/>
  <c r="H954" i="3"/>
  <c r="J954" i="3"/>
  <c r="K954" i="3"/>
  <c r="L954" i="3"/>
  <c r="M954" i="3"/>
  <c r="AN954" i="3"/>
  <c r="AO954" i="3"/>
  <c r="AP954" i="3"/>
  <c r="AQ954" i="3"/>
  <c r="AR954" i="3"/>
  <c r="AS954" i="3"/>
  <c r="AT954" i="3"/>
  <c r="AU954" i="3"/>
  <c r="BC954" i="3"/>
  <c r="C955" i="3"/>
  <c r="D955" i="3"/>
  <c r="E955" i="3"/>
  <c r="F955" i="3"/>
  <c r="G955" i="3"/>
  <c r="H955" i="3"/>
  <c r="J955" i="3"/>
  <c r="K955" i="3"/>
  <c r="L955" i="3"/>
  <c r="M955" i="3"/>
  <c r="AN955" i="3"/>
  <c r="AO955" i="3"/>
  <c r="AP955" i="3"/>
  <c r="AQ955" i="3"/>
  <c r="AR955" i="3"/>
  <c r="AS955" i="3"/>
  <c r="AT955" i="3"/>
  <c r="AU955" i="3"/>
  <c r="BC955" i="3"/>
  <c r="C956" i="3"/>
  <c r="D956" i="3"/>
  <c r="E956" i="3"/>
  <c r="F956" i="3"/>
  <c r="G956" i="3"/>
  <c r="H956" i="3"/>
  <c r="J956" i="3"/>
  <c r="K956" i="3"/>
  <c r="L956" i="3"/>
  <c r="M956" i="3"/>
  <c r="AN956" i="3"/>
  <c r="AO956" i="3"/>
  <c r="AP956" i="3"/>
  <c r="AQ956" i="3"/>
  <c r="AR956" i="3"/>
  <c r="AS956" i="3"/>
  <c r="AT956" i="3"/>
  <c r="AU956" i="3"/>
  <c r="BC956" i="3"/>
  <c r="C957" i="3"/>
  <c r="D957" i="3"/>
  <c r="E957" i="3"/>
  <c r="F957" i="3"/>
  <c r="G957" i="3"/>
  <c r="H957" i="3"/>
  <c r="J957" i="3"/>
  <c r="K957" i="3"/>
  <c r="L957" i="3"/>
  <c r="M957" i="3"/>
  <c r="AN957" i="3"/>
  <c r="AO957" i="3"/>
  <c r="AP957" i="3"/>
  <c r="AQ957" i="3"/>
  <c r="AR957" i="3"/>
  <c r="AS957" i="3"/>
  <c r="AT957" i="3"/>
  <c r="AU957" i="3"/>
  <c r="BC957" i="3"/>
  <c r="C958" i="3"/>
  <c r="D958" i="3"/>
  <c r="E958" i="3"/>
  <c r="F958" i="3"/>
  <c r="G958" i="3"/>
  <c r="H958" i="3"/>
  <c r="J958" i="3"/>
  <c r="K958" i="3"/>
  <c r="L958" i="3"/>
  <c r="M958" i="3"/>
  <c r="AN958" i="3"/>
  <c r="AO958" i="3"/>
  <c r="AP958" i="3"/>
  <c r="AQ958" i="3"/>
  <c r="AR958" i="3"/>
  <c r="AS958" i="3"/>
  <c r="AT958" i="3"/>
  <c r="AU958" i="3"/>
  <c r="BC958" i="3"/>
  <c r="C959" i="3"/>
  <c r="D959" i="3"/>
  <c r="E959" i="3"/>
  <c r="F959" i="3"/>
  <c r="G959" i="3"/>
  <c r="H959" i="3"/>
  <c r="J959" i="3"/>
  <c r="K959" i="3"/>
  <c r="L959" i="3"/>
  <c r="M959" i="3"/>
  <c r="AN959" i="3"/>
  <c r="AO959" i="3"/>
  <c r="AP959" i="3"/>
  <c r="AQ959" i="3"/>
  <c r="AR959" i="3"/>
  <c r="AS959" i="3"/>
  <c r="AT959" i="3"/>
  <c r="AU959" i="3"/>
  <c r="BC959" i="3"/>
  <c r="C960" i="3"/>
  <c r="D960" i="3"/>
  <c r="E960" i="3"/>
  <c r="F960" i="3"/>
  <c r="G960" i="3"/>
  <c r="H960" i="3"/>
  <c r="J960" i="3"/>
  <c r="K960" i="3"/>
  <c r="L960" i="3"/>
  <c r="M960" i="3"/>
  <c r="AN960" i="3"/>
  <c r="AO960" i="3"/>
  <c r="AP960" i="3"/>
  <c r="AQ960" i="3"/>
  <c r="AR960" i="3"/>
  <c r="AS960" i="3"/>
  <c r="AT960" i="3"/>
  <c r="AU960" i="3"/>
  <c r="BC960" i="3"/>
  <c r="C961" i="3"/>
  <c r="D961" i="3"/>
  <c r="E961" i="3"/>
  <c r="F961" i="3"/>
  <c r="G961" i="3"/>
  <c r="H961" i="3"/>
  <c r="J961" i="3"/>
  <c r="K961" i="3"/>
  <c r="L961" i="3"/>
  <c r="M961" i="3"/>
  <c r="AN961" i="3"/>
  <c r="AO961" i="3"/>
  <c r="AP961" i="3"/>
  <c r="AQ961" i="3"/>
  <c r="AR961" i="3"/>
  <c r="AS961" i="3"/>
  <c r="AT961" i="3"/>
  <c r="AU961" i="3"/>
  <c r="BC961" i="3"/>
  <c r="C962" i="3"/>
  <c r="D962" i="3"/>
  <c r="E962" i="3"/>
  <c r="F962" i="3"/>
  <c r="G962" i="3"/>
  <c r="H962" i="3"/>
  <c r="J962" i="3"/>
  <c r="K962" i="3"/>
  <c r="L962" i="3"/>
  <c r="M962" i="3"/>
  <c r="AN962" i="3"/>
  <c r="AO962" i="3"/>
  <c r="AP962" i="3"/>
  <c r="AQ962" i="3"/>
  <c r="AR962" i="3"/>
  <c r="AS962" i="3"/>
  <c r="AT962" i="3"/>
  <c r="AU962" i="3"/>
  <c r="BC962" i="3"/>
  <c r="C963" i="3"/>
  <c r="D963" i="3"/>
  <c r="E963" i="3"/>
  <c r="F963" i="3"/>
  <c r="G963" i="3"/>
  <c r="H963" i="3"/>
  <c r="J963" i="3"/>
  <c r="K963" i="3"/>
  <c r="L963" i="3"/>
  <c r="M963" i="3"/>
  <c r="AN963" i="3"/>
  <c r="AO963" i="3"/>
  <c r="AP963" i="3"/>
  <c r="AQ963" i="3"/>
  <c r="AR963" i="3"/>
  <c r="AS963" i="3"/>
  <c r="AT963" i="3"/>
  <c r="AU963" i="3"/>
  <c r="BC963" i="3"/>
  <c r="C964" i="3"/>
  <c r="D964" i="3"/>
  <c r="E964" i="3"/>
  <c r="F964" i="3"/>
  <c r="G964" i="3"/>
  <c r="H964" i="3"/>
  <c r="J964" i="3"/>
  <c r="K964" i="3"/>
  <c r="L964" i="3"/>
  <c r="M964" i="3"/>
  <c r="AN964" i="3"/>
  <c r="AO964" i="3"/>
  <c r="AP964" i="3"/>
  <c r="AQ964" i="3"/>
  <c r="AR964" i="3"/>
  <c r="AS964" i="3"/>
  <c r="AT964" i="3"/>
  <c r="AU964" i="3"/>
  <c r="BC964" i="3"/>
  <c r="C965" i="3"/>
  <c r="D965" i="3"/>
  <c r="E965" i="3"/>
  <c r="F965" i="3"/>
  <c r="G965" i="3"/>
  <c r="H965" i="3"/>
  <c r="J965" i="3"/>
  <c r="K965" i="3"/>
  <c r="L965" i="3"/>
  <c r="M965" i="3"/>
  <c r="AN965" i="3"/>
  <c r="AO965" i="3"/>
  <c r="AP965" i="3"/>
  <c r="AQ965" i="3"/>
  <c r="AR965" i="3"/>
  <c r="AS965" i="3"/>
  <c r="AT965" i="3"/>
  <c r="AU965" i="3"/>
  <c r="BC965" i="3"/>
  <c r="C966" i="3"/>
  <c r="D966" i="3"/>
  <c r="E966" i="3"/>
  <c r="F966" i="3"/>
  <c r="G966" i="3"/>
  <c r="H966" i="3"/>
  <c r="J966" i="3"/>
  <c r="K966" i="3"/>
  <c r="L966" i="3"/>
  <c r="M966" i="3"/>
  <c r="AN966" i="3"/>
  <c r="AO966" i="3"/>
  <c r="AP966" i="3"/>
  <c r="AQ966" i="3"/>
  <c r="AR966" i="3"/>
  <c r="AS966" i="3"/>
  <c r="AT966" i="3"/>
  <c r="AU966" i="3"/>
  <c r="BC966" i="3"/>
  <c r="C967" i="3"/>
  <c r="D967" i="3"/>
  <c r="E967" i="3"/>
  <c r="F967" i="3"/>
  <c r="G967" i="3"/>
  <c r="H967" i="3"/>
  <c r="J967" i="3"/>
  <c r="K967" i="3"/>
  <c r="L967" i="3"/>
  <c r="M967" i="3"/>
  <c r="AN967" i="3"/>
  <c r="AO967" i="3"/>
  <c r="AP967" i="3"/>
  <c r="AQ967" i="3"/>
  <c r="AR967" i="3"/>
  <c r="AS967" i="3"/>
  <c r="AT967" i="3"/>
  <c r="AU967" i="3"/>
  <c r="BC967" i="3"/>
  <c r="C968" i="3"/>
  <c r="D968" i="3"/>
  <c r="E968" i="3"/>
  <c r="F968" i="3"/>
  <c r="G968" i="3"/>
  <c r="H968" i="3"/>
  <c r="J968" i="3"/>
  <c r="K968" i="3"/>
  <c r="L968" i="3"/>
  <c r="M968" i="3"/>
  <c r="AN968" i="3"/>
  <c r="AO968" i="3"/>
  <c r="AP968" i="3"/>
  <c r="AQ968" i="3"/>
  <c r="AR968" i="3"/>
  <c r="AS968" i="3"/>
  <c r="AT968" i="3"/>
  <c r="AU968" i="3"/>
  <c r="BC968" i="3"/>
  <c r="C969" i="3"/>
  <c r="D969" i="3"/>
  <c r="E969" i="3"/>
  <c r="F969" i="3"/>
  <c r="G969" i="3"/>
  <c r="H969" i="3"/>
  <c r="J969" i="3"/>
  <c r="K969" i="3"/>
  <c r="L969" i="3"/>
  <c r="M969" i="3"/>
  <c r="AN969" i="3"/>
  <c r="AO969" i="3"/>
  <c r="AP969" i="3"/>
  <c r="AQ969" i="3"/>
  <c r="AR969" i="3"/>
  <c r="AS969" i="3"/>
  <c r="AT969" i="3"/>
  <c r="AU969" i="3"/>
  <c r="BC969" i="3"/>
  <c r="C970" i="3"/>
  <c r="D970" i="3"/>
  <c r="E970" i="3"/>
  <c r="F970" i="3"/>
  <c r="G970" i="3"/>
  <c r="H970" i="3"/>
  <c r="J970" i="3"/>
  <c r="K970" i="3"/>
  <c r="L970" i="3"/>
  <c r="M970" i="3"/>
  <c r="AN970" i="3"/>
  <c r="AO970" i="3"/>
  <c r="AP970" i="3"/>
  <c r="AQ970" i="3"/>
  <c r="AR970" i="3"/>
  <c r="AS970" i="3"/>
  <c r="AT970" i="3"/>
  <c r="AU970" i="3"/>
  <c r="BC970" i="3"/>
  <c r="C971" i="3"/>
  <c r="D971" i="3"/>
  <c r="E971" i="3"/>
  <c r="F971" i="3"/>
  <c r="G971" i="3"/>
  <c r="H971" i="3"/>
  <c r="J971" i="3"/>
  <c r="K971" i="3"/>
  <c r="L971" i="3"/>
  <c r="M971" i="3"/>
  <c r="AN971" i="3"/>
  <c r="AO971" i="3"/>
  <c r="AP971" i="3"/>
  <c r="AQ971" i="3"/>
  <c r="AR971" i="3"/>
  <c r="AS971" i="3"/>
  <c r="AT971" i="3"/>
  <c r="AU971" i="3"/>
  <c r="BC971" i="3"/>
  <c r="C972" i="3"/>
  <c r="D972" i="3"/>
  <c r="E972" i="3"/>
  <c r="F972" i="3"/>
  <c r="G972" i="3"/>
  <c r="H972" i="3"/>
  <c r="J972" i="3"/>
  <c r="K972" i="3"/>
  <c r="L972" i="3"/>
  <c r="M972" i="3"/>
  <c r="AN972" i="3"/>
  <c r="AO972" i="3"/>
  <c r="AP972" i="3"/>
  <c r="AQ972" i="3"/>
  <c r="AR972" i="3"/>
  <c r="AS972" i="3"/>
  <c r="AT972" i="3"/>
  <c r="AU972" i="3"/>
  <c r="BC972" i="3"/>
  <c r="C973" i="3"/>
  <c r="D973" i="3"/>
  <c r="E973" i="3"/>
  <c r="F973" i="3"/>
  <c r="G973" i="3"/>
  <c r="H973" i="3"/>
  <c r="J973" i="3"/>
  <c r="K973" i="3"/>
  <c r="L973" i="3"/>
  <c r="M973" i="3"/>
  <c r="AN973" i="3"/>
  <c r="AO973" i="3"/>
  <c r="AP973" i="3"/>
  <c r="AQ973" i="3"/>
  <c r="AR973" i="3"/>
  <c r="AS973" i="3"/>
  <c r="AT973" i="3"/>
  <c r="AU973" i="3"/>
  <c r="BC973" i="3"/>
  <c r="C974" i="3"/>
  <c r="D974" i="3"/>
  <c r="E974" i="3"/>
  <c r="F974" i="3"/>
  <c r="G974" i="3"/>
  <c r="H974" i="3"/>
  <c r="J974" i="3"/>
  <c r="K974" i="3"/>
  <c r="L974" i="3"/>
  <c r="M974" i="3"/>
  <c r="AN974" i="3"/>
  <c r="AO974" i="3"/>
  <c r="AP974" i="3"/>
  <c r="AQ974" i="3"/>
  <c r="AR974" i="3"/>
  <c r="AS974" i="3"/>
  <c r="AT974" i="3"/>
  <c r="AU974" i="3"/>
  <c r="BC974" i="3"/>
  <c r="C975" i="3"/>
  <c r="D975" i="3"/>
  <c r="E975" i="3"/>
  <c r="F975" i="3"/>
  <c r="G975" i="3"/>
  <c r="H975" i="3"/>
  <c r="J975" i="3"/>
  <c r="K975" i="3"/>
  <c r="L975" i="3"/>
  <c r="M975" i="3"/>
  <c r="AN975" i="3"/>
  <c r="AO975" i="3"/>
  <c r="AP975" i="3"/>
  <c r="AQ975" i="3"/>
  <c r="AR975" i="3"/>
  <c r="AS975" i="3"/>
  <c r="AT975" i="3"/>
  <c r="AU975" i="3"/>
  <c r="BC975" i="3"/>
  <c r="C976" i="3"/>
  <c r="D976" i="3"/>
  <c r="E976" i="3"/>
  <c r="F976" i="3"/>
  <c r="G976" i="3"/>
  <c r="H976" i="3"/>
  <c r="J976" i="3"/>
  <c r="K976" i="3"/>
  <c r="L976" i="3"/>
  <c r="M976" i="3"/>
  <c r="AN976" i="3"/>
  <c r="AO976" i="3"/>
  <c r="AP976" i="3"/>
  <c r="AQ976" i="3"/>
  <c r="AR976" i="3"/>
  <c r="AS976" i="3"/>
  <c r="AT976" i="3"/>
  <c r="AU976" i="3"/>
  <c r="BC976" i="3"/>
  <c r="C977" i="3"/>
  <c r="D977" i="3"/>
  <c r="E977" i="3"/>
  <c r="F977" i="3"/>
  <c r="G977" i="3"/>
  <c r="H977" i="3"/>
  <c r="J977" i="3"/>
  <c r="K977" i="3"/>
  <c r="L977" i="3"/>
  <c r="M977" i="3"/>
  <c r="AN977" i="3"/>
  <c r="AO977" i="3"/>
  <c r="AP977" i="3"/>
  <c r="AQ977" i="3"/>
  <c r="AR977" i="3"/>
  <c r="AS977" i="3"/>
  <c r="AT977" i="3"/>
  <c r="AU977" i="3"/>
  <c r="BC977" i="3"/>
  <c r="C978" i="3"/>
  <c r="D978" i="3"/>
  <c r="E978" i="3"/>
  <c r="F978" i="3"/>
  <c r="G978" i="3"/>
  <c r="H978" i="3"/>
  <c r="J978" i="3"/>
  <c r="K978" i="3"/>
  <c r="L978" i="3"/>
  <c r="M978" i="3"/>
  <c r="AN978" i="3"/>
  <c r="AO978" i="3"/>
  <c r="AP978" i="3"/>
  <c r="AQ978" i="3"/>
  <c r="AR978" i="3"/>
  <c r="AS978" i="3"/>
  <c r="AT978" i="3"/>
  <c r="AU978" i="3"/>
  <c r="BC978" i="3"/>
  <c r="C979" i="3"/>
  <c r="D979" i="3"/>
  <c r="E979" i="3"/>
  <c r="F979" i="3"/>
  <c r="G979" i="3"/>
  <c r="H979" i="3"/>
  <c r="J979" i="3"/>
  <c r="K979" i="3"/>
  <c r="L979" i="3"/>
  <c r="M979" i="3"/>
  <c r="AN979" i="3"/>
  <c r="AO979" i="3"/>
  <c r="AP979" i="3"/>
  <c r="AQ979" i="3"/>
  <c r="AR979" i="3"/>
  <c r="AS979" i="3"/>
  <c r="AT979" i="3"/>
  <c r="AU979" i="3"/>
  <c r="BC979" i="3"/>
  <c r="C980" i="3"/>
  <c r="D980" i="3"/>
  <c r="E980" i="3"/>
  <c r="F980" i="3"/>
  <c r="G980" i="3"/>
  <c r="H980" i="3"/>
  <c r="J980" i="3"/>
  <c r="K980" i="3"/>
  <c r="L980" i="3"/>
  <c r="M980" i="3"/>
  <c r="AN980" i="3"/>
  <c r="AO980" i="3"/>
  <c r="AP980" i="3"/>
  <c r="AQ980" i="3"/>
  <c r="AR980" i="3"/>
  <c r="AS980" i="3"/>
  <c r="AT980" i="3"/>
  <c r="AU980" i="3"/>
  <c r="BC980" i="3"/>
  <c r="C981" i="3"/>
  <c r="D981" i="3"/>
  <c r="E981" i="3"/>
  <c r="F981" i="3"/>
  <c r="G981" i="3"/>
  <c r="H981" i="3"/>
  <c r="J981" i="3"/>
  <c r="K981" i="3"/>
  <c r="L981" i="3"/>
  <c r="M981" i="3"/>
  <c r="AN981" i="3"/>
  <c r="AO981" i="3"/>
  <c r="AP981" i="3"/>
  <c r="AQ981" i="3"/>
  <c r="AR981" i="3"/>
  <c r="AS981" i="3"/>
  <c r="AT981" i="3"/>
  <c r="AU981" i="3"/>
  <c r="BC981" i="3"/>
  <c r="C982" i="3"/>
  <c r="D982" i="3"/>
  <c r="E982" i="3"/>
  <c r="F982" i="3"/>
  <c r="G982" i="3"/>
  <c r="H982" i="3"/>
  <c r="J982" i="3"/>
  <c r="K982" i="3"/>
  <c r="L982" i="3"/>
  <c r="M982" i="3"/>
  <c r="AN982" i="3"/>
  <c r="AO982" i="3"/>
  <c r="AP982" i="3"/>
  <c r="AQ982" i="3"/>
  <c r="AR982" i="3"/>
  <c r="AS982" i="3"/>
  <c r="AT982" i="3"/>
  <c r="AU982" i="3"/>
  <c r="BC982" i="3"/>
  <c r="C983" i="3"/>
  <c r="D983" i="3"/>
  <c r="E983" i="3"/>
  <c r="F983" i="3"/>
  <c r="G983" i="3"/>
  <c r="H983" i="3"/>
  <c r="J983" i="3"/>
  <c r="K983" i="3"/>
  <c r="L983" i="3"/>
  <c r="M983" i="3"/>
  <c r="AN983" i="3"/>
  <c r="AO983" i="3"/>
  <c r="AP983" i="3"/>
  <c r="AQ983" i="3"/>
  <c r="AR983" i="3"/>
  <c r="AS983" i="3"/>
  <c r="AT983" i="3"/>
  <c r="AU983" i="3"/>
  <c r="BC983" i="3"/>
  <c r="C984" i="3"/>
  <c r="D984" i="3"/>
  <c r="E984" i="3"/>
  <c r="F984" i="3"/>
  <c r="G984" i="3"/>
  <c r="H984" i="3"/>
  <c r="J984" i="3"/>
  <c r="K984" i="3"/>
  <c r="L984" i="3"/>
  <c r="M984" i="3"/>
  <c r="AN984" i="3"/>
  <c r="AO984" i="3"/>
  <c r="AP984" i="3"/>
  <c r="AQ984" i="3"/>
  <c r="AR984" i="3"/>
  <c r="AS984" i="3"/>
  <c r="AT984" i="3"/>
  <c r="AU984" i="3"/>
  <c r="BC984" i="3"/>
  <c r="C985" i="3"/>
  <c r="D985" i="3"/>
  <c r="E985" i="3"/>
  <c r="F985" i="3"/>
  <c r="G985" i="3"/>
  <c r="H985" i="3"/>
  <c r="J985" i="3"/>
  <c r="K985" i="3"/>
  <c r="L985" i="3"/>
  <c r="M985" i="3"/>
  <c r="AN985" i="3"/>
  <c r="AO985" i="3"/>
  <c r="AP985" i="3"/>
  <c r="AQ985" i="3"/>
  <c r="AR985" i="3"/>
  <c r="AS985" i="3"/>
  <c r="AT985" i="3"/>
  <c r="AU985" i="3"/>
  <c r="BC985" i="3"/>
  <c r="C986" i="3"/>
  <c r="D986" i="3"/>
  <c r="E986" i="3"/>
  <c r="F986" i="3"/>
  <c r="G986" i="3"/>
  <c r="H986" i="3"/>
  <c r="J986" i="3"/>
  <c r="K986" i="3"/>
  <c r="L986" i="3"/>
  <c r="M986" i="3"/>
  <c r="AN986" i="3"/>
  <c r="AO986" i="3"/>
  <c r="AP986" i="3"/>
  <c r="AQ986" i="3"/>
  <c r="AR986" i="3"/>
  <c r="AS986" i="3"/>
  <c r="AT986" i="3"/>
  <c r="AU986" i="3"/>
  <c r="BC986" i="3"/>
  <c r="C987" i="3"/>
  <c r="D987" i="3"/>
  <c r="E987" i="3"/>
  <c r="F987" i="3"/>
  <c r="G987" i="3"/>
  <c r="H987" i="3"/>
  <c r="J987" i="3"/>
  <c r="K987" i="3"/>
  <c r="L987" i="3"/>
  <c r="M987" i="3"/>
  <c r="AN987" i="3"/>
  <c r="AO987" i="3"/>
  <c r="AP987" i="3"/>
  <c r="AQ987" i="3"/>
  <c r="AR987" i="3"/>
  <c r="AS987" i="3"/>
  <c r="AT987" i="3"/>
  <c r="AU987" i="3"/>
  <c r="BC987" i="3"/>
  <c r="C988" i="3"/>
  <c r="D988" i="3"/>
  <c r="E988" i="3"/>
  <c r="F988" i="3"/>
  <c r="G988" i="3"/>
  <c r="H988" i="3"/>
  <c r="J988" i="3"/>
  <c r="K988" i="3"/>
  <c r="L988" i="3"/>
  <c r="M988" i="3"/>
  <c r="AN988" i="3"/>
  <c r="AO988" i="3"/>
  <c r="AP988" i="3"/>
  <c r="AQ988" i="3"/>
  <c r="AR988" i="3"/>
  <c r="AS988" i="3"/>
  <c r="AT988" i="3"/>
  <c r="AU988" i="3"/>
  <c r="BC988" i="3"/>
  <c r="C989" i="3"/>
  <c r="D989" i="3"/>
  <c r="E989" i="3"/>
  <c r="F989" i="3"/>
  <c r="G989" i="3"/>
  <c r="H989" i="3"/>
  <c r="J989" i="3"/>
  <c r="K989" i="3"/>
  <c r="L989" i="3"/>
  <c r="M989" i="3"/>
  <c r="AN989" i="3"/>
  <c r="AO989" i="3"/>
  <c r="AP989" i="3"/>
  <c r="AQ989" i="3"/>
  <c r="AR989" i="3"/>
  <c r="AS989" i="3"/>
  <c r="AT989" i="3"/>
  <c r="AU989" i="3"/>
  <c r="BC989" i="3"/>
  <c r="C990" i="3"/>
  <c r="D990" i="3"/>
  <c r="E990" i="3"/>
  <c r="F990" i="3"/>
  <c r="G990" i="3"/>
  <c r="H990" i="3"/>
  <c r="J990" i="3"/>
  <c r="K990" i="3"/>
  <c r="L990" i="3"/>
  <c r="M990" i="3"/>
  <c r="AN990" i="3"/>
  <c r="AO990" i="3"/>
  <c r="AP990" i="3"/>
  <c r="AQ990" i="3"/>
  <c r="AR990" i="3"/>
  <c r="AS990" i="3"/>
  <c r="AT990" i="3"/>
  <c r="AU990" i="3"/>
  <c r="BC990" i="3"/>
  <c r="C991" i="3"/>
  <c r="D991" i="3"/>
  <c r="E991" i="3"/>
  <c r="F991" i="3"/>
  <c r="G991" i="3"/>
  <c r="H991" i="3"/>
  <c r="J991" i="3"/>
  <c r="K991" i="3"/>
  <c r="L991" i="3"/>
  <c r="M991" i="3"/>
  <c r="AN991" i="3"/>
  <c r="AO991" i="3"/>
  <c r="AP991" i="3"/>
  <c r="AQ991" i="3"/>
  <c r="AR991" i="3"/>
  <c r="AS991" i="3"/>
  <c r="AT991" i="3"/>
  <c r="AU991" i="3"/>
  <c r="BC991" i="3"/>
  <c r="C992" i="3"/>
  <c r="D992" i="3"/>
  <c r="E992" i="3"/>
  <c r="F992" i="3"/>
  <c r="G992" i="3"/>
  <c r="H992" i="3"/>
  <c r="J992" i="3"/>
  <c r="K992" i="3"/>
  <c r="L992" i="3"/>
  <c r="M992" i="3"/>
  <c r="AN992" i="3"/>
  <c r="AO992" i="3"/>
  <c r="AP992" i="3"/>
  <c r="AQ992" i="3"/>
  <c r="AR992" i="3"/>
  <c r="AS992" i="3"/>
  <c r="AT992" i="3"/>
  <c r="AU992" i="3"/>
  <c r="BC992" i="3"/>
  <c r="C993" i="3"/>
  <c r="D993" i="3"/>
  <c r="E993" i="3"/>
  <c r="F993" i="3"/>
  <c r="G993" i="3"/>
  <c r="H993" i="3"/>
  <c r="J993" i="3"/>
  <c r="K993" i="3"/>
  <c r="L993" i="3"/>
  <c r="M993" i="3"/>
  <c r="AN993" i="3"/>
  <c r="AO993" i="3"/>
  <c r="AP993" i="3"/>
  <c r="AQ993" i="3"/>
  <c r="AR993" i="3"/>
  <c r="AS993" i="3"/>
  <c r="AT993" i="3"/>
  <c r="AU993" i="3"/>
  <c r="BC993" i="3"/>
  <c r="C994" i="3"/>
  <c r="D994" i="3"/>
  <c r="E994" i="3"/>
  <c r="F994" i="3"/>
  <c r="G994" i="3"/>
  <c r="H994" i="3"/>
  <c r="J994" i="3"/>
  <c r="K994" i="3"/>
  <c r="L994" i="3"/>
  <c r="M994" i="3"/>
  <c r="AN994" i="3"/>
  <c r="AO994" i="3"/>
  <c r="AP994" i="3"/>
  <c r="AQ994" i="3"/>
  <c r="AR994" i="3"/>
  <c r="AS994" i="3"/>
  <c r="AT994" i="3"/>
  <c r="AU994" i="3"/>
  <c r="BC994" i="3"/>
  <c r="C995" i="3"/>
  <c r="D995" i="3"/>
  <c r="E995" i="3"/>
  <c r="F995" i="3"/>
  <c r="G995" i="3"/>
  <c r="H995" i="3"/>
  <c r="J995" i="3"/>
  <c r="K995" i="3"/>
  <c r="L995" i="3"/>
  <c r="M995" i="3"/>
  <c r="AN995" i="3"/>
  <c r="AO995" i="3"/>
  <c r="AP995" i="3"/>
  <c r="AQ995" i="3"/>
  <c r="AR995" i="3"/>
  <c r="AS995" i="3"/>
  <c r="AT995" i="3"/>
  <c r="AU995" i="3"/>
  <c r="BC995" i="3"/>
  <c r="C996" i="3"/>
  <c r="D996" i="3"/>
  <c r="E996" i="3"/>
  <c r="F996" i="3"/>
  <c r="G996" i="3"/>
  <c r="H996" i="3"/>
  <c r="J996" i="3"/>
  <c r="K996" i="3"/>
  <c r="L996" i="3"/>
  <c r="M996" i="3"/>
  <c r="AN996" i="3"/>
  <c r="AO996" i="3"/>
  <c r="AP996" i="3"/>
  <c r="AQ996" i="3"/>
  <c r="AR996" i="3"/>
  <c r="AS996" i="3"/>
  <c r="AT996" i="3"/>
  <c r="AU996" i="3"/>
  <c r="BC996" i="3"/>
  <c r="C997" i="3"/>
  <c r="D997" i="3"/>
  <c r="E997" i="3"/>
  <c r="F997" i="3"/>
  <c r="G997" i="3"/>
  <c r="H997" i="3"/>
  <c r="J997" i="3"/>
  <c r="K997" i="3"/>
  <c r="L997" i="3"/>
  <c r="M997" i="3"/>
  <c r="AN997" i="3"/>
  <c r="AO997" i="3"/>
  <c r="AP997" i="3"/>
  <c r="AQ997" i="3"/>
  <c r="AR997" i="3"/>
  <c r="AS997" i="3"/>
  <c r="AT997" i="3"/>
  <c r="AU997" i="3"/>
  <c r="BC997" i="3"/>
  <c r="C998" i="3"/>
  <c r="D998" i="3"/>
  <c r="E998" i="3"/>
  <c r="F998" i="3"/>
  <c r="G998" i="3"/>
  <c r="H998" i="3"/>
  <c r="J998" i="3"/>
  <c r="K998" i="3"/>
  <c r="L998" i="3"/>
  <c r="M998" i="3"/>
  <c r="AN998" i="3"/>
  <c r="AO998" i="3"/>
  <c r="AP998" i="3"/>
  <c r="AQ998" i="3"/>
  <c r="AR998" i="3"/>
  <c r="AS998" i="3"/>
  <c r="AT998" i="3"/>
  <c r="AU998" i="3"/>
  <c r="BC998" i="3"/>
  <c r="C999" i="3"/>
  <c r="D999" i="3"/>
  <c r="E999" i="3"/>
  <c r="F999" i="3"/>
  <c r="G999" i="3"/>
  <c r="H999" i="3"/>
  <c r="J999" i="3"/>
  <c r="K999" i="3"/>
  <c r="L999" i="3"/>
  <c r="M999" i="3"/>
  <c r="AN999" i="3"/>
  <c r="AO999" i="3"/>
  <c r="AP999" i="3"/>
  <c r="AQ999" i="3"/>
  <c r="AR999" i="3"/>
  <c r="AS999" i="3"/>
  <c r="AT999" i="3"/>
  <c r="AU999" i="3"/>
  <c r="BC999" i="3"/>
  <c r="C1000" i="3"/>
  <c r="D1000" i="3"/>
  <c r="E1000" i="3"/>
  <c r="F1000" i="3"/>
  <c r="G1000" i="3"/>
  <c r="H1000" i="3"/>
  <c r="J1000" i="3"/>
  <c r="K1000" i="3"/>
  <c r="L1000" i="3"/>
  <c r="M1000" i="3"/>
  <c r="AN1000" i="3"/>
  <c r="AO1000" i="3"/>
  <c r="AP1000" i="3"/>
  <c r="AQ1000" i="3"/>
  <c r="AR1000" i="3"/>
  <c r="AS1000" i="3"/>
  <c r="AT1000" i="3"/>
  <c r="AU1000" i="3"/>
  <c r="BC1000" i="3"/>
  <c r="C1001" i="3"/>
  <c r="D1001" i="3"/>
  <c r="E1001" i="3"/>
  <c r="F1001" i="3"/>
  <c r="G1001" i="3"/>
  <c r="H1001" i="3"/>
  <c r="J1001" i="3"/>
  <c r="K1001" i="3"/>
  <c r="L1001" i="3"/>
  <c r="M1001" i="3"/>
  <c r="AN1001" i="3"/>
  <c r="AO1001" i="3"/>
  <c r="AP1001" i="3"/>
  <c r="AQ1001" i="3"/>
  <c r="AR1001" i="3"/>
  <c r="AS1001" i="3"/>
  <c r="AT1001" i="3"/>
  <c r="AU1001" i="3"/>
  <c r="BC1001" i="3"/>
  <c r="C1002" i="3"/>
  <c r="D1002" i="3"/>
  <c r="E1002" i="3"/>
  <c r="F1002" i="3"/>
  <c r="G1002" i="3"/>
  <c r="H1002" i="3"/>
  <c r="J1002" i="3"/>
  <c r="K1002" i="3"/>
  <c r="L1002" i="3"/>
  <c r="M1002" i="3"/>
  <c r="AN1002" i="3"/>
  <c r="AO1002" i="3"/>
  <c r="AP1002" i="3"/>
  <c r="AQ1002" i="3"/>
  <c r="AR1002" i="3"/>
  <c r="AS1002" i="3"/>
  <c r="AT1002" i="3"/>
  <c r="AU1002" i="3"/>
  <c r="BC1002" i="3"/>
  <c r="C1003" i="3"/>
  <c r="D1003" i="3"/>
  <c r="E1003" i="3"/>
  <c r="F1003" i="3"/>
  <c r="G1003" i="3"/>
  <c r="H1003" i="3"/>
  <c r="J1003" i="3"/>
  <c r="K1003" i="3"/>
  <c r="L1003" i="3"/>
  <c r="M1003" i="3"/>
  <c r="AN1003" i="3"/>
  <c r="AO1003" i="3"/>
  <c r="AP1003" i="3"/>
  <c r="AQ1003" i="3"/>
  <c r="AR1003" i="3"/>
  <c r="AS1003" i="3"/>
  <c r="AT1003" i="3"/>
  <c r="AU1003" i="3"/>
  <c r="BC1003" i="3"/>
  <c r="C1004" i="3"/>
  <c r="D1004" i="3"/>
  <c r="E1004" i="3"/>
  <c r="F1004" i="3"/>
  <c r="G1004" i="3"/>
  <c r="H1004" i="3"/>
  <c r="J1004" i="3"/>
  <c r="K1004" i="3"/>
  <c r="L1004" i="3"/>
  <c r="M1004" i="3"/>
  <c r="AN1004" i="3"/>
  <c r="AO1004" i="3"/>
  <c r="AP1004" i="3"/>
  <c r="AQ1004" i="3"/>
  <c r="AR1004" i="3"/>
  <c r="AS1004" i="3"/>
  <c r="AT1004" i="3"/>
  <c r="AU1004" i="3"/>
  <c r="BC1004" i="3"/>
  <c r="C1005" i="3"/>
  <c r="D1005" i="3"/>
  <c r="E1005" i="3"/>
  <c r="F1005" i="3"/>
  <c r="G1005" i="3"/>
  <c r="H1005" i="3"/>
  <c r="J1005" i="3"/>
  <c r="K1005" i="3"/>
  <c r="L1005" i="3"/>
  <c r="M1005" i="3"/>
  <c r="AN1005" i="3"/>
  <c r="AO1005" i="3"/>
  <c r="AP1005" i="3"/>
  <c r="AQ1005" i="3"/>
  <c r="AR1005" i="3"/>
  <c r="AS1005" i="3"/>
  <c r="AT1005" i="3"/>
  <c r="AU1005" i="3"/>
  <c r="BC1005" i="3"/>
  <c r="C1006" i="3"/>
  <c r="D1006" i="3"/>
  <c r="E1006" i="3"/>
  <c r="F1006" i="3"/>
  <c r="G1006" i="3"/>
  <c r="H1006" i="3"/>
  <c r="J1006" i="3"/>
  <c r="K1006" i="3"/>
  <c r="L1006" i="3"/>
  <c r="M1006" i="3"/>
  <c r="AN1006" i="3"/>
  <c r="AO1006" i="3"/>
  <c r="AP1006" i="3"/>
  <c r="AQ1006" i="3"/>
  <c r="AR1006" i="3"/>
  <c r="AS1006" i="3"/>
  <c r="AT1006" i="3"/>
  <c r="AU1006" i="3"/>
  <c r="BC1006" i="3"/>
  <c r="C1007" i="3"/>
  <c r="D1007" i="3"/>
  <c r="E1007" i="3"/>
  <c r="F1007" i="3"/>
  <c r="G1007" i="3"/>
  <c r="H1007" i="3"/>
  <c r="J1007" i="3"/>
  <c r="K1007" i="3"/>
  <c r="L1007" i="3"/>
  <c r="M1007" i="3"/>
  <c r="AN1007" i="3"/>
  <c r="AO1007" i="3"/>
  <c r="AP1007" i="3"/>
  <c r="AQ1007" i="3"/>
  <c r="AR1007" i="3"/>
  <c r="AS1007" i="3"/>
  <c r="AT1007" i="3"/>
  <c r="AU1007" i="3"/>
  <c r="BC1007" i="3"/>
  <c r="C1008" i="3"/>
  <c r="D1008" i="3"/>
  <c r="E1008" i="3"/>
  <c r="F1008" i="3"/>
  <c r="G1008" i="3"/>
  <c r="H1008" i="3"/>
  <c r="J1008" i="3"/>
  <c r="K1008" i="3"/>
  <c r="L1008" i="3"/>
  <c r="M1008" i="3"/>
  <c r="AN1008" i="3"/>
  <c r="AO1008" i="3"/>
  <c r="AP1008" i="3"/>
  <c r="AQ1008" i="3"/>
  <c r="AR1008" i="3"/>
  <c r="AS1008" i="3"/>
  <c r="AT1008" i="3"/>
  <c r="AU1008" i="3"/>
  <c r="BC1008" i="3"/>
  <c r="C1009" i="3"/>
  <c r="D1009" i="3"/>
  <c r="E1009" i="3"/>
  <c r="F1009" i="3"/>
  <c r="G1009" i="3"/>
  <c r="H1009" i="3"/>
  <c r="J1009" i="3"/>
  <c r="K1009" i="3"/>
  <c r="L1009" i="3"/>
  <c r="M1009" i="3"/>
  <c r="AN1009" i="3"/>
  <c r="AO1009" i="3"/>
  <c r="AP1009" i="3"/>
  <c r="AQ1009" i="3"/>
  <c r="AR1009" i="3"/>
  <c r="AS1009" i="3"/>
  <c r="AT1009" i="3"/>
  <c r="AU1009" i="3"/>
  <c r="BC1009" i="3"/>
  <c r="C1010" i="3"/>
  <c r="D1010" i="3"/>
  <c r="E1010" i="3"/>
  <c r="F1010" i="3"/>
  <c r="G1010" i="3"/>
  <c r="H1010" i="3"/>
  <c r="J1010" i="3"/>
  <c r="K1010" i="3"/>
  <c r="L1010" i="3"/>
  <c r="M1010" i="3"/>
  <c r="AN1010" i="3"/>
  <c r="AO1010" i="3"/>
  <c r="AP1010" i="3"/>
  <c r="AQ1010" i="3"/>
  <c r="AR1010" i="3"/>
  <c r="AS1010" i="3"/>
  <c r="AT1010" i="3"/>
  <c r="AU1010" i="3"/>
  <c r="BC1010" i="3"/>
  <c r="C1011" i="3"/>
  <c r="D1011" i="3"/>
  <c r="E1011" i="3"/>
  <c r="F1011" i="3"/>
  <c r="G1011" i="3"/>
  <c r="H1011" i="3"/>
  <c r="J1011" i="3"/>
  <c r="K1011" i="3"/>
  <c r="L1011" i="3"/>
  <c r="M1011" i="3"/>
  <c r="AN1011" i="3"/>
  <c r="AO1011" i="3"/>
  <c r="AP1011" i="3"/>
  <c r="AQ1011" i="3"/>
  <c r="AR1011" i="3"/>
  <c r="AS1011" i="3"/>
  <c r="AT1011" i="3"/>
  <c r="AU1011" i="3"/>
  <c r="BC1011" i="3"/>
  <c r="C1012" i="3"/>
  <c r="D1012" i="3"/>
  <c r="E1012" i="3"/>
  <c r="F1012" i="3"/>
  <c r="G1012" i="3"/>
  <c r="H1012" i="3"/>
  <c r="J1012" i="3"/>
  <c r="K1012" i="3"/>
  <c r="L1012" i="3"/>
  <c r="M1012" i="3"/>
  <c r="AN1012" i="3"/>
  <c r="AO1012" i="3"/>
  <c r="AP1012" i="3"/>
  <c r="AQ1012" i="3"/>
  <c r="AR1012" i="3"/>
  <c r="AS1012" i="3"/>
  <c r="AT1012" i="3"/>
  <c r="AU1012" i="3"/>
  <c r="BC1012" i="3"/>
  <c r="C1013" i="3"/>
  <c r="D1013" i="3"/>
  <c r="E1013" i="3"/>
  <c r="F1013" i="3"/>
  <c r="G1013" i="3"/>
  <c r="H1013" i="3"/>
  <c r="J1013" i="3"/>
  <c r="K1013" i="3"/>
  <c r="L1013" i="3"/>
  <c r="M1013" i="3"/>
  <c r="AN1013" i="3"/>
  <c r="AO1013" i="3"/>
  <c r="AP1013" i="3"/>
  <c r="AQ1013" i="3"/>
  <c r="AR1013" i="3"/>
  <c r="AS1013" i="3"/>
  <c r="AT1013" i="3"/>
  <c r="AU1013" i="3"/>
  <c r="BC1013" i="3"/>
  <c r="C1014" i="3"/>
  <c r="D1014" i="3"/>
  <c r="E1014" i="3"/>
  <c r="F1014" i="3"/>
  <c r="G1014" i="3"/>
  <c r="H1014" i="3"/>
  <c r="J1014" i="3"/>
  <c r="K1014" i="3"/>
  <c r="L1014" i="3"/>
  <c r="M1014" i="3"/>
  <c r="AN1014" i="3"/>
  <c r="AO1014" i="3"/>
  <c r="AP1014" i="3"/>
  <c r="AQ1014" i="3"/>
  <c r="AR1014" i="3"/>
  <c r="AS1014" i="3"/>
  <c r="AT1014" i="3"/>
  <c r="AU1014" i="3"/>
  <c r="BC1014" i="3"/>
  <c r="C1015" i="3"/>
  <c r="D1015" i="3"/>
  <c r="E1015" i="3"/>
  <c r="F1015" i="3"/>
  <c r="G1015" i="3"/>
  <c r="H1015" i="3"/>
  <c r="J1015" i="3"/>
  <c r="K1015" i="3"/>
  <c r="L1015" i="3"/>
  <c r="M1015" i="3"/>
  <c r="AN1015" i="3"/>
  <c r="AO1015" i="3"/>
  <c r="AP1015" i="3"/>
  <c r="AQ1015" i="3"/>
  <c r="AR1015" i="3"/>
  <c r="AS1015" i="3"/>
  <c r="AT1015" i="3"/>
  <c r="AU1015" i="3"/>
  <c r="BC1015" i="3"/>
  <c r="C1016" i="3"/>
  <c r="D1016" i="3"/>
  <c r="E1016" i="3"/>
  <c r="F1016" i="3"/>
  <c r="G1016" i="3"/>
  <c r="H1016" i="3"/>
  <c r="J1016" i="3"/>
  <c r="K1016" i="3"/>
  <c r="L1016" i="3"/>
  <c r="M1016" i="3"/>
  <c r="AN1016" i="3"/>
  <c r="AO1016" i="3"/>
  <c r="AP1016" i="3"/>
  <c r="AQ1016" i="3"/>
  <c r="AR1016" i="3"/>
  <c r="AS1016" i="3"/>
  <c r="AT1016" i="3"/>
  <c r="AU1016" i="3"/>
  <c r="BC1016" i="3"/>
  <c r="C1017" i="3"/>
  <c r="D1017" i="3"/>
  <c r="E1017" i="3"/>
  <c r="F1017" i="3"/>
  <c r="G1017" i="3"/>
  <c r="H1017" i="3"/>
  <c r="J1017" i="3"/>
  <c r="K1017" i="3"/>
  <c r="L1017" i="3"/>
  <c r="M1017" i="3"/>
  <c r="AN1017" i="3"/>
  <c r="AO1017" i="3"/>
  <c r="AP1017" i="3"/>
  <c r="AQ1017" i="3"/>
  <c r="AR1017" i="3"/>
  <c r="AS1017" i="3"/>
  <c r="AT1017" i="3"/>
  <c r="AU1017" i="3"/>
  <c r="BC1017" i="3"/>
  <c r="C1018" i="3"/>
  <c r="D1018" i="3"/>
  <c r="E1018" i="3"/>
  <c r="F1018" i="3"/>
  <c r="G1018" i="3"/>
  <c r="H1018" i="3"/>
  <c r="J1018" i="3"/>
  <c r="K1018" i="3"/>
  <c r="L1018" i="3"/>
  <c r="M1018" i="3"/>
  <c r="AN1018" i="3"/>
  <c r="AO1018" i="3"/>
  <c r="AP1018" i="3"/>
  <c r="AQ1018" i="3"/>
  <c r="AR1018" i="3"/>
  <c r="AS1018" i="3"/>
  <c r="AT1018" i="3"/>
  <c r="AU1018" i="3"/>
  <c r="BC1018" i="3"/>
  <c r="C1019" i="3"/>
  <c r="D1019" i="3"/>
  <c r="E1019" i="3"/>
  <c r="F1019" i="3"/>
  <c r="G1019" i="3"/>
  <c r="H1019" i="3"/>
  <c r="J1019" i="3"/>
  <c r="K1019" i="3"/>
  <c r="L1019" i="3"/>
  <c r="M1019" i="3"/>
  <c r="AN1019" i="3"/>
  <c r="AO1019" i="3"/>
  <c r="AP1019" i="3"/>
  <c r="AQ1019" i="3"/>
  <c r="AR1019" i="3"/>
  <c r="AS1019" i="3"/>
  <c r="AT1019" i="3"/>
  <c r="AU1019" i="3"/>
  <c r="BC1019" i="3"/>
  <c r="C1020" i="3"/>
  <c r="D1020" i="3"/>
  <c r="E1020" i="3"/>
  <c r="F1020" i="3"/>
  <c r="G1020" i="3"/>
  <c r="H1020" i="3"/>
  <c r="J1020" i="3"/>
  <c r="K1020" i="3"/>
  <c r="L1020" i="3"/>
  <c r="M1020" i="3"/>
  <c r="AN1020" i="3"/>
  <c r="AO1020" i="3"/>
  <c r="AP1020" i="3"/>
  <c r="AQ1020" i="3"/>
  <c r="AR1020" i="3"/>
  <c r="AS1020" i="3"/>
  <c r="AT1020" i="3"/>
  <c r="AU1020" i="3"/>
  <c r="BC1020" i="3"/>
  <c r="C1021" i="3"/>
  <c r="D1021" i="3"/>
  <c r="E1021" i="3"/>
  <c r="F1021" i="3"/>
  <c r="G1021" i="3"/>
  <c r="H1021" i="3"/>
  <c r="J1021" i="3"/>
  <c r="K1021" i="3"/>
  <c r="L1021" i="3"/>
  <c r="M1021" i="3"/>
  <c r="AN1021" i="3"/>
  <c r="AO1021" i="3"/>
  <c r="AP1021" i="3"/>
  <c r="AQ1021" i="3"/>
  <c r="AR1021" i="3"/>
  <c r="AS1021" i="3"/>
  <c r="AT1021" i="3"/>
  <c r="AU1021" i="3"/>
  <c r="BC1021" i="3"/>
  <c r="C1022" i="3"/>
  <c r="D1022" i="3"/>
  <c r="E1022" i="3"/>
  <c r="F1022" i="3"/>
  <c r="G1022" i="3"/>
  <c r="H1022" i="3"/>
  <c r="J1022" i="3"/>
  <c r="K1022" i="3"/>
  <c r="L1022" i="3"/>
  <c r="M1022" i="3"/>
  <c r="AN1022" i="3"/>
  <c r="AO1022" i="3"/>
  <c r="AP1022" i="3"/>
  <c r="AQ1022" i="3"/>
  <c r="AR1022" i="3"/>
  <c r="AS1022" i="3"/>
  <c r="AT1022" i="3"/>
  <c r="AU1022" i="3"/>
  <c r="BC1022" i="3"/>
  <c r="C1023" i="3"/>
  <c r="D1023" i="3"/>
  <c r="E1023" i="3"/>
  <c r="F1023" i="3"/>
  <c r="G1023" i="3"/>
  <c r="H1023" i="3"/>
  <c r="J1023" i="3"/>
  <c r="K1023" i="3"/>
  <c r="L1023" i="3"/>
  <c r="M1023" i="3"/>
  <c r="AN1023" i="3"/>
  <c r="AO1023" i="3"/>
  <c r="AP1023" i="3"/>
  <c r="AQ1023" i="3"/>
  <c r="AR1023" i="3"/>
  <c r="AS1023" i="3"/>
  <c r="AT1023" i="3"/>
  <c r="AU1023" i="3"/>
  <c r="BC1023" i="3"/>
  <c r="C1024" i="3"/>
  <c r="D1024" i="3"/>
  <c r="E1024" i="3"/>
  <c r="F1024" i="3"/>
  <c r="G1024" i="3"/>
  <c r="H1024" i="3"/>
  <c r="J1024" i="3"/>
  <c r="K1024" i="3"/>
  <c r="L1024" i="3"/>
  <c r="M1024" i="3"/>
  <c r="AN1024" i="3"/>
  <c r="AO1024" i="3"/>
  <c r="AP1024" i="3"/>
  <c r="AQ1024" i="3"/>
  <c r="AR1024" i="3"/>
  <c r="AS1024" i="3"/>
  <c r="AT1024" i="3"/>
  <c r="AU1024" i="3"/>
  <c r="BC1024" i="3"/>
  <c r="C1025" i="3"/>
  <c r="D1025" i="3"/>
  <c r="E1025" i="3"/>
  <c r="F1025" i="3"/>
  <c r="G1025" i="3"/>
  <c r="H1025" i="3"/>
  <c r="J1025" i="3"/>
  <c r="K1025" i="3"/>
  <c r="L1025" i="3"/>
  <c r="M1025" i="3"/>
  <c r="AN1025" i="3"/>
  <c r="AO1025" i="3"/>
  <c r="AP1025" i="3"/>
  <c r="AQ1025" i="3"/>
  <c r="AR1025" i="3"/>
  <c r="AS1025" i="3"/>
  <c r="AT1025" i="3"/>
  <c r="AU1025" i="3"/>
  <c r="BC1025" i="3"/>
  <c r="C1026" i="3"/>
  <c r="D1026" i="3"/>
  <c r="E1026" i="3"/>
  <c r="F1026" i="3"/>
  <c r="G1026" i="3"/>
  <c r="H1026" i="3"/>
  <c r="J1026" i="3"/>
  <c r="K1026" i="3"/>
  <c r="L1026" i="3"/>
  <c r="M1026" i="3"/>
  <c r="AN1026" i="3"/>
  <c r="AO1026" i="3"/>
  <c r="AP1026" i="3"/>
  <c r="AQ1026" i="3"/>
  <c r="AR1026" i="3"/>
  <c r="AS1026" i="3"/>
  <c r="AT1026" i="3"/>
  <c r="AU1026" i="3"/>
  <c r="BC1026" i="3"/>
  <c r="C1027" i="3"/>
  <c r="D1027" i="3"/>
  <c r="E1027" i="3"/>
  <c r="F1027" i="3"/>
  <c r="G1027" i="3"/>
  <c r="H1027" i="3"/>
  <c r="J1027" i="3"/>
  <c r="K1027" i="3"/>
  <c r="L1027" i="3"/>
  <c r="M1027" i="3"/>
  <c r="AN1027" i="3"/>
  <c r="AO1027" i="3"/>
  <c r="AP1027" i="3"/>
  <c r="AQ1027" i="3"/>
  <c r="AR1027" i="3"/>
  <c r="AS1027" i="3"/>
  <c r="AT1027" i="3"/>
  <c r="AU1027" i="3"/>
  <c r="BC1027" i="3"/>
  <c r="C1028" i="3"/>
  <c r="D1028" i="3"/>
  <c r="E1028" i="3"/>
  <c r="F1028" i="3"/>
  <c r="G1028" i="3"/>
  <c r="H1028" i="3"/>
  <c r="J1028" i="3"/>
  <c r="K1028" i="3"/>
  <c r="L1028" i="3"/>
  <c r="M1028" i="3"/>
  <c r="AN1028" i="3"/>
  <c r="AO1028" i="3"/>
  <c r="AP1028" i="3"/>
  <c r="AQ1028" i="3"/>
  <c r="AR1028" i="3"/>
  <c r="AS1028" i="3"/>
  <c r="AT1028" i="3"/>
  <c r="AU1028" i="3"/>
  <c r="BC1028" i="3"/>
  <c r="C1029" i="3"/>
  <c r="D1029" i="3"/>
  <c r="E1029" i="3"/>
  <c r="F1029" i="3"/>
  <c r="G1029" i="3"/>
  <c r="H1029" i="3"/>
  <c r="J1029" i="3"/>
  <c r="K1029" i="3"/>
  <c r="L1029" i="3"/>
  <c r="M1029" i="3"/>
  <c r="AN1029" i="3"/>
  <c r="AO1029" i="3"/>
  <c r="AP1029" i="3"/>
  <c r="AQ1029" i="3"/>
  <c r="AR1029" i="3"/>
  <c r="AS1029" i="3"/>
  <c r="AT1029" i="3"/>
  <c r="AU1029" i="3"/>
  <c r="BC1029" i="3"/>
  <c r="C1030" i="3"/>
  <c r="D1030" i="3"/>
  <c r="E1030" i="3"/>
  <c r="F1030" i="3"/>
  <c r="G1030" i="3"/>
  <c r="H1030" i="3"/>
  <c r="J1030" i="3"/>
  <c r="K1030" i="3"/>
  <c r="L1030" i="3"/>
  <c r="M1030" i="3"/>
  <c r="AN1030" i="3"/>
  <c r="AO1030" i="3"/>
  <c r="AP1030" i="3"/>
  <c r="AQ1030" i="3"/>
  <c r="AR1030" i="3"/>
  <c r="AS1030" i="3"/>
  <c r="AT1030" i="3"/>
  <c r="AU1030" i="3"/>
  <c r="BC1030" i="3"/>
  <c r="C1031" i="3"/>
  <c r="D1031" i="3"/>
  <c r="E1031" i="3"/>
  <c r="F1031" i="3"/>
  <c r="G1031" i="3"/>
  <c r="H1031" i="3"/>
  <c r="J1031" i="3"/>
  <c r="K1031" i="3"/>
  <c r="L1031" i="3"/>
  <c r="M1031" i="3"/>
  <c r="AN1031" i="3"/>
  <c r="AO1031" i="3"/>
  <c r="AP1031" i="3"/>
  <c r="AQ1031" i="3"/>
  <c r="AR1031" i="3"/>
  <c r="AS1031" i="3"/>
  <c r="AT1031" i="3"/>
  <c r="AU1031" i="3"/>
  <c r="BC1031" i="3"/>
  <c r="C1032" i="3"/>
  <c r="D1032" i="3"/>
  <c r="E1032" i="3"/>
  <c r="F1032" i="3"/>
  <c r="G1032" i="3"/>
  <c r="H1032" i="3"/>
  <c r="J1032" i="3"/>
  <c r="K1032" i="3"/>
  <c r="L1032" i="3"/>
  <c r="M1032" i="3"/>
  <c r="AN1032" i="3"/>
  <c r="AO1032" i="3"/>
  <c r="AP1032" i="3"/>
  <c r="AQ1032" i="3"/>
  <c r="AR1032" i="3"/>
  <c r="AS1032" i="3"/>
  <c r="AT1032" i="3"/>
  <c r="AU1032" i="3"/>
  <c r="BC1032" i="3"/>
  <c r="C1033" i="3"/>
  <c r="D1033" i="3"/>
  <c r="E1033" i="3"/>
  <c r="F1033" i="3"/>
  <c r="G1033" i="3"/>
  <c r="H1033" i="3"/>
  <c r="J1033" i="3"/>
  <c r="K1033" i="3"/>
  <c r="L1033" i="3"/>
  <c r="M1033" i="3"/>
  <c r="AN1033" i="3"/>
  <c r="AO1033" i="3"/>
  <c r="AP1033" i="3"/>
  <c r="AQ1033" i="3"/>
  <c r="AR1033" i="3"/>
  <c r="AS1033" i="3"/>
  <c r="AT1033" i="3"/>
  <c r="AU1033" i="3"/>
  <c r="BC1033" i="3"/>
  <c r="C1034" i="3"/>
  <c r="D1034" i="3"/>
  <c r="E1034" i="3"/>
  <c r="F1034" i="3"/>
  <c r="G1034" i="3"/>
  <c r="H1034" i="3"/>
  <c r="J1034" i="3"/>
  <c r="K1034" i="3"/>
  <c r="L1034" i="3"/>
  <c r="M1034" i="3"/>
  <c r="AN1034" i="3"/>
  <c r="AO1034" i="3"/>
  <c r="AP1034" i="3"/>
  <c r="AQ1034" i="3"/>
  <c r="AR1034" i="3"/>
  <c r="AS1034" i="3"/>
  <c r="AT1034" i="3"/>
  <c r="AU1034" i="3"/>
  <c r="BC1034" i="3"/>
  <c r="C1035" i="3"/>
  <c r="D1035" i="3"/>
  <c r="E1035" i="3"/>
  <c r="F1035" i="3"/>
  <c r="G1035" i="3"/>
  <c r="H1035" i="3"/>
  <c r="J1035" i="3"/>
  <c r="K1035" i="3"/>
  <c r="L1035" i="3"/>
  <c r="M1035" i="3"/>
  <c r="AN1035" i="3"/>
  <c r="AO1035" i="3"/>
  <c r="AP1035" i="3"/>
  <c r="AQ1035" i="3"/>
  <c r="AR1035" i="3"/>
  <c r="AS1035" i="3"/>
  <c r="AT1035" i="3"/>
  <c r="AU1035" i="3"/>
  <c r="BC1035" i="3"/>
  <c r="C1036" i="3"/>
  <c r="D1036" i="3"/>
  <c r="E1036" i="3"/>
  <c r="F1036" i="3"/>
  <c r="G1036" i="3"/>
  <c r="H1036" i="3"/>
  <c r="J1036" i="3"/>
  <c r="K1036" i="3"/>
  <c r="L1036" i="3"/>
  <c r="M1036" i="3"/>
  <c r="AN1036" i="3"/>
  <c r="AO1036" i="3"/>
  <c r="AP1036" i="3"/>
  <c r="AQ1036" i="3"/>
  <c r="AR1036" i="3"/>
  <c r="AS1036" i="3"/>
  <c r="AT1036" i="3"/>
  <c r="AU1036" i="3"/>
  <c r="BC1036" i="3"/>
  <c r="C1037" i="3"/>
  <c r="D1037" i="3"/>
  <c r="E1037" i="3"/>
  <c r="F1037" i="3"/>
  <c r="G1037" i="3"/>
  <c r="H1037" i="3"/>
  <c r="J1037" i="3"/>
  <c r="K1037" i="3"/>
  <c r="L1037" i="3"/>
  <c r="M1037" i="3"/>
  <c r="AN1037" i="3"/>
  <c r="AO1037" i="3"/>
  <c r="AP1037" i="3"/>
  <c r="AQ1037" i="3"/>
  <c r="AR1037" i="3"/>
  <c r="AS1037" i="3"/>
  <c r="AT1037" i="3"/>
  <c r="AU1037" i="3"/>
  <c r="BC1037" i="3"/>
  <c r="C1038" i="3"/>
  <c r="D1038" i="3"/>
  <c r="E1038" i="3"/>
  <c r="F1038" i="3"/>
  <c r="G1038" i="3"/>
  <c r="H1038" i="3"/>
  <c r="J1038" i="3"/>
  <c r="K1038" i="3"/>
  <c r="L1038" i="3"/>
  <c r="M1038" i="3"/>
  <c r="AN1038" i="3"/>
  <c r="AO1038" i="3"/>
  <c r="AP1038" i="3"/>
  <c r="AQ1038" i="3"/>
  <c r="AR1038" i="3"/>
  <c r="AS1038" i="3"/>
  <c r="AT1038" i="3"/>
  <c r="AU1038" i="3"/>
  <c r="BC1038" i="3"/>
  <c r="C1039" i="3"/>
  <c r="D1039" i="3"/>
  <c r="E1039" i="3"/>
  <c r="F1039" i="3"/>
  <c r="G1039" i="3"/>
  <c r="H1039" i="3"/>
  <c r="J1039" i="3"/>
  <c r="K1039" i="3"/>
  <c r="L1039" i="3"/>
  <c r="M1039" i="3"/>
  <c r="AN1039" i="3"/>
  <c r="AO1039" i="3"/>
  <c r="AP1039" i="3"/>
  <c r="AQ1039" i="3"/>
  <c r="AR1039" i="3"/>
  <c r="AS1039" i="3"/>
  <c r="AT1039" i="3"/>
  <c r="AU1039" i="3"/>
  <c r="BS1039" i="3"/>
  <c r="C1041" i="3"/>
  <c r="D1041" i="3"/>
  <c r="E1041" i="3"/>
  <c r="F1041" i="3"/>
  <c r="G1041" i="3"/>
  <c r="H1041" i="3"/>
  <c r="J1041" i="3"/>
  <c r="K1041" i="3"/>
  <c r="L1041" i="3"/>
  <c r="M1041" i="3"/>
  <c r="AN1041" i="3"/>
  <c r="AO1041" i="3"/>
  <c r="AP1041" i="3"/>
  <c r="AQ1041" i="3"/>
  <c r="AR1041" i="3"/>
  <c r="AS1041" i="3"/>
  <c r="AT1041" i="3"/>
  <c r="AU1041" i="3"/>
  <c r="BC1041" i="3"/>
  <c r="C1042" i="3"/>
  <c r="D1042" i="3"/>
  <c r="E1042" i="3"/>
  <c r="F1042" i="3"/>
  <c r="G1042" i="3"/>
  <c r="H1042" i="3"/>
  <c r="J1042" i="3"/>
  <c r="K1042" i="3"/>
  <c r="L1042" i="3"/>
  <c r="M1042" i="3"/>
  <c r="AN1042" i="3"/>
  <c r="AO1042" i="3"/>
  <c r="AP1042" i="3"/>
  <c r="AQ1042" i="3"/>
  <c r="AR1042" i="3"/>
  <c r="AS1042" i="3"/>
  <c r="AT1042" i="3"/>
  <c r="AU1042" i="3"/>
  <c r="BC1042" i="3"/>
  <c r="C1043" i="3"/>
  <c r="D1043" i="3"/>
  <c r="E1043" i="3"/>
  <c r="F1043" i="3"/>
  <c r="G1043" i="3"/>
  <c r="H1043" i="3"/>
  <c r="J1043" i="3"/>
  <c r="K1043" i="3"/>
  <c r="L1043" i="3"/>
  <c r="M1043" i="3"/>
  <c r="AN1043" i="3"/>
  <c r="AO1043" i="3"/>
  <c r="AP1043" i="3"/>
  <c r="AQ1043" i="3"/>
  <c r="AR1043" i="3"/>
  <c r="AS1043" i="3"/>
  <c r="AT1043" i="3"/>
  <c r="AU1043" i="3"/>
  <c r="BC1043" i="3"/>
  <c r="C1044" i="3"/>
  <c r="D1044" i="3"/>
  <c r="E1044" i="3"/>
  <c r="F1044" i="3"/>
  <c r="G1044" i="3"/>
  <c r="H1044" i="3"/>
  <c r="J1044" i="3"/>
  <c r="K1044" i="3"/>
  <c r="L1044" i="3"/>
  <c r="M1044" i="3"/>
  <c r="AN1044" i="3"/>
  <c r="AO1044" i="3"/>
  <c r="AP1044" i="3"/>
  <c r="AQ1044" i="3"/>
  <c r="AR1044" i="3"/>
  <c r="AS1044" i="3"/>
  <c r="AT1044" i="3"/>
  <c r="AU1044" i="3"/>
  <c r="BC1044" i="3"/>
  <c r="C1045" i="3"/>
  <c r="D1045" i="3"/>
  <c r="E1045" i="3"/>
  <c r="F1045" i="3"/>
  <c r="G1045" i="3"/>
  <c r="H1045" i="3"/>
  <c r="J1045" i="3"/>
  <c r="K1045" i="3"/>
  <c r="L1045" i="3"/>
  <c r="M1045" i="3"/>
  <c r="AN1045" i="3"/>
  <c r="AO1045" i="3"/>
  <c r="AP1045" i="3"/>
  <c r="AQ1045" i="3"/>
  <c r="AR1045" i="3"/>
  <c r="AS1045" i="3"/>
  <c r="AT1045" i="3"/>
  <c r="AU1045" i="3"/>
  <c r="BC1045" i="3"/>
  <c r="C1046" i="3"/>
  <c r="D1046" i="3"/>
  <c r="E1046" i="3"/>
  <c r="F1046" i="3"/>
  <c r="G1046" i="3"/>
  <c r="H1046" i="3"/>
  <c r="J1046" i="3"/>
  <c r="K1046" i="3"/>
  <c r="L1046" i="3"/>
  <c r="M1046" i="3"/>
  <c r="AN1046" i="3"/>
  <c r="AO1046" i="3"/>
  <c r="AP1046" i="3"/>
  <c r="AQ1046" i="3"/>
  <c r="AR1046" i="3"/>
  <c r="AS1046" i="3"/>
  <c r="AT1046" i="3"/>
  <c r="AU1046" i="3"/>
  <c r="BC1046" i="3"/>
  <c r="C1047" i="3"/>
  <c r="D1047" i="3"/>
  <c r="E1047" i="3"/>
  <c r="F1047" i="3"/>
  <c r="G1047" i="3"/>
  <c r="H1047" i="3"/>
  <c r="J1047" i="3"/>
  <c r="K1047" i="3"/>
  <c r="L1047" i="3"/>
  <c r="M1047" i="3"/>
  <c r="AN1047" i="3"/>
  <c r="AO1047" i="3"/>
  <c r="AP1047" i="3"/>
  <c r="AQ1047" i="3"/>
  <c r="AR1047" i="3"/>
  <c r="AS1047" i="3"/>
  <c r="AT1047" i="3"/>
  <c r="AU1047" i="3"/>
  <c r="BC1047" i="3"/>
  <c r="C1048" i="3"/>
  <c r="D1048" i="3"/>
  <c r="E1048" i="3"/>
  <c r="F1048" i="3"/>
  <c r="G1048" i="3"/>
  <c r="H1048" i="3"/>
  <c r="J1048" i="3"/>
  <c r="K1048" i="3"/>
  <c r="L1048" i="3"/>
  <c r="M1048" i="3"/>
  <c r="AN1048" i="3"/>
  <c r="AO1048" i="3"/>
  <c r="AP1048" i="3"/>
  <c r="AQ1048" i="3"/>
  <c r="AR1048" i="3"/>
  <c r="AS1048" i="3"/>
  <c r="AT1048" i="3"/>
  <c r="AU1048" i="3"/>
  <c r="BC1048" i="3"/>
  <c r="C1049" i="3"/>
  <c r="D1049" i="3"/>
  <c r="E1049" i="3"/>
  <c r="F1049" i="3"/>
  <c r="G1049" i="3"/>
  <c r="H1049" i="3"/>
  <c r="J1049" i="3"/>
  <c r="K1049" i="3"/>
  <c r="L1049" i="3"/>
  <c r="M1049" i="3"/>
  <c r="AN1049" i="3"/>
  <c r="AO1049" i="3"/>
  <c r="AP1049" i="3"/>
  <c r="AQ1049" i="3"/>
  <c r="AR1049" i="3"/>
  <c r="AS1049" i="3"/>
  <c r="AT1049" i="3"/>
  <c r="AU1049" i="3"/>
  <c r="BC1049" i="3"/>
  <c r="C1050" i="3"/>
  <c r="D1050" i="3"/>
  <c r="E1050" i="3"/>
  <c r="F1050" i="3"/>
  <c r="G1050" i="3"/>
  <c r="H1050" i="3"/>
  <c r="J1050" i="3"/>
  <c r="K1050" i="3"/>
  <c r="L1050" i="3"/>
  <c r="M1050" i="3"/>
  <c r="AN1050" i="3"/>
  <c r="AO1050" i="3"/>
  <c r="AP1050" i="3"/>
  <c r="AQ1050" i="3"/>
  <c r="AR1050" i="3"/>
  <c r="AS1050" i="3"/>
  <c r="AT1050" i="3"/>
  <c r="AU1050" i="3"/>
  <c r="BC1050" i="3"/>
  <c r="C1051" i="3"/>
  <c r="D1051" i="3"/>
  <c r="E1051" i="3"/>
  <c r="F1051" i="3"/>
  <c r="G1051" i="3"/>
  <c r="H1051" i="3"/>
  <c r="J1051" i="3"/>
  <c r="K1051" i="3"/>
  <c r="L1051" i="3"/>
  <c r="M1051" i="3"/>
  <c r="AN1051" i="3"/>
  <c r="AO1051" i="3"/>
  <c r="AP1051" i="3"/>
  <c r="AQ1051" i="3"/>
  <c r="AR1051" i="3"/>
  <c r="AS1051" i="3"/>
  <c r="AT1051" i="3"/>
  <c r="AU1051" i="3"/>
  <c r="BC1051" i="3"/>
  <c r="C1052" i="3"/>
  <c r="D1052" i="3"/>
  <c r="E1052" i="3"/>
  <c r="F1052" i="3"/>
  <c r="G1052" i="3"/>
  <c r="H1052" i="3"/>
  <c r="J1052" i="3"/>
  <c r="K1052" i="3"/>
  <c r="L1052" i="3"/>
  <c r="M1052" i="3"/>
  <c r="AN1052" i="3"/>
  <c r="AO1052" i="3"/>
  <c r="AP1052" i="3"/>
  <c r="AQ1052" i="3"/>
  <c r="AR1052" i="3"/>
  <c r="AS1052" i="3"/>
  <c r="AT1052" i="3"/>
  <c r="AU1052" i="3"/>
  <c r="BC1052" i="3"/>
  <c r="C1053" i="3"/>
  <c r="D1053" i="3"/>
  <c r="E1053" i="3"/>
  <c r="F1053" i="3"/>
  <c r="G1053" i="3"/>
  <c r="H1053" i="3"/>
  <c r="J1053" i="3"/>
  <c r="K1053" i="3"/>
  <c r="L1053" i="3"/>
  <c r="M1053" i="3"/>
  <c r="AN1053" i="3"/>
  <c r="AO1053" i="3"/>
  <c r="AP1053" i="3"/>
  <c r="AQ1053" i="3"/>
  <c r="AR1053" i="3"/>
  <c r="AS1053" i="3"/>
  <c r="AT1053" i="3"/>
  <c r="AU1053" i="3"/>
  <c r="BC1053" i="3"/>
  <c r="C1054" i="3"/>
  <c r="D1054" i="3"/>
  <c r="E1054" i="3"/>
  <c r="F1054" i="3"/>
  <c r="G1054" i="3"/>
  <c r="H1054" i="3"/>
  <c r="J1054" i="3"/>
  <c r="K1054" i="3"/>
  <c r="L1054" i="3"/>
  <c r="M1054" i="3"/>
  <c r="AN1054" i="3"/>
  <c r="AO1054" i="3"/>
  <c r="AP1054" i="3"/>
  <c r="AQ1054" i="3"/>
  <c r="AR1054" i="3"/>
  <c r="AS1054" i="3"/>
  <c r="AT1054" i="3"/>
  <c r="AU1054" i="3"/>
  <c r="BC1054" i="3"/>
  <c r="C1055" i="3"/>
  <c r="D1055" i="3"/>
  <c r="E1055" i="3"/>
  <c r="F1055" i="3"/>
  <c r="G1055" i="3"/>
  <c r="H1055" i="3"/>
  <c r="J1055" i="3"/>
  <c r="K1055" i="3"/>
  <c r="L1055" i="3"/>
  <c r="M1055" i="3"/>
  <c r="AN1055" i="3"/>
  <c r="AO1055" i="3"/>
  <c r="AP1055" i="3"/>
  <c r="AQ1055" i="3"/>
  <c r="AR1055" i="3"/>
  <c r="AS1055" i="3"/>
  <c r="AT1055" i="3"/>
  <c r="AU1055" i="3"/>
  <c r="BC1055" i="3"/>
  <c r="C1056" i="3"/>
  <c r="D1056" i="3"/>
  <c r="E1056" i="3"/>
  <c r="F1056" i="3"/>
  <c r="G1056" i="3"/>
  <c r="H1056" i="3"/>
  <c r="J1056" i="3"/>
  <c r="K1056" i="3"/>
  <c r="L1056" i="3"/>
  <c r="M1056" i="3"/>
  <c r="AN1056" i="3"/>
  <c r="AO1056" i="3"/>
  <c r="AP1056" i="3"/>
  <c r="AQ1056" i="3"/>
  <c r="AR1056" i="3"/>
  <c r="AS1056" i="3"/>
  <c r="AT1056" i="3"/>
  <c r="AU1056" i="3"/>
  <c r="BC1056" i="3"/>
  <c r="C1057" i="3"/>
  <c r="D1057" i="3"/>
  <c r="E1057" i="3"/>
  <c r="F1057" i="3"/>
  <c r="G1057" i="3"/>
  <c r="H1057" i="3"/>
  <c r="J1057" i="3"/>
  <c r="K1057" i="3"/>
  <c r="L1057" i="3"/>
  <c r="M1057" i="3"/>
  <c r="AN1057" i="3"/>
  <c r="AO1057" i="3"/>
  <c r="AP1057" i="3"/>
  <c r="AQ1057" i="3"/>
  <c r="AR1057" i="3"/>
  <c r="AS1057" i="3"/>
  <c r="AT1057" i="3"/>
  <c r="AU1057" i="3"/>
  <c r="BC1057" i="3"/>
  <c r="C1058" i="3"/>
  <c r="D1058" i="3"/>
  <c r="E1058" i="3"/>
  <c r="F1058" i="3"/>
  <c r="G1058" i="3"/>
  <c r="H1058" i="3"/>
  <c r="J1058" i="3"/>
  <c r="K1058" i="3"/>
  <c r="L1058" i="3"/>
  <c r="M1058" i="3"/>
  <c r="AN1058" i="3"/>
  <c r="AO1058" i="3"/>
  <c r="AP1058" i="3"/>
  <c r="AQ1058" i="3"/>
  <c r="AR1058" i="3"/>
  <c r="AS1058" i="3"/>
  <c r="AT1058" i="3"/>
  <c r="AU1058" i="3"/>
  <c r="BC1058" i="3"/>
  <c r="C1059" i="3"/>
  <c r="D1059" i="3"/>
  <c r="E1059" i="3"/>
  <c r="F1059" i="3"/>
  <c r="G1059" i="3"/>
  <c r="H1059" i="3"/>
  <c r="J1059" i="3"/>
  <c r="K1059" i="3"/>
  <c r="L1059" i="3"/>
  <c r="M1059" i="3"/>
  <c r="AN1059" i="3"/>
  <c r="AO1059" i="3"/>
  <c r="AP1059" i="3"/>
  <c r="AQ1059" i="3"/>
  <c r="AR1059" i="3"/>
  <c r="AS1059" i="3"/>
  <c r="AT1059" i="3"/>
  <c r="AU1059" i="3"/>
  <c r="BC1059" i="3"/>
  <c r="C1060" i="3"/>
  <c r="D1060" i="3"/>
  <c r="E1060" i="3"/>
  <c r="F1060" i="3"/>
  <c r="G1060" i="3"/>
  <c r="H1060" i="3"/>
  <c r="J1060" i="3"/>
  <c r="K1060" i="3"/>
  <c r="L1060" i="3"/>
  <c r="M1060" i="3"/>
  <c r="AN1060" i="3"/>
  <c r="AO1060" i="3"/>
  <c r="AP1060" i="3"/>
  <c r="AQ1060" i="3"/>
  <c r="AR1060" i="3"/>
  <c r="AS1060" i="3"/>
  <c r="AT1060" i="3"/>
  <c r="AU1060" i="3"/>
  <c r="BC1060" i="3"/>
  <c r="C1061" i="3"/>
  <c r="D1061" i="3"/>
  <c r="E1061" i="3"/>
  <c r="F1061" i="3"/>
  <c r="G1061" i="3"/>
  <c r="H1061" i="3"/>
  <c r="J1061" i="3"/>
  <c r="K1061" i="3"/>
  <c r="L1061" i="3"/>
  <c r="M1061" i="3"/>
  <c r="AN1061" i="3"/>
  <c r="AO1061" i="3"/>
  <c r="AP1061" i="3"/>
  <c r="AQ1061" i="3"/>
  <c r="AR1061" i="3"/>
  <c r="AS1061" i="3"/>
  <c r="AT1061" i="3"/>
  <c r="AU1061" i="3"/>
  <c r="BC1061" i="3"/>
  <c r="C1062" i="3"/>
  <c r="D1062" i="3"/>
  <c r="E1062" i="3"/>
  <c r="F1062" i="3"/>
  <c r="G1062" i="3"/>
  <c r="H1062" i="3"/>
  <c r="J1062" i="3"/>
  <c r="K1062" i="3"/>
  <c r="L1062" i="3"/>
  <c r="M1062" i="3"/>
  <c r="AN1062" i="3"/>
  <c r="AO1062" i="3"/>
  <c r="AP1062" i="3"/>
  <c r="AQ1062" i="3"/>
  <c r="AR1062" i="3"/>
  <c r="AS1062" i="3"/>
  <c r="AT1062" i="3"/>
  <c r="AU1062" i="3"/>
  <c r="BC1062" i="3"/>
  <c r="C1063" i="3"/>
  <c r="D1063" i="3"/>
  <c r="E1063" i="3"/>
  <c r="F1063" i="3"/>
  <c r="G1063" i="3"/>
  <c r="H1063" i="3"/>
  <c r="J1063" i="3"/>
  <c r="K1063" i="3"/>
  <c r="L1063" i="3"/>
  <c r="M1063" i="3"/>
  <c r="AN1063" i="3"/>
  <c r="AO1063" i="3"/>
  <c r="AP1063" i="3"/>
  <c r="AQ1063" i="3"/>
  <c r="AR1063" i="3"/>
  <c r="AS1063" i="3"/>
  <c r="AT1063" i="3"/>
  <c r="AU1063" i="3"/>
  <c r="BC1063" i="3"/>
  <c r="C1064" i="3"/>
  <c r="D1064" i="3"/>
  <c r="E1064" i="3"/>
  <c r="F1064" i="3"/>
  <c r="G1064" i="3"/>
  <c r="H1064" i="3"/>
  <c r="J1064" i="3"/>
  <c r="K1064" i="3"/>
  <c r="L1064" i="3"/>
  <c r="M1064" i="3"/>
  <c r="AN1064" i="3"/>
  <c r="AO1064" i="3"/>
  <c r="AP1064" i="3"/>
  <c r="AQ1064" i="3"/>
  <c r="AR1064" i="3"/>
  <c r="AS1064" i="3"/>
  <c r="AT1064" i="3"/>
  <c r="AU1064" i="3"/>
  <c r="BC1064" i="3"/>
  <c r="C1065" i="3"/>
  <c r="D1065" i="3"/>
  <c r="E1065" i="3"/>
  <c r="F1065" i="3"/>
  <c r="G1065" i="3"/>
  <c r="H1065" i="3"/>
  <c r="J1065" i="3"/>
  <c r="K1065" i="3"/>
  <c r="L1065" i="3"/>
  <c r="M1065" i="3"/>
  <c r="AN1065" i="3"/>
  <c r="AO1065" i="3"/>
  <c r="AP1065" i="3"/>
  <c r="AQ1065" i="3"/>
  <c r="AR1065" i="3"/>
  <c r="AS1065" i="3"/>
  <c r="AT1065" i="3"/>
  <c r="AU1065" i="3"/>
  <c r="BC1065" i="3"/>
  <c r="C1066" i="3"/>
  <c r="D1066" i="3"/>
  <c r="E1066" i="3"/>
  <c r="F1066" i="3"/>
  <c r="G1066" i="3"/>
  <c r="H1066" i="3"/>
  <c r="J1066" i="3"/>
  <c r="K1066" i="3"/>
  <c r="L1066" i="3"/>
  <c r="M1066" i="3"/>
  <c r="AN1066" i="3"/>
  <c r="AO1066" i="3"/>
  <c r="AP1066" i="3"/>
  <c r="AQ1066" i="3"/>
  <c r="AR1066" i="3"/>
  <c r="AS1066" i="3"/>
  <c r="AT1066" i="3"/>
  <c r="AU1066" i="3"/>
  <c r="BC1066" i="3"/>
  <c r="C1067" i="3"/>
  <c r="D1067" i="3"/>
  <c r="E1067" i="3"/>
  <c r="F1067" i="3"/>
  <c r="G1067" i="3"/>
  <c r="H1067" i="3"/>
  <c r="J1067" i="3"/>
  <c r="K1067" i="3"/>
  <c r="L1067" i="3"/>
  <c r="M1067" i="3"/>
  <c r="AN1067" i="3"/>
  <c r="AO1067" i="3"/>
  <c r="AP1067" i="3"/>
  <c r="AQ1067" i="3"/>
  <c r="AR1067" i="3"/>
  <c r="AS1067" i="3"/>
  <c r="AT1067" i="3"/>
  <c r="AU1067" i="3"/>
  <c r="BC1067" i="3"/>
  <c r="C1068" i="3"/>
  <c r="D1068" i="3"/>
  <c r="E1068" i="3"/>
  <c r="F1068" i="3"/>
  <c r="G1068" i="3"/>
  <c r="H1068" i="3"/>
  <c r="J1068" i="3"/>
  <c r="K1068" i="3"/>
  <c r="L1068" i="3"/>
  <c r="M1068" i="3"/>
  <c r="AN1068" i="3"/>
  <c r="AO1068" i="3"/>
  <c r="AP1068" i="3"/>
  <c r="AQ1068" i="3"/>
  <c r="AR1068" i="3"/>
  <c r="AS1068" i="3"/>
  <c r="AT1068" i="3"/>
  <c r="AU1068" i="3"/>
  <c r="BC1068" i="3"/>
  <c r="C1069" i="3"/>
  <c r="D1069" i="3"/>
  <c r="E1069" i="3"/>
  <c r="F1069" i="3"/>
  <c r="G1069" i="3"/>
  <c r="H1069" i="3"/>
  <c r="J1069" i="3"/>
  <c r="K1069" i="3"/>
  <c r="L1069" i="3"/>
  <c r="M1069" i="3"/>
  <c r="AN1069" i="3"/>
  <c r="AO1069" i="3"/>
  <c r="AP1069" i="3"/>
  <c r="AQ1069" i="3"/>
  <c r="AR1069" i="3"/>
  <c r="AS1069" i="3"/>
  <c r="AT1069" i="3"/>
  <c r="AU1069" i="3"/>
  <c r="BC1069" i="3"/>
  <c r="C1070" i="3"/>
  <c r="D1070" i="3"/>
  <c r="E1070" i="3"/>
  <c r="F1070" i="3"/>
  <c r="G1070" i="3"/>
  <c r="H1070" i="3"/>
  <c r="J1070" i="3"/>
  <c r="K1070" i="3"/>
  <c r="L1070" i="3"/>
  <c r="M1070" i="3"/>
  <c r="AN1070" i="3"/>
  <c r="AO1070" i="3"/>
  <c r="AP1070" i="3"/>
  <c r="AQ1070" i="3"/>
  <c r="AR1070" i="3"/>
  <c r="AS1070" i="3"/>
  <c r="AT1070" i="3"/>
  <c r="AU1070" i="3"/>
  <c r="BC1070" i="3"/>
  <c r="C1071" i="3"/>
  <c r="D1071" i="3"/>
  <c r="E1071" i="3"/>
  <c r="F1071" i="3"/>
  <c r="G1071" i="3"/>
  <c r="H1071" i="3"/>
  <c r="J1071" i="3"/>
  <c r="K1071" i="3"/>
  <c r="L1071" i="3"/>
  <c r="M1071" i="3"/>
  <c r="AN1071" i="3"/>
  <c r="AO1071" i="3"/>
  <c r="AP1071" i="3"/>
  <c r="AQ1071" i="3"/>
  <c r="AR1071" i="3"/>
  <c r="AS1071" i="3"/>
  <c r="AT1071" i="3"/>
  <c r="AU1071" i="3"/>
  <c r="BC1071" i="3"/>
  <c r="C1072" i="3"/>
  <c r="D1072" i="3"/>
  <c r="E1072" i="3"/>
  <c r="F1072" i="3"/>
  <c r="G1072" i="3"/>
  <c r="H1072" i="3"/>
  <c r="J1072" i="3"/>
  <c r="K1072" i="3"/>
  <c r="L1072" i="3"/>
  <c r="M1072" i="3"/>
  <c r="AN1072" i="3"/>
  <c r="AO1072" i="3"/>
  <c r="AP1072" i="3"/>
  <c r="AQ1072" i="3"/>
  <c r="AR1072" i="3"/>
  <c r="AS1072" i="3"/>
  <c r="AT1072" i="3"/>
  <c r="AU1072" i="3"/>
  <c r="BC1072" i="3"/>
  <c r="C1073" i="3"/>
  <c r="D1073" i="3"/>
  <c r="E1073" i="3"/>
  <c r="F1073" i="3"/>
  <c r="G1073" i="3"/>
  <c r="H1073" i="3"/>
  <c r="J1073" i="3"/>
  <c r="K1073" i="3"/>
  <c r="L1073" i="3"/>
  <c r="M1073" i="3"/>
  <c r="AN1073" i="3"/>
  <c r="AO1073" i="3"/>
  <c r="AP1073" i="3"/>
  <c r="AQ1073" i="3"/>
  <c r="AR1073" i="3"/>
  <c r="AS1073" i="3"/>
  <c r="AT1073" i="3"/>
  <c r="AU1073" i="3"/>
  <c r="BC1073" i="3"/>
  <c r="C1074" i="3"/>
  <c r="D1074" i="3"/>
  <c r="E1074" i="3"/>
  <c r="F1074" i="3"/>
  <c r="G1074" i="3"/>
  <c r="H1074" i="3"/>
  <c r="J1074" i="3"/>
  <c r="K1074" i="3"/>
  <c r="L1074" i="3"/>
  <c r="M1074" i="3"/>
  <c r="AN1074" i="3"/>
  <c r="AO1074" i="3"/>
  <c r="AP1074" i="3"/>
  <c r="AQ1074" i="3"/>
  <c r="AR1074" i="3"/>
  <c r="AS1074" i="3"/>
  <c r="AT1074" i="3"/>
  <c r="AU1074" i="3"/>
  <c r="BC1074" i="3"/>
  <c r="C1075" i="3"/>
  <c r="D1075" i="3"/>
  <c r="E1075" i="3"/>
  <c r="F1075" i="3"/>
  <c r="G1075" i="3"/>
  <c r="H1075" i="3"/>
  <c r="J1075" i="3"/>
  <c r="K1075" i="3"/>
  <c r="L1075" i="3"/>
  <c r="M1075" i="3"/>
  <c r="AN1075" i="3"/>
  <c r="AO1075" i="3"/>
  <c r="AP1075" i="3"/>
  <c r="AQ1075" i="3"/>
  <c r="AR1075" i="3"/>
  <c r="AS1075" i="3"/>
  <c r="AT1075" i="3"/>
  <c r="AU1075" i="3"/>
  <c r="BC1075" i="3"/>
  <c r="C1076" i="3"/>
  <c r="D1076" i="3"/>
  <c r="E1076" i="3"/>
  <c r="F1076" i="3"/>
  <c r="G1076" i="3"/>
  <c r="H1076" i="3"/>
  <c r="J1076" i="3"/>
  <c r="K1076" i="3"/>
  <c r="L1076" i="3"/>
  <c r="M1076" i="3"/>
  <c r="AN1076" i="3"/>
  <c r="AO1076" i="3"/>
  <c r="AP1076" i="3"/>
  <c r="AQ1076" i="3"/>
  <c r="AR1076" i="3"/>
  <c r="AS1076" i="3"/>
  <c r="AT1076" i="3"/>
  <c r="AU1076" i="3"/>
  <c r="BC1076" i="3"/>
  <c r="C1077" i="3"/>
  <c r="D1077" i="3"/>
  <c r="E1077" i="3"/>
  <c r="F1077" i="3"/>
  <c r="G1077" i="3"/>
  <c r="H1077" i="3"/>
  <c r="J1077" i="3"/>
  <c r="K1077" i="3"/>
  <c r="L1077" i="3"/>
  <c r="M1077" i="3"/>
  <c r="AN1077" i="3"/>
  <c r="AO1077" i="3"/>
  <c r="AP1077" i="3"/>
  <c r="AQ1077" i="3"/>
  <c r="AR1077" i="3"/>
  <c r="AS1077" i="3"/>
  <c r="AT1077" i="3"/>
  <c r="AU1077" i="3"/>
  <c r="BC1077" i="3"/>
  <c r="C1078" i="3"/>
  <c r="D1078" i="3"/>
  <c r="E1078" i="3"/>
  <c r="F1078" i="3"/>
  <c r="G1078" i="3"/>
  <c r="H1078" i="3"/>
  <c r="J1078" i="3"/>
  <c r="K1078" i="3"/>
  <c r="L1078" i="3"/>
  <c r="M1078" i="3"/>
  <c r="AN1078" i="3"/>
  <c r="AO1078" i="3"/>
  <c r="AP1078" i="3"/>
  <c r="AQ1078" i="3"/>
  <c r="AR1078" i="3"/>
  <c r="AS1078" i="3"/>
  <c r="AT1078" i="3"/>
  <c r="AU1078" i="3"/>
  <c r="BC1078" i="3"/>
  <c r="C1079" i="3"/>
  <c r="D1079" i="3"/>
  <c r="E1079" i="3"/>
  <c r="F1079" i="3"/>
  <c r="G1079" i="3"/>
  <c r="H1079" i="3"/>
  <c r="J1079" i="3"/>
  <c r="K1079" i="3"/>
  <c r="L1079" i="3"/>
  <c r="M1079" i="3"/>
  <c r="AN1079" i="3"/>
  <c r="AO1079" i="3"/>
  <c r="AP1079" i="3"/>
  <c r="AQ1079" i="3"/>
  <c r="AR1079" i="3"/>
  <c r="AS1079" i="3"/>
  <c r="AT1079" i="3"/>
  <c r="AU1079" i="3"/>
  <c r="BC1079" i="3"/>
  <c r="C1080" i="3"/>
  <c r="D1080" i="3"/>
  <c r="E1080" i="3"/>
  <c r="F1080" i="3"/>
  <c r="G1080" i="3"/>
  <c r="H1080" i="3"/>
  <c r="J1080" i="3"/>
  <c r="K1080" i="3"/>
  <c r="L1080" i="3"/>
  <c r="M1080" i="3"/>
  <c r="AN1080" i="3"/>
  <c r="AO1080" i="3"/>
  <c r="AP1080" i="3"/>
  <c r="AQ1080" i="3"/>
  <c r="AR1080" i="3"/>
  <c r="AS1080" i="3"/>
  <c r="AT1080" i="3"/>
  <c r="AU1080" i="3"/>
  <c r="BC1080" i="3"/>
  <c r="C1081" i="3"/>
  <c r="D1081" i="3"/>
  <c r="E1081" i="3"/>
  <c r="F1081" i="3"/>
  <c r="G1081" i="3"/>
  <c r="H1081" i="3"/>
  <c r="J1081" i="3"/>
  <c r="K1081" i="3"/>
  <c r="L1081" i="3"/>
  <c r="M1081" i="3"/>
  <c r="AN1081" i="3"/>
  <c r="AO1081" i="3"/>
  <c r="AP1081" i="3"/>
  <c r="AQ1081" i="3"/>
  <c r="AR1081" i="3"/>
  <c r="AS1081" i="3"/>
  <c r="AT1081" i="3"/>
  <c r="AU1081" i="3"/>
  <c r="BC1081" i="3"/>
  <c r="C1082" i="3"/>
  <c r="D1082" i="3"/>
  <c r="E1082" i="3"/>
  <c r="F1082" i="3"/>
  <c r="G1082" i="3"/>
  <c r="H1082" i="3"/>
  <c r="J1082" i="3"/>
  <c r="K1082" i="3"/>
  <c r="L1082" i="3"/>
  <c r="M1082" i="3"/>
  <c r="AN1082" i="3"/>
  <c r="AO1082" i="3"/>
  <c r="AP1082" i="3"/>
  <c r="AQ1082" i="3"/>
  <c r="AR1082" i="3"/>
  <c r="AS1082" i="3"/>
  <c r="AT1082" i="3"/>
  <c r="AU1082" i="3"/>
  <c r="BC1082" i="3"/>
  <c r="C1083" i="3"/>
  <c r="D1083" i="3"/>
  <c r="E1083" i="3"/>
  <c r="F1083" i="3"/>
  <c r="G1083" i="3"/>
  <c r="H1083" i="3"/>
  <c r="J1083" i="3"/>
  <c r="K1083" i="3"/>
  <c r="L1083" i="3"/>
  <c r="M1083" i="3"/>
  <c r="AN1083" i="3"/>
  <c r="AO1083" i="3"/>
  <c r="AP1083" i="3"/>
  <c r="AQ1083" i="3"/>
  <c r="AR1083" i="3"/>
  <c r="AS1083" i="3"/>
  <c r="AT1083" i="3"/>
  <c r="AU1083" i="3"/>
  <c r="BC1083" i="3"/>
  <c r="C1084" i="3"/>
  <c r="D1084" i="3"/>
  <c r="E1084" i="3"/>
  <c r="F1084" i="3"/>
  <c r="G1084" i="3"/>
  <c r="H1084" i="3"/>
  <c r="J1084" i="3"/>
  <c r="K1084" i="3"/>
  <c r="L1084" i="3"/>
  <c r="M1084" i="3"/>
  <c r="AN1084" i="3"/>
  <c r="AO1084" i="3"/>
  <c r="AP1084" i="3"/>
  <c r="AQ1084" i="3"/>
  <c r="AR1084" i="3"/>
  <c r="AS1084" i="3"/>
  <c r="AT1084" i="3"/>
  <c r="AU1084" i="3"/>
  <c r="BC1084" i="3"/>
  <c r="C1085" i="3"/>
  <c r="D1085" i="3"/>
  <c r="E1085" i="3"/>
  <c r="F1085" i="3"/>
  <c r="G1085" i="3"/>
  <c r="H1085" i="3"/>
  <c r="J1085" i="3"/>
  <c r="K1085" i="3"/>
  <c r="L1085" i="3"/>
  <c r="M1085" i="3"/>
  <c r="AN1085" i="3"/>
  <c r="AO1085" i="3"/>
  <c r="AP1085" i="3"/>
  <c r="AQ1085" i="3"/>
  <c r="AR1085" i="3"/>
  <c r="AS1085" i="3"/>
  <c r="AT1085" i="3"/>
  <c r="AU1085" i="3"/>
  <c r="BC1085" i="3"/>
  <c r="C1086" i="3"/>
  <c r="D1086" i="3"/>
  <c r="E1086" i="3"/>
  <c r="F1086" i="3"/>
  <c r="G1086" i="3"/>
  <c r="H1086" i="3"/>
  <c r="J1086" i="3"/>
  <c r="K1086" i="3"/>
  <c r="L1086" i="3"/>
  <c r="M1086" i="3"/>
  <c r="AN1086" i="3"/>
  <c r="AO1086" i="3"/>
  <c r="AP1086" i="3"/>
  <c r="AQ1086" i="3"/>
  <c r="AR1086" i="3"/>
  <c r="AS1086" i="3"/>
  <c r="AT1086" i="3"/>
  <c r="AU1086" i="3"/>
  <c r="BC1086" i="3"/>
  <c r="C1087" i="3"/>
  <c r="D1087" i="3"/>
  <c r="E1087" i="3"/>
  <c r="F1087" i="3"/>
  <c r="G1087" i="3"/>
  <c r="H1087" i="3"/>
  <c r="J1087" i="3"/>
  <c r="K1087" i="3"/>
  <c r="L1087" i="3"/>
  <c r="M1087" i="3"/>
  <c r="AN1087" i="3"/>
  <c r="AO1087" i="3"/>
  <c r="AP1087" i="3"/>
  <c r="AQ1087" i="3"/>
  <c r="AR1087" i="3"/>
  <c r="AS1087" i="3"/>
  <c r="AT1087" i="3"/>
  <c r="AU1087" i="3"/>
  <c r="BC1087" i="3"/>
  <c r="C1088" i="3"/>
  <c r="D1088" i="3"/>
  <c r="E1088" i="3"/>
  <c r="F1088" i="3"/>
  <c r="G1088" i="3"/>
  <c r="H1088" i="3"/>
  <c r="J1088" i="3"/>
  <c r="K1088" i="3"/>
  <c r="L1088" i="3"/>
  <c r="M1088" i="3"/>
  <c r="AN1088" i="3"/>
  <c r="AO1088" i="3"/>
  <c r="AP1088" i="3"/>
  <c r="AQ1088" i="3"/>
  <c r="AR1088" i="3"/>
  <c r="AS1088" i="3"/>
  <c r="AT1088" i="3"/>
  <c r="AU1088" i="3"/>
  <c r="BC1088" i="3"/>
  <c r="C1089" i="3"/>
  <c r="D1089" i="3"/>
  <c r="E1089" i="3"/>
  <c r="F1089" i="3"/>
  <c r="G1089" i="3"/>
  <c r="H1089" i="3"/>
  <c r="J1089" i="3"/>
  <c r="K1089" i="3"/>
  <c r="L1089" i="3"/>
  <c r="M1089" i="3"/>
  <c r="AN1089" i="3"/>
  <c r="AO1089" i="3"/>
  <c r="AP1089" i="3"/>
  <c r="AQ1089" i="3"/>
  <c r="AR1089" i="3"/>
  <c r="AS1089" i="3"/>
  <c r="AT1089" i="3"/>
  <c r="AU1089" i="3"/>
  <c r="BC1089" i="3"/>
  <c r="C1090" i="3"/>
  <c r="D1090" i="3"/>
  <c r="E1090" i="3"/>
  <c r="F1090" i="3"/>
  <c r="G1090" i="3"/>
  <c r="H1090" i="3"/>
  <c r="J1090" i="3"/>
  <c r="K1090" i="3"/>
  <c r="L1090" i="3"/>
  <c r="M1090" i="3"/>
  <c r="AN1090" i="3"/>
  <c r="AO1090" i="3"/>
  <c r="AP1090" i="3"/>
  <c r="AQ1090" i="3"/>
  <c r="AR1090" i="3"/>
  <c r="AS1090" i="3"/>
  <c r="AT1090" i="3"/>
  <c r="AU1090" i="3"/>
  <c r="BC1090" i="3"/>
  <c r="C1091" i="3"/>
  <c r="D1091" i="3"/>
  <c r="E1091" i="3"/>
  <c r="F1091" i="3"/>
  <c r="G1091" i="3"/>
  <c r="H1091" i="3"/>
  <c r="J1091" i="3"/>
  <c r="K1091" i="3"/>
  <c r="L1091" i="3"/>
  <c r="M1091" i="3"/>
  <c r="AN1091" i="3"/>
  <c r="AO1091" i="3"/>
  <c r="AP1091" i="3"/>
  <c r="AQ1091" i="3"/>
  <c r="AR1091" i="3"/>
  <c r="AS1091" i="3"/>
  <c r="AT1091" i="3"/>
  <c r="AU1091" i="3"/>
  <c r="BC1091" i="3"/>
  <c r="C1092" i="3"/>
  <c r="D1092" i="3"/>
  <c r="E1092" i="3"/>
  <c r="F1092" i="3"/>
  <c r="G1092" i="3"/>
  <c r="H1092" i="3"/>
  <c r="J1092" i="3"/>
  <c r="K1092" i="3"/>
  <c r="L1092" i="3"/>
  <c r="M1092" i="3"/>
  <c r="AN1092" i="3"/>
  <c r="AO1092" i="3"/>
  <c r="AP1092" i="3"/>
  <c r="AQ1092" i="3"/>
  <c r="AR1092" i="3"/>
  <c r="AS1092" i="3"/>
  <c r="AT1092" i="3"/>
  <c r="AU1092" i="3"/>
  <c r="BC1092" i="3"/>
  <c r="C1093" i="3"/>
  <c r="D1093" i="3"/>
  <c r="E1093" i="3"/>
  <c r="F1093" i="3"/>
  <c r="G1093" i="3"/>
  <c r="H1093" i="3"/>
  <c r="J1093" i="3"/>
  <c r="K1093" i="3"/>
  <c r="L1093" i="3"/>
  <c r="M1093" i="3"/>
  <c r="AN1093" i="3"/>
  <c r="AO1093" i="3"/>
  <c r="AP1093" i="3"/>
  <c r="AQ1093" i="3"/>
  <c r="AR1093" i="3"/>
  <c r="AS1093" i="3"/>
  <c r="AT1093" i="3"/>
  <c r="AU1093" i="3"/>
  <c r="BC1093" i="3"/>
  <c r="C1094" i="3"/>
  <c r="D1094" i="3"/>
  <c r="E1094" i="3"/>
  <c r="F1094" i="3"/>
  <c r="G1094" i="3"/>
  <c r="H1094" i="3"/>
  <c r="J1094" i="3"/>
  <c r="K1094" i="3"/>
  <c r="L1094" i="3"/>
  <c r="M1094" i="3"/>
  <c r="AN1094" i="3"/>
  <c r="AO1094" i="3"/>
  <c r="AP1094" i="3"/>
  <c r="AQ1094" i="3"/>
  <c r="AR1094" i="3"/>
  <c r="AS1094" i="3"/>
  <c r="AT1094" i="3"/>
  <c r="AU1094" i="3"/>
  <c r="BC1094" i="3"/>
  <c r="C1095" i="3"/>
  <c r="D1095" i="3"/>
  <c r="E1095" i="3"/>
  <c r="F1095" i="3"/>
  <c r="G1095" i="3"/>
  <c r="H1095" i="3"/>
  <c r="J1095" i="3"/>
  <c r="K1095" i="3"/>
  <c r="L1095" i="3"/>
  <c r="M1095" i="3"/>
  <c r="AN1095" i="3"/>
  <c r="AO1095" i="3"/>
  <c r="AP1095" i="3"/>
  <c r="AQ1095" i="3"/>
  <c r="AR1095" i="3"/>
  <c r="AS1095" i="3"/>
  <c r="AT1095" i="3"/>
  <c r="AU1095" i="3"/>
  <c r="BC1095" i="3"/>
  <c r="C1096" i="3"/>
  <c r="D1096" i="3"/>
  <c r="E1096" i="3"/>
  <c r="F1096" i="3"/>
  <c r="G1096" i="3"/>
  <c r="H1096" i="3"/>
  <c r="J1096" i="3"/>
  <c r="K1096" i="3"/>
  <c r="L1096" i="3"/>
  <c r="M1096" i="3"/>
  <c r="AN1096" i="3"/>
  <c r="AO1096" i="3"/>
  <c r="AP1096" i="3"/>
  <c r="AQ1096" i="3"/>
  <c r="AR1096" i="3"/>
  <c r="AS1096" i="3"/>
  <c r="AT1096" i="3"/>
  <c r="AU1096" i="3"/>
  <c r="BC1096" i="3"/>
  <c r="C1097" i="3"/>
  <c r="D1097" i="3"/>
  <c r="E1097" i="3"/>
  <c r="F1097" i="3"/>
  <c r="G1097" i="3"/>
  <c r="H1097" i="3"/>
  <c r="J1097" i="3"/>
  <c r="K1097" i="3"/>
  <c r="L1097" i="3"/>
  <c r="M1097" i="3"/>
  <c r="AN1097" i="3"/>
  <c r="AO1097" i="3"/>
  <c r="AP1097" i="3"/>
  <c r="AQ1097" i="3"/>
  <c r="AR1097" i="3"/>
  <c r="AS1097" i="3"/>
  <c r="AT1097" i="3"/>
  <c r="AU1097" i="3"/>
  <c r="BC1097" i="3"/>
  <c r="C1098" i="3"/>
  <c r="D1098" i="3"/>
  <c r="E1098" i="3"/>
  <c r="F1098" i="3"/>
  <c r="G1098" i="3"/>
  <c r="H1098" i="3"/>
  <c r="J1098" i="3"/>
  <c r="K1098" i="3"/>
  <c r="L1098" i="3"/>
  <c r="M1098" i="3"/>
  <c r="AN1098" i="3"/>
  <c r="AO1098" i="3"/>
  <c r="AP1098" i="3"/>
  <c r="AQ1098" i="3"/>
  <c r="AR1098" i="3"/>
  <c r="AS1098" i="3"/>
  <c r="AT1098" i="3"/>
  <c r="AU1098" i="3"/>
  <c r="BC1098" i="3"/>
  <c r="C1099" i="3"/>
  <c r="D1099" i="3"/>
  <c r="E1099" i="3"/>
  <c r="F1099" i="3"/>
  <c r="G1099" i="3"/>
  <c r="H1099" i="3"/>
  <c r="J1099" i="3"/>
  <c r="K1099" i="3"/>
  <c r="L1099" i="3"/>
  <c r="M1099" i="3"/>
  <c r="AN1099" i="3"/>
  <c r="AO1099" i="3"/>
  <c r="AP1099" i="3"/>
  <c r="AQ1099" i="3"/>
  <c r="AR1099" i="3"/>
  <c r="AS1099" i="3"/>
  <c r="AT1099" i="3"/>
  <c r="AU1099" i="3"/>
  <c r="BC1099" i="3"/>
  <c r="C1100" i="3"/>
  <c r="D1100" i="3"/>
  <c r="E1100" i="3"/>
  <c r="F1100" i="3"/>
  <c r="G1100" i="3"/>
  <c r="H1100" i="3"/>
  <c r="J1100" i="3"/>
  <c r="K1100" i="3"/>
  <c r="L1100" i="3"/>
  <c r="M1100" i="3"/>
  <c r="AN1100" i="3"/>
  <c r="AO1100" i="3"/>
  <c r="AP1100" i="3"/>
  <c r="AQ1100" i="3"/>
  <c r="AR1100" i="3"/>
  <c r="AS1100" i="3"/>
  <c r="AT1100" i="3"/>
  <c r="AU1100" i="3"/>
  <c r="BC1100" i="3"/>
  <c r="C1101" i="3"/>
  <c r="D1101" i="3"/>
  <c r="E1101" i="3"/>
  <c r="F1101" i="3"/>
  <c r="G1101" i="3"/>
  <c r="H1101" i="3"/>
  <c r="J1101" i="3"/>
  <c r="K1101" i="3"/>
  <c r="L1101" i="3"/>
  <c r="M1101" i="3"/>
  <c r="AN1101" i="3"/>
  <c r="AO1101" i="3"/>
  <c r="AP1101" i="3"/>
  <c r="AQ1101" i="3"/>
  <c r="AR1101" i="3"/>
  <c r="AS1101" i="3"/>
  <c r="AT1101" i="3"/>
  <c r="AU1101" i="3"/>
  <c r="BC1101" i="3"/>
  <c r="C1102" i="3"/>
  <c r="D1102" i="3"/>
  <c r="E1102" i="3"/>
  <c r="F1102" i="3"/>
  <c r="G1102" i="3"/>
  <c r="H1102" i="3"/>
  <c r="J1102" i="3"/>
  <c r="K1102" i="3"/>
  <c r="L1102" i="3"/>
  <c r="M1102" i="3"/>
  <c r="AN1102" i="3"/>
  <c r="AO1102" i="3"/>
  <c r="AP1102" i="3"/>
  <c r="AQ1102" i="3"/>
  <c r="AR1102" i="3"/>
  <c r="AS1102" i="3"/>
  <c r="AT1102" i="3"/>
  <c r="AU1102" i="3"/>
  <c r="BC1102" i="3"/>
  <c r="C1103" i="3"/>
  <c r="D1103" i="3"/>
  <c r="E1103" i="3"/>
  <c r="F1103" i="3"/>
  <c r="G1103" i="3"/>
  <c r="H1103" i="3"/>
  <c r="J1103" i="3"/>
  <c r="K1103" i="3"/>
  <c r="L1103" i="3"/>
  <c r="M1103" i="3"/>
  <c r="AN1103" i="3"/>
  <c r="AO1103" i="3"/>
  <c r="AP1103" i="3"/>
  <c r="AQ1103" i="3"/>
  <c r="AR1103" i="3"/>
  <c r="AS1103" i="3"/>
  <c r="AT1103" i="3"/>
  <c r="AU1103" i="3"/>
  <c r="BC1103" i="3"/>
  <c r="C1104" i="3"/>
  <c r="D1104" i="3"/>
  <c r="E1104" i="3"/>
  <c r="F1104" i="3"/>
  <c r="G1104" i="3"/>
  <c r="H1104" i="3"/>
  <c r="J1104" i="3"/>
  <c r="K1104" i="3"/>
  <c r="L1104" i="3"/>
  <c r="M1104" i="3"/>
  <c r="AN1104" i="3"/>
  <c r="AO1104" i="3"/>
  <c r="AP1104" i="3"/>
  <c r="AQ1104" i="3"/>
  <c r="AR1104" i="3"/>
  <c r="AS1104" i="3"/>
  <c r="AT1104" i="3"/>
  <c r="AU1104" i="3"/>
  <c r="BC1104" i="3"/>
  <c r="C1105" i="3"/>
  <c r="D1105" i="3"/>
  <c r="E1105" i="3"/>
  <c r="F1105" i="3"/>
  <c r="G1105" i="3"/>
  <c r="H1105" i="3"/>
  <c r="J1105" i="3"/>
  <c r="K1105" i="3"/>
  <c r="L1105" i="3"/>
  <c r="M1105" i="3"/>
  <c r="AN1105" i="3"/>
  <c r="AO1105" i="3"/>
  <c r="AP1105" i="3"/>
  <c r="AQ1105" i="3"/>
  <c r="AR1105" i="3"/>
  <c r="AS1105" i="3"/>
  <c r="AT1105" i="3"/>
  <c r="AU1105" i="3"/>
  <c r="BC1105" i="3"/>
  <c r="C1106" i="3"/>
  <c r="D1106" i="3"/>
  <c r="E1106" i="3"/>
  <c r="F1106" i="3"/>
  <c r="G1106" i="3"/>
  <c r="H1106" i="3"/>
  <c r="J1106" i="3"/>
  <c r="K1106" i="3"/>
  <c r="L1106" i="3"/>
  <c r="M1106" i="3"/>
  <c r="AN1106" i="3"/>
  <c r="AO1106" i="3"/>
  <c r="AP1106" i="3"/>
  <c r="AQ1106" i="3"/>
  <c r="AR1106" i="3"/>
  <c r="AS1106" i="3"/>
  <c r="AT1106" i="3"/>
  <c r="AU1106" i="3"/>
  <c r="BC1106" i="3"/>
  <c r="C1107" i="3"/>
  <c r="D1107" i="3"/>
  <c r="E1107" i="3"/>
  <c r="F1107" i="3"/>
  <c r="G1107" i="3"/>
  <c r="H1107" i="3"/>
  <c r="J1107" i="3"/>
  <c r="K1107" i="3"/>
  <c r="L1107" i="3"/>
  <c r="M1107" i="3"/>
  <c r="AN1107" i="3"/>
  <c r="AO1107" i="3"/>
  <c r="AP1107" i="3"/>
  <c r="AQ1107" i="3"/>
  <c r="AR1107" i="3"/>
  <c r="AS1107" i="3"/>
  <c r="AT1107" i="3"/>
  <c r="AU1107" i="3"/>
  <c r="BC1107" i="3"/>
  <c r="C1108" i="3"/>
  <c r="D1108" i="3"/>
  <c r="E1108" i="3"/>
  <c r="F1108" i="3"/>
  <c r="G1108" i="3"/>
  <c r="H1108" i="3"/>
  <c r="J1108" i="3"/>
  <c r="K1108" i="3"/>
  <c r="L1108" i="3"/>
  <c r="M1108" i="3"/>
  <c r="AN1108" i="3"/>
  <c r="AO1108" i="3"/>
  <c r="AP1108" i="3"/>
  <c r="AQ1108" i="3"/>
  <c r="AR1108" i="3"/>
  <c r="AS1108" i="3"/>
  <c r="AT1108" i="3"/>
  <c r="AU1108" i="3"/>
  <c r="BC1108" i="3"/>
  <c r="C1109" i="3"/>
  <c r="D1109" i="3"/>
  <c r="E1109" i="3"/>
  <c r="F1109" i="3"/>
  <c r="G1109" i="3"/>
  <c r="H1109" i="3"/>
  <c r="J1109" i="3"/>
  <c r="K1109" i="3"/>
  <c r="L1109" i="3"/>
  <c r="M1109" i="3"/>
  <c r="AN1109" i="3"/>
  <c r="AO1109" i="3"/>
  <c r="AP1109" i="3"/>
  <c r="AQ1109" i="3"/>
  <c r="AR1109" i="3"/>
  <c r="AS1109" i="3"/>
  <c r="AT1109" i="3"/>
  <c r="AU1109" i="3"/>
  <c r="BC1109" i="3"/>
  <c r="C1110" i="3"/>
  <c r="D1110" i="3"/>
  <c r="E1110" i="3"/>
  <c r="F1110" i="3"/>
  <c r="G1110" i="3"/>
  <c r="H1110" i="3"/>
  <c r="J1110" i="3"/>
  <c r="K1110" i="3"/>
  <c r="L1110" i="3"/>
  <c r="M1110" i="3"/>
  <c r="AN1110" i="3"/>
  <c r="AO1110" i="3"/>
  <c r="AP1110" i="3"/>
  <c r="AQ1110" i="3"/>
  <c r="AR1110" i="3"/>
  <c r="AS1110" i="3"/>
  <c r="AT1110" i="3"/>
  <c r="AU1110" i="3"/>
  <c r="BC1110" i="3"/>
  <c r="C1111" i="3"/>
  <c r="D1111" i="3"/>
  <c r="E1111" i="3"/>
  <c r="F1111" i="3"/>
  <c r="G1111" i="3"/>
  <c r="H1111" i="3"/>
  <c r="J1111" i="3"/>
  <c r="K1111" i="3"/>
  <c r="L1111" i="3"/>
  <c r="M1111" i="3"/>
  <c r="AN1111" i="3"/>
  <c r="AO1111" i="3"/>
  <c r="AP1111" i="3"/>
  <c r="AQ1111" i="3"/>
  <c r="AR1111" i="3"/>
  <c r="AS1111" i="3"/>
  <c r="AT1111" i="3"/>
  <c r="AU1111" i="3"/>
  <c r="BC1111" i="3"/>
  <c r="C1112" i="3"/>
  <c r="D1112" i="3"/>
  <c r="E1112" i="3"/>
  <c r="F1112" i="3"/>
  <c r="G1112" i="3"/>
  <c r="H1112" i="3"/>
  <c r="J1112" i="3"/>
  <c r="K1112" i="3"/>
  <c r="L1112" i="3"/>
  <c r="M1112" i="3"/>
  <c r="AN1112" i="3"/>
  <c r="AO1112" i="3"/>
  <c r="AP1112" i="3"/>
  <c r="AQ1112" i="3"/>
  <c r="AR1112" i="3"/>
  <c r="AS1112" i="3"/>
  <c r="AT1112" i="3"/>
  <c r="AU1112" i="3"/>
  <c r="BC1112" i="3"/>
  <c r="C1113" i="3"/>
  <c r="D1113" i="3"/>
  <c r="E1113" i="3"/>
  <c r="F1113" i="3"/>
  <c r="G1113" i="3"/>
  <c r="H1113" i="3"/>
  <c r="J1113" i="3"/>
  <c r="K1113" i="3"/>
  <c r="L1113" i="3"/>
  <c r="M1113" i="3"/>
  <c r="AN1113" i="3"/>
  <c r="AO1113" i="3"/>
  <c r="AP1113" i="3"/>
  <c r="AQ1113" i="3"/>
  <c r="AR1113" i="3"/>
  <c r="AS1113" i="3"/>
  <c r="AT1113" i="3"/>
  <c r="AU1113" i="3"/>
  <c r="BC1113" i="3"/>
  <c r="C1114" i="3"/>
  <c r="D1114" i="3"/>
  <c r="E1114" i="3"/>
  <c r="F1114" i="3"/>
  <c r="G1114" i="3"/>
  <c r="H1114" i="3"/>
  <c r="J1114" i="3"/>
  <c r="K1114" i="3"/>
  <c r="L1114" i="3"/>
  <c r="M1114" i="3"/>
  <c r="AN1114" i="3"/>
  <c r="AO1114" i="3"/>
  <c r="AP1114" i="3"/>
  <c r="AQ1114" i="3"/>
  <c r="AR1114" i="3"/>
  <c r="AS1114" i="3"/>
  <c r="AT1114" i="3"/>
  <c r="AU1114" i="3"/>
  <c r="BC1114" i="3"/>
  <c r="C1115" i="3"/>
  <c r="D1115" i="3"/>
  <c r="E1115" i="3"/>
  <c r="F1115" i="3"/>
  <c r="G1115" i="3"/>
  <c r="H1115" i="3"/>
  <c r="J1115" i="3"/>
  <c r="K1115" i="3"/>
  <c r="L1115" i="3"/>
  <c r="M1115" i="3"/>
  <c r="AN1115" i="3"/>
  <c r="AO1115" i="3"/>
  <c r="AP1115" i="3"/>
  <c r="AQ1115" i="3"/>
  <c r="AR1115" i="3"/>
  <c r="AS1115" i="3"/>
  <c r="AT1115" i="3"/>
  <c r="AU1115" i="3"/>
  <c r="BC1115" i="3"/>
  <c r="C1116" i="3"/>
  <c r="D1116" i="3"/>
  <c r="E1116" i="3"/>
  <c r="F1116" i="3"/>
  <c r="G1116" i="3"/>
  <c r="H1116" i="3"/>
  <c r="J1116" i="3"/>
  <c r="K1116" i="3"/>
  <c r="L1116" i="3"/>
  <c r="M1116" i="3"/>
  <c r="AN1116" i="3"/>
  <c r="AO1116" i="3"/>
  <c r="AP1116" i="3"/>
  <c r="AQ1116" i="3"/>
  <c r="AR1116" i="3"/>
  <c r="AS1116" i="3"/>
  <c r="AT1116" i="3"/>
  <c r="AU1116" i="3"/>
  <c r="BC1116" i="3"/>
  <c r="C1117" i="3"/>
  <c r="D1117" i="3"/>
  <c r="E1117" i="3"/>
  <c r="F1117" i="3"/>
  <c r="G1117" i="3"/>
  <c r="H1117" i="3"/>
  <c r="J1117" i="3"/>
  <c r="K1117" i="3"/>
  <c r="L1117" i="3"/>
  <c r="M1117" i="3"/>
  <c r="AN1117" i="3"/>
  <c r="AO1117" i="3"/>
  <c r="AP1117" i="3"/>
  <c r="AQ1117" i="3"/>
  <c r="AR1117" i="3"/>
  <c r="AS1117" i="3"/>
  <c r="AT1117" i="3"/>
  <c r="AU1117" i="3"/>
  <c r="BC1117" i="3"/>
  <c r="C1118" i="3"/>
  <c r="D1118" i="3"/>
  <c r="E1118" i="3"/>
  <c r="F1118" i="3"/>
  <c r="G1118" i="3"/>
  <c r="H1118" i="3"/>
  <c r="J1118" i="3"/>
  <c r="K1118" i="3"/>
  <c r="L1118" i="3"/>
  <c r="M1118" i="3"/>
  <c r="AN1118" i="3"/>
  <c r="AO1118" i="3"/>
  <c r="AP1118" i="3"/>
  <c r="AQ1118" i="3"/>
  <c r="AR1118" i="3"/>
  <c r="AS1118" i="3"/>
  <c r="AT1118" i="3"/>
  <c r="AU1118" i="3"/>
  <c r="BC1118" i="3"/>
  <c r="C1119" i="3"/>
  <c r="D1119" i="3"/>
  <c r="E1119" i="3"/>
  <c r="F1119" i="3"/>
  <c r="G1119" i="3"/>
  <c r="H1119" i="3"/>
  <c r="J1119" i="3"/>
  <c r="K1119" i="3"/>
  <c r="L1119" i="3"/>
  <c r="M1119" i="3"/>
  <c r="AN1119" i="3"/>
  <c r="AO1119" i="3"/>
  <c r="AP1119" i="3"/>
  <c r="AQ1119" i="3"/>
  <c r="AR1119" i="3"/>
  <c r="AS1119" i="3"/>
  <c r="AT1119" i="3"/>
  <c r="AU1119" i="3"/>
  <c r="BC1119" i="3"/>
  <c r="C1120" i="3"/>
  <c r="D1120" i="3"/>
  <c r="E1120" i="3"/>
  <c r="F1120" i="3"/>
  <c r="G1120" i="3"/>
  <c r="H1120" i="3"/>
  <c r="J1120" i="3"/>
  <c r="K1120" i="3"/>
  <c r="L1120" i="3"/>
  <c r="M1120" i="3"/>
  <c r="AN1120" i="3"/>
  <c r="AO1120" i="3"/>
  <c r="AP1120" i="3"/>
  <c r="AQ1120" i="3"/>
  <c r="AR1120" i="3"/>
  <c r="AS1120" i="3"/>
  <c r="AT1120" i="3"/>
  <c r="AU1120" i="3"/>
  <c r="BC1120" i="3"/>
  <c r="C1121" i="3"/>
  <c r="D1121" i="3"/>
  <c r="E1121" i="3"/>
  <c r="F1121" i="3"/>
  <c r="G1121" i="3"/>
  <c r="H1121" i="3"/>
  <c r="J1121" i="3"/>
  <c r="K1121" i="3"/>
  <c r="L1121" i="3"/>
  <c r="M1121" i="3"/>
  <c r="AN1121" i="3"/>
  <c r="AO1121" i="3"/>
  <c r="AP1121" i="3"/>
  <c r="AQ1121" i="3"/>
  <c r="AR1121" i="3"/>
  <c r="AS1121" i="3"/>
  <c r="AT1121" i="3"/>
  <c r="AU1121" i="3"/>
  <c r="BC1121" i="3"/>
  <c r="C1122" i="3"/>
  <c r="D1122" i="3"/>
  <c r="E1122" i="3"/>
  <c r="F1122" i="3"/>
  <c r="G1122" i="3"/>
  <c r="H1122" i="3"/>
  <c r="J1122" i="3"/>
  <c r="K1122" i="3"/>
  <c r="L1122" i="3"/>
  <c r="M1122" i="3"/>
  <c r="AN1122" i="3"/>
  <c r="AO1122" i="3"/>
  <c r="AP1122" i="3"/>
  <c r="AQ1122" i="3"/>
  <c r="AR1122" i="3"/>
  <c r="AS1122" i="3"/>
  <c r="AT1122" i="3"/>
  <c r="AU1122" i="3"/>
  <c r="BC1122" i="3"/>
  <c r="C1123" i="3"/>
  <c r="D1123" i="3"/>
  <c r="E1123" i="3"/>
  <c r="F1123" i="3"/>
  <c r="G1123" i="3"/>
  <c r="H1123" i="3"/>
  <c r="J1123" i="3"/>
  <c r="K1123" i="3"/>
  <c r="L1123" i="3"/>
  <c r="M1123" i="3"/>
  <c r="AN1123" i="3"/>
  <c r="AO1123" i="3"/>
  <c r="AP1123" i="3"/>
  <c r="AQ1123" i="3"/>
  <c r="AR1123" i="3"/>
  <c r="AS1123" i="3"/>
  <c r="AT1123" i="3"/>
  <c r="AU1123" i="3"/>
  <c r="BC1123" i="3"/>
  <c r="C1124" i="3"/>
  <c r="D1124" i="3"/>
  <c r="E1124" i="3"/>
  <c r="F1124" i="3"/>
  <c r="G1124" i="3"/>
  <c r="H1124" i="3"/>
  <c r="J1124" i="3"/>
  <c r="K1124" i="3"/>
  <c r="L1124" i="3"/>
  <c r="M1124" i="3"/>
  <c r="AN1124" i="3"/>
  <c r="AO1124" i="3"/>
  <c r="AP1124" i="3"/>
  <c r="AQ1124" i="3"/>
  <c r="AR1124" i="3"/>
  <c r="AS1124" i="3"/>
  <c r="AT1124" i="3"/>
  <c r="AU1124" i="3"/>
  <c r="BC1124" i="3"/>
  <c r="C1125" i="3"/>
  <c r="D1125" i="3"/>
  <c r="E1125" i="3"/>
  <c r="F1125" i="3"/>
  <c r="G1125" i="3"/>
  <c r="H1125" i="3"/>
  <c r="J1125" i="3"/>
  <c r="K1125" i="3"/>
  <c r="L1125" i="3"/>
  <c r="M1125" i="3"/>
  <c r="AN1125" i="3"/>
  <c r="AO1125" i="3"/>
  <c r="AP1125" i="3"/>
  <c r="AQ1125" i="3"/>
  <c r="AR1125" i="3"/>
  <c r="AS1125" i="3"/>
  <c r="AT1125" i="3"/>
  <c r="AU1125" i="3"/>
  <c r="BC1125" i="3"/>
  <c r="C1126" i="3"/>
  <c r="D1126" i="3"/>
  <c r="E1126" i="3"/>
  <c r="F1126" i="3"/>
  <c r="G1126" i="3"/>
  <c r="H1126" i="3"/>
  <c r="J1126" i="3"/>
  <c r="K1126" i="3"/>
  <c r="L1126" i="3"/>
  <c r="M1126" i="3"/>
  <c r="AN1126" i="3"/>
  <c r="AO1126" i="3"/>
  <c r="AP1126" i="3"/>
  <c r="AQ1126" i="3"/>
  <c r="AR1126" i="3"/>
  <c r="AS1126" i="3"/>
  <c r="AT1126" i="3"/>
  <c r="AU1126" i="3"/>
  <c r="BC1126" i="3"/>
  <c r="C1127" i="3"/>
  <c r="D1127" i="3"/>
  <c r="E1127" i="3"/>
  <c r="F1127" i="3"/>
  <c r="G1127" i="3"/>
  <c r="H1127" i="3"/>
  <c r="J1127" i="3"/>
  <c r="K1127" i="3"/>
  <c r="L1127" i="3"/>
  <c r="M1127" i="3"/>
  <c r="AN1127" i="3"/>
  <c r="AO1127" i="3"/>
  <c r="AP1127" i="3"/>
  <c r="AQ1127" i="3"/>
  <c r="AR1127" i="3"/>
  <c r="AS1127" i="3"/>
  <c r="AT1127" i="3"/>
  <c r="AU1127" i="3"/>
  <c r="BC1127" i="3"/>
  <c r="C1128" i="3"/>
  <c r="D1128" i="3"/>
  <c r="E1128" i="3"/>
  <c r="F1128" i="3"/>
  <c r="G1128" i="3"/>
  <c r="H1128" i="3"/>
  <c r="J1128" i="3"/>
  <c r="K1128" i="3"/>
  <c r="L1128" i="3"/>
  <c r="M1128" i="3"/>
  <c r="AN1128" i="3"/>
  <c r="AO1128" i="3"/>
  <c r="AP1128" i="3"/>
  <c r="AQ1128" i="3"/>
  <c r="AR1128" i="3"/>
  <c r="AS1128" i="3"/>
  <c r="AT1128" i="3"/>
  <c r="AU1128" i="3"/>
  <c r="BC1128" i="3"/>
  <c r="C1129" i="3"/>
  <c r="D1129" i="3"/>
  <c r="E1129" i="3"/>
  <c r="F1129" i="3"/>
  <c r="G1129" i="3"/>
  <c r="H1129" i="3"/>
  <c r="J1129" i="3"/>
  <c r="K1129" i="3"/>
  <c r="L1129" i="3"/>
  <c r="M1129" i="3"/>
  <c r="AN1129" i="3"/>
  <c r="AO1129" i="3"/>
  <c r="AP1129" i="3"/>
  <c r="AQ1129" i="3"/>
  <c r="AR1129" i="3"/>
  <c r="AS1129" i="3"/>
  <c r="AT1129" i="3"/>
  <c r="AU1129" i="3"/>
  <c r="BC1129" i="3"/>
  <c r="C1130" i="3"/>
  <c r="D1130" i="3"/>
  <c r="E1130" i="3"/>
  <c r="F1130" i="3"/>
  <c r="G1130" i="3"/>
  <c r="H1130" i="3"/>
  <c r="J1130" i="3"/>
  <c r="K1130" i="3"/>
  <c r="L1130" i="3"/>
  <c r="M1130" i="3"/>
  <c r="AN1130" i="3"/>
  <c r="AO1130" i="3"/>
  <c r="AP1130" i="3"/>
  <c r="AQ1130" i="3"/>
  <c r="AR1130" i="3"/>
  <c r="AS1130" i="3"/>
  <c r="AT1130" i="3"/>
  <c r="AU1130" i="3"/>
  <c r="BC1130" i="3"/>
  <c r="C1131" i="3"/>
  <c r="D1131" i="3"/>
  <c r="E1131" i="3"/>
  <c r="F1131" i="3"/>
  <c r="G1131" i="3"/>
  <c r="H1131" i="3"/>
  <c r="J1131" i="3"/>
  <c r="K1131" i="3"/>
  <c r="L1131" i="3"/>
  <c r="M1131" i="3"/>
  <c r="AN1131" i="3"/>
  <c r="AO1131" i="3"/>
  <c r="AP1131" i="3"/>
  <c r="AQ1131" i="3"/>
  <c r="AR1131" i="3"/>
  <c r="AS1131" i="3"/>
  <c r="AT1131" i="3"/>
  <c r="AU1131" i="3"/>
  <c r="BC1131" i="3"/>
  <c r="C1132" i="3"/>
  <c r="D1132" i="3"/>
  <c r="E1132" i="3"/>
  <c r="F1132" i="3"/>
  <c r="G1132" i="3"/>
  <c r="H1132" i="3"/>
  <c r="J1132" i="3"/>
  <c r="K1132" i="3"/>
  <c r="L1132" i="3"/>
  <c r="M1132" i="3"/>
  <c r="AN1132" i="3"/>
  <c r="AO1132" i="3"/>
  <c r="AP1132" i="3"/>
  <c r="AQ1132" i="3"/>
  <c r="AR1132" i="3"/>
  <c r="AS1132" i="3"/>
  <c r="AT1132" i="3"/>
  <c r="AU1132" i="3"/>
  <c r="BC1132" i="3"/>
  <c r="C1133" i="3"/>
  <c r="D1133" i="3"/>
  <c r="E1133" i="3"/>
  <c r="F1133" i="3"/>
  <c r="G1133" i="3"/>
  <c r="H1133" i="3"/>
  <c r="J1133" i="3"/>
  <c r="K1133" i="3"/>
  <c r="L1133" i="3"/>
  <c r="M1133" i="3"/>
  <c r="AN1133" i="3"/>
  <c r="AO1133" i="3"/>
  <c r="AP1133" i="3"/>
  <c r="AQ1133" i="3"/>
  <c r="AR1133" i="3"/>
  <c r="AS1133" i="3"/>
  <c r="AT1133" i="3"/>
  <c r="AU1133" i="3"/>
  <c r="BC1133" i="3"/>
  <c r="C1134" i="3"/>
  <c r="D1134" i="3"/>
  <c r="E1134" i="3"/>
  <c r="F1134" i="3"/>
  <c r="G1134" i="3"/>
  <c r="H1134" i="3"/>
  <c r="J1134" i="3"/>
  <c r="K1134" i="3"/>
  <c r="L1134" i="3"/>
  <c r="M1134" i="3"/>
  <c r="AN1134" i="3"/>
  <c r="AO1134" i="3"/>
  <c r="AP1134" i="3"/>
  <c r="AQ1134" i="3"/>
  <c r="AR1134" i="3"/>
  <c r="AS1134" i="3"/>
  <c r="AT1134" i="3"/>
  <c r="AU1134" i="3"/>
  <c r="BC1134" i="3"/>
  <c r="C1135" i="3"/>
  <c r="D1135" i="3"/>
  <c r="E1135" i="3"/>
  <c r="F1135" i="3"/>
  <c r="G1135" i="3"/>
  <c r="H1135" i="3"/>
  <c r="J1135" i="3"/>
  <c r="K1135" i="3"/>
  <c r="L1135" i="3"/>
  <c r="M1135" i="3"/>
  <c r="AN1135" i="3"/>
  <c r="AO1135" i="3"/>
  <c r="AP1135" i="3"/>
  <c r="AQ1135" i="3"/>
  <c r="AR1135" i="3"/>
  <c r="AS1135" i="3"/>
  <c r="AT1135" i="3"/>
  <c r="AU1135" i="3"/>
  <c r="BC1135" i="3"/>
  <c r="C1136" i="3"/>
  <c r="D1136" i="3"/>
  <c r="E1136" i="3"/>
  <c r="F1136" i="3"/>
  <c r="G1136" i="3"/>
  <c r="H1136" i="3"/>
  <c r="J1136" i="3"/>
  <c r="K1136" i="3"/>
  <c r="L1136" i="3"/>
  <c r="M1136" i="3"/>
  <c r="AN1136" i="3"/>
  <c r="AO1136" i="3"/>
  <c r="AP1136" i="3"/>
  <c r="AQ1136" i="3"/>
  <c r="AR1136" i="3"/>
  <c r="AS1136" i="3"/>
  <c r="AT1136" i="3"/>
  <c r="AU1136" i="3"/>
  <c r="BC1136" i="3"/>
  <c r="C1137" i="3"/>
  <c r="D1137" i="3"/>
  <c r="E1137" i="3"/>
  <c r="F1137" i="3"/>
  <c r="G1137" i="3"/>
  <c r="H1137" i="3"/>
  <c r="J1137" i="3"/>
  <c r="K1137" i="3"/>
  <c r="L1137" i="3"/>
  <c r="M1137" i="3"/>
  <c r="AN1137" i="3"/>
  <c r="AO1137" i="3"/>
  <c r="AP1137" i="3"/>
  <c r="AQ1137" i="3"/>
  <c r="AR1137" i="3"/>
  <c r="AS1137" i="3"/>
  <c r="AT1137" i="3"/>
  <c r="AU1137" i="3"/>
  <c r="BC1137" i="3"/>
  <c r="C1138" i="3"/>
  <c r="D1138" i="3"/>
  <c r="E1138" i="3"/>
  <c r="F1138" i="3"/>
  <c r="G1138" i="3"/>
  <c r="H1138" i="3"/>
  <c r="J1138" i="3"/>
  <c r="K1138" i="3"/>
  <c r="L1138" i="3"/>
  <c r="M1138" i="3"/>
  <c r="AN1138" i="3"/>
  <c r="AO1138" i="3"/>
  <c r="AP1138" i="3"/>
  <c r="AQ1138" i="3"/>
  <c r="AR1138" i="3"/>
  <c r="AS1138" i="3"/>
  <c r="AT1138" i="3"/>
  <c r="AU1138" i="3"/>
  <c r="BC1138" i="3"/>
  <c r="C1139" i="3"/>
  <c r="D1139" i="3"/>
  <c r="E1139" i="3"/>
  <c r="F1139" i="3"/>
  <c r="G1139" i="3"/>
  <c r="H1139" i="3"/>
  <c r="J1139" i="3"/>
  <c r="K1139" i="3"/>
  <c r="L1139" i="3"/>
  <c r="M1139" i="3"/>
  <c r="AN1139" i="3"/>
  <c r="AO1139" i="3"/>
  <c r="AP1139" i="3"/>
  <c r="AQ1139" i="3"/>
  <c r="AR1139" i="3"/>
  <c r="AS1139" i="3"/>
  <c r="AT1139" i="3"/>
  <c r="AU1139" i="3"/>
  <c r="BC1139" i="3"/>
  <c r="C1140" i="3"/>
  <c r="D1140" i="3"/>
  <c r="E1140" i="3"/>
  <c r="F1140" i="3"/>
  <c r="G1140" i="3"/>
  <c r="H1140" i="3"/>
  <c r="J1140" i="3"/>
  <c r="K1140" i="3"/>
  <c r="L1140" i="3"/>
  <c r="M1140" i="3"/>
  <c r="AN1140" i="3"/>
  <c r="AO1140" i="3"/>
  <c r="AP1140" i="3"/>
  <c r="AQ1140" i="3"/>
  <c r="AR1140" i="3"/>
  <c r="AS1140" i="3"/>
  <c r="AT1140" i="3"/>
  <c r="AU1140" i="3"/>
  <c r="BC1140" i="3"/>
  <c r="C1141" i="3"/>
  <c r="D1141" i="3"/>
  <c r="E1141" i="3"/>
  <c r="F1141" i="3"/>
  <c r="G1141" i="3"/>
  <c r="H1141" i="3"/>
  <c r="J1141" i="3"/>
  <c r="K1141" i="3"/>
  <c r="L1141" i="3"/>
  <c r="M1141" i="3"/>
  <c r="AN1141" i="3"/>
  <c r="AO1141" i="3"/>
  <c r="AP1141" i="3"/>
  <c r="AQ1141" i="3"/>
  <c r="AR1141" i="3"/>
  <c r="AS1141" i="3"/>
  <c r="AT1141" i="3"/>
  <c r="AU1141" i="3"/>
  <c r="BC1141" i="3"/>
  <c r="C1142" i="3"/>
  <c r="D1142" i="3"/>
  <c r="E1142" i="3"/>
  <c r="F1142" i="3"/>
  <c r="G1142" i="3"/>
  <c r="H1142" i="3"/>
  <c r="J1142" i="3"/>
  <c r="K1142" i="3"/>
  <c r="L1142" i="3"/>
  <c r="M1142" i="3"/>
  <c r="AN1142" i="3"/>
  <c r="AO1142" i="3"/>
  <c r="AP1142" i="3"/>
  <c r="AQ1142" i="3"/>
  <c r="AR1142" i="3"/>
  <c r="AS1142" i="3"/>
  <c r="AT1142" i="3"/>
  <c r="AU1142" i="3"/>
  <c r="BC1142" i="3"/>
  <c r="C1143" i="3"/>
  <c r="D1143" i="3"/>
  <c r="E1143" i="3"/>
  <c r="F1143" i="3"/>
  <c r="G1143" i="3"/>
  <c r="H1143" i="3"/>
  <c r="J1143" i="3"/>
  <c r="K1143" i="3"/>
  <c r="L1143" i="3"/>
  <c r="M1143" i="3"/>
  <c r="AN1143" i="3"/>
  <c r="AO1143" i="3"/>
  <c r="AP1143" i="3"/>
  <c r="AQ1143" i="3"/>
  <c r="AR1143" i="3"/>
  <c r="AS1143" i="3"/>
  <c r="AT1143" i="3"/>
  <c r="AU1143" i="3"/>
  <c r="BC1143" i="3"/>
  <c r="C1144" i="3"/>
  <c r="D1144" i="3"/>
  <c r="E1144" i="3"/>
  <c r="F1144" i="3"/>
  <c r="G1144" i="3"/>
  <c r="H1144" i="3"/>
  <c r="J1144" i="3"/>
  <c r="K1144" i="3"/>
  <c r="L1144" i="3"/>
  <c r="M1144" i="3"/>
  <c r="AN1144" i="3"/>
  <c r="AO1144" i="3"/>
  <c r="AP1144" i="3"/>
  <c r="AQ1144" i="3"/>
  <c r="AR1144" i="3"/>
  <c r="AS1144" i="3"/>
  <c r="AT1144" i="3"/>
  <c r="AU1144" i="3"/>
  <c r="BC1144" i="3"/>
  <c r="C1145" i="3"/>
  <c r="D1145" i="3"/>
  <c r="E1145" i="3"/>
  <c r="F1145" i="3"/>
  <c r="G1145" i="3"/>
  <c r="H1145" i="3"/>
  <c r="J1145" i="3"/>
  <c r="K1145" i="3"/>
  <c r="L1145" i="3"/>
  <c r="M1145" i="3"/>
  <c r="AN1145" i="3"/>
  <c r="AO1145" i="3"/>
  <c r="AP1145" i="3"/>
  <c r="AQ1145" i="3"/>
  <c r="AR1145" i="3"/>
  <c r="AS1145" i="3"/>
  <c r="AT1145" i="3"/>
  <c r="AU1145" i="3"/>
  <c r="BC1145" i="3"/>
  <c r="C1146" i="3"/>
  <c r="D1146" i="3"/>
  <c r="E1146" i="3"/>
  <c r="F1146" i="3"/>
  <c r="G1146" i="3"/>
  <c r="H1146" i="3"/>
  <c r="J1146" i="3"/>
  <c r="K1146" i="3"/>
  <c r="L1146" i="3"/>
  <c r="M1146" i="3"/>
  <c r="AN1146" i="3"/>
  <c r="AO1146" i="3"/>
  <c r="AP1146" i="3"/>
  <c r="AQ1146" i="3"/>
  <c r="AR1146" i="3"/>
  <c r="AS1146" i="3"/>
  <c r="AT1146" i="3"/>
  <c r="AU1146" i="3"/>
  <c r="BC1146" i="3"/>
  <c r="C1147" i="3"/>
  <c r="D1147" i="3"/>
  <c r="E1147" i="3"/>
  <c r="F1147" i="3"/>
  <c r="G1147" i="3"/>
  <c r="H1147" i="3"/>
  <c r="J1147" i="3"/>
  <c r="K1147" i="3"/>
  <c r="L1147" i="3"/>
  <c r="M1147" i="3"/>
  <c r="AN1147" i="3"/>
  <c r="AO1147" i="3"/>
  <c r="AP1147" i="3"/>
  <c r="AQ1147" i="3"/>
  <c r="AR1147" i="3"/>
  <c r="AS1147" i="3"/>
  <c r="AT1147" i="3"/>
  <c r="AU1147" i="3"/>
  <c r="BC1147" i="3"/>
  <c r="C1148" i="3"/>
  <c r="D1148" i="3"/>
  <c r="E1148" i="3"/>
  <c r="F1148" i="3"/>
  <c r="G1148" i="3"/>
  <c r="H1148" i="3"/>
  <c r="J1148" i="3"/>
  <c r="K1148" i="3"/>
  <c r="L1148" i="3"/>
  <c r="M1148" i="3"/>
  <c r="AN1148" i="3"/>
  <c r="AO1148" i="3"/>
  <c r="AP1148" i="3"/>
  <c r="AQ1148" i="3"/>
  <c r="AR1148" i="3"/>
  <c r="AS1148" i="3"/>
  <c r="AT1148" i="3"/>
  <c r="AU1148" i="3"/>
  <c r="BC1148" i="3"/>
  <c r="C1149" i="3"/>
  <c r="D1149" i="3"/>
  <c r="E1149" i="3"/>
  <c r="F1149" i="3"/>
  <c r="G1149" i="3"/>
  <c r="H1149" i="3"/>
  <c r="J1149" i="3"/>
  <c r="K1149" i="3"/>
  <c r="L1149" i="3"/>
  <c r="M1149" i="3"/>
  <c r="AN1149" i="3"/>
  <c r="AO1149" i="3"/>
  <c r="AP1149" i="3"/>
  <c r="AQ1149" i="3"/>
  <c r="AR1149" i="3"/>
  <c r="AS1149" i="3"/>
  <c r="AT1149" i="3"/>
  <c r="AU1149" i="3"/>
  <c r="BC1149" i="3"/>
  <c r="C1150" i="3"/>
  <c r="D1150" i="3"/>
  <c r="E1150" i="3"/>
  <c r="F1150" i="3"/>
  <c r="G1150" i="3"/>
  <c r="H1150" i="3"/>
  <c r="J1150" i="3"/>
  <c r="K1150" i="3"/>
  <c r="L1150" i="3"/>
  <c r="M1150" i="3"/>
  <c r="AN1150" i="3"/>
  <c r="AO1150" i="3"/>
  <c r="AP1150" i="3"/>
  <c r="AQ1150" i="3"/>
  <c r="AR1150" i="3"/>
  <c r="AS1150" i="3"/>
  <c r="AT1150" i="3"/>
  <c r="AU1150" i="3"/>
  <c r="BC1150" i="3"/>
  <c r="C1151" i="3"/>
  <c r="D1151" i="3"/>
  <c r="E1151" i="3"/>
  <c r="F1151" i="3"/>
  <c r="G1151" i="3"/>
  <c r="H1151" i="3"/>
  <c r="J1151" i="3"/>
  <c r="K1151" i="3"/>
  <c r="L1151" i="3"/>
  <c r="M1151" i="3"/>
  <c r="AN1151" i="3"/>
  <c r="AO1151" i="3"/>
  <c r="AP1151" i="3"/>
  <c r="AQ1151" i="3"/>
  <c r="AR1151" i="3"/>
  <c r="AS1151" i="3"/>
  <c r="AT1151" i="3"/>
  <c r="AU1151" i="3"/>
  <c r="BC1151" i="3"/>
  <c r="C1152" i="3"/>
  <c r="D1152" i="3"/>
  <c r="E1152" i="3"/>
  <c r="F1152" i="3"/>
  <c r="G1152" i="3"/>
  <c r="H1152" i="3"/>
  <c r="J1152" i="3"/>
  <c r="K1152" i="3"/>
  <c r="L1152" i="3"/>
  <c r="M1152" i="3"/>
  <c r="AN1152" i="3"/>
  <c r="AO1152" i="3"/>
  <c r="AP1152" i="3"/>
  <c r="AQ1152" i="3"/>
  <c r="AR1152" i="3"/>
  <c r="AS1152" i="3"/>
  <c r="AT1152" i="3"/>
  <c r="AU1152" i="3"/>
  <c r="BC1152" i="3"/>
  <c r="C1153" i="3"/>
  <c r="D1153" i="3"/>
  <c r="E1153" i="3"/>
  <c r="F1153" i="3"/>
  <c r="G1153" i="3"/>
  <c r="H1153" i="3"/>
  <c r="J1153" i="3"/>
  <c r="K1153" i="3"/>
  <c r="L1153" i="3"/>
  <c r="M1153" i="3"/>
  <c r="AN1153" i="3"/>
  <c r="AO1153" i="3"/>
  <c r="AP1153" i="3"/>
  <c r="AQ1153" i="3"/>
  <c r="AR1153" i="3"/>
  <c r="AS1153" i="3"/>
  <c r="AT1153" i="3"/>
  <c r="AU1153" i="3"/>
  <c r="BC1153" i="3"/>
  <c r="C1154" i="3"/>
  <c r="D1154" i="3"/>
  <c r="E1154" i="3"/>
  <c r="F1154" i="3"/>
  <c r="G1154" i="3"/>
  <c r="H1154" i="3"/>
  <c r="J1154" i="3"/>
  <c r="K1154" i="3"/>
  <c r="L1154" i="3"/>
  <c r="M1154" i="3"/>
  <c r="AN1154" i="3"/>
  <c r="AO1154" i="3"/>
  <c r="AP1154" i="3"/>
  <c r="AQ1154" i="3"/>
  <c r="AR1154" i="3"/>
  <c r="AS1154" i="3"/>
  <c r="AT1154" i="3"/>
  <c r="AU1154" i="3"/>
  <c r="BC1154" i="3"/>
  <c r="C1155" i="3"/>
  <c r="D1155" i="3"/>
  <c r="E1155" i="3"/>
  <c r="F1155" i="3"/>
  <c r="G1155" i="3"/>
  <c r="H1155" i="3"/>
  <c r="J1155" i="3"/>
  <c r="K1155" i="3"/>
  <c r="L1155" i="3"/>
  <c r="M1155" i="3"/>
  <c r="AN1155" i="3"/>
  <c r="AO1155" i="3"/>
  <c r="AP1155" i="3"/>
  <c r="AQ1155" i="3"/>
  <c r="AR1155" i="3"/>
  <c r="AS1155" i="3"/>
  <c r="AT1155" i="3"/>
  <c r="AU1155" i="3"/>
  <c r="BC1155" i="3"/>
  <c r="C1156" i="3"/>
  <c r="D1156" i="3"/>
  <c r="E1156" i="3"/>
  <c r="F1156" i="3"/>
  <c r="G1156" i="3"/>
  <c r="H1156" i="3"/>
  <c r="J1156" i="3"/>
  <c r="K1156" i="3"/>
  <c r="L1156" i="3"/>
  <c r="M1156" i="3"/>
  <c r="AN1156" i="3"/>
  <c r="AO1156" i="3"/>
  <c r="AP1156" i="3"/>
  <c r="AQ1156" i="3"/>
  <c r="AR1156" i="3"/>
  <c r="AS1156" i="3"/>
  <c r="AT1156" i="3"/>
  <c r="AU1156" i="3"/>
  <c r="BC1156" i="3"/>
  <c r="C1157" i="3"/>
  <c r="D1157" i="3"/>
  <c r="E1157" i="3"/>
  <c r="F1157" i="3"/>
  <c r="G1157" i="3"/>
  <c r="H1157" i="3"/>
  <c r="J1157" i="3"/>
  <c r="K1157" i="3"/>
  <c r="L1157" i="3"/>
  <c r="M1157" i="3"/>
  <c r="AN1157" i="3"/>
  <c r="AO1157" i="3"/>
  <c r="AP1157" i="3"/>
  <c r="AQ1157" i="3"/>
  <c r="AR1157" i="3"/>
  <c r="AS1157" i="3"/>
  <c r="AT1157" i="3"/>
  <c r="AU1157" i="3"/>
  <c r="BC1157" i="3"/>
  <c r="C1158" i="3"/>
  <c r="D1158" i="3"/>
  <c r="E1158" i="3"/>
  <c r="F1158" i="3"/>
  <c r="G1158" i="3"/>
  <c r="H1158" i="3"/>
  <c r="J1158" i="3"/>
  <c r="K1158" i="3"/>
  <c r="L1158" i="3"/>
  <c r="M1158" i="3"/>
  <c r="AN1158" i="3"/>
  <c r="AO1158" i="3"/>
  <c r="AP1158" i="3"/>
  <c r="AQ1158" i="3"/>
  <c r="AR1158" i="3"/>
  <c r="AS1158" i="3"/>
  <c r="AT1158" i="3"/>
  <c r="AU1158" i="3"/>
  <c r="BC1158" i="3"/>
  <c r="C1159" i="3"/>
  <c r="D1159" i="3"/>
  <c r="E1159" i="3"/>
  <c r="F1159" i="3"/>
  <c r="G1159" i="3"/>
  <c r="H1159" i="3"/>
  <c r="J1159" i="3"/>
  <c r="K1159" i="3"/>
  <c r="L1159" i="3"/>
  <c r="M1159" i="3"/>
  <c r="AN1159" i="3"/>
  <c r="AO1159" i="3"/>
  <c r="AP1159" i="3"/>
  <c r="AQ1159" i="3"/>
  <c r="AR1159" i="3"/>
  <c r="AS1159" i="3"/>
  <c r="AT1159" i="3"/>
  <c r="AU1159" i="3"/>
  <c r="BC1159" i="3"/>
  <c r="C1160" i="3"/>
  <c r="D1160" i="3"/>
  <c r="E1160" i="3"/>
  <c r="F1160" i="3"/>
  <c r="G1160" i="3"/>
  <c r="H1160" i="3"/>
  <c r="J1160" i="3"/>
  <c r="K1160" i="3"/>
  <c r="L1160" i="3"/>
  <c r="M1160" i="3"/>
  <c r="AN1160" i="3"/>
  <c r="AO1160" i="3"/>
  <c r="AP1160" i="3"/>
  <c r="AQ1160" i="3"/>
  <c r="AR1160" i="3"/>
  <c r="AS1160" i="3"/>
  <c r="AT1160" i="3"/>
  <c r="AU1160" i="3"/>
  <c r="BC1160" i="3"/>
  <c r="C1161" i="3"/>
  <c r="D1161" i="3"/>
  <c r="E1161" i="3"/>
  <c r="F1161" i="3"/>
  <c r="G1161" i="3"/>
  <c r="H1161" i="3"/>
  <c r="J1161" i="3"/>
  <c r="K1161" i="3"/>
  <c r="L1161" i="3"/>
  <c r="M1161" i="3"/>
  <c r="AN1161" i="3"/>
  <c r="AO1161" i="3"/>
  <c r="AP1161" i="3"/>
  <c r="AQ1161" i="3"/>
  <c r="AR1161" i="3"/>
  <c r="AS1161" i="3"/>
  <c r="AT1161" i="3"/>
  <c r="AU1161" i="3"/>
  <c r="C1163" i="3"/>
  <c r="D1163" i="3"/>
  <c r="E1163" i="3"/>
  <c r="F1163" i="3"/>
  <c r="G1163" i="3"/>
  <c r="H1163" i="3"/>
  <c r="J1163" i="3"/>
  <c r="K1163" i="3"/>
  <c r="L1163" i="3"/>
  <c r="M1163" i="3"/>
  <c r="AN1163" i="3"/>
  <c r="AO1163" i="3"/>
  <c r="AP1163" i="3"/>
  <c r="AQ1163" i="3"/>
  <c r="AR1163" i="3"/>
  <c r="AS1163" i="3"/>
  <c r="AT1163" i="3"/>
  <c r="AU1163" i="3"/>
  <c r="BC1163" i="3"/>
  <c r="C1164" i="3"/>
  <c r="D1164" i="3"/>
  <c r="E1164" i="3"/>
  <c r="F1164" i="3"/>
  <c r="G1164" i="3"/>
  <c r="H1164" i="3"/>
  <c r="J1164" i="3"/>
  <c r="K1164" i="3"/>
  <c r="L1164" i="3"/>
  <c r="M1164" i="3"/>
  <c r="AN1164" i="3"/>
  <c r="AO1164" i="3"/>
  <c r="AP1164" i="3"/>
  <c r="AQ1164" i="3"/>
  <c r="AR1164" i="3"/>
  <c r="AS1164" i="3"/>
  <c r="AT1164" i="3"/>
  <c r="AU1164" i="3"/>
  <c r="BC1164" i="3"/>
  <c r="C1165" i="3"/>
  <c r="D1165" i="3"/>
  <c r="E1165" i="3"/>
  <c r="F1165" i="3"/>
  <c r="G1165" i="3"/>
  <c r="H1165" i="3"/>
  <c r="J1165" i="3"/>
  <c r="K1165" i="3"/>
  <c r="L1165" i="3"/>
  <c r="M1165" i="3"/>
  <c r="AN1165" i="3"/>
  <c r="AO1165" i="3"/>
  <c r="AP1165" i="3"/>
  <c r="AQ1165" i="3"/>
  <c r="AR1165" i="3"/>
  <c r="AS1165" i="3"/>
  <c r="AT1165" i="3"/>
  <c r="AU1165" i="3"/>
  <c r="BC1165" i="3"/>
  <c r="C1166" i="3"/>
  <c r="D1166" i="3"/>
  <c r="E1166" i="3"/>
  <c r="F1166" i="3"/>
  <c r="G1166" i="3"/>
  <c r="H1166" i="3"/>
  <c r="J1166" i="3"/>
  <c r="K1166" i="3"/>
  <c r="L1166" i="3"/>
  <c r="M1166" i="3"/>
  <c r="AN1166" i="3"/>
  <c r="AO1166" i="3"/>
  <c r="AP1166" i="3"/>
  <c r="AQ1166" i="3"/>
  <c r="AR1166" i="3"/>
  <c r="AS1166" i="3"/>
  <c r="AT1166" i="3"/>
  <c r="AU1166" i="3"/>
  <c r="BC1166" i="3"/>
  <c r="C1167" i="3"/>
  <c r="D1167" i="3"/>
  <c r="E1167" i="3"/>
  <c r="F1167" i="3"/>
  <c r="G1167" i="3"/>
  <c r="H1167" i="3"/>
  <c r="J1167" i="3"/>
  <c r="K1167" i="3"/>
  <c r="L1167" i="3"/>
  <c r="M1167" i="3"/>
  <c r="AN1167" i="3"/>
  <c r="AO1167" i="3"/>
  <c r="AP1167" i="3"/>
  <c r="AQ1167" i="3"/>
  <c r="AR1167" i="3"/>
  <c r="AS1167" i="3"/>
  <c r="AT1167" i="3"/>
  <c r="AU1167" i="3"/>
  <c r="BC1167" i="3"/>
  <c r="C1168" i="3"/>
  <c r="D1168" i="3"/>
  <c r="E1168" i="3"/>
  <c r="F1168" i="3"/>
  <c r="G1168" i="3"/>
  <c r="H1168" i="3"/>
  <c r="J1168" i="3"/>
  <c r="K1168" i="3"/>
  <c r="L1168" i="3"/>
  <c r="M1168" i="3"/>
  <c r="AN1168" i="3"/>
  <c r="AO1168" i="3"/>
  <c r="AP1168" i="3"/>
  <c r="AQ1168" i="3"/>
  <c r="AR1168" i="3"/>
  <c r="AS1168" i="3"/>
  <c r="AT1168" i="3"/>
  <c r="AU1168" i="3"/>
  <c r="BC1168" i="3"/>
  <c r="C1169" i="3"/>
  <c r="D1169" i="3"/>
  <c r="E1169" i="3"/>
  <c r="F1169" i="3"/>
  <c r="G1169" i="3"/>
  <c r="H1169" i="3"/>
  <c r="J1169" i="3"/>
  <c r="K1169" i="3"/>
  <c r="L1169" i="3"/>
  <c r="M1169" i="3"/>
  <c r="AN1169" i="3"/>
  <c r="AO1169" i="3"/>
  <c r="AP1169" i="3"/>
  <c r="AQ1169" i="3"/>
  <c r="AR1169" i="3"/>
  <c r="AS1169" i="3"/>
  <c r="AT1169" i="3"/>
  <c r="AU1169" i="3"/>
  <c r="BC1169" i="3"/>
  <c r="C1170" i="3"/>
  <c r="D1170" i="3"/>
  <c r="E1170" i="3"/>
  <c r="F1170" i="3"/>
  <c r="G1170" i="3"/>
  <c r="H1170" i="3"/>
  <c r="J1170" i="3"/>
  <c r="K1170" i="3"/>
  <c r="L1170" i="3"/>
  <c r="M1170" i="3"/>
  <c r="AN1170" i="3"/>
  <c r="AO1170" i="3"/>
  <c r="AP1170" i="3"/>
  <c r="AQ1170" i="3"/>
  <c r="AR1170" i="3"/>
  <c r="AS1170" i="3"/>
  <c r="AT1170" i="3"/>
  <c r="AU1170" i="3"/>
  <c r="BC1170" i="3"/>
  <c r="C1171" i="3"/>
  <c r="D1171" i="3"/>
  <c r="E1171" i="3"/>
  <c r="F1171" i="3"/>
  <c r="G1171" i="3"/>
  <c r="H1171" i="3"/>
  <c r="J1171" i="3"/>
  <c r="K1171" i="3"/>
  <c r="L1171" i="3"/>
  <c r="M1171" i="3"/>
  <c r="AN1171" i="3"/>
  <c r="AO1171" i="3"/>
  <c r="AP1171" i="3"/>
  <c r="AQ1171" i="3"/>
  <c r="AR1171" i="3"/>
  <c r="AS1171" i="3"/>
  <c r="AT1171" i="3"/>
  <c r="AU1171" i="3"/>
  <c r="BC1171" i="3"/>
  <c r="C1172" i="3"/>
  <c r="D1172" i="3"/>
  <c r="E1172" i="3"/>
  <c r="F1172" i="3"/>
  <c r="G1172" i="3"/>
  <c r="H1172" i="3"/>
  <c r="J1172" i="3"/>
  <c r="K1172" i="3"/>
  <c r="L1172" i="3"/>
  <c r="M1172" i="3"/>
  <c r="AN1172" i="3"/>
  <c r="AO1172" i="3"/>
  <c r="AP1172" i="3"/>
  <c r="AQ1172" i="3"/>
  <c r="AR1172" i="3"/>
  <c r="AS1172" i="3"/>
  <c r="AT1172" i="3"/>
  <c r="AU1172" i="3"/>
  <c r="BC1172" i="3"/>
  <c r="C1173" i="3"/>
  <c r="D1173" i="3"/>
  <c r="E1173" i="3"/>
  <c r="F1173" i="3"/>
  <c r="G1173" i="3"/>
  <c r="H1173" i="3"/>
  <c r="J1173" i="3"/>
  <c r="K1173" i="3"/>
  <c r="L1173" i="3"/>
  <c r="M1173" i="3"/>
  <c r="AN1173" i="3"/>
  <c r="AO1173" i="3"/>
  <c r="AP1173" i="3"/>
  <c r="AQ1173" i="3"/>
  <c r="AR1173" i="3"/>
  <c r="AS1173" i="3"/>
  <c r="AT1173" i="3"/>
  <c r="AU1173" i="3"/>
  <c r="BC1173" i="3"/>
  <c r="C1174" i="3"/>
  <c r="D1174" i="3"/>
  <c r="E1174" i="3"/>
  <c r="F1174" i="3"/>
  <c r="G1174" i="3"/>
  <c r="H1174" i="3"/>
  <c r="J1174" i="3"/>
  <c r="K1174" i="3"/>
  <c r="L1174" i="3"/>
  <c r="M1174" i="3"/>
  <c r="AN1174" i="3"/>
  <c r="AO1174" i="3"/>
  <c r="AP1174" i="3"/>
  <c r="AQ1174" i="3"/>
  <c r="AR1174" i="3"/>
  <c r="AS1174" i="3"/>
  <c r="AT1174" i="3"/>
  <c r="AU1174" i="3"/>
  <c r="BC1174" i="3"/>
  <c r="C1175" i="3"/>
  <c r="D1175" i="3"/>
  <c r="E1175" i="3"/>
  <c r="F1175" i="3"/>
  <c r="G1175" i="3"/>
  <c r="H1175" i="3"/>
  <c r="J1175" i="3"/>
  <c r="K1175" i="3"/>
  <c r="L1175" i="3"/>
  <c r="M1175" i="3"/>
  <c r="AN1175" i="3"/>
  <c r="AO1175" i="3"/>
  <c r="AP1175" i="3"/>
  <c r="AQ1175" i="3"/>
  <c r="AR1175" i="3"/>
  <c r="AS1175" i="3"/>
  <c r="AT1175" i="3"/>
  <c r="AU1175" i="3"/>
  <c r="BC1175" i="3"/>
  <c r="C1176" i="3"/>
  <c r="D1176" i="3"/>
  <c r="E1176" i="3"/>
  <c r="F1176" i="3"/>
  <c r="G1176" i="3"/>
  <c r="H1176" i="3"/>
  <c r="J1176" i="3"/>
  <c r="K1176" i="3"/>
  <c r="L1176" i="3"/>
  <c r="M1176" i="3"/>
  <c r="AN1176" i="3"/>
  <c r="AO1176" i="3"/>
  <c r="AP1176" i="3"/>
  <c r="AQ1176" i="3"/>
  <c r="AR1176" i="3"/>
  <c r="AS1176" i="3"/>
  <c r="AT1176" i="3"/>
  <c r="AU1176" i="3"/>
  <c r="BC1176" i="3"/>
  <c r="C1177" i="3"/>
  <c r="D1177" i="3"/>
  <c r="E1177" i="3"/>
  <c r="F1177" i="3"/>
  <c r="G1177" i="3"/>
  <c r="H1177" i="3"/>
  <c r="J1177" i="3"/>
  <c r="K1177" i="3"/>
  <c r="L1177" i="3"/>
  <c r="M1177" i="3"/>
  <c r="AN1177" i="3"/>
  <c r="AO1177" i="3"/>
  <c r="AP1177" i="3"/>
  <c r="AQ1177" i="3"/>
  <c r="AR1177" i="3"/>
  <c r="AS1177" i="3"/>
  <c r="AT1177" i="3"/>
  <c r="AU1177" i="3"/>
  <c r="BC1177" i="3"/>
  <c r="C1178" i="3"/>
  <c r="D1178" i="3"/>
  <c r="E1178" i="3"/>
  <c r="F1178" i="3"/>
  <c r="G1178" i="3"/>
  <c r="H1178" i="3"/>
  <c r="J1178" i="3"/>
  <c r="K1178" i="3"/>
  <c r="L1178" i="3"/>
  <c r="M1178" i="3"/>
  <c r="AN1178" i="3"/>
  <c r="AO1178" i="3"/>
  <c r="AP1178" i="3"/>
  <c r="AQ1178" i="3"/>
  <c r="AR1178" i="3"/>
  <c r="AS1178" i="3"/>
  <c r="AT1178" i="3"/>
  <c r="AU1178" i="3"/>
  <c r="BC1178" i="3"/>
  <c r="C1179" i="3"/>
  <c r="D1179" i="3"/>
  <c r="E1179" i="3"/>
  <c r="F1179" i="3"/>
  <c r="G1179" i="3"/>
  <c r="H1179" i="3"/>
  <c r="J1179" i="3"/>
  <c r="K1179" i="3"/>
  <c r="L1179" i="3"/>
  <c r="M1179" i="3"/>
  <c r="AN1179" i="3"/>
  <c r="AO1179" i="3"/>
  <c r="AP1179" i="3"/>
  <c r="AQ1179" i="3"/>
  <c r="AR1179" i="3"/>
  <c r="AS1179" i="3"/>
  <c r="AT1179" i="3"/>
  <c r="AU1179" i="3"/>
  <c r="BC1179" i="3"/>
  <c r="C1180" i="3"/>
  <c r="D1180" i="3"/>
  <c r="E1180" i="3"/>
  <c r="F1180" i="3"/>
  <c r="G1180" i="3"/>
  <c r="H1180" i="3"/>
  <c r="J1180" i="3"/>
  <c r="K1180" i="3"/>
  <c r="L1180" i="3"/>
  <c r="M1180" i="3"/>
  <c r="AN1180" i="3"/>
  <c r="AO1180" i="3"/>
  <c r="AP1180" i="3"/>
  <c r="AQ1180" i="3"/>
  <c r="AR1180" i="3"/>
  <c r="AS1180" i="3"/>
  <c r="AT1180" i="3"/>
  <c r="AU1180" i="3"/>
  <c r="BC1180" i="3"/>
  <c r="C1181" i="3"/>
  <c r="D1181" i="3"/>
  <c r="E1181" i="3"/>
  <c r="F1181" i="3"/>
  <c r="G1181" i="3"/>
  <c r="H1181" i="3"/>
  <c r="J1181" i="3"/>
  <c r="K1181" i="3"/>
  <c r="L1181" i="3"/>
  <c r="M1181" i="3"/>
  <c r="AN1181" i="3"/>
  <c r="AO1181" i="3"/>
  <c r="AP1181" i="3"/>
  <c r="AQ1181" i="3"/>
  <c r="AR1181" i="3"/>
  <c r="AS1181" i="3"/>
  <c r="AT1181" i="3"/>
  <c r="AU1181" i="3"/>
  <c r="BC1181" i="3"/>
  <c r="C1182" i="3"/>
  <c r="D1182" i="3"/>
  <c r="E1182" i="3"/>
  <c r="F1182" i="3"/>
  <c r="G1182" i="3"/>
  <c r="H1182" i="3"/>
  <c r="J1182" i="3"/>
  <c r="K1182" i="3"/>
  <c r="L1182" i="3"/>
  <c r="M1182" i="3"/>
  <c r="AN1182" i="3"/>
  <c r="AO1182" i="3"/>
  <c r="AP1182" i="3"/>
  <c r="AQ1182" i="3"/>
  <c r="AR1182" i="3"/>
  <c r="AS1182" i="3"/>
  <c r="AT1182" i="3"/>
  <c r="AU1182" i="3"/>
  <c r="BC1182" i="3"/>
  <c r="C1183" i="3"/>
  <c r="D1183" i="3"/>
  <c r="E1183" i="3"/>
  <c r="F1183" i="3"/>
  <c r="G1183" i="3"/>
  <c r="H1183" i="3"/>
  <c r="J1183" i="3"/>
  <c r="K1183" i="3"/>
  <c r="L1183" i="3"/>
  <c r="M1183" i="3"/>
  <c r="AN1183" i="3"/>
  <c r="AO1183" i="3"/>
  <c r="AP1183" i="3"/>
  <c r="AQ1183" i="3"/>
  <c r="AR1183" i="3"/>
  <c r="AS1183" i="3"/>
  <c r="AT1183" i="3"/>
  <c r="AU1183" i="3"/>
  <c r="BC1183" i="3"/>
  <c r="C1184" i="3"/>
  <c r="D1184" i="3"/>
  <c r="E1184" i="3"/>
  <c r="F1184" i="3"/>
  <c r="G1184" i="3"/>
  <c r="H1184" i="3"/>
  <c r="J1184" i="3"/>
  <c r="K1184" i="3"/>
  <c r="L1184" i="3"/>
  <c r="M1184" i="3"/>
  <c r="AN1184" i="3"/>
  <c r="AO1184" i="3"/>
  <c r="AP1184" i="3"/>
  <c r="AQ1184" i="3"/>
  <c r="AR1184" i="3"/>
  <c r="AS1184" i="3"/>
  <c r="AT1184" i="3"/>
  <c r="AU1184" i="3"/>
  <c r="BC1184" i="3"/>
  <c r="C1185" i="3"/>
  <c r="D1185" i="3"/>
  <c r="E1185" i="3"/>
  <c r="F1185" i="3"/>
  <c r="G1185" i="3"/>
  <c r="H1185" i="3"/>
  <c r="J1185" i="3"/>
  <c r="K1185" i="3"/>
  <c r="L1185" i="3"/>
  <c r="M1185" i="3"/>
  <c r="AN1185" i="3"/>
  <c r="AO1185" i="3"/>
  <c r="AP1185" i="3"/>
  <c r="AQ1185" i="3"/>
  <c r="AR1185" i="3"/>
  <c r="AS1185" i="3"/>
  <c r="AT1185" i="3"/>
  <c r="AU1185" i="3"/>
  <c r="BC1185" i="3"/>
  <c r="C1186" i="3"/>
  <c r="D1186" i="3"/>
  <c r="E1186" i="3"/>
  <c r="F1186" i="3"/>
  <c r="G1186" i="3"/>
  <c r="H1186" i="3"/>
  <c r="J1186" i="3"/>
  <c r="K1186" i="3"/>
  <c r="L1186" i="3"/>
  <c r="M1186" i="3"/>
  <c r="AN1186" i="3"/>
  <c r="AO1186" i="3"/>
  <c r="AP1186" i="3"/>
  <c r="AQ1186" i="3"/>
  <c r="AR1186" i="3"/>
  <c r="AS1186" i="3"/>
  <c r="AT1186" i="3"/>
  <c r="AU1186" i="3"/>
  <c r="BC1186" i="3"/>
  <c r="C1187" i="3"/>
  <c r="D1187" i="3"/>
  <c r="E1187" i="3"/>
  <c r="F1187" i="3"/>
  <c r="G1187" i="3"/>
  <c r="H1187" i="3"/>
  <c r="J1187" i="3"/>
  <c r="K1187" i="3"/>
  <c r="L1187" i="3"/>
  <c r="M1187" i="3"/>
  <c r="AN1187" i="3"/>
  <c r="AO1187" i="3"/>
  <c r="AP1187" i="3"/>
  <c r="AQ1187" i="3"/>
  <c r="AR1187" i="3"/>
  <c r="AS1187" i="3"/>
  <c r="AT1187" i="3"/>
  <c r="AU1187" i="3"/>
  <c r="BC1187" i="3"/>
  <c r="C1188" i="3"/>
  <c r="D1188" i="3"/>
  <c r="E1188" i="3"/>
  <c r="F1188" i="3"/>
  <c r="G1188" i="3"/>
  <c r="H1188" i="3"/>
  <c r="J1188" i="3"/>
  <c r="K1188" i="3"/>
  <c r="L1188" i="3"/>
  <c r="M1188" i="3"/>
  <c r="AN1188" i="3"/>
  <c r="AO1188" i="3"/>
  <c r="AP1188" i="3"/>
  <c r="AQ1188" i="3"/>
  <c r="AR1188" i="3"/>
  <c r="AS1188" i="3"/>
  <c r="AT1188" i="3"/>
  <c r="AU1188" i="3"/>
  <c r="BC1188" i="3"/>
  <c r="C1189" i="3"/>
  <c r="D1189" i="3"/>
  <c r="E1189" i="3"/>
  <c r="F1189" i="3"/>
  <c r="G1189" i="3"/>
  <c r="H1189" i="3"/>
  <c r="J1189" i="3"/>
  <c r="K1189" i="3"/>
  <c r="L1189" i="3"/>
  <c r="M1189" i="3"/>
  <c r="AN1189" i="3"/>
  <c r="AO1189" i="3"/>
  <c r="AP1189" i="3"/>
  <c r="AQ1189" i="3"/>
  <c r="AR1189" i="3"/>
  <c r="AS1189" i="3"/>
  <c r="AT1189" i="3"/>
  <c r="AU1189" i="3"/>
  <c r="BC1189" i="3"/>
  <c r="C1190" i="3"/>
  <c r="D1190" i="3"/>
  <c r="E1190" i="3"/>
  <c r="F1190" i="3"/>
  <c r="G1190" i="3"/>
  <c r="H1190" i="3"/>
  <c r="J1190" i="3"/>
  <c r="K1190" i="3"/>
  <c r="L1190" i="3"/>
  <c r="M1190" i="3"/>
  <c r="AN1190" i="3"/>
  <c r="AO1190" i="3"/>
  <c r="AP1190" i="3"/>
  <c r="AQ1190" i="3"/>
  <c r="AR1190" i="3"/>
  <c r="AS1190" i="3"/>
  <c r="AT1190" i="3"/>
  <c r="AU1190" i="3"/>
  <c r="BC1190" i="3"/>
  <c r="C1191" i="3"/>
  <c r="D1191" i="3"/>
  <c r="E1191" i="3"/>
  <c r="F1191" i="3"/>
  <c r="G1191" i="3"/>
  <c r="H1191" i="3"/>
  <c r="J1191" i="3"/>
  <c r="K1191" i="3"/>
  <c r="L1191" i="3"/>
  <c r="M1191" i="3"/>
  <c r="AN1191" i="3"/>
  <c r="AO1191" i="3"/>
  <c r="AP1191" i="3"/>
  <c r="AQ1191" i="3"/>
  <c r="AR1191" i="3"/>
  <c r="AS1191" i="3"/>
  <c r="AT1191" i="3"/>
  <c r="AU1191" i="3"/>
  <c r="BC1191" i="3"/>
  <c r="C1192" i="3"/>
  <c r="D1192" i="3"/>
  <c r="E1192" i="3"/>
  <c r="F1192" i="3"/>
  <c r="G1192" i="3"/>
  <c r="H1192" i="3"/>
  <c r="J1192" i="3"/>
  <c r="K1192" i="3"/>
  <c r="L1192" i="3"/>
  <c r="M1192" i="3"/>
  <c r="AN1192" i="3"/>
  <c r="AO1192" i="3"/>
  <c r="AP1192" i="3"/>
  <c r="AQ1192" i="3"/>
  <c r="AR1192" i="3"/>
  <c r="AS1192" i="3"/>
  <c r="AT1192" i="3"/>
  <c r="AU1192" i="3"/>
  <c r="BC1192" i="3"/>
  <c r="C1193" i="3"/>
  <c r="D1193" i="3"/>
  <c r="E1193" i="3"/>
  <c r="F1193" i="3"/>
  <c r="G1193" i="3"/>
  <c r="H1193" i="3"/>
  <c r="J1193" i="3"/>
  <c r="K1193" i="3"/>
  <c r="L1193" i="3"/>
  <c r="M1193" i="3"/>
  <c r="AN1193" i="3"/>
  <c r="AO1193" i="3"/>
  <c r="AP1193" i="3"/>
  <c r="AQ1193" i="3"/>
  <c r="AR1193" i="3"/>
  <c r="AS1193" i="3"/>
  <c r="AT1193" i="3"/>
  <c r="AU1193" i="3"/>
  <c r="BC1193" i="3"/>
  <c r="C1194" i="3"/>
  <c r="D1194" i="3"/>
  <c r="E1194" i="3"/>
  <c r="F1194" i="3"/>
  <c r="G1194" i="3"/>
  <c r="H1194" i="3"/>
  <c r="J1194" i="3"/>
  <c r="K1194" i="3"/>
  <c r="L1194" i="3"/>
  <c r="M1194" i="3"/>
  <c r="AN1194" i="3"/>
  <c r="AO1194" i="3"/>
  <c r="AP1194" i="3"/>
  <c r="AQ1194" i="3"/>
  <c r="AR1194" i="3"/>
  <c r="AS1194" i="3"/>
  <c r="AT1194" i="3"/>
  <c r="AU1194" i="3"/>
  <c r="BC1194" i="3"/>
  <c r="C1195" i="3"/>
  <c r="D1195" i="3"/>
  <c r="E1195" i="3"/>
  <c r="F1195" i="3"/>
  <c r="G1195" i="3"/>
  <c r="H1195" i="3"/>
  <c r="J1195" i="3"/>
  <c r="K1195" i="3"/>
  <c r="L1195" i="3"/>
  <c r="M1195" i="3"/>
  <c r="AN1195" i="3"/>
  <c r="AO1195" i="3"/>
  <c r="AP1195" i="3"/>
  <c r="AQ1195" i="3"/>
  <c r="AR1195" i="3"/>
  <c r="AS1195" i="3"/>
  <c r="AT1195" i="3"/>
  <c r="AU1195" i="3"/>
  <c r="BC1195" i="3"/>
  <c r="C1196" i="3"/>
  <c r="D1196" i="3"/>
  <c r="E1196" i="3"/>
  <c r="F1196" i="3"/>
  <c r="G1196" i="3"/>
  <c r="H1196" i="3"/>
  <c r="J1196" i="3"/>
  <c r="K1196" i="3"/>
  <c r="L1196" i="3"/>
  <c r="M1196" i="3"/>
  <c r="AN1196" i="3"/>
  <c r="AO1196" i="3"/>
  <c r="AP1196" i="3"/>
  <c r="AQ1196" i="3"/>
  <c r="AR1196" i="3"/>
  <c r="AS1196" i="3"/>
  <c r="AT1196" i="3"/>
  <c r="AU1196" i="3"/>
  <c r="BC1196" i="3"/>
  <c r="C1197" i="3"/>
  <c r="D1197" i="3"/>
  <c r="E1197" i="3"/>
  <c r="F1197" i="3"/>
  <c r="G1197" i="3"/>
  <c r="H1197" i="3"/>
  <c r="J1197" i="3"/>
  <c r="K1197" i="3"/>
  <c r="L1197" i="3"/>
  <c r="M1197" i="3"/>
  <c r="AN1197" i="3"/>
  <c r="AO1197" i="3"/>
  <c r="AP1197" i="3"/>
  <c r="AQ1197" i="3"/>
  <c r="AR1197" i="3"/>
  <c r="AS1197" i="3"/>
  <c r="AT1197" i="3"/>
  <c r="AU1197" i="3"/>
  <c r="BC1197" i="3"/>
  <c r="C1198" i="3"/>
  <c r="D1198" i="3"/>
  <c r="E1198" i="3"/>
  <c r="F1198" i="3"/>
  <c r="G1198" i="3"/>
  <c r="H1198" i="3"/>
  <c r="J1198" i="3"/>
  <c r="K1198" i="3"/>
  <c r="L1198" i="3"/>
  <c r="M1198" i="3"/>
  <c r="AN1198" i="3"/>
  <c r="AO1198" i="3"/>
  <c r="AP1198" i="3"/>
  <c r="AQ1198" i="3"/>
  <c r="AR1198" i="3"/>
  <c r="AS1198" i="3"/>
  <c r="AT1198" i="3"/>
  <c r="AU1198" i="3"/>
  <c r="BC1198" i="3"/>
  <c r="C1199" i="3"/>
  <c r="D1199" i="3"/>
  <c r="E1199" i="3"/>
  <c r="F1199" i="3"/>
  <c r="G1199" i="3"/>
  <c r="H1199" i="3"/>
  <c r="J1199" i="3"/>
  <c r="K1199" i="3"/>
  <c r="L1199" i="3"/>
  <c r="M1199" i="3"/>
  <c r="AN1199" i="3"/>
  <c r="AO1199" i="3"/>
  <c r="AP1199" i="3"/>
  <c r="AQ1199" i="3"/>
  <c r="AR1199" i="3"/>
  <c r="AS1199" i="3"/>
  <c r="AT1199" i="3"/>
  <c r="AU1199" i="3"/>
  <c r="BC1199" i="3"/>
  <c r="C1200" i="3"/>
  <c r="D1200" i="3"/>
  <c r="E1200" i="3"/>
  <c r="F1200" i="3"/>
  <c r="G1200" i="3"/>
  <c r="H1200" i="3"/>
  <c r="J1200" i="3"/>
  <c r="K1200" i="3"/>
  <c r="L1200" i="3"/>
  <c r="M1200" i="3"/>
  <c r="AN1200" i="3"/>
  <c r="AO1200" i="3"/>
  <c r="AP1200" i="3"/>
  <c r="AQ1200" i="3"/>
  <c r="AR1200" i="3"/>
  <c r="AS1200" i="3"/>
  <c r="AT1200" i="3"/>
  <c r="AU1200" i="3"/>
  <c r="BC1200" i="3"/>
  <c r="C1201" i="3"/>
  <c r="D1201" i="3"/>
  <c r="E1201" i="3"/>
  <c r="F1201" i="3"/>
  <c r="G1201" i="3"/>
  <c r="H1201" i="3"/>
  <c r="J1201" i="3"/>
  <c r="K1201" i="3"/>
  <c r="L1201" i="3"/>
  <c r="M1201" i="3"/>
  <c r="AN1201" i="3"/>
  <c r="AO1201" i="3"/>
  <c r="AP1201" i="3"/>
  <c r="AQ1201" i="3"/>
  <c r="AR1201" i="3"/>
  <c r="AS1201" i="3"/>
  <c r="AT1201" i="3"/>
  <c r="AU1201" i="3"/>
  <c r="BC1201" i="3"/>
  <c r="C1202" i="3"/>
  <c r="D1202" i="3"/>
  <c r="E1202" i="3"/>
  <c r="F1202" i="3"/>
  <c r="G1202" i="3"/>
  <c r="H1202" i="3"/>
  <c r="J1202" i="3"/>
  <c r="K1202" i="3"/>
  <c r="L1202" i="3"/>
  <c r="M1202" i="3"/>
  <c r="AN1202" i="3"/>
  <c r="AO1202" i="3"/>
  <c r="AP1202" i="3"/>
  <c r="AQ1202" i="3"/>
  <c r="AR1202" i="3"/>
  <c r="AS1202" i="3"/>
  <c r="AT1202" i="3"/>
  <c r="AU1202" i="3"/>
  <c r="BC1202" i="3"/>
  <c r="C1203" i="3"/>
  <c r="D1203" i="3"/>
  <c r="E1203" i="3"/>
  <c r="F1203" i="3"/>
  <c r="G1203" i="3"/>
  <c r="H1203" i="3"/>
  <c r="J1203" i="3"/>
  <c r="K1203" i="3"/>
  <c r="L1203" i="3"/>
  <c r="M1203" i="3"/>
  <c r="AN1203" i="3"/>
  <c r="AO1203" i="3"/>
  <c r="AP1203" i="3"/>
  <c r="AQ1203" i="3"/>
  <c r="AR1203" i="3"/>
  <c r="AS1203" i="3"/>
  <c r="AT1203" i="3"/>
  <c r="AU1203" i="3"/>
  <c r="BC1203" i="3"/>
  <c r="C1204" i="3"/>
  <c r="D1204" i="3"/>
  <c r="E1204" i="3"/>
  <c r="F1204" i="3"/>
  <c r="G1204" i="3"/>
  <c r="H1204" i="3"/>
  <c r="J1204" i="3"/>
  <c r="K1204" i="3"/>
  <c r="L1204" i="3"/>
  <c r="M1204" i="3"/>
  <c r="AN1204" i="3"/>
  <c r="AO1204" i="3"/>
  <c r="AP1204" i="3"/>
  <c r="AQ1204" i="3"/>
  <c r="AR1204" i="3"/>
  <c r="AS1204" i="3"/>
  <c r="AT1204" i="3"/>
  <c r="AU1204" i="3"/>
  <c r="BC1204" i="3"/>
  <c r="C1205" i="3"/>
  <c r="D1205" i="3"/>
  <c r="E1205" i="3"/>
  <c r="F1205" i="3"/>
  <c r="G1205" i="3"/>
  <c r="H1205" i="3"/>
  <c r="J1205" i="3"/>
  <c r="K1205" i="3"/>
  <c r="L1205" i="3"/>
  <c r="M1205" i="3"/>
  <c r="AN1205" i="3"/>
  <c r="AO1205" i="3"/>
  <c r="AP1205" i="3"/>
  <c r="AQ1205" i="3"/>
  <c r="AR1205" i="3"/>
  <c r="AS1205" i="3"/>
  <c r="AT1205" i="3"/>
  <c r="AU1205" i="3"/>
  <c r="BC1205" i="3"/>
  <c r="C1206" i="3"/>
  <c r="D1206" i="3"/>
  <c r="E1206" i="3"/>
  <c r="F1206" i="3"/>
  <c r="G1206" i="3"/>
  <c r="H1206" i="3"/>
  <c r="J1206" i="3"/>
  <c r="K1206" i="3"/>
  <c r="L1206" i="3"/>
  <c r="M1206" i="3"/>
  <c r="AN1206" i="3"/>
  <c r="AO1206" i="3"/>
  <c r="AP1206" i="3"/>
  <c r="AQ1206" i="3"/>
  <c r="AR1206" i="3"/>
  <c r="AS1206" i="3"/>
  <c r="AT1206" i="3"/>
  <c r="AU1206" i="3"/>
  <c r="BC1206" i="3"/>
  <c r="C1207" i="3"/>
  <c r="D1207" i="3"/>
  <c r="E1207" i="3"/>
  <c r="F1207" i="3"/>
  <c r="G1207" i="3"/>
  <c r="H1207" i="3"/>
  <c r="J1207" i="3"/>
  <c r="K1207" i="3"/>
  <c r="L1207" i="3"/>
  <c r="M1207" i="3"/>
  <c r="AN1207" i="3"/>
  <c r="AO1207" i="3"/>
  <c r="AP1207" i="3"/>
  <c r="AQ1207" i="3"/>
  <c r="AR1207" i="3"/>
  <c r="AS1207" i="3"/>
  <c r="AT1207" i="3"/>
  <c r="AU1207" i="3"/>
  <c r="BC1207" i="3"/>
  <c r="C1208" i="3"/>
  <c r="D1208" i="3"/>
  <c r="E1208" i="3"/>
  <c r="F1208" i="3"/>
  <c r="G1208" i="3"/>
  <c r="H1208" i="3"/>
  <c r="J1208" i="3"/>
  <c r="K1208" i="3"/>
  <c r="L1208" i="3"/>
  <c r="M1208" i="3"/>
  <c r="AN1208" i="3"/>
  <c r="AO1208" i="3"/>
  <c r="AP1208" i="3"/>
  <c r="AQ1208" i="3"/>
  <c r="AR1208" i="3"/>
  <c r="AS1208" i="3"/>
  <c r="AT1208" i="3"/>
  <c r="AU1208" i="3"/>
  <c r="BC1208" i="3"/>
  <c r="C1209" i="3"/>
  <c r="D1209" i="3"/>
  <c r="E1209" i="3"/>
  <c r="F1209" i="3"/>
  <c r="G1209" i="3"/>
  <c r="H1209" i="3"/>
  <c r="J1209" i="3"/>
  <c r="K1209" i="3"/>
  <c r="L1209" i="3"/>
  <c r="M1209" i="3"/>
  <c r="AN1209" i="3"/>
  <c r="AO1209" i="3"/>
  <c r="AP1209" i="3"/>
  <c r="AQ1209" i="3"/>
  <c r="AR1209" i="3"/>
  <c r="AS1209" i="3"/>
  <c r="AT1209" i="3"/>
  <c r="AU1209" i="3"/>
  <c r="BC1209" i="3"/>
  <c r="C1210" i="3"/>
  <c r="D1210" i="3"/>
  <c r="E1210" i="3"/>
  <c r="F1210" i="3"/>
  <c r="G1210" i="3"/>
  <c r="H1210" i="3"/>
  <c r="J1210" i="3"/>
  <c r="K1210" i="3"/>
  <c r="L1210" i="3"/>
  <c r="M1210" i="3"/>
  <c r="AN1210" i="3"/>
  <c r="AO1210" i="3"/>
  <c r="AP1210" i="3"/>
  <c r="AQ1210" i="3"/>
  <c r="AR1210" i="3"/>
  <c r="AS1210" i="3"/>
  <c r="AT1210" i="3"/>
  <c r="AU1210" i="3"/>
  <c r="BC1210" i="3"/>
  <c r="C1211" i="3"/>
  <c r="D1211" i="3"/>
  <c r="E1211" i="3"/>
  <c r="F1211" i="3"/>
  <c r="G1211" i="3"/>
  <c r="H1211" i="3"/>
  <c r="J1211" i="3"/>
  <c r="K1211" i="3"/>
  <c r="L1211" i="3"/>
  <c r="M1211" i="3"/>
  <c r="AN1211" i="3"/>
  <c r="AO1211" i="3"/>
  <c r="AP1211" i="3"/>
  <c r="AQ1211" i="3"/>
  <c r="AR1211" i="3"/>
  <c r="AS1211" i="3"/>
  <c r="AT1211" i="3"/>
  <c r="AU1211" i="3"/>
  <c r="BC1211" i="3"/>
  <c r="C1212" i="3"/>
  <c r="D1212" i="3"/>
  <c r="E1212" i="3"/>
  <c r="F1212" i="3"/>
  <c r="G1212" i="3"/>
  <c r="H1212" i="3"/>
  <c r="J1212" i="3"/>
  <c r="K1212" i="3"/>
  <c r="L1212" i="3"/>
  <c r="M1212" i="3"/>
  <c r="AN1212" i="3"/>
  <c r="AO1212" i="3"/>
  <c r="AP1212" i="3"/>
  <c r="AQ1212" i="3"/>
  <c r="AR1212" i="3"/>
  <c r="AS1212" i="3"/>
  <c r="AT1212" i="3"/>
  <c r="AU1212" i="3"/>
  <c r="BC1212" i="3"/>
  <c r="C1213" i="3"/>
  <c r="D1213" i="3"/>
  <c r="E1213" i="3"/>
  <c r="F1213" i="3"/>
  <c r="G1213" i="3"/>
  <c r="H1213" i="3"/>
  <c r="J1213" i="3"/>
  <c r="K1213" i="3"/>
  <c r="L1213" i="3"/>
  <c r="M1213" i="3"/>
  <c r="AN1213" i="3"/>
  <c r="AO1213" i="3"/>
  <c r="AP1213" i="3"/>
  <c r="AQ1213" i="3"/>
  <c r="AR1213" i="3"/>
  <c r="AS1213" i="3"/>
  <c r="AT1213" i="3"/>
  <c r="AU1213" i="3"/>
  <c r="BC1213" i="3"/>
  <c r="C1214" i="3"/>
  <c r="D1214" i="3"/>
  <c r="E1214" i="3"/>
  <c r="F1214" i="3"/>
  <c r="G1214" i="3"/>
  <c r="H1214" i="3"/>
  <c r="J1214" i="3"/>
  <c r="K1214" i="3"/>
  <c r="L1214" i="3"/>
  <c r="M1214" i="3"/>
  <c r="AN1214" i="3"/>
  <c r="AO1214" i="3"/>
  <c r="AP1214" i="3"/>
  <c r="AQ1214" i="3"/>
  <c r="AR1214" i="3"/>
  <c r="AS1214" i="3"/>
  <c r="AT1214" i="3"/>
  <c r="AU1214" i="3"/>
  <c r="BC1214" i="3"/>
  <c r="C1215" i="3"/>
  <c r="D1215" i="3"/>
  <c r="E1215" i="3"/>
  <c r="F1215" i="3"/>
  <c r="G1215" i="3"/>
  <c r="H1215" i="3"/>
  <c r="J1215" i="3"/>
  <c r="K1215" i="3"/>
  <c r="L1215" i="3"/>
  <c r="M1215" i="3"/>
  <c r="AN1215" i="3"/>
  <c r="AO1215" i="3"/>
  <c r="AP1215" i="3"/>
  <c r="AQ1215" i="3"/>
  <c r="AR1215" i="3"/>
  <c r="AS1215" i="3"/>
  <c r="AT1215" i="3"/>
  <c r="AU1215" i="3"/>
  <c r="BC1215" i="3"/>
  <c r="C1216" i="3"/>
  <c r="D1216" i="3"/>
  <c r="E1216" i="3"/>
  <c r="F1216" i="3"/>
  <c r="G1216" i="3"/>
  <c r="H1216" i="3"/>
  <c r="J1216" i="3"/>
  <c r="K1216" i="3"/>
  <c r="L1216" i="3"/>
  <c r="M1216" i="3"/>
  <c r="AN1216" i="3"/>
  <c r="AO1216" i="3"/>
  <c r="AP1216" i="3"/>
  <c r="AQ1216" i="3"/>
  <c r="AR1216" i="3"/>
  <c r="AS1216" i="3"/>
  <c r="AT1216" i="3"/>
  <c r="AU1216" i="3"/>
  <c r="BC1216" i="3"/>
  <c r="C1217" i="3"/>
  <c r="D1217" i="3"/>
  <c r="E1217" i="3"/>
  <c r="F1217" i="3"/>
  <c r="G1217" i="3"/>
  <c r="H1217" i="3"/>
  <c r="J1217" i="3"/>
  <c r="K1217" i="3"/>
  <c r="L1217" i="3"/>
  <c r="M1217" i="3"/>
  <c r="AN1217" i="3"/>
  <c r="AO1217" i="3"/>
  <c r="AP1217" i="3"/>
  <c r="AQ1217" i="3"/>
  <c r="AR1217" i="3"/>
  <c r="AS1217" i="3"/>
  <c r="AT1217" i="3"/>
  <c r="AU1217" i="3"/>
  <c r="BC1217" i="3"/>
  <c r="C1218" i="3"/>
  <c r="D1218" i="3"/>
  <c r="E1218" i="3"/>
  <c r="F1218" i="3"/>
  <c r="G1218" i="3"/>
  <c r="H1218" i="3"/>
  <c r="J1218" i="3"/>
  <c r="K1218" i="3"/>
  <c r="L1218" i="3"/>
  <c r="M1218" i="3"/>
  <c r="AN1218" i="3"/>
  <c r="AO1218" i="3"/>
  <c r="AP1218" i="3"/>
  <c r="AQ1218" i="3"/>
  <c r="AR1218" i="3"/>
  <c r="AS1218" i="3"/>
  <c r="AT1218" i="3"/>
  <c r="AU1218" i="3"/>
  <c r="BC1218" i="3"/>
  <c r="C1219" i="3"/>
  <c r="D1219" i="3"/>
  <c r="E1219" i="3"/>
  <c r="F1219" i="3"/>
  <c r="G1219" i="3"/>
  <c r="H1219" i="3"/>
  <c r="J1219" i="3"/>
  <c r="K1219" i="3"/>
  <c r="L1219" i="3"/>
  <c r="M1219" i="3"/>
  <c r="AN1219" i="3"/>
  <c r="AO1219" i="3"/>
  <c r="AP1219" i="3"/>
  <c r="AQ1219" i="3"/>
  <c r="AR1219" i="3"/>
  <c r="AS1219" i="3"/>
  <c r="AT1219" i="3"/>
  <c r="AU1219" i="3"/>
  <c r="BC1219" i="3"/>
  <c r="C1220" i="3"/>
  <c r="D1220" i="3"/>
  <c r="E1220" i="3"/>
  <c r="F1220" i="3"/>
  <c r="G1220" i="3"/>
  <c r="H1220" i="3"/>
  <c r="J1220" i="3"/>
  <c r="K1220" i="3"/>
  <c r="L1220" i="3"/>
  <c r="M1220" i="3"/>
  <c r="AN1220" i="3"/>
  <c r="AO1220" i="3"/>
  <c r="AP1220" i="3"/>
  <c r="AQ1220" i="3"/>
  <c r="AR1220" i="3"/>
  <c r="AS1220" i="3"/>
  <c r="AT1220" i="3"/>
  <c r="AU1220" i="3"/>
  <c r="BC1220" i="3"/>
  <c r="C1221" i="3"/>
  <c r="D1221" i="3"/>
  <c r="E1221" i="3"/>
  <c r="F1221" i="3"/>
  <c r="G1221" i="3"/>
  <c r="H1221" i="3"/>
  <c r="J1221" i="3"/>
  <c r="K1221" i="3"/>
  <c r="L1221" i="3"/>
  <c r="M1221" i="3"/>
  <c r="AN1221" i="3"/>
  <c r="AO1221" i="3"/>
  <c r="AP1221" i="3"/>
  <c r="AQ1221" i="3"/>
  <c r="AR1221" i="3"/>
  <c r="AS1221" i="3"/>
  <c r="AT1221" i="3"/>
  <c r="AU1221" i="3"/>
  <c r="BC1221" i="3"/>
  <c r="C1222" i="3"/>
  <c r="D1222" i="3"/>
  <c r="E1222" i="3"/>
  <c r="F1222" i="3"/>
  <c r="G1222" i="3"/>
  <c r="H1222" i="3"/>
  <c r="J1222" i="3"/>
  <c r="K1222" i="3"/>
  <c r="L1222" i="3"/>
  <c r="M1222" i="3"/>
  <c r="AN1222" i="3"/>
  <c r="AO1222" i="3"/>
  <c r="AP1222" i="3"/>
  <c r="AQ1222" i="3"/>
  <c r="AR1222" i="3"/>
  <c r="AS1222" i="3"/>
  <c r="AT1222" i="3"/>
  <c r="AU1222" i="3"/>
  <c r="BC1222" i="3"/>
  <c r="C1223" i="3"/>
  <c r="D1223" i="3"/>
  <c r="E1223" i="3"/>
  <c r="F1223" i="3"/>
  <c r="G1223" i="3"/>
  <c r="H1223" i="3"/>
  <c r="J1223" i="3"/>
  <c r="K1223" i="3"/>
  <c r="L1223" i="3"/>
  <c r="M1223" i="3"/>
  <c r="AN1223" i="3"/>
  <c r="AO1223" i="3"/>
  <c r="AP1223" i="3"/>
  <c r="AQ1223" i="3"/>
  <c r="AR1223" i="3"/>
  <c r="AS1223" i="3"/>
  <c r="AT1223" i="3"/>
  <c r="AU1223" i="3"/>
  <c r="BC1223" i="3"/>
  <c r="C1224" i="3"/>
  <c r="D1224" i="3"/>
  <c r="E1224" i="3"/>
  <c r="F1224" i="3"/>
  <c r="G1224" i="3"/>
  <c r="H1224" i="3"/>
  <c r="J1224" i="3"/>
  <c r="K1224" i="3"/>
  <c r="L1224" i="3"/>
  <c r="M1224" i="3"/>
  <c r="AN1224" i="3"/>
  <c r="AO1224" i="3"/>
  <c r="AP1224" i="3"/>
  <c r="AQ1224" i="3"/>
  <c r="AR1224" i="3"/>
  <c r="AS1224" i="3"/>
  <c r="AT1224" i="3"/>
  <c r="AU1224" i="3"/>
  <c r="BC1224" i="3"/>
  <c r="C1225" i="3"/>
  <c r="D1225" i="3"/>
  <c r="E1225" i="3"/>
  <c r="F1225" i="3"/>
  <c r="G1225" i="3"/>
  <c r="H1225" i="3"/>
  <c r="J1225" i="3"/>
  <c r="K1225" i="3"/>
  <c r="L1225" i="3"/>
  <c r="M1225" i="3"/>
  <c r="AN1225" i="3"/>
  <c r="AO1225" i="3"/>
  <c r="AP1225" i="3"/>
  <c r="AQ1225" i="3"/>
  <c r="AR1225" i="3"/>
  <c r="AS1225" i="3"/>
  <c r="AT1225" i="3"/>
  <c r="AU1225" i="3"/>
  <c r="BC1225" i="3"/>
  <c r="C1226" i="3"/>
  <c r="D1226" i="3"/>
  <c r="E1226" i="3"/>
  <c r="F1226" i="3"/>
  <c r="G1226" i="3"/>
  <c r="H1226" i="3"/>
  <c r="J1226" i="3"/>
  <c r="K1226" i="3"/>
  <c r="L1226" i="3"/>
  <c r="M1226" i="3"/>
  <c r="AN1226" i="3"/>
  <c r="AO1226" i="3"/>
  <c r="AP1226" i="3"/>
  <c r="AQ1226" i="3"/>
  <c r="AR1226" i="3"/>
  <c r="AS1226" i="3"/>
  <c r="AT1226" i="3"/>
  <c r="AU1226" i="3"/>
  <c r="BC1226" i="3"/>
  <c r="C1227" i="3"/>
  <c r="D1227" i="3"/>
  <c r="E1227" i="3"/>
  <c r="F1227" i="3"/>
  <c r="G1227" i="3"/>
  <c r="H1227" i="3"/>
  <c r="J1227" i="3"/>
  <c r="K1227" i="3"/>
  <c r="L1227" i="3"/>
  <c r="M1227" i="3"/>
  <c r="AN1227" i="3"/>
  <c r="AO1227" i="3"/>
  <c r="AP1227" i="3"/>
  <c r="AQ1227" i="3"/>
  <c r="AR1227" i="3"/>
  <c r="AS1227" i="3"/>
  <c r="AT1227" i="3"/>
  <c r="AU1227" i="3"/>
  <c r="C1229" i="3"/>
  <c r="D1229" i="3"/>
  <c r="E1229" i="3"/>
  <c r="F1229" i="3"/>
  <c r="G1229" i="3"/>
  <c r="H1229" i="3"/>
  <c r="J1229" i="3"/>
  <c r="K1229" i="3"/>
  <c r="L1229" i="3"/>
  <c r="M1229" i="3"/>
  <c r="AN1229" i="3"/>
  <c r="AO1229" i="3"/>
  <c r="AP1229" i="3"/>
  <c r="AQ1229" i="3"/>
  <c r="AR1229" i="3"/>
  <c r="AS1229" i="3"/>
  <c r="AT1229" i="3"/>
  <c r="AU1229" i="3"/>
  <c r="C1230" i="3"/>
  <c r="D1230" i="3"/>
  <c r="E1230" i="3"/>
  <c r="F1230" i="3"/>
  <c r="G1230" i="3"/>
  <c r="H1230" i="3"/>
  <c r="J1230" i="3"/>
  <c r="K1230" i="3"/>
  <c r="L1230" i="3"/>
  <c r="M1230" i="3"/>
  <c r="AN1230" i="3"/>
  <c r="AO1230" i="3"/>
  <c r="AP1230" i="3"/>
  <c r="AQ1230" i="3"/>
  <c r="AR1230" i="3"/>
  <c r="AS1230" i="3"/>
  <c r="AT1230" i="3"/>
  <c r="AU1230" i="3"/>
  <c r="C1231" i="3"/>
  <c r="D1231" i="3"/>
  <c r="E1231" i="3"/>
  <c r="F1231" i="3"/>
  <c r="G1231" i="3"/>
  <c r="H1231" i="3"/>
  <c r="J1231" i="3"/>
  <c r="K1231" i="3"/>
  <c r="L1231" i="3"/>
  <c r="M1231" i="3"/>
  <c r="AN1231" i="3"/>
  <c r="AO1231" i="3"/>
  <c r="AP1231" i="3"/>
  <c r="AQ1231" i="3"/>
  <c r="AR1231" i="3"/>
  <c r="AS1231" i="3"/>
  <c r="AT1231" i="3"/>
  <c r="AU1231" i="3"/>
  <c r="C1232" i="3"/>
  <c r="D1232" i="3"/>
  <c r="E1232" i="3"/>
  <c r="F1232" i="3"/>
  <c r="G1232" i="3"/>
  <c r="H1232" i="3"/>
  <c r="J1232" i="3"/>
  <c r="K1232" i="3"/>
  <c r="L1232" i="3"/>
  <c r="M1232" i="3"/>
  <c r="AN1232" i="3"/>
  <c r="AO1232" i="3"/>
  <c r="AP1232" i="3"/>
  <c r="AQ1232" i="3"/>
  <c r="AR1232" i="3"/>
  <c r="AS1232" i="3"/>
  <c r="AT1232" i="3"/>
  <c r="AU1232" i="3"/>
  <c r="C1233" i="3"/>
  <c r="D1233" i="3"/>
  <c r="E1233" i="3"/>
  <c r="F1233" i="3"/>
  <c r="G1233" i="3"/>
  <c r="H1233" i="3"/>
  <c r="J1233" i="3"/>
  <c r="K1233" i="3"/>
  <c r="L1233" i="3"/>
  <c r="M1233" i="3"/>
  <c r="AN1233" i="3"/>
  <c r="AO1233" i="3"/>
  <c r="AP1233" i="3"/>
  <c r="AQ1233" i="3"/>
  <c r="AR1233" i="3"/>
  <c r="AS1233" i="3"/>
  <c r="AT1233" i="3"/>
  <c r="AU1233" i="3"/>
  <c r="C1234" i="3"/>
  <c r="D1234" i="3"/>
  <c r="E1234" i="3"/>
  <c r="F1234" i="3"/>
  <c r="G1234" i="3"/>
  <c r="H1234" i="3"/>
  <c r="J1234" i="3"/>
  <c r="K1234" i="3"/>
  <c r="L1234" i="3"/>
  <c r="M1234" i="3"/>
  <c r="AN1234" i="3"/>
  <c r="AO1234" i="3"/>
  <c r="AP1234" i="3"/>
  <c r="AQ1234" i="3"/>
  <c r="AR1234" i="3"/>
  <c r="AS1234" i="3"/>
  <c r="AT1234" i="3"/>
  <c r="AU1234" i="3"/>
  <c r="C1235" i="3"/>
  <c r="D1235" i="3"/>
  <c r="E1235" i="3"/>
  <c r="F1235" i="3"/>
  <c r="G1235" i="3"/>
  <c r="H1235" i="3"/>
  <c r="J1235" i="3"/>
  <c r="K1235" i="3"/>
  <c r="L1235" i="3"/>
  <c r="M1235" i="3"/>
  <c r="AN1235" i="3"/>
  <c r="AO1235" i="3"/>
  <c r="AP1235" i="3"/>
  <c r="AQ1235" i="3"/>
  <c r="AR1235" i="3"/>
  <c r="AS1235" i="3"/>
  <c r="AT1235" i="3"/>
  <c r="AU1235" i="3"/>
  <c r="C1236" i="3"/>
  <c r="D1236" i="3"/>
  <c r="E1236" i="3"/>
  <c r="F1236" i="3"/>
  <c r="G1236" i="3"/>
  <c r="H1236" i="3"/>
  <c r="J1236" i="3"/>
  <c r="K1236" i="3"/>
  <c r="L1236" i="3"/>
  <c r="M1236" i="3"/>
  <c r="AN1236" i="3"/>
  <c r="AO1236" i="3"/>
  <c r="AP1236" i="3"/>
  <c r="AQ1236" i="3"/>
  <c r="AR1236" i="3"/>
  <c r="AS1236" i="3"/>
  <c r="AT1236" i="3"/>
  <c r="AU1236" i="3"/>
  <c r="C1237" i="3"/>
  <c r="D1237" i="3"/>
  <c r="E1237" i="3"/>
  <c r="F1237" i="3"/>
  <c r="G1237" i="3"/>
  <c r="H1237" i="3"/>
  <c r="J1237" i="3"/>
  <c r="K1237" i="3"/>
  <c r="L1237" i="3"/>
  <c r="M1237" i="3"/>
  <c r="AN1237" i="3"/>
  <c r="AO1237" i="3"/>
  <c r="AP1237" i="3"/>
  <c r="AQ1237" i="3"/>
  <c r="AR1237" i="3"/>
  <c r="AS1237" i="3"/>
  <c r="AT1237" i="3"/>
  <c r="AU1237" i="3"/>
  <c r="C1238" i="3"/>
  <c r="D1238" i="3"/>
  <c r="E1238" i="3"/>
  <c r="F1238" i="3"/>
  <c r="G1238" i="3"/>
  <c r="H1238" i="3"/>
  <c r="J1238" i="3"/>
  <c r="K1238" i="3"/>
  <c r="L1238" i="3"/>
  <c r="M1238" i="3"/>
  <c r="AN1238" i="3"/>
  <c r="AO1238" i="3"/>
  <c r="AP1238" i="3"/>
  <c r="AQ1238" i="3"/>
  <c r="AR1238" i="3"/>
  <c r="AS1238" i="3"/>
  <c r="AT1238" i="3"/>
  <c r="AU1238" i="3"/>
  <c r="C1239" i="3"/>
  <c r="D1239" i="3"/>
  <c r="E1239" i="3"/>
  <c r="F1239" i="3"/>
  <c r="G1239" i="3"/>
  <c r="H1239" i="3"/>
  <c r="J1239" i="3"/>
  <c r="K1239" i="3"/>
  <c r="L1239" i="3"/>
  <c r="M1239" i="3"/>
  <c r="AN1239" i="3"/>
  <c r="AO1239" i="3"/>
  <c r="AP1239" i="3"/>
  <c r="AQ1239" i="3"/>
  <c r="AR1239" i="3"/>
  <c r="AS1239" i="3"/>
  <c r="AT1239" i="3"/>
  <c r="AU1239" i="3"/>
  <c r="C1240" i="3"/>
  <c r="D1240" i="3"/>
  <c r="E1240" i="3"/>
  <c r="F1240" i="3"/>
  <c r="G1240" i="3"/>
  <c r="H1240" i="3"/>
  <c r="J1240" i="3"/>
  <c r="K1240" i="3"/>
  <c r="L1240" i="3"/>
  <c r="M1240" i="3"/>
  <c r="AN1240" i="3"/>
  <c r="AO1240" i="3"/>
  <c r="AP1240" i="3"/>
  <c r="AQ1240" i="3"/>
  <c r="AR1240" i="3"/>
  <c r="AS1240" i="3"/>
  <c r="AT1240" i="3"/>
  <c r="AU1240" i="3"/>
  <c r="C1241" i="3"/>
  <c r="D1241" i="3"/>
  <c r="E1241" i="3"/>
  <c r="F1241" i="3"/>
  <c r="G1241" i="3"/>
  <c r="H1241" i="3"/>
  <c r="J1241" i="3"/>
  <c r="K1241" i="3"/>
  <c r="L1241" i="3"/>
  <c r="M1241" i="3"/>
  <c r="AN1241" i="3"/>
  <c r="AO1241" i="3"/>
  <c r="AP1241" i="3"/>
  <c r="AQ1241" i="3"/>
  <c r="AR1241" i="3"/>
  <c r="AS1241" i="3"/>
  <c r="AT1241" i="3"/>
  <c r="AU1241" i="3"/>
  <c r="C1242" i="3"/>
  <c r="D1242" i="3"/>
  <c r="E1242" i="3"/>
  <c r="F1242" i="3"/>
  <c r="G1242" i="3"/>
  <c r="H1242" i="3"/>
  <c r="J1242" i="3"/>
  <c r="K1242" i="3"/>
  <c r="L1242" i="3"/>
  <c r="M1242" i="3"/>
  <c r="AN1242" i="3"/>
  <c r="AO1242" i="3"/>
  <c r="AP1242" i="3"/>
  <c r="AQ1242" i="3"/>
  <c r="AR1242" i="3"/>
  <c r="AS1242" i="3"/>
  <c r="AT1242" i="3"/>
  <c r="AU1242" i="3"/>
  <c r="C1243" i="3"/>
  <c r="D1243" i="3"/>
  <c r="E1243" i="3"/>
  <c r="F1243" i="3"/>
  <c r="G1243" i="3"/>
  <c r="H1243" i="3"/>
  <c r="J1243" i="3"/>
  <c r="K1243" i="3"/>
  <c r="L1243" i="3"/>
  <c r="M1243" i="3"/>
  <c r="AN1243" i="3"/>
  <c r="AO1243" i="3"/>
  <c r="AP1243" i="3"/>
  <c r="AQ1243" i="3"/>
  <c r="AR1243" i="3"/>
  <c r="AS1243" i="3"/>
  <c r="AT1243" i="3"/>
  <c r="AU1243" i="3"/>
  <c r="C1244" i="3"/>
  <c r="D1244" i="3"/>
  <c r="E1244" i="3"/>
  <c r="F1244" i="3"/>
  <c r="G1244" i="3"/>
  <c r="H1244" i="3"/>
  <c r="J1244" i="3"/>
  <c r="K1244" i="3"/>
  <c r="L1244" i="3"/>
  <c r="M1244" i="3"/>
  <c r="AN1244" i="3"/>
  <c r="AO1244" i="3"/>
  <c r="AP1244" i="3"/>
  <c r="AQ1244" i="3"/>
  <c r="AR1244" i="3"/>
  <c r="AS1244" i="3"/>
  <c r="AT1244" i="3"/>
  <c r="AU1244" i="3"/>
  <c r="C1245" i="3"/>
  <c r="D1245" i="3"/>
  <c r="E1245" i="3"/>
  <c r="F1245" i="3"/>
  <c r="G1245" i="3"/>
  <c r="H1245" i="3"/>
  <c r="J1245" i="3"/>
  <c r="K1245" i="3"/>
  <c r="L1245" i="3"/>
  <c r="M1245" i="3"/>
  <c r="AN1245" i="3"/>
  <c r="AO1245" i="3"/>
  <c r="AP1245" i="3"/>
  <c r="AQ1245" i="3"/>
  <c r="AR1245" i="3"/>
  <c r="AS1245" i="3"/>
  <c r="AT1245" i="3"/>
  <c r="AU1245" i="3"/>
  <c r="C1247" i="3"/>
  <c r="D1247" i="3"/>
  <c r="E1247" i="3"/>
  <c r="F1247" i="3"/>
  <c r="G1247" i="3"/>
  <c r="H1247" i="3"/>
  <c r="J1247" i="3"/>
  <c r="K1247" i="3"/>
  <c r="L1247" i="3"/>
  <c r="M1247" i="3"/>
  <c r="AN1247" i="3"/>
  <c r="AO1247" i="3"/>
  <c r="AP1247" i="3"/>
  <c r="AQ1247" i="3"/>
  <c r="AR1247" i="3"/>
  <c r="AS1247" i="3"/>
  <c r="AT1247" i="3"/>
  <c r="AU1247" i="3"/>
  <c r="BC1247" i="3"/>
  <c r="C1248" i="3"/>
  <c r="D1248" i="3"/>
  <c r="E1248" i="3"/>
  <c r="F1248" i="3"/>
  <c r="G1248" i="3"/>
  <c r="H1248" i="3"/>
  <c r="J1248" i="3"/>
  <c r="K1248" i="3"/>
  <c r="L1248" i="3"/>
  <c r="M1248" i="3"/>
  <c r="AN1248" i="3"/>
  <c r="AO1248" i="3"/>
  <c r="AP1248" i="3"/>
  <c r="AQ1248" i="3"/>
  <c r="AR1248" i="3"/>
  <c r="AS1248" i="3"/>
  <c r="AT1248" i="3"/>
  <c r="AU1248" i="3"/>
  <c r="BC1248" i="3"/>
  <c r="C1249" i="3"/>
  <c r="D1249" i="3"/>
  <c r="E1249" i="3"/>
  <c r="F1249" i="3"/>
  <c r="G1249" i="3"/>
  <c r="H1249" i="3"/>
  <c r="J1249" i="3"/>
  <c r="K1249" i="3"/>
  <c r="L1249" i="3"/>
  <c r="M1249" i="3"/>
  <c r="AN1249" i="3"/>
  <c r="AO1249" i="3"/>
  <c r="AP1249" i="3"/>
  <c r="AQ1249" i="3"/>
  <c r="AR1249" i="3"/>
  <c r="AS1249" i="3"/>
  <c r="AT1249" i="3"/>
  <c r="AU1249" i="3"/>
  <c r="BC1249" i="3"/>
  <c r="C1250" i="3"/>
  <c r="D1250" i="3"/>
  <c r="E1250" i="3"/>
  <c r="F1250" i="3"/>
  <c r="G1250" i="3"/>
  <c r="H1250" i="3"/>
  <c r="J1250" i="3"/>
  <c r="K1250" i="3"/>
  <c r="L1250" i="3"/>
  <c r="M1250" i="3"/>
  <c r="AN1250" i="3"/>
  <c r="AO1250" i="3"/>
  <c r="AP1250" i="3"/>
  <c r="AQ1250" i="3"/>
  <c r="AR1250" i="3"/>
  <c r="AS1250" i="3"/>
  <c r="AT1250" i="3"/>
  <c r="AU1250" i="3"/>
  <c r="BC1250" i="3"/>
  <c r="C1251" i="3"/>
  <c r="D1251" i="3"/>
  <c r="E1251" i="3"/>
  <c r="F1251" i="3"/>
  <c r="G1251" i="3"/>
  <c r="H1251" i="3"/>
  <c r="J1251" i="3"/>
  <c r="K1251" i="3"/>
  <c r="L1251" i="3"/>
  <c r="M1251" i="3"/>
  <c r="AN1251" i="3"/>
  <c r="AO1251" i="3"/>
  <c r="AP1251" i="3"/>
  <c r="AQ1251" i="3"/>
  <c r="AR1251" i="3"/>
  <c r="AS1251" i="3"/>
  <c r="AT1251" i="3"/>
  <c r="AU1251" i="3"/>
  <c r="BC1251" i="3"/>
  <c r="C1252" i="3"/>
  <c r="D1252" i="3"/>
  <c r="E1252" i="3"/>
  <c r="F1252" i="3"/>
  <c r="G1252" i="3"/>
  <c r="H1252" i="3"/>
  <c r="J1252" i="3"/>
  <c r="K1252" i="3"/>
  <c r="L1252" i="3"/>
  <c r="M1252" i="3"/>
  <c r="AN1252" i="3"/>
  <c r="AO1252" i="3"/>
  <c r="AP1252" i="3"/>
  <c r="AQ1252" i="3"/>
  <c r="AR1252" i="3"/>
  <c r="AS1252" i="3"/>
  <c r="AT1252" i="3"/>
  <c r="AU1252" i="3"/>
  <c r="BC1252" i="3"/>
  <c r="C1253" i="3"/>
  <c r="D1253" i="3"/>
  <c r="E1253" i="3"/>
  <c r="F1253" i="3"/>
  <c r="G1253" i="3"/>
  <c r="H1253" i="3"/>
  <c r="J1253" i="3"/>
  <c r="K1253" i="3"/>
  <c r="L1253" i="3"/>
  <c r="M1253" i="3"/>
  <c r="AN1253" i="3"/>
  <c r="AO1253" i="3"/>
  <c r="AP1253" i="3"/>
  <c r="AQ1253" i="3"/>
  <c r="AR1253" i="3"/>
  <c r="AS1253" i="3"/>
  <c r="AT1253" i="3"/>
  <c r="AU1253" i="3"/>
  <c r="BC1253" i="3"/>
  <c r="C1254" i="3"/>
  <c r="D1254" i="3"/>
  <c r="E1254" i="3"/>
  <c r="F1254" i="3"/>
  <c r="G1254" i="3"/>
  <c r="H1254" i="3"/>
  <c r="J1254" i="3"/>
  <c r="K1254" i="3"/>
  <c r="L1254" i="3"/>
  <c r="M1254" i="3"/>
  <c r="AN1254" i="3"/>
  <c r="AO1254" i="3"/>
  <c r="AP1254" i="3"/>
  <c r="AQ1254" i="3"/>
  <c r="AR1254" i="3"/>
  <c r="AS1254" i="3"/>
  <c r="AT1254" i="3"/>
  <c r="AU1254" i="3"/>
  <c r="BC1254" i="3"/>
  <c r="C1255" i="3"/>
  <c r="D1255" i="3"/>
  <c r="E1255" i="3"/>
  <c r="F1255" i="3"/>
  <c r="G1255" i="3"/>
  <c r="H1255" i="3"/>
  <c r="J1255" i="3"/>
  <c r="K1255" i="3"/>
  <c r="L1255" i="3"/>
  <c r="M1255" i="3"/>
  <c r="AN1255" i="3"/>
  <c r="AO1255" i="3"/>
  <c r="AP1255" i="3"/>
  <c r="AQ1255" i="3"/>
  <c r="AR1255" i="3"/>
  <c r="AS1255" i="3"/>
  <c r="AT1255" i="3"/>
  <c r="AU1255" i="3"/>
  <c r="BC1255" i="3"/>
  <c r="C1256" i="3"/>
  <c r="D1256" i="3"/>
  <c r="E1256" i="3"/>
  <c r="F1256" i="3"/>
  <c r="G1256" i="3"/>
  <c r="H1256" i="3"/>
  <c r="J1256" i="3"/>
  <c r="K1256" i="3"/>
  <c r="L1256" i="3"/>
  <c r="M1256" i="3"/>
  <c r="AN1256" i="3"/>
  <c r="AO1256" i="3"/>
  <c r="AP1256" i="3"/>
  <c r="AQ1256" i="3"/>
  <c r="AR1256" i="3"/>
  <c r="AS1256" i="3"/>
  <c r="AT1256" i="3"/>
  <c r="AU1256" i="3"/>
  <c r="BC1256" i="3"/>
  <c r="C1257" i="3"/>
  <c r="D1257" i="3"/>
  <c r="E1257" i="3"/>
  <c r="F1257" i="3"/>
  <c r="G1257" i="3"/>
  <c r="H1257" i="3"/>
  <c r="J1257" i="3"/>
  <c r="K1257" i="3"/>
  <c r="L1257" i="3"/>
  <c r="M1257" i="3"/>
  <c r="AN1257" i="3"/>
  <c r="AO1257" i="3"/>
  <c r="AP1257" i="3"/>
  <c r="AQ1257" i="3"/>
  <c r="AR1257" i="3"/>
  <c r="AS1257" i="3"/>
  <c r="AT1257" i="3"/>
  <c r="AU1257" i="3"/>
  <c r="BC1257" i="3"/>
  <c r="C1258" i="3"/>
  <c r="D1258" i="3"/>
  <c r="E1258" i="3"/>
  <c r="F1258" i="3"/>
  <c r="G1258" i="3"/>
  <c r="H1258" i="3"/>
  <c r="J1258" i="3"/>
  <c r="K1258" i="3"/>
  <c r="L1258" i="3"/>
  <c r="M1258" i="3"/>
  <c r="AN1258" i="3"/>
  <c r="AO1258" i="3"/>
  <c r="AP1258" i="3"/>
  <c r="AQ1258" i="3"/>
  <c r="AR1258" i="3"/>
  <c r="AS1258" i="3"/>
  <c r="AT1258" i="3"/>
  <c r="AU1258" i="3"/>
  <c r="BC1258" i="3"/>
  <c r="C1259" i="3"/>
  <c r="D1259" i="3"/>
  <c r="E1259" i="3"/>
  <c r="F1259" i="3"/>
  <c r="G1259" i="3"/>
  <c r="H1259" i="3"/>
  <c r="J1259" i="3"/>
  <c r="K1259" i="3"/>
  <c r="L1259" i="3"/>
  <c r="M1259" i="3"/>
  <c r="AN1259" i="3"/>
  <c r="AO1259" i="3"/>
  <c r="AP1259" i="3"/>
  <c r="AQ1259" i="3"/>
  <c r="AR1259" i="3"/>
  <c r="AS1259" i="3"/>
  <c r="AT1259" i="3"/>
  <c r="AU1259" i="3"/>
  <c r="BC1259" i="3"/>
  <c r="C1260" i="3"/>
  <c r="D1260" i="3"/>
  <c r="E1260" i="3"/>
  <c r="F1260" i="3"/>
  <c r="G1260" i="3"/>
  <c r="H1260" i="3"/>
  <c r="J1260" i="3"/>
  <c r="K1260" i="3"/>
  <c r="L1260" i="3"/>
  <c r="M1260" i="3"/>
  <c r="AN1260" i="3"/>
  <c r="AO1260" i="3"/>
  <c r="AP1260" i="3"/>
  <c r="AQ1260" i="3"/>
  <c r="AR1260" i="3"/>
  <c r="AS1260" i="3"/>
  <c r="AT1260" i="3"/>
  <c r="AU1260" i="3"/>
  <c r="BC1260" i="3"/>
  <c r="C1261" i="3"/>
  <c r="D1261" i="3"/>
  <c r="E1261" i="3"/>
  <c r="F1261" i="3"/>
  <c r="G1261" i="3"/>
  <c r="H1261" i="3"/>
  <c r="J1261" i="3"/>
  <c r="K1261" i="3"/>
  <c r="L1261" i="3"/>
  <c r="M1261" i="3"/>
  <c r="AN1261" i="3"/>
  <c r="AO1261" i="3"/>
  <c r="AP1261" i="3"/>
  <c r="AQ1261" i="3"/>
  <c r="AR1261" i="3"/>
  <c r="AS1261" i="3"/>
  <c r="AT1261" i="3"/>
  <c r="AU1261" i="3"/>
  <c r="BC1261" i="3"/>
  <c r="C1262" i="3"/>
  <c r="D1262" i="3"/>
  <c r="E1262" i="3"/>
  <c r="F1262" i="3"/>
  <c r="G1262" i="3"/>
  <c r="H1262" i="3"/>
  <c r="J1262" i="3"/>
  <c r="K1262" i="3"/>
  <c r="L1262" i="3"/>
  <c r="M1262" i="3"/>
  <c r="AN1262" i="3"/>
  <c r="AO1262" i="3"/>
  <c r="AP1262" i="3"/>
  <c r="AQ1262" i="3"/>
  <c r="AR1262" i="3"/>
  <c r="AS1262" i="3"/>
  <c r="AT1262" i="3"/>
  <c r="AU1262" i="3"/>
  <c r="BC1262" i="3"/>
  <c r="C1263" i="3"/>
  <c r="D1263" i="3"/>
  <c r="E1263" i="3"/>
  <c r="F1263" i="3"/>
  <c r="G1263" i="3"/>
  <c r="H1263" i="3"/>
  <c r="J1263" i="3"/>
  <c r="K1263" i="3"/>
  <c r="L1263" i="3"/>
  <c r="M1263" i="3"/>
  <c r="AN1263" i="3"/>
  <c r="AO1263" i="3"/>
  <c r="AP1263" i="3"/>
  <c r="AQ1263" i="3"/>
  <c r="AR1263" i="3"/>
  <c r="AS1263" i="3"/>
  <c r="AT1263" i="3"/>
  <c r="AU1263" i="3"/>
  <c r="BC1263" i="3"/>
  <c r="C1264" i="3"/>
  <c r="D1264" i="3"/>
  <c r="E1264" i="3"/>
  <c r="F1264" i="3"/>
  <c r="G1264" i="3"/>
  <c r="H1264" i="3"/>
  <c r="J1264" i="3"/>
  <c r="K1264" i="3"/>
  <c r="L1264" i="3"/>
  <c r="M1264" i="3"/>
  <c r="AN1264" i="3"/>
  <c r="AO1264" i="3"/>
  <c r="AP1264" i="3"/>
  <c r="AQ1264" i="3"/>
  <c r="AR1264" i="3"/>
  <c r="AS1264" i="3"/>
  <c r="AT1264" i="3"/>
  <c r="AU1264" i="3"/>
  <c r="BC1264" i="3"/>
  <c r="C1265" i="3"/>
  <c r="D1265" i="3"/>
  <c r="E1265" i="3"/>
  <c r="F1265" i="3"/>
  <c r="G1265" i="3"/>
  <c r="H1265" i="3"/>
  <c r="J1265" i="3"/>
  <c r="K1265" i="3"/>
  <c r="L1265" i="3"/>
  <c r="M1265" i="3"/>
  <c r="AN1265" i="3"/>
  <c r="AO1265" i="3"/>
  <c r="AP1265" i="3"/>
  <c r="AQ1265" i="3"/>
  <c r="AR1265" i="3"/>
  <c r="AS1265" i="3"/>
  <c r="AT1265" i="3"/>
  <c r="AU1265" i="3"/>
  <c r="BC1265" i="3"/>
  <c r="C1266" i="3"/>
  <c r="D1266" i="3"/>
  <c r="E1266" i="3"/>
  <c r="F1266" i="3"/>
  <c r="G1266" i="3"/>
  <c r="H1266" i="3"/>
  <c r="J1266" i="3"/>
  <c r="K1266" i="3"/>
  <c r="L1266" i="3"/>
  <c r="M1266" i="3"/>
  <c r="AN1266" i="3"/>
  <c r="AO1266" i="3"/>
  <c r="AP1266" i="3"/>
  <c r="AQ1266" i="3"/>
  <c r="AR1266" i="3"/>
  <c r="AS1266" i="3"/>
  <c r="AT1266" i="3"/>
  <c r="AU1266" i="3"/>
  <c r="BC1266" i="3"/>
  <c r="C1267" i="3"/>
  <c r="D1267" i="3"/>
  <c r="E1267" i="3"/>
  <c r="F1267" i="3"/>
  <c r="G1267" i="3"/>
  <c r="H1267" i="3"/>
  <c r="J1267" i="3"/>
  <c r="K1267" i="3"/>
  <c r="L1267" i="3"/>
  <c r="M1267" i="3"/>
  <c r="AN1267" i="3"/>
  <c r="AO1267" i="3"/>
  <c r="AP1267" i="3"/>
  <c r="AQ1267" i="3"/>
  <c r="AR1267" i="3"/>
  <c r="AS1267" i="3"/>
  <c r="AT1267" i="3"/>
  <c r="AU1267" i="3"/>
  <c r="BC1267" i="3"/>
  <c r="C1268" i="3"/>
  <c r="D1268" i="3"/>
  <c r="E1268" i="3"/>
  <c r="F1268" i="3"/>
  <c r="G1268" i="3"/>
  <c r="H1268" i="3"/>
  <c r="J1268" i="3"/>
  <c r="K1268" i="3"/>
  <c r="L1268" i="3"/>
  <c r="M1268" i="3"/>
  <c r="AN1268" i="3"/>
  <c r="AO1268" i="3"/>
  <c r="AP1268" i="3"/>
  <c r="AQ1268" i="3"/>
  <c r="AR1268" i="3"/>
  <c r="AS1268" i="3"/>
  <c r="AT1268" i="3"/>
  <c r="AU1268" i="3"/>
  <c r="BC1268" i="3"/>
  <c r="C1269" i="3"/>
  <c r="D1269" i="3"/>
  <c r="E1269" i="3"/>
  <c r="F1269" i="3"/>
  <c r="G1269" i="3"/>
  <c r="H1269" i="3"/>
  <c r="J1269" i="3"/>
  <c r="K1269" i="3"/>
  <c r="L1269" i="3"/>
  <c r="M1269" i="3"/>
  <c r="AN1269" i="3"/>
  <c r="AO1269" i="3"/>
  <c r="AP1269" i="3"/>
  <c r="AQ1269" i="3"/>
  <c r="AR1269" i="3"/>
  <c r="AS1269" i="3"/>
  <c r="AT1269" i="3"/>
  <c r="AU1269" i="3"/>
  <c r="BC1269" i="3"/>
  <c r="C1270" i="3"/>
  <c r="D1270" i="3"/>
  <c r="E1270" i="3"/>
  <c r="F1270" i="3"/>
  <c r="G1270" i="3"/>
  <c r="H1270" i="3"/>
  <c r="J1270" i="3"/>
  <c r="K1270" i="3"/>
  <c r="L1270" i="3"/>
  <c r="M1270" i="3"/>
  <c r="AN1270" i="3"/>
  <c r="AO1270" i="3"/>
  <c r="AP1270" i="3"/>
  <c r="AQ1270" i="3"/>
  <c r="AR1270" i="3"/>
  <c r="AS1270" i="3"/>
  <c r="AT1270" i="3"/>
  <c r="AU1270" i="3"/>
  <c r="BC1270" i="3"/>
  <c r="C1271" i="3"/>
  <c r="D1271" i="3"/>
  <c r="E1271" i="3"/>
  <c r="F1271" i="3"/>
  <c r="G1271" i="3"/>
  <c r="H1271" i="3"/>
  <c r="J1271" i="3"/>
  <c r="K1271" i="3"/>
  <c r="L1271" i="3"/>
  <c r="M1271" i="3"/>
  <c r="AN1271" i="3"/>
  <c r="AO1271" i="3"/>
  <c r="AP1271" i="3"/>
  <c r="AQ1271" i="3"/>
  <c r="AR1271" i="3"/>
  <c r="AS1271" i="3"/>
  <c r="AT1271" i="3"/>
  <c r="AU1271" i="3"/>
  <c r="BS1271" i="3"/>
  <c r="BT1271" i="3"/>
  <c r="BU1271" i="3"/>
  <c r="BV1271" i="3"/>
  <c r="BW1271" i="3"/>
  <c r="BX1271" i="3"/>
  <c r="BY1271" i="3"/>
  <c r="BZ1271" i="3"/>
  <c r="CA1271" i="3"/>
  <c r="CB1271" i="3"/>
  <c r="CC1271" i="3"/>
  <c r="CD1271" i="3"/>
  <c r="CE1271" i="3"/>
  <c r="CF1271" i="3"/>
  <c r="CG1271" i="3"/>
  <c r="X1273" i="3"/>
  <c r="C1273" i="3"/>
  <c r="D1273" i="3"/>
  <c r="E1273" i="3"/>
  <c r="F1273" i="3"/>
  <c r="G1273" i="3"/>
  <c r="H1273" i="3"/>
  <c r="J1273" i="3"/>
  <c r="K1273" i="3"/>
  <c r="L1273" i="3"/>
  <c r="M1273" i="3"/>
  <c r="AN1273" i="3"/>
  <c r="AO1273" i="3"/>
  <c r="AP1273" i="3"/>
  <c r="AQ1273" i="3"/>
  <c r="AR1273" i="3"/>
  <c r="AS1273" i="3"/>
  <c r="AT1273" i="3"/>
  <c r="AU1273" i="3"/>
  <c r="X1274" i="3"/>
  <c r="C1274" i="3"/>
  <c r="D1274" i="3"/>
  <c r="E1274" i="3"/>
  <c r="F1274" i="3"/>
  <c r="G1274" i="3"/>
  <c r="H1274" i="3"/>
  <c r="J1274" i="3"/>
  <c r="K1274" i="3"/>
  <c r="L1274" i="3"/>
  <c r="M1274" i="3"/>
  <c r="AN1274" i="3"/>
  <c r="AO1274" i="3"/>
  <c r="AP1274" i="3"/>
  <c r="AQ1274" i="3"/>
  <c r="AR1274" i="3"/>
  <c r="AS1274" i="3"/>
  <c r="AT1274" i="3"/>
  <c r="AU1274" i="3"/>
  <c r="X1275" i="3"/>
  <c r="C1275" i="3"/>
  <c r="D1275" i="3"/>
  <c r="E1275" i="3"/>
  <c r="F1275" i="3"/>
  <c r="G1275" i="3"/>
  <c r="H1275" i="3"/>
  <c r="J1275" i="3"/>
  <c r="K1275" i="3"/>
  <c r="L1275" i="3"/>
  <c r="M1275" i="3"/>
  <c r="AN1275" i="3"/>
  <c r="AO1275" i="3"/>
  <c r="AP1275" i="3"/>
  <c r="AQ1275" i="3"/>
  <c r="AR1275" i="3"/>
  <c r="AS1275" i="3"/>
  <c r="AT1275" i="3"/>
  <c r="AU1275" i="3"/>
  <c r="X1276" i="3"/>
  <c r="C1276" i="3"/>
  <c r="D1276" i="3"/>
  <c r="E1276" i="3"/>
  <c r="F1276" i="3"/>
  <c r="G1276" i="3"/>
  <c r="H1276" i="3"/>
  <c r="J1276" i="3"/>
  <c r="K1276" i="3"/>
  <c r="L1276" i="3"/>
  <c r="M1276" i="3"/>
  <c r="AN1276" i="3"/>
  <c r="AO1276" i="3"/>
  <c r="AP1276" i="3"/>
  <c r="AQ1276" i="3"/>
  <c r="AR1276" i="3"/>
  <c r="AS1276" i="3"/>
  <c r="AT1276" i="3"/>
  <c r="AU1276" i="3"/>
  <c r="X1277" i="3"/>
  <c r="C1277" i="3"/>
  <c r="D1277" i="3"/>
  <c r="E1277" i="3"/>
  <c r="F1277" i="3"/>
  <c r="G1277" i="3"/>
  <c r="H1277" i="3"/>
  <c r="J1277" i="3"/>
  <c r="K1277" i="3"/>
  <c r="L1277" i="3"/>
  <c r="M1277" i="3"/>
  <c r="AN1277" i="3"/>
  <c r="AO1277" i="3"/>
  <c r="AP1277" i="3"/>
  <c r="AQ1277" i="3"/>
  <c r="AR1277" i="3"/>
  <c r="AS1277" i="3"/>
  <c r="AT1277" i="3"/>
  <c r="AU1277" i="3"/>
  <c r="X1278" i="3"/>
  <c r="C1278" i="3"/>
  <c r="D1278" i="3"/>
  <c r="E1278" i="3"/>
  <c r="F1278" i="3"/>
  <c r="G1278" i="3"/>
  <c r="H1278" i="3"/>
  <c r="J1278" i="3"/>
  <c r="K1278" i="3"/>
  <c r="L1278" i="3"/>
  <c r="M1278" i="3"/>
  <c r="AN1278" i="3"/>
  <c r="AO1278" i="3"/>
  <c r="AP1278" i="3"/>
  <c r="AQ1278" i="3"/>
  <c r="AR1278" i="3"/>
  <c r="AS1278" i="3"/>
  <c r="AT1278" i="3"/>
  <c r="AU1278" i="3"/>
  <c r="X1279" i="3"/>
  <c r="C1279" i="3"/>
  <c r="D1279" i="3"/>
  <c r="E1279" i="3"/>
  <c r="F1279" i="3"/>
  <c r="G1279" i="3"/>
  <c r="H1279" i="3"/>
  <c r="J1279" i="3"/>
  <c r="K1279" i="3"/>
  <c r="L1279" i="3"/>
  <c r="M1279" i="3"/>
  <c r="AN1279" i="3"/>
  <c r="AO1279" i="3"/>
  <c r="AP1279" i="3"/>
  <c r="AQ1279" i="3"/>
  <c r="AR1279" i="3"/>
  <c r="AS1279" i="3"/>
  <c r="AT1279" i="3"/>
  <c r="AU1279" i="3"/>
  <c r="X1280" i="3"/>
  <c r="C1280" i="3"/>
  <c r="D1280" i="3"/>
  <c r="E1280" i="3"/>
  <c r="F1280" i="3"/>
  <c r="G1280" i="3"/>
  <c r="H1280" i="3"/>
  <c r="J1280" i="3"/>
  <c r="K1280" i="3"/>
  <c r="L1280" i="3"/>
  <c r="M1280" i="3"/>
  <c r="AN1280" i="3"/>
  <c r="AO1280" i="3"/>
  <c r="AP1280" i="3"/>
  <c r="AQ1280" i="3"/>
  <c r="AR1280" i="3"/>
  <c r="AS1280" i="3"/>
  <c r="AT1280" i="3"/>
  <c r="AU1280" i="3"/>
  <c r="X1281" i="3"/>
  <c r="C1281" i="3"/>
  <c r="D1281" i="3"/>
  <c r="E1281" i="3"/>
  <c r="F1281" i="3"/>
  <c r="G1281" i="3"/>
  <c r="H1281" i="3"/>
  <c r="J1281" i="3"/>
  <c r="K1281" i="3"/>
  <c r="L1281" i="3"/>
  <c r="M1281" i="3"/>
  <c r="AN1281" i="3"/>
  <c r="AO1281" i="3"/>
  <c r="AP1281" i="3"/>
  <c r="AQ1281" i="3"/>
  <c r="AR1281" i="3"/>
  <c r="AS1281" i="3"/>
  <c r="AT1281" i="3"/>
  <c r="AU1281" i="3"/>
  <c r="X1282" i="3"/>
  <c r="C1282" i="3"/>
  <c r="D1282" i="3"/>
  <c r="E1282" i="3"/>
  <c r="F1282" i="3"/>
  <c r="G1282" i="3"/>
  <c r="H1282" i="3"/>
  <c r="J1282" i="3"/>
  <c r="K1282" i="3"/>
  <c r="L1282" i="3"/>
  <c r="M1282" i="3"/>
  <c r="AN1282" i="3"/>
  <c r="AO1282" i="3"/>
  <c r="AP1282" i="3"/>
  <c r="AQ1282" i="3"/>
  <c r="AR1282" i="3"/>
  <c r="AS1282" i="3"/>
  <c r="AT1282" i="3"/>
  <c r="AU1282" i="3"/>
  <c r="X1283" i="3"/>
  <c r="C1283" i="3"/>
  <c r="D1283" i="3"/>
  <c r="E1283" i="3"/>
  <c r="F1283" i="3"/>
  <c r="G1283" i="3"/>
  <c r="H1283" i="3"/>
  <c r="J1283" i="3"/>
  <c r="K1283" i="3"/>
  <c r="L1283" i="3"/>
  <c r="M1283" i="3"/>
  <c r="AN1283" i="3"/>
  <c r="AO1283" i="3"/>
  <c r="AP1283" i="3"/>
  <c r="AQ1283" i="3"/>
  <c r="AR1283" i="3"/>
  <c r="AS1283" i="3"/>
  <c r="AT1283" i="3"/>
  <c r="AU1283" i="3"/>
  <c r="X1284" i="3"/>
  <c r="C1284" i="3"/>
  <c r="D1284" i="3"/>
  <c r="E1284" i="3"/>
  <c r="F1284" i="3"/>
  <c r="G1284" i="3"/>
  <c r="H1284" i="3"/>
  <c r="J1284" i="3"/>
  <c r="K1284" i="3"/>
  <c r="L1284" i="3"/>
  <c r="M1284" i="3"/>
  <c r="AN1284" i="3"/>
  <c r="AO1284" i="3"/>
  <c r="AP1284" i="3"/>
  <c r="AQ1284" i="3"/>
  <c r="AR1284" i="3"/>
  <c r="AS1284" i="3"/>
  <c r="AT1284" i="3"/>
  <c r="AU1284" i="3"/>
  <c r="X1285" i="3"/>
  <c r="C1285" i="3"/>
  <c r="D1285" i="3"/>
  <c r="E1285" i="3"/>
  <c r="F1285" i="3"/>
  <c r="G1285" i="3"/>
  <c r="H1285" i="3"/>
  <c r="J1285" i="3"/>
  <c r="K1285" i="3"/>
  <c r="L1285" i="3"/>
  <c r="M1285" i="3"/>
  <c r="AN1285" i="3"/>
  <c r="AO1285" i="3"/>
  <c r="AP1285" i="3"/>
  <c r="AQ1285" i="3"/>
  <c r="AR1285" i="3"/>
  <c r="AS1285" i="3"/>
  <c r="AT1285" i="3"/>
  <c r="AU1285" i="3"/>
  <c r="X1286" i="3"/>
  <c r="C1286" i="3"/>
  <c r="D1286" i="3"/>
  <c r="E1286" i="3"/>
  <c r="F1286" i="3"/>
  <c r="G1286" i="3"/>
  <c r="H1286" i="3"/>
  <c r="J1286" i="3"/>
  <c r="K1286" i="3"/>
  <c r="L1286" i="3"/>
  <c r="M1286" i="3"/>
  <c r="AN1286" i="3"/>
  <c r="AO1286" i="3"/>
  <c r="AP1286" i="3"/>
  <c r="AQ1286" i="3"/>
  <c r="AR1286" i="3"/>
  <c r="AS1286" i="3"/>
  <c r="AT1286" i="3"/>
  <c r="AU1286" i="3"/>
  <c r="C1287" i="3"/>
  <c r="D1287" i="3"/>
  <c r="E1287" i="3"/>
  <c r="F1287" i="3"/>
  <c r="G1287" i="3"/>
  <c r="H1287" i="3"/>
  <c r="J1287" i="3"/>
  <c r="K1287" i="3"/>
  <c r="L1287" i="3"/>
  <c r="M1287" i="3"/>
  <c r="AN1287" i="3"/>
  <c r="AO1287" i="3"/>
  <c r="AP1287" i="3"/>
  <c r="AQ1287" i="3"/>
  <c r="AR1287" i="3"/>
  <c r="AS1287" i="3"/>
  <c r="AT1287" i="3"/>
  <c r="AU1287" i="3"/>
  <c r="C1289" i="3"/>
  <c r="D1289" i="3"/>
  <c r="E1289" i="3"/>
  <c r="F1289" i="3"/>
  <c r="G1289" i="3"/>
  <c r="H1289" i="3"/>
  <c r="J1289" i="3"/>
  <c r="K1289" i="3"/>
  <c r="L1289" i="3"/>
  <c r="M1289" i="3"/>
  <c r="AN1289" i="3"/>
  <c r="AO1289" i="3"/>
  <c r="AP1289" i="3"/>
  <c r="AQ1289" i="3"/>
  <c r="AR1289" i="3"/>
  <c r="AS1289" i="3"/>
  <c r="AT1289" i="3"/>
  <c r="AU1289" i="3"/>
  <c r="BC1289" i="3"/>
  <c r="C1290" i="3"/>
  <c r="D1290" i="3"/>
  <c r="E1290" i="3"/>
  <c r="F1290" i="3"/>
  <c r="G1290" i="3"/>
  <c r="H1290" i="3"/>
  <c r="J1290" i="3"/>
  <c r="K1290" i="3"/>
  <c r="L1290" i="3"/>
  <c r="M1290" i="3"/>
  <c r="AN1290" i="3"/>
  <c r="AO1290" i="3"/>
  <c r="AP1290" i="3"/>
  <c r="AQ1290" i="3"/>
  <c r="AR1290" i="3"/>
  <c r="AS1290" i="3"/>
  <c r="AT1290" i="3"/>
  <c r="AU1290" i="3"/>
  <c r="BC1290" i="3"/>
  <c r="C1291" i="3"/>
  <c r="D1291" i="3"/>
  <c r="E1291" i="3"/>
  <c r="F1291" i="3"/>
  <c r="G1291" i="3"/>
  <c r="H1291" i="3"/>
  <c r="J1291" i="3"/>
  <c r="K1291" i="3"/>
  <c r="L1291" i="3"/>
  <c r="M1291" i="3"/>
  <c r="AN1291" i="3"/>
  <c r="AO1291" i="3"/>
  <c r="AP1291" i="3"/>
  <c r="AQ1291" i="3"/>
  <c r="AR1291" i="3"/>
  <c r="AS1291" i="3"/>
  <c r="AT1291" i="3"/>
  <c r="AU1291" i="3"/>
  <c r="BC1291" i="3"/>
  <c r="C1292" i="3"/>
  <c r="D1292" i="3"/>
  <c r="E1292" i="3"/>
  <c r="F1292" i="3"/>
  <c r="G1292" i="3"/>
  <c r="H1292" i="3"/>
  <c r="J1292" i="3"/>
  <c r="K1292" i="3"/>
  <c r="L1292" i="3"/>
  <c r="M1292" i="3"/>
  <c r="AN1292" i="3"/>
  <c r="AO1292" i="3"/>
  <c r="AP1292" i="3"/>
  <c r="AQ1292" i="3"/>
  <c r="AR1292" i="3"/>
  <c r="AS1292" i="3"/>
  <c r="AT1292" i="3"/>
  <c r="AU1292" i="3"/>
  <c r="BC1292" i="3"/>
  <c r="C1293" i="3"/>
  <c r="D1293" i="3"/>
  <c r="E1293" i="3"/>
  <c r="F1293" i="3"/>
  <c r="G1293" i="3"/>
  <c r="H1293" i="3"/>
  <c r="J1293" i="3"/>
  <c r="K1293" i="3"/>
  <c r="L1293" i="3"/>
  <c r="M1293" i="3"/>
  <c r="AN1293" i="3"/>
  <c r="AO1293" i="3"/>
  <c r="AP1293" i="3"/>
  <c r="AQ1293" i="3"/>
  <c r="AR1293" i="3"/>
  <c r="AS1293" i="3"/>
  <c r="AT1293" i="3"/>
  <c r="AU1293" i="3"/>
  <c r="BC1293" i="3"/>
  <c r="C1294" i="3"/>
  <c r="D1294" i="3"/>
  <c r="E1294" i="3"/>
  <c r="F1294" i="3"/>
  <c r="G1294" i="3"/>
  <c r="H1294" i="3"/>
  <c r="J1294" i="3"/>
  <c r="K1294" i="3"/>
  <c r="L1294" i="3"/>
  <c r="M1294" i="3"/>
  <c r="AN1294" i="3"/>
  <c r="AO1294" i="3"/>
  <c r="AP1294" i="3"/>
  <c r="AQ1294" i="3"/>
  <c r="AR1294" i="3"/>
  <c r="AS1294" i="3"/>
  <c r="AT1294" i="3"/>
  <c r="AU1294" i="3"/>
  <c r="BC1294" i="3"/>
  <c r="C1295" i="3"/>
  <c r="D1295" i="3"/>
  <c r="E1295" i="3"/>
  <c r="F1295" i="3"/>
  <c r="G1295" i="3"/>
  <c r="H1295" i="3"/>
  <c r="J1295" i="3"/>
  <c r="K1295" i="3"/>
  <c r="L1295" i="3"/>
  <c r="M1295" i="3"/>
  <c r="AN1295" i="3"/>
  <c r="AO1295" i="3"/>
  <c r="AP1295" i="3"/>
  <c r="AQ1295" i="3"/>
  <c r="AR1295" i="3"/>
  <c r="AS1295" i="3"/>
  <c r="AT1295" i="3"/>
  <c r="AU1295" i="3"/>
  <c r="BC1295" i="3"/>
  <c r="C1296" i="3"/>
  <c r="D1296" i="3"/>
  <c r="E1296" i="3"/>
  <c r="F1296" i="3"/>
  <c r="G1296" i="3"/>
  <c r="H1296" i="3"/>
  <c r="J1296" i="3"/>
  <c r="K1296" i="3"/>
  <c r="L1296" i="3"/>
  <c r="M1296" i="3"/>
  <c r="AN1296" i="3"/>
  <c r="AO1296" i="3"/>
  <c r="AP1296" i="3"/>
  <c r="AQ1296" i="3"/>
  <c r="AR1296" i="3"/>
  <c r="AS1296" i="3"/>
  <c r="AT1296" i="3"/>
  <c r="AU1296" i="3"/>
  <c r="BC1296" i="3"/>
  <c r="C1297" i="3"/>
  <c r="D1297" i="3"/>
  <c r="E1297" i="3"/>
  <c r="F1297" i="3"/>
  <c r="G1297" i="3"/>
  <c r="H1297" i="3"/>
  <c r="J1297" i="3"/>
  <c r="K1297" i="3"/>
  <c r="L1297" i="3"/>
  <c r="M1297" i="3"/>
  <c r="AN1297" i="3"/>
  <c r="AO1297" i="3"/>
  <c r="AP1297" i="3"/>
  <c r="AQ1297" i="3"/>
  <c r="AR1297" i="3"/>
  <c r="AS1297" i="3"/>
  <c r="AT1297" i="3"/>
  <c r="AU1297" i="3"/>
  <c r="BC1297" i="3"/>
  <c r="C1298" i="3"/>
  <c r="D1298" i="3"/>
  <c r="E1298" i="3"/>
  <c r="F1298" i="3"/>
  <c r="G1298" i="3"/>
  <c r="H1298" i="3"/>
  <c r="J1298" i="3"/>
  <c r="K1298" i="3"/>
  <c r="L1298" i="3"/>
  <c r="M1298" i="3"/>
  <c r="AN1298" i="3"/>
  <c r="AO1298" i="3"/>
  <c r="AP1298" i="3"/>
  <c r="AQ1298" i="3"/>
  <c r="AR1298" i="3"/>
  <c r="AS1298" i="3"/>
  <c r="AT1298" i="3"/>
  <c r="AU1298" i="3"/>
  <c r="BC1298" i="3"/>
  <c r="C1299" i="3"/>
  <c r="D1299" i="3"/>
  <c r="E1299" i="3"/>
  <c r="F1299" i="3"/>
  <c r="G1299" i="3"/>
  <c r="H1299" i="3"/>
  <c r="J1299" i="3"/>
  <c r="K1299" i="3"/>
  <c r="L1299" i="3"/>
  <c r="M1299" i="3"/>
  <c r="AN1299" i="3"/>
  <c r="AO1299" i="3"/>
  <c r="AP1299" i="3"/>
  <c r="AQ1299" i="3"/>
  <c r="AR1299" i="3"/>
  <c r="AS1299" i="3"/>
  <c r="AT1299" i="3"/>
  <c r="AU1299" i="3"/>
  <c r="BC1299" i="3"/>
  <c r="C1300" i="3"/>
  <c r="D1300" i="3"/>
  <c r="E1300" i="3"/>
  <c r="F1300" i="3"/>
  <c r="G1300" i="3"/>
  <c r="H1300" i="3"/>
  <c r="J1300" i="3"/>
  <c r="K1300" i="3"/>
  <c r="L1300" i="3"/>
  <c r="M1300" i="3"/>
  <c r="AN1300" i="3"/>
  <c r="AO1300" i="3"/>
  <c r="AP1300" i="3"/>
  <c r="AQ1300" i="3"/>
  <c r="AR1300" i="3"/>
  <c r="AS1300" i="3"/>
  <c r="AT1300" i="3"/>
  <c r="AU1300" i="3"/>
  <c r="BC1300" i="3"/>
  <c r="C1301" i="3"/>
  <c r="D1301" i="3"/>
  <c r="E1301" i="3"/>
  <c r="F1301" i="3"/>
  <c r="G1301" i="3"/>
  <c r="H1301" i="3"/>
  <c r="J1301" i="3"/>
  <c r="K1301" i="3"/>
  <c r="L1301" i="3"/>
  <c r="M1301" i="3"/>
  <c r="AN1301" i="3"/>
  <c r="AO1301" i="3"/>
  <c r="AP1301" i="3"/>
  <c r="AQ1301" i="3"/>
  <c r="AR1301" i="3"/>
  <c r="AS1301" i="3"/>
  <c r="AT1301" i="3"/>
  <c r="AU1301" i="3"/>
  <c r="BC1301" i="3"/>
  <c r="C1302" i="3"/>
  <c r="D1302" i="3"/>
  <c r="E1302" i="3"/>
  <c r="F1302" i="3"/>
  <c r="G1302" i="3"/>
  <c r="H1302" i="3"/>
  <c r="J1302" i="3"/>
  <c r="K1302" i="3"/>
  <c r="L1302" i="3"/>
  <c r="M1302" i="3"/>
  <c r="AN1302" i="3"/>
  <c r="AO1302" i="3"/>
  <c r="AP1302" i="3"/>
  <c r="AQ1302" i="3"/>
  <c r="AR1302" i="3"/>
  <c r="AS1302" i="3"/>
  <c r="AT1302" i="3"/>
  <c r="AU1302" i="3"/>
  <c r="BC1302" i="3"/>
  <c r="C1303" i="3"/>
  <c r="D1303" i="3"/>
  <c r="E1303" i="3"/>
  <c r="F1303" i="3"/>
  <c r="G1303" i="3"/>
  <c r="H1303" i="3"/>
  <c r="J1303" i="3"/>
  <c r="K1303" i="3"/>
  <c r="L1303" i="3"/>
  <c r="M1303" i="3"/>
  <c r="AN1303" i="3"/>
  <c r="AO1303" i="3"/>
  <c r="AP1303" i="3"/>
  <c r="AQ1303" i="3"/>
  <c r="AR1303" i="3"/>
  <c r="AS1303" i="3"/>
  <c r="AT1303" i="3"/>
  <c r="AU1303" i="3"/>
  <c r="BC1303" i="3"/>
  <c r="C1304" i="3"/>
  <c r="D1304" i="3"/>
  <c r="E1304" i="3"/>
  <c r="F1304" i="3"/>
  <c r="G1304" i="3"/>
  <c r="H1304" i="3"/>
  <c r="J1304" i="3"/>
  <c r="K1304" i="3"/>
  <c r="L1304" i="3"/>
  <c r="M1304" i="3"/>
  <c r="AN1304" i="3"/>
  <c r="AO1304" i="3"/>
  <c r="AP1304" i="3"/>
  <c r="AQ1304" i="3"/>
  <c r="AR1304" i="3"/>
  <c r="AS1304" i="3"/>
  <c r="AT1304" i="3"/>
  <c r="AU1304" i="3"/>
  <c r="BC1304" i="3"/>
  <c r="C1305" i="3"/>
  <c r="D1305" i="3"/>
  <c r="E1305" i="3"/>
  <c r="F1305" i="3"/>
  <c r="G1305" i="3"/>
  <c r="H1305" i="3"/>
  <c r="J1305" i="3"/>
  <c r="K1305" i="3"/>
  <c r="L1305" i="3"/>
  <c r="M1305" i="3"/>
  <c r="AN1305" i="3"/>
  <c r="AO1305" i="3"/>
  <c r="AP1305" i="3"/>
  <c r="AQ1305" i="3"/>
  <c r="AR1305" i="3"/>
  <c r="AS1305" i="3"/>
  <c r="AT1305" i="3"/>
  <c r="AU1305" i="3"/>
  <c r="BC1305" i="3"/>
  <c r="C1306" i="3"/>
  <c r="D1306" i="3"/>
  <c r="E1306" i="3"/>
  <c r="F1306" i="3"/>
  <c r="G1306" i="3"/>
  <c r="H1306" i="3"/>
  <c r="J1306" i="3"/>
  <c r="K1306" i="3"/>
  <c r="L1306" i="3"/>
  <c r="M1306" i="3"/>
  <c r="AN1306" i="3"/>
  <c r="AO1306" i="3"/>
  <c r="AP1306" i="3"/>
  <c r="AQ1306" i="3"/>
  <c r="AR1306" i="3"/>
  <c r="AS1306" i="3"/>
  <c r="AT1306" i="3"/>
  <c r="AU1306" i="3"/>
  <c r="BC1306" i="3"/>
  <c r="C1307" i="3"/>
  <c r="D1307" i="3"/>
  <c r="E1307" i="3"/>
  <c r="F1307" i="3"/>
  <c r="G1307" i="3"/>
  <c r="H1307" i="3"/>
  <c r="J1307" i="3"/>
  <c r="K1307" i="3"/>
  <c r="L1307" i="3"/>
  <c r="M1307" i="3"/>
  <c r="AN1307" i="3"/>
  <c r="AO1307" i="3"/>
  <c r="AP1307" i="3"/>
  <c r="AQ1307" i="3"/>
  <c r="AR1307" i="3"/>
  <c r="AS1307" i="3"/>
  <c r="AT1307" i="3"/>
  <c r="AU1307" i="3"/>
  <c r="BC1307" i="3"/>
  <c r="C1308" i="3"/>
  <c r="D1308" i="3"/>
  <c r="E1308" i="3"/>
  <c r="F1308" i="3"/>
  <c r="G1308" i="3"/>
  <c r="H1308" i="3"/>
  <c r="J1308" i="3"/>
  <c r="K1308" i="3"/>
  <c r="L1308" i="3"/>
  <c r="M1308" i="3"/>
  <c r="AN1308" i="3"/>
  <c r="AO1308" i="3"/>
  <c r="AP1308" i="3"/>
  <c r="AQ1308" i="3"/>
  <c r="AR1308" i="3"/>
  <c r="AS1308" i="3"/>
  <c r="AT1308" i="3"/>
  <c r="AU1308" i="3"/>
  <c r="BC1308" i="3"/>
  <c r="C1309" i="3"/>
  <c r="D1309" i="3"/>
  <c r="E1309" i="3"/>
  <c r="F1309" i="3"/>
  <c r="G1309" i="3"/>
  <c r="H1309" i="3"/>
  <c r="J1309" i="3"/>
  <c r="K1309" i="3"/>
  <c r="L1309" i="3"/>
  <c r="M1309" i="3"/>
  <c r="AN1309" i="3"/>
  <c r="AO1309" i="3"/>
  <c r="AP1309" i="3"/>
  <c r="AQ1309" i="3"/>
  <c r="AR1309" i="3"/>
  <c r="AS1309" i="3"/>
  <c r="AT1309" i="3"/>
  <c r="AU1309" i="3"/>
  <c r="BC1309" i="3"/>
  <c r="C1310" i="3"/>
  <c r="D1310" i="3"/>
  <c r="E1310" i="3"/>
  <c r="F1310" i="3"/>
  <c r="G1310" i="3"/>
  <c r="H1310" i="3"/>
  <c r="J1310" i="3"/>
  <c r="K1310" i="3"/>
  <c r="L1310" i="3"/>
  <c r="M1310" i="3"/>
  <c r="AN1310" i="3"/>
  <c r="AO1310" i="3"/>
  <c r="AP1310" i="3"/>
  <c r="AQ1310" i="3"/>
  <c r="AR1310" i="3"/>
  <c r="AS1310" i="3"/>
  <c r="AT1310" i="3"/>
  <c r="AU1310" i="3"/>
  <c r="BC1310" i="3"/>
  <c r="C1311" i="3"/>
  <c r="D1311" i="3"/>
  <c r="E1311" i="3"/>
  <c r="F1311" i="3"/>
  <c r="G1311" i="3"/>
  <c r="H1311" i="3"/>
  <c r="J1311" i="3"/>
  <c r="K1311" i="3"/>
  <c r="L1311" i="3"/>
  <c r="M1311" i="3"/>
  <c r="AN1311" i="3"/>
  <c r="AO1311" i="3"/>
  <c r="AP1311" i="3"/>
  <c r="AQ1311" i="3"/>
  <c r="AR1311" i="3"/>
  <c r="AS1311" i="3"/>
  <c r="AT1311" i="3"/>
  <c r="AU1311" i="3"/>
  <c r="BC1311" i="3"/>
  <c r="C1312" i="3"/>
  <c r="D1312" i="3"/>
  <c r="E1312" i="3"/>
  <c r="F1312" i="3"/>
  <c r="G1312" i="3"/>
  <c r="H1312" i="3"/>
  <c r="J1312" i="3"/>
  <c r="K1312" i="3"/>
  <c r="L1312" i="3"/>
  <c r="M1312" i="3"/>
  <c r="AN1312" i="3"/>
  <c r="AO1312" i="3"/>
  <c r="AP1312" i="3"/>
  <c r="AQ1312" i="3"/>
  <c r="AR1312" i="3"/>
  <c r="AS1312" i="3"/>
  <c r="AT1312" i="3"/>
  <c r="AU1312" i="3"/>
  <c r="BC1312" i="3"/>
  <c r="C1313" i="3"/>
  <c r="D1313" i="3"/>
  <c r="E1313" i="3"/>
  <c r="F1313" i="3"/>
  <c r="G1313" i="3"/>
  <c r="H1313" i="3"/>
  <c r="J1313" i="3"/>
  <c r="K1313" i="3"/>
  <c r="L1313" i="3"/>
  <c r="M1313" i="3"/>
  <c r="AN1313" i="3"/>
  <c r="AO1313" i="3"/>
  <c r="AP1313" i="3"/>
  <c r="AQ1313" i="3"/>
  <c r="AR1313" i="3"/>
  <c r="AS1313" i="3"/>
  <c r="AT1313" i="3"/>
  <c r="AU1313" i="3"/>
  <c r="BC1313" i="3"/>
  <c r="C1314" i="3"/>
  <c r="D1314" i="3"/>
  <c r="E1314" i="3"/>
  <c r="F1314" i="3"/>
  <c r="G1314" i="3"/>
  <c r="H1314" i="3"/>
  <c r="J1314" i="3"/>
  <c r="K1314" i="3"/>
  <c r="L1314" i="3"/>
  <c r="M1314" i="3"/>
  <c r="AN1314" i="3"/>
  <c r="AO1314" i="3"/>
  <c r="AP1314" i="3"/>
  <c r="AQ1314" i="3"/>
  <c r="AR1314" i="3"/>
  <c r="AS1314" i="3"/>
  <c r="AT1314" i="3"/>
  <c r="AU1314" i="3"/>
  <c r="BC1314" i="3"/>
  <c r="C1315" i="3"/>
  <c r="D1315" i="3"/>
  <c r="E1315" i="3"/>
  <c r="F1315" i="3"/>
  <c r="G1315" i="3"/>
  <c r="H1315" i="3"/>
  <c r="J1315" i="3"/>
  <c r="K1315" i="3"/>
  <c r="L1315" i="3"/>
  <c r="M1315" i="3"/>
  <c r="AN1315" i="3"/>
  <c r="AO1315" i="3"/>
  <c r="AP1315" i="3"/>
  <c r="AQ1315" i="3"/>
  <c r="AR1315" i="3"/>
  <c r="AS1315" i="3"/>
  <c r="AT1315" i="3"/>
  <c r="AU1315" i="3"/>
  <c r="BC1315" i="3"/>
  <c r="C1316" i="3"/>
  <c r="D1316" i="3"/>
  <c r="E1316" i="3"/>
  <c r="F1316" i="3"/>
  <c r="G1316" i="3"/>
  <c r="H1316" i="3"/>
  <c r="J1316" i="3"/>
  <c r="K1316" i="3"/>
  <c r="L1316" i="3"/>
  <c r="M1316" i="3"/>
  <c r="AN1316" i="3"/>
  <c r="AO1316" i="3"/>
  <c r="AP1316" i="3"/>
  <c r="AQ1316" i="3"/>
  <c r="AR1316" i="3"/>
  <c r="AS1316" i="3"/>
  <c r="AT1316" i="3"/>
  <c r="AU1316" i="3"/>
  <c r="BC1316" i="3"/>
  <c r="C1317" i="3"/>
  <c r="D1317" i="3"/>
  <c r="E1317" i="3"/>
  <c r="F1317" i="3"/>
  <c r="G1317" i="3"/>
  <c r="H1317" i="3"/>
  <c r="J1317" i="3"/>
  <c r="K1317" i="3"/>
  <c r="L1317" i="3"/>
  <c r="M1317" i="3"/>
  <c r="AN1317" i="3"/>
  <c r="AO1317" i="3"/>
  <c r="AP1317" i="3"/>
  <c r="AQ1317" i="3"/>
  <c r="AR1317" i="3"/>
  <c r="AS1317" i="3"/>
  <c r="AT1317" i="3"/>
  <c r="AU1317" i="3"/>
  <c r="BC1317" i="3"/>
  <c r="C1318" i="3"/>
  <c r="D1318" i="3"/>
  <c r="E1318" i="3"/>
  <c r="F1318" i="3"/>
  <c r="G1318" i="3"/>
  <c r="H1318" i="3"/>
  <c r="J1318" i="3"/>
  <c r="K1318" i="3"/>
  <c r="L1318" i="3"/>
  <c r="M1318" i="3"/>
  <c r="AN1318" i="3"/>
  <c r="AO1318" i="3"/>
  <c r="AP1318" i="3"/>
  <c r="AQ1318" i="3"/>
  <c r="AR1318" i="3"/>
  <c r="AS1318" i="3"/>
  <c r="AT1318" i="3"/>
  <c r="AU1318" i="3"/>
  <c r="BC1318" i="3"/>
  <c r="C1319" i="3"/>
  <c r="D1319" i="3"/>
  <c r="E1319" i="3"/>
  <c r="F1319" i="3"/>
  <c r="G1319" i="3"/>
  <c r="H1319" i="3"/>
  <c r="J1319" i="3"/>
  <c r="K1319" i="3"/>
  <c r="L1319" i="3"/>
  <c r="M1319" i="3"/>
  <c r="AN1319" i="3"/>
  <c r="AO1319" i="3"/>
  <c r="AP1319" i="3"/>
  <c r="AQ1319" i="3"/>
  <c r="AR1319" i="3"/>
  <c r="AS1319" i="3"/>
  <c r="AT1319" i="3"/>
  <c r="AU1319" i="3"/>
  <c r="BC1319" i="3"/>
  <c r="C1320" i="3"/>
  <c r="D1320" i="3"/>
  <c r="E1320" i="3"/>
  <c r="F1320" i="3"/>
  <c r="G1320" i="3"/>
  <c r="H1320" i="3"/>
  <c r="J1320" i="3"/>
  <c r="K1320" i="3"/>
  <c r="L1320" i="3"/>
  <c r="M1320" i="3"/>
  <c r="AN1320" i="3"/>
  <c r="AO1320" i="3"/>
  <c r="AP1320" i="3"/>
  <c r="AQ1320" i="3"/>
  <c r="AR1320" i="3"/>
  <c r="AS1320" i="3"/>
  <c r="AT1320" i="3"/>
  <c r="AU1320" i="3"/>
  <c r="BC1320" i="3"/>
  <c r="C1321" i="3"/>
  <c r="D1321" i="3"/>
  <c r="E1321" i="3"/>
  <c r="F1321" i="3"/>
  <c r="G1321" i="3"/>
  <c r="H1321" i="3"/>
  <c r="J1321" i="3"/>
  <c r="K1321" i="3"/>
  <c r="L1321" i="3"/>
  <c r="M1321" i="3"/>
  <c r="AN1321" i="3"/>
  <c r="AO1321" i="3"/>
  <c r="AP1321" i="3"/>
  <c r="AQ1321" i="3"/>
  <c r="AR1321" i="3"/>
  <c r="AS1321" i="3"/>
  <c r="AT1321" i="3"/>
  <c r="AU1321" i="3"/>
  <c r="BC1321" i="3"/>
  <c r="C1322" i="3"/>
  <c r="D1322" i="3"/>
  <c r="E1322" i="3"/>
  <c r="F1322" i="3"/>
  <c r="G1322" i="3"/>
  <c r="H1322" i="3"/>
  <c r="J1322" i="3"/>
  <c r="K1322" i="3"/>
  <c r="L1322" i="3"/>
  <c r="M1322" i="3"/>
  <c r="AN1322" i="3"/>
  <c r="AO1322" i="3"/>
  <c r="AP1322" i="3"/>
  <c r="AQ1322" i="3"/>
  <c r="AR1322" i="3"/>
  <c r="AS1322" i="3"/>
  <c r="AT1322" i="3"/>
  <c r="AU1322" i="3"/>
  <c r="BC1322" i="3"/>
  <c r="C1323" i="3"/>
  <c r="D1323" i="3"/>
  <c r="E1323" i="3"/>
  <c r="F1323" i="3"/>
  <c r="G1323" i="3"/>
  <c r="H1323" i="3"/>
  <c r="J1323" i="3"/>
  <c r="K1323" i="3"/>
  <c r="L1323" i="3"/>
  <c r="M1323" i="3"/>
  <c r="AN1323" i="3"/>
  <c r="AO1323" i="3"/>
  <c r="AP1323" i="3"/>
  <c r="AQ1323" i="3"/>
  <c r="AR1323" i="3"/>
  <c r="AS1323" i="3"/>
  <c r="AT1323" i="3"/>
  <c r="AU1323" i="3"/>
  <c r="BC1323" i="3"/>
  <c r="C1324" i="3"/>
  <c r="D1324" i="3"/>
  <c r="E1324" i="3"/>
  <c r="F1324" i="3"/>
  <c r="G1324" i="3"/>
  <c r="H1324" i="3"/>
  <c r="J1324" i="3"/>
  <c r="K1324" i="3"/>
  <c r="L1324" i="3"/>
  <c r="M1324" i="3"/>
  <c r="AN1324" i="3"/>
  <c r="AO1324" i="3"/>
  <c r="AP1324" i="3"/>
  <c r="AQ1324" i="3"/>
  <c r="AR1324" i="3"/>
  <c r="AS1324" i="3"/>
  <c r="AT1324" i="3"/>
  <c r="AU1324" i="3"/>
  <c r="BC1324" i="3"/>
  <c r="C1325" i="3"/>
  <c r="D1325" i="3"/>
  <c r="E1325" i="3"/>
  <c r="F1325" i="3"/>
  <c r="G1325" i="3"/>
  <c r="H1325" i="3"/>
  <c r="J1325" i="3"/>
  <c r="K1325" i="3"/>
  <c r="L1325" i="3"/>
  <c r="M1325" i="3"/>
  <c r="AN1325" i="3"/>
  <c r="AO1325" i="3"/>
  <c r="AP1325" i="3"/>
  <c r="AQ1325" i="3"/>
  <c r="AR1325" i="3"/>
  <c r="AS1325" i="3"/>
  <c r="AT1325" i="3"/>
  <c r="AU1325" i="3"/>
  <c r="BC1325" i="3"/>
  <c r="C1326" i="3"/>
  <c r="D1326" i="3"/>
  <c r="E1326" i="3"/>
  <c r="F1326" i="3"/>
  <c r="G1326" i="3"/>
  <c r="H1326" i="3"/>
  <c r="J1326" i="3"/>
  <c r="K1326" i="3"/>
  <c r="L1326" i="3"/>
  <c r="M1326" i="3"/>
  <c r="AN1326" i="3"/>
  <c r="AO1326" i="3"/>
  <c r="AP1326" i="3"/>
  <c r="AQ1326" i="3"/>
  <c r="AR1326" i="3"/>
  <c r="AS1326" i="3"/>
  <c r="AT1326" i="3"/>
  <c r="AU1326" i="3"/>
  <c r="BC1326" i="3"/>
  <c r="C1327" i="3"/>
  <c r="D1327" i="3"/>
  <c r="E1327" i="3"/>
  <c r="F1327" i="3"/>
  <c r="G1327" i="3"/>
  <c r="H1327" i="3"/>
  <c r="J1327" i="3"/>
  <c r="K1327" i="3"/>
  <c r="L1327" i="3"/>
  <c r="M1327" i="3"/>
  <c r="AN1327" i="3"/>
  <c r="AO1327" i="3"/>
  <c r="AP1327" i="3"/>
  <c r="AQ1327" i="3"/>
  <c r="AR1327" i="3"/>
  <c r="AS1327" i="3"/>
  <c r="AT1327" i="3"/>
  <c r="AU1327" i="3"/>
  <c r="BC1327" i="3"/>
  <c r="C1328" i="3"/>
  <c r="D1328" i="3"/>
  <c r="E1328" i="3"/>
  <c r="F1328" i="3"/>
  <c r="G1328" i="3"/>
  <c r="H1328" i="3"/>
  <c r="J1328" i="3"/>
  <c r="K1328" i="3"/>
  <c r="L1328" i="3"/>
  <c r="M1328" i="3"/>
  <c r="AN1328" i="3"/>
  <c r="AO1328" i="3"/>
  <c r="AP1328" i="3"/>
  <c r="AQ1328" i="3"/>
  <c r="AR1328" i="3"/>
  <c r="AS1328" i="3"/>
  <c r="AT1328" i="3"/>
  <c r="AU1328" i="3"/>
  <c r="BC1328" i="3"/>
  <c r="C1329" i="3"/>
  <c r="D1329" i="3"/>
  <c r="E1329" i="3"/>
  <c r="F1329" i="3"/>
  <c r="G1329" i="3"/>
  <c r="H1329" i="3"/>
  <c r="J1329" i="3"/>
  <c r="K1329" i="3"/>
  <c r="L1329" i="3"/>
  <c r="M1329" i="3"/>
  <c r="AN1329" i="3"/>
  <c r="AO1329" i="3"/>
  <c r="AP1329" i="3"/>
  <c r="AQ1329" i="3"/>
  <c r="AR1329" i="3"/>
  <c r="AS1329" i="3"/>
  <c r="AT1329" i="3"/>
  <c r="AU1329" i="3"/>
  <c r="BC1329" i="3"/>
  <c r="C1330" i="3"/>
  <c r="D1330" i="3"/>
  <c r="E1330" i="3"/>
  <c r="F1330" i="3"/>
  <c r="G1330" i="3"/>
  <c r="H1330" i="3"/>
  <c r="J1330" i="3"/>
  <c r="K1330" i="3"/>
  <c r="L1330" i="3"/>
  <c r="M1330" i="3"/>
  <c r="AN1330" i="3"/>
  <c r="AO1330" i="3"/>
  <c r="AP1330" i="3"/>
  <c r="AQ1330" i="3"/>
  <c r="AR1330" i="3"/>
  <c r="AS1330" i="3"/>
  <c r="AT1330" i="3"/>
  <c r="AU1330" i="3"/>
  <c r="BC1330" i="3"/>
  <c r="C1331" i="3"/>
  <c r="D1331" i="3"/>
  <c r="E1331" i="3"/>
  <c r="F1331" i="3"/>
  <c r="G1331" i="3"/>
  <c r="H1331" i="3"/>
  <c r="J1331" i="3"/>
  <c r="K1331" i="3"/>
  <c r="L1331" i="3"/>
  <c r="M1331" i="3"/>
  <c r="AN1331" i="3"/>
  <c r="AO1331" i="3"/>
  <c r="AP1331" i="3"/>
  <c r="AQ1331" i="3"/>
  <c r="AR1331" i="3"/>
  <c r="AS1331" i="3"/>
  <c r="AT1331" i="3"/>
  <c r="AU1331" i="3"/>
  <c r="BC1331" i="3"/>
  <c r="C1332" i="3"/>
  <c r="D1332" i="3"/>
  <c r="E1332" i="3"/>
  <c r="F1332" i="3"/>
  <c r="G1332" i="3"/>
  <c r="H1332" i="3"/>
  <c r="J1332" i="3"/>
  <c r="K1332" i="3"/>
  <c r="L1332" i="3"/>
  <c r="M1332" i="3"/>
  <c r="AN1332" i="3"/>
  <c r="AO1332" i="3"/>
  <c r="AP1332" i="3"/>
  <c r="AQ1332" i="3"/>
  <c r="AR1332" i="3"/>
  <c r="AS1332" i="3"/>
  <c r="AT1332" i="3"/>
  <c r="AU1332" i="3"/>
  <c r="BC1332" i="3"/>
  <c r="C1333" i="3"/>
  <c r="D1333" i="3"/>
  <c r="E1333" i="3"/>
  <c r="F1333" i="3"/>
  <c r="G1333" i="3"/>
  <c r="H1333" i="3"/>
  <c r="J1333" i="3"/>
  <c r="K1333" i="3"/>
  <c r="L1333" i="3"/>
  <c r="M1333" i="3"/>
  <c r="AN1333" i="3"/>
  <c r="AO1333" i="3"/>
  <c r="AP1333" i="3"/>
  <c r="AQ1333" i="3"/>
  <c r="AR1333" i="3"/>
  <c r="AS1333" i="3"/>
  <c r="AT1333" i="3"/>
  <c r="AU1333" i="3"/>
  <c r="BC1333" i="3"/>
  <c r="C1334" i="3"/>
  <c r="D1334" i="3"/>
  <c r="E1334" i="3"/>
  <c r="F1334" i="3"/>
  <c r="G1334" i="3"/>
  <c r="H1334" i="3"/>
  <c r="J1334" i="3"/>
  <c r="K1334" i="3"/>
  <c r="L1334" i="3"/>
  <c r="M1334" i="3"/>
  <c r="AN1334" i="3"/>
  <c r="AO1334" i="3"/>
  <c r="AP1334" i="3"/>
  <c r="AQ1334" i="3"/>
  <c r="AR1334" i="3"/>
  <c r="AS1334" i="3"/>
  <c r="AT1334" i="3"/>
  <c r="AU1334" i="3"/>
  <c r="BC1334" i="3"/>
  <c r="C1335" i="3"/>
  <c r="D1335" i="3"/>
  <c r="E1335" i="3"/>
  <c r="F1335" i="3"/>
  <c r="G1335" i="3"/>
  <c r="H1335" i="3"/>
  <c r="J1335" i="3"/>
  <c r="K1335" i="3"/>
  <c r="L1335" i="3"/>
  <c r="M1335" i="3"/>
  <c r="AN1335" i="3"/>
  <c r="AO1335" i="3"/>
  <c r="AP1335" i="3"/>
  <c r="AQ1335" i="3"/>
  <c r="AR1335" i="3"/>
  <c r="AS1335" i="3"/>
  <c r="AT1335" i="3"/>
  <c r="AU1335" i="3"/>
  <c r="BC1335" i="3"/>
  <c r="C1336" i="3"/>
  <c r="D1336" i="3"/>
  <c r="E1336" i="3"/>
  <c r="F1336" i="3"/>
  <c r="G1336" i="3"/>
  <c r="H1336" i="3"/>
  <c r="J1336" i="3"/>
  <c r="K1336" i="3"/>
  <c r="L1336" i="3"/>
  <c r="M1336" i="3"/>
  <c r="AN1336" i="3"/>
  <c r="AO1336" i="3"/>
  <c r="AP1336" i="3"/>
  <c r="AQ1336" i="3"/>
  <c r="AR1336" i="3"/>
  <c r="AS1336" i="3"/>
  <c r="AT1336" i="3"/>
  <c r="AU1336" i="3"/>
  <c r="BC1336" i="3"/>
  <c r="C1337" i="3"/>
  <c r="D1337" i="3"/>
  <c r="E1337" i="3"/>
  <c r="F1337" i="3"/>
  <c r="G1337" i="3"/>
  <c r="H1337" i="3"/>
  <c r="J1337" i="3"/>
  <c r="K1337" i="3"/>
  <c r="L1337" i="3"/>
  <c r="M1337" i="3"/>
  <c r="AN1337" i="3"/>
  <c r="AO1337" i="3"/>
  <c r="AP1337" i="3"/>
  <c r="AQ1337" i="3"/>
  <c r="AR1337" i="3"/>
  <c r="AS1337" i="3"/>
  <c r="AT1337" i="3"/>
  <c r="AU1337" i="3"/>
  <c r="BC1337" i="3"/>
  <c r="C1338" i="3"/>
  <c r="D1338" i="3"/>
  <c r="E1338" i="3"/>
  <c r="F1338" i="3"/>
  <c r="G1338" i="3"/>
  <c r="H1338" i="3"/>
  <c r="J1338" i="3"/>
  <c r="K1338" i="3"/>
  <c r="L1338" i="3"/>
  <c r="M1338" i="3"/>
  <c r="AN1338" i="3"/>
  <c r="AO1338" i="3"/>
  <c r="AP1338" i="3"/>
  <c r="AQ1338" i="3"/>
  <c r="AR1338" i="3"/>
  <c r="AS1338" i="3"/>
  <c r="AT1338" i="3"/>
  <c r="AU1338" i="3"/>
  <c r="BC1338" i="3"/>
  <c r="C1339" i="3"/>
  <c r="D1339" i="3"/>
  <c r="E1339" i="3"/>
  <c r="F1339" i="3"/>
  <c r="G1339" i="3"/>
  <c r="H1339" i="3"/>
  <c r="J1339" i="3"/>
  <c r="K1339" i="3"/>
  <c r="L1339" i="3"/>
  <c r="M1339" i="3"/>
  <c r="AN1339" i="3"/>
  <c r="AO1339" i="3"/>
  <c r="AP1339" i="3"/>
  <c r="AQ1339" i="3"/>
  <c r="AR1339" i="3"/>
  <c r="AS1339" i="3"/>
  <c r="AT1339" i="3"/>
  <c r="AU1339" i="3"/>
  <c r="BC1339" i="3"/>
  <c r="C1340" i="3"/>
  <c r="D1340" i="3"/>
  <c r="E1340" i="3"/>
  <c r="F1340" i="3"/>
  <c r="G1340" i="3"/>
  <c r="H1340" i="3"/>
  <c r="J1340" i="3"/>
  <c r="K1340" i="3"/>
  <c r="L1340" i="3"/>
  <c r="M1340" i="3"/>
  <c r="AN1340" i="3"/>
  <c r="AO1340" i="3"/>
  <c r="AP1340" i="3"/>
  <c r="AQ1340" i="3"/>
  <c r="AR1340" i="3"/>
  <c r="AS1340" i="3"/>
  <c r="AT1340" i="3"/>
  <c r="AU1340" i="3"/>
  <c r="BC1340" i="3"/>
  <c r="C1341" i="3"/>
  <c r="D1341" i="3"/>
  <c r="E1341" i="3"/>
  <c r="F1341" i="3"/>
  <c r="G1341" i="3"/>
  <c r="H1341" i="3"/>
  <c r="J1341" i="3"/>
  <c r="K1341" i="3"/>
  <c r="L1341" i="3"/>
  <c r="M1341" i="3"/>
  <c r="AN1341" i="3"/>
  <c r="AO1341" i="3"/>
  <c r="AP1341" i="3"/>
  <c r="AQ1341" i="3"/>
  <c r="AR1341" i="3"/>
  <c r="AS1341" i="3"/>
  <c r="AT1341" i="3"/>
  <c r="AU1341" i="3"/>
  <c r="BC1341" i="3"/>
  <c r="C1342" i="3"/>
  <c r="D1342" i="3"/>
  <c r="E1342" i="3"/>
  <c r="F1342" i="3"/>
  <c r="G1342" i="3"/>
  <c r="H1342" i="3"/>
  <c r="J1342" i="3"/>
  <c r="K1342" i="3"/>
  <c r="L1342" i="3"/>
  <c r="M1342" i="3"/>
  <c r="AN1342" i="3"/>
  <c r="AO1342" i="3"/>
  <c r="AP1342" i="3"/>
  <c r="AQ1342" i="3"/>
  <c r="AR1342" i="3"/>
  <c r="AS1342" i="3"/>
  <c r="AT1342" i="3"/>
  <c r="AU1342" i="3"/>
  <c r="BC1342" i="3"/>
  <c r="C1343" i="3"/>
  <c r="D1343" i="3"/>
  <c r="E1343" i="3"/>
  <c r="F1343" i="3"/>
  <c r="G1343" i="3"/>
  <c r="H1343" i="3"/>
  <c r="J1343" i="3"/>
  <c r="K1343" i="3"/>
  <c r="L1343" i="3"/>
  <c r="M1343" i="3"/>
  <c r="AN1343" i="3"/>
  <c r="AO1343" i="3"/>
  <c r="AP1343" i="3"/>
  <c r="AQ1343" i="3"/>
  <c r="AR1343" i="3"/>
  <c r="AS1343" i="3"/>
  <c r="AT1343" i="3"/>
  <c r="AU1343" i="3"/>
  <c r="BC1343" i="3"/>
  <c r="C1344" i="3"/>
  <c r="D1344" i="3"/>
  <c r="E1344" i="3"/>
  <c r="F1344" i="3"/>
  <c r="G1344" i="3"/>
  <c r="H1344" i="3"/>
  <c r="J1344" i="3"/>
  <c r="K1344" i="3"/>
  <c r="L1344" i="3"/>
  <c r="M1344" i="3"/>
  <c r="AN1344" i="3"/>
  <c r="AO1344" i="3"/>
  <c r="AP1344" i="3"/>
  <c r="AQ1344" i="3"/>
  <c r="AR1344" i="3"/>
  <c r="AS1344" i="3"/>
  <c r="AT1344" i="3"/>
  <c r="AU1344" i="3"/>
  <c r="BC1344" i="3"/>
  <c r="C1345" i="3"/>
  <c r="D1345" i="3"/>
  <c r="E1345" i="3"/>
  <c r="F1345" i="3"/>
  <c r="G1345" i="3"/>
  <c r="H1345" i="3"/>
  <c r="J1345" i="3"/>
  <c r="K1345" i="3"/>
  <c r="L1345" i="3"/>
  <c r="M1345" i="3"/>
  <c r="AN1345" i="3"/>
  <c r="AO1345" i="3"/>
  <c r="AP1345" i="3"/>
  <c r="AQ1345" i="3"/>
  <c r="AR1345" i="3"/>
  <c r="AS1345" i="3"/>
  <c r="AT1345" i="3"/>
  <c r="AU1345" i="3"/>
  <c r="BC1345" i="3"/>
  <c r="C1346" i="3"/>
  <c r="D1346" i="3"/>
  <c r="E1346" i="3"/>
  <c r="F1346" i="3"/>
  <c r="G1346" i="3"/>
  <c r="H1346" i="3"/>
  <c r="J1346" i="3"/>
  <c r="K1346" i="3"/>
  <c r="L1346" i="3"/>
  <c r="M1346" i="3"/>
  <c r="AN1346" i="3"/>
  <c r="AO1346" i="3"/>
  <c r="AP1346" i="3"/>
  <c r="AQ1346" i="3"/>
  <c r="AR1346" i="3"/>
  <c r="AS1346" i="3"/>
  <c r="AT1346" i="3"/>
  <c r="AU1346" i="3"/>
  <c r="BC1346" i="3"/>
  <c r="C1347" i="3"/>
  <c r="D1347" i="3"/>
  <c r="E1347" i="3"/>
  <c r="F1347" i="3"/>
  <c r="G1347" i="3"/>
  <c r="H1347" i="3"/>
  <c r="J1347" i="3"/>
  <c r="K1347" i="3"/>
  <c r="L1347" i="3"/>
  <c r="M1347" i="3"/>
  <c r="AN1347" i="3"/>
  <c r="AO1347" i="3"/>
  <c r="AP1347" i="3"/>
  <c r="AQ1347" i="3"/>
  <c r="AR1347" i="3"/>
  <c r="AS1347" i="3"/>
  <c r="AT1347" i="3"/>
  <c r="AU1347" i="3"/>
  <c r="BC1347" i="3"/>
  <c r="C1348" i="3"/>
  <c r="D1348" i="3"/>
  <c r="E1348" i="3"/>
  <c r="F1348" i="3"/>
  <c r="G1348" i="3"/>
  <c r="H1348" i="3"/>
  <c r="J1348" i="3"/>
  <c r="K1348" i="3"/>
  <c r="L1348" i="3"/>
  <c r="M1348" i="3"/>
  <c r="AN1348" i="3"/>
  <c r="AO1348" i="3"/>
  <c r="AP1348" i="3"/>
  <c r="AQ1348" i="3"/>
  <c r="AR1348" i="3"/>
  <c r="AS1348" i="3"/>
  <c r="AT1348" i="3"/>
  <c r="AU1348" i="3"/>
  <c r="BC1348" i="3"/>
  <c r="C1349" i="3"/>
  <c r="D1349" i="3"/>
  <c r="E1349" i="3"/>
  <c r="F1349" i="3"/>
  <c r="G1349" i="3"/>
  <c r="H1349" i="3"/>
  <c r="J1349" i="3"/>
  <c r="K1349" i="3"/>
  <c r="L1349" i="3"/>
  <c r="M1349" i="3"/>
  <c r="AN1349" i="3"/>
  <c r="AO1349" i="3"/>
  <c r="AP1349" i="3"/>
  <c r="AQ1349" i="3"/>
  <c r="AR1349" i="3"/>
  <c r="AS1349" i="3"/>
  <c r="AT1349" i="3"/>
  <c r="AU1349" i="3"/>
  <c r="BC1349" i="3"/>
  <c r="C1350" i="3"/>
  <c r="D1350" i="3"/>
  <c r="E1350" i="3"/>
  <c r="F1350" i="3"/>
  <c r="G1350" i="3"/>
  <c r="H1350" i="3"/>
  <c r="J1350" i="3"/>
  <c r="K1350" i="3"/>
  <c r="L1350" i="3"/>
  <c r="M1350" i="3"/>
  <c r="AN1350" i="3"/>
  <c r="AO1350" i="3"/>
  <c r="AP1350" i="3"/>
  <c r="AQ1350" i="3"/>
  <c r="AR1350" i="3"/>
  <c r="AS1350" i="3"/>
  <c r="AT1350" i="3"/>
  <c r="AU1350" i="3"/>
  <c r="BC1350" i="3"/>
  <c r="C1351" i="3"/>
  <c r="D1351" i="3"/>
  <c r="E1351" i="3"/>
  <c r="F1351" i="3"/>
  <c r="G1351" i="3"/>
  <c r="H1351" i="3"/>
  <c r="J1351" i="3"/>
  <c r="K1351" i="3"/>
  <c r="L1351" i="3"/>
  <c r="M1351" i="3"/>
  <c r="AN1351" i="3"/>
  <c r="AO1351" i="3"/>
  <c r="AP1351" i="3"/>
  <c r="AQ1351" i="3"/>
  <c r="AR1351" i="3"/>
  <c r="AS1351" i="3"/>
  <c r="AT1351" i="3"/>
  <c r="AU1351" i="3"/>
  <c r="BC1351" i="3"/>
  <c r="C1352" i="3"/>
  <c r="D1352" i="3"/>
  <c r="E1352" i="3"/>
  <c r="F1352" i="3"/>
  <c r="G1352" i="3"/>
  <c r="H1352" i="3"/>
  <c r="J1352" i="3"/>
  <c r="K1352" i="3"/>
  <c r="L1352" i="3"/>
  <c r="M1352" i="3"/>
  <c r="AN1352" i="3"/>
  <c r="AO1352" i="3"/>
  <c r="AP1352" i="3"/>
  <c r="AQ1352" i="3"/>
  <c r="AR1352" i="3"/>
  <c r="AS1352" i="3"/>
  <c r="AT1352" i="3"/>
  <c r="AU1352" i="3"/>
  <c r="BC1352" i="3"/>
  <c r="C1353" i="3"/>
  <c r="D1353" i="3"/>
  <c r="E1353" i="3"/>
  <c r="F1353" i="3"/>
  <c r="G1353" i="3"/>
  <c r="H1353" i="3"/>
  <c r="J1353" i="3"/>
  <c r="K1353" i="3"/>
  <c r="L1353" i="3"/>
  <c r="M1353" i="3"/>
  <c r="AN1353" i="3"/>
  <c r="AO1353" i="3"/>
  <c r="AP1353" i="3"/>
  <c r="AQ1353" i="3"/>
  <c r="AR1353" i="3"/>
  <c r="AS1353" i="3"/>
  <c r="AT1353" i="3"/>
  <c r="AU1353" i="3"/>
  <c r="BC1353" i="3"/>
  <c r="C1354" i="3"/>
  <c r="D1354" i="3"/>
  <c r="E1354" i="3"/>
  <c r="F1354" i="3"/>
  <c r="G1354" i="3"/>
  <c r="H1354" i="3"/>
  <c r="J1354" i="3"/>
  <c r="K1354" i="3"/>
  <c r="L1354" i="3"/>
  <c r="M1354" i="3"/>
  <c r="AN1354" i="3"/>
  <c r="AO1354" i="3"/>
  <c r="AP1354" i="3"/>
  <c r="AQ1354" i="3"/>
  <c r="AR1354" i="3"/>
  <c r="AS1354" i="3"/>
  <c r="AT1354" i="3"/>
  <c r="AU1354" i="3"/>
  <c r="BC1354" i="3"/>
  <c r="C1355" i="3"/>
  <c r="D1355" i="3"/>
  <c r="E1355" i="3"/>
  <c r="F1355" i="3"/>
  <c r="G1355" i="3"/>
  <c r="H1355" i="3"/>
  <c r="J1355" i="3"/>
  <c r="K1355" i="3"/>
  <c r="L1355" i="3"/>
  <c r="M1355" i="3"/>
  <c r="AN1355" i="3"/>
  <c r="AO1355" i="3"/>
  <c r="AP1355" i="3"/>
  <c r="AQ1355" i="3"/>
  <c r="AR1355" i="3"/>
  <c r="AS1355" i="3"/>
  <c r="AT1355" i="3"/>
  <c r="AU1355" i="3"/>
  <c r="BC1355" i="3"/>
  <c r="C1356" i="3"/>
  <c r="D1356" i="3"/>
  <c r="E1356" i="3"/>
  <c r="F1356" i="3"/>
  <c r="G1356" i="3"/>
  <c r="H1356" i="3"/>
  <c r="J1356" i="3"/>
  <c r="K1356" i="3"/>
  <c r="L1356" i="3"/>
  <c r="M1356" i="3"/>
  <c r="AN1356" i="3"/>
  <c r="AO1356" i="3"/>
  <c r="AP1356" i="3"/>
  <c r="AQ1356" i="3"/>
  <c r="AR1356" i="3"/>
  <c r="AS1356" i="3"/>
  <c r="AT1356" i="3"/>
  <c r="AU1356" i="3"/>
  <c r="BC1356" i="3"/>
  <c r="C1357" i="3"/>
  <c r="D1357" i="3"/>
  <c r="E1357" i="3"/>
  <c r="F1357" i="3"/>
  <c r="G1357" i="3"/>
  <c r="H1357" i="3"/>
  <c r="J1357" i="3"/>
  <c r="K1357" i="3"/>
  <c r="L1357" i="3"/>
  <c r="M1357" i="3"/>
  <c r="AN1357" i="3"/>
  <c r="AO1357" i="3"/>
  <c r="AP1357" i="3"/>
  <c r="AQ1357" i="3"/>
  <c r="AR1357" i="3"/>
  <c r="AS1357" i="3"/>
  <c r="AT1357" i="3"/>
  <c r="AU1357" i="3"/>
  <c r="BC1357" i="3"/>
  <c r="C1358" i="3"/>
  <c r="D1358" i="3"/>
  <c r="E1358" i="3"/>
  <c r="F1358" i="3"/>
  <c r="G1358" i="3"/>
  <c r="H1358" i="3"/>
  <c r="J1358" i="3"/>
  <c r="K1358" i="3"/>
  <c r="L1358" i="3"/>
  <c r="M1358" i="3"/>
  <c r="AN1358" i="3"/>
  <c r="AO1358" i="3"/>
  <c r="AP1358" i="3"/>
  <c r="AQ1358" i="3"/>
  <c r="AR1358" i="3"/>
  <c r="AS1358" i="3"/>
  <c r="AT1358" i="3"/>
  <c r="AU1358" i="3"/>
  <c r="BC1358" i="3"/>
  <c r="C1359" i="3"/>
  <c r="D1359" i="3"/>
  <c r="E1359" i="3"/>
  <c r="F1359" i="3"/>
  <c r="G1359" i="3"/>
  <c r="H1359" i="3"/>
  <c r="J1359" i="3"/>
  <c r="K1359" i="3"/>
  <c r="L1359" i="3"/>
  <c r="M1359" i="3"/>
  <c r="AN1359" i="3"/>
  <c r="AO1359" i="3"/>
  <c r="AP1359" i="3"/>
  <c r="AQ1359" i="3"/>
  <c r="AR1359" i="3"/>
  <c r="AS1359" i="3"/>
  <c r="AT1359" i="3"/>
  <c r="AU1359" i="3"/>
  <c r="BC1359" i="3"/>
  <c r="C1360" i="3"/>
  <c r="D1360" i="3"/>
  <c r="E1360" i="3"/>
  <c r="F1360" i="3"/>
  <c r="G1360" i="3"/>
  <c r="H1360" i="3"/>
  <c r="J1360" i="3"/>
  <c r="K1360" i="3"/>
  <c r="L1360" i="3"/>
  <c r="M1360" i="3"/>
  <c r="AN1360" i="3"/>
  <c r="AO1360" i="3"/>
  <c r="AP1360" i="3"/>
  <c r="AQ1360" i="3"/>
  <c r="AR1360" i="3"/>
  <c r="AS1360" i="3"/>
  <c r="AT1360" i="3"/>
  <c r="AU1360" i="3"/>
  <c r="BC1360" i="3"/>
  <c r="C1361" i="3"/>
  <c r="D1361" i="3"/>
  <c r="E1361" i="3"/>
  <c r="F1361" i="3"/>
  <c r="G1361" i="3"/>
  <c r="H1361" i="3"/>
  <c r="J1361" i="3"/>
  <c r="K1361" i="3"/>
  <c r="L1361" i="3"/>
  <c r="M1361" i="3"/>
  <c r="AN1361" i="3"/>
  <c r="AO1361" i="3"/>
  <c r="AP1361" i="3"/>
  <c r="AQ1361" i="3"/>
  <c r="AR1361" i="3"/>
  <c r="AS1361" i="3"/>
  <c r="AT1361" i="3"/>
  <c r="AU1361" i="3"/>
  <c r="BC1361" i="3"/>
  <c r="C1362" i="3"/>
  <c r="D1362" i="3"/>
  <c r="E1362" i="3"/>
  <c r="F1362" i="3"/>
  <c r="G1362" i="3"/>
  <c r="H1362" i="3"/>
  <c r="J1362" i="3"/>
  <c r="K1362" i="3"/>
  <c r="L1362" i="3"/>
  <c r="M1362" i="3"/>
  <c r="AN1362" i="3"/>
  <c r="AO1362" i="3"/>
  <c r="AP1362" i="3"/>
  <c r="AQ1362" i="3"/>
  <c r="AR1362" i="3"/>
  <c r="AS1362" i="3"/>
  <c r="AT1362" i="3"/>
  <c r="AU1362" i="3"/>
  <c r="BC1362" i="3"/>
  <c r="C1363" i="3"/>
  <c r="D1363" i="3"/>
  <c r="E1363" i="3"/>
  <c r="F1363" i="3"/>
  <c r="G1363" i="3"/>
  <c r="H1363" i="3"/>
  <c r="J1363" i="3"/>
  <c r="K1363" i="3"/>
  <c r="L1363" i="3"/>
  <c r="M1363" i="3"/>
  <c r="AN1363" i="3"/>
  <c r="AO1363" i="3"/>
  <c r="AP1363" i="3"/>
  <c r="AQ1363" i="3"/>
  <c r="AR1363" i="3"/>
  <c r="AS1363" i="3"/>
  <c r="AT1363" i="3"/>
  <c r="AU1363" i="3"/>
  <c r="BC1363" i="3"/>
  <c r="C1364" i="3"/>
  <c r="D1364" i="3"/>
  <c r="E1364" i="3"/>
  <c r="F1364" i="3"/>
  <c r="G1364" i="3"/>
  <c r="H1364" i="3"/>
  <c r="J1364" i="3"/>
  <c r="K1364" i="3"/>
  <c r="L1364" i="3"/>
  <c r="M1364" i="3"/>
  <c r="AN1364" i="3"/>
  <c r="AO1364" i="3"/>
  <c r="AP1364" i="3"/>
  <c r="AQ1364" i="3"/>
  <c r="AR1364" i="3"/>
  <c r="AS1364" i="3"/>
  <c r="AT1364" i="3"/>
  <c r="AU1364" i="3"/>
  <c r="BC1364" i="3"/>
  <c r="C1365" i="3"/>
  <c r="D1365" i="3"/>
  <c r="E1365" i="3"/>
  <c r="F1365" i="3"/>
  <c r="G1365" i="3"/>
  <c r="H1365" i="3"/>
  <c r="J1365" i="3"/>
  <c r="K1365" i="3"/>
  <c r="L1365" i="3"/>
  <c r="M1365" i="3"/>
  <c r="AN1365" i="3"/>
  <c r="AO1365" i="3"/>
  <c r="AP1365" i="3"/>
  <c r="AQ1365" i="3"/>
  <c r="AR1365" i="3"/>
  <c r="AS1365" i="3"/>
  <c r="AT1365" i="3"/>
  <c r="AU1365" i="3"/>
  <c r="BC1365" i="3"/>
  <c r="C1366" i="3"/>
  <c r="D1366" i="3"/>
  <c r="E1366" i="3"/>
  <c r="F1366" i="3"/>
  <c r="G1366" i="3"/>
  <c r="H1366" i="3"/>
  <c r="J1366" i="3"/>
  <c r="K1366" i="3"/>
  <c r="L1366" i="3"/>
  <c r="M1366" i="3"/>
  <c r="AN1366" i="3"/>
  <c r="AO1366" i="3"/>
  <c r="AP1366" i="3"/>
  <c r="AQ1366" i="3"/>
  <c r="AR1366" i="3"/>
  <c r="AS1366" i="3"/>
  <c r="AT1366" i="3"/>
  <c r="AU1366" i="3"/>
  <c r="BC1366" i="3"/>
  <c r="C1367" i="3"/>
  <c r="D1367" i="3"/>
  <c r="E1367" i="3"/>
  <c r="F1367" i="3"/>
  <c r="G1367" i="3"/>
  <c r="H1367" i="3"/>
  <c r="J1367" i="3"/>
  <c r="K1367" i="3"/>
  <c r="L1367" i="3"/>
  <c r="M1367" i="3"/>
  <c r="AN1367" i="3"/>
  <c r="AO1367" i="3"/>
  <c r="AP1367" i="3"/>
  <c r="AQ1367" i="3"/>
  <c r="AR1367" i="3"/>
  <c r="AS1367" i="3"/>
  <c r="AT1367" i="3"/>
  <c r="AU1367" i="3"/>
  <c r="BC1367" i="3"/>
  <c r="C1368" i="3"/>
  <c r="D1368" i="3"/>
  <c r="E1368" i="3"/>
  <c r="F1368" i="3"/>
  <c r="G1368" i="3"/>
  <c r="H1368" i="3"/>
  <c r="J1368" i="3"/>
  <c r="K1368" i="3"/>
  <c r="L1368" i="3"/>
  <c r="M1368" i="3"/>
  <c r="AN1368" i="3"/>
  <c r="AO1368" i="3"/>
  <c r="AP1368" i="3"/>
  <c r="AQ1368" i="3"/>
  <c r="AR1368" i="3"/>
  <c r="AS1368" i="3"/>
  <c r="AT1368" i="3"/>
  <c r="AU1368" i="3"/>
  <c r="BC1368" i="3"/>
  <c r="C1369" i="3"/>
  <c r="D1369" i="3"/>
  <c r="E1369" i="3"/>
  <c r="F1369" i="3"/>
  <c r="G1369" i="3"/>
  <c r="H1369" i="3"/>
  <c r="J1369" i="3"/>
  <c r="K1369" i="3"/>
  <c r="L1369" i="3"/>
  <c r="M1369" i="3"/>
  <c r="AN1369" i="3"/>
  <c r="AO1369" i="3"/>
  <c r="AP1369" i="3"/>
  <c r="AQ1369" i="3"/>
  <c r="AR1369" i="3"/>
  <c r="AS1369" i="3"/>
  <c r="AT1369" i="3"/>
  <c r="AU1369" i="3"/>
  <c r="BC1369" i="3"/>
  <c r="C1370" i="3"/>
  <c r="D1370" i="3"/>
  <c r="E1370" i="3"/>
  <c r="F1370" i="3"/>
  <c r="G1370" i="3"/>
  <c r="H1370" i="3"/>
  <c r="J1370" i="3"/>
  <c r="K1370" i="3"/>
  <c r="L1370" i="3"/>
  <c r="M1370" i="3"/>
  <c r="AN1370" i="3"/>
  <c r="AO1370" i="3"/>
  <c r="AP1370" i="3"/>
  <c r="AQ1370" i="3"/>
  <c r="AR1370" i="3"/>
  <c r="AS1370" i="3"/>
  <c r="AT1370" i="3"/>
  <c r="AU1370" i="3"/>
  <c r="BC1370" i="3"/>
  <c r="C1371" i="3"/>
  <c r="D1371" i="3"/>
  <c r="E1371" i="3"/>
  <c r="F1371" i="3"/>
  <c r="G1371" i="3"/>
  <c r="H1371" i="3"/>
  <c r="J1371" i="3"/>
  <c r="K1371" i="3"/>
  <c r="L1371" i="3"/>
  <c r="M1371" i="3"/>
  <c r="AN1371" i="3"/>
  <c r="AO1371" i="3"/>
  <c r="AP1371" i="3"/>
  <c r="AQ1371" i="3"/>
  <c r="AR1371" i="3"/>
  <c r="AS1371" i="3"/>
  <c r="AT1371" i="3"/>
  <c r="AU1371" i="3"/>
  <c r="BC1371" i="3"/>
  <c r="C1372" i="3"/>
  <c r="D1372" i="3"/>
  <c r="E1372" i="3"/>
  <c r="F1372" i="3"/>
  <c r="G1372" i="3"/>
  <c r="H1372" i="3"/>
  <c r="J1372" i="3"/>
  <c r="K1372" i="3"/>
  <c r="L1372" i="3"/>
  <c r="M1372" i="3"/>
  <c r="AN1372" i="3"/>
  <c r="AO1372" i="3"/>
  <c r="AP1372" i="3"/>
  <c r="AQ1372" i="3"/>
  <c r="AR1372" i="3"/>
  <c r="AS1372" i="3"/>
  <c r="AT1372" i="3"/>
  <c r="AU1372" i="3"/>
  <c r="C1374" i="3"/>
  <c r="D1374" i="3"/>
  <c r="E1374" i="3"/>
  <c r="F1374" i="3"/>
  <c r="G1374" i="3"/>
  <c r="H1374" i="3"/>
  <c r="J1374" i="3"/>
  <c r="K1374" i="3"/>
  <c r="L1374" i="3"/>
  <c r="M1374" i="3"/>
  <c r="AN1374" i="3"/>
  <c r="AO1374" i="3"/>
  <c r="AP1374" i="3"/>
  <c r="AQ1374" i="3"/>
  <c r="AR1374" i="3"/>
  <c r="AS1374" i="3"/>
  <c r="AT1374" i="3"/>
  <c r="AU1374" i="3"/>
  <c r="BC1374" i="3"/>
  <c r="C1375" i="3"/>
  <c r="D1375" i="3"/>
  <c r="E1375" i="3"/>
  <c r="F1375" i="3"/>
  <c r="G1375" i="3"/>
  <c r="H1375" i="3"/>
  <c r="J1375" i="3"/>
  <c r="K1375" i="3"/>
  <c r="L1375" i="3"/>
  <c r="M1375" i="3"/>
  <c r="AN1375" i="3"/>
  <c r="AO1375" i="3"/>
  <c r="AP1375" i="3"/>
  <c r="AQ1375" i="3"/>
  <c r="AR1375" i="3"/>
  <c r="AS1375" i="3"/>
  <c r="AT1375" i="3"/>
  <c r="AU1375" i="3"/>
  <c r="BC1375" i="3"/>
  <c r="C1376" i="3"/>
  <c r="D1376" i="3"/>
  <c r="E1376" i="3"/>
  <c r="F1376" i="3"/>
  <c r="G1376" i="3"/>
  <c r="H1376" i="3"/>
  <c r="J1376" i="3"/>
  <c r="K1376" i="3"/>
  <c r="L1376" i="3"/>
  <c r="M1376" i="3"/>
  <c r="AN1376" i="3"/>
  <c r="AO1376" i="3"/>
  <c r="AP1376" i="3"/>
  <c r="AQ1376" i="3"/>
  <c r="AR1376" i="3"/>
  <c r="AS1376" i="3"/>
  <c r="AT1376" i="3"/>
  <c r="AU1376" i="3"/>
  <c r="BC1376" i="3"/>
  <c r="C1377" i="3"/>
  <c r="D1377" i="3"/>
  <c r="E1377" i="3"/>
  <c r="F1377" i="3"/>
  <c r="G1377" i="3"/>
  <c r="H1377" i="3"/>
  <c r="J1377" i="3"/>
  <c r="K1377" i="3"/>
  <c r="L1377" i="3"/>
  <c r="M1377" i="3"/>
  <c r="AN1377" i="3"/>
  <c r="AO1377" i="3"/>
  <c r="AP1377" i="3"/>
  <c r="AQ1377" i="3"/>
  <c r="AR1377" i="3"/>
  <c r="AS1377" i="3"/>
  <c r="AT1377" i="3"/>
  <c r="AU1377" i="3"/>
  <c r="BC1377" i="3"/>
  <c r="C1378" i="3"/>
  <c r="D1378" i="3"/>
  <c r="E1378" i="3"/>
  <c r="F1378" i="3"/>
  <c r="G1378" i="3"/>
  <c r="H1378" i="3"/>
  <c r="J1378" i="3"/>
  <c r="K1378" i="3"/>
  <c r="L1378" i="3"/>
  <c r="M1378" i="3"/>
  <c r="AN1378" i="3"/>
  <c r="AO1378" i="3"/>
  <c r="AP1378" i="3"/>
  <c r="AQ1378" i="3"/>
  <c r="AR1378" i="3"/>
  <c r="AS1378" i="3"/>
  <c r="AT1378" i="3"/>
  <c r="AU1378" i="3"/>
  <c r="BC1378" i="3"/>
  <c r="C1379" i="3"/>
  <c r="D1379" i="3"/>
  <c r="E1379" i="3"/>
  <c r="F1379" i="3"/>
  <c r="G1379" i="3"/>
  <c r="H1379" i="3"/>
  <c r="J1379" i="3"/>
  <c r="K1379" i="3"/>
  <c r="L1379" i="3"/>
  <c r="M1379" i="3"/>
  <c r="AN1379" i="3"/>
  <c r="AO1379" i="3"/>
  <c r="AP1379" i="3"/>
  <c r="AQ1379" i="3"/>
  <c r="AR1379" i="3"/>
  <c r="AS1379" i="3"/>
  <c r="AT1379" i="3"/>
  <c r="AU1379" i="3"/>
  <c r="BC1379" i="3"/>
  <c r="C1380" i="3"/>
  <c r="D1380" i="3"/>
  <c r="E1380" i="3"/>
  <c r="F1380" i="3"/>
  <c r="G1380" i="3"/>
  <c r="H1380" i="3"/>
  <c r="J1380" i="3"/>
  <c r="K1380" i="3"/>
  <c r="L1380" i="3"/>
  <c r="M1380" i="3"/>
  <c r="AN1380" i="3"/>
  <c r="AO1380" i="3"/>
  <c r="AP1380" i="3"/>
  <c r="AQ1380" i="3"/>
  <c r="AR1380" i="3"/>
  <c r="AS1380" i="3"/>
  <c r="AT1380" i="3"/>
  <c r="AU1380" i="3"/>
  <c r="BC1380" i="3"/>
  <c r="C1381" i="3"/>
  <c r="D1381" i="3"/>
  <c r="E1381" i="3"/>
  <c r="F1381" i="3"/>
  <c r="G1381" i="3"/>
  <c r="H1381" i="3"/>
  <c r="J1381" i="3"/>
  <c r="K1381" i="3"/>
  <c r="L1381" i="3"/>
  <c r="M1381" i="3"/>
  <c r="AN1381" i="3"/>
  <c r="AO1381" i="3"/>
  <c r="AP1381" i="3"/>
  <c r="AQ1381" i="3"/>
  <c r="AR1381" i="3"/>
  <c r="AS1381" i="3"/>
  <c r="AT1381" i="3"/>
  <c r="AU1381" i="3"/>
  <c r="BC1381" i="3"/>
  <c r="C1382" i="3"/>
  <c r="D1382" i="3"/>
  <c r="E1382" i="3"/>
  <c r="F1382" i="3"/>
  <c r="G1382" i="3"/>
  <c r="H1382" i="3"/>
  <c r="J1382" i="3"/>
  <c r="K1382" i="3"/>
  <c r="L1382" i="3"/>
  <c r="M1382" i="3"/>
  <c r="AN1382" i="3"/>
  <c r="AO1382" i="3"/>
  <c r="AP1382" i="3"/>
  <c r="AQ1382" i="3"/>
  <c r="AR1382" i="3"/>
  <c r="AS1382" i="3"/>
  <c r="AT1382" i="3"/>
  <c r="AU1382" i="3"/>
  <c r="BC1382" i="3"/>
  <c r="C1383" i="3"/>
  <c r="D1383" i="3"/>
  <c r="E1383" i="3"/>
  <c r="F1383" i="3"/>
  <c r="G1383" i="3"/>
  <c r="H1383" i="3"/>
  <c r="J1383" i="3"/>
  <c r="K1383" i="3"/>
  <c r="L1383" i="3"/>
  <c r="M1383" i="3"/>
  <c r="AN1383" i="3"/>
  <c r="AO1383" i="3"/>
  <c r="AP1383" i="3"/>
  <c r="AQ1383" i="3"/>
  <c r="AR1383" i="3"/>
  <c r="AS1383" i="3"/>
  <c r="AT1383" i="3"/>
  <c r="AU1383" i="3"/>
  <c r="BC1383" i="3"/>
  <c r="C1384" i="3"/>
  <c r="D1384" i="3"/>
  <c r="E1384" i="3"/>
  <c r="F1384" i="3"/>
  <c r="G1384" i="3"/>
  <c r="H1384" i="3"/>
  <c r="J1384" i="3"/>
  <c r="K1384" i="3"/>
  <c r="L1384" i="3"/>
  <c r="M1384" i="3"/>
  <c r="AN1384" i="3"/>
  <c r="AO1384" i="3"/>
  <c r="AP1384" i="3"/>
  <c r="AQ1384" i="3"/>
  <c r="AR1384" i="3"/>
  <c r="AS1384" i="3"/>
  <c r="AT1384" i="3"/>
  <c r="AU1384" i="3"/>
  <c r="BC1384" i="3"/>
  <c r="C1385" i="3"/>
  <c r="D1385" i="3"/>
  <c r="E1385" i="3"/>
  <c r="F1385" i="3"/>
  <c r="G1385" i="3"/>
  <c r="H1385" i="3"/>
  <c r="J1385" i="3"/>
  <c r="K1385" i="3"/>
  <c r="L1385" i="3"/>
  <c r="M1385" i="3"/>
  <c r="AN1385" i="3"/>
  <c r="AO1385" i="3"/>
  <c r="AP1385" i="3"/>
  <c r="AQ1385" i="3"/>
  <c r="AR1385" i="3"/>
  <c r="AS1385" i="3"/>
  <c r="AT1385" i="3"/>
  <c r="AU1385" i="3"/>
  <c r="BC1385" i="3"/>
  <c r="C1386" i="3"/>
  <c r="D1386" i="3"/>
  <c r="E1386" i="3"/>
  <c r="F1386" i="3"/>
  <c r="G1386" i="3"/>
  <c r="H1386" i="3"/>
  <c r="J1386" i="3"/>
  <c r="K1386" i="3"/>
  <c r="L1386" i="3"/>
  <c r="M1386" i="3"/>
  <c r="AN1386" i="3"/>
  <c r="AO1386" i="3"/>
  <c r="AP1386" i="3"/>
  <c r="AQ1386" i="3"/>
  <c r="AR1386" i="3"/>
  <c r="AS1386" i="3"/>
  <c r="AT1386" i="3"/>
  <c r="AU1386" i="3"/>
  <c r="BC1386" i="3"/>
  <c r="C1387" i="3"/>
  <c r="D1387" i="3"/>
  <c r="E1387" i="3"/>
  <c r="F1387" i="3"/>
  <c r="G1387" i="3"/>
  <c r="H1387" i="3"/>
  <c r="J1387" i="3"/>
  <c r="K1387" i="3"/>
  <c r="L1387" i="3"/>
  <c r="M1387" i="3"/>
  <c r="AN1387" i="3"/>
  <c r="AO1387" i="3"/>
  <c r="AP1387" i="3"/>
  <c r="AQ1387" i="3"/>
  <c r="AR1387" i="3"/>
  <c r="AS1387" i="3"/>
  <c r="AT1387" i="3"/>
  <c r="AU1387" i="3"/>
  <c r="BC1387" i="3"/>
  <c r="C1388" i="3"/>
  <c r="D1388" i="3"/>
  <c r="E1388" i="3"/>
  <c r="F1388" i="3"/>
  <c r="G1388" i="3"/>
  <c r="H1388" i="3"/>
  <c r="J1388" i="3"/>
  <c r="K1388" i="3"/>
  <c r="L1388" i="3"/>
  <c r="M1388" i="3"/>
  <c r="AN1388" i="3"/>
  <c r="AO1388" i="3"/>
  <c r="AP1388" i="3"/>
  <c r="AQ1388" i="3"/>
  <c r="AR1388" i="3"/>
  <c r="AS1388" i="3"/>
  <c r="AT1388" i="3"/>
  <c r="AU1388" i="3"/>
  <c r="BC1388" i="3"/>
  <c r="C1389" i="3"/>
  <c r="D1389" i="3"/>
  <c r="E1389" i="3"/>
  <c r="F1389" i="3"/>
  <c r="G1389" i="3"/>
  <c r="H1389" i="3"/>
  <c r="J1389" i="3"/>
  <c r="K1389" i="3"/>
  <c r="L1389" i="3"/>
  <c r="M1389" i="3"/>
  <c r="AN1389" i="3"/>
  <c r="AO1389" i="3"/>
  <c r="AP1389" i="3"/>
  <c r="AQ1389" i="3"/>
  <c r="AR1389" i="3"/>
  <c r="AS1389" i="3"/>
  <c r="AT1389" i="3"/>
  <c r="AU1389" i="3"/>
  <c r="BC1389" i="3"/>
  <c r="C1390" i="3"/>
  <c r="D1390" i="3"/>
  <c r="E1390" i="3"/>
  <c r="F1390" i="3"/>
  <c r="G1390" i="3"/>
  <c r="H1390" i="3"/>
  <c r="J1390" i="3"/>
  <c r="K1390" i="3"/>
  <c r="L1390" i="3"/>
  <c r="M1390" i="3"/>
  <c r="AN1390" i="3"/>
  <c r="AO1390" i="3"/>
  <c r="AP1390" i="3"/>
  <c r="AQ1390" i="3"/>
  <c r="AR1390" i="3"/>
  <c r="AS1390" i="3"/>
  <c r="AT1390" i="3"/>
  <c r="AU1390" i="3"/>
  <c r="BC1390" i="3"/>
  <c r="C1391" i="3"/>
  <c r="D1391" i="3"/>
  <c r="E1391" i="3"/>
  <c r="F1391" i="3"/>
  <c r="G1391" i="3"/>
  <c r="H1391" i="3"/>
  <c r="J1391" i="3"/>
  <c r="K1391" i="3"/>
  <c r="L1391" i="3"/>
  <c r="M1391" i="3"/>
  <c r="AN1391" i="3"/>
  <c r="AO1391" i="3"/>
  <c r="AP1391" i="3"/>
  <c r="AQ1391" i="3"/>
  <c r="AR1391" i="3"/>
  <c r="AS1391" i="3"/>
  <c r="AT1391" i="3"/>
  <c r="AU1391" i="3"/>
  <c r="BC1391" i="3"/>
  <c r="C1392" i="3"/>
  <c r="D1392" i="3"/>
  <c r="E1392" i="3"/>
  <c r="F1392" i="3"/>
  <c r="G1392" i="3"/>
  <c r="H1392" i="3"/>
  <c r="J1392" i="3"/>
  <c r="K1392" i="3"/>
  <c r="L1392" i="3"/>
  <c r="M1392" i="3"/>
  <c r="AN1392" i="3"/>
  <c r="AO1392" i="3"/>
  <c r="AP1392" i="3"/>
  <c r="AQ1392" i="3"/>
  <c r="AR1392" i="3"/>
  <c r="AS1392" i="3"/>
  <c r="AT1392" i="3"/>
  <c r="AU1392" i="3"/>
  <c r="BC1392" i="3"/>
  <c r="C1393" i="3"/>
  <c r="D1393" i="3"/>
  <c r="E1393" i="3"/>
  <c r="F1393" i="3"/>
  <c r="G1393" i="3"/>
  <c r="H1393" i="3"/>
  <c r="J1393" i="3"/>
  <c r="K1393" i="3"/>
  <c r="L1393" i="3"/>
  <c r="M1393" i="3"/>
  <c r="AN1393" i="3"/>
  <c r="AO1393" i="3"/>
  <c r="AP1393" i="3"/>
  <c r="AQ1393" i="3"/>
  <c r="AR1393" i="3"/>
  <c r="AS1393" i="3"/>
  <c r="AT1393" i="3"/>
  <c r="AU1393" i="3"/>
  <c r="BC1393" i="3"/>
  <c r="C1394" i="3"/>
  <c r="D1394" i="3"/>
  <c r="E1394" i="3"/>
  <c r="F1394" i="3"/>
  <c r="G1394" i="3"/>
  <c r="H1394" i="3"/>
  <c r="J1394" i="3"/>
  <c r="K1394" i="3"/>
  <c r="L1394" i="3"/>
  <c r="M1394" i="3"/>
  <c r="AN1394" i="3"/>
  <c r="AO1394" i="3"/>
  <c r="AP1394" i="3"/>
  <c r="AQ1394" i="3"/>
  <c r="AR1394" i="3"/>
  <c r="AS1394" i="3"/>
  <c r="AT1394" i="3"/>
  <c r="AU1394" i="3"/>
  <c r="BC1394" i="3"/>
  <c r="C1395" i="3"/>
  <c r="D1395" i="3"/>
  <c r="E1395" i="3"/>
  <c r="F1395" i="3"/>
  <c r="G1395" i="3"/>
  <c r="H1395" i="3"/>
  <c r="J1395" i="3"/>
  <c r="K1395" i="3"/>
  <c r="L1395" i="3"/>
  <c r="M1395" i="3"/>
  <c r="AN1395" i="3"/>
  <c r="AO1395" i="3"/>
  <c r="AP1395" i="3"/>
  <c r="AQ1395" i="3"/>
  <c r="AR1395" i="3"/>
  <c r="AS1395" i="3"/>
  <c r="AT1395" i="3"/>
  <c r="AU1395" i="3"/>
  <c r="BC1395" i="3"/>
  <c r="C1396" i="3"/>
  <c r="D1396" i="3"/>
  <c r="E1396" i="3"/>
  <c r="F1396" i="3"/>
  <c r="G1396" i="3"/>
  <c r="H1396" i="3"/>
  <c r="J1396" i="3"/>
  <c r="K1396" i="3"/>
  <c r="L1396" i="3"/>
  <c r="M1396" i="3"/>
  <c r="AN1396" i="3"/>
  <c r="AO1396" i="3"/>
  <c r="AP1396" i="3"/>
  <c r="AQ1396" i="3"/>
  <c r="AR1396" i="3"/>
  <c r="AS1396" i="3"/>
  <c r="AT1396" i="3"/>
  <c r="AU1396" i="3"/>
  <c r="BC1396" i="3"/>
  <c r="C1397" i="3"/>
  <c r="D1397" i="3"/>
  <c r="E1397" i="3"/>
  <c r="F1397" i="3"/>
  <c r="G1397" i="3"/>
  <c r="H1397" i="3"/>
  <c r="J1397" i="3"/>
  <c r="K1397" i="3"/>
  <c r="L1397" i="3"/>
  <c r="M1397" i="3"/>
  <c r="AN1397" i="3"/>
  <c r="AO1397" i="3"/>
  <c r="AP1397" i="3"/>
  <c r="AQ1397" i="3"/>
  <c r="AR1397" i="3"/>
  <c r="AS1397" i="3"/>
  <c r="AT1397" i="3"/>
  <c r="AU1397" i="3"/>
  <c r="BC1397" i="3"/>
  <c r="C1398" i="3"/>
  <c r="D1398" i="3"/>
  <c r="E1398" i="3"/>
  <c r="F1398" i="3"/>
  <c r="G1398" i="3"/>
  <c r="H1398" i="3"/>
  <c r="J1398" i="3"/>
  <c r="K1398" i="3"/>
  <c r="L1398" i="3"/>
  <c r="M1398" i="3"/>
  <c r="AN1398" i="3"/>
  <c r="AO1398" i="3"/>
  <c r="AP1398" i="3"/>
  <c r="AQ1398" i="3"/>
  <c r="AR1398" i="3"/>
  <c r="AS1398" i="3"/>
  <c r="AT1398" i="3"/>
  <c r="AU1398" i="3"/>
  <c r="BC1398" i="3"/>
  <c r="C1399" i="3"/>
  <c r="D1399" i="3"/>
  <c r="E1399" i="3"/>
  <c r="F1399" i="3"/>
  <c r="G1399" i="3"/>
  <c r="H1399" i="3"/>
  <c r="J1399" i="3"/>
  <c r="K1399" i="3"/>
  <c r="L1399" i="3"/>
  <c r="M1399" i="3"/>
  <c r="AN1399" i="3"/>
  <c r="AO1399" i="3"/>
  <c r="AP1399" i="3"/>
  <c r="AQ1399" i="3"/>
  <c r="AR1399" i="3"/>
  <c r="AS1399" i="3"/>
  <c r="AT1399" i="3"/>
  <c r="AU1399" i="3"/>
  <c r="BC1399" i="3"/>
  <c r="C1400" i="3"/>
  <c r="D1400" i="3"/>
  <c r="E1400" i="3"/>
  <c r="F1400" i="3"/>
  <c r="G1400" i="3"/>
  <c r="H1400" i="3"/>
  <c r="J1400" i="3"/>
  <c r="K1400" i="3"/>
  <c r="L1400" i="3"/>
  <c r="M1400" i="3"/>
  <c r="AN1400" i="3"/>
  <c r="AO1400" i="3"/>
  <c r="AP1400" i="3"/>
  <c r="AQ1400" i="3"/>
  <c r="AR1400" i="3"/>
  <c r="AS1400" i="3"/>
  <c r="AT1400" i="3"/>
  <c r="AU1400" i="3"/>
  <c r="BC1400" i="3"/>
  <c r="C1401" i="3"/>
  <c r="D1401" i="3"/>
  <c r="E1401" i="3"/>
  <c r="F1401" i="3"/>
  <c r="G1401" i="3"/>
  <c r="H1401" i="3"/>
  <c r="J1401" i="3"/>
  <c r="K1401" i="3"/>
  <c r="L1401" i="3"/>
  <c r="M1401" i="3"/>
  <c r="AN1401" i="3"/>
  <c r="AO1401" i="3"/>
  <c r="AP1401" i="3"/>
  <c r="AQ1401" i="3"/>
  <c r="AR1401" i="3"/>
  <c r="AS1401" i="3"/>
  <c r="AT1401" i="3"/>
  <c r="AU1401" i="3"/>
  <c r="BC1401" i="3"/>
  <c r="C1402" i="3"/>
  <c r="D1402" i="3"/>
  <c r="E1402" i="3"/>
  <c r="F1402" i="3"/>
  <c r="G1402" i="3"/>
  <c r="H1402" i="3"/>
  <c r="J1402" i="3"/>
  <c r="K1402" i="3"/>
  <c r="L1402" i="3"/>
  <c r="M1402" i="3"/>
  <c r="AN1402" i="3"/>
  <c r="AO1402" i="3"/>
  <c r="AP1402" i="3"/>
  <c r="AQ1402" i="3"/>
  <c r="AR1402" i="3"/>
  <c r="AS1402" i="3"/>
  <c r="AT1402" i="3"/>
  <c r="AU1402" i="3"/>
  <c r="BC1402" i="3"/>
  <c r="C1403" i="3"/>
  <c r="D1403" i="3"/>
  <c r="E1403" i="3"/>
  <c r="F1403" i="3"/>
  <c r="G1403" i="3"/>
  <c r="H1403" i="3"/>
  <c r="J1403" i="3"/>
  <c r="K1403" i="3"/>
  <c r="L1403" i="3"/>
  <c r="M1403" i="3"/>
  <c r="AN1403" i="3"/>
  <c r="AO1403" i="3"/>
  <c r="AP1403" i="3"/>
  <c r="AQ1403" i="3"/>
  <c r="AR1403" i="3"/>
  <c r="AS1403" i="3"/>
  <c r="AT1403" i="3"/>
  <c r="AU1403" i="3"/>
  <c r="BC1403" i="3"/>
  <c r="C1404" i="3"/>
  <c r="D1404" i="3"/>
  <c r="E1404" i="3"/>
  <c r="F1404" i="3"/>
  <c r="G1404" i="3"/>
  <c r="H1404" i="3"/>
  <c r="J1404" i="3"/>
  <c r="K1404" i="3"/>
  <c r="L1404" i="3"/>
  <c r="M1404" i="3"/>
  <c r="AN1404" i="3"/>
  <c r="AO1404" i="3"/>
  <c r="AP1404" i="3"/>
  <c r="AQ1404" i="3"/>
  <c r="AR1404" i="3"/>
  <c r="AS1404" i="3"/>
  <c r="AT1404" i="3"/>
  <c r="AU1404" i="3"/>
  <c r="BC1404" i="3"/>
  <c r="C1405" i="3"/>
  <c r="D1405" i="3"/>
  <c r="E1405" i="3"/>
  <c r="F1405" i="3"/>
  <c r="G1405" i="3"/>
  <c r="H1405" i="3"/>
  <c r="J1405" i="3"/>
  <c r="K1405" i="3"/>
  <c r="L1405" i="3"/>
  <c r="M1405" i="3"/>
  <c r="AN1405" i="3"/>
  <c r="AO1405" i="3"/>
  <c r="AP1405" i="3"/>
  <c r="AQ1405" i="3"/>
  <c r="AR1405" i="3"/>
  <c r="AS1405" i="3"/>
  <c r="AT1405" i="3"/>
  <c r="AU1405" i="3"/>
  <c r="BC1405" i="3"/>
  <c r="C1406" i="3"/>
  <c r="D1406" i="3"/>
  <c r="E1406" i="3"/>
  <c r="F1406" i="3"/>
  <c r="G1406" i="3"/>
  <c r="H1406" i="3"/>
  <c r="J1406" i="3"/>
  <c r="K1406" i="3"/>
  <c r="L1406" i="3"/>
  <c r="M1406" i="3"/>
  <c r="AN1406" i="3"/>
  <c r="AO1406" i="3"/>
  <c r="AP1406" i="3"/>
  <c r="AQ1406" i="3"/>
  <c r="AR1406" i="3"/>
  <c r="AS1406" i="3"/>
  <c r="AT1406" i="3"/>
  <c r="AU1406" i="3"/>
  <c r="BC1406" i="3"/>
  <c r="C1407" i="3"/>
  <c r="D1407" i="3"/>
  <c r="E1407" i="3"/>
  <c r="F1407" i="3"/>
  <c r="G1407" i="3"/>
  <c r="H1407" i="3"/>
  <c r="J1407" i="3"/>
  <c r="K1407" i="3"/>
  <c r="L1407" i="3"/>
  <c r="M1407" i="3"/>
  <c r="AN1407" i="3"/>
  <c r="AO1407" i="3"/>
  <c r="AP1407" i="3"/>
  <c r="AQ1407" i="3"/>
  <c r="AR1407" i="3"/>
  <c r="AS1407" i="3"/>
  <c r="AT1407" i="3"/>
  <c r="AU1407" i="3"/>
  <c r="BC1407" i="3"/>
  <c r="C1408" i="3"/>
  <c r="D1408" i="3"/>
  <c r="E1408" i="3"/>
  <c r="F1408" i="3"/>
  <c r="G1408" i="3"/>
  <c r="H1408" i="3"/>
  <c r="J1408" i="3"/>
  <c r="K1408" i="3"/>
  <c r="L1408" i="3"/>
  <c r="M1408" i="3"/>
  <c r="AN1408" i="3"/>
  <c r="AO1408" i="3"/>
  <c r="AP1408" i="3"/>
  <c r="AQ1408" i="3"/>
  <c r="AR1408" i="3"/>
  <c r="AS1408" i="3"/>
  <c r="AT1408" i="3"/>
  <c r="AU1408" i="3"/>
  <c r="BC1408" i="3"/>
  <c r="C1409" i="3"/>
  <c r="D1409" i="3"/>
  <c r="E1409" i="3"/>
  <c r="F1409" i="3"/>
  <c r="G1409" i="3"/>
  <c r="H1409" i="3"/>
  <c r="J1409" i="3"/>
  <c r="K1409" i="3"/>
  <c r="L1409" i="3"/>
  <c r="M1409" i="3"/>
  <c r="AN1409" i="3"/>
  <c r="AO1409" i="3"/>
  <c r="AP1409" i="3"/>
  <c r="AQ1409" i="3"/>
  <c r="AR1409" i="3"/>
  <c r="AS1409" i="3"/>
  <c r="AT1409" i="3"/>
  <c r="AU1409" i="3"/>
  <c r="BC1409" i="3"/>
  <c r="C1410" i="3"/>
  <c r="D1410" i="3"/>
  <c r="E1410" i="3"/>
  <c r="F1410" i="3"/>
  <c r="G1410" i="3"/>
  <c r="H1410" i="3"/>
  <c r="J1410" i="3"/>
  <c r="K1410" i="3"/>
  <c r="L1410" i="3"/>
  <c r="M1410" i="3"/>
  <c r="AN1410" i="3"/>
  <c r="AO1410" i="3"/>
  <c r="AP1410" i="3"/>
  <c r="AQ1410" i="3"/>
  <c r="AR1410" i="3"/>
  <c r="AS1410" i="3"/>
  <c r="AT1410" i="3"/>
  <c r="AU1410" i="3"/>
  <c r="BC1410" i="3"/>
  <c r="C1411" i="3"/>
  <c r="D1411" i="3"/>
  <c r="E1411" i="3"/>
  <c r="F1411" i="3"/>
  <c r="G1411" i="3"/>
  <c r="H1411" i="3"/>
  <c r="J1411" i="3"/>
  <c r="K1411" i="3"/>
  <c r="L1411" i="3"/>
  <c r="M1411" i="3"/>
  <c r="AN1411" i="3"/>
  <c r="AO1411" i="3"/>
  <c r="AP1411" i="3"/>
  <c r="AQ1411" i="3"/>
  <c r="AR1411" i="3"/>
  <c r="AS1411" i="3"/>
  <c r="AT1411" i="3"/>
  <c r="AU1411" i="3"/>
  <c r="BC1411" i="3"/>
  <c r="C1412" i="3"/>
  <c r="D1412" i="3"/>
  <c r="E1412" i="3"/>
  <c r="F1412" i="3"/>
  <c r="G1412" i="3"/>
  <c r="H1412" i="3"/>
  <c r="J1412" i="3"/>
  <c r="K1412" i="3"/>
  <c r="L1412" i="3"/>
  <c r="M1412" i="3"/>
  <c r="AN1412" i="3"/>
  <c r="AO1412" i="3"/>
  <c r="AP1412" i="3"/>
  <c r="AQ1412" i="3"/>
  <c r="AR1412" i="3"/>
  <c r="AS1412" i="3"/>
  <c r="AT1412" i="3"/>
  <c r="AU1412" i="3"/>
  <c r="BC1412" i="3"/>
  <c r="C1413" i="3"/>
  <c r="D1413" i="3"/>
  <c r="E1413" i="3"/>
  <c r="F1413" i="3"/>
  <c r="G1413" i="3"/>
  <c r="H1413" i="3"/>
  <c r="J1413" i="3"/>
  <c r="K1413" i="3"/>
  <c r="L1413" i="3"/>
  <c r="M1413" i="3"/>
  <c r="AN1413" i="3"/>
  <c r="AO1413" i="3"/>
  <c r="AP1413" i="3"/>
  <c r="AQ1413" i="3"/>
  <c r="AR1413" i="3"/>
  <c r="AS1413" i="3"/>
  <c r="AT1413" i="3"/>
  <c r="AU1413" i="3"/>
  <c r="BC1413" i="3"/>
  <c r="C1414" i="3"/>
  <c r="D1414" i="3"/>
  <c r="E1414" i="3"/>
  <c r="F1414" i="3"/>
  <c r="G1414" i="3"/>
  <c r="H1414" i="3"/>
  <c r="J1414" i="3"/>
  <c r="K1414" i="3"/>
  <c r="L1414" i="3"/>
  <c r="M1414" i="3"/>
  <c r="AN1414" i="3"/>
  <c r="AO1414" i="3"/>
  <c r="AP1414" i="3"/>
  <c r="AQ1414" i="3"/>
  <c r="AR1414" i="3"/>
  <c r="AS1414" i="3"/>
  <c r="AT1414" i="3"/>
  <c r="AU1414" i="3"/>
  <c r="BC1414" i="3"/>
  <c r="C1415" i="3"/>
  <c r="D1415" i="3"/>
  <c r="E1415" i="3"/>
  <c r="F1415" i="3"/>
  <c r="G1415" i="3"/>
  <c r="H1415" i="3"/>
  <c r="J1415" i="3"/>
  <c r="K1415" i="3"/>
  <c r="L1415" i="3"/>
  <c r="M1415" i="3"/>
  <c r="AN1415" i="3"/>
  <c r="AO1415" i="3"/>
  <c r="AP1415" i="3"/>
  <c r="AQ1415" i="3"/>
  <c r="AR1415" i="3"/>
  <c r="AS1415" i="3"/>
  <c r="AT1415" i="3"/>
  <c r="AU1415" i="3"/>
  <c r="BC1415" i="3"/>
  <c r="C1416" i="3"/>
  <c r="D1416" i="3"/>
  <c r="E1416" i="3"/>
  <c r="F1416" i="3"/>
  <c r="G1416" i="3"/>
  <c r="H1416" i="3"/>
  <c r="J1416" i="3"/>
  <c r="K1416" i="3"/>
  <c r="L1416" i="3"/>
  <c r="M1416" i="3"/>
  <c r="AN1416" i="3"/>
  <c r="AO1416" i="3"/>
  <c r="AP1416" i="3"/>
  <c r="AQ1416" i="3"/>
  <c r="AR1416" i="3"/>
  <c r="AS1416" i="3"/>
  <c r="AT1416" i="3"/>
  <c r="AU1416" i="3"/>
  <c r="BC1416" i="3"/>
  <c r="C1417" i="3"/>
  <c r="D1417" i="3"/>
  <c r="E1417" i="3"/>
  <c r="F1417" i="3"/>
  <c r="G1417" i="3"/>
  <c r="H1417" i="3"/>
  <c r="J1417" i="3"/>
  <c r="K1417" i="3"/>
  <c r="L1417" i="3"/>
  <c r="M1417" i="3"/>
  <c r="AN1417" i="3"/>
  <c r="AO1417" i="3"/>
  <c r="AP1417" i="3"/>
  <c r="AQ1417" i="3"/>
  <c r="AR1417" i="3"/>
  <c r="AS1417" i="3"/>
  <c r="AT1417" i="3"/>
  <c r="AU1417" i="3"/>
  <c r="BC1417" i="3"/>
  <c r="C1418" i="3"/>
  <c r="D1418" i="3"/>
  <c r="E1418" i="3"/>
  <c r="F1418" i="3"/>
  <c r="G1418" i="3"/>
  <c r="H1418" i="3"/>
  <c r="J1418" i="3"/>
  <c r="K1418" i="3"/>
  <c r="L1418" i="3"/>
  <c r="M1418" i="3"/>
  <c r="AN1418" i="3"/>
  <c r="AO1418" i="3"/>
  <c r="AP1418" i="3"/>
  <c r="AQ1418" i="3"/>
  <c r="AR1418" i="3"/>
  <c r="AS1418" i="3"/>
  <c r="AT1418" i="3"/>
  <c r="AU1418" i="3"/>
  <c r="BC1418" i="3"/>
  <c r="C1419" i="3"/>
  <c r="D1419" i="3"/>
  <c r="E1419" i="3"/>
  <c r="F1419" i="3"/>
  <c r="G1419" i="3"/>
  <c r="H1419" i="3"/>
  <c r="J1419" i="3"/>
  <c r="K1419" i="3"/>
  <c r="L1419" i="3"/>
  <c r="M1419" i="3"/>
  <c r="AN1419" i="3"/>
  <c r="AO1419" i="3"/>
  <c r="AP1419" i="3"/>
  <c r="AQ1419" i="3"/>
  <c r="AR1419" i="3"/>
  <c r="AS1419" i="3"/>
  <c r="AT1419" i="3"/>
  <c r="AU1419" i="3"/>
  <c r="BC1419" i="3"/>
  <c r="C1420" i="3"/>
  <c r="D1420" i="3"/>
  <c r="E1420" i="3"/>
  <c r="F1420" i="3"/>
  <c r="G1420" i="3"/>
  <c r="H1420" i="3"/>
  <c r="J1420" i="3"/>
  <c r="K1420" i="3"/>
  <c r="L1420" i="3"/>
  <c r="M1420" i="3"/>
  <c r="AN1420" i="3"/>
  <c r="AO1420" i="3"/>
  <c r="AP1420" i="3"/>
  <c r="AQ1420" i="3"/>
  <c r="AR1420" i="3"/>
  <c r="AS1420" i="3"/>
  <c r="AT1420" i="3"/>
  <c r="AU1420" i="3"/>
  <c r="BC1420" i="3"/>
  <c r="C1421" i="3"/>
  <c r="D1421" i="3"/>
  <c r="E1421" i="3"/>
  <c r="F1421" i="3"/>
  <c r="G1421" i="3"/>
  <c r="H1421" i="3"/>
  <c r="J1421" i="3"/>
  <c r="K1421" i="3"/>
  <c r="L1421" i="3"/>
  <c r="M1421" i="3"/>
  <c r="AN1421" i="3"/>
  <c r="AO1421" i="3"/>
  <c r="AP1421" i="3"/>
  <c r="AQ1421" i="3"/>
  <c r="AR1421" i="3"/>
  <c r="AS1421" i="3"/>
  <c r="AT1421" i="3"/>
  <c r="AU1421" i="3"/>
  <c r="BC1421" i="3"/>
  <c r="C1422" i="3"/>
  <c r="D1422" i="3"/>
  <c r="E1422" i="3"/>
  <c r="F1422" i="3"/>
  <c r="G1422" i="3"/>
  <c r="H1422" i="3"/>
  <c r="J1422" i="3"/>
  <c r="K1422" i="3"/>
  <c r="L1422" i="3"/>
  <c r="M1422" i="3"/>
  <c r="AN1422" i="3"/>
  <c r="AO1422" i="3"/>
  <c r="AP1422" i="3"/>
  <c r="AQ1422" i="3"/>
  <c r="AR1422" i="3"/>
  <c r="AS1422" i="3"/>
  <c r="AT1422" i="3"/>
  <c r="AU1422" i="3"/>
  <c r="BC1422" i="3"/>
  <c r="C1423" i="3"/>
  <c r="D1423" i="3"/>
  <c r="E1423" i="3"/>
  <c r="F1423" i="3"/>
  <c r="G1423" i="3"/>
  <c r="H1423" i="3"/>
  <c r="J1423" i="3"/>
  <c r="K1423" i="3"/>
  <c r="L1423" i="3"/>
  <c r="M1423" i="3"/>
  <c r="AN1423" i="3"/>
  <c r="AO1423" i="3"/>
  <c r="AP1423" i="3"/>
  <c r="AQ1423" i="3"/>
  <c r="AR1423" i="3"/>
  <c r="AS1423" i="3"/>
  <c r="AT1423" i="3"/>
  <c r="AU1423" i="3"/>
  <c r="BC1423" i="3"/>
  <c r="C1424" i="3"/>
  <c r="D1424" i="3"/>
  <c r="E1424" i="3"/>
  <c r="F1424" i="3"/>
  <c r="G1424" i="3"/>
  <c r="H1424" i="3"/>
  <c r="J1424" i="3"/>
  <c r="K1424" i="3"/>
  <c r="L1424" i="3"/>
  <c r="M1424" i="3"/>
  <c r="AN1424" i="3"/>
  <c r="AO1424" i="3"/>
  <c r="AP1424" i="3"/>
  <c r="AQ1424" i="3"/>
  <c r="AR1424" i="3"/>
  <c r="AS1424" i="3"/>
  <c r="AT1424" i="3"/>
  <c r="AU1424" i="3"/>
  <c r="BC1424" i="3"/>
  <c r="C1425" i="3"/>
  <c r="D1425" i="3"/>
  <c r="E1425" i="3"/>
  <c r="F1425" i="3"/>
  <c r="G1425" i="3"/>
  <c r="H1425" i="3"/>
  <c r="J1425" i="3"/>
  <c r="K1425" i="3"/>
  <c r="L1425" i="3"/>
  <c r="M1425" i="3"/>
  <c r="AN1425" i="3"/>
  <c r="AO1425" i="3"/>
  <c r="AP1425" i="3"/>
  <c r="AQ1425" i="3"/>
  <c r="AR1425" i="3"/>
  <c r="AS1425" i="3"/>
  <c r="AT1425" i="3"/>
  <c r="AU1425" i="3"/>
  <c r="BC1425" i="3"/>
  <c r="C1426" i="3"/>
  <c r="D1426" i="3"/>
  <c r="E1426" i="3"/>
  <c r="F1426" i="3"/>
  <c r="G1426" i="3"/>
  <c r="H1426" i="3"/>
  <c r="J1426" i="3"/>
  <c r="K1426" i="3"/>
  <c r="L1426" i="3"/>
  <c r="M1426" i="3"/>
  <c r="AN1426" i="3"/>
  <c r="AO1426" i="3"/>
  <c r="AP1426" i="3"/>
  <c r="AQ1426" i="3"/>
  <c r="AR1426" i="3"/>
  <c r="AS1426" i="3"/>
  <c r="AT1426" i="3"/>
  <c r="AU1426" i="3"/>
  <c r="BC1426" i="3"/>
  <c r="C1427" i="3"/>
  <c r="D1427" i="3"/>
  <c r="E1427" i="3"/>
  <c r="F1427" i="3"/>
  <c r="G1427" i="3"/>
  <c r="H1427" i="3"/>
  <c r="J1427" i="3"/>
  <c r="K1427" i="3"/>
  <c r="L1427" i="3"/>
  <c r="M1427" i="3"/>
  <c r="AN1427" i="3"/>
  <c r="AO1427" i="3"/>
  <c r="AP1427" i="3"/>
  <c r="AQ1427" i="3"/>
  <c r="AR1427" i="3"/>
  <c r="AS1427" i="3"/>
  <c r="AT1427" i="3"/>
  <c r="AU1427" i="3"/>
  <c r="BC1427" i="3"/>
  <c r="C1428" i="3"/>
  <c r="D1428" i="3"/>
  <c r="E1428" i="3"/>
  <c r="F1428" i="3"/>
  <c r="G1428" i="3"/>
  <c r="H1428" i="3"/>
  <c r="J1428" i="3"/>
  <c r="K1428" i="3"/>
  <c r="L1428" i="3"/>
  <c r="M1428" i="3"/>
  <c r="AN1428" i="3"/>
  <c r="AO1428" i="3"/>
  <c r="AP1428" i="3"/>
  <c r="AQ1428" i="3"/>
  <c r="AR1428" i="3"/>
  <c r="AS1428" i="3"/>
  <c r="AT1428" i="3"/>
  <c r="AU1428" i="3"/>
  <c r="BC1428" i="3"/>
  <c r="C1429" i="3"/>
  <c r="D1429" i="3"/>
  <c r="E1429" i="3"/>
  <c r="F1429" i="3"/>
  <c r="G1429" i="3"/>
  <c r="H1429" i="3"/>
  <c r="J1429" i="3"/>
  <c r="K1429" i="3"/>
  <c r="L1429" i="3"/>
  <c r="M1429" i="3"/>
  <c r="AN1429" i="3"/>
  <c r="AO1429" i="3"/>
  <c r="AP1429" i="3"/>
  <c r="AQ1429" i="3"/>
  <c r="AR1429" i="3"/>
  <c r="AS1429" i="3"/>
  <c r="AT1429" i="3"/>
  <c r="AU1429" i="3"/>
  <c r="BC1429" i="3"/>
  <c r="C1430" i="3"/>
  <c r="D1430" i="3"/>
  <c r="E1430" i="3"/>
  <c r="F1430" i="3"/>
  <c r="G1430" i="3"/>
  <c r="H1430" i="3"/>
  <c r="J1430" i="3"/>
  <c r="K1430" i="3"/>
  <c r="L1430" i="3"/>
  <c r="M1430" i="3"/>
  <c r="AN1430" i="3"/>
  <c r="AO1430" i="3"/>
  <c r="AP1430" i="3"/>
  <c r="AQ1430" i="3"/>
  <c r="AR1430" i="3"/>
  <c r="AS1430" i="3"/>
  <c r="AT1430" i="3"/>
  <c r="AU1430" i="3"/>
  <c r="BC1430" i="3"/>
  <c r="C1431" i="3"/>
  <c r="D1431" i="3"/>
  <c r="E1431" i="3"/>
  <c r="F1431" i="3"/>
  <c r="G1431" i="3"/>
  <c r="H1431" i="3"/>
  <c r="J1431" i="3"/>
  <c r="K1431" i="3"/>
  <c r="L1431" i="3"/>
  <c r="M1431" i="3"/>
  <c r="AN1431" i="3"/>
  <c r="AO1431" i="3"/>
  <c r="AP1431" i="3"/>
  <c r="AQ1431" i="3"/>
  <c r="AR1431" i="3"/>
  <c r="AS1431" i="3"/>
  <c r="AT1431" i="3"/>
  <c r="AU1431" i="3"/>
  <c r="BC1431" i="3"/>
  <c r="C1432" i="3"/>
  <c r="D1432" i="3"/>
  <c r="E1432" i="3"/>
  <c r="F1432" i="3"/>
  <c r="G1432" i="3"/>
  <c r="H1432" i="3"/>
  <c r="J1432" i="3"/>
  <c r="K1432" i="3"/>
  <c r="L1432" i="3"/>
  <c r="M1432" i="3"/>
  <c r="AN1432" i="3"/>
  <c r="AO1432" i="3"/>
  <c r="AP1432" i="3"/>
  <c r="AQ1432" i="3"/>
  <c r="AR1432" i="3"/>
  <c r="AS1432" i="3"/>
  <c r="AT1432" i="3"/>
  <c r="AU1432" i="3"/>
  <c r="BC1432" i="3"/>
  <c r="C1433" i="3"/>
  <c r="D1433" i="3"/>
  <c r="E1433" i="3"/>
  <c r="F1433" i="3"/>
  <c r="G1433" i="3"/>
  <c r="H1433" i="3"/>
  <c r="J1433" i="3"/>
  <c r="K1433" i="3"/>
  <c r="L1433" i="3"/>
  <c r="M1433" i="3"/>
  <c r="AN1433" i="3"/>
  <c r="AO1433" i="3"/>
  <c r="AP1433" i="3"/>
  <c r="AQ1433" i="3"/>
  <c r="AR1433" i="3"/>
  <c r="AS1433" i="3"/>
  <c r="AT1433" i="3"/>
  <c r="AU1433" i="3"/>
  <c r="BC1433" i="3"/>
  <c r="C1434" i="3"/>
  <c r="D1434" i="3"/>
  <c r="E1434" i="3"/>
  <c r="F1434" i="3"/>
  <c r="G1434" i="3"/>
  <c r="H1434" i="3"/>
  <c r="J1434" i="3"/>
  <c r="K1434" i="3"/>
  <c r="L1434" i="3"/>
  <c r="M1434" i="3"/>
  <c r="AN1434" i="3"/>
  <c r="AO1434" i="3"/>
  <c r="AP1434" i="3"/>
  <c r="AQ1434" i="3"/>
  <c r="AR1434" i="3"/>
  <c r="AS1434" i="3"/>
  <c r="AT1434" i="3"/>
  <c r="AU1434" i="3"/>
  <c r="BC1434" i="3"/>
  <c r="C1435" i="3"/>
  <c r="D1435" i="3"/>
  <c r="E1435" i="3"/>
  <c r="F1435" i="3"/>
  <c r="G1435" i="3"/>
  <c r="H1435" i="3"/>
  <c r="J1435" i="3"/>
  <c r="K1435" i="3"/>
  <c r="L1435" i="3"/>
  <c r="M1435" i="3"/>
  <c r="AN1435" i="3"/>
  <c r="AO1435" i="3"/>
  <c r="AP1435" i="3"/>
  <c r="AQ1435" i="3"/>
  <c r="AR1435" i="3"/>
  <c r="AS1435" i="3"/>
  <c r="AT1435" i="3"/>
  <c r="AU1435" i="3"/>
  <c r="BC1435" i="3"/>
  <c r="C1436" i="3"/>
  <c r="D1436" i="3"/>
  <c r="E1436" i="3"/>
  <c r="F1436" i="3"/>
  <c r="G1436" i="3"/>
  <c r="H1436" i="3"/>
  <c r="J1436" i="3"/>
  <c r="K1436" i="3"/>
  <c r="L1436" i="3"/>
  <c r="M1436" i="3"/>
  <c r="AN1436" i="3"/>
  <c r="AO1436" i="3"/>
  <c r="AP1436" i="3"/>
  <c r="AQ1436" i="3"/>
  <c r="AR1436" i="3"/>
  <c r="AS1436" i="3"/>
  <c r="AT1436" i="3"/>
  <c r="AU1436" i="3"/>
  <c r="BC1436" i="3"/>
  <c r="C1437" i="3"/>
  <c r="D1437" i="3"/>
  <c r="E1437" i="3"/>
  <c r="F1437" i="3"/>
  <c r="G1437" i="3"/>
  <c r="H1437" i="3"/>
  <c r="J1437" i="3"/>
  <c r="K1437" i="3"/>
  <c r="L1437" i="3"/>
  <c r="M1437" i="3"/>
  <c r="AN1437" i="3"/>
  <c r="AO1437" i="3"/>
  <c r="AP1437" i="3"/>
  <c r="AQ1437" i="3"/>
  <c r="AR1437" i="3"/>
  <c r="AS1437" i="3"/>
  <c r="AT1437" i="3"/>
  <c r="AU1437" i="3"/>
  <c r="BC1437" i="3"/>
  <c r="C1438" i="3"/>
  <c r="D1438" i="3"/>
  <c r="E1438" i="3"/>
  <c r="F1438" i="3"/>
  <c r="G1438" i="3"/>
  <c r="H1438" i="3"/>
  <c r="J1438" i="3"/>
  <c r="K1438" i="3"/>
  <c r="L1438" i="3"/>
  <c r="M1438" i="3"/>
  <c r="AN1438" i="3"/>
  <c r="AO1438" i="3"/>
  <c r="AP1438" i="3"/>
  <c r="AQ1438" i="3"/>
  <c r="AR1438" i="3"/>
  <c r="AS1438" i="3"/>
  <c r="AT1438" i="3"/>
  <c r="AU1438" i="3"/>
  <c r="BC1438" i="3"/>
  <c r="C1439" i="3"/>
  <c r="D1439" i="3"/>
  <c r="E1439" i="3"/>
  <c r="F1439" i="3"/>
  <c r="G1439" i="3"/>
  <c r="H1439" i="3"/>
  <c r="J1439" i="3"/>
  <c r="K1439" i="3"/>
  <c r="L1439" i="3"/>
  <c r="M1439" i="3"/>
  <c r="AN1439" i="3"/>
  <c r="AO1439" i="3"/>
  <c r="AP1439" i="3"/>
  <c r="AQ1439" i="3"/>
  <c r="AR1439" i="3"/>
  <c r="AS1439" i="3"/>
  <c r="AT1439" i="3"/>
  <c r="AU1439" i="3"/>
  <c r="BC1439" i="3"/>
  <c r="C1440" i="3"/>
  <c r="D1440" i="3"/>
  <c r="E1440" i="3"/>
  <c r="F1440" i="3"/>
  <c r="G1440" i="3"/>
  <c r="H1440" i="3"/>
  <c r="J1440" i="3"/>
  <c r="K1440" i="3"/>
  <c r="L1440" i="3"/>
  <c r="M1440" i="3"/>
  <c r="AN1440" i="3"/>
  <c r="AO1440" i="3"/>
  <c r="AP1440" i="3"/>
  <c r="AQ1440" i="3"/>
  <c r="AR1440" i="3"/>
  <c r="AS1440" i="3"/>
  <c r="AT1440" i="3"/>
  <c r="AU1440" i="3"/>
  <c r="BC1440" i="3"/>
  <c r="C1441" i="3"/>
  <c r="D1441" i="3"/>
  <c r="E1441" i="3"/>
  <c r="F1441" i="3"/>
  <c r="G1441" i="3"/>
  <c r="H1441" i="3"/>
  <c r="J1441" i="3"/>
  <c r="K1441" i="3"/>
  <c r="L1441" i="3"/>
  <c r="M1441" i="3"/>
  <c r="AN1441" i="3"/>
  <c r="AO1441" i="3"/>
  <c r="AP1441" i="3"/>
  <c r="AQ1441" i="3"/>
  <c r="AR1441" i="3"/>
  <c r="AS1441" i="3"/>
  <c r="AT1441" i="3"/>
  <c r="AU1441" i="3"/>
  <c r="BC1441" i="3"/>
  <c r="C1442" i="3"/>
  <c r="D1442" i="3"/>
  <c r="E1442" i="3"/>
  <c r="F1442" i="3"/>
  <c r="G1442" i="3"/>
  <c r="H1442" i="3"/>
  <c r="J1442" i="3"/>
  <c r="K1442" i="3"/>
  <c r="L1442" i="3"/>
  <c r="M1442" i="3"/>
  <c r="AN1442" i="3"/>
  <c r="AO1442" i="3"/>
  <c r="AP1442" i="3"/>
  <c r="AQ1442" i="3"/>
  <c r="AR1442" i="3"/>
  <c r="AS1442" i="3"/>
  <c r="AT1442" i="3"/>
  <c r="AU1442" i="3"/>
  <c r="BC1442" i="3"/>
  <c r="C1443" i="3"/>
  <c r="D1443" i="3"/>
  <c r="E1443" i="3"/>
  <c r="F1443" i="3"/>
  <c r="G1443" i="3"/>
  <c r="H1443" i="3"/>
  <c r="J1443" i="3"/>
  <c r="K1443" i="3"/>
  <c r="L1443" i="3"/>
  <c r="M1443" i="3"/>
  <c r="AN1443" i="3"/>
  <c r="AO1443" i="3"/>
  <c r="AP1443" i="3"/>
  <c r="AQ1443" i="3"/>
  <c r="AR1443" i="3"/>
  <c r="AS1443" i="3"/>
  <c r="AT1443" i="3"/>
  <c r="AU1443" i="3"/>
  <c r="BC1443" i="3"/>
  <c r="C1444" i="3"/>
  <c r="D1444" i="3"/>
  <c r="E1444" i="3"/>
  <c r="F1444" i="3"/>
  <c r="G1444" i="3"/>
  <c r="H1444" i="3"/>
  <c r="J1444" i="3"/>
  <c r="K1444" i="3"/>
  <c r="L1444" i="3"/>
  <c r="M1444" i="3"/>
  <c r="AN1444" i="3"/>
  <c r="AO1444" i="3"/>
  <c r="AP1444" i="3"/>
  <c r="AQ1444" i="3"/>
  <c r="AR1444" i="3"/>
  <c r="AS1444" i="3"/>
  <c r="AT1444" i="3"/>
  <c r="AU1444" i="3"/>
  <c r="BC1444" i="3"/>
  <c r="C1445" i="3"/>
  <c r="D1445" i="3"/>
  <c r="E1445" i="3"/>
  <c r="F1445" i="3"/>
  <c r="G1445" i="3"/>
  <c r="H1445" i="3"/>
  <c r="J1445" i="3"/>
  <c r="K1445" i="3"/>
  <c r="L1445" i="3"/>
  <c r="M1445" i="3"/>
  <c r="AN1445" i="3"/>
  <c r="AO1445" i="3"/>
  <c r="AP1445" i="3"/>
  <c r="AQ1445" i="3"/>
  <c r="AR1445" i="3"/>
  <c r="AS1445" i="3"/>
  <c r="AT1445" i="3"/>
  <c r="AU1445" i="3"/>
  <c r="BC1445" i="3"/>
  <c r="C1446" i="3"/>
  <c r="D1446" i="3"/>
  <c r="E1446" i="3"/>
  <c r="F1446" i="3"/>
  <c r="G1446" i="3"/>
  <c r="H1446" i="3"/>
  <c r="J1446" i="3"/>
  <c r="K1446" i="3"/>
  <c r="L1446" i="3"/>
  <c r="M1446" i="3"/>
  <c r="AN1446" i="3"/>
  <c r="AO1446" i="3"/>
  <c r="AP1446" i="3"/>
  <c r="AQ1446" i="3"/>
  <c r="AR1446" i="3"/>
  <c r="AS1446" i="3"/>
  <c r="AT1446" i="3"/>
  <c r="AU1446" i="3"/>
  <c r="BC1446" i="3"/>
  <c r="C1447" i="3"/>
  <c r="D1447" i="3"/>
  <c r="E1447" i="3"/>
  <c r="F1447" i="3"/>
  <c r="G1447" i="3"/>
  <c r="H1447" i="3"/>
  <c r="J1447" i="3"/>
  <c r="K1447" i="3"/>
  <c r="L1447" i="3"/>
  <c r="M1447" i="3"/>
  <c r="AN1447" i="3"/>
  <c r="AO1447" i="3"/>
  <c r="AP1447" i="3"/>
  <c r="AQ1447" i="3"/>
  <c r="AR1447" i="3"/>
  <c r="AS1447" i="3"/>
  <c r="AT1447" i="3"/>
  <c r="AU1447" i="3"/>
  <c r="BC1447" i="3"/>
  <c r="C1448" i="3"/>
  <c r="D1448" i="3"/>
  <c r="E1448" i="3"/>
  <c r="F1448" i="3"/>
  <c r="G1448" i="3"/>
  <c r="H1448" i="3"/>
  <c r="J1448" i="3"/>
  <c r="K1448" i="3"/>
  <c r="L1448" i="3"/>
  <c r="M1448" i="3"/>
  <c r="AN1448" i="3"/>
  <c r="AO1448" i="3"/>
  <c r="AP1448" i="3"/>
  <c r="AQ1448" i="3"/>
  <c r="AR1448" i="3"/>
  <c r="AS1448" i="3"/>
  <c r="AT1448" i="3"/>
  <c r="AU1448" i="3"/>
  <c r="BC1448" i="3"/>
  <c r="C1449" i="3"/>
  <c r="D1449" i="3"/>
  <c r="E1449" i="3"/>
  <c r="F1449" i="3"/>
  <c r="G1449" i="3"/>
  <c r="H1449" i="3"/>
  <c r="J1449" i="3"/>
  <c r="K1449" i="3"/>
  <c r="L1449" i="3"/>
  <c r="M1449" i="3"/>
  <c r="AN1449" i="3"/>
  <c r="AO1449" i="3"/>
  <c r="AP1449" i="3"/>
  <c r="AQ1449" i="3"/>
  <c r="AR1449" i="3"/>
  <c r="AS1449" i="3"/>
  <c r="AT1449" i="3"/>
  <c r="AU1449" i="3"/>
  <c r="BC1449" i="3"/>
  <c r="C1450" i="3"/>
  <c r="D1450" i="3"/>
  <c r="E1450" i="3"/>
  <c r="F1450" i="3"/>
  <c r="G1450" i="3"/>
  <c r="H1450" i="3"/>
  <c r="J1450" i="3"/>
  <c r="K1450" i="3"/>
  <c r="L1450" i="3"/>
  <c r="M1450" i="3"/>
  <c r="AN1450" i="3"/>
  <c r="AO1450" i="3"/>
  <c r="AP1450" i="3"/>
  <c r="AQ1450" i="3"/>
  <c r="AR1450" i="3"/>
  <c r="AS1450" i="3"/>
  <c r="AT1450" i="3"/>
  <c r="AU1450" i="3"/>
  <c r="BC1450" i="3"/>
  <c r="C1451" i="3"/>
  <c r="D1451" i="3"/>
  <c r="E1451" i="3"/>
  <c r="F1451" i="3"/>
  <c r="G1451" i="3"/>
  <c r="H1451" i="3"/>
  <c r="J1451" i="3"/>
  <c r="K1451" i="3"/>
  <c r="L1451" i="3"/>
  <c r="M1451" i="3"/>
  <c r="AN1451" i="3"/>
  <c r="AO1451" i="3"/>
  <c r="AP1451" i="3"/>
  <c r="AQ1451" i="3"/>
  <c r="AR1451" i="3"/>
  <c r="AS1451" i="3"/>
  <c r="AT1451" i="3"/>
  <c r="AU1451" i="3"/>
  <c r="BC1451" i="3"/>
  <c r="C1452" i="3"/>
  <c r="D1452" i="3"/>
  <c r="E1452" i="3"/>
  <c r="F1452" i="3"/>
  <c r="G1452" i="3"/>
  <c r="H1452" i="3"/>
  <c r="J1452" i="3"/>
  <c r="K1452" i="3"/>
  <c r="L1452" i="3"/>
  <c r="M1452" i="3"/>
  <c r="AN1452" i="3"/>
  <c r="AO1452" i="3"/>
  <c r="AP1452" i="3"/>
  <c r="AQ1452" i="3"/>
  <c r="AR1452" i="3"/>
  <c r="AS1452" i="3"/>
  <c r="AT1452" i="3"/>
  <c r="AU1452" i="3"/>
  <c r="BC1452" i="3"/>
  <c r="C1453" i="3"/>
  <c r="D1453" i="3"/>
  <c r="E1453" i="3"/>
  <c r="F1453" i="3"/>
  <c r="G1453" i="3"/>
  <c r="H1453" i="3"/>
  <c r="J1453" i="3"/>
  <c r="K1453" i="3"/>
  <c r="L1453" i="3"/>
  <c r="M1453" i="3"/>
  <c r="AN1453" i="3"/>
  <c r="AO1453" i="3"/>
  <c r="AP1453" i="3"/>
  <c r="AQ1453" i="3"/>
  <c r="AR1453" i="3"/>
  <c r="AS1453" i="3"/>
  <c r="AT1453" i="3"/>
  <c r="AU1453" i="3"/>
  <c r="BC1453" i="3"/>
  <c r="C1454" i="3"/>
  <c r="D1454" i="3"/>
  <c r="E1454" i="3"/>
  <c r="F1454" i="3"/>
  <c r="G1454" i="3"/>
  <c r="H1454" i="3"/>
  <c r="J1454" i="3"/>
  <c r="K1454" i="3"/>
  <c r="L1454" i="3"/>
  <c r="M1454" i="3"/>
  <c r="AN1454" i="3"/>
  <c r="AO1454" i="3"/>
  <c r="AP1454" i="3"/>
  <c r="AQ1454" i="3"/>
  <c r="AR1454" i="3"/>
  <c r="AS1454" i="3"/>
  <c r="AT1454" i="3"/>
  <c r="AU1454" i="3"/>
  <c r="BC1454" i="3"/>
  <c r="C1455" i="3"/>
  <c r="D1455" i="3"/>
  <c r="E1455" i="3"/>
  <c r="F1455" i="3"/>
  <c r="G1455" i="3"/>
  <c r="H1455" i="3"/>
  <c r="J1455" i="3"/>
  <c r="K1455" i="3"/>
  <c r="L1455" i="3"/>
  <c r="M1455" i="3"/>
  <c r="AN1455" i="3"/>
  <c r="AO1455" i="3"/>
  <c r="AP1455" i="3"/>
  <c r="AQ1455" i="3"/>
  <c r="AR1455" i="3"/>
  <c r="AS1455" i="3"/>
  <c r="AT1455" i="3"/>
  <c r="AU1455" i="3"/>
  <c r="BC1455" i="3"/>
  <c r="C1456" i="3"/>
  <c r="D1456" i="3"/>
  <c r="E1456" i="3"/>
  <c r="F1456" i="3"/>
  <c r="G1456" i="3"/>
  <c r="H1456" i="3"/>
  <c r="J1456" i="3"/>
  <c r="K1456" i="3"/>
  <c r="L1456" i="3"/>
  <c r="M1456" i="3"/>
  <c r="AN1456" i="3"/>
  <c r="AO1456" i="3"/>
  <c r="AP1456" i="3"/>
  <c r="AQ1456" i="3"/>
  <c r="AR1456" i="3"/>
  <c r="AS1456" i="3"/>
  <c r="AT1456" i="3"/>
  <c r="AU1456" i="3"/>
  <c r="BC1456" i="3"/>
  <c r="C1457" i="3"/>
  <c r="D1457" i="3"/>
  <c r="E1457" i="3"/>
  <c r="F1457" i="3"/>
  <c r="G1457" i="3"/>
  <c r="H1457" i="3"/>
  <c r="J1457" i="3"/>
  <c r="K1457" i="3"/>
  <c r="L1457" i="3"/>
  <c r="M1457" i="3"/>
  <c r="AN1457" i="3"/>
  <c r="AO1457" i="3"/>
  <c r="AP1457" i="3"/>
  <c r="AQ1457" i="3"/>
  <c r="AR1457" i="3"/>
  <c r="AS1457" i="3"/>
  <c r="AT1457" i="3"/>
  <c r="AU1457" i="3"/>
  <c r="BC1457" i="3"/>
  <c r="C1458" i="3"/>
  <c r="D1458" i="3"/>
  <c r="E1458" i="3"/>
  <c r="F1458" i="3"/>
  <c r="G1458" i="3"/>
  <c r="H1458" i="3"/>
  <c r="J1458" i="3"/>
  <c r="K1458" i="3"/>
  <c r="L1458" i="3"/>
  <c r="M1458" i="3"/>
  <c r="AN1458" i="3"/>
  <c r="AO1458" i="3"/>
  <c r="AP1458" i="3"/>
  <c r="AQ1458" i="3"/>
  <c r="AR1458" i="3"/>
  <c r="AS1458" i="3"/>
  <c r="AT1458" i="3"/>
  <c r="AU1458" i="3"/>
  <c r="BC1458" i="3"/>
  <c r="C1459" i="3"/>
  <c r="D1459" i="3"/>
  <c r="E1459" i="3"/>
  <c r="F1459" i="3"/>
  <c r="G1459" i="3"/>
  <c r="H1459" i="3"/>
  <c r="J1459" i="3"/>
  <c r="K1459" i="3"/>
  <c r="L1459" i="3"/>
  <c r="M1459" i="3"/>
  <c r="AN1459" i="3"/>
  <c r="AO1459" i="3"/>
  <c r="AP1459" i="3"/>
  <c r="AQ1459" i="3"/>
  <c r="AR1459" i="3"/>
  <c r="AS1459" i="3"/>
  <c r="AT1459" i="3"/>
  <c r="AU1459" i="3"/>
  <c r="BC1459" i="3"/>
  <c r="C1460" i="3"/>
  <c r="D1460" i="3"/>
  <c r="E1460" i="3"/>
  <c r="F1460" i="3"/>
  <c r="G1460" i="3"/>
  <c r="H1460" i="3"/>
  <c r="J1460" i="3"/>
  <c r="K1460" i="3"/>
  <c r="L1460" i="3"/>
  <c r="M1460" i="3"/>
  <c r="AN1460" i="3"/>
  <c r="AO1460" i="3"/>
  <c r="AP1460" i="3"/>
  <c r="AQ1460" i="3"/>
  <c r="AR1460" i="3"/>
  <c r="AS1460" i="3"/>
  <c r="AT1460" i="3"/>
  <c r="AU1460" i="3"/>
  <c r="BC1460" i="3"/>
  <c r="C1461" i="3"/>
  <c r="D1461" i="3"/>
  <c r="E1461" i="3"/>
  <c r="F1461" i="3"/>
  <c r="G1461" i="3"/>
  <c r="H1461" i="3"/>
  <c r="J1461" i="3"/>
  <c r="K1461" i="3"/>
  <c r="L1461" i="3"/>
  <c r="M1461" i="3"/>
  <c r="AN1461" i="3"/>
  <c r="AO1461" i="3"/>
  <c r="AP1461" i="3"/>
  <c r="AQ1461" i="3"/>
  <c r="AR1461" i="3"/>
  <c r="AS1461" i="3"/>
  <c r="AT1461" i="3"/>
  <c r="AU1461" i="3"/>
  <c r="BR1461" i="3"/>
  <c r="BS1461" i="3"/>
  <c r="BT1461" i="3"/>
  <c r="C1463" i="3"/>
  <c r="D1463" i="3"/>
  <c r="E1463" i="3"/>
  <c r="F1463" i="3"/>
  <c r="G1463" i="3"/>
  <c r="H1463" i="3"/>
  <c r="J1463" i="3"/>
  <c r="K1463" i="3"/>
  <c r="L1463" i="3"/>
  <c r="M1463" i="3"/>
  <c r="AN1463" i="3"/>
  <c r="AO1463" i="3"/>
  <c r="AP1463" i="3"/>
  <c r="AQ1463" i="3"/>
  <c r="AR1463" i="3"/>
  <c r="AS1463" i="3"/>
  <c r="AT1463" i="3"/>
  <c r="AU1463" i="3"/>
  <c r="BC1463" i="3"/>
  <c r="C1464" i="3"/>
  <c r="D1464" i="3"/>
  <c r="E1464" i="3"/>
  <c r="F1464" i="3"/>
  <c r="G1464" i="3"/>
  <c r="H1464" i="3"/>
  <c r="J1464" i="3"/>
  <c r="K1464" i="3"/>
  <c r="L1464" i="3"/>
  <c r="M1464" i="3"/>
  <c r="AN1464" i="3"/>
  <c r="AO1464" i="3"/>
  <c r="AP1464" i="3"/>
  <c r="AQ1464" i="3"/>
  <c r="AR1464" i="3"/>
  <c r="AS1464" i="3"/>
  <c r="AT1464" i="3"/>
  <c r="AU1464" i="3"/>
  <c r="BC1464" i="3"/>
  <c r="C1465" i="3"/>
  <c r="D1465" i="3"/>
  <c r="E1465" i="3"/>
  <c r="F1465" i="3"/>
  <c r="G1465" i="3"/>
  <c r="H1465" i="3"/>
  <c r="J1465" i="3"/>
  <c r="K1465" i="3"/>
  <c r="L1465" i="3"/>
  <c r="M1465" i="3"/>
  <c r="AN1465" i="3"/>
  <c r="AO1465" i="3"/>
  <c r="AP1465" i="3"/>
  <c r="AQ1465" i="3"/>
  <c r="AR1465" i="3"/>
  <c r="AS1465" i="3"/>
  <c r="AT1465" i="3"/>
  <c r="AU1465" i="3"/>
  <c r="BC1465" i="3"/>
  <c r="C1466" i="3"/>
  <c r="D1466" i="3"/>
  <c r="E1466" i="3"/>
  <c r="F1466" i="3"/>
  <c r="G1466" i="3"/>
  <c r="H1466" i="3"/>
  <c r="J1466" i="3"/>
  <c r="K1466" i="3"/>
  <c r="L1466" i="3"/>
  <c r="M1466" i="3"/>
  <c r="AN1466" i="3"/>
  <c r="AO1466" i="3"/>
  <c r="AP1466" i="3"/>
  <c r="AQ1466" i="3"/>
  <c r="AR1466" i="3"/>
  <c r="AS1466" i="3"/>
  <c r="AT1466" i="3"/>
  <c r="AU1466" i="3"/>
  <c r="BC1466" i="3"/>
  <c r="C1467" i="3"/>
  <c r="D1467" i="3"/>
  <c r="E1467" i="3"/>
  <c r="F1467" i="3"/>
  <c r="G1467" i="3"/>
  <c r="H1467" i="3"/>
  <c r="J1467" i="3"/>
  <c r="K1467" i="3"/>
  <c r="L1467" i="3"/>
  <c r="M1467" i="3"/>
  <c r="AN1467" i="3"/>
  <c r="AO1467" i="3"/>
  <c r="AP1467" i="3"/>
  <c r="AQ1467" i="3"/>
  <c r="AR1467" i="3"/>
  <c r="AS1467" i="3"/>
  <c r="AT1467" i="3"/>
  <c r="AU1467" i="3"/>
  <c r="BC1467" i="3"/>
  <c r="C1468" i="3"/>
  <c r="D1468" i="3"/>
  <c r="E1468" i="3"/>
  <c r="F1468" i="3"/>
  <c r="G1468" i="3"/>
  <c r="H1468" i="3"/>
  <c r="J1468" i="3"/>
  <c r="K1468" i="3"/>
  <c r="L1468" i="3"/>
  <c r="M1468" i="3"/>
  <c r="AN1468" i="3"/>
  <c r="AO1468" i="3"/>
  <c r="AP1468" i="3"/>
  <c r="AQ1468" i="3"/>
  <c r="AR1468" i="3"/>
  <c r="AS1468" i="3"/>
  <c r="AT1468" i="3"/>
  <c r="AU1468" i="3"/>
  <c r="BC1468" i="3"/>
  <c r="C1469" i="3"/>
  <c r="D1469" i="3"/>
  <c r="E1469" i="3"/>
  <c r="F1469" i="3"/>
  <c r="G1469" i="3"/>
  <c r="H1469" i="3"/>
  <c r="J1469" i="3"/>
  <c r="K1469" i="3"/>
  <c r="L1469" i="3"/>
  <c r="M1469" i="3"/>
  <c r="AN1469" i="3"/>
  <c r="AO1469" i="3"/>
  <c r="AP1469" i="3"/>
  <c r="AQ1469" i="3"/>
  <c r="AR1469" i="3"/>
  <c r="AS1469" i="3"/>
  <c r="AT1469" i="3"/>
  <c r="AU1469" i="3"/>
  <c r="BC1469" i="3"/>
  <c r="C1470" i="3"/>
  <c r="D1470" i="3"/>
  <c r="E1470" i="3"/>
  <c r="F1470" i="3"/>
  <c r="G1470" i="3"/>
  <c r="H1470" i="3"/>
  <c r="J1470" i="3"/>
  <c r="K1470" i="3"/>
  <c r="L1470" i="3"/>
  <c r="M1470" i="3"/>
  <c r="AN1470" i="3"/>
  <c r="AO1470" i="3"/>
  <c r="AP1470" i="3"/>
  <c r="AQ1470" i="3"/>
  <c r="AR1470" i="3"/>
  <c r="AS1470" i="3"/>
  <c r="AT1470" i="3"/>
  <c r="AU1470" i="3"/>
  <c r="BC1470" i="3"/>
  <c r="C1471" i="3"/>
  <c r="D1471" i="3"/>
  <c r="E1471" i="3"/>
  <c r="F1471" i="3"/>
  <c r="G1471" i="3"/>
  <c r="H1471" i="3"/>
  <c r="J1471" i="3"/>
  <c r="K1471" i="3"/>
  <c r="L1471" i="3"/>
  <c r="M1471" i="3"/>
  <c r="AN1471" i="3"/>
  <c r="AO1471" i="3"/>
  <c r="AP1471" i="3"/>
  <c r="AQ1471" i="3"/>
  <c r="AR1471" i="3"/>
  <c r="AS1471" i="3"/>
  <c r="AT1471" i="3"/>
  <c r="AU1471" i="3"/>
  <c r="BC1471" i="3"/>
  <c r="C1472" i="3"/>
  <c r="D1472" i="3"/>
  <c r="E1472" i="3"/>
  <c r="F1472" i="3"/>
  <c r="G1472" i="3"/>
  <c r="H1472" i="3"/>
  <c r="J1472" i="3"/>
  <c r="K1472" i="3"/>
  <c r="L1472" i="3"/>
  <c r="M1472" i="3"/>
  <c r="AN1472" i="3"/>
  <c r="AO1472" i="3"/>
  <c r="AP1472" i="3"/>
  <c r="AQ1472" i="3"/>
  <c r="AR1472" i="3"/>
  <c r="AS1472" i="3"/>
  <c r="AT1472" i="3"/>
  <c r="AU1472" i="3"/>
  <c r="BC1472" i="3"/>
  <c r="C1473" i="3"/>
  <c r="D1473" i="3"/>
  <c r="E1473" i="3"/>
  <c r="F1473" i="3"/>
  <c r="G1473" i="3"/>
  <c r="H1473" i="3"/>
  <c r="J1473" i="3"/>
  <c r="K1473" i="3"/>
  <c r="L1473" i="3"/>
  <c r="M1473" i="3"/>
  <c r="AN1473" i="3"/>
  <c r="AO1473" i="3"/>
  <c r="AP1473" i="3"/>
  <c r="AQ1473" i="3"/>
  <c r="AR1473" i="3"/>
  <c r="AS1473" i="3"/>
  <c r="AT1473" i="3"/>
  <c r="AU1473" i="3"/>
  <c r="BC1473" i="3"/>
  <c r="C1474" i="3"/>
  <c r="D1474" i="3"/>
  <c r="E1474" i="3"/>
  <c r="F1474" i="3"/>
  <c r="G1474" i="3"/>
  <c r="H1474" i="3"/>
  <c r="J1474" i="3"/>
  <c r="K1474" i="3"/>
  <c r="L1474" i="3"/>
  <c r="M1474" i="3"/>
  <c r="AN1474" i="3"/>
  <c r="AO1474" i="3"/>
  <c r="AP1474" i="3"/>
  <c r="AQ1474" i="3"/>
  <c r="AR1474" i="3"/>
  <c r="AS1474" i="3"/>
  <c r="AT1474" i="3"/>
  <c r="AU1474" i="3"/>
  <c r="BC1474" i="3"/>
  <c r="C1475" i="3"/>
  <c r="D1475" i="3"/>
  <c r="E1475" i="3"/>
  <c r="F1475" i="3"/>
  <c r="G1475" i="3"/>
  <c r="H1475" i="3"/>
  <c r="J1475" i="3"/>
  <c r="K1475" i="3"/>
  <c r="L1475" i="3"/>
  <c r="M1475" i="3"/>
  <c r="AN1475" i="3"/>
  <c r="AO1475" i="3"/>
  <c r="AP1475" i="3"/>
  <c r="AQ1475" i="3"/>
  <c r="AR1475" i="3"/>
  <c r="AS1475" i="3"/>
  <c r="AT1475" i="3"/>
  <c r="AU1475" i="3"/>
  <c r="BC1475" i="3"/>
  <c r="C1476" i="3"/>
  <c r="D1476" i="3"/>
  <c r="E1476" i="3"/>
  <c r="F1476" i="3"/>
  <c r="G1476" i="3"/>
  <c r="H1476" i="3"/>
  <c r="J1476" i="3"/>
  <c r="K1476" i="3"/>
  <c r="L1476" i="3"/>
  <c r="M1476" i="3"/>
  <c r="AN1476" i="3"/>
  <c r="AO1476" i="3"/>
  <c r="AP1476" i="3"/>
  <c r="AQ1476" i="3"/>
  <c r="AR1476" i="3"/>
  <c r="AS1476" i="3"/>
  <c r="AT1476" i="3"/>
  <c r="AU1476" i="3"/>
  <c r="BC1476" i="3"/>
  <c r="C1477" i="3"/>
  <c r="D1477" i="3"/>
  <c r="E1477" i="3"/>
  <c r="F1477" i="3"/>
  <c r="G1477" i="3"/>
  <c r="H1477" i="3"/>
  <c r="J1477" i="3"/>
  <c r="K1477" i="3"/>
  <c r="L1477" i="3"/>
  <c r="M1477" i="3"/>
  <c r="AN1477" i="3"/>
  <c r="AO1477" i="3"/>
  <c r="AP1477" i="3"/>
  <c r="AQ1477" i="3"/>
  <c r="AR1477" i="3"/>
  <c r="AS1477" i="3"/>
  <c r="AT1477" i="3"/>
  <c r="AU1477" i="3"/>
  <c r="BC1477" i="3"/>
  <c r="C1478" i="3"/>
  <c r="D1478" i="3"/>
  <c r="E1478" i="3"/>
  <c r="F1478" i="3"/>
  <c r="G1478" i="3"/>
  <c r="H1478" i="3"/>
  <c r="J1478" i="3"/>
  <c r="K1478" i="3"/>
  <c r="L1478" i="3"/>
  <c r="M1478" i="3"/>
  <c r="AN1478" i="3"/>
  <c r="AO1478" i="3"/>
  <c r="AP1478" i="3"/>
  <c r="AQ1478" i="3"/>
  <c r="AR1478" i="3"/>
  <c r="AS1478" i="3"/>
  <c r="AT1478" i="3"/>
  <c r="AU1478" i="3"/>
  <c r="BC1478" i="3"/>
  <c r="C1479" i="3"/>
  <c r="D1479" i="3"/>
  <c r="E1479" i="3"/>
  <c r="F1479" i="3"/>
  <c r="G1479" i="3"/>
  <c r="H1479" i="3"/>
  <c r="J1479" i="3"/>
  <c r="K1479" i="3"/>
  <c r="L1479" i="3"/>
  <c r="M1479" i="3"/>
  <c r="AN1479" i="3"/>
  <c r="AO1479" i="3"/>
  <c r="AP1479" i="3"/>
  <c r="AQ1479" i="3"/>
  <c r="AR1479" i="3"/>
  <c r="AS1479" i="3"/>
  <c r="AT1479" i="3"/>
  <c r="AU1479" i="3"/>
  <c r="BC1479" i="3"/>
  <c r="C1480" i="3"/>
  <c r="D1480" i="3"/>
  <c r="E1480" i="3"/>
  <c r="F1480" i="3"/>
  <c r="G1480" i="3"/>
  <c r="H1480" i="3"/>
  <c r="J1480" i="3"/>
  <c r="K1480" i="3"/>
  <c r="L1480" i="3"/>
  <c r="M1480" i="3"/>
  <c r="AN1480" i="3"/>
  <c r="AO1480" i="3"/>
  <c r="AP1480" i="3"/>
  <c r="AQ1480" i="3"/>
  <c r="AR1480" i="3"/>
  <c r="AS1480" i="3"/>
  <c r="AT1480" i="3"/>
  <c r="AU1480" i="3"/>
  <c r="BC1480" i="3"/>
  <c r="C1481" i="3"/>
  <c r="D1481" i="3"/>
  <c r="E1481" i="3"/>
  <c r="F1481" i="3"/>
  <c r="G1481" i="3"/>
  <c r="H1481" i="3"/>
  <c r="J1481" i="3"/>
  <c r="K1481" i="3"/>
  <c r="L1481" i="3"/>
  <c r="M1481" i="3"/>
  <c r="AN1481" i="3"/>
  <c r="AO1481" i="3"/>
  <c r="AP1481" i="3"/>
  <c r="AQ1481" i="3"/>
  <c r="AR1481" i="3"/>
  <c r="AS1481" i="3"/>
  <c r="AT1481" i="3"/>
  <c r="AU1481" i="3"/>
  <c r="BC1481" i="3"/>
  <c r="C1482" i="3"/>
  <c r="D1482" i="3"/>
  <c r="E1482" i="3"/>
  <c r="F1482" i="3"/>
  <c r="G1482" i="3"/>
  <c r="H1482" i="3"/>
  <c r="J1482" i="3"/>
  <c r="K1482" i="3"/>
  <c r="L1482" i="3"/>
  <c r="M1482" i="3"/>
  <c r="AN1482" i="3"/>
  <c r="AO1482" i="3"/>
  <c r="AP1482" i="3"/>
  <c r="AQ1482" i="3"/>
  <c r="AR1482" i="3"/>
  <c r="AS1482" i="3"/>
  <c r="AT1482" i="3"/>
  <c r="AU1482" i="3"/>
  <c r="BC1482" i="3"/>
  <c r="C1483" i="3"/>
  <c r="D1483" i="3"/>
  <c r="E1483" i="3"/>
  <c r="F1483" i="3"/>
  <c r="G1483" i="3"/>
  <c r="H1483" i="3"/>
  <c r="J1483" i="3"/>
  <c r="K1483" i="3"/>
  <c r="L1483" i="3"/>
  <c r="M1483" i="3"/>
  <c r="AN1483" i="3"/>
  <c r="AO1483" i="3"/>
  <c r="AP1483" i="3"/>
  <c r="AQ1483" i="3"/>
  <c r="AR1483" i="3"/>
  <c r="AS1483" i="3"/>
  <c r="AT1483" i="3"/>
  <c r="AU1483" i="3"/>
  <c r="BC1483" i="3"/>
  <c r="C1484" i="3"/>
  <c r="D1484" i="3"/>
  <c r="E1484" i="3"/>
  <c r="F1484" i="3"/>
  <c r="G1484" i="3"/>
  <c r="H1484" i="3"/>
  <c r="J1484" i="3"/>
  <c r="K1484" i="3"/>
  <c r="L1484" i="3"/>
  <c r="M1484" i="3"/>
  <c r="AN1484" i="3"/>
  <c r="AO1484" i="3"/>
  <c r="AP1484" i="3"/>
  <c r="AQ1484" i="3"/>
  <c r="AR1484" i="3"/>
  <c r="AS1484" i="3"/>
  <c r="AT1484" i="3"/>
  <c r="AU1484" i="3"/>
  <c r="BC1484" i="3"/>
  <c r="C1485" i="3"/>
  <c r="D1485" i="3"/>
  <c r="E1485" i="3"/>
  <c r="F1485" i="3"/>
  <c r="G1485" i="3"/>
  <c r="H1485" i="3"/>
  <c r="J1485" i="3"/>
  <c r="K1485" i="3"/>
  <c r="L1485" i="3"/>
  <c r="M1485" i="3"/>
  <c r="AN1485" i="3"/>
  <c r="AO1485" i="3"/>
  <c r="AP1485" i="3"/>
  <c r="AQ1485" i="3"/>
  <c r="AR1485" i="3"/>
  <c r="AS1485" i="3"/>
  <c r="AT1485" i="3"/>
  <c r="AU1485" i="3"/>
  <c r="BC1485" i="3"/>
  <c r="C1486" i="3"/>
  <c r="D1486" i="3"/>
  <c r="E1486" i="3"/>
  <c r="F1486" i="3"/>
  <c r="G1486" i="3"/>
  <c r="H1486" i="3"/>
  <c r="J1486" i="3"/>
  <c r="K1486" i="3"/>
  <c r="L1486" i="3"/>
  <c r="M1486" i="3"/>
  <c r="AN1486" i="3"/>
  <c r="AO1486" i="3"/>
  <c r="AP1486" i="3"/>
  <c r="AQ1486" i="3"/>
  <c r="AR1486" i="3"/>
  <c r="AS1486" i="3"/>
  <c r="AT1486" i="3"/>
  <c r="AU1486" i="3"/>
  <c r="BC1486" i="3"/>
  <c r="C1487" i="3"/>
  <c r="D1487" i="3"/>
  <c r="E1487" i="3"/>
  <c r="F1487" i="3"/>
  <c r="G1487" i="3"/>
  <c r="H1487" i="3"/>
  <c r="J1487" i="3"/>
  <c r="K1487" i="3"/>
  <c r="L1487" i="3"/>
  <c r="M1487" i="3"/>
  <c r="AN1487" i="3"/>
  <c r="AO1487" i="3"/>
  <c r="AP1487" i="3"/>
  <c r="AQ1487" i="3"/>
  <c r="AR1487" i="3"/>
  <c r="AS1487" i="3"/>
  <c r="AT1487" i="3"/>
  <c r="AU1487" i="3"/>
  <c r="BC1487" i="3"/>
  <c r="C1488" i="3"/>
  <c r="D1488" i="3"/>
  <c r="E1488" i="3"/>
  <c r="F1488" i="3"/>
  <c r="G1488" i="3"/>
  <c r="H1488" i="3"/>
  <c r="J1488" i="3"/>
  <c r="K1488" i="3"/>
  <c r="L1488" i="3"/>
  <c r="M1488" i="3"/>
  <c r="AN1488" i="3"/>
  <c r="AO1488" i="3"/>
  <c r="AP1488" i="3"/>
  <c r="AQ1488" i="3"/>
  <c r="AR1488" i="3"/>
  <c r="AS1488" i="3"/>
  <c r="AT1488" i="3"/>
  <c r="AU1488" i="3"/>
  <c r="BC1488" i="3"/>
  <c r="C1489" i="3"/>
  <c r="D1489" i="3"/>
  <c r="E1489" i="3"/>
  <c r="F1489" i="3"/>
  <c r="G1489" i="3"/>
  <c r="H1489" i="3"/>
  <c r="J1489" i="3"/>
  <c r="K1489" i="3"/>
  <c r="L1489" i="3"/>
  <c r="M1489" i="3"/>
  <c r="AN1489" i="3"/>
  <c r="AO1489" i="3"/>
  <c r="AP1489" i="3"/>
  <c r="AQ1489" i="3"/>
  <c r="AR1489" i="3"/>
  <c r="AS1489" i="3"/>
  <c r="AT1489" i="3"/>
  <c r="AU1489" i="3"/>
  <c r="BC1489" i="3"/>
  <c r="C1490" i="3"/>
  <c r="D1490" i="3"/>
  <c r="E1490" i="3"/>
  <c r="F1490" i="3"/>
  <c r="G1490" i="3"/>
  <c r="H1490" i="3"/>
  <c r="J1490" i="3"/>
  <c r="K1490" i="3"/>
  <c r="L1490" i="3"/>
  <c r="M1490" i="3"/>
  <c r="AN1490" i="3"/>
  <c r="AO1490" i="3"/>
  <c r="AP1490" i="3"/>
  <c r="AQ1490" i="3"/>
  <c r="AR1490" i="3"/>
  <c r="AS1490" i="3"/>
  <c r="AT1490" i="3"/>
  <c r="AU1490" i="3"/>
  <c r="BC1490" i="3"/>
  <c r="C1491" i="3"/>
  <c r="D1491" i="3"/>
  <c r="E1491" i="3"/>
  <c r="F1491" i="3"/>
  <c r="G1491" i="3"/>
  <c r="H1491" i="3"/>
  <c r="J1491" i="3"/>
  <c r="K1491" i="3"/>
  <c r="L1491" i="3"/>
  <c r="M1491" i="3"/>
  <c r="AN1491" i="3"/>
  <c r="AO1491" i="3"/>
  <c r="AP1491" i="3"/>
  <c r="AQ1491" i="3"/>
  <c r="AR1491" i="3"/>
  <c r="AS1491" i="3"/>
  <c r="AT1491" i="3"/>
  <c r="AU1491" i="3"/>
  <c r="BC1491" i="3"/>
  <c r="C1492" i="3"/>
  <c r="D1492" i="3"/>
  <c r="E1492" i="3"/>
  <c r="F1492" i="3"/>
  <c r="G1492" i="3"/>
  <c r="H1492" i="3"/>
  <c r="J1492" i="3"/>
  <c r="K1492" i="3"/>
  <c r="L1492" i="3"/>
  <c r="M1492" i="3"/>
  <c r="AN1492" i="3"/>
  <c r="AO1492" i="3"/>
  <c r="AP1492" i="3"/>
  <c r="AQ1492" i="3"/>
  <c r="AR1492" i="3"/>
  <c r="AS1492" i="3"/>
  <c r="AT1492" i="3"/>
  <c r="AU1492" i="3"/>
  <c r="BC1492" i="3"/>
  <c r="C1493" i="3"/>
  <c r="D1493" i="3"/>
  <c r="E1493" i="3"/>
  <c r="F1493" i="3"/>
  <c r="G1493" i="3"/>
  <c r="H1493" i="3"/>
  <c r="J1493" i="3"/>
  <c r="K1493" i="3"/>
  <c r="L1493" i="3"/>
  <c r="M1493" i="3"/>
  <c r="AN1493" i="3"/>
  <c r="AO1493" i="3"/>
  <c r="AP1493" i="3"/>
  <c r="AQ1493" i="3"/>
  <c r="AR1493" i="3"/>
  <c r="AS1493" i="3"/>
  <c r="AT1493" i="3"/>
  <c r="AU1493" i="3"/>
  <c r="BC1493" i="3"/>
  <c r="C1494" i="3"/>
  <c r="D1494" i="3"/>
  <c r="E1494" i="3"/>
  <c r="F1494" i="3"/>
  <c r="G1494" i="3"/>
  <c r="H1494" i="3"/>
  <c r="J1494" i="3"/>
  <c r="K1494" i="3"/>
  <c r="L1494" i="3"/>
  <c r="M1494" i="3"/>
  <c r="AN1494" i="3"/>
  <c r="AO1494" i="3"/>
  <c r="AP1494" i="3"/>
  <c r="AQ1494" i="3"/>
  <c r="AR1494" i="3"/>
  <c r="AS1494" i="3"/>
  <c r="AT1494" i="3"/>
  <c r="AU1494" i="3"/>
  <c r="BC1494" i="3"/>
  <c r="C1495" i="3"/>
  <c r="D1495" i="3"/>
  <c r="E1495" i="3"/>
  <c r="F1495" i="3"/>
  <c r="G1495" i="3"/>
  <c r="H1495" i="3"/>
  <c r="J1495" i="3"/>
  <c r="K1495" i="3"/>
  <c r="L1495" i="3"/>
  <c r="M1495" i="3"/>
  <c r="AN1495" i="3"/>
  <c r="AO1495" i="3"/>
  <c r="AP1495" i="3"/>
  <c r="AQ1495" i="3"/>
  <c r="AR1495" i="3"/>
  <c r="AS1495" i="3"/>
  <c r="AT1495" i="3"/>
  <c r="AU1495" i="3"/>
  <c r="BC1495" i="3"/>
  <c r="C1496" i="3"/>
  <c r="D1496" i="3"/>
  <c r="E1496" i="3"/>
  <c r="F1496" i="3"/>
  <c r="G1496" i="3"/>
  <c r="H1496" i="3"/>
  <c r="J1496" i="3"/>
  <c r="K1496" i="3"/>
  <c r="L1496" i="3"/>
  <c r="M1496" i="3"/>
  <c r="AN1496" i="3"/>
  <c r="AO1496" i="3"/>
  <c r="AP1496" i="3"/>
  <c r="AQ1496" i="3"/>
  <c r="AR1496" i="3"/>
  <c r="AS1496" i="3"/>
  <c r="AT1496" i="3"/>
  <c r="AU1496" i="3"/>
  <c r="BC1496" i="3"/>
  <c r="C1497" i="3"/>
  <c r="D1497" i="3"/>
  <c r="E1497" i="3"/>
  <c r="F1497" i="3"/>
  <c r="G1497" i="3"/>
  <c r="H1497" i="3"/>
  <c r="J1497" i="3"/>
  <c r="K1497" i="3"/>
  <c r="L1497" i="3"/>
  <c r="M1497" i="3"/>
  <c r="AN1497" i="3"/>
  <c r="AO1497" i="3"/>
  <c r="AP1497" i="3"/>
  <c r="AQ1497" i="3"/>
  <c r="AR1497" i="3"/>
  <c r="AS1497" i="3"/>
  <c r="AT1497" i="3"/>
  <c r="AU1497" i="3"/>
  <c r="BC1497" i="3"/>
  <c r="C1498" i="3"/>
  <c r="D1498" i="3"/>
  <c r="E1498" i="3"/>
  <c r="F1498" i="3"/>
  <c r="G1498" i="3"/>
  <c r="H1498" i="3"/>
  <c r="J1498" i="3"/>
  <c r="K1498" i="3"/>
  <c r="L1498" i="3"/>
  <c r="M1498" i="3"/>
  <c r="AN1498" i="3"/>
  <c r="AO1498" i="3"/>
  <c r="AP1498" i="3"/>
  <c r="AQ1498" i="3"/>
  <c r="AR1498" i="3"/>
  <c r="AS1498" i="3"/>
  <c r="AT1498" i="3"/>
  <c r="AU1498" i="3"/>
  <c r="BC1498" i="3"/>
  <c r="C1499" i="3"/>
  <c r="D1499" i="3"/>
  <c r="E1499" i="3"/>
  <c r="F1499" i="3"/>
  <c r="G1499" i="3"/>
  <c r="H1499" i="3"/>
  <c r="J1499" i="3"/>
  <c r="K1499" i="3"/>
  <c r="L1499" i="3"/>
  <c r="M1499" i="3"/>
  <c r="AN1499" i="3"/>
  <c r="AO1499" i="3"/>
  <c r="AP1499" i="3"/>
  <c r="AQ1499" i="3"/>
  <c r="AR1499" i="3"/>
  <c r="AS1499" i="3"/>
  <c r="AT1499" i="3"/>
  <c r="AU1499" i="3"/>
  <c r="BC1499" i="3"/>
  <c r="C1500" i="3"/>
  <c r="D1500" i="3"/>
  <c r="E1500" i="3"/>
  <c r="F1500" i="3"/>
  <c r="G1500" i="3"/>
  <c r="H1500" i="3"/>
  <c r="J1500" i="3"/>
  <c r="K1500" i="3"/>
  <c r="L1500" i="3"/>
  <c r="M1500" i="3"/>
  <c r="AN1500" i="3"/>
  <c r="AO1500" i="3"/>
  <c r="AP1500" i="3"/>
  <c r="AQ1500" i="3"/>
  <c r="AR1500" i="3"/>
  <c r="AS1500" i="3"/>
  <c r="AT1500" i="3"/>
  <c r="AU1500" i="3"/>
  <c r="BC1500" i="3"/>
  <c r="C1501" i="3"/>
  <c r="D1501" i="3"/>
  <c r="E1501" i="3"/>
  <c r="F1501" i="3"/>
  <c r="G1501" i="3"/>
  <c r="H1501" i="3"/>
  <c r="J1501" i="3"/>
  <c r="K1501" i="3"/>
  <c r="L1501" i="3"/>
  <c r="M1501" i="3"/>
  <c r="AN1501" i="3"/>
  <c r="AO1501" i="3"/>
  <c r="AP1501" i="3"/>
  <c r="AQ1501" i="3"/>
  <c r="AR1501" i="3"/>
  <c r="AS1501" i="3"/>
  <c r="AT1501" i="3"/>
  <c r="AU1501" i="3"/>
  <c r="BC1501" i="3"/>
  <c r="C1502" i="3"/>
  <c r="D1502" i="3"/>
  <c r="E1502" i="3"/>
  <c r="F1502" i="3"/>
  <c r="G1502" i="3"/>
  <c r="H1502" i="3"/>
  <c r="J1502" i="3"/>
  <c r="K1502" i="3"/>
  <c r="L1502" i="3"/>
  <c r="M1502" i="3"/>
  <c r="AN1502" i="3"/>
  <c r="AO1502" i="3"/>
  <c r="AP1502" i="3"/>
  <c r="AQ1502" i="3"/>
  <c r="AR1502" i="3"/>
  <c r="AS1502" i="3"/>
  <c r="AT1502" i="3"/>
  <c r="AU1502" i="3"/>
  <c r="BC1502" i="3"/>
  <c r="C1503" i="3"/>
  <c r="D1503" i="3"/>
  <c r="E1503" i="3"/>
  <c r="F1503" i="3"/>
  <c r="G1503" i="3"/>
  <c r="H1503" i="3"/>
  <c r="J1503" i="3"/>
  <c r="K1503" i="3"/>
  <c r="L1503" i="3"/>
  <c r="M1503" i="3"/>
  <c r="AN1503" i="3"/>
  <c r="AO1503" i="3"/>
  <c r="AP1503" i="3"/>
  <c r="AQ1503" i="3"/>
  <c r="AR1503" i="3"/>
  <c r="AS1503" i="3"/>
  <c r="AT1503" i="3"/>
  <c r="AU1503" i="3"/>
  <c r="BC1503" i="3"/>
  <c r="C1504" i="3"/>
  <c r="D1504" i="3"/>
  <c r="E1504" i="3"/>
  <c r="F1504" i="3"/>
  <c r="G1504" i="3"/>
  <c r="H1504" i="3"/>
  <c r="J1504" i="3"/>
  <c r="K1504" i="3"/>
  <c r="L1504" i="3"/>
  <c r="M1504" i="3"/>
  <c r="AN1504" i="3"/>
  <c r="AO1504" i="3"/>
  <c r="AP1504" i="3"/>
  <c r="AQ1504" i="3"/>
  <c r="AR1504" i="3"/>
  <c r="AS1504" i="3"/>
  <c r="AT1504" i="3"/>
  <c r="AU1504" i="3"/>
  <c r="BC1504" i="3"/>
  <c r="C1505" i="3"/>
  <c r="D1505" i="3"/>
  <c r="E1505" i="3"/>
  <c r="F1505" i="3"/>
  <c r="G1505" i="3"/>
  <c r="H1505" i="3"/>
  <c r="J1505" i="3"/>
  <c r="K1505" i="3"/>
  <c r="L1505" i="3"/>
  <c r="M1505" i="3"/>
  <c r="AN1505" i="3"/>
  <c r="AO1505" i="3"/>
  <c r="AP1505" i="3"/>
  <c r="AQ1505" i="3"/>
  <c r="AR1505" i="3"/>
  <c r="AS1505" i="3"/>
  <c r="AT1505" i="3"/>
  <c r="AU1505" i="3"/>
  <c r="BC1505" i="3"/>
  <c r="C1506" i="3"/>
  <c r="D1506" i="3"/>
  <c r="E1506" i="3"/>
  <c r="F1506" i="3"/>
  <c r="G1506" i="3"/>
  <c r="H1506" i="3"/>
  <c r="J1506" i="3"/>
  <c r="K1506" i="3"/>
  <c r="L1506" i="3"/>
  <c r="M1506" i="3"/>
  <c r="AN1506" i="3"/>
  <c r="AO1506" i="3"/>
  <c r="AP1506" i="3"/>
  <c r="AQ1506" i="3"/>
  <c r="AR1506" i="3"/>
  <c r="AS1506" i="3"/>
  <c r="AT1506" i="3"/>
  <c r="AU1506" i="3"/>
  <c r="BC1506" i="3"/>
  <c r="C1507" i="3"/>
  <c r="D1507" i="3"/>
  <c r="E1507" i="3"/>
  <c r="F1507" i="3"/>
  <c r="G1507" i="3"/>
  <c r="H1507" i="3"/>
  <c r="J1507" i="3"/>
  <c r="K1507" i="3"/>
  <c r="L1507" i="3"/>
  <c r="M1507" i="3"/>
  <c r="AN1507" i="3"/>
  <c r="AO1507" i="3"/>
  <c r="AP1507" i="3"/>
  <c r="AQ1507" i="3"/>
  <c r="AR1507" i="3"/>
  <c r="AS1507" i="3"/>
  <c r="AT1507" i="3"/>
  <c r="AU1507" i="3"/>
  <c r="BC1507" i="3"/>
  <c r="C1508" i="3"/>
  <c r="D1508" i="3"/>
  <c r="E1508" i="3"/>
  <c r="F1508" i="3"/>
  <c r="G1508" i="3"/>
  <c r="H1508" i="3"/>
  <c r="J1508" i="3"/>
  <c r="K1508" i="3"/>
  <c r="L1508" i="3"/>
  <c r="M1508" i="3"/>
  <c r="AN1508" i="3"/>
  <c r="AO1508" i="3"/>
  <c r="AP1508" i="3"/>
  <c r="AQ1508" i="3"/>
  <c r="AR1508" i="3"/>
  <c r="AS1508" i="3"/>
  <c r="AT1508" i="3"/>
  <c r="AU1508" i="3"/>
  <c r="BC1508" i="3"/>
  <c r="C1509" i="3"/>
  <c r="D1509" i="3"/>
  <c r="E1509" i="3"/>
  <c r="F1509" i="3"/>
  <c r="G1509" i="3"/>
  <c r="H1509" i="3"/>
  <c r="J1509" i="3"/>
  <c r="K1509" i="3"/>
  <c r="L1509" i="3"/>
  <c r="M1509" i="3"/>
  <c r="AN1509" i="3"/>
  <c r="AO1509" i="3"/>
  <c r="AP1509" i="3"/>
  <c r="AQ1509" i="3"/>
  <c r="AR1509" i="3"/>
  <c r="AS1509" i="3"/>
  <c r="AT1509" i="3"/>
  <c r="AU1509" i="3"/>
  <c r="BC1509" i="3"/>
  <c r="C1510" i="3"/>
  <c r="D1510" i="3"/>
  <c r="E1510" i="3"/>
  <c r="F1510" i="3"/>
  <c r="G1510" i="3"/>
  <c r="H1510" i="3"/>
  <c r="J1510" i="3"/>
  <c r="K1510" i="3"/>
  <c r="L1510" i="3"/>
  <c r="M1510" i="3"/>
  <c r="AN1510" i="3"/>
  <c r="AO1510" i="3"/>
  <c r="AP1510" i="3"/>
  <c r="AQ1510" i="3"/>
  <c r="AR1510" i="3"/>
  <c r="AS1510" i="3"/>
  <c r="AT1510" i="3"/>
  <c r="AU1510" i="3"/>
  <c r="BC1510" i="3"/>
  <c r="C1511" i="3"/>
  <c r="D1511" i="3"/>
  <c r="E1511" i="3"/>
  <c r="F1511" i="3"/>
  <c r="G1511" i="3"/>
  <c r="H1511" i="3"/>
  <c r="J1511" i="3"/>
  <c r="K1511" i="3"/>
  <c r="L1511" i="3"/>
  <c r="M1511" i="3"/>
  <c r="AN1511" i="3"/>
  <c r="AO1511" i="3"/>
  <c r="AP1511" i="3"/>
  <c r="AQ1511" i="3"/>
  <c r="AR1511" i="3"/>
  <c r="AS1511" i="3"/>
  <c r="AT1511" i="3"/>
  <c r="AU1511" i="3"/>
  <c r="BC1511" i="3"/>
  <c r="C1512" i="3"/>
  <c r="D1512" i="3"/>
  <c r="E1512" i="3"/>
  <c r="F1512" i="3"/>
  <c r="G1512" i="3"/>
  <c r="H1512" i="3"/>
  <c r="J1512" i="3"/>
  <c r="K1512" i="3"/>
  <c r="L1512" i="3"/>
  <c r="M1512" i="3"/>
  <c r="AN1512" i="3"/>
  <c r="AO1512" i="3"/>
  <c r="AP1512" i="3"/>
  <c r="AQ1512" i="3"/>
  <c r="AR1512" i="3"/>
  <c r="AS1512" i="3"/>
  <c r="AT1512" i="3"/>
  <c r="AU1512" i="3"/>
  <c r="BC1512" i="3"/>
  <c r="C1513" i="3"/>
  <c r="D1513" i="3"/>
  <c r="E1513" i="3"/>
  <c r="F1513" i="3"/>
  <c r="G1513" i="3"/>
  <c r="H1513" i="3"/>
  <c r="J1513" i="3"/>
  <c r="K1513" i="3"/>
  <c r="L1513" i="3"/>
  <c r="M1513" i="3"/>
  <c r="AN1513" i="3"/>
  <c r="AO1513" i="3"/>
  <c r="AP1513" i="3"/>
  <c r="AQ1513" i="3"/>
  <c r="AR1513" i="3"/>
  <c r="AS1513" i="3"/>
  <c r="AT1513" i="3"/>
  <c r="AU1513" i="3"/>
  <c r="BC1513" i="3"/>
  <c r="C1514" i="3"/>
  <c r="D1514" i="3"/>
  <c r="E1514" i="3"/>
  <c r="F1514" i="3"/>
  <c r="G1514" i="3"/>
  <c r="H1514" i="3"/>
  <c r="J1514" i="3"/>
  <c r="K1514" i="3"/>
  <c r="L1514" i="3"/>
  <c r="M1514" i="3"/>
  <c r="AN1514" i="3"/>
  <c r="AO1514" i="3"/>
  <c r="AP1514" i="3"/>
  <c r="AQ1514" i="3"/>
  <c r="AR1514" i="3"/>
  <c r="AS1514" i="3"/>
  <c r="AT1514" i="3"/>
  <c r="AU1514" i="3"/>
  <c r="BC1514" i="3"/>
  <c r="C1515" i="3"/>
  <c r="D1515" i="3"/>
  <c r="E1515" i="3"/>
  <c r="F1515" i="3"/>
  <c r="G1515" i="3"/>
  <c r="H1515" i="3"/>
  <c r="J1515" i="3"/>
  <c r="K1515" i="3"/>
  <c r="L1515" i="3"/>
  <c r="M1515" i="3"/>
  <c r="AN1515" i="3"/>
  <c r="AO1515" i="3"/>
  <c r="AP1515" i="3"/>
  <c r="AQ1515" i="3"/>
  <c r="AR1515" i="3"/>
  <c r="AS1515" i="3"/>
  <c r="AT1515" i="3"/>
  <c r="AU1515" i="3"/>
  <c r="BC1515" i="3"/>
  <c r="C1516" i="3"/>
  <c r="D1516" i="3"/>
  <c r="E1516" i="3"/>
  <c r="F1516" i="3"/>
  <c r="G1516" i="3"/>
  <c r="H1516" i="3"/>
  <c r="J1516" i="3"/>
  <c r="K1516" i="3"/>
  <c r="L1516" i="3"/>
  <c r="M1516" i="3"/>
  <c r="AN1516" i="3"/>
  <c r="AO1516" i="3"/>
  <c r="AP1516" i="3"/>
  <c r="AQ1516" i="3"/>
  <c r="AR1516" i="3"/>
  <c r="AS1516" i="3"/>
  <c r="AT1516" i="3"/>
  <c r="AU1516" i="3"/>
  <c r="BC1516" i="3"/>
  <c r="C1517" i="3"/>
  <c r="D1517" i="3"/>
  <c r="E1517" i="3"/>
  <c r="F1517" i="3"/>
  <c r="G1517" i="3"/>
  <c r="H1517" i="3"/>
  <c r="J1517" i="3"/>
  <c r="K1517" i="3"/>
  <c r="L1517" i="3"/>
  <c r="M1517" i="3"/>
  <c r="AN1517" i="3"/>
  <c r="AO1517" i="3"/>
  <c r="AP1517" i="3"/>
  <c r="AQ1517" i="3"/>
  <c r="AR1517" i="3"/>
  <c r="AS1517" i="3"/>
  <c r="AT1517" i="3"/>
  <c r="AU1517" i="3"/>
  <c r="BC1517" i="3"/>
  <c r="C1518" i="3"/>
  <c r="D1518" i="3"/>
  <c r="E1518" i="3"/>
  <c r="F1518" i="3"/>
  <c r="G1518" i="3"/>
  <c r="H1518" i="3"/>
  <c r="J1518" i="3"/>
  <c r="K1518" i="3"/>
  <c r="L1518" i="3"/>
  <c r="M1518" i="3"/>
  <c r="AN1518" i="3"/>
  <c r="AO1518" i="3"/>
  <c r="AP1518" i="3"/>
  <c r="AQ1518" i="3"/>
  <c r="AR1518" i="3"/>
  <c r="AS1518" i="3"/>
  <c r="AT1518" i="3"/>
  <c r="AU1518" i="3"/>
  <c r="BC1518" i="3"/>
  <c r="C1519" i="3"/>
  <c r="D1519" i="3"/>
  <c r="E1519" i="3"/>
  <c r="F1519" i="3"/>
  <c r="G1519" i="3"/>
  <c r="H1519" i="3"/>
  <c r="J1519" i="3"/>
  <c r="K1519" i="3"/>
  <c r="L1519" i="3"/>
  <c r="M1519" i="3"/>
  <c r="AN1519" i="3"/>
  <c r="AO1519" i="3"/>
  <c r="AP1519" i="3"/>
  <c r="AQ1519" i="3"/>
  <c r="AR1519" i="3"/>
  <c r="AS1519" i="3"/>
  <c r="AT1519" i="3"/>
  <c r="AU1519" i="3"/>
  <c r="BC1519" i="3"/>
  <c r="C1520" i="3"/>
  <c r="D1520" i="3"/>
  <c r="E1520" i="3"/>
  <c r="F1520" i="3"/>
  <c r="G1520" i="3"/>
  <c r="H1520" i="3"/>
  <c r="J1520" i="3"/>
  <c r="K1520" i="3"/>
  <c r="L1520" i="3"/>
  <c r="M1520" i="3"/>
  <c r="AN1520" i="3"/>
  <c r="AO1520" i="3"/>
  <c r="AP1520" i="3"/>
  <c r="AQ1520" i="3"/>
  <c r="AR1520" i="3"/>
  <c r="AS1520" i="3"/>
  <c r="AT1520" i="3"/>
  <c r="AU1520" i="3"/>
  <c r="BC1520" i="3"/>
  <c r="C1521" i="3"/>
  <c r="D1521" i="3"/>
  <c r="E1521" i="3"/>
  <c r="F1521" i="3"/>
  <c r="G1521" i="3"/>
  <c r="H1521" i="3"/>
  <c r="J1521" i="3"/>
  <c r="K1521" i="3"/>
  <c r="L1521" i="3"/>
  <c r="M1521" i="3"/>
  <c r="AN1521" i="3"/>
  <c r="AO1521" i="3"/>
  <c r="AP1521" i="3"/>
  <c r="AQ1521" i="3"/>
  <c r="AR1521" i="3"/>
  <c r="AS1521" i="3"/>
  <c r="AT1521" i="3"/>
  <c r="AU1521" i="3"/>
  <c r="BC1521" i="3"/>
  <c r="C1522" i="3"/>
  <c r="D1522" i="3"/>
  <c r="E1522" i="3"/>
  <c r="F1522" i="3"/>
  <c r="G1522" i="3"/>
  <c r="H1522" i="3"/>
  <c r="J1522" i="3"/>
  <c r="K1522" i="3"/>
  <c r="L1522" i="3"/>
  <c r="M1522" i="3"/>
  <c r="AN1522" i="3"/>
  <c r="AO1522" i="3"/>
  <c r="AP1522" i="3"/>
  <c r="AQ1522" i="3"/>
  <c r="AR1522" i="3"/>
  <c r="AS1522" i="3"/>
  <c r="AT1522" i="3"/>
  <c r="AU1522" i="3"/>
  <c r="BC1522" i="3"/>
  <c r="C1523" i="3"/>
  <c r="D1523" i="3"/>
  <c r="E1523" i="3"/>
  <c r="F1523" i="3"/>
  <c r="G1523" i="3"/>
  <c r="H1523" i="3"/>
  <c r="J1523" i="3"/>
  <c r="K1523" i="3"/>
  <c r="L1523" i="3"/>
  <c r="M1523" i="3"/>
  <c r="AN1523" i="3"/>
  <c r="AO1523" i="3"/>
  <c r="AP1523" i="3"/>
  <c r="AQ1523" i="3"/>
  <c r="AR1523" i="3"/>
  <c r="AS1523" i="3"/>
  <c r="AT1523" i="3"/>
  <c r="AU1523" i="3"/>
  <c r="BC1523" i="3"/>
  <c r="C1524" i="3"/>
  <c r="D1524" i="3"/>
  <c r="E1524" i="3"/>
  <c r="F1524" i="3"/>
  <c r="G1524" i="3"/>
  <c r="H1524" i="3"/>
  <c r="J1524" i="3"/>
  <c r="K1524" i="3"/>
  <c r="L1524" i="3"/>
  <c r="M1524" i="3"/>
  <c r="AN1524" i="3"/>
  <c r="AO1524" i="3"/>
  <c r="AP1524" i="3"/>
  <c r="AQ1524" i="3"/>
  <c r="AR1524" i="3"/>
  <c r="AS1524" i="3"/>
  <c r="AT1524" i="3"/>
  <c r="AU1524" i="3"/>
  <c r="BC1524" i="3"/>
  <c r="C1525" i="3"/>
  <c r="D1525" i="3"/>
  <c r="E1525" i="3"/>
  <c r="F1525" i="3"/>
  <c r="G1525" i="3"/>
  <c r="H1525" i="3"/>
  <c r="J1525" i="3"/>
  <c r="K1525" i="3"/>
  <c r="L1525" i="3"/>
  <c r="M1525" i="3"/>
  <c r="AN1525" i="3"/>
  <c r="AO1525" i="3"/>
  <c r="AP1525" i="3"/>
  <c r="AQ1525" i="3"/>
  <c r="AR1525" i="3"/>
  <c r="AS1525" i="3"/>
  <c r="AT1525" i="3"/>
  <c r="AU1525" i="3"/>
  <c r="BC1525" i="3"/>
  <c r="C1526" i="3"/>
  <c r="D1526" i="3"/>
  <c r="E1526" i="3"/>
  <c r="F1526" i="3"/>
  <c r="G1526" i="3"/>
  <c r="H1526" i="3"/>
  <c r="J1526" i="3"/>
  <c r="K1526" i="3"/>
  <c r="L1526" i="3"/>
  <c r="M1526" i="3"/>
  <c r="AN1526" i="3"/>
  <c r="AO1526" i="3"/>
  <c r="AP1526" i="3"/>
  <c r="AQ1526" i="3"/>
  <c r="AR1526" i="3"/>
  <c r="AS1526" i="3"/>
  <c r="AT1526" i="3"/>
  <c r="AU1526" i="3"/>
  <c r="BC1526" i="3"/>
  <c r="C1527" i="3"/>
  <c r="D1527" i="3"/>
  <c r="E1527" i="3"/>
  <c r="F1527" i="3"/>
  <c r="G1527" i="3"/>
  <c r="H1527" i="3"/>
  <c r="J1527" i="3"/>
  <c r="K1527" i="3"/>
  <c r="L1527" i="3"/>
  <c r="M1527" i="3"/>
  <c r="AN1527" i="3"/>
  <c r="AO1527" i="3"/>
  <c r="AP1527" i="3"/>
  <c r="AQ1527" i="3"/>
  <c r="AR1527" i="3"/>
  <c r="AS1527" i="3"/>
  <c r="AT1527" i="3"/>
  <c r="AU1527" i="3"/>
  <c r="BC1527" i="3"/>
  <c r="C1528" i="3"/>
  <c r="D1528" i="3"/>
  <c r="E1528" i="3"/>
  <c r="F1528" i="3"/>
  <c r="G1528" i="3"/>
  <c r="H1528" i="3"/>
  <c r="J1528" i="3"/>
  <c r="K1528" i="3"/>
  <c r="L1528" i="3"/>
  <c r="M1528" i="3"/>
  <c r="AN1528" i="3"/>
  <c r="AO1528" i="3"/>
  <c r="AP1528" i="3"/>
  <c r="AQ1528" i="3"/>
  <c r="AR1528" i="3"/>
  <c r="AS1528" i="3"/>
  <c r="AT1528" i="3"/>
  <c r="AU1528" i="3"/>
  <c r="BC1528" i="3"/>
  <c r="C1529" i="3"/>
  <c r="D1529" i="3"/>
  <c r="E1529" i="3"/>
  <c r="F1529" i="3"/>
  <c r="G1529" i="3"/>
  <c r="H1529" i="3"/>
  <c r="J1529" i="3"/>
  <c r="K1529" i="3"/>
  <c r="L1529" i="3"/>
  <c r="M1529" i="3"/>
  <c r="AN1529" i="3"/>
  <c r="AO1529" i="3"/>
  <c r="AP1529" i="3"/>
  <c r="AQ1529" i="3"/>
  <c r="AR1529" i="3"/>
  <c r="AS1529" i="3"/>
  <c r="AT1529" i="3"/>
  <c r="AU1529" i="3"/>
  <c r="BC1529" i="3"/>
  <c r="C1530" i="3"/>
  <c r="D1530" i="3"/>
  <c r="E1530" i="3"/>
  <c r="F1530" i="3"/>
  <c r="G1530" i="3"/>
  <c r="H1530" i="3"/>
  <c r="J1530" i="3"/>
  <c r="K1530" i="3"/>
  <c r="L1530" i="3"/>
  <c r="M1530" i="3"/>
  <c r="AN1530" i="3"/>
  <c r="AO1530" i="3"/>
  <c r="AP1530" i="3"/>
  <c r="AQ1530" i="3"/>
  <c r="AR1530" i="3"/>
  <c r="AS1530" i="3"/>
  <c r="AT1530" i="3"/>
  <c r="AU1530" i="3"/>
  <c r="BC1530" i="3"/>
  <c r="C1531" i="3"/>
  <c r="D1531" i="3"/>
  <c r="E1531" i="3"/>
  <c r="F1531" i="3"/>
  <c r="G1531" i="3"/>
  <c r="H1531" i="3"/>
  <c r="J1531" i="3"/>
  <c r="K1531" i="3"/>
  <c r="L1531" i="3"/>
  <c r="M1531" i="3"/>
  <c r="AN1531" i="3"/>
  <c r="AO1531" i="3"/>
  <c r="AP1531" i="3"/>
  <c r="AQ1531" i="3"/>
  <c r="AR1531" i="3"/>
  <c r="AS1531" i="3"/>
  <c r="AT1531" i="3"/>
  <c r="AU1531" i="3"/>
  <c r="BC1531" i="3"/>
  <c r="C1532" i="3"/>
  <c r="D1532" i="3"/>
  <c r="E1532" i="3"/>
  <c r="F1532" i="3"/>
  <c r="G1532" i="3"/>
  <c r="H1532" i="3"/>
  <c r="J1532" i="3"/>
  <c r="K1532" i="3"/>
  <c r="L1532" i="3"/>
  <c r="M1532" i="3"/>
  <c r="AN1532" i="3"/>
  <c r="AO1532" i="3"/>
  <c r="AP1532" i="3"/>
  <c r="AQ1532" i="3"/>
  <c r="AR1532" i="3"/>
  <c r="AS1532" i="3"/>
  <c r="AT1532" i="3"/>
  <c r="AU1532" i="3"/>
  <c r="BC1532" i="3"/>
  <c r="C1533" i="3"/>
  <c r="D1533" i="3"/>
  <c r="E1533" i="3"/>
  <c r="F1533" i="3"/>
  <c r="G1533" i="3"/>
  <c r="H1533" i="3"/>
  <c r="J1533" i="3"/>
  <c r="K1533" i="3"/>
  <c r="L1533" i="3"/>
  <c r="M1533" i="3"/>
  <c r="AN1533" i="3"/>
  <c r="AO1533" i="3"/>
  <c r="AP1533" i="3"/>
  <c r="AQ1533" i="3"/>
  <c r="AR1533" i="3"/>
  <c r="AS1533" i="3"/>
  <c r="AT1533" i="3"/>
  <c r="AU1533" i="3"/>
  <c r="BC1533" i="3"/>
  <c r="C1534" i="3"/>
  <c r="D1534" i="3"/>
  <c r="E1534" i="3"/>
  <c r="F1534" i="3"/>
  <c r="G1534" i="3"/>
  <c r="H1534" i="3"/>
  <c r="J1534" i="3"/>
  <c r="K1534" i="3"/>
  <c r="L1534" i="3"/>
  <c r="M1534" i="3"/>
  <c r="AN1534" i="3"/>
  <c r="AO1534" i="3"/>
  <c r="AP1534" i="3"/>
  <c r="AQ1534" i="3"/>
  <c r="AR1534" i="3"/>
  <c r="AS1534" i="3"/>
  <c r="AT1534" i="3"/>
  <c r="AU1534" i="3"/>
  <c r="BC1534" i="3"/>
  <c r="C1535" i="3"/>
  <c r="D1535" i="3"/>
  <c r="E1535" i="3"/>
  <c r="F1535" i="3"/>
  <c r="G1535" i="3"/>
  <c r="H1535" i="3"/>
  <c r="J1535" i="3"/>
  <c r="K1535" i="3"/>
  <c r="L1535" i="3"/>
  <c r="M1535" i="3"/>
  <c r="AN1535" i="3"/>
  <c r="AO1535" i="3"/>
  <c r="AP1535" i="3"/>
  <c r="AQ1535" i="3"/>
  <c r="AR1535" i="3"/>
  <c r="AS1535" i="3"/>
  <c r="AT1535" i="3"/>
  <c r="AU1535" i="3"/>
  <c r="BC1535" i="3"/>
  <c r="C1536" i="3"/>
  <c r="D1536" i="3"/>
  <c r="E1536" i="3"/>
  <c r="F1536" i="3"/>
  <c r="G1536" i="3"/>
  <c r="H1536" i="3"/>
  <c r="J1536" i="3"/>
  <c r="K1536" i="3"/>
  <c r="L1536" i="3"/>
  <c r="M1536" i="3"/>
  <c r="AN1536" i="3"/>
  <c r="AO1536" i="3"/>
  <c r="AP1536" i="3"/>
  <c r="AQ1536" i="3"/>
  <c r="AR1536" i="3"/>
  <c r="AS1536" i="3"/>
  <c r="AT1536" i="3"/>
  <c r="AU1536" i="3"/>
  <c r="BC1536" i="3"/>
  <c r="C1537" i="3"/>
  <c r="D1537" i="3"/>
  <c r="E1537" i="3"/>
  <c r="F1537" i="3"/>
  <c r="G1537" i="3"/>
  <c r="H1537" i="3"/>
  <c r="J1537" i="3"/>
  <c r="K1537" i="3"/>
  <c r="L1537" i="3"/>
  <c r="M1537" i="3"/>
  <c r="AN1537" i="3"/>
  <c r="AO1537" i="3"/>
  <c r="AP1537" i="3"/>
  <c r="AQ1537" i="3"/>
  <c r="AR1537" i="3"/>
  <c r="AS1537" i="3"/>
  <c r="AT1537" i="3"/>
  <c r="AU1537" i="3"/>
  <c r="BC1537" i="3"/>
  <c r="C1538" i="3"/>
  <c r="D1538" i="3"/>
  <c r="E1538" i="3"/>
  <c r="F1538" i="3"/>
  <c r="G1538" i="3"/>
  <c r="H1538" i="3"/>
  <c r="J1538" i="3"/>
  <c r="K1538" i="3"/>
  <c r="L1538" i="3"/>
  <c r="M1538" i="3"/>
  <c r="AN1538" i="3"/>
  <c r="AO1538" i="3"/>
  <c r="AP1538" i="3"/>
  <c r="AQ1538" i="3"/>
  <c r="AR1538" i="3"/>
  <c r="AS1538" i="3"/>
  <c r="AT1538" i="3"/>
  <c r="AU1538" i="3"/>
  <c r="BC1538" i="3"/>
  <c r="C1539" i="3"/>
  <c r="D1539" i="3"/>
  <c r="E1539" i="3"/>
  <c r="F1539" i="3"/>
  <c r="G1539" i="3"/>
  <c r="H1539" i="3"/>
  <c r="J1539" i="3"/>
  <c r="K1539" i="3"/>
  <c r="L1539" i="3"/>
  <c r="M1539" i="3"/>
  <c r="AN1539" i="3"/>
  <c r="AO1539" i="3"/>
  <c r="AP1539" i="3"/>
  <c r="AQ1539" i="3"/>
  <c r="AR1539" i="3"/>
  <c r="AS1539" i="3"/>
  <c r="AT1539" i="3"/>
  <c r="AU1539" i="3"/>
  <c r="BC1539" i="3"/>
  <c r="C1540" i="3"/>
  <c r="D1540" i="3"/>
  <c r="E1540" i="3"/>
  <c r="F1540" i="3"/>
  <c r="G1540" i="3"/>
  <c r="H1540" i="3"/>
  <c r="J1540" i="3"/>
  <c r="K1540" i="3"/>
  <c r="L1540" i="3"/>
  <c r="M1540" i="3"/>
  <c r="AN1540" i="3"/>
  <c r="AO1540" i="3"/>
  <c r="AP1540" i="3"/>
  <c r="AQ1540" i="3"/>
  <c r="AR1540" i="3"/>
  <c r="AS1540" i="3"/>
  <c r="AT1540" i="3"/>
  <c r="AU1540" i="3"/>
  <c r="BC1540" i="3"/>
  <c r="C1541" i="3"/>
  <c r="D1541" i="3"/>
  <c r="E1541" i="3"/>
  <c r="F1541" i="3"/>
  <c r="G1541" i="3"/>
  <c r="H1541" i="3"/>
  <c r="J1541" i="3"/>
  <c r="K1541" i="3"/>
  <c r="L1541" i="3"/>
  <c r="M1541" i="3"/>
  <c r="AN1541" i="3"/>
  <c r="AO1541" i="3"/>
  <c r="AP1541" i="3"/>
  <c r="AQ1541" i="3"/>
  <c r="AR1541" i="3"/>
  <c r="AS1541" i="3"/>
  <c r="AT1541" i="3"/>
  <c r="AU1541" i="3"/>
  <c r="BC1541" i="3"/>
  <c r="C1542" i="3"/>
  <c r="D1542" i="3"/>
  <c r="E1542" i="3"/>
  <c r="F1542" i="3"/>
  <c r="G1542" i="3"/>
  <c r="H1542" i="3"/>
  <c r="J1542" i="3"/>
  <c r="K1542" i="3"/>
  <c r="L1542" i="3"/>
  <c r="M1542" i="3"/>
  <c r="AN1542" i="3"/>
  <c r="AO1542" i="3"/>
  <c r="AP1542" i="3"/>
  <c r="AQ1542" i="3"/>
  <c r="AR1542" i="3"/>
  <c r="AS1542" i="3"/>
  <c r="AT1542" i="3"/>
  <c r="AU1542" i="3"/>
  <c r="BC1542" i="3"/>
  <c r="C1543" i="3"/>
  <c r="D1543" i="3"/>
  <c r="E1543" i="3"/>
  <c r="F1543" i="3"/>
  <c r="G1543" i="3"/>
  <c r="H1543" i="3"/>
  <c r="J1543" i="3"/>
  <c r="K1543" i="3"/>
  <c r="L1543" i="3"/>
  <c r="M1543" i="3"/>
  <c r="AN1543" i="3"/>
  <c r="AO1543" i="3"/>
  <c r="AP1543" i="3"/>
  <c r="AQ1543" i="3"/>
  <c r="AR1543" i="3"/>
  <c r="AS1543" i="3"/>
  <c r="AT1543" i="3"/>
  <c r="AU1543" i="3"/>
  <c r="BC1543" i="3"/>
  <c r="C1544" i="3"/>
  <c r="D1544" i="3"/>
  <c r="E1544" i="3"/>
  <c r="F1544" i="3"/>
  <c r="G1544" i="3"/>
  <c r="H1544" i="3"/>
  <c r="J1544" i="3"/>
  <c r="K1544" i="3"/>
  <c r="L1544" i="3"/>
  <c r="M1544" i="3"/>
  <c r="AN1544" i="3"/>
  <c r="AO1544" i="3"/>
  <c r="AP1544" i="3"/>
  <c r="AQ1544" i="3"/>
  <c r="AR1544" i="3"/>
  <c r="AS1544" i="3"/>
  <c r="AT1544" i="3"/>
  <c r="AU1544" i="3"/>
  <c r="BC1544" i="3"/>
  <c r="C1545" i="3"/>
  <c r="D1545" i="3"/>
  <c r="E1545" i="3"/>
  <c r="F1545" i="3"/>
  <c r="G1545" i="3"/>
  <c r="H1545" i="3"/>
  <c r="J1545" i="3"/>
  <c r="K1545" i="3"/>
  <c r="L1545" i="3"/>
  <c r="M1545" i="3"/>
  <c r="AN1545" i="3"/>
  <c r="AO1545" i="3"/>
  <c r="AP1545" i="3"/>
  <c r="AQ1545" i="3"/>
  <c r="AR1545" i="3"/>
  <c r="AS1545" i="3"/>
  <c r="AT1545" i="3"/>
  <c r="AU1545" i="3"/>
  <c r="C1547" i="3"/>
  <c r="D1547" i="3"/>
  <c r="E1547" i="3"/>
  <c r="F1547" i="3"/>
  <c r="G1547" i="3"/>
  <c r="H1547" i="3"/>
  <c r="J1547" i="3"/>
  <c r="K1547" i="3"/>
  <c r="L1547" i="3"/>
  <c r="M1547" i="3"/>
  <c r="AN1547" i="3"/>
  <c r="AO1547" i="3"/>
  <c r="AP1547" i="3"/>
  <c r="AQ1547" i="3"/>
  <c r="AR1547" i="3"/>
  <c r="AS1547" i="3"/>
  <c r="AT1547" i="3"/>
  <c r="AU1547" i="3"/>
  <c r="BC1547" i="3"/>
  <c r="C1548" i="3"/>
  <c r="D1548" i="3"/>
  <c r="E1548" i="3"/>
  <c r="F1548" i="3"/>
  <c r="G1548" i="3"/>
  <c r="H1548" i="3"/>
  <c r="J1548" i="3"/>
  <c r="K1548" i="3"/>
  <c r="L1548" i="3"/>
  <c r="M1548" i="3"/>
  <c r="AN1548" i="3"/>
  <c r="AO1548" i="3"/>
  <c r="AP1548" i="3"/>
  <c r="AQ1548" i="3"/>
  <c r="AR1548" i="3"/>
  <c r="AS1548" i="3"/>
  <c r="AT1548" i="3"/>
  <c r="AU1548" i="3"/>
  <c r="BC1548" i="3"/>
  <c r="C1549" i="3"/>
  <c r="D1549" i="3"/>
  <c r="E1549" i="3"/>
  <c r="F1549" i="3"/>
  <c r="G1549" i="3"/>
  <c r="H1549" i="3"/>
  <c r="J1549" i="3"/>
  <c r="K1549" i="3"/>
  <c r="L1549" i="3"/>
  <c r="M1549" i="3"/>
  <c r="AN1549" i="3"/>
  <c r="AO1549" i="3"/>
  <c r="AP1549" i="3"/>
  <c r="AQ1549" i="3"/>
  <c r="AR1549" i="3"/>
  <c r="AS1549" i="3"/>
  <c r="AT1549" i="3"/>
  <c r="AU1549" i="3"/>
  <c r="BC1549" i="3"/>
  <c r="C1550" i="3"/>
  <c r="D1550" i="3"/>
  <c r="E1550" i="3"/>
  <c r="F1550" i="3"/>
  <c r="G1550" i="3"/>
  <c r="H1550" i="3"/>
  <c r="J1550" i="3"/>
  <c r="K1550" i="3"/>
  <c r="L1550" i="3"/>
  <c r="M1550" i="3"/>
  <c r="AN1550" i="3"/>
  <c r="AO1550" i="3"/>
  <c r="AP1550" i="3"/>
  <c r="AQ1550" i="3"/>
  <c r="AR1550" i="3"/>
  <c r="AS1550" i="3"/>
  <c r="AT1550" i="3"/>
  <c r="AU1550" i="3"/>
  <c r="BC1550" i="3"/>
  <c r="C1551" i="3"/>
  <c r="D1551" i="3"/>
  <c r="E1551" i="3"/>
  <c r="F1551" i="3"/>
  <c r="G1551" i="3"/>
  <c r="H1551" i="3"/>
  <c r="J1551" i="3"/>
  <c r="K1551" i="3"/>
  <c r="L1551" i="3"/>
  <c r="M1551" i="3"/>
  <c r="AN1551" i="3"/>
  <c r="AO1551" i="3"/>
  <c r="AP1551" i="3"/>
  <c r="AQ1551" i="3"/>
  <c r="AR1551" i="3"/>
  <c r="AS1551" i="3"/>
  <c r="AT1551" i="3"/>
  <c r="AU1551" i="3"/>
  <c r="BC1551" i="3"/>
  <c r="C1552" i="3"/>
  <c r="D1552" i="3"/>
  <c r="E1552" i="3"/>
  <c r="F1552" i="3"/>
  <c r="G1552" i="3"/>
  <c r="H1552" i="3"/>
  <c r="J1552" i="3"/>
  <c r="K1552" i="3"/>
  <c r="L1552" i="3"/>
  <c r="M1552" i="3"/>
  <c r="AN1552" i="3"/>
  <c r="AO1552" i="3"/>
  <c r="AP1552" i="3"/>
  <c r="AQ1552" i="3"/>
  <c r="AR1552" i="3"/>
  <c r="AS1552" i="3"/>
  <c r="AT1552" i="3"/>
  <c r="AU1552" i="3"/>
  <c r="BC1552" i="3"/>
  <c r="C1553" i="3"/>
  <c r="D1553" i="3"/>
  <c r="E1553" i="3"/>
  <c r="F1553" i="3"/>
  <c r="G1553" i="3"/>
  <c r="H1553" i="3"/>
  <c r="J1553" i="3"/>
  <c r="K1553" i="3"/>
  <c r="L1553" i="3"/>
  <c r="M1553" i="3"/>
  <c r="AN1553" i="3"/>
  <c r="AO1553" i="3"/>
  <c r="AP1553" i="3"/>
  <c r="AQ1553" i="3"/>
  <c r="AR1553" i="3"/>
  <c r="AS1553" i="3"/>
  <c r="AT1553" i="3"/>
  <c r="AU1553" i="3"/>
  <c r="BC1553" i="3"/>
  <c r="C1554" i="3"/>
  <c r="D1554" i="3"/>
  <c r="E1554" i="3"/>
  <c r="F1554" i="3"/>
  <c r="G1554" i="3"/>
  <c r="H1554" i="3"/>
  <c r="J1554" i="3"/>
  <c r="K1554" i="3"/>
  <c r="L1554" i="3"/>
  <c r="M1554" i="3"/>
  <c r="AN1554" i="3"/>
  <c r="AO1554" i="3"/>
  <c r="AP1554" i="3"/>
  <c r="AQ1554" i="3"/>
  <c r="AR1554" i="3"/>
  <c r="AS1554" i="3"/>
  <c r="AT1554" i="3"/>
  <c r="AU1554" i="3"/>
  <c r="BC1554" i="3"/>
  <c r="C1555" i="3"/>
  <c r="D1555" i="3"/>
  <c r="E1555" i="3"/>
  <c r="F1555" i="3"/>
  <c r="G1555" i="3"/>
  <c r="H1555" i="3"/>
  <c r="J1555" i="3"/>
  <c r="K1555" i="3"/>
  <c r="L1555" i="3"/>
  <c r="M1555" i="3"/>
  <c r="AN1555" i="3"/>
  <c r="AO1555" i="3"/>
  <c r="AP1555" i="3"/>
  <c r="AQ1555" i="3"/>
  <c r="AR1555" i="3"/>
  <c r="AS1555" i="3"/>
  <c r="AT1555" i="3"/>
  <c r="AU1555" i="3"/>
  <c r="BC1555" i="3"/>
  <c r="C1556" i="3"/>
  <c r="D1556" i="3"/>
  <c r="E1556" i="3"/>
  <c r="F1556" i="3"/>
  <c r="G1556" i="3"/>
  <c r="H1556" i="3"/>
  <c r="J1556" i="3"/>
  <c r="K1556" i="3"/>
  <c r="L1556" i="3"/>
  <c r="M1556" i="3"/>
  <c r="AN1556" i="3"/>
  <c r="AO1556" i="3"/>
  <c r="AP1556" i="3"/>
  <c r="AQ1556" i="3"/>
  <c r="AR1556" i="3"/>
  <c r="AS1556" i="3"/>
  <c r="AT1556" i="3"/>
  <c r="AU1556" i="3"/>
  <c r="BC1556" i="3"/>
  <c r="C1557" i="3"/>
  <c r="D1557" i="3"/>
  <c r="E1557" i="3"/>
  <c r="F1557" i="3"/>
  <c r="G1557" i="3"/>
  <c r="H1557" i="3"/>
  <c r="J1557" i="3"/>
  <c r="K1557" i="3"/>
  <c r="L1557" i="3"/>
  <c r="M1557" i="3"/>
  <c r="AN1557" i="3"/>
  <c r="AO1557" i="3"/>
  <c r="AP1557" i="3"/>
  <c r="AQ1557" i="3"/>
  <c r="AR1557" i="3"/>
  <c r="AS1557" i="3"/>
  <c r="AT1557" i="3"/>
  <c r="AU1557" i="3"/>
  <c r="BC1557" i="3"/>
  <c r="C1558" i="3"/>
  <c r="D1558" i="3"/>
  <c r="E1558" i="3"/>
  <c r="F1558" i="3"/>
  <c r="G1558" i="3"/>
  <c r="H1558" i="3"/>
  <c r="J1558" i="3"/>
  <c r="K1558" i="3"/>
  <c r="L1558" i="3"/>
  <c r="M1558" i="3"/>
  <c r="AN1558" i="3"/>
  <c r="AO1558" i="3"/>
  <c r="AP1558" i="3"/>
  <c r="AQ1558" i="3"/>
  <c r="AR1558" i="3"/>
  <c r="AS1558" i="3"/>
  <c r="AT1558" i="3"/>
  <c r="AU1558" i="3"/>
  <c r="BC1558" i="3"/>
  <c r="C1559" i="3"/>
  <c r="D1559" i="3"/>
  <c r="E1559" i="3"/>
  <c r="F1559" i="3"/>
  <c r="G1559" i="3"/>
  <c r="H1559" i="3"/>
  <c r="J1559" i="3"/>
  <c r="K1559" i="3"/>
  <c r="L1559" i="3"/>
  <c r="M1559" i="3"/>
  <c r="AN1559" i="3"/>
  <c r="AO1559" i="3"/>
  <c r="AP1559" i="3"/>
  <c r="AQ1559" i="3"/>
  <c r="AR1559" i="3"/>
  <c r="AS1559" i="3"/>
  <c r="AT1559" i="3"/>
  <c r="AU1559" i="3"/>
  <c r="BC1559" i="3"/>
  <c r="C1560" i="3"/>
  <c r="D1560" i="3"/>
  <c r="E1560" i="3"/>
  <c r="F1560" i="3"/>
  <c r="G1560" i="3"/>
  <c r="H1560" i="3"/>
  <c r="J1560" i="3"/>
  <c r="K1560" i="3"/>
  <c r="L1560" i="3"/>
  <c r="M1560" i="3"/>
  <c r="AN1560" i="3"/>
  <c r="AO1560" i="3"/>
  <c r="AP1560" i="3"/>
  <c r="AQ1560" i="3"/>
  <c r="AR1560" i="3"/>
  <c r="AS1560" i="3"/>
  <c r="AT1560" i="3"/>
  <c r="AU1560" i="3"/>
  <c r="BC1560" i="3"/>
  <c r="C1561" i="3"/>
  <c r="D1561" i="3"/>
  <c r="E1561" i="3"/>
  <c r="F1561" i="3"/>
  <c r="G1561" i="3"/>
  <c r="H1561" i="3"/>
  <c r="J1561" i="3"/>
  <c r="K1561" i="3"/>
  <c r="L1561" i="3"/>
  <c r="M1561" i="3"/>
  <c r="AN1561" i="3"/>
  <c r="AO1561" i="3"/>
  <c r="AP1561" i="3"/>
  <c r="AQ1561" i="3"/>
  <c r="AR1561" i="3"/>
  <c r="AS1561" i="3"/>
  <c r="AT1561" i="3"/>
  <c r="AU1561" i="3"/>
  <c r="BC1561" i="3"/>
  <c r="C1562" i="3"/>
  <c r="D1562" i="3"/>
  <c r="E1562" i="3"/>
  <c r="F1562" i="3"/>
  <c r="G1562" i="3"/>
  <c r="H1562" i="3"/>
  <c r="J1562" i="3"/>
  <c r="K1562" i="3"/>
  <c r="L1562" i="3"/>
  <c r="M1562" i="3"/>
  <c r="AN1562" i="3"/>
  <c r="AO1562" i="3"/>
  <c r="AP1562" i="3"/>
  <c r="AQ1562" i="3"/>
  <c r="AR1562" i="3"/>
  <c r="AS1562" i="3"/>
  <c r="AT1562" i="3"/>
  <c r="AU1562" i="3"/>
  <c r="BC1562" i="3"/>
  <c r="C1563" i="3"/>
  <c r="D1563" i="3"/>
  <c r="E1563" i="3"/>
  <c r="F1563" i="3"/>
  <c r="G1563" i="3"/>
  <c r="H1563" i="3"/>
  <c r="J1563" i="3"/>
  <c r="K1563" i="3"/>
  <c r="L1563" i="3"/>
  <c r="M1563" i="3"/>
  <c r="AN1563" i="3"/>
  <c r="AO1563" i="3"/>
  <c r="AP1563" i="3"/>
  <c r="AQ1563" i="3"/>
  <c r="AR1563" i="3"/>
  <c r="AS1563" i="3"/>
  <c r="AT1563" i="3"/>
  <c r="AU1563" i="3"/>
  <c r="BC1563" i="3"/>
  <c r="C1564" i="3"/>
  <c r="D1564" i="3"/>
  <c r="E1564" i="3"/>
  <c r="F1564" i="3"/>
  <c r="G1564" i="3"/>
  <c r="H1564" i="3"/>
  <c r="J1564" i="3"/>
  <c r="K1564" i="3"/>
  <c r="L1564" i="3"/>
  <c r="M1564" i="3"/>
  <c r="AN1564" i="3"/>
  <c r="AO1564" i="3"/>
  <c r="AP1564" i="3"/>
  <c r="AQ1564" i="3"/>
  <c r="AR1564" i="3"/>
  <c r="AS1564" i="3"/>
  <c r="AT1564" i="3"/>
  <c r="AU1564" i="3"/>
  <c r="BC1564" i="3"/>
  <c r="C1565" i="3"/>
  <c r="D1565" i="3"/>
  <c r="E1565" i="3"/>
  <c r="F1565" i="3"/>
  <c r="G1565" i="3"/>
  <c r="H1565" i="3"/>
  <c r="J1565" i="3"/>
  <c r="K1565" i="3"/>
  <c r="L1565" i="3"/>
  <c r="M1565" i="3"/>
  <c r="AN1565" i="3"/>
  <c r="AO1565" i="3"/>
  <c r="AP1565" i="3"/>
  <c r="AQ1565" i="3"/>
  <c r="AR1565" i="3"/>
  <c r="AS1565" i="3"/>
  <c r="AT1565" i="3"/>
  <c r="AU1565" i="3"/>
  <c r="BC1565" i="3"/>
  <c r="C1566" i="3"/>
  <c r="D1566" i="3"/>
  <c r="E1566" i="3"/>
  <c r="F1566" i="3"/>
  <c r="G1566" i="3"/>
  <c r="H1566" i="3"/>
  <c r="J1566" i="3"/>
  <c r="K1566" i="3"/>
  <c r="L1566" i="3"/>
  <c r="M1566" i="3"/>
  <c r="AN1566" i="3"/>
  <c r="AO1566" i="3"/>
  <c r="AP1566" i="3"/>
  <c r="AQ1566" i="3"/>
  <c r="AR1566" i="3"/>
  <c r="AS1566" i="3"/>
  <c r="AT1566" i="3"/>
  <c r="AU1566" i="3"/>
  <c r="BC1566" i="3"/>
  <c r="C1567" i="3"/>
  <c r="D1567" i="3"/>
  <c r="E1567" i="3"/>
  <c r="F1567" i="3"/>
  <c r="G1567" i="3"/>
  <c r="H1567" i="3"/>
  <c r="J1567" i="3"/>
  <c r="K1567" i="3"/>
  <c r="L1567" i="3"/>
  <c r="M1567" i="3"/>
  <c r="AN1567" i="3"/>
  <c r="AO1567" i="3"/>
  <c r="AP1567" i="3"/>
  <c r="AQ1567" i="3"/>
  <c r="AR1567" i="3"/>
  <c r="AS1567" i="3"/>
  <c r="AT1567" i="3"/>
  <c r="AU1567" i="3"/>
  <c r="BC1567" i="3"/>
  <c r="C1568" i="3"/>
  <c r="D1568" i="3"/>
  <c r="E1568" i="3"/>
  <c r="F1568" i="3"/>
  <c r="G1568" i="3"/>
  <c r="H1568" i="3"/>
  <c r="J1568" i="3"/>
  <c r="K1568" i="3"/>
  <c r="L1568" i="3"/>
  <c r="M1568" i="3"/>
  <c r="AN1568" i="3"/>
  <c r="AO1568" i="3"/>
  <c r="AP1568" i="3"/>
  <c r="AQ1568" i="3"/>
  <c r="AR1568" i="3"/>
  <c r="AS1568" i="3"/>
  <c r="AT1568" i="3"/>
  <c r="AU1568" i="3"/>
  <c r="BC1568" i="3"/>
  <c r="C1569" i="3"/>
  <c r="D1569" i="3"/>
  <c r="E1569" i="3"/>
  <c r="F1569" i="3"/>
  <c r="G1569" i="3"/>
  <c r="H1569" i="3"/>
  <c r="J1569" i="3"/>
  <c r="K1569" i="3"/>
  <c r="L1569" i="3"/>
  <c r="M1569" i="3"/>
  <c r="AN1569" i="3"/>
  <c r="AO1569" i="3"/>
  <c r="AP1569" i="3"/>
  <c r="AQ1569" i="3"/>
  <c r="AR1569" i="3"/>
  <c r="AS1569" i="3"/>
  <c r="AT1569" i="3"/>
  <c r="AU1569" i="3"/>
  <c r="BC1569" i="3"/>
  <c r="C1570" i="3"/>
  <c r="D1570" i="3"/>
  <c r="E1570" i="3"/>
  <c r="F1570" i="3"/>
  <c r="G1570" i="3"/>
  <c r="H1570" i="3"/>
  <c r="J1570" i="3"/>
  <c r="K1570" i="3"/>
  <c r="L1570" i="3"/>
  <c r="M1570" i="3"/>
  <c r="AN1570" i="3"/>
  <c r="AO1570" i="3"/>
  <c r="AP1570" i="3"/>
  <c r="AQ1570" i="3"/>
  <c r="AR1570" i="3"/>
  <c r="AS1570" i="3"/>
  <c r="AT1570" i="3"/>
  <c r="AU1570" i="3"/>
  <c r="BC1570" i="3"/>
  <c r="C1571" i="3"/>
  <c r="D1571" i="3"/>
  <c r="E1571" i="3"/>
  <c r="F1571" i="3"/>
  <c r="G1571" i="3"/>
  <c r="H1571" i="3"/>
  <c r="J1571" i="3"/>
  <c r="K1571" i="3"/>
  <c r="L1571" i="3"/>
  <c r="M1571" i="3"/>
  <c r="AN1571" i="3"/>
  <c r="AO1571" i="3"/>
  <c r="AP1571" i="3"/>
  <c r="AQ1571" i="3"/>
  <c r="AR1571" i="3"/>
  <c r="AS1571" i="3"/>
  <c r="AT1571" i="3"/>
  <c r="AU1571" i="3"/>
  <c r="BC1571" i="3"/>
  <c r="C1572" i="3"/>
  <c r="D1572" i="3"/>
  <c r="E1572" i="3"/>
  <c r="F1572" i="3"/>
  <c r="G1572" i="3"/>
  <c r="H1572" i="3"/>
  <c r="J1572" i="3"/>
  <c r="K1572" i="3"/>
  <c r="L1572" i="3"/>
  <c r="M1572" i="3"/>
  <c r="AN1572" i="3"/>
  <c r="AO1572" i="3"/>
  <c r="AP1572" i="3"/>
  <c r="AQ1572" i="3"/>
  <c r="AR1572" i="3"/>
  <c r="AS1572" i="3"/>
  <c r="AT1572" i="3"/>
  <c r="AU1572" i="3"/>
  <c r="BC1572" i="3"/>
  <c r="C1573" i="3"/>
  <c r="D1573" i="3"/>
  <c r="E1573" i="3"/>
  <c r="F1573" i="3"/>
  <c r="G1573" i="3"/>
  <c r="H1573" i="3"/>
  <c r="J1573" i="3"/>
  <c r="K1573" i="3"/>
  <c r="L1573" i="3"/>
  <c r="M1573" i="3"/>
  <c r="AN1573" i="3"/>
  <c r="AO1573" i="3"/>
  <c r="AP1573" i="3"/>
  <c r="AQ1573" i="3"/>
  <c r="AR1573" i="3"/>
  <c r="AS1573" i="3"/>
  <c r="AT1573" i="3"/>
  <c r="AU1573" i="3"/>
  <c r="BC1573" i="3"/>
  <c r="C1574" i="3"/>
  <c r="D1574" i="3"/>
  <c r="E1574" i="3"/>
  <c r="F1574" i="3"/>
  <c r="G1574" i="3"/>
  <c r="H1574" i="3"/>
  <c r="J1574" i="3"/>
  <c r="K1574" i="3"/>
  <c r="L1574" i="3"/>
  <c r="M1574" i="3"/>
  <c r="AN1574" i="3"/>
  <c r="AO1574" i="3"/>
  <c r="AP1574" i="3"/>
  <c r="AQ1574" i="3"/>
  <c r="AR1574" i="3"/>
  <c r="AS1574" i="3"/>
  <c r="AT1574" i="3"/>
  <c r="AU1574" i="3"/>
  <c r="BC1574" i="3"/>
  <c r="C1575" i="3"/>
  <c r="D1575" i="3"/>
  <c r="E1575" i="3"/>
  <c r="F1575" i="3"/>
  <c r="G1575" i="3"/>
  <c r="H1575" i="3"/>
  <c r="J1575" i="3"/>
  <c r="K1575" i="3"/>
  <c r="L1575" i="3"/>
  <c r="M1575" i="3"/>
  <c r="AN1575" i="3"/>
  <c r="AO1575" i="3"/>
  <c r="AP1575" i="3"/>
  <c r="AQ1575" i="3"/>
  <c r="AR1575" i="3"/>
  <c r="AS1575" i="3"/>
  <c r="AT1575" i="3"/>
  <c r="AU1575" i="3"/>
  <c r="BC1575" i="3"/>
  <c r="C1576" i="3"/>
  <c r="D1576" i="3"/>
  <c r="E1576" i="3"/>
  <c r="F1576" i="3"/>
  <c r="G1576" i="3"/>
  <c r="H1576" i="3"/>
  <c r="J1576" i="3"/>
  <c r="K1576" i="3"/>
  <c r="L1576" i="3"/>
  <c r="M1576" i="3"/>
  <c r="AN1576" i="3"/>
  <c r="AO1576" i="3"/>
  <c r="AP1576" i="3"/>
  <c r="AQ1576" i="3"/>
  <c r="AR1576" i="3"/>
  <c r="AS1576" i="3"/>
  <c r="AT1576" i="3"/>
  <c r="AU1576" i="3"/>
  <c r="BC1576" i="3"/>
  <c r="C1577" i="3"/>
  <c r="D1577" i="3"/>
  <c r="E1577" i="3"/>
  <c r="F1577" i="3"/>
  <c r="G1577" i="3"/>
  <c r="H1577" i="3"/>
  <c r="J1577" i="3"/>
  <c r="K1577" i="3"/>
  <c r="L1577" i="3"/>
  <c r="M1577" i="3"/>
  <c r="AN1577" i="3"/>
  <c r="AO1577" i="3"/>
  <c r="AP1577" i="3"/>
  <c r="AQ1577" i="3"/>
  <c r="AR1577" i="3"/>
  <c r="AS1577" i="3"/>
  <c r="AT1577" i="3"/>
  <c r="AU1577" i="3"/>
  <c r="BC1577" i="3"/>
  <c r="C1578" i="3"/>
  <c r="D1578" i="3"/>
  <c r="E1578" i="3"/>
  <c r="F1578" i="3"/>
  <c r="G1578" i="3"/>
  <c r="H1578" i="3"/>
  <c r="J1578" i="3"/>
  <c r="K1578" i="3"/>
  <c r="L1578" i="3"/>
  <c r="M1578" i="3"/>
  <c r="AN1578" i="3"/>
  <c r="AO1578" i="3"/>
  <c r="AP1578" i="3"/>
  <c r="AQ1578" i="3"/>
  <c r="AR1578" i="3"/>
  <c r="AS1578" i="3"/>
  <c r="AT1578" i="3"/>
  <c r="AU1578" i="3"/>
  <c r="BC1578" i="3"/>
  <c r="C1579" i="3"/>
  <c r="D1579" i="3"/>
  <c r="E1579" i="3"/>
  <c r="F1579" i="3"/>
  <c r="G1579" i="3"/>
  <c r="H1579" i="3"/>
  <c r="J1579" i="3"/>
  <c r="K1579" i="3"/>
  <c r="L1579" i="3"/>
  <c r="M1579" i="3"/>
  <c r="AN1579" i="3"/>
  <c r="AO1579" i="3"/>
  <c r="AP1579" i="3"/>
  <c r="AQ1579" i="3"/>
  <c r="AR1579" i="3"/>
  <c r="AS1579" i="3"/>
  <c r="AT1579" i="3"/>
  <c r="AU1579" i="3"/>
  <c r="BC1579" i="3"/>
  <c r="C1580" i="3"/>
  <c r="D1580" i="3"/>
  <c r="E1580" i="3"/>
  <c r="F1580" i="3"/>
  <c r="G1580" i="3"/>
  <c r="H1580" i="3"/>
  <c r="J1580" i="3"/>
  <c r="K1580" i="3"/>
  <c r="L1580" i="3"/>
  <c r="M1580" i="3"/>
  <c r="AN1580" i="3"/>
  <c r="AO1580" i="3"/>
  <c r="AP1580" i="3"/>
  <c r="AQ1580" i="3"/>
  <c r="AR1580" i="3"/>
  <c r="AS1580" i="3"/>
  <c r="AT1580" i="3"/>
  <c r="AU1580" i="3"/>
  <c r="BC1580" i="3"/>
  <c r="C1581" i="3"/>
  <c r="D1581" i="3"/>
  <c r="E1581" i="3"/>
  <c r="F1581" i="3"/>
  <c r="G1581" i="3"/>
  <c r="H1581" i="3"/>
  <c r="J1581" i="3"/>
  <c r="K1581" i="3"/>
  <c r="L1581" i="3"/>
  <c r="M1581" i="3"/>
  <c r="AN1581" i="3"/>
  <c r="AO1581" i="3"/>
  <c r="AP1581" i="3"/>
  <c r="AQ1581" i="3"/>
  <c r="AR1581" i="3"/>
  <c r="AS1581" i="3"/>
  <c r="AT1581" i="3"/>
  <c r="AU1581" i="3"/>
  <c r="BC1581" i="3"/>
  <c r="C1582" i="3"/>
  <c r="D1582" i="3"/>
  <c r="E1582" i="3"/>
  <c r="F1582" i="3"/>
  <c r="G1582" i="3"/>
  <c r="H1582" i="3"/>
  <c r="J1582" i="3"/>
  <c r="K1582" i="3"/>
  <c r="L1582" i="3"/>
  <c r="M1582" i="3"/>
  <c r="AN1582" i="3"/>
  <c r="AO1582" i="3"/>
  <c r="AP1582" i="3"/>
  <c r="AQ1582" i="3"/>
  <c r="AR1582" i="3"/>
  <c r="AS1582" i="3"/>
  <c r="AT1582" i="3"/>
  <c r="AU1582" i="3"/>
  <c r="BC1582" i="3"/>
  <c r="C1583" i="3"/>
  <c r="D1583" i="3"/>
  <c r="E1583" i="3"/>
  <c r="F1583" i="3"/>
  <c r="G1583" i="3"/>
  <c r="H1583" i="3"/>
  <c r="J1583" i="3"/>
  <c r="K1583" i="3"/>
  <c r="L1583" i="3"/>
  <c r="M1583" i="3"/>
  <c r="AN1583" i="3"/>
  <c r="AO1583" i="3"/>
  <c r="AP1583" i="3"/>
  <c r="AQ1583" i="3"/>
  <c r="AR1583" i="3"/>
  <c r="AS1583" i="3"/>
  <c r="AT1583" i="3"/>
  <c r="AU1583" i="3"/>
  <c r="BC1583" i="3"/>
  <c r="C1584" i="3"/>
  <c r="D1584" i="3"/>
  <c r="E1584" i="3"/>
  <c r="F1584" i="3"/>
  <c r="G1584" i="3"/>
  <c r="H1584" i="3"/>
  <c r="J1584" i="3"/>
  <c r="K1584" i="3"/>
  <c r="L1584" i="3"/>
  <c r="M1584" i="3"/>
  <c r="AN1584" i="3"/>
  <c r="AO1584" i="3"/>
  <c r="AP1584" i="3"/>
  <c r="AQ1584" i="3"/>
  <c r="AR1584" i="3"/>
  <c r="AS1584" i="3"/>
  <c r="AT1584" i="3"/>
  <c r="AU1584" i="3"/>
  <c r="BC1584" i="3"/>
  <c r="C1585" i="3"/>
  <c r="D1585" i="3"/>
  <c r="E1585" i="3"/>
  <c r="F1585" i="3"/>
  <c r="G1585" i="3"/>
  <c r="H1585" i="3"/>
  <c r="J1585" i="3"/>
  <c r="K1585" i="3"/>
  <c r="L1585" i="3"/>
  <c r="M1585" i="3"/>
  <c r="AN1585" i="3"/>
  <c r="AO1585" i="3"/>
  <c r="AP1585" i="3"/>
  <c r="AQ1585" i="3"/>
  <c r="AR1585" i="3"/>
  <c r="AS1585" i="3"/>
  <c r="AT1585" i="3"/>
  <c r="AU1585" i="3"/>
  <c r="BC1585" i="3"/>
  <c r="C1586" i="3"/>
  <c r="D1586" i="3"/>
  <c r="E1586" i="3"/>
  <c r="F1586" i="3"/>
  <c r="G1586" i="3"/>
  <c r="H1586" i="3"/>
  <c r="J1586" i="3"/>
  <c r="K1586" i="3"/>
  <c r="L1586" i="3"/>
  <c r="M1586" i="3"/>
  <c r="AN1586" i="3"/>
  <c r="AO1586" i="3"/>
  <c r="AP1586" i="3"/>
  <c r="AQ1586" i="3"/>
  <c r="AR1586" i="3"/>
  <c r="AS1586" i="3"/>
  <c r="AT1586" i="3"/>
  <c r="AU1586" i="3"/>
  <c r="BC1586" i="3"/>
  <c r="C1587" i="3"/>
  <c r="D1587" i="3"/>
  <c r="E1587" i="3"/>
  <c r="F1587" i="3"/>
  <c r="G1587" i="3"/>
  <c r="H1587" i="3"/>
  <c r="J1587" i="3"/>
  <c r="K1587" i="3"/>
  <c r="L1587" i="3"/>
  <c r="M1587" i="3"/>
  <c r="AN1587" i="3"/>
  <c r="AO1587" i="3"/>
  <c r="AP1587" i="3"/>
  <c r="AQ1587" i="3"/>
  <c r="AR1587" i="3"/>
  <c r="AS1587" i="3"/>
  <c r="AT1587" i="3"/>
  <c r="AU1587" i="3"/>
  <c r="BC1587" i="3"/>
  <c r="C1588" i="3"/>
  <c r="D1588" i="3"/>
  <c r="E1588" i="3"/>
  <c r="F1588" i="3"/>
  <c r="G1588" i="3"/>
  <c r="H1588" i="3"/>
  <c r="J1588" i="3"/>
  <c r="K1588" i="3"/>
  <c r="L1588" i="3"/>
  <c r="M1588" i="3"/>
  <c r="AN1588" i="3"/>
  <c r="AO1588" i="3"/>
  <c r="AP1588" i="3"/>
  <c r="AQ1588" i="3"/>
  <c r="AR1588" i="3"/>
  <c r="AS1588" i="3"/>
  <c r="AT1588" i="3"/>
  <c r="AU1588" i="3"/>
  <c r="BC1588" i="3"/>
  <c r="C1589" i="3"/>
  <c r="D1589" i="3"/>
  <c r="E1589" i="3"/>
  <c r="F1589" i="3"/>
  <c r="G1589" i="3"/>
  <c r="H1589" i="3"/>
  <c r="J1589" i="3"/>
  <c r="K1589" i="3"/>
  <c r="L1589" i="3"/>
  <c r="M1589" i="3"/>
  <c r="AN1589" i="3"/>
  <c r="AO1589" i="3"/>
  <c r="AP1589" i="3"/>
  <c r="AQ1589" i="3"/>
  <c r="AR1589" i="3"/>
  <c r="AS1589" i="3"/>
  <c r="AT1589" i="3"/>
  <c r="AU1589" i="3"/>
  <c r="BC1589" i="3"/>
  <c r="C1590" i="3"/>
  <c r="D1590" i="3"/>
  <c r="E1590" i="3"/>
  <c r="F1590" i="3"/>
  <c r="G1590" i="3"/>
  <c r="H1590" i="3"/>
  <c r="J1590" i="3"/>
  <c r="K1590" i="3"/>
  <c r="L1590" i="3"/>
  <c r="M1590" i="3"/>
  <c r="AN1590" i="3"/>
  <c r="AO1590" i="3"/>
  <c r="AP1590" i="3"/>
  <c r="AQ1590" i="3"/>
  <c r="AR1590" i="3"/>
  <c r="AS1590" i="3"/>
  <c r="AT1590" i="3"/>
  <c r="AU1590" i="3"/>
  <c r="BC1590" i="3"/>
  <c r="C1591" i="3"/>
  <c r="D1591" i="3"/>
  <c r="E1591" i="3"/>
  <c r="F1591" i="3"/>
  <c r="G1591" i="3"/>
  <c r="H1591" i="3"/>
  <c r="J1591" i="3"/>
  <c r="K1591" i="3"/>
  <c r="L1591" i="3"/>
  <c r="M1591" i="3"/>
  <c r="AN1591" i="3"/>
  <c r="AO1591" i="3"/>
  <c r="AP1591" i="3"/>
  <c r="AQ1591" i="3"/>
  <c r="AR1591" i="3"/>
  <c r="AS1591" i="3"/>
  <c r="AT1591" i="3"/>
  <c r="AU1591" i="3"/>
  <c r="BC1591" i="3"/>
  <c r="C1592" i="3"/>
  <c r="D1592" i="3"/>
  <c r="E1592" i="3"/>
  <c r="F1592" i="3"/>
  <c r="G1592" i="3"/>
  <c r="H1592" i="3"/>
  <c r="J1592" i="3"/>
  <c r="K1592" i="3"/>
  <c r="L1592" i="3"/>
  <c r="M1592" i="3"/>
  <c r="AN1592" i="3"/>
  <c r="AO1592" i="3"/>
  <c r="AP1592" i="3"/>
  <c r="AQ1592" i="3"/>
  <c r="AR1592" i="3"/>
  <c r="AS1592" i="3"/>
  <c r="AT1592" i="3"/>
  <c r="AU1592" i="3"/>
  <c r="BC1592" i="3"/>
  <c r="C1593" i="3"/>
  <c r="D1593" i="3"/>
  <c r="E1593" i="3"/>
  <c r="F1593" i="3"/>
  <c r="G1593" i="3"/>
  <c r="H1593" i="3"/>
  <c r="J1593" i="3"/>
  <c r="K1593" i="3"/>
  <c r="L1593" i="3"/>
  <c r="M1593" i="3"/>
  <c r="AN1593" i="3"/>
  <c r="AO1593" i="3"/>
  <c r="AP1593" i="3"/>
  <c r="AQ1593" i="3"/>
  <c r="AR1593" i="3"/>
  <c r="AS1593" i="3"/>
  <c r="AT1593" i="3"/>
  <c r="AU1593" i="3"/>
  <c r="BC1593" i="3"/>
  <c r="C1594" i="3"/>
  <c r="D1594" i="3"/>
  <c r="E1594" i="3"/>
  <c r="F1594" i="3"/>
  <c r="G1594" i="3"/>
  <c r="H1594" i="3"/>
  <c r="J1594" i="3"/>
  <c r="K1594" i="3"/>
  <c r="L1594" i="3"/>
  <c r="M1594" i="3"/>
  <c r="AN1594" i="3"/>
  <c r="AO1594" i="3"/>
  <c r="AP1594" i="3"/>
  <c r="AQ1594" i="3"/>
  <c r="AR1594" i="3"/>
  <c r="AS1594" i="3"/>
  <c r="AT1594" i="3"/>
  <c r="AU1594" i="3"/>
  <c r="BC1594" i="3"/>
  <c r="C1595" i="3"/>
  <c r="D1595" i="3"/>
  <c r="E1595" i="3"/>
  <c r="F1595" i="3"/>
  <c r="G1595" i="3"/>
  <c r="H1595" i="3"/>
  <c r="J1595" i="3"/>
  <c r="K1595" i="3"/>
  <c r="L1595" i="3"/>
  <c r="M1595" i="3"/>
  <c r="AN1595" i="3"/>
  <c r="AO1595" i="3"/>
  <c r="AP1595" i="3"/>
  <c r="AQ1595" i="3"/>
  <c r="AR1595" i="3"/>
  <c r="AS1595" i="3"/>
  <c r="AT1595" i="3"/>
  <c r="AU1595" i="3"/>
  <c r="BC1595" i="3"/>
  <c r="C1596" i="3"/>
  <c r="D1596" i="3"/>
  <c r="E1596" i="3"/>
  <c r="F1596" i="3"/>
  <c r="G1596" i="3"/>
  <c r="H1596" i="3"/>
  <c r="J1596" i="3"/>
  <c r="K1596" i="3"/>
  <c r="L1596" i="3"/>
  <c r="M1596" i="3"/>
  <c r="AN1596" i="3"/>
  <c r="AO1596" i="3"/>
  <c r="AP1596" i="3"/>
  <c r="AQ1596" i="3"/>
  <c r="AR1596" i="3"/>
  <c r="AS1596" i="3"/>
  <c r="AT1596" i="3"/>
  <c r="AU1596" i="3"/>
  <c r="BC1596" i="3"/>
  <c r="C1597" i="3"/>
  <c r="D1597" i="3"/>
  <c r="E1597" i="3"/>
  <c r="F1597" i="3"/>
  <c r="G1597" i="3"/>
  <c r="H1597" i="3"/>
  <c r="J1597" i="3"/>
  <c r="K1597" i="3"/>
  <c r="L1597" i="3"/>
  <c r="M1597" i="3"/>
  <c r="AN1597" i="3"/>
  <c r="AO1597" i="3"/>
  <c r="AP1597" i="3"/>
  <c r="AQ1597" i="3"/>
  <c r="AR1597" i="3"/>
  <c r="AS1597" i="3"/>
  <c r="AT1597" i="3"/>
  <c r="AU1597" i="3"/>
  <c r="BC1597" i="3"/>
  <c r="C1598" i="3"/>
  <c r="D1598" i="3"/>
  <c r="E1598" i="3"/>
  <c r="F1598" i="3"/>
  <c r="G1598" i="3"/>
  <c r="H1598" i="3"/>
  <c r="J1598" i="3"/>
  <c r="K1598" i="3"/>
  <c r="L1598" i="3"/>
  <c r="M1598" i="3"/>
  <c r="AN1598" i="3"/>
  <c r="AO1598" i="3"/>
  <c r="AP1598" i="3"/>
  <c r="AQ1598" i="3"/>
  <c r="AR1598" i="3"/>
  <c r="AS1598" i="3"/>
  <c r="AT1598" i="3"/>
  <c r="AU1598" i="3"/>
  <c r="BC1598" i="3"/>
  <c r="C1599" i="3"/>
  <c r="D1599" i="3"/>
  <c r="E1599" i="3"/>
  <c r="F1599" i="3"/>
  <c r="G1599" i="3"/>
  <c r="H1599" i="3"/>
  <c r="J1599" i="3"/>
  <c r="K1599" i="3"/>
  <c r="L1599" i="3"/>
  <c r="M1599" i="3"/>
  <c r="AN1599" i="3"/>
  <c r="AO1599" i="3"/>
  <c r="AP1599" i="3"/>
  <c r="AQ1599" i="3"/>
  <c r="AR1599" i="3"/>
  <c r="AS1599" i="3"/>
  <c r="AT1599" i="3"/>
  <c r="AU1599" i="3"/>
  <c r="BC1599" i="3"/>
  <c r="C1600" i="3"/>
  <c r="D1600" i="3"/>
  <c r="E1600" i="3"/>
  <c r="F1600" i="3"/>
  <c r="G1600" i="3"/>
  <c r="H1600" i="3"/>
  <c r="J1600" i="3"/>
  <c r="K1600" i="3"/>
  <c r="L1600" i="3"/>
  <c r="M1600" i="3"/>
  <c r="AN1600" i="3"/>
  <c r="AO1600" i="3"/>
  <c r="AP1600" i="3"/>
  <c r="AQ1600" i="3"/>
  <c r="AR1600" i="3"/>
  <c r="AS1600" i="3"/>
  <c r="AT1600" i="3"/>
  <c r="AU1600" i="3"/>
  <c r="BC1600" i="3"/>
  <c r="C1601" i="3"/>
  <c r="D1601" i="3"/>
  <c r="E1601" i="3"/>
  <c r="F1601" i="3"/>
  <c r="G1601" i="3"/>
  <c r="H1601" i="3"/>
  <c r="J1601" i="3"/>
  <c r="K1601" i="3"/>
  <c r="L1601" i="3"/>
  <c r="M1601" i="3"/>
  <c r="AN1601" i="3"/>
  <c r="AO1601" i="3"/>
  <c r="AP1601" i="3"/>
  <c r="AQ1601" i="3"/>
  <c r="AR1601" i="3"/>
  <c r="AS1601" i="3"/>
  <c r="AT1601" i="3"/>
  <c r="AU1601" i="3"/>
  <c r="BC1601" i="3"/>
  <c r="C1602" i="3"/>
  <c r="D1602" i="3"/>
  <c r="E1602" i="3"/>
  <c r="F1602" i="3"/>
  <c r="G1602" i="3"/>
  <c r="H1602" i="3"/>
  <c r="J1602" i="3"/>
  <c r="K1602" i="3"/>
  <c r="L1602" i="3"/>
  <c r="M1602" i="3"/>
  <c r="AN1602" i="3"/>
  <c r="AO1602" i="3"/>
  <c r="AP1602" i="3"/>
  <c r="AQ1602" i="3"/>
  <c r="AR1602" i="3"/>
  <c r="AS1602" i="3"/>
  <c r="AT1602" i="3"/>
  <c r="AU1602" i="3"/>
  <c r="BC1602" i="3"/>
  <c r="C1603" i="3"/>
  <c r="D1603" i="3"/>
  <c r="E1603" i="3"/>
  <c r="F1603" i="3"/>
  <c r="G1603" i="3"/>
  <c r="H1603" i="3"/>
  <c r="J1603" i="3"/>
  <c r="K1603" i="3"/>
  <c r="L1603" i="3"/>
  <c r="M1603" i="3"/>
  <c r="AN1603" i="3"/>
  <c r="AO1603" i="3"/>
  <c r="AP1603" i="3"/>
  <c r="AQ1603" i="3"/>
  <c r="AR1603" i="3"/>
  <c r="AS1603" i="3"/>
  <c r="AT1603" i="3"/>
  <c r="AU1603" i="3"/>
  <c r="BC1603" i="3"/>
  <c r="C1604" i="3"/>
  <c r="D1604" i="3"/>
  <c r="E1604" i="3"/>
  <c r="F1604" i="3"/>
  <c r="G1604" i="3"/>
  <c r="H1604" i="3"/>
  <c r="J1604" i="3"/>
  <c r="K1604" i="3"/>
  <c r="L1604" i="3"/>
  <c r="M1604" i="3"/>
  <c r="AN1604" i="3"/>
  <c r="AO1604" i="3"/>
  <c r="AP1604" i="3"/>
  <c r="AQ1604" i="3"/>
  <c r="AR1604" i="3"/>
  <c r="AS1604" i="3"/>
  <c r="AT1604" i="3"/>
  <c r="AU1604" i="3"/>
  <c r="BC1604" i="3"/>
  <c r="C1605" i="3"/>
  <c r="D1605" i="3"/>
  <c r="E1605" i="3"/>
  <c r="F1605" i="3"/>
  <c r="G1605" i="3"/>
  <c r="H1605" i="3"/>
  <c r="J1605" i="3"/>
  <c r="K1605" i="3"/>
  <c r="L1605" i="3"/>
  <c r="M1605" i="3"/>
  <c r="AN1605" i="3"/>
  <c r="AO1605" i="3"/>
  <c r="AP1605" i="3"/>
  <c r="AQ1605" i="3"/>
  <c r="AR1605" i="3"/>
  <c r="AS1605" i="3"/>
  <c r="AT1605" i="3"/>
  <c r="AU1605" i="3"/>
  <c r="BC1605" i="3"/>
  <c r="C1606" i="3"/>
  <c r="D1606" i="3"/>
  <c r="E1606" i="3"/>
  <c r="F1606" i="3"/>
  <c r="G1606" i="3"/>
  <c r="H1606" i="3"/>
  <c r="J1606" i="3"/>
  <c r="K1606" i="3"/>
  <c r="L1606" i="3"/>
  <c r="M1606" i="3"/>
  <c r="AN1606" i="3"/>
  <c r="AO1606" i="3"/>
  <c r="AP1606" i="3"/>
  <c r="AQ1606" i="3"/>
  <c r="AR1606" i="3"/>
  <c r="AS1606" i="3"/>
  <c r="AT1606" i="3"/>
  <c r="AU1606" i="3"/>
  <c r="BC1606" i="3"/>
  <c r="C1607" i="3"/>
  <c r="D1607" i="3"/>
  <c r="E1607" i="3"/>
  <c r="F1607" i="3"/>
  <c r="G1607" i="3"/>
  <c r="H1607" i="3"/>
  <c r="J1607" i="3"/>
  <c r="K1607" i="3"/>
  <c r="L1607" i="3"/>
  <c r="M1607" i="3"/>
  <c r="AN1607" i="3"/>
  <c r="AO1607" i="3"/>
  <c r="AP1607" i="3"/>
  <c r="AQ1607" i="3"/>
  <c r="AR1607" i="3"/>
  <c r="AS1607" i="3"/>
  <c r="AT1607" i="3"/>
  <c r="AU1607" i="3"/>
  <c r="BC1607" i="3"/>
  <c r="C1608" i="3"/>
  <c r="D1608" i="3"/>
  <c r="E1608" i="3"/>
  <c r="F1608" i="3"/>
  <c r="G1608" i="3"/>
  <c r="H1608" i="3"/>
  <c r="J1608" i="3"/>
  <c r="K1608" i="3"/>
  <c r="L1608" i="3"/>
  <c r="M1608" i="3"/>
  <c r="AN1608" i="3"/>
  <c r="AO1608" i="3"/>
  <c r="AP1608" i="3"/>
  <c r="AQ1608" i="3"/>
  <c r="AR1608" i="3"/>
  <c r="AS1608" i="3"/>
  <c r="AT1608" i="3"/>
  <c r="AU1608" i="3"/>
  <c r="BC1608" i="3"/>
  <c r="C1609" i="3"/>
  <c r="D1609" i="3"/>
  <c r="E1609" i="3"/>
  <c r="F1609" i="3"/>
  <c r="G1609" i="3"/>
  <c r="H1609" i="3"/>
  <c r="J1609" i="3"/>
  <c r="K1609" i="3"/>
  <c r="L1609" i="3"/>
  <c r="M1609" i="3"/>
  <c r="AN1609" i="3"/>
  <c r="AO1609" i="3"/>
  <c r="AP1609" i="3"/>
  <c r="AQ1609" i="3"/>
  <c r="AR1609" i="3"/>
  <c r="AS1609" i="3"/>
  <c r="AT1609" i="3"/>
  <c r="AU1609" i="3"/>
  <c r="BC1609" i="3"/>
  <c r="C1610" i="3"/>
  <c r="D1610" i="3"/>
  <c r="E1610" i="3"/>
  <c r="F1610" i="3"/>
  <c r="G1610" i="3"/>
  <c r="H1610" i="3"/>
  <c r="J1610" i="3"/>
  <c r="K1610" i="3"/>
  <c r="L1610" i="3"/>
  <c r="M1610" i="3"/>
  <c r="AN1610" i="3"/>
  <c r="AO1610" i="3"/>
  <c r="AP1610" i="3"/>
  <c r="AQ1610" i="3"/>
  <c r="AR1610" i="3"/>
  <c r="AS1610" i="3"/>
  <c r="AT1610" i="3"/>
  <c r="AU1610" i="3"/>
  <c r="BC1610" i="3"/>
  <c r="C1611" i="3"/>
  <c r="D1611" i="3"/>
  <c r="E1611" i="3"/>
  <c r="F1611" i="3"/>
  <c r="G1611" i="3"/>
  <c r="H1611" i="3"/>
  <c r="J1611" i="3"/>
  <c r="K1611" i="3"/>
  <c r="L1611" i="3"/>
  <c r="M1611" i="3"/>
  <c r="AN1611" i="3"/>
  <c r="AO1611" i="3"/>
  <c r="AP1611" i="3"/>
  <c r="AQ1611" i="3"/>
  <c r="AR1611" i="3"/>
  <c r="AS1611" i="3"/>
  <c r="AT1611" i="3"/>
  <c r="AU1611" i="3"/>
  <c r="BC1611" i="3"/>
  <c r="C1612" i="3"/>
  <c r="D1612" i="3"/>
  <c r="E1612" i="3"/>
  <c r="F1612" i="3"/>
  <c r="G1612" i="3"/>
  <c r="H1612" i="3"/>
  <c r="J1612" i="3"/>
  <c r="K1612" i="3"/>
  <c r="L1612" i="3"/>
  <c r="M1612" i="3"/>
  <c r="AN1612" i="3"/>
  <c r="AO1612" i="3"/>
  <c r="AP1612" i="3"/>
  <c r="AQ1612" i="3"/>
  <c r="AR1612" i="3"/>
  <c r="AS1612" i="3"/>
  <c r="AT1612" i="3"/>
  <c r="AU1612" i="3"/>
  <c r="BC1612" i="3"/>
  <c r="C1613" i="3"/>
  <c r="D1613" i="3"/>
  <c r="E1613" i="3"/>
  <c r="F1613" i="3"/>
  <c r="G1613" i="3"/>
  <c r="H1613" i="3"/>
  <c r="J1613" i="3"/>
  <c r="K1613" i="3"/>
  <c r="L1613" i="3"/>
  <c r="M1613" i="3"/>
  <c r="AN1613" i="3"/>
  <c r="AO1613" i="3"/>
  <c r="AP1613" i="3"/>
  <c r="AQ1613" i="3"/>
  <c r="AR1613" i="3"/>
  <c r="AS1613" i="3"/>
  <c r="AT1613" i="3"/>
  <c r="AU1613" i="3"/>
  <c r="BC1613" i="3"/>
  <c r="C1614" i="3"/>
  <c r="D1614" i="3"/>
  <c r="E1614" i="3"/>
  <c r="F1614" i="3"/>
  <c r="G1614" i="3"/>
  <c r="H1614" i="3"/>
  <c r="J1614" i="3"/>
  <c r="K1614" i="3"/>
  <c r="L1614" i="3"/>
  <c r="M1614" i="3"/>
  <c r="AN1614" i="3"/>
  <c r="AO1614" i="3"/>
  <c r="AP1614" i="3"/>
  <c r="AQ1614" i="3"/>
  <c r="AR1614" i="3"/>
  <c r="AS1614" i="3"/>
  <c r="AT1614" i="3"/>
  <c r="AU1614" i="3"/>
  <c r="BC1614" i="3"/>
  <c r="C1615" i="3"/>
  <c r="D1615" i="3"/>
  <c r="E1615" i="3"/>
  <c r="F1615" i="3"/>
  <c r="G1615" i="3"/>
  <c r="H1615" i="3"/>
  <c r="J1615" i="3"/>
  <c r="K1615" i="3"/>
  <c r="L1615" i="3"/>
  <c r="M1615" i="3"/>
  <c r="AN1615" i="3"/>
  <c r="AO1615" i="3"/>
  <c r="AP1615" i="3"/>
  <c r="AQ1615" i="3"/>
  <c r="AR1615" i="3"/>
  <c r="AS1615" i="3"/>
  <c r="AT1615" i="3"/>
  <c r="AU1615" i="3"/>
  <c r="BC1615" i="3"/>
  <c r="C1616" i="3"/>
  <c r="D1616" i="3"/>
  <c r="E1616" i="3"/>
  <c r="F1616" i="3"/>
  <c r="G1616" i="3"/>
  <c r="H1616" i="3"/>
  <c r="J1616" i="3"/>
  <c r="K1616" i="3"/>
  <c r="L1616" i="3"/>
  <c r="M1616" i="3"/>
  <c r="AN1616" i="3"/>
  <c r="AO1616" i="3"/>
  <c r="AP1616" i="3"/>
  <c r="AQ1616" i="3"/>
  <c r="AR1616" i="3"/>
  <c r="AS1616" i="3"/>
  <c r="AT1616" i="3"/>
  <c r="AU1616" i="3"/>
  <c r="BC1616" i="3"/>
  <c r="C1617" i="3"/>
  <c r="D1617" i="3"/>
  <c r="E1617" i="3"/>
  <c r="F1617" i="3"/>
  <c r="G1617" i="3"/>
  <c r="H1617" i="3"/>
  <c r="J1617" i="3"/>
  <c r="K1617" i="3"/>
  <c r="L1617" i="3"/>
  <c r="M1617" i="3"/>
  <c r="AN1617" i="3"/>
  <c r="AO1617" i="3"/>
  <c r="AP1617" i="3"/>
  <c r="AQ1617" i="3"/>
  <c r="AR1617" i="3"/>
  <c r="AS1617" i="3"/>
  <c r="AT1617" i="3"/>
  <c r="AU1617" i="3"/>
  <c r="BC1617" i="3"/>
  <c r="C1618" i="3"/>
  <c r="D1618" i="3"/>
  <c r="E1618" i="3"/>
  <c r="F1618" i="3"/>
  <c r="G1618" i="3"/>
  <c r="H1618" i="3"/>
  <c r="J1618" i="3"/>
  <c r="K1618" i="3"/>
  <c r="L1618" i="3"/>
  <c r="M1618" i="3"/>
  <c r="AN1618" i="3"/>
  <c r="AO1618" i="3"/>
  <c r="AP1618" i="3"/>
  <c r="AQ1618" i="3"/>
  <c r="AR1618" i="3"/>
  <c r="AS1618" i="3"/>
  <c r="AT1618" i="3"/>
  <c r="AU1618" i="3"/>
  <c r="BC1618" i="3"/>
  <c r="C1619" i="3"/>
  <c r="D1619" i="3"/>
  <c r="E1619" i="3"/>
  <c r="F1619" i="3"/>
  <c r="G1619" i="3"/>
  <c r="H1619" i="3"/>
  <c r="J1619" i="3"/>
  <c r="K1619" i="3"/>
  <c r="L1619" i="3"/>
  <c r="M1619" i="3"/>
  <c r="AN1619" i="3"/>
  <c r="AO1619" i="3"/>
  <c r="AP1619" i="3"/>
  <c r="AQ1619" i="3"/>
  <c r="AR1619" i="3"/>
  <c r="AS1619" i="3"/>
  <c r="AT1619" i="3"/>
  <c r="AU1619" i="3"/>
  <c r="BC1619" i="3"/>
  <c r="C1620" i="3"/>
  <c r="D1620" i="3"/>
  <c r="E1620" i="3"/>
  <c r="F1620" i="3"/>
  <c r="G1620" i="3"/>
  <c r="H1620" i="3"/>
  <c r="J1620" i="3"/>
  <c r="K1620" i="3"/>
  <c r="L1620" i="3"/>
  <c r="M1620" i="3"/>
  <c r="AN1620" i="3"/>
  <c r="AO1620" i="3"/>
  <c r="AP1620" i="3"/>
  <c r="AQ1620" i="3"/>
  <c r="AR1620" i="3"/>
  <c r="AS1620" i="3"/>
  <c r="AT1620" i="3"/>
  <c r="AU1620" i="3"/>
  <c r="BC1620" i="3"/>
  <c r="C1621" i="3"/>
  <c r="D1621" i="3"/>
  <c r="E1621" i="3"/>
  <c r="F1621" i="3"/>
  <c r="G1621" i="3"/>
  <c r="H1621" i="3"/>
  <c r="J1621" i="3"/>
  <c r="K1621" i="3"/>
  <c r="L1621" i="3"/>
  <c r="M1621" i="3"/>
  <c r="AN1621" i="3"/>
  <c r="AO1621" i="3"/>
  <c r="AP1621" i="3"/>
  <c r="AQ1621" i="3"/>
  <c r="AR1621" i="3"/>
  <c r="AS1621" i="3"/>
  <c r="AT1621" i="3"/>
  <c r="AU1621" i="3"/>
  <c r="BC1621" i="3"/>
  <c r="C1622" i="3"/>
  <c r="D1622" i="3"/>
  <c r="E1622" i="3"/>
  <c r="F1622" i="3"/>
  <c r="G1622" i="3"/>
  <c r="H1622" i="3"/>
  <c r="J1622" i="3"/>
  <c r="K1622" i="3"/>
  <c r="L1622" i="3"/>
  <c r="M1622" i="3"/>
  <c r="AN1622" i="3"/>
  <c r="AO1622" i="3"/>
  <c r="AP1622" i="3"/>
  <c r="AQ1622" i="3"/>
  <c r="AR1622" i="3"/>
  <c r="AS1622" i="3"/>
  <c r="AT1622" i="3"/>
  <c r="AU1622" i="3"/>
  <c r="BC1622" i="3"/>
  <c r="C1623" i="3"/>
  <c r="D1623" i="3"/>
  <c r="E1623" i="3"/>
  <c r="F1623" i="3"/>
  <c r="G1623" i="3"/>
  <c r="H1623" i="3"/>
  <c r="J1623" i="3"/>
  <c r="K1623" i="3"/>
  <c r="L1623" i="3"/>
  <c r="M1623" i="3"/>
  <c r="AN1623" i="3"/>
  <c r="AO1623" i="3"/>
  <c r="AP1623" i="3"/>
  <c r="AQ1623" i="3"/>
  <c r="AR1623" i="3"/>
  <c r="AS1623" i="3"/>
  <c r="AT1623" i="3"/>
  <c r="AU1623" i="3"/>
  <c r="BC1623" i="3"/>
  <c r="C1624" i="3"/>
  <c r="D1624" i="3"/>
  <c r="E1624" i="3"/>
  <c r="F1624" i="3"/>
  <c r="G1624" i="3"/>
  <c r="H1624" i="3"/>
  <c r="J1624" i="3"/>
  <c r="K1624" i="3"/>
  <c r="L1624" i="3"/>
  <c r="M1624" i="3"/>
  <c r="AN1624" i="3"/>
  <c r="AO1624" i="3"/>
  <c r="AP1624" i="3"/>
  <c r="AQ1624" i="3"/>
  <c r="AR1624" i="3"/>
  <c r="AS1624" i="3"/>
  <c r="AT1624" i="3"/>
  <c r="AU1624" i="3"/>
  <c r="BC1624" i="3"/>
  <c r="C1625" i="3"/>
  <c r="D1625" i="3"/>
  <c r="E1625" i="3"/>
  <c r="F1625" i="3"/>
  <c r="G1625" i="3"/>
  <c r="H1625" i="3"/>
  <c r="J1625" i="3"/>
  <c r="K1625" i="3"/>
  <c r="L1625" i="3"/>
  <c r="M1625" i="3"/>
  <c r="AN1625" i="3"/>
  <c r="AO1625" i="3"/>
  <c r="AP1625" i="3"/>
  <c r="AQ1625" i="3"/>
  <c r="AR1625" i="3"/>
  <c r="AS1625" i="3"/>
  <c r="AT1625" i="3"/>
  <c r="AU1625" i="3"/>
  <c r="BC1625" i="3"/>
  <c r="C1626" i="3"/>
  <c r="D1626" i="3"/>
  <c r="E1626" i="3"/>
  <c r="F1626" i="3"/>
  <c r="G1626" i="3"/>
  <c r="H1626" i="3"/>
  <c r="J1626" i="3"/>
  <c r="K1626" i="3"/>
  <c r="L1626" i="3"/>
  <c r="M1626" i="3"/>
  <c r="AN1626" i="3"/>
  <c r="AO1626" i="3"/>
  <c r="AP1626" i="3"/>
  <c r="AQ1626" i="3"/>
  <c r="AR1626" i="3"/>
  <c r="AS1626" i="3"/>
  <c r="AT1626" i="3"/>
  <c r="AU1626" i="3"/>
  <c r="BC1626" i="3"/>
  <c r="C1627" i="3"/>
  <c r="D1627" i="3"/>
  <c r="E1627" i="3"/>
  <c r="F1627" i="3"/>
  <c r="G1627" i="3"/>
  <c r="H1627" i="3"/>
  <c r="J1627" i="3"/>
  <c r="K1627" i="3"/>
  <c r="L1627" i="3"/>
  <c r="M1627" i="3"/>
  <c r="AN1627" i="3"/>
  <c r="AO1627" i="3"/>
  <c r="AP1627" i="3"/>
  <c r="AQ1627" i="3"/>
  <c r="AR1627" i="3"/>
  <c r="AS1627" i="3"/>
  <c r="AT1627" i="3"/>
  <c r="AU1627" i="3"/>
  <c r="BC1627" i="3"/>
  <c r="C1628" i="3"/>
  <c r="D1628" i="3"/>
  <c r="E1628" i="3"/>
  <c r="F1628" i="3"/>
  <c r="G1628" i="3"/>
  <c r="H1628" i="3"/>
  <c r="J1628" i="3"/>
  <c r="K1628" i="3"/>
  <c r="L1628" i="3"/>
  <c r="M1628" i="3"/>
  <c r="AN1628" i="3"/>
  <c r="AO1628" i="3"/>
  <c r="AP1628" i="3"/>
  <c r="AQ1628" i="3"/>
  <c r="AR1628" i="3"/>
  <c r="AS1628" i="3"/>
  <c r="AT1628" i="3"/>
  <c r="AU1628" i="3"/>
  <c r="BC1628" i="3"/>
  <c r="C1629" i="3"/>
  <c r="D1629" i="3"/>
  <c r="E1629" i="3"/>
  <c r="F1629" i="3"/>
  <c r="G1629" i="3"/>
  <c r="H1629" i="3"/>
  <c r="J1629" i="3"/>
  <c r="K1629" i="3"/>
  <c r="L1629" i="3"/>
  <c r="M1629" i="3"/>
  <c r="AN1629" i="3"/>
  <c r="AO1629" i="3"/>
  <c r="AP1629" i="3"/>
  <c r="AQ1629" i="3"/>
  <c r="AR1629" i="3"/>
  <c r="AS1629" i="3"/>
  <c r="AT1629" i="3"/>
  <c r="AU1629" i="3"/>
  <c r="BC1629" i="3"/>
  <c r="C1630" i="3"/>
  <c r="D1630" i="3"/>
  <c r="E1630" i="3"/>
  <c r="F1630" i="3"/>
  <c r="G1630" i="3"/>
  <c r="H1630" i="3"/>
  <c r="J1630" i="3"/>
  <c r="K1630" i="3"/>
  <c r="L1630" i="3"/>
  <c r="M1630" i="3"/>
  <c r="AN1630" i="3"/>
  <c r="AO1630" i="3"/>
  <c r="AP1630" i="3"/>
  <c r="AQ1630" i="3"/>
  <c r="AR1630" i="3"/>
  <c r="AS1630" i="3"/>
  <c r="AT1630" i="3"/>
  <c r="AU1630" i="3"/>
  <c r="BC1630" i="3"/>
  <c r="C1631" i="3"/>
  <c r="D1631" i="3"/>
  <c r="E1631" i="3"/>
  <c r="F1631" i="3"/>
  <c r="G1631" i="3"/>
  <c r="H1631" i="3"/>
  <c r="J1631" i="3"/>
  <c r="K1631" i="3"/>
  <c r="L1631" i="3"/>
  <c r="M1631" i="3"/>
  <c r="AN1631" i="3"/>
  <c r="AO1631" i="3"/>
  <c r="AP1631" i="3"/>
  <c r="AQ1631" i="3"/>
  <c r="AR1631" i="3"/>
  <c r="AS1631" i="3"/>
  <c r="AT1631" i="3"/>
  <c r="AU1631" i="3"/>
  <c r="BC1631" i="3"/>
  <c r="C1632" i="3"/>
  <c r="D1632" i="3"/>
  <c r="E1632" i="3"/>
  <c r="F1632" i="3"/>
  <c r="G1632" i="3"/>
  <c r="H1632" i="3"/>
  <c r="J1632" i="3"/>
  <c r="K1632" i="3"/>
  <c r="L1632" i="3"/>
  <c r="M1632" i="3"/>
  <c r="AN1632" i="3"/>
  <c r="AO1632" i="3"/>
  <c r="AP1632" i="3"/>
  <c r="AQ1632" i="3"/>
  <c r="AR1632" i="3"/>
  <c r="AS1632" i="3"/>
  <c r="AT1632" i="3"/>
  <c r="AU1632" i="3"/>
  <c r="BC1632" i="3"/>
  <c r="C1633" i="3"/>
  <c r="D1633" i="3"/>
  <c r="E1633" i="3"/>
  <c r="F1633" i="3"/>
  <c r="G1633" i="3"/>
  <c r="H1633" i="3"/>
  <c r="J1633" i="3"/>
  <c r="K1633" i="3"/>
  <c r="L1633" i="3"/>
  <c r="M1633" i="3"/>
  <c r="AN1633" i="3"/>
  <c r="AO1633" i="3"/>
  <c r="AP1633" i="3"/>
  <c r="AQ1633" i="3"/>
  <c r="AR1633" i="3"/>
  <c r="AS1633" i="3"/>
  <c r="AT1633" i="3"/>
  <c r="AU1633" i="3"/>
  <c r="BC1633" i="3"/>
  <c r="C1634" i="3"/>
  <c r="D1634" i="3"/>
  <c r="E1634" i="3"/>
  <c r="F1634" i="3"/>
  <c r="G1634" i="3"/>
  <c r="H1634" i="3"/>
  <c r="J1634" i="3"/>
  <c r="K1634" i="3"/>
  <c r="L1634" i="3"/>
  <c r="M1634" i="3"/>
  <c r="AN1634" i="3"/>
  <c r="AO1634" i="3"/>
  <c r="AP1634" i="3"/>
  <c r="AQ1634" i="3"/>
  <c r="AR1634" i="3"/>
  <c r="AS1634" i="3"/>
  <c r="AT1634" i="3"/>
  <c r="AU1634" i="3"/>
  <c r="BC1634" i="3"/>
  <c r="C1635" i="3"/>
  <c r="D1635" i="3"/>
  <c r="E1635" i="3"/>
  <c r="F1635" i="3"/>
  <c r="G1635" i="3"/>
  <c r="H1635" i="3"/>
  <c r="J1635" i="3"/>
  <c r="K1635" i="3"/>
  <c r="L1635" i="3"/>
  <c r="M1635" i="3"/>
  <c r="AN1635" i="3"/>
  <c r="AO1635" i="3"/>
  <c r="AP1635" i="3"/>
  <c r="AQ1635" i="3"/>
  <c r="AR1635" i="3"/>
  <c r="AS1635" i="3"/>
  <c r="AT1635" i="3"/>
  <c r="AU1635" i="3"/>
  <c r="BC1635" i="3"/>
  <c r="C1636" i="3"/>
  <c r="D1636" i="3"/>
  <c r="E1636" i="3"/>
  <c r="F1636" i="3"/>
  <c r="G1636" i="3"/>
  <c r="H1636" i="3"/>
  <c r="J1636" i="3"/>
  <c r="K1636" i="3"/>
  <c r="L1636" i="3"/>
  <c r="M1636" i="3"/>
  <c r="AN1636" i="3"/>
  <c r="AO1636" i="3"/>
  <c r="AP1636" i="3"/>
  <c r="AQ1636" i="3"/>
  <c r="AR1636" i="3"/>
  <c r="AS1636" i="3"/>
  <c r="AT1636" i="3"/>
  <c r="AU1636" i="3"/>
  <c r="BC1636" i="3"/>
  <c r="C1637" i="3"/>
  <c r="D1637" i="3"/>
  <c r="E1637" i="3"/>
  <c r="F1637" i="3"/>
  <c r="G1637" i="3"/>
  <c r="H1637" i="3"/>
  <c r="J1637" i="3"/>
  <c r="K1637" i="3"/>
  <c r="L1637" i="3"/>
  <c r="M1637" i="3"/>
  <c r="AN1637" i="3"/>
  <c r="AO1637" i="3"/>
  <c r="AP1637" i="3"/>
  <c r="AQ1637" i="3"/>
  <c r="AR1637" i="3"/>
  <c r="AS1637" i="3"/>
  <c r="AT1637" i="3"/>
  <c r="AU1637" i="3"/>
  <c r="BC1637" i="3"/>
  <c r="C1638" i="3"/>
  <c r="D1638" i="3"/>
  <c r="E1638" i="3"/>
  <c r="F1638" i="3"/>
  <c r="G1638" i="3"/>
  <c r="H1638" i="3"/>
  <c r="J1638" i="3"/>
  <c r="K1638" i="3"/>
  <c r="L1638" i="3"/>
  <c r="M1638" i="3"/>
  <c r="AN1638" i="3"/>
  <c r="AO1638" i="3"/>
  <c r="AP1638" i="3"/>
  <c r="AQ1638" i="3"/>
  <c r="AR1638" i="3"/>
  <c r="AS1638" i="3"/>
  <c r="AT1638" i="3"/>
  <c r="AU1638" i="3"/>
  <c r="BC1638" i="3"/>
  <c r="C1639" i="3"/>
  <c r="D1639" i="3"/>
  <c r="E1639" i="3"/>
  <c r="F1639" i="3"/>
  <c r="G1639" i="3"/>
  <c r="H1639" i="3"/>
  <c r="J1639" i="3"/>
  <c r="K1639" i="3"/>
  <c r="L1639" i="3"/>
  <c r="M1639" i="3"/>
  <c r="AN1639" i="3"/>
  <c r="AO1639" i="3"/>
  <c r="AP1639" i="3"/>
  <c r="AQ1639" i="3"/>
  <c r="AR1639" i="3"/>
  <c r="AS1639" i="3"/>
  <c r="AT1639" i="3"/>
  <c r="AU1639" i="3"/>
  <c r="BC1639" i="3"/>
  <c r="C1640" i="3"/>
  <c r="D1640" i="3"/>
  <c r="E1640" i="3"/>
  <c r="F1640" i="3"/>
  <c r="G1640" i="3"/>
  <c r="H1640" i="3"/>
  <c r="J1640" i="3"/>
  <c r="K1640" i="3"/>
  <c r="L1640" i="3"/>
  <c r="M1640" i="3"/>
  <c r="AN1640" i="3"/>
  <c r="AO1640" i="3"/>
  <c r="AP1640" i="3"/>
  <c r="AQ1640" i="3"/>
  <c r="AR1640" i="3"/>
  <c r="AS1640" i="3"/>
  <c r="AT1640" i="3"/>
  <c r="AU1640" i="3"/>
  <c r="BC1640" i="3"/>
  <c r="C1641" i="3"/>
  <c r="D1641" i="3"/>
  <c r="E1641" i="3"/>
  <c r="F1641" i="3"/>
  <c r="G1641" i="3"/>
  <c r="H1641" i="3"/>
  <c r="J1641" i="3"/>
  <c r="K1641" i="3"/>
  <c r="L1641" i="3"/>
  <c r="M1641" i="3"/>
  <c r="AN1641" i="3"/>
  <c r="AO1641" i="3"/>
  <c r="AP1641" i="3"/>
  <c r="AQ1641" i="3"/>
  <c r="AR1641" i="3"/>
  <c r="AS1641" i="3"/>
  <c r="AT1641" i="3"/>
  <c r="AU1641" i="3"/>
  <c r="BC1641" i="3"/>
  <c r="C1642" i="3"/>
  <c r="D1642" i="3"/>
  <c r="E1642" i="3"/>
  <c r="F1642" i="3"/>
  <c r="G1642" i="3"/>
  <c r="H1642" i="3"/>
  <c r="J1642" i="3"/>
  <c r="K1642" i="3"/>
  <c r="L1642" i="3"/>
  <c r="M1642" i="3"/>
  <c r="AN1642" i="3"/>
  <c r="AO1642" i="3"/>
  <c r="AP1642" i="3"/>
  <c r="AQ1642" i="3"/>
  <c r="AR1642" i="3"/>
  <c r="AS1642" i="3"/>
  <c r="AT1642" i="3"/>
  <c r="AU1642" i="3"/>
  <c r="BC1642" i="3"/>
  <c r="C1643" i="3"/>
  <c r="D1643" i="3"/>
  <c r="E1643" i="3"/>
  <c r="F1643" i="3"/>
  <c r="G1643" i="3"/>
  <c r="H1643" i="3"/>
  <c r="J1643" i="3"/>
  <c r="K1643" i="3"/>
  <c r="L1643" i="3"/>
  <c r="M1643" i="3"/>
  <c r="AN1643" i="3"/>
  <c r="AO1643" i="3"/>
  <c r="AP1643" i="3"/>
  <c r="AQ1643" i="3"/>
  <c r="AR1643" i="3"/>
  <c r="AS1643" i="3"/>
  <c r="AT1643" i="3"/>
  <c r="AU1643" i="3"/>
  <c r="BC1643" i="3"/>
  <c r="C1644" i="3"/>
  <c r="D1644" i="3"/>
  <c r="E1644" i="3"/>
  <c r="F1644" i="3"/>
  <c r="G1644" i="3"/>
  <c r="H1644" i="3"/>
  <c r="J1644" i="3"/>
  <c r="K1644" i="3"/>
  <c r="L1644" i="3"/>
  <c r="M1644" i="3"/>
  <c r="AN1644" i="3"/>
  <c r="AO1644" i="3"/>
  <c r="AP1644" i="3"/>
  <c r="AQ1644" i="3"/>
  <c r="AR1644" i="3"/>
  <c r="AS1644" i="3"/>
  <c r="AT1644" i="3"/>
  <c r="AU1644" i="3"/>
  <c r="BC1644" i="3"/>
  <c r="C1645" i="3"/>
  <c r="D1645" i="3"/>
  <c r="E1645" i="3"/>
  <c r="F1645" i="3"/>
  <c r="G1645" i="3"/>
  <c r="H1645" i="3"/>
  <c r="J1645" i="3"/>
  <c r="K1645" i="3"/>
  <c r="L1645" i="3"/>
  <c r="M1645" i="3"/>
  <c r="AN1645" i="3"/>
  <c r="AO1645" i="3"/>
  <c r="AP1645" i="3"/>
  <c r="AQ1645" i="3"/>
  <c r="AR1645" i="3"/>
  <c r="AS1645" i="3"/>
  <c r="AT1645" i="3"/>
  <c r="AU1645" i="3"/>
  <c r="BC1645" i="3"/>
  <c r="C1646" i="3"/>
  <c r="D1646" i="3"/>
  <c r="E1646" i="3"/>
  <c r="F1646" i="3"/>
  <c r="G1646" i="3"/>
  <c r="H1646" i="3"/>
  <c r="J1646" i="3"/>
  <c r="K1646" i="3"/>
  <c r="L1646" i="3"/>
  <c r="M1646" i="3"/>
  <c r="AN1646" i="3"/>
  <c r="AO1646" i="3"/>
  <c r="AP1646" i="3"/>
  <c r="AQ1646" i="3"/>
  <c r="AR1646" i="3"/>
  <c r="AS1646" i="3"/>
  <c r="AT1646" i="3"/>
  <c r="AU1646" i="3"/>
  <c r="BC1646" i="3"/>
  <c r="C1647" i="3"/>
  <c r="D1647" i="3"/>
  <c r="E1647" i="3"/>
  <c r="F1647" i="3"/>
  <c r="G1647" i="3"/>
  <c r="H1647" i="3"/>
  <c r="J1647" i="3"/>
  <c r="K1647" i="3"/>
  <c r="L1647" i="3"/>
  <c r="M1647" i="3"/>
  <c r="AN1647" i="3"/>
  <c r="AO1647" i="3"/>
  <c r="AP1647" i="3"/>
  <c r="AQ1647" i="3"/>
  <c r="AR1647" i="3"/>
  <c r="AS1647" i="3"/>
  <c r="AT1647" i="3"/>
  <c r="AU1647" i="3"/>
  <c r="BC1647" i="3"/>
  <c r="C1648" i="3"/>
  <c r="D1648" i="3"/>
  <c r="E1648" i="3"/>
  <c r="F1648" i="3"/>
  <c r="G1648" i="3"/>
  <c r="H1648" i="3"/>
  <c r="J1648" i="3"/>
  <c r="K1648" i="3"/>
  <c r="L1648" i="3"/>
  <c r="M1648" i="3"/>
  <c r="AN1648" i="3"/>
  <c r="AO1648" i="3"/>
  <c r="AP1648" i="3"/>
  <c r="AQ1648" i="3"/>
  <c r="AR1648" i="3"/>
  <c r="AS1648" i="3"/>
  <c r="AT1648" i="3"/>
  <c r="AU1648" i="3"/>
  <c r="BC1648" i="3"/>
  <c r="C1649" i="3"/>
  <c r="D1649" i="3"/>
  <c r="E1649" i="3"/>
  <c r="F1649" i="3"/>
  <c r="G1649" i="3"/>
  <c r="H1649" i="3"/>
  <c r="J1649" i="3"/>
  <c r="K1649" i="3"/>
  <c r="L1649" i="3"/>
  <c r="M1649" i="3"/>
  <c r="AN1649" i="3"/>
  <c r="AO1649" i="3"/>
  <c r="AP1649" i="3"/>
  <c r="AQ1649" i="3"/>
  <c r="AR1649" i="3"/>
  <c r="AS1649" i="3"/>
  <c r="AT1649" i="3"/>
  <c r="AU1649" i="3"/>
  <c r="BC1649" i="3"/>
  <c r="C1650" i="3"/>
  <c r="D1650" i="3"/>
  <c r="E1650" i="3"/>
  <c r="F1650" i="3"/>
  <c r="G1650" i="3"/>
  <c r="H1650" i="3"/>
  <c r="J1650" i="3"/>
  <c r="K1650" i="3"/>
  <c r="L1650" i="3"/>
  <c r="M1650" i="3"/>
  <c r="AN1650" i="3"/>
  <c r="AO1650" i="3"/>
  <c r="AP1650" i="3"/>
  <c r="AQ1650" i="3"/>
  <c r="AR1650" i="3"/>
  <c r="AS1650" i="3"/>
  <c r="AT1650" i="3"/>
  <c r="AU1650" i="3"/>
  <c r="BC1650" i="3"/>
  <c r="C1651" i="3"/>
  <c r="D1651" i="3"/>
  <c r="E1651" i="3"/>
  <c r="F1651" i="3"/>
  <c r="G1651" i="3"/>
  <c r="H1651" i="3"/>
  <c r="J1651" i="3"/>
  <c r="K1651" i="3"/>
  <c r="L1651" i="3"/>
  <c r="M1651" i="3"/>
  <c r="AN1651" i="3"/>
  <c r="AO1651" i="3"/>
  <c r="AP1651" i="3"/>
  <c r="AQ1651" i="3"/>
  <c r="AR1651" i="3"/>
  <c r="AS1651" i="3"/>
  <c r="AT1651" i="3"/>
  <c r="AU1651" i="3"/>
  <c r="BC1651" i="3"/>
  <c r="C1652" i="3"/>
  <c r="D1652" i="3"/>
  <c r="E1652" i="3"/>
  <c r="F1652" i="3"/>
  <c r="G1652" i="3"/>
  <c r="H1652" i="3"/>
  <c r="J1652" i="3"/>
  <c r="K1652" i="3"/>
  <c r="L1652" i="3"/>
  <c r="M1652" i="3"/>
  <c r="AN1652" i="3"/>
  <c r="AO1652" i="3"/>
  <c r="AP1652" i="3"/>
  <c r="AQ1652" i="3"/>
  <c r="AR1652" i="3"/>
  <c r="AS1652" i="3"/>
  <c r="AT1652" i="3"/>
  <c r="AU1652" i="3"/>
  <c r="BC1652" i="3"/>
  <c r="C1653" i="3"/>
  <c r="D1653" i="3"/>
  <c r="E1653" i="3"/>
  <c r="F1653" i="3"/>
  <c r="G1653" i="3"/>
  <c r="H1653" i="3"/>
  <c r="J1653" i="3"/>
  <c r="K1653" i="3"/>
  <c r="L1653" i="3"/>
  <c r="M1653" i="3"/>
  <c r="AN1653" i="3"/>
  <c r="AO1653" i="3"/>
  <c r="AP1653" i="3"/>
  <c r="AQ1653" i="3"/>
  <c r="AR1653" i="3"/>
  <c r="AS1653" i="3"/>
  <c r="AT1653" i="3"/>
  <c r="AU1653" i="3"/>
  <c r="BC1653" i="3"/>
  <c r="C1654" i="3"/>
  <c r="D1654" i="3"/>
  <c r="E1654" i="3"/>
  <c r="F1654" i="3"/>
  <c r="G1654" i="3"/>
  <c r="H1654" i="3"/>
  <c r="J1654" i="3"/>
  <c r="K1654" i="3"/>
  <c r="L1654" i="3"/>
  <c r="M1654" i="3"/>
  <c r="AN1654" i="3"/>
  <c r="AO1654" i="3"/>
  <c r="AP1654" i="3"/>
  <c r="AQ1654" i="3"/>
  <c r="AR1654" i="3"/>
  <c r="AS1654" i="3"/>
  <c r="AT1654" i="3"/>
  <c r="AU1654" i="3"/>
  <c r="BC1654" i="3"/>
  <c r="C1655" i="3"/>
  <c r="D1655" i="3"/>
  <c r="E1655" i="3"/>
  <c r="F1655" i="3"/>
  <c r="G1655" i="3"/>
  <c r="H1655" i="3"/>
  <c r="J1655" i="3"/>
  <c r="K1655" i="3"/>
  <c r="L1655" i="3"/>
  <c r="M1655" i="3"/>
  <c r="AN1655" i="3"/>
  <c r="AO1655" i="3"/>
  <c r="AP1655" i="3"/>
  <c r="AQ1655" i="3"/>
  <c r="AR1655" i="3"/>
  <c r="AS1655" i="3"/>
  <c r="AT1655" i="3"/>
  <c r="AU1655" i="3"/>
  <c r="BC1655" i="3"/>
  <c r="C1656" i="3"/>
  <c r="D1656" i="3"/>
  <c r="E1656" i="3"/>
  <c r="F1656" i="3"/>
  <c r="G1656" i="3"/>
  <c r="H1656" i="3"/>
  <c r="J1656" i="3"/>
  <c r="K1656" i="3"/>
  <c r="L1656" i="3"/>
  <c r="M1656" i="3"/>
  <c r="AN1656" i="3"/>
  <c r="AO1656" i="3"/>
  <c r="AP1656" i="3"/>
  <c r="AQ1656" i="3"/>
  <c r="AR1656" i="3"/>
  <c r="AS1656" i="3"/>
  <c r="AT1656" i="3"/>
  <c r="AU1656" i="3"/>
  <c r="BC1656" i="3"/>
  <c r="C1657" i="3"/>
  <c r="D1657" i="3"/>
  <c r="E1657" i="3"/>
  <c r="F1657" i="3"/>
  <c r="G1657" i="3"/>
  <c r="H1657" i="3"/>
  <c r="J1657" i="3"/>
  <c r="K1657" i="3"/>
  <c r="L1657" i="3"/>
  <c r="M1657" i="3"/>
  <c r="AN1657" i="3"/>
  <c r="AO1657" i="3"/>
  <c r="AP1657" i="3"/>
  <c r="AQ1657" i="3"/>
  <c r="AR1657" i="3"/>
  <c r="AS1657" i="3"/>
  <c r="AT1657" i="3"/>
  <c r="AU1657" i="3"/>
  <c r="BC1657" i="3"/>
  <c r="C1658" i="3"/>
  <c r="D1658" i="3"/>
  <c r="E1658" i="3"/>
  <c r="F1658" i="3"/>
  <c r="G1658" i="3"/>
  <c r="H1658" i="3"/>
  <c r="J1658" i="3"/>
  <c r="K1658" i="3"/>
  <c r="L1658" i="3"/>
  <c r="M1658" i="3"/>
  <c r="AN1658" i="3"/>
  <c r="AO1658" i="3"/>
  <c r="AP1658" i="3"/>
  <c r="AQ1658" i="3"/>
  <c r="AR1658" i="3"/>
  <c r="AS1658" i="3"/>
  <c r="AT1658" i="3"/>
  <c r="AU1658" i="3"/>
  <c r="BC1658" i="3"/>
  <c r="C1659" i="3"/>
  <c r="D1659" i="3"/>
  <c r="E1659" i="3"/>
  <c r="F1659" i="3"/>
  <c r="G1659" i="3"/>
  <c r="H1659" i="3"/>
  <c r="J1659" i="3"/>
  <c r="K1659" i="3"/>
  <c r="L1659" i="3"/>
  <c r="M1659" i="3"/>
  <c r="AN1659" i="3"/>
  <c r="AO1659" i="3"/>
  <c r="AP1659" i="3"/>
  <c r="AQ1659" i="3"/>
  <c r="AR1659" i="3"/>
  <c r="AS1659" i="3"/>
  <c r="AT1659" i="3"/>
  <c r="AU1659" i="3"/>
  <c r="BC1659" i="3"/>
  <c r="C1660" i="3"/>
  <c r="D1660" i="3"/>
  <c r="E1660" i="3"/>
  <c r="F1660" i="3"/>
  <c r="G1660" i="3"/>
  <c r="H1660" i="3"/>
  <c r="J1660" i="3"/>
  <c r="K1660" i="3"/>
  <c r="L1660" i="3"/>
  <c r="M1660" i="3"/>
  <c r="AN1660" i="3"/>
  <c r="AO1660" i="3"/>
  <c r="AP1660" i="3"/>
  <c r="AQ1660" i="3"/>
  <c r="AR1660" i="3"/>
  <c r="AS1660" i="3"/>
  <c r="AT1660" i="3"/>
  <c r="AU1660" i="3"/>
  <c r="BC1660" i="3"/>
  <c r="C1661" i="3"/>
  <c r="D1661" i="3"/>
  <c r="E1661" i="3"/>
  <c r="F1661" i="3"/>
  <c r="G1661" i="3"/>
  <c r="H1661" i="3"/>
  <c r="J1661" i="3"/>
  <c r="K1661" i="3"/>
  <c r="L1661" i="3"/>
  <c r="M1661" i="3"/>
  <c r="AN1661" i="3"/>
  <c r="AO1661" i="3"/>
  <c r="AP1661" i="3"/>
  <c r="AQ1661" i="3"/>
  <c r="AR1661" i="3"/>
  <c r="AS1661" i="3"/>
  <c r="AT1661" i="3"/>
  <c r="AU1661" i="3"/>
  <c r="BC1661" i="3"/>
  <c r="C1662" i="3"/>
  <c r="D1662" i="3"/>
  <c r="E1662" i="3"/>
  <c r="F1662" i="3"/>
  <c r="G1662" i="3"/>
  <c r="H1662" i="3"/>
  <c r="J1662" i="3"/>
  <c r="K1662" i="3"/>
  <c r="L1662" i="3"/>
  <c r="M1662" i="3"/>
  <c r="AN1662" i="3"/>
  <c r="AO1662" i="3"/>
  <c r="AP1662" i="3"/>
  <c r="AQ1662" i="3"/>
  <c r="AR1662" i="3"/>
  <c r="AS1662" i="3"/>
  <c r="AT1662" i="3"/>
  <c r="AU1662" i="3"/>
  <c r="C1664" i="3"/>
  <c r="D1664" i="3"/>
  <c r="E1664" i="3"/>
  <c r="F1664" i="3"/>
  <c r="G1664" i="3"/>
  <c r="H1664" i="3"/>
  <c r="J1664" i="3"/>
  <c r="K1664" i="3"/>
  <c r="L1664" i="3"/>
  <c r="M1664" i="3"/>
  <c r="AN1664" i="3"/>
  <c r="AO1664" i="3"/>
  <c r="AP1664" i="3"/>
  <c r="AQ1664" i="3"/>
  <c r="AR1664" i="3"/>
  <c r="AS1664" i="3"/>
  <c r="AT1664" i="3"/>
  <c r="AU1664" i="3"/>
  <c r="BC1664" i="3"/>
  <c r="C1665" i="3"/>
  <c r="D1665" i="3"/>
  <c r="E1665" i="3"/>
  <c r="F1665" i="3"/>
  <c r="G1665" i="3"/>
  <c r="H1665" i="3"/>
  <c r="J1665" i="3"/>
  <c r="K1665" i="3"/>
  <c r="L1665" i="3"/>
  <c r="M1665" i="3"/>
  <c r="AN1665" i="3"/>
  <c r="AO1665" i="3"/>
  <c r="AP1665" i="3"/>
  <c r="AQ1665" i="3"/>
  <c r="AR1665" i="3"/>
  <c r="AS1665" i="3"/>
  <c r="AT1665" i="3"/>
  <c r="AU1665" i="3"/>
  <c r="BC1665" i="3"/>
  <c r="C1666" i="3"/>
  <c r="D1666" i="3"/>
  <c r="E1666" i="3"/>
  <c r="F1666" i="3"/>
  <c r="G1666" i="3"/>
  <c r="H1666" i="3"/>
  <c r="J1666" i="3"/>
  <c r="K1666" i="3"/>
  <c r="L1666" i="3"/>
  <c r="M1666" i="3"/>
  <c r="AN1666" i="3"/>
  <c r="AO1666" i="3"/>
  <c r="AP1666" i="3"/>
  <c r="AQ1666" i="3"/>
  <c r="AR1666" i="3"/>
  <c r="AS1666" i="3"/>
  <c r="AT1666" i="3"/>
  <c r="AU1666" i="3"/>
  <c r="BC1666" i="3"/>
  <c r="C1667" i="3"/>
  <c r="D1667" i="3"/>
  <c r="E1667" i="3"/>
  <c r="F1667" i="3"/>
  <c r="G1667" i="3"/>
  <c r="H1667" i="3"/>
  <c r="J1667" i="3"/>
  <c r="K1667" i="3"/>
  <c r="L1667" i="3"/>
  <c r="M1667" i="3"/>
  <c r="AN1667" i="3"/>
  <c r="AO1667" i="3"/>
  <c r="AP1667" i="3"/>
  <c r="AQ1667" i="3"/>
  <c r="AR1667" i="3"/>
  <c r="AS1667" i="3"/>
  <c r="AT1667" i="3"/>
  <c r="AU1667" i="3"/>
  <c r="BC1667" i="3"/>
  <c r="C1668" i="3"/>
  <c r="D1668" i="3"/>
  <c r="E1668" i="3"/>
  <c r="F1668" i="3"/>
  <c r="G1668" i="3"/>
  <c r="H1668" i="3"/>
  <c r="J1668" i="3"/>
  <c r="K1668" i="3"/>
  <c r="L1668" i="3"/>
  <c r="M1668" i="3"/>
  <c r="AN1668" i="3"/>
  <c r="AO1668" i="3"/>
  <c r="AP1668" i="3"/>
  <c r="AQ1668" i="3"/>
  <c r="AR1668" i="3"/>
  <c r="AS1668" i="3"/>
  <c r="AT1668" i="3"/>
  <c r="AU1668" i="3"/>
  <c r="BC1668" i="3"/>
  <c r="C1669" i="3"/>
  <c r="D1669" i="3"/>
  <c r="E1669" i="3"/>
  <c r="F1669" i="3"/>
  <c r="G1669" i="3"/>
  <c r="H1669" i="3"/>
  <c r="J1669" i="3"/>
  <c r="K1669" i="3"/>
  <c r="L1669" i="3"/>
  <c r="M1669" i="3"/>
  <c r="AN1669" i="3"/>
  <c r="AO1669" i="3"/>
  <c r="AP1669" i="3"/>
  <c r="AQ1669" i="3"/>
  <c r="AR1669" i="3"/>
  <c r="AS1669" i="3"/>
  <c r="AT1669" i="3"/>
  <c r="AU1669" i="3"/>
  <c r="BC1669" i="3"/>
  <c r="C1670" i="3"/>
  <c r="D1670" i="3"/>
  <c r="E1670" i="3"/>
  <c r="F1670" i="3"/>
  <c r="G1670" i="3"/>
  <c r="H1670" i="3"/>
  <c r="J1670" i="3"/>
  <c r="K1670" i="3"/>
  <c r="L1670" i="3"/>
  <c r="M1670" i="3"/>
  <c r="AN1670" i="3"/>
  <c r="AO1670" i="3"/>
  <c r="AP1670" i="3"/>
  <c r="AQ1670" i="3"/>
  <c r="AR1670" i="3"/>
  <c r="AS1670" i="3"/>
  <c r="AT1670" i="3"/>
  <c r="AU1670" i="3"/>
  <c r="BC1670" i="3"/>
  <c r="C1671" i="3"/>
  <c r="D1671" i="3"/>
  <c r="E1671" i="3"/>
  <c r="F1671" i="3"/>
  <c r="G1671" i="3"/>
  <c r="H1671" i="3"/>
  <c r="J1671" i="3"/>
  <c r="K1671" i="3"/>
  <c r="L1671" i="3"/>
  <c r="M1671" i="3"/>
  <c r="AN1671" i="3"/>
  <c r="AO1671" i="3"/>
  <c r="AP1671" i="3"/>
  <c r="AQ1671" i="3"/>
  <c r="AR1671" i="3"/>
  <c r="AS1671" i="3"/>
  <c r="AT1671" i="3"/>
  <c r="AU1671" i="3"/>
  <c r="BC1671" i="3"/>
  <c r="C1672" i="3"/>
  <c r="D1672" i="3"/>
  <c r="E1672" i="3"/>
  <c r="F1672" i="3"/>
  <c r="G1672" i="3"/>
  <c r="H1672" i="3"/>
  <c r="J1672" i="3"/>
  <c r="K1672" i="3"/>
  <c r="L1672" i="3"/>
  <c r="M1672" i="3"/>
  <c r="AN1672" i="3"/>
  <c r="AO1672" i="3"/>
  <c r="AP1672" i="3"/>
  <c r="AQ1672" i="3"/>
  <c r="AR1672" i="3"/>
  <c r="AS1672" i="3"/>
  <c r="AT1672" i="3"/>
  <c r="AU1672" i="3"/>
  <c r="BC1672" i="3"/>
  <c r="C1673" i="3"/>
  <c r="D1673" i="3"/>
  <c r="E1673" i="3"/>
  <c r="F1673" i="3"/>
  <c r="G1673" i="3"/>
  <c r="H1673" i="3"/>
  <c r="J1673" i="3"/>
  <c r="K1673" i="3"/>
  <c r="L1673" i="3"/>
  <c r="M1673" i="3"/>
  <c r="AN1673" i="3"/>
  <c r="AO1673" i="3"/>
  <c r="AP1673" i="3"/>
  <c r="AQ1673" i="3"/>
  <c r="AR1673" i="3"/>
  <c r="AS1673" i="3"/>
  <c r="AT1673" i="3"/>
  <c r="AU1673" i="3"/>
  <c r="BC1673" i="3"/>
  <c r="C1674" i="3"/>
  <c r="D1674" i="3"/>
  <c r="E1674" i="3"/>
  <c r="F1674" i="3"/>
  <c r="G1674" i="3"/>
  <c r="H1674" i="3"/>
  <c r="J1674" i="3"/>
  <c r="K1674" i="3"/>
  <c r="L1674" i="3"/>
  <c r="M1674" i="3"/>
  <c r="AN1674" i="3"/>
  <c r="AO1674" i="3"/>
  <c r="AP1674" i="3"/>
  <c r="AQ1674" i="3"/>
  <c r="AR1674" i="3"/>
  <c r="AS1674" i="3"/>
  <c r="AT1674" i="3"/>
  <c r="AU1674" i="3"/>
  <c r="BC1674" i="3"/>
  <c r="C1675" i="3"/>
  <c r="D1675" i="3"/>
  <c r="E1675" i="3"/>
  <c r="F1675" i="3"/>
  <c r="G1675" i="3"/>
  <c r="H1675" i="3"/>
  <c r="J1675" i="3"/>
  <c r="K1675" i="3"/>
  <c r="L1675" i="3"/>
  <c r="M1675" i="3"/>
  <c r="AN1675" i="3"/>
  <c r="AO1675" i="3"/>
  <c r="AP1675" i="3"/>
  <c r="AQ1675" i="3"/>
  <c r="AR1675" i="3"/>
  <c r="AS1675" i="3"/>
  <c r="AT1675" i="3"/>
  <c r="AU1675" i="3"/>
  <c r="BC1675" i="3"/>
  <c r="C1676" i="3"/>
  <c r="D1676" i="3"/>
  <c r="E1676" i="3"/>
  <c r="F1676" i="3"/>
  <c r="G1676" i="3"/>
  <c r="H1676" i="3"/>
  <c r="J1676" i="3"/>
  <c r="K1676" i="3"/>
  <c r="L1676" i="3"/>
  <c r="M1676" i="3"/>
  <c r="AN1676" i="3"/>
  <c r="AO1676" i="3"/>
  <c r="AP1676" i="3"/>
  <c r="AQ1676" i="3"/>
  <c r="AR1676" i="3"/>
  <c r="AS1676" i="3"/>
  <c r="AT1676" i="3"/>
  <c r="AU1676" i="3"/>
  <c r="BC1676" i="3"/>
  <c r="C1677" i="3"/>
  <c r="D1677" i="3"/>
  <c r="E1677" i="3"/>
  <c r="F1677" i="3"/>
  <c r="G1677" i="3"/>
  <c r="H1677" i="3"/>
  <c r="J1677" i="3"/>
  <c r="K1677" i="3"/>
  <c r="L1677" i="3"/>
  <c r="M1677" i="3"/>
  <c r="AN1677" i="3"/>
  <c r="AO1677" i="3"/>
  <c r="AP1677" i="3"/>
  <c r="AQ1677" i="3"/>
  <c r="AR1677" i="3"/>
  <c r="AS1677" i="3"/>
  <c r="AT1677" i="3"/>
  <c r="AU1677" i="3"/>
  <c r="BC1677" i="3"/>
  <c r="C1678" i="3"/>
  <c r="D1678" i="3"/>
  <c r="E1678" i="3"/>
  <c r="F1678" i="3"/>
  <c r="G1678" i="3"/>
  <c r="H1678" i="3"/>
  <c r="J1678" i="3"/>
  <c r="K1678" i="3"/>
  <c r="L1678" i="3"/>
  <c r="M1678" i="3"/>
  <c r="AN1678" i="3"/>
  <c r="AO1678" i="3"/>
  <c r="AP1678" i="3"/>
  <c r="AQ1678" i="3"/>
  <c r="AR1678" i="3"/>
  <c r="AS1678" i="3"/>
  <c r="AT1678" i="3"/>
  <c r="AU1678" i="3"/>
  <c r="BC1678" i="3"/>
  <c r="C1679" i="3"/>
  <c r="D1679" i="3"/>
  <c r="E1679" i="3"/>
  <c r="F1679" i="3"/>
  <c r="G1679" i="3"/>
  <c r="H1679" i="3"/>
  <c r="J1679" i="3"/>
  <c r="K1679" i="3"/>
  <c r="L1679" i="3"/>
  <c r="M1679" i="3"/>
  <c r="AN1679" i="3"/>
  <c r="AO1679" i="3"/>
  <c r="AP1679" i="3"/>
  <c r="AQ1679" i="3"/>
  <c r="AR1679" i="3"/>
  <c r="AS1679" i="3"/>
  <c r="AT1679" i="3"/>
  <c r="AU1679" i="3"/>
  <c r="BC1679" i="3"/>
  <c r="C1680" i="3"/>
  <c r="D1680" i="3"/>
  <c r="E1680" i="3"/>
  <c r="F1680" i="3"/>
  <c r="G1680" i="3"/>
  <c r="H1680" i="3"/>
  <c r="J1680" i="3"/>
  <c r="K1680" i="3"/>
  <c r="L1680" i="3"/>
  <c r="M1680" i="3"/>
  <c r="AN1680" i="3"/>
  <c r="AO1680" i="3"/>
  <c r="AP1680" i="3"/>
  <c r="AQ1680" i="3"/>
  <c r="AR1680" i="3"/>
  <c r="AS1680" i="3"/>
  <c r="AT1680" i="3"/>
  <c r="AU1680" i="3"/>
  <c r="BC1680" i="3"/>
  <c r="C1681" i="3"/>
  <c r="D1681" i="3"/>
  <c r="E1681" i="3"/>
  <c r="F1681" i="3"/>
  <c r="G1681" i="3"/>
  <c r="H1681" i="3"/>
  <c r="J1681" i="3"/>
  <c r="K1681" i="3"/>
  <c r="L1681" i="3"/>
  <c r="M1681" i="3"/>
  <c r="AN1681" i="3"/>
  <c r="AO1681" i="3"/>
  <c r="AP1681" i="3"/>
  <c r="AQ1681" i="3"/>
  <c r="AR1681" i="3"/>
  <c r="AS1681" i="3"/>
  <c r="AT1681" i="3"/>
  <c r="AU1681" i="3"/>
  <c r="BC1681" i="3"/>
  <c r="C1682" i="3"/>
  <c r="D1682" i="3"/>
  <c r="E1682" i="3"/>
  <c r="F1682" i="3"/>
  <c r="G1682" i="3"/>
  <c r="H1682" i="3"/>
  <c r="J1682" i="3"/>
  <c r="K1682" i="3"/>
  <c r="L1682" i="3"/>
  <c r="M1682" i="3"/>
  <c r="AN1682" i="3"/>
  <c r="AO1682" i="3"/>
  <c r="AP1682" i="3"/>
  <c r="AQ1682" i="3"/>
  <c r="AR1682" i="3"/>
  <c r="AS1682" i="3"/>
  <c r="AT1682" i="3"/>
  <c r="AU1682" i="3"/>
  <c r="BC1682" i="3"/>
  <c r="C1683" i="3"/>
  <c r="D1683" i="3"/>
  <c r="E1683" i="3"/>
  <c r="F1683" i="3"/>
  <c r="G1683" i="3"/>
  <c r="H1683" i="3"/>
  <c r="J1683" i="3"/>
  <c r="K1683" i="3"/>
  <c r="L1683" i="3"/>
  <c r="M1683" i="3"/>
  <c r="AN1683" i="3"/>
  <c r="AO1683" i="3"/>
  <c r="AP1683" i="3"/>
  <c r="AQ1683" i="3"/>
  <c r="AR1683" i="3"/>
  <c r="AS1683" i="3"/>
  <c r="AT1683" i="3"/>
  <c r="AU1683" i="3"/>
  <c r="BC1683" i="3"/>
  <c r="C1684" i="3"/>
  <c r="D1684" i="3"/>
  <c r="E1684" i="3"/>
  <c r="F1684" i="3"/>
  <c r="G1684" i="3"/>
  <c r="H1684" i="3"/>
  <c r="J1684" i="3"/>
  <c r="K1684" i="3"/>
  <c r="L1684" i="3"/>
  <c r="M1684" i="3"/>
  <c r="AN1684" i="3"/>
  <c r="AO1684" i="3"/>
  <c r="AP1684" i="3"/>
  <c r="AQ1684" i="3"/>
  <c r="AR1684" i="3"/>
  <c r="AS1684" i="3"/>
  <c r="AT1684" i="3"/>
  <c r="AU1684" i="3"/>
  <c r="BC1684" i="3"/>
  <c r="C1685" i="3"/>
  <c r="D1685" i="3"/>
  <c r="E1685" i="3"/>
  <c r="F1685" i="3"/>
  <c r="G1685" i="3"/>
  <c r="H1685" i="3"/>
  <c r="J1685" i="3"/>
  <c r="K1685" i="3"/>
  <c r="L1685" i="3"/>
  <c r="M1685" i="3"/>
  <c r="AN1685" i="3"/>
  <c r="AO1685" i="3"/>
  <c r="AP1685" i="3"/>
  <c r="AQ1685" i="3"/>
  <c r="AR1685" i="3"/>
  <c r="AS1685" i="3"/>
  <c r="AT1685" i="3"/>
  <c r="AU1685" i="3"/>
  <c r="BC1685" i="3"/>
  <c r="C1686" i="3"/>
  <c r="D1686" i="3"/>
  <c r="E1686" i="3"/>
  <c r="F1686" i="3"/>
  <c r="G1686" i="3"/>
  <c r="H1686" i="3"/>
  <c r="J1686" i="3"/>
  <c r="K1686" i="3"/>
  <c r="L1686" i="3"/>
  <c r="M1686" i="3"/>
  <c r="AN1686" i="3"/>
  <c r="AO1686" i="3"/>
  <c r="AP1686" i="3"/>
  <c r="AQ1686" i="3"/>
  <c r="AR1686" i="3"/>
  <c r="AS1686" i="3"/>
  <c r="AT1686" i="3"/>
  <c r="AU1686" i="3"/>
  <c r="BC1686" i="3"/>
  <c r="C1687" i="3"/>
  <c r="D1687" i="3"/>
  <c r="E1687" i="3"/>
  <c r="F1687" i="3"/>
  <c r="G1687" i="3"/>
  <c r="H1687" i="3"/>
  <c r="J1687" i="3"/>
  <c r="K1687" i="3"/>
  <c r="L1687" i="3"/>
  <c r="M1687" i="3"/>
  <c r="AN1687" i="3"/>
  <c r="AO1687" i="3"/>
  <c r="AP1687" i="3"/>
  <c r="AQ1687" i="3"/>
  <c r="AR1687" i="3"/>
  <c r="AS1687" i="3"/>
  <c r="AT1687" i="3"/>
  <c r="AU1687" i="3"/>
  <c r="BC1687" i="3"/>
  <c r="C1688" i="3"/>
  <c r="D1688" i="3"/>
  <c r="E1688" i="3"/>
  <c r="F1688" i="3"/>
  <c r="G1688" i="3"/>
  <c r="H1688" i="3"/>
  <c r="J1688" i="3"/>
  <c r="K1688" i="3"/>
  <c r="L1688" i="3"/>
  <c r="M1688" i="3"/>
  <c r="AN1688" i="3"/>
  <c r="AO1688" i="3"/>
  <c r="AP1688" i="3"/>
  <c r="AQ1688" i="3"/>
  <c r="AR1688" i="3"/>
  <c r="AS1688" i="3"/>
  <c r="AT1688" i="3"/>
  <c r="AU1688" i="3"/>
  <c r="BC1688" i="3"/>
  <c r="C1689" i="3"/>
  <c r="D1689" i="3"/>
  <c r="E1689" i="3"/>
  <c r="F1689" i="3"/>
  <c r="G1689" i="3"/>
  <c r="H1689" i="3"/>
  <c r="J1689" i="3"/>
  <c r="K1689" i="3"/>
  <c r="L1689" i="3"/>
  <c r="M1689" i="3"/>
  <c r="AN1689" i="3"/>
  <c r="AO1689" i="3"/>
  <c r="AP1689" i="3"/>
  <c r="AQ1689" i="3"/>
  <c r="AR1689" i="3"/>
  <c r="AS1689" i="3"/>
  <c r="AT1689" i="3"/>
  <c r="AU1689" i="3"/>
  <c r="BC1689" i="3"/>
  <c r="C1690" i="3"/>
  <c r="D1690" i="3"/>
  <c r="E1690" i="3"/>
  <c r="F1690" i="3"/>
  <c r="G1690" i="3"/>
  <c r="H1690" i="3"/>
  <c r="J1690" i="3"/>
  <c r="K1690" i="3"/>
  <c r="L1690" i="3"/>
  <c r="M1690" i="3"/>
  <c r="AN1690" i="3"/>
  <c r="AO1690" i="3"/>
  <c r="AP1690" i="3"/>
  <c r="AQ1690" i="3"/>
  <c r="AR1690" i="3"/>
  <c r="AS1690" i="3"/>
  <c r="AT1690" i="3"/>
  <c r="AU1690" i="3"/>
  <c r="BC1690" i="3"/>
  <c r="C1691" i="3"/>
  <c r="D1691" i="3"/>
  <c r="E1691" i="3"/>
  <c r="F1691" i="3"/>
  <c r="G1691" i="3"/>
  <c r="H1691" i="3"/>
  <c r="J1691" i="3"/>
  <c r="K1691" i="3"/>
  <c r="L1691" i="3"/>
  <c r="M1691" i="3"/>
  <c r="AN1691" i="3"/>
  <c r="AO1691" i="3"/>
  <c r="AP1691" i="3"/>
  <c r="AQ1691" i="3"/>
  <c r="AR1691" i="3"/>
  <c r="AS1691" i="3"/>
  <c r="AT1691" i="3"/>
  <c r="AU1691" i="3"/>
  <c r="BC1691" i="3"/>
  <c r="C1692" i="3"/>
  <c r="D1692" i="3"/>
  <c r="E1692" i="3"/>
  <c r="F1692" i="3"/>
  <c r="G1692" i="3"/>
  <c r="H1692" i="3"/>
  <c r="J1692" i="3"/>
  <c r="K1692" i="3"/>
  <c r="L1692" i="3"/>
  <c r="M1692" i="3"/>
  <c r="AN1692" i="3"/>
  <c r="AO1692" i="3"/>
  <c r="AP1692" i="3"/>
  <c r="AQ1692" i="3"/>
  <c r="AR1692" i="3"/>
  <c r="AS1692" i="3"/>
  <c r="AT1692" i="3"/>
  <c r="AU1692" i="3"/>
  <c r="BC1692" i="3"/>
  <c r="C1693" i="3"/>
  <c r="D1693" i="3"/>
  <c r="E1693" i="3"/>
  <c r="F1693" i="3"/>
  <c r="G1693" i="3"/>
  <c r="H1693" i="3"/>
  <c r="J1693" i="3"/>
  <c r="K1693" i="3"/>
  <c r="L1693" i="3"/>
  <c r="M1693" i="3"/>
  <c r="AN1693" i="3"/>
  <c r="AO1693" i="3"/>
  <c r="AP1693" i="3"/>
  <c r="AQ1693" i="3"/>
  <c r="AR1693" i="3"/>
  <c r="AS1693" i="3"/>
  <c r="AT1693" i="3"/>
  <c r="AU1693" i="3"/>
  <c r="BC1693" i="3"/>
  <c r="C1694" i="3"/>
  <c r="D1694" i="3"/>
  <c r="E1694" i="3"/>
  <c r="F1694" i="3"/>
  <c r="G1694" i="3"/>
  <c r="H1694" i="3"/>
  <c r="J1694" i="3"/>
  <c r="K1694" i="3"/>
  <c r="L1694" i="3"/>
  <c r="M1694" i="3"/>
  <c r="AN1694" i="3"/>
  <c r="AO1694" i="3"/>
  <c r="AP1694" i="3"/>
  <c r="AQ1694" i="3"/>
  <c r="AR1694" i="3"/>
  <c r="AS1694" i="3"/>
  <c r="AT1694" i="3"/>
  <c r="AU1694" i="3"/>
  <c r="BC1694" i="3"/>
  <c r="C1695" i="3"/>
  <c r="D1695" i="3"/>
  <c r="E1695" i="3"/>
  <c r="F1695" i="3"/>
  <c r="G1695" i="3"/>
  <c r="H1695" i="3"/>
  <c r="J1695" i="3"/>
  <c r="K1695" i="3"/>
  <c r="L1695" i="3"/>
  <c r="M1695" i="3"/>
  <c r="AN1695" i="3"/>
  <c r="AO1695" i="3"/>
  <c r="AP1695" i="3"/>
  <c r="AQ1695" i="3"/>
  <c r="AR1695" i="3"/>
  <c r="AS1695" i="3"/>
  <c r="AT1695" i="3"/>
  <c r="AU1695" i="3"/>
  <c r="BC1695" i="3"/>
  <c r="C1696" i="3"/>
  <c r="D1696" i="3"/>
  <c r="E1696" i="3"/>
  <c r="F1696" i="3"/>
  <c r="G1696" i="3"/>
  <c r="H1696" i="3"/>
  <c r="J1696" i="3"/>
  <c r="K1696" i="3"/>
  <c r="L1696" i="3"/>
  <c r="M1696" i="3"/>
  <c r="AN1696" i="3"/>
  <c r="AO1696" i="3"/>
  <c r="AP1696" i="3"/>
  <c r="AQ1696" i="3"/>
  <c r="AR1696" i="3"/>
  <c r="AS1696" i="3"/>
  <c r="AT1696" i="3"/>
  <c r="AU1696" i="3"/>
  <c r="BC1696" i="3"/>
  <c r="C1697" i="3"/>
  <c r="D1697" i="3"/>
  <c r="E1697" i="3"/>
  <c r="F1697" i="3"/>
  <c r="G1697" i="3"/>
  <c r="H1697" i="3"/>
  <c r="J1697" i="3"/>
  <c r="K1697" i="3"/>
  <c r="L1697" i="3"/>
  <c r="M1697" i="3"/>
  <c r="AN1697" i="3"/>
  <c r="AO1697" i="3"/>
  <c r="AP1697" i="3"/>
  <c r="AQ1697" i="3"/>
  <c r="AR1697" i="3"/>
  <c r="AS1697" i="3"/>
  <c r="AT1697" i="3"/>
  <c r="AU1697" i="3"/>
  <c r="BC1697" i="3"/>
  <c r="C1698" i="3"/>
  <c r="D1698" i="3"/>
  <c r="E1698" i="3"/>
  <c r="F1698" i="3"/>
  <c r="G1698" i="3"/>
  <c r="H1698" i="3"/>
  <c r="J1698" i="3"/>
  <c r="K1698" i="3"/>
  <c r="L1698" i="3"/>
  <c r="M1698" i="3"/>
  <c r="AN1698" i="3"/>
  <c r="AO1698" i="3"/>
  <c r="AP1698" i="3"/>
  <c r="AQ1698" i="3"/>
  <c r="AR1698" i="3"/>
  <c r="AS1698" i="3"/>
  <c r="AT1698" i="3"/>
  <c r="AU1698" i="3"/>
  <c r="BC1698" i="3"/>
  <c r="C1699" i="3"/>
  <c r="D1699" i="3"/>
  <c r="E1699" i="3"/>
  <c r="F1699" i="3"/>
  <c r="G1699" i="3"/>
  <c r="H1699" i="3"/>
  <c r="J1699" i="3"/>
  <c r="K1699" i="3"/>
  <c r="L1699" i="3"/>
  <c r="M1699" i="3"/>
  <c r="AN1699" i="3"/>
  <c r="AO1699" i="3"/>
  <c r="AP1699" i="3"/>
  <c r="AQ1699" i="3"/>
  <c r="AR1699" i="3"/>
  <c r="AS1699" i="3"/>
  <c r="AT1699" i="3"/>
  <c r="AU1699" i="3"/>
  <c r="BC1699" i="3"/>
  <c r="C1700" i="3"/>
  <c r="D1700" i="3"/>
  <c r="E1700" i="3"/>
  <c r="F1700" i="3"/>
  <c r="G1700" i="3"/>
  <c r="H1700" i="3"/>
  <c r="J1700" i="3"/>
  <c r="K1700" i="3"/>
  <c r="L1700" i="3"/>
  <c r="M1700" i="3"/>
  <c r="AN1700" i="3"/>
  <c r="AO1700" i="3"/>
  <c r="AP1700" i="3"/>
  <c r="AQ1700" i="3"/>
  <c r="AR1700" i="3"/>
  <c r="AS1700" i="3"/>
  <c r="AT1700" i="3"/>
  <c r="AU1700" i="3"/>
  <c r="BC1700" i="3"/>
  <c r="C1701" i="3"/>
  <c r="D1701" i="3"/>
  <c r="E1701" i="3"/>
  <c r="F1701" i="3"/>
  <c r="G1701" i="3"/>
  <c r="H1701" i="3"/>
  <c r="J1701" i="3"/>
  <c r="K1701" i="3"/>
  <c r="L1701" i="3"/>
  <c r="M1701" i="3"/>
  <c r="AN1701" i="3"/>
  <c r="AO1701" i="3"/>
  <c r="AP1701" i="3"/>
  <c r="AQ1701" i="3"/>
  <c r="AR1701" i="3"/>
  <c r="AS1701" i="3"/>
  <c r="AT1701" i="3"/>
  <c r="AU1701" i="3"/>
  <c r="BC1701" i="3"/>
  <c r="C1702" i="3"/>
  <c r="D1702" i="3"/>
  <c r="E1702" i="3"/>
  <c r="F1702" i="3"/>
  <c r="G1702" i="3"/>
  <c r="H1702" i="3"/>
  <c r="J1702" i="3"/>
  <c r="K1702" i="3"/>
  <c r="L1702" i="3"/>
  <c r="M1702" i="3"/>
  <c r="AN1702" i="3"/>
  <c r="AO1702" i="3"/>
  <c r="AP1702" i="3"/>
  <c r="AQ1702" i="3"/>
  <c r="AR1702" i="3"/>
  <c r="AS1702" i="3"/>
  <c r="AT1702" i="3"/>
  <c r="AU1702" i="3"/>
  <c r="BC1702" i="3"/>
  <c r="C1703" i="3"/>
  <c r="D1703" i="3"/>
  <c r="E1703" i="3"/>
  <c r="F1703" i="3"/>
  <c r="G1703" i="3"/>
  <c r="H1703" i="3"/>
  <c r="J1703" i="3"/>
  <c r="K1703" i="3"/>
  <c r="L1703" i="3"/>
  <c r="M1703" i="3"/>
  <c r="AN1703" i="3"/>
  <c r="AO1703" i="3"/>
  <c r="AP1703" i="3"/>
  <c r="AQ1703" i="3"/>
  <c r="AR1703" i="3"/>
  <c r="AS1703" i="3"/>
  <c r="AT1703" i="3"/>
  <c r="AU1703" i="3"/>
  <c r="BC1703" i="3"/>
  <c r="C1704" i="3"/>
  <c r="D1704" i="3"/>
  <c r="E1704" i="3"/>
  <c r="F1704" i="3"/>
  <c r="G1704" i="3"/>
  <c r="H1704" i="3"/>
  <c r="J1704" i="3"/>
  <c r="K1704" i="3"/>
  <c r="L1704" i="3"/>
  <c r="M1704" i="3"/>
  <c r="AN1704" i="3"/>
  <c r="AO1704" i="3"/>
  <c r="AP1704" i="3"/>
  <c r="AQ1704" i="3"/>
  <c r="AR1704" i="3"/>
  <c r="AS1704" i="3"/>
  <c r="AT1704" i="3"/>
  <c r="AU1704" i="3"/>
  <c r="BC1704" i="3"/>
  <c r="C1705" i="3"/>
  <c r="D1705" i="3"/>
  <c r="E1705" i="3"/>
  <c r="F1705" i="3"/>
  <c r="G1705" i="3"/>
  <c r="H1705" i="3"/>
  <c r="J1705" i="3"/>
  <c r="K1705" i="3"/>
  <c r="L1705" i="3"/>
  <c r="M1705" i="3"/>
  <c r="AN1705" i="3"/>
  <c r="AO1705" i="3"/>
  <c r="AP1705" i="3"/>
  <c r="AQ1705" i="3"/>
  <c r="AR1705" i="3"/>
  <c r="AS1705" i="3"/>
  <c r="AT1705" i="3"/>
  <c r="AU1705" i="3"/>
  <c r="BC1705" i="3"/>
  <c r="C1706" i="3"/>
  <c r="D1706" i="3"/>
  <c r="E1706" i="3"/>
  <c r="F1706" i="3"/>
  <c r="G1706" i="3"/>
  <c r="H1706" i="3"/>
  <c r="J1706" i="3"/>
  <c r="K1706" i="3"/>
  <c r="L1706" i="3"/>
  <c r="M1706" i="3"/>
  <c r="AN1706" i="3"/>
  <c r="AO1706" i="3"/>
  <c r="AP1706" i="3"/>
  <c r="AQ1706" i="3"/>
  <c r="AR1706" i="3"/>
  <c r="AS1706" i="3"/>
  <c r="AT1706" i="3"/>
  <c r="AU1706" i="3"/>
  <c r="BC1706" i="3"/>
  <c r="C1707" i="3"/>
  <c r="D1707" i="3"/>
  <c r="E1707" i="3"/>
  <c r="F1707" i="3"/>
  <c r="G1707" i="3"/>
  <c r="H1707" i="3"/>
  <c r="J1707" i="3"/>
  <c r="K1707" i="3"/>
  <c r="L1707" i="3"/>
  <c r="M1707" i="3"/>
  <c r="AN1707" i="3"/>
  <c r="AO1707" i="3"/>
  <c r="AP1707" i="3"/>
  <c r="AQ1707" i="3"/>
  <c r="AR1707" i="3"/>
  <c r="AS1707" i="3"/>
  <c r="AT1707" i="3"/>
  <c r="AU1707" i="3"/>
  <c r="BC1707" i="3"/>
  <c r="C1708" i="3"/>
  <c r="D1708" i="3"/>
  <c r="E1708" i="3"/>
  <c r="F1708" i="3"/>
  <c r="G1708" i="3"/>
  <c r="H1708" i="3"/>
  <c r="J1708" i="3"/>
  <c r="K1708" i="3"/>
  <c r="L1708" i="3"/>
  <c r="M1708" i="3"/>
  <c r="AN1708" i="3"/>
  <c r="AO1708" i="3"/>
  <c r="AP1708" i="3"/>
  <c r="AQ1708" i="3"/>
  <c r="AR1708" i="3"/>
  <c r="AS1708" i="3"/>
  <c r="AT1708" i="3"/>
  <c r="AU1708" i="3"/>
  <c r="BC1708" i="3"/>
  <c r="C1709" i="3"/>
  <c r="D1709" i="3"/>
  <c r="E1709" i="3"/>
  <c r="F1709" i="3"/>
  <c r="G1709" i="3"/>
  <c r="H1709" i="3"/>
  <c r="J1709" i="3"/>
  <c r="K1709" i="3"/>
  <c r="L1709" i="3"/>
  <c r="M1709" i="3"/>
  <c r="AN1709" i="3"/>
  <c r="AO1709" i="3"/>
  <c r="AP1709" i="3"/>
  <c r="AQ1709" i="3"/>
  <c r="AR1709" i="3"/>
  <c r="AS1709" i="3"/>
  <c r="AT1709" i="3"/>
  <c r="AU1709" i="3"/>
  <c r="BC1709" i="3"/>
  <c r="C1710" i="3"/>
  <c r="D1710" i="3"/>
  <c r="E1710" i="3"/>
  <c r="F1710" i="3"/>
  <c r="G1710" i="3"/>
  <c r="H1710" i="3"/>
  <c r="J1710" i="3"/>
  <c r="K1710" i="3"/>
  <c r="L1710" i="3"/>
  <c r="M1710" i="3"/>
  <c r="AN1710" i="3"/>
  <c r="AO1710" i="3"/>
  <c r="AP1710" i="3"/>
  <c r="AQ1710" i="3"/>
  <c r="AR1710" i="3"/>
  <c r="AS1710" i="3"/>
  <c r="AT1710" i="3"/>
  <c r="AU1710" i="3"/>
  <c r="BC1710" i="3"/>
  <c r="C1711" i="3"/>
  <c r="D1711" i="3"/>
  <c r="E1711" i="3"/>
  <c r="F1711" i="3"/>
  <c r="G1711" i="3"/>
  <c r="H1711" i="3"/>
  <c r="J1711" i="3"/>
  <c r="K1711" i="3"/>
  <c r="L1711" i="3"/>
  <c r="M1711" i="3"/>
  <c r="AN1711" i="3"/>
  <c r="AO1711" i="3"/>
  <c r="AP1711" i="3"/>
  <c r="AQ1711" i="3"/>
  <c r="AR1711" i="3"/>
  <c r="AS1711" i="3"/>
  <c r="AT1711" i="3"/>
  <c r="AU1711" i="3"/>
  <c r="BC1711" i="3"/>
  <c r="C1712" i="3"/>
  <c r="D1712" i="3"/>
  <c r="E1712" i="3"/>
  <c r="F1712" i="3"/>
  <c r="G1712" i="3"/>
  <c r="H1712" i="3"/>
  <c r="J1712" i="3"/>
  <c r="K1712" i="3"/>
  <c r="L1712" i="3"/>
  <c r="M1712" i="3"/>
  <c r="AN1712" i="3"/>
  <c r="AO1712" i="3"/>
  <c r="AP1712" i="3"/>
  <c r="AQ1712" i="3"/>
  <c r="AR1712" i="3"/>
  <c r="AS1712" i="3"/>
  <c r="AT1712" i="3"/>
  <c r="AU1712" i="3"/>
  <c r="BC1712" i="3"/>
  <c r="C1713" i="3"/>
  <c r="D1713" i="3"/>
  <c r="E1713" i="3"/>
  <c r="F1713" i="3"/>
  <c r="G1713" i="3"/>
  <c r="H1713" i="3"/>
  <c r="J1713" i="3"/>
  <c r="K1713" i="3"/>
  <c r="L1713" i="3"/>
  <c r="M1713" i="3"/>
  <c r="AN1713" i="3"/>
  <c r="AO1713" i="3"/>
  <c r="AP1713" i="3"/>
  <c r="AQ1713" i="3"/>
  <c r="AR1713" i="3"/>
  <c r="AS1713" i="3"/>
  <c r="AT1713" i="3"/>
  <c r="AU1713" i="3"/>
  <c r="BC1713" i="3"/>
  <c r="C1714" i="3"/>
  <c r="D1714" i="3"/>
  <c r="E1714" i="3"/>
  <c r="F1714" i="3"/>
  <c r="G1714" i="3"/>
  <c r="H1714" i="3"/>
  <c r="J1714" i="3"/>
  <c r="K1714" i="3"/>
  <c r="L1714" i="3"/>
  <c r="M1714" i="3"/>
  <c r="AN1714" i="3"/>
  <c r="AO1714" i="3"/>
  <c r="AP1714" i="3"/>
  <c r="AQ1714" i="3"/>
  <c r="AR1714" i="3"/>
  <c r="AS1714" i="3"/>
  <c r="AT1714" i="3"/>
  <c r="AU1714" i="3"/>
  <c r="BC1714" i="3"/>
  <c r="C1715" i="3"/>
  <c r="D1715" i="3"/>
  <c r="E1715" i="3"/>
  <c r="F1715" i="3"/>
  <c r="G1715" i="3"/>
  <c r="H1715" i="3"/>
  <c r="J1715" i="3"/>
  <c r="K1715" i="3"/>
  <c r="L1715" i="3"/>
  <c r="M1715" i="3"/>
  <c r="AN1715" i="3"/>
  <c r="AO1715" i="3"/>
  <c r="AP1715" i="3"/>
  <c r="AQ1715" i="3"/>
  <c r="AR1715" i="3"/>
  <c r="AS1715" i="3"/>
  <c r="AT1715" i="3"/>
  <c r="AU1715" i="3"/>
  <c r="BC1715" i="3"/>
  <c r="C1716" i="3"/>
  <c r="D1716" i="3"/>
  <c r="E1716" i="3"/>
  <c r="F1716" i="3"/>
  <c r="G1716" i="3"/>
  <c r="H1716" i="3"/>
  <c r="J1716" i="3"/>
  <c r="K1716" i="3"/>
  <c r="L1716" i="3"/>
  <c r="M1716" i="3"/>
  <c r="AN1716" i="3"/>
  <c r="AO1716" i="3"/>
  <c r="AP1716" i="3"/>
  <c r="AQ1716" i="3"/>
  <c r="AR1716" i="3"/>
  <c r="AS1716" i="3"/>
  <c r="AT1716" i="3"/>
  <c r="AU1716" i="3"/>
  <c r="BC1716" i="3"/>
  <c r="C1717" i="3"/>
  <c r="D1717" i="3"/>
  <c r="E1717" i="3"/>
  <c r="F1717" i="3"/>
  <c r="G1717" i="3"/>
  <c r="H1717" i="3"/>
  <c r="J1717" i="3"/>
  <c r="K1717" i="3"/>
  <c r="L1717" i="3"/>
  <c r="M1717" i="3"/>
  <c r="AN1717" i="3"/>
  <c r="AO1717" i="3"/>
  <c r="AP1717" i="3"/>
  <c r="AQ1717" i="3"/>
  <c r="AR1717" i="3"/>
  <c r="AS1717" i="3"/>
  <c r="AT1717" i="3"/>
  <c r="AU1717" i="3"/>
  <c r="BC1717" i="3"/>
  <c r="C1718" i="3"/>
  <c r="D1718" i="3"/>
  <c r="E1718" i="3"/>
  <c r="F1718" i="3"/>
  <c r="G1718" i="3"/>
  <c r="H1718" i="3"/>
  <c r="J1718" i="3"/>
  <c r="K1718" i="3"/>
  <c r="L1718" i="3"/>
  <c r="M1718" i="3"/>
  <c r="AN1718" i="3"/>
  <c r="AO1718" i="3"/>
  <c r="AP1718" i="3"/>
  <c r="AQ1718" i="3"/>
  <c r="AR1718" i="3"/>
  <c r="AS1718" i="3"/>
  <c r="AT1718" i="3"/>
  <c r="AU1718" i="3"/>
  <c r="BC1718" i="3"/>
  <c r="C1719" i="3"/>
  <c r="D1719" i="3"/>
  <c r="E1719" i="3"/>
  <c r="F1719" i="3"/>
  <c r="G1719" i="3"/>
  <c r="H1719" i="3"/>
  <c r="J1719" i="3"/>
  <c r="K1719" i="3"/>
  <c r="L1719" i="3"/>
  <c r="M1719" i="3"/>
  <c r="AN1719" i="3"/>
  <c r="AO1719" i="3"/>
  <c r="AP1719" i="3"/>
  <c r="AQ1719" i="3"/>
  <c r="AR1719" i="3"/>
  <c r="AS1719" i="3"/>
  <c r="AT1719" i="3"/>
  <c r="AU1719" i="3"/>
  <c r="BC1719" i="3"/>
  <c r="C1720" i="3"/>
  <c r="D1720" i="3"/>
  <c r="E1720" i="3"/>
  <c r="F1720" i="3"/>
  <c r="G1720" i="3"/>
  <c r="H1720" i="3"/>
  <c r="J1720" i="3"/>
  <c r="K1720" i="3"/>
  <c r="L1720" i="3"/>
  <c r="M1720" i="3"/>
  <c r="AN1720" i="3"/>
  <c r="AO1720" i="3"/>
  <c r="AP1720" i="3"/>
  <c r="AQ1720" i="3"/>
  <c r="AR1720" i="3"/>
  <c r="AS1720" i="3"/>
  <c r="AT1720" i="3"/>
  <c r="AU1720" i="3"/>
  <c r="BR1720" i="3"/>
  <c r="BS1720" i="3"/>
  <c r="BT1720" i="3"/>
  <c r="BU1720" i="3"/>
  <c r="BV1720" i="3"/>
  <c r="C1722" i="3"/>
  <c r="D1722" i="3"/>
  <c r="E1722" i="3"/>
  <c r="F1722" i="3"/>
  <c r="G1722" i="3"/>
  <c r="H1722" i="3"/>
  <c r="J1722" i="3"/>
  <c r="K1722" i="3"/>
  <c r="L1722" i="3"/>
  <c r="M1722" i="3"/>
  <c r="AN1722" i="3"/>
  <c r="AO1722" i="3"/>
  <c r="AP1722" i="3"/>
  <c r="AQ1722" i="3"/>
  <c r="AR1722" i="3"/>
  <c r="AS1722" i="3"/>
  <c r="AT1722" i="3"/>
  <c r="AU1722" i="3"/>
  <c r="BC1722" i="3"/>
  <c r="C1723" i="3"/>
  <c r="D1723" i="3"/>
  <c r="E1723" i="3"/>
  <c r="F1723" i="3"/>
  <c r="G1723" i="3"/>
  <c r="H1723" i="3"/>
  <c r="J1723" i="3"/>
  <c r="K1723" i="3"/>
  <c r="L1723" i="3"/>
  <c r="M1723" i="3"/>
  <c r="AN1723" i="3"/>
  <c r="AO1723" i="3"/>
  <c r="AP1723" i="3"/>
  <c r="AQ1723" i="3"/>
  <c r="AR1723" i="3"/>
  <c r="AS1723" i="3"/>
  <c r="AT1723" i="3"/>
  <c r="AU1723" i="3"/>
  <c r="BC1723" i="3"/>
  <c r="C1724" i="3"/>
  <c r="D1724" i="3"/>
  <c r="E1724" i="3"/>
  <c r="F1724" i="3"/>
  <c r="G1724" i="3"/>
  <c r="H1724" i="3"/>
  <c r="J1724" i="3"/>
  <c r="K1724" i="3"/>
  <c r="L1724" i="3"/>
  <c r="M1724" i="3"/>
  <c r="AN1724" i="3"/>
  <c r="AO1724" i="3"/>
  <c r="AP1724" i="3"/>
  <c r="AQ1724" i="3"/>
  <c r="AR1724" i="3"/>
  <c r="AS1724" i="3"/>
  <c r="AT1724" i="3"/>
  <c r="AU1724" i="3"/>
  <c r="BC1724" i="3"/>
  <c r="C1725" i="3"/>
  <c r="D1725" i="3"/>
  <c r="E1725" i="3"/>
  <c r="F1725" i="3"/>
  <c r="G1725" i="3"/>
  <c r="H1725" i="3"/>
  <c r="J1725" i="3"/>
  <c r="K1725" i="3"/>
  <c r="L1725" i="3"/>
  <c r="M1725" i="3"/>
  <c r="AN1725" i="3"/>
  <c r="AO1725" i="3"/>
  <c r="AP1725" i="3"/>
  <c r="AQ1725" i="3"/>
  <c r="AR1725" i="3"/>
  <c r="AS1725" i="3"/>
  <c r="AT1725" i="3"/>
  <c r="AU1725" i="3"/>
  <c r="BC1725" i="3"/>
  <c r="C1726" i="3"/>
  <c r="D1726" i="3"/>
  <c r="E1726" i="3"/>
  <c r="F1726" i="3"/>
  <c r="G1726" i="3"/>
  <c r="H1726" i="3"/>
  <c r="J1726" i="3"/>
  <c r="K1726" i="3"/>
  <c r="L1726" i="3"/>
  <c r="M1726" i="3"/>
  <c r="AN1726" i="3"/>
  <c r="AO1726" i="3"/>
  <c r="AP1726" i="3"/>
  <c r="AQ1726" i="3"/>
  <c r="AR1726" i="3"/>
  <c r="AS1726" i="3"/>
  <c r="AT1726" i="3"/>
  <c r="AU1726" i="3"/>
  <c r="BC1726" i="3"/>
  <c r="C1727" i="3"/>
  <c r="D1727" i="3"/>
  <c r="E1727" i="3"/>
  <c r="F1727" i="3"/>
  <c r="G1727" i="3"/>
  <c r="H1727" i="3"/>
  <c r="J1727" i="3"/>
  <c r="K1727" i="3"/>
  <c r="L1727" i="3"/>
  <c r="M1727" i="3"/>
  <c r="AN1727" i="3"/>
  <c r="AO1727" i="3"/>
  <c r="AP1727" i="3"/>
  <c r="AQ1727" i="3"/>
  <c r="AR1727" i="3"/>
  <c r="AS1727" i="3"/>
  <c r="AT1727" i="3"/>
  <c r="AU1727" i="3"/>
  <c r="BC1727" i="3"/>
  <c r="C1728" i="3"/>
  <c r="D1728" i="3"/>
  <c r="E1728" i="3"/>
  <c r="F1728" i="3"/>
  <c r="G1728" i="3"/>
  <c r="H1728" i="3"/>
  <c r="J1728" i="3"/>
  <c r="K1728" i="3"/>
  <c r="L1728" i="3"/>
  <c r="M1728" i="3"/>
  <c r="AN1728" i="3"/>
  <c r="AO1728" i="3"/>
  <c r="AP1728" i="3"/>
  <c r="AQ1728" i="3"/>
  <c r="AR1728" i="3"/>
  <c r="AS1728" i="3"/>
  <c r="AT1728" i="3"/>
  <c r="AU1728" i="3"/>
  <c r="BC1728" i="3"/>
  <c r="C1729" i="3"/>
  <c r="D1729" i="3"/>
  <c r="E1729" i="3"/>
  <c r="F1729" i="3"/>
  <c r="G1729" i="3"/>
  <c r="H1729" i="3"/>
  <c r="J1729" i="3"/>
  <c r="K1729" i="3"/>
  <c r="L1729" i="3"/>
  <c r="M1729" i="3"/>
  <c r="AN1729" i="3"/>
  <c r="AO1729" i="3"/>
  <c r="AP1729" i="3"/>
  <c r="AQ1729" i="3"/>
  <c r="AR1729" i="3"/>
  <c r="AS1729" i="3"/>
  <c r="AT1729" i="3"/>
  <c r="AU1729" i="3"/>
  <c r="BC1729" i="3"/>
  <c r="C1730" i="3"/>
  <c r="D1730" i="3"/>
  <c r="E1730" i="3"/>
  <c r="F1730" i="3"/>
  <c r="G1730" i="3"/>
  <c r="H1730" i="3"/>
  <c r="J1730" i="3"/>
  <c r="K1730" i="3"/>
  <c r="L1730" i="3"/>
  <c r="M1730" i="3"/>
  <c r="AN1730" i="3"/>
  <c r="AO1730" i="3"/>
  <c r="AP1730" i="3"/>
  <c r="AQ1730" i="3"/>
  <c r="AR1730" i="3"/>
  <c r="AS1730" i="3"/>
  <c r="AT1730" i="3"/>
  <c r="AU1730" i="3"/>
  <c r="BC1730" i="3"/>
  <c r="C1731" i="3"/>
  <c r="D1731" i="3"/>
  <c r="E1731" i="3"/>
  <c r="F1731" i="3"/>
  <c r="G1731" i="3"/>
  <c r="H1731" i="3"/>
  <c r="J1731" i="3"/>
  <c r="K1731" i="3"/>
  <c r="L1731" i="3"/>
  <c r="M1731" i="3"/>
  <c r="AN1731" i="3"/>
  <c r="AO1731" i="3"/>
  <c r="AP1731" i="3"/>
  <c r="AQ1731" i="3"/>
  <c r="AR1731" i="3"/>
  <c r="AS1731" i="3"/>
  <c r="AT1731" i="3"/>
  <c r="AU1731" i="3"/>
  <c r="BC1731" i="3"/>
  <c r="C1732" i="3"/>
  <c r="D1732" i="3"/>
  <c r="E1732" i="3"/>
  <c r="F1732" i="3"/>
  <c r="G1732" i="3"/>
  <c r="H1732" i="3"/>
  <c r="J1732" i="3"/>
  <c r="K1732" i="3"/>
  <c r="L1732" i="3"/>
  <c r="M1732" i="3"/>
  <c r="AN1732" i="3"/>
  <c r="AO1732" i="3"/>
  <c r="AP1732" i="3"/>
  <c r="AQ1732" i="3"/>
  <c r="AR1732" i="3"/>
  <c r="AS1732" i="3"/>
  <c r="AT1732" i="3"/>
  <c r="AU1732" i="3"/>
  <c r="BC1732" i="3"/>
  <c r="C1733" i="3"/>
  <c r="D1733" i="3"/>
  <c r="E1733" i="3"/>
  <c r="F1733" i="3"/>
  <c r="G1733" i="3"/>
  <c r="H1733" i="3"/>
  <c r="J1733" i="3"/>
  <c r="K1733" i="3"/>
  <c r="L1733" i="3"/>
  <c r="M1733" i="3"/>
  <c r="AN1733" i="3"/>
  <c r="AO1733" i="3"/>
  <c r="AP1733" i="3"/>
  <c r="AQ1733" i="3"/>
  <c r="AR1733" i="3"/>
  <c r="AS1733" i="3"/>
  <c r="AT1733" i="3"/>
  <c r="AU1733" i="3"/>
  <c r="BC1733" i="3"/>
  <c r="C1734" i="3"/>
  <c r="D1734" i="3"/>
  <c r="E1734" i="3"/>
  <c r="F1734" i="3"/>
  <c r="G1734" i="3"/>
  <c r="H1734" i="3"/>
  <c r="J1734" i="3"/>
  <c r="K1734" i="3"/>
  <c r="L1734" i="3"/>
  <c r="M1734" i="3"/>
  <c r="AN1734" i="3"/>
  <c r="AO1734" i="3"/>
  <c r="AP1734" i="3"/>
  <c r="AQ1734" i="3"/>
  <c r="AR1734" i="3"/>
  <c r="AS1734" i="3"/>
  <c r="AT1734" i="3"/>
  <c r="AU1734" i="3"/>
  <c r="BC1734" i="3"/>
  <c r="C1735" i="3"/>
  <c r="D1735" i="3"/>
  <c r="E1735" i="3"/>
  <c r="F1735" i="3"/>
  <c r="G1735" i="3"/>
  <c r="H1735" i="3"/>
  <c r="J1735" i="3"/>
  <c r="K1735" i="3"/>
  <c r="L1735" i="3"/>
  <c r="M1735" i="3"/>
  <c r="AN1735" i="3"/>
  <c r="AO1735" i="3"/>
  <c r="AP1735" i="3"/>
  <c r="AQ1735" i="3"/>
  <c r="AR1735" i="3"/>
  <c r="AS1735" i="3"/>
  <c r="AT1735" i="3"/>
  <c r="AU1735" i="3"/>
  <c r="BC1735" i="3"/>
  <c r="C1736" i="3"/>
  <c r="D1736" i="3"/>
  <c r="E1736" i="3"/>
  <c r="F1736" i="3"/>
  <c r="G1736" i="3"/>
  <c r="H1736" i="3"/>
  <c r="J1736" i="3"/>
  <c r="K1736" i="3"/>
  <c r="L1736" i="3"/>
  <c r="M1736" i="3"/>
  <c r="AN1736" i="3"/>
  <c r="AO1736" i="3"/>
  <c r="AP1736" i="3"/>
  <c r="AQ1736" i="3"/>
  <c r="AR1736" i="3"/>
  <c r="AS1736" i="3"/>
  <c r="AT1736" i="3"/>
  <c r="AU1736" i="3"/>
  <c r="BC1736" i="3"/>
  <c r="C1737" i="3"/>
  <c r="D1737" i="3"/>
  <c r="E1737" i="3"/>
  <c r="F1737" i="3"/>
  <c r="G1737" i="3"/>
  <c r="H1737" i="3"/>
  <c r="J1737" i="3"/>
  <c r="K1737" i="3"/>
  <c r="L1737" i="3"/>
  <c r="M1737" i="3"/>
  <c r="AN1737" i="3"/>
  <c r="AO1737" i="3"/>
  <c r="AP1737" i="3"/>
  <c r="AQ1737" i="3"/>
  <c r="AR1737" i="3"/>
  <c r="AS1737" i="3"/>
  <c r="AT1737" i="3"/>
  <c r="AU1737" i="3"/>
  <c r="BC1737" i="3"/>
  <c r="C1738" i="3"/>
  <c r="D1738" i="3"/>
  <c r="E1738" i="3"/>
  <c r="F1738" i="3"/>
  <c r="G1738" i="3"/>
  <c r="H1738" i="3"/>
  <c r="J1738" i="3"/>
  <c r="K1738" i="3"/>
  <c r="L1738" i="3"/>
  <c r="M1738" i="3"/>
  <c r="AN1738" i="3"/>
  <c r="AO1738" i="3"/>
  <c r="AP1738" i="3"/>
  <c r="AQ1738" i="3"/>
  <c r="AR1738" i="3"/>
  <c r="AS1738" i="3"/>
  <c r="AT1738" i="3"/>
  <c r="AU1738" i="3"/>
  <c r="BC1738" i="3"/>
  <c r="C1739" i="3"/>
  <c r="D1739" i="3"/>
  <c r="E1739" i="3"/>
  <c r="F1739" i="3"/>
  <c r="G1739" i="3"/>
  <c r="H1739" i="3"/>
  <c r="J1739" i="3"/>
  <c r="K1739" i="3"/>
  <c r="L1739" i="3"/>
  <c r="M1739" i="3"/>
  <c r="AN1739" i="3"/>
  <c r="AO1739" i="3"/>
  <c r="AP1739" i="3"/>
  <c r="AQ1739" i="3"/>
  <c r="AR1739" i="3"/>
  <c r="AS1739" i="3"/>
  <c r="AT1739" i="3"/>
  <c r="AU1739" i="3"/>
  <c r="BC1739" i="3"/>
  <c r="C1740" i="3"/>
  <c r="D1740" i="3"/>
  <c r="E1740" i="3"/>
  <c r="F1740" i="3"/>
  <c r="G1740" i="3"/>
  <c r="H1740" i="3"/>
  <c r="J1740" i="3"/>
  <c r="K1740" i="3"/>
  <c r="L1740" i="3"/>
  <c r="M1740" i="3"/>
  <c r="AN1740" i="3"/>
  <c r="AO1740" i="3"/>
  <c r="AP1740" i="3"/>
  <c r="AQ1740" i="3"/>
  <c r="AR1740" i="3"/>
  <c r="AS1740" i="3"/>
  <c r="AT1740" i="3"/>
  <c r="AU1740" i="3"/>
  <c r="BC1740" i="3"/>
  <c r="C1741" i="3"/>
  <c r="D1741" i="3"/>
  <c r="E1741" i="3"/>
  <c r="F1741" i="3"/>
  <c r="G1741" i="3"/>
  <c r="H1741" i="3"/>
  <c r="J1741" i="3"/>
  <c r="K1741" i="3"/>
  <c r="L1741" i="3"/>
  <c r="M1741" i="3"/>
  <c r="AN1741" i="3"/>
  <c r="AO1741" i="3"/>
  <c r="AP1741" i="3"/>
  <c r="AQ1741" i="3"/>
  <c r="AR1741" i="3"/>
  <c r="AS1741" i="3"/>
  <c r="AT1741" i="3"/>
  <c r="AU1741" i="3"/>
  <c r="BC1741" i="3"/>
  <c r="C1742" i="3"/>
  <c r="D1742" i="3"/>
  <c r="E1742" i="3"/>
  <c r="F1742" i="3"/>
  <c r="G1742" i="3"/>
  <c r="H1742" i="3"/>
  <c r="J1742" i="3"/>
  <c r="K1742" i="3"/>
  <c r="L1742" i="3"/>
  <c r="M1742" i="3"/>
  <c r="AN1742" i="3"/>
  <c r="AO1742" i="3"/>
  <c r="AP1742" i="3"/>
  <c r="AQ1742" i="3"/>
  <c r="AR1742" i="3"/>
  <c r="AS1742" i="3"/>
  <c r="AT1742" i="3"/>
  <c r="AU1742" i="3"/>
  <c r="BC1742" i="3"/>
  <c r="C1743" i="3"/>
  <c r="D1743" i="3"/>
  <c r="E1743" i="3"/>
  <c r="F1743" i="3"/>
  <c r="G1743" i="3"/>
  <c r="H1743" i="3"/>
  <c r="J1743" i="3"/>
  <c r="K1743" i="3"/>
  <c r="L1743" i="3"/>
  <c r="M1743" i="3"/>
  <c r="AN1743" i="3"/>
  <c r="AO1743" i="3"/>
  <c r="AP1743" i="3"/>
  <c r="AQ1743" i="3"/>
  <c r="AR1743" i="3"/>
  <c r="AS1743" i="3"/>
  <c r="AT1743" i="3"/>
  <c r="AU1743" i="3"/>
  <c r="BC1743" i="3"/>
  <c r="C1744" i="3"/>
  <c r="D1744" i="3"/>
  <c r="E1744" i="3"/>
  <c r="F1744" i="3"/>
  <c r="G1744" i="3"/>
  <c r="H1744" i="3"/>
  <c r="J1744" i="3"/>
  <c r="K1744" i="3"/>
  <c r="L1744" i="3"/>
  <c r="M1744" i="3"/>
  <c r="AN1744" i="3"/>
  <c r="AO1744" i="3"/>
  <c r="AP1744" i="3"/>
  <c r="AQ1744" i="3"/>
  <c r="AR1744" i="3"/>
  <c r="AS1744" i="3"/>
  <c r="AT1744" i="3"/>
  <c r="AU1744" i="3"/>
  <c r="BC1744" i="3"/>
  <c r="C1745" i="3"/>
  <c r="D1745" i="3"/>
  <c r="E1745" i="3"/>
  <c r="F1745" i="3"/>
  <c r="G1745" i="3"/>
  <c r="H1745" i="3"/>
  <c r="J1745" i="3"/>
  <c r="K1745" i="3"/>
  <c r="L1745" i="3"/>
  <c r="M1745" i="3"/>
  <c r="AN1745" i="3"/>
  <c r="AO1745" i="3"/>
  <c r="AP1745" i="3"/>
  <c r="AQ1745" i="3"/>
  <c r="AR1745" i="3"/>
  <c r="AS1745" i="3"/>
  <c r="AT1745" i="3"/>
  <c r="AU1745" i="3"/>
  <c r="BC1745" i="3"/>
  <c r="C1746" i="3"/>
  <c r="D1746" i="3"/>
  <c r="E1746" i="3"/>
  <c r="F1746" i="3"/>
  <c r="G1746" i="3"/>
  <c r="H1746" i="3"/>
  <c r="J1746" i="3"/>
  <c r="K1746" i="3"/>
  <c r="L1746" i="3"/>
  <c r="M1746" i="3"/>
  <c r="AN1746" i="3"/>
  <c r="AO1746" i="3"/>
  <c r="AP1746" i="3"/>
  <c r="AQ1746" i="3"/>
  <c r="AR1746" i="3"/>
  <c r="AS1746" i="3"/>
  <c r="AT1746" i="3"/>
  <c r="AU1746" i="3"/>
  <c r="BC1746" i="3"/>
  <c r="C1747" i="3"/>
  <c r="D1747" i="3"/>
  <c r="E1747" i="3"/>
  <c r="F1747" i="3"/>
  <c r="G1747" i="3"/>
  <c r="H1747" i="3"/>
  <c r="J1747" i="3"/>
  <c r="K1747" i="3"/>
  <c r="L1747" i="3"/>
  <c r="M1747" i="3"/>
  <c r="AN1747" i="3"/>
  <c r="AO1747" i="3"/>
  <c r="AP1747" i="3"/>
  <c r="AQ1747" i="3"/>
  <c r="AR1747" i="3"/>
  <c r="AS1747" i="3"/>
  <c r="AT1747" i="3"/>
  <c r="AU1747" i="3"/>
  <c r="BC1747" i="3"/>
  <c r="C1748" i="3"/>
  <c r="D1748" i="3"/>
  <c r="E1748" i="3"/>
  <c r="F1748" i="3"/>
  <c r="G1748" i="3"/>
  <c r="H1748" i="3"/>
  <c r="J1748" i="3"/>
  <c r="K1748" i="3"/>
  <c r="L1748" i="3"/>
  <c r="M1748" i="3"/>
  <c r="AN1748" i="3"/>
  <c r="AO1748" i="3"/>
  <c r="AP1748" i="3"/>
  <c r="AQ1748" i="3"/>
  <c r="AR1748" i="3"/>
  <c r="AS1748" i="3"/>
  <c r="AT1748" i="3"/>
  <c r="AU1748" i="3"/>
  <c r="BC1748" i="3"/>
  <c r="C1749" i="3"/>
  <c r="D1749" i="3"/>
  <c r="E1749" i="3"/>
  <c r="F1749" i="3"/>
  <c r="G1749" i="3"/>
  <c r="H1749" i="3"/>
  <c r="J1749" i="3"/>
  <c r="K1749" i="3"/>
  <c r="L1749" i="3"/>
  <c r="M1749" i="3"/>
  <c r="AN1749" i="3"/>
  <c r="AO1749" i="3"/>
  <c r="AP1749" i="3"/>
  <c r="AQ1749" i="3"/>
  <c r="AR1749" i="3"/>
  <c r="AS1749" i="3"/>
  <c r="AT1749" i="3"/>
  <c r="AU1749" i="3"/>
  <c r="BC1749" i="3"/>
  <c r="C1750" i="3"/>
  <c r="D1750" i="3"/>
  <c r="E1750" i="3"/>
  <c r="F1750" i="3"/>
  <c r="G1750" i="3"/>
  <c r="H1750" i="3"/>
  <c r="J1750" i="3"/>
  <c r="K1750" i="3"/>
  <c r="L1750" i="3"/>
  <c r="M1750" i="3"/>
  <c r="AN1750" i="3"/>
  <c r="AO1750" i="3"/>
  <c r="AP1750" i="3"/>
  <c r="AQ1750" i="3"/>
  <c r="AR1750" i="3"/>
  <c r="AS1750" i="3"/>
  <c r="AT1750" i="3"/>
  <c r="AU1750" i="3"/>
  <c r="BC1750" i="3"/>
  <c r="C1751" i="3"/>
  <c r="D1751" i="3"/>
  <c r="E1751" i="3"/>
  <c r="F1751" i="3"/>
  <c r="G1751" i="3"/>
  <c r="H1751" i="3"/>
  <c r="J1751" i="3"/>
  <c r="K1751" i="3"/>
  <c r="L1751" i="3"/>
  <c r="M1751" i="3"/>
  <c r="AN1751" i="3"/>
  <c r="AO1751" i="3"/>
  <c r="AP1751" i="3"/>
  <c r="AQ1751" i="3"/>
  <c r="AR1751" i="3"/>
  <c r="AS1751" i="3"/>
  <c r="AT1751" i="3"/>
  <c r="AU1751" i="3"/>
  <c r="BC1751" i="3"/>
  <c r="C1752" i="3"/>
  <c r="D1752" i="3"/>
  <c r="E1752" i="3"/>
  <c r="F1752" i="3"/>
  <c r="G1752" i="3"/>
  <c r="H1752" i="3"/>
  <c r="J1752" i="3"/>
  <c r="K1752" i="3"/>
  <c r="L1752" i="3"/>
  <c r="M1752" i="3"/>
  <c r="AN1752" i="3"/>
  <c r="AO1752" i="3"/>
  <c r="AP1752" i="3"/>
  <c r="AQ1752" i="3"/>
  <c r="AR1752" i="3"/>
  <c r="AS1752" i="3"/>
  <c r="AT1752" i="3"/>
  <c r="AU1752" i="3"/>
  <c r="BC1752" i="3"/>
  <c r="C1753" i="3"/>
  <c r="D1753" i="3"/>
  <c r="E1753" i="3"/>
  <c r="F1753" i="3"/>
  <c r="G1753" i="3"/>
  <c r="H1753" i="3"/>
  <c r="J1753" i="3"/>
  <c r="K1753" i="3"/>
  <c r="L1753" i="3"/>
  <c r="M1753" i="3"/>
  <c r="AN1753" i="3"/>
  <c r="AO1753" i="3"/>
  <c r="AP1753" i="3"/>
  <c r="AQ1753" i="3"/>
  <c r="AR1753" i="3"/>
  <c r="AS1753" i="3"/>
  <c r="AT1753" i="3"/>
  <c r="AU1753" i="3"/>
  <c r="BC1753" i="3"/>
  <c r="C1754" i="3"/>
  <c r="D1754" i="3"/>
  <c r="E1754" i="3"/>
  <c r="F1754" i="3"/>
  <c r="G1754" i="3"/>
  <c r="H1754" i="3"/>
  <c r="J1754" i="3"/>
  <c r="K1754" i="3"/>
  <c r="L1754" i="3"/>
  <c r="M1754" i="3"/>
  <c r="AN1754" i="3"/>
  <c r="AO1754" i="3"/>
  <c r="AP1754" i="3"/>
  <c r="AQ1754" i="3"/>
  <c r="AR1754" i="3"/>
  <c r="AS1754" i="3"/>
  <c r="AT1754" i="3"/>
  <c r="AU1754" i="3"/>
  <c r="BC1754" i="3"/>
  <c r="C1755" i="3"/>
  <c r="D1755" i="3"/>
  <c r="E1755" i="3"/>
  <c r="F1755" i="3"/>
  <c r="G1755" i="3"/>
  <c r="H1755" i="3"/>
  <c r="J1755" i="3"/>
  <c r="K1755" i="3"/>
  <c r="L1755" i="3"/>
  <c r="M1755" i="3"/>
  <c r="AN1755" i="3"/>
  <c r="AO1755" i="3"/>
  <c r="AP1755" i="3"/>
  <c r="AQ1755" i="3"/>
  <c r="AR1755" i="3"/>
  <c r="AS1755" i="3"/>
  <c r="AT1755" i="3"/>
  <c r="AU1755" i="3"/>
  <c r="BC1755" i="3"/>
  <c r="C1756" i="3"/>
  <c r="D1756" i="3"/>
  <c r="E1756" i="3"/>
  <c r="F1756" i="3"/>
  <c r="G1756" i="3"/>
  <c r="H1756" i="3"/>
  <c r="J1756" i="3"/>
  <c r="K1756" i="3"/>
  <c r="L1756" i="3"/>
  <c r="M1756" i="3"/>
  <c r="AN1756" i="3"/>
  <c r="AO1756" i="3"/>
  <c r="AP1756" i="3"/>
  <c r="AQ1756" i="3"/>
  <c r="AR1756" i="3"/>
  <c r="AS1756" i="3"/>
  <c r="AT1756" i="3"/>
  <c r="AU1756" i="3"/>
  <c r="BC1756" i="3"/>
  <c r="C1757" i="3"/>
  <c r="D1757" i="3"/>
  <c r="E1757" i="3"/>
  <c r="F1757" i="3"/>
  <c r="G1757" i="3"/>
  <c r="H1757" i="3"/>
  <c r="J1757" i="3"/>
  <c r="K1757" i="3"/>
  <c r="L1757" i="3"/>
  <c r="M1757" i="3"/>
  <c r="AN1757" i="3"/>
  <c r="AO1757" i="3"/>
  <c r="AP1757" i="3"/>
  <c r="AQ1757" i="3"/>
  <c r="AR1757" i="3"/>
  <c r="AS1757" i="3"/>
  <c r="AT1757" i="3"/>
  <c r="AU1757" i="3"/>
  <c r="BC1757" i="3"/>
  <c r="C1758" i="3"/>
  <c r="D1758" i="3"/>
  <c r="E1758" i="3"/>
  <c r="F1758" i="3"/>
  <c r="G1758" i="3"/>
  <c r="H1758" i="3"/>
  <c r="J1758" i="3"/>
  <c r="K1758" i="3"/>
  <c r="L1758" i="3"/>
  <c r="M1758" i="3"/>
  <c r="AN1758" i="3"/>
  <c r="AO1758" i="3"/>
  <c r="AP1758" i="3"/>
  <c r="AQ1758" i="3"/>
  <c r="AR1758" i="3"/>
  <c r="AS1758" i="3"/>
  <c r="AT1758" i="3"/>
  <c r="AU1758" i="3"/>
  <c r="BC1758" i="3"/>
  <c r="C1759" i="3"/>
  <c r="D1759" i="3"/>
  <c r="E1759" i="3"/>
  <c r="F1759" i="3"/>
  <c r="G1759" i="3"/>
  <c r="H1759" i="3"/>
  <c r="J1759" i="3"/>
  <c r="K1759" i="3"/>
  <c r="L1759" i="3"/>
  <c r="M1759" i="3"/>
  <c r="AN1759" i="3"/>
  <c r="AO1759" i="3"/>
  <c r="AP1759" i="3"/>
  <c r="AQ1759" i="3"/>
  <c r="AR1759" i="3"/>
  <c r="AS1759" i="3"/>
  <c r="AT1759" i="3"/>
  <c r="AU1759" i="3"/>
  <c r="BC1759" i="3"/>
  <c r="C1760" i="3"/>
  <c r="D1760" i="3"/>
  <c r="E1760" i="3"/>
  <c r="F1760" i="3"/>
  <c r="G1760" i="3"/>
  <c r="H1760" i="3"/>
  <c r="J1760" i="3"/>
  <c r="K1760" i="3"/>
  <c r="L1760" i="3"/>
  <c r="M1760" i="3"/>
  <c r="AN1760" i="3"/>
  <c r="AO1760" i="3"/>
  <c r="AP1760" i="3"/>
  <c r="AQ1760" i="3"/>
  <c r="AR1760" i="3"/>
  <c r="AS1760" i="3"/>
  <c r="AT1760" i="3"/>
  <c r="AU1760" i="3"/>
  <c r="BC1760" i="3"/>
  <c r="C1761" i="3"/>
  <c r="D1761" i="3"/>
  <c r="E1761" i="3"/>
  <c r="F1761" i="3"/>
  <c r="G1761" i="3"/>
  <c r="H1761" i="3"/>
  <c r="J1761" i="3"/>
  <c r="K1761" i="3"/>
  <c r="L1761" i="3"/>
  <c r="M1761" i="3"/>
  <c r="AN1761" i="3"/>
  <c r="AO1761" i="3"/>
  <c r="AP1761" i="3"/>
  <c r="AQ1761" i="3"/>
  <c r="AR1761" i="3"/>
  <c r="AS1761" i="3"/>
  <c r="AT1761" i="3"/>
  <c r="AU1761" i="3"/>
  <c r="BC1761" i="3"/>
  <c r="C1762" i="3"/>
  <c r="D1762" i="3"/>
  <c r="E1762" i="3"/>
  <c r="F1762" i="3"/>
  <c r="G1762" i="3"/>
  <c r="H1762" i="3"/>
  <c r="J1762" i="3"/>
  <c r="K1762" i="3"/>
  <c r="L1762" i="3"/>
  <c r="M1762" i="3"/>
  <c r="AN1762" i="3"/>
  <c r="AO1762" i="3"/>
  <c r="AP1762" i="3"/>
  <c r="AQ1762" i="3"/>
  <c r="AR1762" i="3"/>
  <c r="AS1762" i="3"/>
  <c r="AT1762" i="3"/>
  <c r="AU1762" i="3"/>
  <c r="BC1762" i="3"/>
  <c r="C1763" i="3"/>
  <c r="D1763" i="3"/>
  <c r="E1763" i="3"/>
  <c r="F1763" i="3"/>
  <c r="G1763" i="3"/>
  <c r="H1763" i="3"/>
  <c r="J1763" i="3"/>
  <c r="K1763" i="3"/>
  <c r="L1763" i="3"/>
  <c r="M1763" i="3"/>
  <c r="AN1763" i="3"/>
  <c r="AO1763" i="3"/>
  <c r="AP1763" i="3"/>
  <c r="AQ1763" i="3"/>
  <c r="AR1763" i="3"/>
  <c r="AS1763" i="3"/>
  <c r="AT1763" i="3"/>
  <c r="AU1763" i="3"/>
  <c r="BC1763" i="3"/>
  <c r="C1764" i="3"/>
  <c r="D1764" i="3"/>
  <c r="E1764" i="3"/>
  <c r="F1764" i="3"/>
  <c r="G1764" i="3"/>
  <c r="H1764" i="3"/>
  <c r="J1764" i="3"/>
  <c r="K1764" i="3"/>
  <c r="L1764" i="3"/>
  <c r="M1764" i="3"/>
  <c r="AN1764" i="3"/>
  <c r="AO1764" i="3"/>
  <c r="AP1764" i="3"/>
  <c r="AQ1764" i="3"/>
  <c r="AR1764" i="3"/>
  <c r="AS1764" i="3"/>
  <c r="AT1764" i="3"/>
  <c r="AU1764" i="3"/>
  <c r="BC1764" i="3"/>
  <c r="C1765" i="3"/>
  <c r="D1765" i="3"/>
  <c r="E1765" i="3"/>
  <c r="F1765" i="3"/>
  <c r="G1765" i="3"/>
  <c r="H1765" i="3"/>
  <c r="J1765" i="3"/>
  <c r="K1765" i="3"/>
  <c r="L1765" i="3"/>
  <c r="M1765" i="3"/>
  <c r="AN1765" i="3"/>
  <c r="AO1765" i="3"/>
  <c r="AP1765" i="3"/>
  <c r="AQ1765" i="3"/>
  <c r="AR1765" i="3"/>
  <c r="AS1765" i="3"/>
  <c r="AT1765" i="3"/>
  <c r="AU1765" i="3"/>
  <c r="BC1765" i="3"/>
  <c r="C1766" i="3"/>
  <c r="D1766" i="3"/>
  <c r="E1766" i="3"/>
  <c r="F1766" i="3"/>
  <c r="G1766" i="3"/>
  <c r="H1766" i="3"/>
  <c r="J1766" i="3"/>
  <c r="K1766" i="3"/>
  <c r="L1766" i="3"/>
  <c r="M1766" i="3"/>
  <c r="AN1766" i="3"/>
  <c r="AO1766" i="3"/>
  <c r="AP1766" i="3"/>
  <c r="AQ1766" i="3"/>
  <c r="AR1766" i="3"/>
  <c r="AS1766" i="3"/>
  <c r="AT1766" i="3"/>
  <c r="AU1766" i="3"/>
  <c r="BC1766" i="3"/>
  <c r="C1767" i="3"/>
  <c r="D1767" i="3"/>
  <c r="E1767" i="3"/>
  <c r="F1767" i="3"/>
  <c r="G1767" i="3"/>
  <c r="H1767" i="3"/>
  <c r="J1767" i="3"/>
  <c r="K1767" i="3"/>
  <c r="L1767" i="3"/>
  <c r="M1767" i="3"/>
  <c r="AN1767" i="3"/>
  <c r="AO1767" i="3"/>
  <c r="AP1767" i="3"/>
  <c r="AQ1767" i="3"/>
  <c r="AR1767" i="3"/>
  <c r="AS1767" i="3"/>
  <c r="AT1767" i="3"/>
  <c r="AU1767" i="3"/>
  <c r="BC1767" i="3"/>
  <c r="C1768" i="3"/>
  <c r="D1768" i="3"/>
  <c r="E1768" i="3"/>
  <c r="F1768" i="3"/>
  <c r="G1768" i="3"/>
  <c r="H1768" i="3"/>
  <c r="J1768" i="3"/>
  <c r="K1768" i="3"/>
  <c r="L1768" i="3"/>
  <c r="M1768" i="3"/>
  <c r="AN1768" i="3"/>
  <c r="AO1768" i="3"/>
  <c r="AP1768" i="3"/>
  <c r="AQ1768" i="3"/>
  <c r="AR1768" i="3"/>
  <c r="AS1768" i="3"/>
  <c r="AT1768" i="3"/>
  <c r="AU1768" i="3"/>
  <c r="BC1768" i="3"/>
  <c r="C1769" i="3"/>
  <c r="D1769" i="3"/>
  <c r="E1769" i="3"/>
  <c r="F1769" i="3"/>
  <c r="G1769" i="3"/>
  <c r="H1769" i="3"/>
  <c r="J1769" i="3"/>
  <c r="K1769" i="3"/>
  <c r="L1769" i="3"/>
  <c r="M1769" i="3"/>
  <c r="AN1769" i="3"/>
  <c r="AO1769" i="3"/>
  <c r="AP1769" i="3"/>
  <c r="AQ1769" i="3"/>
  <c r="AR1769" i="3"/>
  <c r="AS1769" i="3"/>
  <c r="AT1769" i="3"/>
  <c r="AU1769" i="3"/>
  <c r="BC1769" i="3"/>
  <c r="C1770" i="3"/>
  <c r="D1770" i="3"/>
  <c r="E1770" i="3"/>
  <c r="F1770" i="3"/>
  <c r="G1770" i="3"/>
  <c r="H1770" i="3"/>
  <c r="J1770" i="3"/>
  <c r="K1770" i="3"/>
  <c r="L1770" i="3"/>
  <c r="M1770" i="3"/>
  <c r="AN1770" i="3"/>
  <c r="AO1770" i="3"/>
  <c r="AP1770" i="3"/>
  <c r="AQ1770" i="3"/>
  <c r="AR1770" i="3"/>
  <c r="AS1770" i="3"/>
  <c r="AT1770" i="3"/>
  <c r="AU1770" i="3"/>
  <c r="BC1770" i="3"/>
  <c r="C1771" i="3"/>
  <c r="D1771" i="3"/>
  <c r="E1771" i="3"/>
  <c r="F1771" i="3"/>
  <c r="G1771" i="3"/>
  <c r="H1771" i="3"/>
  <c r="J1771" i="3"/>
  <c r="K1771" i="3"/>
  <c r="L1771" i="3"/>
  <c r="M1771" i="3"/>
  <c r="AN1771" i="3"/>
  <c r="AO1771" i="3"/>
  <c r="AP1771" i="3"/>
  <c r="AQ1771" i="3"/>
  <c r="AR1771" i="3"/>
  <c r="AS1771" i="3"/>
  <c r="AT1771" i="3"/>
  <c r="AU1771" i="3"/>
  <c r="BC1771" i="3"/>
  <c r="C1772" i="3"/>
  <c r="D1772" i="3"/>
  <c r="E1772" i="3"/>
  <c r="F1772" i="3"/>
  <c r="G1772" i="3"/>
  <c r="H1772" i="3"/>
  <c r="J1772" i="3"/>
  <c r="K1772" i="3"/>
  <c r="L1772" i="3"/>
  <c r="M1772" i="3"/>
  <c r="AN1772" i="3"/>
  <c r="AO1772" i="3"/>
  <c r="AP1772" i="3"/>
  <c r="AQ1772" i="3"/>
  <c r="AR1772" i="3"/>
  <c r="AS1772" i="3"/>
  <c r="AT1772" i="3"/>
  <c r="AU1772" i="3"/>
  <c r="BC1772" i="3"/>
  <c r="C1773" i="3"/>
  <c r="D1773" i="3"/>
  <c r="E1773" i="3"/>
  <c r="F1773" i="3"/>
  <c r="G1773" i="3"/>
  <c r="H1773" i="3"/>
  <c r="J1773" i="3"/>
  <c r="K1773" i="3"/>
  <c r="L1773" i="3"/>
  <c r="M1773" i="3"/>
  <c r="AN1773" i="3"/>
  <c r="AO1773" i="3"/>
  <c r="AP1773" i="3"/>
  <c r="AQ1773" i="3"/>
  <c r="AR1773" i="3"/>
  <c r="AS1773" i="3"/>
  <c r="AT1773" i="3"/>
  <c r="AU1773" i="3"/>
  <c r="BC1773" i="3"/>
  <c r="C1774" i="3"/>
  <c r="D1774" i="3"/>
  <c r="E1774" i="3"/>
  <c r="F1774" i="3"/>
  <c r="G1774" i="3"/>
  <c r="H1774" i="3"/>
  <c r="J1774" i="3"/>
  <c r="K1774" i="3"/>
  <c r="L1774" i="3"/>
  <c r="M1774" i="3"/>
  <c r="AN1774" i="3"/>
  <c r="AO1774" i="3"/>
  <c r="AP1774" i="3"/>
  <c r="AQ1774" i="3"/>
  <c r="AR1774" i="3"/>
  <c r="AS1774" i="3"/>
  <c r="AT1774" i="3"/>
  <c r="AU1774" i="3"/>
  <c r="BC1774" i="3"/>
  <c r="C1775" i="3"/>
  <c r="D1775" i="3"/>
  <c r="E1775" i="3"/>
  <c r="F1775" i="3"/>
  <c r="G1775" i="3"/>
  <c r="H1775" i="3"/>
  <c r="J1775" i="3"/>
  <c r="K1775" i="3"/>
  <c r="L1775" i="3"/>
  <c r="M1775" i="3"/>
  <c r="AN1775" i="3"/>
  <c r="AO1775" i="3"/>
  <c r="AP1775" i="3"/>
  <c r="AQ1775" i="3"/>
  <c r="AR1775" i="3"/>
  <c r="AS1775" i="3"/>
  <c r="AT1775" i="3"/>
  <c r="AU1775" i="3"/>
  <c r="BC1775" i="3"/>
  <c r="C1776" i="3"/>
  <c r="D1776" i="3"/>
  <c r="E1776" i="3"/>
  <c r="F1776" i="3"/>
  <c r="G1776" i="3"/>
  <c r="H1776" i="3"/>
  <c r="J1776" i="3"/>
  <c r="K1776" i="3"/>
  <c r="L1776" i="3"/>
  <c r="M1776" i="3"/>
  <c r="AN1776" i="3"/>
  <c r="AO1776" i="3"/>
  <c r="AP1776" i="3"/>
  <c r="AQ1776" i="3"/>
  <c r="AR1776" i="3"/>
  <c r="AS1776" i="3"/>
  <c r="AT1776" i="3"/>
  <c r="AU1776" i="3"/>
  <c r="BC1776" i="3"/>
  <c r="C1777" i="3"/>
  <c r="D1777" i="3"/>
  <c r="E1777" i="3"/>
  <c r="F1777" i="3"/>
  <c r="G1777" i="3"/>
  <c r="H1777" i="3"/>
  <c r="J1777" i="3"/>
  <c r="K1777" i="3"/>
  <c r="L1777" i="3"/>
  <c r="M1777" i="3"/>
  <c r="AN1777" i="3"/>
  <c r="AO1777" i="3"/>
  <c r="AP1777" i="3"/>
  <c r="AQ1777" i="3"/>
  <c r="AR1777" i="3"/>
  <c r="AS1777" i="3"/>
  <c r="AT1777" i="3"/>
  <c r="AU1777" i="3"/>
  <c r="BC1777" i="3"/>
  <c r="C1778" i="3"/>
  <c r="D1778" i="3"/>
  <c r="E1778" i="3"/>
  <c r="F1778" i="3"/>
  <c r="G1778" i="3"/>
  <c r="H1778" i="3"/>
  <c r="J1778" i="3"/>
  <c r="K1778" i="3"/>
  <c r="L1778" i="3"/>
  <c r="M1778" i="3"/>
  <c r="AN1778" i="3"/>
  <c r="AO1778" i="3"/>
  <c r="AP1778" i="3"/>
  <c r="AQ1778" i="3"/>
  <c r="AR1778" i="3"/>
  <c r="AS1778" i="3"/>
  <c r="AT1778" i="3"/>
  <c r="AU1778" i="3"/>
  <c r="BC1778" i="3"/>
  <c r="C1779" i="3"/>
  <c r="D1779" i="3"/>
  <c r="E1779" i="3"/>
  <c r="F1779" i="3"/>
  <c r="G1779" i="3"/>
  <c r="H1779" i="3"/>
  <c r="J1779" i="3"/>
  <c r="K1779" i="3"/>
  <c r="L1779" i="3"/>
  <c r="M1779" i="3"/>
  <c r="AN1779" i="3"/>
  <c r="AO1779" i="3"/>
  <c r="AP1779" i="3"/>
  <c r="AQ1779" i="3"/>
  <c r="AR1779" i="3"/>
  <c r="AS1779" i="3"/>
  <c r="AT1779" i="3"/>
  <c r="AU1779" i="3"/>
  <c r="BC1779" i="3"/>
  <c r="C1780" i="3"/>
  <c r="D1780" i="3"/>
  <c r="E1780" i="3"/>
  <c r="F1780" i="3"/>
  <c r="G1780" i="3"/>
  <c r="H1780" i="3"/>
  <c r="J1780" i="3"/>
  <c r="K1780" i="3"/>
  <c r="L1780" i="3"/>
  <c r="M1780" i="3"/>
  <c r="AN1780" i="3"/>
  <c r="AO1780" i="3"/>
  <c r="AP1780" i="3"/>
  <c r="AQ1780" i="3"/>
  <c r="AR1780" i="3"/>
  <c r="AS1780" i="3"/>
  <c r="AT1780" i="3"/>
  <c r="AU1780" i="3"/>
  <c r="BC1780" i="3"/>
  <c r="C1781" i="3"/>
  <c r="D1781" i="3"/>
  <c r="E1781" i="3"/>
  <c r="F1781" i="3"/>
  <c r="G1781" i="3"/>
  <c r="H1781" i="3"/>
  <c r="J1781" i="3"/>
  <c r="K1781" i="3"/>
  <c r="L1781" i="3"/>
  <c r="M1781" i="3"/>
  <c r="AN1781" i="3"/>
  <c r="AO1781" i="3"/>
  <c r="AP1781" i="3"/>
  <c r="AQ1781" i="3"/>
  <c r="AR1781" i="3"/>
  <c r="AS1781" i="3"/>
  <c r="AT1781" i="3"/>
  <c r="AU1781" i="3"/>
  <c r="BC1781" i="3"/>
  <c r="C1782" i="3"/>
  <c r="D1782" i="3"/>
  <c r="E1782" i="3"/>
  <c r="F1782" i="3"/>
  <c r="G1782" i="3"/>
  <c r="H1782" i="3"/>
  <c r="J1782" i="3"/>
  <c r="K1782" i="3"/>
  <c r="L1782" i="3"/>
  <c r="M1782" i="3"/>
  <c r="AN1782" i="3"/>
  <c r="AO1782" i="3"/>
  <c r="AP1782" i="3"/>
  <c r="AQ1782" i="3"/>
  <c r="AR1782" i="3"/>
  <c r="AS1782" i="3"/>
  <c r="AT1782" i="3"/>
  <c r="AU1782" i="3"/>
  <c r="BC1782" i="3"/>
  <c r="C1783" i="3"/>
  <c r="D1783" i="3"/>
  <c r="E1783" i="3"/>
  <c r="F1783" i="3"/>
  <c r="G1783" i="3"/>
  <c r="H1783" i="3"/>
  <c r="J1783" i="3"/>
  <c r="K1783" i="3"/>
  <c r="L1783" i="3"/>
  <c r="M1783" i="3"/>
  <c r="AN1783" i="3"/>
  <c r="AO1783" i="3"/>
  <c r="AP1783" i="3"/>
  <c r="AQ1783" i="3"/>
  <c r="AR1783" i="3"/>
  <c r="AS1783" i="3"/>
  <c r="AT1783" i="3"/>
  <c r="AU1783" i="3"/>
  <c r="BC1783" i="3"/>
  <c r="C1784" i="3"/>
  <c r="D1784" i="3"/>
  <c r="E1784" i="3"/>
  <c r="F1784" i="3"/>
  <c r="G1784" i="3"/>
  <c r="H1784" i="3"/>
  <c r="J1784" i="3"/>
  <c r="K1784" i="3"/>
  <c r="L1784" i="3"/>
  <c r="M1784" i="3"/>
  <c r="AN1784" i="3"/>
  <c r="AO1784" i="3"/>
  <c r="AP1784" i="3"/>
  <c r="AQ1784" i="3"/>
  <c r="AR1784" i="3"/>
  <c r="AS1784" i="3"/>
  <c r="AT1784" i="3"/>
  <c r="AU1784" i="3"/>
  <c r="BC1784" i="3"/>
  <c r="C1785" i="3"/>
  <c r="D1785" i="3"/>
  <c r="E1785" i="3"/>
  <c r="F1785" i="3"/>
  <c r="G1785" i="3"/>
  <c r="H1785" i="3"/>
  <c r="J1785" i="3"/>
  <c r="K1785" i="3"/>
  <c r="L1785" i="3"/>
  <c r="M1785" i="3"/>
  <c r="AN1785" i="3"/>
  <c r="AO1785" i="3"/>
  <c r="AP1785" i="3"/>
  <c r="AQ1785" i="3"/>
  <c r="AR1785" i="3"/>
  <c r="AS1785" i="3"/>
  <c r="AT1785" i="3"/>
  <c r="AU1785" i="3"/>
  <c r="BC1785" i="3"/>
  <c r="C1786" i="3"/>
  <c r="D1786" i="3"/>
  <c r="E1786" i="3"/>
  <c r="F1786" i="3"/>
  <c r="G1786" i="3"/>
  <c r="H1786" i="3"/>
  <c r="J1786" i="3"/>
  <c r="K1786" i="3"/>
  <c r="L1786" i="3"/>
  <c r="M1786" i="3"/>
  <c r="AN1786" i="3"/>
  <c r="AO1786" i="3"/>
  <c r="AP1786" i="3"/>
  <c r="AQ1786" i="3"/>
  <c r="AR1786" i="3"/>
  <c r="AS1786" i="3"/>
  <c r="AT1786" i="3"/>
  <c r="AU1786" i="3"/>
  <c r="BC1786" i="3"/>
  <c r="C1787" i="3"/>
  <c r="D1787" i="3"/>
  <c r="E1787" i="3"/>
  <c r="F1787" i="3"/>
  <c r="G1787" i="3"/>
  <c r="H1787" i="3"/>
  <c r="J1787" i="3"/>
  <c r="K1787" i="3"/>
  <c r="L1787" i="3"/>
  <c r="M1787" i="3"/>
  <c r="AN1787" i="3"/>
  <c r="AO1787" i="3"/>
  <c r="AP1787" i="3"/>
  <c r="AQ1787" i="3"/>
  <c r="AR1787" i="3"/>
  <c r="AS1787" i="3"/>
  <c r="AT1787" i="3"/>
  <c r="AU1787" i="3"/>
  <c r="BC1787" i="3"/>
  <c r="C1788" i="3"/>
  <c r="D1788" i="3"/>
  <c r="E1788" i="3"/>
  <c r="F1788" i="3"/>
  <c r="G1788" i="3"/>
  <c r="H1788" i="3"/>
  <c r="J1788" i="3"/>
  <c r="K1788" i="3"/>
  <c r="L1788" i="3"/>
  <c r="M1788" i="3"/>
  <c r="AN1788" i="3"/>
  <c r="AO1788" i="3"/>
  <c r="AP1788" i="3"/>
  <c r="AQ1788" i="3"/>
  <c r="AR1788" i="3"/>
  <c r="AS1788" i="3"/>
  <c r="AT1788" i="3"/>
  <c r="AU1788" i="3"/>
  <c r="BC1788" i="3"/>
  <c r="C1789" i="3"/>
  <c r="D1789" i="3"/>
  <c r="E1789" i="3"/>
  <c r="F1789" i="3"/>
  <c r="G1789" i="3"/>
  <c r="H1789" i="3"/>
  <c r="J1789" i="3"/>
  <c r="K1789" i="3"/>
  <c r="L1789" i="3"/>
  <c r="M1789" i="3"/>
  <c r="AN1789" i="3"/>
  <c r="AO1789" i="3"/>
  <c r="AP1789" i="3"/>
  <c r="AQ1789" i="3"/>
  <c r="AR1789" i="3"/>
  <c r="AS1789" i="3"/>
  <c r="AT1789" i="3"/>
  <c r="AU1789" i="3"/>
  <c r="BC1789" i="3"/>
  <c r="C1790" i="3"/>
  <c r="D1790" i="3"/>
  <c r="E1790" i="3"/>
  <c r="F1790" i="3"/>
  <c r="G1790" i="3"/>
  <c r="H1790" i="3"/>
  <c r="J1790" i="3"/>
  <c r="K1790" i="3"/>
  <c r="L1790" i="3"/>
  <c r="M1790" i="3"/>
  <c r="AN1790" i="3"/>
  <c r="AO1790" i="3"/>
  <c r="AP1790" i="3"/>
  <c r="AQ1790" i="3"/>
  <c r="AR1790" i="3"/>
  <c r="AS1790" i="3"/>
  <c r="AT1790" i="3"/>
  <c r="AU1790" i="3"/>
  <c r="BC1790" i="3"/>
  <c r="C1791" i="3"/>
  <c r="D1791" i="3"/>
  <c r="E1791" i="3"/>
  <c r="F1791" i="3"/>
  <c r="G1791" i="3"/>
  <c r="H1791" i="3"/>
  <c r="J1791" i="3"/>
  <c r="K1791" i="3"/>
  <c r="L1791" i="3"/>
  <c r="M1791" i="3"/>
  <c r="AN1791" i="3"/>
  <c r="AO1791" i="3"/>
  <c r="AP1791" i="3"/>
  <c r="AQ1791" i="3"/>
  <c r="AR1791" i="3"/>
  <c r="AS1791" i="3"/>
  <c r="AT1791" i="3"/>
  <c r="AU1791" i="3"/>
  <c r="BC1791" i="3"/>
  <c r="C1792" i="3"/>
  <c r="D1792" i="3"/>
  <c r="E1792" i="3"/>
  <c r="F1792" i="3"/>
  <c r="G1792" i="3"/>
  <c r="H1792" i="3"/>
  <c r="J1792" i="3"/>
  <c r="K1792" i="3"/>
  <c r="L1792" i="3"/>
  <c r="M1792" i="3"/>
  <c r="AN1792" i="3"/>
  <c r="AO1792" i="3"/>
  <c r="AP1792" i="3"/>
  <c r="AQ1792" i="3"/>
  <c r="AR1792" i="3"/>
  <c r="AS1792" i="3"/>
  <c r="AT1792" i="3"/>
  <c r="AU1792" i="3"/>
  <c r="BC1792" i="3"/>
  <c r="C1793" i="3"/>
  <c r="D1793" i="3"/>
  <c r="E1793" i="3"/>
  <c r="F1793" i="3"/>
  <c r="G1793" i="3"/>
  <c r="H1793" i="3"/>
  <c r="J1793" i="3"/>
  <c r="K1793" i="3"/>
  <c r="L1793" i="3"/>
  <c r="M1793" i="3"/>
  <c r="AN1793" i="3"/>
  <c r="AO1793" i="3"/>
  <c r="AP1793" i="3"/>
  <c r="AQ1793" i="3"/>
  <c r="AR1793" i="3"/>
  <c r="AS1793" i="3"/>
  <c r="AT1793" i="3"/>
  <c r="AU1793" i="3"/>
  <c r="BC1793" i="3"/>
  <c r="C1794" i="3"/>
  <c r="D1794" i="3"/>
  <c r="E1794" i="3"/>
  <c r="F1794" i="3"/>
  <c r="G1794" i="3"/>
  <c r="H1794" i="3"/>
  <c r="J1794" i="3"/>
  <c r="K1794" i="3"/>
  <c r="L1794" i="3"/>
  <c r="M1794" i="3"/>
  <c r="AN1794" i="3"/>
  <c r="AO1794" i="3"/>
  <c r="AP1794" i="3"/>
  <c r="AQ1794" i="3"/>
  <c r="AR1794" i="3"/>
  <c r="AS1794" i="3"/>
  <c r="AT1794" i="3"/>
  <c r="AU1794" i="3"/>
  <c r="BC1794" i="3"/>
  <c r="C1795" i="3"/>
  <c r="D1795" i="3"/>
  <c r="E1795" i="3"/>
  <c r="F1795" i="3"/>
  <c r="G1795" i="3"/>
  <c r="H1795" i="3"/>
  <c r="J1795" i="3"/>
  <c r="K1795" i="3"/>
  <c r="L1795" i="3"/>
  <c r="M1795" i="3"/>
  <c r="AN1795" i="3"/>
  <c r="AO1795" i="3"/>
  <c r="AP1795" i="3"/>
  <c r="AQ1795" i="3"/>
  <c r="AR1795" i="3"/>
  <c r="AS1795" i="3"/>
  <c r="AT1795" i="3"/>
  <c r="AU1795" i="3"/>
  <c r="BC1795" i="3"/>
  <c r="C1796" i="3"/>
  <c r="D1796" i="3"/>
  <c r="E1796" i="3"/>
  <c r="F1796" i="3"/>
  <c r="G1796" i="3"/>
  <c r="H1796" i="3"/>
  <c r="J1796" i="3"/>
  <c r="K1796" i="3"/>
  <c r="L1796" i="3"/>
  <c r="M1796" i="3"/>
  <c r="AN1796" i="3"/>
  <c r="AO1796" i="3"/>
  <c r="AP1796" i="3"/>
  <c r="AQ1796" i="3"/>
  <c r="AR1796" i="3"/>
  <c r="AS1796" i="3"/>
  <c r="AT1796" i="3"/>
  <c r="AU1796" i="3"/>
  <c r="BC1796" i="3"/>
  <c r="C1797" i="3"/>
  <c r="D1797" i="3"/>
  <c r="E1797" i="3"/>
  <c r="F1797" i="3"/>
  <c r="G1797" i="3"/>
  <c r="H1797" i="3"/>
  <c r="J1797" i="3"/>
  <c r="K1797" i="3"/>
  <c r="L1797" i="3"/>
  <c r="M1797" i="3"/>
  <c r="AN1797" i="3"/>
  <c r="AO1797" i="3"/>
  <c r="AP1797" i="3"/>
  <c r="AQ1797" i="3"/>
  <c r="AR1797" i="3"/>
  <c r="AS1797" i="3"/>
  <c r="AT1797" i="3"/>
  <c r="AU1797" i="3"/>
  <c r="BC1797" i="3"/>
  <c r="C1798" i="3"/>
  <c r="D1798" i="3"/>
  <c r="E1798" i="3"/>
  <c r="F1798" i="3"/>
  <c r="G1798" i="3"/>
  <c r="H1798" i="3"/>
  <c r="J1798" i="3"/>
  <c r="K1798" i="3"/>
  <c r="L1798" i="3"/>
  <c r="M1798" i="3"/>
  <c r="AN1798" i="3"/>
  <c r="AO1798" i="3"/>
  <c r="AP1798" i="3"/>
  <c r="AQ1798" i="3"/>
  <c r="AR1798" i="3"/>
  <c r="AS1798" i="3"/>
  <c r="AT1798" i="3"/>
  <c r="AU1798" i="3"/>
  <c r="BC1798" i="3"/>
  <c r="C1799" i="3"/>
  <c r="D1799" i="3"/>
  <c r="E1799" i="3"/>
  <c r="F1799" i="3"/>
  <c r="G1799" i="3"/>
  <c r="H1799" i="3"/>
  <c r="J1799" i="3"/>
  <c r="K1799" i="3"/>
  <c r="L1799" i="3"/>
  <c r="M1799" i="3"/>
  <c r="AN1799" i="3"/>
  <c r="AO1799" i="3"/>
  <c r="AP1799" i="3"/>
  <c r="AQ1799" i="3"/>
  <c r="AR1799" i="3"/>
  <c r="AS1799" i="3"/>
  <c r="AT1799" i="3"/>
  <c r="AU1799" i="3"/>
  <c r="BC1799" i="3"/>
  <c r="C1800" i="3"/>
  <c r="D1800" i="3"/>
  <c r="E1800" i="3"/>
  <c r="F1800" i="3"/>
  <c r="G1800" i="3"/>
  <c r="H1800" i="3"/>
  <c r="J1800" i="3"/>
  <c r="K1800" i="3"/>
  <c r="L1800" i="3"/>
  <c r="M1800" i="3"/>
  <c r="AN1800" i="3"/>
  <c r="AO1800" i="3"/>
  <c r="AP1800" i="3"/>
  <c r="AQ1800" i="3"/>
  <c r="AR1800" i="3"/>
  <c r="AS1800" i="3"/>
  <c r="AT1800" i="3"/>
  <c r="AU1800" i="3"/>
  <c r="BC1800" i="3"/>
  <c r="C1801" i="3"/>
  <c r="D1801" i="3"/>
  <c r="E1801" i="3"/>
  <c r="F1801" i="3"/>
  <c r="G1801" i="3"/>
  <c r="H1801" i="3"/>
  <c r="J1801" i="3"/>
  <c r="K1801" i="3"/>
  <c r="L1801" i="3"/>
  <c r="M1801" i="3"/>
  <c r="AN1801" i="3"/>
  <c r="AO1801" i="3"/>
  <c r="AP1801" i="3"/>
  <c r="AQ1801" i="3"/>
  <c r="AR1801" i="3"/>
  <c r="AS1801" i="3"/>
  <c r="AT1801" i="3"/>
  <c r="AU1801" i="3"/>
  <c r="BC1801" i="3"/>
  <c r="C1802" i="3"/>
  <c r="D1802" i="3"/>
  <c r="E1802" i="3"/>
  <c r="F1802" i="3"/>
  <c r="G1802" i="3"/>
  <c r="H1802" i="3"/>
  <c r="J1802" i="3"/>
  <c r="K1802" i="3"/>
  <c r="L1802" i="3"/>
  <c r="M1802" i="3"/>
  <c r="AN1802" i="3"/>
  <c r="AO1802" i="3"/>
  <c r="AP1802" i="3"/>
  <c r="AQ1802" i="3"/>
  <c r="AR1802" i="3"/>
  <c r="AS1802" i="3"/>
  <c r="AT1802" i="3"/>
  <c r="AU1802" i="3"/>
  <c r="BC1802" i="3"/>
  <c r="C1803" i="3"/>
  <c r="D1803" i="3"/>
  <c r="E1803" i="3"/>
  <c r="F1803" i="3"/>
  <c r="G1803" i="3"/>
  <c r="H1803" i="3"/>
  <c r="J1803" i="3"/>
  <c r="K1803" i="3"/>
  <c r="L1803" i="3"/>
  <c r="M1803" i="3"/>
  <c r="AN1803" i="3"/>
  <c r="AO1803" i="3"/>
  <c r="AP1803" i="3"/>
  <c r="AQ1803" i="3"/>
  <c r="AR1803" i="3"/>
  <c r="AS1803" i="3"/>
  <c r="AT1803" i="3"/>
  <c r="AU1803" i="3"/>
  <c r="BC1803" i="3"/>
  <c r="C1804" i="3"/>
  <c r="D1804" i="3"/>
  <c r="E1804" i="3"/>
  <c r="F1804" i="3"/>
  <c r="G1804" i="3"/>
  <c r="H1804" i="3"/>
  <c r="J1804" i="3"/>
  <c r="K1804" i="3"/>
  <c r="L1804" i="3"/>
  <c r="M1804" i="3"/>
  <c r="AN1804" i="3"/>
  <c r="AO1804" i="3"/>
  <c r="AP1804" i="3"/>
  <c r="AQ1804" i="3"/>
  <c r="AR1804" i="3"/>
  <c r="AS1804" i="3"/>
  <c r="AT1804" i="3"/>
  <c r="AU1804" i="3"/>
  <c r="BC1804" i="3"/>
  <c r="C1805" i="3"/>
  <c r="D1805" i="3"/>
  <c r="E1805" i="3"/>
  <c r="F1805" i="3"/>
  <c r="G1805" i="3"/>
  <c r="H1805" i="3"/>
  <c r="J1805" i="3"/>
  <c r="K1805" i="3"/>
  <c r="L1805" i="3"/>
  <c r="M1805" i="3"/>
  <c r="AN1805" i="3"/>
  <c r="AO1805" i="3"/>
  <c r="AP1805" i="3"/>
  <c r="AQ1805" i="3"/>
  <c r="AR1805" i="3"/>
  <c r="AS1805" i="3"/>
  <c r="AT1805" i="3"/>
  <c r="AU1805" i="3"/>
  <c r="BC1805" i="3"/>
  <c r="C1806" i="3"/>
  <c r="D1806" i="3"/>
  <c r="E1806" i="3"/>
  <c r="F1806" i="3"/>
  <c r="G1806" i="3"/>
  <c r="H1806" i="3"/>
  <c r="J1806" i="3"/>
  <c r="K1806" i="3"/>
  <c r="L1806" i="3"/>
  <c r="M1806" i="3"/>
  <c r="AN1806" i="3"/>
  <c r="AO1806" i="3"/>
  <c r="AP1806" i="3"/>
  <c r="AQ1806" i="3"/>
  <c r="AR1806" i="3"/>
  <c r="AS1806" i="3"/>
  <c r="AT1806" i="3"/>
  <c r="AU1806" i="3"/>
  <c r="BC1806" i="3"/>
  <c r="C1807" i="3"/>
  <c r="D1807" i="3"/>
  <c r="E1807" i="3"/>
  <c r="F1807" i="3"/>
  <c r="G1807" i="3"/>
  <c r="H1807" i="3"/>
  <c r="J1807" i="3"/>
  <c r="K1807" i="3"/>
  <c r="L1807" i="3"/>
  <c r="M1807" i="3"/>
  <c r="AN1807" i="3"/>
  <c r="AO1807" i="3"/>
  <c r="AP1807" i="3"/>
  <c r="AQ1807" i="3"/>
  <c r="AR1807" i="3"/>
  <c r="AS1807" i="3"/>
  <c r="AT1807" i="3"/>
  <c r="AU1807" i="3"/>
  <c r="BC1807" i="3"/>
  <c r="C1808" i="3"/>
  <c r="D1808" i="3"/>
  <c r="E1808" i="3"/>
  <c r="F1808" i="3"/>
  <c r="G1808" i="3"/>
  <c r="H1808" i="3"/>
  <c r="J1808" i="3"/>
  <c r="K1808" i="3"/>
  <c r="L1808" i="3"/>
  <c r="M1808" i="3"/>
  <c r="AN1808" i="3"/>
  <c r="AO1808" i="3"/>
  <c r="AP1808" i="3"/>
  <c r="AQ1808" i="3"/>
  <c r="AR1808" i="3"/>
  <c r="AS1808" i="3"/>
  <c r="AT1808" i="3"/>
  <c r="AU1808" i="3"/>
  <c r="BC1808" i="3"/>
  <c r="C1809" i="3"/>
  <c r="D1809" i="3"/>
  <c r="E1809" i="3"/>
  <c r="F1809" i="3"/>
  <c r="G1809" i="3"/>
  <c r="H1809" i="3"/>
  <c r="J1809" i="3"/>
  <c r="K1809" i="3"/>
  <c r="L1809" i="3"/>
  <c r="M1809" i="3"/>
  <c r="AN1809" i="3"/>
  <c r="AO1809" i="3"/>
  <c r="AP1809" i="3"/>
  <c r="AQ1809" i="3"/>
  <c r="AR1809" i="3"/>
  <c r="AS1809" i="3"/>
  <c r="AT1809" i="3"/>
  <c r="AU1809" i="3"/>
  <c r="BC1809" i="3"/>
  <c r="C1810" i="3"/>
  <c r="D1810" i="3"/>
  <c r="E1810" i="3"/>
  <c r="F1810" i="3"/>
  <c r="G1810" i="3"/>
  <c r="H1810" i="3"/>
  <c r="J1810" i="3"/>
  <c r="K1810" i="3"/>
  <c r="L1810" i="3"/>
  <c r="M1810" i="3"/>
  <c r="AN1810" i="3"/>
  <c r="AO1810" i="3"/>
  <c r="AP1810" i="3"/>
  <c r="AQ1810" i="3"/>
  <c r="AR1810" i="3"/>
  <c r="AS1810" i="3"/>
  <c r="AT1810" i="3"/>
  <c r="AU1810" i="3"/>
  <c r="BC1810" i="3"/>
  <c r="C1811" i="3"/>
  <c r="D1811" i="3"/>
  <c r="E1811" i="3"/>
  <c r="F1811" i="3"/>
  <c r="G1811" i="3"/>
  <c r="H1811" i="3"/>
  <c r="J1811" i="3"/>
  <c r="K1811" i="3"/>
  <c r="L1811" i="3"/>
  <c r="M1811" i="3"/>
  <c r="AN1811" i="3"/>
  <c r="AO1811" i="3"/>
  <c r="AP1811" i="3"/>
  <c r="AQ1811" i="3"/>
  <c r="AR1811" i="3"/>
  <c r="AS1811" i="3"/>
  <c r="AT1811" i="3"/>
  <c r="AU1811" i="3"/>
  <c r="BC1811" i="3"/>
  <c r="C1812" i="3"/>
  <c r="D1812" i="3"/>
  <c r="E1812" i="3"/>
  <c r="F1812" i="3"/>
  <c r="G1812" i="3"/>
  <c r="H1812" i="3"/>
  <c r="J1812" i="3"/>
  <c r="K1812" i="3"/>
  <c r="L1812" i="3"/>
  <c r="M1812" i="3"/>
  <c r="AN1812" i="3"/>
  <c r="AO1812" i="3"/>
  <c r="AP1812" i="3"/>
  <c r="AQ1812" i="3"/>
  <c r="AR1812" i="3"/>
  <c r="AS1812" i="3"/>
  <c r="AT1812" i="3"/>
  <c r="AU1812" i="3"/>
  <c r="BC1812" i="3"/>
  <c r="C1813" i="3"/>
  <c r="D1813" i="3"/>
  <c r="E1813" i="3"/>
  <c r="F1813" i="3"/>
  <c r="G1813" i="3"/>
  <c r="H1813" i="3"/>
  <c r="J1813" i="3"/>
  <c r="K1813" i="3"/>
  <c r="L1813" i="3"/>
  <c r="M1813" i="3"/>
  <c r="AN1813" i="3"/>
  <c r="AO1813" i="3"/>
  <c r="AP1813" i="3"/>
  <c r="AQ1813" i="3"/>
  <c r="AR1813" i="3"/>
  <c r="AS1813" i="3"/>
  <c r="AT1813" i="3"/>
  <c r="AU1813" i="3"/>
  <c r="BC1813" i="3"/>
  <c r="C1814" i="3"/>
  <c r="D1814" i="3"/>
  <c r="E1814" i="3"/>
  <c r="F1814" i="3"/>
  <c r="G1814" i="3"/>
  <c r="H1814" i="3"/>
  <c r="J1814" i="3"/>
  <c r="K1814" i="3"/>
  <c r="L1814" i="3"/>
  <c r="M1814" i="3"/>
  <c r="AN1814" i="3"/>
  <c r="AO1814" i="3"/>
  <c r="AP1814" i="3"/>
  <c r="AQ1814" i="3"/>
  <c r="AR1814" i="3"/>
  <c r="AS1814" i="3"/>
  <c r="AT1814" i="3"/>
  <c r="AU1814" i="3"/>
  <c r="BC1814" i="3"/>
  <c r="C1815" i="3"/>
  <c r="D1815" i="3"/>
  <c r="E1815" i="3"/>
  <c r="F1815" i="3"/>
  <c r="G1815" i="3"/>
  <c r="H1815" i="3"/>
  <c r="J1815" i="3"/>
  <c r="K1815" i="3"/>
  <c r="L1815" i="3"/>
  <c r="M1815" i="3"/>
  <c r="AN1815" i="3"/>
  <c r="AO1815" i="3"/>
  <c r="AP1815" i="3"/>
  <c r="AQ1815" i="3"/>
  <c r="AR1815" i="3"/>
  <c r="AS1815" i="3"/>
  <c r="AT1815" i="3"/>
  <c r="AU1815" i="3"/>
  <c r="C1817" i="3"/>
  <c r="D1817" i="3"/>
  <c r="E1817" i="3"/>
  <c r="F1817" i="3"/>
  <c r="G1817" i="3"/>
  <c r="H1817" i="3"/>
  <c r="J1817" i="3"/>
  <c r="K1817" i="3"/>
  <c r="L1817" i="3"/>
  <c r="M1817" i="3"/>
  <c r="AN1817" i="3"/>
  <c r="AO1817" i="3"/>
  <c r="AP1817" i="3"/>
  <c r="AQ1817" i="3"/>
  <c r="AR1817" i="3"/>
  <c r="AS1817" i="3"/>
  <c r="AT1817" i="3"/>
  <c r="AU1817" i="3"/>
  <c r="BC1817" i="3"/>
  <c r="C1818" i="3"/>
  <c r="D1818" i="3"/>
  <c r="E1818" i="3"/>
  <c r="F1818" i="3"/>
  <c r="G1818" i="3"/>
  <c r="H1818" i="3"/>
  <c r="J1818" i="3"/>
  <c r="K1818" i="3"/>
  <c r="L1818" i="3"/>
  <c r="M1818" i="3"/>
  <c r="AN1818" i="3"/>
  <c r="AO1818" i="3"/>
  <c r="AP1818" i="3"/>
  <c r="AQ1818" i="3"/>
  <c r="AR1818" i="3"/>
  <c r="AS1818" i="3"/>
  <c r="AT1818" i="3"/>
  <c r="AU1818" i="3"/>
  <c r="BC1818" i="3"/>
  <c r="C1819" i="3"/>
  <c r="D1819" i="3"/>
  <c r="E1819" i="3"/>
  <c r="F1819" i="3"/>
  <c r="G1819" i="3"/>
  <c r="H1819" i="3"/>
  <c r="J1819" i="3"/>
  <c r="K1819" i="3"/>
  <c r="L1819" i="3"/>
  <c r="M1819" i="3"/>
  <c r="AN1819" i="3"/>
  <c r="AO1819" i="3"/>
  <c r="AP1819" i="3"/>
  <c r="AQ1819" i="3"/>
  <c r="AR1819" i="3"/>
  <c r="AS1819" i="3"/>
  <c r="AT1819" i="3"/>
  <c r="AU1819" i="3"/>
  <c r="BC1819" i="3"/>
  <c r="C1820" i="3"/>
  <c r="D1820" i="3"/>
  <c r="E1820" i="3"/>
  <c r="F1820" i="3"/>
  <c r="G1820" i="3"/>
  <c r="H1820" i="3"/>
  <c r="J1820" i="3"/>
  <c r="K1820" i="3"/>
  <c r="L1820" i="3"/>
  <c r="M1820" i="3"/>
  <c r="AN1820" i="3"/>
  <c r="AO1820" i="3"/>
  <c r="AP1820" i="3"/>
  <c r="AQ1820" i="3"/>
  <c r="AR1820" i="3"/>
  <c r="AS1820" i="3"/>
  <c r="AT1820" i="3"/>
  <c r="AU1820" i="3"/>
  <c r="BC1820" i="3"/>
  <c r="C1821" i="3"/>
  <c r="D1821" i="3"/>
  <c r="E1821" i="3"/>
  <c r="F1821" i="3"/>
  <c r="G1821" i="3"/>
  <c r="H1821" i="3"/>
  <c r="J1821" i="3"/>
  <c r="K1821" i="3"/>
  <c r="L1821" i="3"/>
  <c r="M1821" i="3"/>
  <c r="AN1821" i="3"/>
  <c r="AO1821" i="3"/>
  <c r="AP1821" i="3"/>
  <c r="AQ1821" i="3"/>
  <c r="AR1821" i="3"/>
  <c r="AS1821" i="3"/>
  <c r="AT1821" i="3"/>
  <c r="AU1821" i="3"/>
  <c r="BC1821" i="3"/>
  <c r="C1822" i="3"/>
  <c r="D1822" i="3"/>
  <c r="E1822" i="3"/>
  <c r="F1822" i="3"/>
  <c r="G1822" i="3"/>
  <c r="H1822" i="3"/>
  <c r="J1822" i="3"/>
  <c r="K1822" i="3"/>
  <c r="L1822" i="3"/>
  <c r="M1822" i="3"/>
  <c r="AN1822" i="3"/>
  <c r="AO1822" i="3"/>
  <c r="AP1822" i="3"/>
  <c r="AQ1822" i="3"/>
  <c r="AR1822" i="3"/>
  <c r="AS1822" i="3"/>
  <c r="AT1822" i="3"/>
  <c r="AU1822" i="3"/>
  <c r="BC1822" i="3"/>
  <c r="C1823" i="3"/>
  <c r="D1823" i="3"/>
  <c r="E1823" i="3"/>
  <c r="F1823" i="3"/>
  <c r="G1823" i="3"/>
  <c r="H1823" i="3"/>
  <c r="J1823" i="3"/>
  <c r="K1823" i="3"/>
  <c r="L1823" i="3"/>
  <c r="M1823" i="3"/>
  <c r="AN1823" i="3"/>
  <c r="AO1823" i="3"/>
  <c r="AP1823" i="3"/>
  <c r="AQ1823" i="3"/>
  <c r="AR1823" i="3"/>
  <c r="AS1823" i="3"/>
  <c r="AT1823" i="3"/>
  <c r="AU1823" i="3"/>
  <c r="BC1823" i="3"/>
  <c r="C1824" i="3"/>
  <c r="D1824" i="3"/>
  <c r="E1824" i="3"/>
  <c r="F1824" i="3"/>
  <c r="G1824" i="3"/>
  <c r="H1824" i="3"/>
  <c r="J1824" i="3"/>
  <c r="K1824" i="3"/>
  <c r="L1824" i="3"/>
  <c r="M1824" i="3"/>
  <c r="AN1824" i="3"/>
  <c r="AO1824" i="3"/>
  <c r="AP1824" i="3"/>
  <c r="AQ1824" i="3"/>
  <c r="AR1824" i="3"/>
  <c r="AS1824" i="3"/>
  <c r="AT1824" i="3"/>
  <c r="AU1824" i="3"/>
  <c r="BC1824" i="3"/>
  <c r="C1825" i="3"/>
  <c r="D1825" i="3"/>
  <c r="E1825" i="3"/>
  <c r="F1825" i="3"/>
  <c r="G1825" i="3"/>
  <c r="H1825" i="3"/>
  <c r="J1825" i="3"/>
  <c r="K1825" i="3"/>
  <c r="L1825" i="3"/>
  <c r="M1825" i="3"/>
  <c r="AN1825" i="3"/>
  <c r="AO1825" i="3"/>
  <c r="AP1825" i="3"/>
  <c r="AQ1825" i="3"/>
  <c r="AR1825" i="3"/>
  <c r="AS1825" i="3"/>
  <c r="AT1825" i="3"/>
  <c r="AU1825" i="3"/>
  <c r="BC1825" i="3"/>
  <c r="C1826" i="3"/>
  <c r="D1826" i="3"/>
  <c r="E1826" i="3"/>
  <c r="F1826" i="3"/>
  <c r="G1826" i="3"/>
  <c r="H1826" i="3"/>
  <c r="J1826" i="3"/>
  <c r="K1826" i="3"/>
  <c r="L1826" i="3"/>
  <c r="M1826" i="3"/>
  <c r="AN1826" i="3"/>
  <c r="AO1826" i="3"/>
  <c r="AP1826" i="3"/>
  <c r="AQ1826" i="3"/>
  <c r="AR1826" i="3"/>
  <c r="AS1826" i="3"/>
  <c r="AT1826" i="3"/>
  <c r="AU1826" i="3"/>
  <c r="BC1826" i="3"/>
  <c r="C1827" i="3"/>
  <c r="D1827" i="3"/>
  <c r="E1827" i="3"/>
  <c r="F1827" i="3"/>
  <c r="G1827" i="3"/>
  <c r="H1827" i="3"/>
  <c r="J1827" i="3"/>
  <c r="K1827" i="3"/>
  <c r="L1827" i="3"/>
  <c r="M1827" i="3"/>
  <c r="AN1827" i="3"/>
  <c r="AO1827" i="3"/>
  <c r="AP1827" i="3"/>
  <c r="AQ1827" i="3"/>
  <c r="AR1827" i="3"/>
  <c r="AS1827" i="3"/>
  <c r="AT1827" i="3"/>
  <c r="AU1827" i="3"/>
  <c r="BC1827" i="3"/>
  <c r="C1828" i="3"/>
  <c r="D1828" i="3"/>
  <c r="E1828" i="3"/>
  <c r="F1828" i="3"/>
  <c r="G1828" i="3"/>
  <c r="H1828" i="3"/>
  <c r="J1828" i="3"/>
  <c r="K1828" i="3"/>
  <c r="L1828" i="3"/>
  <c r="M1828" i="3"/>
  <c r="AN1828" i="3"/>
  <c r="AO1828" i="3"/>
  <c r="AP1828" i="3"/>
  <c r="AQ1828" i="3"/>
  <c r="AR1828" i="3"/>
  <c r="AS1828" i="3"/>
  <c r="AT1828" i="3"/>
  <c r="AU1828" i="3"/>
  <c r="BC1828" i="3"/>
  <c r="C1829" i="3"/>
  <c r="D1829" i="3"/>
  <c r="E1829" i="3"/>
  <c r="F1829" i="3"/>
  <c r="G1829" i="3"/>
  <c r="H1829" i="3"/>
  <c r="J1829" i="3"/>
  <c r="K1829" i="3"/>
  <c r="L1829" i="3"/>
  <c r="M1829" i="3"/>
  <c r="AN1829" i="3"/>
  <c r="AO1829" i="3"/>
  <c r="AP1829" i="3"/>
  <c r="AQ1829" i="3"/>
  <c r="AR1829" i="3"/>
  <c r="AS1829" i="3"/>
  <c r="AT1829" i="3"/>
  <c r="AU1829" i="3"/>
  <c r="BC1829" i="3"/>
  <c r="C1830" i="3"/>
  <c r="D1830" i="3"/>
  <c r="E1830" i="3"/>
  <c r="F1830" i="3"/>
  <c r="G1830" i="3"/>
  <c r="H1830" i="3"/>
  <c r="J1830" i="3"/>
  <c r="K1830" i="3"/>
  <c r="L1830" i="3"/>
  <c r="M1830" i="3"/>
  <c r="AN1830" i="3"/>
  <c r="AO1830" i="3"/>
  <c r="AP1830" i="3"/>
  <c r="AQ1830" i="3"/>
  <c r="AR1830" i="3"/>
  <c r="AS1830" i="3"/>
  <c r="AT1830" i="3"/>
  <c r="AU1830" i="3"/>
  <c r="BC1830" i="3"/>
  <c r="C1831" i="3"/>
  <c r="D1831" i="3"/>
  <c r="E1831" i="3"/>
  <c r="F1831" i="3"/>
  <c r="G1831" i="3"/>
  <c r="H1831" i="3"/>
  <c r="J1831" i="3"/>
  <c r="K1831" i="3"/>
  <c r="L1831" i="3"/>
  <c r="M1831" i="3"/>
  <c r="AN1831" i="3"/>
  <c r="AO1831" i="3"/>
  <c r="AP1831" i="3"/>
  <c r="AQ1831" i="3"/>
  <c r="AR1831" i="3"/>
  <c r="AS1831" i="3"/>
  <c r="AT1831" i="3"/>
  <c r="AU1831" i="3"/>
  <c r="BC1831" i="3"/>
  <c r="C1832" i="3"/>
  <c r="D1832" i="3"/>
  <c r="E1832" i="3"/>
  <c r="F1832" i="3"/>
  <c r="G1832" i="3"/>
  <c r="H1832" i="3"/>
  <c r="J1832" i="3"/>
  <c r="K1832" i="3"/>
  <c r="L1832" i="3"/>
  <c r="M1832" i="3"/>
  <c r="AN1832" i="3"/>
  <c r="AO1832" i="3"/>
  <c r="AP1832" i="3"/>
  <c r="AQ1832" i="3"/>
  <c r="AR1832" i="3"/>
  <c r="AS1832" i="3"/>
  <c r="AT1832" i="3"/>
  <c r="AU1832" i="3"/>
  <c r="BC1832" i="3"/>
  <c r="C1833" i="3"/>
  <c r="D1833" i="3"/>
  <c r="E1833" i="3"/>
  <c r="F1833" i="3"/>
  <c r="G1833" i="3"/>
  <c r="H1833" i="3"/>
  <c r="J1833" i="3"/>
  <c r="K1833" i="3"/>
  <c r="L1833" i="3"/>
  <c r="M1833" i="3"/>
  <c r="AN1833" i="3"/>
  <c r="AO1833" i="3"/>
  <c r="AP1833" i="3"/>
  <c r="AQ1833" i="3"/>
  <c r="AR1833" i="3"/>
  <c r="AS1833" i="3"/>
  <c r="AT1833" i="3"/>
  <c r="AU1833" i="3"/>
  <c r="BC1833" i="3"/>
  <c r="C1834" i="3"/>
  <c r="D1834" i="3"/>
  <c r="E1834" i="3"/>
  <c r="F1834" i="3"/>
  <c r="G1834" i="3"/>
  <c r="H1834" i="3"/>
  <c r="J1834" i="3"/>
  <c r="K1834" i="3"/>
  <c r="L1834" i="3"/>
  <c r="M1834" i="3"/>
  <c r="AN1834" i="3"/>
  <c r="AO1834" i="3"/>
  <c r="AP1834" i="3"/>
  <c r="AQ1834" i="3"/>
  <c r="AR1834" i="3"/>
  <c r="AS1834" i="3"/>
  <c r="AT1834" i="3"/>
  <c r="AU1834" i="3"/>
  <c r="C1836" i="3"/>
  <c r="D1836" i="3"/>
  <c r="E1836" i="3"/>
  <c r="F1836" i="3"/>
  <c r="G1836" i="3"/>
  <c r="H1836" i="3"/>
  <c r="J1836" i="3"/>
  <c r="K1836" i="3"/>
  <c r="L1836" i="3"/>
  <c r="M1836" i="3"/>
  <c r="AN1836" i="3"/>
  <c r="AO1836" i="3"/>
  <c r="AP1836" i="3"/>
  <c r="AQ1836" i="3"/>
  <c r="AR1836" i="3"/>
  <c r="AS1836" i="3"/>
  <c r="AT1836" i="3"/>
  <c r="AU1836" i="3"/>
  <c r="C1837" i="3"/>
  <c r="D1837" i="3"/>
  <c r="E1837" i="3"/>
  <c r="F1837" i="3"/>
  <c r="G1837" i="3"/>
  <c r="H1837" i="3"/>
  <c r="J1837" i="3"/>
  <c r="K1837" i="3"/>
  <c r="L1837" i="3"/>
  <c r="M1837" i="3"/>
  <c r="AN1837" i="3"/>
  <c r="AO1837" i="3"/>
  <c r="AP1837" i="3"/>
  <c r="AQ1837" i="3"/>
  <c r="AR1837" i="3"/>
  <c r="AS1837" i="3"/>
  <c r="AT1837" i="3"/>
  <c r="AU1837" i="3"/>
  <c r="C1838" i="3"/>
  <c r="D1838" i="3"/>
  <c r="E1838" i="3"/>
  <c r="F1838" i="3"/>
  <c r="G1838" i="3"/>
  <c r="H1838" i="3"/>
  <c r="J1838" i="3"/>
  <c r="K1838" i="3"/>
  <c r="L1838" i="3"/>
  <c r="M1838" i="3"/>
  <c r="AN1838" i="3"/>
  <c r="AO1838" i="3"/>
  <c r="AP1838" i="3"/>
  <c r="AQ1838" i="3"/>
  <c r="AR1838" i="3"/>
  <c r="AS1838" i="3"/>
  <c r="AT1838" i="3"/>
  <c r="AU1838" i="3"/>
  <c r="C1839" i="3"/>
  <c r="D1839" i="3"/>
  <c r="E1839" i="3"/>
  <c r="F1839" i="3"/>
  <c r="G1839" i="3"/>
  <c r="H1839" i="3"/>
  <c r="J1839" i="3"/>
  <c r="K1839" i="3"/>
  <c r="L1839" i="3"/>
  <c r="M1839" i="3"/>
  <c r="AN1839" i="3"/>
  <c r="AO1839" i="3"/>
  <c r="AP1839" i="3"/>
  <c r="AQ1839" i="3"/>
  <c r="AR1839" i="3"/>
  <c r="AS1839" i="3"/>
  <c r="AT1839" i="3"/>
  <c r="AU1839" i="3"/>
  <c r="C1840" i="3"/>
  <c r="D1840" i="3"/>
  <c r="E1840" i="3"/>
  <c r="F1840" i="3"/>
  <c r="G1840" i="3"/>
  <c r="H1840" i="3"/>
  <c r="J1840" i="3"/>
  <c r="K1840" i="3"/>
  <c r="L1840" i="3"/>
  <c r="M1840" i="3"/>
  <c r="AN1840" i="3"/>
  <c r="AO1840" i="3"/>
  <c r="AP1840" i="3"/>
  <c r="AQ1840" i="3"/>
  <c r="AR1840" i="3"/>
  <c r="AS1840" i="3"/>
  <c r="AT1840" i="3"/>
  <c r="AU1840" i="3"/>
  <c r="C1841" i="3"/>
  <c r="D1841" i="3"/>
  <c r="E1841" i="3"/>
  <c r="F1841" i="3"/>
  <c r="G1841" i="3"/>
  <c r="H1841" i="3"/>
  <c r="J1841" i="3"/>
  <c r="K1841" i="3"/>
  <c r="L1841" i="3"/>
  <c r="M1841" i="3"/>
  <c r="AN1841" i="3"/>
  <c r="AO1841" i="3"/>
  <c r="AP1841" i="3"/>
  <c r="AQ1841" i="3"/>
  <c r="AR1841" i="3"/>
  <c r="AS1841" i="3"/>
  <c r="AT1841" i="3"/>
  <c r="AU1841" i="3"/>
  <c r="C1842" i="3"/>
  <c r="D1842" i="3"/>
  <c r="E1842" i="3"/>
  <c r="F1842" i="3"/>
  <c r="G1842" i="3"/>
  <c r="H1842" i="3"/>
  <c r="J1842" i="3"/>
  <c r="K1842" i="3"/>
  <c r="L1842" i="3"/>
  <c r="M1842" i="3"/>
  <c r="AN1842" i="3"/>
  <c r="AO1842" i="3"/>
  <c r="AP1842" i="3"/>
  <c r="AQ1842" i="3"/>
  <c r="AR1842" i="3"/>
  <c r="AS1842" i="3"/>
  <c r="AT1842" i="3"/>
  <c r="AU1842" i="3"/>
  <c r="C1843" i="3"/>
  <c r="D1843" i="3"/>
  <c r="E1843" i="3"/>
  <c r="F1843" i="3"/>
  <c r="G1843" i="3"/>
  <c r="H1843" i="3"/>
  <c r="J1843" i="3"/>
  <c r="K1843" i="3"/>
  <c r="L1843" i="3"/>
  <c r="M1843" i="3"/>
  <c r="AN1843" i="3"/>
  <c r="AO1843" i="3"/>
  <c r="AP1843" i="3"/>
  <c r="AQ1843" i="3"/>
  <c r="AR1843" i="3"/>
  <c r="AS1843" i="3"/>
  <c r="AT1843" i="3"/>
  <c r="AU1843" i="3"/>
  <c r="C1844" i="3"/>
  <c r="D1844" i="3"/>
  <c r="E1844" i="3"/>
  <c r="F1844" i="3"/>
  <c r="G1844" i="3"/>
  <c r="H1844" i="3"/>
  <c r="J1844" i="3"/>
  <c r="K1844" i="3"/>
  <c r="L1844" i="3"/>
  <c r="M1844" i="3"/>
  <c r="AN1844" i="3"/>
  <c r="AO1844" i="3"/>
  <c r="AP1844" i="3"/>
  <c r="AQ1844" i="3"/>
  <c r="AR1844" i="3"/>
  <c r="AS1844" i="3"/>
  <c r="AT1844" i="3"/>
  <c r="AU1844" i="3"/>
  <c r="C1845" i="3"/>
  <c r="D1845" i="3"/>
  <c r="E1845" i="3"/>
  <c r="F1845" i="3"/>
  <c r="G1845" i="3"/>
  <c r="H1845" i="3"/>
  <c r="J1845" i="3"/>
  <c r="K1845" i="3"/>
  <c r="L1845" i="3"/>
  <c r="M1845" i="3"/>
  <c r="AN1845" i="3"/>
  <c r="AO1845" i="3"/>
  <c r="AP1845" i="3"/>
  <c r="AQ1845" i="3"/>
  <c r="AR1845" i="3"/>
  <c r="AS1845" i="3"/>
  <c r="AT1845" i="3"/>
  <c r="AU1845" i="3"/>
  <c r="C1846" i="3"/>
  <c r="D1846" i="3"/>
  <c r="E1846" i="3"/>
  <c r="F1846" i="3"/>
  <c r="G1846" i="3"/>
  <c r="H1846" i="3"/>
  <c r="J1846" i="3"/>
  <c r="K1846" i="3"/>
  <c r="L1846" i="3"/>
  <c r="M1846" i="3"/>
  <c r="AN1846" i="3"/>
  <c r="AO1846" i="3"/>
  <c r="AP1846" i="3"/>
  <c r="AQ1846" i="3"/>
  <c r="AR1846" i="3"/>
  <c r="AS1846" i="3"/>
  <c r="AT1846" i="3"/>
  <c r="AU1846" i="3"/>
  <c r="C1848" i="3"/>
  <c r="D1848" i="3"/>
  <c r="E1848" i="3"/>
  <c r="F1848" i="3"/>
  <c r="G1848" i="3"/>
  <c r="H1848" i="3"/>
  <c r="J1848" i="3"/>
  <c r="K1848" i="3"/>
  <c r="L1848" i="3"/>
  <c r="M1848" i="3"/>
  <c r="AN1848" i="3"/>
  <c r="AO1848" i="3"/>
  <c r="AP1848" i="3"/>
  <c r="AQ1848" i="3"/>
  <c r="AR1848" i="3"/>
  <c r="AS1848" i="3"/>
  <c r="AT1848" i="3"/>
  <c r="AU1848" i="3"/>
  <c r="BC1848" i="3"/>
  <c r="C1849" i="3"/>
  <c r="D1849" i="3"/>
  <c r="E1849" i="3"/>
  <c r="F1849" i="3"/>
  <c r="G1849" i="3"/>
  <c r="H1849" i="3"/>
  <c r="J1849" i="3"/>
  <c r="K1849" i="3"/>
  <c r="L1849" i="3"/>
  <c r="M1849" i="3"/>
  <c r="AN1849" i="3"/>
  <c r="AO1849" i="3"/>
  <c r="AP1849" i="3"/>
  <c r="AQ1849" i="3"/>
  <c r="AR1849" i="3"/>
  <c r="AS1849" i="3"/>
  <c r="AT1849" i="3"/>
  <c r="AU1849" i="3"/>
  <c r="BC1849" i="3"/>
  <c r="C1850" i="3"/>
  <c r="D1850" i="3"/>
  <c r="E1850" i="3"/>
  <c r="F1850" i="3"/>
  <c r="G1850" i="3"/>
  <c r="H1850" i="3"/>
  <c r="J1850" i="3"/>
  <c r="K1850" i="3"/>
  <c r="L1850" i="3"/>
  <c r="M1850" i="3"/>
  <c r="AN1850" i="3"/>
  <c r="AO1850" i="3"/>
  <c r="AP1850" i="3"/>
  <c r="AQ1850" i="3"/>
  <c r="AR1850" i="3"/>
  <c r="AS1850" i="3"/>
  <c r="AT1850" i="3"/>
  <c r="AU1850" i="3"/>
  <c r="BC1850" i="3"/>
  <c r="C1851" i="3"/>
  <c r="D1851" i="3"/>
  <c r="E1851" i="3"/>
  <c r="F1851" i="3"/>
  <c r="G1851" i="3"/>
  <c r="H1851" i="3"/>
  <c r="J1851" i="3"/>
  <c r="K1851" i="3"/>
  <c r="L1851" i="3"/>
  <c r="M1851" i="3"/>
  <c r="AN1851" i="3"/>
  <c r="AO1851" i="3"/>
  <c r="AP1851" i="3"/>
  <c r="AQ1851" i="3"/>
  <c r="AR1851" i="3"/>
  <c r="AS1851" i="3"/>
  <c r="AT1851" i="3"/>
  <c r="AU1851" i="3"/>
  <c r="BC1851" i="3"/>
  <c r="C1852" i="3"/>
  <c r="D1852" i="3"/>
  <c r="E1852" i="3"/>
  <c r="F1852" i="3"/>
  <c r="G1852" i="3"/>
  <c r="H1852" i="3"/>
  <c r="J1852" i="3"/>
  <c r="K1852" i="3"/>
  <c r="L1852" i="3"/>
  <c r="M1852" i="3"/>
  <c r="AN1852" i="3"/>
  <c r="AO1852" i="3"/>
  <c r="AP1852" i="3"/>
  <c r="AQ1852" i="3"/>
  <c r="AR1852" i="3"/>
  <c r="AS1852" i="3"/>
  <c r="AT1852" i="3"/>
  <c r="AU1852" i="3"/>
  <c r="BC1852" i="3"/>
  <c r="C1853" i="3"/>
  <c r="D1853" i="3"/>
  <c r="E1853" i="3"/>
  <c r="F1853" i="3"/>
  <c r="G1853" i="3"/>
  <c r="H1853" i="3"/>
  <c r="J1853" i="3"/>
  <c r="K1853" i="3"/>
  <c r="L1853" i="3"/>
  <c r="M1853" i="3"/>
  <c r="AN1853" i="3"/>
  <c r="AO1853" i="3"/>
  <c r="AP1853" i="3"/>
  <c r="AQ1853" i="3"/>
  <c r="AR1853" i="3"/>
  <c r="AS1853" i="3"/>
  <c r="AT1853" i="3"/>
  <c r="AU1853" i="3"/>
  <c r="BC1853" i="3"/>
  <c r="C1854" i="3"/>
  <c r="D1854" i="3"/>
  <c r="E1854" i="3"/>
  <c r="F1854" i="3"/>
  <c r="G1854" i="3"/>
  <c r="H1854" i="3"/>
  <c r="J1854" i="3"/>
  <c r="K1854" i="3"/>
  <c r="L1854" i="3"/>
  <c r="M1854" i="3"/>
  <c r="AN1854" i="3"/>
  <c r="AO1854" i="3"/>
  <c r="AP1854" i="3"/>
  <c r="AQ1854" i="3"/>
  <c r="AR1854" i="3"/>
  <c r="AS1854" i="3"/>
  <c r="AT1854" i="3"/>
  <c r="AU1854" i="3"/>
  <c r="BC1854" i="3"/>
  <c r="C1855" i="3"/>
  <c r="D1855" i="3"/>
  <c r="E1855" i="3"/>
  <c r="F1855" i="3"/>
  <c r="G1855" i="3"/>
  <c r="H1855" i="3"/>
  <c r="J1855" i="3"/>
  <c r="K1855" i="3"/>
  <c r="L1855" i="3"/>
  <c r="M1855" i="3"/>
  <c r="AN1855" i="3"/>
  <c r="AO1855" i="3"/>
  <c r="AP1855" i="3"/>
  <c r="AQ1855" i="3"/>
  <c r="AR1855" i="3"/>
  <c r="AS1855" i="3"/>
  <c r="AT1855" i="3"/>
  <c r="AU1855" i="3"/>
  <c r="BC1855" i="3"/>
  <c r="C1856" i="3"/>
  <c r="D1856" i="3"/>
  <c r="E1856" i="3"/>
  <c r="F1856" i="3"/>
  <c r="G1856" i="3"/>
  <c r="H1856" i="3"/>
  <c r="J1856" i="3"/>
  <c r="K1856" i="3"/>
  <c r="L1856" i="3"/>
  <c r="M1856" i="3"/>
  <c r="AN1856" i="3"/>
  <c r="AO1856" i="3"/>
  <c r="AP1856" i="3"/>
  <c r="AQ1856" i="3"/>
  <c r="AR1856" i="3"/>
  <c r="AS1856" i="3"/>
  <c r="AT1856" i="3"/>
  <c r="AU1856" i="3"/>
  <c r="BC1856" i="3"/>
  <c r="C1857" i="3"/>
  <c r="D1857" i="3"/>
  <c r="E1857" i="3"/>
  <c r="F1857" i="3"/>
  <c r="G1857" i="3"/>
  <c r="H1857" i="3"/>
  <c r="J1857" i="3"/>
  <c r="K1857" i="3"/>
  <c r="L1857" i="3"/>
  <c r="M1857" i="3"/>
  <c r="AN1857" i="3"/>
  <c r="AO1857" i="3"/>
  <c r="AP1857" i="3"/>
  <c r="AQ1857" i="3"/>
  <c r="AR1857" i="3"/>
  <c r="AS1857" i="3"/>
  <c r="AT1857" i="3"/>
  <c r="AU1857" i="3"/>
  <c r="BC1857" i="3"/>
  <c r="C1858" i="3"/>
  <c r="D1858" i="3"/>
  <c r="E1858" i="3"/>
  <c r="F1858" i="3"/>
  <c r="G1858" i="3"/>
  <c r="H1858" i="3"/>
  <c r="J1858" i="3"/>
  <c r="K1858" i="3"/>
  <c r="L1858" i="3"/>
  <c r="M1858" i="3"/>
  <c r="AN1858" i="3"/>
  <c r="AO1858" i="3"/>
  <c r="AP1858" i="3"/>
  <c r="AQ1858" i="3"/>
  <c r="AR1858" i="3"/>
  <c r="AS1858" i="3"/>
  <c r="AT1858" i="3"/>
  <c r="AU1858" i="3"/>
  <c r="BC1858" i="3"/>
  <c r="C1859" i="3"/>
  <c r="D1859" i="3"/>
  <c r="E1859" i="3"/>
  <c r="F1859" i="3"/>
  <c r="G1859" i="3"/>
  <c r="H1859" i="3"/>
  <c r="J1859" i="3"/>
  <c r="K1859" i="3"/>
  <c r="L1859" i="3"/>
  <c r="M1859" i="3"/>
  <c r="AN1859" i="3"/>
  <c r="AO1859" i="3"/>
  <c r="AP1859" i="3"/>
  <c r="AQ1859" i="3"/>
  <c r="AR1859" i="3"/>
  <c r="AS1859" i="3"/>
  <c r="AT1859" i="3"/>
  <c r="AU1859" i="3"/>
  <c r="BC1859" i="3"/>
  <c r="C1860" i="3"/>
  <c r="D1860" i="3"/>
  <c r="E1860" i="3"/>
  <c r="F1860" i="3"/>
  <c r="G1860" i="3"/>
  <c r="H1860" i="3"/>
  <c r="J1860" i="3"/>
  <c r="K1860" i="3"/>
  <c r="L1860" i="3"/>
  <c r="M1860" i="3"/>
  <c r="AN1860" i="3"/>
  <c r="AO1860" i="3"/>
  <c r="AP1860" i="3"/>
  <c r="AQ1860" i="3"/>
  <c r="AR1860" i="3"/>
  <c r="AS1860" i="3"/>
  <c r="AT1860" i="3"/>
  <c r="AU1860" i="3"/>
  <c r="BC1860" i="3"/>
  <c r="C1861" i="3"/>
  <c r="D1861" i="3"/>
  <c r="E1861" i="3"/>
  <c r="F1861" i="3"/>
  <c r="G1861" i="3"/>
  <c r="H1861" i="3"/>
  <c r="J1861" i="3"/>
  <c r="K1861" i="3"/>
  <c r="L1861" i="3"/>
  <c r="M1861" i="3"/>
  <c r="AN1861" i="3"/>
  <c r="AO1861" i="3"/>
  <c r="AP1861" i="3"/>
  <c r="AQ1861" i="3"/>
  <c r="AR1861" i="3"/>
  <c r="AS1861" i="3"/>
  <c r="AT1861" i="3"/>
  <c r="AU1861" i="3"/>
  <c r="BC1861" i="3"/>
  <c r="C1862" i="3"/>
  <c r="D1862" i="3"/>
  <c r="E1862" i="3"/>
  <c r="F1862" i="3"/>
  <c r="G1862" i="3"/>
  <c r="H1862" i="3"/>
  <c r="J1862" i="3"/>
  <c r="K1862" i="3"/>
  <c r="L1862" i="3"/>
  <c r="M1862" i="3"/>
  <c r="AN1862" i="3"/>
  <c r="AO1862" i="3"/>
  <c r="AP1862" i="3"/>
  <c r="AQ1862" i="3"/>
  <c r="AR1862" i="3"/>
  <c r="AS1862" i="3"/>
  <c r="AT1862" i="3"/>
  <c r="AU1862" i="3"/>
  <c r="BC1862" i="3"/>
  <c r="C1863" i="3"/>
  <c r="D1863" i="3"/>
  <c r="E1863" i="3"/>
  <c r="F1863" i="3"/>
  <c r="G1863" i="3"/>
  <c r="H1863" i="3"/>
  <c r="J1863" i="3"/>
  <c r="K1863" i="3"/>
  <c r="L1863" i="3"/>
  <c r="M1863" i="3"/>
  <c r="AN1863" i="3"/>
  <c r="AO1863" i="3"/>
  <c r="AP1863" i="3"/>
  <c r="AQ1863" i="3"/>
  <c r="AR1863" i="3"/>
  <c r="AS1863" i="3"/>
  <c r="AT1863" i="3"/>
  <c r="AU1863" i="3"/>
  <c r="BC1863" i="3"/>
  <c r="C1864" i="3"/>
  <c r="D1864" i="3"/>
  <c r="E1864" i="3"/>
  <c r="F1864" i="3"/>
  <c r="G1864" i="3"/>
  <c r="H1864" i="3"/>
  <c r="J1864" i="3"/>
  <c r="K1864" i="3"/>
  <c r="L1864" i="3"/>
  <c r="M1864" i="3"/>
  <c r="AN1864" i="3"/>
  <c r="AO1864" i="3"/>
  <c r="AP1864" i="3"/>
  <c r="AQ1864" i="3"/>
  <c r="AR1864" i="3"/>
  <c r="AS1864" i="3"/>
  <c r="AT1864" i="3"/>
  <c r="AU1864" i="3"/>
  <c r="BC1864" i="3"/>
  <c r="C1865" i="3"/>
  <c r="D1865" i="3"/>
  <c r="E1865" i="3"/>
  <c r="F1865" i="3"/>
  <c r="G1865" i="3"/>
  <c r="H1865" i="3"/>
  <c r="J1865" i="3"/>
  <c r="K1865" i="3"/>
  <c r="L1865" i="3"/>
  <c r="M1865" i="3"/>
  <c r="AN1865" i="3"/>
  <c r="AO1865" i="3"/>
  <c r="AP1865" i="3"/>
  <c r="AQ1865" i="3"/>
  <c r="AR1865" i="3"/>
  <c r="AS1865" i="3"/>
  <c r="AT1865" i="3"/>
  <c r="AU1865" i="3"/>
  <c r="BC1865" i="3"/>
  <c r="C1866" i="3"/>
  <c r="D1866" i="3"/>
  <c r="E1866" i="3"/>
  <c r="F1866" i="3"/>
  <c r="G1866" i="3"/>
  <c r="H1866" i="3"/>
  <c r="J1866" i="3"/>
  <c r="K1866" i="3"/>
  <c r="L1866" i="3"/>
  <c r="M1866" i="3"/>
  <c r="AN1866" i="3"/>
  <c r="AO1866" i="3"/>
  <c r="AP1866" i="3"/>
  <c r="AQ1866" i="3"/>
  <c r="AR1866" i="3"/>
  <c r="AS1866" i="3"/>
  <c r="AT1866" i="3"/>
  <c r="AU1866" i="3"/>
  <c r="BC1866" i="3"/>
  <c r="C1867" i="3"/>
  <c r="D1867" i="3"/>
  <c r="E1867" i="3"/>
  <c r="F1867" i="3"/>
  <c r="G1867" i="3"/>
  <c r="H1867" i="3"/>
  <c r="J1867" i="3"/>
  <c r="K1867" i="3"/>
  <c r="L1867" i="3"/>
  <c r="M1867" i="3"/>
  <c r="AN1867" i="3"/>
  <c r="AO1867" i="3"/>
  <c r="AP1867" i="3"/>
  <c r="AQ1867" i="3"/>
  <c r="AR1867" i="3"/>
  <c r="AS1867" i="3"/>
  <c r="AT1867" i="3"/>
  <c r="AU1867" i="3"/>
  <c r="BC1867" i="3"/>
  <c r="C1868" i="3"/>
  <c r="D1868" i="3"/>
  <c r="E1868" i="3"/>
  <c r="F1868" i="3"/>
  <c r="G1868" i="3"/>
  <c r="H1868" i="3"/>
  <c r="J1868" i="3"/>
  <c r="K1868" i="3"/>
  <c r="L1868" i="3"/>
  <c r="M1868" i="3"/>
  <c r="AN1868" i="3"/>
  <c r="AO1868" i="3"/>
  <c r="AP1868" i="3"/>
  <c r="AQ1868" i="3"/>
  <c r="AR1868" i="3"/>
  <c r="AS1868" i="3"/>
  <c r="AT1868" i="3"/>
  <c r="AU1868" i="3"/>
  <c r="BC1868" i="3"/>
  <c r="C1869" i="3"/>
  <c r="D1869" i="3"/>
  <c r="E1869" i="3"/>
  <c r="F1869" i="3"/>
  <c r="G1869" i="3"/>
  <c r="H1869" i="3"/>
  <c r="J1869" i="3"/>
  <c r="K1869" i="3"/>
  <c r="L1869" i="3"/>
  <c r="M1869" i="3"/>
  <c r="AN1869" i="3"/>
  <c r="AO1869" i="3"/>
  <c r="AP1869" i="3"/>
  <c r="AQ1869" i="3"/>
  <c r="AR1869" i="3"/>
  <c r="AS1869" i="3"/>
  <c r="AT1869" i="3"/>
  <c r="AU1869" i="3"/>
  <c r="BR1869" i="3"/>
  <c r="C1871" i="3"/>
  <c r="D1871" i="3"/>
  <c r="E1871" i="3"/>
  <c r="F1871" i="3"/>
  <c r="G1871" i="3"/>
  <c r="H1871" i="3"/>
  <c r="J1871" i="3"/>
  <c r="K1871" i="3"/>
  <c r="L1871" i="3"/>
  <c r="M1871" i="3"/>
  <c r="AN1871" i="3"/>
  <c r="AO1871" i="3"/>
  <c r="AP1871" i="3"/>
  <c r="AQ1871" i="3"/>
  <c r="AR1871" i="3"/>
  <c r="AS1871" i="3"/>
  <c r="AT1871" i="3"/>
  <c r="AU1871" i="3"/>
  <c r="BC1871" i="3"/>
  <c r="C1872" i="3"/>
  <c r="D1872" i="3"/>
  <c r="E1872" i="3"/>
  <c r="F1872" i="3"/>
  <c r="G1872" i="3"/>
  <c r="H1872" i="3"/>
  <c r="J1872" i="3"/>
  <c r="K1872" i="3"/>
  <c r="L1872" i="3"/>
  <c r="M1872" i="3"/>
  <c r="AN1872" i="3"/>
  <c r="AO1872" i="3"/>
  <c r="AP1872" i="3"/>
  <c r="AQ1872" i="3"/>
  <c r="AR1872" i="3"/>
  <c r="AS1872" i="3"/>
  <c r="AT1872" i="3"/>
  <c r="AU1872" i="3"/>
  <c r="BC1872" i="3"/>
  <c r="C1873" i="3"/>
  <c r="D1873" i="3"/>
  <c r="E1873" i="3"/>
  <c r="F1873" i="3"/>
  <c r="G1873" i="3"/>
  <c r="H1873" i="3"/>
  <c r="J1873" i="3"/>
  <c r="K1873" i="3"/>
  <c r="L1873" i="3"/>
  <c r="M1873" i="3"/>
  <c r="AN1873" i="3"/>
  <c r="AO1873" i="3"/>
  <c r="AP1873" i="3"/>
  <c r="AQ1873" i="3"/>
  <c r="AR1873" i="3"/>
  <c r="AS1873" i="3"/>
  <c r="AT1873" i="3"/>
  <c r="AU1873" i="3"/>
  <c r="BC1873" i="3"/>
  <c r="C1874" i="3"/>
  <c r="D1874" i="3"/>
  <c r="E1874" i="3"/>
  <c r="F1874" i="3"/>
  <c r="G1874" i="3"/>
  <c r="H1874" i="3"/>
  <c r="J1874" i="3"/>
  <c r="K1874" i="3"/>
  <c r="L1874" i="3"/>
  <c r="M1874" i="3"/>
  <c r="AN1874" i="3"/>
  <c r="AO1874" i="3"/>
  <c r="AP1874" i="3"/>
  <c r="AQ1874" i="3"/>
  <c r="AR1874" i="3"/>
  <c r="AS1874" i="3"/>
  <c r="AT1874" i="3"/>
  <c r="AU1874" i="3"/>
  <c r="BC1874" i="3"/>
  <c r="C1875" i="3"/>
  <c r="D1875" i="3"/>
  <c r="E1875" i="3"/>
  <c r="F1875" i="3"/>
  <c r="G1875" i="3"/>
  <c r="H1875" i="3"/>
  <c r="J1875" i="3"/>
  <c r="K1875" i="3"/>
  <c r="L1875" i="3"/>
  <c r="M1875" i="3"/>
  <c r="AN1875" i="3"/>
  <c r="AO1875" i="3"/>
  <c r="AP1875" i="3"/>
  <c r="AQ1875" i="3"/>
  <c r="AR1875" i="3"/>
  <c r="AS1875" i="3"/>
  <c r="AT1875" i="3"/>
  <c r="AU1875" i="3"/>
  <c r="BC1875" i="3"/>
  <c r="C1876" i="3"/>
  <c r="D1876" i="3"/>
  <c r="E1876" i="3"/>
  <c r="F1876" i="3"/>
  <c r="G1876" i="3"/>
  <c r="H1876" i="3"/>
  <c r="J1876" i="3"/>
  <c r="K1876" i="3"/>
  <c r="L1876" i="3"/>
  <c r="M1876" i="3"/>
  <c r="AN1876" i="3"/>
  <c r="AO1876" i="3"/>
  <c r="AP1876" i="3"/>
  <c r="AQ1876" i="3"/>
  <c r="AR1876" i="3"/>
  <c r="AS1876" i="3"/>
  <c r="AT1876" i="3"/>
  <c r="AU1876" i="3"/>
  <c r="BC1876" i="3"/>
  <c r="C1877" i="3"/>
  <c r="D1877" i="3"/>
  <c r="E1877" i="3"/>
  <c r="F1877" i="3"/>
  <c r="G1877" i="3"/>
  <c r="H1877" i="3"/>
  <c r="J1877" i="3"/>
  <c r="K1877" i="3"/>
  <c r="L1877" i="3"/>
  <c r="M1877" i="3"/>
  <c r="AN1877" i="3"/>
  <c r="AO1877" i="3"/>
  <c r="AP1877" i="3"/>
  <c r="AQ1877" i="3"/>
  <c r="AR1877" i="3"/>
  <c r="AS1877" i="3"/>
  <c r="AT1877" i="3"/>
  <c r="AU1877" i="3"/>
  <c r="BC1877" i="3"/>
  <c r="C1878" i="3"/>
  <c r="D1878" i="3"/>
  <c r="E1878" i="3"/>
  <c r="F1878" i="3"/>
  <c r="G1878" i="3"/>
  <c r="H1878" i="3"/>
  <c r="J1878" i="3"/>
  <c r="K1878" i="3"/>
  <c r="L1878" i="3"/>
  <c r="M1878" i="3"/>
  <c r="AN1878" i="3"/>
  <c r="AO1878" i="3"/>
  <c r="AP1878" i="3"/>
  <c r="AQ1878" i="3"/>
  <c r="AR1878" i="3"/>
  <c r="AS1878" i="3"/>
  <c r="AT1878" i="3"/>
  <c r="AU1878" i="3"/>
  <c r="BC1878" i="3"/>
  <c r="C1879" i="3"/>
  <c r="D1879" i="3"/>
  <c r="E1879" i="3"/>
  <c r="F1879" i="3"/>
  <c r="G1879" i="3"/>
  <c r="H1879" i="3"/>
  <c r="J1879" i="3"/>
  <c r="K1879" i="3"/>
  <c r="L1879" i="3"/>
  <c r="M1879" i="3"/>
  <c r="AN1879" i="3"/>
  <c r="AO1879" i="3"/>
  <c r="AP1879" i="3"/>
  <c r="AQ1879" i="3"/>
  <c r="AR1879" i="3"/>
  <c r="AS1879" i="3"/>
  <c r="AT1879" i="3"/>
  <c r="AU1879" i="3"/>
  <c r="BC1879" i="3"/>
  <c r="C1880" i="3"/>
  <c r="D1880" i="3"/>
  <c r="E1880" i="3"/>
  <c r="F1880" i="3"/>
  <c r="G1880" i="3"/>
  <c r="H1880" i="3"/>
  <c r="J1880" i="3"/>
  <c r="K1880" i="3"/>
  <c r="L1880" i="3"/>
  <c r="M1880" i="3"/>
  <c r="AN1880" i="3"/>
  <c r="AO1880" i="3"/>
  <c r="AP1880" i="3"/>
  <c r="AQ1880" i="3"/>
  <c r="AR1880" i="3"/>
  <c r="AS1880" i="3"/>
  <c r="AT1880" i="3"/>
  <c r="AU1880" i="3"/>
  <c r="BC1880" i="3"/>
  <c r="C1881" i="3"/>
  <c r="D1881" i="3"/>
  <c r="E1881" i="3"/>
  <c r="F1881" i="3"/>
  <c r="G1881" i="3"/>
  <c r="H1881" i="3"/>
  <c r="J1881" i="3"/>
  <c r="K1881" i="3"/>
  <c r="L1881" i="3"/>
  <c r="M1881" i="3"/>
  <c r="AN1881" i="3"/>
  <c r="AO1881" i="3"/>
  <c r="AP1881" i="3"/>
  <c r="AQ1881" i="3"/>
  <c r="AR1881" i="3"/>
  <c r="AS1881" i="3"/>
  <c r="AT1881" i="3"/>
  <c r="AU1881" i="3"/>
  <c r="BC1881" i="3"/>
  <c r="C1882" i="3"/>
  <c r="D1882" i="3"/>
  <c r="E1882" i="3"/>
  <c r="F1882" i="3"/>
  <c r="G1882" i="3"/>
  <c r="H1882" i="3"/>
  <c r="J1882" i="3"/>
  <c r="K1882" i="3"/>
  <c r="L1882" i="3"/>
  <c r="M1882" i="3"/>
  <c r="AN1882" i="3"/>
  <c r="AO1882" i="3"/>
  <c r="AP1882" i="3"/>
  <c r="AQ1882" i="3"/>
  <c r="AR1882" i="3"/>
  <c r="AS1882" i="3"/>
  <c r="AT1882" i="3"/>
  <c r="AU1882" i="3"/>
  <c r="BC1882" i="3"/>
  <c r="C1883" i="3"/>
  <c r="D1883" i="3"/>
  <c r="E1883" i="3"/>
  <c r="F1883" i="3"/>
  <c r="G1883" i="3"/>
  <c r="H1883" i="3"/>
  <c r="J1883" i="3"/>
  <c r="K1883" i="3"/>
  <c r="L1883" i="3"/>
  <c r="M1883" i="3"/>
  <c r="AN1883" i="3"/>
  <c r="AO1883" i="3"/>
  <c r="AP1883" i="3"/>
  <c r="AQ1883" i="3"/>
  <c r="AR1883" i="3"/>
  <c r="AS1883" i="3"/>
  <c r="AT1883" i="3"/>
  <c r="AU1883" i="3"/>
  <c r="BC1883" i="3"/>
  <c r="C1884" i="3"/>
  <c r="D1884" i="3"/>
  <c r="E1884" i="3"/>
  <c r="F1884" i="3"/>
  <c r="G1884" i="3"/>
  <c r="H1884" i="3"/>
  <c r="J1884" i="3"/>
  <c r="K1884" i="3"/>
  <c r="L1884" i="3"/>
  <c r="M1884" i="3"/>
  <c r="AN1884" i="3"/>
  <c r="AO1884" i="3"/>
  <c r="AP1884" i="3"/>
  <c r="AQ1884" i="3"/>
  <c r="AR1884" i="3"/>
  <c r="AS1884" i="3"/>
  <c r="AT1884" i="3"/>
  <c r="AU1884" i="3"/>
  <c r="BC1884" i="3"/>
  <c r="C1885" i="3"/>
  <c r="D1885" i="3"/>
  <c r="E1885" i="3"/>
  <c r="F1885" i="3"/>
  <c r="G1885" i="3"/>
  <c r="H1885" i="3"/>
  <c r="J1885" i="3"/>
  <c r="K1885" i="3"/>
  <c r="L1885" i="3"/>
  <c r="M1885" i="3"/>
  <c r="AN1885" i="3"/>
  <c r="AO1885" i="3"/>
  <c r="AP1885" i="3"/>
  <c r="AQ1885" i="3"/>
  <c r="AR1885" i="3"/>
  <c r="AS1885" i="3"/>
  <c r="AT1885" i="3"/>
  <c r="AU1885" i="3"/>
  <c r="BC1885" i="3"/>
  <c r="C1886" i="3"/>
  <c r="D1886" i="3"/>
  <c r="E1886" i="3"/>
  <c r="F1886" i="3"/>
  <c r="G1886" i="3"/>
  <c r="H1886" i="3"/>
  <c r="J1886" i="3"/>
  <c r="K1886" i="3"/>
  <c r="L1886" i="3"/>
  <c r="M1886" i="3"/>
  <c r="AN1886" i="3"/>
  <c r="AO1886" i="3"/>
  <c r="AP1886" i="3"/>
  <c r="AQ1886" i="3"/>
  <c r="AR1886" i="3"/>
  <c r="AS1886" i="3"/>
  <c r="AT1886" i="3"/>
  <c r="AU1886" i="3"/>
  <c r="BC1886" i="3"/>
  <c r="C1887" i="3"/>
  <c r="D1887" i="3"/>
  <c r="E1887" i="3"/>
  <c r="F1887" i="3"/>
  <c r="G1887" i="3"/>
  <c r="H1887" i="3"/>
  <c r="J1887" i="3"/>
  <c r="K1887" i="3"/>
  <c r="L1887" i="3"/>
  <c r="M1887" i="3"/>
  <c r="AN1887" i="3"/>
  <c r="AO1887" i="3"/>
  <c r="AP1887" i="3"/>
  <c r="AQ1887" i="3"/>
  <c r="AR1887" i="3"/>
  <c r="AS1887" i="3"/>
  <c r="AT1887" i="3"/>
  <c r="AU1887" i="3"/>
  <c r="BC1887" i="3"/>
  <c r="C1888" i="3"/>
  <c r="D1888" i="3"/>
  <c r="E1888" i="3"/>
  <c r="F1888" i="3"/>
  <c r="G1888" i="3"/>
  <c r="H1888" i="3"/>
  <c r="J1888" i="3"/>
  <c r="K1888" i="3"/>
  <c r="L1888" i="3"/>
  <c r="M1888" i="3"/>
  <c r="AN1888" i="3"/>
  <c r="AO1888" i="3"/>
  <c r="AP1888" i="3"/>
  <c r="AQ1888" i="3"/>
  <c r="AR1888" i="3"/>
  <c r="AS1888" i="3"/>
  <c r="AT1888" i="3"/>
  <c r="AU1888" i="3"/>
  <c r="BC1888" i="3"/>
  <c r="C1889" i="3"/>
  <c r="D1889" i="3"/>
  <c r="E1889" i="3"/>
  <c r="F1889" i="3"/>
  <c r="G1889" i="3"/>
  <c r="H1889" i="3"/>
  <c r="J1889" i="3"/>
  <c r="K1889" i="3"/>
  <c r="L1889" i="3"/>
  <c r="M1889" i="3"/>
  <c r="AN1889" i="3"/>
  <c r="AO1889" i="3"/>
  <c r="AP1889" i="3"/>
  <c r="AQ1889" i="3"/>
  <c r="AR1889" i="3"/>
  <c r="AS1889" i="3"/>
  <c r="AT1889" i="3"/>
  <c r="AU1889" i="3"/>
  <c r="BC1889" i="3"/>
  <c r="C1890" i="3"/>
  <c r="D1890" i="3"/>
  <c r="E1890" i="3"/>
  <c r="F1890" i="3"/>
  <c r="G1890" i="3"/>
  <c r="H1890" i="3"/>
  <c r="J1890" i="3"/>
  <c r="K1890" i="3"/>
  <c r="L1890" i="3"/>
  <c r="M1890" i="3"/>
  <c r="AN1890" i="3"/>
  <c r="AO1890" i="3"/>
  <c r="AP1890" i="3"/>
  <c r="AQ1890" i="3"/>
  <c r="AR1890" i="3"/>
  <c r="AS1890" i="3"/>
  <c r="AT1890" i="3"/>
  <c r="AU1890" i="3"/>
  <c r="BC1890" i="3"/>
  <c r="C1891" i="3"/>
  <c r="D1891" i="3"/>
  <c r="E1891" i="3"/>
  <c r="F1891" i="3"/>
  <c r="G1891" i="3"/>
  <c r="H1891" i="3"/>
  <c r="J1891" i="3"/>
  <c r="K1891" i="3"/>
  <c r="L1891" i="3"/>
  <c r="M1891" i="3"/>
  <c r="AN1891" i="3"/>
  <c r="AO1891" i="3"/>
  <c r="AP1891" i="3"/>
  <c r="AQ1891" i="3"/>
  <c r="AR1891" i="3"/>
  <c r="AS1891" i="3"/>
  <c r="AT1891" i="3"/>
  <c r="AU1891" i="3"/>
  <c r="BC1891" i="3"/>
  <c r="C1892" i="3"/>
  <c r="D1892" i="3"/>
  <c r="E1892" i="3"/>
  <c r="F1892" i="3"/>
  <c r="G1892" i="3"/>
  <c r="H1892" i="3"/>
  <c r="J1892" i="3"/>
  <c r="K1892" i="3"/>
  <c r="L1892" i="3"/>
  <c r="M1892" i="3"/>
  <c r="AN1892" i="3"/>
  <c r="AO1892" i="3"/>
  <c r="AP1892" i="3"/>
  <c r="AQ1892" i="3"/>
  <c r="AR1892" i="3"/>
  <c r="AS1892" i="3"/>
  <c r="AT1892" i="3"/>
  <c r="AU1892" i="3"/>
  <c r="BC1892" i="3"/>
  <c r="C1893" i="3"/>
  <c r="D1893" i="3"/>
  <c r="E1893" i="3"/>
  <c r="F1893" i="3"/>
  <c r="G1893" i="3"/>
  <c r="H1893" i="3"/>
  <c r="J1893" i="3"/>
  <c r="K1893" i="3"/>
  <c r="L1893" i="3"/>
  <c r="M1893" i="3"/>
  <c r="AN1893" i="3"/>
  <c r="AO1893" i="3"/>
  <c r="AP1893" i="3"/>
  <c r="AQ1893" i="3"/>
  <c r="AR1893" i="3"/>
  <c r="AS1893" i="3"/>
  <c r="AT1893" i="3"/>
  <c r="AU1893" i="3"/>
  <c r="BC1893" i="3"/>
  <c r="C1894" i="3"/>
  <c r="D1894" i="3"/>
  <c r="E1894" i="3"/>
  <c r="F1894" i="3"/>
  <c r="G1894" i="3"/>
  <c r="H1894" i="3"/>
  <c r="J1894" i="3"/>
  <c r="K1894" i="3"/>
  <c r="L1894" i="3"/>
  <c r="M1894" i="3"/>
  <c r="AN1894" i="3"/>
  <c r="AO1894" i="3"/>
  <c r="AP1894" i="3"/>
  <c r="AQ1894" i="3"/>
  <c r="AR1894" i="3"/>
  <c r="AS1894" i="3"/>
  <c r="AT1894" i="3"/>
  <c r="AU1894" i="3"/>
  <c r="BC1894" i="3"/>
  <c r="C1895" i="3"/>
  <c r="D1895" i="3"/>
  <c r="E1895" i="3"/>
  <c r="F1895" i="3"/>
  <c r="G1895" i="3"/>
  <c r="H1895" i="3"/>
  <c r="J1895" i="3"/>
  <c r="K1895" i="3"/>
  <c r="L1895" i="3"/>
  <c r="M1895" i="3"/>
  <c r="AN1895" i="3"/>
  <c r="AO1895" i="3"/>
  <c r="AP1895" i="3"/>
  <c r="AQ1895" i="3"/>
  <c r="AR1895" i="3"/>
  <c r="AS1895" i="3"/>
  <c r="AT1895" i="3"/>
  <c r="AU1895" i="3"/>
  <c r="BC1895" i="3"/>
  <c r="C1896" i="3"/>
  <c r="D1896" i="3"/>
  <c r="E1896" i="3"/>
  <c r="F1896" i="3"/>
  <c r="G1896" i="3"/>
  <c r="H1896" i="3"/>
  <c r="J1896" i="3"/>
  <c r="K1896" i="3"/>
  <c r="L1896" i="3"/>
  <c r="M1896" i="3"/>
  <c r="AN1896" i="3"/>
  <c r="AO1896" i="3"/>
  <c r="AP1896" i="3"/>
  <c r="AQ1896" i="3"/>
  <c r="AR1896" i="3"/>
  <c r="AS1896" i="3"/>
  <c r="AT1896" i="3"/>
  <c r="AU1896" i="3"/>
  <c r="BC1896" i="3"/>
  <c r="C1897" i="3"/>
  <c r="D1897" i="3"/>
  <c r="E1897" i="3"/>
  <c r="F1897" i="3"/>
  <c r="G1897" i="3"/>
  <c r="H1897" i="3"/>
  <c r="J1897" i="3"/>
  <c r="K1897" i="3"/>
  <c r="L1897" i="3"/>
  <c r="M1897" i="3"/>
  <c r="AN1897" i="3"/>
  <c r="AO1897" i="3"/>
  <c r="AP1897" i="3"/>
  <c r="AQ1897" i="3"/>
  <c r="AR1897" i="3"/>
  <c r="AS1897" i="3"/>
  <c r="AT1897" i="3"/>
  <c r="AU1897" i="3"/>
  <c r="BC1897" i="3"/>
  <c r="C1898" i="3"/>
  <c r="D1898" i="3"/>
  <c r="E1898" i="3"/>
  <c r="F1898" i="3"/>
  <c r="G1898" i="3"/>
  <c r="H1898" i="3"/>
  <c r="J1898" i="3"/>
  <c r="K1898" i="3"/>
  <c r="L1898" i="3"/>
  <c r="M1898" i="3"/>
  <c r="AN1898" i="3"/>
  <c r="AO1898" i="3"/>
  <c r="AP1898" i="3"/>
  <c r="AQ1898" i="3"/>
  <c r="AR1898" i="3"/>
  <c r="AS1898" i="3"/>
  <c r="AT1898" i="3"/>
  <c r="AU1898" i="3"/>
  <c r="BC1898" i="3"/>
  <c r="C1899" i="3"/>
  <c r="D1899" i="3"/>
  <c r="E1899" i="3"/>
  <c r="F1899" i="3"/>
  <c r="G1899" i="3"/>
  <c r="H1899" i="3"/>
  <c r="J1899" i="3"/>
  <c r="K1899" i="3"/>
  <c r="L1899" i="3"/>
  <c r="M1899" i="3"/>
  <c r="AN1899" i="3"/>
  <c r="AO1899" i="3"/>
  <c r="AP1899" i="3"/>
  <c r="AQ1899" i="3"/>
  <c r="AR1899" i="3"/>
  <c r="AS1899" i="3"/>
  <c r="AT1899" i="3"/>
  <c r="AU1899" i="3"/>
  <c r="BC1899" i="3"/>
  <c r="C1900" i="3"/>
  <c r="D1900" i="3"/>
  <c r="E1900" i="3"/>
  <c r="F1900" i="3"/>
  <c r="G1900" i="3"/>
  <c r="H1900" i="3"/>
  <c r="J1900" i="3"/>
  <c r="K1900" i="3"/>
  <c r="L1900" i="3"/>
  <c r="M1900" i="3"/>
  <c r="AN1900" i="3"/>
  <c r="AO1900" i="3"/>
  <c r="AP1900" i="3"/>
  <c r="AQ1900" i="3"/>
  <c r="AR1900" i="3"/>
  <c r="AS1900" i="3"/>
  <c r="AT1900" i="3"/>
  <c r="AU1900" i="3"/>
  <c r="BC1900" i="3"/>
  <c r="C1901" i="3"/>
  <c r="D1901" i="3"/>
  <c r="E1901" i="3"/>
  <c r="F1901" i="3"/>
  <c r="G1901" i="3"/>
  <c r="H1901" i="3"/>
  <c r="J1901" i="3"/>
  <c r="K1901" i="3"/>
  <c r="L1901" i="3"/>
  <c r="M1901" i="3"/>
  <c r="AN1901" i="3"/>
  <c r="AO1901" i="3"/>
  <c r="AP1901" i="3"/>
  <c r="AQ1901" i="3"/>
  <c r="AR1901" i="3"/>
  <c r="AS1901" i="3"/>
  <c r="AT1901" i="3"/>
  <c r="AU1901" i="3"/>
  <c r="BC1901" i="3"/>
  <c r="C1902" i="3"/>
  <c r="D1902" i="3"/>
  <c r="E1902" i="3"/>
  <c r="F1902" i="3"/>
  <c r="G1902" i="3"/>
  <c r="H1902" i="3"/>
  <c r="J1902" i="3"/>
  <c r="K1902" i="3"/>
  <c r="L1902" i="3"/>
  <c r="M1902" i="3"/>
  <c r="AN1902" i="3"/>
  <c r="AO1902" i="3"/>
  <c r="AP1902" i="3"/>
  <c r="AQ1902" i="3"/>
  <c r="AR1902" i="3"/>
  <c r="AS1902" i="3"/>
  <c r="AT1902" i="3"/>
  <c r="AU1902" i="3"/>
  <c r="BC1902" i="3"/>
  <c r="C1903" i="3"/>
  <c r="D1903" i="3"/>
  <c r="E1903" i="3"/>
  <c r="F1903" i="3"/>
  <c r="G1903" i="3"/>
  <c r="H1903" i="3"/>
  <c r="J1903" i="3"/>
  <c r="K1903" i="3"/>
  <c r="L1903" i="3"/>
  <c r="M1903" i="3"/>
  <c r="AN1903" i="3"/>
  <c r="AO1903" i="3"/>
  <c r="AP1903" i="3"/>
  <c r="AQ1903" i="3"/>
  <c r="AR1903" i="3"/>
  <c r="AS1903" i="3"/>
  <c r="AT1903" i="3"/>
  <c r="AU1903" i="3"/>
  <c r="BC1903" i="3"/>
  <c r="C1904" i="3"/>
  <c r="D1904" i="3"/>
  <c r="E1904" i="3"/>
  <c r="F1904" i="3"/>
  <c r="G1904" i="3"/>
  <c r="H1904" i="3"/>
  <c r="J1904" i="3"/>
  <c r="K1904" i="3"/>
  <c r="L1904" i="3"/>
  <c r="M1904" i="3"/>
  <c r="AN1904" i="3"/>
  <c r="AO1904" i="3"/>
  <c r="AP1904" i="3"/>
  <c r="AQ1904" i="3"/>
  <c r="AR1904" i="3"/>
  <c r="AS1904" i="3"/>
  <c r="AT1904" i="3"/>
  <c r="AU1904" i="3"/>
  <c r="C1906" i="3"/>
  <c r="D1906" i="3"/>
  <c r="E1906" i="3"/>
  <c r="F1906" i="3"/>
  <c r="G1906" i="3"/>
  <c r="H1906" i="3"/>
  <c r="J1906" i="3"/>
  <c r="K1906" i="3"/>
  <c r="L1906" i="3"/>
  <c r="M1906" i="3"/>
  <c r="AN1906" i="3"/>
  <c r="AO1906" i="3"/>
  <c r="AP1906" i="3"/>
  <c r="AQ1906" i="3"/>
  <c r="AR1906" i="3"/>
  <c r="AS1906" i="3"/>
  <c r="AT1906" i="3"/>
  <c r="AU1906" i="3"/>
  <c r="BC1906" i="3"/>
  <c r="C1907" i="3"/>
  <c r="D1907" i="3"/>
  <c r="E1907" i="3"/>
  <c r="F1907" i="3"/>
  <c r="G1907" i="3"/>
  <c r="H1907" i="3"/>
  <c r="J1907" i="3"/>
  <c r="K1907" i="3"/>
  <c r="L1907" i="3"/>
  <c r="M1907" i="3"/>
  <c r="AN1907" i="3"/>
  <c r="AO1907" i="3"/>
  <c r="AP1907" i="3"/>
  <c r="AQ1907" i="3"/>
  <c r="AR1907" i="3"/>
  <c r="AS1907" i="3"/>
  <c r="AT1907" i="3"/>
  <c r="AU1907" i="3"/>
  <c r="BC1907" i="3"/>
  <c r="C1908" i="3"/>
  <c r="D1908" i="3"/>
  <c r="E1908" i="3"/>
  <c r="F1908" i="3"/>
  <c r="G1908" i="3"/>
  <c r="H1908" i="3"/>
  <c r="J1908" i="3"/>
  <c r="K1908" i="3"/>
  <c r="L1908" i="3"/>
  <c r="M1908" i="3"/>
  <c r="AN1908" i="3"/>
  <c r="AO1908" i="3"/>
  <c r="AP1908" i="3"/>
  <c r="AQ1908" i="3"/>
  <c r="AR1908" i="3"/>
  <c r="AS1908" i="3"/>
  <c r="AT1908" i="3"/>
  <c r="AU1908" i="3"/>
  <c r="BC1908" i="3"/>
  <c r="C1909" i="3"/>
  <c r="D1909" i="3"/>
  <c r="E1909" i="3"/>
  <c r="F1909" i="3"/>
  <c r="G1909" i="3"/>
  <c r="H1909" i="3"/>
  <c r="J1909" i="3"/>
  <c r="K1909" i="3"/>
  <c r="L1909" i="3"/>
  <c r="M1909" i="3"/>
  <c r="AN1909" i="3"/>
  <c r="AO1909" i="3"/>
  <c r="AP1909" i="3"/>
  <c r="AQ1909" i="3"/>
  <c r="AR1909" i="3"/>
  <c r="AS1909" i="3"/>
  <c r="AT1909" i="3"/>
  <c r="AU1909" i="3"/>
  <c r="BC1909" i="3"/>
  <c r="C1910" i="3"/>
  <c r="D1910" i="3"/>
  <c r="E1910" i="3"/>
  <c r="F1910" i="3"/>
  <c r="G1910" i="3"/>
  <c r="H1910" i="3"/>
  <c r="J1910" i="3"/>
  <c r="K1910" i="3"/>
  <c r="L1910" i="3"/>
  <c r="M1910" i="3"/>
  <c r="AN1910" i="3"/>
  <c r="AO1910" i="3"/>
  <c r="AP1910" i="3"/>
  <c r="AQ1910" i="3"/>
  <c r="AR1910" i="3"/>
  <c r="AS1910" i="3"/>
  <c r="AT1910" i="3"/>
  <c r="AU1910" i="3"/>
  <c r="BC1910" i="3"/>
  <c r="C1911" i="3"/>
  <c r="D1911" i="3"/>
  <c r="E1911" i="3"/>
  <c r="F1911" i="3"/>
  <c r="G1911" i="3"/>
  <c r="H1911" i="3"/>
  <c r="J1911" i="3"/>
  <c r="K1911" i="3"/>
  <c r="L1911" i="3"/>
  <c r="M1911" i="3"/>
  <c r="AN1911" i="3"/>
  <c r="AO1911" i="3"/>
  <c r="AP1911" i="3"/>
  <c r="AQ1911" i="3"/>
  <c r="AR1911" i="3"/>
  <c r="AS1911" i="3"/>
  <c r="AT1911" i="3"/>
  <c r="AU1911" i="3"/>
  <c r="BC1911" i="3"/>
  <c r="C1912" i="3"/>
  <c r="D1912" i="3"/>
  <c r="E1912" i="3"/>
  <c r="F1912" i="3"/>
  <c r="G1912" i="3"/>
  <c r="H1912" i="3"/>
  <c r="J1912" i="3"/>
  <c r="K1912" i="3"/>
  <c r="L1912" i="3"/>
  <c r="M1912" i="3"/>
  <c r="AN1912" i="3"/>
  <c r="AO1912" i="3"/>
  <c r="AP1912" i="3"/>
  <c r="AQ1912" i="3"/>
  <c r="AR1912" i="3"/>
  <c r="AS1912" i="3"/>
  <c r="AT1912" i="3"/>
  <c r="AU1912" i="3"/>
  <c r="BC1912" i="3"/>
  <c r="C1913" i="3"/>
  <c r="D1913" i="3"/>
  <c r="E1913" i="3"/>
  <c r="F1913" i="3"/>
  <c r="G1913" i="3"/>
  <c r="H1913" i="3"/>
  <c r="J1913" i="3"/>
  <c r="K1913" i="3"/>
  <c r="L1913" i="3"/>
  <c r="M1913" i="3"/>
  <c r="AN1913" i="3"/>
  <c r="AO1913" i="3"/>
  <c r="AP1913" i="3"/>
  <c r="AQ1913" i="3"/>
  <c r="AR1913" i="3"/>
  <c r="AS1913" i="3"/>
  <c r="AT1913" i="3"/>
  <c r="AU1913" i="3"/>
  <c r="BC1913" i="3"/>
  <c r="C1914" i="3"/>
  <c r="D1914" i="3"/>
  <c r="E1914" i="3"/>
  <c r="F1914" i="3"/>
  <c r="G1914" i="3"/>
  <c r="H1914" i="3"/>
  <c r="J1914" i="3"/>
  <c r="K1914" i="3"/>
  <c r="L1914" i="3"/>
  <c r="M1914" i="3"/>
  <c r="AN1914" i="3"/>
  <c r="AO1914" i="3"/>
  <c r="AP1914" i="3"/>
  <c r="AQ1914" i="3"/>
  <c r="AR1914" i="3"/>
  <c r="AS1914" i="3"/>
  <c r="AT1914" i="3"/>
  <c r="AU1914" i="3"/>
  <c r="BC1914" i="3"/>
  <c r="C1915" i="3"/>
  <c r="D1915" i="3"/>
  <c r="E1915" i="3"/>
  <c r="F1915" i="3"/>
  <c r="G1915" i="3"/>
  <c r="H1915" i="3"/>
  <c r="J1915" i="3"/>
  <c r="K1915" i="3"/>
  <c r="L1915" i="3"/>
  <c r="M1915" i="3"/>
  <c r="AN1915" i="3"/>
  <c r="AO1915" i="3"/>
  <c r="AP1915" i="3"/>
  <c r="AQ1915" i="3"/>
  <c r="AR1915" i="3"/>
  <c r="AS1915" i="3"/>
  <c r="AT1915" i="3"/>
  <c r="AU1915" i="3"/>
  <c r="BC1915" i="3"/>
  <c r="C1916" i="3"/>
  <c r="D1916" i="3"/>
  <c r="E1916" i="3"/>
  <c r="F1916" i="3"/>
  <c r="G1916" i="3"/>
  <c r="H1916" i="3"/>
  <c r="J1916" i="3"/>
  <c r="K1916" i="3"/>
  <c r="L1916" i="3"/>
  <c r="M1916" i="3"/>
  <c r="AN1916" i="3"/>
  <c r="AO1916" i="3"/>
  <c r="AP1916" i="3"/>
  <c r="AQ1916" i="3"/>
  <c r="AR1916" i="3"/>
  <c r="AS1916" i="3"/>
  <c r="AT1916" i="3"/>
  <c r="AU1916" i="3"/>
  <c r="BC1916" i="3"/>
  <c r="C1917" i="3"/>
  <c r="D1917" i="3"/>
  <c r="E1917" i="3"/>
  <c r="F1917" i="3"/>
  <c r="G1917" i="3"/>
  <c r="H1917" i="3"/>
  <c r="J1917" i="3"/>
  <c r="K1917" i="3"/>
  <c r="L1917" i="3"/>
  <c r="M1917" i="3"/>
  <c r="AN1917" i="3"/>
  <c r="AO1917" i="3"/>
  <c r="AP1917" i="3"/>
  <c r="AQ1917" i="3"/>
  <c r="AR1917" i="3"/>
  <c r="AS1917" i="3"/>
  <c r="AT1917" i="3"/>
  <c r="AU1917" i="3"/>
  <c r="BC1917" i="3"/>
  <c r="C1918" i="3"/>
  <c r="D1918" i="3"/>
  <c r="E1918" i="3"/>
  <c r="F1918" i="3"/>
  <c r="G1918" i="3"/>
  <c r="H1918" i="3"/>
  <c r="J1918" i="3"/>
  <c r="K1918" i="3"/>
  <c r="L1918" i="3"/>
  <c r="M1918" i="3"/>
  <c r="AN1918" i="3"/>
  <c r="AO1918" i="3"/>
  <c r="AP1918" i="3"/>
  <c r="AQ1918" i="3"/>
  <c r="AR1918" i="3"/>
  <c r="AS1918" i="3"/>
  <c r="AT1918" i="3"/>
  <c r="AU1918" i="3"/>
  <c r="BC1918" i="3"/>
  <c r="C1919" i="3"/>
  <c r="D1919" i="3"/>
  <c r="E1919" i="3"/>
  <c r="F1919" i="3"/>
  <c r="G1919" i="3"/>
  <c r="H1919" i="3"/>
  <c r="J1919" i="3"/>
  <c r="K1919" i="3"/>
  <c r="L1919" i="3"/>
  <c r="M1919" i="3"/>
  <c r="AN1919" i="3"/>
  <c r="AO1919" i="3"/>
  <c r="AP1919" i="3"/>
  <c r="AQ1919" i="3"/>
  <c r="AR1919" i="3"/>
  <c r="AS1919" i="3"/>
  <c r="AT1919" i="3"/>
  <c r="AU1919" i="3"/>
  <c r="BC1919" i="3"/>
  <c r="C1920" i="3"/>
  <c r="D1920" i="3"/>
  <c r="E1920" i="3"/>
  <c r="F1920" i="3"/>
  <c r="G1920" i="3"/>
  <c r="H1920" i="3"/>
  <c r="J1920" i="3"/>
  <c r="K1920" i="3"/>
  <c r="L1920" i="3"/>
  <c r="M1920" i="3"/>
  <c r="AN1920" i="3"/>
  <c r="AO1920" i="3"/>
  <c r="AP1920" i="3"/>
  <c r="AQ1920" i="3"/>
  <c r="AR1920" i="3"/>
  <c r="AS1920" i="3"/>
  <c r="AT1920" i="3"/>
  <c r="AU1920" i="3"/>
  <c r="BC1920" i="3"/>
  <c r="C1921" i="3"/>
  <c r="D1921" i="3"/>
  <c r="E1921" i="3"/>
  <c r="F1921" i="3"/>
  <c r="G1921" i="3"/>
  <c r="H1921" i="3"/>
  <c r="J1921" i="3"/>
  <c r="K1921" i="3"/>
  <c r="L1921" i="3"/>
  <c r="M1921" i="3"/>
  <c r="AN1921" i="3"/>
  <c r="AO1921" i="3"/>
  <c r="AP1921" i="3"/>
  <c r="AQ1921" i="3"/>
  <c r="AR1921" i="3"/>
  <c r="AS1921" i="3"/>
  <c r="AT1921" i="3"/>
  <c r="AU1921" i="3"/>
  <c r="BC1921" i="3"/>
  <c r="C1922" i="3"/>
  <c r="D1922" i="3"/>
  <c r="E1922" i="3"/>
  <c r="F1922" i="3"/>
  <c r="G1922" i="3"/>
  <c r="H1922" i="3"/>
  <c r="J1922" i="3"/>
  <c r="K1922" i="3"/>
  <c r="L1922" i="3"/>
  <c r="M1922" i="3"/>
  <c r="AN1922" i="3"/>
  <c r="AO1922" i="3"/>
  <c r="AP1922" i="3"/>
  <c r="AQ1922" i="3"/>
  <c r="AR1922" i="3"/>
  <c r="AS1922" i="3"/>
  <c r="AT1922" i="3"/>
  <c r="AU1922" i="3"/>
  <c r="BC1922" i="3"/>
  <c r="C1923" i="3"/>
  <c r="D1923" i="3"/>
  <c r="E1923" i="3"/>
  <c r="F1923" i="3"/>
  <c r="G1923" i="3"/>
  <c r="H1923" i="3"/>
  <c r="J1923" i="3"/>
  <c r="K1923" i="3"/>
  <c r="L1923" i="3"/>
  <c r="M1923" i="3"/>
  <c r="AN1923" i="3"/>
  <c r="AO1923" i="3"/>
  <c r="AP1923" i="3"/>
  <c r="AQ1923" i="3"/>
  <c r="AR1923" i="3"/>
  <c r="AS1923" i="3"/>
  <c r="AT1923" i="3"/>
  <c r="AU1923" i="3"/>
  <c r="BC1923" i="3"/>
  <c r="C1924" i="3"/>
  <c r="D1924" i="3"/>
  <c r="E1924" i="3"/>
  <c r="F1924" i="3"/>
  <c r="G1924" i="3"/>
  <c r="H1924" i="3"/>
  <c r="J1924" i="3"/>
  <c r="K1924" i="3"/>
  <c r="L1924" i="3"/>
  <c r="M1924" i="3"/>
  <c r="AN1924" i="3"/>
  <c r="AO1924" i="3"/>
  <c r="AP1924" i="3"/>
  <c r="AQ1924" i="3"/>
  <c r="AR1924" i="3"/>
  <c r="AS1924" i="3"/>
  <c r="AT1924" i="3"/>
  <c r="AU1924" i="3"/>
  <c r="BC1924" i="3"/>
  <c r="C1925" i="3"/>
  <c r="D1925" i="3"/>
  <c r="E1925" i="3"/>
  <c r="F1925" i="3"/>
  <c r="G1925" i="3"/>
  <c r="H1925" i="3"/>
  <c r="J1925" i="3"/>
  <c r="K1925" i="3"/>
  <c r="L1925" i="3"/>
  <c r="M1925" i="3"/>
  <c r="AN1925" i="3"/>
  <c r="AO1925" i="3"/>
  <c r="AP1925" i="3"/>
  <c r="AQ1925" i="3"/>
  <c r="AR1925" i="3"/>
  <c r="AS1925" i="3"/>
  <c r="AT1925" i="3"/>
  <c r="AU1925" i="3"/>
  <c r="BC1925" i="3"/>
  <c r="C1926" i="3"/>
  <c r="D1926" i="3"/>
  <c r="E1926" i="3"/>
  <c r="F1926" i="3"/>
  <c r="G1926" i="3"/>
  <c r="H1926" i="3"/>
  <c r="J1926" i="3"/>
  <c r="K1926" i="3"/>
  <c r="L1926" i="3"/>
  <c r="M1926" i="3"/>
  <c r="AN1926" i="3"/>
  <c r="AO1926" i="3"/>
  <c r="AP1926" i="3"/>
  <c r="AQ1926" i="3"/>
  <c r="AR1926" i="3"/>
  <c r="AS1926" i="3"/>
  <c r="AT1926" i="3"/>
  <c r="AU1926" i="3"/>
  <c r="BC1926" i="3"/>
  <c r="C1927" i="3"/>
  <c r="D1927" i="3"/>
  <c r="E1927" i="3"/>
  <c r="F1927" i="3"/>
  <c r="G1927" i="3"/>
  <c r="H1927" i="3"/>
  <c r="J1927" i="3"/>
  <c r="K1927" i="3"/>
  <c r="L1927" i="3"/>
  <c r="M1927" i="3"/>
  <c r="AN1927" i="3"/>
  <c r="AO1927" i="3"/>
  <c r="AP1927" i="3"/>
  <c r="AQ1927" i="3"/>
  <c r="AR1927" i="3"/>
  <c r="AS1927" i="3"/>
  <c r="AT1927" i="3"/>
  <c r="AU1927" i="3"/>
  <c r="BC1927" i="3"/>
  <c r="C1928" i="3"/>
  <c r="D1928" i="3"/>
  <c r="E1928" i="3"/>
  <c r="F1928" i="3"/>
  <c r="G1928" i="3"/>
  <c r="H1928" i="3"/>
  <c r="J1928" i="3"/>
  <c r="K1928" i="3"/>
  <c r="L1928" i="3"/>
  <c r="M1928" i="3"/>
  <c r="AN1928" i="3"/>
  <c r="AO1928" i="3"/>
  <c r="AP1928" i="3"/>
  <c r="AQ1928" i="3"/>
  <c r="AR1928" i="3"/>
  <c r="AS1928" i="3"/>
  <c r="AT1928" i="3"/>
  <c r="AU1928" i="3"/>
  <c r="BC1928" i="3"/>
  <c r="C1929" i="3"/>
  <c r="D1929" i="3"/>
  <c r="E1929" i="3"/>
  <c r="F1929" i="3"/>
  <c r="G1929" i="3"/>
  <c r="H1929" i="3"/>
  <c r="J1929" i="3"/>
  <c r="K1929" i="3"/>
  <c r="L1929" i="3"/>
  <c r="M1929" i="3"/>
  <c r="AN1929" i="3"/>
  <c r="AO1929" i="3"/>
  <c r="AP1929" i="3"/>
  <c r="AQ1929" i="3"/>
  <c r="AR1929" i="3"/>
  <c r="AS1929" i="3"/>
  <c r="AT1929" i="3"/>
  <c r="AU1929" i="3"/>
  <c r="BC1929" i="3"/>
  <c r="C1930" i="3"/>
  <c r="D1930" i="3"/>
  <c r="E1930" i="3"/>
  <c r="F1930" i="3"/>
  <c r="G1930" i="3"/>
  <c r="H1930" i="3"/>
  <c r="J1930" i="3"/>
  <c r="K1930" i="3"/>
  <c r="L1930" i="3"/>
  <c r="M1930" i="3"/>
  <c r="AN1930" i="3"/>
  <c r="AO1930" i="3"/>
  <c r="AP1930" i="3"/>
  <c r="AQ1930" i="3"/>
  <c r="AR1930" i="3"/>
  <c r="AS1930" i="3"/>
  <c r="AT1930" i="3"/>
  <c r="AU1930" i="3"/>
  <c r="BC1930" i="3"/>
  <c r="C1931" i="3"/>
  <c r="D1931" i="3"/>
  <c r="E1931" i="3"/>
  <c r="F1931" i="3"/>
  <c r="G1931" i="3"/>
  <c r="H1931" i="3"/>
  <c r="J1931" i="3"/>
  <c r="K1931" i="3"/>
  <c r="L1931" i="3"/>
  <c r="M1931" i="3"/>
  <c r="AN1931" i="3"/>
  <c r="AO1931" i="3"/>
  <c r="AP1931" i="3"/>
  <c r="AQ1931" i="3"/>
  <c r="AR1931" i="3"/>
  <c r="AS1931" i="3"/>
  <c r="AT1931" i="3"/>
  <c r="AU1931" i="3"/>
  <c r="BC1931" i="3"/>
  <c r="C1932" i="3"/>
  <c r="D1932" i="3"/>
  <c r="E1932" i="3"/>
  <c r="F1932" i="3"/>
  <c r="G1932" i="3"/>
  <c r="H1932" i="3"/>
  <c r="J1932" i="3"/>
  <c r="K1932" i="3"/>
  <c r="L1932" i="3"/>
  <c r="M1932" i="3"/>
  <c r="AN1932" i="3"/>
  <c r="AO1932" i="3"/>
  <c r="AP1932" i="3"/>
  <c r="AQ1932" i="3"/>
  <c r="AR1932" i="3"/>
  <c r="AS1932" i="3"/>
  <c r="AT1932" i="3"/>
  <c r="AU1932" i="3"/>
  <c r="BC1932" i="3"/>
  <c r="C1933" i="3"/>
  <c r="D1933" i="3"/>
  <c r="E1933" i="3"/>
  <c r="F1933" i="3"/>
  <c r="G1933" i="3"/>
  <c r="H1933" i="3"/>
  <c r="J1933" i="3"/>
  <c r="K1933" i="3"/>
  <c r="L1933" i="3"/>
  <c r="M1933" i="3"/>
  <c r="AN1933" i="3"/>
  <c r="AO1933" i="3"/>
  <c r="AP1933" i="3"/>
  <c r="AQ1933" i="3"/>
  <c r="AR1933" i="3"/>
  <c r="AS1933" i="3"/>
  <c r="AT1933" i="3"/>
  <c r="AU1933" i="3"/>
  <c r="BC1933" i="3"/>
  <c r="C1934" i="3"/>
  <c r="D1934" i="3"/>
  <c r="E1934" i="3"/>
  <c r="F1934" i="3"/>
  <c r="G1934" i="3"/>
  <c r="H1934" i="3"/>
  <c r="J1934" i="3"/>
  <c r="K1934" i="3"/>
  <c r="L1934" i="3"/>
  <c r="M1934" i="3"/>
  <c r="AN1934" i="3"/>
  <c r="AO1934" i="3"/>
  <c r="AP1934" i="3"/>
  <c r="AQ1934" i="3"/>
  <c r="AR1934" i="3"/>
  <c r="AS1934" i="3"/>
  <c r="AT1934" i="3"/>
  <c r="AU1934" i="3"/>
  <c r="BC1934" i="3"/>
  <c r="C1935" i="3"/>
  <c r="D1935" i="3"/>
  <c r="E1935" i="3"/>
  <c r="F1935" i="3"/>
  <c r="G1935" i="3"/>
  <c r="H1935" i="3"/>
  <c r="J1935" i="3"/>
  <c r="K1935" i="3"/>
  <c r="L1935" i="3"/>
  <c r="M1935" i="3"/>
  <c r="AN1935" i="3"/>
  <c r="AO1935" i="3"/>
  <c r="AP1935" i="3"/>
  <c r="AQ1935" i="3"/>
  <c r="AR1935" i="3"/>
  <c r="AS1935" i="3"/>
  <c r="AT1935" i="3"/>
  <c r="AU1935" i="3"/>
  <c r="BC1935" i="3"/>
  <c r="C1936" i="3"/>
  <c r="D1936" i="3"/>
  <c r="E1936" i="3"/>
  <c r="F1936" i="3"/>
  <c r="G1936" i="3"/>
  <c r="H1936" i="3"/>
  <c r="J1936" i="3"/>
  <c r="K1936" i="3"/>
  <c r="L1936" i="3"/>
  <c r="M1936" i="3"/>
  <c r="AN1936" i="3"/>
  <c r="AO1936" i="3"/>
  <c r="AP1936" i="3"/>
  <c r="AQ1936" i="3"/>
  <c r="AR1936" i="3"/>
  <c r="AS1936" i="3"/>
  <c r="AT1936" i="3"/>
  <c r="AU1936" i="3"/>
  <c r="BC1936" i="3"/>
  <c r="C1937" i="3"/>
  <c r="D1937" i="3"/>
  <c r="E1937" i="3"/>
  <c r="F1937" i="3"/>
  <c r="G1937" i="3"/>
  <c r="H1937" i="3"/>
  <c r="J1937" i="3"/>
  <c r="K1937" i="3"/>
  <c r="L1937" i="3"/>
  <c r="M1937" i="3"/>
  <c r="AN1937" i="3"/>
  <c r="AO1937" i="3"/>
  <c r="AP1937" i="3"/>
  <c r="AQ1937" i="3"/>
  <c r="AR1937" i="3"/>
  <c r="AS1937" i="3"/>
  <c r="AT1937" i="3"/>
  <c r="AU1937" i="3"/>
  <c r="BC1937" i="3"/>
  <c r="C1938" i="3"/>
  <c r="D1938" i="3"/>
  <c r="E1938" i="3"/>
  <c r="F1938" i="3"/>
  <c r="G1938" i="3"/>
  <c r="H1938" i="3"/>
  <c r="J1938" i="3"/>
  <c r="K1938" i="3"/>
  <c r="L1938" i="3"/>
  <c r="M1938" i="3"/>
  <c r="AN1938" i="3"/>
  <c r="AO1938" i="3"/>
  <c r="AP1938" i="3"/>
  <c r="AQ1938" i="3"/>
  <c r="AR1938" i="3"/>
  <c r="AS1938" i="3"/>
  <c r="AT1938" i="3"/>
  <c r="AU1938" i="3"/>
  <c r="BC1938" i="3"/>
  <c r="C1939" i="3"/>
  <c r="D1939" i="3"/>
  <c r="E1939" i="3"/>
  <c r="F1939" i="3"/>
  <c r="G1939" i="3"/>
  <c r="H1939" i="3"/>
  <c r="J1939" i="3"/>
  <c r="K1939" i="3"/>
  <c r="L1939" i="3"/>
  <c r="M1939" i="3"/>
  <c r="AN1939" i="3"/>
  <c r="AO1939" i="3"/>
  <c r="AP1939" i="3"/>
  <c r="AQ1939" i="3"/>
  <c r="AR1939" i="3"/>
  <c r="AS1939" i="3"/>
  <c r="AT1939" i="3"/>
  <c r="AU1939" i="3"/>
  <c r="BC1939" i="3"/>
  <c r="C1940" i="3"/>
  <c r="D1940" i="3"/>
  <c r="E1940" i="3"/>
  <c r="F1940" i="3"/>
  <c r="G1940" i="3"/>
  <c r="H1940" i="3"/>
  <c r="J1940" i="3"/>
  <c r="K1940" i="3"/>
  <c r="L1940" i="3"/>
  <c r="M1940" i="3"/>
  <c r="AN1940" i="3"/>
  <c r="AO1940" i="3"/>
  <c r="AP1940" i="3"/>
  <c r="AQ1940" i="3"/>
  <c r="AR1940" i="3"/>
  <c r="AS1940" i="3"/>
  <c r="AT1940" i="3"/>
  <c r="AU1940" i="3"/>
  <c r="BC1940" i="3"/>
  <c r="C1941" i="3"/>
  <c r="D1941" i="3"/>
  <c r="E1941" i="3"/>
  <c r="F1941" i="3"/>
  <c r="G1941" i="3"/>
  <c r="H1941" i="3"/>
  <c r="J1941" i="3"/>
  <c r="K1941" i="3"/>
  <c r="L1941" i="3"/>
  <c r="M1941" i="3"/>
  <c r="AN1941" i="3"/>
  <c r="AO1941" i="3"/>
  <c r="AP1941" i="3"/>
  <c r="AQ1941" i="3"/>
  <c r="AR1941" i="3"/>
  <c r="AS1941" i="3"/>
  <c r="AT1941" i="3"/>
  <c r="AU1941" i="3"/>
  <c r="BC1941" i="3"/>
  <c r="C1942" i="3"/>
  <c r="D1942" i="3"/>
  <c r="E1942" i="3"/>
  <c r="F1942" i="3"/>
  <c r="G1942" i="3"/>
  <c r="H1942" i="3"/>
  <c r="J1942" i="3"/>
  <c r="K1942" i="3"/>
  <c r="L1942" i="3"/>
  <c r="M1942" i="3"/>
  <c r="AN1942" i="3"/>
  <c r="AO1942" i="3"/>
  <c r="AP1942" i="3"/>
  <c r="AQ1942" i="3"/>
  <c r="AR1942" i="3"/>
  <c r="AS1942" i="3"/>
  <c r="AT1942" i="3"/>
  <c r="AU1942" i="3"/>
  <c r="BC1942" i="3"/>
  <c r="C1943" i="3"/>
  <c r="D1943" i="3"/>
  <c r="E1943" i="3"/>
  <c r="F1943" i="3"/>
  <c r="G1943" i="3"/>
  <c r="H1943" i="3"/>
  <c r="J1943" i="3"/>
  <c r="K1943" i="3"/>
  <c r="L1943" i="3"/>
  <c r="M1943" i="3"/>
  <c r="AN1943" i="3"/>
  <c r="AO1943" i="3"/>
  <c r="AP1943" i="3"/>
  <c r="AQ1943" i="3"/>
  <c r="AR1943" i="3"/>
  <c r="AS1943" i="3"/>
  <c r="AT1943" i="3"/>
  <c r="AU1943" i="3"/>
  <c r="BC1943" i="3"/>
  <c r="C1944" i="3"/>
  <c r="D1944" i="3"/>
  <c r="E1944" i="3"/>
  <c r="F1944" i="3"/>
  <c r="G1944" i="3"/>
  <c r="H1944" i="3"/>
  <c r="J1944" i="3"/>
  <c r="K1944" i="3"/>
  <c r="L1944" i="3"/>
  <c r="M1944" i="3"/>
  <c r="AN1944" i="3"/>
  <c r="AO1944" i="3"/>
  <c r="AP1944" i="3"/>
  <c r="AQ1944" i="3"/>
  <c r="AR1944" i="3"/>
  <c r="AS1944" i="3"/>
  <c r="AT1944" i="3"/>
  <c r="AU1944" i="3"/>
  <c r="BC1944" i="3"/>
  <c r="C1945" i="3"/>
  <c r="D1945" i="3"/>
  <c r="E1945" i="3"/>
  <c r="F1945" i="3"/>
  <c r="G1945" i="3"/>
  <c r="H1945" i="3"/>
  <c r="J1945" i="3"/>
  <c r="K1945" i="3"/>
  <c r="L1945" i="3"/>
  <c r="M1945" i="3"/>
  <c r="AN1945" i="3"/>
  <c r="AO1945" i="3"/>
  <c r="AP1945" i="3"/>
  <c r="AQ1945" i="3"/>
  <c r="AR1945" i="3"/>
  <c r="AS1945" i="3"/>
  <c r="AT1945" i="3"/>
  <c r="AU1945" i="3"/>
  <c r="BC1945" i="3"/>
  <c r="C1946" i="3"/>
  <c r="D1946" i="3"/>
  <c r="E1946" i="3"/>
  <c r="F1946" i="3"/>
  <c r="G1946" i="3"/>
  <c r="H1946" i="3"/>
  <c r="J1946" i="3"/>
  <c r="K1946" i="3"/>
  <c r="L1946" i="3"/>
  <c r="M1946" i="3"/>
  <c r="AN1946" i="3"/>
  <c r="AO1946" i="3"/>
  <c r="AP1946" i="3"/>
  <c r="AQ1946" i="3"/>
  <c r="AR1946" i="3"/>
  <c r="AS1946" i="3"/>
  <c r="AT1946" i="3"/>
  <c r="AU1946" i="3"/>
  <c r="BC1946" i="3"/>
  <c r="C1947" i="3"/>
  <c r="D1947" i="3"/>
  <c r="E1947" i="3"/>
  <c r="F1947" i="3"/>
  <c r="G1947" i="3"/>
  <c r="H1947" i="3"/>
  <c r="J1947" i="3"/>
  <c r="K1947" i="3"/>
  <c r="L1947" i="3"/>
  <c r="M1947" i="3"/>
  <c r="AN1947" i="3"/>
  <c r="AO1947" i="3"/>
  <c r="AP1947" i="3"/>
  <c r="AQ1947" i="3"/>
  <c r="AR1947" i="3"/>
  <c r="AS1947" i="3"/>
  <c r="AT1947" i="3"/>
  <c r="AU1947" i="3"/>
  <c r="BC1947" i="3"/>
  <c r="C1948" i="3"/>
  <c r="D1948" i="3"/>
  <c r="E1948" i="3"/>
  <c r="F1948" i="3"/>
  <c r="G1948" i="3"/>
  <c r="H1948" i="3"/>
  <c r="J1948" i="3"/>
  <c r="K1948" i="3"/>
  <c r="L1948" i="3"/>
  <c r="M1948" i="3"/>
  <c r="AN1948" i="3"/>
  <c r="AO1948" i="3"/>
  <c r="AP1948" i="3"/>
  <c r="AQ1948" i="3"/>
  <c r="AR1948" i="3"/>
  <c r="AS1948" i="3"/>
  <c r="AT1948" i="3"/>
  <c r="AU1948" i="3"/>
  <c r="BC1948" i="3"/>
  <c r="C1949" i="3"/>
  <c r="D1949" i="3"/>
  <c r="E1949" i="3"/>
  <c r="F1949" i="3"/>
  <c r="G1949" i="3"/>
  <c r="H1949" i="3"/>
  <c r="J1949" i="3"/>
  <c r="K1949" i="3"/>
  <c r="L1949" i="3"/>
  <c r="M1949" i="3"/>
  <c r="AN1949" i="3"/>
  <c r="AO1949" i="3"/>
  <c r="AP1949" i="3"/>
  <c r="AQ1949" i="3"/>
  <c r="AR1949" i="3"/>
  <c r="AS1949" i="3"/>
  <c r="AT1949" i="3"/>
  <c r="AU1949" i="3"/>
  <c r="BC1949" i="3"/>
  <c r="C1950" i="3"/>
  <c r="D1950" i="3"/>
  <c r="E1950" i="3"/>
  <c r="F1950" i="3"/>
  <c r="G1950" i="3"/>
  <c r="H1950" i="3"/>
  <c r="J1950" i="3"/>
  <c r="K1950" i="3"/>
  <c r="L1950" i="3"/>
  <c r="M1950" i="3"/>
  <c r="AN1950" i="3"/>
  <c r="AO1950" i="3"/>
  <c r="AP1950" i="3"/>
  <c r="AQ1950" i="3"/>
  <c r="AR1950" i="3"/>
  <c r="AS1950" i="3"/>
  <c r="AT1950" i="3"/>
  <c r="AU1950" i="3"/>
  <c r="BC1950" i="3"/>
  <c r="C1951" i="3"/>
  <c r="D1951" i="3"/>
  <c r="E1951" i="3"/>
  <c r="F1951" i="3"/>
  <c r="G1951" i="3"/>
  <c r="H1951" i="3"/>
  <c r="J1951" i="3"/>
  <c r="K1951" i="3"/>
  <c r="L1951" i="3"/>
  <c r="M1951" i="3"/>
  <c r="AN1951" i="3"/>
  <c r="AO1951" i="3"/>
  <c r="AP1951" i="3"/>
  <c r="AQ1951" i="3"/>
  <c r="AR1951" i="3"/>
  <c r="AS1951" i="3"/>
  <c r="AT1951" i="3"/>
  <c r="AU1951" i="3"/>
  <c r="BC1951" i="3"/>
  <c r="C1952" i="3"/>
  <c r="D1952" i="3"/>
  <c r="E1952" i="3"/>
  <c r="F1952" i="3"/>
  <c r="G1952" i="3"/>
  <c r="H1952" i="3"/>
  <c r="J1952" i="3"/>
  <c r="K1952" i="3"/>
  <c r="L1952" i="3"/>
  <c r="M1952" i="3"/>
  <c r="AN1952" i="3"/>
  <c r="AO1952" i="3"/>
  <c r="AP1952" i="3"/>
  <c r="AQ1952" i="3"/>
  <c r="AR1952" i="3"/>
  <c r="AS1952" i="3"/>
  <c r="AT1952" i="3"/>
  <c r="AU1952" i="3"/>
  <c r="BC1952" i="3"/>
  <c r="C1953" i="3"/>
  <c r="D1953" i="3"/>
  <c r="E1953" i="3"/>
  <c r="F1953" i="3"/>
  <c r="G1953" i="3"/>
  <c r="H1953" i="3"/>
  <c r="J1953" i="3"/>
  <c r="K1953" i="3"/>
  <c r="L1953" i="3"/>
  <c r="M1953" i="3"/>
  <c r="AN1953" i="3"/>
  <c r="AO1953" i="3"/>
  <c r="AP1953" i="3"/>
  <c r="AQ1953" i="3"/>
  <c r="AR1953" i="3"/>
  <c r="AS1953" i="3"/>
  <c r="AT1953" i="3"/>
  <c r="AU1953" i="3"/>
  <c r="BC1953" i="3"/>
  <c r="C1954" i="3"/>
  <c r="D1954" i="3"/>
  <c r="E1954" i="3"/>
  <c r="F1954" i="3"/>
  <c r="G1954" i="3"/>
  <c r="H1954" i="3"/>
  <c r="J1954" i="3"/>
  <c r="K1954" i="3"/>
  <c r="L1954" i="3"/>
  <c r="M1954" i="3"/>
  <c r="AN1954" i="3"/>
  <c r="AO1954" i="3"/>
  <c r="AP1954" i="3"/>
  <c r="AQ1954" i="3"/>
  <c r="AR1954" i="3"/>
  <c r="AS1954" i="3"/>
  <c r="AT1954" i="3"/>
  <c r="AU1954" i="3"/>
  <c r="BC1954" i="3"/>
  <c r="C1955" i="3"/>
  <c r="D1955" i="3"/>
  <c r="E1955" i="3"/>
  <c r="F1955" i="3"/>
  <c r="G1955" i="3"/>
  <c r="H1955" i="3"/>
  <c r="J1955" i="3"/>
  <c r="K1955" i="3"/>
  <c r="L1955" i="3"/>
  <c r="M1955" i="3"/>
  <c r="AN1955" i="3"/>
  <c r="AO1955" i="3"/>
  <c r="AP1955" i="3"/>
  <c r="AQ1955" i="3"/>
  <c r="AR1955" i="3"/>
  <c r="AS1955" i="3"/>
  <c r="AT1955" i="3"/>
  <c r="AU1955" i="3"/>
  <c r="BC1955" i="3"/>
  <c r="C1956" i="3"/>
  <c r="D1956" i="3"/>
  <c r="E1956" i="3"/>
  <c r="F1956" i="3"/>
  <c r="G1956" i="3"/>
  <c r="H1956" i="3"/>
  <c r="J1956" i="3"/>
  <c r="K1956" i="3"/>
  <c r="L1956" i="3"/>
  <c r="M1956" i="3"/>
  <c r="AN1956" i="3"/>
  <c r="AO1956" i="3"/>
  <c r="AP1956" i="3"/>
  <c r="AQ1956" i="3"/>
  <c r="AR1956" i="3"/>
  <c r="AS1956" i="3"/>
  <c r="AT1956" i="3"/>
  <c r="AU1956" i="3"/>
  <c r="BC1956" i="3"/>
  <c r="C1957" i="3"/>
  <c r="D1957" i="3"/>
  <c r="E1957" i="3"/>
  <c r="F1957" i="3"/>
  <c r="G1957" i="3"/>
  <c r="H1957" i="3"/>
  <c r="J1957" i="3"/>
  <c r="K1957" i="3"/>
  <c r="L1957" i="3"/>
  <c r="M1957" i="3"/>
  <c r="AN1957" i="3"/>
  <c r="AO1957" i="3"/>
  <c r="AP1957" i="3"/>
  <c r="AQ1957" i="3"/>
  <c r="AR1957" i="3"/>
  <c r="AS1957" i="3"/>
  <c r="AT1957" i="3"/>
  <c r="AU1957" i="3"/>
  <c r="BC1957" i="3"/>
  <c r="C1958" i="3"/>
  <c r="D1958" i="3"/>
  <c r="E1958" i="3"/>
  <c r="F1958" i="3"/>
  <c r="G1958" i="3"/>
  <c r="H1958" i="3"/>
  <c r="J1958" i="3"/>
  <c r="K1958" i="3"/>
  <c r="L1958" i="3"/>
  <c r="M1958" i="3"/>
  <c r="AN1958" i="3"/>
  <c r="AO1958" i="3"/>
  <c r="AP1958" i="3"/>
  <c r="AQ1958" i="3"/>
  <c r="AR1958" i="3"/>
  <c r="AS1958" i="3"/>
  <c r="AT1958" i="3"/>
  <c r="AU1958" i="3"/>
  <c r="BC1958" i="3"/>
  <c r="C1959" i="3"/>
  <c r="D1959" i="3"/>
  <c r="E1959" i="3"/>
  <c r="F1959" i="3"/>
  <c r="G1959" i="3"/>
  <c r="H1959" i="3"/>
  <c r="J1959" i="3"/>
  <c r="K1959" i="3"/>
  <c r="L1959" i="3"/>
  <c r="M1959" i="3"/>
  <c r="AN1959" i="3"/>
  <c r="AO1959" i="3"/>
  <c r="AP1959" i="3"/>
  <c r="AQ1959" i="3"/>
  <c r="AR1959" i="3"/>
  <c r="AS1959" i="3"/>
  <c r="AT1959" i="3"/>
  <c r="AU1959" i="3"/>
  <c r="BC1959" i="3"/>
  <c r="C1960" i="3"/>
  <c r="D1960" i="3"/>
  <c r="E1960" i="3"/>
  <c r="F1960" i="3"/>
  <c r="G1960" i="3"/>
  <c r="H1960" i="3"/>
  <c r="J1960" i="3"/>
  <c r="K1960" i="3"/>
  <c r="L1960" i="3"/>
  <c r="M1960" i="3"/>
  <c r="AN1960" i="3"/>
  <c r="AO1960" i="3"/>
  <c r="AP1960" i="3"/>
  <c r="AQ1960" i="3"/>
  <c r="AR1960" i="3"/>
  <c r="AS1960" i="3"/>
  <c r="AT1960" i="3"/>
  <c r="AU1960" i="3"/>
  <c r="BC1960" i="3"/>
  <c r="C1961" i="3"/>
  <c r="D1961" i="3"/>
  <c r="E1961" i="3"/>
  <c r="F1961" i="3"/>
  <c r="G1961" i="3"/>
  <c r="H1961" i="3"/>
  <c r="J1961" i="3"/>
  <c r="K1961" i="3"/>
  <c r="L1961" i="3"/>
  <c r="M1961" i="3"/>
  <c r="AN1961" i="3"/>
  <c r="AO1961" i="3"/>
  <c r="AP1961" i="3"/>
  <c r="AQ1961" i="3"/>
  <c r="AR1961" i="3"/>
  <c r="AS1961" i="3"/>
  <c r="AT1961" i="3"/>
  <c r="AU1961" i="3"/>
  <c r="BC1961" i="3"/>
  <c r="C1962" i="3"/>
  <c r="D1962" i="3"/>
  <c r="E1962" i="3"/>
  <c r="F1962" i="3"/>
  <c r="G1962" i="3"/>
  <c r="H1962" i="3"/>
  <c r="J1962" i="3"/>
  <c r="K1962" i="3"/>
  <c r="L1962" i="3"/>
  <c r="M1962" i="3"/>
  <c r="AN1962" i="3"/>
  <c r="AO1962" i="3"/>
  <c r="AP1962" i="3"/>
  <c r="AQ1962" i="3"/>
  <c r="AR1962" i="3"/>
  <c r="AS1962" i="3"/>
  <c r="AT1962" i="3"/>
  <c r="AU1962" i="3"/>
  <c r="BC1962" i="3"/>
  <c r="C1963" i="3"/>
  <c r="D1963" i="3"/>
  <c r="E1963" i="3"/>
  <c r="F1963" i="3"/>
  <c r="G1963" i="3"/>
  <c r="H1963" i="3"/>
  <c r="J1963" i="3"/>
  <c r="K1963" i="3"/>
  <c r="L1963" i="3"/>
  <c r="M1963" i="3"/>
  <c r="AN1963" i="3"/>
  <c r="AO1963" i="3"/>
  <c r="AP1963" i="3"/>
  <c r="AQ1963" i="3"/>
  <c r="AR1963" i="3"/>
  <c r="AS1963" i="3"/>
  <c r="AT1963" i="3"/>
  <c r="AU1963" i="3"/>
  <c r="BC1963" i="3"/>
  <c r="C1964" i="3"/>
  <c r="D1964" i="3"/>
  <c r="E1964" i="3"/>
  <c r="F1964" i="3"/>
  <c r="G1964" i="3"/>
  <c r="H1964" i="3"/>
  <c r="J1964" i="3"/>
  <c r="K1964" i="3"/>
  <c r="L1964" i="3"/>
  <c r="M1964" i="3"/>
  <c r="AN1964" i="3"/>
  <c r="AO1964" i="3"/>
  <c r="AP1964" i="3"/>
  <c r="AQ1964" i="3"/>
  <c r="AR1964" i="3"/>
  <c r="AS1964" i="3"/>
  <c r="AT1964" i="3"/>
  <c r="AU1964" i="3"/>
  <c r="BC1964" i="3"/>
  <c r="C1965" i="3"/>
  <c r="D1965" i="3"/>
  <c r="E1965" i="3"/>
  <c r="F1965" i="3"/>
  <c r="G1965" i="3"/>
  <c r="H1965" i="3"/>
  <c r="J1965" i="3"/>
  <c r="K1965" i="3"/>
  <c r="L1965" i="3"/>
  <c r="M1965" i="3"/>
  <c r="AN1965" i="3"/>
  <c r="AO1965" i="3"/>
  <c r="AP1965" i="3"/>
  <c r="AQ1965" i="3"/>
  <c r="AR1965" i="3"/>
  <c r="AS1965" i="3"/>
  <c r="AT1965" i="3"/>
  <c r="AU1965" i="3"/>
  <c r="BC1965" i="3"/>
  <c r="C1966" i="3"/>
  <c r="D1966" i="3"/>
  <c r="E1966" i="3"/>
  <c r="F1966" i="3"/>
  <c r="G1966" i="3"/>
  <c r="H1966" i="3"/>
  <c r="J1966" i="3"/>
  <c r="K1966" i="3"/>
  <c r="L1966" i="3"/>
  <c r="M1966" i="3"/>
  <c r="AN1966" i="3"/>
  <c r="AO1966" i="3"/>
  <c r="AP1966" i="3"/>
  <c r="AQ1966" i="3"/>
  <c r="AR1966" i="3"/>
  <c r="AS1966" i="3"/>
  <c r="AT1966" i="3"/>
  <c r="AU1966" i="3"/>
  <c r="BC1966" i="3"/>
  <c r="C1967" i="3"/>
  <c r="D1967" i="3"/>
  <c r="E1967" i="3"/>
  <c r="F1967" i="3"/>
  <c r="G1967" i="3"/>
  <c r="H1967" i="3"/>
  <c r="J1967" i="3"/>
  <c r="K1967" i="3"/>
  <c r="L1967" i="3"/>
  <c r="M1967" i="3"/>
  <c r="AN1967" i="3"/>
  <c r="AO1967" i="3"/>
  <c r="AP1967" i="3"/>
  <c r="AQ1967" i="3"/>
  <c r="AR1967" i="3"/>
  <c r="AS1967" i="3"/>
  <c r="AT1967" i="3"/>
  <c r="AU1967" i="3"/>
  <c r="BC1967" i="3"/>
  <c r="C1968" i="3"/>
  <c r="D1968" i="3"/>
  <c r="E1968" i="3"/>
  <c r="F1968" i="3"/>
  <c r="G1968" i="3"/>
  <c r="H1968" i="3"/>
  <c r="J1968" i="3"/>
  <c r="K1968" i="3"/>
  <c r="L1968" i="3"/>
  <c r="M1968" i="3"/>
  <c r="AN1968" i="3"/>
  <c r="AO1968" i="3"/>
  <c r="AP1968" i="3"/>
  <c r="AQ1968" i="3"/>
  <c r="AR1968" i="3"/>
  <c r="AS1968" i="3"/>
  <c r="AT1968" i="3"/>
  <c r="AU1968" i="3"/>
  <c r="BM1968" i="3"/>
  <c r="BN1968" i="3"/>
  <c r="BO1968" i="3"/>
  <c r="BP1968" i="3"/>
  <c r="BQ1968" i="3"/>
  <c r="BS1968" i="3"/>
  <c r="BT1968" i="3"/>
  <c r="BU1968" i="3"/>
  <c r="BV1968" i="3"/>
  <c r="BW1968" i="3"/>
  <c r="BX1968" i="3"/>
  <c r="C1970" i="3"/>
  <c r="D1970" i="3"/>
  <c r="E1970" i="3"/>
  <c r="F1970" i="3"/>
  <c r="G1970" i="3"/>
  <c r="H1970" i="3"/>
  <c r="J1970" i="3"/>
  <c r="K1970" i="3"/>
  <c r="L1970" i="3"/>
  <c r="M1970" i="3"/>
  <c r="AN1970" i="3"/>
  <c r="AO1970" i="3"/>
  <c r="AP1970" i="3"/>
  <c r="AQ1970" i="3"/>
  <c r="AR1970" i="3"/>
  <c r="AS1970" i="3"/>
  <c r="AT1970" i="3"/>
  <c r="AU1970" i="3"/>
  <c r="BC1970" i="3"/>
  <c r="C1971" i="3"/>
  <c r="D1971" i="3"/>
  <c r="E1971" i="3"/>
  <c r="F1971" i="3"/>
  <c r="G1971" i="3"/>
  <c r="H1971" i="3"/>
  <c r="J1971" i="3"/>
  <c r="K1971" i="3"/>
  <c r="L1971" i="3"/>
  <c r="M1971" i="3"/>
  <c r="AN1971" i="3"/>
  <c r="AO1971" i="3"/>
  <c r="AP1971" i="3"/>
  <c r="AQ1971" i="3"/>
  <c r="AR1971" i="3"/>
  <c r="AS1971" i="3"/>
  <c r="AT1971" i="3"/>
  <c r="AU1971" i="3"/>
  <c r="BC1971" i="3"/>
  <c r="C1972" i="3"/>
  <c r="D1972" i="3"/>
  <c r="E1972" i="3"/>
  <c r="F1972" i="3"/>
  <c r="G1972" i="3"/>
  <c r="H1972" i="3"/>
  <c r="J1972" i="3"/>
  <c r="K1972" i="3"/>
  <c r="L1972" i="3"/>
  <c r="M1972" i="3"/>
  <c r="AN1972" i="3"/>
  <c r="AO1972" i="3"/>
  <c r="AP1972" i="3"/>
  <c r="AQ1972" i="3"/>
  <c r="AR1972" i="3"/>
  <c r="AS1972" i="3"/>
  <c r="AT1972" i="3"/>
  <c r="AU1972" i="3"/>
  <c r="BC1972" i="3"/>
  <c r="C1973" i="3"/>
  <c r="D1973" i="3"/>
  <c r="E1973" i="3"/>
  <c r="F1973" i="3"/>
  <c r="G1973" i="3"/>
  <c r="H1973" i="3"/>
  <c r="J1973" i="3"/>
  <c r="K1973" i="3"/>
  <c r="L1973" i="3"/>
  <c r="M1973" i="3"/>
  <c r="AN1973" i="3"/>
  <c r="AO1973" i="3"/>
  <c r="AP1973" i="3"/>
  <c r="AQ1973" i="3"/>
  <c r="AR1973" i="3"/>
  <c r="AS1973" i="3"/>
  <c r="AT1973" i="3"/>
  <c r="AU1973" i="3"/>
  <c r="BC1973" i="3"/>
  <c r="C1974" i="3"/>
  <c r="D1974" i="3"/>
  <c r="E1974" i="3"/>
  <c r="F1974" i="3"/>
  <c r="G1974" i="3"/>
  <c r="H1974" i="3"/>
  <c r="J1974" i="3"/>
  <c r="K1974" i="3"/>
  <c r="L1974" i="3"/>
  <c r="M1974" i="3"/>
  <c r="AN1974" i="3"/>
  <c r="AO1974" i="3"/>
  <c r="AP1974" i="3"/>
  <c r="AQ1974" i="3"/>
  <c r="AR1974" i="3"/>
  <c r="AS1974" i="3"/>
  <c r="AT1974" i="3"/>
  <c r="AU1974" i="3"/>
  <c r="BC1974" i="3"/>
  <c r="C1975" i="3"/>
  <c r="D1975" i="3"/>
  <c r="E1975" i="3"/>
  <c r="F1975" i="3"/>
  <c r="G1975" i="3"/>
  <c r="H1975" i="3"/>
  <c r="J1975" i="3"/>
  <c r="K1975" i="3"/>
  <c r="L1975" i="3"/>
  <c r="M1975" i="3"/>
  <c r="AN1975" i="3"/>
  <c r="AO1975" i="3"/>
  <c r="AP1975" i="3"/>
  <c r="AQ1975" i="3"/>
  <c r="AR1975" i="3"/>
  <c r="AS1975" i="3"/>
  <c r="AT1975" i="3"/>
  <c r="AU1975" i="3"/>
  <c r="BC1975" i="3"/>
  <c r="C1976" i="3"/>
  <c r="D1976" i="3"/>
  <c r="E1976" i="3"/>
  <c r="F1976" i="3"/>
  <c r="G1976" i="3"/>
  <c r="H1976" i="3"/>
  <c r="J1976" i="3"/>
  <c r="K1976" i="3"/>
  <c r="L1976" i="3"/>
  <c r="M1976" i="3"/>
  <c r="AN1976" i="3"/>
  <c r="AO1976" i="3"/>
  <c r="AP1976" i="3"/>
  <c r="AQ1976" i="3"/>
  <c r="AR1976" i="3"/>
  <c r="AS1976" i="3"/>
  <c r="AT1976" i="3"/>
  <c r="AU1976" i="3"/>
  <c r="BC1976" i="3"/>
  <c r="C1977" i="3"/>
  <c r="D1977" i="3"/>
  <c r="E1977" i="3"/>
  <c r="F1977" i="3"/>
  <c r="G1977" i="3"/>
  <c r="H1977" i="3"/>
  <c r="J1977" i="3"/>
  <c r="K1977" i="3"/>
  <c r="L1977" i="3"/>
  <c r="M1977" i="3"/>
  <c r="AN1977" i="3"/>
  <c r="AO1977" i="3"/>
  <c r="AP1977" i="3"/>
  <c r="AQ1977" i="3"/>
  <c r="AR1977" i="3"/>
  <c r="AS1977" i="3"/>
  <c r="AT1977" i="3"/>
  <c r="AU1977" i="3"/>
  <c r="BC1977" i="3"/>
  <c r="C1978" i="3"/>
  <c r="D1978" i="3"/>
  <c r="E1978" i="3"/>
  <c r="F1978" i="3"/>
  <c r="G1978" i="3"/>
  <c r="H1978" i="3"/>
  <c r="J1978" i="3"/>
  <c r="K1978" i="3"/>
  <c r="L1978" i="3"/>
  <c r="M1978" i="3"/>
  <c r="AN1978" i="3"/>
  <c r="AO1978" i="3"/>
  <c r="AP1978" i="3"/>
  <c r="AQ1978" i="3"/>
  <c r="AR1978" i="3"/>
  <c r="AS1978" i="3"/>
  <c r="AT1978" i="3"/>
  <c r="AU1978" i="3"/>
  <c r="BC1978" i="3"/>
  <c r="C1979" i="3"/>
  <c r="D1979" i="3"/>
  <c r="E1979" i="3"/>
  <c r="F1979" i="3"/>
  <c r="G1979" i="3"/>
  <c r="H1979" i="3"/>
  <c r="J1979" i="3"/>
  <c r="K1979" i="3"/>
  <c r="L1979" i="3"/>
  <c r="M1979" i="3"/>
  <c r="AN1979" i="3"/>
  <c r="AO1979" i="3"/>
  <c r="AP1979" i="3"/>
  <c r="AQ1979" i="3"/>
  <c r="AR1979" i="3"/>
  <c r="AS1979" i="3"/>
  <c r="AT1979" i="3"/>
  <c r="AU1979" i="3"/>
  <c r="BC1979" i="3"/>
  <c r="C1980" i="3"/>
  <c r="D1980" i="3"/>
  <c r="E1980" i="3"/>
  <c r="F1980" i="3"/>
  <c r="G1980" i="3"/>
  <c r="H1980" i="3"/>
  <c r="J1980" i="3"/>
  <c r="K1980" i="3"/>
  <c r="L1980" i="3"/>
  <c r="M1980" i="3"/>
  <c r="AN1980" i="3"/>
  <c r="AO1980" i="3"/>
  <c r="AP1980" i="3"/>
  <c r="AQ1980" i="3"/>
  <c r="AR1980" i="3"/>
  <c r="AS1980" i="3"/>
  <c r="AT1980" i="3"/>
  <c r="AU1980" i="3"/>
  <c r="BC1980" i="3"/>
  <c r="C1981" i="3"/>
  <c r="D1981" i="3"/>
  <c r="E1981" i="3"/>
  <c r="F1981" i="3"/>
  <c r="G1981" i="3"/>
  <c r="H1981" i="3"/>
  <c r="J1981" i="3"/>
  <c r="K1981" i="3"/>
  <c r="L1981" i="3"/>
  <c r="M1981" i="3"/>
  <c r="AN1981" i="3"/>
  <c r="AO1981" i="3"/>
  <c r="AP1981" i="3"/>
  <c r="AQ1981" i="3"/>
  <c r="AR1981" i="3"/>
  <c r="AS1981" i="3"/>
  <c r="AT1981" i="3"/>
  <c r="AU1981" i="3"/>
  <c r="BC1981" i="3"/>
  <c r="C1982" i="3"/>
  <c r="D1982" i="3"/>
  <c r="E1982" i="3"/>
  <c r="F1982" i="3"/>
  <c r="G1982" i="3"/>
  <c r="H1982" i="3"/>
  <c r="J1982" i="3"/>
  <c r="K1982" i="3"/>
  <c r="L1982" i="3"/>
  <c r="M1982" i="3"/>
  <c r="AN1982" i="3"/>
  <c r="AO1982" i="3"/>
  <c r="AP1982" i="3"/>
  <c r="AQ1982" i="3"/>
  <c r="AR1982" i="3"/>
  <c r="AS1982" i="3"/>
  <c r="AT1982" i="3"/>
  <c r="AU1982" i="3"/>
  <c r="BC1982" i="3"/>
  <c r="C1983" i="3"/>
  <c r="D1983" i="3"/>
  <c r="E1983" i="3"/>
  <c r="F1983" i="3"/>
  <c r="G1983" i="3"/>
  <c r="H1983" i="3"/>
  <c r="J1983" i="3"/>
  <c r="K1983" i="3"/>
  <c r="L1983" i="3"/>
  <c r="M1983" i="3"/>
  <c r="AN1983" i="3"/>
  <c r="AO1983" i="3"/>
  <c r="AP1983" i="3"/>
  <c r="AQ1983" i="3"/>
  <c r="AR1983" i="3"/>
  <c r="AS1983" i="3"/>
  <c r="AT1983" i="3"/>
  <c r="AU1983" i="3"/>
  <c r="BC1983" i="3"/>
  <c r="C1984" i="3"/>
  <c r="D1984" i="3"/>
  <c r="E1984" i="3"/>
  <c r="F1984" i="3"/>
  <c r="G1984" i="3"/>
  <c r="H1984" i="3"/>
  <c r="J1984" i="3"/>
  <c r="K1984" i="3"/>
  <c r="L1984" i="3"/>
  <c r="M1984" i="3"/>
  <c r="AN1984" i="3"/>
  <c r="AO1984" i="3"/>
  <c r="AP1984" i="3"/>
  <c r="AQ1984" i="3"/>
  <c r="AR1984" i="3"/>
  <c r="AS1984" i="3"/>
  <c r="AT1984" i="3"/>
  <c r="AU1984" i="3"/>
  <c r="BC1984" i="3"/>
  <c r="C1985" i="3"/>
  <c r="D1985" i="3"/>
  <c r="E1985" i="3"/>
  <c r="F1985" i="3"/>
  <c r="G1985" i="3"/>
  <c r="H1985" i="3"/>
  <c r="J1985" i="3"/>
  <c r="K1985" i="3"/>
  <c r="L1985" i="3"/>
  <c r="M1985" i="3"/>
  <c r="AN1985" i="3"/>
  <c r="AO1985" i="3"/>
  <c r="AP1985" i="3"/>
  <c r="AQ1985" i="3"/>
  <c r="AR1985" i="3"/>
  <c r="AS1985" i="3"/>
  <c r="AT1985" i="3"/>
  <c r="AU1985" i="3"/>
  <c r="BC1985" i="3"/>
  <c r="C1986" i="3"/>
  <c r="D1986" i="3"/>
  <c r="E1986" i="3"/>
  <c r="F1986" i="3"/>
  <c r="G1986" i="3"/>
  <c r="H1986" i="3"/>
  <c r="J1986" i="3"/>
  <c r="K1986" i="3"/>
  <c r="L1986" i="3"/>
  <c r="M1986" i="3"/>
  <c r="AN1986" i="3"/>
  <c r="AO1986" i="3"/>
  <c r="AP1986" i="3"/>
  <c r="AQ1986" i="3"/>
  <c r="AR1986" i="3"/>
  <c r="AS1986" i="3"/>
  <c r="AT1986" i="3"/>
  <c r="AU1986" i="3"/>
  <c r="BC1986" i="3"/>
  <c r="C1987" i="3"/>
  <c r="D1987" i="3"/>
  <c r="E1987" i="3"/>
  <c r="F1987" i="3"/>
  <c r="G1987" i="3"/>
  <c r="H1987" i="3"/>
  <c r="J1987" i="3"/>
  <c r="K1987" i="3"/>
  <c r="L1987" i="3"/>
  <c r="M1987" i="3"/>
  <c r="AN1987" i="3"/>
  <c r="AO1987" i="3"/>
  <c r="AP1987" i="3"/>
  <c r="AQ1987" i="3"/>
  <c r="AR1987" i="3"/>
  <c r="AS1987" i="3"/>
  <c r="AT1987" i="3"/>
  <c r="AU1987" i="3"/>
  <c r="BC1987" i="3"/>
  <c r="C1988" i="3"/>
  <c r="D1988" i="3"/>
  <c r="E1988" i="3"/>
  <c r="F1988" i="3"/>
  <c r="G1988" i="3"/>
  <c r="H1988" i="3"/>
  <c r="J1988" i="3"/>
  <c r="K1988" i="3"/>
  <c r="L1988" i="3"/>
  <c r="M1988" i="3"/>
  <c r="AN1988" i="3"/>
  <c r="AO1988" i="3"/>
  <c r="AP1988" i="3"/>
  <c r="AQ1988" i="3"/>
  <c r="AR1988" i="3"/>
  <c r="AS1988" i="3"/>
  <c r="AT1988" i="3"/>
  <c r="AU1988" i="3"/>
  <c r="BC1988" i="3"/>
  <c r="C1989" i="3"/>
  <c r="D1989" i="3"/>
  <c r="E1989" i="3"/>
  <c r="F1989" i="3"/>
  <c r="G1989" i="3"/>
  <c r="H1989" i="3"/>
  <c r="J1989" i="3"/>
  <c r="K1989" i="3"/>
  <c r="L1989" i="3"/>
  <c r="M1989" i="3"/>
  <c r="AN1989" i="3"/>
  <c r="AO1989" i="3"/>
  <c r="AP1989" i="3"/>
  <c r="AQ1989" i="3"/>
  <c r="AR1989" i="3"/>
  <c r="AS1989" i="3"/>
  <c r="AT1989" i="3"/>
  <c r="AU1989" i="3"/>
  <c r="BC1989" i="3"/>
  <c r="C1990" i="3"/>
  <c r="D1990" i="3"/>
  <c r="E1990" i="3"/>
  <c r="F1990" i="3"/>
  <c r="G1990" i="3"/>
  <c r="H1990" i="3"/>
  <c r="J1990" i="3"/>
  <c r="K1990" i="3"/>
  <c r="L1990" i="3"/>
  <c r="M1990" i="3"/>
  <c r="AN1990" i="3"/>
  <c r="AO1990" i="3"/>
  <c r="AP1990" i="3"/>
  <c r="AQ1990" i="3"/>
  <c r="AR1990" i="3"/>
  <c r="AS1990" i="3"/>
  <c r="AT1990" i="3"/>
  <c r="AU1990" i="3"/>
  <c r="BC1990" i="3"/>
  <c r="C1991" i="3"/>
  <c r="D1991" i="3"/>
  <c r="E1991" i="3"/>
  <c r="F1991" i="3"/>
  <c r="G1991" i="3"/>
  <c r="H1991" i="3"/>
  <c r="J1991" i="3"/>
  <c r="K1991" i="3"/>
  <c r="L1991" i="3"/>
  <c r="M1991" i="3"/>
  <c r="AN1991" i="3"/>
  <c r="AO1991" i="3"/>
  <c r="AP1991" i="3"/>
  <c r="AQ1991" i="3"/>
  <c r="AR1991" i="3"/>
  <c r="AS1991" i="3"/>
  <c r="AT1991" i="3"/>
  <c r="AU1991" i="3"/>
  <c r="BC1991" i="3"/>
  <c r="C1992" i="3"/>
  <c r="D1992" i="3"/>
  <c r="E1992" i="3"/>
  <c r="F1992" i="3"/>
  <c r="G1992" i="3"/>
  <c r="H1992" i="3"/>
  <c r="J1992" i="3"/>
  <c r="K1992" i="3"/>
  <c r="L1992" i="3"/>
  <c r="M1992" i="3"/>
  <c r="AN1992" i="3"/>
  <c r="AO1992" i="3"/>
  <c r="AP1992" i="3"/>
  <c r="AQ1992" i="3"/>
  <c r="AR1992" i="3"/>
  <c r="AS1992" i="3"/>
  <c r="AT1992" i="3"/>
  <c r="AU1992" i="3"/>
  <c r="BC1992" i="3"/>
  <c r="C1993" i="3"/>
  <c r="D1993" i="3"/>
  <c r="E1993" i="3"/>
  <c r="F1993" i="3"/>
  <c r="G1993" i="3"/>
  <c r="H1993" i="3"/>
  <c r="J1993" i="3"/>
  <c r="K1993" i="3"/>
  <c r="L1993" i="3"/>
  <c r="M1993" i="3"/>
  <c r="AN1993" i="3"/>
  <c r="AO1993" i="3"/>
  <c r="AP1993" i="3"/>
  <c r="AQ1993" i="3"/>
  <c r="AR1993" i="3"/>
  <c r="AS1993" i="3"/>
  <c r="AT1993" i="3"/>
  <c r="AU1993" i="3"/>
  <c r="BC1993" i="3"/>
  <c r="C1994" i="3"/>
  <c r="D1994" i="3"/>
  <c r="E1994" i="3"/>
  <c r="F1994" i="3"/>
  <c r="G1994" i="3"/>
  <c r="H1994" i="3"/>
  <c r="J1994" i="3"/>
  <c r="K1994" i="3"/>
  <c r="L1994" i="3"/>
  <c r="M1994" i="3"/>
  <c r="AN1994" i="3"/>
  <c r="AO1994" i="3"/>
  <c r="AP1994" i="3"/>
  <c r="AQ1994" i="3"/>
  <c r="AR1994" i="3"/>
  <c r="AS1994" i="3"/>
  <c r="AT1994" i="3"/>
  <c r="AU1994" i="3"/>
  <c r="BC1994" i="3"/>
  <c r="C1995" i="3"/>
  <c r="D1995" i="3"/>
  <c r="E1995" i="3"/>
  <c r="F1995" i="3"/>
  <c r="G1995" i="3"/>
  <c r="H1995" i="3"/>
  <c r="J1995" i="3"/>
  <c r="K1995" i="3"/>
  <c r="L1995" i="3"/>
  <c r="M1995" i="3"/>
  <c r="AN1995" i="3"/>
  <c r="AO1995" i="3"/>
  <c r="AP1995" i="3"/>
  <c r="AQ1995" i="3"/>
  <c r="AR1995" i="3"/>
  <c r="AS1995" i="3"/>
  <c r="AT1995" i="3"/>
  <c r="AU1995" i="3"/>
  <c r="BC1995" i="3"/>
  <c r="C1996" i="3"/>
  <c r="D1996" i="3"/>
  <c r="E1996" i="3"/>
  <c r="F1996" i="3"/>
  <c r="G1996" i="3"/>
  <c r="H1996" i="3"/>
  <c r="J1996" i="3"/>
  <c r="K1996" i="3"/>
  <c r="L1996" i="3"/>
  <c r="M1996" i="3"/>
  <c r="AN1996" i="3"/>
  <c r="AO1996" i="3"/>
  <c r="AP1996" i="3"/>
  <c r="AQ1996" i="3"/>
  <c r="AR1996" i="3"/>
  <c r="AS1996" i="3"/>
  <c r="AT1996" i="3"/>
  <c r="AU1996" i="3"/>
  <c r="BC1996" i="3"/>
  <c r="C1997" i="3"/>
  <c r="D1997" i="3"/>
  <c r="E1997" i="3"/>
  <c r="F1997" i="3"/>
  <c r="G1997" i="3"/>
  <c r="H1997" i="3"/>
  <c r="J1997" i="3"/>
  <c r="K1997" i="3"/>
  <c r="L1997" i="3"/>
  <c r="M1997" i="3"/>
  <c r="AN1997" i="3"/>
  <c r="AO1997" i="3"/>
  <c r="AP1997" i="3"/>
  <c r="AQ1997" i="3"/>
  <c r="AR1997" i="3"/>
  <c r="AS1997" i="3"/>
  <c r="AT1997" i="3"/>
  <c r="AU1997" i="3"/>
  <c r="BC1997" i="3"/>
  <c r="C1998" i="3"/>
  <c r="D1998" i="3"/>
  <c r="E1998" i="3"/>
  <c r="F1998" i="3"/>
  <c r="G1998" i="3"/>
  <c r="H1998" i="3"/>
  <c r="J1998" i="3"/>
  <c r="K1998" i="3"/>
  <c r="L1998" i="3"/>
  <c r="M1998" i="3"/>
  <c r="AN1998" i="3"/>
  <c r="AO1998" i="3"/>
  <c r="AP1998" i="3"/>
  <c r="AQ1998" i="3"/>
  <c r="AR1998" i="3"/>
  <c r="AS1998" i="3"/>
  <c r="AT1998" i="3"/>
  <c r="AU1998" i="3"/>
  <c r="BC1998" i="3"/>
  <c r="C1999" i="3"/>
  <c r="D1999" i="3"/>
  <c r="E1999" i="3"/>
  <c r="F1999" i="3"/>
  <c r="G1999" i="3"/>
  <c r="H1999" i="3"/>
  <c r="J1999" i="3"/>
  <c r="K1999" i="3"/>
  <c r="L1999" i="3"/>
  <c r="M1999" i="3"/>
  <c r="AN1999" i="3"/>
  <c r="AO1999" i="3"/>
  <c r="AP1999" i="3"/>
  <c r="AQ1999" i="3"/>
  <c r="AR1999" i="3"/>
  <c r="AS1999" i="3"/>
  <c r="AT1999" i="3"/>
  <c r="AU1999" i="3"/>
  <c r="BC1999" i="3"/>
  <c r="C2000" i="3"/>
  <c r="D2000" i="3"/>
  <c r="E2000" i="3"/>
  <c r="F2000" i="3"/>
  <c r="G2000" i="3"/>
  <c r="H2000" i="3"/>
  <c r="J2000" i="3"/>
  <c r="K2000" i="3"/>
  <c r="L2000" i="3"/>
  <c r="M2000" i="3"/>
  <c r="AN2000" i="3"/>
  <c r="AO2000" i="3"/>
  <c r="AP2000" i="3"/>
  <c r="AQ2000" i="3"/>
  <c r="AR2000" i="3"/>
  <c r="AS2000" i="3"/>
  <c r="AT2000" i="3"/>
  <c r="AU2000" i="3"/>
  <c r="BC2000" i="3"/>
  <c r="C2001" i="3"/>
  <c r="D2001" i="3"/>
  <c r="E2001" i="3"/>
  <c r="F2001" i="3"/>
  <c r="G2001" i="3"/>
  <c r="H2001" i="3"/>
  <c r="J2001" i="3"/>
  <c r="K2001" i="3"/>
  <c r="L2001" i="3"/>
  <c r="M2001" i="3"/>
  <c r="AN2001" i="3"/>
  <c r="AO2001" i="3"/>
  <c r="AP2001" i="3"/>
  <c r="AQ2001" i="3"/>
  <c r="AR2001" i="3"/>
  <c r="AS2001" i="3"/>
  <c r="AT2001" i="3"/>
  <c r="AU2001" i="3"/>
  <c r="BC2001" i="3"/>
  <c r="C2002" i="3"/>
  <c r="D2002" i="3"/>
  <c r="E2002" i="3"/>
  <c r="F2002" i="3"/>
  <c r="G2002" i="3"/>
  <c r="H2002" i="3"/>
  <c r="J2002" i="3"/>
  <c r="K2002" i="3"/>
  <c r="L2002" i="3"/>
  <c r="M2002" i="3"/>
  <c r="AN2002" i="3"/>
  <c r="AO2002" i="3"/>
  <c r="AP2002" i="3"/>
  <c r="AQ2002" i="3"/>
  <c r="AR2002" i="3"/>
  <c r="AS2002" i="3"/>
  <c r="AT2002" i="3"/>
  <c r="AU2002" i="3"/>
  <c r="BC2002" i="3"/>
  <c r="C2003" i="3"/>
  <c r="D2003" i="3"/>
  <c r="E2003" i="3"/>
  <c r="F2003" i="3"/>
  <c r="G2003" i="3"/>
  <c r="H2003" i="3"/>
  <c r="J2003" i="3"/>
  <c r="K2003" i="3"/>
  <c r="L2003" i="3"/>
  <c r="M2003" i="3"/>
  <c r="AN2003" i="3"/>
  <c r="AO2003" i="3"/>
  <c r="AP2003" i="3"/>
  <c r="AQ2003" i="3"/>
  <c r="AR2003" i="3"/>
  <c r="AS2003" i="3"/>
  <c r="AT2003" i="3"/>
  <c r="AU2003" i="3"/>
  <c r="BC2003" i="3"/>
  <c r="C2004" i="3"/>
  <c r="D2004" i="3"/>
  <c r="E2004" i="3"/>
  <c r="F2004" i="3"/>
  <c r="G2004" i="3"/>
  <c r="H2004" i="3"/>
  <c r="J2004" i="3"/>
  <c r="K2004" i="3"/>
  <c r="L2004" i="3"/>
  <c r="M2004" i="3"/>
  <c r="AN2004" i="3"/>
  <c r="AO2004" i="3"/>
  <c r="AP2004" i="3"/>
  <c r="AQ2004" i="3"/>
  <c r="AR2004" i="3"/>
  <c r="AS2004" i="3"/>
  <c r="AT2004" i="3"/>
  <c r="AU2004" i="3"/>
  <c r="BC2004" i="3"/>
  <c r="C2005" i="3"/>
  <c r="D2005" i="3"/>
  <c r="E2005" i="3"/>
  <c r="F2005" i="3"/>
  <c r="G2005" i="3"/>
  <c r="H2005" i="3"/>
  <c r="J2005" i="3"/>
  <c r="K2005" i="3"/>
  <c r="L2005" i="3"/>
  <c r="M2005" i="3"/>
  <c r="AN2005" i="3"/>
  <c r="AO2005" i="3"/>
  <c r="AP2005" i="3"/>
  <c r="AQ2005" i="3"/>
  <c r="AR2005" i="3"/>
  <c r="AS2005" i="3"/>
  <c r="AT2005" i="3"/>
  <c r="AU2005" i="3"/>
  <c r="BC2005" i="3"/>
  <c r="C2006" i="3"/>
  <c r="D2006" i="3"/>
  <c r="E2006" i="3"/>
  <c r="F2006" i="3"/>
  <c r="G2006" i="3"/>
  <c r="H2006" i="3"/>
  <c r="J2006" i="3"/>
  <c r="K2006" i="3"/>
  <c r="L2006" i="3"/>
  <c r="M2006" i="3"/>
  <c r="AN2006" i="3"/>
  <c r="AO2006" i="3"/>
  <c r="AP2006" i="3"/>
  <c r="AQ2006" i="3"/>
  <c r="AR2006" i="3"/>
  <c r="AS2006" i="3"/>
  <c r="AT2006" i="3"/>
  <c r="AU2006" i="3"/>
  <c r="BC2006" i="3"/>
  <c r="C2007" i="3"/>
  <c r="D2007" i="3"/>
  <c r="E2007" i="3"/>
  <c r="F2007" i="3"/>
  <c r="G2007" i="3"/>
  <c r="H2007" i="3"/>
  <c r="J2007" i="3"/>
  <c r="K2007" i="3"/>
  <c r="L2007" i="3"/>
  <c r="M2007" i="3"/>
  <c r="AN2007" i="3"/>
  <c r="AO2007" i="3"/>
  <c r="AP2007" i="3"/>
  <c r="AQ2007" i="3"/>
  <c r="AR2007" i="3"/>
  <c r="AS2007" i="3"/>
  <c r="AT2007" i="3"/>
  <c r="AU2007" i="3"/>
  <c r="BC2007" i="3"/>
  <c r="C2008" i="3"/>
  <c r="D2008" i="3"/>
  <c r="E2008" i="3"/>
  <c r="F2008" i="3"/>
  <c r="G2008" i="3"/>
  <c r="H2008" i="3"/>
  <c r="J2008" i="3"/>
  <c r="K2008" i="3"/>
  <c r="L2008" i="3"/>
  <c r="M2008" i="3"/>
  <c r="AN2008" i="3"/>
  <c r="AO2008" i="3"/>
  <c r="AP2008" i="3"/>
  <c r="AQ2008" i="3"/>
  <c r="AR2008" i="3"/>
  <c r="AS2008" i="3"/>
  <c r="AT2008" i="3"/>
  <c r="AU2008" i="3"/>
  <c r="BC2008" i="3"/>
  <c r="C2009" i="3"/>
  <c r="D2009" i="3"/>
  <c r="E2009" i="3"/>
  <c r="F2009" i="3"/>
  <c r="G2009" i="3"/>
  <c r="H2009" i="3"/>
  <c r="J2009" i="3"/>
  <c r="K2009" i="3"/>
  <c r="L2009" i="3"/>
  <c r="M2009" i="3"/>
  <c r="AN2009" i="3"/>
  <c r="AO2009" i="3"/>
  <c r="AP2009" i="3"/>
  <c r="AQ2009" i="3"/>
  <c r="AR2009" i="3"/>
  <c r="AS2009" i="3"/>
  <c r="AT2009" i="3"/>
  <c r="AU2009" i="3"/>
  <c r="BC2009" i="3"/>
  <c r="C2010" i="3"/>
  <c r="D2010" i="3"/>
  <c r="E2010" i="3"/>
  <c r="F2010" i="3"/>
  <c r="G2010" i="3"/>
  <c r="H2010" i="3"/>
  <c r="J2010" i="3"/>
  <c r="K2010" i="3"/>
  <c r="L2010" i="3"/>
  <c r="M2010" i="3"/>
  <c r="AN2010" i="3"/>
  <c r="AO2010" i="3"/>
  <c r="AP2010" i="3"/>
  <c r="AQ2010" i="3"/>
  <c r="AR2010" i="3"/>
  <c r="AS2010" i="3"/>
  <c r="AT2010" i="3"/>
  <c r="AU2010" i="3"/>
  <c r="BC2010" i="3"/>
  <c r="C2011" i="3"/>
  <c r="D2011" i="3"/>
  <c r="E2011" i="3"/>
  <c r="F2011" i="3"/>
  <c r="G2011" i="3"/>
  <c r="H2011" i="3"/>
  <c r="J2011" i="3"/>
  <c r="K2011" i="3"/>
  <c r="L2011" i="3"/>
  <c r="M2011" i="3"/>
  <c r="AN2011" i="3"/>
  <c r="AO2011" i="3"/>
  <c r="AP2011" i="3"/>
  <c r="AQ2011" i="3"/>
  <c r="AR2011" i="3"/>
  <c r="AS2011" i="3"/>
  <c r="AT2011" i="3"/>
  <c r="AU2011" i="3"/>
  <c r="BC2011" i="3"/>
  <c r="C2012" i="3"/>
  <c r="D2012" i="3"/>
  <c r="E2012" i="3"/>
  <c r="F2012" i="3"/>
  <c r="G2012" i="3"/>
  <c r="H2012" i="3"/>
  <c r="J2012" i="3"/>
  <c r="K2012" i="3"/>
  <c r="L2012" i="3"/>
  <c r="M2012" i="3"/>
  <c r="AN2012" i="3"/>
  <c r="AO2012" i="3"/>
  <c r="AP2012" i="3"/>
  <c r="AQ2012" i="3"/>
  <c r="AR2012" i="3"/>
  <c r="AS2012" i="3"/>
  <c r="AT2012" i="3"/>
  <c r="AU2012" i="3"/>
  <c r="BC2012" i="3"/>
  <c r="C2013" i="3"/>
  <c r="D2013" i="3"/>
  <c r="E2013" i="3"/>
  <c r="F2013" i="3"/>
  <c r="G2013" i="3"/>
  <c r="H2013" i="3"/>
  <c r="J2013" i="3"/>
  <c r="K2013" i="3"/>
  <c r="L2013" i="3"/>
  <c r="M2013" i="3"/>
  <c r="AN2013" i="3"/>
  <c r="AO2013" i="3"/>
  <c r="AP2013" i="3"/>
  <c r="AQ2013" i="3"/>
  <c r="AR2013" i="3"/>
  <c r="AS2013" i="3"/>
  <c r="AT2013" i="3"/>
  <c r="AU2013" i="3"/>
  <c r="BC2013" i="3"/>
  <c r="C2014" i="3"/>
  <c r="D2014" i="3"/>
  <c r="E2014" i="3"/>
  <c r="F2014" i="3"/>
  <c r="G2014" i="3"/>
  <c r="H2014" i="3"/>
  <c r="J2014" i="3"/>
  <c r="K2014" i="3"/>
  <c r="L2014" i="3"/>
  <c r="M2014" i="3"/>
  <c r="AN2014" i="3"/>
  <c r="AO2014" i="3"/>
  <c r="AP2014" i="3"/>
  <c r="AQ2014" i="3"/>
  <c r="AR2014" i="3"/>
  <c r="AS2014" i="3"/>
  <c r="AT2014" i="3"/>
  <c r="AU2014" i="3"/>
  <c r="BC2014" i="3"/>
  <c r="C2015" i="3"/>
  <c r="D2015" i="3"/>
  <c r="E2015" i="3"/>
  <c r="F2015" i="3"/>
  <c r="G2015" i="3"/>
  <c r="H2015" i="3"/>
  <c r="J2015" i="3"/>
  <c r="K2015" i="3"/>
  <c r="L2015" i="3"/>
  <c r="M2015" i="3"/>
  <c r="AN2015" i="3"/>
  <c r="AO2015" i="3"/>
  <c r="AP2015" i="3"/>
  <c r="AQ2015" i="3"/>
  <c r="AR2015" i="3"/>
  <c r="AS2015" i="3"/>
  <c r="AT2015" i="3"/>
  <c r="AU2015" i="3"/>
  <c r="BC2015" i="3"/>
  <c r="C2016" i="3"/>
  <c r="D2016" i="3"/>
  <c r="E2016" i="3"/>
  <c r="F2016" i="3"/>
  <c r="G2016" i="3"/>
  <c r="H2016" i="3"/>
  <c r="J2016" i="3"/>
  <c r="K2016" i="3"/>
  <c r="L2016" i="3"/>
  <c r="M2016" i="3"/>
  <c r="AN2016" i="3"/>
  <c r="AO2016" i="3"/>
  <c r="AP2016" i="3"/>
  <c r="AQ2016" i="3"/>
  <c r="AR2016" i="3"/>
  <c r="AS2016" i="3"/>
  <c r="AT2016" i="3"/>
  <c r="AU2016" i="3"/>
  <c r="BC2016" i="3"/>
  <c r="C2017" i="3"/>
  <c r="D2017" i="3"/>
  <c r="E2017" i="3"/>
  <c r="F2017" i="3"/>
  <c r="G2017" i="3"/>
  <c r="H2017" i="3"/>
  <c r="J2017" i="3"/>
  <c r="K2017" i="3"/>
  <c r="L2017" i="3"/>
  <c r="M2017" i="3"/>
  <c r="AN2017" i="3"/>
  <c r="AO2017" i="3"/>
  <c r="AP2017" i="3"/>
  <c r="AQ2017" i="3"/>
  <c r="AR2017" i="3"/>
  <c r="AS2017" i="3"/>
  <c r="AT2017" i="3"/>
  <c r="AU2017" i="3"/>
  <c r="BC2017" i="3"/>
  <c r="C2018" i="3"/>
  <c r="D2018" i="3"/>
  <c r="E2018" i="3"/>
  <c r="F2018" i="3"/>
  <c r="G2018" i="3"/>
  <c r="H2018" i="3"/>
  <c r="J2018" i="3"/>
  <c r="K2018" i="3"/>
  <c r="L2018" i="3"/>
  <c r="M2018" i="3"/>
  <c r="AN2018" i="3"/>
  <c r="AO2018" i="3"/>
  <c r="AP2018" i="3"/>
  <c r="AQ2018" i="3"/>
  <c r="AR2018" i="3"/>
  <c r="AS2018" i="3"/>
  <c r="AT2018" i="3"/>
  <c r="AU2018" i="3"/>
  <c r="BC2018" i="3"/>
  <c r="C2019" i="3"/>
  <c r="D2019" i="3"/>
  <c r="E2019" i="3"/>
  <c r="F2019" i="3"/>
  <c r="G2019" i="3"/>
  <c r="H2019" i="3"/>
  <c r="J2019" i="3"/>
  <c r="K2019" i="3"/>
  <c r="L2019" i="3"/>
  <c r="M2019" i="3"/>
  <c r="AN2019" i="3"/>
  <c r="AO2019" i="3"/>
  <c r="AP2019" i="3"/>
  <c r="AQ2019" i="3"/>
  <c r="AR2019" i="3"/>
  <c r="AS2019" i="3"/>
  <c r="AT2019" i="3"/>
  <c r="AU2019" i="3"/>
  <c r="BC2019" i="3"/>
  <c r="C2020" i="3"/>
  <c r="D2020" i="3"/>
  <c r="E2020" i="3"/>
  <c r="F2020" i="3"/>
  <c r="G2020" i="3"/>
  <c r="H2020" i="3"/>
  <c r="J2020" i="3"/>
  <c r="K2020" i="3"/>
  <c r="L2020" i="3"/>
  <c r="M2020" i="3"/>
  <c r="AN2020" i="3"/>
  <c r="AO2020" i="3"/>
  <c r="AP2020" i="3"/>
  <c r="AQ2020" i="3"/>
  <c r="AR2020" i="3"/>
  <c r="AS2020" i="3"/>
  <c r="AT2020" i="3"/>
  <c r="AU2020" i="3"/>
  <c r="BC2020" i="3"/>
  <c r="C2021" i="3"/>
  <c r="D2021" i="3"/>
  <c r="E2021" i="3"/>
  <c r="F2021" i="3"/>
  <c r="G2021" i="3"/>
  <c r="H2021" i="3"/>
  <c r="J2021" i="3"/>
  <c r="K2021" i="3"/>
  <c r="L2021" i="3"/>
  <c r="M2021" i="3"/>
  <c r="AN2021" i="3"/>
  <c r="AO2021" i="3"/>
  <c r="AP2021" i="3"/>
  <c r="AQ2021" i="3"/>
  <c r="AR2021" i="3"/>
  <c r="AS2021" i="3"/>
  <c r="AT2021" i="3"/>
  <c r="AU2021" i="3"/>
  <c r="BC2021" i="3"/>
  <c r="C2022" i="3"/>
  <c r="D2022" i="3"/>
  <c r="E2022" i="3"/>
  <c r="F2022" i="3"/>
  <c r="G2022" i="3"/>
  <c r="H2022" i="3"/>
  <c r="J2022" i="3"/>
  <c r="K2022" i="3"/>
  <c r="L2022" i="3"/>
  <c r="M2022" i="3"/>
  <c r="AN2022" i="3"/>
  <c r="AO2022" i="3"/>
  <c r="AP2022" i="3"/>
  <c r="AQ2022" i="3"/>
  <c r="AR2022" i="3"/>
  <c r="AS2022" i="3"/>
  <c r="AT2022" i="3"/>
  <c r="AU2022" i="3"/>
  <c r="BC2022" i="3"/>
  <c r="C2023" i="3"/>
  <c r="D2023" i="3"/>
  <c r="E2023" i="3"/>
  <c r="F2023" i="3"/>
  <c r="G2023" i="3"/>
  <c r="H2023" i="3"/>
  <c r="J2023" i="3"/>
  <c r="K2023" i="3"/>
  <c r="L2023" i="3"/>
  <c r="M2023" i="3"/>
  <c r="AN2023" i="3"/>
  <c r="AO2023" i="3"/>
  <c r="AP2023" i="3"/>
  <c r="AQ2023" i="3"/>
  <c r="AR2023" i="3"/>
  <c r="AS2023" i="3"/>
  <c r="AT2023" i="3"/>
  <c r="AU2023" i="3"/>
  <c r="BC2023" i="3"/>
  <c r="C2024" i="3"/>
  <c r="D2024" i="3"/>
  <c r="E2024" i="3"/>
  <c r="F2024" i="3"/>
  <c r="G2024" i="3"/>
  <c r="H2024" i="3"/>
  <c r="J2024" i="3"/>
  <c r="K2024" i="3"/>
  <c r="L2024" i="3"/>
  <c r="M2024" i="3"/>
  <c r="AN2024" i="3"/>
  <c r="AO2024" i="3"/>
  <c r="AP2024" i="3"/>
  <c r="AQ2024" i="3"/>
  <c r="AR2024" i="3"/>
  <c r="AS2024" i="3"/>
  <c r="AT2024" i="3"/>
  <c r="AU2024" i="3"/>
  <c r="BC2024" i="3"/>
  <c r="C2025" i="3"/>
  <c r="D2025" i="3"/>
  <c r="E2025" i="3"/>
  <c r="F2025" i="3"/>
  <c r="G2025" i="3"/>
  <c r="H2025" i="3"/>
  <c r="J2025" i="3"/>
  <c r="K2025" i="3"/>
  <c r="L2025" i="3"/>
  <c r="M2025" i="3"/>
  <c r="AN2025" i="3"/>
  <c r="AO2025" i="3"/>
  <c r="AP2025" i="3"/>
  <c r="AQ2025" i="3"/>
  <c r="AR2025" i="3"/>
  <c r="AS2025" i="3"/>
  <c r="AT2025" i="3"/>
  <c r="AU2025" i="3"/>
  <c r="BC2025" i="3"/>
  <c r="C2026" i="3"/>
  <c r="D2026" i="3"/>
  <c r="E2026" i="3"/>
  <c r="F2026" i="3"/>
  <c r="G2026" i="3"/>
  <c r="H2026" i="3"/>
  <c r="J2026" i="3"/>
  <c r="K2026" i="3"/>
  <c r="L2026" i="3"/>
  <c r="M2026" i="3"/>
  <c r="AN2026" i="3"/>
  <c r="AO2026" i="3"/>
  <c r="AP2026" i="3"/>
  <c r="AQ2026" i="3"/>
  <c r="AR2026" i="3"/>
  <c r="AS2026" i="3"/>
  <c r="AT2026" i="3"/>
  <c r="AU2026" i="3"/>
  <c r="BC2026" i="3"/>
  <c r="C2027" i="3"/>
  <c r="D2027" i="3"/>
  <c r="E2027" i="3"/>
  <c r="F2027" i="3"/>
  <c r="G2027" i="3"/>
  <c r="H2027" i="3"/>
  <c r="J2027" i="3"/>
  <c r="K2027" i="3"/>
  <c r="L2027" i="3"/>
  <c r="M2027" i="3"/>
  <c r="AN2027" i="3"/>
  <c r="AO2027" i="3"/>
  <c r="AP2027" i="3"/>
  <c r="AQ2027" i="3"/>
  <c r="AR2027" i="3"/>
  <c r="AS2027" i="3"/>
  <c r="AT2027" i="3"/>
  <c r="AU2027" i="3"/>
  <c r="BC2027" i="3"/>
  <c r="C2028" i="3"/>
  <c r="D2028" i="3"/>
  <c r="E2028" i="3"/>
  <c r="F2028" i="3"/>
  <c r="G2028" i="3"/>
  <c r="H2028" i="3"/>
  <c r="J2028" i="3"/>
  <c r="K2028" i="3"/>
  <c r="L2028" i="3"/>
  <c r="M2028" i="3"/>
  <c r="AN2028" i="3"/>
  <c r="AO2028" i="3"/>
  <c r="AP2028" i="3"/>
  <c r="AQ2028" i="3"/>
  <c r="AR2028" i="3"/>
  <c r="AS2028" i="3"/>
  <c r="AT2028" i="3"/>
  <c r="AU2028" i="3"/>
  <c r="BC2028" i="3"/>
  <c r="C2029" i="3"/>
  <c r="D2029" i="3"/>
  <c r="E2029" i="3"/>
  <c r="F2029" i="3"/>
  <c r="G2029" i="3"/>
  <c r="H2029" i="3"/>
  <c r="J2029" i="3"/>
  <c r="K2029" i="3"/>
  <c r="L2029" i="3"/>
  <c r="M2029" i="3"/>
  <c r="AN2029" i="3"/>
  <c r="AO2029" i="3"/>
  <c r="AP2029" i="3"/>
  <c r="AQ2029" i="3"/>
  <c r="AR2029" i="3"/>
  <c r="AS2029" i="3"/>
  <c r="AT2029" i="3"/>
  <c r="AU2029" i="3"/>
  <c r="BC2029" i="3"/>
  <c r="C2030" i="3"/>
  <c r="D2030" i="3"/>
  <c r="E2030" i="3"/>
  <c r="F2030" i="3"/>
  <c r="G2030" i="3"/>
  <c r="H2030" i="3"/>
  <c r="J2030" i="3"/>
  <c r="K2030" i="3"/>
  <c r="L2030" i="3"/>
  <c r="M2030" i="3"/>
  <c r="AN2030" i="3"/>
  <c r="AO2030" i="3"/>
  <c r="AP2030" i="3"/>
  <c r="AQ2030" i="3"/>
  <c r="AR2030" i="3"/>
  <c r="AS2030" i="3"/>
  <c r="AT2030" i="3"/>
  <c r="AU2030" i="3"/>
  <c r="BC2030" i="3"/>
  <c r="C2031" i="3"/>
  <c r="D2031" i="3"/>
  <c r="E2031" i="3"/>
  <c r="F2031" i="3"/>
  <c r="G2031" i="3"/>
  <c r="H2031" i="3"/>
  <c r="J2031" i="3"/>
  <c r="K2031" i="3"/>
  <c r="L2031" i="3"/>
  <c r="M2031" i="3"/>
  <c r="AN2031" i="3"/>
  <c r="AO2031" i="3"/>
  <c r="AP2031" i="3"/>
  <c r="AQ2031" i="3"/>
  <c r="AR2031" i="3"/>
  <c r="AS2031" i="3"/>
  <c r="AT2031" i="3"/>
  <c r="AU2031" i="3"/>
  <c r="BC2031" i="3"/>
  <c r="C2032" i="3"/>
  <c r="D2032" i="3"/>
  <c r="E2032" i="3"/>
  <c r="F2032" i="3"/>
  <c r="G2032" i="3"/>
  <c r="H2032" i="3"/>
  <c r="J2032" i="3"/>
  <c r="K2032" i="3"/>
  <c r="L2032" i="3"/>
  <c r="M2032" i="3"/>
  <c r="AN2032" i="3"/>
  <c r="AO2032" i="3"/>
  <c r="AP2032" i="3"/>
  <c r="AQ2032" i="3"/>
  <c r="AR2032" i="3"/>
  <c r="AS2032" i="3"/>
  <c r="AT2032" i="3"/>
  <c r="AU2032" i="3"/>
  <c r="BC2032" i="3"/>
  <c r="C2033" i="3"/>
  <c r="D2033" i="3"/>
  <c r="E2033" i="3"/>
  <c r="F2033" i="3"/>
  <c r="G2033" i="3"/>
  <c r="H2033" i="3"/>
  <c r="J2033" i="3"/>
  <c r="K2033" i="3"/>
  <c r="L2033" i="3"/>
  <c r="M2033" i="3"/>
  <c r="AN2033" i="3"/>
  <c r="AO2033" i="3"/>
  <c r="AP2033" i="3"/>
  <c r="AQ2033" i="3"/>
  <c r="AR2033" i="3"/>
  <c r="AS2033" i="3"/>
  <c r="AT2033" i="3"/>
  <c r="AU2033" i="3"/>
  <c r="BC2033" i="3"/>
  <c r="C2034" i="3"/>
  <c r="D2034" i="3"/>
  <c r="E2034" i="3"/>
  <c r="F2034" i="3"/>
  <c r="G2034" i="3"/>
  <c r="H2034" i="3"/>
  <c r="J2034" i="3"/>
  <c r="K2034" i="3"/>
  <c r="L2034" i="3"/>
  <c r="M2034" i="3"/>
  <c r="AN2034" i="3"/>
  <c r="AO2034" i="3"/>
  <c r="AP2034" i="3"/>
  <c r="AQ2034" i="3"/>
  <c r="AR2034" i="3"/>
  <c r="AS2034" i="3"/>
  <c r="AT2034" i="3"/>
  <c r="AU2034" i="3"/>
  <c r="BC2034" i="3"/>
  <c r="C2035" i="3"/>
  <c r="D2035" i="3"/>
  <c r="E2035" i="3"/>
  <c r="F2035" i="3"/>
  <c r="G2035" i="3"/>
  <c r="H2035" i="3"/>
  <c r="J2035" i="3"/>
  <c r="K2035" i="3"/>
  <c r="L2035" i="3"/>
  <c r="M2035" i="3"/>
  <c r="AN2035" i="3"/>
  <c r="AO2035" i="3"/>
  <c r="AP2035" i="3"/>
  <c r="AQ2035" i="3"/>
  <c r="AR2035" i="3"/>
  <c r="AS2035" i="3"/>
  <c r="AT2035" i="3"/>
  <c r="AU2035" i="3"/>
  <c r="BC2035" i="3"/>
  <c r="C2036" i="3"/>
  <c r="D2036" i="3"/>
  <c r="E2036" i="3"/>
  <c r="F2036" i="3"/>
  <c r="G2036" i="3"/>
  <c r="H2036" i="3"/>
  <c r="J2036" i="3"/>
  <c r="K2036" i="3"/>
  <c r="L2036" i="3"/>
  <c r="M2036" i="3"/>
  <c r="AN2036" i="3"/>
  <c r="AO2036" i="3"/>
  <c r="AP2036" i="3"/>
  <c r="AQ2036" i="3"/>
  <c r="AR2036" i="3"/>
  <c r="AS2036" i="3"/>
  <c r="AT2036" i="3"/>
  <c r="AU2036" i="3"/>
  <c r="BC2036" i="3"/>
  <c r="C2037" i="3"/>
  <c r="D2037" i="3"/>
  <c r="E2037" i="3"/>
  <c r="F2037" i="3"/>
  <c r="G2037" i="3"/>
  <c r="H2037" i="3"/>
  <c r="J2037" i="3"/>
  <c r="K2037" i="3"/>
  <c r="L2037" i="3"/>
  <c r="M2037" i="3"/>
  <c r="AN2037" i="3"/>
  <c r="AO2037" i="3"/>
  <c r="AP2037" i="3"/>
  <c r="AQ2037" i="3"/>
  <c r="AR2037" i="3"/>
  <c r="AS2037" i="3"/>
  <c r="AT2037" i="3"/>
  <c r="AU2037" i="3"/>
  <c r="BC2037" i="3"/>
  <c r="C2038" i="3"/>
  <c r="D2038" i="3"/>
  <c r="E2038" i="3"/>
  <c r="F2038" i="3"/>
  <c r="G2038" i="3"/>
  <c r="H2038" i="3"/>
  <c r="J2038" i="3"/>
  <c r="K2038" i="3"/>
  <c r="L2038" i="3"/>
  <c r="M2038" i="3"/>
  <c r="AN2038" i="3"/>
  <c r="AO2038" i="3"/>
  <c r="AP2038" i="3"/>
  <c r="AQ2038" i="3"/>
  <c r="AR2038" i="3"/>
  <c r="AS2038" i="3"/>
  <c r="AT2038" i="3"/>
  <c r="AU2038" i="3"/>
  <c r="BC2038" i="3"/>
  <c r="C2039" i="3"/>
  <c r="D2039" i="3"/>
  <c r="E2039" i="3"/>
  <c r="F2039" i="3"/>
  <c r="G2039" i="3"/>
  <c r="H2039" i="3"/>
  <c r="J2039" i="3"/>
  <c r="K2039" i="3"/>
  <c r="L2039" i="3"/>
  <c r="M2039" i="3"/>
  <c r="AN2039" i="3"/>
  <c r="AO2039" i="3"/>
  <c r="AP2039" i="3"/>
  <c r="AQ2039" i="3"/>
  <c r="AR2039" i="3"/>
  <c r="AS2039" i="3"/>
  <c r="AT2039" i="3"/>
  <c r="AU2039" i="3"/>
  <c r="BC2039" i="3"/>
  <c r="C2040" i="3"/>
  <c r="D2040" i="3"/>
  <c r="E2040" i="3"/>
  <c r="F2040" i="3"/>
  <c r="G2040" i="3"/>
  <c r="H2040" i="3"/>
  <c r="J2040" i="3"/>
  <c r="K2040" i="3"/>
  <c r="L2040" i="3"/>
  <c r="M2040" i="3"/>
  <c r="AN2040" i="3"/>
  <c r="AO2040" i="3"/>
  <c r="AP2040" i="3"/>
  <c r="AQ2040" i="3"/>
  <c r="AR2040" i="3"/>
  <c r="AS2040" i="3"/>
  <c r="AT2040" i="3"/>
  <c r="AU2040" i="3"/>
  <c r="BC2040" i="3"/>
  <c r="C2041" i="3"/>
  <c r="D2041" i="3"/>
  <c r="E2041" i="3"/>
  <c r="F2041" i="3"/>
  <c r="G2041" i="3"/>
  <c r="H2041" i="3"/>
  <c r="J2041" i="3"/>
  <c r="K2041" i="3"/>
  <c r="L2041" i="3"/>
  <c r="M2041" i="3"/>
  <c r="AN2041" i="3"/>
  <c r="AO2041" i="3"/>
  <c r="AP2041" i="3"/>
  <c r="AQ2041" i="3"/>
  <c r="AR2041" i="3"/>
  <c r="AS2041" i="3"/>
  <c r="AT2041" i="3"/>
  <c r="AU2041" i="3"/>
  <c r="BC2041" i="3"/>
  <c r="C2042" i="3"/>
  <c r="D2042" i="3"/>
  <c r="E2042" i="3"/>
  <c r="F2042" i="3"/>
  <c r="G2042" i="3"/>
  <c r="H2042" i="3"/>
  <c r="J2042" i="3"/>
  <c r="K2042" i="3"/>
  <c r="L2042" i="3"/>
  <c r="M2042" i="3"/>
  <c r="AN2042" i="3"/>
  <c r="AO2042" i="3"/>
  <c r="AP2042" i="3"/>
  <c r="AQ2042" i="3"/>
  <c r="AR2042" i="3"/>
  <c r="AS2042" i="3"/>
  <c r="AT2042" i="3"/>
  <c r="AU2042" i="3"/>
  <c r="BC2042" i="3"/>
  <c r="C2043" i="3"/>
  <c r="D2043" i="3"/>
  <c r="E2043" i="3"/>
  <c r="F2043" i="3"/>
  <c r="G2043" i="3"/>
  <c r="H2043" i="3"/>
  <c r="J2043" i="3"/>
  <c r="K2043" i="3"/>
  <c r="L2043" i="3"/>
  <c r="M2043" i="3"/>
  <c r="AN2043" i="3"/>
  <c r="AO2043" i="3"/>
  <c r="AP2043" i="3"/>
  <c r="AQ2043" i="3"/>
  <c r="AR2043" i="3"/>
  <c r="AS2043" i="3"/>
  <c r="AT2043" i="3"/>
  <c r="AU2043" i="3"/>
  <c r="BC2043" i="3"/>
  <c r="C2044" i="3"/>
  <c r="D2044" i="3"/>
  <c r="E2044" i="3"/>
  <c r="F2044" i="3"/>
  <c r="G2044" i="3"/>
  <c r="H2044" i="3"/>
  <c r="J2044" i="3"/>
  <c r="K2044" i="3"/>
  <c r="L2044" i="3"/>
  <c r="M2044" i="3"/>
  <c r="AN2044" i="3"/>
  <c r="AO2044" i="3"/>
  <c r="AP2044" i="3"/>
  <c r="AQ2044" i="3"/>
  <c r="AR2044" i="3"/>
  <c r="AS2044" i="3"/>
  <c r="AT2044" i="3"/>
  <c r="AU2044" i="3"/>
  <c r="BC2044" i="3"/>
  <c r="C2045" i="3"/>
  <c r="D2045" i="3"/>
  <c r="E2045" i="3"/>
  <c r="F2045" i="3"/>
  <c r="G2045" i="3"/>
  <c r="H2045" i="3"/>
  <c r="J2045" i="3"/>
  <c r="K2045" i="3"/>
  <c r="L2045" i="3"/>
  <c r="M2045" i="3"/>
  <c r="AN2045" i="3"/>
  <c r="AO2045" i="3"/>
  <c r="AP2045" i="3"/>
  <c r="AQ2045" i="3"/>
  <c r="AR2045" i="3"/>
  <c r="AS2045" i="3"/>
  <c r="AT2045" i="3"/>
  <c r="AU2045" i="3"/>
  <c r="BC2045" i="3"/>
  <c r="C2046" i="3"/>
  <c r="D2046" i="3"/>
  <c r="E2046" i="3"/>
  <c r="F2046" i="3"/>
  <c r="G2046" i="3"/>
  <c r="H2046" i="3"/>
  <c r="J2046" i="3"/>
  <c r="K2046" i="3"/>
  <c r="L2046" i="3"/>
  <c r="M2046" i="3"/>
  <c r="AN2046" i="3"/>
  <c r="AO2046" i="3"/>
  <c r="AP2046" i="3"/>
  <c r="AQ2046" i="3"/>
  <c r="AR2046" i="3"/>
  <c r="AS2046" i="3"/>
  <c r="AT2046" i="3"/>
  <c r="AU2046" i="3"/>
  <c r="BC2046" i="3"/>
  <c r="C2047" i="3"/>
  <c r="D2047" i="3"/>
  <c r="E2047" i="3"/>
  <c r="F2047" i="3"/>
  <c r="G2047" i="3"/>
  <c r="H2047" i="3"/>
  <c r="J2047" i="3"/>
  <c r="K2047" i="3"/>
  <c r="L2047" i="3"/>
  <c r="M2047" i="3"/>
  <c r="AN2047" i="3"/>
  <c r="AO2047" i="3"/>
  <c r="AP2047" i="3"/>
  <c r="AQ2047" i="3"/>
  <c r="AR2047" i="3"/>
  <c r="AS2047" i="3"/>
  <c r="AT2047" i="3"/>
  <c r="AU2047" i="3"/>
  <c r="BC2047" i="3"/>
  <c r="C2048" i="3"/>
  <c r="D2048" i="3"/>
  <c r="E2048" i="3"/>
  <c r="F2048" i="3"/>
  <c r="G2048" i="3"/>
  <c r="H2048" i="3"/>
  <c r="J2048" i="3"/>
  <c r="K2048" i="3"/>
  <c r="L2048" i="3"/>
  <c r="M2048" i="3"/>
  <c r="AN2048" i="3"/>
  <c r="AO2048" i="3"/>
  <c r="AP2048" i="3"/>
  <c r="AQ2048" i="3"/>
  <c r="AR2048" i="3"/>
  <c r="AS2048" i="3"/>
  <c r="AT2048" i="3"/>
  <c r="AU2048" i="3"/>
  <c r="BC2048" i="3"/>
  <c r="C2049" i="3"/>
  <c r="D2049" i="3"/>
  <c r="E2049" i="3"/>
  <c r="F2049" i="3"/>
  <c r="G2049" i="3"/>
  <c r="H2049" i="3"/>
  <c r="J2049" i="3"/>
  <c r="K2049" i="3"/>
  <c r="L2049" i="3"/>
  <c r="M2049" i="3"/>
  <c r="AN2049" i="3"/>
  <c r="AO2049" i="3"/>
  <c r="AP2049" i="3"/>
  <c r="AQ2049" i="3"/>
  <c r="AR2049" i="3"/>
  <c r="AS2049" i="3"/>
  <c r="AT2049" i="3"/>
  <c r="AU2049" i="3"/>
  <c r="BC2049" i="3"/>
  <c r="C2050" i="3"/>
  <c r="D2050" i="3"/>
  <c r="E2050" i="3"/>
  <c r="F2050" i="3"/>
  <c r="G2050" i="3"/>
  <c r="H2050" i="3"/>
  <c r="J2050" i="3"/>
  <c r="K2050" i="3"/>
  <c r="L2050" i="3"/>
  <c r="M2050" i="3"/>
  <c r="AN2050" i="3"/>
  <c r="AO2050" i="3"/>
  <c r="AP2050" i="3"/>
  <c r="AQ2050" i="3"/>
  <c r="AR2050" i="3"/>
  <c r="AS2050" i="3"/>
  <c r="AT2050" i="3"/>
  <c r="AU2050" i="3"/>
  <c r="BC2050" i="3"/>
  <c r="C2051" i="3"/>
  <c r="D2051" i="3"/>
  <c r="E2051" i="3"/>
  <c r="F2051" i="3"/>
  <c r="G2051" i="3"/>
  <c r="H2051" i="3"/>
  <c r="J2051" i="3"/>
  <c r="K2051" i="3"/>
  <c r="L2051" i="3"/>
  <c r="M2051" i="3"/>
  <c r="AN2051" i="3"/>
  <c r="AO2051" i="3"/>
  <c r="AP2051" i="3"/>
  <c r="AQ2051" i="3"/>
  <c r="AR2051" i="3"/>
  <c r="AS2051" i="3"/>
  <c r="AT2051" i="3"/>
  <c r="AU2051" i="3"/>
  <c r="BC2051" i="3"/>
  <c r="C2052" i="3"/>
  <c r="D2052" i="3"/>
  <c r="E2052" i="3"/>
  <c r="F2052" i="3"/>
  <c r="G2052" i="3"/>
  <c r="H2052" i="3"/>
  <c r="J2052" i="3"/>
  <c r="K2052" i="3"/>
  <c r="L2052" i="3"/>
  <c r="M2052" i="3"/>
  <c r="AN2052" i="3"/>
  <c r="AO2052" i="3"/>
  <c r="AP2052" i="3"/>
  <c r="AQ2052" i="3"/>
  <c r="AR2052" i="3"/>
  <c r="AS2052" i="3"/>
  <c r="AT2052" i="3"/>
  <c r="AU2052" i="3"/>
  <c r="BC2052" i="3"/>
  <c r="C2053" i="3"/>
  <c r="D2053" i="3"/>
  <c r="E2053" i="3"/>
  <c r="F2053" i="3"/>
  <c r="G2053" i="3"/>
  <c r="H2053" i="3"/>
  <c r="J2053" i="3"/>
  <c r="K2053" i="3"/>
  <c r="L2053" i="3"/>
  <c r="M2053" i="3"/>
  <c r="AN2053" i="3"/>
  <c r="AO2053" i="3"/>
  <c r="AP2053" i="3"/>
  <c r="AQ2053" i="3"/>
  <c r="AR2053" i="3"/>
  <c r="AS2053" i="3"/>
  <c r="AT2053" i="3"/>
  <c r="AU2053" i="3"/>
  <c r="BC2053" i="3"/>
  <c r="C2054" i="3"/>
  <c r="D2054" i="3"/>
  <c r="E2054" i="3"/>
  <c r="F2054" i="3"/>
  <c r="G2054" i="3"/>
  <c r="H2054" i="3"/>
  <c r="J2054" i="3"/>
  <c r="K2054" i="3"/>
  <c r="L2054" i="3"/>
  <c r="M2054" i="3"/>
  <c r="AN2054" i="3"/>
  <c r="AO2054" i="3"/>
  <c r="AP2054" i="3"/>
  <c r="AQ2054" i="3"/>
  <c r="AR2054" i="3"/>
  <c r="AS2054" i="3"/>
  <c r="AT2054" i="3"/>
  <c r="AU2054" i="3"/>
  <c r="BC2054" i="3"/>
  <c r="C2055" i="3"/>
  <c r="D2055" i="3"/>
  <c r="E2055" i="3"/>
  <c r="F2055" i="3"/>
  <c r="G2055" i="3"/>
  <c r="H2055" i="3"/>
  <c r="J2055" i="3"/>
  <c r="K2055" i="3"/>
  <c r="L2055" i="3"/>
  <c r="M2055" i="3"/>
  <c r="AN2055" i="3"/>
  <c r="AO2055" i="3"/>
  <c r="AP2055" i="3"/>
  <c r="AQ2055" i="3"/>
  <c r="AR2055" i="3"/>
  <c r="AS2055" i="3"/>
  <c r="AT2055" i="3"/>
  <c r="AU2055" i="3"/>
  <c r="BC2055" i="3"/>
  <c r="C2056" i="3"/>
  <c r="D2056" i="3"/>
  <c r="E2056" i="3"/>
  <c r="F2056" i="3"/>
  <c r="G2056" i="3"/>
  <c r="H2056" i="3"/>
  <c r="J2056" i="3"/>
  <c r="K2056" i="3"/>
  <c r="L2056" i="3"/>
  <c r="M2056" i="3"/>
  <c r="AN2056" i="3"/>
  <c r="AO2056" i="3"/>
  <c r="AP2056" i="3"/>
  <c r="AQ2056" i="3"/>
  <c r="AR2056" i="3"/>
  <c r="AS2056" i="3"/>
  <c r="AT2056" i="3"/>
  <c r="AU2056" i="3"/>
  <c r="BC2056" i="3"/>
  <c r="C2057" i="3"/>
  <c r="D2057" i="3"/>
  <c r="E2057" i="3"/>
  <c r="F2057" i="3"/>
  <c r="G2057" i="3"/>
  <c r="H2057" i="3"/>
  <c r="J2057" i="3"/>
  <c r="K2057" i="3"/>
  <c r="L2057" i="3"/>
  <c r="M2057" i="3"/>
  <c r="AN2057" i="3"/>
  <c r="AO2057" i="3"/>
  <c r="AP2057" i="3"/>
  <c r="AQ2057" i="3"/>
  <c r="AR2057" i="3"/>
  <c r="AS2057" i="3"/>
  <c r="AT2057" i="3"/>
  <c r="AU2057" i="3"/>
  <c r="BC2057" i="3"/>
  <c r="C2058" i="3"/>
  <c r="D2058" i="3"/>
  <c r="E2058" i="3"/>
  <c r="F2058" i="3"/>
  <c r="G2058" i="3"/>
  <c r="H2058" i="3"/>
  <c r="J2058" i="3"/>
  <c r="K2058" i="3"/>
  <c r="L2058" i="3"/>
  <c r="M2058" i="3"/>
  <c r="AN2058" i="3"/>
  <c r="AO2058" i="3"/>
  <c r="AP2058" i="3"/>
  <c r="AQ2058" i="3"/>
  <c r="AR2058" i="3"/>
  <c r="AS2058" i="3"/>
  <c r="AT2058" i="3"/>
  <c r="AU2058" i="3"/>
  <c r="BC2058" i="3"/>
  <c r="C2059" i="3"/>
  <c r="D2059" i="3"/>
  <c r="E2059" i="3"/>
  <c r="F2059" i="3"/>
  <c r="G2059" i="3"/>
  <c r="H2059" i="3"/>
  <c r="J2059" i="3"/>
  <c r="K2059" i="3"/>
  <c r="L2059" i="3"/>
  <c r="M2059" i="3"/>
  <c r="AN2059" i="3"/>
  <c r="AO2059" i="3"/>
  <c r="AP2059" i="3"/>
  <c r="AQ2059" i="3"/>
  <c r="AR2059" i="3"/>
  <c r="AS2059" i="3"/>
  <c r="AT2059" i="3"/>
  <c r="AU2059" i="3"/>
  <c r="BC2059" i="3"/>
  <c r="C2060" i="3"/>
  <c r="D2060" i="3"/>
  <c r="E2060" i="3"/>
  <c r="F2060" i="3"/>
  <c r="G2060" i="3"/>
  <c r="H2060" i="3"/>
  <c r="J2060" i="3"/>
  <c r="K2060" i="3"/>
  <c r="L2060" i="3"/>
  <c r="M2060" i="3"/>
  <c r="AN2060" i="3"/>
  <c r="AO2060" i="3"/>
  <c r="AP2060" i="3"/>
  <c r="AQ2060" i="3"/>
  <c r="AR2060" i="3"/>
  <c r="AS2060" i="3"/>
  <c r="AT2060" i="3"/>
  <c r="AU2060" i="3"/>
  <c r="BC2060" i="3"/>
  <c r="C2061" i="3"/>
  <c r="D2061" i="3"/>
  <c r="E2061" i="3"/>
  <c r="F2061" i="3"/>
  <c r="G2061" i="3"/>
  <c r="H2061" i="3"/>
  <c r="J2061" i="3"/>
  <c r="K2061" i="3"/>
  <c r="L2061" i="3"/>
  <c r="M2061" i="3"/>
  <c r="AN2061" i="3"/>
  <c r="AO2061" i="3"/>
  <c r="AP2061" i="3"/>
  <c r="AQ2061" i="3"/>
  <c r="AR2061" i="3"/>
  <c r="AS2061" i="3"/>
  <c r="AT2061" i="3"/>
  <c r="AU2061" i="3"/>
  <c r="BC2061" i="3"/>
  <c r="C2062" i="3"/>
  <c r="D2062" i="3"/>
  <c r="E2062" i="3"/>
  <c r="F2062" i="3"/>
  <c r="G2062" i="3"/>
  <c r="H2062" i="3"/>
  <c r="J2062" i="3"/>
  <c r="K2062" i="3"/>
  <c r="L2062" i="3"/>
  <c r="M2062" i="3"/>
  <c r="AN2062" i="3"/>
  <c r="AO2062" i="3"/>
  <c r="AP2062" i="3"/>
  <c r="AQ2062" i="3"/>
  <c r="AR2062" i="3"/>
  <c r="AS2062" i="3"/>
  <c r="AT2062" i="3"/>
  <c r="AU2062" i="3"/>
  <c r="BC2062" i="3"/>
  <c r="C2063" i="3"/>
  <c r="D2063" i="3"/>
  <c r="E2063" i="3"/>
  <c r="F2063" i="3"/>
  <c r="G2063" i="3"/>
  <c r="H2063" i="3"/>
  <c r="J2063" i="3"/>
  <c r="K2063" i="3"/>
  <c r="L2063" i="3"/>
  <c r="M2063" i="3"/>
  <c r="AN2063" i="3"/>
  <c r="AO2063" i="3"/>
  <c r="AP2063" i="3"/>
  <c r="AQ2063" i="3"/>
  <c r="AR2063" i="3"/>
  <c r="AS2063" i="3"/>
  <c r="AT2063" i="3"/>
  <c r="AU2063" i="3"/>
  <c r="BC2063" i="3"/>
  <c r="C2064" i="3"/>
  <c r="D2064" i="3"/>
  <c r="E2064" i="3"/>
  <c r="F2064" i="3"/>
  <c r="G2064" i="3"/>
  <c r="H2064" i="3"/>
  <c r="J2064" i="3"/>
  <c r="K2064" i="3"/>
  <c r="L2064" i="3"/>
  <c r="M2064" i="3"/>
  <c r="AN2064" i="3"/>
  <c r="AO2064" i="3"/>
  <c r="AP2064" i="3"/>
  <c r="AQ2064" i="3"/>
  <c r="AR2064" i="3"/>
  <c r="AS2064" i="3"/>
  <c r="AT2064" i="3"/>
  <c r="AU2064" i="3"/>
  <c r="BC2064" i="3"/>
  <c r="C2065" i="3"/>
  <c r="D2065" i="3"/>
  <c r="E2065" i="3"/>
  <c r="F2065" i="3"/>
  <c r="G2065" i="3"/>
  <c r="H2065" i="3"/>
  <c r="J2065" i="3"/>
  <c r="K2065" i="3"/>
  <c r="L2065" i="3"/>
  <c r="M2065" i="3"/>
  <c r="AN2065" i="3"/>
  <c r="AO2065" i="3"/>
  <c r="AP2065" i="3"/>
  <c r="AQ2065" i="3"/>
  <c r="AR2065" i="3"/>
  <c r="AS2065" i="3"/>
  <c r="AT2065" i="3"/>
  <c r="AU2065" i="3"/>
  <c r="BC2065" i="3"/>
  <c r="C2066" i="3"/>
  <c r="D2066" i="3"/>
  <c r="E2066" i="3"/>
  <c r="F2066" i="3"/>
  <c r="G2066" i="3"/>
  <c r="H2066" i="3"/>
  <c r="J2066" i="3"/>
  <c r="K2066" i="3"/>
  <c r="L2066" i="3"/>
  <c r="M2066" i="3"/>
  <c r="AN2066" i="3"/>
  <c r="AO2066" i="3"/>
  <c r="AP2066" i="3"/>
  <c r="AQ2066" i="3"/>
  <c r="AR2066" i="3"/>
  <c r="AS2066" i="3"/>
  <c r="AT2066" i="3"/>
  <c r="AU2066" i="3"/>
  <c r="BC2066" i="3"/>
  <c r="C2067" i="3"/>
  <c r="D2067" i="3"/>
  <c r="E2067" i="3"/>
  <c r="F2067" i="3"/>
  <c r="G2067" i="3"/>
  <c r="H2067" i="3"/>
  <c r="J2067" i="3"/>
  <c r="K2067" i="3"/>
  <c r="L2067" i="3"/>
  <c r="M2067" i="3"/>
  <c r="AN2067" i="3"/>
  <c r="AO2067" i="3"/>
  <c r="AP2067" i="3"/>
  <c r="AQ2067" i="3"/>
  <c r="AR2067" i="3"/>
  <c r="AS2067" i="3"/>
  <c r="AT2067" i="3"/>
  <c r="AU2067" i="3"/>
  <c r="BC2067" i="3"/>
  <c r="C2068" i="3"/>
  <c r="D2068" i="3"/>
  <c r="E2068" i="3"/>
  <c r="F2068" i="3"/>
  <c r="G2068" i="3"/>
  <c r="H2068" i="3"/>
  <c r="J2068" i="3"/>
  <c r="K2068" i="3"/>
  <c r="L2068" i="3"/>
  <c r="M2068" i="3"/>
  <c r="AN2068" i="3"/>
  <c r="AO2068" i="3"/>
  <c r="AP2068" i="3"/>
  <c r="AQ2068" i="3"/>
  <c r="AR2068" i="3"/>
  <c r="AS2068" i="3"/>
  <c r="AT2068" i="3"/>
  <c r="AU2068" i="3"/>
  <c r="BC2068" i="3"/>
  <c r="C2069" i="3"/>
  <c r="D2069" i="3"/>
  <c r="E2069" i="3"/>
  <c r="F2069" i="3"/>
  <c r="G2069" i="3"/>
  <c r="H2069" i="3"/>
  <c r="J2069" i="3"/>
  <c r="K2069" i="3"/>
  <c r="L2069" i="3"/>
  <c r="M2069" i="3"/>
  <c r="AN2069" i="3"/>
  <c r="AO2069" i="3"/>
  <c r="AP2069" i="3"/>
  <c r="AQ2069" i="3"/>
  <c r="AR2069" i="3"/>
  <c r="AS2069" i="3"/>
  <c r="AT2069" i="3"/>
  <c r="AU2069" i="3"/>
  <c r="BC2069" i="3"/>
  <c r="C2070" i="3"/>
  <c r="D2070" i="3"/>
  <c r="E2070" i="3"/>
  <c r="F2070" i="3"/>
  <c r="G2070" i="3"/>
  <c r="H2070" i="3"/>
  <c r="J2070" i="3"/>
  <c r="K2070" i="3"/>
  <c r="L2070" i="3"/>
  <c r="M2070" i="3"/>
  <c r="AN2070" i="3"/>
  <c r="AO2070" i="3"/>
  <c r="AP2070" i="3"/>
  <c r="AQ2070" i="3"/>
  <c r="AR2070" i="3"/>
  <c r="AS2070" i="3"/>
  <c r="AT2070" i="3"/>
  <c r="AU2070" i="3"/>
  <c r="BR2070" i="3"/>
  <c r="C2072" i="3"/>
  <c r="D2072" i="3"/>
  <c r="E2072" i="3"/>
  <c r="F2072" i="3"/>
  <c r="G2072" i="3"/>
  <c r="H2072" i="3"/>
  <c r="J2072" i="3"/>
  <c r="K2072" i="3"/>
  <c r="L2072" i="3"/>
  <c r="M2072" i="3"/>
  <c r="AN2072" i="3"/>
  <c r="AO2072" i="3"/>
  <c r="AP2072" i="3"/>
  <c r="AQ2072" i="3"/>
  <c r="AR2072" i="3"/>
  <c r="AS2072" i="3"/>
  <c r="AT2072" i="3"/>
  <c r="AU2072" i="3"/>
  <c r="BC2072" i="3"/>
  <c r="C2073" i="3"/>
  <c r="D2073" i="3"/>
  <c r="E2073" i="3"/>
  <c r="F2073" i="3"/>
  <c r="G2073" i="3"/>
  <c r="H2073" i="3"/>
  <c r="J2073" i="3"/>
  <c r="K2073" i="3"/>
  <c r="L2073" i="3"/>
  <c r="M2073" i="3"/>
  <c r="AN2073" i="3"/>
  <c r="AO2073" i="3"/>
  <c r="AP2073" i="3"/>
  <c r="AQ2073" i="3"/>
  <c r="AR2073" i="3"/>
  <c r="AS2073" i="3"/>
  <c r="AT2073" i="3"/>
  <c r="AU2073" i="3"/>
  <c r="BC2073" i="3"/>
  <c r="C2074" i="3"/>
  <c r="D2074" i="3"/>
  <c r="E2074" i="3"/>
  <c r="F2074" i="3"/>
  <c r="G2074" i="3"/>
  <c r="H2074" i="3"/>
  <c r="J2074" i="3"/>
  <c r="K2074" i="3"/>
  <c r="L2074" i="3"/>
  <c r="M2074" i="3"/>
  <c r="AN2074" i="3"/>
  <c r="AO2074" i="3"/>
  <c r="AP2074" i="3"/>
  <c r="AQ2074" i="3"/>
  <c r="AR2074" i="3"/>
  <c r="AS2074" i="3"/>
  <c r="AT2074" i="3"/>
  <c r="AU2074" i="3"/>
  <c r="BC2074" i="3"/>
  <c r="C2075" i="3"/>
  <c r="D2075" i="3"/>
  <c r="E2075" i="3"/>
  <c r="F2075" i="3"/>
  <c r="G2075" i="3"/>
  <c r="H2075" i="3"/>
  <c r="J2075" i="3"/>
  <c r="K2075" i="3"/>
  <c r="L2075" i="3"/>
  <c r="M2075" i="3"/>
  <c r="AN2075" i="3"/>
  <c r="AO2075" i="3"/>
  <c r="AP2075" i="3"/>
  <c r="AQ2075" i="3"/>
  <c r="AR2075" i="3"/>
  <c r="AS2075" i="3"/>
  <c r="AT2075" i="3"/>
  <c r="AU2075" i="3"/>
  <c r="BC2075" i="3"/>
  <c r="C2076" i="3"/>
  <c r="D2076" i="3"/>
  <c r="E2076" i="3"/>
  <c r="F2076" i="3"/>
  <c r="G2076" i="3"/>
  <c r="H2076" i="3"/>
  <c r="J2076" i="3"/>
  <c r="K2076" i="3"/>
  <c r="L2076" i="3"/>
  <c r="M2076" i="3"/>
  <c r="AN2076" i="3"/>
  <c r="AO2076" i="3"/>
  <c r="AP2076" i="3"/>
  <c r="AQ2076" i="3"/>
  <c r="AR2076" i="3"/>
  <c r="AS2076" i="3"/>
  <c r="AT2076" i="3"/>
  <c r="AU2076" i="3"/>
  <c r="BC2076" i="3"/>
  <c r="C2077" i="3"/>
  <c r="D2077" i="3"/>
  <c r="E2077" i="3"/>
  <c r="F2077" i="3"/>
  <c r="G2077" i="3"/>
  <c r="H2077" i="3"/>
  <c r="J2077" i="3"/>
  <c r="K2077" i="3"/>
  <c r="L2077" i="3"/>
  <c r="M2077" i="3"/>
  <c r="AN2077" i="3"/>
  <c r="AO2077" i="3"/>
  <c r="AP2077" i="3"/>
  <c r="AQ2077" i="3"/>
  <c r="AR2077" i="3"/>
  <c r="AS2077" i="3"/>
  <c r="AT2077" i="3"/>
  <c r="AU2077" i="3"/>
  <c r="BC2077" i="3"/>
  <c r="C2078" i="3"/>
  <c r="D2078" i="3"/>
  <c r="E2078" i="3"/>
  <c r="F2078" i="3"/>
  <c r="G2078" i="3"/>
  <c r="H2078" i="3"/>
  <c r="J2078" i="3"/>
  <c r="K2078" i="3"/>
  <c r="L2078" i="3"/>
  <c r="M2078" i="3"/>
  <c r="AN2078" i="3"/>
  <c r="AO2078" i="3"/>
  <c r="AP2078" i="3"/>
  <c r="AQ2078" i="3"/>
  <c r="AR2078" i="3"/>
  <c r="AS2078" i="3"/>
  <c r="AT2078" i="3"/>
  <c r="AU2078" i="3"/>
  <c r="BC2078" i="3"/>
  <c r="C2079" i="3"/>
  <c r="D2079" i="3"/>
  <c r="E2079" i="3"/>
  <c r="F2079" i="3"/>
  <c r="G2079" i="3"/>
  <c r="H2079" i="3"/>
  <c r="J2079" i="3"/>
  <c r="K2079" i="3"/>
  <c r="L2079" i="3"/>
  <c r="M2079" i="3"/>
  <c r="AN2079" i="3"/>
  <c r="AO2079" i="3"/>
  <c r="AP2079" i="3"/>
  <c r="AQ2079" i="3"/>
  <c r="AR2079" i="3"/>
  <c r="AS2079" i="3"/>
  <c r="AT2079" i="3"/>
  <c r="AU2079" i="3"/>
  <c r="BC2079" i="3"/>
  <c r="C2080" i="3"/>
  <c r="D2080" i="3"/>
  <c r="E2080" i="3"/>
  <c r="F2080" i="3"/>
  <c r="G2080" i="3"/>
  <c r="H2080" i="3"/>
  <c r="J2080" i="3"/>
  <c r="K2080" i="3"/>
  <c r="L2080" i="3"/>
  <c r="M2080" i="3"/>
  <c r="AN2080" i="3"/>
  <c r="AO2080" i="3"/>
  <c r="AP2080" i="3"/>
  <c r="AQ2080" i="3"/>
  <c r="AR2080" i="3"/>
  <c r="AS2080" i="3"/>
  <c r="AT2080" i="3"/>
  <c r="AU2080" i="3"/>
  <c r="BC2080" i="3"/>
  <c r="C2081" i="3"/>
  <c r="D2081" i="3"/>
  <c r="E2081" i="3"/>
  <c r="F2081" i="3"/>
  <c r="G2081" i="3"/>
  <c r="H2081" i="3"/>
  <c r="J2081" i="3"/>
  <c r="K2081" i="3"/>
  <c r="L2081" i="3"/>
  <c r="M2081" i="3"/>
  <c r="AN2081" i="3"/>
  <c r="AO2081" i="3"/>
  <c r="AP2081" i="3"/>
  <c r="AQ2081" i="3"/>
  <c r="AR2081" i="3"/>
  <c r="AS2081" i="3"/>
  <c r="AT2081" i="3"/>
  <c r="AU2081" i="3"/>
  <c r="BC2081" i="3"/>
  <c r="C2082" i="3"/>
  <c r="D2082" i="3"/>
  <c r="E2082" i="3"/>
  <c r="F2082" i="3"/>
  <c r="G2082" i="3"/>
  <c r="H2082" i="3"/>
  <c r="J2082" i="3"/>
  <c r="K2082" i="3"/>
  <c r="L2082" i="3"/>
  <c r="M2082" i="3"/>
  <c r="AN2082" i="3"/>
  <c r="AO2082" i="3"/>
  <c r="AP2082" i="3"/>
  <c r="AQ2082" i="3"/>
  <c r="AR2082" i="3"/>
  <c r="AS2082" i="3"/>
  <c r="AT2082" i="3"/>
  <c r="AU2082" i="3"/>
  <c r="BC2082" i="3"/>
  <c r="C2083" i="3"/>
  <c r="D2083" i="3"/>
  <c r="E2083" i="3"/>
  <c r="F2083" i="3"/>
  <c r="G2083" i="3"/>
  <c r="H2083" i="3"/>
  <c r="J2083" i="3"/>
  <c r="K2083" i="3"/>
  <c r="L2083" i="3"/>
  <c r="M2083" i="3"/>
  <c r="AN2083" i="3"/>
  <c r="AO2083" i="3"/>
  <c r="AP2083" i="3"/>
  <c r="AQ2083" i="3"/>
  <c r="AR2083" i="3"/>
  <c r="AS2083" i="3"/>
  <c r="AT2083" i="3"/>
  <c r="AU2083" i="3"/>
  <c r="BC2083" i="3"/>
  <c r="C2084" i="3"/>
  <c r="D2084" i="3"/>
  <c r="E2084" i="3"/>
  <c r="F2084" i="3"/>
  <c r="G2084" i="3"/>
  <c r="H2084" i="3"/>
  <c r="J2084" i="3"/>
  <c r="K2084" i="3"/>
  <c r="L2084" i="3"/>
  <c r="M2084" i="3"/>
  <c r="AN2084" i="3"/>
  <c r="AO2084" i="3"/>
  <c r="AP2084" i="3"/>
  <c r="AQ2084" i="3"/>
  <c r="AR2084" i="3"/>
  <c r="AS2084" i="3"/>
  <c r="AT2084" i="3"/>
  <c r="AU2084" i="3"/>
  <c r="BC2084" i="3"/>
  <c r="C2085" i="3"/>
  <c r="D2085" i="3"/>
  <c r="E2085" i="3"/>
  <c r="F2085" i="3"/>
  <c r="G2085" i="3"/>
  <c r="H2085" i="3"/>
  <c r="J2085" i="3"/>
  <c r="K2085" i="3"/>
  <c r="L2085" i="3"/>
  <c r="M2085" i="3"/>
  <c r="AN2085" i="3"/>
  <c r="AO2085" i="3"/>
  <c r="AP2085" i="3"/>
  <c r="AQ2085" i="3"/>
  <c r="AR2085" i="3"/>
  <c r="AS2085" i="3"/>
  <c r="AT2085" i="3"/>
  <c r="AU2085" i="3"/>
  <c r="BC2085" i="3"/>
  <c r="C2086" i="3"/>
  <c r="D2086" i="3"/>
  <c r="E2086" i="3"/>
  <c r="F2086" i="3"/>
  <c r="G2086" i="3"/>
  <c r="H2086" i="3"/>
  <c r="J2086" i="3"/>
  <c r="K2086" i="3"/>
  <c r="L2086" i="3"/>
  <c r="M2086" i="3"/>
  <c r="AN2086" i="3"/>
  <c r="AO2086" i="3"/>
  <c r="AP2086" i="3"/>
  <c r="AQ2086" i="3"/>
  <c r="AR2086" i="3"/>
  <c r="AS2086" i="3"/>
  <c r="AT2086" i="3"/>
  <c r="AU2086" i="3"/>
  <c r="BC2086" i="3"/>
  <c r="C2087" i="3"/>
  <c r="D2087" i="3"/>
  <c r="E2087" i="3"/>
  <c r="F2087" i="3"/>
  <c r="G2087" i="3"/>
  <c r="H2087" i="3"/>
  <c r="J2087" i="3"/>
  <c r="K2087" i="3"/>
  <c r="L2087" i="3"/>
  <c r="M2087" i="3"/>
  <c r="AN2087" i="3"/>
  <c r="AO2087" i="3"/>
  <c r="AP2087" i="3"/>
  <c r="AQ2087" i="3"/>
  <c r="AR2087" i="3"/>
  <c r="AS2087" i="3"/>
  <c r="AT2087" i="3"/>
  <c r="AU2087" i="3"/>
  <c r="BC2087" i="3"/>
  <c r="C2088" i="3"/>
  <c r="D2088" i="3"/>
  <c r="E2088" i="3"/>
  <c r="F2088" i="3"/>
  <c r="G2088" i="3"/>
  <c r="H2088" i="3"/>
  <c r="J2088" i="3"/>
  <c r="K2088" i="3"/>
  <c r="L2088" i="3"/>
  <c r="M2088" i="3"/>
  <c r="AN2088" i="3"/>
  <c r="AO2088" i="3"/>
  <c r="AP2088" i="3"/>
  <c r="AQ2088" i="3"/>
  <c r="AR2088" i="3"/>
  <c r="AS2088" i="3"/>
  <c r="AT2088" i="3"/>
  <c r="AU2088" i="3"/>
  <c r="BC2088" i="3"/>
  <c r="C2089" i="3"/>
  <c r="D2089" i="3"/>
  <c r="E2089" i="3"/>
  <c r="F2089" i="3"/>
  <c r="G2089" i="3"/>
  <c r="H2089" i="3"/>
  <c r="J2089" i="3"/>
  <c r="K2089" i="3"/>
  <c r="L2089" i="3"/>
  <c r="M2089" i="3"/>
  <c r="AN2089" i="3"/>
  <c r="AO2089" i="3"/>
  <c r="AP2089" i="3"/>
  <c r="AQ2089" i="3"/>
  <c r="AR2089" i="3"/>
  <c r="AS2089" i="3"/>
  <c r="AT2089" i="3"/>
  <c r="AU2089" i="3"/>
  <c r="BC2089" i="3"/>
  <c r="C2090" i="3"/>
  <c r="D2090" i="3"/>
  <c r="E2090" i="3"/>
  <c r="F2090" i="3"/>
  <c r="G2090" i="3"/>
  <c r="H2090" i="3"/>
  <c r="J2090" i="3"/>
  <c r="K2090" i="3"/>
  <c r="L2090" i="3"/>
  <c r="M2090" i="3"/>
  <c r="AN2090" i="3"/>
  <c r="AO2090" i="3"/>
  <c r="AP2090" i="3"/>
  <c r="AQ2090" i="3"/>
  <c r="AR2090" i="3"/>
  <c r="AS2090" i="3"/>
  <c r="AT2090" i="3"/>
  <c r="AU2090" i="3"/>
  <c r="BC2090" i="3"/>
  <c r="C2091" i="3"/>
  <c r="D2091" i="3"/>
  <c r="E2091" i="3"/>
  <c r="F2091" i="3"/>
  <c r="G2091" i="3"/>
  <c r="H2091" i="3"/>
  <c r="J2091" i="3"/>
  <c r="K2091" i="3"/>
  <c r="L2091" i="3"/>
  <c r="M2091" i="3"/>
  <c r="AN2091" i="3"/>
  <c r="AO2091" i="3"/>
  <c r="AP2091" i="3"/>
  <c r="AQ2091" i="3"/>
  <c r="AR2091" i="3"/>
  <c r="AS2091" i="3"/>
  <c r="AT2091" i="3"/>
  <c r="AU2091" i="3"/>
  <c r="BC2091" i="3"/>
  <c r="C2092" i="3"/>
  <c r="D2092" i="3"/>
  <c r="E2092" i="3"/>
  <c r="F2092" i="3"/>
  <c r="G2092" i="3"/>
  <c r="H2092" i="3"/>
  <c r="J2092" i="3"/>
  <c r="K2092" i="3"/>
  <c r="L2092" i="3"/>
  <c r="M2092" i="3"/>
  <c r="AN2092" i="3"/>
  <c r="AO2092" i="3"/>
  <c r="AP2092" i="3"/>
  <c r="AQ2092" i="3"/>
  <c r="AR2092" i="3"/>
  <c r="AS2092" i="3"/>
  <c r="AT2092" i="3"/>
  <c r="AU2092" i="3"/>
  <c r="BC2092" i="3"/>
  <c r="C2093" i="3"/>
  <c r="D2093" i="3"/>
  <c r="E2093" i="3"/>
  <c r="F2093" i="3"/>
  <c r="G2093" i="3"/>
  <c r="H2093" i="3"/>
  <c r="J2093" i="3"/>
  <c r="K2093" i="3"/>
  <c r="L2093" i="3"/>
  <c r="M2093" i="3"/>
  <c r="AN2093" i="3"/>
  <c r="AO2093" i="3"/>
  <c r="AP2093" i="3"/>
  <c r="AQ2093" i="3"/>
  <c r="AR2093" i="3"/>
  <c r="AS2093" i="3"/>
  <c r="AT2093" i="3"/>
  <c r="AU2093" i="3"/>
  <c r="BC2093" i="3"/>
  <c r="C2094" i="3"/>
  <c r="D2094" i="3"/>
  <c r="E2094" i="3"/>
  <c r="F2094" i="3"/>
  <c r="G2094" i="3"/>
  <c r="H2094" i="3"/>
  <c r="J2094" i="3"/>
  <c r="K2094" i="3"/>
  <c r="L2094" i="3"/>
  <c r="M2094" i="3"/>
  <c r="AN2094" i="3"/>
  <c r="AO2094" i="3"/>
  <c r="AP2094" i="3"/>
  <c r="AQ2094" i="3"/>
  <c r="AR2094" i="3"/>
  <c r="AS2094" i="3"/>
  <c r="AT2094" i="3"/>
  <c r="AU2094" i="3"/>
  <c r="BC2094" i="3"/>
  <c r="C2095" i="3"/>
  <c r="D2095" i="3"/>
  <c r="E2095" i="3"/>
  <c r="F2095" i="3"/>
  <c r="G2095" i="3"/>
  <c r="H2095" i="3"/>
  <c r="J2095" i="3"/>
  <c r="K2095" i="3"/>
  <c r="L2095" i="3"/>
  <c r="M2095" i="3"/>
  <c r="AN2095" i="3"/>
  <c r="AO2095" i="3"/>
  <c r="AP2095" i="3"/>
  <c r="AQ2095" i="3"/>
  <c r="AR2095" i="3"/>
  <c r="AS2095" i="3"/>
  <c r="AT2095" i="3"/>
  <c r="AU2095" i="3"/>
  <c r="BC2095" i="3"/>
  <c r="C2096" i="3"/>
  <c r="D2096" i="3"/>
  <c r="E2096" i="3"/>
  <c r="F2096" i="3"/>
  <c r="G2096" i="3"/>
  <c r="H2096" i="3"/>
  <c r="J2096" i="3"/>
  <c r="K2096" i="3"/>
  <c r="L2096" i="3"/>
  <c r="M2096" i="3"/>
  <c r="AN2096" i="3"/>
  <c r="AO2096" i="3"/>
  <c r="AP2096" i="3"/>
  <c r="AQ2096" i="3"/>
  <c r="AR2096" i="3"/>
  <c r="AS2096" i="3"/>
  <c r="AT2096" i="3"/>
  <c r="AU2096" i="3"/>
  <c r="BC2096" i="3"/>
  <c r="C2097" i="3"/>
  <c r="D2097" i="3"/>
  <c r="E2097" i="3"/>
  <c r="F2097" i="3"/>
  <c r="G2097" i="3"/>
  <c r="H2097" i="3"/>
  <c r="J2097" i="3"/>
  <c r="K2097" i="3"/>
  <c r="L2097" i="3"/>
  <c r="M2097" i="3"/>
  <c r="AN2097" i="3"/>
  <c r="AO2097" i="3"/>
  <c r="AP2097" i="3"/>
  <c r="AQ2097" i="3"/>
  <c r="AR2097" i="3"/>
  <c r="AS2097" i="3"/>
  <c r="AT2097" i="3"/>
  <c r="AU2097" i="3"/>
  <c r="BC2097" i="3"/>
  <c r="C2098" i="3"/>
  <c r="D2098" i="3"/>
  <c r="E2098" i="3"/>
  <c r="F2098" i="3"/>
  <c r="G2098" i="3"/>
  <c r="H2098" i="3"/>
  <c r="J2098" i="3"/>
  <c r="K2098" i="3"/>
  <c r="L2098" i="3"/>
  <c r="M2098" i="3"/>
  <c r="AN2098" i="3"/>
  <c r="AO2098" i="3"/>
  <c r="AP2098" i="3"/>
  <c r="AQ2098" i="3"/>
  <c r="AR2098" i="3"/>
  <c r="AS2098" i="3"/>
  <c r="AT2098" i="3"/>
  <c r="AU2098" i="3"/>
  <c r="BC2098" i="3"/>
  <c r="C2099" i="3"/>
  <c r="D2099" i="3"/>
  <c r="E2099" i="3"/>
  <c r="F2099" i="3"/>
  <c r="G2099" i="3"/>
  <c r="H2099" i="3"/>
  <c r="J2099" i="3"/>
  <c r="K2099" i="3"/>
  <c r="L2099" i="3"/>
  <c r="M2099" i="3"/>
  <c r="AN2099" i="3"/>
  <c r="AO2099" i="3"/>
  <c r="AP2099" i="3"/>
  <c r="AQ2099" i="3"/>
  <c r="AR2099" i="3"/>
  <c r="AS2099" i="3"/>
  <c r="AT2099" i="3"/>
  <c r="AU2099" i="3"/>
  <c r="BC2099" i="3"/>
  <c r="C2100" i="3"/>
  <c r="D2100" i="3"/>
  <c r="E2100" i="3"/>
  <c r="F2100" i="3"/>
  <c r="G2100" i="3"/>
  <c r="H2100" i="3"/>
  <c r="J2100" i="3"/>
  <c r="K2100" i="3"/>
  <c r="L2100" i="3"/>
  <c r="M2100" i="3"/>
  <c r="AN2100" i="3"/>
  <c r="AO2100" i="3"/>
  <c r="AP2100" i="3"/>
  <c r="AQ2100" i="3"/>
  <c r="AR2100" i="3"/>
  <c r="AS2100" i="3"/>
  <c r="AT2100" i="3"/>
  <c r="AU2100" i="3"/>
  <c r="BC2100" i="3"/>
  <c r="C2101" i="3"/>
  <c r="D2101" i="3"/>
  <c r="E2101" i="3"/>
  <c r="F2101" i="3"/>
  <c r="G2101" i="3"/>
  <c r="H2101" i="3"/>
  <c r="J2101" i="3"/>
  <c r="K2101" i="3"/>
  <c r="L2101" i="3"/>
  <c r="M2101" i="3"/>
  <c r="AN2101" i="3"/>
  <c r="AO2101" i="3"/>
  <c r="AP2101" i="3"/>
  <c r="AQ2101" i="3"/>
  <c r="AR2101" i="3"/>
  <c r="AS2101" i="3"/>
  <c r="AT2101" i="3"/>
  <c r="AU2101" i="3"/>
  <c r="BC2101" i="3"/>
  <c r="C2102" i="3"/>
  <c r="D2102" i="3"/>
  <c r="E2102" i="3"/>
  <c r="F2102" i="3"/>
  <c r="G2102" i="3"/>
  <c r="H2102" i="3"/>
  <c r="J2102" i="3"/>
  <c r="K2102" i="3"/>
  <c r="L2102" i="3"/>
  <c r="M2102" i="3"/>
  <c r="AN2102" i="3"/>
  <c r="AO2102" i="3"/>
  <c r="AP2102" i="3"/>
  <c r="AQ2102" i="3"/>
  <c r="AR2102" i="3"/>
  <c r="AS2102" i="3"/>
  <c r="AT2102" i="3"/>
  <c r="AU2102" i="3"/>
  <c r="BC2102" i="3"/>
  <c r="C2103" i="3"/>
  <c r="D2103" i="3"/>
  <c r="E2103" i="3"/>
  <c r="F2103" i="3"/>
  <c r="G2103" i="3"/>
  <c r="H2103" i="3"/>
  <c r="J2103" i="3"/>
  <c r="K2103" i="3"/>
  <c r="L2103" i="3"/>
  <c r="M2103" i="3"/>
  <c r="AN2103" i="3"/>
  <c r="AO2103" i="3"/>
  <c r="AP2103" i="3"/>
  <c r="AQ2103" i="3"/>
  <c r="AR2103" i="3"/>
  <c r="AS2103" i="3"/>
  <c r="AT2103" i="3"/>
  <c r="AU2103" i="3"/>
  <c r="BC2103" i="3"/>
  <c r="C2104" i="3"/>
  <c r="D2104" i="3"/>
  <c r="E2104" i="3"/>
  <c r="F2104" i="3"/>
  <c r="G2104" i="3"/>
  <c r="H2104" i="3"/>
  <c r="J2104" i="3"/>
  <c r="K2104" i="3"/>
  <c r="L2104" i="3"/>
  <c r="M2104" i="3"/>
  <c r="AN2104" i="3"/>
  <c r="AO2104" i="3"/>
  <c r="AP2104" i="3"/>
  <c r="AQ2104" i="3"/>
  <c r="AR2104" i="3"/>
  <c r="AS2104" i="3"/>
  <c r="AT2104" i="3"/>
  <c r="AU2104" i="3"/>
  <c r="BC2104" i="3"/>
  <c r="C2105" i="3"/>
  <c r="D2105" i="3"/>
  <c r="E2105" i="3"/>
  <c r="F2105" i="3"/>
  <c r="G2105" i="3"/>
  <c r="H2105" i="3"/>
  <c r="J2105" i="3"/>
  <c r="K2105" i="3"/>
  <c r="L2105" i="3"/>
  <c r="M2105" i="3"/>
  <c r="AN2105" i="3"/>
  <c r="AO2105" i="3"/>
  <c r="AP2105" i="3"/>
  <c r="AQ2105" i="3"/>
  <c r="AR2105" i="3"/>
  <c r="AS2105" i="3"/>
  <c r="AT2105" i="3"/>
  <c r="AU2105" i="3"/>
  <c r="BC2105" i="3"/>
  <c r="C2106" i="3"/>
  <c r="D2106" i="3"/>
  <c r="E2106" i="3"/>
  <c r="F2106" i="3"/>
  <c r="G2106" i="3"/>
  <c r="H2106" i="3"/>
  <c r="J2106" i="3"/>
  <c r="K2106" i="3"/>
  <c r="L2106" i="3"/>
  <c r="M2106" i="3"/>
  <c r="AN2106" i="3"/>
  <c r="AO2106" i="3"/>
  <c r="AP2106" i="3"/>
  <c r="AQ2106" i="3"/>
  <c r="AR2106" i="3"/>
  <c r="AS2106" i="3"/>
  <c r="AT2106" i="3"/>
  <c r="AU2106" i="3"/>
  <c r="BC2106" i="3"/>
  <c r="C2107" i="3"/>
  <c r="D2107" i="3"/>
  <c r="E2107" i="3"/>
  <c r="F2107" i="3"/>
  <c r="G2107" i="3"/>
  <c r="H2107" i="3"/>
  <c r="J2107" i="3"/>
  <c r="K2107" i="3"/>
  <c r="L2107" i="3"/>
  <c r="M2107" i="3"/>
  <c r="AN2107" i="3"/>
  <c r="AO2107" i="3"/>
  <c r="AP2107" i="3"/>
  <c r="AQ2107" i="3"/>
  <c r="AR2107" i="3"/>
  <c r="AS2107" i="3"/>
  <c r="AT2107" i="3"/>
  <c r="AU2107" i="3"/>
  <c r="BC2107" i="3"/>
  <c r="C2108" i="3"/>
  <c r="D2108" i="3"/>
  <c r="E2108" i="3"/>
  <c r="F2108" i="3"/>
  <c r="G2108" i="3"/>
  <c r="H2108" i="3"/>
  <c r="J2108" i="3"/>
  <c r="K2108" i="3"/>
  <c r="L2108" i="3"/>
  <c r="M2108" i="3"/>
  <c r="AN2108" i="3"/>
  <c r="AO2108" i="3"/>
  <c r="AP2108" i="3"/>
  <c r="AQ2108" i="3"/>
  <c r="AR2108" i="3"/>
  <c r="AS2108" i="3"/>
  <c r="AT2108" i="3"/>
  <c r="AU2108" i="3"/>
  <c r="BC2108" i="3"/>
  <c r="C2109" i="3"/>
  <c r="D2109" i="3"/>
  <c r="E2109" i="3"/>
  <c r="F2109" i="3"/>
  <c r="G2109" i="3"/>
  <c r="H2109" i="3"/>
  <c r="J2109" i="3"/>
  <c r="K2109" i="3"/>
  <c r="L2109" i="3"/>
  <c r="M2109" i="3"/>
  <c r="AN2109" i="3"/>
  <c r="AO2109" i="3"/>
  <c r="AP2109" i="3"/>
  <c r="AQ2109" i="3"/>
  <c r="AR2109" i="3"/>
  <c r="AS2109" i="3"/>
  <c r="AT2109" i="3"/>
  <c r="AU2109" i="3"/>
  <c r="BC2109" i="3"/>
  <c r="C2110" i="3"/>
  <c r="D2110" i="3"/>
  <c r="E2110" i="3"/>
  <c r="F2110" i="3"/>
  <c r="G2110" i="3"/>
  <c r="H2110" i="3"/>
  <c r="J2110" i="3"/>
  <c r="K2110" i="3"/>
  <c r="L2110" i="3"/>
  <c r="M2110" i="3"/>
  <c r="AN2110" i="3"/>
  <c r="AO2110" i="3"/>
  <c r="AP2110" i="3"/>
  <c r="AQ2110" i="3"/>
  <c r="AR2110" i="3"/>
  <c r="AS2110" i="3"/>
  <c r="AT2110" i="3"/>
  <c r="AU2110" i="3"/>
  <c r="BC2110" i="3"/>
  <c r="C2111" i="3"/>
  <c r="D2111" i="3"/>
  <c r="E2111" i="3"/>
  <c r="F2111" i="3"/>
  <c r="G2111" i="3"/>
  <c r="H2111" i="3"/>
  <c r="J2111" i="3"/>
  <c r="K2111" i="3"/>
  <c r="L2111" i="3"/>
  <c r="M2111" i="3"/>
  <c r="AN2111" i="3"/>
  <c r="AO2111" i="3"/>
  <c r="AP2111" i="3"/>
  <c r="AQ2111" i="3"/>
  <c r="AR2111" i="3"/>
  <c r="AS2111" i="3"/>
  <c r="AT2111" i="3"/>
  <c r="AU2111" i="3"/>
  <c r="BC2111" i="3"/>
  <c r="C2112" i="3"/>
  <c r="D2112" i="3"/>
  <c r="E2112" i="3"/>
  <c r="F2112" i="3"/>
  <c r="G2112" i="3"/>
  <c r="H2112" i="3"/>
  <c r="J2112" i="3"/>
  <c r="K2112" i="3"/>
  <c r="L2112" i="3"/>
  <c r="M2112" i="3"/>
  <c r="AN2112" i="3"/>
  <c r="AO2112" i="3"/>
  <c r="AP2112" i="3"/>
  <c r="AQ2112" i="3"/>
  <c r="AR2112" i="3"/>
  <c r="AS2112" i="3"/>
  <c r="AT2112" i="3"/>
  <c r="AU2112" i="3"/>
  <c r="BC2112" i="3"/>
  <c r="C2113" i="3"/>
  <c r="D2113" i="3"/>
  <c r="E2113" i="3"/>
  <c r="F2113" i="3"/>
  <c r="G2113" i="3"/>
  <c r="H2113" i="3"/>
  <c r="J2113" i="3"/>
  <c r="K2113" i="3"/>
  <c r="L2113" i="3"/>
  <c r="M2113" i="3"/>
  <c r="AN2113" i="3"/>
  <c r="AO2113" i="3"/>
  <c r="AP2113" i="3"/>
  <c r="AQ2113" i="3"/>
  <c r="AR2113" i="3"/>
  <c r="AS2113" i="3"/>
  <c r="AT2113" i="3"/>
  <c r="AU2113" i="3"/>
  <c r="BC2113" i="3"/>
  <c r="C2114" i="3"/>
  <c r="D2114" i="3"/>
  <c r="E2114" i="3"/>
  <c r="F2114" i="3"/>
  <c r="G2114" i="3"/>
  <c r="H2114" i="3"/>
  <c r="J2114" i="3"/>
  <c r="K2114" i="3"/>
  <c r="L2114" i="3"/>
  <c r="M2114" i="3"/>
  <c r="AN2114" i="3"/>
  <c r="AO2114" i="3"/>
  <c r="AP2114" i="3"/>
  <c r="AQ2114" i="3"/>
  <c r="AR2114" i="3"/>
  <c r="AS2114" i="3"/>
  <c r="AT2114" i="3"/>
  <c r="AU2114" i="3"/>
  <c r="BC2114" i="3"/>
  <c r="C2115" i="3"/>
  <c r="D2115" i="3"/>
  <c r="E2115" i="3"/>
  <c r="F2115" i="3"/>
  <c r="G2115" i="3"/>
  <c r="H2115" i="3"/>
  <c r="J2115" i="3"/>
  <c r="K2115" i="3"/>
  <c r="L2115" i="3"/>
  <c r="M2115" i="3"/>
  <c r="AN2115" i="3"/>
  <c r="AO2115" i="3"/>
  <c r="AP2115" i="3"/>
  <c r="AQ2115" i="3"/>
  <c r="AR2115" i="3"/>
  <c r="AS2115" i="3"/>
  <c r="AT2115" i="3"/>
  <c r="AU2115" i="3"/>
  <c r="BC2115" i="3"/>
  <c r="C2116" i="3"/>
  <c r="D2116" i="3"/>
  <c r="E2116" i="3"/>
  <c r="F2116" i="3"/>
  <c r="G2116" i="3"/>
  <c r="H2116" i="3"/>
  <c r="J2116" i="3"/>
  <c r="K2116" i="3"/>
  <c r="L2116" i="3"/>
  <c r="M2116" i="3"/>
  <c r="AN2116" i="3"/>
  <c r="AO2116" i="3"/>
  <c r="AP2116" i="3"/>
  <c r="AQ2116" i="3"/>
  <c r="AR2116" i="3"/>
  <c r="AS2116" i="3"/>
  <c r="AT2116" i="3"/>
  <c r="AU2116" i="3"/>
  <c r="BC2116" i="3"/>
  <c r="C2117" i="3"/>
  <c r="D2117" i="3"/>
  <c r="E2117" i="3"/>
  <c r="F2117" i="3"/>
  <c r="G2117" i="3"/>
  <c r="H2117" i="3"/>
  <c r="J2117" i="3"/>
  <c r="K2117" i="3"/>
  <c r="L2117" i="3"/>
  <c r="M2117" i="3"/>
  <c r="AN2117" i="3"/>
  <c r="AO2117" i="3"/>
  <c r="AP2117" i="3"/>
  <c r="AQ2117" i="3"/>
  <c r="AR2117" i="3"/>
  <c r="AS2117" i="3"/>
  <c r="AT2117" i="3"/>
  <c r="AU2117" i="3"/>
  <c r="BC2117" i="3"/>
  <c r="C2118" i="3"/>
  <c r="D2118" i="3"/>
  <c r="E2118" i="3"/>
  <c r="F2118" i="3"/>
  <c r="G2118" i="3"/>
  <c r="H2118" i="3"/>
  <c r="J2118" i="3"/>
  <c r="K2118" i="3"/>
  <c r="L2118" i="3"/>
  <c r="M2118" i="3"/>
  <c r="AN2118" i="3"/>
  <c r="AO2118" i="3"/>
  <c r="AP2118" i="3"/>
  <c r="AQ2118" i="3"/>
  <c r="AR2118" i="3"/>
  <c r="AS2118" i="3"/>
  <c r="AT2118" i="3"/>
  <c r="AU2118" i="3"/>
  <c r="BC2118" i="3"/>
  <c r="C2119" i="3"/>
  <c r="D2119" i="3"/>
  <c r="E2119" i="3"/>
  <c r="F2119" i="3"/>
  <c r="G2119" i="3"/>
  <c r="H2119" i="3"/>
  <c r="J2119" i="3"/>
  <c r="K2119" i="3"/>
  <c r="L2119" i="3"/>
  <c r="M2119" i="3"/>
  <c r="AN2119" i="3"/>
  <c r="AO2119" i="3"/>
  <c r="AP2119" i="3"/>
  <c r="AQ2119" i="3"/>
  <c r="AR2119" i="3"/>
  <c r="AS2119" i="3"/>
  <c r="AT2119" i="3"/>
  <c r="AU2119" i="3"/>
  <c r="BC2119" i="3"/>
  <c r="C2120" i="3"/>
  <c r="D2120" i="3"/>
  <c r="E2120" i="3"/>
  <c r="F2120" i="3"/>
  <c r="G2120" i="3"/>
  <c r="H2120" i="3"/>
  <c r="J2120" i="3"/>
  <c r="K2120" i="3"/>
  <c r="L2120" i="3"/>
  <c r="M2120" i="3"/>
  <c r="AN2120" i="3"/>
  <c r="AO2120" i="3"/>
  <c r="AP2120" i="3"/>
  <c r="AQ2120" i="3"/>
  <c r="AR2120" i="3"/>
  <c r="AS2120" i="3"/>
  <c r="AT2120" i="3"/>
  <c r="AU2120" i="3"/>
  <c r="BC2120" i="3"/>
  <c r="C2121" i="3"/>
  <c r="D2121" i="3"/>
  <c r="E2121" i="3"/>
  <c r="F2121" i="3"/>
  <c r="G2121" i="3"/>
  <c r="H2121" i="3"/>
  <c r="J2121" i="3"/>
  <c r="K2121" i="3"/>
  <c r="L2121" i="3"/>
  <c r="M2121" i="3"/>
  <c r="AN2121" i="3"/>
  <c r="AO2121" i="3"/>
  <c r="AP2121" i="3"/>
  <c r="AQ2121" i="3"/>
  <c r="AR2121" i="3"/>
  <c r="AS2121" i="3"/>
  <c r="AT2121" i="3"/>
  <c r="AU2121" i="3"/>
  <c r="BC2121" i="3"/>
  <c r="C2122" i="3"/>
  <c r="D2122" i="3"/>
  <c r="E2122" i="3"/>
  <c r="F2122" i="3"/>
  <c r="G2122" i="3"/>
  <c r="H2122" i="3"/>
  <c r="J2122" i="3"/>
  <c r="K2122" i="3"/>
  <c r="L2122" i="3"/>
  <c r="M2122" i="3"/>
  <c r="AN2122" i="3"/>
  <c r="AO2122" i="3"/>
  <c r="AP2122" i="3"/>
  <c r="AQ2122" i="3"/>
  <c r="AR2122" i="3"/>
  <c r="AS2122" i="3"/>
  <c r="AT2122" i="3"/>
  <c r="AU2122" i="3"/>
  <c r="BC2122" i="3"/>
  <c r="C2123" i="3"/>
  <c r="D2123" i="3"/>
  <c r="E2123" i="3"/>
  <c r="F2123" i="3"/>
  <c r="G2123" i="3"/>
  <c r="H2123" i="3"/>
  <c r="J2123" i="3"/>
  <c r="K2123" i="3"/>
  <c r="L2123" i="3"/>
  <c r="M2123" i="3"/>
  <c r="AN2123" i="3"/>
  <c r="AO2123" i="3"/>
  <c r="AP2123" i="3"/>
  <c r="AQ2123" i="3"/>
  <c r="AR2123" i="3"/>
  <c r="AS2123" i="3"/>
  <c r="AT2123" i="3"/>
  <c r="AU2123" i="3"/>
  <c r="BC2123" i="3"/>
  <c r="C2124" i="3"/>
  <c r="D2124" i="3"/>
  <c r="E2124" i="3"/>
  <c r="F2124" i="3"/>
  <c r="G2124" i="3"/>
  <c r="H2124" i="3"/>
  <c r="J2124" i="3"/>
  <c r="K2124" i="3"/>
  <c r="L2124" i="3"/>
  <c r="M2124" i="3"/>
  <c r="AN2124" i="3"/>
  <c r="AO2124" i="3"/>
  <c r="AP2124" i="3"/>
  <c r="AQ2124" i="3"/>
  <c r="AR2124" i="3"/>
  <c r="AS2124" i="3"/>
  <c r="AT2124" i="3"/>
  <c r="AU2124" i="3"/>
  <c r="BC2124" i="3"/>
  <c r="C2125" i="3"/>
  <c r="D2125" i="3"/>
  <c r="E2125" i="3"/>
  <c r="F2125" i="3"/>
  <c r="G2125" i="3"/>
  <c r="H2125" i="3"/>
  <c r="J2125" i="3"/>
  <c r="K2125" i="3"/>
  <c r="L2125" i="3"/>
  <c r="M2125" i="3"/>
  <c r="AN2125" i="3"/>
  <c r="AO2125" i="3"/>
  <c r="AP2125" i="3"/>
  <c r="AQ2125" i="3"/>
  <c r="AR2125" i="3"/>
  <c r="AS2125" i="3"/>
  <c r="AT2125" i="3"/>
  <c r="AU2125" i="3"/>
  <c r="C2127" i="3"/>
  <c r="D2127" i="3"/>
  <c r="E2127" i="3"/>
  <c r="F2127" i="3"/>
  <c r="G2127" i="3"/>
  <c r="H2127" i="3"/>
  <c r="J2127" i="3"/>
  <c r="K2127" i="3"/>
  <c r="L2127" i="3"/>
  <c r="M2127" i="3"/>
  <c r="AN2127" i="3"/>
  <c r="AO2127" i="3"/>
  <c r="AP2127" i="3"/>
  <c r="AQ2127" i="3"/>
  <c r="AR2127" i="3"/>
  <c r="AS2127" i="3"/>
  <c r="AT2127" i="3"/>
  <c r="AU2127" i="3"/>
  <c r="BC2127" i="3"/>
  <c r="C2128" i="3"/>
  <c r="D2128" i="3"/>
  <c r="E2128" i="3"/>
  <c r="F2128" i="3"/>
  <c r="G2128" i="3"/>
  <c r="H2128" i="3"/>
  <c r="J2128" i="3"/>
  <c r="K2128" i="3"/>
  <c r="L2128" i="3"/>
  <c r="M2128" i="3"/>
  <c r="AN2128" i="3"/>
  <c r="AO2128" i="3"/>
  <c r="AP2128" i="3"/>
  <c r="AQ2128" i="3"/>
  <c r="AR2128" i="3"/>
  <c r="AS2128" i="3"/>
  <c r="AT2128" i="3"/>
  <c r="AU2128" i="3"/>
  <c r="BC2128" i="3"/>
  <c r="C2129" i="3"/>
  <c r="D2129" i="3"/>
  <c r="E2129" i="3"/>
  <c r="F2129" i="3"/>
  <c r="G2129" i="3"/>
  <c r="H2129" i="3"/>
  <c r="J2129" i="3"/>
  <c r="K2129" i="3"/>
  <c r="L2129" i="3"/>
  <c r="M2129" i="3"/>
  <c r="AN2129" i="3"/>
  <c r="AO2129" i="3"/>
  <c r="AP2129" i="3"/>
  <c r="AQ2129" i="3"/>
  <c r="AR2129" i="3"/>
  <c r="AS2129" i="3"/>
  <c r="AT2129" i="3"/>
  <c r="AU2129" i="3"/>
  <c r="BC2129" i="3"/>
  <c r="C2130" i="3"/>
  <c r="D2130" i="3"/>
  <c r="E2130" i="3"/>
  <c r="F2130" i="3"/>
  <c r="G2130" i="3"/>
  <c r="H2130" i="3"/>
  <c r="J2130" i="3"/>
  <c r="K2130" i="3"/>
  <c r="L2130" i="3"/>
  <c r="M2130" i="3"/>
  <c r="AN2130" i="3"/>
  <c r="AO2130" i="3"/>
  <c r="AP2130" i="3"/>
  <c r="AQ2130" i="3"/>
  <c r="AR2130" i="3"/>
  <c r="AS2130" i="3"/>
  <c r="AT2130" i="3"/>
  <c r="AU2130" i="3"/>
  <c r="BC2130" i="3"/>
  <c r="C2131" i="3"/>
  <c r="D2131" i="3"/>
  <c r="E2131" i="3"/>
  <c r="F2131" i="3"/>
  <c r="G2131" i="3"/>
  <c r="H2131" i="3"/>
  <c r="J2131" i="3"/>
  <c r="K2131" i="3"/>
  <c r="L2131" i="3"/>
  <c r="M2131" i="3"/>
  <c r="AN2131" i="3"/>
  <c r="AO2131" i="3"/>
  <c r="AP2131" i="3"/>
  <c r="AQ2131" i="3"/>
  <c r="AR2131" i="3"/>
  <c r="AS2131" i="3"/>
  <c r="AT2131" i="3"/>
  <c r="AU2131" i="3"/>
  <c r="BC2131" i="3"/>
  <c r="C2132" i="3"/>
  <c r="D2132" i="3"/>
  <c r="E2132" i="3"/>
  <c r="F2132" i="3"/>
  <c r="G2132" i="3"/>
  <c r="H2132" i="3"/>
  <c r="J2132" i="3"/>
  <c r="K2132" i="3"/>
  <c r="L2132" i="3"/>
  <c r="M2132" i="3"/>
  <c r="AN2132" i="3"/>
  <c r="AO2132" i="3"/>
  <c r="AP2132" i="3"/>
  <c r="AQ2132" i="3"/>
  <c r="AR2132" i="3"/>
  <c r="AS2132" i="3"/>
  <c r="AT2132" i="3"/>
  <c r="AU2132" i="3"/>
  <c r="BC2132" i="3"/>
  <c r="C2133" i="3"/>
  <c r="D2133" i="3"/>
  <c r="E2133" i="3"/>
  <c r="F2133" i="3"/>
  <c r="G2133" i="3"/>
  <c r="H2133" i="3"/>
  <c r="J2133" i="3"/>
  <c r="K2133" i="3"/>
  <c r="L2133" i="3"/>
  <c r="M2133" i="3"/>
  <c r="AN2133" i="3"/>
  <c r="AO2133" i="3"/>
  <c r="AP2133" i="3"/>
  <c r="AQ2133" i="3"/>
  <c r="AR2133" i="3"/>
  <c r="AS2133" i="3"/>
  <c r="AT2133" i="3"/>
  <c r="AU2133" i="3"/>
  <c r="BC2133" i="3"/>
  <c r="C2134" i="3"/>
  <c r="D2134" i="3"/>
  <c r="E2134" i="3"/>
  <c r="F2134" i="3"/>
  <c r="G2134" i="3"/>
  <c r="H2134" i="3"/>
  <c r="J2134" i="3"/>
  <c r="K2134" i="3"/>
  <c r="L2134" i="3"/>
  <c r="M2134" i="3"/>
  <c r="AN2134" i="3"/>
  <c r="AO2134" i="3"/>
  <c r="AP2134" i="3"/>
  <c r="AQ2134" i="3"/>
  <c r="AR2134" i="3"/>
  <c r="AS2134" i="3"/>
  <c r="AT2134" i="3"/>
  <c r="AU2134" i="3"/>
  <c r="BC2134" i="3"/>
  <c r="C2135" i="3"/>
  <c r="D2135" i="3"/>
  <c r="E2135" i="3"/>
  <c r="F2135" i="3"/>
  <c r="G2135" i="3"/>
  <c r="H2135" i="3"/>
  <c r="J2135" i="3"/>
  <c r="K2135" i="3"/>
  <c r="L2135" i="3"/>
  <c r="M2135" i="3"/>
  <c r="AN2135" i="3"/>
  <c r="AO2135" i="3"/>
  <c r="AP2135" i="3"/>
  <c r="AQ2135" i="3"/>
  <c r="AR2135" i="3"/>
  <c r="AS2135" i="3"/>
  <c r="AT2135" i="3"/>
  <c r="AU2135" i="3"/>
  <c r="BC2135" i="3"/>
  <c r="C2136" i="3"/>
  <c r="D2136" i="3"/>
  <c r="E2136" i="3"/>
  <c r="F2136" i="3"/>
  <c r="G2136" i="3"/>
  <c r="H2136" i="3"/>
  <c r="J2136" i="3"/>
  <c r="K2136" i="3"/>
  <c r="L2136" i="3"/>
  <c r="M2136" i="3"/>
  <c r="AN2136" i="3"/>
  <c r="AO2136" i="3"/>
  <c r="AP2136" i="3"/>
  <c r="AQ2136" i="3"/>
  <c r="AR2136" i="3"/>
  <c r="AS2136" i="3"/>
  <c r="AT2136" i="3"/>
  <c r="AU2136" i="3"/>
  <c r="BC2136" i="3"/>
  <c r="C2137" i="3"/>
  <c r="D2137" i="3"/>
  <c r="E2137" i="3"/>
  <c r="F2137" i="3"/>
  <c r="G2137" i="3"/>
  <c r="H2137" i="3"/>
  <c r="J2137" i="3"/>
  <c r="K2137" i="3"/>
  <c r="L2137" i="3"/>
  <c r="M2137" i="3"/>
  <c r="AN2137" i="3"/>
  <c r="AO2137" i="3"/>
  <c r="AP2137" i="3"/>
  <c r="AQ2137" i="3"/>
  <c r="AR2137" i="3"/>
  <c r="AS2137" i="3"/>
  <c r="AT2137" i="3"/>
  <c r="AU2137" i="3"/>
  <c r="BC2137" i="3"/>
  <c r="C2138" i="3"/>
  <c r="D2138" i="3"/>
  <c r="E2138" i="3"/>
  <c r="F2138" i="3"/>
  <c r="G2138" i="3"/>
  <c r="H2138" i="3"/>
  <c r="J2138" i="3"/>
  <c r="K2138" i="3"/>
  <c r="L2138" i="3"/>
  <c r="M2138" i="3"/>
  <c r="AN2138" i="3"/>
  <c r="AO2138" i="3"/>
  <c r="AP2138" i="3"/>
  <c r="AQ2138" i="3"/>
  <c r="AR2138" i="3"/>
  <c r="AS2138" i="3"/>
  <c r="AT2138" i="3"/>
  <c r="AU2138" i="3"/>
  <c r="BC2138" i="3"/>
  <c r="C2139" i="3"/>
  <c r="D2139" i="3"/>
  <c r="E2139" i="3"/>
  <c r="F2139" i="3"/>
  <c r="G2139" i="3"/>
  <c r="H2139" i="3"/>
  <c r="J2139" i="3"/>
  <c r="K2139" i="3"/>
  <c r="L2139" i="3"/>
  <c r="M2139" i="3"/>
  <c r="AN2139" i="3"/>
  <c r="AO2139" i="3"/>
  <c r="AP2139" i="3"/>
  <c r="AQ2139" i="3"/>
  <c r="AR2139" i="3"/>
  <c r="AS2139" i="3"/>
  <c r="AT2139" i="3"/>
  <c r="AU2139" i="3"/>
  <c r="BC2139" i="3"/>
  <c r="C2140" i="3"/>
  <c r="D2140" i="3"/>
  <c r="E2140" i="3"/>
  <c r="F2140" i="3"/>
  <c r="G2140" i="3"/>
  <c r="H2140" i="3"/>
  <c r="J2140" i="3"/>
  <c r="K2140" i="3"/>
  <c r="L2140" i="3"/>
  <c r="M2140" i="3"/>
  <c r="AN2140" i="3"/>
  <c r="AO2140" i="3"/>
  <c r="AP2140" i="3"/>
  <c r="AQ2140" i="3"/>
  <c r="AR2140" i="3"/>
  <c r="AS2140" i="3"/>
  <c r="AT2140" i="3"/>
  <c r="AU2140" i="3"/>
  <c r="BC2140" i="3"/>
  <c r="C2141" i="3"/>
  <c r="D2141" i="3"/>
  <c r="E2141" i="3"/>
  <c r="F2141" i="3"/>
  <c r="G2141" i="3"/>
  <c r="H2141" i="3"/>
  <c r="J2141" i="3"/>
  <c r="K2141" i="3"/>
  <c r="L2141" i="3"/>
  <c r="M2141" i="3"/>
  <c r="AN2141" i="3"/>
  <c r="AO2141" i="3"/>
  <c r="AP2141" i="3"/>
  <c r="AQ2141" i="3"/>
  <c r="AR2141" i="3"/>
  <c r="AS2141" i="3"/>
  <c r="AT2141" i="3"/>
  <c r="AU2141" i="3"/>
  <c r="BC2141" i="3"/>
  <c r="C2142" i="3"/>
  <c r="D2142" i="3"/>
  <c r="E2142" i="3"/>
  <c r="F2142" i="3"/>
  <c r="G2142" i="3"/>
  <c r="H2142" i="3"/>
  <c r="J2142" i="3"/>
  <c r="K2142" i="3"/>
  <c r="L2142" i="3"/>
  <c r="M2142" i="3"/>
  <c r="AN2142" i="3"/>
  <c r="AO2142" i="3"/>
  <c r="AP2142" i="3"/>
  <c r="AQ2142" i="3"/>
  <c r="AR2142" i="3"/>
  <c r="AS2142" i="3"/>
  <c r="AT2142" i="3"/>
  <c r="AU2142" i="3"/>
  <c r="BC2142" i="3"/>
  <c r="C2143" i="3"/>
  <c r="D2143" i="3"/>
  <c r="E2143" i="3"/>
  <c r="F2143" i="3"/>
  <c r="G2143" i="3"/>
  <c r="H2143" i="3"/>
  <c r="J2143" i="3"/>
  <c r="K2143" i="3"/>
  <c r="L2143" i="3"/>
  <c r="M2143" i="3"/>
  <c r="AN2143" i="3"/>
  <c r="AO2143" i="3"/>
  <c r="AP2143" i="3"/>
  <c r="AQ2143" i="3"/>
  <c r="AR2143" i="3"/>
  <c r="AS2143" i="3"/>
  <c r="AT2143" i="3"/>
  <c r="AU2143" i="3"/>
  <c r="BC2143" i="3"/>
  <c r="C2144" i="3"/>
  <c r="D2144" i="3"/>
  <c r="E2144" i="3"/>
  <c r="F2144" i="3"/>
  <c r="G2144" i="3"/>
  <c r="H2144" i="3"/>
  <c r="J2144" i="3"/>
  <c r="K2144" i="3"/>
  <c r="L2144" i="3"/>
  <c r="M2144" i="3"/>
  <c r="AN2144" i="3"/>
  <c r="AO2144" i="3"/>
  <c r="AP2144" i="3"/>
  <c r="AQ2144" i="3"/>
  <c r="AR2144" i="3"/>
  <c r="AS2144" i="3"/>
  <c r="AT2144" i="3"/>
  <c r="AU2144" i="3"/>
  <c r="BC2144" i="3"/>
  <c r="C2145" i="3"/>
  <c r="D2145" i="3"/>
  <c r="E2145" i="3"/>
  <c r="F2145" i="3"/>
  <c r="G2145" i="3"/>
  <c r="H2145" i="3"/>
  <c r="J2145" i="3"/>
  <c r="K2145" i="3"/>
  <c r="L2145" i="3"/>
  <c r="M2145" i="3"/>
  <c r="AN2145" i="3"/>
  <c r="AO2145" i="3"/>
  <c r="AP2145" i="3"/>
  <c r="AQ2145" i="3"/>
  <c r="AR2145" i="3"/>
  <c r="AS2145" i="3"/>
  <c r="AT2145" i="3"/>
  <c r="AU2145" i="3"/>
  <c r="BC2145" i="3"/>
  <c r="C2146" i="3"/>
  <c r="D2146" i="3"/>
  <c r="E2146" i="3"/>
  <c r="F2146" i="3"/>
  <c r="G2146" i="3"/>
  <c r="H2146" i="3"/>
  <c r="J2146" i="3"/>
  <c r="K2146" i="3"/>
  <c r="L2146" i="3"/>
  <c r="M2146" i="3"/>
  <c r="AN2146" i="3"/>
  <c r="AO2146" i="3"/>
  <c r="AP2146" i="3"/>
  <c r="AQ2146" i="3"/>
  <c r="AR2146" i="3"/>
  <c r="AS2146" i="3"/>
  <c r="AT2146" i="3"/>
  <c r="AU2146" i="3"/>
  <c r="BC2146" i="3"/>
  <c r="C2147" i="3"/>
  <c r="D2147" i="3"/>
  <c r="E2147" i="3"/>
  <c r="F2147" i="3"/>
  <c r="G2147" i="3"/>
  <c r="H2147" i="3"/>
  <c r="J2147" i="3"/>
  <c r="K2147" i="3"/>
  <c r="L2147" i="3"/>
  <c r="M2147" i="3"/>
  <c r="AN2147" i="3"/>
  <c r="AO2147" i="3"/>
  <c r="AP2147" i="3"/>
  <c r="AQ2147" i="3"/>
  <c r="AR2147" i="3"/>
  <c r="AS2147" i="3"/>
  <c r="AT2147" i="3"/>
  <c r="AU2147" i="3"/>
  <c r="BC2147" i="3"/>
  <c r="C2148" i="3"/>
  <c r="D2148" i="3"/>
  <c r="E2148" i="3"/>
  <c r="F2148" i="3"/>
  <c r="G2148" i="3"/>
  <c r="H2148" i="3"/>
  <c r="J2148" i="3"/>
  <c r="K2148" i="3"/>
  <c r="L2148" i="3"/>
  <c r="M2148" i="3"/>
  <c r="AN2148" i="3"/>
  <c r="AO2148" i="3"/>
  <c r="AP2148" i="3"/>
  <c r="AQ2148" i="3"/>
  <c r="AR2148" i="3"/>
  <c r="AS2148" i="3"/>
  <c r="AT2148" i="3"/>
  <c r="AU2148" i="3"/>
  <c r="BC2148" i="3"/>
  <c r="C2149" i="3"/>
  <c r="D2149" i="3"/>
  <c r="E2149" i="3"/>
  <c r="F2149" i="3"/>
  <c r="G2149" i="3"/>
  <c r="H2149" i="3"/>
  <c r="J2149" i="3"/>
  <c r="K2149" i="3"/>
  <c r="L2149" i="3"/>
  <c r="M2149" i="3"/>
  <c r="AN2149" i="3"/>
  <c r="AO2149" i="3"/>
  <c r="AP2149" i="3"/>
  <c r="AQ2149" i="3"/>
  <c r="AR2149" i="3"/>
  <c r="AS2149" i="3"/>
  <c r="AT2149" i="3"/>
  <c r="AU2149" i="3"/>
  <c r="BC2149" i="3"/>
  <c r="C2150" i="3"/>
  <c r="D2150" i="3"/>
  <c r="E2150" i="3"/>
  <c r="F2150" i="3"/>
  <c r="G2150" i="3"/>
  <c r="H2150" i="3"/>
  <c r="J2150" i="3"/>
  <c r="K2150" i="3"/>
  <c r="L2150" i="3"/>
  <c r="M2150" i="3"/>
  <c r="AN2150" i="3"/>
  <c r="AO2150" i="3"/>
  <c r="AP2150" i="3"/>
  <c r="AQ2150" i="3"/>
  <c r="AR2150" i="3"/>
  <c r="AS2150" i="3"/>
  <c r="AT2150" i="3"/>
  <c r="AU2150" i="3"/>
  <c r="BC2150" i="3"/>
  <c r="C2151" i="3"/>
  <c r="D2151" i="3"/>
  <c r="E2151" i="3"/>
  <c r="F2151" i="3"/>
  <c r="G2151" i="3"/>
  <c r="H2151" i="3"/>
  <c r="J2151" i="3"/>
  <c r="K2151" i="3"/>
  <c r="L2151" i="3"/>
  <c r="M2151" i="3"/>
  <c r="AN2151" i="3"/>
  <c r="AO2151" i="3"/>
  <c r="AP2151" i="3"/>
  <c r="AQ2151" i="3"/>
  <c r="AR2151" i="3"/>
  <c r="AS2151" i="3"/>
  <c r="AT2151" i="3"/>
  <c r="AU2151" i="3"/>
  <c r="BC2151" i="3"/>
  <c r="C2152" i="3"/>
  <c r="D2152" i="3"/>
  <c r="E2152" i="3"/>
  <c r="F2152" i="3"/>
  <c r="G2152" i="3"/>
  <c r="H2152" i="3"/>
  <c r="J2152" i="3"/>
  <c r="K2152" i="3"/>
  <c r="L2152" i="3"/>
  <c r="M2152" i="3"/>
  <c r="AN2152" i="3"/>
  <c r="AO2152" i="3"/>
  <c r="AP2152" i="3"/>
  <c r="AQ2152" i="3"/>
  <c r="AR2152" i="3"/>
  <c r="AS2152" i="3"/>
  <c r="AT2152" i="3"/>
  <c r="AU2152" i="3"/>
  <c r="BC2152" i="3"/>
  <c r="C2153" i="3"/>
  <c r="D2153" i="3"/>
  <c r="E2153" i="3"/>
  <c r="F2153" i="3"/>
  <c r="G2153" i="3"/>
  <c r="H2153" i="3"/>
  <c r="J2153" i="3"/>
  <c r="K2153" i="3"/>
  <c r="L2153" i="3"/>
  <c r="M2153" i="3"/>
  <c r="AN2153" i="3"/>
  <c r="AO2153" i="3"/>
  <c r="AP2153" i="3"/>
  <c r="AQ2153" i="3"/>
  <c r="AR2153" i="3"/>
  <c r="AS2153" i="3"/>
  <c r="AT2153" i="3"/>
  <c r="AU2153" i="3"/>
  <c r="BC2153" i="3"/>
  <c r="C2154" i="3"/>
  <c r="D2154" i="3"/>
  <c r="E2154" i="3"/>
  <c r="F2154" i="3"/>
  <c r="G2154" i="3"/>
  <c r="H2154" i="3"/>
  <c r="J2154" i="3"/>
  <c r="K2154" i="3"/>
  <c r="L2154" i="3"/>
  <c r="M2154" i="3"/>
  <c r="AN2154" i="3"/>
  <c r="AO2154" i="3"/>
  <c r="AP2154" i="3"/>
  <c r="AQ2154" i="3"/>
  <c r="AR2154" i="3"/>
  <c r="AS2154" i="3"/>
  <c r="AT2154" i="3"/>
  <c r="AU2154" i="3"/>
  <c r="BC2154" i="3"/>
  <c r="C2155" i="3"/>
  <c r="D2155" i="3"/>
  <c r="E2155" i="3"/>
  <c r="F2155" i="3"/>
  <c r="G2155" i="3"/>
  <c r="H2155" i="3"/>
  <c r="J2155" i="3"/>
  <c r="K2155" i="3"/>
  <c r="L2155" i="3"/>
  <c r="M2155" i="3"/>
  <c r="AN2155" i="3"/>
  <c r="AO2155" i="3"/>
  <c r="AP2155" i="3"/>
  <c r="AQ2155" i="3"/>
  <c r="AR2155" i="3"/>
  <c r="AS2155" i="3"/>
  <c r="AT2155" i="3"/>
  <c r="AU2155" i="3"/>
  <c r="BC2155" i="3"/>
  <c r="C2156" i="3"/>
  <c r="D2156" i="3"/>
  <c r="E2156" i="3"/>
  <c r="F2156" i="3"/>
  <c r="G2156" i="3"/>
  <c r="H2156" i="3"/>
  <c r="J2156" i="3"/>
  <c r="K2156" i="3"/>
  <c r="L2156" i="3"/>
  <c r="M2156" i="3"/>
  <c r="AN2156" i="3"/>
  <c r="AO2156" i="3"/>
  <c r="AP2156" i="3"/>
  <c r="AQ2156" i="3"/>
  <c r="AR2156" i="3"/>
  <c r="AS2156" i="3"/>
  <c r="AT2156" i="3"/>
  <c r="AU2156" i="3"/>
  <c r="BC2156" i="3"/>
  <c r="C2157" i="3"/>
  <c r="D2157" i="3"/>
  <c r="E2157" i="3"/>
  <c r="F2157" i="3"/>
  <c r="G2157" i="3"/>
  <c r="H2157" i="3"/>
  <c r="J2157" i="3"/>
  <c r="K2157" i="3"/>
  <c r="L2157" i="3"/>
  <c r="M2157" i="3"/>
  <c r="AN2157" i="3"/>
  <c r="AO2157" i="3"/>
  <c r="AP2157" i="3"/>
  <c r="AQ2157" i="3"/>
  <c r="AR2157" i="3"/>
  <c r="AS2157" i="3"/>
  <c r="AT2157" i="3"/>
  <c r="AU2157" i="3"/>
  <c r="BC2157" i="3"/>
  <c r="C2158" i="3"/>
  <c r="D2158" i="3"/>
  <c r="E2158" i="3"/>
  <c r="F2158" i="3"/>
  <c r="G2158" i="3"/>
  <c r="H2158" i="3"/>
  <c r="J2158" i="3"/>
  <c r="K2158" i="3"/>
  <c r="L2158" i="3"/>
  <c r="M2158" i="3"/>
  <c r="AN2158" i="3"/>
  <c r="AO2158" i="3"/>
  <c r="AP2158" i="3"/>
  <c r="AQ2158" i="3"/>
  <c r="AR2158" i="3"/>
  <c r="AS2158" i="3"/>
  <c r="AT2158" i="3"/>
  <c r="AU2158" i="3"/>
  <c r="BC2158" i="3"/>
  <c r="C2159" i="3"/>
  <c r="D2159" i="3"/>
  <c r="E2159" i="3"/>
  <c r="F2159" i="3"/>
  <c r="G2159" i="3"/>
  <c r="H2159" i="3"/>
  <c r="J2159" i="3"/>
  <c r="K2159" i="3"/>
  <c r="L2159" i="3"/>
  <c r="M2159" i="3"/>
  <c r="AN2159" i="3"/>
  <c r="AO2159" i="3"/>
  <c r="AP2159" i="3"/>
  <c r="AQ2159" i="3"/>
  <c r="AR2159" i="3"/>
  <c r="AS2159" i="3"/>
  <c r="AT2159" i="3"/>
  <c r="AU2159" i="3"/>
  <c r="BC2159" i="3"/>
  <c r="C2160" i="3"/>
  <c r="D2160" i="3"/>
  <c r="E2160" i="3"/>
  <c r="F2160" i="3"/>
  <c r="G2160" i="3"/>
  <c r="H2160" i="3"/>
  <c r="J2160" i="3"/>
  <c r="K2160" i="3"/>
  <c r="L2160" i="3"/>
  <c r="M2160" i="3"/>
  <c r="AN2160" i="3"/>
  <c r="AO2160" i="3"/>
  <c r="AP2160" i="3"/>
  <c r="AQ2160" i="3"/>
  <c r="AR2160" i="3"/>
  <c r="AS2160" i="3"/>
  <c r="AT2160" i="3"/>
  <c r="AU2160" i="3"/>
  <c r="BC2160" i="3"/>
  <c r="C2161" i="3"/>
  <c r="D2161" i="3"/>
  <c r="E2161" i="3"/>
  <c r="F2161" i="3"/>
  <c r="G2161" i="3"/>
  <c r="H2161" i="3"/>
  <c r="J2161" i="3"/>
  <c r="K2161" i="3"/>
  <c r="L2161" i="3"/>
  <c r="M2161" i="3"/>
  <c r="AN2161" i="3"/>
  <c r="AO2161" i="3"/>
  <c r="AP2161" i="3"/>
  <c r="AQ2161" i="3"/>
  <c r="AR2161" i="3"/>
  <c r="AS2161" i="3"/>
  <c r="AT2161" i="3"/>
  <c r="AU2161" i="3"/>
  <c r="BC2161" i="3"/>
  <c r="C2162" i="3"/>
  <c r="D2162" i="3"/>
  <c r="E2162" i="3"/>
  <c r="F2162" i="3"/>
  <c r="G2162" i="3"/>
  <c r="H2162" i="3"/>
  <c r="J2162" i="3"/>
  <c r="K2162" i="3"/>
  <c r="L2162" i="3"/>
  <c r="M2162" i="3"/>
  <c r="AN2162" i="3"/>
  <c r="AO2162" i="3"/>
  <c r="AP2162" i="3"/>
  <c r="AQ2162" i="3"/>
  <c r="AR2162" i="3"/>
  <c r="AS2162" i="3"/>
  <c r="AT2162" i="3"/>
  <c r="AU2162" i="3"/>
  <c r="BC2162" i="3"/>
  <c r="C2163" i="3"/>
  <c r="D2163" i="3"/>
  <c r="E2163" i="3"/>
  <c r="F2163" i="3"/>
  <c r="G2163" i="3"/>
  <c r="H2163" i="3"/>
  <c r="J2163" i="3"/>
  <c r="K2163" i="3"/>
  <c r="L2163" i="3"/>
  <c r="M2163" i="3"/>
  <c r="AN2163" i="3"/>
  <c r="AO2163" i="3"/>
  <c r="AP2163" i="3"/>
  <c r="AQ2163" i="3"/>
  <c r="AR2163" i="3"/>
  <c r="AS2163" i="3"/>
  <c r="AT2163" i="3"/>
  <c r="AU2163" i="3"/>
  <c r="BC2163" i="3"/>
  <c r="C2164" i="3"/>
  <c r="D2164" i="3"/>
  <c r="E2164" i="3"/>
  <c r="F2164" i="3"/>
  <c r="G2164" i="3"/>
  <c r="H2164" i="3"/>
  <c r="J2164" i="3"/>
  <c r="K2164" i="3"/>
  <c r="L2164" i="3"/>
  <c r="M2164" i="3"/>
  <c r="AN2164" i="3"/>
  <c r="AO2164" i="3"/>
  <c r="AP2164" i="3"/>
  <c r="AQ2164" i="3"/>
  <c r="AR2164" i="3"/>
  <c r="AS2164" i="3"/>
  <c r="AT2164" i="3"/>
  <c r="AU2164" i="3"/>
  <c r="BC2164" i="3"/>
  <c r="C2165" i="3"/>
  <c r="D2165" i="3"/>
  <c r="E2165" i="3"/>
  <c r="F2165" i="3"/>
  <c r="G2165" i="3"/>
  <c r="H2165" i="3"/>
  <c r="J2165" i="3"/>
  <c r="K2165" i="3"/>
  <c r="L2165" i="3"/>
  <c r="M2165" i="3"/>
  <c r="AN2165" i="3"/>
  <c r="AO2165" i="3"/>
  <c r="AP2165" i="3"/>
  <c r="AQ2165" i="3"/>
  <c r="AR2165" i="3"/>
  <c r="AS2165" i="3"/>
  <c r="AT2165" i="3"/>
  <c r="AU2165" i="3"/>
  <c r="BC2165" i="3"/>
  <c r="C2166" i="3"/>
  <c r="D2166" i="3"/>
  <c r="E2166" i="3"/>
  <c r="F2166" i="3"/>
  <c r="G2166" i="3"/>
  <c r="H2166" i="3"/>
  <c r="J2166" i="3"/>
  <c r="K2166" i="3"/>
  <c r="L2166" i="3"/>
  <c r="M2166" i="3"/>
  <c r="AN2166" i="3"/>
  <c r="AO2166" i="3"/>
  <c r="AP2166" i="3"/>
  <c r="AQ2166" i="3"/>
  <c r="AR2166" i="3"/>
  <c r="AS2166" i="3"/>
  <c r="AT2166" i="3"/>
  <c r="AU2166" i="3"/>
  <c r="BC2166" i="3"/>
  <c r="C2167" i="3"/>
  <c r="D2167" i="3"/>
  <c r="E2167" i="3"/>
  <c r="F2167" i="3"/>
  <c r="G2167" i="3"/>
  <c r="H2167" i="3"/>
  <c r="J2167" i="3"/>
  <c r="K2167" i="3"/>
  <c r="L2167" i="3"/>
  <c r="M2167" i="3"/>
  <c r="AN2167" i="3"/>
  <c r="AO2167" i="3"/>
  <c r="AP2167" i="3"/>
  <c r="AQ2167" i="3"/>
  <c r="AR2167" i="3"/>
  <c r="AS2167" i="3"/>
  <c r="AT2167" i="3"/>
  <c r="AU2167" i="3"/>
  <c r="BC2167" i="3"/>
  <c r="C2168" i="3"/>
  <c r="D2168" i="3"/>
  <c r="E2168" i="3"/>
  <c r="F2168" i="3"/>
  <c r="G2168" i="3"/>
  <c r="H2168" i="3"/>
  <c r="J2168" i="3"/>
  <c r="K2168" i="3"/>
  <c r="L2168" i="3"/>
  <c r="M2168" i="3"/>
  <c r="AN2168" i="3"/>
  <c r="AO2168" i="3"/>
  <c r="AP2168" i="3"/>
  <c r="AQ2168" i="3"/>
  <c r="AR2168" i="3"/>
  <c r="AS2168" i="3"/>
  <c r="AT2168" i="3"/>
  <c r="AU2168" i="3"/>
  <c r="BC2168" i="3"/>
  <c r="C2169" i="3"/>
  <c r="D2169" i="3"/>
  <c r="E2169" i="3"/>
  <c r="F2169" i="3"/>
  <c r="G2169" i="3"/>
  <c r="H2169" i="3"/>
  <c r="J2169" i="3"/>
  <c r="K2169" i="3"/>
  <c r="L2169" i="3"/>
  <c r="M2169" i="3"/>
  <c r="AN2169" i="3"/>
  <c r="AO2169" i="3"/>
  <c r="AP2169" i="3"/>
  <c r="AQ2169" i="3"/>
  <c r="AR2169" i="3"/>
  <c r="AS2169" i="3"/>
  <c r="AT2169" i="3"/>
  <c r="AU2169" i="3"/>
  <c r="BC2169" i="3"/>
  <c r="C2170" i="3"/>
  <c r="D2170" i="3"/>
  <c r="E2170" i="3"/>
  <c r="F2170" i="3"/>
  <c r="G2170" i="3"/>
  <c r="H2170" i="3"/>
  <c r="J2170" i="3"/>
  <c r="K2170" i="3"/>
  <c r="L2170" i="3"/>
  <c r="M2170" i="3"/>
  <c r="AN2170" i="3"/>
  <c r="AO2170" i="3"/>
  <c r="AP2170" i="3"/>
  <c r="AQ2170" i="3"/>
  <c r="AR2170" i="3"/>
  <c r="AS2170" i="3"/>
  <c r="AT2170" i="3"/>
  <c r="AU2170" i="3"/>
  <c r="BC2170" i="3"/>
  <c r="C2171" i="3"/>
  <c r="D2171" i="3"/>
  <c r="E2171" i="3"/>
  <c r="F2171" i="3"/>
  <c r="G2171" i="3"/>
  <c r="H2171" i="3"/>
  <c r="J2171" i="3"/>
  <c r="K2171" i="3"/>
  <c r="L2171" i="3"/>
  <c r="M2171" i="3"/>
  <c r="AN2171" i="3"/>
  <c r="AO2171" i="3"/>
  <c r="AP2171" i="3"/>
  <c r="AQ2171" i="3"/>
  <c r="AR2171" i="3"/>
  <c r="AS2171" i="3"/>
  <c r="AT2171" i="3"/>
  <c r="AU2171" i="3"/>
  <c r="BC2171" i="3"/>
  <c r="C2172" i="3"/>
  <c r="D2172" i="3"/>
  <c r="E2172" i="3"/>
  <c r="F2172" i="3"/>
  <c r="G2172" i="3"/>
  <c r="H2172" i="3"/>
  <c r="J2172" i="3"/>
  <c r="K2172" i="3"/>
  <c r="L2172" i="3"/>
  <c r="M2172" i="3"/>
  <c r="AN2172" i="3"/>
  <c r="AO2172" i="3"/>
  <c r="AP2172" i="3"/>
  <c r="AQ2172" i="3"/>
  <c r="AR2172" i="3"/>
  <c r="AS2172" i="3"/>
  <c r="AT2172" i="3"/>
  <c r="AU2172" i="3"/>
  <c r="BC2172" i="3"/>
  <c r="C2173" i="3"/>
  <c r="D2173" i="3"/>
  <c r="E2173" i="3"/>
  <c r="F2173" i="3"/>
  <c r="G2173" i="3"/>
  <c r="H2173" i="3"/>
  <c r="J2173" i="3"/>
  <c r="K2173" i="3"/>
  <c r="L2173" i="3"/>
  <c r="M2173" i="3"/>
  <c r="AN2173" i="3"/>
  <c r="AO2173" i="3"/>
  <c r="AP2173" i="3"/>
  <c r="AQ2173" i="3"/>
  <c r="AR2173" i="3"/>
  <c r="AS2173" i="3"/>
  <c r="AT2173" i="3"/>
  <c r="AU2173" i="3"/>
  <c r="BC2173" i="3"/>
  <c r="C2174" i="3"/>
  <c r="D2174" i="3"/>
  <c r="E2174" i="3"/>
  <c r="F2174" i="3"/>
  <c r="G2174" i="3"/>
  <c r="H2174" i="3"/>
  <c r="J2174" i="3"/>
  <c r="K2174" i="3"/>
  <c r="L2174" i="3"/>
  <c r="M2174" i="3"/>
  <c r="AN2174" i="3"/>
  <c r="AO2174" i="3"/>
  <c r="AP2174" i="3"/>
  <c r="AQ2174" i="3"/>
  <c r="AR2174" i="3"/>
  <c r="AS2174" i="3"/>
  <c r="AT2174" i="3"/>
  <c r="AU2174" i="3"/>
  <c r="BC2174" i="3"/>
  <c r="C2175" i="3"/>
  <c r="D2175" i="3"/>
  <c r="E2175" i="3"/>
  <c r="F2175" i="3"/>
  <c r="G2175" i="3"/>
  <c r="H2175" i="3"/>
  <c r="J2175" i="3"/>
  <c r="K2175" i="3"/>
  <c r="L2175" i="3"/>
  <c r="M2175" i="3"/>
  <c r="AN2175" i="3"/>
  <c r="AO2175" i="3"/>
  <c r="AP2175" i="3"/>
  <c r="AQ2175" i="3"/>
  <c r="AR2175" i="3"/>
  <c r="AS2175" i="3"/>
  <c r="AT2175" i="3"/>
  <c r="AU2175" i="3"/>
  <c r="BC2175" i="3"/>
  <c r="C2176" i="3"/>
  <c r="D2176" i="3"/>
  <c r="E2176" i="3"/>
  <c r="F2176" i="3"/>
  <c r="G2176" i="3"/>
  <c r="H2176" i="3"/>
  <c r="J2176" i="3"/>
  <c r="K2176" i="3"/>
  <c r="L2176" i="3"/>
  <c r="M2176" i="3"/>
  <c r="AN2176" i="3"/>
  <c r="AO2176" i="3"/>
  <c r="AP2176" i="3"/>
  <c r="AQ2176" i="3"/>
  <c r="AR2176" i="3"/>
  <c r="AS2176" i="3"/>
  <c r="AT2176" i="3"/>
  <c r="AU2176" i="3"/>
  <c r="BC2176" i="3"/>
  <c r="C2177" i="3"/>
  <c r="D2177" i="3"/>
  <c r="E2177" i="3"/>
  <c r="F2177" i="3"/>
  <c r="G2177" i="3"/>
  <c r="H2177" i="3"/>
  <c r="J2177" i="3"/>
  <c r="K2177" i="3"/>
  <c r="L2177" i="3"/>
  <c r="M2177" i="3"/>
  <c r="AN2177" i="3"/>
  <c r="AO2177" i="3"/>
  <c r="AP2177" i="3"/>
  <c r="AQ2177" i="3"/>
  <c r="AR2177" i="3"/>
  <c r="AS2177" i="3"/>
  <c r="AT2177" i="3"/>
  <c r="AU2177" i="3"/>
  <c r="BC2177" i="3"/>
  <c r="C2178" i="3"/>
  <c r="D2178" i="3"/>
  <c r="E2178" i="3"/>
  <c r="F2178" i="3"/>
  <c r="G2178" i="3"/>
  <c r="H2178" i="3"/>
  <c r="J2178" i="3"/>
  <c r="K2178" i="3"/>
  <c r="L2178" i="3"/>
  <c r="M2178" i="3"/>
  <c r="AN2178" i="3"/>
  <c r="AO2178" i="3"/>
  <c r="AP2178" i="3"/>
  <c r="AQ2178" i="3"/>
  <c r="AR2178" i="3"/>
  <c r="AS2178" i="3"/>
  <c r="AT2178" i="3"/>
  <c r="AU2178" i="3"/>
  <c r="BC2178" i="3"/>
  <c r="C2179" i="3"/>
  <c r="D2179" i="3"/>
  <c r="E2179" i="3"/>
  <c r="F2179" i="3"/>
  <c r="G2179" i="3"/>
  <c r="H2179" i="3"/>
  <c r="J2179" i="3"/>
  <c r="K2179" i="3"/>
  <c r="L2179" i="3"/>
  <c r="M2179" i="3"/>
  <c r="AN2179" i="3"/>
  <c r="AO2179" i="3"/>
  <c r="AP2179" i="3"/>
  <c r="AQ2179" i="3"/>
  <c r="AR2179" i="3"/>
  <c r="AS2179" i="3"/>
  <c r="AT2179" i="3"/>
  <c r="AU2179" i="3"/>
  <c r="BC2179" i="3"/>
  <c r="C2180" i="3"/>
  <c r="D2180" i="3"/>
  <c r="E2180" i="3"/>
  <c r="F2180" i="3"/>
  <c r="G2180" i="3"/>
  <c r="H2180" i="3"/>
  <c r="J2180" i="3"/>
  <c r="K2180" i="3"/>
  <c r="L2180" i="3"/>
  <c r="M2180" i="3"/>
  <c r="AN2180" i="3"/>
  <c r="AO2180" i="3"/>
  <c r="AP2180" i="3"/>
  <c r="AQ2180" i="3"/>
  <c r="AR2180" i="3"/>
  <c r="AS2180" i="3"/>
  <c r="AT2180" i="3"/>
  <c r="AU2180" i="3"/>
  <c r="BC2180" i="3"/>
  <c r="C2181" i="3"/>
  <c r="D2181" i="3"/>
  <c r="E2181" i="3"/>
  <c r="F2181" i="3"/>
  <c r="G2181" i="3"/>
  <c r="H2181" i="3"/>
  <c r="J2181" i="3"/>
  <c r="K2181" i="3"/>
  <c r="L2181" i="3"/>
  <c r="M2181" i="3"/>
  <c r="AN2181" i="3"/>
  <c r="AO2181" i="3"/>
  <c r="AP2181" i="3"/>
  <c r="AQ2181" i="3"/>
  <c r="AR2181" i="3"/>
  <c r="AS2181" i="3"/>
  <c r="AT2181" i="3"/>
  <c r="AU2181" i="3"/>
  <c r="BC2181" i="3"/>
  <c r="C2182" i="3"/>
  <c r="D2182" i="3"/>
  <c r="E2182" i="3"/>
  <c r="F2182" i="3"/>
  <c r="G2182" i="3"/>
  <c r="H2182" i="3"/>
  <c r="J2182" i="3"/>
  <c r="K2182" i="3"/>
  <c r="L2182" i="3"/>
  <c r="M2182" i="3"/>
  <c r="AN2182" i="3"/>
  <c r="AO2182" i="3"/>
  <c r="AP2182" i="3"/>
  <c r="AQ2182" i="3"/>
  <c r="AR2182" i="3"/>
  <c r="AS2182" i="3"/>
  <c r="AT2182" i="3"/>
  <c r="AU2182" i="3"/>
  <c r="BC2182" i="3"/>
  <c r="C2183" i="3"/>
  <c r="D2183" i="3"/>
  <c r="E2183" i="3"/>
  <c r="F2183" i="3"/>
  <c r="G2183" i="3"/>
  <c r="H2183" i="3"/>
  <c r="J2183" i="3"/>
  <c r="K2183" i="3"/>
  <c r="L2183" i="3"/>
  <c r="M2183" i="3"/>
  <c r="AN2183" i="3"/>
  <c r="AO2183" i="3"/>
  <c r="AP2183" i="3"/>
  <c r="AQ2183" i="3"/>
  <c r="AR2183" i="3"/>
  <c r="AS2183" i="3"/>
  <c r="AT2183" i="3"/>
  <c r="AU2183" i="3"/>
  <c r="BC2183" i="3"/>
  <c r="C2184" i="3"/>
  <c r="D2184" i="3"/>
  <c r="E2184" i="3"/>
  <c r="F2184" i="3"/>
  <c r="G2184" i="3"/>
  <c r="H2184" i="3"/>
  <c r="J2184" i="3"/>
  <c r="K2184" i="3"/>
  <c r="L2184" i="3"/>
  <c r="M2184" i="3"/>
  <c r="AN2184" i="3"/>
  <c r="AO2184" i="3"/>
  <c r="AP2184" i="3"/>
  <c r="AQ2184" i="3"/>
  <c r="AR2184" i="3"/>
  <c r="AS2184" i="3"/>
  <c r="AT2184" i="3"/>
  <c r="AU2184" i="3"/>
  <c r="BC2184" i="3"/>
  <c r="C2185" i="3"/>
  <c r="D2185" i="3"/>
  <c r="E2185" i="3"/>
  <c r="F2185" i="3"/>
  <c r="G2185" i="3"/>
  <c r="H2185" i="3"/>
  <c r="J2185" i="3"/>
  <c r="K2185" i="3"/>
  <c r="L2185" i="3"/>
  <c r="M2185" i="3"/>
  <c r="AN2185" i="3"/>
  <c r="AO2185" i="3"/>
  <c r="AP2185" i="3"/>
  <c r="AQ2185" i="3"/>
  <c r="AR2185" i="3"/>
  <c r="AS2185" i="3"/>
  <c r="AT2185" i="3"/>
  <c r="AU2185" i="3"/>
  <c r="BC2185" i="3"/>
  <c r="C2186" i="3"/>
  <c r="D2186" i="3"/>
  <c r="E2186" i="3"/>
  <c r="F2186" i="3"/>
  <c r="G2186" i="3"/>
  <c r="H2186" i="3"/>
  <c r="J2186" i="3"/>
  <c r="K2186" i="3"/>
  <c r="L2186" i="3"/>
  <c r="M2186" i="3"/>
  <c r="AN2186" i="3"/>
  <c r="AO2186" i="3"/>
  <c r="AP2186" i="3"/>
  <c r="AQ2186" i="3"/>
  <c r="AR2186" i="3"/>
  <c r="AS2186" i="3"/>
  <c r="AT2186" i="3"/>
  <c r="AU2186" i="3"/>
  <c r="BC2186" i="3"/>
  <c r="C2187" i="3"/>
  <c r="D2187" i="3"/>
  <c r="E2187" i="3"/>
  <c r="F2187" i="3"/>
  <c r="G2187" i="3"/>
  <c r="H2187" i="3"/>
  <c r="J2187" i="3"/>
  <c r="K2187" i="3"/>
  <c r="L2187" i="3"/>
  <c r="M2187" i="3"/>
  <c r="AN2187" i="3"/>
  <c r="AO2187" i="3"/>
  <c r="AP2187" i="3"/>
  <c r="AQ2187" i="3"/>
  <c r="AR2187" i="3"/>
  <c r="AS2187" i="3"/>
  <c r="AT2187" i="3"/>
  <c r="AU2187" i="3"/>
  <c r="BC2187" i="3"/>
  <c r="C2188" i="3"/>
  <c r="D2188" i="3"/>
  <c r="E2188" i="3"/>
  <c r="F2188" i="3"/>
  <c r="G2188" i="3"/>
  <c r="H2188" i="3"/>
  <c r="J2188" i="3"/>
  <c r="K2188" i="3"/>
  <c r="L2188" i="3"/>
  <c r="M2188" i="3"/>
  <c r="AN2188" i="3"/>
  <c r="AO2188" i="3"/>
  <c r="AP2188" i="3"/>
  <c r="AQ2188" i="3"/>
  <c r="AR2188" i="3"/>
  <c r="AS2188" i="3"/>
  <c r="AT2188" i="3"/>
  <c r="AU2188" i="3"/>
  <c r="BC2188" i="3"/>
  <c r="C2189" i="3"/>
  <c r="D2189" i="3"/>
  <c r="E2189" i="3"/>
  <c r="F2189" i="3"/>
  <c r="G2189" i="3"/>
  <c r="H2189" i="3"/>
  <c r="J2189" i="3"/>
  <c r="K2189" i="3"/>
  <c r="L2189" i="3"/>
  <c r="M2189" i="3"/>
  <c r="AN2189" i="3"/>
  <c r="AO2189" i="3"/>
  <c r="AP2189" i="3"/>
  <c r="AQ2189" i="3"/>
  <c r="AR2189" i="3"/>
  <c r="AS2189" i="3"/>
  <c r="AT2189" i="3"/>
  <c r="AU2189" i="3"/>
  <c r="BC2189" i="3"/>
  <c r="C2190" i="3"/>
  <c r="D2190" i="3"/>
  <c r="E2190" i="3"/>
  <c r="F2190" i="3"/>
  <c r="G2190" i="3"/>
  <c r="H2190" i="3"/>
  <c r="J2190" i="3"/>
  <c r="K2190" i="3"/>
  <c r="L2190" i="3"/>
  <c r="M2190" i="3"/>
  <c r="AN2190" i="3"/>
  <c r="AO2190" i="3"/>
  <c r="AP2190" i="3"/>
  <c r="AQ2190" i="3"/>
  <c r="AR2190" i="3"/>
  <c r="AS2190" i="3"/>
  <c r="AT2190" i="3"/>
  <c r="AU2190" i="3"/>
  <c r="BC2190" i="3"/>
  <c r="C2191" i="3"/>
  <c r="D2191" i="3"/>
  <c r="E2191" i="3"/>
  <c r="F2191" i="3"/>
  <c r="G2191" i="3"/>
  <c r="H2191" i="3"/>
  <c r="J2191" i="3"/>
  <c r="K2191" i="3"/>
  <c r="L2191" i="3"/>
  <c r="M2191" i="3"/>
  <c r="AN2191" i="3"/>
  <c r="AO2191" i="3"/>
  <c r="AP2191" i="3"/>
  <c r="AQ2191" i="3"/>
  <c r="AR2191" i="3"/>
  <c r="AS2191" i="3"/>
  <c r="AT2191" i="3"/>
  <c r="AU2191" i="3"/>
  <c r="BC2191" i="3"/>
  <c r="C2192" i="3"/>
  <c r="D2192" i="3"/>
  <c r="E2192" i="3"/>
  <c r="F2192" i="3"/>
  <c r="G2192" i="3"/>
  <c r="H2192" i="3"/>
  <c r="J2192" i="3"/>
  <c r="K2192" i="3"/>
  <c r="L2192" i="3"/>
  <c r="M2192" i="3"/>
  <c r="AN2192" i="3"/>
  <c r="AO2192" i="3"/>
  <c r="AP2192" i="3"/>
  <c r="AQ2192" i="3"/>
  <c r="AR2192" i="3"/>
  <c r="AS2192" i="3"/>
  <c r="AT2192" i="3"/>
  <c r="AU2192" i="3"/>
  <c r="BC2192" i="3"/>
  <c r="C2193" i="3"/>
  <c r="D2193" i="3"/>
  <c r="E2193" i="3"/>
  <c r="F2193" i="3"/>
  <c r="G2193" i="3"/>
  <c r="H2193" i="3"/>
  <c r="J2193" i="3"/>
  <c r="K2193" i="3"/>
  <c r="L2193" i="3"/>
  <c r="M2193" i="3"/>
  <c r="AN2193" i="3"/>
  <c r="AO2193" i="3"/>
  <c r="AP2193" i="3"/>
  <c r="AQ2193" i="3"/>
  <c r="AR2193" i="3"/>
  <c r="AS2193" i="3"/>
  <c r="AT2193" i="3"/>
  <c r="AU2193" i="3"/>
  <c r="BC2193" i="3"/>
  <c r="C2194" i="3"/>
  <c r="D2194" i="3"/>
  <c r="E2194" i="3"/>
  <c r="F2194" i="3"/>
  <c r="G2194" i="3"/>
  <c r="H2194" i="3"/>
  <c r="J2194" i="3"/>
  <c r="K2194" i="3"/>
  <c r="L2194" i="3"/>
  <c r="M2194" i="3"/>
  <c r="AN2194" i="3"/>
  <c r="AO2194" i="3"/>
  <c r="AP2194" i="3"/>
  <c r="AQ2194" i="3"/>
  <c r="AR2194" i="3"/>
  <c r="AS2194" i="3"/>
  <c r="AT2194" i="3"/>
  <c r="AU2194" i="3"/>
  <c r="BC2194" i="3"/>
  <c r="C2195" i="3"/>
  <c r="D2195" i="3"/>
  <c r="E2195" i="3"/>
  <c r="F2195" i="3"/>
  <c r="G2195" i="3"/>
  <c r="H2195" i="3"/>
  <c r="J2195" i="3"/>
  <c r="K2195" i="3"/>
  <c r="L2195" i="3"/>
  <c r="M2195" i="3"/>
  <c r="AN2195" i="3"/>
  <c r="AO2195" i="3"/>
  <c r="AP2195" i="3"/>
  <c r="AQ2195" i="3"/>
  <c r="AR2195" i="3"/>
  <c r="AS2195" i="3"/>
  <c r="AT2195" i="3"/>
  <c r="AU2195" i="3"/>
  <c r="BC2195" i="3"/>
  <c r="C2196" i="3"/>
  <c r="D2196" i="3"/>
  <c r="E2196" i="3"/>
  <c r="F2196" i="3"/>
  <c r="G2196" i="3"/>
  <c r="H2196" i="3"/>
  <c r="J2196" i="3"/>
  <c r="K2196" i="3"/>
  <c r="L2196" i="3"/>
  <c r="M2196" i="3"/>
  <c r="AN2196" i="3"/>
  <c r="AO2196" i="3"/>
  <c r="AP2196" i="3"/>
  <c r="AQ2196" i="3"/>
  <c r="AR2196" i="3"/>
  <c r="AS2196" i="3"/>
  <c r="AT2196" i="3"/>
  <c r="AU2196" i="3"/>
  <c r="BC2196" i="3"/>
  <c r="C2197" i="3"/>
  <c r="D2197" i="3"/>
  <c r="E2197" i="3"/>
  <c r="F2197" i="3"/>
  <c r="G2197" i="3"/>
  <c r="H2197" i="3"/>
  <c r="J2197" i="3"/>
  <c r="K2197" i="3"/>
  <c r="L2197" i="3"/>
  <c r="M2197" i="3"/>
  <c r="AN2197" i="3"/>
  <c r="AO2197" i="3"/>
  <c r="AP2197" i="3"/>
  <c r="AQ2197" i="3"/>
  <c r="AR2197" i="3"/>
  <c r="AS2197" i="3"/>
  <c r="AT2197" i="3"/>
  <c r="AU2197" i="3"/>
  <c r="BC2197" i="3"/>
  <c r="C2198" i="3"/>
  <c r="D2198" i="3"/>
  <c r="E2198" i="3"/>
  <c r="F2198" i="3"/>
  <c r="G2198" i="3"/>
  <c r="H2198" i="3"/>
  <c r="J2198" i="3"/>
  <c r="K2198" i="3"/>
  <c r="L2198" i="3"/>
  <c r="M2198" i="3"/>
  <c r="AN2198" i="3"/>
  <c r="AO2198" i="3"/>
  <c r="AP2198" i="3"/>
  <c r="AQ2198" i="3"/>
  <c r="AR2198" i="3"/>
  <c r="AS2198" i="3"/>
  <c r="AT2198" i="3"/>
  <c r="AU2198" i="3"/>
  <c r="BC2198" i="3"/>
  <c r="C2199" i="3"/>
  <c r="D2199" i="3"/>
  <c r="E2199" i="3"/>
  <c r="F2199" i="3"/>
  <c r="G2199" i="3"/>
  <c r="H2199" i="3"/>
  <c r="J2199" i="3"/>
  <c r="K2199" i="3"/>
  <c r="L2199" i="3"/>
  <c r="M2199" i="3"/>
  <c r="AN2199" i="3"/>
  <c r="AO2199" i="3"/>
  <c r="AP2199" i="3"/>
  <c r="AQ2199" i="3"/>
  <c r="AR2199" i="3"/>
  <c r="AS2199" i="3"/>
  <c r="AT2199" i="3"/>
  <c r="AU2199" i="3"/>
  <c r="BC2199" i="3"/>
  <c r="C2200" i="3"/>
  <c r="D2200" i="3"/>
  <c r="E2200" i="3"/>
  <c r="F2200" i="3"/>
  <c r="G2200" i="3"/>
  <c r="H2200" i="3"/>
  <c r="J2200" i="3"/>
  <c r="K2200" i="3"/>
  <c r="L2200" i="3"/>
  <c r="M2200" i="3"/>
  <c r="AN2200" i="3"/>
  <c r="AO2200" i="3"/>
  <c r="AP2200" i="3"/>
  <c r="AQ2200" i="3"/>
  <c r="AR2200" i="3"/>
  <c r="AS2200" i="3"/>
  <c r="AT2200" i="3"/>
  <c r="AU2200" i="3"/>
  <c r="BC2200" i="3"/>
  <c r="C2201" i="3"/>
  <c r="D2201" i="3"/>
  <c r="E2201" i="3"/>
  <c r="F2201" i="3"/>
  <c r="G2201" i="3"/>
  <c r="H2201" i="3"/>
  <c r="J2201" i="3"/>
  <c r="K2201" i="3"/>
  <c r="L2201" i="3"/>
  <c r="M2201" i="3"/>
  <c r="AN2201" i="3"/>
  <c r="AO2201" i="3"/>
  <c r="AP2201" i="3"/>
  <c r="AQ2201" i="3"/>
  <c r="AR2201" i="3"/>
  <c r="AS2201" i="3"/>
  <c r="AT2201" i="3"/>
  <c r="AU2201" i="3"/>
  <c r="BC2201" i="3"/>
  <c r="C2202" i="3"/>
  <c r="D2202" i="3"/>
  <c r="E2202" i="3"/>
  <c r="F2202" i="3"/>
  <c r="G2202" i="3"/>
  <c r="H2202" i="3"/>
  <c r="J2202" i="3"/>
  <c r="K2202" i="3"/>
  <c r="L2202" i="3"/>
  <c r="M2202" i="3"/>
  <c r="AN2202" i="3"/>
  <c r="AO2202" i="3"/>
  <c r="AP2202" i="3"/>
  <c r="AQ2202" i="3"/>
  <c r="AR2202" i="3"/>
  <c r="AS2202" i="3"/>
  <c r="AT2202" i="3"/>
  <c r="AU2202" i="3"/>
  <c r="BC2202" i="3"/>
  <c r="C2203" i="3"/>
  <c r="D2203" i="3"/>
  <c r="E2203" i="3"/>
  <c r="F2203" i="3"/>
  <c r="G2203" i="3"/>
  <c r="H2203" i="3"/>
  <c r="J2203" i="3"/>
  <c r="K2203" i="3"/>
  <c r="L2203" i="3"/>
  <c r="M2203" i="3"/>
  <c r="AN2203" i="3"/>
  <c r="AO2203" i="3"/>
  <c r="AP2203" i="3"/>
  <c r="AQ2203" i="3"/>
  <c r="AR2203" i="3"/>
  <c r="AS2203" i="3"/>
  <c r="AT2203" i="3"/>
  <c r="AU2203" i="3"/>
  <c r="BC2203" i="3"/>
  <c r="C2204" i="3"/>
  <c r="D2204" i="3"/>
  <c r="E2204" i="3"/>
  <c r="F2204" i="3"/>
  <c r="G2204" i="3"/>
  <c r="H2204" i="3"/>
  <c r="J2204" i="3"/>
  <c r="K2204" i="3"/>
  <c r="L2204" i="3"/>
  <c r="M2204" i="3"/>
  <c r="AN2204" i="3"/>
  <c r="AO2204" i="3"/>
  <c r="AP2204" i="3"/>
  <c r="AQ2204" i="3"/>
  <c r="AR2204" i="3"/>
  <c r="AS2204" i="3"/>
  <c r="AT2204" i="3"/>
  <c r="AU2204" i="3"/>
  <c r="BC2204" i="3"/>
  <c r="C2205" i="3"/>
  <c r="D2205" i="3"/>
  <c r="E2205" i="3"/>
  <c r="F2205" i="3"/>
  <c r="G2205" i="3"/>
  <c r="H2205" i="3"/>
  <c r="J2205" i="3"/>
  <c r="K2205" i="3"/>
  <c r="L2205" i="3"/>
  <c r="M2205" i="3"/>
  <c r="AN2205" i="3"/>
  <c r="AO2205" i="3"/>
  <c r="AP2205" i="3"/>
  <c r="AQ2205" i="3"/>
  <c r="AR2205" i="3"/>
  <c r="AS2205" i="3"/>
  <c r="AT2205" i="3"/>
  <c r="AU2205" i="3"/>
  <c r="BC2205" i="3"/>
  <c r="C2206" i="3"/>
  <c r="D2206" i="3"/>
  <c r="E2206" i="3"/>
  <c r="F2206" i="3"/>
  <c r="G2206" i="3"/>
  <c r="H2206" i="3"/>
  <c r="J2206" i="3"/>
  <c r="K2206" i="3"/>
  <c r="L2206" i="3"/>
  <c r="M2206" i="3"/>
  <c r="AN2206" i="3"/>
  <c r="AO2206" i="3"/>
  <c r="AP2206" i="3"/>
  <c r="AQ2206" i="3"/>
  <c r="AR2206" i="3"/>
  <c r="AS2206" i="3"/>
  <c r="AT2206" i="3"/>
  <c r="AU2206" i="3"/>
  <c r="BC2206" i="3"/>
  <c r="C2207" i="3"/>
  <c r="D2207" i="3"/>
  <c r="E2207" i="3"/>
  <c r="F2207" i="3"/>
  <c r="G2207" i="3"/>
  <c r="H2207" i="3"/>
  <c r="J2207" i="3"/>
  <c r="K2207" i="3"/>
  <c r="L2207" i="3"/>
  <c r="M2207" i="3"/>
  <c r="AN2207" i="3"/>
  <c r="AO2207" i="3"/>
  <c r="AP2207" i="3"/>
  <c r="AQ2207" i="3"/>
  <c r="AR2207" i="3"/>
  <c r="AS2207" i="3"/>
  <c r="AT2207" i="3"/>
  <c r="AU2207" i="3"/>
  <c r="BC2207" i="3"/>
  <c r="C2208" i="3"/>
  <c r="D2208" i="3"/>
  <c r="E2208" i="3"/>
  <c r="F2208" i="3"/>
  <c r="G2208" i="3"/>
  <c r="H2208" i="3"/>
  <c r="J2208" i="3"/>
  <c r="K2208" i="3"/>
  <c r="L2208" i="3"/>
  <c r="M2208" i="3"/>
  <c r="AN2208" i="3"/>
  <c r="AO2208" i="3"/>
  <c r="AP2208" i="3"/>
  <c r="AQ2208" i="3"/>
  <c r="AR2208" i="3"/>
  <c r="AS2208" i="3"/>
  <c r="AT2208" i="3"/>
  <c r="AU2208" i="3"/>
  <c r="BC2208" i="3"/>
  <c r="C2209" i="3"/>
  <c r="D2209" i="3"/>
  <c r="E2209" i="3"/>
  <c r="F2209" i="3"/>
  <c r="G2209" i="3"/>
  <c r="H2209" i="3"/>
  <c r="J2209" i="3"/>
  <c r="K2209" i="3"/>
  <c r="L2209" i="3"/>
  <c r="M2209" i="3"/>
  <c r="AN2209" i="3"/>
  <c r="AO2209" i="3"/>
  <c r="AP2209" i="3"/>
  <c r="AQ2209" i="3"/>
  <c r="AR2209" i="3"/>
  <c r="AS2209" i="3"/>
  <c r="AT2209" i="3"/>
  <c r="AU2209" i="3"/>
  <c r="BC2209" i="3"/>
  <c r="C2210" i="3"/>
  <c r="D2210" i="3"/>
  <c r="E2210" i="3"/>
  <c r="F2210" i="3"/>
  <c r="G2210" i="3"/>
  <c r="H2210" i="3"/>
  <c r="J2210" i="3"/>
  <c r="K2210" i="3"/>
  <c r="L2210" i="3"/>
  <c r="M2210" i="3"/>
  <c r="AN2210" i="3"/>
  <c r="AO2210" i="3"/>
  <c r="AP2210" i="3"/>
  <c r="AQ2210" i="3"/>
  <c r="AR2210" i="3"/>
  <c r="AS2210" i="3"/>
  <c r="AT2210" i="3"/>
  <c r="AU2210" i="3"/>
  <c r="BC2210" i="3"/>
  <c r="C2211" i="3"/>
  <c r="D2211" i="3"/>
  <c r="E2211" i="3"/>
  <c r="F2211" i="3"/>
  <c r="G2211" i="3"/>
  <c r="H2211" i="3"/>
  <c r="J2211" i="3"/>
  <c r="K2211" i="3"/>
  <c r="L2211" i="3"/>
  <c r="M2211" i="3"/>
  <c r="AN2211" i="3"/>
  <c r="AO2211" i="3"/>
  <c r="AP2211" i="3"/>
  <c r="AQ2211" i="3"/>
  <c r="AR2211" i="3"/>
  <c r="AS2211" i="3"/>
  <c r="AT2211" i="3"/>
  <c r="AU2211" i="3"/>
  <c r="BC2211" i="3"/>
  <c r="C2212" i="3"/>
  <c r="D2212" i="3"/>
  <c r="E2212" i="3"/>
  <c r="F2212" i="3"/>
  <c r="G2212" i="3"/>
  <c r="H2212" i="3"/>
  <c r="J2212" i="3"/>
  <c r="K2212" i="3"/>
  <c r="L2212" i="3"/>
  <c r="M2212" i="3"/>
  <c r="AN2212" i="3"/>
  <c r="AO2212" i="3"/>
  <c r="AP2212" i="3"/>
  <c r="AQ2212" i="3"/>
  <c r="AR2212" i="3"/>
  <c r="AS2212" i="3"/>
  <c r="AT2212" i="3"/>
  <c r="AU2212" i="3"/>
  <c r="BC2212" i="3"/>
  <c r="C2213" i="3"/>
  <c r="D2213" i="3"/>
  <c r="E2213" i="3"/>
  <c r="F2213" i="3"/>
  <c r="G2213" i="3"/>
  <c r="H2213" i="3"/>
  <c r="J2213" i="3"/>
  <c r="K2213" i="3"/>
  <c r="L2213" i="3"/>
  <c r="M2213" i="3"/>
  <c r="AN2213" i="3"/>
  <c r="AO2213" i="3"/>
  <c r="AP2213" i="3"/>
  <c r="AQ2213" i="3"/>
  <c r="AR2213" i="3"/>
  <c r="AS2213" i="3"/>
  <c r="AT2213" i="3"/>
  <c r="AU2213" i="3"/>
  <c r="BC2213" i="3"/>
  <c r="C2214" i="3"/>
  <c r="D2214" i="3"/>
  <c r="E2214" i="3"/>
  <c r="F2214" i="3"/>
  <c r="G2214" i="3"/>
  <c r="H2214" i="3"/>
  <c r="J2214" i="3"/>
  <c r="K2214" i="3"/>
  <c r="L2214" i="3"/>
  <c r="M2214" i="3"/>
  <c r="AN2214" i="3"/>
  <c r="AO2214" i="3"/>
  <c r="AP2214" i="3"/>
  <c r="AQ2214" i="3"/>
  <c r="AR2214" i="3"/>
  <c r="AS2214" i="3"/>
  <c r="AT2214" i="3"/>
  <c r="AU2214" i="3"/>
  <c r="BC2214" i="3"/>
  <c r="C2215" i="3"/>
  <c r="D2215" i="3"/>
  <c r="E2215" i="3"/>
  <c r="F2215" i="3"/>
  <c r="G2215" i="3"/>
  <c r="H2215" i="3"/>
  <c r="J2215" i="3"/>
  <c r="K2215" i="3"/>
  <c r="L2215" i="3"/>
  <c r="M2215" i="3"/>
  <c r="AN2215" i="3"/>
  <c r="AO2215" i="3"/>
  <c r="AP2215" i="3"/>
  <c r="AQ2215" i="3"/>
  <c r="AR2215" i="3"/>
  <c r="AS2215" i="3"/>
  <c r="AT2215" i="3"/>
  <c r="AU2215" i="3"/>
  <c r="BS2215" i="3"/>
  <c r="BT2215" i="3"/>
  <c r="BU2215" i="3"/>
  <c r="BV2215" i="3"/>
  <c r="C2217" i="3"/>
  <c r="D2217" i="3"/>
  <c r="E2217" i="3"/>
  <c r="F2217" i="3"/>
  <c r="G2217" i="3"/>
  <c r="H2217" i="3"/>
  <c r="J2217" i="3"/>
  <c r="K2217" i="3"/>
  <c r="L2217" i="3"/>
  <c r="M2217" i="3"/>
  <c r="AN2217" i="3"/>
  <c r="AO2217" i="3"/>
  <c r="AP2217" i="3"/>
  <c r="AQ2217" i="3"/>
  <c r="AR2217" i="3"/>
  <c r="AS2217" i="3"/>
  <c r="AT2217" i="3"/>
  <c r="AU2217" i="3"/>
  <c r="BC2217" i="3"/>
  <c r="C2218" i="3"/>
  <c r="D2218" i="3"/>
  <c r="E2218" i="3"/>
  <c r="F2218" i="3"/>
  <c r="G2218" i="3"/>
  <c r="H2218" i="3"/>
  <c r="J2218" i="3"/>
  <c r="K2218" i="3"/>
  <c r="L2218" i="3"/>
  <c r="M2218" i="3"/>
  <c r="AN2218" i="3"/>
  <c r="AO2218" i="3"/>
  <c r="AP2218" i="3"/>
  <c r="AQ2218" i="3"/>
  <c r="AR2218" i="3"/>
  <c r="AS2218" i="3"/>
  <c r="AT2218" i="3"/>
  <c r="AU2218" i="3"/>
  <c r="BC2218" i="3"/>
  <c r="C2219" i="3"/>
  <c r="D2219" i="3"/>
  <c r="E2219" i="3"/>
  <c r="F2219" i="3"/>
  <c r="G2219" i="3"/>
  <c r="H2219" i="3"/>
  <c r="J2219" i="3"/>
  <c r="K2219" i="3"/>
  <c r="L2219" i="3"/>
  <c r="M2219" i="3"/>
  <c r="AN2219" i="3"/>
  <c r="AO2219" i="3"/>
  <c r="AP2219" i="3"/>
  <c r="AQ2219" i="3"/>
  <c r="AR2219" i="3"/>
  <c r="AS2219" i="3"/>
  <c r="AT2219" i="3"/>
  <c r="AU2219" i="3"/>
  <c r="BC2219" i="3"/>
  <c r="C2220" i="3"/>
  <c r="D2220" i="3"/>
  <c r="E2220" i="3"/>
  <c r="F2220" i="3"/>
  <c r="G2220" i="3"/>
  <c r="H2220" i="3"/>
  <c r="J2220" i="3"/>
  <c r="K2220" i="3"/>
  <c r="L2220" i="3"/>
  <c r="M2220" i="3"/>
  <c r="AN2220" i="3"/>
  <c r="AO2220" i="3"/>
  <c r="AP2220" i="3"/>
  <c r="AQ2220" i="3"/>
  <c r="AR2220" i="3"/>
  <c r="AS2220" i="3"/>
  <c r="AT2220" i="3"/>
  <c r="AU2220" i="3"/>
  <c r="BC2220" i="3"/>
  <c r="C2221" i="3"/>
  <c r="D2221" i="3"/>
  <c r="E2221" i="3"/>
  <c r="F2221" i="3"/>
  <c r="G2221" i="3"/>
  <c r="H2221" i="3"/>
  <c r="J2221" i="3"/>
  <c r="K2221" i="3"/>
  <c r="L2221" i="3"/>
  <c r="M2221" i="3"/>
  <c r="AN2221" i="3"/>
  <c r="AO2221" i="3"/>
  <c r="AP2221" i="3"/>
  <c r="AQ2221" i="3"/>
  <c r="AR2221" i="3"/>
  <c r="AS2221" i="3"/>
  <c r="AT2221" i="3"/>
  <c r="AU2221" i="3"/>
  <c r="BC2221" i="3"/>
  <c r="C2222" i="3"/>
  <c r="D2222" i="3"/>
  <c r="E2222" i="3"/>
  <c r="F2222" i="3"/>
  <c r="G2222" i="3"/>
  <c r="H2222" i="3"/>
  <c r="J2222" i="3"/>
  <c r="K2222" i="3"/>
  <c r="L2222" i="3"/>
  <c r="M2222" i="3"/>
  <c r="AN2222" i="3"/>
  <c r="AO2222" i="3"/>
  <c r="AP2222" i="3"/>
  <c r="AQ2222" i="3"/>
  <c r="AR2222" i="3"/>
  <c r="AS2222" i="3"/>
  <c r="AT2222" i="3"/>
  <c r="AU2222" i="3"/>
  <c r="BC2222" i="3"/>
  <c r="C2223" i="3"/>
  <c r="D2223" i="3"/>
  <c r="E2223" i="3"/>
  <c r="F2223" i="3"/>
  <c r="G2223" i="3"/>
  <c r="H2223" i="3"/>
  <c r="J2223" i="3"/>
  <c r="K2223" i="3"/>
  <c r="L2223" i="3"/>
  <c r="M2223" i="3"/>
  <c r="AN2223" i="3"/>
  <c r="AO2223" i="3"/>
  <c r="AP2223" i="3"/>
  <c r="AQ2223" i="3"/>
  <c r="AR2223" i="3"/>
  <c r="AS2223" i="3"/>
  <c r="AT2223" i="3"/>
  <c r="AU2223" i="3"/>
  <c r="BC2223" i="3"/>
  <c r="C2224" i="3"/>
  <c r="D2224" i="3"/>
  <c r="E2224" i="3"/>
  <c r="F2224" i="3"/>
  <c r="G2224" i="3"/>
  <c r="H2224" i="3"/>
  <c r="J2224" i="3"/>
  <c r="K2224" i="3"/>
  <c r="L2224" i="3"/>
  <c r="M2224" i="3"/>
  <c r="AN2224" i="3"/>
  <c r="AO2224" i="3"/>
  <c r="AP2224" i="3"/>
  <c r="AQ2224" i="3"/>
  <c r="AR2224" i="3"/>
  <c r="AS2224" i="3"/>
  <c r="AT2224" i="3"/>
  <c r="AU2224" i="3"/>
  <c r="BC2224" i="3"/>
  <c r="C2225" i="3"/>
  <c r="D2225" i="3"/>
  <c r="E2225" i="3"/>
  <c r="F2225" i="3"/>
  <c r="G2225" i="3"/>
  <c r="H2225" i="3"/>
  <c r="J2225" i="3"/>
  <c r="K2225" i="3"/>
  <c r="L2225" i="3"/>
  <c r="M2225" i="3"/>
  <c r="AN2225" i="3"/>
  <c r="AO2225" i="3"/>
  <c r="AP2225" i="3"/>
  <c r="AQ2225" i="3"/>
  <c r="AR2225" i="3"/>
  <c r="AS2225" i="3"/>
  <c r="AT2225" i="3"/>
  <c r="AU2225" i="3"/>
  <c r="BC2225" i="3"/>
  <c r="C2226" i="3"/>
  <c r="D2226" i="3"/>
  <c r="E2226" i="3"/>
  <c r="F2226" i="3"/>
  <c r="G2226" i="3"/>
  <c r="H2226" i="3"/>
  <c r="J2226" i="3"/>
  <c r="K2226" i="3"/>
  <c r="L2226" i="3"/>
  <c r="M2226" i="3"/>
  <c r="AN2226" i="3"/>
  <c r="AO2226" i="3"/>
  <c r="AP2226" i="3"/>
  <c r="AQ2226" i="3"/>
  <c r="AR2226" i="3"/>
  <c r="AS2226" i="3"/>
  <c r="AT2226" i="3"/>
  <c r="AU2226" i="3"/>
  <c r="BC2226" i="3"/>
  <c r="C2227" i="3"/>
  <c r="D2227" i="3"/>
  <c r="E2227" i="3"/>
  <c r="F2227" i="3"/>
  <c r="G2227" i="3"/>
  <c r="H2227" i="3"/>
  <c r="J2227" i="3"/>
  <c r="K2227" i="3"/>
  <c r="L2227" i="3"/>
  <c r="M2227" i="3"/>
  <c r="AN2227" i="3"/>
  <c r="AO2227" i="3"/>
  <c r="AP2227" i="3"/>
  <c r="AQ2227" i="3"/>
  <c r="AR2227" i="3"/>
  <c r="AS2227" i="3"/>
  <c r="AT2227" i="3"/>
  <c r="AU2227" i="3"/>
  <c r="BC2227" i="3"/>
  <c r="C2228" i="3"/>
  <c r="D2228" i="3"/>
  <c r="E2228" i="3"/>
  <c r="F2228" i="3"/>
  <c r="G2228" i="3"/>
  <c r="H2228" i="3"/>
  <c r="J2228" i="3"/>
  <c r="K2228" i="3"/>
  <c r="L2228" i="3"/>
  <c r="M2228" i="3"/>
  <c r="AN2228" i="3"/>
  <c r="AO2228" i="3"/>
  <c r="AP2228" i="3"/>
  <c r="AQ2228" i="3"/>
  <c r="AR2228" i="3"/>
  <c r="AS2228" i="3"/>
  <c r="AT2228" i="3"/>
  <c r="AU2228" i="3"/>
  <c r="BC2228" i="3"/>
  <c r="C2229" i="3"/>
  <c r="D2229" i="3"/>
  <c r="E2229" i="3"/>
  <c r="F2229" i="3"/>
  <c r="G2229" i="3"/>
  <c r="H2229" i="3"/>
  <c r="J2229" i="3"/>
  <c r="K2229" i="3"/>
  <c r="L2229" i="3"/>
  <c r="M2229" i="3"/>
  <c r="AN2229" i="3"/>
  <c r="AO2229" i="3"/>
  <c r="AP2229" i="3"/>
  <c r="AQ2229" i="3"/>
  <c r="AR2229" i="3"/>
  <c r="AS2229" i="3"/>
  <c r="AT2229" i="3"/>
  <c r="AU2229" i="3"/>
  <c r="BC2229" i="3"/>
  <c r="C2230" i="3"/>
  <c r="D2230" i="3"/>
  <c r="E2230" i="3"/>
  <c r="F2230" i="3"/>
  <c r="G2230" i="3"/>
  <c r="H2230" i="3"/>
  <c r="J2230" i="3"/>
  <c r="K2230" i="3"/>
  <c r="L2230" i="3"/>
  <c r="M2230" i="3"/>
  <c r="AN2230" i="3"/>
  <c r="AO2230" i="3"/>
  <c r="AP2230" i="3"/>
  <c r="AQ2230" i="3"/>
  <c r="AR2230" i="3"/>
  <c r="AS2230" i="3"/>
  <c r="AT2230" i="3"/>
  <c r="AU2230" i="3"/>
  <c r="BC2230" i="3"/>
  <c r="C2231" i="3"/>
  <c r="D2231" i="3"/>
  <c r="E2231" i="3"/>
  <c r="F2231" i="3"/>
  <c r="G2231" i="3"/>
  <c r="H2231" i="3"/>
  <c r="J2231" i="3"/>
  <c r="K2231" i="3"/>
  <c r="L2231" i="3"/>
  <c r="M2231" i="3"/>
  <c r="AN2231" i="3"/>
  <c r="AO2231" i="3"/>
  <c r="AP2231" i="3"/>
  <c r="AQ2231" i="3"/>
  <c r="AR2231" i="3"/>
  <c r="AS2231" i="3"/>
  <c r="AT2231" i="3"/>
  <c r="AU2231" i="3"/>
  <c r="BC2231" i="3"/>
  <c r="C2232" i="3"/>
  <c r="D2232" i="3"/>
  <c r="E2232" i="3"/>
  <c r="F2232" i="3"/>
  <c r="G2232" i="3"/>
  <c r="H2232" i="3"/>
  <c r="J2232" i="3"/>
  <c r="K2232" i="3"/>
  <c r="L2232" i="3"/>
  <c r="M2232" i="3"/>
  <c r="AN2232" i="3"/>
  <c r="AO2232" i="3"/>
  <c r="AP2232" i="3"/>
  <c r="AQ2232" i="3"/>
  <c r="AR2232" i="3"/>
  <c r="AS2232" i="3"/>
  <c r="AT2232" i="3"/>
  <c r="AU2232" i="3"/>
  <c r="BC2232" i="3"/>
  <c r="C2233" i="3"/>
  <c r="D2233" i="3"/>
  <c r="E2233" i="3"/>
  <c r="F2233" i="3"/>
  <c r="G2233" i="3"/>
  <c r="H2233" i="3"/>
  <c r="J2233" i="3"/>
  <c r="K2233" i="3"/>
  <c r="L2233" i="3"/>
  <c r="M2233" i="3"/>
  <c r="AN2233" i="3"/>
  <c r="AO2233" i="3"/>
  <c r="AP2233" i="3"/>
  <c r="AQ2233" i="3"/>
  <c r="AR2233" i="3"/>
  <c r="AS2233" i="3"/>
  <c r="AT2233" i="3"/>
  <c r="AU2233" i="3"/>
  <c r="BC2233" i="3"/>
  <c r="C2234" i="3"/>
  <c r="D2234" i="3"/>
  <c r="E2234" i="3"/>
  <c r="F2234" i="3"/>
  <c r="G2234" i="3"/>
  <c r="H2234" i="3"/>
  <c r="J2234" i="3"/>
  <c r="K2234" i="3"/>
  <c r="L2234" i="3"/>
  <c r="M2234" i="3"/>
  <c r="AN2234" i="3"/>
  <c r="AO2234" i="3"/>
  <c r="AP2234" i="3"/>
  <c r="AQ2234" i="3"/>
  <c r="AR2234" i="3"/>
  <c r="AS2234" i="3"/>
  <c r="AT2234" i="3"/>
  <c r="AU2234" i="3"/>
  <c r="BC2234" i="3"/>
  <c r="C2235" i="3"/>
  <c r="D2235" i="3"/>
  <c r="E2235" i="3"/>
  <c r="F2235" i="3"/>
  <c r="G2235" i="3"/>
  <c r="H2235" i="3"/>
  <c r="J2235" i="3"/>
  <c r="K2235" i="3"/>
  <c r="L2235" i="3"/>
  <c r="M2235" i="3"/>
  <c r="AN2235" i="3"/>
  <c r="AO2235" i="3"/>
  <c r="AP2235" i="3"/>
  <c r="AQ2235" i="3"/>
  <c r="AR2235" i="3"/>
  <c r="AS2235" i="3"/>
  <c r="AT2235" i="3"/>
  <c r="AU2235" i="3"/>
  <c r="BC2235" i="3"/>
  <c r="C2236" i="3"/>
  <c r="D2236" i="3"/>
  <c r="E2236" i="3"/>
  <c r="F2236" i="3"/>
  <c r="G2236" i="3"/>
  <c r="H2236" i="3"/>
  <c r="J2236" i="3"/>
  <c r="K2236" i="3"/>
  <c r="L2236" i="3"/>
  <c r="M2236" i="3"/>
  <c r="AN2236" i="3"/>
  <c r="AO2236" i="3"/>
  <c r="AP2236" i="3"/>
  <c r="AQ2236" i="3"/>
  <c r="AR2236" i="3"/>
  <c r="AS2236" i="3"/>
  <c r="AT2236" i="3"/>
  <c r="AU2236" i="3"/>
  <c r="BC2236" i="3"/>
  <c r="C2237" i="3"/>
  <c r="D2237" i="3"/>
  <c r="E2237" i="3"/>
  <c r="F2237" i="3"/>
  <c r="G2237" i="3"/>
  <c r="H2237" i="3"/>
  <c r="J2237" i="3"/>
  <c r="K2237" i="3"/>
  <c r="L2237" i="3"/>
  <c r="M2237" i="3"/>
  <c r="AN2237" i="3"/>
  <c r="AO2237" i="3"/>
  <c r="AP2237" i="3"/>
  <c r="AQ2237" i="3"/>
  <c r="AR2237" i="3"/>
  <c r="AS2237" i="3"/>
  <c r="AT2237" i="3"/>
  <c r="AU2237" i="3"/>
  <c r="BC2237" i="3"/>
  <c r="C2238" i="3"/>
  <c r="D2238" i="3"/>
  <c r="E2238" i="3"/>
  <c r="F2238" i="3"/>
  <c r="G2238" i="3"/>
  <c r="H2238" i="3"/>
  <c r="J2238" i="3"/>
  <c r="K2238" i="3"/>
  <c r="L2238" i="3"/>
  <c r="M2238" i="3"/>
  <c r="AN2238" i="3"/>
  <c r="AO2238" i="3"/>
  <c r="AP2238" i="3"/>
  <c r="AQ2238" i="3"/>
  <c r="AR2238" i="3"/>
  <c r="AS2238" i="3"/>
  <c r="AT2238" i="3"/>
  <c r="AU2238" i="3"/>
  <c r="BC2238" i="3"/>
  <c r="C2239" i="3"/>
  <c r="D2239" i="3"/>
  <c r="E2239" i="3"/>
  <c r="F2239" i="3"/>
  <c r="G2239" i="3"/>
  <c r="H2239" i="3"/>
  <c r="J2239" i="3"/>
  <c r="K2239" i="3"/>
  <c r="L2239" i="3"/>
  <c r="M2239" i="3"/>
  <c r="AN2239" i="3"/>
  <c r="AO2239" i="3"/>
  <c r="AP2239" i="3"/>
  <c r="AQ2239" i="3"/>
  <c r="AR2239" i="3"/>
  <c r="AS2239" i="3"/>
  <c r="AT2239" i="3"/>
  <c r="AU2239" i="3"/>
  <c r="BC2239" i="3"/>
  <c r="C2240" i="3"/>
  <c r="D2240" i="3"/>
  <c r="E2240" i="3"/>
  <c r="F2240" i="3"/>
  <c r="G2240" i="3"/>
  <c r="H2240" i="3"/>
  <c r="J2240" i="3"/>
  <c r="K2240" i="3"/>
  <c r="L2240" i="3"/>
  <c r="M2240" i="3"/>
  <c r="AN2240" i="3"/>
  <c r="AO2240" i="3"/>
  <c r="AP2240" i="3"/>
  <c r="AQ2240" i="3"/>
  <c r="AR2240" i="3"/>
  <c r="AS2240" i="3"/>
  <c r="AT2240" i="3"/>
  <c r="AU2240" i="3"/>
  <c r="BC2240" i="3"/>
  <c r="C2241" i="3"/>
  <c r="D2241" i="3"/>
  <c r="E2241" i="3"/>
  <c r="F2241" i="3"/>
  <c r="G2241" i="3"/>
  <c r="H2241" i="3"/>
  <c r="J2241" i="3"/>
  <c r="K2241" i="3"/>
  <c r="L2241" i="3"/>
  <c r="M2241" i="3"/>
  <c r="AN2241" i="3"/>
  <c r="AO2241" i="3"/>
  <c r="AP2241" i="3"/>
  <c r="AQ2241" i="3"/>
  <c r="AR2241" i="3"/>
  <c r="AS2241" i="3"/>
  <c r="AT2241" i="3"/>
  <c r="AU2241" i="3"/>
  <c r="BC2241" i="3"/>
  <c r="C2242" i="3"/>
  <c r="D2242" i="3"/>
  <c r="E2242" i="3"/>
  <c r="F2242" i="3"/>
  <c r="G2242" i="3"/>
  <c r="H2242" i="3"/>
  <c r="J2242" i="3"/>
  <c r="K2242" i="3"/>
  <c r="L2242" i="3"/>
  <c r="M2242" i="3"/>
  <c r="AN2242" i="3"/>
  <c r="AO2242" i="3"/>
  <c r="AP2242" i="3"/>
  <c r="AQ2242" i="3"/>
  <c r="AR2242" i="3"/>
  <c r="AS2242" i="3"/>
  <c r="AT2242" i="3"/>
  <c r="AU2242" i="3"/>
  <c r="BC2242" i="3"/>
  <c r="C2243" i="3"/>
  <c r="D2243" i="3"/>
  <c r="E2243" i="3"/>
  <c r="F2243" i="3"/>
  <c r="G2243" i="3"/>
  <c r="H2243" i="3"/>
  <c r="J2243" i="3"/>
  <c r="K2243" i="3"/>
  <c r="L2243" i="3"/>
  <c r="M2243" i="3"/>
  <c r="AN2243" i="3"/>
  <c r="AO2243" i="3"/>
  <c r="AP2243" i="3"/>
  <c r="AQ2243" i="3"/>
  <c r="AR2243" i="3"/>
  <c r="AS2243" i="3"/>
  <c r="AT2243" i="3"/>
  <c r="AU2243" i="3"/>
  <c r="BC2243" i="3"/>
  <c r="C2244" i="3"/>
  <c r="D2244" i="3"/>
  <c r="E2244" i="3"/>
  <c r="F2244" i="3"/>
  <c r="G2244" i="3"/>
  <c r="H2244" i="3"/>
  <c r="J2244" i="3"/>
  <c r="K2244" i="3"/>
  <c r="L2244" i="3"/>
  <c r="M2244" i="3"/>
  <c r="AN2244" i="3"/>
  <c r="AO2244" i="3"/>
  <c r="AP2244" i="3"/>
  <c r="AQ2244" i="3"/>
  <c r="AR2244" i="3"/>
  <c r="AS2244" i="3"/>
  <c r="AT2244" i="3"/>
  <c r="AU2244" i="3"/>
  <c r="BC2244" i="3"/>
  <c r="C2245" i="3"/>
  <c r="D2245" i="3"/>
  <c r="E2245" i="3"/>
  <c r="F2245" i="3"/>
  <c r="G2245" i="3"/>
  <c r="H2245" i="3"/>
  <c r="J2245" i="3"/>
  <c r="K2245" i="3"/>
  <c r="L2245" i="3"/>
  <c r="M2245" i="3"/>
  <c r="AN2245" i="3"/>
  <c r="AO2245" i="3"/>
  <c r="AP2245" i="3"/>
  <c r="AQ2245" i="3"/>
  <c r="AR2245" i="3"/>
  <c r="AS2245" i="3"/>
  <c r="AT2245" i="3"/>
  <c r="AU2245" i="3"/>
  <c r="BC2245" i="3"/>
  <c r="C2246" i="3"/>
  <c r="D2246" i="3"/>
  <c r="E2246" i="3"/>
  <c r="F2246" i="3"/>
  <c r="G2246" i="3"/>
  <c r="H2246" i="3"/>
  <c r="J2246" i="3"/>
  <c r="K2246" i="3"/>
  <c r="L2246" i="3"/>
  <c r="M2246" i="3"/>
  <c r="AN2246" i="3"/>
  <c r="AO2246" i="3"/>
  <c r="AP2246" i="3"/>
  <c r="AQ2246" i="3"/>
  <c r="AR2246" i="3"/>
  <c r="AS2246" i="3"/>
  <c r="AT2246" i="3"/>
  <c r="AU2246" i="3"/>
  <c r="BC2246" i="3"/>
  <c r="C2247" i="3"/>
  <c r="D2247" i="3"/>
  <c r="E2247" i="3"/>
  <c r="F2247" i="3"/>
  <c r="G2247" i="3"/>
  <c r="H2247" i="3"/>
  <c r="J2247" i="3"/>
  <c r="K2247" i="3"/>
  <c r="L2247" i="3"/>
  <c r="M2247" i="3"/>
  <c r="AN2247" i="3"/>
  <c r="AO2247" i="3"/>
  <c r="AP2247" i="3"/>
  <c r="AQ2247" i="3"/>
  <c r="AR2247" i="3"/>
  <c r="AS2247" i="3"/>
  <c r="AT2247" i="3"/>
  <c r="AU2247" i="3"/>
  <c r="BC2247" i="3"/>
  <c r="C2248" i="3"/>
  <c r="D2248" i="3"/>
  <c r="E2248" i="3"/>
  <c r="F2248" i="3"/>
  <c r="G2248" i="3"/>
  <c r="H2248" i="3"/>
  <c r="J2248" i="3"/>
  <c r="K2248" i="3"/>
  <c r="L2248" i="3"/>
  <c r="M2248" i="3"/>
  <c r="AN2248" i="3"/>
  <c r="AO2248" i="3"/>
  <c r="AP2248" i="3"/>
  <c r="AQ2248" i="3"/>
  <c r="AR2248" i="3"/>
  <c r="AS2248" i="3"/>
  <c r="AT2248" i="3"/>
  <c r="AU2248" i="3"/>
  <c r="BC2248" i="3"/>
  <c r="C2249" i="3"/>
  <c r="D2249" i="3"/>
  <c r="E2249" i="3"/>
  <c r="F2249" i="3"/>
  <c r="G2249" i="3"/>
  <c r="H2249" i="3"/>
  <c r="J2249" i="3"/>
  <c r="K2249" i="3"/>
  <c r="L2249" i="3"/>
  <c r="M2249" i="3"/>
  <c r="AN2249" i="3"/>
  <c r="AO2249" i="3"/>
  <c r="AP2249" i="3"/>
  <c r="AQ2249" i="3"/>
  <c r="AR2249" i="3"/>
  <c r="AS2249" i="3"/>
  <c r="AT2249" i="3"/>
  <c r="AU2249" i="3"/>
  <c r="BC2249" i="3"/>
  <c r="C2250" i="3"/>
  <c r="D2250" i="3"/>
  <c r="E2250" i="3"/>
  <c r="F2250" i="3"/>
  <c r="G2250" i="3"/>
  <c r="H2250" i="3"/>
  <c r="J2250" i="3"/>
  <c r="K2250" i="3"/>
  <c r="L2250" i="3"/>
  <c r="M2250" i="3"/>
  <c r="AN2250" i="3"/>
  <c r="AO2250" i="3"/>
  <c r="AP2250" i="3"/>
  <c r="AQ2250" i="3"/>
  <c r="AR2250" i="3"/>
  <c r="AS2250" i="3"/>
  <c r="AT2250" i="3"/>
  <c r="AU2250" i="3"/>
  <c r="BC2250" i="3"/>
  <c r="C2251" i="3"/>
  <c r="D2251" i="3"/>
  <c r="E2251" i="3"/>
  <c r="F2251" i="3"/>
  <c r="G2251" i="3"/>
  <c r="H2251" i="3"/>
  <c r="J2251" i="3"/>
  <c r="K2251" i="3"/>
  <c r="L2251" i="3"/>
  <c r="M2251" i="3"/>
  <c r="AN2251" i="3"/>
  <c r="AO2251" i="3"/>
  <c r="AP2251" i="3"/>
  <c r="AQ2251" i="3"/>
  <c r="AR2251" i="3"/>
  <c r="AS2251" i="3"/>
  <c r="AT2251" i="3"/>
  <c r="AU2251" i="3"/>
  <c r="BC2251" i="3"/>
  <c r="C2252" i="3"/>
  <c r="D2252" i="3"/>
  <c r="E2252" i="3"/>
  <c r="F2252" i="3"/>
  <c r="G2252" i="3"/>
  <c r="H2252" i="3"/>
  <c r="J2252" i="3"/>
  <c r="K2252" i="3"/>
  <c r="L2252" i="3"/>
  <c r="M2252" i="3"/>
  <c r="AN2252" i="3"/>
  <c r="AO2252" i="3"/>
  <c r="AP2252" i="3"/>
  <c r="AQ2252" i="3"/>
  <c r="AR2252" i="3"/>
  <c r="AS2252" i="3"/>
  <c r="AT2252" i="3"/>
  <c r="AU2252" i="3"/>
  <c r="BC2252" i="3"/>
  <c r="C2253" i="3"/>
  <c r="D2253" i="3"/>
  <c r="E2253" i="3"/>
  <c r="F2253" i="3"/>
  <c r="G2253" i="3"/>
  <c r="H2253" i="3"/>
  <c r="J2253" i="3"/>
  <c r="K2253" i="3"/>
  <c r="L2253" i="3"/>
  <c r="M2253" i="3"/>
  <c r="AN2253" i="3"/>
  <c r="AO2253" i="3"/>
  <c r="AP2253" i="3"/>
  <c r="AQ2253" i="3"/>
  <c r="AR2253" i="3"/>
  <c r="AS2253" i="3"/>
  <c r="AT2253" i="3"/>
  <c r="AU2253" i="3"/>
  <c r="BC2253" i="3"/>
  <c r="C2254" i="3"/>
  <c r="D2254" i="3"/>
  <c r="E2254" i="3"/>
  <c r="F2254" i="3"/>
  <c r="G2254" i="3"/>
  <c r="H2254" i="3"/>
  <c r="J2254" i="3"/>
  <c r="K2254" i="3"/>
  <c r="L2254" i="3"/>
  <c r="M2254" i="3"/>
  <c r="AN2254" i="3"/>
  <c r="AO2254" i="3"/>
  <c r="AP2254" i="3"/>
  <c r="AQ2254" i="3"/>
  <c r="AR2254" i="3"/>
  <c r="AS2254" i="3"/>
  <c r="AT2254" i="3"/>
  <c r="AU2254" i="3"/>
  <c r="BC2254" i="3"/>
  <c r="C2255" i="3"/>
  <c r="D2255" i="3"/>
  <c r="E2255" i="3"/>
  <c r="F2255" i="3"/>
  <c r="G2255" i="3"/>
  <c r="H2255" i="3"/>
  <c r="J2255" i="3"/>
  <c r="K2255" i="3"/>
  <c r="L2255" i="3"/>
  <c r="M2255" i="3"/>
  <c r="AN2255" i="3"/>
  <c r="AO2255" i="3"/>
  <c r="AP2255" i="3"/>
  <c r="AQ2255" i="3"/>
  <c r="AR2255" i="3"/>
  <c r="AS2255" i="3"/>
  <c r="AT2255" i="3"/>
  <c r="AU2255" i="3"/>
  <c r="BC2255" i="3"/>
  <c r="C2256" i="3"/>
  <c r="D2256" i="3"/>
  <c r="E2256" i="3"/>
  <c r="F2256" i="3"/>
  <c r="G2256" i="3"/>
  <c r="H2256" i="3"/>
  <c r="J2256" i="3"/>
  <c r="K2256" i="3"/>
  <c r="L2256" i="3"/>
  <c r="M2256" i="3"/>
  <c r="AN2256" i="3"/>
  <c r="AO2256" i="3"/>
  <c r="AP2256" i="3"/>
  <c r="AQ2256" i="3"/>
  <c r="AR2256" i="3"/>
  <c r="AS2256" i="3"/>
  <c r="AT2256" i="3"/>
  <c r="AU2256" i="3"/>
  <c r="BC2256" i="3"/>
  <c r="C2257" i="3"/>
  <c r="D2257" i="3"/>
  <c r="E2257" i="3"/>
  <c r="F2257" i="3"/>
  <c r="G2257" i="3"/>
  <c r="H2257" i="3"/>
  <c r="J2257" i="3"/>
  <c r="K2257" i="3"/>
  <c r="L2257" i="3"/>
  <c r="M2257" i="3"/>
  <c r="AN2257" i="3"/>
  <c r="AO2257" i="3"/>
  <c r="AP2257" i="3"/>
  <c r="AQ2257" i="3"/>
  <c r="AR2257" i="3"/>
  <c r="AS2257" i="3"/>
  <c r="AT2257" i="3"/>
  <c r="AU2257" i="3"/>
  <c r="BC2257" i="3"/>
  <c r="C2258" i="3"/>
  <c r="D2258" i="3"/>
  <c r="E2258" i="3"/>
  <c r="F2258" i="3"/>
  <c r="G2258" i="3"/>
  <c r="H2258" i="3"/>
  <c r="J2258" i="3"/>
  <c r="K2258" i="3"/>
  <c r="L2258" i="3"/>
  <c r="M2258" i="3"/>
  <c r="AN2258" i="3"/>
  <c r="AO2258" i="3"/>
  <c r="AP2258" i="3"/>
  <c r="AQ2258" i="3"/>
  <c r="AR2258" i="3"/>
  <c r="AS2258" i="3"/>
  <c r="AT2258" i="3"/>
  <c r="AU2258" i="3"/>
  <c r="BC2258" i="3"/>
  <c r="C2259" i="3"/>
  <c r="D2259" i="3"/>
  <c r="E2259" i="3"/>
  <c r="F2259" i="3"/>
  <c r="G2259" i="3"/>
  <c r="H2259" i="3"/>
  <c r="J2259" i="3"/>
  <c r="K2259" i="3"/>
  <c r="L2259" i="3"/>
  <c r="M2259" i="3"/>
  <c r="AN2259" i="3"/>
  <c r="AO2259" i="3"/>
  <c r="AP2259" i="3"/>
  <c r="AQ2259" i="3"/>
  <c r="AR2259" i="3"/>
  <c r="AS2259" i="3"/>
  <c r="AT2259" i="3"/>
  <c r="AU2259" i="3"/>
  <c r="BC2259" i="3"/>
  <c r="C2260" i="3"/>
  <c r="D2260" i="3"/>
  <c r="E2260" i="3"/>
  <c r="F2260" i="3"/>
  <c r="G2260" i="3"/>
  <c r="H2260" i="3"/>
  <c r="J2260" i="3"/>
  <c r="K2260" i="3"/>
  <c r="L2260" i="3"/>
  <c r="M2260" i="3"/>
  <c r="AN2260" i="3"/>
  <c r="AO2260" i="3"/>
  <c r="AP2260" i="3"/>
  <c r="AQ2260" i="3"/>
  <c r="AR2260" i="3"/>
  <c r="AS2260" i="3"/>
  <c r="AT2260" i="3"/>
  <c r="AU2260" i="3"/>
  <c r="BC2260" i="3"/>
  <c r="C2261" i="3"/>
  <c r="D2261" i="3"/>
  <c r="E2261" i="3"/>
  <c r="F2261" i="3"/>
  <c r="G2261" i="3"/>
  <c r="H2261" i="3"/>
  <c r="J2261" i="3"/>
  <c r="K2261" i="3"/>
  <c r="L2261" i="3"/>
  <c r="M2261" i="3"/>
  <c r="AN2261" i="3"/>
  <c r="AO2261" i="3"/>
  <c r="AP2261" i="3"/>
  <c r="AQ2261" i="3"/>
  <c r="AR2261" i="3"/>
  <c r="AS2261" i="3"/>
  <c r="AT2261" i="3"/>
  <c r="AU2261" i="3"/>
  <c r="BC2261" i="3"/>
  <c r="C2262" i="3"/>
  <c r="D2262" i="3"/>
  <c r="E2262" i="3"/>
  <c r="F2262" i="3"/>
  <c r="G2262" i="3"/>
  <c r="H2262" i="3"/>
  <c r="J2262" i="3"/>
  <c r="K2262" i="3"/>
  <c r="L2262" i="3"/>
  <c r="M2262" i="3"/>
  <c r="AN2262" i="3"/>
  <c r="AO2262" i="3"/>
  <c r="AP2262" i="3"/>
  <c r="AQ2262" i="3"/>
  <c r="AR2262" i="3"/>
  <c r="AS2262" i="3"/>
  <c r="AT2262" i="3"/>
  <c r="AU2262" i="3"/>
  <c r="BC2262" i="3"/>
  <c r="C2263" i="3"/>
  <c r="D2263" i="3"/>
  <c r="E2263" i="3"/>
  <c r="F2263" i="3"/>
  <c r="G2263" i="3"/>
  <c r="H2263" i="3"/>
  <c r="J2263" i="3"/>
  <c r="K2263" i="3"/>
  <c r="L2263" i="3"/>
  <c r="M2263" i="3"/>
  <c r="AN2263" i="3"/>
  <c r="AO2263" i="3"/>
  <c r="AP2263" i="3"/>
  <c r="AQ2263" i="3"/>
  <c r="AR2263" i="3"/>
  <c r="AS2263" i="3"/>
  <c r="AT2263" i="3"/>
  <c r="AU2263" i="3"/>
  <c r="BC2263" i="3"/>
  <c r="C2264" i="3"/>
  <c r="D2264" i="3"/>
  <c r="E2264" i="3"/>
  <c r="F2264" i="3"/>
  <c r="G2264" i="3"/>
  <c r="H2264" i="3"/>
  <c r="J2264" i="3"/>
  <c r="K2264" i="3"/>
  <c r="L2264" i="3"/>
  <c r="M2264" i="3"/>
  <c r="AN2264" i="3"/>
  <c r="AO2264" i="3"/>
  <c r="AP2264" i="3"/>
  <c r="AQ2264" i="3"/>
  <c r="AR2264" i="3"/>
  <c r="AS2264" i="3"/>
  <c r="AT2264" i="3"/>
  <c r="AU2264" i="3"/>
  <c r="BC2264" i="3"/>
  <c r="C2265" i="3"/>
  <c r="D2265" i="3"/>
  <c r="E2265" i="3"/>
  <c r="F2265" i="3"/>
  <c r="G2265" i="3"/>
  <c r="H2265" i="3"/>
  <c r="J2265" i="3"/>
  <c r="K2265" i="3"/>
  <c r="L2265" i="3"/>
  <c r="M2265" i="3"/>
  <c r="AN2265" i="3"/>
  <c r="AO2265" i="3"/>
  <c r="AP2265" i="3"/>
  <c r="AQ2265" i="3"/>
  <c r="AR2265" i="3"/>
  <c r="AS2265" i="3"/>
  <c r="AT2265" i="3"/>
  <c r="AU2265" i="3"/>
  <c r="BC2265" i="3"/>
  <c r="C2266" i="3"/>
  <c r="D2266" i="3"/>
  <c r="E2266" i="3"/>
  <c r="F2266" i="3"/>
  <c r="G2266" i="3"/>
  <c r="H2266" i="3"/>
  <c r="J2266" i="3"/>
  <c r="K2266" i="3"/>
  <c r="L2266" i="3"/>
  <c r="M2266" i="3"/>
  <c r="AN2266" i="3"/>
  <c r="AO2266" i="3"/>
  <c r="AP2266" i="3"/>
  <c r="AQ2266" i="3"/>
  <c r="AR2266" i="3"/>
  <c r="AS2266" i="3"/>
  <c r="AT2266" i="3"/>
  <c r="AU2266" i="3"/>
  <c r="BC2266" i="3"/>
  <c r="C2267" i="3"/>
  <c r="D2267" i="3"/>
  <c r="E2267" i="3"/>
  <c r="F2267" i="3"/>
  <c r="G2267" i="3"/>
  <c r="H2267" i="3"/>
  <c r="J2267" i="3"/>
  <c r="K2267" i="3"/>
  <c r="L2267" i="3"/>
  <c r="M2267" i="3"/>
  <c r="AN2267" i="3"/>
  <c r="AO2267" i="3"/>
  <c r="AP2267" i="3"/>
  <c r="AQ2267" i="3"/>
  <c r="AR2267" i="3"/>
  <c r="AS2267" i="3"/>
  <c r="AT2267" i="3"/>
  <c r="AU2267" i="3"/>
  <c r="BC2267" i="3"/>
  <c r="C2268" i="3"/>
  <c r="D2268" i="3"/>
  <c r="E2268" i="3"/>
  <c r="F2268" i="3"/>
  <c r="G2268" i="3"/>
  <c r="H2268" i="3"/>
  <c r="J2268" i="3"/>
  <c r="K2268" i="3"/>
  <c r="L2268" i="3"/>
  <c r="M2268" i="3"/>
  <c r="AN2268" i="3"/>
  <c r="AO2268" i="3"/>
  <c r="AP2268" i="3"/>
  <c r="AQ2268" i="3"/>
  <c r="AR2268" i="3"/>
  <c r="AS2268" i="3"/>
  <c r="AT2268" i="3"/>
  <c r="AU2268" i="3"/>
  <c r="BC2268" i="3"/>
  <c r="C2269" i="3"/>
  <c r="D2269" i="3"/>
  <c r="E2269" i="3"/>
  <c r="F2269" i="3"/>
  <c r="G2269" i="3"/>
  <c r="H2269" i="3"/>
  <c r="J2269" i="3"/>
  <c r="K2269" i="3"/>
  <c r="L2269" i="3"/>
  <c r="M2269" i="3"/>
  <c r="AN2269" i="3"/>
  <c r="AO2269" i="3"/>
  <c r="AP2269" i="3"/>
  <c r="AQ2269" i="3"/>
  <c r="AR2269" i="3"/>
  <c r="AS2269" i="3"/>
  <c r="AT2269" i="3"/>
  <c r="AU2269" i="3"/>
  <c r="BC2269" i="3"/>
  <c r="C2270" i="3"/>
  <c r="D2270" i="3"/>
  <c r="E2270" i="3"/>
  <c r="F2270" i="3"/>
  <c r="G2270" i="3"/>
  <c r="H2270" i="3"/>
  <c r="J2270" i="3"/>
  <c r="K2270" i="3"/>
  <c r="L2270" i="3"/>
  <c r="M2270" i="3"/>
  <c r="AN2270" i="3"/>
  <c r="AO2270" i="3"/>
  <c r="AP2270" i="3"/>
  <c r="AQ2270" i="3"/>
  <c r="AR2270" i="3"/>
  <c r="AS2270" i="3"/>
  <c r="AT2270" i="3"/>
  <c r="AU2270" i="3"/>
  <c r="BC2270" i="3"/>
  <c r="C2271" i="3"/>
  <c r="D2271" i="3"/>
  <c r="E2271" i="3"/>
  <c r="F2271" i="3"/>
  <c r="G2271" i="3"/>
  <c r="H2271" i="3"/>
  <c r="J2271" i="3"/>
  <c r="K2271" i="3"/>
  <c r="L2271" i="3"/>
  <c r="M2271" i="3"/>
  <c r="AN2271" i="3"/>
  <c r="AO2271" i="3"/>
  <c r="AP2271" i="3"/>
  <c r="AQ2271" i="3"/>
  <c r="AR2271" i="3"/>
  <c r="AS2271" i="3"/>
  <c r="AT2271" i="3"/>
  <c r="AU2271" i="3"/>
  <c r="BC2271" i="3"/>
  <c r="C2272" i="3"/>
  <c r="D2272" i="3"/>
  <c r="E2272" i="3"/>
  <c r="F2272" i="3"/>
  <c r="G2272" i="3"/>
  <c r="H2272" i="3"/>
  <c r="J2272" i="3"/>
  <c r="K2272" i="3"/>
  <c r="L2272" i="3"/>
  <c r="M2272" i="3"/>
  <c r="AN2272" i="3"/>
  <c r="AO2272" i="3"/>
  <c r="AP2272" i="3"/>
  <c r="AQ2272" i="3"/>
  <c r="AR2272" i="3"/>
  <c r="AS2272" i="3"/>
  <c r="AT2272" i="3"/>
  <c r="AU2272" i="3"/>
  <c r="BC2272" i="3"/>
  <c r="C2273" i="3"/>
  <c r="D2273" i="3"/>
  <c r="E2273" i="3"/>
  <c r="F2273" i="3"/>
  <c r="G2273" i="3"/>
  <c r="H2273" i="3"/>
  <c r="J2273" i="3"/>
  <c r="K2273" i="3"/>
  <c r="L2273" i="3"/>
  <c r="M2273" i="3"/>
  <c r="AN2273" i="3"/>
  <c r="AO2273" i="3"/>
  <c r="AP2273" i="3"/>
  <c r="AQ2273" i="3"/>
  <c r="AR2273" i="3"/>
  <c r="AS2273" i="3"/>
  <c r="AT2273" i="3"/>
  <c r="AU2273" i="3"/>
  <c r="BC2273" i="3"/>
  <c r="C2274" i="3"/>
  <c r="D2274" i="3"/>
  <c r="E2274" i="3"/>
  <c r="F2274" i="3"/>
  <c r="G2274" i="3"/>
  <c r="H2274" i="3"/>
  <c r="J2274" i="3"/>
  <c r="K2274" i="3"/>
  <c r="L2274" i="3"/>
  <c r="M2274" i="3"/>
  <c r="AN2274" i="3"/>
  <c r="AO2274" i="3"/>
  <c r="AP2274" i="3"/>
  <c r="AQ2274" i="3"/>
  <c r="AR2274" i="3"/>
  <c r="AS2274" i="3"/>
  <c r="AT2274" i="3"/>
  <c r="AU2274" i="3"/>
  <c r="BC2274" i="3"/>
  <c r="C2275" i="3"/>
  <c r="D2275" i="3"/>
  <c r="E2275" i="3"/>
  <c r="F2275" i="3"/>
  <c r="G2275" i="3"/>
  <c r="H2275" i="3"/>
  <c r="J2275" i="3"/>
  <c r="K2275" i="3"/>
  <c r="L2275" i="3"/>
  <c r="M2275" i="3"/>
  <c r="AN2275" i="3"/>
  <c r="AO2275" i="3"/>
  <c r="AP2275" i="3"/>
  <c r="AQ2275" i="3"/>
  <c r="AR2275" i="3"/>
  <c r="AS2275" i="3"/>
  <c r="AT2275" i="3"/>
  <c r="AU2275" i="3"/>
  <c r="BC2275" i="3"/>
  <c r="C2276" i="3"/>
  <c r="D2276" i="3"/>
  <c r="E2276" i="3"/>
  <c r="F2276" i="3"/>
  <c r="G2276" i="3"/>
  <c r="H2276" i="3"/>
  <c r="J2276" i="3"/>
  <c r="K2276" i="3"/>
  <c r="L2276" i="3"/>
  <c r="M2276" i="3"/>
  <c r="AN2276" i="3"/>
  <c r="AO2276" i="3"/>
  <c r="AP2276" i="3"/>
  <c r="AQ2276" i="3"/>
  <c r="AR2276" i="3"/>
  <c r="AS2276" i="3"/>
  <c r="AT2276" i="3"/>
  <c r="AU2276" i="3"/>
  <c r="BC2276" i="3"/>
  <c r="C2277" i="3"/>
  <c r="D2277" i="3"/>
  <c r="E2277" i="3"/>
  <c r="F2277" i="3"/>
  <c r="G2277" i="3"/>
  <c r="H2277" i="3"/>
  <c r="J2277" i="3"/>
  <c r="K2277" i="3"/>
  <c r="L2277" i="3"/>
  <c r="M2277" i="3"/>
  <c r="AN2277" i="3"/>
  <c r="AO2277" i="3"/>
  <c r="AP2277" i="3"/>
  <c r="AQ2277" i="3"/>
  <c r="AR2277" i="3"/>
  <c r="AS2277" i="3"/>
  <c r="AT2277" i="3"/>
  <c r="AU2277" i="3"/>
  <c r="BC2277" i="3"/>
  <c r="C2278" i="3"/>
  <c r="D2278" i="3"/>
  <c r="E2278" i="3"/>
  <c r="F2278" i="3"/>
  <c r="G2278" i="3"/>
  <c r="H2278" i="3"/>
  <c r="J2278" i="3"/>
  <c r="K2278" i="3"/>
  <c r="L2278" i="3"/>
  <c r="M2278" i="3"/>
  <c r="AN2278" i="3"/>
  <c r="AO2278" i="3"/>
  <c r="AP2278" i="3"/>
  <c r="AQ2278" i="3"/>
  <c r="AR2278" i="3"/>
  <c r="AS2278" i="3"/>
  <c r="AT2278" i="3"/>
  <c r="AU2278" i="3"/>
  <c r="BC2278" i="3"/>
  <c r="C2279" i="3"/>
  <c r="D2279" i="3"/>
  <c r="E2279" i="3"/>
  <c r="F2279" i="3"/>
  <c r="G2279" i="3"/>
  <c r="H2279" i="3"/>
  <c r="J2279" i="3"/>
  <c r="K2279" i="3"/>
  <c r="L2279" i="3"/>
  <c r="M2279" i="3"/>
  <c r="AN2279" i="3"/>
  <c r="AO2279" i="3"/>
  <c r="AP2279" i="3"/>
  <c r="AQ2279" i="3"/>
  <c r="AR2279" i="3"/>
  <c r="AS2279" i="3"/>
  <c r="AT2279" i="3"/>
  <c r="AU2279" i="3"/>
  <c r="BC2279" i="3"/>
  <c r="C2280" i="3"/>
  <c r="D2280" i="3"/>
  <c r="E2280" i="3"/>
  <c r="F2280" i="3"/>
  <c r="G2280" i="3"/>
  <c r="H2280" i="3"/>
  <c r="J2280" i="3"/>
  <c r="K2280" i="3"/>
  <c r="L2280" i="3"/>
  <c r="M2280" i="3"/>
  <c r="AN2280" i="3"/>
  <c r="AO2280" i="3"/>
  <c r="AP2280" i="3"/>
  <c r="AQ2280" i="3"/>
  <c r="AR2280" i="3"/>
  <c r="AS2280" i="3"/>
  <c r="AT2280" i="3"/>
  <c r="AU2280" i="3"/>
  <c r="BC2280" i="3"/>
  <c r="C2281" i="3"/>
  <c r="D2281" i="3"/>
  <c r="E2281" i="3"/>
  <c r="F2281" i="3"/>
  <c r="G2281" i="3"/>
  <c r="H2281" i="3"/>
  <c r="J2281" i="3"/>
  <c r="K2281" i="3"/>
  <c r="L2281" i="3"/>
  <c r="M2281" i="3"/>
  <c r="AN2281" i="3"/>
  <c r="AO2281" i="3"/>
  <c r="AP2281" i="3"/>
  <c r="AQ2281" i="3"/>
  <c r="AR2281" i="3"/>
  <c r="AS2281" i="3"/>
  <c r="AT2281" i="3"/>
  <c r="AU2281" i="3"/>
  <c r="BC2281" i="3"/>
  <c r="C2282" i="3"/>
  <c r="D2282" i="3"/>
  <c r="E2282" i="3"/>
  <c r="F2282" i="3"/>
  <c r="G2282" i="3"/>
  <c r="H2282" i="3"/>
  <c r="J2282" i="3"/>
  <c r="K2282" i="3"/>
  <c r="L2282" i="3"/>
  <c r="M2282" i="3"/>
  <c r="AN2282" i="3"/>
  <c r="AO2282" i="3"/>
  <c r="AP2282" i="3"/>
  <c r="AQ2282" i="3"/>
  <c r="AR2282" i="3"/>
  <c r="AS2282" i="3"/>
  <c r="AT2282" i="3"/>
  <c r="AU2282" i="3"/>
  <c r="BC2282" i="3"/>
  <c r="C2283" i="3"/>
  <c r="D2283" i="3"/>
  <c r="E2283" i="3"/>
  <c r="F2283" i="3"/>
  <c r="G2283" i="3"/>
  <c r="H2283" i="3"/>
  <c r="J2283" i="3"/>
  <c r="K2283" i="3"/>
  <c r="L2283" i="3"/>
  <c r="M2283" i="3"/>
  <c r="AN2283" i="3"/>
  <c r="AO2283" i="3"/>
  <c r="AP2283" i="3"/>
  <c r="AQ2283" i="3"/>
  <c r="AR2283" i="3"/>
  <c r="AS2283" i="3"/>
  <c r="AT2283" i="3"/>
  <c r="AU2283" i="3"/>
  <c r="BC2283" i="3"/>
  <c r="C2284" i="3"/>
  <c r="D2284" i="3"/>
  <c r="E2284" i="3"/>
  <c r="F2284" i="3"/>
  <c r="G2284" i="3"/>
  <c r="H2284" i="3"/>
  <c r="J2284" i="3"/>
  <c r="K2284" i="3"/>
  <c r="L2284" i="3"/>
  <c r="M2284" i="3"/>
  <c r="AN2284" i="3"/>
  <c r="AO2284" i="3"/>
  <c r="AP2284" i="3"/>
  <c r="AQ2284" i="3"/>
  <c r="AR2284" i="3"/>
  <c r="AS2284" i="3"/>
  <c r="AT2284" i="3"/>
  <c r="AU2284" i="3"/>
  <c r="BC2284" i="3"/>
  <c r="C2285" i="3"/>
  <c r="D2285" i="3"/>
  <c r="E2285" i="3"/>
  <c r="F2285" i="3"/>
  <c r="G2285" i="3"/>
  <c r="H2285" i="3"/>
  <c r="J2285" i="3"/>
  <c r="K2285" i="3"/>
  <c r="L2285" i="3"/>
  <c r="M2285" i="3"/>
  <c r="AN2285" i="3"/>
  <c r="AO2285" i="3"/>
  <c r="AP2285" i="3"/>
  <c r="AQ2285" i="3"/>
  <c r="AR2285" i="3"/>
  <c r="AS2285" i="3"/>
  <c r="AT2285" i="3"/>
  <c r="AU2285" i="3"/>
  <c r="BC2285" i="3"/>
  <c r="C2286" i="3"/>
  <c r="D2286" i="3"/>
  <c r="E2286" i="3"/>
  <c r="F2286" i="3"/>
  <c r="G2286" i="3"/>
  <c r="H2286" i="3"/>
  <c r="J2286" i="3"/>
  <c r="K2286" i="3"/>
  <c r="L2286" i="3"/>
  <c r="M2286" i="3"/>
  <c r="AN2286" i="3"/>
  <c r="AO2286" i="3"/>
  <c r="AP2286" i="3"/>
  <c r="AQ2286" i="3"/>
  <c r="AR2286" i="3"/>
  <c r="AS2286" i="3"/>
  <c r="AT2286" i="3"/>
  <c r="AU2286" i="3"/>
  <c r="BC2286" i="3"/>
  <c r="C2287" i="3"/>
  <c r="D2287" i="3"/>
  <c r="E2287" i="3"/>
  <c r="F2287" i="3"/>
  <c r="G2287" i="3"/>
  <c r="H2287" i="3"/>
  <c r="J2287" i="3"/>
  <c r="K2287" i="3"/>
  <c r="L2287" i="3"/>
  <c r="M2287" i="3"/>
  <c r="AN2287" i="3"/>
  <c r="AO2287" i="3"/>
  <c r="AP2287" i="3"/>
  <c r="AQ2287" i="3"/>
  <c r="AR2287" i="3"/>
  <c r="AS2287" i="3"/>
  <c r="AT2287" i="3"/>
  <c r="AU2287" i="3"/>
  <c r="BC2287" i="3"/>
  <c r="C2288" i="3"/>
  <c r="D2288" i="3"/>
  <c r="E2288" i="3"/>
  <c r="F2288" i="3"/>
  <c r="G2288" i="3"/>
  <c r="H2288" i="3"/>
  <c r="J2288" i="3"/>
  <c r="K2288" i="3"/>
  <c r="L2288" i="3"/>
  <c r="M2288" i="3"/>
  <c r="AN2288" i="3"/>
  <c r="AO2288" i="3"/>
  <c r="AP2288" i="3"/>
  <c r="AQ2288" i="3"/>
  <c r="AR2288" i="3"/>
  <c r="AS2288" i="3"/>
  <c r="AT2288" i="3"/>
  <c r="AU2288" i="3"/>
  <c r="BC2288" i="3"/>
  <c r="C2289" i="3"/>
  <c r="D2289" i="3"/>
  <c r="E2289" i="3"/>
  <c r="F2289" i="3"/>
  <c r="G2289" i="3"/>
  <c r="H2289" i="3"/>
  <c r="J2289" i="3"/>
  <c r="K2289" i="3"/>
  <c r="L2289" i="3"/>
  <c r="M2289" i="3"/>
  <c r="AN2289" i="3"/>
  <c r="AO2289" i="3"/>
  <c r="AP2289" i="3"/>
  <c r="AQ2289" i="3"/>
  <c r="AR2289" i="3"/>
  <c r="AS2289" i="3"/>
  <c r="AT2289" i="3"/>
  <c r="AU2289" i="3"/>
  <c r="BC2289" i="3"/>
  <c r="C2290" i="3"/>
  <c r="D2290" i="3"/>
  <c r="E2290" i="3"/>
  <c r="F2290" i="3"/>
  <c r="G2290" i="3"/>
  <c r="H2290" i="3"/>
  <c r="J2290" i="3"/>
  <c r="K2290" i="3"/>
  <c r="L2290" i="3"/>
  <c r="M2290" i="3"/>
  <c r="AN2290" i="3"/>
  <c r="AO2290" i="3"/>
  <c r="AP2290" i="3"/>
  <c r="AQ2290" i="3"/>
  <c r="AR2290" i="3"/>
  <c r="AS2290" i="3"/>
  <c r="AT2290" i="3"/>
  <c r="AU2290" i="3"/>
  <c r="BC2290" i="3"/>
  <c r="C2291" i="3"/>
  <c r="D2291" i="3"/>
  <c r="E2291" i="3"/>
  <c r="F2291" i="3"/>
  <c r="G2291" i="3"/>
  <c r="H2291" i="3"/>
  <c r="J2291" i="3"/>
  <c r="K2291" i="3"/>
  <c r="L2291" i="3"/>
  <c r="M2291" i="3"/>
  <c r="AN2291" i="3"/>
  <c r="AO2291" i="3"/>
  <c r="AP2291" i="3"/>
  <c r="AQ2291" i="3"/>
  <c r="AR2291" i="3"/>
  <c r="AS2291" i="3"/>
  <c r="AT2291" i="3"/>
  <c r="AU2291" i="3"/>
  <c r="BC2291" i="3"/>
  <c r="C2292" i="3"/>
  <c r="D2292" i="3"/>
  <c r="E2292" i="3"/>
  <c r="F2292" i="3"/>
  <c r="G2292" i="3"/>
  <c r="H2292" i="3"/>
  <c r="J2292" i="3"/>
  <c r="K2292" i="3"/>
  <c r="L2292" i="3"/>
  <c r="M2292" i="3"/>
  <c r="AN2292" i="3"/>
  <c r="AO2292" i="3"/>
  <c r="AP2292" i="3"/>
  <c r="AQ2292" i="3"/>
  <c r="AR2292" i="3"/>
  <c r="AS2292" i="3"/>
  <c r="AT2292" i="3"/>
  <c r="AU2292" i="3"/>
  <c r="BC2292" i="3"/>
  <c r="C2293" i="3"/>
  <c r="D2293" i="3"/>
  <c r="E2293" i="3"/>
  <c r="F2293" i="3"/>
  <c r="G2293" i="3"/>
  <c r="H2293" i="3"/>
  <c r="J2293" i="3"/>
  <c r="K2293" i="3"/>
  <c r="L2293" i="3"/>
  <c r="M2293" i="3"/>
  <c r="AN2293" i="3"/>
  <c r="AO2293" i="3"/>
  <c r="AP2293" i="3"/>
  <c r="AQ2293" i="3"/>
  <c r="AR2293" i="3"/>
  <c r="AS2293" i="3"/>
  <c r="AT2293" i="3"/>
  <c r="AU2293" i="3"/>
  <c r="BC2293" i="3"/>
  <c r="C2294" i="3"/>
  <c r="D2294" i="3"/>
  <c r="E2294" i="3"/>
  <c r="F2294" i="3"/>
  <c r="G2294" i="3"/>
  <c r="H2294" i="3"/>
  <c r="J2294" i="3"/>
  <c r="K2294" i="3"/>
  <c r="L2294" i="3"/>
  <c r="M2294" i="3"/>
  <c r="AN2294" i="3"/>
  <c r="AO2294" i="3"/>
  <c r="AP2294" i="3"/>
  <c r="AQ2294" i="3"/>
  <c r="AR2294" i="3"/>
  <c r="AS2294" i="3"/>
  <c r="AT2294" i="3"/>
  <c r="AU2294" i="3"/>
  <c r="C2296" i="3"/>
  <c r="D2296" i="3"/>
  <c r="E2296" i="3"/>
  <c r="F2296" i="3"/>
  <c r="G2296" i="3"/>
  <c r="H2296" i="3"/>
  <c r="J2296" i="3"/>
  <c r="K2296" i="3"/>
  <c r="L2296" i="3"/>
  <c r="M2296" i="3"/>
  <c r="AN2296" i="3"/>
  <c r="AO2296" i="3"/>
  <c r="AP2296" i="3"/>
  <c r="AQ2296" i="3"/>
  <c r="AR2296" i="3"/>
  <c r="AS2296" i="3"/>
  <c r="AT2296" i="3"/>
  <c r="AU2296" i="3"/>
  <c r="BC2296" i="3"/>
  <c r="C2297" i="3"/>
  <c r="D2297" i="3"/>
  <c r="E2297" i="3"/>
  <c r="F2297" i="3"/>
  <c r="G2297" i="3"/>
  <c r="H2297" i="3"/>
  <c r="J2297" i="3"/>
  <c r="K2297" i="3"/>
  <c r="L2297" i="3"/>
  <c r="M2297" i="3"/>
  <c r="AN2297" i="3"/>
  <c r="AO2297" i="3"/>
  <c r="AP2297" i="3"/>
  <c r="AQ2297" i="3"/>
  <c r="AR2297" i="3"/>
  <c r="AS2297" i="3"/>
  <c r="AT2297" i="3"/>
  <c r="AU2297" i="3"/>
  <c r="BC2297" i="3"/>
  <c r="C2298" i="3"/>
  <c r="D2298" i="3"/>
  <c r="E2298" i="3"/>
  <c r="F2298" i="3"/>
  <c r="G2298" i="3"/>
  <c r="H2298" i="3"/>
  <c r="J2298" i="3"/>
  <c r="K2298" i="3"/>
  <c r="L2298" i="3"/>
  <c r="M2298" i="3"/>
  <c r="AN2298" i="3"/>
  <c r="AO2298" i="3"/>
  <c r="AP2298" i="3"/>
  <c r="AQ2298" i="3"/>
  <c r="AR2298" i="3"/>
  <c r="AS2298" i="3"/>
  <c r="AT2298" i="3"/>
  <c r="AU2298" i="3"/>
  <c r="BC2298" i="3"/>
  <c r="C2299" i="3"/>
  <c r="D2299" i="3"/>
  <c r="E2299" i="3"/>
  <c r="F2299" i="3"/>
  <c r="G2299" i="3"/>
  <c r="H2299" i="3"/>
  <c r="J2299" i="3"/>
  <c r="K2299" i="3"/>
  <c r="L2299" i="3"/>
  <c r="M2299" i="3"/>
  <c r="AN2299" i="3"/>
  <c r="AO2299" i="3"/>
  <c r="AP2299" i="3"/>
  <c r="AQ2299" i="3"/>
  <c r="AR2299" i="3"/>
  <c r="AS2299" i="3"/>
  <c r="AT2299" i="3"/>
  <c r="AU2299" i="3"/>
  <c r="BC2299" i="3"/>
  <c r="C2300" i="3"/>
  <c r="D2300" i="3"/>
  <c r="E2300" i="3"/>
  <c r="F2300" i="3"/>
  <c r="G2300" i="3"/>
  <c r="H2300" i="3"/>
  <c r="J2300" i="3"/>
  <c r="K2300" i="3"/>
  <c r="L2300" i="3"/>
  <c r="M2300" i="3"/>
  <c r="AN2300" i="3"/>
  <c r="AO2300" i="3"/>
  <c r="AP2300" i="3"/>
  <c r="AQ2300" i="3"/>
  <c r="AR2300" i="3"/>
  <c r="AS2300" i="3"/>
  <c r="AT2300" i="3"/>
  <c r="AU2300" i="3"/>
  <c r="BC2300" i="3"/>
  <c r="C2301" i="3"/>
  <c r="D2301" i="3"/>
  <c r="E2301" i="3"/>
  <c r="F2301" i="3"/>
  <c r="G2301" i="3"/>
  <c r="H2301" i="3"/>
  <c r="J2301" i="3"/>
  <c r="K2301" i="3"/>
  <c r="L2301" i="3"/>
  <c r="M2301" i="3"/>
  <c r="AN2301" i="3"/>
  <c r="AO2301" i="3"/>
  <c r="AP2301" i="3"/>
  <c r="AQ2301" i="3"/>
  <c r="AR2301" i="3"/>
  <c r="AS2301" i="3"/>
  <c r="AT2301" i="3"/>
  <c r="AU2301" i="3"/>
  <c r="BC2301" i="3"/>
  <c r="C2302" i="3"/>
  <c r="D2302" i="3"/>
  <c r="E2302" i="3"/>
  <c r="F2302" i="3"/>
  <c r="G2302" i="3"/>
  <c r="H2302" i="3"/>
  <c r="J2302" i="3"/>
  <c r="K2302" i="3"/>
  <c r="L2302" i="3"/>
  <c r="M2302" i="3"/>
  <c r="AN2302" i="3"/>
  <c r="AO2302" i="3"/>
  <c r="AP2302" i="3"/>
  <c r="AQ2302" i="3"/>
  <c r="AR2302" i="3"/>
  <c r="AS2302" i="3"/>
  <c r="AT2302" i="3"/>
  <c r="AU2302" i="3"/>
  <c r="BC2302" i="3"/>
  <c r="C2303" i="3"/>
  <c r="D2303" i="3"/>
  <c r="E2303" i="3"/>
  <c r="F2303" i="3"/>
  <c r="G2303" i="3"/>
  <c r="H2303" i="3"/>
  <c r="J2303" i="3"/>
  <c r="K2303" i="3"/>
  <c r="L2303" i="3"/>
  <c r="M2303" i="3"/>
  <c r="AN2303" i="3"/>
  <c r="AO2303" i="3"/>
  <c r="AP2303" i="3"/>
  <c r="AQ2303" i="3"/>
  <c r="AR2303" i="3"/>
  <c r="AS2303" i="3"/>
  <c r="AT2303" i="3"/>
  <c r="AU2303" i="3"/>
  <c r="BC2303" i="3"/>
  <c r="C2304" i="3"/>
  <c r="D2304" i="3"/>
  <c r="E2304" i="3"/>
  <c r="F2304" i="3"/>
  <c r="G2304" i="3"/>
  <c r="H2304" i="3"/>
  <c r="J2304" i="3"/>
  <c r="K2304" i="3"/>
  <c r="L2304" i="3"/>
  <c r="M2304" i="3"/>
  <c r="AN2304" i="3"/>
  <c r="AO2304" i="3"/>
  <c r="AP2304" i="3"/>
  <c r="AQ2304" i="3"/>
  <c r="AR2304" i="3"/>
  <c r="AS2304" i="3"/>
  <c r="AT2304" i="3"/>
  <c r="AU2304" i="3"/>
  <c r="BC2304" i="3"/>
  <c r="C2305" i="3"/>
  <c r="D2305" i="3"/>
  <c r="E2305" i="3"/>
  <c r="F2305" i="3"/>
  <c r="G2305" i="3"/>
  <c r="H2305" i="3"/>
  <c r="J2305" i="3"/>
  <c r="K2305" i="3"/>
  <c r="L2305" i="3"/>
  <c r="M2305" i="3"/>
  <c r="AN2305" i="3"/>
  <c r="AO2305" i="3"/>
  <c r="AP2305" i="3"/>
  <c r="AQ2305" i="3"/>
  <c r="AR2305" i="3"/>
  <c r="AS2305" i="3"/>
  <c r="AT2305" i="3"/>
  <c r="AU2305" i="3"/>
  <c r="BC2305" i="3"/>
  <c r="C2306" i="3"/>
  <c r="D2306" i="3"/>
  <c r="E2306" i="3"/>
  <c r="F2306" i="3"/>
  <c r="G2306" i="3"/>
  <c r="H2306" i="3"/>
  <c r="J2306" i="3"/>
  <c r="K2306" i="3"/>
  <c r="L2306" i="3"/>
  <c r="M2306" i="3"/>
  <c r="AN2306" i="3"/>
  <c r="AO2306" i="3"/>
  <c r="AP2306" i="3"/>
  <c r="AQ2306" i="3"/>
  <c r="AR2306" i="3"/>
  <c r="AS2306" i="3"/>
  <c r="AT2306" i="3"/>
  <c r="AU2306" i="3"/>
  <c r="BC2306" i="3"/>
  <c r="C2307" i="3"/>
  <c r="D2307" i="3"/>
  <c r="E2307" i="3"/>
  <c r="F2307" i="3"/>
  <c r="G2307" i="3"/>
  <c r="H2307" i="3"/>
  <c r="J2307" i="3"/>
  <c r="K2307" i="3"/>
  <c r="L2307" i="3"/>
  <c r="M2307" i="3"/>
  <c r="AN2307" i="3"/>
  <c r="AO2307" i="3"/>
  <c r="AP2307" i="3"/>
  <c r="AQ2307" i="3"/>
  <c r="AR2307" i="3"/>
  <c r="AS2307" i="3"/>
  <c r="AT2307" i="3"/>
  <c r="AU2307" i="3"/>
  <c r="BC2307" i="3"/>
  <c r="C2308" i="3"/>
  <c r="D2308" i="3"/>
  <c r="E2308" i="3"/>
  <c r="F2308" i="3"/>
  <c r="G2308" i="3"/>
  <c r="H2308" i="3"/>
  <c r="J2308" i="3"/>
  <c r="K2308" i="3"/>
  <c r="L2308" i="3"/>
  <c r="M2308" i="3"/>
  <c r="AN2308" i="3"/>
  <c r="AO2308" i="3"/>
  <c r="AP2308" i="3"/>
  <c r="AQ2308" i="3"/>
  <c r="AR2308" i="3"/>
  <c r="AS2308" i="3"/>
  <c r="AT2308" i="3"/>
  <c r="AU2308" i="3"/>
  <c r="BC2308" i="3"/>
  <c r="C2309" i="3"/>
  <c r="D2309" i="3"/>
  <c r="E2309" i="3"/>
  <c r="F2309" i="3"/>
  <c r="G2309" i="3"/>
  <c r="H2309" i="3"/>
  <c r="J2309" i="3"/>
  <c r="K2309" i="3"/>
  <c r="L2309" i="3"/>
  <c r="M2309" i="3"/>
  <c r="AN2309" i="3"/>
  <c r="AO2309" i="3"/>
  <c r="AP2309" i="3"/>
  <c r="AQ2309" i="3"/>
  <c r="AR2309" i="3"/>
  <c r="AS2309" i="3"/>
  <c r="AT2309" i="3"/>
  <c r="AU2309" i="3"/>
  <c r="BC2309" i="3"/>
  <c r="C2310" i="3"/>
  <c r="D2310" i="3"/>
  <c r="E2310" i="3"/>
  <c r="F2310" i="3"/>
  <c r="G2310" i="3"/>
  <c r="H2310" i="3"/>
  <c r="J2310" i="3"/>
  <c r="K2310" i="3"/>
  <c r="L2310" i="3"/>
  <c r="M2310" i="3"/>
  <c r="AN2310" i="3"/>
  <c r="AO2310" i="3"/>
  <c r="AP2310" i="3"/>
  <c r="AQ2310" i="3"/>
  <c r="AR2310" i="3"/>
  <c r="AS2310" i="3"/>
  <c r="AT2310" i="3"/>
  <c r="AU2310" i="3"/>
  <c r="BC2310" i="3"/>
  <c r="C2311" i="3"/>
  <c r="D2311" i="3"/>
  <c r="E2311" i="3"/>
  <c r="F2311" i="3"/>
  <c r="G2311" i="3"/>
  <c r="H2311" i="3"/>
  <c r="J2311" i="3"/>
  <c r="K2311" i="3"/>
  <c r="L2311" i="3"/>
  <c r="M2311" i="3"/>
  <c r="AN2311" i="3"/>
  <c r="AO2311" i="3"/>
  <c r="AP2311" i="3"/>
  <c r="AQ2311" i="3"/>
  <c r="AR2311" i="3"/>
  <c r="AS2311" i="3"/>
  <c r="AT2311" i="3"/>
  <c r="AU2311" i="3"/>
  <c r="BC2311" i="3"/>
  <c r="C2312" i="3"/>
  <c r="D2312" i="3"/>
  <c r="E2312" i="3"/>
  <c r="F2312" i="3"/>
  <c r="G2312" i="3"/>
  <c r="H2312" i="3"/>
  <c r="J2312" i="3"/>
  <c r="K2312" i="3"/>
  <c r="L2312" i="3"/>
  <c r="M2312" i="3"/>
  <c r="AN2312" i="3"/>
  <c r="AO2312" i="3"/>
  <c r="AP2312" i="3"/>
  <c r="AQ2312" i="3"/>
  <c r="AR2312" i="3"/>
  <c r="AS2312" i="3"/>
  <c r="AT2312" i="3"/>
  <c r="AU2312" i="3"/>
  <c r="BC2312" i="3"/>
  <c r="C2313" i="3"/>
  <c r="D2313" i="3"/>
  <c r="E2313" i="3"/>
  <c r="F2313" i="3"/>
  <c r="G2313" i="3"/>
  <c r="H2313" i="3"/>
  <c r="J2313" i="3"/>
  <c r="K2313" i="3"/>
  <c r="L2313" i="3"/>
  <c r="M2313" i="3"/>
  <c r="AN2313" i="3"/>
  <c r="AO2313" i="3"/>
  <c r="AP2313" i="3"/>
  <c r="AQ2313" i="3"/>
  <c r="AR2313" i="3"/>
  <c r="AS2313" i="3"/>
  <c r="AT2313" i="3"/>
  <c r="AU2313" i="3"/>
  <c r="BC2313" i="3"/>
  <c r="C2314" i="3"/>
  <c r="D2314" i="3"/>
  <c r="E2314" i="3"/>
  <c r="F2314" i="3"/>
  <c r="G2314" i="3"/>
  <c r="H2314" i="3"/>
  <c r="J2314" i="3"/>
  <c r="K2314" i="3"/>
  <c r="L2314" i="3"/>
  <c r="M2314" i="3"/>
  <c r="AN2314" i="3"/>
  <c r="AO2314" i="3"/>
  <c r="AP2314" i="3"/>
  <c r="AQ2314" i="3"/>
  <c r="AR2314" i="3"/>
  <c r="AS2314" i="3"/>
  <c r="AT2314" i="3"/>
  <c r="AU2314" i="3"/>
  <c r="BC2314" i="3"/>
  <c r="C2315" i="3"/>
  <c r="D2315" i="3"/>
  <c r="E2315" i="3"/>
  <c r="F2315" i="3"/>
  <c r="G2315" i="3"/>
  <c r="H2315" i="3"/>
  <c r="J2315" i="3"/>
  <c r="K2315" i="3"/>
  <c r="L2315" i="3"/>
  <c r="M2315" i="3"/>
  <c r="AN2315" i="3"/>
  <c r="AO2315" i="3"/>
  <c r="AP2315" i="3"/>
  <c r="AQ2315" i="3"/>
  <c r="AR2315" i="3"/>
  <c r="AS2315" i="3"/>
  <c r="AT2315" i="3"/>
  <c r="AU2315" i="3"/>
  <c r="BC2315" i="3"/>
  <c r="C2316" i="3"/>
  <c r="D2316" i="3"/>
  <c r="E2316" i="3"/>
  <c r="F2316" i="3"/>
  <c r="G2316" i="3"/>
  <c r="H2316" i="3"/>
  <c r="J2316" i="3"/>
  <c r="K2316" i="3"/>
  <c r="L2316" i="3"/>
  <c r="M2316" i="3"/>
  <c r="AN2316" i="3"/>
  <c r="AO2316" i="3"/>
  <c r="AP2316" i="3"/>
  <c r="AQ2316" i="3"/>
  <c r="AR2316" i="3"/>
  <c r="AS2316" i="3"/>
  <c r="AT2316" i="3"/>
  <c r="AU2316" i="3"/>
  <c r="BC2316" i="3"/>
  <c r="C2317" i="3"/>
  <c r="D2317" i="3"/>
  <c r="E2317" i="3"/>
  <c r="F2317" i="3"/>
  <c r="G2317" i="3"/>
  <c r="H2317" i="3"/>
  <c r="J2317" i="3"/>
  <c r="K2317" i="3"/>
  <c r="L2317" i="3"/>
  <c r="M2317" i="3"/>
  <c r="AN2317" i="3"/>
  <c r="AO2317" i="3"/>
  <c r="AP2317" i="3"/>
  <c r="AQ2317" i="3"/>
  <c r="AR2317" i="3"/>
  <c r="AS2317" i="3"/>
  <c r="AT2317" i="3"/>
  <c r="AU2317" i="3"/>
  <c r="BC2317" i="3"/>
  <c r="C2318" i="3"/>
  <c r="D2318" i="3"/>
  <c r="E2318" i="3"/>
  <c r="F2318" i="3"/>
  <c r="G2318" i="3"/>
  <c r="H2318" i="3"/>
  <c r="J2318" i="3"/>
  <c r="K2318" i="3"/>
  <c r="L2318" i="3"/>
  <c r="M2318" i="3"/>
  <c r="AN2318" i="3"/>
  <c r="AO2318" i="3"/>
  <c r="AP2318" i="3"/>
  <c r="AQ2318" i="3"/>
  <c r="AR2318" i="3"/>
  <c r="AS2318" i="3"/>
  <c r="AT2318" i="3"/>
  <c r="AU2318" i="3"/>
  <c r="BC2318" i="3"/>
  <c r="C2319" i="3"/>
  <c r="D2319" i="3"/>
  <c r="E2319" i="3"/>
  <c r="F2319" i="3"/>
  <c r="G2319" i="3"/>
  <c r="H2319" i="3"/>
  <c r="J2319" i="3"/>
  <c r="K2319" i="3"/>
  <c r="L2319" i="3"/>
  <c r="M2319" i="3"/>
  <c r="AN2319" i="3"/>
  <c r="AO2319" i="3"/>
  <c r="AP2319" i="3"/>
  <c r="AQ2319" i="3"/>
  <c r="AR2319" i="3"/>
  <c r="AS2319" i="3"/>
  <c r="AT2319" i="3"/>
  <c r="AU2319" i="3"/>
  <c r="BC2319" i="3"/>
  <c r="C2320" i="3"/>
  <c r="D2320" i="3"/>
  <c r="E2320" i="3"/>
  <c r="F2320" i="3"/>
  <c r="G2320" i="3"/>
  <c r="H2320" i="3"/>
  <c r="J2320" i="3"/>
  <c r="K2320" i="3"/>
  <c r="L2320" i="3"/>
  <c r="M2320" i="3"/>
  <c r="AN2320" i="3"/>
  <c r="AO2320" i="3"/>
  <c r="AP2320" i="3"/>
  <c r="AQ2320" i="3"/>
  <c r="AR2320" i="3"/>
  <c r="AS2320" i="3"/>
  <c r="AT2320" i="3"/>
  <c r="AU2320" i="3"/>
  <c r="BC2320" i="3"/>
  <c r="C2321" i="3"/>
  <c r="D2321" i="3"/>
  <c r="E2321" i="3"/>
  <c r="F2321" i="3"/>
  <c r="G2321" i="3"/>
  <c r="H2321" i="3"/>
  <c r="J2321" i="3"/>
  <c r="K2321" i="3"/>
  <c r="L2321" i="3"/>
  <c r="M2321" i="3"/>
  <c r="AN2321" i="3"/>
  <c r="AO2321" i="3"/>
  <c r="AP2321" i="3"/>
  <c r="AQ2321" i="3"/>
  <c r="AR2321" i="3"/>
  <c r="AS2321" i="3"/>
  <c r="AT2321" i="3"/>
  <c r="AU2321" i="3"/>
  <c r="BC2321" i="3"/>
  <c r="C2322" i="3"/>
  <c r="D2322" i="3"/>
  <c r="E2322" i="3"/>
  <c r="F2322" i="3"/>
  <c r="G2322" i="3"/>
  <c r="H2322" i="3"/>
  <c r="J2322" i="3"/>
  <c r="K2322" i="3"/>
  <c r="L2322" i="3"/>
  <c r="M2322" i="3"/>
  <c r="AN2322" i="3"/>
  <c r="AO2322" i="3"/>
  <c r="AP2322" i="3"/>
  <c r="AQ2322" i="3"/>
  <c r="AR2322" i="3"/>
  <c r="AS2322" i="3"/>
  <c r="AT2322" i="3"/>
  <c r="AU2322" i="3"/>
  <c r="BC2322" i="3"/>
  <c r="C2323" i="3"/>
  <c r="D2323" i="3"/>
  <c r="E2323" i="3"/>
  <c r="F2323" i="3"/>
  <c r="G2323" i="3"/>
  <c r="H2323" i="3"/>
  <c r="J2323" i="3"/>
  <c r="K2323" i="3"/>
  <c r="L2323" i="3"/>
  <c r="M2323" i="3"/>
  <c r="AN2323" i="3"/>
  <c r="AO2323" i="3"/>
  <c r="AP2323" i="3"/>
  <c r="AQ2323" i="3"/>
  <c r="AR2323" i="3"/>
  <c r="AS2323" i="3"/>
  <c r="AT2323" i="3"/>
  <c r="AU2323" i="3"/>
  <c r="BC2323" i="3"/>
  <c r="C2324" i="3"/>
  <c r="D2324" i="3"/>
  <c r="E2324" i="3"/>
  <c r="F2324" i="3"/>
  <c r="G2324" i="3"/>
  <c r="H2324" i="3"/>
  <c r="J2324" i="3"/>
  <c r="K2324" i="3"/>
  <c r="L2324" i="3"/>
  <c r="M2324" i="3"/>
  <c r="AN2324" i="3"/>
  <c r="AO2324" i="3"/>
  <c r="AP2324" i="3"/>
  <c r="AQ2324" i="3"/>
  <c r="AR2324" i="3"/>
  <c r="AS2324" i="3"/>
  <c r="AT2324" i="3"/>
  <c r="AU2324" i="3"/>
  <c r="BC2324" i="3"/>
  <c r="C2325" i="3"/>
  <c r="D2325" i="3"/>
  <c r="E2325" i="3"/>
  <c r="F2325" i="3"/>
  <c r="G2325" i="3"/>
  <c r="H2325" i="3"/>
  <c r="J2325" i="3"/>
  <c r="K2325" i="3"/>
  <c r="L2325" i="3"/>
  <c r="M2325" i="3"/>
  <c r="AN2325" i="3"/>
  <c r="AO2325" i="3"/>
  <c r="AP2325" i="3"/>
  <c r="AQ2325" i="3"/>
  <c r="AR2325" i="3"/>
  <c r="AS2325" i="3"/>
  <c r="AT2325" i="3"/>
  <c r="AU2325" i="3"/>
  <c r="BC2325" i="3"/>
  <c r="C2326" i="3"/>
  <c r="D2326" i="3"/>
  <c r="E2326" i="3"/>
  <c r="F2326" i="3"/>
  <c r="G2326" i="3"/>
  <c r="H2326" i="3"/>
  <c r="J2326" i="3"/>
  <c r="K2326" i="3"/>
  <c r="L2326" i="3"/>
  <c r="M2326" i="3"/>
  <c r="AN2326" i="3"/>
  <c r="AO2326" i="3"/>
  <c r="AP2326" i="3"/>
  <c r="AQ2326" i="3"/>
  <c r="AR2326" i="3"/>
  <c r="AS2326" i="3"/>
  <c r="AT2326" i="3"/>
  <c r="AU2326" i="3"/>
  <c r="BC2326" i="3"/>
  <c r="C2327" i="3"/>
  <c r="D2327" i="3"/>
  <c r="E2327" i="3"/>
  <c r="F2327" i="3"/>
  <c r="G2327" i="3"/>
  <c r="H2327" i="3"/>
  <c r="J2327" i="3"/>
  <c r="K2327" i="3"/>
  <c r="L2327" i="3"/>
  <c r="M2327" i="3"/>
  <c r="AN2327" i="3"/>
  <c r="AO2327" i="3"/>
  <c r="AP2327" i="3"/>
  <c r="AQ2327" i="3"/>
  <c r="AR2327" i="3"/>
  <c r="AS2327" i="3"/>
  <c r="AT2327" i="3"/>
  <c r="AU2327" i="3"/>
  <c r="BC2327" i="3"/>
  <c r="C2328" i="3"/>
  <c r="D2328" i="3"/>
  <c r="E2328" i="3"/>
  <c r="F2328" i="3"/>
  <c r="G2328" i="3"/>
  <c r="H2328" i="3"/>
  <c r="J2328" i="3"/>
  <c r="K2328" i="3"/>
  <c r="L2328" i="3"/>
  <c r="M2328" i="3"/>
  <c r="AN2328" i="3"/>
  <c r="AO2328" i="3"/>
  <c r="AP2328" i="3"/>
  <c r="AQ2328" i="3"/>
  <c r="AR2328" i="3"/>
  <c r="AS2328" i="3"/>
  <c r="AT2328" i="3"/>
  <c r="AU2328" i="3"/>
  <c r="BC2328" i="3"/>
  <c r="C2329" i="3"/>
  <c r="D2329" i="3"/>
  <c r="E2329" i="3"/>
  <c r="F2329" i="3"/>
  <c r="G2329" i="3"/>
  <c r="H2329" i="3"/>
  <c r="J2329" i="3"/>
  <c r="K2329" i="3"/>
  <c r="L2329" i="3"/>
  <c r="M2329" i="3"/>
  <c r="AN2329" i="3"/>
  <c r="AO2329" i="3"/>
  <c r="AP2329" i="3"/>
  <c r="AQ2329" i="3"/>
  <c r="AR2329" i="3"/>
  <c r="AS2329" i="3"/>
  <c r="AT2329" i="3"/>
  <c r="AU2329" i="3"/>
  <c r="BC2329" i="3"/>
  <c r="C2330" i="3"/>
  <c r="D2330" i="3"/>
  <c r="E2330" i="3"/>
  <c r="F2330" i="3"/>
  <c r="G2330" i="3"/>
  <c r="H2330" i="3"/>
  <c r="J2330" i="3"/>
  <c r="K2330" i="3"/>
  <c r="L2330" i="3"/>
  <c r="M2330" i="3"/>
  <c r="AN2330" i="3"/>
  <c r="AO2330" i="3"/>
  <c r="AP2330" i="3"/>
  <c r="AQ2330" i="3"/>
  <c r="AR2330" i="3"/>
  <c r="AS2330" i="3"/>
  <c r="AT2330" i="3"/>
  <c r="AU2330" i="3"/>
  <c r="BC2330" i="3"/>
  <c r="C2331" i="3"/>
  <c r="D2331" i="3"/>
  <c r="E2331" i="3"/>
  <c r="F2331" i="3"/>
  <c r="G2331" i="3"/>
  <c r="H2331" i="3"/>
  <c r="J2331" i="3"/>
  <c r="K2331" i="3"/>
  <c r="L2331" i="3"/>
  <c r="M2331" i="3"/>
  <c r="AN2331" i="3"/>
  <c r="AO2331" i="3"/>
  <c r="AP2331" i="3"/>
  <c r="AQ2331" i="3"/>
  <c r="AR2331" i="3"/>
  <c r="AS2331" i="3"/>
  <c r="AT2331" i="3"/>
  <c r="AU2331" i="3"/>
  <c r="BC2331" i="3"/>
  <c r="C2332" i="3"/>
  <c r="D2332" i="3"/>
  <c r="E2332" i="3"/>
  <c r="F2332" i="3"/>
  <c r="G2332" i="3"/>
  <c r="H2332" i="3"/>
  <c r="J2332" i="3"/>
  <c r="K2332" i="3"/>
  <c r="L2332" i="3"/>
  <c r="M2332" i="3"/>
  <c r="AN2332" i="3"/>
  <c r="AO2332" i="3"/>
  <c r="AP2332" i="3"/>
  <c r="AQ2332" i="3"/>
  <c r="AR2332" i="3"/>
  <c r="AS2332" i="3"/>
  <c r="AT2332" i="3"/>
  <c r="AU2332" i="3"/>
  <c r="BR2332" i="3"/>
  <c r="C2334" i="3"/>
  <c r="D2334" i="3"/>
  <c r="E2334" i="3"/>
  <c r="F2334" i="3"/>
  <c r="G2334" i="3"/>
  <c r="H2334" i="3"/>
  <c r="J2334" i="3"/>
  <c r="K2334" i="3"/>
  <c r="L2334" i="3"/>
  <c r="M2334" i="3"/>
  <c r="AN2334" i="3"/>
  <c r="AO2334" i="3"/>
  <c r="AP2334" i="3"/>
  <c r="AQ2334" i="3"/>
  <c r="AR2334" i="3"/>
  <c r="AS2334" i="3"/>
  <c r="AT2334" i="3"/>
  <c r="AU2334" i="3"/>
  <c r="BC2334" i="3"/>
  <c r="C2335" i="3"/>
  <c r="D2335" i="3"/>
  <c r="E2335" i="3"/>
  <c r="F2335" i="3"/>
  <c r="G2335" i="3"/>
  <c r="H2335" i="3"/>
  <c r="J2335" i="3"/>
  <c r="K2335" i="3"/>
  <c r="L2335" i="3"/>
  <c r="M2335" i="3"/>
  <c r="AN2335" i="3"/>
  <c r="AO2335" i="3"/>
  <c r="AP2335" i="3"/>
  <c r="AQ2335" i="3"/>
  <c r="AR2335" i="3"/>
  <c r="AS2335" i="3"/>
  <c r="AT2335" i="3"/>
  <c r="AU2335" i="3"/>
  <c r="BC2335" i="3"/>
  <c r="C2336" i="3"/>
  <c r="D2336" i="3"/>
  <c r="E2336" i="3"/>
  <c r="F2336" i="3"/>
  <c r="G2336" i="3"/>
  <c r="H2336" i="3"/>
  <c r="J2336" i="3"/>
  <c r="K2336" i="3"/>
  <c r="L2336" i="3"/>
  <c r="M2336" i="3"/>
  <c r="AN2336" i="3"/>
  <c r="AO2336" i="3"/>
  <c r="AP2336" i="3"/>
  <c r="AQ2336" i="3"/>
  <c r="AR2336" i="3"/>
  <c r="AS2336" i="3"/>
  <c r="AT2336" i="3"/>
  <c r="AU2336" i="3"/>
  <c r="BC2336" i="3"/>
  <c r="C2337" i="3"/>
  <c r="D2337" i="3"/>
  <c r="E2337" i="3"/>
  <c r="F2337" i="3"/>
  <c r="G2337" i="3"/>
  <c r="H2337" i="3"/>
  <c r="J2337" i="3"/>
  <c r="K2337" i="3"/>
  <c r="L2337" i="3"/>
  <c r="M2337" i="3"/>
  <c r="AN2337" i="3"/>
  <c r="AO2337" i="3"/>
  <c r="AP2337" i="3"/>
  <c r="AQ2337" i="3"/>
  <c r="AR2337" i="3"/>
  <c r="AS2337" i="3"/>
  <c r="AT2337" i="3"/>
  <c r="AU2337" i="3"/>
  <c r="BC2337" i="3"/>
  <c r="C2338" i="3"/>
  <c r="D2338" i="3"/>
  <c r="E2338" i="3"/>
  <c r="F2338" i="3"/>
  <c r="G2338" i="3"/>
  <c r="H2338" i="3"/>
  <c r="J2338" i="3"/>
  <c r="K2338" i="3"/>
  <c r="L2338" i="3"/>
  <c r="M2338" i="3"/>
  <c r="AN2338" i="3"/>
  <c r="AO2338" i="3"/>
  <c r="AP2338" i="3"/>
  <c r="AQ2338" i="3"/>
  <c r="AR2338" i="3"/>
  <c r="AS2338" i="3"/>
  <c r="AT2338" i="3"/>
  <c r="AU2338" i="3"/>
  <c r="BC2338" i="3"/>
  <c r="C2339" i="3"/>
  <c r="D2339" i="3"/>
  <c r="E2339" i="3"/>
  <c r="F2339" i="3"/>
  <c r="G2339" i="3"/>
  <c r="H2339" i="3"/>
  <c r="J2339" i="3"/>
  <c r="K2339" i="3"/>
  <c r="L2339" i="3"/>
  <c r="M2339" i="3"/>
  <c r="AN2339" i="3"/>
  <c r="AO2339" i="3"/>
  <c r="AP2339" i="3"/>
  <c r="AQ2339" i="3"/>
  <c r="AR2339" i="3"/>
  <c r="AS2339" i="3"/>
  <c r="AT2339" i="3"/>
  <c r="AU2339" i="3"/>
  <c r="BC2339" i="3"/>
  <c r="C2340" i="3"/>
  <c r="D2340" i="3"/>
  <c r="E2340" i="3"/>
  <c r="F2340" i="3"/>
  <c r="G2340" i="3"/>
  <c r="H2340" i="3"/>
  <c r="J2340" i="3"/>
  <c r="K2340" i="3"/>
  <c r="L2340" i="3"/>
  <c r="M2340" i="3"/>
  <c r="AN2340" i="3"/>
  <c r="AO2340" i="3"/>
  <c r="AP2340" i="3"/>
  <c r="AQ2340" i="3"/>
  <c r="AR2340" i="3"/>
  <c r="AS2340" i="3"/>
  <c r="AT2340" i="3"/>
  <c r="AU2340" i="3"/>
  <c r="BC2340" i="3"/>
  <c r="C2341" i="3"/>
  <c r="D2341" i="3"/>
  <c r="E2341" i="3"/>
  <c r="F2341" i="3"/>
  <c r="G2341" i="3"/>
  <c r="H2341" i="3"/>
  <c r="J2341" i="3"/>
  <c r="K2341" i="3"/>
  <c r="L2341" i="3"/>
  <c r="M2341" i="3"/>
  <c r="AN2341" i="3"/>
  <c r="AO2341" i="3"/>
  <c r="AP2341" i="3"/>
  <c r="AQ2341" i="3"/>
  <c r="AR2341" i="3"/>
  <c r="AS2341" i="3"/>
  <c r="AT2341" i="3"/>
  <c r="AU2341" i="3"/>
  <c r="BC2341" i="3"/>
  <c r="C2342" i="3"/>
  <c r="D2342" i="3"/>
  <c r="E2342" i="3"/>
  <c r="F2342" i="3"/>
  <c r="G2342" i="3"/>
  <c r="H2342" i="3"/>
  <c r="J2342" i="3"/>
  <c r="K2342" i="3"/>
  <c r="L2342" i="3"/>
  <c r="M2342" i="3"/>
  <c r="AN2342" i="3"/>
  <c r="AO2342" i="3"/>
  <c r="AP2342" i="3"/>
  <c r="AQ2342" i="3"/>
  <c r="AR2342" i="3"/>
  <c r="AS2342" i="3"/>
  <c r="AT2342" i="3"/>
  <c r="AU2342" i="3"/>
  <c r="BC2342" i="3"/>
  <c r="C2343" i="3"/>
  <c r="D2343" i="3"/>
  <c r="E2343" i="3"/>
  <c r="F2343" i="3"/>
  <c r="G2343" i="3"/>
  <c r="H2343" i="3"/>
  <c r="J2343" i="3"/>
  <c r="K2343" i="3"/>
  <c r="L2343" i="3"/>
  <c r="M2343" i="3"/>
  <c r="AN2343" i="3"/>
  <c r="AO2343" i="3"/>
  <c r="AP2343" i="3"/>
  <c r="AQ2343" i="3"/>
  <c r="AR2343" i="3"/>
  <c r="AS2343" i="3"/>
  <c r="AT2343" i="3"/>
  <c r="AU2343" i="3"/>
  <c r="BC2343" i="3"/>
  <c r="C2344" i="3"/>
  <c r="D2344" i="3"/>
  <c r="E2344" i="3"/>
  <c r="F2344" i="3"/>
  <c r="G2344" i="3"/>
  <c r="H2344" i="3"/>
  <c r="J2344" i="3"/>
  <c r="K2344" i="3"/>
  <c r="L2344" i="3"/>
  <c r="M2344" i="3"/>
  <c r="AN2344" i="3"/>
  <c r="AO2344" i="3"/>
  <c r="AP2344" i="3"/>
  <c r="AQ2344" i="3"/>
  <c r="AR2344" i="3"/>
  <c r="AS2344" i="3"/>
  <c r="AT2344" i="3"/>
  <c r="AU2344" i="3"/>
  <c r="BC2344" i="3"/>
  <c r="C2345" i="3"/>
  <c r="D2345" i="3"/>
  <c r="E2345" i="3"/>
  <c r="F2345" i="3"/>
  <c r="G2345" i="3"/>
  <c r="H2345" i="3"/>
  <c r="J2345" i="3"/>
  <c r="K2345" i="3"/>
  <c r="L2345" i="3"/>
  <c r="M2345" i="3"/>
  <c r="AN2345" i="3"/>
  <c r="AO2345" i="3"/>
  <c r="AP2345" i="3"/>
  <c r="AQ2345" i="3"/>
  <c r="AR2345" i="3"/>
  <c r="AS2345" i="3"/>
  <c r="AT2345" i="3"/>
  <c r="AU2345" i="3"/>
  <c r="BC2345" i="3"/>
  <c r="C2346" i="3"/>
  <c r="D2346" i="3"/>
  <c r="E2346" i="3"/>
  <c r="F2346" i="3"/>
  <c r="G2346" i="3"/>
  <c r="H2346" i="3"/>
  <c r="J2346" i="3"/>
  <c r="K2346" i="3"/>
  <c r="L2346" i="3"/>
  <c r="M2346" i="3"/>
  <c r="AN2346" i="3"/>
  <c r="AO2346" i="3"/>
  <c r="AP2346" i="3"/>
  <c r="AQ2346" i="3"/>
  <c r="AR2346" i="3"/>
  <c r="AS2346" i="3"/>
  <c r="AT2346" i="3"/>
  <c r="AU2346" i="3"/>
  <c r="BC2346" i="3"/>
  <c r="C2347" i="3"/>
  <c r="D2347" i="3"/>
  <c r="E2347" i="3"/>
  <c r="F2347" i="3"/>
  <c r="G2347" i="3"/>
  <c r="H2347" i="3"/>
  <c r="J2347" i="3"/>
  <c r="K2347" i="3"/>
  <c r="L2347" i="3"/>
  <c r="M2347" i="3"/>
  <c r="AN2347" i="3"/>
  <c r="AO2347" i="3"/>
  <c r="AP2347" i="3"/>
  <c r="AQ2347" i="3"/>
  <c r="AR2347" i="3"/>
  <c r="AS2347" i="3"/>
  <c r="AT2347" i="3"/>
  <c r="AU2347" i="3"/>
  <c r="BC2347" i="3"/>
  <c r="C2348" i="3"/>
  <c r="D2348" i="3"/>
  <c r="E2348" i="3"/>
  <c r="F2348" i="3"/>
  <c r="G2348" i="3"/>
  <c r="H2348" i="3"/>
  <c r="J2348" i="3"/>
  <c r="K2348" i="3"/>
  <c r="L2348" i="3"/>
  <c r="M2348" i="3"/>
  <c r="AN2348" i="3"/>
  <c r="AO2348" i="3"/>
  <c r="AP2348" i="3"/>
  <c r="AQ2348" i="3"/>
  <c r="AR2348" i="3"/>
  <c r="AS2348" i="3"/>
  <c r="AT2348" i="3"/>
  <c r="AU2348" i="3"/>
  <c r="BC2348" i="3"/>
  <c r="C2349" i="3"/>
  <c r="D2349" i="3"/>
  <c r="E2349" i="3"/>
  <c r="F2349" i="3"/>
  <c r="G2349" i="3"/>
  <c r="H2349" i="3"/>
  <c r="J2349" i="3"/>
  <c r="K2349" i="3"/>
  <c r="L2349" i="3"/>
  <c r="M2349" i="3"/>
  <c r="AN2349" i="3"/>
  <c r="AO2349" i="3"/>
  <c r="AP2349" i="3"/>
  <c r="AQ2349" i="3"/>
  <c r="AR2349" i="3"/>
  <c r="AS2349" i="3"/>
  <c r="AT2349" i="3"/>
  <c r="AU2349" i="3"/>
  <c r="BC2349" i="3"/>
  <c r="C2350" i="3"/>
  <c r="D2350" i="3"/>
  <c r="E2350" i="3"/>
  <c r="F2350" i="3"/>
  <c r="G2350" i="3"/>
  <c r="H2350" i="3"/>
  <c r="J2350" i="3"/>
  <c r="K2350" i="3"/>
  <c r="L2350" i="3"/>
  <c r="M2350" i="3"/>
  <c r="AN2350" i="3"/>
  <c r="AO2350" i="3"/>
  <c r="AP2350" i="3"/>
  <c r="AQ2350" i="3"/>
  <c r="AR2350" i="3"/>
  <c r="AS2350" i="3"/>
  <c r="AT2350" i="3"/>
  <c r="AU2350" i="3"/>
  <c r="BC2350" i="3"/>
  <c r="C2351" i="3"/>
  <c r="D2351" i="3"/>
  <c r="E2351" i="3"/>
  <c r="F2351" i="3"/>
  <c r="G2351" i="3"/>
  <c r="H2351" i="3"/>
  <c r="J2351" i="3"/>
  <c r="K2351" i="3"/>
  <c r="L2351" i="3"/>
  <c r="M2351" i="3"/>
  <c r="AN2351" i="3"/>
  <c r="AO2351" i="3"/>
  <c r="AP2351" i="3"/>
  <c r="AQ2351" i="3"/>
  <c r="AR2351" i="3"/>
  <c r="AS2351" i="3"/>
  <c r="AT2351" i="3"/>
  <c r="AU2351" i="3"/>
  <c r="BC2351" i="3"/>
  <c r="C2352" i="3"/>
  <c r="D2352" i="3"/>
  <c r="E2352" i="3"/>
  <c r="F2352" i="3"/>
  <c r="G2352" i="3"/>
  <c r="H2352" i="3"/>
  <c r="J2352" i="3"/>
  <c r="K2352" i="3"/>
  <c r="L2352" i="3"/>
  <c r="M2352" i="3"/>
  <c r="AN2352" i="3"/>
  <c r="AO2352" i="3"/>
  <c r="AP2352" i="3"/>
  <c r="AQ2352" i="3"/>
  <c r="AR2352" i="3"/>
  <c r="AS2352" i="3"/>
  <c r="AT2352" i="3"/>
  <c r="AU2352" i="3"/>
  <c r="BC2352" i="3"/>
  <c r="C2353" i="3"/>
  <c r="D2353" i="3"/>
  <c r="E2353" i="3"/>
  <c r="F2353" i="3"/>
  <c r="G2353" i="3"/>
  <c r="H2353" i="3"/>
  <c r="J2353" i="3"/>
  <c r="K2353" i="3"/>
  <c r="L2353" i="3"/>
  <c r="M2353" i="3"/>
  <c r="AN2353" i="3"/>
  <c r="AO2353" i="3"/>
  <c r="AP2353" i="3"/>
  <c r="AQ2353" i="3"/>
  <c r="AR2353" i="3"/>
  <c r="AS2353" i="3"/>
  <c r="AT2353" i="3"/>
  <c r="AU2353" i="3"/>
  <c r="BC2353" i="3"/>
  <c r="C2354" i="3"/>
  <c r="D2354" i="3"/>
  <c r="E2354" i="3"/>
  <c r="F2354" i="3"/>
  <c r="G2354" i="3"/>
  <c r="H2354" i="3"/>
  <c r="J2354" i="3"/>
  <c r="K2354" i="3"/>
  <c r="L2354" i="3"/>
  <c r="M2354" i="3"/>
  <c r="AN2354" i="3"/>
  <c r="AO2354" i="3"/>
  <c r="AP2354" i="3"/>
  <c r="AQ2354" i="3"/>
  <c r="AR2354" i="3"/>
  <c r="AS2354" i="3"/>
  <c r="AT2354" i="3"/>
  <c r="AU2354" i="3"/>
  <c r="BC2354" i="3"/>
  <c r="C2355" i="3"/>
  <c r="D2355" i="3"/>
  <c r="E2355" i="3"/>
  <c r="F2355" i="3"/>
  <c r="G2355" i="3"/>
  <c r="H2355" i="3"/>
  <c r="J2355" i="3"/>
  <c r="K2355" i="3"/>
  <c r="L2355" i="3"/>
  <c r="M2355" i="3"/>
  <c r="AN2355" i="3"/>
  <c r="AO2355" i="3"/>
  <c r="AP2355" i="3"/>
  <c r="AQ2355" i="3"/>
  <c r="AR2355" i="3"/>
  <c r="AS2355" i="3"/>
  <c r="AT2355" i="3"/>
  <c r="AU2355" i="3"/>
  <c r="BC2355" i="3"/>
  <c r="C2356" i="3"/>
  <c r="D2356" i="3"/>
  <c r="E2356" i="3"/>
  <c r="F2356" i="3"/>
  <c r="G2356" i="3"/>
  <c r="H2356" i="3"/>
  <c r="J2356" i="3"/>
  <c r="K2356" i="3"/>
  <c r="L2356" i="3"/>
  <c r="M2356" i="3"/>
  <c r="AN2356" i="3"/>
  <c r="AO2356" i="3"/>
  <c r="AP2356" i="3"/>
  <c r="AQ2356" i="3"/>
  <c r="AR2356" i="3"/>
  <c r="AS2356" i="3"/>
  <c r="AT2356" i="3"/>
  <c r="AU2356" i="3"/>
  <c r="BC2356" i="3"/>
  <c r="C2357" i="3"/>
  <c r="D2357" i="3"/>
  <c r="E2357" i="3"/>
  <c r="F2357" i="3"/>
  <c r="G2357" i="3"/>
  <c r="H2357" i="3"/>
  <c r="J2357" i="3"/>
  <c r="K2357" i="3"/>
  <c r="L2357" i="3"/>
  <c r="M2357" i="3"/>
  <c r="AN2357" i="3"/>
  <c r="AO2357" i="3"/>
  <c r="AP2357" i="3"/>
  <c r="AQ2357" i="3"/>
  <c r="AR2357" i="3"/>
  <c r="AS2357" i="3"/>
  <c r="AT2357" i="3"/>
  <c r="AU2357" i="3"/>
  <c r="BC2357" i="3"/>
  <c r="C2358" i="3"/>
  <c r="D2358" i="3"/>
  <c r="E2358" i="3"/>
  <c r="F2358" i="3"/>
  <c r="G2358" i="3"/>
  <c r="H2358" i="3"/>
  <c r="J2358" i="3"/>
  <c r="K2358" i="3"/>
  <c r="L2358" i="3"/>
  <c r="M2358" i="3"/>
  <c r="AN2358" i="3"/>
  <c r="AO2358" i="3"/>
  <c r="AP2358" i="3"/>
  <c r="AQ2358" i="3"/>
  <c r="AR2358" i="3"/>
  <c r="AS2358" i="3"/>
  <c r="AT2358" i="3"/>
  <c r="AU2358" i="3"/>
  <c r="BC2358" i="3"/>
  <c r="C2359" i="3"/>
  <c r="D2359" i="3"/>
  <c r="E2359" i="3"/>
  <c r="F2359" i="3"/>
  <c r="G2359" i="3"/>
  <c r="H2359" i="3"/>
  <c r="J2359" i="3"/>
  <c r="K2359" i="3"/>
  <c r="L2359" i="3"/>
  <c r="M2359" i="3"/>
  <c r="AN2359" i="3"/>
  <c r="AO2359" i="3"/>
  <c r="AP2359" i="3"/>
  <c r="AQ2359" i="3"/>
  <c r="AR2359" i="3"/>
  <c r="AS2359" i="3"/>
  <c r="AT2359" i="3"/>
  <c r="AU2359" i="3"/>
  <c r="BC2359" i="3"/>
  <c r="C2360" i="3"/>
  <c r="D2360" i="3"/>
  <c r="E2360" i="3"/>
  <c r="F2360" i="3"/>
  <c r="G2360" i="3"/>
  <c r="H2360" i="3"/>
  <c r="J2360" i="3"/>
  <c r="K2360" i="3"/>
  <c r="L2360" i="3"/>
  <c r="M2360" i="3"/>
  <c r="AN2360" i="3"/>
  <c r="AO2360" i="3"/>
  <c r="AP2360" i="3"/>
  <c r="AQ2360" i="3"/>
  <c r="AR2360" i="3"/>
  <c r="AS2360" i="3"/>
  <c r="AT2360" i="3"/>
  <c r="AU2360" i="3"/>
  <c r="BC2360" i="3"/>
  <c r="C2361" i="3"/>
  <c r="D2361" i="3"/>
  <c r="E2361" i="3"/>
  <c r="F2361" i="3"/>
  <c r="G2361" i="3"/>
  <c r="H2361" i="3"/>
  <c r="J2361" i="3"/>
  <c r="K2361" i="3"/>
  <c r="L2361" i="3"/>
  <c r="M2361" i="3"/>
  <c r="AN2361" i="3"/>
  <c r="AO2361" i="3"/>
  <c r="AP2361" i="3"/>
  <c r="AQ2361" i="3"/>
  <c r="AR2361" i="3"/>
  <c r="AS2361" i="3"/>
  <c r="AT2361" i="3"/>
  <c r="AU2361" i="3"/>
  <c r="BC2361" i="3"/>
  <c r="C2362" i="3"/>
  <c r="D2362" i="3"/>
  <c r="E2362" i="3"/>
  <c r="F2362" i="3"/>
  <c r="G2362" i="3"/>
  <c r="H2362" i="3"/>
  <c r="J2362" i="3"/>
  <c r="K2362" i="3"/>
  <c r="L2362" i="3"/>
  <c r="M2362" i="3"/>
  <c r="AN2362" i="3"/>
  <c r="AO2362" i="3"/>
  <c r="AP2362" i="3"/>
  <c r="AQ2362" i="3"/>
  <c r="AR2362" i="3"/>
  <c r="AS2362" i="3"/>
  <c r="AT2362" i="3"/>
  <c r="AU2362" i="3"/>
  <c r="BC2362" i="3"/>
  <c r="C2363" i="3"/>
  <c r="D2363" i="3"/>
  <c r="E2363" i="3"/>
  <c r="F2363" i="3"/>
  <c r="G2363" i="3"/>
  <c r="H2363" i="3"/>
  <c r="J2363" i="3"/>
  <c r="K2363" i="3"/>
  <c r="L2363" i="3"/>
  <c r="M2363" i="3"/>
  <c r="AN2363" i="3"/>
  <c r="AO2363" i="3"/>
  <c r="AP2363" i="3"/>
  <c r="AQ2363" i="3"/>
  <c r="AR2363" i="3"/>
  <c r="AS2363" i="3"/>
  <c r="AT2363" i="3"/>
  <c r="AU2363" i="3"/>
  <c r="BC2363" i="3"/>
  <c r="C2364" i="3"/>
  <c r="D2364" i="3"/>
  <c r="E2364" i="3"/>
  <c r="F2364" i="3"/>
  <c r="G2364" i="3"/>
  <c r="H2364" i="3"/>
  <c r="J2364" i="3"/>
  <c r="K2364" i="3"/>
  <c r="L2364" i="3"/>
  <c r="M2364" i="3"/>
  <c r="AN2364" i="3"/>
  <c r="AO2364" i="3"/>
  <c r="AP2364" i="3"/>
  <c r="AQ2364" i="3"/>
  <c r="AR2364" i="3"/>
  <c r="AS2364" i="3"/>
  <c r="AT2364" i="3"/>
  <c r="AU2364" i="3"/>
  <c r="BC2364" i="3"/>
  <c r="C2365" i="3"/>
  <c r="D2365" i="3"/>
  <c r="E2365" i="3"/>
  <c r="F2365" i="3"/>
  <c r="G2365" i="3"/>
  <c r="H2365" i="3"/>
  <c r="J2365" i="3"/>
  <c r="K2365" i="3"/>
  <c r="L2365" i="3"/>
  <c r="M2365" i="3"/>
  <c r="AN2365" i="3"/>
  <c r="AO2365" i="3"/>
  <c r="AP2365" i="3"/>
  <c r="AQ2365" i="3"/>
  <c r="AR2365" i="3"/>
  <c r="AS2365" i="3"/>
  <c r="AT2365" i="3"/>
  <c r="AU2365" i="3"/>
  <c r="BC2365" i="3"/>
  <c r="C2366" i="3"/>
  <c r="D2366" i="3"/>
  <c r="E2366" i="3"/>
  <c r="F2366" i="3"/>
  <c r="G2366" i="3"/>
  <c r="H2366" i="3"/>
  <c r="J2366" i="3"/>
  <c r="K2366" i="3"/>
  <c r="L2366" i="3"/>
  <c r="M2366" i="3"/>
  <c r="AN2366" i="3"/>
  <c r="AO2366" i="3"/>
  <c r="AP2366" i="3"/>
  <c r="AQ2366" i="3"/>
  <c r="AR2366" i="3"/>
  <c r="AS2366" i="3"/>
  <c r="AT2366" i="3"/>
  <c r="AU2366" i="3"/>
  <c r="BC2366" i="3"/>
  <c r="C2367" i="3"/>
  <c r="D2367" i="3"/>
  <c r="E2367" i="3"/>
  <c r="F2367" i="3"/>
  <c r="G2367" i="3"/>
  <c r="H2367" i="3"/>
  <c r="J2367" i="3"/>
  <c r="K2367" i="3"/>
  <c r="L2367" i="3"/>
  <c r="M2367" i="3"/>
  <c r="AN2367" i="3"/>
  <c r="AO2367" i="3"/>
  <c r="AP2367" i="3"/>
  <c r="AQ2367" i="3"/>
  <c r="AR2367" i="3"/>
  <c r="AS2367" i="3"/>
  <c r="AT2367" i="3"/>
  <c r="AU2367" i="3"/>
  <c r="BC2367" i="3"/>
  <c r="C2368" i="3"/>
  <c r="D2368" i="3"/>
  <c r="E2368" i="3"/>
  <c r="F2368" i="3"/>
  <c r="G2368" i="3"/>
  <c r="H2368" i="3"/>
  <c r="J2368" i="3"/>
  <c r="K2368" i="3"/>
  <c r="L2368" i="3"/>
  <c r="M2368" i="3"/>
  <c r="AN2368" i="3"/>
  <c r="AO2368" i="3"/>
  <c r="AP2368" i="3"/>
  <c r="AQ2368" i="3"/>
  <c r="AR2368" i="3"/>
  <c r="AS2368" i="3"/>
  <c r="AT2368" i="3"/>
  <c r="AU2368" i="3"/>
  <c r="BC2368" i="3"/>
  <c r="C2369" i="3"/>
  <c r="D2369" i="3"/>
  <c r="E2369" i="3"/>
  <c r="F2369" i="3"/>
  <c r="G2369" i="3"/>
  <c r="H2369" i="3"/>
  <c r="J2369" i="3"/>
  <c r="K2369" i="3"/>
  <c r="L2369" i="3"/>
  <c r="M2369" i="3"/>
  <c r="AN2369" i="3"/>
  <c r="AO2369" i="3"/>
  <c r="AP2369" i="3"/>
  <c r="AQ2369" i="3"/>
  <c r="AR2369" i="3"/>
  <c r="AS2369" i="3"/>
  <c r="AT2369" i="3"/>
  <c r="AU2369" i="3"/>
  <c r="BC2369" i="3"/>
  <c r="C2370" i="3"/>
  <c r="D2370" i="3"/>
  <c r="E2370" i="3"/>
  <c r="F2370" i="3"/>
  <c r="G2370" i="3"/>
  <c r="H2370" i="3"/>
  <c r="J2370" i="3"/>
  <c r="K2370" i="3"/>
  <c r="L2370" i="3"/>
  <c r="M2370" i="3"/>
  <c r="AN2370" i="3"/>
  <c r="AO2370" i="3"/>
  <c r="AP2370" i="3"/>
  <c r="AQ2370" i="3"/>
  <c r="AR2370" i="3"/>
  <c r="AS2370" i="3"/>
  <c r="AT2370" i="3"/>
  <c r="AU2370" i="3"/>
  <c r="BC2370" i="3"/>
  <c r="C2371" i="3"/>
  <c r="D2371" i="3"/>
  <c r="E2371" i="3"/>
  <c r="F2371" i="3"/>
  <c r="G2371" i="3"/>
  <c r="H2371" i="3"/>
  <c r="J2371" i="3"/>
  <c r="K2371" i="3"/>
  <c r="L2371" i="3"/>
  <c r="M2371" i="3"/>
  <c r="AN2371" i="3"/>
  <c r="AO2371" i="3"/>
  <c r="AP2371" i="3"/>
  <c r="AQ2371" i="3"/>
  <c r="AR2371" i="3"/>
  <c r="AS2371" i="3"/>
  <c r="AT2371" i="3"/>
  <c r="AU2371" i="3"/>
  <c r="BC2371" i="3"/>
  <c r="C2372" i="3"/>
  <c r="D2372" i="3"/>
  <c r="E2372" i="3"/>
  <c r="F2372" i="3"/>
  <c r="G2372" i="3"/>
  <c r="H2372" i="3"/>
  <c r="J2372" i="3"/>
  <c r="K2372" i="3"/>
  <c r="L2372" i="3"/>
  <c r="M2372" i="3"/>
  <c r="AN2372" i="3"/>
  <c r="AO2372" i="3"/>
  <c r="AP2372" i="3"/>
  <c r="AQ2372" i="3"/>
  <c r="AR2372" i="3"/>
  <c r="AS2372" i="3"/>
  <c r="AT2372" i="3"/>
  <c r="AU2372" i="3"/>
  <c r="BC2372" i="3"/>
  <c r="C2373" i="3"/>
  <c r="D2373" i="3"/>
  <c r="E2373" i="3"/>
  <c r="F2373" i="3"/>
  <c r="G2373" i="3"/>
  <c r="H2373" i="3"/>
  <c r="J2373" i="3"/>
  <c r="K2373" i="3"/>
  <c r="L2373" i="3"/>
  <c r="M2373" i="3"/>
  <c r="AN2373" i="3"/>
  <c r="AO2373" i="3"/>
  <c r="AP2373" i="3"/>
  <c r="AQ2373" i="3"/>
  <c r="AR2373" i="3"/>
  <c r="AS2373" i="3"/>
  <c r="AT2373" i="3"/>
  <c r="AU2373" i="3"/>
  <c r="BC2373" i="3"/>
  <c r="C2374" i="3"/>
  <c r="D2374" i="3"/>
  <c r="E2374" i="3"/>
  <c r="F2374" i="3"/>
  <c r="G2374" i="3"/>
  <c r="H2374" i="3"/>
  <c r="J2374" i="3"/>
  <c r="K2374" i="3"/>
  <c r="L2374" i="3"/>
  <c r="M2374" i="3"/>
  <c r="AN2374" i="3"/>
  <c r="AO2374" i="3"/>
  <c r="AP2374" i="3"/>
  <c r="AQ2374" i="3"/>
  <c r="AR2374" i="3"/>
  <c r="AS2374" i="3"/>
  <c r="AT2374" i="3"/>
  <c r="AU2374" i="3"/>
  <c r="BC2374" i="3"/>
  <c r="C2375" i="3"/>
  <c r="D2375" i="3"/>
  <c r="E2375" i="3"/>
  <c r="F2375" i="3"/>
  <c r="G2375" i="3"/>
  <c r="H2375" i="3"/>
  <c r="J2375" i="3"/>
  <c r="K2375" i="3"/>
  <c r="L2375" i="3"/>
  <c r="M2375" i="3"/>
  <c r="AN2375" i="3"/>
  <c r="AO2375" i="3"/>
  <c r="AP2375" i="3"/>
  <c r="AQ2375" i="3"/>
  <c r="AR2375" i="3"/>
  <c r="AS2375" i="3"/>
  <c r="AT2375" i="3"/>
  <c r="AU2375" i="3"/>
  <c r="BC2375" i="3"/>
  <c r="C2376" i="3"/>
  <c r="D2376" i="3"/>
  <c r="E2376" i="3"/>
  <c r="F2376" i="3"/>
  <c r="G2376" i="3"/>
  <c r="H2376" i="3"/>
  <c r="J2376" i="3"/>
  <c r="K2376" i="3"/>
  <c r="L2376" i="3"/>
  <c r="M2376" i="3"/>
  <c r="AN2376" i="3"/>
  <c r="AO2376" i="3"/>
  <c r="AP2376" i="3"/>
  <c r="AQ2376" i="3"/>
  <c r="AR2376" i="3"/>
  <c r="AS2376" i="3"/>
  <c r="AT2376" i="3"/>
  <c r="AU2376" i="3"/>
  <c r="BC2376" i="3"/>
  <c r="C2377" i="3"/>
  <c r="D2377" i="3"/>
  <c r="E2377" i="3"/>
  <c r="F2377" i="3"/>
  <c r="G2377" i="3"/>
  <c r="H2377" i="3"/>
  <c r="J2377" i="3"/>
  <c r="K2377" i="3"/>
  <c r="L2377" i="3"/>
  <c r="M2377" i="3"/>
  <c r="AN2377" i="3"/>
  <c r="AO2377" i="3"/>
  <c r="AP2377" i="3"/>
  <c r="AQ2377" i="3"/>
  <c r="AR2377" i="3"/>
  <c r="AS2377" i="3"/>
  <c r="AT2377" i="3"/>
  <c r="AU2377" i="3"/>
  <c r="BC2377" i="3"/>
  <c r="C2378" i="3"/>
  <c r="D2378" i="3"/>
  <c r="E2378" i="3"/>
  <c r="F2378" i="3"/>
  <c r="G2378" i="3"/>
  <c r="H2378" i="3"/>
  <c r="J2378" i="3"/>
  <c r="K2378" i="3"/>
  <c r="L2378" i="3"/>
  <c r="M2378" i="3"/>
  <c r="AN2378" i="3"/>
  <c r="AO2378" i="3"/>
  <c r="AP2378" i="3"/>
  <c r="AQ2378" i="3"/>
  <c r="AR2378" i="3"/>
  <c r="AS2378" i="3"/>
  <c r="AT2378" i="3"/>
  <c r="AU2378" i="3"/>
  <c r="BC2378" i="3"/>
  <c r="C2379" i="3"/>
  <c r="D2379" i="3"/>
  <c r="E2379" i="3"/>
  <c r="F2379" i="3"/>
  <c r="G2379" i="3"/>
  <c r="H2379" i="3"/>
  <c r="J2379" i="3"/>
  <c r="K2379" i="3"/>
  <c r="L2379" i="3"/>
  <c r="M2379" i="3"/>
  <c r="AN2379" i="3"/>
  <c r="AO2379" i="3"/>
  <c r="AP2379" i="3"/>
  <c r="AQ2379" i="3"/>
  <c r="AR2379" i="3"/>
  <c r="AS2379" i="3"/>
  <c r="AT2379" i="3"/>
  <c r="AU2379" i="3"/>
  <c r="BC2379" i="3"/>
  <c r="C2380" i="3"/>
  <c r="D2380" i="3"/>
  <c r="E2380" i="3"/>
  <c r="F2380" i="3"/>
  <c r="G2380" i="3"/>
  <c r="H2380" i="3"/>
  <c r="J2380" i="3"/>
  <c r="K2380" i="3"/>
  <c r="L2380" i="3"/>
  <c r="M2380" i="3"/>
  <c r="AN2380" i="3"/>
  <c r="AO2380" i="3"/>
  <c r="AP2380" i="3"/>
  <c r="AQ2380" i="3"/>
  <c r="AR2380" i="3"/>
  <c r="AS2380" i="3"/>
  <c r="AT2380" i="3"/>
  <c r="AU2380" i="3"/>
  <c r="BC2380" i="3"/>
  <c r="C2381" i="3"/>
  <c r="D2381" i="3"/>
  <c r="E2381" i="3"/>
  <c r="F2381" i="3"/>
  <c r="G2381" i="3"/>
  <c r="H2381" i="3"/>
  <c r="J2381" i="3"/>
  <c r="K2381" i="3"/>
  <c r="L2381" i="3"/>
  <c r="M2381" i="3"/>
  <c r="AN2381" i="3"/>
  <c r="AO2381" i="3"/>
  <c r="AP2381" i="3"/>
  <c r="AQ2381" i="3"/>
  <c r="AR2381" i="3"/>
  <c r="AS2381" i="3"/>
  <c r="AT2381" i="3"/>
  <c r="AU2381" i="3"/>
  <c r="BC2381" i="3"/>
  <c r="C2382" i="3"/>
  <c r="D2382" i="3"/>
  <c r="E2382" i="3"/>
  <c r="F2382" i="3"/>
  <c r="G2382" i="3"/>
  <c r="H2382" i="3"/>
  <c r="J2382" i="3"/>
  <c r="K2382" i="3"/>
  <c r="L2382" i="3"/>
  <c r="M2382" i="3"/>
  <c r="AN2382" i="3"/>
  <c r="AO2382" i="3"/>
  <c r="AP2382" i="3"/>
  <c r="AQ2382" i="3"/>
  <c r="AR2382" i="3"/>
  <c r="AS2382" i="3"/>
  <c r="AT2382" i="3"/>
  <c r="AU2382" i="3"/>
  <c r="BC2382" i="3"/>
  <c r="C2383" i="3"/>
  <c r="D2383" i="3"/>
  <c r="E2383" i="3"/>
  <c r="F2383" i="3"/>
  <c r="G2383" i="3"/>
  <c r="H2383" i="3"/>
  <c r="J2383" i="3"/>
  <c r="K2383" i="3"/>
  <c r="L2383" i="3"/>
  <c r="M2383" i="3"/>
  <c r="AN2383" i="3"/>
  <c r="AO2383" i="3"/>
  <c r="AP2383" i="3"/>
  <c r="AQ2383" i="3"/>
  <c r="AR2383" i="3"/>
  <c r="AS2383" i="3"/>
  <c r="AT2383" i="3"/>
  <c r="AU2383" i="3"/>
  <c r="BC2383" i="3"/>
  <c r="C2384" i="3"/>
  <c r="D2384" i="3"/>
  <c r="E2384" i="3"/>
  <c r="F2384" i="3"/>
  <c r="G2384" i="3"/>
  <c r="H2384" i="3"/>
  <c r="J2384" i="3"/>
  <c r="K2384" i="3"/>
  <c r="L2384" i="3"/>
  <c r="M2384" i="3"/>
  <c r="AN2384" i="3"/>
  <c r="AO2384" i="3"/>
  <c r="AP2384" i="3"/>
  <c r="AQ2384" i="3"/>
  <c r="AR2384" i="3"/>
  <c r="AS2384" i="3"/>
  <c r="AT2384" i="3"/>
  <c r="AU2384" i="3"/>
  <c r="BC2384" i="3"/>
  <c r="C2385" i="3"/>
  <c r="D2385" i="3"/>
  <c r="E2385" i="3"/>
  <c r="F2385" i="3"/>
  <c r="G2385" i="3"/>
  <c r="H2385" i="3"/>
  <c r="J2385" i="3"/>
  <c r="K2385" i="3"/>
  <c r="L2385" i="3"/>
  <c r="M2385" i="3"/>
  <c r="AN2385" i="3"/>
  <c r="AO2385" i="3"/>
  <c r="AP2385" i="3"/>
  <c r="AQ2385" i="3"/>
  <c r="AR2385" i="3"/>
  <c r="AS2385" i="3"/>
  <c r="AT2385" i="3"/>
  <c r="AU2385" i="3"/>
  <c r="BC2385" i="3"/>
  <c r="C2386" i="3"/>
  <c r="D2386" i="3"/>
  <c r="E2386" i="3"/>
  <c r="F2386" i="3"/>
  <c r="G2386" i="3"/>
  <c r="H2386" i="3"/>
  <c r="J2386" i="3"/>
  <c r="K2386" i="3"/>
  <c r="L2386" i="3"/>
  <c r="M2386" i="3"/>
  <c r="AN2386" i="3"/>
  <c r="AO2386" i="3"/>
  <c r="AP2386" i="3"/>
  <c r="AQ2386" i="3"/>
  <c r="AR2386" i="3"/>
  <c r="AS2386" i="3"/>
  <c r="AT2386" i="3"/>
  <c r="AU2386" i="3"/>
  <c r="BC2386" i="3"/>
  <c r="C2387" i="3"/>
  <c r="D2387" i="3"/>
  <c r="E2387" i="3"/>
  <c r="F2387" i="3"/>
  <c r="G2387" i="3"/>
  <c r="H2387" i="3"/>
  <c r="J2387" i="3"/>
  <c r="K2387" i="3"/>
  <c r="L2387" i="3"/>
  <c r="M2387" i="3"/>
  <c r="AN2387" i="3"/>
  <c r="AO2387" i="3"/>
  <c r="AP2387" i="3"/>
  <c r="AQ2387" i="3"/>
  <c r="AR2387" i="3"/>
  <c r="AS2387" i="3"/>
  <c r="AT2387" i="3"/>
  <c r="AU2387" i="3"/>
  <c r="BC2387" i="3"/>
  <c r="C2388" i="3"/>
  <c r="D2388" i="3"/>
  <c r="E2388" i="3"/>
  <c r="F2388" i="3"/>
  <c r="G2388" i="3"/>
  <c r="H2388" i="3"/>
  <c r="J2388" i="3"/>
  <c r="K2388" i="3"/>
  <c r="L2388" i="3"/>
  <c r="M2388" i="3"/>
  <c r="AN2388" i="3"/>
  <c r="AO2388" i="3"/>
  <c r="AP2388" i="3"/>
  <c r="AQ2388" i="3"/>
  <c r="AR2388" i="3"/>
  <c r="AS2388" i="3"/>
  <c r="AT2388" i="3"/>
  <c r="AU2388" i="3"/>
  <c r="BC2388" i="3"/>
  <c r="C2389" i="3"/>
  <c r="D2389" i="3"/>
  <c r="E2389" i="3"/>
  <c r="F2389" i="3"/>
  <c r="G2389" i="3"/>
  <c r="H2389" i="3"/>
  <c r="J2389" i="3"/>
  <c r="K2389" i="3"/>
  <c r="L2389" i="3"/>
  <c r="M2389" i="3"/>
  <c r="AN2389" i="3"/>
  <c r="AO2389" i="3"/>
  <c r="AP2389" i="3"/>
  <c r="AQ2389" i="3"/>
  <c r="AR2389" i="3"/>
  <c r="AS2389" i="3"/>
  <c r="AT2389" i="3"/>
  <c r="AU2389" i="3"/>
  <c r="BC2389" i="3"/>
  <c r="C2390" i="3"/>
  <c r="D2390" i="3"/>
  <c r="E2390" i="3"/>
  <c r="F2390" i="3"/>
  <c r="G2390" i="3"/>
  <c r="H2390" i="3"/>
  <c r="J2390" i="3"/>
  <c r="K2390" i="3"/>
  <c r="L2390" i="3"/>
  <c r="M2390" i="3"/>
  <c r="AN2390" i="3"/>
  <c r="AO2390" i="3"/>
  <c r="AP2390" i="3"/>
  <c r="AQ2390" i="3"/>
  <c r="AR2390" i="3"/>
  <c r="AS2390" i="3"/>
  <c r="AT2390" i="3"/>
  <c r="AU2390" i="3"/>
  <c r="BC2390" i="3"/>
  <c r="C2391" i="3"/>
  <c r="D2391" i="3"/>
  <c r="E2391" i="3"/>
  <c r="F2391" i="3"/>
  <c r="G2391" i="3"/>
  <c r="H2391" i="3"/>
  <c r="J2391" i="3"/>
  <c r="K2391" i="3"/>
  <c r="L2391" i="3"/>
  <c r="M2391" i="3"/>
  <c r="AN2391" i="3"/>
  <c r="AO2391" i="3"/>
  <c r="AP2391" i="3"/>
  <c r="AQ2391" i="3"/>
  <c r="AR2391" i="3"/>
  <c r="AS2391" i="3"/>
  <c r="AT2391" i="3"/>
  <c r="AU2391" i="3"/>
  <c r="BC2391" i="3"/>
  <c r="C2392" i="3"/>
  <c r="D2392" i="3"/>
  <c r="E2392" i="3"/>
  <c r="F2392" i="3"/>
  <c r="G2392" i="3"/>
  <c r="H2392" i="3"/>
  <c r="J2392" i="3"/>
  <c r="K2392" i="3"/>
  <c r="L2392" i="3"/>
  <c r="M2392" i="3"/>
  <c r="AN2392" i="3"/>
  <c r="AO2392" i="3"/>
  <c r="AP2392" i="3"/>
  <c r="AQ2392" i="3"/>
  <c r="AR2392" i="3"/>
  <c r="AS2392" i="3"/>
  <c r="AT2392" i="3"/>
  <c r="AU2392" i="3"/>
  <c r="BC2392" i="3"/>
  <c r="C2393" i="3"/>
  <c r="D2393" i="3"/>
  <c r="E2393" i="3"/>
  <c r="F2393" i="3"/>
  <c r="G2393" i="3"/>
  <c r="H2393" i="3"/>
  <c r="J2393" i="3"/>
  <c r="K2393" i="3"/>
  <c r="L2393" i="3"/>
  <c r="M2393" i="3"/>
  <c r="AN2393" i="3"/>
  <c r="AO2393" i="3"/>
  <c r="AP2393" i="3"/>
  <c r="AQ2393" i="3"/>
  <c r="AR2393" i="3"/>
  <c r="AS2393" i="3"/>
  <c r="AT2393" i="3"/>
  <c r="AU2393" i="3"/>
  <c r="BC2393" i="3"/>
  <c r="C2394" i="3"/>
  <c r="D2394" i="3"/>
  <c r="E2394" i="3"/>
  <c r="F2394" i="3"/>
  <c r="G2394" i="3"/>
  <c r="H2394" i="3"/>
  <c r="J2394" i="3"/>
  <c r="K2394" i="3"/>
  <c r="L2394" i="3"/>
  <c r="M2394" i="3"/>
  <c r="AN2394" i="3"/>
  <c r="AO2394" i="3"/>
  <c r="AP2394" i="3"/>
  <c r="AQ2394" i="3"/>
  <c r="AR2394" i="3"/>
  <c r="AS2394" i="3"/>
  <c r="AT2394" i="3"/>
  <c r="AU2394" i="3"/>
  <c r="BC2394" i="3"/>
  <c r="C2395" i="3"/>
  <c r="D2395" i="3"/>
  <c r="E2395" i="3"/>
  <c r="F2395" i="3"/>
  <c r="G2395" i="3"/>
  <c r="H2395" i="3"/>
  <c r="J2395" i="3"/>
  <c r="K2395" i="3"/>
  <c r="L2395" i="3"/>
  <c r="M2395" i="3"/>
  <c r="AN2395" i="3"/>
  <c r="AO2395" i="3"/>
  <c r="AP2395" i="3"/>
  <c r="AQ2395" i="3"/>
  <c r="AR2395" i="3"/>
  <c r="AS2395" i="3"/>
  <c r="AT2395" i="3"/>
  <c r="AU2395" i="3"/>
  <c r="BC2395" i="3"/>
  <c r="C2396" i="3"/>
  <c r="D2396" i="3"/>
  <c r="E2396" i="3"/>
  <c r="F2396" i="3"/>
  <c r="G2396" i="3"/>
  <c r="H2396" i="3"/>
  <c r="J2396" i="3"/>
  <c r="K2396" i="3"/>
  <c r="L2396" i="3"/>
  <c r="M2396" i="3"/>
  <c r="AN2396" i="3"/>
  <c r="AO2396" i="3"/>
  <c r="AP2396" i="3"/>
  <c r="AQ2396" i="3"/>
  <c r="AR2396" i="3"/>
  <c r="AS2396" i="3"/>
  <c r="AT2396" i="3"/>
  <c r="AU2396" i="3"/>
  <c r="BC2396" i="3"/>
  <c r="C2397" i="3"/>
  <c r="D2397" i="3"/>
  <c r="E2397" i="3"/>
  <c r="F2397" i="3"/>
  <c r="G2397" i="3"/>
  <c r="H2397" i="3"/>
  <c r="J2397" i="3"/>
  <c r="K2397" i="3"/>
  <c r="L2397" i="3"/>
  <c r="M2397" i="3"/>
  <c r="AN2397" i="3"/>
  <c r="AO2397" i="3"/>
  <c r="AP2397" i="3"/>
  <c r="AQ2397" i="3"/>
  <c r="AR2397" i="3"/>
  <c r="AS2397" i="3"/>
  <c r="AT2397" i="3"/>
  <c r="AU2397" i="3"/>
  <c r="BC2397" i="3"/>
  <c r="C2398" i="3"/>
  <c r="D2398" i="3"/>
  <c r="E2398" i="3"/>
  <c r="F2398" i="3"/>
  <c r="G2398" i="3"/>
  <c r="H2398" i="3"/>
  <c r="J2398" i="3"/>
  <c r="K2398" i="3"/>
  <c r="L2398" i="3"/>
  <c r="M2398" i="3"/>
  <c r="AN2398" i="3"/>
  <c r="AO2398" i="3"/>
  <c r="AP2398" i="3"/>
  <c r="AQ2398" i="3"/>
  <c r="AR2398" i="3"/>
  <c r="AS2398" i="3"/>
  <c r="AT2398" i="3"/>
  <c r="AU2398" i="3"/>
  <c r="BC2398" i="3"/>
  <c r="C2399" i="3"/>
  <c r="D2399" i="3"/>
  <c r="E2399" i="3"/>
  <c r="F2399" i="3"/>
  <c r="G2399" i="3"/>
  <c r="H2399" i="3"/>
  <c r="J2399" i="3"/>
  <c r="K2399" i="3"/>
  <c r="L2399" i="3"/>
  <c r="M2399" i="3"/>
  <c r="AN2399" i="3"/>
  <c r="AO2399" i="3"/>
  <c r="AP2399" i="3"/>
  <c r="AQ2399" i="3"/>
  <c r="AR2399" i="3"/>
  <c r="AS2399" i="3"/>
  <c r="AT2399" i="3"/>
  <c r="AU2399" i="3"/>
  <c r="BC2399" i="3"/>
  <c r="C2400" i="3"/>
  <c r="D2400" i="3"/>
  <c r="E2400" i="3"/>
  <c r="F2400" i="3"/>
  <c r="G2400" i="3"/>
  <c r="H2400" i="3"/>
  <c r="J2400" i="3"/>
  <c r="K2400" i="3"/>
  <c r="L2400" i="3"/>
  <c r="M2400" i="3"/>
  <c r="AN2400" i="3"/>
  <c r="AO2400" i="3"/>
  <c r="AP2400" i="3"/>
  <c r="AQ2400" i="3"/>
  <c r="AR2400" i="3"/>
  <c r="AS2400" i="3"/>
  <c r="AT2400" i="3"/>
  <c r="AU2400" i="3"/>
  <c r="BC2400" i="3"/>
  <c r="C2401" i="3"/>
  <c r="D2401" i="3"/>
  <c r="E2401" i="3"/>
  <c r="F2401" i="3"/>
  <c r="G2401" i="3"/>
  <c r="H2401" i="3"/>
  <c r="J2401" i="3"/>
  <c r="K2401" i="3"/>
  <c r="L2401" i="3"/>
  <c r="M2401" i="3"/>
  <c r="AN2401" i="3"/>
  <c r="AO2401" i="3"/>
  <c r="AP2401" i="3"/>
  <c r="AQ2401" i="3"/>
  <c r="AR2401" i="3"/>
  <c r="AS2401" i="3"/>
  <c r="AT2401" i="3"/>
  <c r="AU2401" i="3"/>
  <c r="BR2401" i="3"/>
  <c r="X2403" i="3"/>
  <c r="C2403" i="3"/>
  <c r="D2403" i="3"/>
  <c r="E2403" i="3"/>
  <c r="F2403" i="3"/>
  <c r="G2403" i="3"/>
  <c r="H2403" i="3"/>
  <c r="J2403" i="3"/>
  <c r="K2403" i="3"/>
  <c r="L2403" i="3"/>
  <c r="M2403" i="3"/>
  <c r="AN2403" i="3"/>
  <c r="AO2403" i="3"/>
  <c r="AP2403" i="3"/>
  <c r="AQ2403" i="3"/>
  <c r="AR2403" i="3"/>
  <c r="AS2403" i="3"/>
  <c r="AT2403" i="3"/>
  <c r="AU2403" i="3"/>
  <c r="X2404" i="3"/>
  <c r="C2404" i="3"/>
  <c r="D2404" i="3"/>
  <c r="E2404" i="3"/>
  <c r="F2404" i="3"/>
  <c r="G2404" i="3"/>
  <c r="H2404" i="3"/>
  <c r="J2404" i="3"/>
  <c r="K2404" i="3"/>
  <c r="L2404" i="3"/>
  <c r="M2404" i="3"/>
  <c r="AN2404" i="3"/>
  <c r="AO2404" i="3"/>
  <c r="AP2404" i="3"/>
  <c r="AQ2404" i="3"/>
  <c r="AR2404" i="3"/>
  <c r="AS2404" i="3"/>
  <c r="AT2404" i="3"/>
  <c r="AU2404" i="3"/>
  <c r="X2405" i="3"/>
  <c r="C2405" i="3"/>
  <c r="D2405" i="3"/>
  <c r="E2405" i="3"/>
  <c r="F2405" i="3"/>
  <c r="G2405" i="3"/>
  <c r="H2405" i="3"/>
  <c r="J2405" i="3"/>
  <c r="K2405" i="3"/>
  <c r="L2405" i="3"/>
  <c r="M2405" i="3"/>
  <c r="AN2405" i="3"/>
  <c r="AO2405" i="3"/>
  <c r="AP2405" i="3"/>
  <c r="AQ2405" i="3"/>
  <c r="AR2405" i="3"/>
  <c r="AS2405" i="3"/>
  <c r="AT2405" i="3"/>
  <c r="AU2405" i="3"/>
  <c r="X2406" i="3"/>
  <c r="C2406" i="3"/>
  <c r="D2406" i="3"/>
  <c r="E2406" i="3"/>
  <c r="F2406" i="3"/>
  <c r="G2406" i="3"/>
  <c r="H2406" i="3"/>
  <c r="J2406" i="3"/>
  <c r="K2406" i="3"/>
  <c r="L2406" i="3"/>
  <c r="M2406" i="3"/>
  <c r="AN2406" i="3"/>
  <c r="AO2406" i="3"/>
  <c r="AP2406" i="3"/>
  <c r="AQ2406" i="3"/>
  <c r="AR2406" i="3"/>
  <c r="AS2406" i="3"/>
  <c r="AT2406" i="3"/>
  <c r="AU2406" i="3"/>
  <c r="X2407" i="3"/>
  <c r="C2407" i="3"/>
  <c r="D2407" i="3"/>
  <c r="E2407" i="3"/>
  <c r="F2407" i="3"/>
  <c r="G2407" i="3"/>
  <c r="H2407" i="3"/>
  <c r="J2407" i="3"/>
  <c r="K2407" i="3"/>
  <c r="L2407" i="3"/>
  <c r="M2407" i="3"/>
  <c r="AN2407" i="3"/>
  <c r="AO2407" i="3"/>
  <c r="AP2407" i="3"/>
  <c r="AQ2407" i="3"/>
  <c r="AR2407" i="3"/>
  <c r="AS2407" i="3"/>
  <c r="AT2407" i="3"/>
  <c r="AU2407" i="3"/>
  <c r="C2408" i="3"/>
  <c r="D2408" i="3"/>
  <c r="E2408" i="3"/>
  <c r="F2408" i="3"/>
  <c r="G2408" i="3"/>
  <c r="H2408" i="3"/>
  <c r="J2408" i="3"/>
  <c r="K2408" i="3"/>
  <c r="L2408" i="3"/>
  <c r="M2408" i="3"/>
  <c r="AN2408" i="3"/>
  <c r="AO2408" i="3"/>
  <c r="AP2408" i="3"/>
  <c r="AQ2408" i="3"/>
  <c r="AR2408" i="3"/>
  <c r="AS2408" i="3"/>
  <c r="AT2408" i="3"/>
  <c r="AU2408" i="3"/>
  <c r="C2410" i="3"/>
  <c r="D2410" i="3"/>
  <c r="E2410" i="3"/>
  <c r="F2410" i="3"/>
  <c r="G2410" i="3"/>
  <c r="H2410" i="3"/>
  <c r="J2410" i="3"/>
  <c r="K2410" i="3"/>
  <c r="L2410" i="3"/>
  <c r="M2410" i="3"/>
  <c r="AN2410" i="3"/>
  <c r="AO2410" i="3"/>
  <c r="AP2410" i="3"/>
  <c r="AQ2410" i="3"/>
  <c r="AR2410" i="3"/>
  <c r="AS2410" i="3"/>
  <c r="AT2410" i="3"/>
  <c r="AU2410" i="3"/>
  <c r="BC2410" i="3"/>
  <c r="C2411" i="3"/>
  <c r="D2411" i="3"/>
  <c r="E2411" i="3"/>
  <c r="F2411" i="3"/>
  <c r="G2411" i="3"/>
  <c r="H2411" i="3"/>
  <c r="J2411" i="3"/>
  <c r="K2411" i="3"/>
  <c r="L2411" i="3"/>
  <c r="M2411" i="3"/>
  <c r="AN2411" i="3"/>
  <c r="AO2411" i="3"/>
  <c r="AP2411" i="3"/>
  <c r="AQ2411" i="3"/>
  <c r="AR2411" i="3"/>
  <c r="AS2411" i="3"/>
  <c r="AT2411" i="3"/>
  <c r="AU2411" i="3"/>
  <c r="BC2411" i="3"/>
  <c r="C2412" i="3"/>
  <c r="D2412" i="3"/>
  <c r="E2412" i="3"/>
  <c r="F2412" i="3"/>
  <c r="G2412" i="3"/>
  <c r="H2412" i="3"/>
  <c r="J2412" i="3"/>
  <c r="K2412" i="3"/>
  <c r="L2412" i="3"/>
  <c r="M2412" i="3"/>
  <c r="AN2412" i="3"/>
  <c r="AO2412" i="3"/>
  <c r="AP2412" i="3"/>
  <c r="AQ2412" i="3"/>
  <c r="AR2412" i="3"/>
  <c r="AS2412" i="3"/>
  <c r="AT2412" i="3"/>
  <c r="AU2412" i="3"/>
  <c r="BC2412" i="3"/>
  <c r="C2413" i="3"/>
  <c r="D2413" i="3"/>
  <c r="E2413" i="3"/>
  <c r="F2413" i="3"/>
  <c r="G2413" i="3"/>
  <c r="H2413" i="3"/>
  <c r="J2413" i="3"/>
  <c r="K2413" i="3"/>
  <c r="L2413" i="3"/>
  <c r="M2413" i="3"/>
  <c r="AN2413" i="3"/>
  <c r="AO2413" i="3"/>
  <c r="AP2413" i="3"/>
  <c r="AQ2413" i="3"/>
  <c r="AR2413" i="3"/>
  <c r="AS2413" i="3"/>
  <c r="AT2413" i="3"/>
  <c r="AU2413" i="3"/>
  <c r="BC2413" i="3"/>
  <c r="C2414" i="3"/>
  <c r="D2414" i="3"/>
  <c r="E2414" i="3"/>
  <c r="F2414" i="3"/>
  <c r="G2414" i="3"/>
  <c r="H2414" i="3"/>
  <c r="J2414" i="3"/>
  <c r="K2414" i="3"/>
  <c r="L2414" i="3"/>
  <c r="M2414" i="3"/>
  <c r="AN2414" i="3"/>
  <c r="AO2414" i="3"/>
  <c r="AP2414" i="3"/>
  <c r="AQ2414" i="3"/>
  <c r="AR2414" i="3"/>
  <c r="AS2414" i="3"/>
  <c r="AT2414" i="3"/>
  <c r="AU2414" i="3"/>
  <c r="BC2414" i="3"/>
  <c r="C2415" i="3"/>
  <c r="D2415" i="3"/>
  <c r="E2415" i="3"/>
  <c r="F2415" i="3"/>
  <c r="G2415" i="3"/>
  <c r="H2415" i="3"/>
  <c r="J2415" i="3"/>
  <c r="K2415" i="3"/>
  <c r="L2415" i="3"/>
  <c r="M2415" i="3"/>
  <c r="AN2415" i="3"/>
  <c r="AO2415" i="3"/>
  <c r="AP2415" i="3"/>
  <c r="AQ2415" i="3"/>
  <c r="AR2415" i="3"/>
  <c r="AS2415" i="3"/>
  <c r="AT2415" i="3"/>
  <c r="AU2415" i="3"/>
  <c r="BC2415" i="3"/>
  <c r="C2416" i="3"/>
  <c r="D2416" i="3"/>
  <c r="E2416" i="3"/>
  <c r="F2416" i="3"/>
  <c r="G2416" i="3"/>
  <c r="H2416" i="3"/>
  <c r="J2416" i="3"/>
  <c r="K2416" i="3"/>
  <c r="L2416" i="3"/>
  <c r="M2416" i="3"/>
  <c r="AN2416" i="3"/>
  <c r="AO2416" i="3"/>
  <c r="AP2416" i="3"/>
  <c r="AQ2416" i="3"/>
  <c r="AR2416" i="3"/>
  <c r="AS2416" i="3"/>
  <c r="AT2416" i="3"/>
  <c r="AU2416" i="3"/>
  <c r="BC2416" i="3"/>
  <c r="C2417" i="3"/>
  <c r="D2417" i="3"/>
  <c r="E2417" i="3"/>
  <c r="F2417" i="3"/>
  <c r="G2417" i="3"/>
  <c r="H2417" i="3"/>
  <c r="J2417" i="3"/>
  <c r="K2417" i="3"/>
  <c r="L2417" i="3"/>
  <c r="M2417" i="3"/>
  <c r="AN2417" i="3"/>
  <c r="AO2417" i="3"/>
  <c r="AP2417" i="3"/>
  <c r="AQ2417" i="3"/>
  <c r="AR2417" i="3"/>
  <c r="AS2417" i="3"/>
  <c r="AT2417" i="3"/>
  <c r="AU2417" i="3"/>
  <c r="BC2417" i="3"/>
  <c r="C2418" i="3"/>
  <c r="D2418" i="3"/>
  <c r="E2418" i="3"/>
  <c r="F2418" i="3"/>
  <c r="G2418" i="3"/>
  <c r="H2418" i="3"/>
  <c r="J2418" i="3"/>
  <c r="K2418" i="3"/>
  <c r="L2418" i="3"/>
  <c r="M2418" i="3"/>
  <c r="AN2418" i="3"/>
  <c r="AO2418" i="3"/>
  <c r="AP2418" i="3"/>
  <c r="AQ2418" i="3"/>
  <c r="AR2418" i="3"/>
  <c r="AS2418" i="3"/>
  <c r="AT2418" i="3"/>
  <c r="AU2418" i="3"/>
  <c r="BC2418" i="3"/>
  <c r="C2419" i="3"/>
  <c r="D2419" i="3"/>
  <c r="E2419" i="3"/>
  <c r="F2419" i="3"/>
  <c r="G2419" i="3"/>
  <c r="H2419" i="3"/>
  <c r="J2419" i="3"/>
  <c r="K2419" i="3"/>
  <c r="L2419" i="3"/>
  <c r="M2419" i="3"/>
  <c r="AN2419" i="3"/>
  <c r="AO2419" i="3"/>
  <c r="AP2419" i="3"/>
  <c r="AQ2419" i="3"/>
  <c r="AR2419" i="3"/>
  <c r="AS2419" i="3"/>
  <c r="AT2419" i="3"/>
  <c r="AU2419" i="3"/>
  <c r="BC2419" i="3"/>
  <c r="C2420" i="3"/>
  <c r="D2420" i="3"/>
  <c r="E2420" i="3"/>
  <c r="F2420" i="3"/>
  <c r="G2420" i="3"/>
  <c r="H2420" i="3"/>
  <c r="J2420" i="3"/>
  <c r="K2420" i="3"/>
  <c r="L2420" i="3"/>
  <c r="M2420" i="3"/>
  <c r="AN2420" i="3"/>
  <c r="AO2420" i="3"/>
  <c r="AP2420" i="3"/>
  <c r="AQ2420" i="3"/>
  <c r="AR2420" i="3"/>
  <c r="AS2420" i="3"/>
  <c r="AT2420" i="3"/>
  <c r="AU2420" i="3"/>
  <c r="BC2420" i="3"/>
  <c r="C2421" i="3"/>
  <c r="D2421" i="3"/>
  <c r="E2421" i="3"/>
  <c r="F2421" i="3"/>
  <c r="G2421" i="3"/>
  <c r="H2421" i="3"/>
  <c r="J2421" i="3"/>
  <c r="K2421" i="3"/>
  <c r="L2421" i="3"/>
  <c r="M2421" i="3"/>
  <c r="AN2421" i="3"/>
  <c r="AO2421" i="3"/>
  <c r="AP2421" i="3"/>
  <c r="AQ2421" i="3"/>
  <c r="AR2421" i="3"/>
  <c r="AS2421" i="3"/>
  <c r="AT2421" i="3"/>
  <c r="AU2421" i="3"/>
  <c r="BC2421" i="3"/>
  <c r="C2422" i="3"/>
  <c r="D2422" i="3"/>
  <c r="E2422" i="3"/>
  <c r="F2422" i="3"/>
  <c r="G2422" i="3"/>
  <c r="H2422" i="3"/>
  <c r="J2422" i="3"/>
  <c r="K2422" i="3"/>
  <c r="L2422" i="3"/>
  <c r="M2422" i="3"/>
  <c r="AN2422" i="3"/>
  <c r="AO2422" i="3"/>
  <c r="AP2422" i="3"/>
  <c r="AQ2422" i="3"/>
  <c r="AR2422" i="3"/>
  <c r="AS2422" i="3"/>
  <c r="AT2422" i="3"/>
  <c r="AU2422" i="3"/>
  <c r="BC2422" i="3"/>
  <c r="C2423" i="3"/>
  <c r="D2423" i="3"/>
  <c r="E2423" i="3"/>
  <c r="F2423" i="3"/>
  <c r="G2423" i="3"/>
  <c r="H2423" i="3"/>
  <c r="J2423" i="3"/>
  <c r="K2423" i="3"/>
  <c r="L2423" i="3"/>
  <c r="M2423" i="3"/>
  <c r="AN2423" i="3"/>
  <c r="AO2423" i="3"/>
  <c r="AP2423" i="3"/>
  <c r="AQ2423" i="3"/>
  <c r="AR2423" i="3"/>
  <c r="AS2423" i="3"/>
  <c r="AT2423" i="3"/>
  <c r="AU2423" i="3"/>
  <c r="BC2423" i="3"/>
  <c r="C2424" i="3"/>
  <c r="D2424" i="3"/>
  <c r="E2424" i="3"/>
  <c r="F2424" i="3"/>
  <c r="G2424" i="3"/>
  <c r="H2424" i="3"/>
  <c r="J2424" i="3"/>
  <c r="K2424" i="3"/>
  <c r="L2424" i="3"/>
  <c r="M2424" i="3"/>
  <c r="AN2424" i="3"/>
  <c r="AO2424" i="3"/>
  <c r="AP2424" i="3"/>
  <c r="AQ2424" i="3"/>
  <c r="AR2424" i="3"/>
  <c r="AS2424" i="3"/>
  <c r="AT2424" i="3"/>
  <c r="AU2424" i="3"/>
  <c r="BC2424" i="3"/>
  <c r="C2425" i="3"/>
  <c r="D2425" i="3"/>
  <c r="E2425" i="3"/>
  <c r="F2425" i="3"/>
  <c r="G2425" i="3"/>
  <c r="H2425" i="3"/>
  <c r="J2425" i="3"/>
  <c r="K2425" i="3"/>
  <c r="L2425" i="3"/>
  <c r="M2425" i="3"/>
  <c r="AN2425" i="3"/>
  <c r="AO2425" i="3"/>
  <c r="AP2425" i="3"/>
  <c r="AQ2425" i="3"/>
  <c r="AR2425" i="3"/>
  <c r="AS2425" i="3"/>
  <c r="AT2425" i="3"/>
  <c r="AU2425" i="3"/>
  <c r="BC2425" i="3"/>
  <c r="C2426" i="3"/>
  <c r="D2426" i="3"/>
  <c r="E2426" i="3"/>
  <c r="F2426" i="3"/>
  <c r="G2426" i="3"/>
  <c r="H2426" i="3"/>
  <c r="J2426" i="3"/>
  <c r="K2426" i="3"/>
  <c r="L2426" i="3"/>
  <c r="M2426" i="3"/>
  <c r="AN2426" i="3"/>
  <c r="AO2426" i="3"/>
  <c r="AP2426" i="3"/>
  <c r="AQ2426" i="3"/>
  <c r="AR2426" i="3"/>
  <c r="AS2426" i="3"/>
  <c r="AT2426" i="3"/>
  <c r="AU2426" i="3"/>
  <c r="BC2426" i="3"/>
  <c r="C2427" i="3"/>
  <c r="D2427" i="3"/>
  <c r="E2427" i="3"/>
  <c r="F2427" i="3"/>
  <c r="G2427" i="3"/>
  <c r="H2427" i="3"/>
  <c r="J2427" i="3"/>
  <c r="K2427" i="3"/>
  <c r="L2427" i="3"/>
  <c r="M2427" i="3"/>
  <c r="AN2427" i="3"/>
  <c r="AO2427" i="3"/>
  <c r="AP2427" i="3"/>
  <c r="AQ2427" i="3"/>
  <c r="AR2427" i="3"/>
  <c r="AS2427" i="3"/>
  <c r="AT2427" i="3"/>
  <c r="AU2427" i="3"/>
  <c r="BC2427" i="3"/>
  <c r="C2428" i="3"/>
  <c r="D2428" i="3"/>
  <c r="E2428" i="3"/>
  <c r="F2428" i="3"/>
  <c r="G2428" i="3"/>
  <c r="H2428" i="3"/>
  <c r="J2428" i="3"/>
  <c r="K2428" i="3"/>
  <c r="L2428" i="3"/>
  <c r="M2428" i="3"/>
  <c r="AN2428" i="3"/>
  <c r="AO2428" i="3"/>
  <c r="AP2428" i="3"/>
  <c r="AQ2428" i="3"/>
  <c r="AR2428" i="3"/>
  <c r="AS2428" i="3"/>
  <c r="AT2428" i="3"/>
  <c r="AU2428" i="3"/>
  <c r="BC2428" i="3"/>
  <c r="C2429" i="3"/>
  <c r="D2429" i="3"/>
  <c r="E2429" i="3"/>
  <c r="F2429" i="3"/>
  <c r="G2429" i="3"/>
  <c r="H2429" i="3"/>
  <c r="J2429" i="3"/>
  <c r="K2429" i="3"/>
  <c r="L2429" i="3"/>
  <c r="M2429" i="3"/>
  <c r="AN2429" i="3"/>
  <c r="AO2429" i="3"/>
  <c r="AP2429" i="3"/>
  <c r="AQ2429" i="3"/>
  <c r="AR2429" i="3"/>
  <c r="AS2429" i="3"/>
  <c r="AT2429" i="3"/>
  <c r="AU2429" i="3"/>
  <c r="BC2429" i="3"/>
  <c r="C2430" i="3"/>
  <c r="D2430" i="3"/>
  <c r="E2430" i="3"/>
  <c r="F2430" i="3"/>
  <c r="G2430" i="3"/>
  <c r="H2430" i="3"/>
  <c r="J2430" i="3"/>
  <c r="K2430" i="3"/>
  <c r="L2430" i="3"/>
  <c r="M2430" i="3"/>
  <c r="AN2430" i="3"/>
  <c r="AO2430" i="3"/>
  <c r="AP2430" i="3"/>
  <c r="AQ2430" i="3"/>
  <c r="AR2430" i="3"/>
  <c r="AS2430" i="3"/>
  <c r="AT2430" i="3"/>
  <c r="AU2430" i="3"/>
  <c r="BC2430" i="3"/>
  <c r="C2431" i="3"/>
  <c r="D2431" i="3"/>
  <c r="E2431" i="3"/>
  <c r="F2431" i="3"/>
  <c r="G2431" i="3"/>
  <c r="H2431" i="3"/>
  <c r="J2431" i="3"/>
  <c r="K2431" i="3"/>
  <c r="L2431" i="3"/>
  <c r="M2431" i="3"/>
  <c r="AN2431" i="3"/>
  <c r="AO2431" i="3"/>
  <c r="AP2431" i="3"/>
  <c r="AQ2431" i="3"/>
  <c r="AR2431" i="3"/>
  <c r="AS2431" i="3"/>
  <c r="AT2431" i="3"/>
  <c r="AU2431" i="3"/>
  <c r="BC2431" i="3"/>
  <c r="C2432" i="3"/>
  <c r="D2432" i="3"/>
  <c r="E2432" i="3"/>
  <c r="F2432" i="3"/>
  <c r="G2432" i="3"/>
  <c r="H2432" i="3"/>
  <c r="J2432" i="3"/>
  <c r="K2432" i="3"/>
  <c r="L2432" i="3"/>
  <c r="M2432" i="3"/>
  <c r="AN2432" i="3"/>
  <c r="AO2432" i="3"/>
  <c r="AP2432" i="3"/>
  <c r="AQ2432" i="3"/>
  <c r="AR2432" i="3"/>
  <c r="AS2432" i="3"/>
  <c r="AT2432" i="3"/>
  <c r="AU2432" i="3"/>
  <c r="BC2432" i="3"/>
  <c r="C2433" i="3"/>
  <c r="D2433" i="3"/>
  <c r="E2433" i="3"/>
  <c r="F2433" i="3"/>
  <c r="G2433" i="3"/>
  <c r="H2433" i="3"/>
  <c r="J2433" i="3"/>
  <c r="K2433" i="3"/>
  <c r="L2433" i="3"/>
  <c r="M2433" i="3"/>
  <c r="AN2433" i="3"/>
  <c r="AO2433" i="3"/>
  <c r="AP2433" i="3"/>
  <c r="AQ2433" i="3"/>
  <c r="AR2433" i="3"/>
  <c r="AS2433" i="3"/>
  <c r="AT2433" i="3"/>
  <c r="AU2433" i="3"/>
  <c r="BC2433" i="3"/>
  <c r="C2434" i="3"/>
  <c r="D2434" i="3"/>
  <c r="E2434" i="3"/>
  <c r="F2434" i="3"/>
  <c r="G2434" i="3"/>
  <c r="H2434" i="3"/>
  <c r="J2434" i="3"/>
  <c r="K2434" i="3"/>
  <c r="L2434" i="3"/>
  <c r="M2434" i="3"/>
  <c r="AN2434" i="3"/>
  <c r="AO2434" i="3"/>
  <c r="AP2434" i="3"/>
  <c r="AQ2434" i="3"/>
  <c r="AR2434" i="3"/>
  <c r="AS2434" i="3"/>
  <c r="AT2434" i="3"/>
  <c r="AU2434" i="3"/>
  <c r="BC2434" i="3"/>
  <c r="C2435" i="3"/>
  <c r="D2435" i="3"/>
  <c r="E2435" i="3"/>
  <c r="F2435" i="3"/>
  <c r="G2435" i="3"/>
  <c r="H2435" i="3"/>
  <c r="J2435" i="3"/>
  <c r="K2435" i="3"/>
  <c r="L2435" i="3"/>
  <c r="M2435" i="3"/>
  <c r="AN2435" i="3"/>
  <c r="AO2435" i="3"/>
  <c r="AP2435" i="3"/>
  <c r="AQ2435" i="3"/>
  <c r="AR2435" i="3"/>
  <c r="AS2435" i="3"/>
  <c r="AT2435" i="3"/>
  <c r="AU2435" i="3"/>
  <c r="BC2435" i="3"/>
  <c r="C2436" i="3"/>
  <c r="D2436" i="3"/>
  <c r="E2436" i="3"/>
  <c r="F2436" i="3"/>
  <c r="G2436" i="3"/>
  <c r="H2436" i="3"/>
  <c r="J2436" i="3"/>
  <c r="K2436" i="3"/>
  <c r="L2436" i="3"/>
  <c r="M2436" i="3"/>
  <c r="AN2436" i="3"/>
  <c r="AO2436" i="3"/>
  <c r="AP2436" i="3"/>
  <c r="AQ2436" i="3"/>
  <c r="AR2436" i="3"/>
  <c r="AS2436" i="3"/>
  <c r="AT2436" i="3"/>
  <c r="AU2436" i="3"/>
  <c r="BC2436" i="3"/>
  <c r="C2437" i="3"/>
  <c r="D2437" i="3"/>
  <c r="E2437" i="3"/>
  <c r="F2437" i="3"/>
  <c r="G2437" i="3"/>
  <c r="H2437" i="3"/>
  <c r="J2437" i="3"/>
  <c r="K2437" i="3"/>
  <c r="L2437" i="3"/>
  <c r="M2437" i="3"/>
  <c r="AN2437" i="3"/>
  <c r="AO2437" i="3"/>
  <c r="AP2437" i="3"/>
  <c r="AQ2437" i="3"/>
  <c r="AR2437" i="3"/>
  <c r="AS2437" i="3"/>
  <c r="AT2437" i="3"/>
  <c r="AU2437" i="3"/>
  <c r="BC2437" i="3"/>
  <c r="C2438" i="3"/>
  <c r="D2438" i="3"/>
  <c r="E2438" i="3"/>
  <c r="F2438" i="3"/>
  <c r="G2438" i="3"/>
  <c r="H2438" i="3"/>
  <c r="J2438" i="3"/>
  <c r="K2438" i="3"/>
  <c r="L2438" i="3"/>
  <c r="M2438" i="3"/>
  <c r="AN2438" i="3"/>
  <c r="AO2438" i="3"/>
  <c r="AP2438" i="3"/>
  <c r="AQ2438" i="3"/>
  <c r="AR2438" i="3"/>
  <c r="AS2438" i="3"/>
  <c r="AT2438" i="3"/>
  <c r="AU2438" i="3"/>
  <c r="BC2438" i="3"/>
  <c r="C2439" i="3"/>
  <c r="D2439" i="3"/>
  <c r="E2439" i="3"/>
  <c r="F2439" i="3"/>
  <c r="G2439" i="3"/>
  <c r="H2439" i="3"/>
  <c r="J2439" i="3"/>
  <c r="K2439" i="3"/>
  <c r="L2439" i="3"/>
  <c r="M2439" i="3"/>
  <c r="AN2439" i="3"/>
  <c r="AO2439" i="3"/>
  <c r="AP2439" i="3"/>
  <c r="AQ2439" i="3"/>
  <c r="AR2439" i="3"/>
  <c r="AS2439" i="3"/>
  <c r="AT2439" i="3"/>
  <c r="AU2439" i="3"/>
  <c r="BC2439" i="3"/>
  <c r="C2440" i="3"/>
  <c r="D2440" i="3"/>
  <c r="E2440" i="3"/>
  <c r="F2440" i="3"/>
  <c r="G2440" i="3"/>
  <c r="H2440" i="3"/>
  <c r="J2440" i="3"/>
  <c r="K2440" i="3"/>
  <c r="L2440" i="3"/>
  <c r="M2440" i="3"/>
  <c r="AN2440" i="3"/>
  <c r="AO2440" i="3"/>
  <c r="AP2440" i="3"/>
  <c r="AQ2440" i="3"/>
  <c r="AR2440" i="3"/>
  <c r="AS2440" i="3"/>
  <c r="AT2440" i="3"/>
  <c r="AU2440" i="3"/>
  <c r="BC2440" i="3"/>
  <c r="C2441" i="3"/>
  <c r="D2441" i="3"/>
  <c r="E2441" i="3"/>
  <c r="F2441" i="3"/>
  <c r="G2441" i="3"/>
  <c r="H2441" i="3"/>
  <c r="J2441" i="3"/>
  <c r="K2441" i="3"/>
  <c r="L2441" i="3"/>
  <c r="M2441" i="3"/>
  <c r="AN2441" i="3"/>
  <c r="AO2441" i="3"/>
  <c r="AP2441" i="3"/>
  <c r="AQ2441" i="3"/>
  <c r="AR2441" i="3"/>
  <c r="AS2441" i="3"/>
  <c r="AT2441" i="3"/>
  <c r="AU2441" i="3"/>
  <c r="BC2441" i="3"/>
  <c r="C2442" i="3"/>
  <c r="D2442" i="3"/>
  <c r="E2442" i="3"/>
  <c r="F2442" i="3"/>
  <c r="G2442" i="3"/>
  <c r="H2442" i="3"/>
  <c r="J2442" i="3"/>
  <c r="K2442" i="3"/>
  <c r="L2442" i="3"/>
  <c r="M2442" i="3"/>
  <c r="AN2442" i="3"/>
  <c r="AO2442" i="3"/>
  <c r="AP2442" i="3"/>
  <c r="AQ2442" i="3"/>
  <c r="AR2442" i="3"/>
  <c r="AS2442" i="3"/>
  <c r="AT2442" i="3"/>
  <c r="AU2442" i="3"/>
  <c r="BC2442" i="3"/>
  <c r="C2443" i="3"/>
  <c r="D2443" i="3"/>
  <c r="E2443" i="3"/>
  <c r="F2443" i="3"/>
  <c r="G2443" i="3"/>
  <c r="H2443" i="3"/>
  <c r="J2443" i="3"/>
  <c r="K2443" i="3"/>
  <c r="L2443" i="3"/>
  <c r="M2443" i="3"/>
  <c r="AN2443" i="3"/>
  <c r="AO2443" i="3"/>
  <c r="AP2443" i="3"/>
  <c r="AQ2443" i="3"/>
  <c r="AR2443" i="3"/>
  <c r="AS2443" i="3"/>
  <c r="AT2443" i="3"/>
  <c r="AU2443" i="3"/>
  <c r="BC2443" i="3"/>
  <c r="C2444" i="3"/>
  <c r="D2444" i="3"/>
  <c r="E2444" i="3"/>
  <c r="F2444" i="3"/>
  <c r="G2444" i="3"/>
  <c r="H2444" i="3"/>
  <c r="J2444" i="3"/>
  <c r="K2444" i="3"/>
  <c r="L2444" i="3"/>
  <c r="M2444" i="3"/>
  <c r="AN2444" i="3"/>
  <c r="AO2444" i="3"/>
  <c r="AP2444" i="3"/>
  <c r="AQ2444" i="3"/>
  <c r="AR2444" i="3"/>
  <c r="AS2444" i="3"/>
  <c r="AT2444" i="3"/>
  <c r="AU2444" i="3"/>
  <c r="BC2444" i="3"/>
  <c r="C2445" i="3"/>
  <c r="D2445" i="3"/>
  <c r="E2445" i="3"/>
  <c r="F2445" i="3"/>
  <c r="G2445" i="3"/>
  <c r="H2445" i="3"/>
  <c r="J2445" i="3"/>
  <c r="K2445" i="3"/>
  <c r="L2445" i="3"/>
  <c r="M2445" i="3"/>
  <c r="AN2445" i="3"/>
  <c r="AO2445" i="3"/>
  <c r="AP2445" i="3"/>
  <c r="AQ2445" i="3"/>
  <c r="AR2445" i="3"/>
  <c r="AS2445" i="3"/>
  <c r="AT2445" i="3"/>
  <c r="AU2445" i="3"/>
  <c r="BC2445" i="3"/>
  <c r="C2446" i="3"/>
  <c r="D2446" i="3"/>
  <c r="E2446" i="3"/>
  <c r="F2446" i="3"/>
  <c r="G2446" i="3"/>
  <c r="H2446" i="3"/>
  <c r="J2446" i="3"/>
  <c r="K2446" i="3"/>
  <c r="L2446" i="3"/>
  <c r="M2446" i="3"/>
  <c r="AN2446" i="3"/>
  <c r="AO2446" i="3"/>
  <c r="AP2446" i="3"/>
  <c r="AQ2446" i="3"/>
  <c r="AR2446" i="3"/>
  <c r="AS2446" i="3"/>
  <c r="AT2446" i="3"/>
  <c r="AU2446" i="3"/>
  <c r="BC2446" i="3"/>
  <c r="C2447" i="3"/>
  <c r="D2447" i="3"/>
  <c r="E2447" i="3"/>
  <c r="F2447" i="3"/>
  <c r="G2447" i="3"/>
  <c r="H2447" i="3"/>
  <c r="J2447" i="3"/>
  <c r="K2447" i="3"/>
  <c r="L2447" i="3"/>
  <c r="M2447" i="3"/>
  <c r="AN2447" i="3"/>
  <c r="AO2447" i="3"/>
  <c r="AP2447" i="3"/>
  <c r="AQ2447" i="3"/>
  <c r="AR2447" i="3"/>
  <c r="AS2447" i="3"/>
  <c r="AT2447" i="3"/>
  <c r="AU2447" i="3"/>
  <c r="BC2447" i="3"/>
  <c r="C2448" i="3"/>
  <c r="D2448" i="3"/>
  <c r="E2448" i="3"/>
  <c r="F2448" i="3"/>
  <c r="G2448" i="3"/>
  <c r="H2448" i="3"/>
  <c r="J2448" i="3"/>
  <c r="K2448" i="3"/>
  <c r="L2448" i="3"/>
  <c r="M2448" i="3"/>
  <c r="AN2448" i="3"/>
  <c r="AO2448" i="3"/>
  <c r="AP2448" i="3"/>
  <c r="AQ2448" i="3"/>
  <c r="AR2448" i="3"/>
  <c r="AS2448" i="3"/>
  <c r="AT2448" i="3"/>
  <c r="AU2448" i="3"/>
  <c r="BC2448" i="3"/>
  <c r="C2449" i="3"/>
  <c r="D2449" i="3"/>
  <c r="E2449" i="3"/>
  <c r="F2449" i="3"/>
  <c r="G2449" i="3"/>
  <c r="H2449" i="3"/>
  <c r="J2449" i="3"/>
  <c r="K2449" i="3"/>
  <c r="L2449" i="3"/>
  <c r="M2449" i="3"/>
  <c r="AN2449" i="3"/>
  <c r="AO2449" i="3"/>
  <c r="AP2449" i="3"/>
  <c r="AQ2449" i="3"/>
  <c r="AR2449" i="3"/>
  <c r="AS2449" i="3"/>
  <c r="AT2449" i="3"/>
  <c r="AU2449" i="3"/>
  <c r="BC2449" i="3"/>
  <c r="C2450" i="3"/>
  <c r="D2450" i="3"/>
  <c r="E2450" i="3"/>
  <c r="F2450" i="3"/>
  <c r="G2450" i="3"/>
  <c r="H2450" i="3"/>
  <c r="J2450" i="3"/>
  <c r="K2450" i="3"/>
  <c r="L2450" i="3"/>
  <c r="M2450" i="3"/>
  <c r="AN2450" i="3"/>
  <c r="AO2450" i="3"/>
  <c r="AP2450" i="3"/>
  <c r="AQ2450" i="3"/>
  <c r="AR2450" i="3"/>
  <c r="AS2450" i="3"/>
  <c r="AT2450" i="3"/>
  <c r="AU2450" i="3"/>
  <c r="BC2450" i="3"/>
  <c r="C2451" i="3"/>
  <c r="D2451" i="3"/>
  <c r="E2451" i="3"/>
  <c r="F2451" i="3"/>
  <c r="G2451" i="3"/>
  <c r="H2451" i="3"/>
  <c r="J2451" i="3"/>
  <c r="K2451" i="3"/>
  <c r="L2451" i="3"/>
  <c r="M2451" i="3"/>
  <c r="AN2451" i="3"/>
  <c r="AO2451" i="3"/>
  <c r="AP2451" i="3"/>
  <c r="AQ2451" i="3"/>
  <c r="AR2451" i="3"/>
  <c r="AS2451" i="3"/>
  <c r="AT2451" i="3"/>
  <c r="AU2451" i="3"/>
  <c r="BC2451" i="3"/>
  <c r="C2452" i="3"/>
  <c r="D2452" i="3"/>
  <c r="E2452" i="3"/>
  <c r="F2452" i="3"/>
  <c r="G2452" i="3"/>
  <c r="H2452" i="3"/>
  <c r="J2452" i="3"/>
  <c r="K2452" i="3"/>
  <c r="L2452" i="3"/>
  <c r="M2452" i="3"/>
  <c r="AN2452" i="3"/>
  <c r="AO2452" i="3"/>
  <c r="AP2452" i="3"/>
  <c r="AQ2452" i="3"/>
  <c r="AR2452" i="3"/>
  <c r="AS2452" i="3"/>
  <c r="AT2452" i="3"/>
  <c r="AU2452" i="3"/>
  <c r="BC2452" i="3"/>
  <c r="C2453" i="3"/>
  <c r="D2453" i="3"/>
  <c r="E2453" i="3"/>
  <c r="F2453" i="3"/>
  <c r="G2453" i="3"/>
  <c r="H2453" i="3"/>
  <c r="J2453" i="3"/>
  <c r="K2453" i="3"/>
  <c r="L2453" i="3"/>
  <c r="M2453" i="3"/>
  <c r="AN2453" i="3"/>
  <c r="AO2453" i="3"/>
  <c r="AP2453" i="3"/>
  <c r="AQ2453" i="3"/>
  <c r="AR2453" i="3"/>
  <c r="AS2453" i="3"/>
  <c r="AT2453" i="3"/>
  <c r="AU2453" i="3"/>
  <c r="BC2453" i="3"/>
  <c r="C2454" i="3"/>
  <c r="D2454" i="3"/>
  <c r="E2454" i="3"/>
  <c r="F2454" i="3"/>
  <c r="G2454" i="3"/>
  <c r="H2454" i="3"/>
  <c r="J2454" i="3"/>
  <c r="K2454" i="3"/>
  <c r="L2454" i="3"/>
  <c r="M2454" i="3"/>
  <c r="AN2454" i="3"/>
  <c r="AO2454" i="3"/>
  <c r="AP2454" i="3"/>
  <c r="AQ2454" i="3"/>
  <c r="AR2454" i="3"/>
  <c r="AS2454" i="3"/>
  <c r="AT2454" i="3"/>
  <c r="AU2454" i="3"/>
  <c r="BC2454" i="3"/>
  <c r="C2455" i="3"/>
  <c r="D2455" i="3"/>
  <c r="E2455" i="3"/>
  <c r="F2455" i="3"/>
  <c r="G2455" i="3"/>
  <c r="H2455" i="3"/>
  <c r="J2455" i="3"/>
  <c r="K2455" i="3"/>
  <c r="L2455" i="3"/>
  <c r="M2455" i="3"/>
  <c r="AN2455" i="3"/>
  <c r="AO2455" i="3"/>
  <c r="AP2455" i="3"/>
  <c r="AQ2455" i="3"/>
  <c r="AR2455" i="3"/>
  <c r="AS2455" i="3"/>
  <c r="AT2455" i="3"/>
  <c r="AU2455" i="3"/>
  <c r="BC2455" i="3"/>
  <c r="C2456" i="3"/>
  <c r="D2456" i="3"/>
  <c r="E2456" i="3"/>
  <c r="F2456" i="3"/>
  <c r="G2456" i="3"/>
  <c r="H2456" i="3"/>
  <c r="J2456" i="3"/>
  <c r="K2456" i="3"/>
  <c r="L2456" i="3"/>
  <c r="M2456" i="3"/>
  <c r="AN2456" i="3"/>
  <c r="AO2456" i="3"/>
  <c r="AP2456" i="3"/>
  <c r="AQ2456" i="3"/>
  <c r="AR2456" i="3"/>
  <c r="AS2456" i="3"/>
  <c r="AT2456" i="3"/>
  <c r="AU2456" i="3"/>
  <c r="C2458" i="3"/>
  <c r="D2458" i="3"/>
  <c r="E2458" i="3"/>
  <c r="F2458" i="3"/>
  <c r="G2458" i="3"/>
  <c r="H2458" i="3"/>
  <c r="J2458" i="3"/>
  <c r="K2458" i="3"/>
  <c r="L2458" i="3"/>
  <c r="M2458" i="3"/>
  <c r="AN2458" i="3"/>
  <c r="AO2458" i="3"/>
  <c r="AP2458" i="3"/>
  <c r="AQ2458" i="3"/>
  <c r="AR2458" i="3"/>
  <c r="AS2458" i="3"/>
  <c r="AT2458" i="3"/>
  <c r="AU2458" i="3"/>
  <c r="BC2458" i="3"/>
  <c r="C2459" i="3"/>
  <c r="D2459" i="3"/>
  <c r="E2459" i="3"/>
  <c r="F2459" i="3"/>
  <c r="G2459" i="3"/>
  <c r="H2459" i="3"/>
  <c r="J2459" i="3"/>
  <c r="K2459" i="3"/>
  <c r="L2459" i="3"/>
  <c r="M2459" i="3"/>
  <c r="AN2459" i="3"/>
  <c r="AO2459" i="3"/>
  <c r="AP2459" i="3"/>
  <c r="AQ2459" i="3"/>
  <c r="AR2459" i="3"/>
  <c r="AS2459" i="3"/>
  <c r="AT2459" i="3"/>
  <c r="AU2459" i="3"/>
  <c r="BC2459" i="3"/>
  <c r="C2460" i="3"/>
  <c r="D2460" i="3"/>
  <c r="E2460" i="3"/>
  <c r="F2460" i="3"/>
  <c r="G2460" i="3"/>
  <c r="H2460" i="3"/>
  <c r="J2460" i="3"/>
  <c r="K2460" i="3"/>
  <c r="L2460" i="3"/>
  <c r="M2460" i="3"/>
  <c r="AN2460" i="3"/>
  <c r="AO2460" i="3"/>
  <c r="AP2460" i="3"/>
  <c r="AQ2460" i="3"/>
  <c r="AR2460" i="3"/>
  <c r="AS2460" i="3"/>
  <c r="AT2460" i="3"/>
  <c r="AU2460" i="3"/>
  <c r="BC2460" i="3"/>
  <c r="C2461" i="3"/>
  <c r="D2461" i="3"/>
  <c r="E2461" i="3"/>
  <c r="F2461" i="3"/>
  <c r="G2461" i="3"/>
  <c r="H2461" i="3"/>
  <c r="J2461" i="3"/>
  <c r="K2461" i="3"/>
  <c r="L2461" i="3"/>
  <c r="M2461" i="3"/>
  <c r="AN2461" i="3"/>
  <c r="AO2461" i="3"/>
  <c r="AP2461" i="3"/>
  <c r="AQ2461" i="3"/>
  <c r="AR2461" i="3"/>
  <c r="AS2461" i="3"/>
  <c r="AT2461" i="3"/>
  <c r="AU2461" i="3"/>
  <c r="BC2461" i="3"/>
  <c r="C2462" i="3"/>
  <c r="D2462" i="3"/>
  <c r="E2462" i="3"/>
  <c r="F2462" i="3"/>
  <c r="G2462" i="3"/>
  <c r="H2462" i="3"/>
  <c r="J2462" i="3"/>
  <c r="K2462" i="3"/>
  <c r="L2462" i="3"/>
  <c r="M2462" i="3"/>
  <c r="AN2462" i="3"/>
  <c r="AO2462" i="3"/>
  <c r="AP2462" i="3"/>
  <c r="AQ2462" i="3"/>
  <c r="AR2462" i="3"/>
  <c r="AS2462" i="3"/>
  <c r="AT2462" i="3"/>
  <c r="AU2462" i="3"/>
  <c r="BC2462" i="3"/>
  <c r="C2463" i="3"/>
  <c r="D2463" i="3"/>
  <c r="E2463" i="3"/>
  <c r="F2463" i="3"/>
  <c r="G2463" i="3"/>
  <c r="H2463" i="3"/>
  <c r="J2463" i="3"/>
  <c r="K2463" i="3"/>
  <c r="L2463" i="3"/>
  <c r="M2463" i="3"/>
  <c r="AN2463" i="3"/>
  <c r="AO2463" i="3"/>
  <c r="AP2463" i="3"/>
  <c r="AQ2463" i="3"/>
  <c r="AR2463" i="3"/>
  <c r="AS2463" i="3"/>
  <c r="AT2463" i="3"/>
  <c r="AU2463" i="3"/>
  <c r="BC2463" i="3"/>
  <c r="C2464" i="3"/>
  <c r="D2464" i="3"/>
  <c r="E2464" i="3"/>
  <c r="F2464" i="3"/>
  <c r="G2464" i="3"/>
  <c r="H2464" i="3"/>
  <c r="J2464" i="3"/>
  <c r="K2464" i="3"/>
  <c r="L2464" i="3"/>
  <c r="M2464" i="3"/>
  <c r="AN2464" i="3"/>
  <c r="AO2464" i="3"/>
  <c r="AP2464" i="3"/>
  <c r="AQ2464" i="3"/>
  <c r="AR2464" i="3"/>
  <c r="AS2464" i="3"/>
  <c r="AT2464" i="3"/>
  <c r="AU2464" i="3"/>
  <c r="BC2464" i="3"/>
  <c r="C2465" i="3"/>
  <c r="D2465" i="3"/>
  <c r="E2465" i="3"/>
  <c r="F2465" i="3"/>
  <c r="G2465" i="3"/>
  <c r="H2465" i="3"/>
  <c r="J2465" i="3"/>
  <c r="K2465" i="3"/>
  <c r="L2465" i="3"/>
  <c r="M2465" i="3"/>
  <c r="AN2465" i="3"/>
  <c r="AO2465" i="3"/>
  <c r="AP2465" i="3"/>
  <c r="AQ2465" i="3"/>
  <c r="AR2465" i="3"/>
  <c r="AS2465" i="3"/>
  <c r="AT2465" i="3"/>
  <c r="AU2465" i="3"/>
  <c r="BC2465" i="3"/>
  <c r="C2466" i="3"/>
  <c r="D2466" i="3"/>
  <c r="E2466" i="3"/>
  <c r="F2466" i="3"/>
  <c r="G2466" i="3"/>
  <c r="H2466" i="3"/>
  <c r="J2466" i="3"/>
  <c r="K2466" i="3"/>
  <c r="L2466" i="3"/>
  <c r="M2466" i="3"/>
  <c r="AN2466" i="3"/>
  <c r="AO2466" i="3"/>
  <c r="AP2466" i="3"/>
  <c r="AQ2466" i="3"/>
  <c r="AR2466" i="3"/>
  <c r="AS2466" i="3"/>
  <c r="AT2466" i="3"/>
  <c r="AU2466" i="3"/>
  <c r="BC2466" i="3"/>
  <c r="C2467" i="3"/>
  <c r="D2467" i="3"/>
  <c r="E2467" i="3"/>
  <c r="F2467" i="3"/>
  <c r="G2467" i="3"/>
  <c r="H2467" i="3"/>
  <c r="J2467" i="3"/>
  <c r="K2467" i="3"/>
  <c r="L2467" i="3"/>
  <c r="M2467" i="3"/>
  <c r="AN2467" i="3"/>
  <c r="AO2467" i="3"/>
  <c r="AP2467" i="3"/>
  <c r="AQ2467" i="3"/>
  <c r="AR2467" i="3"/>
  <c r="AS2467" i="3"/>
  <c r="AT2467" i="3"/>
  <c r="AU2467" i="3"/>
  <c r="BC2467" i="3"/>
  <c r="C2468" i="3"/>
  <c r="D2468" i="3"/>
  <c r="E2468" i="3"/>
  <c r="F2468" i="3"/>
  <c r="G2468" i="3"/>
  <c r="H2468" i="3"/>
  <c r="J2468" i="3"/>
  <c r="K2468" i="3"/>
  <c r="L2468" i="3"/>
  <c r="M2468" i="3"/>
  <c r="AN2468" i="3"/>
  <c r="AO2468" i="3"/>
  <c r="AP2468" i="3"/>
  <c r="AQ2468" i="3"/>
  <c r="AR2468" i="3"/>
  <c r="AS2468" i="3"/>
  <c r="AT2468" i="3"/>
  <c r="AU2468" i="3"/>
  <c r="BC2468" i="3"/>
  <c r="C2469" i="3"/>
  <c r="D2469" i="3"/>
  <c r="E2469" i="3"/>
  <c r="F2469" i="3"/>
  <c r="G2469" i="3"/>
  <c r="H2469" i="3"/>
  <c r="J2469" i="3"/>
  <c r="K2469" i="3"/>
  <c r="L2469" i="3"/>
  <c r="M2469" i="3"/>
  <c r="AN2469" i="3"/>
  <c r="AO2469" i="3"/>
  <c r="AP2469" i="3"/>
  <c r="AQ2469" i="3"/>
  <c r="AR2469" i="3"/>
  <c r="AS2469" i="3"/>
  <c r="AT2469" i="3"/>
  <c r="AU2469" i="3"/>
  <c r="BC2469" i="3"/>
  <c r="C2470" i="3"/>
  <c r="D2470" i="3"/>
  <c r="E2470" i="3"/>
  <c r="F2470" i="3"/>
  <c r="G2470" i="3"/>
  <c r="H2470" i="3"/>
  <c r="J2470" i="3"/>
  <c r="K2470" i="3"/>
  <c r="L2470" i="3"/>
  <c r="M2470" i="3"/>
  <c r="AN2470" i="3"/>
  <c r="AO2470" i="3"/>
  <c r="AP2470" i="3"/>
  <c r="AQ2470" i="3"/>
  <c r="AR2470" i="3"/>
  <c r="AS2470" i="3"/>
  <c r="AT2470" i="3"/>
  <c r="AU2470" i="3"/>
  <c r="BC2470" i="3"/>
  <c r="C2471" i="3"/>
  <c r="D2471" i="3"/>
  <c r="E2471" i="3"/>
  <c r="F2471" i="3"/>
  <c r="G2471" i="3"/>
  <c r="H2471" i="3"/>
  <c r="J2471" i="3"/>
  <c r="K2471" i="3"/>
  <c r="L2471" i="3"/>
  <c r="M2471" i="3"/>
  <c r="AN2471" i="3"/>
  <c r="AO2471" i="3"/>
  <c r="AP2471" i="3"/>
  <c r="AQ2471" i="3"/>
  <c r="AR2471" i="3"/>
  <c r="AS2471" i="3"/>
  <c r="AT2471" i="3"/>
  <c r="AU2471" i="3"/>
  <c r="BC2471" i="3"/>
  <c r="C2472" i="3"/>
  <c r="D2472" i="3"/>
  <c r="E2472" i="3"/>
  <c r="F2472" i="3"/>
  <c r="G2472" i="3"/>
  <c r="H2472" i="3"/>
  <c r="J2472" i="3"/>
  <c r="K2472" i="3"/>
  <c r="L2472" i="3"/>
  <c r="M2472" i="3"/>
  <c r="AN2472" i="3"/>
  <c r="AO2472" i="3"/>
  <c r="AP2472" i="3"/>
  <c r="AQ2472" i="3"/>
  <c r="AR2472" i="3"/>
  <c r="AS2472" i="3"/>
  <c r="AT2472" i="3"/>
  <c r="AU2472" i="3"/>
  <c r="BC2472" i="3"/>
  <c r="C2473" i="3"/>
  <c r="D2473" i="3"/>
  <c r="E2473" i="3"/>
  <c r="F2473" i="3"/>
  <c r="G2473" i="3"/>
  <c r="H2473" i="3"/>
  <c r="J2473" i="3"/>
  <c r="K2473" i="3"/>
  <c r="L2473" i="3"/>
  <c r="M2473" i="3"/>
  <c r="AN2473" i="3"/>
  <c r="AO2473" i="3"/>
  <c r="AP2473" i="3"/>
  <c r="AQ2473" i="3"/>
  <c r="AR2473" i="3"/>
  <c r="AS2473" i="3"/>
  <c r="AT2473" i="3"/>
  <c r="AU2473" i="3"/>
  <c r="BC2473" i="3"/>
  <c r="C2474" i="3"/>
  <c r="D2474" i="3"/>
  <c r="E2474" i="3"/>
  <c r="F2474" i="3"/>
  <c r="G2474" i="3"/>
  <c r="H2474" i="3"/>
  <c r="J2474" i="3"/>
  <c r="K2474" i="3"/>
  <c r="L2474" i="3"/>
  <c r="M2474" i="3"/>
  <c r="AN2474" i="3"/>
  <c r="AO2474" i="3"/>
  <c r="AP2474" i="3"/>
  <c r="AQ2474" i="3"/>
  <c r="AR2474" i="3"/>
  <c r="AS2474" i="3"/>
  <c r="AT2474" i="3"/>
  <c r="AU2474" i="3"/>
  <c r="BC2474" i="3"/>
  <c r="C2475" i="3"/>
  <c r="D2475" i="3"/>
  <c r="E2475" i="3"/>
  <c r="F2475" i="3"/>
  <c r="G2475" i="3"/>
  <c r="H2475" i="3"/>
  <c r="J2475" i="3"/>
  <c r="K2475" i="3"/>
  <c r="L2475" i="3"/>
  <c r="M2475" i="3"/>
  <c r="AN2475" i="3"/>
  <c r="AO2475" i="3"/>
  <c r="AP2475" i="3"/>
  <c r="AQ2475" i="3"/>
  <c r="AR2475" i="3"/>
  <c r="AS2475" i="3"/>
  <c r="AT2475" i="3"/>
  <c r="AU2475" i="3"/>
  <c r="BC2475" i="3"/>
  <c r="C2476" i="3"/>
  <c r="D2476" i="3"/>
  <c r="E2476" i="3"/>
  <c r="F2476" i="3"/>
  <c r="G2476" i="3"/>
  <c r="H2476" i="3"/>
  <c r="J2476" i="3"/>
  <c r="K2476" i="3"/>
  <c r="L2476" i="3"/>
  <c r="M2476" i="3"/>
  <c r="AN2476" i="3"/>
  <c r="AO2476" i="3"/>
  <c r="AP2476" i="3"/>
  <c r="AQ2476" i="3"/>
  <c r="AR2476" i="3"/>
  <c r="AS2476" i="3"/>
  <c r="AT2476" i="3"/>
  <c r="AU2476" i="3"/>
  <c r="BC2476" i="3"/>
  <c r="C2477" i="3"/>
  <c r="D2477" i="3"/>
  <c r="E2477" i="3"/>
  <c r="F2477" i="3"/>
  <c r="G2477" i="3"/>
  <c r="H2477" i="3"/>
  <c r="J2477" i="3"/>
  <c r="K2477" i="3"/>
  <c r="L2477" i="3"/>
  <c r="M2477" i="3"/>
  <c r="AN2477" i="3"/>
  <c r="AO2477" i="3"/>
  <c r="AP2477" i="3"/>
  <c r="AQ2477" i="3"/>
  <c r="AR2477" i="3"/>
  <c r="AS2477" i="3"/>
  <c r="AT2477" i="3"/>
  <c r="AU2477" i="3"/>
  <c r="BC2477" i="3"/>
  <c r="C2478" i="3"/>
  <c r="D2478" i="3"/>
  <c r="E2478" i="3"/>
  <c r="F2478" i="3"/>
  <c r="G2478" i="3"/>
  <c r="H2478" i="3"/>
  <c r="J2478" i="3"/>
  <c r="K2478" i="3"/>
  <c r="L2478" i="3"/>
  <c r="M2478" i="3"/>
  <c r="AN2478" i="3"/>
  <c r="AO2478" i="3"/>
  <c r="AP2478" i="3"/>
  <c r="AQ2478" i="3"/>
  <c r="AR2478" i="3"/>
  <c r="AS2478" i="3"/>
  <c r="AT2478" i="3"/>
  <c r="AU2478" i="3"/>
  <c r="BC2478" i="3"/>
  <c r="C2479" i="3"/>
  <c r="D2479" i="3"/>
  <c r="E2479" i="3"/>
  <c r="F2479" i="3"/>
  <c r="G2479" i="3"/>
  <c r="H2479" i="3"/>
  <c r="J2479" i="3"/>
  <c r="K2479" i="3"/>
  <c r="L2479" i="3"/>
  <c r="M2479" i="3"/>
  <c r="AN2479" i="3"/>
  <c r="AO2479" i="3"/>
  <c r="AP2479" i="3"/>
  <c r="AQ2479" i="3"/>
  <c r="AR2479" i="3"/>
  <c r="AS2479" i="3"/>
  <c r="AT2479" i="3"/>
  <c r="AU2479" i="3"/>
  <c r="BC2479" i="3"/>
  <c r="C2480" i="3"/>
  <c r="D2480" i="3"/>
  <c r="E2480" i="3"/>
  <c r="F2480" i="3"/>
  <c r="G2480" i="3"/>
  <c r="H2480" i="3"/>
  <c r="J2480" i="3"/>
  <c r="K2480" i="3"/>
  <c r="L2480" i="3"/>
  <c r="M2480" i="3"/>
  <c r="AN2480" i="3"/>
  <c r="AO2480" i="3"/>
  <c r="AP2480" i="3"/>
  <c r="AQ2480" i="3"/>
  <c r="AR2480" i="3"/>
  <c r="AS2480" i="3"/>
  <c r="AT2480" i="3"/>
  <c r="AU2480" i="3"/>
  <c r="BC2480" i="3"/>
  <c r="C2481" i="3"/>
  <c r="D2481" i="3"/>
  <c r="E2481" i="3"/>
  <c r="F2481" i="3"/>
  <c r="G2481" i="3"/>
  <c r="H2481" i="3"/>
  <c r="J2481" i="3"/>
  <c r="K2481" i="3"/>
  <c r="L2481" i="3"/>
  <c r="M2481" i="3"/>
  <c r="AN2481" i="3"/>
  <c r="AO2481" i="3"/>
  <c r="AP2481" i="3"/>
  <c r="AQ2481" i="3"/>
  <c r="AR2481" i="3"/>
  <c r="AS2481" i="3"/>
  <c r="AT2481" i="3"/>
  <c r="AU2481" i="3"/>
  <c r="BC2481" i="3"/>
  <c r="C2482" i="3"/>
  <c r="D2482" i="3"/>
  <c r="E2482" i="3"/>
  <c r="F2482" i="3"/>
  <c r="G2482" i="3"/>
  <c r="H2482" i="3"/>
  <c r="J2482" i="3"/>
  <c r="K2482" i="3"/>
  <c r="L2482" i="3"/>
  <c r="M2482" i="3"/>
  <c r="AN2482" i="3"/>
  <c r="AO2482" i="3"/>
  <c r="AP2482" i="3"/>
  <c r="AQ2482" i="3"/>
  <c r="AR2482" i="3"/>
  <c r="AS2482" i="3"/>
  <c r="AT2482" i="3"/>
  <c r="AU2482" i="3"/>
  <c r="BC2482" i="3"/>
  <c r="C2483" i="3"/>
  <c r="D2483" i="3"/>
  <c r="E2483" i="3"/>
  <c r="F2483" i="3"/>
  <c r="G2483" i="3"/>
  <c r="H2483" i="3"/>
  <c r="J2483" i="3"/>
  <c r="K2483" i="3"/>
  <c r="L2483" i="3"/>
  <c r="M2483" i="3"/>
  <c r="AN2483" i="3"/>
  <c r="AO2483" i="3"/>
  <c r="AP2483" i="3"/>
  <c r="AQ2483" i="3"/>
  <c r="AR2483" i="3"/>
  <c r="AS2483" i="3"/>
  <c r="AT2483" i="3"/>
  <c r="AU2483" i="3"/>
  <c r="BC2483" i="3"/>
  <c r="C2484" i="3"/>
  <c r="D2484" i="3"/>
  <c r="E2484" i="3"/>
  <c r="F2484" i="3"/>
  <c r="G2484" i="3"/>
  <c r="H2484" i="3"/>
  <c r="J2484" i="3"/>
  <c r="K2484" i="3"/>
  <c r="L2484" i="3"/>
  <c r="M2484" i="3"/>
  <c r="AN2484" i="3"/>
  <c r="AO2484" i="3"/>
  <c r="AP2484" i="3"/>
  <c r="AQ2484" i="3"/>
  <c r="AR2484" i="3"/>
  <c r="AS2484" i="3"/>
  <c r="AT2484" i="3"/>
  <c r="AU2484" i="3"/>
  <c r="BC2484" i="3"/>
  <c r="C2485" i="3"/>
  <c r="D2485" i="3"/>
  <c r="E2485" i="3"/>
  <c r="F2485" i="3"/>
  <c r="G2485" i="3"/>
  <c r="H2485" i="3"/>
  <c r="J2485" i="3"/>
  <c r="K2485" i="3"/>
  <c r="L2485" i="3"/>
  <c r="M2485" i="3"/>
  <c r="AN2485" i="3"/>
  <c r="AO2485" i="3"/>
  <c r="AP2485" i="3"/>
  <c r="AQ2485" i="3"/>
  <c r="AR2485" i="3"/>
  <c r="AS2485" i="3"/>
  <c r="AT2485" i="3"/>
  <c r="AU2485" i="3"/>
  <c r="BC2485" i="3"/>
  <c r="C2486" i="3"/>
  <c r="D2486" i="3"/>
  <c r="E2486" i="3"/>
  <c r="F2486" i="3"/>
  <c r="G2486" i="3"/>
  <c r="H2486" i="3"/>
  <c r="J2486" i="3"/>
  <c r="K2486" i="3"/>
  <c r="L2486" i="3"/>
  <c r="M2486" i="3"/>
  <c r="AN2486" i="3"/>
  <c r="AO2486" i="3"/>
  <c r="AP2486" i="3"/>
  <c r="AQ2486" i="3"/>
  <c r="AR2486" i="3"/>
  <c r="AS2486" i="3"/>
  <c r="AT2486" i="3"/>
  <c r="AU2486" i="3"/>
  <c r="BC2486" i="3"/>
  <c r="C2487" i="3"/>
  <c r="D2487" i="3"/>
  <c r="E2487" i="3"/>
  <c r="F2487" i="3"/>
  <c r="G2487" i="3"/>
  <c r="H2487" i="3"/>
  <c r="J2487" i="3"/>
  <c r="K2487" i="3"/>
  <c r="L2487" i="3"/>
  <c r="M2487" i="3"/>
  <c r="AN2487" i="3"/>
  <c r="AO2487" i="3"/>
  <c r="AP2487" i="3"/>
  <c r="AQ2487" i="3"/>
  <c r="AR2487" i="3"/>
  <c r="AS2487" i="3"/>
  <c r="AT2487" i="3"/>
  <c r="AU2487" i="3"/>
  <c r="BC2487" i="3"/>
  <c r="C2488" i="3"/>
  <c r="D2488" i="3"/>
  <c r="E2488" i="3"/>
  <c r="F2488" i="3"/>
  <c r="G2488" i="3"/>
  <c r="H2488" i="3"/>
  <c r="J2488" i="3"/>
  <c r="K2488" i="3"/>
  <c r="L2488" i="3"/>
  <c r="M2488" i="3"/>
  <c r="AN2488" i="3"/>
  <c r="AO2488" i="3"/>
  <c r="AP2488" i="3"/>
  <c r="AQ2488" i="3"/>
  <c r="AR2488" i="3"/>
  <c r="AS2488" i="3"/>
  <c r="AT2488" i="3"/>
  <c r="AU2488" i="3"/>
  <c r="BC2488" i="3"/>
  <c r="C2489" i="3"/>
  <c r="D2489" i="3"/>
  <c r="E2489" i="3"/>
  <c r="F2489" i="3"/>
  <c r="G2489" i="3"/>
  <c r="H2489" i="3"/>
  <c r="J2489" i="3"/>
  <c r="K2489" i="3"/>
  <c r="L2489" i="3"/>
  <c r="M2489" i="3"/>
  <c r="AN2489" i="3"/>
  <c r="AO2489" i="3"/>
  <c r="AP2489" i="3"/>
  <c r="AQ2489" i="3"/>
  <c r="AR2489" i="3"/>
  <c r="AS2489" i="3"/>
  <c r="AT2489" i="3"/>
  <c r="AU2489" i="3"/>
  <c r="BC2489" i="3"/>
  <c r="C2490" i="3"/>
  <c r="D2490" i="3"/>
  <c r="E2490" i="3"/>
  <c r="F2490" i="3"/>
  <c r="G2490" i="3"/>
  <c r="H2490" i="3"/>
  <c r="J2490" i="3"/>
  <c r="K2490" i="3"/>
  <c r="L2490" i="3"/>
  <c r="M2490" i="3"/>
  <c r="AN2490" i="3"/>
  <c r="AO2490" i="3"/>
  <c r="AP2490" i="3"/>
  <c r="AQ2490" i="3"/>
  <c r="AR2490" i="3"/>
  <c r="AS2490" i="3"/>
  <c r="AT2490" i="3"/>
  <c r="AU2490" i="3"/>
  <c r="BC2490" i="3"/>
  <c r="C2491" i="3"/>
  <c r="D2491" i="3"/>
  <c r="E2491" i="3"/>
  <c r="F2491" i="3"/>
  <c r="G2491" i="3"/>
  <c r="H2491" i="3"/>
  <c r="J2491" i="3"/>
  <c r="K2491" i="3"/>
  <c r="L2491" i="3"/>
  <c r="M2491" i="3"/>
  <c r="AN2491" i="3"/>
  <c r="AO2491" i="3"/>
  <c r="AP2491" i="3"/>
  <c r="AQ2491" i="3"/>
  <c r="AR2491" i="3"/>
  <c r="AS2491" i="3"/>
  <c r="AT2491" i="3"/>
  <c r="AU2491" i="3"/>
  <c r="BC2491" i="3"/>
  <c r="C2492" i="3"/>
  <c r="D2492" i="3"/>
  <c r="E2492" i="3"/>
  <c r="F2492" i="3"/>
  <c r="G2492" i="3"/>
  <c r="H2492" i="3"/>
  <c r="J2492" i="3"/>
  <c r="K2492" i="3"/>
  <c r="L2492" i="3"/>
  <c r="M2492" i="3"/>
  <c r="AN2492" i="3"/>
  <c r="AO2492" i="3"/>
  <c r="AP2492" i="3"/>
  <c r="AQ2492" i="3"/>
  <c r="AR2492" i="3"/>
  <c r="AS2492" i="3"/>
  <c r="AT2492" i="3"/>
  <c r="AU2492" i="3"/>
  <c r="BC2492" i="3"/>
  <c r="C2493" i="3"/>
  <c r="D2493" i="3"/>
  <c r="E2493" i="3"/>
  <c r="F2493" i="3"/>
  <c r="G2493" i="3"/>
  <c r="H2493" i="3"/>
  <c r="J2493" i="3"/>
  <c r="K2493" i="3"/>
  <c r="L2493" i="3"/>
  <c r="M2493" i="3"/>
  <c r="AN2493" i="3"/>
  <c r="AO2493" i="3"/>
  <c r="AP2493" i="3"/>
  <c r="AQ2493" i="3"/>
  <c r="AR2493" i="3"/>
  <c r="AS2493" i="3"/>
  <c r="AT2493" i="3"/>
  <c r="AU2493" i="3"/>
  <c r="BC2493" i="3"/>
  <c r="C2494" i="3"/>
  <c r="D2494" i="3"/>
  <c r="E2494" i="3"/>
  <c r="F2494" i="3"/>
  <c r="G2494" i="3"/>
  <c r="H2494" i="3"/>
  <c r="J2494" i="3"/>
  <c r="K2494" i="3"/>
  <c r="L2494" i="3"/>
  <c r="M2494" i="3"/>
  <c r="AN2494" i="3"/>
  <c r="AO2494" i="3"/>
  <c r="AP2494" i="3"/>
  <c r="AQ2494" i="3"/>
  <c r="AR2494" i="3"/>
  <c r="AS2494" i="3"/>
  <c r="AT2494" i="3"/>
  <c r="AU2494" i="3"/>
  <c r="BC2494" i="3"/>
  <c r="C2495" i="3"/>
  <c r="D2495" i="3"/>
  <c r="E2495" i="3"/>
  <c r="F2495" i="3"/>
  <c r="G2495" i="3"/>
  <c r="H2495" i="3"/>
  <c r="J2495" i="3"/>
  <c r="K2495" i="3"/>
  <c r="L2495" i="3"/>
  <c r="M2495" i="3"/>
  <c r="AN2495" i="3"/>
  <c r="AO2495" i="3"/>
  <c r="AP2495" i="3"/>
  <c r="AQ2495" i="3"/>
  <c r="AR2495" i="3"/>
  <c r="AS2495" i="3"/>
  <c r="AT2495" i="3"/>
  <c r="AU2495" i="3"/>
  <c r="BC2495" i="3"/>
  <c r="C2496" i="3"/>
  <c r="D2496" i="3"/>
  <c r="E2496" i="3"/>
  <c r="F2496" i="3"/>
  <c r="G2496" i="3"/>
  <c r="H2496" i="3"/>
  <c r="J2496" i="3"/>
  <c r="K2496" i="3"/>
  <c r="L2496" i="3"/>
  <c r="M2496" i="3"/>
  <c r="AN2496" i="3"/>
  <c r="AO2496" i="3"/>
  <c r="AP2496" i="3"/>
  <c r="AQ2496" i="3"/>
  <c r="AR2496" i="3"/>
  <c r="AS2496" i="3"/>
  <c r="AT2496" i="3"/>
  <c r="AU2496" i="3"/>
  <c r="BC2496" i="3"/>
  <c r="C2497" i="3"/>
  <c r="D2497" i="3"/>
  <c r="E2497" i="3"/>
  <c r="F2497" i="3"/>
  <c r="G2497" i="3"/>
  <c r="H2497" i="3"/>
  <c r="J2497" i="3"/>
  <c r="K2497" i="3"/>
  <c r="L2497" i="3"/>
  <c r="M2497" i="3"/>
  <c r="AN2497" i="3"/>
  <c r="AO2497" i="3"/>
  <c r="AP2497" i="3"/>
  <c r="AQ2497" i="3"/>
  <c r="AR2497" i="3"/>
  <c r="AS2497" i="3"/>
  <c r="AT2497" i="3"/>
  <c r="AU2497" i="3"/>
  <c r="BC2497" i="3"/>
  <c r="C2498" i="3"/>
  <c r="D2498" i="3"/>
  <c r="E2498" i="3"/>
  <c r="F2498" i="3"/>
  <c r="G2498" i="3"/>
  <c r="H2498" i="3"/>
  <c r="J2498" i="3"/>
  <c r="K2498" i="3"/>
  <c r="L2498" i="3"/>
  <c r="M2498" i="3"/>
  <c r="AN2498" i="3"/>
  <c r="AO2498" i="3"/>
  <c r="AP2498" i="3"/>
  <c r="AQ2498" i="3"/>
  <c r="AR2498" i="3"/>
  <c r="AS2498" i="3"/>
  <c r="AT2498" i="3"/>
  <c r="AU2498" i="3"/>
  <c r="BC2498" i="3"/>
  <c r="C2499" i="3"/>
  <c r="D2499" i="3"/>
  <c r="E2499" i="3"/>
  <c r="F2499" i="3"/>
  <c r="G2499" i="3"/>
  <c r="H2499" i="3"/>
  <c r="J2499" i="3"/>
  <c r="K2499" i="3"/>
  <c r="L2499" i="3"/>
  <c r="M2499" i="3"/>
  <c r="AN2499" i="3"/>
  <c r="AO2499" i="3"/>
  <c r="AP2499" i="3"/>
  <c r="AQ2499" i="3"/>
  <c r="AR2499" i="3"/>
  <c r="AS2499" i="3"/>
  <c r="AT2499" i="3"/>
  <c r="AU2499" i="3"/>
  <c r="BC2499" i="3"/>
  <c r="C2500" i="3"/>
  <c r="D2500" i="3"/>
  <c r="E2500" i="3"/>
  <c r="F2500" i="3"/>
  <c r="G2500" i="3"/>
  <c r="H2500" i="3"/>
  <c r="J2500" i="3"/>
  <c r="K2500" i="3"/>
  <c r="L2500" i="3"/>
  <c r="M2500" i="3"/>
  <c r="AN2500" i="3"/>
  <c r="AO2500" i="3"/>
  <c r="AP2500" i="3"/>
  <c r="AQ2500" i="3"/>
  <c r="AR2500" i="3"/>
  <c r="AS2500" i="3"/>
  <c r="AT2500" i="3"/>
  <c r="AU2500" i="3"/>
  <c r="BC2500" i="3"/>
  <c r="C2501" i="3"/>
  <c r="D2501" i="3"/>
  <c r="E2501" i="3"/>
  <c r="F2501" i="3"/>
  <c r="G2501" i="3"/>
  <c r="H2501" i="3"/>
  <c r="J2501" i="3"/>
  <c r="K2501" i="3"/>
  <c r="L2501" i="3"/>
  <c r="M2501" i="3"/>
  <c r="AN2501" i="3"/>
  <c r="AO2501" i="3"/>
  <c r="AP2501" i="3"/>
  <c r="AQ2501" i="3"/>
  <c r="AR2501" i="3"/>
  <c r="AS2501" i="3"/>
  <c r="AT2501" i="3"/>
  <c r="AU2501" i="3"/>
  <c r="BC2501" i="3"/>
  <c r="C2502" i="3"/>
  <c r="D2502" i="3"/>
  <c r="E2502" i="3"/>
  <c r="F2502" i="3"/>
  <c r="G2502" i="3"/>
  <c r="H2502" i="3"/>
  <c r="J2502" i="3"/>
  <c r="K2502" i="3"/>
  <c r="L2502" i="3"/>
  <c r="M2502" i="3"/>
  <c r="AN2502" i="3"/>
  <c r="AO2502" i="3"/>
  <c r="AP2502" i="3"/>
  <c r="AQ2502" i="3"/>
  <c r="AR2502" i="3"/>
  <c r="AS2502" i="3"/>
  <c r="AT2502" i="3"/>
  <c r="AU2502" i="3"/>
  <c r="BC2502" i="3"/>
  <c r="C2503" i="3"/>
  <c r="D2503" i="3"/>
  <c r="E2503" i="3"/>
  <c r="F2503" i="3"/>
  <c r="G2503" i="3"/>
  <c r="H2503" i="3"/>
  <c r="J2503" i="3"/>
  <c r="K2503" i="3"/>
  <c r="L2503" i="3"/>
  <c r="M2503" i="3"/>
  <c r="AN2503" i="3"/>
  <c r="AO2503" i="3"/>
  <c r="AP2503" i="3"/>
  <c r="AQ2503" i="3"/>
  <c r="AR2503" i="3"/>
  <c r="AS2503" i="3"/>
  <c r="AT2503" i="3"/>
  <c r="AU2503" i="3"/>
  <c r="BC2503" i="3"/>
  <c r="C2504" i="3"/>
  <c r="D2504" i="3"/>
  <c r="E2504" i="3"/>
  <c r="F2504" i="3"/>
  <c r="G2504" i="3"/>
  <c r="H2504" i="3"/>
  <c r="J2504" i="3"/>
  <c r="K2504" i="3"/>
  <c r="L2504" i="3"/>
  <c r="M2504" i="3"/>
  <c r="AN2504" i="3"/>
  <c r="AO2504" i="3"/>
  <c r="AP2504" i="3"/>
  <c r="AQ2504" i="3"/>
  <c r="AR2504" i="3"/>
  <c r="AS2504" i="3"/>
  <c r="AT2504" i="3"/>
  <c r="AU2504" i="3"/>
  <c r="BC2504" i="3"/>
  <c r="C2505" i="3"/>
  <c r="D2505" i="3"/>
  <c r="E2505" i="3"/>
  <c r="F2505" i="3"/>
  <c r="G2505" i="3"/>
  <c r="H2505" i="3"/>
  <c r="J2505" i="3"/>
  <c r="K2505" i="3"/>
  <c r="L2505" i="3"/>
  <c r="M2505" i="3"/>
  <c r="AN2505" i="3"/>
  <c r="AO2505" i="3"/>
  <c r="AP2505" i="3"/>
  <c r="AQ2505" i="3"/>
  <c r="AR2505" i="3"/>
  <c r="AS2505" i="3"/>
  <c r="AT2505" i="3"/>
  <c r="AU2505" i="3"/>
  <c r="BC2505" i="3"/>
  <c r="C2506" i="3"/>
  <c r="D2506" i="3"/>
  <c r="E2506" i="3"/>
  <c r="F2506" i="3"/>
  <c r="G2506" i="3"/>
  <c r="H2506" i="3"/>
  <c r="J2506" i="3"/>
  <c r="K2506" i="3"/>
  <c r="L2506" i="3"/>
  <c r="M2506" i="3"/>
  <c r="AN2506" i="3"/>
  <c r="AO2506" i="3"/>
  <c r="AP2506" i="3"/>
  <c r="AQ2506" i="3"/>
  <c r="AR2506" i="3"/>
  <c r="AS2506" i="3"/>
  <c r="AT2506" i="3"/>
  <c r="AU2506" i="3"/>
  <c r="BC2506" i="3"/>
  <c r="C2507" i="3"/>
  <c r="D2507" i="3"/>
  <c r="E2507" i="3"/>
  <c r="F2507" i="3"/>
  <c r="G2507" i="3"/>
  <c r="H2507" i="3"/>
  <c r="J2507" i="3"/>
  <c r="K2507" i="3"/>
  <c r="L2507" i="3"/>
  <c r="M2507" i="3"/>
  <c r="AN2507" i="3"/>
  <c r="AO2507" i="3"/>
  <c r="AP2507" i="3"/>
  <c r="AQ2507" i="3"/>
  <c r="AR2507" i="3"/>
  <c r="AS2507" i="3"/>
  <c r="AT2507" i="3"/>
  <c r="AU2507" i="3"/>
  <c r="BC2507" i="3"/>
  <c r="C2508" i="3"/>
  <c r="D2508" i="3"/>
  <c r="E2508" i="3"/>
  <c r="F2508" i="3"/>
  <c r="G2508" i="3"/>
  <c r="H2508" i="3"/>
  <c r="J2508" i="3"/>
  <c r="K2508" i="3"/>
  <c r="L2508" i="3"/>
  <c r="M2508" i="3"/>
  <c r="AN2508" i="3"/>
  <c r="AO2508" i="3"/>
  <c r="AP2508" i="3"/>
  <c r="AQ2508" i="3"/>
  <c r="AR2508" i="3"/>
  <c r="AS2508" i="3"/>
  <c r="AT2508" i="3"/>
  <c r="AU2508" i="3"/>
  <c r="BC2508" i="3"/>
  <c r="C2509" i="3"/>
  <c r="D2509" i="3"/>
  <c r="E2509" i="3"/>
  <c r="F2509" i="3"/>
  <c r="G2509" i="3"/>
  <c r="H2509" i="3"/>
  <c r="J2509" i="3"/>
  <c r="K2509" i="3"/>
  <c r="L2509" i="3"/>
  <c r="M2509" i="3"/>
  <c r="AN2509" i="3"/>
  <c r="AO2509" i="3"/>
  <c r="AP2509" i="3"/>
  <c r="AQ2509" i="3"/>
  <c r="AR2509" i="3"/>
  <c r="AS2509" i="3"/>
  <c r="AT2509" i="3"/>
  <c r="AU2509" i="3"/>
  <c r="BC2509" i="3"/>
  <c r="C2510" i="3"/>
  <c r="D2510" i="3"/>
  <c r="E2510" i="3"/>
  <c r="F2510" i="3"/>
  <c r="G2510" i="3"/>
  <c r="H2510" i="3"/>
  <c r="J2510" i="3"/>
  <c r="K2510" i="3"/>
  <c r="L2510" i="3"/>
  <c r="M2510" i="3"/>
  <c r="AN2510" i="3"/>
  <c r="AO2510" i="3"/>
  <c r="AP2510" i="3"/>
  <c r="AQ2510" i="3"/>
  <c r="AR2510" i="3"/>
  <c r="AS2510" i="3"/>
  <c r="AT2510" i="3"/>
  <c r="AU2510" i="3"/>
  <c r="BC2510" i="3"/>
  <c r="C2511" i="3"/>
  <c r="D2511" i="3"/>
  <c r="E2511" i="3"/>
  <c r="F2511" i="3"/>
  <c r="G2511" i="3"/>
  <c r="H2511" i="3"/>
  <c r="J2511" i="3"/>
  <c r="K2511" i="3"/>
  <c r="L2511" i="3"/>
  <c r="M2511" i="3"/>
  <c r="AN2511" i="3"/>
  <c r="AO2511" i="3"/>
  <c r="AP2511" i="3"/>
  <c r="AQ2511" i="3"/>
  <c r="AR2511" i="3"/>
  <c r="AS2511" i="3"/>
  <c r="AT2511" i="3"/>
  <c r="AU2511" i="3"/>
  <c r="BC2511" i="3"/>
  <c r="C2512" i="3"/>
  <c r="D2512" i="3"/>
  <c r="E2512" i="3"/>
  <c r="F2512" i="3"/>
  <c r="G2512" i="3"/>
  <c r="H2512" i="3"/>
  <c r="J2512" i="3"/>
  <c r="K2512" i="3"/>
  <c r="L2512" i="3"/>
  <c r="M2512" i="3"/>
  <c r="AN2512" i="3"/>
  <c r="AO2512" i="3"/>
  <c r="AP2512" i="3"/>
  <c r="AQ2512" i="3"/>
  <c r="AR2512" i="3"/>
  <c r="AS2512" i="3"/>
  <c r="AT2512" i="3"/>
  <c r="AU2512" i="3"/>
  <c r="BC2512" i="3"/>
  <c r="C2513" i="3"/>
  <c r="D2513" i="3"/>
  <c r="E2513" i="3"/>
  <c r="F2513" i="3"/>
  <c r="G2513" i="3"/>
  <c r="H2513" i="3"/>
  <c r="J2513" i="3"/>
  <c r="K2513" i="3"/>
  <c r="L2513" i="3"/>
  <c r="M2513" i="3"/>
  <c r="AN2513" i="3"/>
  <c r="AO2513" i="3"/>
  <c r="AP2513" i="3"/>
  <c r="AQ2513" i="3"/>
  <c r="AR2513" i="3"/>
  <c r="AS2513" i="3"/>
  <c r="AT2513" i="3"/>
  <c r="AU2513" i="3"/>
  <c r="BC2513" i="3"/>
  <c r="C2514" i="3"/>
  <c r="D2514" i="3"/>
  <c r="E2514" i="3"/>
  <c r="F2514" i="3"/>
  <c r="G2514" i="3"/>
  <c r="H2514" i="3"/>
  <c r="J2514" i="3"/>
  <c r="K2514" i="3"/>
  <c r="L2514" i="3"/>
  <c r="M2514" i="3"/>
  <c r="AN2514" i="3"/>
  <c r="AO2514" i="3"/>
  <c r="AP2514" i="3"/>
  <c r="AQ2514" i="3"/>
  <c r="AR2514" i="3"/>
  <c r="AS2514" i="3"/>
  <c r="AT2514" i="3"/>
  <c r="AU2514" i="3"/>
  <c r="BC2514" i="3"/>
  <c r="C2515" i="3"/>
  <c r="D2515" i="3"/>
  <c r="E2515" i="3"/>
  <c r="F2515" i="3"/>
  <c r="G2515" i="3"/>
  <c r="H2515" i="3"/>
  <c r="J2515" i="3"/>
  <c r="K2515" i="3"/>
  <c r="L2515" i="3"/>
  <c r="M2515" i="3"/>
  <c r="AN2515" i="3"/>
  <c r="AO2515" i="3"/>
  <c r="AP2515" i="3"/>
  <c r="AQ2515" i="3"/>
  <c r="AR2515" i="3"/>
  <c r="AS2515" i="3"/>
  <c r="AT2515" i="3"/>
  <c r="AU2515" i="3"/>
  <c r="BC2515" i="3"/>
  <c r="C2516" i="3"/>
  <c r="D2516" i="3"/>
  <c r="E2516" i="3"/>
  <c r="F2516" i="3"/>
  <c r="G2516" i="3"/>
  <c r="H2516" i="3"/>
  <c r="J2516" i="3"/>
  <c r="K2516" i="3"/>
  <c r="L2516" i="3"/>
  <c r="M2516" i="3"/>
  <c r="AN2516" i="3"/>
  <c r="AO2516" i="3"/>
  <c r="AP2516" i="3"/>
  <c r="AQ2516" i="3"/>
  <c r="AR2516" i="3"/>
  <c r="AS2516" i="3"/>
  <c r="AT2516" i="3"/>
  <c r="AU2516" i="3"/>
  <c r="BC2516" i="3"/>
  <c r="C2517" i="3"/>
  <c r="D2517" i="3"/>
  <c r="E2517" i="3"/>
  <c r="F2517" i="3"/>
  <c r="G2517" i="3"/>
  <c r="H2517" i="3"/>
  <c r="J2517" i="3"/>
  <c r="K2517" i="3"/>
  <c r="L2517" i="3"/>
  <c r="M2517" i="3"/>
  <c r="AN2517" i="3"/>
  <c r="AO2517" i="3"/>
  <c r="AP2517" i="3"/>
  <c r="AQ2517" i="3"/>
  <c r="AR2517" i="3"/>
  <c r="AS2517" i="3"/>
  <c r="AT2517" i="3"/>
  <c r="AU2517" i="3"/>
  <c r="BC2517" i="3"/>
  <c r="C2518" i="3"/>
  <c r="D2518" i="3"/>
  <c r="E2518" i="3"/>
  <c r="F2518" i="3"/>
  <c r="G2518" i="3"/>
  <c r="H2518" i="3"/>
  <c r="J2518" i="3"/>
  <c r="K2518" i="3"/>
  <c r="L2518" i="3"/>
  <c r="M2518" i="3"/>
  <c r="AN2518" i="3"/>
  <c r="AO2518" i="3"/>
  <c r="AP2518" i="3"/>
  <c r="AQ2518" i="3"/>
  <c r="AR2518" i="3"/>
  <c r="AS2518" i="3"/>
  <c r="AT2518" i="3"/>
  <c r="AU2518" i="3"/>
  <c r="BC2518" i="3"/>
  <c r="C2519" i="3"/>
  <c r="D2519" i="3"/>
  <c r="E2519" i="3"/>
  <c r="F2519" i="3"/>
  <c r="G2519" i="3"/>
  <c r="H2519" i="3"/>
  <c r="J2519" i="3"/>
  <c r="K2519" i="3"/>
  <c r="L2519" i="3"/>
  <c r="M2519" i="3"/>
  <c r="AN2519" i="3"/>
  <c r="AO2519" i="3"/>
  <c r="AP2519" i="3"/>
  <c r="AQ2519" i="3"/>
  <c r="AR2519" i="3"/>
  <c r="AS2519" i="3"/>
  <c r="AT2519" i="3"/>
  <c r="AU2519" i="3"/>
  <c r="BC2519" i="3"/>
  <c r="C2520" i="3"/>
  <c r="D2520" i="3"/>
  <c r="E2520" i="3"/>
  <c r="F2520" i="3"/>
  <c r="G2520" i="3"/>
  <c r="H2520" i="3"/>
  <c r="J2520" i="3"/>
  <c r="K2520" i="3"/>
  <c r="L2520" i="3"/>
  <c r="M2520" i="3"/>
  <c r="AN2520" i="3"/>
  <c r="AO2520" i="3"/>
  <c r="AP2520" i="3"/>
  <c r="AQ2520" i="3"/>
  <c r="AR2520" i="3"/>
  <c r="AS2520" i="3"/>
  <c r="AT2520" i="3"/>
  <c r="AU2520" i="3"/>
  <c r="BC2520" i="3"/>
  <c r="C2521" i="3"/>
  <c r="D2521" i="3"/>
  <c r="E2521" i="3"/>
  <c r="F2521" i="3"/>
  <c r="G2521" i="3"/>
  <c r="H2521" i="3"/>
  <c r="J2521" i="3"/>
  <c r="K2521" i="3"/>
  <c r="L2521" i="3"/>
  <c r="M2521" i="3"/>
  <c r="AN2521" i="3"/>
  <c r="AO2521" i="3"/>
  <c r="AP2521" i="3"/>
  <c r="AQ2521" i="3"/>
  <c r="AR2521" i="3"/>
  <c r="AS2521" i="3"/>
  <c r="AT2521" i="3"/>
  <c r="AU2521" i="3"/>
  <c r="BC2521" i="3"/>
  <c r="C2522" i="3"/>
  <c r="D2522" i="3"/>
  <c r="E2522" i="3"/>
  <c r="F2522" i="3"/>
  <c r="G2522" i="3"/>
  <c r="H2522" i="3"/>
  <c r="J2522" i="3"/>
  <c r="K2522" i="3"/>
  <c r="L2522" i="3"/>
  <c r="M2522" i="3"/>
  <c r="AN2522" i="3"/>
  <c r="AO2522" i="3"/>
  <c r="AP2522" i="3"/>
  <c r="AQ2522" i="3"/>
  <c r="AR2522" i="3"/>
  <c r="AS2522" i="3"/>
  <c r="AT2522" i="3"/>
  <c r="AU2522" i="3"/>
  <c r="BC2522" i="3"/>
  <c r="C2523" i="3"/>
  <c r="D2523" i="3"/>
  <c r="E2523" i="3"/>
  <c r="F2523" i="3"/>
  <c r="G2523" i="3"/>
  <c r="H2523" i="3"/>
  <c r="J2523" i="3"/>
  <c r="K2523" i="3"/>
  <c r="L2523" i="3"/>
  <c r="M2523" i="3"/>
  <c r="AN2523" i="3"/>
  <c r="AO2523" i="3"/>
  <c r="AP2523" i="3"/>
  <c r="AQ2523" i="3"/>
  <c r="AR2523" i="3"/>
  <c r="AS2523" i="3"/>
  <c r="AT2523" i="3"/>
  <c r="AU2523" i="3"/>
  <c r="BC2523" i="3"/>
  <c r="C2524" i="3"/>
  <c r="D2524" i="3"/>
  <c r="E2524" i="3"/>
  <c r="F2524" i="3"/>
  <c r="G2524" i="3"/>
  <c r="H2524" i="3"/>
  <c r="J2524" i="3"/>
  <c r="K2524" i="3"/>
  <c r="L2524" i="3"/>
  <c r="M2524" i="3"/>
  <c r="AN2524" i="3"/>
  <c r="AO2524" i="3"/>
  <c r="AP2524" i="3"/>
  <c r="AQ2524" i="3"/>
  <c r="AR2524" i="3"/>
  <c r="AS2524" i="3"/>
  <c r="AT2524" i="3"/>
  <c r="AU2524" i="3"/>
  <c r="C2526" i="3"/>
  <c r="D2526" i="3"/>
  <c r="E2526" i="3"/>
  <c r="F2526" i="3"/>
  <c r="G2526" i="3"/>
  <c r="H2526" i="3"/>
  <c r="J2526" i="3"/>
  <c r="K2526" i="3"/>
  <c r="L2526" i="3"/>
  <c r="M2526" i="3"/>
  <c r="AN2526" i="3"/>
  <c r="AO2526" i="3"/>
  <c r="AP2526" i="3"/>
  <c r="AQ2526" i="3"/>
  <c r="AR2526" i="3"/>
  <c r="AS2526" i="3"/>
  <c r="AT2526" i="3"/>
  <c r="AU2526" i="3"/>
  <c r="BC2526" i="3"/>
  <c r="C2527" i="3"/>
  <c r="D2527" i="3"/>
  <c r="E2527" i="3"/>
  <c r="F2527" i="3"/>
  <c r="G2527" i="3"/>
  <c r="H2527" i="3"/>
  <c r="J2527" i="3"/>
  <c r="K2527" i="3"/>
  <c r="L2527" i="3"/>
  <c r="M2527" i="3"/>
  <c r="AN2527" i="3"/>
  <c r="AO2527" i="3"/>
  <c r="AP2527" i="3"/>
  <c r="AQ2527" i="3"/>
  <c r="AR2527" i="3"/>
  <c r="AS2527" i="3"/>
  <c r="AT2527" i="3"/>
  <c r="AU2527" i="3"/>
  <c r="BC2527" i="3"/>
  <c r="C2528" i="3"/>
  <c r="D2528" i="3"/>
  <c r="E2528" i="3"/>
  <c r="F2528" i="3"/>
  <c r="G2528" i="3"/>
  <c r="H2528" i="3"/>
  <c r="J2528" i="3"/>
  <c r="K2528" i="3"/>
  <c r="L2528" i="3"/>
  <c r="M2528" i="3"/>
  <c r="AN2528" i="3"/>
  <c r="AO2528" i="3"/>
  <c r="AP2528" i="3"/>
  <c r="AQ2528" i="3"/>
  <c r="AR2528" i="3"/>
  <c r="AS2528" i="3"/>
  <c r="AT2528" i="3"/>
  <c r="AU2528" i="3"/>
  <c r="BC2528" i="3"/>
  <c r="C2529" i="3"/>
  <c r="D2529" i="3"/>
  <c r="E2529" i="3"/>
  <c r="F2529" i="3"/>
  <c r="G2529" i="3"/>
  <c r="H2529" i="3"/>
  <c r="J2529" i="3"/>
  <c r="K2529" i="3"/>
  <c r="L2529" i="3"/>
  <c r="M2529" i="3"/>
  <c r="AN2529" i="3"/>
  <c r="AO2529" i="3"/>
  <c r="AP2529" i="3"/>
  <c r="AQ2529" i="3"/>
  <c r="AR2529" i="3"/>
  <c r="AS2529" i="3"/>
  <c r="AT2529" i="3"/>
  <c r="AU2529" i="3"/>
  <c r="BC2529" i="3"/>
  <c r="C2530" i="3"/>
  <c r="D2530" i="3"/>
  <c r="E2530" i="3"/>
  <c r="F2530" i="3"/>
  <c r="G2530" i="3"/>
  <c r="H2530" i="3"/>
  <c r="J2530" i="3"/>
  <c r="K2530" i="3"/>
  <c r="L2530" i="3"/>
  <c r="M2530" i="3"/>
  <c r="AN2530" i="3"/>
  <c r="AO2530" i="3"/>
  <c r="AP2530" i="3"/>
  <c r="AQ2530" i="3"/>
  <c r="AR2530" i="3"/>
  <c r="AS2530" i="3"/>
  <c r="AT2530" i="3"/>
  <c r="AU2530" i="3"/>
  <c r="BC2530" i="3"/>
  <c r="C2531" i="3"/>
  <c r="D2531" i="3"/>
  <c r="E2531" i="3"/>
  <c r="F2531" i="3"/>
  <c r="G2531" i="3"/>
  <c r="H2531" i="3"/>
  <c r="J2531" i="3"/>
  <c r="K2531" i="3"/>
  <c r="L2531" i="3"/>
  <c r="M2531" i="3"/>
  <c r="AN2531" i="3"/>
  <c r="AO2531" i="3"/>
  <c r="AP2531" i="3"/>
  <c r="AQ2531" i="3"/>
  <c r="AR2531" i="3"/>
  <c r="AS2531" i="3"/>
  <c r="AT2531" i="3"/>
  <c r="AU2531" i="3"/>
  <c r="BC2531" i="3"/>
  <c r="C2532" i="3"/>
  <c r="D2532" i="3"/>
  <c r="E2532" i="3"/>
  <c r="F2532" i="3"/>
  <c r="G2532" i="3"/>
  <c r="H2532" i="3"/>
  <c r="J2532" i="3"/>
  <c r="K2532" i="3"/>
  <c r="L2532" i="3"/>
  <c r="M2532" i="3"/>
  <c r="AN2532" i="3"/>
  <c r="AO2532" i="3"/>
  <c r="AP2532" i="3"/>
  <c r="AQ2532" i="3"/>
  <c r="AR2532" i="3"/>
  <c r="AS2532" i="3"/>
  <c r="AT2532" i="3"/>
  <c r="AU2532" i="3"/>
  <c r="BC2532" i="3"/>
  <c r="C2533" i="3"/>
  <c r="D2533" i="3"/>
  <c r="E2533" i="3"/>
  <c r="F2533" i="3"/>
  <c r="G2533" i="3"/>
  <c r="H2533" i="3"/>
  <c r="J2533" i="3"/>
  <c r="K2533" i="3"/>
  <c r="L2533" i="3"/>
  <c r="M2533" i="3"/>
  <c r="AN2533" i="3"/>
  <c r="AO2533" i="3"/>
  <c r="AP2533" i="3"/>
  <c r="AQ2533" i="3"/>
  <c r="AR2533" i="3"/>
  <c r="AS2533" i="3"/>
  <c r="AT2533" i="3"/>
  <c r="AU2533" i="3"/>
  <c r="BC2533" i="3"/>
  <c r="C2534" i="3"/>
  <c r="D2534" i="3"/>
  <c r="E2534" i="3"/>
  <c r="F2534" i="3"/>
  <c r="G2534" i="3"/>
  <c r="H2534" i="3"/>
  <c r="J2534" i="3"/>
  <c r="K2534" i="3"/>
  <c r="L2534" i="3"/>
  <c r="M2534" i="3"/>
  <c r="AN2534" i="3"/>
  <c r="AO2534" i="3"/>
  <c r="AP2534" i="3"/>
  <c r="AQ2534" i="3"/>
  <c r="AR2534" i="3"/>
  <c r="AS2534" i="3"/>
  <c r="AT2534" i="3"/>
  <c r="AU2534" i="3"/>
  <c r="BC2534" i="3"/>
  <c r="C2535" i="3"/>
  <c r="D2535" i="3"/>
  <c r="E2535" i="3"/>
  <c r="F2535" i="3"/>
  <c r="G2535" i="3"/>
  <c r="H2535" i="3"/>
  <c r="J2535" i="3"/>
  <c r="K2535" i="3"/>
  <c r="L2535" i="3"/>
  <c r="M2535" i="3"/>
  <c r="AN2535" i="3"/>
  <c r="AO2535" i="3"/>
  <c r="AP2535" i="3"/>
  <c r="AQ2535" i="3"/>
  <c r="AR2535" i="3"/>
  <c r="AS2535" i="3"/>
  <c r="AT2535" i="3"/>
  <c r="AU2535" i="3"/>
  <c r="BC2535" i="3"/>
  <c r="C2536" i="3"/>
  <c r="D2536" i="3"/>
  <c r="E2536" i="3"/>
  <c r="F2536" i="3"/>
  <c r="G2536" i="3"/>
  <c r="H2536" i="3"/>
  <c r="J2536" i="3"/>
  <c r="K2536" i="3"/>
  <c r="L2536" i="3"/>
  <c r="M2536" i="3"/>
  <c r="AN2536" i="3"/>
  <c r="AO2536" i="3"/>
  <c r="AP2536" i="3"/>
  <c r="AQ2536" i="3"/>
  <c r="AR2536" i="3"/>
  <c r="AS2536" i="3"/>
  <c r="AT2536" i="3"/>
  <c r="AU2536" i="3"/>
  <c r="BC2536" i="3"/>
  <c r="C2537" i="3"/>
  <c r="D2537" i="3"/>
  <c r="E2537" i="3"/>
  <c r="F2537" i="3"/>
  <c r="G2537" i="3"/>
  <c r="H2537" i="3"/>
  <c r="J2537" i="3"/>
  <c r="K2537" i="3"/>
  <c r="L2537" i="3"/>
  <c r="M2537" i="3"/>
  <c r="AN2537" i="3"/>
  <c r="AO2537" i="3"/>
  <c r="AP2537" i="3"/>
  <c r="AQ2537" i="3"/>
  <c r="AR2537" i="3"/>
  <c r="AS2537" i="3"/>
  <c r="AT2537" i="3"/>
  <c r="AU2537" i="3"/>
  <c r="BC2537" i="3"/>
  <c r="C2538" i="3"/>
  <c r="D2538" i="3"/>
  <c r="E2538" i="3"/>
  <c r="F2538" i="3"/>
  <c r="G2538" i="3"/>
  <c r="H2538" i="3"/>
  <c r="J2538" i="3"/>
  <c r="K2538" i="3"/>
  <c r="L2538" i="3"/>
  <c r="M2538" i="3"/>
  <c r="AN2538" i="3"/>
  <c r="AO2538" i="3"/>
  <c r="AP2538" i="3"/>
  <c r="AQ2538" i="3"/>
  <c r="AR2538" i="3"/>
  <c r="AS2538" i="3"/>
  <c r="AT2538" i="3"/>
  <c r="AU2538" i="3"/>
  <c r="BC2538" i="3"/>
  <c r="C2539" i="3"/>
  <c r="D2539" i="3"/>
  <c r="E2539" i="3"/>
  <c r="F2539" i="3"/>
  <c r="G2539" i="3"/>
  <c r="H2539" i="3"/>
  <c r="J2539" i="3"/>
  <c r="K2539" i="3"/>
  <c r="L2539" i="3"/>
  <c r="M2539" i="3"/>
  <c r="AN2539" i="3"/>
  <c r="AO2539" i="3"/>
  <c r="AP2539" i="3"/>
  <c r="AQ2539" i="3"/>
  <c r="AR2539" i="3"/>
  <c r="AS2539" i="3"/>
  <c r="AT2539" i="3"/>
  <c r="AU2539" i="3"/>
  <c r="BC2539" i="3"/>
  <c r="C2540" i="3"/>
  <c r="D2540" i="3"/>
  <c r="E2540" i="3"/>
  <c r="F2540" i="3"/>
  <c r="G2540" i="3"/>
  <c r="H2540" i="3"/>
  <c r="J2540" i="3"/>
  <c r="K2540" i="3"/>
  <c r="L2540" i="3"/>
  <c r="M2540" i="3"/>
  <c r="AN2540" i="3"/>
  <c r="AO2540" i="3"/>
  <c r="AP2540" i="3"/>
  <c r="AQ2540" i="3"/>
  <c r="AR2540" i="3"/>
  <c r="AS2540" i="3"/>
  <c r="AT2540" i="3"/>
  <c r="AU2540" i="3"/>
  <c r="BC2540" i="3"/>
  <c r="C2541" i="3"/>
  <c r="D2541" i="3"/>
  <c r="E2541" i="3"/>
  <c r="F2541" i="3"/>
  <c r="G2541" i="3"/>
  <c r="H2541" i="3"/>
  <c r="J2541" i="3"/>
  <c r="K2541" i="3"/>
  <c r="L2541" i="3"/>
  <c r="M2541" i="3"/>
  <c r="AN2541" i="3"/>
  <c r="AO2541" i="3"/>
  <c r="AP2541" i="3"/>
  <c r="AQ2541" i="3"/>
  <c r="AR2541" i="3"/>
  <c r="AS2541" i="3"/>
  <c r="AT2541" i="3"/>
  <c r="AU2541" i="3"/>
  <c r="BC2541" i="3"/>
  <c r="C2542" i="3"/>
  <c r="D2542" i="3"/>
  <c r="E2542" i="3"/>
  <c r="F2542" i="3"/>
  <c r="G2542" i="3"/>
  <c r="H2542" i="3"/>
  <c r="J2542" i="3"/>
  <c r="K2542" i="3"/>
  <c r="L2542" i="3"/>
  <c r="M2542" i="3"/>
  <c r="AN2542" i="3"/>
  <c r="AO2542" i="3"/>
  <c r="AP2542" i="3"/>
  <c r="AQ2542" i="3"/>
  <c r="AR2542" i="3"/>
  <c r="AS2542" i="3"/>
  <c r="AT2542" i="3"/>
  <c r="AU2542" i="3"/>
  <c r="BC2542" i="3"/>
  <c r="C2543" i="3"/>
  <c r="D2543" i="3"/>
  <c r="E2543" i="3"/>
  <c r="F2543" i="3"/>
  <c r="G2543" i="3"/>
  <c r="H2543" i="3"/>
  <c r="J2543" i="3"/>
  <c r="K2543" i="3"/>
  <c r="L2543" i="3"/>
  <c r="M2543" i="3"/>
  <c r="AN2543" i="3"/>
  <c r="AO2543" i="3"/>
  <c r="AP2543" i="3"/>
  <c r="AQ2543" i="3"/>
  <c r="AR2543" i="3"/>
  <c r="AS2543" i="3"/>
  <c r="AT2543" i="3"/>
  <c r="AU2543" i="3"/>
  <c r="BC2543" i="3"/>
  <c r="C2544" i="3"/>
  <c r="D2544" i="3"/>
  <c r="E2544" i="3"/>
  <c r="F2544" i="3"/>
  <c r="G2544" i="3"/>
  <c r="H2544" i="3"/>
  <c r="J2544" i="3"/>
  <c r="K2544" i="3"/>
  <c r="L2544" i="3"/>
  <c r="M2544" i="3"/>
  <c r="AN2544" i="3"/>
  <c r="AO2544" i="3"/>
  <c r="AP2544" i="3"/>
  <c r="AQ2544" i="3"/>
  <c r="AR2544" i="3"/>
  <c r="AS2544" i="3"/>
  <c r="AT2544" i="3"/>
  <c r="AU2544" i="3"/>
  <c r="BC2544" i="3"/>
  <c r="C2545" i="3"/>
  <c r="D2545" i="3"/>
  <c r="E2545" i="3"/>
  <c r="F2545" i="3"/>
  <c r="G2545" i="3"/>
  <c r="H2545" i="3"/>
  <c r="J2545" i="3"/>
  <c r="K2545" i="3"/>
  <c r="L2545" i="3"/>
  <c r="M2545" i="3"/>
  <c r="AN2545" i="3"/>
  <c r="AO2545" i="3"/>
  <c r="AP2545" i="3"/>
  <c r="AQ2545" i="3"/>
  <c r="AR2545" i="3"/>
  <c r="AS2545" i="3"/>
  <c r="AT2545" i="3"/>
  <c r="AU2545" i="3"/>
  <c r="BC2545" i="3"/>
  <c r="C2546" i="3"/>
  <c r="D2546" i="3"/>
  <c r="E2546" i="3"/>
  <c r="F2546" i="3"/>
  <c r="G2546" i="3"/>
  <c r="H2546" i="3"/>
  <c r="J2546" i="3"/>
  <c r="K2546" i="3"/>
  <c r="L2546" i="3"/>
  <c r="M2546" i="3"/>
  <c r="AN2546" i="3"/>
  <c r="AO2546" i="3"/>
  <c r="AP2546" i="3"/>
  <c r="AQ2546" i="3"/>
  <c r="AR2546" i="3"/>
  <c r="AS2546" i="3"/>
  <c r="AT2546" i="3"/>
  <c r="AU2546" i="3"/>
  <c r="BC2546" i="3"/>
  <c r="C2547" i="3"/>
  <c r="D2547" i="3"/>
  <c r="E2547" i="3"/>
  <c r="F2547" i="3"/>
  <c r="G2547" i="3"/>
  <c r="H2547" i="3"/>
  <c r="J2547" i="3"/>
  <c r="K2547" i="3"/>
  <c r="L2547" i="3"/>
  <c r="M2547" i="3"/>
  <c r="AN2547" i="3"/>
  <c r="AO2547" i="3"/>
  <c r="AP2547" i="3"/>
  <c r="AQ2547" i="3"/>
  <c r="AR2547" i="3"/>
  <c r="AS2547" i="3"/>
  <c r="AT2547" i="3"/>
  <c r="AU2547" i="3"/>
  <c r="BC2547" i="3"/>
  <c r="C2548" i="3"/>
  <c r="D2548" i="3"/>
  <c r="E2548" i="3"/>
  <c r="F2548" i="3"/>
  <c r="G2548" i="3"/>
  <c r="H2548" i="3"/>
  <c r="J2548" i="3"/>
  <c r="K2548" i="3"/>
  <c r="L2548" i="3"/>
  <c r="M2548" i="3"/>
  <c r="AN2548" i="3"/>
  <c r="AO2548" i="3"/>
  <c r="AP2548" i="3"/>
  <c r="AQ2548" i="3"/>
  <c r="AR2548" i="3"/>
  <c r="AS2548" i="3"/>
  <c r="AT2548" i="3"/>
  <c r="AU2548" i="3"/>
  <c r="BC2548" i="3"/>
  <c r="C2549" i="3"/>
  <c r="D2549" i="3"/>
  <c r="E2549" i="3"/>
  <c r="F2549" i="3"/>
  <c r="G2549" i="3"/>
  <c r="H2549" i="3"/>
  <c r="J2549" i="3"/>
  <c r="K2549" i="3"/>
  <c r="L2549" i="3"/>
  <c r="M2549" i="3"/>
  <c r="AN2549" i="3"/>
  <c r="AO2549" i="3"/>
  <c r="AP2549" i="3"/>
  <c r="AQ2549" i="3"/>
  <c r="AR2549" i="3"/>
  <c r="AS2549" i="3"/>
  <c r="AT2549" i="3"/>
  <c r="AU2549" i="3"/>
  <c r="BC2549" i="3"/>
  <c r="C2550" i="3"/>
  <c r="D2550" i="3"/>
  <c r="E2550" i="3"/>
  <c r="F2550" i="3"/>
  <c r="G2550" i="3"/>
  <c r="H2550" i="3"/>
  <c r="J2550" i="3"/>
  <c r="K2550" i="3"/>
  <c r="L2550" i="3"/>
  <c r="M2550" i="3"/>
  <c r="AN2550" i="3"/>
  <c r="AO2550" i="3"/>
  <c r="AP2550" i="3"/>
  <c r="AQ2550" i="3"/>
  <c r="AR2550" i="3"/>
  <c r="AS2550" i="3"/>
  <c r="AT2550" i="3"/>
  <c r="AU2550" i="3"/>
  <c r="BC2550" i="3"/>
  <c r="C2551" i="3"/>
  <c r="D2551" i="3"/>
  <c r="E2551" i="3"/>
  <c r="F2551" i="3"/>
  <c r="G2551" i="3"/>
  <c r="H2551" i="3"/>
  <c r="J2551" i="3"/>
  <c r="K2551" i="3"/>
  <c r="L2551" i="3"/>
  <c r="M2551" i="3"/>
  <c r="AN2551" i="3"/>
  <c r="AO2551" i="3"/>
  <c r="AP2551" i="3"/>
  <c r="AQ2551" i="3"/>
  <c r="AR2551" i="3"/>
  <c r="AS2551" i="3"/>
  <c r="AT2551" i="3"/>
  <c r="AU2551" i="3"/>
  <c r="BC2551" i="3"/>
  <c r="C2552" i="3"/>
  <c r="D2552" i="3"/>
  <c r="E2552" i="3"/>
  <c r="F2552" i="3"/>
  <c r="G2552" i="3"/>
  <c r="H2552" i="3"/>
  <c r="J2552" i="3"/>
  <c r="K2552" i="3"/>
  <c r="L2552" i="3"/>
  <c r="M2552" i="3"/>
  <c r="AN2552" i="3"/>
  <c r="AO2552" i="3"/>
  <c r="AP2552" i="3"/>
  <c r="AQ2552" i="3"/>
  <c r="AR2552" i="3"/>
  <c r="AS2552" i="3"/>
  <c r="AT2552" i="3"/>
  <c r="AU2552" i="3"/>
  <c r="BC2552" i="3"/>
  <c r="C2553" i="3"/>
  <c r="D2553" i="3"/>
  <c r="E2553" i="3"/>
  <c r="F2553" i="3"/>
  <c r="G2553" i="3"/>
  <c r="H2553" i="3"/>
  <c r="J2553" i="3"/>
  <c r="K2553" i="3"/>
  <c r="L2553" i="3"/>
  <c r="M2553" i="3"/>
  <c r="AN2553" i="3"/>
  <c r="AO2553" i="3"/>
  <c r="AP2553" i="3"/>
  <c r="AQ2553" i="3"/>
  <c r="AR2553" i="3"/>
  <c r="AS2553" i="3"/>
  <c r="AT2553" i="3"/>
  <c r="AU2553" i="3"/>
  <c r="BC2553" i="3"/>
  <c r="C2554" i="3"/>
  <c r="D2554" i="3"/>
  <c r="E2554" i="3"/>
  <c r="F2554" i="3"/>
  <c r="G2554" i="3"/>
  <c r="H2554" i="3"/>
  <c r="J2554" i="3"/>
  <c r="K2554" i="3"/>
  <c r="L2554" i="3"/>
  <c r="M2554" i="3"/>
  <c r="AN2554" i="3"/>
  <c r="AO2554" i="3"/>
  <c r="AP2554" i="3"/>
  <c r="AQ2554" i="3"/>
  <c r="AR2554" i="3"/>
  <c r="AS2554" i="3"/>
  <c r="AT2554" i="3"/>
  <c r="AU2554" i="3"/>
  <c r="BC2554" i="3"/>
  <c r="C2555" i="3"/>
  <c r="D2555" i="3"/>
  <c r="E2555" i="3"/>
  <c r="F2555" i="3"/>
  <c r="G2555" i="3"/>
  <c r="H2555" i="3"/>
  <c r="J2555" i="3"/>
  <c r="K2555" i="3"/>
  <c r="L2555" i="3"/>
  <c r="M2555" i="3"/>
  <c r="AN2555" i="3"/>
  <c r="AO2555" i="3"/>
  <c r="AP2555" i="3"/>
  <c r="AQ2555" i="3"/>
  <c r="AR2555" i="3"/>
  <c r="AS2555" i="3"/>
  <c r="AT2555" i="3"/>
  <c r="AU2555" i="3"/>
  <c r="BC2555" i="3"/>
  <c r="C2556" i="3"/>
  <c r="D2556" i="3"/>
  <c r="E2556" i="3"/>
  <c r="F2556" i="3"/>
  <c r="G2556" i="3"/>
  <c r="H2556" i="3"/>
  <c r="J2556" i="3"/>
  <c r="K2556" i="3"/>
  <c r="L2556" i="3"/>
  <c r="M2556" i="3"/>
  <c r="AN2556" i="3"/>
  <c r="AO2556" i="3"/>
  <c r="AP2556" i="3"/>
  <c r="AQ2556" i="3"/>
  <c r="AR2556" i="3"/>
  <c r="AS2556" i="3"/>
  <c r="AT2556" i="3"/>
  <c r="AU2556" i="3"/>
  <c r="BC2556" i="3"/>
  <c r="C2557" i="3"/>
  <c r="D2557" i="3"/>
  <c r="E2557" i="3"/>
  <c r="F2557" i="3"/>
  <c r="G2557" i="3"/>
  <c r="H2557" i="3"/>
  <c r="J2557" i="3"/>
  <c r="K2557" i="3"/>
  <c r="L2557" i="3"/>
  <c r="M2557" i="3"/>
  <c r="AN2557" i="3"/>
  <c r="AO2557" i="3"/>
  <c r="AP2557" i="3"/>
  <c r="AQ2557" i="3"/>
  <c r="AR2557" i="3"/>
  <c r="AS2557" i="3"/>
  <c r="AT2557" i="3"/>
  <c r="AU2557" i="3"/>
  <c r="BC2557" i="3"/>
  <c r="C2558" i="3"/>
  <c r="D2558" i="3"/>
  <c r="E2558" i="3"/>
  <c r="F2558" i="3"/>
  <c r="G2558" i="3"/>
  <c r="H2558" i="3"/>
  <c r="J2558" i="3"/>
  <c r="K2558" i="3"/>
  <c r="L2558" i="3"/>
  <c r="M2558" i="3"/>
  <c r="AN2558" i="3"/>
  <c r="AO2558" i="3"/>
  <c r="AP2558" i="3"/>
  <c r="AQ2558" i="3"/>
  <c r="AR2558" i="3"/>
  <c r="AS2558" i="3"/>
  <c r="AT2558" i="3"/>
  <c r="AU2558" i="3"/>
  <c r="BC2558" i="3"/>
  <c r="C2559" i="3"/>
  <c r="D2559" i="3"/>
  <c r="E2559" i="3"/>
  <c r="F2559" i="3"/>
  <c r="G2559" i="3"/>
  <c r="H2559" i="3"/>
  <c r="J2559" i="3"/>
  <c r="K2559" i="3"/>
  <c r="L2559" i="3"/>
  <c r="M2559" i="3"/>
  <c r="AN2559" i="3"/>
  <c r="AO2559" i="3"/>
  <c r="AP2559" i="3"/>
  <c r="AQ2559" i="3"/>
  <c r="AR2559" i="3"/>
  <c r="AS2559" i="3"/>
  <c r="AT2559" i="3"/>
  <c r="AU2559" i="3"/>
  <c r="BC2559" i="3"/>
  <c r="C2560" i="3"/>
  <c r="D2560" i="3"/>
  <c r="E2560" i="3"/>
  <c r="F2560" i="3"/>
  <c r="G2560" i="3"/>
  <c r="H2560" i="3"/>
  <c r="J2560" i="3"/>
  <c r="K2560" i="3"/>
  <c r="L2560" i="3"/>
  <c r="M2560" i="3"/>
  <c r="AN2560" i="3"/>
  <c r="AO2560" i="3"/>
  <c r="AP2560" i="3"/>
  <c r="AQ2560" i="3"/>
  <c r="AR2560" i="3"/>
  <c r="AS2560" i="3"/>
  <c r="AT2560" i="3"/>
  <c r="AU2560" i="3"/>
  <c r="BC2560" i="3"/>
  <c r="C2561" i="3"/>
  <c r="D2561" i="3"/>
  <c r="E2561" i="3"/>
  <c r="F2561" i="3"/>
  <c r="G2561" i="3"/>
  <c r="H2561" i="3"/>
  <c r="J2561" i="3"/>
  <c r="K2561" i="3"/>
  <c r="L2561" i="3"/>
  <c r="M2561" i="3"/>
  <c r="AN2561" i="3"/>
  <c r="AO2561" i="3"/>
  <c r="AP2561" i="3"/>
  <c r="AQ2561" i="3"/>
  <c r="AR2561" i="3"/>
  <c r="AS2561" i="3"/>
  <c r="AT2561" i="3"/>
  <c r="AU2561" i="3"/>
  <c r="BC2561" i="3"/>
  <c r="C2562" i="3"/>
  <c r="D2562" i="3"/>
  <c r="E2562" i="3"/>
  <c r="F2562" i="3"/>
  <c r="G2562" i="3"/>
  <c r="H2562" i="3"/>
  <c r="J2562" i="3"/>
  <c r="K2562" i="3"/>
  <c r="L2562" i="3"/>
  <c r="M2562" i="3"/>
  <c r="AN2562" i="3"/>
  <c r="AO2562" i="3"/>
  <c r="AP2562" i="3"/>
  <c r="AQ2562" i="3"/>
  <c r="AR2562" i="3"/>
  <c r="AS2562" i="3"/>
  <c r="AT2562" i="3"/>
  <c r="AU2562" i="3"/>
  <c r="BC2562" i="3"/>
  <c r="C2563" i="3"/>
  <c r="D2563" i="3"/>
  <c r="E2563" i="3"/>
  <c r="F2563" i="3"/>
  <c r="G2563" i="3"/>
  <c r="H2563" i="3"/>
  <c r="J2563" i="3"/>
  <c r="K2563" i="3"/>
  <c r="L2563" i="3"/>
  <c r="M2563" i="3"/>
  <c r="AN2563" i="3"/>
  <c r="AO2563" i="3"/>
  <c r="AP2563" i="3"/>
  <c r="AQ2563" i="3"/>
  <c r="AR2563" i="3"/>
  <c r="AS2563" i="3"/>
  <c r="AT2563" i="3"/>
  <c r="AU2563" i="3"/>
  <c r="BC2563" i="3"/>
  <c r="C2564" i="3"/>
  <c r="D2564" i="3"/>
  <c r="E2564" i="3"/>
  <c r="F2564" i="3"/>
  <c r="G2564" i="3"/>
  <c r="H2564" i="3"/>
  <c r="J2564" i="3"/>
  <c r="K2564" i="3"/>
  <c r="L2564" i="3"/>
  <c r="M2564" i="3"/>
  <c r="AN2564" i="3"/>
  <c r="AO2564" i="3"/>
  <c r="AP2564" i="3"/>
  <c r="AQ2564" i="3"/>
  <c r="AR2564" i="3"/>
  <c r="AS2564" i="3"/>
  <c r="AT2564" i="3"/>
  <c r="AU2564" i="3"/>
  <c r="BC2564" i="3"/>
  <c r="C2565" i="3"/>
  <c r="D2565" i="3"/>
  <c r="E2565" i="3"/>
  <c r="F2565" i="3"/>
  <c r="G2565" i="3"/>
  <c r="H2565" i="3"/>
  <c r="J2565" i="3"/>
  <c r="K2565" i="3"/>
  <c r="L2565" i="3"/>
  <c r="M2565" i="3"/>
  <c r="AN2565" i="3"/>
  <c r="AO2565" i="3"/>
  <c r="AP2565" i="3"/>
  <c r="AQ2565" i="3"/>
  <c r="AR2565" i="3"/>
  <c r="AS2565" i="3"/>
  <c r="AT2565" i="3"/>
  <c r="AU2565" i="3"/>
  <c r="BC2565" i="3"/>
  <c r="C2566" i="3"/>
  <c r="D2566" i="3"/>
  <c r="E2566" i="3"/>
  <c r="F2566" i="3"/>
  <c r="G2566" i="3"/>
  <c r="H2566" i="3"/>
  <c r="J2566" i="3"/>
  <c r="K2566" i="3"/>
  <c r="L2566" i="3"/>
  <c r="M2566" i="3"/>
  <c r="AN2566" i="3"/>
  <c r="AO2566" i="3"/>
  <c r="AP2566" i="3"/>
  <c r="AQ2566" i="3"/>
  <c r="AR2566" i="3"/>
  <c r="AS2566" i="3"/>
  <c r="AT2566" i="3"/>
  <c r="AU2566" i="3"/>
  <c r="BC2566" i="3"/>
  <c r="C2567" i="3"/>
  <c r="D2567" i="3"/>
  <c r="E2567" i="3"/>
  <c r="F2567" i="3"/>
  <c r="G2567" i="3"/>
  <c r="H2567" i="3"/>
  <c r="J2567" i="3"/>
  <c r="K2567" i="3"/>
  <c r="L2567" i="3"/>
  <c r="M2567" i="3"/>
  <c r="AN2567" i="3"/>
  <c r="AO2567" i="3"/>
  <c r="AP2567" i="3"/>
  <c r="AQ2567" i="3"/>
  <c r="AR2567" i="3"/>
  <c r="AS2567" i="3"/>
  <c r="AT2567" i="3"/>
  <c r="AU2567" i="3"/>
  <c r="BC2567" i="3"/>
  <c r="C2568" i="3"/>
  <c r="D2568" i="3"/>
  <c r="E2568" i="3"/>
  <c r="F2568" i="3"/>
  <c r="G2568" i="3"/>
  <c r="H2568" i="3"/>
  <c r="J2568" i="3"/>
  <c r="K2568" i="3"/>
  <c r="L2568" i="3"/>
  <c r="M2568" i="3"/>
  <c r="AN2568" i="3"/>
  <c r="AO2568" i="3"/>
  <c r="AP2568" i="3"/>
  <c r="AQ2568" i="3"/>
  <c r="AR2568" i="3"/>
  <c r="AS2568" i="3"/>
  <c r="AT2568" i="3"/>
  <c r="AU2568" i="3"/>
  <c r="BC2568" i="3"/>
  <c r="C2569" i="3"/>
  <c r="D2569" i="3"/>
  <c r="E2569" i="3"/>
  <c r="F2569" i="3"/>
  <c r="G2569" i="3"/>
  <c r="H2569" i="3"/>
  <c r="J2569" i="3"/>
  <c r="K2569" i="3"/>
  <c r="L2569" i="3"/>
  <c r="M2569" i="3"/>
  <c r="AN2569" i="3"/>
  <c r="AO2569" i="3"/>
  <c r="AP2569" i="3"/>
  <c r="AQ2569" i="3"/>
  <c r="AR2569" i="3"/>
  <c r="AS2569" i="3"/>
  <c r="AT2569" i="3"/>
  <c r="AU2569" i="3"/>
  <c r="BC2569" i="3"/>
  <c r="C2570" i="3"/>
  <c r="D2570" i="3"/>
  <c r="E2570" i="3"/>
  <c r="F2570" i="3"/>
  <c r="G2570" i="3"/>
  <c r="H2570" i="3"/>
  <c r="J2570" i="3"/>
  <c r="K2570" i="3"/>
  <c r="L2570" i="3"/>
  <c r="M2570" i="3"/>
  <c r="AN2570" i="3"/>
  <c r="AO2570" i="3"/>
  <c r="AP2570" i="3"/>
  <c r="AQ2570" i="3"/>
  <c r="AR2570" i="3"/>
  <c r="AS2570" i="3"/>
  <c r="AT2570" i="3"/>
  <c r="AU2570" i="3"/>
  <c r="BC2570" i="3"/>
  <c r="C2571" i="3"/>
  <c r="D2571" i="3"/>
  <c r="E2571" i="3"/>
  <c r="F2571" i="3"/>
  <c r="G2571" i="3"/>
  <c r="H2571" i="3"/>
  <c r="J2571" i="3"/>
  <c r="K2571" i="3"/>
  <c r="L2571" i="3"/>
  <c r="M2571" i="3"/>
  <c r="AN2571" i="3"/>
  <c r="AO2571" i="3"/>
  <c r="AP2571" i="3"/>
  <c r="AQ2571" i="3"/>
  <c r="AR2571" i="3"/>
  <c r="AS2571" i="3"/>
  <c r="AT2571" i="3"/>
  <c r="AU2571" i="3"/>
  <c r="BC2571" i="3"/>
  <c r="C2572" i="3"/>
  <c r="D2572" i="3"/>
  <c r="E2572" i="3"/>
  <c r="F2572" i="3"/>
  <c r="G2572" i="3"/>
  <c r="H2572" i="3"/>
  <c r="J2572" i="3"/>
  <c r="K2572" i="3"/>
  <c r="L2572" i="3"/>
  <c r="M2572" i="3"/>
  <c r="AN2572" i="3"/>
  <c r="AO2572" i="3"/>
  <c r="AP2572" i="3"/>
  <c r="AQ2572" i="3"/>
  <c r="AR2572" i="3"/>
  <c r="AS2572" i="3"/>
  <c r="AT2572" i="3"/>
  <c r="AU2572" i="3"/>
  <c r="BC2572" i="3"/>
  <c r="C2573" i="3"/>
  <c r="D2573" i="3"/>
  <c r="E2573" i="3"/>
  <c r="F2573" i="3"/>
  <c r="G2573" i="3"/>
  <c r="H2573" i="3"/>
  <c r="J2573" i="3"/>
  <c r="K2573" i="3"/>
  <c r="L2573" i="3"/>
  <c r="M2573" i="3"/>
  <c r="AN2573" i="3"/>
  <c r="AO2573" i="3"/>
  <c r="AP2573" i="3"/>
  <c r="AQ2573" i="3"/>
  <c r="AR2573" i="3"/>
  <c r="AS2573" i="3"/>
  <c r="AT2573" i="3"/>
  <c r="AU2573" i="3"/>
  <c r="BC2573" i="3"/>
  <c r="C2574" i="3"/>
  <c r="D2574" i="3"/>
  <c r="E2574" i="3"/>
  <c r="F2574" i="3"/>
  <c r="G2574" i="3"/>
  <c r="H2574" i="3"/>
  <c r="J2574" i="3"/>
  <c r="K2574" i="3"/>
  <c r="L2574" i="3"/>
  <c r="M2574" i="3"/>
  <c r="AN2574" i="3"/>
  <c r="AO2574" i="3"/>
  <c r="AP2574" i="3"/>
  <c r="AQ2574" i="3"/>
  <c r="AR2574" i="3"/>
  <c r="AS2574" i="3"/>
  <c r="AT2574" i="3"/>
  <c r="AU2574" i="3"/>
  <c r="BC2574" i="3"/>
  <c r="C2575" i="3"/>
  <c r="D2575" i="3"/>
  <c r="E2575" i="3"/>
  <c r="F2575" i="3"/>
  <c r="G2575" i="3"/>
  <c r="H2575" i="3"/>
  <c r="J2575" i="3"/>
  <c r="K2575" i="3"/>
  <c r="L2575" i="3"/>
  <c r="M2575" i="3"/>
  <c r="AN2575" i="3"/>
  <c r="AO2575" i="3"/>
  <c r="AP2575" i="3"/>
  <c r="AQ2575" i="3"/>
  <c r="AR2575" i="3"/>
  <c r="AS2575" i="3"/>
  <c r="AT2575" i="3"/>
  <c r="AU2575" i="3"/>
  <c r="BC2575" i="3"/>
  <c r="C2576" i="3"/>
  <c r="D2576" i="3"/>
  <c r="E2576" i="3"/>
  <c r="F2576" i="3"/>
  <c r="G2576" i="3"/>
  <c r="H2576" i="3"/>
  <c r="J2576" i="3"/>
  <c r="K2576" i="3"/>
  <c r="L2576" i="3"/>
  <c r="M2576" i="3"/>
  <c r="AN2576" i="3"/>
  <c r="AO2576" i="3"/>
  <c r="AP2576" i="3"/>
  <c r="AQ2576" i="3"/>
  <c r="AR2576" i="3"/>
  <c r="AS2576" i="3"/>
  <c r="AT2576" i="3"/>
  <c r="AU2576" i="3"/>
  <c r="BC2576" i="3"/>
  <c r="C2577" i="3"/>
  <c r="D2577" i="3"/>
  <c r="E2577" i="3"/>
  <c r="F2577" i="3"/>
  <c r="G2577" i="3"/>
  <c r="H2577" i="3"/>
  <c r="J2577" i="3"/>
  <c r="K2577" i="3"/>
  <c r="L2577" i="3"/>
  <c r="M2577" i="3"/>
  <c r="AN2577" i="3"/>
  <c r="AO2577" i="3"/>
  <c r="AP2577" i="3"/>
  <c r="AQ2577" i="3"/>
  <c r="AR2577" i="3"/>
  <c r="AS2577" i="3"/>
  <c r="AT2577" i="3"/>
  <c r="AU2577" i="3"/>
  <c r="BC2577" i="3"/>
  <c r="C2578" i="3"/>
  <c r="D2578" i="3"/>
  <c r="E2578" i="3"/>
  <c r="F2578" i="3"/>
  <c r="G2578" i="3"/>
  <c r="H2578" i="3"/>
  <c r="J2578" i="3"/>
  <c r="K2578" i="3"/>
  <c r="L2578" i="3"/>
  <c r="M2578" i="3"/>
  <c r="AN2578" i="3"/>
  <c r="AO2578" i="3"/>
  <c r="AP2578" i="3"/>
  <c r="AQ2578" i="3"/>
  <c r="AR2578" i="3"/>
  <c r="AS2578" i="3"/>
  <c r="AT2578" i="3"/>
  <c r="AU2578" i="3"/>
  <c r="BC2578" i="3"/>
  <c r="C2579" i="3"/>
  <c r="D2579" i="3"/>
  <c r="E2579" i="3"/>
  <c r="F2579" i="3"/>
  <c r="G2579" i="3"/>
  <c r="H2579" i="3"/>
  <c r="J2579" i="3"/>
  <c r="K2579" i="3"/>
  <c r="L2579" i="3"/>
  <c r="M2579" i="3"/>
  <c r="AN2579" i="3"/>
  <c r="AO2579" i="3"/>
  <c r="AP2579" i="3"/>
  <c r="AQ2579" i="3"/>
  <c r="AR2579" i="3"/>
  <c r="AS2579" i="3"/>
  <c r="AT2579" i="3"/>
  <c r="AU2579" i="3"/>
  <c r="BC2579" i="3"/>
  <c r="C2580" i="3"/>
  <c r="D2580" i="3"/>
  <c r="E2580" i="3"/>
  <c r="F2580" i="3"/>
  <c r="G2580" i="3"/>
  <c r="H2580" i="3"/>
  <c r="J2580" i="3"/>
  <c r="K2580" i="3"/>
  <c r="L2580" i="3"/>
  <c r="M2580" i="3"/>
  <c r="AN2580" i="3"/>
  <c r="AO2580" i="3"/>
  <c r="AP2580" i="3"/>
  <c r="AQ2580" i="3"/>
  <c r="AR2580" i="3"/>
  <c r="AS2580" i="3"/>
  <c r="AT2580" i="3"/>
  <c r="AU2580" i="3"/>
  <c r="BC2580" i="3"/>
  <c r="C2581" i="3"/>
  <c r="D2581" i="3"/>
  <c r="E2581" i="3"/>
  <c r="F2581" i="3"/>
  <c r="G2581" i="3"/>
  <c r="H2581" i="3"/>
  <c r="J2581" i="3"/>
  <c r="K2581" i="3"/>
  <c r="L2581" i="3"/>
  <c r="M2581" i="3"/>
  <c r="AN2581" i="3"/>
  <c r="AO2581" i="3"/>
  <c r="AP2581" i="3"/>
  <c r="AQ2581" i="3"/>
  <c r="AR2581" i="3"/>
  <c r="AS2581" i="3"/>
  <c r="AT2581" i="3"/>
  <c r="AU2581" i="3"/>
  <c r="BC2581" i="3"/>
  <c r="C2582" i="3"/>
  <c r="D2582" i="3"/>
  <c r="E2582" i="3"/>
  <c r="F2582" i="3"/>
  <c r="G2582" i="3"/>
  <c r="H2582" i="3"/>
  <c r="J2582" i="3"/>
  <c r="K2582" i="3"/>
  <c r="L2582" i="3"/>
  <c r="M2582" i="3"/>
  <c r="AN2582" i="3"/>
  <c r="AO2582" i="3"/>
  <c r="AP2582" i="3"/>
  <c r="AQ2582" i="3"/>
  <c r="AR2582" i="3"/>
  <c r="AS2582" i="3"/>
  <c r="AT2582" i="3"/>
  <c r="AU2582" i="3"/>
  <c r="BC2582" i="3"/>
  <c r="C2583" i="3"/>
  <c r="D2583" i="3"/>
  <c r="E2583" i="3"/>
  <c r="F2583" i="3"/>
  <c r="G2583" i="3"/>
  <c r="H2583" i="3"/>
  <c r="J2583" i="3"/>
  <c r="K2583" i="3"/>
  <c r="L2583" i="3"/>
  <c r="M2583" i="3"/>
  <c r="AN2583" i="3"/>
  <c r="AO2583" i="3"/>
  <c r="AP2583" i="3"/>
  <c r="AQ2583" i="3"/>
  <c r="AR2583" i="3"/>
  <c r="AS2583" i="3"/>
  <c r="AT2583" i="3"/>
  <c r="AU2583" i="3"/>
  <c r="BC2583" i="3"/>
  <c r="C2584" i="3"/>
  <c r="D2584" i="3"/>
  <c r="E2584" i="3"/>
  <c r="F2584" i="3"/>
  <c r="G2584" i="3"/>
  <c r="H2584" i="3"/>
  <c r="J2584" i="3"/>
  <c r="K2584" i="3"/>
  <c r="L2584" i="3"/>
  <c r="M2584" i="3"/>
  <c r="AN2584" i="3"/>
  <c r="AO2584" i="3"/>
  <c r="AP2584" i="3"/>
  <c r="AQ2584" i="3"/>
  <c r="AR2584" i="3"/>
  <c r="AS2584" i="3"/>
  <c r="AT2584" i="3"/>
  <c r="AU2584" i="3"/>
  <c r="BC2584" i="3"/>
  <c r="C2585" i="3"/>
  <c r="D2585" i="3"/>
  <c r="E2585" i="3"/>
  <c r="F2585" i="3"/>
  <c r="G2585" i="3"/>
  <c r="H2585" i="3"/>
  <c r="J2585" i="3"/>
  <c r="K2585" i="3"/>
  <c r="L2585" i="3"/>
  <c r="M2585" i="3"/>
  <c r="AN2585" i="3"/>
  <c r="AO2585" i="3"/>
  <c r="AP2585" i="3"/>
  <c r="AQ2585" i="3"/>
  <c r="AR2585" i="3"/>
  <c r="AS2585" i="3"/>
  <c r="AT2585" i="3"/>
  <c r="AU2585" i="3"/>
  <c r="BC2585" i="3"/>
  <c r="C2586" i="3"/>
  <c r="D2586" i="3"/>
  <c r="E2586" i="3"/>
  <c r="F2586" i="3"/>
  <c r="G2586" i="3"/>
  <c r="H2586" i="3"/>
  <c r="J2586" i="3"/>
  <c r="K2586" i="3"/>
  <c r="L2586" i="3"/>
  <c r="M2586" i="3"/>
  <c r="AN2586" i="3"/>
  <c r="AO2586" i="3"/>
  <c r="AP2586" i="3"/>
  <c r="AQ2586" i="3"/>
  <c r="AR2586" i="3"/>
  <c r="AS2586" i="3"/>
  <c r="AT2586" i="3"/>
  <c r="AU2586" i="3"/>
  <c r="BC2586" i="3"/>
  <c r="C2587" i="3"/>
  <c r="D2587" i="3"/>
  <c r="E2587" i="3"/>
  <c r="F2587" i="3"/>
  <c r="G2587" i="3"/>
  <c r="H2587" i="3"/>
  <c r="J2587" i="3"/>
  <c r="K2587" i="3"/>
  <c r="L2587" i="3"/>
  <c r="M2587" i="3"/>
  <c r="AN2587" i="3"/>
  <c r="AO2587" i="3"/>
  <c r="AP2587" i="3"/>
  <c r="AQ2587" i="3"/>
  <c r="AR2587" i="3"/>
  <c r="AS2587" i="3"/>
  <c r="AT2587" i="3"/>
  <c r="AU2587" i="3"/>
  <c r="BC2587" i="3"/>
  <c r="C2588" i="3"/>
  <c r="D2588" i="3"/>
  <c r="E2588" i="3"/>
  <c r="F2588" i="3"/>
  <c r="G2588" i="3"/>
  <c r="H2588" i="3"/>
  <c r="J2588" i="3"/>
  <c r="K2588" i="3"/>
  <c r="L2588" i="3"/>
  <c r="M2588" i="3"/>
  <c r="AN2588" i="3"/>
  <c r="AO2588" i="3"/>
  <c r="AP2588" i="3"/>
  <c r="AQ2588" i="3"/>
  <c r="AR2588" i="3"/>
  <c r="AS2588" i="3"/>
  <c r="AT2588" i="3"/>
  <c r="AU2588" i="3"/>
  <c r="BC2588" i="3"/>
  <c r="C2589" i="3"/>
  <c r="D2589" i="3"/>
  <c r="E2589" i="3"/>
  <c r="F2589" i="3"/>
  <c r="G2589" i="3"/>
  <c r="H2589" i="3"/>
  <c r="J2589" i="3"/>
  <c r="K2589" i="3"/>
  <c r="L2589" i="3"/>
  <c r="M2589" i="3"/>
  <c r="AN2589" i="3"/>
  <c r="AO2589" i="3"/>
  <c r="AP2589" i="3"/>
  <c r="AQ2589" i="3"/>
  <c r="AR2589" i="3"/>
  <c r="AS2589" i="3"/>
  <c r="AT2589" i="3"/>
  <c r="AU2589" i="3"/>
  <c r="BC2589" i="3"/>
  <c r="C2590" i="3"/>
  <c r="D2590" i="3"/>
  <c r="E2590" i="3"/>
  <c r="F2590" i="3"/>
  <c r="G2590" i="3"/>
  <c r="H2590" i="3"/>
  <c r="J2590" i="3"/>
  <c r="K2590" i="3"/>
  <c r="L2590" i="3"/>
  <c r="M2590" i="3"/>
  <c r="AN2590" i="3"/>
  <c r="AO2590" i="3"/>
  <c r="AP2590" i="3"/>
  <c r="AQ2590" i="3"/>
  <c r="AR2590" i="3"/>
  <c r="AS2590" i="3"/>
  <c r="AT2590" i="3"/>
  <c r="AU2590" i="3"/>
  <c r="BC2590" i="3"/>
  <c r="C2591" i="3"/>
  <c r="D2591" i="3"/>
  <c r="E2591" i="3"/>
  <c r="F2591" i="3"/>
  <c r="G2591" i="3"/>
  <c r="H2591" i="3"/>
  <c r="J2591" i="3"/>
  <c r="K2591" i="3"/>
  <c r="L2591" i="3"/>
  <c r="M2591" i="3"/>
  <c r="AN2591" i="3"/>
  <c r="AO2591" i="3"/>
  <c r="AP2591" i="3"/>
  <c r="AQ2591" i="3"/>
  <c r="AR2591" i="3"/>
  <c r="AS2591" i="3"/>
  <c r="AT2591" i="3"/>
  <c r="AU2591" i="3"/>
  <c r="BC2591" i="3"/>
  <c r="C2592" i="3"/>
  <c r="D2592" i="3"/>
  <c r="E2592" i="3"/>
  <c r="F2592" i="3"/>
  <c r="G2592" i="3"/>
  <c r="H2592" i="3"/>
  <c r="J2592" i="3"/>
  <c r="K2592" i="3"/>
  <c r="L2592" i="3"/>
  <c r="M2592" i="3"/>
  <c r="AN2592" i="3"/>
  <c r="AO2592" i="3"/>
  <c r="AP2592" i="3"/>
  <c r="AQ2592" i="3"/>
  <c r="AR2592" i="3"/>
  <c r="AS2592" i="3"/>
  <c r="AT2592" i="3"/>
  <c r="AU2592" i="3"/>
  <c r="BC2592" i="3"/>
  <c r="C2593" i="3"/>
  <c r="D2593" i="3"/>
  <c r="E2593" i="3"/>
  <c r="F2593" i="3"/>
  <c r="G2593" i="3"/>
  <c r="H2593" i="3"/>
  <c r="J2593" i="3"/>
  <c r="K2593" i="3"/>
  <c r="L2593" i="3"/>
  <c r="M2593" i="3"/>
  <c r="AN2593" i="3"/>
  <c r="AO2593" i="3"/>
  <c r="AP2593" i="3"/>
  <c r="AQ2593" i="3"/>
  <c r="AR2593" i="3"/>
  <c r="AS2593" i="3"/>
  <c r="AT2593" i="3"/>
  <c r="AU2593" i="3"/>
  <c r="BC2593" i="3"/>
  <c r="C2594" i="3"/>
  <c r="D2594" i="3"/>
  <c r="E2594" i="3"/>
  <c r="F2594" i="3"/>
  <c r="G2594" i="3"/>
  <c r="H2594" i="3"/>
  <c r="J2594" i="3"/>
  <c r="K2594" i="3"/>
  <c r="L2594" i="3"/>
  <c r="M2594" i="3"/>
  <c r="AN2594" i="3"/>
  <c r="AO2594" i="3"/>
  <c r="AP2594" i="3"/>
  <c r="AQ2594" i="3"/>
  <c r="AR2594" i="3"/>
  <c r="AS2594" i="3"/>
  <c r="AT2594" i="3"/>
  <c r="AU2594" i="3"/>
  <c r="BC2594" i="3"/>
  <c r="C2595" i="3"/>
  <c r="D2595" i="3"/>
  <c r="E2595" i="3"/>
  <c r="F2595" i="3"/>
  <c r="G2595" i="3"/>
  <c r="H2595" i="3"/>
  <c r="J2595" i="3"/>
  <c r="K2595" i="3"/>
  <c r="L2595" i="3"/>
  <c r="M2595" i="3"/>
  <c r="AN2595" i="3"/>
  <c r="AO2595" i="3"/>
  <c r="AP2595" i="3"/>
  <c r="AQ2595" i="3"/>
  <c r="AR2595" i="3"/>
  <c r="AS2595" i="3"/>
  <c r="AT2595" i="3"/>
  <c r="AU2595" i="3"/>
  <c r="BC2595" i="3"/>
  <c r="C2596" i="3"/>
  <c r="D2596" i="3"/>
  <c r="E2596" i="3"/>
  <c r="F2596" i="3"/>
  <c r="G2596" i="3"/>
  <c r="H2596" i="3"/>
  <c r="J2596" i="3"/>
  <c r="K2596" i="3"/>
  <c r="L2596" i="3"/>
  <c r="M2596" i="3"/>
  <c r="AN2596" i="3"/>
  <c r="AO2596" i="3"/>
  <c r="AP2596" i="3"/>
  <c r="AQ2596" i="3"/>
  <c r="AR2596" i="3"/>
  <c r="AS2596" i="3"/>
  <c r="AT2596" i="3"/>
  <c r="AU2596" i="3"/>
  <c r="BC2596" i="3"/>
  <c r="C2597" i="3"/>
  <c r="D2597" i="3"/>
  <c r="E2597" i="3"/>
  <c r="F2597" i="3"/>
  <c r="G2597" i="3"/>
  <c r="H2597" i="3"/>
  <c r="J2597" i="3"/>
  <c r="K2597" i="3"/>
  <c r="L2597" i="3"/>
  <c r="M2597" i="3"/>
  <c r="AN2597" i="3"/>
  <c r="AO2597" i="3"/>
  <c r="AP2597" i="3"/>
  <c r="AQ2597" i="3"/>
  <c r="AR2597" i="3"/>
  <c r="AS2597" i="3"/>
  <c r="AT2597" i="3"/>
  <c r="AU2597" i="3"/>
  <c r="BC2597" i="3"/>
  <c r="C2598" i="3"/>
  <c r="D2598" i="3"/>
  <c r="E2598" i="3"/>
  <c r="F2598" i="3"/>
  <c r="G2598" i="3"/>
  <c r="H2598" i="3"/>
  <c r="J2598" i="3"/>
  <c r="K2598" i="3"/>
  <c r="L2598" i="3"/>
  <c r="M2598" i="3"/>
  <c r="AN2598" i="3"/>
  <c r="AO2598" i="3"/>
  <c r="AP2598" i="3"/>
  <c r="AQ2598" i="3"/>
  <c r="AR2598" i="3"/>
  <c r="AS2598" i="3"/>
  <c r="AT2598" i="3"/>
  <c r="AU2598" i="3"/>
  <c r="BC2598" i="3"/>
  <c r="C2599" i="3"/>
  <c r="D2599" i="3"/>
  <c r="E2599" i="3"/>
  <c r="F2599" i="3"/>
  <c r="G2599" i="3"/>
  <c r="H2599" i="3"/>
  <c r="J2599" i="3"/>
  <c r="K2599" i="3"/>
  <c r="L2599" i="3"/>
  <c r="M2599" i="3"/>
  <c r="AN2599" i="3"/>
  <c r="AO2599" i="3"/>
  <c r="AP2599" i="3"/>
  <c r="AQ2599" i="3"/>
  <c r="AR2599" i="3"/>
  <c r="AS2599" i="3"/>
  <c r="AT2599" i="3"/>
  <c r="AU2599" i="3"/>
  <c r="BC2599" i="3"/>
  <c r="C2600" i="3"/>
  <c r="D2600" i="3"/>
  <c r="E2600" i="3"/>
  <c r="F2600" i="3"/>
  <c r="G2600" i="3"/>
  <c r="H2600" i="3"/>
  <c r="J2600" i="3"/>
  <c r="K2600" i="3"/>
  <c r="L2600" i="3"/>
  <c r="M2600" i="3"/>
  <c r="AN2600" i="3"/>
  <c r="AO2600" i="3"/>
  <c r="AP2600" i="3"/>
  <c r="AQ2600" i="3"/>
  <c r="AR2600" i="3"/>
  <c r="AS2600" i="3"/>
  <c r="AT2600" i="3"/>
  <c r="AU2600" i="3"/>
  <c r="BC2600" i="3"/>
  <c r="C2601" i="3"/>
  <c r="D2601" i="3"/>
  <c r="E2601" i="3"/>
  <c r="F2601" i="3"/>
  <c r="G2601" i="3"/>
  <c r="H2601" i="3"/>
  <c r="J2601" i="3"/>
  <c r="K2601" i="3"/>
  <c r="L2601" i="3"/>
  <c r="M2601" i="3"/>
  <c r="AN2601" i="3"/>
  <c r="AO2601" i="3"/>
  <c r="AP2601" i="3"/>
  <c r="AQ2601" i="3"/>
  <c r="AR2601" i="3"/>
  <c r="AS2601" i="3"/>
  <c r="AT2601" i="3"/>
  <c r="AU2601" i="3"/>
  <c r="BC2601" i="3"/>
  <c r="C2602" i="3"/>
  <c r="D2602" i="3"/>
  <c r="E2602" i="3"/>
  <c r="F2602" i="3"/>
  <c r="G2602" i="3"/>
  <c r="H2602" i="3"/>
  <c r="J2602" i="3"/>
  <c r="K2602" i="3"/>
  <c r="L2602" i="3"/>
  <c r="M2602" i="3"/>
  <c r="AN2602" i="3"/>
  <c r="AO2602" i="3"/>
  <c r="AP2602" i="3"/>
  <c r="AQ2602" i="3"/>
  <c r="AR2602" i="3"/>
  <c r="AS2602" i="3"/>
  <c r="AT2602" i="3"/>
  <c r="AU2602" i="3"/>
  <c r="BC2602" i="3"/>
  <c r="C2603" i="3"/>
  <c r="D2603" i="3"/>
  <c r="E2603" i="3"/>
  <c r="F2603" i="3"/>
  <c r="G2603" i="3"/>
  <c r="H2603" i="3"/>
  <c r="J2603" i="3"/>
  <c r="K2603" i="3"/>
  <c r="L2603" i="3"/>
  <c r="M2603" i="3"/>
  <c r="AN2603" i="3"/>
  <c r="AO2603" i="3"/>
  <c r="AP2603" i="3"/>
  <c r="AQ2603" i="3"/>
  <c r="AR2603" i="3"/>
  <c r="AS2603" i="3"/>
  <c r="AT2603" i="3"/>
  <c r="AU2603" i="3"/>
  <c r="BC2603" i="3"/>
  <c r="C2604" i="3"/>
  <c r="D2604" i="3"/>
  <c r="E2604" i="3"/>
  <c r="F2604" i="3"/>
  <c r="G2604" i="3"/>
  <c r="H2604" i="3"/>
  <c r="J2604" i="3"/>
  <c r="K2604" i="3"/>
  <c r="L2604" i="3"/>
  <c r="M2604" i="3"/>
  <c r="AN2604" i="3"/>
  <c r="AO2604" i="3"/>
  <c r="AP2604" i="3"/>
  <c r="AQ2604" i="3"/>
  <c r="AR2604" i="3"/>
  <c r="AS2604" i="3"/>
  <c r="AT2604" i="3"/>
  <c r="AU2604" i="3"/>
  <c r="BC2604" i="3"/>
  <c r="C2605" i="3"/>
  <c r="D2605" i="3"/>
  <c r="E2605" i="3"/>
  <c r="F2605" i="3"/>
  <c r="G2605" i="3"/>
  <c r="H2605" i="3"/>
  <c r="J2605" i="3"/>
  <c r="K2605" i="3"/>
  <c r="L2605" i="3"/>
  <c r="M2605" i="3"/>
  <c r="AN2605" i="3"/>
  <c r="AO2605" i="3"/>
  <c r="AP2605" i="3"/>
  <c r="AQ2605" i="3"/>
  <c r="AR2605" i="3"/>
  <c r="AS2605" i="3"/>
  <c r="AT2605" i="3"/>
  <c r="AU2605" i="3"/>
  <c r="BC2605" i="3"/>
  <c r="C2606" i="3"/>
  <c r="D2606" i="3"/>
  <c r="E2606" i="3"/>
  <c r="F2606" i="3"/>
  <c r="G2606" i="3"/>
  <c r="H2606" i="3"/>
  <c r="J2606" i="3"/>
  <c r="K2606" i="3"/>
  <c r="L2606" i="3"/>
  <c r="M2606" i="3"/>
  <c r="AN2606" i="3"/>
  <c r="AO2606" i="3"/>
  <c r="AP2606" i="3"/>
  <c r="AQ2606" i="3"/>
  <c r="AR2606" i="3"/>
  <c r="AS2606" i="3"/>
  <c r="AT2606" i="3"/>
  <c r="AU2606" i="3"/>
  <c r="BC2606" i="3"/>
  <c r="C2607" i="3"/>
  <c r="D2607" i="3"/>
  <c r="E2607" i="3"/>
  <c r="F2607" i="3"/>
  <c r="G2607" i="3"/>
  <c r="H2607" i="3"/>
  <c r="J2607" i="3"/>
  <c r="K2607" i="3"/>
  <c r="L2607" i="3"/>
  <c r="M2607" i="3"/>
  <c r="AN2607" i="3"/>
  <c r="AO2607" i="3"/>
  <c r="AP2607" i="3"/>
  <c r="AQ2607" i="3"/>
  <c r="AR2607" i="3"/>
  <c r="AS2607" i="3"/>
  <c r="AT2607" i="3"/>
  <c r="AU2607" i="3"/>
  <c r="BC2607" i="3"/>
  <c r="C2608" i="3"/>
  <c r="D2608" i="3"/>
  <c r="E2608" i="3"/>
  <c r="F2608" i="3"/>
  <c r="G2608" i="3"/>
  <c r="H2608" i="3"/>
  <c r="J2608" i="3"/>
  <c r="K2608" i="3"/>
  <c r="L2608" i="3"/>
  <c r="M2608" i="3"/>
  <c r="AN2608" i="3"/>
  <c r="AO2608" i="3"/>
  <c r="AP2608" i="3"/>
  <c r="AQ2608" i="3"/>
  <c r="AR2608" i="3"/>
  <c r="AS2608" i="3"/>
  <c r="AT2608" i="3"/>
  <c r="AU2608" i="3"/>
  <c r="BC2608" i="3"/>
  <c r="C2609" i="3"/>
  <c r="D2609" i="3"/>
  <c r="E2609" i="3"/>
  <c r="F2609" i="3"/>
  <c r="G2609" i="3"/>
  <c r="H2609" i="3"/>
  <c r="J2609" i="3"/>
  <c r="K2609" i="3"/>
  <c r="L2609" i="3"/>
  <c r="M2609" i="3"/>
  <c r="AN2609" i="3"/>
  <c r="AO2609" i="3"/>
  <c r="AP2609" i="3"/>
  <c r="AQ2609" i="3"/>
  <c r="AR2609" i="3"/>
  <c r="AS2609" i="3"/>
  <c r="AT2609" i="3"/>
  <c r="AU2609" i="3"/>
  <c r="BC2609" i="3"/>
  <c r="C2610" i="3"/>
  <c r="D2610" i="3"/>
  <c r="E2610" i="3"/>
  <c r="F2610" i="3"/>
  <c r="G2610" i="3"/>
  <c r="H2610" i="3"/>
  <c r="J2610" i="3"/>
  <c r="K2610" i="3"/>
  <c r="L2610" i="3"/>
  <c r="M2610" i="3"/>
  <c r="AN2610" i="3"/>
  <c r="AO2610" i="3"/>
  <c r="AP2610" i="3"/>
  <c r="AQ2610" i="3"/>
  <c r="AR2610" i="3"/>
  <c r="AS2610" i="3"/>
  <c r="AT2610" i="3"/>
  <c r="AU2610" i="3"/>
  <c r="BC2610" i="3"/>
  <c r="C2611" i="3"/>
  <c r="D2611" i="3"/>
  <c r="E2611" i="3"/>
  <c r="F2611" i="3"/>
  <c r="G2611" i="3"/>
  <c r="H2611" i="3"/>
  <c r="J2611" i="3"/>
  <c r="K2611" i="3"/>
  <c r="L2611" i="3"/>
  <c r="M2611" i="3"/>
  <c r="AN2611" i="3"/>
  <c r="AO2611" i="3"/>
  <c r="AP2611" i="3"/>
  <c r="AQ2611" i="3"/>
  <c r="AR2611" i="3"/>
  <c r="AS2611" i="3"/>
  <c r="AT2611" i="3"/>
  <c r="AU2611" i="3"/>
  <c r="BC2611" i="3"/>
  <c r="C2612" i="3"/>
  <c r="D2612" i="3"/>
  <c r="E2612" i="3"/>
  <c r="F2612" i="3"/>
  <c r="G2612" i="3"/>
  <c r="H2612" i="3"/>
  <c r="J2612" i="3"/>
  <c r="K2612" i="3"/>
  <c r="L2612" i="3"/>
  <c r="M2612" i="3"/>
  <c r="AN2612" i="3"/>
  <c r="AO2612" i="3"/>
  <c r="AP2612" i="3"/>
  <c r="AQ2612" i="3"/>
  <c r="AR2612" i="3"/>
  <c r="AS2612" i="3"/>
  <c r="AT2612" i="3"/>
  <c r="AU2612" i="3"/>
  <c r="BC2612" i="3"/>
  <c r="C2613" i="3"/>
  <c r="D2613" i="3"/>
  <c r="E2613" i="3"/>
  <c r="F2613" i="3"/>
  <c r="G2613" i="3"/>
  <c r="H2613" i="3"/>
  <c r="J2613" i="3"/>
  <c r="K2613" i="3"/>
  <c r="L2613" i="3"/>
  <c r="M2613" i="3"/>
  <c r="AN2613" i="3"/>
  <c r="AO2613" i="3"/>
  <c r="AP2613" i="3"/>
  <c r="AQ2613" i="3"/>
  <c r="AR2613" i="3"/>
  <c r="AS2613" i="3"/>
  <c r="AT2613" i="3"/>
  <c r="AU2613" i="3"/>
  <c r="BC2613" i="3"/>
  <c r="C2614" i="3"/>
  <c r="D2614" i="3"/>
  <c r="E2614" i="3"/>
  <c r="F2614" i="3"/>
  <c r="G2614" i="3"/>
  <c r="H2614" i="3"/>
  <c r="J2614" i="3"/>
  <c r="K2614" i="3"/>
  <c r="L2614" i="3"/>
  <c r="M2614" i="3"/>
  <c r="AN2614" i="3"/>
  <c r="AO2614" i="3"/>
  <c r="AP2614" i="3"/>
  <c r="AQ2614" i="3"/>
  <c r="AR2614" i="3"/>
  <c r="AS2614" i="3"/>
  <c r="AT2614" i="3"/>
  <c r="AU2614" i="3"/>
  <c r="BC2614" i="3"/>
  <c r="C2615" i="3"/>
  <c r="D2615" i="3"/>
  <c r="E2615" i="3"/>
  <c r="F2615" i="3"/>
  <c r="G2615" i="3"/>
  <c r="H2615" i="3"/>
  <c r="J2615" i="3"/>
  <c r="K2615" i="3"/>
  <c r="L2615" i="3"/>
  <c r="M2615" i="3"/>
  <c r="AN2615" i="3"/>
  <c r="AO2615" i="3"/>
  <c r="AP2615" i="3"/>
  <c r="AQ2615" i="3"/>
  <c r="AR2615" i="3"/>
  <c r="AS2615" i="3"/>
  <c r="AT2615" i="3"/>
  <c r="AU2615" i="3"/>
  <c r="BC2615" i="3"/>
  <c r="C2616" i="3"/>
  <c r="D2616" i="3"/>
  <c r="E2616" i="3"/>
  <c r="F2616" i="3"/>
  <c r="G2616" i="3"/>
  <c r="H2616" i="3"/>
  <c r="J2616" i="3"/>
  <c r="K2616" i="3"/>
  <c r="L2616" i="3"/>
  <c r="M2616" i="3"/>
  <c r="AN2616" i="3"/>
  <c r="AO2616" i="3"/>
  <c r="AP2616" i="3"/>
  <c r="AQ2616" i="3"/>
  <c r="AR2616" i="3"/>
  <c r="AS2616" i="3"/>
  <c r="AT2616" i="3"/>
  <c r="AU2616" i="3"/>
  <c r="BC2616" i="3"/>
  <c r="C2617" i="3"/>
  <c r="D2617" i="3"/>
  <c r="E2617" i="3"/>
  <c r="F2617" i="3"/>
  <c r="G2617" i="3"/>
  <c r="H2617" i="3"/>
  <c r="J2617" i="3"/>
  <c r="K2617" i="3"/>
  <c r="L2617" i="3"/>
  <c r="M2617" i="3"/>
  <c r="AN2617" i="3"/>
  <c r="AO2617" i="3"/>
  <c r="AP2617" i="3"/>
  <c r="AQ2617" i="3"/>
  <c r="AR2617" i="3"/>
  <c r="AS2617" i="3"/>
  <c r="AT2617" i="3"/>
  <c r="AU2617" i="3"/>
  <c r="BC2617" i="3"/>
  <c r="C2618" i="3"/>
  <c r="D2618" i="3"/>
  <c r="E2618" i="3"/>
  <c r="F2618" i="3"/>
  <c r="G2618" i="3"/>
  <c r="H2618" i="3"/>
  <c r="J2618" i="3"/>
  <c r="K2618" i="3"/>
  <c r="L2618" i="3"/>
  <c r="M2618" i="3"/>
  <c r="AN2618" i="3"/>
  <c r="AO2618" i="3"/>
  <c r="AP2618" i="3"/>
  <c r="AQ2618" i="3"/>
  <c r="AR2618" i="3"/>
  <c r="AS2618" i="3"/>
  <c r="AT2618" i="3"/>
  <c r="AU2618" i="3"/>
  <c r="BC2618" i="3"/>
  <c r="C2619" i="3"/>
  <c r="D2619" i="3"/>
  <c r="E2619" i="3"/>
  <c r="F2619" i="3"/>
  <c r="G2619" i="3"/>
  <c r="H2619" i="3"/>
  <c r="J2619" i="3"/>
  <c r="K2619" i="3"/>
  <c r="L2619" i="3"/>
  <c r="M2619" i="3"/>
  <c r="AN2619" i="3"/>
  <c r="AO2619" i="3"/>
  <c r="AP2619" i="3"/>
  <c r="AQ2619" i="3"/>
  <c r="AR2619" i="3"/>
  <c r="AS2619" i="3"/>
  <c r="AT2619" i="3"/>
  <c r="AU2619" i="3"/>
  <c r="BC2619" i="3"/>
  <c r="C2620" i="3"/>
  <c r="D2620" i="3"/>
  <c r="E2620" i="3"/>
  <c r="F2620" i="3"/>
  <c r="G2620" i="3"/>
  <c r="H2620" i="3"/>
  <c r="J2620" i="3"/>
  <c r="K2620" i="3"/>
  <c r="L2620" i="3"/>
  <c r="M2620" i="3"/>
  <c r="AN2620" i="3"/>
  <c r="AO2620" i="3"/>
  <c r="AP2620" i="3"/>
  <c r="AQ2620" i="3"/>
  <c r="AR2620" i="3"/>
  <c r="AS2620" i="3"/>
  <c r="AT2620" i="3"/>
  <c r="AU2620" i="3"/>
  <c r="BC2620" i="3"/>
  <c r="C2621" i="3"/>
  <c r="D2621" i="3"/>
  <c r="E2621" i="3"/>
  <c r="F2621" i="3"/>
  <c r="G2621" i="3"/>
  <c r="H2621" i="3"/>
  <c r="J2621" i="3"/>
  <c r="K2621" i="3"/>
  <c r="L2621" i="3"/>
  <c r="M2621" i="3"/>
  <c r="AN2621" i="3"/>
  <c r="AO2621" i="3"/>
  <c r="AP2621" i="3"/>
  <c r="AQ2621" i="3"/>
  <c r="AR2621" i="3"/>
  <c r="AS2621" i="3"/>
  <c r="AT2621" i="3"/>
  <c r="AU2621" i="3"/>
  <c r="BR2621" i="3"/>
  <c r="C2623" i="3"/>
  <c r="D2623" i="3"/>
  <c r="E2623" i="3"/>
  <c r="F2623" i="3"/>
  <c r="G2623" i="3"/>
  <c r="H2623" i="3"/>
  <c r="J2623" i="3"/>
  <c r="K2623" i="3"/>
  <c r="L2623" i="3"/>
  <c r="M2623" i="3"/>
  <c r="AN2623" i="3"/>
  <c r="AO2623" i="3"/>
  <c r="AP2623" i="3"/>
  <c r="AQ2623" i="3"/>
  <c r="AR2623" i="3"/>
  <c r="AS2623" i="3"/>
  <c r="AT2623" i="3"/>
  <c r="AU2623" i="3"/>
  <c r="BC2623" i="3"/>
  <c r="C2624" i="3"/>
  <c r="D2624" i="3"/>
  <c r="E2624" i="3"/>
  <c r="F2624" i="3"/>
  <c r="G2624" i="3"/>
  <c r="H2624" i="3"/>
  <c r="J2624" i="3"/>
  <c r="K2624" i="3"/>
  <c r="L2624" i="3"/>
  <c r="M2624" i="3"/>
  <c r="AN2624" i="3"/>
  <c r="AO2624" i="3"/>
  <c r="AP2624" i="3"/>
  <c r="AQ2624" i="3"/>
  <c r="AR2624" i="3"/>
  <c r="AS2624" i="3"/>
  <c r="AT2624" i="3"/>
  <c r="AU2624" i="3"/>
  <c r="BC2624" i="3"/>
  <c r="C2625" i="3"/>
  <c r="D2625" i="3"/>
  <c r="E2625" i="3"/>
  <c r="F2625" i="3"/>
  <c r="G2625" i="3"/>
  <c r="H2625" i="3"/>
  <c r="J2625" i="3"/>
  <c r="K2625" i="3"/>
  <c r="L2625" i="3"/>
  <c r="M2625" i="3"/>
  <c r="AN2625" i="3"/>
  <c r="AO2625" i="3"/>
  <c r="AP2625" i="3"/>
  <c r="AQ2625" i="3"/>
  <c r="AR2625" i="3"/>
  <c r="AS2625" i="3"/>
  <c r="AT2625" i="3"/>
  <c r="AU2625" i="3"/>
  <c r="BC2625" i="3"/>
  <c r="C2626" i="3"/>
  <c r="D2626" i="3"/>
  <c r="E2626" i="3"/>
  <c r="F2626" i="3"/>
  <c r="G2626" i="3"/>
  <c r="H2626" i="3"/>
  <c r="J2626" i="3"/>
  <c r="K2626" i="3"/>
  <c r="L2626" i="3"/>
  <c r="M2626" i="3"/>
  <c r="AN2626" i="3"/>
  <c r="AO2626" i="3"/>
  <c r="AP2626" i="3"/>
  <c r="AQ2626" i="3"/>
  <c r="AR2626" i="3"/>
  <c r="AS2626" i="3"/>
  <c r="AT2626" i="3"/>
  <c r="AU2626" i="3"/>
  <c r="BC2626" i="3"/>
  <c r="C2627" i="3"/>
  <c r="D2627" i="3"/>
  <c r="E2627" i="3"/>
  <c r="F2627" i="3"/>
  <c r="G2627" i="3"/>
  <c r="H2627" i="3"/>
  <c r="J2627" i="3"/>
  <c r="K2627" i="3"/>
  <c r="L2627" i="3"/>
  <c r="M2627" i="3"/>
  <c r="AN2627" i="3"/>
  <c r="AO2627" i="3"/>
  <c r="AP2627" i="3"/>
  <c r="AQ2627" i="3"/>
  <c r="AR2627" i="3"/>
  <c r="AS2627" i="3"/>
  <c r="AT2627" i="3"/>
  <c r="AU2627" i="3"/>
  <c r="BC2627" i="3"/>
  <c r="C2628" i="3"/>
  <c r="D2628" i="3"/>
  <c r="E2628" i="3"/>
  <c r="F2628" i="3"/>
  <c r="G2628" i="3"/>
  <c r="H2628" i="3"/>
  <c r="J2628" i="3"/>
  <c r="K2628" i="3"/>
  <c r="L2628" i="3"/>
  <c r="M2628" i="3"/>
  <c r="AN2628" i="3"/>
  <c r="AO2628" i="3"/>
  <c r="AP2628" i="3"/>
  <c r="AQ2628" i="3"/>
  <c r="AR2628" i="3"/>
  <c r="AS2628" i="3"/>
  <c r="AT2628" i="3"/>
  <c r="AU2628" i="3"/>
  <c r="BC2628" i="3"/>
  <c r="C2629" i="3"/>
  <c r="D2629" i="3"/>
  <c r="E2629" i="3"/>
  <c r="F2629" i="3"/>
  <c r="G2629" i="3"/>
  <c r="H2629" i="3"/>
  <c r="J2629" i="3"/>
  <c r="K2629" i="3"/>
  <c r="L2629" i="3"/>
  <c r="M2629" i="3"/>
  <c r="AN2629" i="3"/>
  <c r="AO2629" i="3"/>
  <c r="AP2629" i="3"/>
  <c r="AQ2629" i="3"/>
  <c r="AR2629" i="3"/>
  <c r="AS2629" i="3"/>
  <c r="AT2629" i="3"/>
  <c r="AU2629" i="3"/>
  <c r="BC2629" i="3"/>
  <c r="C2630" i="3"/>
  <c r="D2630" i="3"/>
  <c r="E2630" i="3"/>
  <c r="F2630" i="3"/>
  <c r="G2630" i="3"/>
  <c r="H2630" i="3"/>
  <c r="J2630" i="3"/>
  <c r="K2630" i="3"/>
  <c r="L2630" i="3"/>
  <c r="M2630" i="3"/>
  <c r="AN2630" i="3"/>
  <c r="AO2630" i="3"/>
  <c r="AP2630" i="3"/>
  <c r="AQ2630" i="3"/>
  <c r="AR2630" i="3"/>
  <c r="AS2630" i="3"/>
  <c r="AT2630" i="3"/>
  <c r="AU2630" i="3"/>
  <c r="BC2630" i="3"/>
  <c r="C2631" i="3"/>
  <c r="D2631" i="3"/>
  <c r="E2631" i="3"/>
  <c r="F2631" i="3"/>
  <c r="G2631" i="3"/>
  <c r="H2631" i="3"/>
  <c r="J2631" i="3"/>
  <c r="K2631" i="3"/>
  <c r="L2631" i="3"/>
  <c r="M2631" i="3"/>
  <c r="AN2631" i="3"/>
  <c r="AO2631" i="3"/>
  <c r="AP2631" i="3"/>
  <c r="AQ2631" i="3"/>
  <c r="AR2631" i="3"/>
  <c r="AS2631" i="3"/>
  <c r="AT2631" i="3"/>
  <c r="AU2631" i="3"/>
  <c r="BC2631" i="3"/>
  <c r="C2632" i="3"/>
  <c r="D2632" i="3"/>
  <c r="E2632" i="3"/>
  <c r="F2632" i="3"/>
  <c r="G2632" i="3"/>
  <c r="H2632" i="3"/>
  <c r="J2632" i="3"/>
  <c r="K2632" i="3"/>
  <c r="L2632" i="3"/>
  <c r="M2632" i="3"/>
  <c r="AN2632" i="3"/>
  <c r="AO2632" i="3"/>
  <c r="AP2632" i="3"/>
  <c r="AQ2632" i="3"/>
  <c r="AR2632" i="3"/>
  <c r="AS2632" i="3"/>
  <c r="AT2632" i="3"/>
  <c r="AU2632" i="3"/>
  <c r="BC2632" i="3"/>
  <c r="C2633" i="3"/>
  <c r="D2633" i="3"/>
  <c r="E2633" i="3"/>
  <c r="F2633" i="3"/>
  <c r="G2633" i="3"/>
  <c r="H2633" i="3"/>
  <c r="J2633" i="3"/>
  <c r="K2633" i="3"/>
  <c r="L2633" i="3"/>
  <c r="M2633" i="3"/>
  <c r="AN2633" i="3"/>
  <c r="AO2633" i="3"/>
  <c r="AP2633" i="3"/>
  <c r="AQ2633" i="3"/>
  <c r="AR2633" i="3"/>
  <c r="AS2633" i="3"/>
  <c r="AT2633" i="3"/>
  <c r="AU2633" i="3"/>
  <c r="BC2633" i="3"/>
  <c r="C2634" i="3"/>
  <c r="D2634" i="3"/>
  <c r="E2634" i="3"/>
  <c r="F2634" i="3"/>
  <c r="G2634" i="3"/>
  <c r="H2634" i="3"/>
  <c r="J2634" i="3"/>
  <c r="K2634" i="3"/>
  <c r="L2634" i="3"/>
  <c r="M2634" i="3"/>
  <c r="AN2634" i="3"/>
  <c r="AO2634" i="3"/>
  <c r="AP2634" i="3"/>
  <c r="AQ2634" i="3"/>
  <c r="AR2634" i="3"/>
  <c r="AS2634" i="3"/>
  <c r="AT2634" i="3"/>
  <c r="AU2634" i="3"/>
  <c r="BC2634" i="3"/>
  <c r="C2635" i="3"/>
  <c r="D2635" i="3"/>
  <c r="E2635" i="3"/>
  <c r="F2635" i="3"/>
  <c r="G2635" i="3"/>
  <c r="H2635" i="3"/>
  <c r="J2635" i="3"/>
  <c r="K2635" i="3"/>
  <c r="L2635" i="3"/>
  <c r="M2635" i="3"/>
  <c r="AN2635" i="3"/>
  <c r="AO2635" i="3"/>
  <c r="AP2635" i="3"/>
  <c r="AQ2635" i="3"/>
  <c r="AR2635" i="3"/>
  <c r="AS2635" i="3"/>
  <c r="AT2635" i="3"/>
  <c r="AU2635" i="3"/>
  <c r="BC2635" i="3"/>
  <c r="C2636" i="3"/>
  <c r="D2636" i="3"/>
  <c r="E2636" i="3"/>
  <c r="F2636" i="3"/>
  <c r="G2636" i="3"/>
  <c r="H2636" i="3"/>
  <c r="J2636" i="3"/>
  <c r="K2636" i="3"/>
  <c r="L2636" i="3"/>
  <c r="M2636" i="3"/>
  <c r="AN2636" i="3"/>
  <c r="AO2636" i="3"/>
  <c r="AP2636" i="3"/>
  <c r="AQ2636" i="3"/>
  <c r="AR2636" i="3"/>
  <c r="AS2636" i="3"/>
  <c r="AT2636" i="3"/>
  <c r="AU2636" i="3"/>
  <c r="BC2636" i="3"/>
  <c r="C2637" i="3"/>
  <c r="D2637" i="3"/>
  <c r="E2637" i="3"/>
  <c r="F2637" i="3"/>
  <c r="G2637" i="3"/>
  <c r="H2637" i="3"/>
  <c r="J2637" i="3"/>
  <c r="K2637" i="3"/>
  <c r="L2637" i="3"/>
  <c r="M2637" i="3"/>
  <c r="AN2637" i="3"/>
  <c r="AO2637" i="3"/>
  <c r="AP2637" i="3"/>
  <c r="AQ2637" i="3"/>
  <c r="AR2637" i="3"/>
  <c r="AS2637" i="3"/>
  <c r="AT2637" i="3"/>
  <c r="AU2637" i="3"/>
  <c r="BC2637" i="3"/>
  <c r="C2638" i="3"/>
  <c r="D2638" i="3"/>
  <c r="E2638" i="3"/>
  <c r="F2638" i="3"/>
  <c r="G2638" i="3"/>
  <c r="H2638" i="3"/>
  <c r="J2638" i="3"/>
  <c r="K2638" i="3"/>
  <c r="L2638" i="3"/>
  <c r="M2638" i="3"/>
  <c r="AN2638" i="3"/>
  <c r="AO2638" i="3"/>
  <c r="AP2638" i="3"/>
  <c r="AQ2638" i="3"/>
  <c r="AR2638" i="3"/>
  <c r="AS2638" i="3"/>
  <c r="AT2638" i="3"/>
  <c r="AU2638" i="3"/>
  <c r="BC2638" i="3"/>
  <c r="C2639" i="3"/>
  <c r="D2639" i="3"/>
  <c r="E2639" i="3"/>
  <c r="F2639" i="3"/>
  <c r="G2639" i="3"/>
  <c r="H2639" i="3"/>
  <c r="J2639" i="3"/>
  <c r="K2639" i="3"/>
  <c r="L2639" i="3"/>
  <c r="M2639" i="3"/>
  <c r="AN2639" i="3"/>
  <c r="AO2639" i="3"/>
  <c r="AP2639" i="3"/>
  <c r="AQ2639" i="3"/>
  <c r="AR2639" i="3"/>
  <c r="AS2639" i="3"/>
  <c r="AT2639" i="3"/>
  <c r="AU2639" i="3"/>
  <c r="BC2639" i="3"/>
  <c r="C2640" i="3"/>
  <c r="D2640" i="3"/>
  <c r="E2640" i="3"/>
  <c r="F2640" i="3"/>
  <c r="G2640" i="3"/>
  <c r="H2640" i="3"/>
  <c r="J2640" i="3"/>
  <c r="K2640" i="3"/>
  <c r="L2640" i="3"/>
  <c r="M2640" i="3"/>
  <c r="AN2640" i="3"/>
  <c r="AO2640" i="3"/>
  <c r="AP2640" i="3"/>
  <c r="AQ2640" i="3"/>
  <c r="AR2640" i="3"/>
  <c r="AS2640" i="3"/>
  <c r="AT2640" i="3"/>
  <c r="AU2640" i="3"/>
  <c r="BC2640" i="3"/>
  <c r="C2641" i="3"/>
  <c r="D2641" i="3"/>
  <c r="E2641" i="3"/>
  <c r="F2641" i="3"/>
  <c r="G2641" i="3"/>
  <c r="H2641" i="3"/>
  <c r="J2641" i="3"/>
  <c r="K2641" i="3"/>
  <c r="L2641" i="3"/>
  <c r="M2641" i="3"/>
  <c r="AN2641" i="3"/>
  <c r="AO2641" i="3"/>
  <c r="AP2641" i="3"/>
  <c r="AQ2641" i="3"/>
  <c r="AR2641" i="3"/>
  <c r="AS2641" i="3"/>
  <c r="AT2641" i="3"/>
  <c r="AU2641" i="3"/>
  <c r="BC2641" i="3"/>
  <c r="C2642" i="3"/>
  <c r="D2642" i="3"/>
  <c r="E2642" i="3"/>
  <c r="F2642" i="3"/>
  <c r="G2642" i="3"/>
  <c r="H2642" i="3"/>
  <c r="J2642" i="3"/>
  <c r="K2642" i="3"/>
  <c r="L2642" i="3"/>
  <c r="M2642" i="3"/>
  <c r="AN2642" i="3"/>
  <c r="AO2642" i="3"/>
  <c r="AP2642" i="3"/>
  <c r="AQ2642" i="3"/>
  <c r="AR2642" i="3"/>
  <c r="AS2642" i="3"/>
  <c r="AT2642" i="3"/>
  <c r="AU2642" i="3"/>
  <c r="BC2642" i="3"/>
  <c r="C2643" i="3"/>
  <c r="D2643" i="3"/>
  <c r="E2643" i="3"/>
  <c r="F2643" i="3"/>
  <c r="G2643" i="3"/>
  <c r="H2643" i="3"/>
  <c r="J2643" i="3"/>
  <c r="K2643" i="3"/>
  <c r="L2643" i="3"/>
  <c r="M2643" i="3"/>
  <c r="AN2643" i="3"/>
  <c r="AO2643" i="3"/>
  <c r="AP2643" i="3"/>
  <c r="AQ2643" i="3"/>
  <c r="AR2643" i="3"/>
  <c r="AS2643" i="3"/>
  <c r="AT2643" i="3"/>
  <c r="AU2643" i="3"/>
  <c r="BC2643" i="3"/>
  <c r="C2644" i="3"/>
  <c r="D2644" i="3"/>
  <c r="E2644" i="3"/>
  <c r="F2644" i="3"/>
  <c r="G2644" i="3"/>
  <c r="H2644" i="3"/>
  <c r="J2644" i="3"/>
  <c r="K2644" i="3"/>
  <c r="L2644" i="3"/>
  <c r="M2644" i="3"/>
  <c r="AN2644" i="3"/>
  <c r="AO2644" i="3"/>
  <c r="AP2644" i="3"/>
  <c r="AQ2644" i="3"/>
  <c r="AR2644" i="3"/>
  <c r="AS2644" i="3"/>
  <c r="AT2644" i="3"/>
  <c r="AU2644" i="3"/>
  <c r="BC2644" i="3"/>
  <c r="C2645" i="3"/>
  <c r="D2645" i="3"/>
  <c r="E2645" i="3"/>
  <c r="F2645" i="3"/>
  <c r="G2645" i="3"/>
  <c r="H2645" i="3"/>
  <c r="J2645" i="3"/>
  <c r="K2645" i="3"/>
  <c r="L2645" i="3"/>
  <c r="M2645" i="3"/>
  <c r="AN2645" i="3"/>
  <c r="AO2645" i="3"/>
  <c r="AP2645" i="3"/>
  <c r="AQ2645" i="3"/>
  <c r="AR2645" i="3"/>
  <c r="AS2645" i="3"/>
  <c r="AT2645" i="3"/>
  <c r="AU2645" i="3"/>
  <c r="BC2645" i="3"/>
  <c r="C2646" i="3"/>
  <c r="D2646" i="3"/>
  <c r="E2646" i="3"/>
  <c r="F2646" i="3"/>
  <c r="G2646" i="3"/>
  <c r="H2646" i="3"/>
  <c r="J2646" i="3"/>
  <c r="K2646" i="3"/>
  <c r="L2646" i="3"/>
  <c r="M2646" i="3"/>
  <c r="AN2646" i="3"/>
  <c r="AO2646" i="3"/>
  <c r="AP2646" i="3"/>
  <c r="AQ2646" i="3"/>
  <c r="AR2646" i="3"/>
  <c r="AS2646" i="3"/>
  <c r="AT2646" i="3"/>
  <c r="AU2646" i="3"/>
  <c r="BC2646" i="3"/>
  <c r="C2647" i="3"/>
  <c r="D2647" i="3"/>
  <c r="E2647" i="3"/>
  <c r="F2647" i="3"/>
  <c r="G2647" i="3"/>
  <c r="H2647" i="3"/>
  <c r="J2647" i="3"/>
  <c r="K2647" i="3"/>
  <c r="L2647" i="3"/>
  <c r="M2647" i="3"/>
  <c r="AN2647" i="3"/>
  <c r="AO2647" i="3"/>
  <c r="AP2647" i="3"/>
  <c r="AQ2647" i="3"/>
  <c r="AR2647" i="3"/>
  <c r="AS2647" i="3"/>
  <c r="AT2647" i="3"/>
  <c r="AU2647" i="3"/>
  <c r="BC2647" i="3"/>
  <c r="C2648" i="3"/>
  <c r="D2648" i="3"/>
  <c r="E2648" i="3"/>
  <c r="F2648" i="3"/>
  <c r="G2648" i="3"/>
  <c r="H2648" i="3"/>
  <c r="J2648" i="3"/>
  <c r="K2648" i="3"/>
  <c r="L2648" i="3"/>
  <c r="M2648" i="3"/>
  <c r="AN2648" i="3"/>
  <c r="AO2648" i="3"/>
  <c r="AP2648" i="3"/>
  <c r="AQ2648" i="3"/>
  <c r="AR2648" i="3"/>
  <c r="AS2648" i="3"/>
  <c r="AT2648" i="3"/>
  <c r="AU2648" i="3"/>
  <c r="BC2648" i="3"/>
  <c r="C2649" i="3"/>
  <c r="D2649" i="3"/>
  <c r="E2649" i="3"/>
  <c r="F2649" i="3"/>
  <c r="G2649" i="3"/>
  <c r="H2649" i="3"/>
  <c r="J2649" i="3"/>
  <c r="K2649" i="3"/>
  <c r="L2649" i="3"/>
  <c r="M2649" i="3"/>
  <c r="AN2649" i="3"/>
  <c r="AO2649" i="3"/>
  <c r="AP2649" i="3"/>
  <c r="AQ2649" i="3"/>
  <c r="AR2649" i="3"/>
  <c r="AS2649" i="3"/>
  <c r="AT2649" i="3"/>
  <c r="AU2649" i="3"/>
  <c r="BC2649" i="3"/>
  <c r="C2650" i="3"/>
  <c r="D2650" i="3"/>
  <c r="E2650" i="3"/>
  <c r="F2650" i="3"/>
  <c r="G2650" i="3"/>
  <c r="H2650" i="3"/>
  <c r="J2650" i="3"/>
  <c r="K2650" i="3"/>
  <c r="L2650" i="3"/>
  <c r="M2650" i="3"/>
  <c r="AN2650" i="3"/>
  <c r="AO2650" i="3"/>
  <c r="AP2650" i="3"/>
  <c r="AQ2650" i="3"/>
  <c r="AR2650" i="3"/>
  <c r="AS2650" i="3"/>
  <c r="AT2650" i="3"/>
  <c r="AU2650" i="3"/>
  <c r="BC2650" i="3"/>
  <c r="C2651" i="3"/>
  <c r="D2651" i="3"/>
  <c r="E2651" i="3"/>
  <c r="F2651" i="3"/>
  <c r="G2651" i="3"/>
  <c r="H2651" i="3"/>
  <c r="J2651" i="3"/>
  <c r="K2651" i="3"/>
  <c r="L2651" i="3"/>
  <c r="M2651" i="3"/>
  <c r="AN2651" i="3"/>
  <c r="AO2651" i="3"/>
  <c r="AP2651" i="3"/>
  <c r="AQ2651" i="3"/>
  <c r="AR2651" i="3"/>
  <c r="AS2651" i="3"/>
  <c r="AT2651" i="3"/>
  <c r="AU2651" i="3"/>
  <c r="BC2651" i="3"/>
  <c r="C2652" i="3"/>
  <c r="D2652" i="3"/>
  <c r="E2652" i="3"/>
  <c r="F2652" i="3"/>
  <c r="G2652" i="3"/>
  <c r="H2652" i="3"/>
  <c r="J2652" i="3"/>
  <c r="K2652" i="3"/>
  <c r="L2652" i="3"/>
  <c r="M2652" i="3"/>
  <c r="AN2652" i="3"/>
  <c r="AO2652" i="3"/>
  <c r="AP2652" i="3"/>
  <c r="AQ2652" i="3"/>
  <c r="AR2652" i="3"/>
  <c r="AS2652" i="3"/>
  <c r="AT2652" i="3"/>
  <c r="AU2652" i="3"/>
  <c r="BC2652" i="3"/>
  <c r="C2653" i="3"/>
  <c r="D2653" i="3"/>
  <c r="E2653" i="3"/>
  <c r="F2653" i="3"/>
  <c r="G2653" i="3"/>
  <c r="H2653" i="3"/>
  <c r="J2653" i="3"/>
  <c r="K2653" i="3"/>
  <c r="L2653" i="3"/>
  <c r="M2653" i="3"/>
  <c r="AN2653" i="3"/>
  <c r="AO2653" i="3"/>
  <c r="AP2653" i="3"/>
  <c r="AQ2653" i="3"/>
  <c r="AR2653" i="3"/>
  <c r="AS2653" i="3"/>
  <c r="AT2653" i="3"/>
  <c r="AU2653" i="3"/>
  <c r="BC2653" i="3"/>
  <c r="C2654" i="3"/>
  <c r="D2654" i="3"/>
  <c r="E2654" i="3"/>
  <c r="F2654" i="3"/>
  <c r="G2654" i="3"/>
  <c r="H2654" i="3"/>
  <c r="J2654" i="3"/>
  <c r="K2654" i="3"/>
  <c r="L2654" i="3"/>
  <c r="M2654" i="3"/>
  <c r="AN2654" i="3"/>
  <c r="AO2654" i="3"/>
  <c r="AP2654" i="3"/>
  <c r="AQ2654" i="3"/>
  <c r="AR2654" i="3"/>
  <c r="AS2654" i="3"/>
  <c r="AT2654" i="3"/>
  <c r="AU2654" i="3"/>
  <c r="BC2654" i="3"/>
  <c r="C2655" i="3"/>
  <c r="D2655" i="3"/>
  <c r="E2655" i="3"/>
  <c r="F2655" i="3"/>
  <c r="G2655" i="3"/>
  <c r="H2655" i="3"/>
  <c r="J2655" i="3"/>
  <c r="K2655" i="3"/>
  <c r="L2655" i="3"/>
  <c r="M2655" i="3"/>
  <c r="AN2655" i="3"/>
  <c r="AO2655" i="3"/>
  <c r="AP2655" i="3"/>
  <c r="AQ2655" i="3"/>
  <c r="AR2655" i="3"/>
  <c r="AS2655" i="3"/>
  <c r="AT2655" i="3"/>
  <c r="AU2655" i="3"/>
  <c r="BC2655" i="3"/>
  <c r="C2656" i="3"/>
  <c r="D2656" i="3"/>
  <c r="E2656" i="3"/>
  <c r="F2656" i="3"/>
  <c r="G2656" i="3"/>
  <c r="H2656" i="3"/>
  <c r="J2656" i="3"/>
  <c r="K2656" i="3"/>
  <c r="L2656" i="3"/>
  <c r="M2656" i="3"/>
  <c r="AN2656" i="3"/>
  <c r="AO2656" i="3"/>
  <c r="AP2656" i="3"/>
  <c r="AQ2656" i="3"/>
  <c r="AR2656" i="3"/>
  <c r="AS2656" i="3"/>
  <c r="AT2656" i="3"/>
  <c r="AU2656" i="3"/>
  <c r="BC2656" i="3"/>
  <c r="C2657" i="3"/>
  <c r="D2657" i="3"/>
  <c r="E2657" i="3"/>
  <c r="F2657" i="3"/>
  <c r="G2657" i="3"/>
  <c r="H2657" i="3"/>
  <c r="J2657" i="3"/>
  <c r="K2657" i="3"/>
  <c r="L2657" i="3"/>
  <c r="M2657" i="3"/>
  <c r="AN2657" i="3"/>
  <c r="AO2657" i="3"/>
  <c r="AP2657" i="3"/>
  <c r="AQ2657" i="3"/>
  <c r="AR2657" i="3"/>
  <c r="AS2657" i="3"/>
  <c r="AT2657" i="3"/>
  <c r="AU2657" i="3"/>
  <c r="BC2657" i="3"/>
  <c r="C2658" i="3"/>
  <c r="D2658" i="3"/>
  <c r="E2658" i="3"/>
  <c r="F2658" i="3"/>
  <c r="G2658" i="3"/>
  <c r="H2658" i="3"/>
  <c r="J2658" i="3"/>
  <c r="K2658" i="3"/>
  <c r="L2658" i="3"/>
  <c r="M2658" i="3"/>
  <c r="AN2658" i="3"/>
  <c r="AO2658" i="3"/>
  <c r="AP2658" i="3"/>
  <c r="AQ2658" i="3"/>
  <c r="AR2658" i="3"/>
  <c r="AS2658" i="3"/>
  <c r="AT2658" i="3"/>
  <c r="AU2658" i="3"/>
  <c r="BC2658" i="3"/>
  <c r="C2659" i="3"/>
  <c r="D2659" i="3"/>
  <c r="E2659" i="3"/>
  <c r="F2659" i="3"/>
  <c r="G2659" i="3"/>
  <c r="H2659" i="3"/>
  <c r="J2659" i="3"/>
  <c r="K2659" i="3"/>
  <c r="L2659" i="3"/>
  <c r="M2659" i="3"/>
  <c r="AN2659" i="3"/>
  <c r="AO2659" i="3"/>
  <c r="AP2659" i="3"/>
  <c r="AQ2659" i="3"/>
  <c r="AR2659" i="3"/>
  <c r="AS2659" i="3"/>
  <c r="AT2659" i="3"/>
  <c r="AU2659" i="3"/>
  <c r="BC2659" i="3"/>
  <c r="C2660" i="3"/>
  <c r="D2660" i="3"/>
  <c r="E2660" i="3"/>
  <c r="F2660" i="3"/>
  <c r="G2660" i="3"/>
  <c r="H2660" i="3"/>
  <c r="J2660" i="3"/>
  <c r="K2660" i="3"/>
  <c r="L2660" i="3"/>
  <c r="M2660" i="3"/>
  <c r="AN2660" i="3"/>
  <c r="AO2660" i="3"/>
  <c r="AP2660" i="3"/>
  <c r="AQ2660" i="3"/>
  <c r="AR2660" i="3"/>
  <c r="AS2660" i="3"/>
  <c r="AT2660" i="3"/>
  <c r="AU2660" i="3"/>
  <c r="BC2660" i="3"/>
  <c r="C2661" i="3"/>
  <c r="D2661" i="3"/>
  <c r="E2661" i="3"/>
  <c r="F2661" i="3"/>
  <c r="G2661" i="3"/>
  <c r="H2661" i="3"/>
  <c r="J2661" i="3"/>
  <c r="K2661" i="3"/>
  <c r="L2661" i="3"/>
  <c r="M2661" i="3"/>
  <c r="AN2661" i="3"/>
  <c r="AO2661" i="3"/>
  <c r="AP2661" i="3"/>
  <c r="AQ2661" i="3"/>
  <c r="AR2661" i="3"/>
  <c r="AS2661" i="3"/>
  <c r="AT2661" i="3"/>
  <c r="AU2661" i="3"/>
  <c r="BC2661" i="3"/>
  <c r="C2662" i="3"/>
  <c r="D2662" i="3"/>
  <c r="E2662" i="3"/>
  <c r="F2662" i="3"/>
  <c r="G2662" i="3"/>
  <c r="H2662" i="3"/>
  <c r="J2662" i="3"/>
  <c r="K2662" i="3"/>
  <c r="L2662" i="3"/>
  <c r="M2662" i="3"/>
  <c r="AN2662" i="3"/>
  <c r="AO2662" i="3"/>
  <c r="AP2662" i="3"/>
  <c r="AQ2662" i="3"/>
  <c r="AR2662" i="3"/>
  <c r="AS2662" i="3"/>
  <c r="AT2662" i="3"/>
  <c r="AU2662" i="3"/>
  <c r="BC2662" i="3"/>
  <c r="C2663" i="3"/>
  <c r="D2663" i="3"/>
  <c r="E2663" i="3"/>
  <c r="F2663" i="3"/>
  <c r="G2663" i="3"/>
  <c r="H2663" i="3"/>
  <c r="J2663" i="3"/>
  <c r="K2663" i="3"/>
  <c r="L2663" i="3"/>
  <c r="M2663" i="3"/>
  <c r="AN2663" i="3"/>
  <c r="AO2663" i="3"/>
  <c r="AP2663" i="3"/>
  <c r="AQ2663" i="3"/>
  <c r="AR2663" i="3"/>
  <c r="AS2663" i="3"/>
  <c r="AT2663" i="3"/>
  <c r="AU2663" i="3"/>
  <c r="BC2663" i="3"/>
  <c r="C2664" i="3"/>
  <c r="D2664" i="3"/>
  <c r="E2664" i="3"/>
  <c r="F2664" i="3"/>
  <c r="G2664" i="3"/>
  <c r="H2664" i="3"/>
  <c r="J2664" i="3"/>
  <c r="K2664" i="3"/>
  <c r="L2664" i="3"/>
  <c r="M2664" i="3"/>
  <c r="AN2664" i="3"/>
  <c r="AO2664" i="3"/>
  <c r="AP2664" i="3"/>
  <c r="AQ2664" i="3"/>
  <c r="AR2664" i="3"/>
  <c r="AS2664" i="3"/>
  <c r="AT2664" i="3"/>
  <c r="AU2664" i="3"/>
  <c r="BC2664" i="3"/>
  <c r="C2665" i="3"/>
  <c r="D2665" i="3"/>
  <c r="E2665" i="3"/>
  <c r="F2665" i="3"/>
  <c r="G2665" i="3"/>
  <c r="H2665" i="3"/>
  <c r="J2665" i="3"/>
  <c r="K2665" i="3"/>
  <c r="L2665" i="3"/>
  <c r="M2665" i="3"/>
  <c r="AN2665" i="3"/>
  <c r="AO2665" i="3"/>
  <c r="AP2665" i="3"/>
  <c r="AQ2665" i="3"/>
  <c r="AR2665" i="3"/>
  <c r="AS2665" i="3"/>
  <c r="AT2665" i="3"/>
  <c r="AU2665" i="3"/>
  <c r="BC2665" i="3"/>
  <c r="C2666" i="3"/>
  <c r="D2666" i="3"/>
  <c r="E2666" i="3"/>
  <c r="F2666" i="3"/>
  <c r="G2666" i="3"/>
  <c r="H2666" i="3"/>
  <c r="J2666" i="3"/>
  <c r="K2666" i="3"/>
  <c r="L2666" i="3"/>
  <c r="M2666" i="3"/>
  <c r="AN2666" i="3"/>
  <c r="AO2666" i="3"/>
  <c r="AP2666" i="3"/>
  <c r="AQ2666" i="3"/>
  <c r="AR2666" i="3"/>
  <c r="AS2666" i="3"/>
  <c r="AT2666" i="3"/>
  <c r="AU2666" i="3"/>
  <c r="BC2666" i="3"/>
  <c r="C2667" i="3"/>
  <c r="D2667" i="3"/>
  <c r="E2667" i="3"/>
  <c r="F2667" i="3"/>
  <c r="G2667" i="3"/>
  <c r="H2667" i="3"/>
  <c r="J2667" i="3"/>
  <c r="K2667" i="3"/>
  <c r="L2667" i="3"/>
  <c r="M2667" i="3"/>
  <c r="AN2667" i="3"/>
  <c r="AO2667" i="3"/>
  <c r="AP2667" i="3"/>
  <c r="AQ2667" i="3"/>
  <c r="AR2667" i="3"/>
  <c r="AS2667" i="3"/>
  <c r="AT2667" i="3"/>
  <c r="AU2667" i="3"/>
  <c r="BC2667" i="3"/>
  <c r="C2668" i="3"/>
  <c r="D2668" i="3"/>
  <c r="E2668" i="3"/>
  <c r="F2668" i="3"/>
  <c r="G2668" i="3"/>
  <c r="H2668" i="3"/>
  <c r="J2668" i="3"/>
  <c r="K2668" i="3"/>
  <c r="L2668" i="3"/>
  <c r="M2668" i="3"/>
  <c r="AN2668" i="3"/>
  <c r="AO2668" i="3"/>
  <c r="AP2668" i="3"/>
  <c r="AQ2668" i="3"/>
  <c r="AR2668" i="3"/>
  <c r="AS2668" i="3"/>
  <c r="AT2668" i="3"/>
  <c r="AU2668" i="3"/>
  <c r="BC2668" i="3"/>
  <c r="C2669" i="3"/>
  <c r="D2669" i="3"/>
  <c r="E2669" i="3"/>
  <c r="F2669" i="3"/>
  <c r="G2669" i="3"/>
  <c r="H2669" i="3"/>
  <c r="J2669" i="3"/>
  <c r="K2669" i="3"/>
  <c r="L2669" i="3"/>
  <c r="M2669" i="3"/>
  <c r="AN2669" i="3"/>
  <c r="AO2669" i="3"/>
  <c r="AP2669" i="3"/>
  <c r="AQ2669" i="3"/>
  <c r="AR2669" i="3"/>
  <c r="AS2669" i="3"/>
  <c r="AT2669" i="3"/>
  <c r="AU2669" i="3"/>
  <c r="BC2669" i="3"/>
  <c r="C2670" i="3"/>
  <c r="D2670" i="3"/>
  <c r="E2670" i="3"/>
  <c r="F2670" i="3"/>
  <c r="G2670" i="3"/>
  <c r="H2670" i="3"/>
  <c r="J2670" i="3"/>
  <c r="K2670" i="3"/>
  <c r="L2670" i="3"/>
  <c r="M2670" i="3"/>
  <c r="AN2670" i="3"/>
  <c r="AO2670" i="3"/>
  <c r="AP2670" i="3"/>
  <c r="AQ2670" i="3"/>
  <c r="AR2670" i="3"/>
  <c r="AS2670" i="3"/>
  <c r="AT2670" i="3"/>
  <c r="AU2670" i="3"/>
  <c r="BC2670" i="3"/>
  <c r="C2671" i="3"/>
  <c r="D2671" i="3"/>
  <c r="E2671" i="3"/>
  <c r="F2671" i="3"/>
  <c r="G2671" i="3"/>
  <c r="H2671" i="3"/>
  <c r="J2671" i="3"/>
  <c r="K2671" i="3"/>
  <c r="L2671" i="3"/>
  <c r="M2671" i="3"/>
  <c r="AN2671" i="3"/>
  <c r="AO2671" i="3"/>
  <c r="AP2671" i="3"/>
  <c r="AQ2671" i="3"/>
  <c r="AR2671" i="3"/>
  <c r="AS2671" i="3"/>
  <c r="AT2671" i="3"/>
  <c r="AU2671" i="3"/>
  <c r="BC2671" i="3"/>
  <c r="C2672" i="3"/>
  <c r="D2672" i="3"/>
  <c r="E2672" i="3"/>
  <c r="F2672" i="3"/>
  <c r="G2672" i="3"/>
  <c r="H2672" i="3"/>
  <c r="J2672" i="3"/>
  <c r="K2672" i="3"/>
  <c r="L2672" i="3"/>
  <c r="M2672" i="3"/>
  <c r="AN2672" i="3"/>
  <c r="AO2672" i="3"/>
  <c r="AP2672" i="3"/>
  <c r="AQ2672" i="3"/>
  <c r="AR2672" i="3"/>
  <c r="AS2672" i="3"/>
  <c r="AT2672" i="3"/>
  <c r="AU2672" i="3"/>
  <c r="BC2672" i="3"/>
  <c r="C2673" i="3"/>
  <c r="D2673" i="3"/>
  <c r="E2673" i="3"/>
  <c r="F2673" i="3"/>
  <c r="G2673" i="3"/>
  <c r="H2673" i="3"/>
  <c r="J2673" i="3"/>
  <c r="K2673" i="3"/>
  <c r="L2673" i="3"/>
  <c r="M2673" i="3"/>
  <c r="AN2673" i="3"/>
  <c r="AO2673" i="3"/>
  <c r="AP2673" i="3"/>
  <c r="AQ2673" i="3"/>
  <c r="AR2673" i="3"/>
  <c r="AS2673" i="3"/>
  <c r="AT2673" i="3"/>
  <c r="AU2673" i="3"/>
  <c r="BC2673" i="3"/>
  <c r="C2674" i="3"/>
  <c r="D2674" i="3"/>
  <c r="E2674" i="3"/>
  <c r="F2674" i="3"/>
  <c r="G2674" i="3"/>
  <c r="H2674" i="3"/>
  <c r="J2674" i="3"/>
  <c r="K2674" i="3"/>
  <c r="L2674" i="3"/>
  <c r="M2674" i="3"/>
  <c r="AN2674" i="3"/>
  <c r="AO2674" i="3"/>
  <c r="AP2674" i="3"/>
  <c r="AQ2674" i="3"/>
  <c r="AR2674" i="3"/>
  <c r="AS2674" i="3"/>
  <c r="AT2674" i="3"/>
  <c r="AU2674" i="3"/>
  <c r="BC2674" i="3"/>
  <c r="C2675" i="3"/>
  <c r="D2675" i="3"/>
  <c r="E2675" i="3"/>
  <c r="F2675" i="3"/>
  <c r="G2675" i="3"/>
  <c r="H2675" i="3"/>
  <c r="J2675" i="3"/>
  <c r="K2675" i="3"/>
  <c r="L2675" i="3"/>
  <c r="M2675" i="3"/>
  <c r="AN2675" i="3"/>
  <c r="AO2675" i="3"/>
  <c r="AP2675" i="3"/>
  <c r="AQ2675" i="3"/>
  <c r="AR2675" i="3"/>
  <c r="AS2675" i="3"/>
  <c r="AT2675" i="3"/>
  <c r="AU2675" i="3"/>
  <c r="BC2675" i="3"/>
  <c r="C2676" i="3"/>
  <c r="D2676" i="3"/>
  <c r="E2676" i="3"/>
  <c r="F2676" i="3"/>
  <c r="G2676" i="3"/>
  <c r="H2676" i="3"/>
  <c r="J2676" i="3"/>
  <c r="K2676" i="3"/>
  <c r="L2676" i="3"/>
  <c r="M2676" i="3"/>
  <c r="AN2676" i="3"/>
  <c r="AO2676" i="3"/>
  <c r="AP2676" i="3"/>
  <c r="AQ2676" i="3"/>
  <c r="AR2676" i="3"/>
  <c r="AS2676" i="3"/>
  <c r="AT2676" i="3"/>
  <c r="AU2676" i="3"/>
  <c r="BC2676" i="3"/>
  <c r="C2677" i="3"/>
  <c r="D2677" i="3"/>
  <c r="E2677" i="3"/>
  <c r="F2677" i="3"/>
  <c r="G2677" i="3"/>
  <c r="H2677" i="3"/>
  <c r="J2677" i="3"/>
  <c r="K2677" i="3"/>
  <c r="L2677" i="3"/>
  <c r="M2677" i="3"/>
  <c r="AN2677" i="3"/>
  <c r="AO2677" i="3"/>
  <c r="AP2677" i="3"/>
  <c r="AQ2677" i="3"/>
  <c r="AR2677" i="3"/>
  <c r="AS2677" i="3"/>
  <c r="AT2677" i="3"/>
  <c r="AU2677" i="3"/>
  <c r="BC2677" i="3"/>
  <c r="C2678" i="3"/>
  <c r="D2678" i="3"/>
  <c r="E2678" i="3"/>
  <c r="F2678" i="3"/>
  <c r="G2678" i="3"/>
  <c r="H2678" i="3"/>
  <c r="J2678" i="3"/>
  <c r="K2678" i="3"/>
  <c r="L2678" i="3"/>
  <c r="M2678" i="3"/>
  <c r="AN2678" i="3"/>
  <c r="AO2678" i="3"/>
  <c r="AP2678" i="3"/>
  <c r="AQ2678" i="3"/>
  <c r="AR2678" i="3"/>
  <c r="AS2678" i="3"/>
  <c r="AT2678" i="3"/>
  <c r="AU2678" i="3"/>
  <c r="BC2678" i="3"/>
  <c r="C2679" i="3"/>
  <c r="D2679" i="3"/>
  <c r="E2679" i="3"/>
  <c r="F2679" i="3"/>
  <c r="G2679" i="3"/>
  <c r="H2679" i="3"/>
  <c r="J2679" i="3"/>
  <c r="K2679" i="3"/>
  <c r="L2679" i="3"/>
  <c r="M2679" i="3"/>
  <c r="AN2679" i="3"/>
  <c r="AO2679" i="3"/>
  <c r="AP2679" i="3"/>
  <c r="AQ2679" i="3"/>
  <c r="AR2679" i="3"/>
  <c r="AS2679" i="3"/>
  <c r="AT2679" i="3"/>
  <c r="AU2679" i="3"/>
  <c r="BC2679" i="3"/>
  <c r="C2680" i="3"/>
  <c r="D2680" i="3"/>
  <c r="E2680" i="3"/>
  <c r="F2680" i="3"/>
  <c r="G2680" i="3"/>
  <c r="H2680" i="3"/>
  <c r="J2680" i="3"/>
  <c r="K2680" i="3"/>
  <c r="L2680" i="3"/>
  <c r="M2680" i="3"/>
  <c r="AN2680" i="3"/>
  <c r="AO2680" i="3"/>
  <c r="AP2680" i="3"/>
  <c r="AQ2680" i="3"/>
  <c r="AR2680" i="3"/>
  <c r="AS2680" i="3"/>
  <c r="AT2680" i="3"/>
  <c r="AU2680" i="3"/>
  <c r="BC2680" i="3"/>
  <c r="C2681" i="3"/>
  <c r="D2681" i="3"/>
  <c r="E2681" i="3"/>
  <c r="F2681" i="3"/>
  <c r="G2681" i="3"/>
  <c r="H2681" i="3"/>
  <c r="J2681" i="3"/>
  <c r="K2681" i="3"/>
  <c r="L2681" i="3"/>
  <c r="M2681" i="3"/>
  <c r="AN2681" i="3"/>
  <c r="AO2681" i="3"/>
  <c r="AP2681" i="3"/>
  <c r="AQ2681" i="3"/>
  <c r="AR2681" i="3"/>
  <c r="AS2681" i="3"/>
  <c r="AT2681" i="3"/>
  <c r="AU2681" i="3"/>
  <c r="BC2681" i="3"/>
  <c r="C2682" i="3"/>
  <c r="D2682" i="3"/>
  <c r="E2682" i="3"/>
  <c r="F2682" i="3"/>
  <c r="G2682" i="3"/>
  <c r="H2682" i="3"/>
  <c r="J2682" i="3"/>
  <c r="K2682" i="3"/>
  <c r="L2682" i="3"/>
  <c r="M2682" i="3"/>
  <c r="AN2682" i="3"/>
  <c r="AO2682" i="3"/>
  <c r="AP2682" i="3"/>
  <c r="AQ2682" i="3"/>
  <c r="AR2682" i="3"/>
  <c r="AS2682" i="3"/>
  <c r="AT2682" i="3"/>
  <c r="AU2682" i="3"/>
  <c r="BC2682" i="3"/>
  <c r="C2683" i="3"/>
  <c r="D2683" i="3"/>
  <c r="E2683" i="3"/>
  <c r="F2683" i="3"/>
  <c r="G2683" i="3"/>
  <c r="H2683" i="3"/>
  <c r="J2683" i="3"/>
  <c r="K2683" i="3"/>
  <c r="L2683" i="3"/>
  <c r="M2683" i="3"/>
  <c r="AN2683" i="3"/>
  <c r="AO2683" i="3"/>
  <c r="AP2683" i="3"/>
  <c r="AQ2683" i="3"/>
  <c r="AR2683" i="3"/>
  <c r="AS2683" i="3"/>
  <c r="AT2683" i="3"/>
  <c r="AU2683" i="3"/>
  <c r="BC2683" i="3"/>
  <c r="C2684" i="3"/>
  <c r="D2684" i="3"/>
  <c r="E2684" i="3"/>
  <c r="F2684" i="3"/>
  <c r="G2684" i="3"/>
  <c r="H2684" i="3"/>
  <c r="J2684" i="3"/>
  <c r="K2684" i="3"/>
  <c r="L2684" i="3"/>
  <c r="M2684" i="3"/>
  <c r="AN2684" i="3"/>
  <c r="AO2684" i="3"/>
  <c r="AP2684" i="3"/>
  <c r="AQ2684" i="3"/>
  <c r="AR2684" i="3"/>
  <c r="AS2684" i="3"/>
  <c r="AT2684" i="3"/>
  <c r="AU2684" i="3"/>
  <c r="BC2684" i="3"/>
  <c r="C2685" i="3"/>
  <c r="D2685" i="3"/>
  <c r="E2685" i="3"/>
  <c r="F2685" i="3"/>
  <c r="G2685" i="3"/>
  <c r="H2685" i="3"/>
  <c r="J2685" i="3"/>
  <c r="K2685" i="3"/>
  <c r="L2685" i="3"/>
  <c r="M2685" i="3"/>
  <c r="AN2685" i="3"/>
  <c r="AO2685" i="3"/>
  <c r="AP2685" i="3"/>
  <c r="AQ2685" i="3"/>
  <c r="AR2685" i="3"/>
  <c r="AS2685" i="3"/>
  <c r="AT2685" i="3"/>
  <c r="AU2685" i="3"/>
  <c r="BC2685" i="3"/>
  <c r="C2686" i="3"/>
  <c r="D2686" i="3"/>
  <c r="E2686" i="3"/>
  <c r="F2686" i="3"/>
  <c r="G2686" i="3"/>
  <c r="H2686" i="3"/>
  <c r="J2686" i="3"/>
  <c r="K2686" i="3"/>
  <c r="L2686" i="3"/>
  <c r="M2686" i="3"/>
  <c r="AN2686" i="3"/>
  <c r="AO2686" i="3"/>
  <c r="AP2686" i="3"/>
  <c r="AQ2686" i="3"/>
  <c r="AR2686" i="3"/>
  <c r="AS2686" i="3"/>
  <c r="AT2686" i="3"/>
  <c r="AU2686" i="3"/>
  <c r="BC2686" i="3"/>
  <c r="C2687" i="3"/>
  <c r="D2687" i="3"/>
  <c r="E2687" i="3"/>
  <c r="F2687" i="3"/>
  <c r="G2687" i="3"/>
  <c r="H2687" i="3"/>
  <c r="J2687" i="3"/>
  <c r="K2687" i="3"/>
  <c r="L2687" i="3"/>
  <c r="M2687" i="3"/>
  <c r="AN2687" i="3"/>
  <c r="AO2687" i="3"/>
  <c r="AP2687" i="3"/>
  <c r="AQ2687" i="3"/>
  <c r="AR2687" i="3"/>
  <c r="AS2687" i="3"/>
  <c r="AT2687" i="3"/>
  <c r="AU2687" i="3"/>
  <c r="BC2687" i="3"/>
  <c r="C2688" i="3"/>
  <c r="D2688" i="3"/>
  <c r="E2688" i="3"/>
  <c r="F2688" i="3"/>
  <c r="G2688" i="3"/>
  <c r="H2688" i="3"/>
  <c r="J2688" i="3"/>
  <c r="K2688" i="3"/>
  <c r="L2688" i="3"/>
  <c r="M2688" i="3"/>
  <c r="AN2688" i="3"/>
  <c r="AO2688" i="3"/>
  <c r="AP2688" i="3"/>
  <c r="AQ2688" i="3"/>
  <c r="AR2688" i="3"/>
  <c r="AS2688" i="3"/>
  <c r="AT2688" i="3"/>
  <c r="AU2688" i="3"/>
  <c r="BC2688" i="3"/>
  <c r="C2689" i="3"/>
  <c r="D2689" i="3"/>
  <c r="E2689" i="3"/>
  <c r="F2689" i="3"/>
  <c r="G2689" i="3"/>
  <c r="H2689" i="3"/>
  <c r="J2689" i="3"/>
  <c r="K2689" i="3"/>
  <c r="L2689" i="3"/>
  <c r="M2689" i="3"/>
  <c r="AN2689" i="3"/>
  <c r="AO2689" i="3"/>
  <c r="AP2689" i="3"/>
  <c r="AQ2689" i="3"/>
  <c r="AR2689" i="3"/>
  <c r="AS2689" i="3"/>
  <c r="AT2689" i="3"/>
  <c r="AU2689" i="3"/>
  <c r="BC2689" i="3"/>
  <c r="C2690" i="3"/>
  <c r="D2690" i="3"/>
  <c r="E2690" i="3"/>
  <c r="F2690" i="3"/>
  <c r="G2690" i="3"/>
  <c r="H2690" i="3"/>
  <c r="J2690" i="3"/>
  <c r="K2690" i="3"/>
  <c r="L2690" i="3"/>
  <c r="M2690" i="3"/>
  <c r="AN2690" i="3"/>
  <c r="AO2690" i="3"/>
  <c r="AP2690" i="3"/>
  <c r="AQ2690" i="3"/>
  <c r="AR2690" i="3"/>
  <c r="AS2690" i="3"/>
  <c r="AT2690" i="3"/>
  <c r="AU2690" i="3"/>
  <c r="BC2690" i="3"/>
  <c r="C2691" i="3"/>
  <c r="D2691" i="3"/>
  <c r="E2691" i="3"/>
  <c r="F2691" i="3"/>
  <c r="G2691" i="3"/>
  <c r="H2691" i="3"/>
  <c r="J2691" i="3"/>
  <c r="K2691" i="3"/>
  <c r="L2691" i="3"/>
  <c r="M2691" i="3"/>
  <c r="AN2691" i="3"/>
  <c r="AO2691" i="3"/>
  <c r="AP2691" i="3"/>
  <c r="AQ2691" i="3"/>
  <c r="AR2691" i="3"/>
  <c r="AS2691" i="3"/>
  <c r="AT2691" i="3"/>
  <c r="AU2691" i="3"/>
  <c r="BC2691" i="3"/>
  <c r="C2692" i="3"/>
  <c r="D2692" i="3"/>
  <c r="E2692" i="3"/>
  <c r="F2692" i="3"/>
  <c r="G2692" i="3"/>
  <c r="H2692" i="3"/>
  <c r="J2692" i="3"/>
  <c r="K2692" i="3"/>
  <c r="L2692" i="3"/>
  <c r="M2692" i="3"/>
  <c r="AN2692" i="3"/>
  <c r="AO2692" i="3"/>
  <c r="AP2692" i="3"/>
  <c r="AQ2692" i="3"/>
  <c r="AR2692" i="3"/>
  <c r="AS2692" i="3"/>
  <c r="AT2692" i="3"/>
  <c r="AU2692" i="3"/>
  <c r="BC2692" i="3"/>
  <c r="C2693" i="3"/>
  <c r="D2693" i="3"/>
  <c r="E2693" i="3"/>
  <c r="F2693" i="3"/>
  <c r="G2693" i="3"/>
  <c r="H2693" i="3"/>
  <c r="J2693" i="3"/>
  <c r="K2693" i="3"/>
  <c r="L2693" i="3"/>
  <c r="M2693" i="3"/>
  <c r="AN2693" i="3"/>
  <c r="AO2693" i="3"/>
  <c r="AP2693" i="3"/>
  <c r="AQ2693" i="3"/>
  <c r="AR2693" i="3"/>
  <c r="AS2693" i="3"/>
  <c r="AT2693" i="3"/>
  <c r="AU2693" i="3"/>
  <c r="BC2693" i="3"/>
  <c r="C2694" i="3"/>
  <c r="D2694" i="3"/>
  <c r="E2694" i="3"/>
  <c r="F2694" i="3"/>
  <c r="G2694" i="3"/>
  <c r="H2694" i="3"/>
  <c r="J2694" i="3"/>
  <c r="K2694" i="3"/>
  <c r="L2694" i="3"/>
  <c r="M2694" i="3"/>
  <c r="AN2694" i="3"/>
  <c r="AO2694" i="3"/>
  <c r="AP2694" i="3"/>
  <c r="AQ2694" i="3"/>
  <c r="AR2694" i="3"/>
  <c r="AS2694" i="3"/>
  <c r="AT2694" i="3"/>
  <c r="AU2694" i="3"/>
  <c r="BC2694" i="3"/>
  <c r="C2695" i="3"/>
  <c r="D2695" i="3"/>
  <c r="E2695" i="3"/>
  <c r="F2695" i="3"/>
  <c r="G2695" i="3"/>
  <c r="H2695" i="3"/>
  <c r="J2695" i="3"/>
  <c r="K2695" i="3"/>
  <c r="L2695" i="3"/>
  <c r="M2695" i="3"/>
  <c r="AN2695" i="3"/>
  <c r="AO2695" i="3"/>
  <c r="AP2695" i="3"/>
  <c r="AQ2695" i="3"/>
  <c r="AR2695" i="3"/>
  <c r="AS2695" i="3"/>
  <c r="AT2695" i="3"/>
  <c r="AU2695" i="3"/>
  <c r="BC2695" i="3"/>
  <c r="C2696" i="3"/>
  <c r="D2696" i="3"/>
  <c r="E2696" i="3"/>
  <c r="F2696" i="3"/>
  <c r="G2696" i="3"/>
  <c r="H2696" i="3"/>
  <c r="J2696" i="3"/>
  <c r="K2696" i="3"/>
  <c r="L2696" i="3"/>
  <c r="M2696" i="3"/>
  <c r="AN2696" i="3"/>
  <c r="AO2696" i="3"/>
  <c r="AP2696" i="3"/>
  <c r="AQ2696" i="3"/>
  <c r="AR2696" i="3"/>
  <c r="AS2696" i="3"/>
  <c r="AT2696" i="3"/>
  <c r="AU2696" i="3"/>
  <c r="BC2696" i="3"/>
  <c r="C2697" i="3"/>
  <c r="D2697" i="3"/>
  <c r="E2697" i="3"/>
  <c r="F2697" i="3"/>
  <c r="G2697" i="3"/>
  <c r="H2697" i="3"/>
  <c r="J2697" i="3"/>
  <c r="K2697" i="3"/>
  <c r="L2697" i="3"/>
  <c r="M2697" i="3"/>
  <c r="AN2697" i="3"/>
  <c r="AO2697" i="3"/>
  <c r="AP2697" i="3"/>
  <c r="AQ2697" i="3"/>
  <c r="AR2697" i="3"/>
  <c r="AS2697" i="3"/>
  <c r="AT2697" i="3"/>
  <c r="AU2697" i="3"/>
  <c r="BC2697" i="3"/>
  <c r="C2698" i="3"/>
  <c r="D2698" i="3"/>
  <c r="E2698" i="3"/>
  <c r="F2698" i="3"/>
  <c r="G2698" i="3"/>
  <c r="H2698" i="3"/>
  <c r="J2698" i="3"/>
  <c r="K2698" i="3"/>
  <c r="L2698" i="3"/>
  <c r="M2698" i="3"/>
  <c r="AN2698" i="3"/>
  <c r="AO2698" i="3"/>
  <c r="AP2698" i="3"/>
  <c r="AQ2698" i="3"/>
  <c r="AR2698" i="3"/>
  <c r="AS2698" i="3"/>
  <c r="AT2698" i="3"/>
  <c r="AU2698" i="3"/>
  <c r="BC2698" i="3"/>
  <c r="C2699" i="3"/>
  <c r="D2699" i="3"/>
  <c r="E2699" i="3"/>
  <c r="F2699" i="3"/>
  <c r="G2699" i="3"/>
  <c r="H2699" i="3"/>
  <c r="J2699" i="3"/>
  <c r="K2699" i="3"/>
  <c r="L2699" i="3"/>
  <c r="M2699" i="3"/>
  <c r="AN2699" i="3"/>
  <c r="AO2699" i="3"/>
  <c r="AP2699" i="3"/>
  <c r="AQ2699" i="3"/>
  <c r="AR2699" i="3"/>
  <c r="AS2699" i="3"/>
  <c r="AT2699" i="3"/>
  <c r="AU2699" i="3"/>
  <c r="BC2699" i="3"/>
  <c r="C2700" i="3"/>
  <c r="D2700" i="3"/>
  <c r="E2700" i="3"/>
  <c r="F2700" i="3"/>
  <c r="G2700" i="3"/>
  <c r="H2700" i="3"/>
  <c r="J2700" i="3"/>
  <c r="K2700" i="3"/>
  <c r="L2700" i="3"/>
  <c r="M2700" i="3"/>
  <c r="AN2700" i="3"/>
  <c r="AO2700" i="3"/>
  <c r="AP2700" i="3"/>
  <c r="AQ2700" i="3"/>
  <c r="AR2700" i="3"/>
  <c r="AS2700" i="3"/>
  <c r="AT2700" i="3"/>
  <c r="AU2700" i="3"/>
  <c r="BC2700" i="3"/>
  <c r="C2701" i="3"/>
  <c r="D2701" i="3"/>
  <c r="E2701" i="3"/>
  <c r="F2701" i="3"/>
  <c r="G2701" i="3"/>
  <c r="H2701" i="3"/>
  <c r="J2701" i="3"/>
  <c r="K2701" i="3"/>
  <c r="L2701" i="3"/>
  <c r="M2701" i="3"/>
  <c r="AN2701" i="3"/>
  <c r="AO2701" i="3"/>
  <c r="AP2701" i="3"/>
  <c r="AQ2701" i="3"/>
  <c r="AR2701" i="3"/>
  <c r="AS2701" i="3"/>
  <c r="AT2701" i="3"/>
  <c r="AU2701" i="3"/>
  <c r="BC2701" i="3"/>
  <c r="C2702" i="3"/>
  <c r="D2702" i="3"/>
  <c r="E2702" i="3"/>
  <c r="F2702" i="3"/>
  <c r="G2702" i="3"/>
  <c r="H2702" i="3"/>
  <c r="J2702" i="3"/>
  <c r="K2702" i="3"/>
  <c r="L2702" i="3"/>
  <c r="M2702" i="3"/>
  <c r="AN2702" i="3"/>
  <c r="AO2702" i="3"/>
  <c r="AP2702" i="3"/>
  <c r="AQ2702" i="3"/>
  <c r="AR2702" i="3"/>
  <c r="AS2702" i="3"/>
  <c r="AT2702" i="3"/>
  <c r="AU2702" i="3"/>
  <c r="BC2702" i="3"/>
  <c r="C2703" i="3"/>
  <c r="D2703" i="3"/>
  <c r="E2703" i="3"/>
  <c r="F2703" i="3"/>
  <c r="G2703" i="3"/>
  <c r="H2703" i="3"/>
  <c r="J2703" i="3"/>
  <c r="K2703" i="3"/>
  <c r="L2703" i="3"/>
  <c r="M2703" i="3"/>
  <c r="AN2703" i="3"/>
  <c r="AO2703" i="3"/>
  <c r="AP2703" i="3"/>
  <c r="AQ2703" i="3"/>
  <c r="AR2703" i="3"/>
  <c r="AS2703" i="3"/>
  <c r="AT2703" i="3"/>
  <c r="AU2703" i="3"/>
  <c r="BC2703" i="3"/>
  <c r="C2704" i="3"/>
  <c r="D2704" i="3"/>
  <c r="E2704" i="3"/>
  <c r="F2704" i="3"/>
  <c r="G2704" i="3"/>
  <c r="H2704" i="3"/>
  <c r="J2704" i="3"/>
  <c r="K2704" i="3"/>
  <c r="L2704" i="3"/>
  <c r="M2704" i="3"/>
  <c r="AN2704" i="3"/>
  <c r="AO2704" i="3"/>
  <c r="AP2704" i="3"/>
  <c r="AQ2704" i="3"/>
  <c r="AR2704" i="3"/>
  <c r="AS2704" i="3"/>
  <c r="AT2704" i="3"/>
  <c r="AU2704" i="3"/>
  <c r="BC2704" i="3"/>
  <c r="C2705" i="3"/>
  <c r="D2705" i="3"/>
  <c r="E2705" i="3"/>
  <c r="F2705" i="3"/>
  <c r="G2705" i="3"/>
  <c r="H2705" i="3"/>
  <c r="J2705" i="3"/>
  <c r="K2705" i="3"/>
  <c r="L2705" i="3"/>
  <c r="M2705" i="3"/>
  <c r="AN2705" i="3"/>
  <c r="AO2705" i="3"/>
  <c r="AP2705" i="3"/>
  <c r="AQ2705" i="3"/>
  <c r="AR2705" i="3"/>
  <c r="AS2705" i="3"/>
  <c r="AT2705" i="3"/>
  <c r="AU2705" i="3"/>
  <c r="BC2705" i="3"/>
  <c r="C2706" i="3"/>
  <c r="D2706" i="3"/>
  <c r="E2706" i="3"/>
  <c r="F2706" i="3"/>
  <c r="G2706" i="3"/>
  <c r="H2706" i="3"/>
  <c r="J2706" i="3"/>
  <c r="K2706" i="3"/>
  <c r="L2706" i="3"/>
  <c r="M2706" i="3"/>
  <c r="AN2706" i="3"/>
  <c r="AO2706" i="3"/>
  <c r="AP2706" i="3"/>
  <c r="AQ2706" i="3"/>
  <c r="AR2706" i="3"/>
  <c r="AS2706" i="3"/>
  <c r="AT2706" i="3"/>
  <c r="AU2706" i="3"/>
  <c r="BC2706" i="3"/>
  <c r="C2707" i="3"/>
  <c r="D2707" i="3"/>
  <c r="E2707" i="3"/>
  <c r="F2707" i="3"/>
  <c r="G2707" i="3"/>
  <c r="H2707" i="3"/>
  <c r="J2707" i="3"/>
  <c r="K2707" i="3"/>
  <c r="L2707" i="3"/>
  <c r="M2707" i="3"/>
  <c r="AN2707" i="3"/>
  <c r="AO2707" i="3"/>
  <c r="AP2707" i="3"/>
  <c r="AQ2707" i="3"/>
  <c r="AR2707" i="3"/>
  <c r="AS2707" i="3"/>
  <c r="AT2707" i="3"/>
  <c r="AU2707" i="3"/>
  <c r="BC2707" i="3"/>
  <c r="C2708" i="3"/>
  <c r="D2708" i="3"/>
  <c r="E2708" i="3"/>
  <c r="F2708" i="3"/>
  <c r="G2708" i="3"/>
  <c r="H2708" i="3"/>
  <c r="J2708" i="3"/>
  <c r="K2708" i="3"/>
  <c r="L2708" i="3"/>
  <c r="M2708" i="3"/>
  <c r="AN2708" i="3"/>
  <c r="AO2708" i="3"/>
  <c r="AP2708" i="3"/>
  <c r="AQ2708" i="3"/>
  <c r="AR2708" i="3"/>
  <c r="AS2708" i="3"/>
  <c r="AT2708" i="3"/>
  <c r="AU2708" i="3"/>
  <c r="BC2708" i="3"/>
  <c r="C2709" i="3"/>
  <c r="D2709" i="3"/>
  <c r="E2709" i="3"/>
  <c r="F2709" i="3"/>
  <c r="G2709" i="3"/>
  <c r="H2709" i="3"/>
  <c r="J2709" i="3"/>
  <c r="K2709" i="3"/>
  <c r="L2709" i="3"/>
  <c r="M2709" i="3"/>
  <c r="AN2709" i="3"/>
  <c r="AO2709" i="3"/>
  <c r="AP2709" i="3"/>
  <c r="AQ2709" i="3"/>
  <c r="AR2709" i="3"/>
  <c r="AS2709" i="3"/>
  <c r="AT2709" i="3"/>
  <c r="AU2709" i="3"/>
  <c r="BC2709" i="3"/>
  <c r="C2710" i="3"/>
  <c r="D2710" i="3"/>
  <c r="E2710" i="3"/>
  <c r="F2710" i="3"/>
  <c r="G2710" i="3"/>
  <c r="H2710" i="3"/>
  <c r="J2710" i="3"/>
  <c r="K2710" i="3"/>
  <c r="L2710" i="3"/>
  <c r="M2710" i="3"/>
  <c r="AN2710" i="3"/>
  <c r="AO2710" i="3"/>
  <c r="AP2710" i="3"/>
  <c r="AQ2710" i="3"/>
  <c r="AR2710" i="3"/>
  <c r="AS2710" i="3"/>
  <c r="AT2710" i="3"/>
  <c r="AU2710" i="3"/>
  <c r="BC2710" i="3"/>
  <c r="C2711" i="3"/>
  <c r="D2711" i="3"/>
  <c r="E2711" i="3"/>
  <c r="F2711" i="3"/>
  <c r="G2711" i="3"/>
  <c r="H2711" i="3"/>
  <c r="J2711" i="3"/>
  <c r="K2711" i="3"/>
  <c r="L2711" i="3"/>
  <c r="M2711" i="3"/>
  <c r="AN2711" i="3"/>
  <c r="AO2711" i="3"/>
  <c r="AP2711" i="3"/>
  <c r="AQ2711" i="3"/>
  <c r="AR2711" i="3"/>
  <c r="AS2711" i="3"/>
  <c r="AT2711" i="3"/>
  <c r="AU2711" i="3"/>
  <c r="BC2711" i="3"/>
  <c r="C2712" i="3"/>
  <c r="D2712" i="3"/>
  <c r="E2712" i="3"/>
  <c r="F2712" i="3"/>
  <c r="G2712" i="3"/>
  <c r="H2712" i="3"/>
  <c r="J2712" i="3"/>
  <c r="K2712" i="3"/>
  <c r="L2712" i="3"/>
  <c r="M2712" i="3"/>
  <c r="AN2712" i="3"/>
  <c r="AO2712" i="3"/>
  <c r="AP2712" i="3"/>
  <c r="AQ2712" i="3"/>
  <c r="AR2712" i="3"/>
  <c r="AS2712" i="3"/>
  <c r="AT2712" i="3"/>
  <c r="AU2712" i="3"/>
  <c r="BC2712" i="3"/>
  <c r="C2713" i="3"/>
  <c r="D2713" i="3"/>
  <c r="E2713" i="3"/>
  <c r="F2713" i="3"/>
  <c r="G2713" i="3"/>
  <c r="H2713" i="3"/>
  <c r="J2713" i="3"/>
  <c r="K2713" i="3"/>
  <c r="L2713" i="3"/>
  <c r="M2713" i="3"/>
  <c r="AN2713" i="3"/>
  <c r="AO2713" i="3"/>
  <c r="AP2713" i="3"/>
  <c r="AQ2713" i="3"/>
  <c r="AR2713" i="3"/>
  <c r="AS2713" i="3"/>
  <c r="AT2713" i="3"/>
  <c r="AU2713" i="3"/>
  <c r="BC2713" i="3"/>
  <c r="C2714" i="3"/>
  <c r="D2714" i="3"/>
  <c r="E2714" i="3"/>
  <c r="F2714" i="3"/>
  <c r="G2714" i="3"/>
  <c r="H2714" i="3"/>
  <c r="J2714" i="3"/>
  <c r="K2714" i="3"/>
  <c r="L2714" i="3"/>
  <c r="M2714" i="3"/>
  <c r="AN2714" i="3"/>
  <c r="AO2714" i="3"/>
  <c r="AP2714" i="3"/>
  <c r="AQ2714" i="3"/>
  <c r="AR2714" i="3"/>
  <c r="AS2714" i="3"/>
  <c r="AT2714" i="3"/>
  <c r="AU2714" i="3"/>
  <c r="BC2714" i="3"/>
  <c r="C2715" i="3"/>
  <c r="D2715" i="3"/>
  <c r="E2715" i="3"/>
  <c r="F2715" i="3"/>
  <c r="G2715" i="3"/>
  <c r="H2715" i="3"/>
  <c r="J2715" i="3"/>
  <c r="K2715" i="3"/>
  <c r="L2715" i="3"/>
  <c r="M2715" i="3"/>
  <c r="AN2715" i="3"/>
  <c r="AO2715" i="3"/>
  <c r="AP2715" i="3"/>
  <c r="AQ2715" i="3"/>
  <c r="AR2715" i="3"/>
  <c r="AS2715" i="3"/>
  <c r="AT2715" i="3"/>
  <c r="AU2715" i="3"/>
  <c r="BC2715" i="3"/>
  <c r="C2716" i="3"/>
  <c r="D2716" i="3"/>
  <c r="E2716" i="3"/>
  <c r="F2716" i="3"/>
  <c r="G2716" i="3"/>
  <c r="H2716" i="3"/>
  <c r="J2716" i="3"/>
  <c r="K2716" i="3"/>
  <c r="L2716" i="3"/>
  <c r="M2716" i="3"/>
  <c r="AN2716" i="3"/>
  <c r="AO2716" i="3"/>
  <c r="AP2716" i="3"/>
  <c r="AQ2716" i="3"/>
  <c r="AR2716" i="3"/>
  <c r="AS2716" i="3"/>
  <c r="AT2716" i="3"/>
  <c r="AU2716" i="3"/>
  <c r="BC2716" i="3"/>
  <c r="C2717" i="3"/>
  <c r="D2717" i="3"/>
  <c r="E2717" i="3"/>
  <c r="F2717" i="3"/>
  <c r="G2717" i="3"/>
  <c r="H2717" i="3"/>
  <c r="J2717" i="3"/>
  <c r="K2717" i="3"/>
  <c r="L2717" i="3"/>
  <c r="M2717" i="3"/>
  <c r="AN2717" i="3"/>
  <c r="AO2717" i="3"/>
  <c r="AP2717" i="3"/>
  <c r="AQ2717" i="3"/>
  <c r="AR2717" i="3"/>
  <c r="AS2717" i="3"/>
  <c r="AT2717" i="3"/>
  <c r="AU2717" i="3"/>
  <c r="BC2717" i="3"/>
  <c r="C2718" i="3"/>
  <c r="D2718" i="3"/>
  <c r="E2718" i="3"/>
  <c r="F2718" i="3"/>
  <c r="G2718" i="3"/>
  <c r="H2718" i="3"/>
  <c r="J2718" i="3"/>
  <c r="K2718" i="3"/>
  <c r="L2718" i="3"/>
  <c r="M2718" i="3"/>
  <c r="AN2718" i="3"/>
  <c r="AO2718" i="3"/>
  <c r="AP2718" i="3"/>
  <c r="AQ2718" i="3"/>
  <c r="AR2718" i="3"/>
  <c r="AS2718" i="3"/>
  <c r="AT2718" i="3"/>
  <c r="AU2718" i="3"/>
  <c r="BC2718" i="3"/>
  <c r="C2719" i="3"/>
  <c r="D2719" i="3"/>
  <c r="E2719" i="3"/>
  <c r="F2719" i="3"/>
  <c r="G2719" i="3"/>
  <c r="H2719" i="3"/>
  <c r="J2719" i="3"/>
  <c r="K2719" i="3"/>
  <c r="L2719" i="3"/>
  <c r="M2719" i="3"/>
  <c r="AN2719" i="3"/>
  <c r="AO2719" i="3"/>
  <c r="AP2719" i="3"/>
  <c r="AQ2719" i="3"/>
  <c r="AR2719" i="3"/>
  <c r="AS2719" i="3"/>
  <c r="AT2719" i="3"/>
  <c r="AU2719" i="3"/>
  <c r="BC2719" i="3"/>
  <c r="C2720" i="3"/>
  <c r="D2720" i="3"/>
  <c r="E2720" i="3"/>
  <c r="F2720" i="3"/>
  <c r="G2720" i="3"/>
  <c r="H2720" i="3"/>
  <c r="J2720" i="3"/>
  <c r="K2720" i="3"/>
  <c r="L2720" i="3"/>
  <c r="M2720" i="3"/>
  <c r="AN2720" i="3"/>
  <c r="AO2720" i="3"/>
  <c r="AP2720" i="3"/>
  <c r="AQ2720" i="3"/>
  <c r="AR2720" i="3"/>
  <c r="AS2720" i="3"/>
  <c r="AT2720" i="3"/>
  <c r="AU2720" i="3"/>
  <c r="BC2720" i="3"/>
  <c r="C2721" i="3"/>
  <c r="D2721" i="3"/>
  <c r="E2721" i="3"/>
  <c r="F2721" i="3"/>
  <c r="G2721" i="3"/>
  <c r="H2721" i="3"/>
  <c r="J2721" i="3"/>
  <c r="K2721" i="3"/>
  <c r="L2721" i="3"/>
  <c r="M2721" i="3"/>
  <c r="AN2721" i="3"/>
  <c r="AO2721" i="3"/>
  <c r="AP2721" i="3"/>
  <c r="AQ2721" i="3"/>
  <c r="AR2721" i="3"/>
  <c r="AS2721" i="3"/>
  <c r="AT2721" i="3"/>
  <c r="AU2721" i="3"/>
  <c r="BC2721" i="3"/>
  <c r="C2722" i="3"/>
  <c r="D2722" i="3"/>
  <c r="E2722" i="3"/>
  <c r="F2722" i="3"/>
  <c r="G2722" i="3"/>
  <c r="H2722" i="3"/>
  <c r="J2722" i="3"/>
  <c r="K2722" i="3"/>
  <c r="L2722" i="3"/>
  <c r="M2722" i="3"/>
  <c r="AN2722" i="3"/>
  <c r="AO2722" i="3"/>
  <c r="AP2722" i="3"/>
  <c r="AQ2722" i="3"/>
  <c r="AR2722" i="3"/>
  <c r="AS2722" i="3"/>
  <c r="AT2722" i="3"/>
  <c r="AU2722" i="3"/>
  <c r="BC2722" i="3"/>
  <c r="C2723" i="3"/>
  <c r="D2723" i="3"/>
  <c r="E2723" i="3"/>
  <c r="F2723" i="3"/>
  <c r="G2723" i="3"/>
  <c r="H2723" i="3"/>
  <c r="J2723" i="3"/>
  <c r="K2723" i="3"/>
  <c r="L2723" i="3"/>
  <c r="M2723" i="3"/>
  <c r="AN2723" i="3"/>
  <c r="AO2723" i="3"/>
  <c r="AP2723" i="3"/>
  <c r="AQ2723" i="3"/>
  <c r="AR2723" i="3"/>
  <c r="AS2723" i="3"/>
  <c r="AT2723" i="3"/>
  <c r="AU2723" i="3"/>
  <c r="BC2723" i="3"/>
  <c r="C2724" i="3"/>
  <c r="D2724" i="3"/>
  <c r="E2724" i="3"/>
  <c r="F2724" i="3"/>
  <c r="G2724" i="3"/>
  <c r="H2724" i="3"/>
  <c r="J2724" i="3"/>
  <c r="K2724" i="3"/>
  <c r="L2724" i="3"/>
  <c r="M2724" i="3"/>
  <c r="AN2724" i="3"/>
  <c r="AO2724" i="3"/>
  <c r="AP2724" i="3"/>
  <c r="AQ2724" i="3"/>
  <c r="AR2724" i="3"/>
  <c r="AS2724" i="3"/>
  <c r="AT2724" i="3"/>
  <c r="AU2724" i="3"/>
  <c r="BC2724" i="3"/>
  <c r="C2725" i="3"/>
  <c r="D2725" i="3"/>
  <c r="E2725" i="3"/>
  <c r="F2725" i="3"/>
  <c r="G2725" i="3"/>
  <c r="H2725" i="3"/>
  <c r="J2725" i="3"/>
  <c r="K2725" i="3"/>
  <c r="L2725" i="3"/>
  <c r="M2725" i="3"/>
  <c r="AN2725" i="3"/>
  <c r="AO2725" i="3"/>
  <c r="AP2725" i="3"/>
  <c r="AQ2725" i="3"/>
  <c r="AR2725" i="3"/>
  <c r="AS2725" i="3"/>
  <c r="AT2725" i="3"/>
  <c r="AU2725" i="3"/>
  <c r="BC2725" i="3"/>
  <c r="C2726" i="3"/>
  <c r="D2726" i="3"/>
  <c r="E2726" i="3"/>
  <c r="F2726" i="3"/>
  <c r="G2726" i="3"/>
  <c r="H2726" i="3"/>
  <c r="J2726" i="3"/>
  <c r="K2726" i="3"/>
  <c r="L2726" i="3"/>
  <c r="M2726" i="3"/>
  <c r="AN2726" i="3"/>
  <c r="AO2726" i="3"/>
  <c r="AP2726" i="3"/>
  <c r="AQ2726" i="3"/>
  <c r="AR2726" i="3"/>
  <c r="AS2726" i="3"/>
  <c r="AT2726" i="3"/>
  <c r="AU2726" i="3"/>
  <c r="BC2726" i="3"/>
  <c r="C2727" i="3"/>
  <c r="D2727" i="3"/>
  <c r="E2727" i="3"/>
  <c r="F2727" i="3"/>
  <c r="G2727" i="3"/>
  <c r="H2727" i="3"/>
  <c r="J2727" i="3"/>
  <c r="K2727" i="3"/>
  <c r="L2727" i="3"/>
  <c r="M2727" i="3"/>
  <c r="AN2727" i="3"/>
  <c r="AO2727" i="3"/>
  <c r="AP2727" i="3"/>
  <c r="AQ2727" i="3"/>
  <c r="AR2727" i="3"/>
  <c r="AS2727" i="3"/>
  <c r="AT2727" i="3"/>
  <c r="AU2727" i="3"/>
  <c r="BC2727" i="3"/>
  <c r="C2728" i="3"/>
  <c r="D2728" i="3"/>
  <c r="E2728" i="3"/>
  <c r="F2728" i="3"/>
  <c r="G2728" i="3"/>
  <c r="H2728" i="3"/>
  <c r="J2728" i="3"/>
  <c r="K2728" i="3"/>
  <c r="L2728" i="3"/>
  <c r="M2728" i="3"/>
  <c r="AN2728" i="3"/>
  <c r="AO2728" i="3"/>
  <c r="AP2728" i="3"/>
  <c r="AQ2728" i="3"/>
  <c r="AR2728" i="3"/>
  <c r="AS2728" i="3"/>
  <c r="AT2728" i="3"/>
  <c r="AU2728" i="3"/>
  <c r="BC2728" i="3"/>
  <c r="C2729" i="3"/>
  <c r="D2729" i="3"/>
  <c r="E2729" i="3"/>
  <c r="F2729" i="3"/>
  <c r="G2729" i="3"/>
  <c r="H2729" i="3"/>
  <c r="J2729" i="3"/>
  <c r="K2729" i="3"/>
  <c r="L2729" i="3"/>
  <c r="M2729" i="3"/>
  <c r="AN2729" i="3"/>
  <c r="AO2729" i="3"/>
  <c r="AP2729" i="3"/>
  <c r="AQ2729" i="3"/>
  <c r="AR2729" i="3"/>
  <c r="AS2729" i="3"/>
  <c r="AT2729" i="3"/>
  <c r="AU2729" i="3"/>
  <c r="BC2729" i="3"/>
  <c r="C2730" i="3"/>
  <c r="D2730" i="3"/>
  <c r="E2730" i="3"/>
  <c r="F2730" i="3"/>
  <c r="G2730" i="3"/>
  <c r="H2730" i="3"/>
  <c r="J2730" i="3"/>
  <c r="K2730" i="3"/>
  <c r="L2730" i="3"/>
  <c r="M2730" i="3"/>
  <c r="AN2730" i="3"/>
  <c r="AO2730" i="3"/>
  <c r="AP2730" i="3"/>
  <c r="AQ2730" i="3"/>
  <c r="AR2730" i="3"/>
  <c r="AS2730" i="3"/>
  <c r="AT2730" i="3"/>
  <c r="AU2730" i="3"/>
  <c r="BC2730" i="3"/>
  <c r="C2731" i="3"/>
  <c r="D2731" i="3"/>
  <c r="E2731" i="3"/>
  <c r="F2731" i="3"/>
  <c r="G2731" i="3"/>
  <c r="H2731" i="3"/>
  <c r="J2731" i="3"/>
  <c r="K2731" i="3"/>
  <c r="L2731" i="3"/>
  <c r="M2731" i="3"/>
  <c r="AN2731" i="3"/>
  <c r="AO2731" i="3"/>
  <c r="AP2731" i="3"/>
  <c r="AQ2731" i="3"/>
  <c r="AR2731" i="3"/>
  <c r="AS2731" i="3"/>
  <c r="AT2731" i="3"/>
  <c r="AU2731" i="3"/>
  <c r="BC2731" i="3"/>
  <c r="C2732" i="3"/>
  <c r="D2732" i="3"/>
  <c r="E2732" i="3"/>
  <c r="F2732" i="3"/>
  <c r="G2732" i="3"/>
  <c r="H2732" i="3"/>
  <c r="J2732" i="3"/>
  <c r="K2732" i="3"/>
  <c r="L2732" i="3"/>
  <c r="M2732" i="3"/>
  <c r="AN2732" i="3"/>
  <c r="AO2732" i="3"/>
  <c r="AP2732" i="3"/>
  <c r="AQ2732" i="3"/>
  <c r="AR2732" i="3"/>
  <c r="AS2732" i="3"/>
  <c r="AT2732" i="3"/>
  <c r="AU2732" i="3"/>
  <c r="BC2732" i="3"/>
  <c r="C2733" i="3"/>
  <c r="D2733" i="3"/>
  <c r="E2733" i="3"/>
  <c r="F2733" i="3"/>
  <c r="G2733" i="3"/>
  <c r="H2733" i="3"/>
  <c r="J2733" i="3"/>
  <c r="K2733" i="3"/>
  <c r="L2733" i="3"/>
  <c r="M2733" i="3"/>
  <c r="AN2733" i="3"/>
  <c r="AO2733" i="3"/>
  <c r="AP2733" i="3"/>
  <c r="AQ2733" i="3"/>
  <c r="AR2733" i="3"/>
  <c r="AS2733" i="3"/>
  <c r="AT2733" i="3"/>
  <c r="AU2733" i="3"/>
  <c r="BC2733" i="3"/>
  <c r="C2734" i="3"/>
  <c r="D2734" i="3"/>
  <c r="E2734" i="3"/>
  <c r="F2734" i="3"/>
  <c r="G2734" i="3"/>
  <c r="H2734" i="3"/>
  <c r="J2734" i="3"/>
  <c r="K2734" i="3"/>
  <c r="L2734" i="3"/>
  <c r="M2734" i="3"/>
  <c r="AN2734" i="3"/>
  <c r="AO2734" i="3"/>
  <c r="AP2734" i="3"/>
  <c r="AQ2734" i="3"/>
  <c r="AR2734" i="3"/>
  <c r="AS2734" i="3"/>
  <c r="AT2734" i="3"/>
  <c r="AU2734" i="3"/>
  <c r="BC2734" i="3"/>
  <c r="C2735" i="3"/>
  <c r="D2735" i="3"/>
  <c r="E2735" i="3"/>
  <c r="F2735" i="3"/>
  <c r="G2735" i="3"/>
  <c r="H2735" i="3"/>
  <c r="J2735" i="3"/>
  <c r="K2735" i="3"/>
  <c r="L2735" i="3"/>
  <c r="M2735" i="3"/>
  <c r="AN2735" i="3"/>
  <c r="AO2735" i="3"/>
  <c r="AP2735" i="3"/>
  <c r="AQ2735" i="3"/>
  <c r="AR2735" i="3"/>
  <c r="AS2735" i="3"/>
  <c r="AT2735" i="3"/>
  <c r="AU2735" i="3"/>
  <c r="BC2735" i="3"/>
  <c r="C2736" i="3"/>
  <c r="D2736" i="3"/>
  <c r="E2736" i="3"/>
  <c r="F2736" i="3"/>
  <c r="G2736" i="3"/>
  <c r="H2736" i="3"/>
  <c r="J2736" i="3"/>
  <c r="K2736" i="3"/>
  <c r="L2736" i="3"/>
  <c r="M2736" i="3"/>
  <c r="AN2736" i="3"/>
  <c r="AO2736" i="3"/>
  <c r="AP2736" i="3"/>
  <c r="AQ2736" i="3"/>
  <c r="AR2736" i="3"/>
  <c r="AS2736" i="3"/>
  <c r="AT2736" i="3"/>
  <c r="AU2736" i="3"/>
  <c r="BC2736" i="3"/>
  <c r="C2737" i="3"/>
  <c r="D2737" i="3"/>
  <c r="E2737" i="3"/>
  <c r="F2737" i="3"/>
  <c r="G2737" i="3"/>
  <c r="H2737" i="3"/>
  <c r="J2737" i="3"/>
  <c r="K2737" i="3"/>
  <c r="L2737" i="3"/>
  <c r="M2737" i="3"/>
  <c r="AN2737" i="3"/>
  <c r="AO2737" i="3"/>
  <c r="AP2737" i="3"/>
  <c r="AQ2737" i="3"/>
  <c r="AR2737" i="3"/>
  <c r="AS2737" i="3"/>
  <c r="AT2737" i="3"/>
  <c r="AU2737" i="3"/>
  <c r="BC2737" i="3"/>
  <c r="C2738" i="3"/>
  <c r="D2738" i="3"/>
  <c r="E2738" i="3"/>
  <c r="F2738" i="3"/>
  <c r="G2738" i="3"/>
  <c r="H2738" i="3"/>
  <c r="J2738" i="3"/>
  <c r="K2738" i="3"/>
  <c r="L2738" i="3"/>
  <c r="M2738" i="3"/>
  <c r="AN2738" i="3"/>
  <c r="AO2738" i="3"/>
  <c r="AP2738" i="3"/>
  <c r="AQ2738" i="3"/>
  <c r="AR2738" i="3"/>
  <c r="AS2738" i="3"/>
  <c r="AT2738" i="3"/>
  <c r="AU2738" i="3"/>
  <c r="BC2738" i="3"/>
  <c r="C2739" i="3"/>
  <c r="D2739" i="3"/>
  <c r="E2739" i="3"/>
  <c r="F2739" i="3"/>
  <c r="G2739" i="3"/>
  <c r="H2739" i="3"/>
  <c r="J2739" i="3"/>
  <c r="K2739" i="3"/>
  <c r="L2739" i="3"/>
  <c r="M2739" i="3"/>
  <c r="AN2739" i="3"/>
  <c r="AO2739" i="3"/>
  <c r="AP2739" i="3"/>
  <c r="AQ2739" i="3"/>
  <c r="AR2739" i="3"/>
  <c r="AS2739" i="3"/>
  <c r="AT2739" i="3"/>
  <c r="AU2739" i="3"/>
  <c r="BC2739" i="3"/>
  <c r="C2740" i="3"/>
  <c r="D2740" i="3"/>
  <c r="E2740" i="3"/>
  <c r="F2740" i="3"/>
  <c r="G2740" i="3"/>
  <c r="H2740" i="3"/>
  <c r="J2740" i="3"/>
  <c r="K2740" i="3"/>
  <c r="L2740" i="3"/>
  <c r="M2740" i="3"/>
  <c r="AN2740" i="3"/>
  <c r="AO2740" i="3"/>
  <c r="AP2740" i="3"/>
  <c r="AQ2740" i="3"/>
  <c r="AR2740" i="3"/>
  <c r="AS2740" i="3"/>
  <c r="AT2740" i="3"/>
  <c r="AU2740" i="3"/>
  <c r="BC2740" i="3"/>
  <c r="C2741" i="3"/>
  <c r="D2741" i="3"/>
  <c r="E2741" i="3"/>
  <c r="F2741" i="3"/>
  <c r="G2741" i="3"/>
  <c r="H2741" i="3"/>
  <c r="J2741" i="3"/>
  <c r="K2741" i="3"/>
  <c r="L2741" i="3"/>
  <c r="M2741" i="3"/>
  <c r="AN2741" i="3"/>
  <c r="AO2741" i="3"/>
  <c r="AP2741" i="3"/>
  <c r="AQ2741" i="3"/>
  <c r="AR2741" i="3"/>
  <c r="AS2741" i="3"/>
  <c r="AT2741" i="3"/>
  <c r="AU2741" i="3"/>
  <c r="BC2741" i="3"/>
  <c r="C2742" i="3"/>
  <c r="D2742" i="3"/>
  <c r="E2742" i="3"/>
  <c r="F2742" i="3"/>
  <c r="G2742" i="3"/>
  <c r="H2742" i="3"/>
  <c r="J2742" i="3"/>
  <c r="K2742" i="3"/>
  <c r="L2742" i="3"/>
  <c r="M2742" i="3"/>
  <c r="AN2742" i="3"/>
  <c r="AO2742" i="3"/>
  <c r="AP2742" i="3"/>
  <c r="AQ2742" i="3"/>
  <c r="AR2742" i="3"/>
  <c r="AS2742" i="3"/>
  <c r="AT2742" i="3"/>
  <c r="AU2742" i="3"/>
  <c r="BC2742" i="3"/>
  <c r="C2743" i="3"/>
  <c r="D2743" i="3"/>
  <c r="E2743" i="3"/>
  <c r="F2743" i="3"/>
  <c r="G2743" i="3"/>
  <c r="H2743" i="3"/>
  <c r="J2743" i="3"/>
  <c r="K2743" i="3"/>
  <c r="L2743" i="3"/>
  <c r="M2743" i="3"/>
  <c r="AN2743" i="3"/>
  <c r="AO2743" i="3"/>
  <c r="AP2743" i="3"/>
  <c r="AQ2743" i="3"/>
  <c r="AR2743" i="3"/>
  <c r="AS2743" i="3"/>
  <c r="AT2743" i="3"/>
  <c r="AU2743" i="3"/>
  <c r="BC2743" i="3"/>
  <c r="C2744" i="3"/>
  <c r="D2744" i="3"/>
  <c r="E2744" i="3"/>
  <c r="F2744" i="3"/>
  <c r="G2744" i="3"/>
  <c r="H2744" i="3"/>
  <c r="J2744" i="3"/>
  <c r="K2744" i="3"/>
  <c r="L2744" i="3"/>
  <c r="M2744" i="3"/>
  <c r="AN2744" i="3"/>
  <c r="AO2744" i="3"/>
  <c r="AP2744" i="3"/>
  <c r="AQ2744" i="3"/>
  <c r="AR2744" i="3"/>
  <c r="AS2744" i="3"/>
  <c r="AT2744" i="3"/>
  <c r="AU2744" i="3"/>
  <c r="BC2744" i="3"/>
  <c r="C2745" i="3"/>
  <c r="D2745" i="3"/>
  <c r="E2745" i="3"/>
  <c r="F2745" i="3"/>
  <c r="G2745" i="3"/>
  <c r="H2745" i="3"/>
  <c r="J2745" i="3"/>
  <c r="K2745" i="3"/>
  <c r="L2745" i="3"/>
  <c r="M2745" i="3"/>
  <c r="AN2745" i="3"/>
  <c r="AO2745" i="3"/>
  <c r="AP2745" i="3"/>
  <c r="AQ2745" i="3"/>
  <c r="AR2745" i="3"/>
  <c r="AS2745" i="3"/>
  <c r="AT2745" i="3"/>
  <c r="AU2745" i="3"/>
  <c r="BC2745" i="3"/>
  <c r="C2746" i="3"/>
  <c r="D2746" i="3"/>
  <c r="E2746" i="3"/>
  <c r="F2746" i="3"/>
  <c r="G2746" i="3"/>
  <c r="H2746" i="3"/>
  <c r="J2746" i="3"/>
  <c r="K2746" i="3"/>
  <c r="L2746" i="3"/>
  <c r="M2746" i="3"/>
  <c r="AN2746" i="3"/>
  <c r="AO2746" i="3"/>
  <c r="AP2746" i="3"/>
  <c r="AQ2746" i="3"/>
  <c r="AR2746" i="3"/>
  <c r="AS2746" i="3"/>
  <c r="AT2746" i="3"/>
  <c r="AU2746" i="3"/>
  <c r="BC2746" i="3"/>
  <c r="C2747" i="3"/>
  <c r="D2747" i="3"/>
  <c r="E2747" i="3"/>
  <c r="F2747" i="3"/>
  <c r="G2747" i="3"/>
  <c r="H2747" i="3"/>
  <c r="J2747" i="3"/>
  <c r="K2747" i="3"/>
  <c r="L2747" i="3"/>
  <c r="M2747" i="3"/>
  <c r="AN2747" i="3"/>
  <c r="AO2747" i="3"/>
  <c r="AP2747" i="3"/>
  <c r="AQ2747" i="3"/>
  <c r="AR2747" i="3"/>
  <c r="AS2747" i="3"/>
  <c r="AT2747" i="3"/>
  <c r="AU2747" i="3"/>
  <c r="BC2747" i="3"/>
  <c r="C2748" i="3"/>
  <c r="D2748" i="3"/>
  <c r="E2748" i="3"/>
  <c r="F2748" i="3"/>
  <c r="G2748" i="3"/>
  <c r="H2748" i="3"/>
  <c r="J2748" i="3"/>
  <c r="K2748" i="3"/>
  <c r="L2748" i="3"/>
  <c r="M2748" i="3"/>
  <c r="AN2748" i="3"/>
  <c r="AO2748" i="3"/>
  <c r="AP2748" i="3"/>
  <c r="AQ2748" i="3"/>
  <c r="AR2748" i="3"/>
  <c r="AS2748" i="3"/>
  <c r="AT2748" i="3"/>
  <c r="AU2748" i="3"/>
  <c r="BC2748" i="3"/>
  <c r="C2749" i="3"/>
  <c r="D2749" i="3"/>
  <c r="E2749" i="3"/>
  <c r="F2749" i="3"/>
  <c r="G2749" i="3"/>
  <c r="H2749" i="3"/>
  <c r="J2749" i="3"/>
  <c r="K2749" i="3"/>
  <c r="L2749" i="3"/>
  <c r="M2749" i="3"/>
  <c r="AN2749" i="3"/>
  <c r="AO2749" i="3"/>
  <c r="AP2749" i="3"/>
  <c r="AQ2749" i="3"/>
  <c r="AR2749" i="3"/>
  <c r="AS2749" i="3"/>
  <c r="AT2749" i="3"/>
  <c r="AU2749" i="3"/>
  <c r="BC2749" i="3"/>
  <c r="C2750" i="3"/>
  <c r="D2750" i="3"/>
  <c r="E2750" i="3"/>
  <c r="F2750" i="3"/>
  <c r="G2750" i="3"/>
  <c r="H2750" i="3"/>
  <c r="J2750" i="3"/>
  <c r="K2750" i="3"/>
  <c r="L2750" i="3"/>
  <c r="M2750" i="3"/>
  <c r="AN2750" i="3"/>
  <c r="AO2750" i="3"/>
  <c r="AP2750" i="3"/>
  <c r="AQ2750" i="3"/>
  <c r="AR2750" i="3"/>
  <c r="AS2750" i="3"/>
  <c r="AT2750" i="3"/>
  <c r="AU2750" i="3"/>
  <c r="BC2750" i="3"/>
  <c r="C2751" i="3"/>
  <c r="D2751" i="3"/>
  <c r="E2751" i="3"/>
  <c r="F2751" i="3"/>
  <c r="G2751" i="3"/>
  <c r="H2751" i="3"/>
  <c r="J2751" i="3"/>
  <c r="K2751" i="3"/>
  <c r="L2751" i="3"/>
  <c r="M2751" i="3"/>
  <c r="AN2751" i="3"/>
  <c r="AO2751" i="3"/>
  <c r="AP2751" i="3"/>
  <c r="AQ2751" i="3"/>
  <c r="AR2751" i="3"/>
  <c r="AS2751" i="3"/>
  <c r="AT2751" i="3"/>
  <c r="AU2751" i="3"/>
  <c r="BC2751" i="3"/>
  <c r="C2752" i="3"/>
  <c r="D2752" i="3"/>
  <c r="E2752" i="3"/>
  <c r="F2752" i="3"/>
  <c r="G2752" i="3"/>
  <c r="H2752" i="3"/>
  <c r="J2752" i="3"/>
  <c r="K2752" i="3"/>
  <c r="L2752" i="3"/>
  <c r="M2752" i="3"/>
  <c r="AN2752" i="3"/>
  <c r="AO2752" i="3"/>
  <c r="AP2752" i="3"/>
  <c r="AQ2752" i="3"/>
  <c r="AR2752" i="3"/>
  <c r="AS2752" i="3"/>
  <c r="AT2752" i="3"/>
  <c r="AU2752" i="3"/>
  <c r="BC2752" i="3"/>
  <c r="C2753" i="3"/>
  <c r="D2753" i="3"/>
  <c r="E2753" i="3"/>
  <c r="F2753" i="3"/>
  <c r="G2753" i="3"/>
  <c r="H2753" i="3"/>
  <c r="J2753" i="3"/>
  <c r="K2753" i="3"/>
  <c r="L2753" i="3"/>
  <c r="M2753" i="3"/>
  <c r="AN2753" i="3"/>
  <c r="AO2753" i="3"/>
  <c r="AP2753" i="3"/>
  <c r="AQ2753" i="3"/>
  <c r="AR2753" i="3"/>
  <c r="AS2753" i="3"/>
  <c r="AT2753" i="3"/>
  <c r="AU2753" i="3"/>
  <c r="BC2753" i="3"/>
  <c r="C2754" i="3"/>
  <c r="D2754" i="3"/>
  <c r="E2754" i="3"/>
  <c r="F2754" i="3"/>
  <c r="G2754" i="3"/>
  <c r="H2754" i="3"/>
  <c r="J2754" i="3"/>
  <c r="K2754" i="3"/>
  <c r="L2754" i="3"/>
  <c r="M2754" i="3"/>
  <c r="AN2754" i="3"/>
  <c r="AO2754" i="3"/>
  <c r="AP2754" i="3"/>
  <c r="AQ2754" i="3"/>
  <c r="AR2754" i="3"/>
  <c r="AS2754" i="3"/>
  <c r="AT2754" i="3"/>
  <c r="AU2754" i="3"/>
  <c r="BC2754" i="3"/>
  <c r="C2755" i="3"/>
  <c r="D2755" i="3"/>
  <c r="E2755" i="3"/>
  <c r="F2755" i="3"/>
  <c r="G2755" i="3"/>
  <c r="H2755" i="3"/>
  <c r="J2755" i="3"/>
  <c r="K2755" i="3"/>
  <c r="L2755" i="3"/>
  <c r="M2755" i="3"/>
  <c r="AN2755" i="3"/>
  <c r="AO2755" i="3"/>
  <c r="AP2755" i="3"/>
  <c r="AQ2755" i="3"/>
  <c r="AR2755" i="3"/>
  <c r="AS2755" i="3"/>
  <c r="AT2755" i="3"/>
  <c r="AU2755" i="3"/>
  <c r="BC2755" i="3"/>
  <c r="C2756" i="3"/>
  <c r="D2756" i="3"/>
  <c r="E2756" i="3"/>
  <c r="F2756" i="3"/>
  <c r="G2756" i="3"/>
  <c r="H2756" i="3"/>
  <c r="J2756" i="3"/>
  <c r="K2756" i="3"/>
  <c r="L2756" i="3"/>
  <c r="M2756" i="3"/>
  <c r="AN2756" i="3"/>
  <c r="AO2756" i="3"/>
  <c r="AP2756" i="3"/>
  <c r="AQ2756" i="3"/>
  <c r="AR2756" i="3"/>
  <c r="AS2756" i="3"/>
  <c r="AT2756" i="3"/>
  <c r="AU2756" i="3"/>
  <c r="BC2756" i="3"/>
  <c r="C2757" i="3"/>
  <c r="D2757" i="3"/>
  <c r="E2757" i="3"/>
  <c r="F2757" i="3"/>
  <c r="G2757" i="3"/>
  <c r="H2757" i="3"/>
  <c r="J2757" i="3"/>
  <c r="K2757" i="3"/>
  <c r="L2757" i="3"/>
  <c r="M2757" i="3"/>
  <c r="AN2757" i="3"/>
  <c r="AO2757" i="3"/>
  <c r="AP2757" i="3"/>
  <c r="AQ2757" i="3"/>
  <c r="AR2757" i="3"/>
  <c r="AS2757" i="3"/>
  <c r="AT2757" i="3"/>
  <c r="AU2757" i="3"/>
  <c r="BC2757" i="3"/>
  <c r="C2758" i="3"/>
  <c r="D2758" i="3"/>
  <c r="E2758" i="3"/>
  <c r="F2758" i="3"/>
  <c r="G2758" i="3"/>
  <c r="H2758" i="3"/>
  <c r="J2758" i="3"/>
  <c r="K2758" i="3"/>
  <c r="L2758" i="3"/>
  <c r="M2758" i="3"/>
  <c r="AN2758" i="3"/>
  <c r="AO2758" i="3"/>
  <c r="AP2758" i="3"/>
  <c r="AQ2758" i="3"/>
  <c r="AR2758" i="3"/>
  <c r="AS2758" i="3"/>
  <c r="AT2758" i="3"/>
  <c r="AU2758" i="3"/>
  <c r="BC2758" i="3"/>
  <c r="C2759" i="3"/>
  <c r="D2759" i="3"/>
  <c r="E2759" i="3"/>
  <c r="F2759" i="3"/>
  <c r="G2759" i="3"/>
  <c r="H2759" i="3"/>
  <c r="J2759" i="3"/>
  <c r="K2759" i="3"/>
  <c r="L2759" i="3"/>
  <c r="M2759" i="3"/>
  <c r="AN2759" i="3"/>
  <c r="AO2759" i="3"/>
  <c r="AP2759" i="3"/>
  <c r="AQ2759" i="3"/>
  <c r="AR2759" i="3"/>
  <c r="AS2759" i="3"/>
  <c r="AT2759" i="3"/>
  <c r="AU2759" i="3"/>
  <c r="BC2759" i="3"/>
  <c r="C2760" i="3"/>
  <c r="D2760" i="3"/>
  <c r="E2760" i="3"/>
  <c r="F2760" i="3"/>
  <c r="G2760" i="3"/>
  <c r="H2760" i="3"/>
  <c r="J2760" i="3"/>
  <c r="K2760" i="3"/>
  <c r="L2760" i="3"/>
  <c r="M2760" i="3"/>
  <c r="AN2760" i="3"/>
  <c r="AO2760" i="3"/>
  <c r="AP2760" i="3"/>
  <c r="AQ2760" i="3"/>
  <c r="AR2760" i="3"/>
  <c r="AS2760" i="3"/>
  <c r="AT2760" i="3"/>
  <c r="AU2760" i="3"/>
  <c r="BC2760" i="3"/>
  <c r="C2761" i="3"/>
  <c r="D2761" i="3"/>
  <c r="E2761" i="3"/>
  <c r="F2761" i="3"/>
  <c r="G2761" i="3"/>
  <c r="H2761" i="3"/>
  <c r="J2761" i="3"/>
  <c r="K2761" i="3"/>
  <c r="L2761" i="3"/>
  <c r="M2761" i="3"/>
  <c r="AN2761" i="3"/>
  <c r="AO2761" i="3"/>
  <c r="AP2761" i="3"/>
  <c r="AQ2761" i="3"/>
  <c r="AR2761" i="3"/>
  <c r="AS2761" i="3"/>
  <c r="AT2761" i="3"/>
  <c r="AU2761" i="3"/>
  <c r="BC2761" i="3"/>
  <c r="C2762" i="3"/>
  <c r="D2762" i="3"/>
  <c r="E2762" i="3"/>
  <c r="F2762" i="3"/>
  <c r="G2762" i="3"/>
  <c r="H2762" i="3"/>
  <c r="J2762" i="3"/>
  <c r="K2762" i="3"/>
  <c r="L2762" i="3"/>
  <c r="M2762" i="3"/>
  <c r="AN2762" i="3"/>
  <c r="AO2762" i="3"/>
  <c r="AP2762" i="3"/>
  <c r="AQ2762" i="3"/>
  <c r="AR2762" i="3"/>
  <c r="AS2762" i="3"/>
  <c r="AT2762" i="3"/>
  <c r="AU2762" i="3"/>
  <c r="BC2762" i="3"/>
  <c r="C2763" i="3"/>
  <c r="D2763" i="3"/>
  <c r="E2763" i="3"/>
  <c r="F2763" i="3"/>
  <c r="G2763" i="3"/>
  <c r="H2763" i="3"/>
  <c r="J2763" i="3"/>
  <c r="K2763" i="3"/>
  <c r="L2763" i="3"/>
  <c r="M2763" i="3"/>
  <c r="AN2763" i="3"/>
  <c r="AO2763" i="3"/>
  <c r="AP2763" i="3"/>
  <c r="AQ2763" i="3"/>
  <c r="AR2763" i="3"/>
  <c r="AS2763" i="3"/>
  <c r="AT2763" i="3"/>
  <c r="AU2763" i="3"/>
  <c r="BC2763" i="3"/>
  <c r="C2764" i="3"/>
  <c r="D2764" i="3"/>
  <c r="E2764" i="3"/>
  <c r="F2764" i="3"/>
  <c r="G2764" i="3"/>
  <c r="H2764" i="3"/>
  <c r="J2764" i="3"/>
  <c r="K2764" i="3"/>
  <c r="L2764" i="3"/>
  <c r="M2764" i="3"/>
  <c r="AN2764" i="3"/>
  <c r="AO2764" i="3"/>
  <c r="AP2764" i="3"/>
  <c r="AQ2764" i="3"/>
  <c r="AR2764" i="3"/>
  <c r="AS2764" i="3"/>
  <c r="AT2764" i="3"/>
  <c r="AU2764" i="3"/>
  <c r="BC2764" i="3"/>
  <c r="C2765" i="3"/>
  <c r="D2765" i="3"/>
  <c r="E2765" i="3"/>
  <c r="F2765" i="3"/>
  <c r="G2765" i="3"/>
  <c r="H2765" i="3"/>
  <c r="J2765" i="3"/>
  <c r="K2765" i="3"/>
  <c r="L2765" i="3"/>
  <c r="M2765" i="3"/>
  <c r="AN2765" i="3"/>
  <c r="AO2765" i="3"/>
  <c r="AP2765" i="3"/>
  <c r="AQ2765" i="3"/>
  <c r="AR2765" i="3"/>
  <c r="AS2765" i="3"/>
  <c r="AT2765" i="3"/>
  <c r="AU2765" i="3"/>
  <c r="BC2765" i="3"/>
  <c r="C2766" i="3"/>
  <c r="D2766" i="3"/>
  <c r="E2766" i="3"/>
  <c r="F2766" i="3"/>
  <c r="G2766" i="3"/>
  <c r="H2766" i="3"/>
  <c r="J2766" i="3"/>
  <c r="K2766" i="3"/>
  <c r="L2766" i="3"/>
  <c r="M2766" i="3"/>
  <c r="AN2766" i="3"/>
  <c r="AO2766" i="3"/>
  <c r="AP2766" i="3"/>
  <c r="AQ2766" i="3"/>
  <c r="AR2766" i="3"/>
  <c r="AS2766" i="3"/>
  <c r="AT2766" i="3"/>
  <c r="AU2766" i="3"/>
  <c r="BC2766" i="3"/>
  <c r="C2767" i="3"/>
  <c r="D2767" i="3"/>
  <c r="E2767" i="3"/>
  <c r="F2767" i="3"/>
  <c r="G2767" i="3"/>
  <c r="H2767" i="3"/>
  <c r="J2767" i="3"/>
  <c r="K2767" i="3"/>
  <c r="L2767" i="3"/>
  <c r="M2767" i="3"/>
  <c r="AN2767" i="3"/>
  <c r="AO2767" i="3"/>
  <c r="AP2767" i="3"/>
  <c r="AQ2767" i="3"/>
  <c r="AR2767" i="3"/>
  <c r="AS2767" i="3"/>
  <c r="AT2767" i="3"/>
  <c r="AU2767" i="3"/>
  <c r="BC2767" i="3"/>
  <c r="C2768" i="3"/>
  <c r="D2768" i="3"/>
  <c r="E2768" i="3"/>
  <c r="F2768" i="3"/>
  <c r="G2768" i="3"/>
  <c r="H2768" i="3"/>
  <c r="J2768" i="3"/>
  <c r="K2768" i="3"/>
  <c r="L2768" i="3"/>
  <c r="M2768" i="3"/>
  <c r="AN2768" i="3"/>
  <c r="AO2768" i="3"/>
  <c r="AP2768" i="3"/>
  <c r="AQ2768" i="3"/>
  <c r="AR2768" i="3"/>
  <c r="AS2768" i="3"/>
  <c r="AT2768" i="3"/>
  <c r="AU2768" i="3"/>
  <c r="BC2768" i="3"/>
  <c r="C2769" i="3"/>
  <c r="D2769" i="3"/>
  <c r="E2769" i="3"/>
  <c r="F2769" i="3"/>
  <c r="G2769" i="3"/>
  <c r="H2769" i="3"/>
  <c r="J2769" i="3"/>
  <c r="K2769" i="3"/>
  <c r="L2769" i="3"/>
  <c r="M2769" i="3"/>
  <c r="AN2769" i="3"/>
  <c r="AO2769" i="3"/>
  <c r="AP2769" i="3"/>
  <c r="AQ2769" i="3"/>
  <c r="AR2769" i="3"/>
  <c r="AS2769" i="3"/>
  <c r="AT2769" i="3"/>
  <c r="AU2769" i="3"/>
  <c r="BC2769" i="3"/>
  <c r="C2770" i="3"/>
  <c r="D2770" i="3"/>
  <c r="E2770" i="3"/>
  <c r="F2770" i="3"/>
  <c r="G2770" i="3"/>
  <c r="H2770" i="3"/>
  <c r="J2770" i="3"/>
  <c r="K2770" i="3"/>
  <c r="L2770" i="3"/>
  <c r="M2770" i="3"/>
  <c r="AN2770" i="3"/>
  <c r="AO2770" i="3"/>
  <c r="AP2770" i="3"/>
  <c r="AQ2770" i="3"/>
  <c r="AR2770" i="3"/>
  <c r="AS2770" i="3"/>
  <c r="AT2770" i="3"/>
  <c r="AU2770" i="3"/>
  <c r="BC2770" i="3"/>
  <c r="C2771" i="3"/>
  <c r="D2771" i="3"/>
  <c r="E2771" i="3"/>
  <c r="F2771" i="3"/>
  <c r="G2771" i="3"/>
  <c r="H2771" i="3"/>
  <c r="J2771" i="3"/>
  <c r="K2771" i="3"/>
  <c r="L2771" i="3"/>
  <c r="M2771" i="3"/>
  <c r="AN2771" i="3"/>
  <c r="AO2771" i="3"/>
  <c r="AP2771" i="3"/>
  <c r="AQ2771" i="3"/>
  <c r="AR2771" i="3"/>
  <c r="AS2771" i="3"/>
  <c r="AT2771" i="3"/>
  <c r="AU2771" i="3"/>
  <c r="BC2771" i="3"/>
  <c r="C2772" i="3"/>
  <c r="D2772" i="3"/>
  <c r="E2772" i="3"/>
  <c r="F2772" i="3"/>
  <c r="G2772" i="3"/>
  <c r="H2772" i="3"/>
  <c r="J2772" i="3"/>
  <c r="K2772" i="3"/>
  <c r="L2772" i="3"/>
  <c r="M2772" i="3"/>
  <c r="AN2772" i="3"/>
  <c r="AO2772" i="3"/>
  <c r="AP2772" i="3"/>
  <c r="AQ2772" i="3"/>
  <c r="AR2772" i="3"/>
  <c r="AS2772" i="3"/>
  <c r="AT2772" i="3"/>
  <c r="AU2772" i="3"/>
  <c r="BC2772" i="3"/>
  <c r="C2773" i="3"/>
  <c r="D2773" i="3"/>
  <c r="E2773" i="3"/>
  <c r="F2773" i="3"/>
  <c r="G2773" i="3"/>
  <c r="H2773" i="3"/>
  <c r="J2773" i="3"/>
  <c r="K2773" i="3"/>
  <c r="L2773" i="3"/>
  <c r="M2773" i="3"/>
  <c r="AN2773" i="3"/>
  <c r="AO2773" i="3"/>
  <c r="AP2773" i="3"/>
  <c r="AQ2773" i="3"/>
  <c r="AR2773" i="3"/>
  <c r="AS2773" i="3"/>
  <c r="AT2773" i="3"/>
  <c r="AU2773" i="3"/>
  <c r="BC2773" i="3"/>
  <c r="C2774" i="3"/>
  <c r="D2774" i="3"/>
  <c r="E2774" i="3"/>
  <c r="F2774" i="3"/>
  <c r="G2774" i="3"/>
  <c r="H2774" i="3"/>
  <c r="J2774" i="3"/>
  <c r="K2774" i="3"/>
  <c r="L2774" i="3"/>
  <c r="M2774" i="3"/>
  <c r="AN2774" i="3"/>
  <c r="AO2774" i="3"/>
  <c r="AP2774" i="3"/>
  <c r="AQ2774" i="3"/>
  <c r="AR2774" i="3"/>
  <c r="AS2774" i="3"/>
  <c r="AT2774" i="3"/>
  <c r="AU2774" i="3"/>
  <c r="BC2774" i="3"/>
  <c r="C2775" i="3"/>
  <c r="D2775" i="3"/>
  <c r="E2775" i="3"/>
  <c r="F2775" i="3"/>
  <c r="G2775" i="3"/>
  <c r="H2775" i="3"/>
  <c r="J2775" i="3"/>
  <c r="K2775" i="3"/>
  <c r="L2775" i="3"/>
  <c r="M2775" i="3"/>
  <c r="AN2775" i="3"/>
  <c r="AO2775" i="3"/>
  <c r="AP2775" i="3"/>
  <c r="AQ2775" i="3"/>
  <c r="AR2775" i="3"/>
  <c r="AS2775" i="3"/>
  <c r="AT2775" i="3"/>
  <c r="AU2775" i="3"/>
  <c r="BC2775" i="3"/>
  <c r="C2776" i="3"/>
  <c r="D2776" i="3"/>
  <c r="E2776" i="3"/>
  <c r="F2776" i="3"/>
  <c r="G2776" i="3"/>
  <c r="H2776" i="3"/>
  <c r="J2776" i="3"/>
  <c r="K2776" i="3"/>
  <c r="L2776" i="3"/>
  <c r="M2776" i="3"/>
  <c r="AN2776" i="3"/>
  <c r="AO2776" i="3"/>
  <c r="AP2776" i="3"/>
  <c r="AQ2776" i="3"/>
  <c r="AR2776" i="3"/>
  <c r="AS2776" i="3"/>
  <c r="AT2776" i="3"/>
  <c r="AU2776" i="3"/>
  <c r="BC2776" i="3"/>
  <c r="C2777" i="3"/>
  <c r="D2777" i="3"/>
  <c r="E2777" i="3"/>
  <c r="F2777" i="3"/>
  <c r="G2777" i="3"/>
  <c r="H2777" i="3"/>
  <c r="J2777" i="3"/>
  <c r="K2777" i="3"/>
  <c r="L2777" i="3"/>
  <c r="M2777" i="3"/>
  <c r="AN2777" i="3"/>
  <c r="AO2777" i="3"/>
  <c r="AP2777" i="3"/>
  <c r="AQ2777" i="3"/>
  <c r="AR2777" i="3"/>
  <c r="AS2777" i="3"/>
  <c r="AT2777" i="3"/>
  <c r="AU2777" i="3"/>
  <c r="BC2777" i="3"/>
  <c r="C2778" i="3"/>
  <c r="D2778" i="3"/>
  <c r="E2778" i="3"/>
  <c r="F2778" i="3"/>
  <c r="G2778" i="3"/>
  <c r="H2778" i="3"/>
  <c r="J2778" i="3"/>
  <c r="K2778" i="3"/>
  <c r="L2778" i="3"/>
  <c r="M2778" i="3"/>
  <c r="AN2778" i="3"/>
  <c r="AO2778" i="3"/>
  <c r="AP2778" i="3"/>
  <c r="AQ2778" i="3"/>
  <c r="AR2778" i="3"/>
  <c r="AS2778" i="3"/>
  <c r="AT2778" i="3"/>
  <c r="AU2778" i="3"/>
  <c r="BC2778" i="3"/>
  <c r="C2779" i="3"/>
  <c r="D2779" i="3"/>
  <c r="E2779" i="3"/>
  <c r="F2779" i="3"/>
  <c r="G2779" i="3"/>
  <c r="H2779" i="3"/>
  <c r="J2779" i="3"/>
  <c r="K2779" i="3"/>
  <c r="L2779" i="3"/>
  <c r="M2779" i="3"/>
  <c r="AN2779" i="3"/>
  <c r="AO2779" i="3"/>
  <c r="AP2779" i="3"/>
  <c r="AQ2779" i="3"/>
  <c r="AR2779" i="3"/>
  <c r="AS2779" i="3"/>
  <c r="AT2779" i="3"/>
  <c r="AU2779" i="3"/>
  <c r="BC2779" i="3"/>
  <c r="C2780" i="3"/>
  <c r="D2780" i="3"/>
  <c r="E2780" i="3"/>
  <c r="F2780" i="3"/>
  <c r="G2780" i="3"/>
  <c r="H2780" i="3"/>
  <c r="J2780" i="3"/>
  <c r="K2780" i="3"/>
  <c r="L2780" i="3"/>
  <c r="M2780" i="3"/>
  <c r="AN2780" i="3"/>
  <c r="AO2780" i="3"/>
  <c r="AP2780" i="3"/>
  <c r="AQ2780" i="3"/>
  <c r="AR2780" i="3"/>
  <c r="AS2780" i="3"/>
  <c r="AT2780" i="3"/>
  <c r="AU2780" i="3"/>
  <c r="BC2780" i="3"/>
  <c r="C2781" i="3"/>
  <c r="D2781" i="3"/>
  <c r="E2781" i="3"/>
  <c r="F2781" i="3"/>
  <c r="G2781" i="3"/>
  <c r="H2781" i="3"/>
  <c r="J2781" i="3"/>
  <c r="K2781" i="3"/>
  <c r="L2781" i="3"/>
  <c r="M2781" i="3"/>
  <c r="AN2781" i="3"/>
  <c r="AO2781" i="3"/>
  <c r="AP2781" i="3"/>
  <c r="AQ2781" i="3"/>
  <c r="AR2781" i="3"/>
  <c r="AS2781" i="3"/>
  <c r="AT2781" i="3"/>
  <c r="AU2781" i="3"/>
  <c r="BC2781" i="3"/>
  <c r="C2782" i="3"/>
  <c r="D2782" i="3"/>
  <c r="E2782" i="3"/>
  <c r="F2782" i="3"/>
  <c r="G2782" i="3"/>
  <c r="H2782" i="3"/>
  <c r="J2782" i="3"/>
  <c r="K2782" i="3"/>
  <c r="L2782" i="3"/>
  <c r="M2782" i="3"/>
  <c r="AN2782" i="3"/>
  <c r="AO2782" i="3"/>
  <c r="AP2782" i="3"/>
  <c r="AQ2782" i="3"/>
  <c r="AR2782" i="3"/>
  <c r="AS2782" i="3"/>
  <c r="AT2782" i="3"/>
  <c r="AU2782" i="3"/>
  <c r="BC2782" i="3"/>
  <c r="C2783" i="3"/>
  <c r="D2783" i="3"/>
  <c r="E2783" i="3"/>
  <c r="F2783" i="3"/>
  <c r="G2783" i="3"/>
  <c r="H2783" i="3"/>
  <c r="J2783" i="3"/>
  <c r="K2783" i="3"/>
  <c r="L2783" i="3"/>
  <c r="M2783" i="3"/>
  <c r="AN2783" i="3"/>
  <c r="AO2783" i="3"/>
  <c r="AP2783" i="3"/>
  <c r="AQ2783" i="3"/>
  <c r="AR2783" i="3"/>
  <c r="AS2783" i="3"/>
  <c r="AT2783" i="3"/>
  <c r="AU2783" i="3"/>
  <c r="BC2783" i="3"/>
  <c r="C2784" i="3"/>
  <c r="D2784" i="3"/>
  <c r="E2784" i="3"/>
  <c r="F2784" i="3"/>
  <c r="G2784" i="3"/>
  <c r="H2784" i="3"/>
  <c r="J2784" i="3"/>
  <c r="K2784" i="3"/>
  <c r="L2784" i="3"/>
  <c r="M2784" i="3"/>
  <c r="AN2784" i="3"/>
  <c r="AO2784" i="3"/>
  <c r="AP2784" i="3"/>
  <c r="AQ2784" i="3"/>
  <c r="AR2784" i="3"/>
  <c r="AS2784" i="3"/>
  <c r="AT2784" i="3"/>
  <c r="AU2784" i="3"/>
  <c r="BC2784" i="3"/>
  <c r="C2785" i="3"/>
  <c r="D2785" i="3"/>
  <c r="E2785" i="3"/>
  <c r="F2785" i="3"/>
  <c r="G2785" i="3"/>
  <c r="H2785" i="3"/>
  <c r="J2785" i="3"/>
  <c r="K2785" i="3"/>
  <c r="L2785" i="3"/>
  <c r="M2785" i="3"/>
  <c r="AN2785" i="3"/>
  <c r="AO2785" i="3"/>
  <c r="AP2785" i="3"/>
  <c r="AQ2785" i="3"/>
  <c r="AR2785" i="3"/>
  <c r="AS2785" i="3"/>
  <c r="AT2785" i="3"/>
  <c r="AU2785" i="3"/>
  <c r="BC2785" i="3"/>
  <c r="C2786" i="3"/>
  <c r="D2786" i="3"/>
  <c r="E2786" i="3"/>
  <c r="F2786" i="3"/>
  <c r="G2786" i="3"/>
  <c r="H2786" i="3"/>
  <c r="J2786" i="3"/>
  <c r="K2786" i="3"/>
  <c r="L2786" i="3"/>
  <c r="M2786" i="3"/>
  <c r="AN2786" i="3"/>
  <c r="AO2786" i="3"/>
  <c r="AP2786" i="3"/>
  <c r="AQ2786" i="3"/>
  <c r="AR2786" i="3"/>
  <c r="AS2786" i="3"/>
  <c r="AT2786" i="3"/>
  <c r="AU2786" i="3"/>
  <c r="BC2786" i="3"/>
  <c r="C2787" i="3"/>
  <c r="D2787" i="3"/>
  <c r="E2787" i="3"/>
  <c r="F2787" i="3"/>
  <c r="G2787" i="3"/>
  <c r="H2787" i="3"/>
  <c r="J2787" i="3"/>
  <c r="K2787" i="3"/>
  <c r="L2787" i="3"/>
  <c r="M2787" i="3"/>
  <c r="AN2787" i="3"/>
  <c r="AO2787" i="3"/>
  <c r="AP2787" i="3"/>
  <c r="AQ2787" i="3"/>
  <c r="AR2787" i="3"/>
  <c r="AS2787" i="3"/>
  <c r="AT2787" i="3"/>
  <c r="AU2787" i="3"/>
  <c r="BC2787" i="3"/>
  <c r="C2788" i="3"/>
  <c r="D2788" i="3"/>
  <c r="E2788" i="3"/>
  <c r="F2788" i="3"/>
  <c r="G2788" i="3"/>
  <c r="H2788" i="3"/>
  <c r="J2788" i="3"/>
  <c r="K2788" i="3"/>
  <c r="L2788" i="3"/>
  <c r="M2788" i="3"/>
  <c r="AN2788" i="3"/>
  <c r="AO2788" i="3"/>
  <c r="AP2788" i="3"/>
  <c r="AQ2788" i="3"/>
  <c r="AR2788" i="3"/>
  <c r="AS2788" i="3"/>
  <c r="AT2788" i="3"/>
  <c r="AU2788" i="3"/>
  <c r="BC2788" i="3"/>
  <c r="C2789" i="3"/>
  <c r="D2789" i="3"/>
  <c r="E2789" i="3"/>
  <c r="F2789" i="3"/>
  <c r="G2789" i="3"/>
  <c r="H2789" i="3"/>
  <c r="J2789" i="3"/>
  <c r="K2789" i="3"/>
  <c r="L2789" i="3"/>
  <c r="M2789" i="3"/>
  <c r="AN2789" i="3"/>
  <c r="AO2789" i="3"/>
  <c r="AP2789" i="3"/>
  <c r="AQ2789" i="3"/>
  <c r="AR2789" i="3"/>
  <c r="AS2789" i="3"/>
  <c r="AT2789" i="3"/>
  <c r="AU2789" i="3"/>
  <c r="BC2789" i="3"/>
  <c r="C2790" i="3"/>
  <c r="D2790" i="3"/>
  <c r="E2790" i="3"/>
  <c r="F2790" i="3"/>
  <c r="G2790" i="3"/>
  <c r="H2790" i="3"/>
  <c r="J2790" i="3"/>
  <c r="K2790" i="3"/>
  <c r="L2790" i="3"/>
  <c r="M2790" i="3"/>
  <c r="AN2790" i="3"/>
  <c r="AO2790" i="3"/>
  <c r="AP2790" i="3"/>
  <c r="AQ2790" i="3"/>
  <c r="AR2790" i="3"/>
  <c r="AS2790" i="3"/>
  <c r="AT2790" i="3"/>
  <c r="AU2790" i="3"/>
  <c r="BC2790" i="3"/>
  <c r="C2791" i="3"/>
  <c r="D2791" i="3"/>
  <c r="E2791" i="3"/>
  <c r="F2791" i="3"/>
  <c r="G2791" i="3"/>
  <c r="H2791" i="3"/>
  <c r="J2791" i="3"/>
  <c r="K2791" i="3"/>
  <c r="L2791" i="3"/>
  <c r="M2791" i="3"/>
  <c r="AN2791" i="3"/>
  <c r="AO2791" i="3"/>
  <c r="AP2791" i="3"/>
  <c r="AQ2791" i="3"/>
  <c r="AR2791" i="3"/>
  <c r="AS2791" i="3"/>
  <c r="AT2791" i="3"/>
  <c r="AU2791" i="3"/>
  <c r="BC2791" i="3"/>
  <c r="C2792" i="3"/>
  <c r="D2792" i="3"/>
  <c r="E2792" i="3"/>
  <c r="F2792" i="3"/>
  <c r="G2792" i="3"/>
  <c r="H2792" i="3"/>
  <c r="J2792" i="3"/>
  <c r="K2792" i="3"/>
  <c r="L2792" i="3"/>
  <c r="M2792" i="3"/>
  <c r="AN2792" i="3"/>
  <c r="AO2792" i="3"/>
  <c r="AP2792" i="3"/>
  <c r="AQ2792" i="3"/>
  <c r="AR2792" i="3"/>
  <c r="AS2792" i="3"/>
  <c r="AT2792" i="3"/>
  <c r="AU2792" i="3"/>
  <c r="BC2792" i="3"/>
  <c r="C2793" i="3"/>
  <c r="D2793" i="3"/>
  <c r="E2793" i="3"/>
  <c r="F2793" i="3"/>
  <c r="G2793" i="3"/>
  <c r="H2793" i="3"/>
  <c r="J2793" i="3"/>
  <c r="K2793" i="3"/>
  <c r="L2793" i="3"/>
  <c r="M2793" i="3"/>
  <c r="AN2793" i="3"/>
  <c r="AO2793" i="3"/>
  <c r="AP2793" i="3"/>
  <c r="AQ2793" i="3"/>
  <c r="AR2793" i="3"/>
  <c r="AS2793" i="3"/>
  <c r="AT2793" i="3"/>
  <c r="AU2793" i="3"/>
  <c r="BC2793" i="3"/>
  <c r="C2794" i="3"/>
  <c r="D2794" i="3"/>
  <c r="E2794" i="3"/>
  <c r="F2794" i="3"/>
  <c r="G2794" i="3"/>
  <c r="H2794" i="3"/>
  <c r="J2794" i="3"/>
  <c r="K2794" i="3"/>
  <c r="L2794" i="3"/>
  <c r="M2794" i="3"/>
  <c r="AN2794" i="3"/>
  <c r="AO2794" i="3"/>
  <c r="AP2794" i="3"/>
  <c r="AQ2794" i="3"/>
  <c r="AR2794" i="3"/>
  <c r="AS2794" i="3"/>
  <c r="AT2794" i="3"/>
  <c r="AU2794" i="3"/>
  <c r="BC2794" i="3"/>
  <c r="C2795" i="3"/>
  <c r="D2795" i="3"/>
  <c r="E2795" i="3"/>
  <c r="F2795" i="3"/>
  <c r="G2795" i="3"/>
  <c r="H2795" i="3"/>
  <c r="J2795" i="3"/>
  <c r="K2795" i="3"/>
  <c r="L2795" i="3"/>
  <c r="M2795" i="3"/>
  <c r="AN2795" i="3"/>
  <c r="AO2795" i="3"/>
  <c r="AP2795" i="3"/>
  <c r="AQ2795" i="3"/>
  <c r="AR2795" i="3"/>
  <c r="AS2795" i="3"/>
  <c r="AT2795" i="3"/>
  <c r="AU2795" i="3"/>
  <c r="BC2795" i="3"/>
  <c r="C2796" i="3"/>
  <c r="D2796" i="3"/>
  <c r="E2796" i="3"/>
  <c r="F2796" i="3"/>
  <c r="G2796" i="3"/>
  <c r="H2796" i="3"/>
  <c r="J2796" i="3"/>
  <c r="K2796" i="3"/>
  <c r="L2796" i="3"/>
  <c r="M2796" i="3"/>
  <c r="AN2796" i="3"/>
  <c r="AO2796" i="3"/>
  <c r="AP2796" i="3"/>
  <c r="AQ2796" i="3"/>
  <c r="AR2796" i="3"/>
  <c r="AS2796" i="3"/>
  <c r="AT2796" i="3"/>
  <c r="AU2796" i="3"/>
  <c r="BC2796" i="3"/>
  <c r="C2797" i="3"/>
  <c r="D2797" i="3"/>
  <c r="E2797" i="3"/>
  <c r="F2797" i="3"/>
  <c r="G2797" i="3"/>
  <c r="H2797" i="3"/>
  <c r="J2797" i="3"/>
  <c r="K2797" i="3"/>
  <c r="L2797" i="3"/>
  <c r="M2797" i="3"/>
  <c r="AN2797" i="3"/>
  <c r="AO2797" i="3"/>
  <c r="AP2797" i="3"/>
  <c r="AQ2797" i="3"/>
  <c r="AR2797" i="3"/>
  <c r="AS2797" i="3"/>
  <c r="AT2797" i="3"/>
  <c r="AU2797" i="3"/>
  <c r="BC2797" i="3"/>
  <c r="C2798" i="3"/>
  <c r="D2798" i="3"/>
  <c r="E2798" i="3"/>
  <c r="F2798" i="3"/>
  <c r="G2798" i="3"/>
  <c r="H2798" i="3"/>
  <c r="J2798" i="3"/>
  <c r="K2798" i="3"/>
  <c r="L2798" i="3"/>
  <c r="M2798" i="3"/>
  <c r="AN2798" i="3"/>
  <c r="AO2798" i="3"/>
  <c r="AP2798" i="3"/>
  <c r="AQ2798" i="3"/>
  <c r="AR2798" i="3"/>
  <c r="AS2798" i="3"/>
  <c r="AT2798" i="3"/>
  <c r="AU2798" i="3"/>
  <c r="BC2798" i="3"/>
  <c r="C2799" i="3"/>
  <c r="D2799" i="3"/>
  <c r="E2799" i="3"/>
  <c r="F2799" i="3"/>
  <c r="G2799" i="3"/>
  <c r="H2799" i="3"/>
  <c r="J2799" i="3"/>
  <c r="K2799" i="3"/>
  <c r="L2799" i="3"/>
  <c r="M2799" i="3"/>
  <c r="AN2799" i="3"/>
  <c r="AO2799" i="3"/>
  <c r="AP2799" i="3"/>
  <c r="AQ2799" i="3"/>
  <c r="AR2799" i="3"/>
  <c r="AS2799" i="3"/>
  <c r="AT2799" i="3"/>
  <c r="AU2799" i="3"/>
  <c r="BC2799" i="3"/>
  <c r="C2800" i="3"/>
  <c r="D2800" i="3"/>
  <c r="E2800" i="3"/>
  <c r="F2800" i="3"/>
  <c r="G2800" i="3"/>
  <c r="H2800" i="3"/>
  <c r="J2800" i="3"/>
  <c r="K2800" i="3"/>
  <c r="L2800" i="3"/>
  <c r="M2800" i="3"/>
  <c r="AN2800" i="3"/>
  <c r="AO2800" i="3"/>
  <c r="AP2800" i="3"/>
  <c r="AQ2800" i="3"/>
  <c r="AR2800" i="3"/>
  <c r="AS2800" i="3"/>
  <c r="AT2800" i="3"/>
  <c r="AU2800" i="3"/>
  <c r="BC2800" i="3"/>
  <c r="C2801" i="3"/>
  <c r="D2801" i="3"/>
  <c r="E2801" i="3"/>
  <c r="F2801" i="3"/>
  <c r="G2801" i="3"/>
  <c r="H2801" i="3"/>
  <c r="J2801" i="3"/>
  <c r="K2801" i="3"/>
  <c r="L2801" i="3"/>
  <c r="M2801" i="3"/>
  <c r="AN2801" i="3"/>
  <c r="AO2801" i="3"/>
  <c r="AP2801" i="3"/>
  <c r="AQ2801" i="3"/>
  <c r="AR2801" i="3"/>
  <c r="AS2801" i="3"/>
  <c r="AT2801" i="3"/>
  <c r="AU2801" i="3"/>
  <c r="BC2801" i="3"/>
  <c r="C2802" i="3"/>
  <c r="D2802" i="3"/>
  <c r="E2802" i="3"/>
  <c r="F2802" i="3"/>
  <c r="G2802" i="3"/>
  <c r="H2802" i="3"/>
  <c r="J2802" i="3"/>
  <c r="K2802" i="3"/>
  <c r="L2802" i="3"/>
  <c r="M2802" i="3"/>
  <c r="AN2802" i="3"/>
  <c r="AO2802" i="3"/>
  <c r="AP2802" i="3"/>
  <c r="AQ2802" i="3"/>
  <c r="AR2802" i="3"/>
  <c r="AS2802" i="3"/>
  <c r="AT2802" i="3"/>
  <c r="AU2802" i="3"/>
  <c r="BC2802" i="3"/>
  <c r="C2803" i="3"/>
  <c r="D2803" i="3"/>
  <c r="E2803" i="3"/>
  <c r="F2803" i="3"/>
  <c r="G2803" i="3"/>
  <c r="H2803" i="3"/>
  <c r="J2803" i="3"/>
  <c r="K2803" i="3"/>
  <c r="L2803" i="3"/>
  <c r="M2803" i="3"/>
  <c r="AN2803" i="3"/>
  <c r="AO2803" i="3"/>
  <c r="AP2803" i="3"/>
  <c r="AQ2803" i="3"/>
  <c r="AR2803" i="3"/>
  <c r="AS2803" i="3"/>
  <c r="AT2803" i="3"/>
  <c r="AU2803" i="3"/>
  <c r="BC2803" i="3"/>
  <c r="C2804" i="3"/>
  <c r="D2804" i="3"/>
  <c r="E2804" i="3"/>
  <c r="F2804" i="3"/>
  <c r="G2804" i="3"/>
  <c r="H2804" i="3"/>
  <c r="J2804" i="3"/>
  <c r="K2804" i="3"/>
  <c r="L2804" i="3"/>
  <c r="M2804" i="3"/>
  <c r="AN2804" i="3"/>
  <c r="AO2804" i="3"/>
  <c r="AP2804" i="3"/>
  <c r="AQ2804" i="3"/>
  <c r="AR2804" i="3"/>
  <c r="AS2804" i="3"/>
  <c r="AT2804" i="3"/>
  <c r="AU2804" i="3"/>
  <c r="BC2804" i="3"/>
  <c r="C2805" i="3"/>
  <c r="D2805" i="3"/>
  <c r="E2805" i="3"/>
  <c r="F2805" i="3"/>
  <c r="G2805" i="3"/>
  <c r="H2805" i="3"/>
  <c r="J2805" i="3"/>
  <c r="K2805" i="3"/>
  <c r="L2805" i="3"/>
  <c r="M2805" i="3"/>
  <c r="AN2805" i="3"/>
  <c r="AO2805" i="3"/>
  <c r="AP2805" i="3"/>
  <c r="AQ2805" i="3"/>
  <c r="AR2805" i="3"/>
  <c r="AS2805" i="3"/>
  <c r="AT2805" i="3"/>
  <c r="AU2805" i="3"/>
  <c r="BC2805" i="3"/>
  <c r="C2806" i="3"/>
  <c r="D2806" i="3"/>
  <c r="E2806" i="3"/>
  <c r="F2806" i="3"/>
  <c r="G2806" i="3"/>
  <c r="H2806" i="3"/>
  <c r="J2806" i="3"/>
  <c r="K2806" i="3"/>
  <c r="L2806" i="3"/>
  <c r="M2806" i="3"/>
  <c r="AN2806" i="3"/>
  <c r="AO2806" i="3"/>
  <c r="AP2806" i="3"/>
  <c r="AQ2806" i="3"/>
  <c r="AR2806" i="3"/>
  <c r="AS2806" i="3"/>
  <c r="AT2806" i="3"/>
  <c r="AU2806" i="3"/>
  <c r="BC2806" i="3"/>
  <c r="C2807" i="3"/>
  <c r="D2807" i="3"/>
  <c r="E2807" i="3"/>
  <c r="F2807" i="3"/>
  <c r="G2807" i="3"/>
  <c r="H2807" i="3"/>
  <c r="J2807" i="3"/>
  <c r="K2807" i="3"/>
  <c r="L2807" i="3"/>
  <c r="M2807" i="3"/>
  <c r="AN2807" i="3"/>
  <c r="AO2807" i="3"/>
  <c r="AP2807" i="3"/>
  <c r="AQ2807" i="3"/>
  <c r="AR2807" i="3"/>
  <c r="AS2807" i="3"/>
  <c r="AT2807" i="3"/>
  <c r="AU2807" i="3"/>
  <c r="BC2807" i="3"/>
  <c r="C2808" i="3"/>
  <c r="D2808" i="3"/>
  <c r="E2808" i="3"/>
  <c r="F2808" i="3"/>
  <c r="G2808" i="3"/>
  <c r="H2808" i="3"/>
  <c r="J2808" i="3"/>
  <c r="K2808" i="3"/>
  <c r="L2808" i="3"/>
  <c r="M2808" i="3"/>
  <c r="AN2808" i="3"/>
  <c r="AO2808" i="3"/>
  <c r="AP2808" i="3"/>
  <c r="AQ2808" i="3"/>
  <c r="AR2808" i="3"/>
  <c r="AS2808" i="3"/>
  <c r="AT2808" i="3"/>
  <c r="AU2808" i="3"/>
  <c r="BC2808" i="3"/>
  <c r="C2809" i="3"/>
  <c r="D2809" i="3"/>
  <c r="E2809" i="3"/>
  <c r="F2809" i="3"/>
  <c r="G2809" i="3"/>
  <c r="H2809" i="3"/>
  <c r="J2809" i="3"/>
  <c r="K2809" i="3"/>
  <c r="L2809" i="3"/>
  <c r="M2809" i="3"/>
  <c r="AN2809" i="3"/>
  <c r="AO2809" i="3"/>
  <c r="AP2809" i="3"/>
  <c r="AQ2809" i="3"/>
  <c r="AR2809" i="3"/>
  <c r="AS2809" i="3"/>
  <c r="AT2809" i="3"/>
  <c r="AU2809" i="3"/>
  <c r="BC2809" i="3"/>
  <c r="C2810" i="3"/>
  <c r="D2810" i="3"/>
  <c r="E2810" i="3"/>
  <c r="F2810" i="3"/>
  <c r="G2810" i="3"/>
  <c r="H2810" i="3"/>
  <c r="J2810" i="3"/>
  <c r="K2810" i="3"/>
  <c r="L2810" i="3"/>
  <c r="M2810" i="3"/>
  <c r="AN2810" i="3"/>
  <c r="AO2810" i="3"/>
  <c r="AP2810" i="3"/>
  <c r="AQ2810" i="3"/>
  <c r="AR2810" i="3"/>
  <c r="AS2810" i="3"/>
  <c r="AT2810" i="3"/>
  <c r="AU2810" i="3"/>
  <c r="BC2810" i="3"/>
  <c r="C2811" i="3"/>
  <c r="D2811" i="3"/>
  <c r="E2811" i="3"/>
  <c r="F2811" i="3"/>
  <c r="G2811" i="3"/>
  <c r="H2811" i="3"/>
  <c r="J2811" i="3"/>
  <c r="K2811" i="3"/>
  <c r="L2811" i="3"/>
  <c r="M2811" i="3"/>
  <c r="AN2811" i="3"/>
  <c r="AO2811" i="3"/>
  <c r="AP2811" i="3"/>
  <c r="AQ2811" i="3"/>
  <c r="AR2811" i="3"/>
  <c r="AS2811" i="3"/>
  <c r="AT2811" i="3"/>
  <c r="AU2811" i="3"/>
  <c r="BC2811" i="3"/>
  <c r="C2812" i="3"/>
  <c r="D2812" i="3"/>
  <c r="E2812" i="3"/>
  <c r="F2812" i="3"/>
  <c r="G2812" i="3"/>
  <c r="H2812" i="3"/>
  <c r="J2812" i="3"/>
  <c r="K2812" i="3"/>
  <c r="L2812" i="3"/>
  <c r="M2812" i="3"/>
  <c r="AN2812" i="3"/>
  <c r="AO2812" i="3"/>
  <c r="AP2812" i="3"/>
  <c r="AQ2812" i="3"/>
  <c r="AR2812" i="3"/>
  <c r="AS2812" i="3"/>
  <c r="AT2812" i="3"/>
  <c r="AU2812" i="3"/>
  <c r="BC2812" i="3"/>
  <c r="C2813" i="3"/>
  <c r="D2813" i="3"/>
  <c r="E2813" i="3"/>
  <c r="F2813" i="3"/>
  <c r="G2813" i="3"/>
  <c r="H2813" i="3"/>
  <c r="J2813" i="3"/>
  <c r="K2813" i="3"/>
  <c r="L2813" i="3"/>
  <c r="M2813" i="3"/>
  <c r="AN2813" i="3"/>
  <c r="AO2813" i="3"/>
  <c r="AP2813" i="3"/>
  <c r="AQ2813" i="3"/>
  <c r="AR2813" i="3"/>
  <c r="AS2813" i="3"/>
  <c r="AT2813" i="3"/>
  <c r="AU2813" i="3"/>
  <c r="BC2813" i="3"/>
  <c r="C2814" i="3"/>
  <c r="D2814" i="3"/>
  <c r="E2814" i="3"/>
  <c r="F2814" i="3"/>
  <c r="G2814" i="3"/>
  <c r="H2814" i="3"/>
  <c r="J2814" i="3"/>
  <c r="K2814" i="3"/>
  <c r="L2814" i="3"/>
  <c r="M2814" i="3"/>
  <c r="AN2814" i="3"/>
  <c r="AO2814" i="3"/>
  <c r="AP2814" i="3"/>
  <c r="AQ2814" i="3"/>
  <c r="AR2814" i="3"/>
  <c r="AS2814" i="3"/>
  <c r="AT2814" i="3"/>
  <c r="AU2814" i="3"/>
  <c r="BC2814" i="3"/>
  <c r="C2815" i="3"/>
  <c r="D2815" i="3"/>
  <c r="E2815" i="3"/>
  <c r="F2815" i="3"/>
  <c r="G2815" i="3"/>
  <c r="H2815" i="3"/>
  <c r="J2815" i="3"/>
  <c r="K2815" i="3"/>
  <c r="L2815" i="3"/>
  <c r="M2815" i="3"/>
  <c r="AN2815" i="3"/>
  <c r="AO2815" i="3"/>
  <c r="AP2815" i="3"/>
  <c r="AQ2815" i="3"/>
  <c r="AR2815" i="3"/>
  <c r="AS2815" i="3"/>
  <c r="AT2815" i="3"/>
  <c r="AU2815" i="3"/>
  <c r="BC2815" i="3"/>
  <c r="C2816" i="3"/>
  <c r="D2816" i="3"/>
  <c r="E2816" i="3"/>
  <c r="F2816" i="3"/>
  <c r="G2816" i="3"/>
  <c r="H2816" i="3"/>
  <c r="J2816" i="3"/>
  <c r="K2816" i="3"/>
  <c r="L2816" i="3"/>
  <c r="M2816" i="3"/>
  <c r="AN2816" i="3"/>
  <c r="AO2816" i="3"/>
  <c r="AP2816" i="3"/>
  <c r="AQ2816" i="3"/>
  <c r="AR2816" i="3"/>
  <c r="AS2816" i="3"/>
  <c r="AT2816" i="3"/>
  <c r="AU2816" i="3"/>
  <c r="BC2816" i="3"/>
  <c r="C2817" i="3"/>
  <c r="D2817" i="3"/>
  <c r="E2817" i="3"/>
  <c r="F2817" i="3"/>
  <c r="G2817" i="3"/>
  <c r="H2817" i="3"/>
  <c r="J2817" i="3"/>
  <c r="K2817" i="3"/>
  <c r="L2817" i="3"/>
  <c r="M2817" i="3"/>
  <c r="AN2817" i="3"/>
  <c r="AO2817" i="3"/>
  <c r="AP2817" i="3"/>
  <c r="AQ2817" i="3"/>
  <c r="AR2817" i="3"/>
  <c r="AS2817" i="3"/>
  <c r="AT2817" i="3"/>
  <c r="AU2817" i="3"/>
  <c r="BC2817" i="3"/>
  <c r="C2818" i="3"/>
  <c r="D2818" i="3"/>
  <c r="E2818" i="3"/>
  <c r="F2818" i="3"/>
  <c r="G2818" i="3"/>
  <c r="H2818" i="3"/>
  <c r="J2818" i="3"/>
  <c r="K2818" i="3"/>
  <c r="L2818" i="3"/>
  <c r="M2818" i="3"/>
  <c r="AN2818" i="3"/>
  <c r="AO2818" i="3"/>
  <c r="AP2818" i="3"/>
  <c r="AQ2818" i="3"/>
  <c r="AR2818" i="3"/>
  <c r="AS2818" i="3"/>
  <c r="AT2818" i="3"/>
  <c r="AU2818" i="3"/>
  <c r="BC2818" i="3"/>
  <c r="C2819" i="3"/>
  <c r="D2819" i="3"/>
  <c r="E2819" i="3"/>
  <c r="F2819" i="3"/>
  <c r="G2819" i="3"/>
  <c r="H2819" i="3"/>
  <c r="J2819" i="3"/>
  <c r="K2819" i="3"/>
  <c r="L2819" i="3"/>
  <c r="M2819" i="3"/>
  <c r="AN2819" i="3"/>
  <c r="AO2819" i="3"/>
  <c r="AP2819" i="3"/>
  <c r="AQ2819" i="3"/>
  <c r="AR2819" i="3"/>
  <c r="AS2819" i="3"/>
  <c r="AT2819" i="3"/>
  <c r="AU2819" i="3"/>
  <c r="BC2819" i="3"/>
  <c r="C2820" i="3"/>
  <c r="D2820" i="3"/>
  <c r="E2820" i="3"/>
  <c r="F2820" i="3"/>
  <c r="G2820" i="3"/>
  <c r="H2820" i="3"/>
  <c r="J2820" i="3"/>
  <c r="K2820" i="3"/>
  <c r="L2820" i="3"/>
  <c r="M2820" i="3"/>
  <c r="AN2820" i="3"/>
  <c r="AO2820" i="3"/>
  <c r="AP2820" i="3"/>
  <c r="AQ2820" i="3"/>
  <c r="AR2820" i="3"/>
  <c r="AS2820" i="3"/>
  <c r="AT2820" i="3"/>
  <c r="AU2820" i="3"/>
  <c r="BC2820" i="3"/>
  <c r="C2821" i="3"/>
  <c r="D2821" i="3"/>
  <c r="E2821" i="3"/>
  <c r="F2821" i="3"/>
  <c r="G2821" i="3"/>
  <c r="H2821" i="3"/>
  <c r="J2821" i="3"/>
  <c r="K2821" i="3"/>
  <c r="L2821" i="3"/>
  <c r="M2821" i="3"/>
  <c r="AN2821" i="3"/>
  <c r="AO2821" i="3"/>
  <c r="AP2821" i="3"/>
  <c r="AQ2821" i="3"/>
  <c r="AR2821" i="3"/>
  <c r="AS2821" i="3"/>
  <c r="AT2821" i="3"/>
  <c r="AU2821" i="3"/>
  <c r="BC2821" i="3"/>
  <c r="C2822" i="3"/>
  <c r="D2822" i="3"/>
  <c r="E2822" i="3"/>
  <c r="F2822" i="3"/>
  <c r="G2822" i="3"/>
  <c r="H2822" i="3"/>
  <c r="J2822" i="3"/>
  <c r="K2822" i="3"/>
  <c r="L2822" i="3"/>
  <c r="M2822" i="3"/>
  <c r="AN2822" i="3"/>
  <c r="AO2822" i="3"/>
  <c r="AP2822" i="3"/>
  <c r="AQ2822" i="3"/>
  <c r="AR2822" i="3"/>
  <c r="AS2822" i="3"/>
  <c r="AT2822" i="3"/>
  <c r="AU2822" i="3"/>
  <c r="BC2822" i="3"/>
  <c r="C2823" i="3"/>
  <c r="D2823" i="3"/>
  <c r="E2823" i="3"/>
  <c r="F2823" i="3"/>
  <c r="G2823" i="3"/>
  <c r="H2823" i="3"/>
  <c r="J2823" i="3"/>
  <c r="K2823" i="3"/>
  <c r="L2823" i="3"/>
  <c r="M2823" i="3"/>
  <c r="AN2823" i="3"/>
  <c r="AO2823" i="3"/>
  <c r="AP2823" i="3"/>
  <c r="AQ2823" i="3"/>
  <c r="AR2823" i="3"/>
  <c r="AS2823" i="3"/>
  <c r="AT2823" i="3"/>
  <c r="AU2823" i="3"/>
  <c r="BC2823" i="3"/>
  <c r="C2824" i="3"/>
  <c r="D2824" i="3"/>
  <c r="E2824" i="3"/>
  <c r="F2824" i="3"/>
  <c r="G2824" i="3"/>
  <c r="H2824" i="3"/>
  <c r="J2824" i="3"/>
  <c r="K2824" i="3"/>
  <c r="L2824" i="3"/>
  <c r="M2824" i="3"/>
  <c r="AN2824" i="3"/>
  <c r="AO2824" i="3"/>
  <c r="AP2824" i="3"/>
  <c r="AQ2824" i="3"/>
  <c r="AR2824" i="3"/>
  <c r="AS2824" i="3"/>
  <c r="AT2824" i="3"/>
  <c r="AU2824" i="3"/>
  <c r="BC2824" i="3"/>
  <c r="C2825" i="3"/>
  <c r="D2825" i="3"/>
  <c r="E2825" i="3"/>
  <c r="F2825" i="3"/>
  <c r="G2825" i="3"/>
  <c r="H2825" i="3"/>
  <c r="J2825" i="3"/>
  <c r="K2825" i="3"/>
  <c r="L2825" i="3"/>
  <c r="M2825" i="3"/>
  <c r="AN2825" i="3"/>
  <c r="AO2825" i="3"/>
  <c r="AP2825" i="3"/>
  <c r="AQ2825" i="3"/>
  <c r="AR2825" i="3"/>
  <c r="AS2825" i="3"/>
  <c r="AT2825" i="3"/>
  <c r="AU2825" i="3"/>
  <c r="BC2825" i="3"/>
  <c r="C2826" i="3"/>
  <c r="D2826" i="3"/>
  <c r="E2826" i="3"/>
  <c r="F2826" i="3"/>
  <c r="G2826" i="3"/>
  <c r="H2826" i="3"/>
  <c r="J2826" i="3"/>
  <c r="K2826" i="3"/>
  <c r="L2826" i="3"/>
  <c r="M2826" i="3"/>
  <c r="AN2826" i="3"/>
  <c r="AO2826" i="3"/>
  <c r="AP2826" i="3"/>
  <c r="AQ2826" i="3"/>
  <c r="AR2826" i="3"/>
  <c r="AS2826" i="3"/>
  <c r="AT2826" i="3"/>
  <c r="AU2826" i="3"/>
  <c r="BC2826" i="3"/>
  <c r="C2827" i="3"/>
  <c r="D2827" i="3"/>
  <c r="E2827" i="3"/>
  <c r="F2827" i="3"/>
  <c r="G2827" i="3"/>
  <c r="H2827" i="3"/>
  <c r="J2827" i="3"/>
  <c r="K2827" i="3"/>
  <c r="L2827" i="3"/>
  <c r="M2827" i="3"/>
  <c r="AN2827" i="3"/>
  <c r="AO2827" i="3"/>
  <c r="AP2827" i="3"/>
  <c r="AQ2827" i="3"/>
  <c r="AR2827" i="3"/>
  <c r="AS2827" i="3"/>
  <c r="AT2827" i="3"/>
  <c r="AU2827" i="3"/>
  <c r="BC2827" i="3"/>
  <c r="C2828" i="3"/>
  <c r="D2828" i="3"/>
  <c r="E2828" i="3"/>
  <c r="F2828" i="3"/>
  <c r="G2828" i="3"/>
  <c r="H2828" i="3"/>
  <c r="J2828" i="3"/>
  <c r="K2828" i="3"/>
  <c r="L2828" i="3"/>
  <c r="M2828" i="3"/>
  <c r="AN2828" i="3"/>
  <c r="AO2828" i="3"/>
  <c r="AP2828" i="3"/>
  <c r="AQ2828" i="3"/>
  <c r="AR2828" i="3"/>
  <c r="AS2828" i="3"/>
  <c r="AT2828" i="3"/>
  <c r="AU2828" i="3"/>
  <c r="BC2828" i="3"/>
  <c r="C2829" i="3"/>
  <c r="D2829" i="3"/>
  <c r="E2829" i="3"/>
  <c r="F2829" i="3"/>
  <c r="G2829" i="3"/>
  <c r="H2829" i="3"/>
  <c r="J2829" i="3"/>
  <c r="K2829" i="3"/>
  <c r="L2829" i="3"/>
  <c r="M2829" i="3"/>
  <c r="AN2829" i="3"/>
  <c r="AO2829" i="3"/>
  <c r="AP2829" i="3"/>
  <c r="AQ2829" i="3"/>
  <c r="AR2829" i="3"/>
  <c r="AS2829" i="3"/>
  <c r="AT2829" i="3"/>
  <c r="AU2829" i="3"/>
  <c r="BC2829" i="3"/>
  <c r="C2830" i="3"/>
  <c r="D2830" i="3"/>
  <c r="E2830" i="3"/>
  <c r="F2830" i="3"/>
  <c r="G2830" i="3"/>
  <c r="H2830" i="3"/>
  <c r="J2830" i="3"/>
  <c r="K2830" i="3"/>
  <c r="L2830" i="3"/>
  <c r="M2830" i="3"/>
  <c r="AN2830" i="3"/>
  <c r="AO2830" i="3"/>
  <c r="AP2830" i="3"/>
  <c r="AQ2830" i="3"/>
  <c r="AR2830" i="3"/>
  <c r="AS2830" i="3"/>
  <c r="AT2830" i="3"/>
  <c r="AU2830" i="3"/>
  <c r="BC2830" i="3"/>
  <c r="C2831" i="3"/>
  <c r="D2831" i="3"/>
  <c r="E2831" i="3"/>
  <c r="F2831" i="3"/>
  <c r="G2831" i="3"/>
  <c r="H2831" i="3"/>
  <c r="J2831" i="3"/>
  <c r="K2831" i="3"/>
  <c r="L2831" i="3"/>
  <c r="M2831" i="3"/>
  <c r="AN2831" i="3"/>
  <c r="AO2831" i="3"/>
  <c r="AP2831" i="3"/>
  <c r="AQ2831" i="3"/>
  <c r="AR2831" i="3"/>
  <c r="AS2831" i="3"/>
  <c r="AT2831" i="3"/>
  <c r="AU2831" i="3"/>
  <c r="BC2831" i="3"/>
  <c r="C2832" i="3"/>
  <c r="D2832" i="3"/>
  <c r="E2832" i="3"/>
  <c r="F2832" i="3"/>
  <c r="G2832" i="3"/>
  <c r="H2832" i="3"/>
  <c r="J2832" i="3"/>
  <c r="K2832" i="3"/>
  <c r="L2832" i="3"/>
  <c r="M2832" i="3"/>
  <c r="AN2832" i="3"/>
  <c r="AO2832" i="3"/>
  <c r="AP2832" i="3"/>
  <c r="AQ2832" i="3"/>
  <c r="AR2832" i="3"/>
  <c r="AS2832" i="3"/>
  <c r="AT2832" i="3"/>
  <c r="AU2832" i="3"/>
  <c r="BC2832" i="3"/>
  <c r="C2833" i="3"/>
  <c r="D2833" i="3"/>
  <c r="E2833" i="3"/>
  <c r="F2833" i="3"/>
  <c r="G2833" i="3"/>
  <c r="H2833" i="3"/>
  <c r="J2833" i="3"/>
  <c r="K2833" i="3"/>
  <c r="L2833" i="3"/>
  <c r="M2833" i="3"/>
  <c r="AN2833" i="3"/>
  <c r="AO2833" i="3"/>
  <c r="AP2833" i="3"/>
  <c r="AQ2833" i="3"/>
  <c r="AR2833" i="3"/>
  <c r="AS2833" i="3"/>
  <c r="AT2833" i="3"/>
  <c r="AU2833" i="3"/>
  <c r="BC2833" i="3"/>
  <c r="C2834" i="3"/>
  <c r="D2834" i="3"/>
  <c r="E2834" i="3"/>
  <c r="F2834" i="3"/>
  <c r="G2834" i="3"/>
  <c r="H2834" i="3"/>
  <c r="J2834" i="3"/>
  <c r="K2834" i="3"/>
  <c r="L2834" i="3"/>
  <c r="M2834" i="3"/>
  <c r="AN2834" i="3"/>
  <c r="AO2834" i="3"/>
  <c r="AP2834" i="3"/>
  <c r="AQ2834" i="3"/>
  <c r="AR2834" i="3"/>
  <c r="AS2834" i="3"/>
  <c r="AT2834" i="3"/>
  <c r="AU2834" i="3"/>
  <c r="BC2834" i="3"/>
  <c r="C2835" i="3"/>
  <c r="D2835" i="3"/>
  <c r="E2835" i="3"/>
  <c r="F2835" i="3"/>
  <c r="G2835" i="3"/>
  <c r="H2835" i="3"/>
  <c r="J2835" i="3"/>
  <c r="K2835" i="3"/>
  <c r="L2835" i="3"/>
  <c r="M2835" i="3"/>
  <c r="AN2835" i="3"/>
  <c r="AO2835" i="3"/>
  <c r="AP2835" i="3"/>
  <c r="AQ2835" i="3"/>
  <c r="AR2835" i="3"/>
  <c r="AS2835" i="3"/>
  <c r="AT2835" i="3"/>
  <c r="AU2835" i="3"/>
  <c r="BC2835" i="3"/>
  <c r="C2836" i="3"/>
  <c r="D2836" i="3"/>
  <c r="E2836" i="3"/>
  <c r="F2836" i="3"/>
  <c r="G2836" i="3"/>
  <c r="H2836" i="3"/>
  <c r="J2836" i="3"/>
  <c r="K2836" i="3"/>
  <c r="L2836" i="3"/>
  <c r="M2836" i="3"/>
  <c r="AN2836" i="3"/>
  <c r="AO2836" i="3"/>
  <c r="AP2836" i="3"/>
  <c r="AQ2836" i="3"/>
  <c r="AR2836" i="3"/>
  <c r="AS2836" i="3"/>
  <c r="AT2836" i="3"/>
  <c r="AU2836" i="3"/>
  <c r="BC2836" i="3"/>
  <c r="C2837" i="3"/>
  <c r="D2837" i="3"/>
  <c r="E2837" i="3"/>
  <c r="F2837" i="3"/>
  <c r="G2837" i="3"/>
  <c r="H2837" i="3"/>
  <c r="J2837" i="3"/>
  <c r="K2837" i="3"/>
  <c r="L2837" i="3"/>
  <c r="M2837" i="3"/>
  <c r="AN2837" i="3"/>
  <c r="AO2837" i="3"/>
  <c r="AP2837" i="3"/>
  <c r="AQ2837" i="3"/>
  <c r="AR2837" i="3"/>
  <c r="AS2837" i="3"/>
  <c r="AT2837" i="3"/>
  <c r="AU2837" i="3"/>
  <c r="BC2837" i="3"/>
  <c r="C2838" i="3"/>
  <c r="D2838" i="3"/>
  <c r="E2838" i="3"/>
  <c r="F2838" i="3"/>
  <c r="G2838" i="3"/>
  <c r="H2838" i="3"/>
  <c r="J2838" i="3"/>
  <c r="K2838" i="3"/>
  <c r="L2838" i="3"/>
  <c r="M2838" i="3"/>
  <c r="AN2838" i="3"/>
  <c r="AO2838" i="3"/>
  <c r="AP2838" i="3"/>
  <c r="AQ2838" i="3"/>
  <c r="AR2838" i="3"/>
  <c r="AS2838" i="3"/>
  <c r="AT2838" i="3"/>
  <c r="AU2838" i="3"/>
  <c r="BC2838" i="3"/>
  <c r="C2839" i="3"/>
  <c r="D2839" i="3"/>
  <c r="E2839" i="3"/>
  <c r="F2839" i="3"/>
  <c r="G2839" i="3"/>
  <c r="H2839" i="3"/>
  <c r="J2839" i="3"/>
  <c r="K2839" i="3"/>
  <c r="L2839" i="3"/>
  <c r="M2839" i="3"/>
  <c r="AN2839" i="3"/>
  <c r="AO2839" i="3"/>
  <c r="AP2839" i="3"/>
  <c r="AQ2839" i="3"/>
  <c r="AR2839" i="3"/>
  <c r="AS2839" i="3"/>
  <c r="AT2839" i="3"/>
  <c r="AU2839" i="3"/>
  <c r="BC2839" i="3"/>
  <c r="C2840" i="3"/>
  <c r="D2840" i="3"/>
  <c r="E2840" i="3"/>
  <c r="F2840" i="3"/>
  <c r="G2840" i="3"/>
  <c r="H2840" i="3"/>
  <c r="J2840" i="3"/>
  <c r="K2840" i="3"/>
  <c r="L2840" i="3"/>
  <c r="M2840" i="3"/>
  <c r="AN2840" i="3"/>
  <c r="AO2840" i="3"/>
  <c r="AP2840" i="3"/>
  <c r="AQ2840" i="3"/>
  <c r="AR2840" i="3"/>
  <c r="AS2840" i="3"/>
  <c r="AT2840" i="3"/>
  <c r="AU2840" i="3"/>
  <c r="BC2840" i="3"/>
  <c r="C2841" i="3"/>
  <c r="D2841" i="3"/>
  <c r="E2841" i="3"/>
  <c r="F2841" i="3"/>
  <c r="G2841" i="3"/>
  <c r="H2841" i="3"/>
  <c r="J2841" i="3"/>
  <c r="K2841" i="3"/>
  <c r="L2841" i="3"/>
  <c r="M2841" i="3"/>
  <c r="AN2841" i="3"/>
  <c r="AO2841" i="3"/>
  <c r="AP2841" i="3"/>
  <c r="AQ2841" i="3"/>
  <c r="AR2841" i="3"/>
  <c r="AS2841" i="3"/>
  <c r="AT2841" i="3"/>
  <c r="AU2841" i="3"/>
  <c r="BC2841" i="3"/>
  <c r="C2842" i="3"/>
  <c r="D2842" i="3"/>
  <c r="E2842" i="3"/>
  <c r="F2842" i="3"/>
  <c r="G2842" i="3"/>
  <c r="H2842" i="3"/>
  <c r="J2842" i="3"/>
  <c r="K2842" i="3"/>
  <c r="L2842" i="3"/>
  <c r="M2842" i="3"/>
  <c r="AN2842" i="3"/>
  <c r="AO2842" i="3"/>
  <c r="AP2842" i="3"/>
  <c r="AQ2842" i="3"/>
  <c r="AR2842" i="3"/>
  <c r="AS2842" i="3"/>
  <c r="AT2842" i="3"/>
  <c r="AU2842" i="3"/>
  <c r="BC2842" i="3"/>
  <c r="C2843" i="3"/>
  <c r="D2843" i="3"/>
  <c r="E2843" i="3"/>
  <c r="F2843" i="3"/>
  <c r="G2843" i="3"/>
  <c r="H2843" i="3"/>
  <c r="J2843" i="3"/>
  <c r="K2843" i="3"/>
  <c r="L2843" i="3"/>
  <c r="M2843" i="3"/>
  <c r="AN2843" i="3"/>
  <c r="AO2843" i="3"/>
  <c r="AP2843" i="3"/>
  <c r="AQ2843" i="3"/>
  <c r="AR2843" i="3"/>
  <c r="AS2843" i="3"/>
  <c r="AT2843" i="3"/>
  <c r="AU2843" i="3"/>
  <c r="BC2843" i="3"/>
  <c r="C2844" i="3"/>
  <c r="D2844" i="3"/>
  <c r="E2844" i="3"/>
  <c r="F2844" i="3"/>
  <c r="G2844" i="3"/>
  <c r="H2844" i="3"/>
  <c r="J2844" i="3"/>
  <c r="K2844" i="3"/>
  <c r="L2844" i="3"/>
  <c r="M2844" i="3"/>
  <c r="AN2844" i="3"/>
  <c r="AO2844" i="3"/>
  <c r="AP2844" i="3"/>
  <c r="AQ2844" i="3"/>
  <c r="AR2844" i="3"/>
  <c r="AS2844" i="3"/>
  <c r="AT2844" i="3"/>
  <c r="AU2844" i="3"/>
  <c r="BC2844" i="3"/>
  <c r="C2845" i="3"/>
  <c r="D2845" i="3"/>
  <c r="E2845" i="3"/>
  <c r="F2845" i="3"/>
  <c r="G2845" i="3"/>
  <c r="H2845" i="3"/>
  <c r="J2845" i="3"/>
  <c r="K2845" i="3"/>
  <c r="L2845" i="3"/>
  <c r="M2845" i="3"/>
  <c r="AN2845" i="3"/>
  <c r="AO2845" i="3"/>
  <c r="AP2845" i="3"/>
  <c r="AQ2845" i="3"/>
  <c r="AR2845" i="3"/>
  <c r="AS2845" i="3"/>
  <c r="AT2845" i="3"/>
  <c r="AU2845" i="3"/>
  <c r="BC2845" i="3"/>
  <c r="C2846" i="3"/>
  <c r="D2846" i="3"/>
  <c r="E2846" i="3"/>
  <c r="F2846" i="3"/>
  <c r="G2846" i="3"/>
  <c r="H2846" i="3"/>
  <c r="J2846" i="3"/>
  <c r="K2846" i="3"/>
  <c r="L2846" i="3"/>
  <c r="M2846" i="3"/>
  <c r="AN2846" i="3"/>
  <c r="AO2846" i="3"/>
  <c r="AP2846" i="3"/>
  <c r="AQ2846" i="3"/>
  <c r="AR2846" i="3"/>
  <c r="AS2846" i="3"/>
  <c r="AT2846" i="3"/>
  <c r="AU2846" i="3"/>
  <c r="BC2846" i="3"/>
  <c r="C2847" i="3"/>
  <c r="D2847" i="3"/>
  <c r="E2847" i="3"/>
  <c r="F2847" i="3"/>
  <c r="G2847" i="3"/>
  <c r="H2847" i="3"/>
  <c r="J2847" i="3"/>
  <c r="K2847" i="3"/>
  <c r="L2847" i="3"/>
  <c r="M2847" i="3"/>
  <c r="AN2847" i="3"/>
  <c r="AO2847" i="3"/>
  <c r="AP2847" i="3"/>
  <c r="AQ2847" i="3"/>
  <c r="AR2847" i="3"/>
  <c r="AS2847" i="3"/>
  <c r="AT2847" i="3"/>
  <c r="AU2847" i="3"/>
  <c r="BC2847" i="3"/>
  <c r="C2848" i="3"/>
  <c r="D2848" i="3"/>
  <c r="E2848" i="3"/>
  <c r="F2848" i="3"/>
  <c r="G2848" i="3"/>
  <c r="H2848" i="3"/>
  <c r="J2848" i="3"/>
  <c r="K2848" i="3"/>
  <c r="L2848" i="3"/>
  <c r="M2848" i="3"/>
  <c r="AN2848" i="3"/>
  <c r="AO2848" i="3"/>
  <c r="AP2848" i="3"/>
  <c r="AQ2848" i="3"/>
  <c r="AR2848" i="3"/>
  <c r="AS2848" i="3"/>
  <c r="AT2848" i="3"/>
  <c r="AU2848" i="3"/>
  <c r="BC2848" i="3"/>
  <c r="C2849" i="3"/>
  <c r="D2849" i="3"/>
  <c r="E2849" i="3"/>
  <c r="F2849" i="3"/>
  <c r="G2849" i="3"/>
  <c r="H2849" i="3"/>
  <c r="J2849" i="3"/>
  <c r="K2849" i="3"/>
  <c r="L2849" i="3"/>
  <c r="M2849" i="3"/>
  <c r="AN2849" i="3"/>
  <c r="AO2849" i="3"/>
  <c r="AP2849" i="3"/>
  <c r="AQ2849" i="3"/>
  <c r="AR2849" i="3"/>
  <c r="AS2849" i="3"/>
  <c r="AT2849" i="3"/>
  <c r="AU2849" i="3"/>
  <c r="BC2849" i="3"/>
  <c r="C2850" i="3"/>
  <c r="D2850" i="3"/>
  <c r="E2850" i="3"/>
  <c r="F2850" i="3"/>
  <c r="G2850" i="3"/>
  <c r="H2850" i="3"/>
  <c r="J2850" i="3"/>
  <c r="K2850" i="3"/>
  <c r="L2850" i="3"/>
  <c r="M2850" i="3"/>
  <c r="AN2850" i="3"/>
  <c r="AO2850" i="3"/>
  <c r="AP2850" i="3"/>
  <c r="AQ2850" i="3"/>
  <c r="AR2850" i="3"/>
  <c r="AS2850" i="3"/>
  <c r="AT2850" i="3"/>
  <c r="AU2850" i="3"/>
  <c r="BC2850" i="3"/>
  <c r="C2851" i="3"/>
  <c r="D2851" i="3"/>
  <c r="E2851" i="3"/>
  <c r="F2851" i="3"/>
  <c r="G2851" i="3"/>
  <c r="H2851" i="3"/>
  <c r="J2851" i="3"/>
  <c r="K2851" i="3"/>
  <c r="L2851" i="3"/>
  <c r="M2851" i="3"/>
  <c r="AN2851" i="3"/>
  <c r="AO2851" i="3"/>
  <c r="AP2851" i="3"/>
  <c r="AQ2851" i="3"/>
  <c r="AR2851" i="3"/>
  <c r="AS2851" i="3"/>
  <c r="AT2851" i="3"/>
  <c r="AU2851" i="3"/>
  <c r="BC2851" i="3"/>
  <c r="C2852" i="3"/>
  <c r="D2852" i="3"/>
  <c r="E2852" i="3"/>
  <c r="F2852" i="3"/>
  <c r="G2852" i="3"/>
  <c r="H2852" i="3"/>
  <c r="J2852" i="3"/>
  <c r="K2852" i="3"/>
  <c r="L2852" i="3"/>
  <c r="M2852" i="3"/>
  <c r="AN2852" i="3"/>
  <c r="AO2852" i="3"/>
  <c r="AP2852" i="3"/>
  <c r="AQ2852" i="3"/>
  <c r="AR2852" i="3"/>
  <c r="AS2852" i="3"/>
  <c r="AT2852" i="3"/>
  <c r="AU2852" i="3"/>
  <c r="BC2852" i="3"/>
  <c r="C2853" i="3"/>
  <c r="D2853" i="3"/>
  <c r="E2853" i="3"/>
  <c r="F2853" i="3"/>
  <c r="G2853" i="3"/>
  <c r="H2853" i="3"/>
  <c r="J2853" i="3"/>
  <c r="K2853" i="3"/>
  <c r="L2853" i="3"/>
  <c r="M2853" i="3"/>
  <c r="AN2853" i="3"/>
  <c r="AO2853" i="3"/>
  <c r="AP2853" i="3"/>
  <c r="AQ2853" i="3"/>
  <c r="AR2853" i="3"/>
  <c r="AS2853" i="3"/>
  <c r="AT2853" i="3"/>
  <c r="AU2853" i="3"/>
  <c r="BC2853" i="3"/>
  <c r="C2854" i="3"/>
  <c r="D2854" i="3"/>
  <c r="E2854" i="3"/>
  <c r="F2854" i="3"/>
  <c r="G2854" i="3"/>
  <c r="H2854" i="3"/>
  <c r="J2854" i="3"/>
  <c r="K2854" i="3"/>
  <c r="L2854" i="3"/>
  <c r="M2854" i="3"/>
  <c r="AN2854" i="3"/>
  <c r="AO2854" i="3"/>
  <c r="AP2854" i="3"/>
  <c r="AQ2854" i="3"/>
  <c r="AR2854" i="3"/>
  <c r="AS2854" i="3"/>
  <c r="AT2854" i="3"/>
  <c r="AU2854" i="3"/>
  <c r="BC2854" i="3"/>
  <c r="C2855" i="3"/>
  <c r="D2855" i="3"/>
  <c r="E2855" i="3"/>
  <c r="F2855" i="3"/>
  <c r="G2855" i="3"/>
  <c r="H2855" i="3"/>
  <c r="J2855" i="3"/>
  <c r="K2855" i="3"/>
  <c r="L2855" i="3"/>
  <c r="M2855" i="3"/>
  <c r="AN2855" i="3"/>
  <c r="AO2855" i="3"/>
  <c r="AP2855" i="3"/>
  <c r="AQ2855" i="3"/>
  <c r="AR2855" i="3"/>
  <c r="AS2855" i="3"/>
  <c r="AT2855" i="3"/>
  <c r="AU2855" i="3"/>
  <c r="BC2855" i="3"/>
  <c r="C2856" i="3"/>
  <c r="D2856" i="3"/>
  <c r="E2856" i="3"/>
  <c r="F2856" i="3"/>
  <c r="G2856" i="3"/>
  <c r="H2856" i="3"/>
  <c r="J2856" i="3"/>
  <c r="K2856" i="3"/>
  <c r="L2856" i="3"/>
  <c r="M2856" i="3"/>
  <c r="AN2856" i="3"/>
  <c r="AO2856" i="3"/>
  <c r="AP2856" i="3"/>
  <c r="AQ2856" i="3"/>
  <c r="AR2856" i="3"/>
  <c r="AS2856" i="3"/>
  <c r="AT2856" i="3"/>
  <c r="AU2856" i="3"/>
  <c r="BC2856" i="3"/>
  <c r="C2857" i="3"/>
  <c r="D2857" i="3"/>
  <c r="E2857" i="3"/>
  <c r="F2857" i="3"/>
  <c r="G2857" i="3"/>
  <c r="H2857" i="3"/>
  <c r="J2857" i="3"/>
  <c r="K2857" i="3"/>
  <c r="L2857" i="3"/>
  <c r="M2857" i="3"/>
  <c r="AN2857" i="3"/>
  <c r="AO2857" i="3"/>
  <c r="AP2857" i="3"/>
  <c r="AQ2857" i="3"/>
  <c r="AR2857" i="3"/>
  <c r="AS2857" i="3"/>
  <c r="AT2857" i="3"/>
  <c r="AU2857" i="3"/>
  <c r="BC2857" i="3"/>
  <c r="C2858" i="3"/>
  <c r="D2858" i="3"/>
  <c r="E2858" i="3"/>
  <c r="F2858" i="3"/>
  <c r="G2858" i="3"/>
  <c r="H2858" i="3"/>
  <c r="J2858" i="3"/>
  <c r="K2858" i="3"/>
  <c r="L2858" i="3"/>
  <c r="M2858" i="3"/>
  <c r="AN2858" i="3"/>
  <c r="AO2858" i="3"/>
  <c r="AP2858" i="3"/>
  <c r="AQ2858" i="3"/>
  <c r="AR2858" i="3"/>
  <c r="AS2858" i="3"/>
  <c r="AT2858" i="3"/>
  <c r="AU2858" i="3"/>
  <c r="BC2858" i="3"/>
  <c r="C2859" i="3"/>
  <c r="D2859" i="3"/>
  <c r="E2859" i="3"/>
  <c r="F2859" i="3"/>
  <c r="G2859" i="3"/>
  <c r="H2859" i="3"/>
  <c r="J2859" i="3"/>
  <c r="K2859" i="3"/>
  <c r="L2859" i="3"/>
  <c r="M2859" i="3"/>
  <c r="AN2859" i="3"/>
  <c r="AO2859" i="3"/>
  <c r="AP2859" i="3"/>
  <c r="AQ2859" i="3"/>
  <c r="AR2859" i="3"/>
  <c r="AS2859" i="3"/>
  <c r="AT2859" i="3"/>
  <c r="AU2859" i="3"/>
  <c r="BC2859" i="3"/>
  <c r="C2860" i="3"/>
  <c r="D2860" i="3"/>
  <c r="E2860" i="3"/>
  <c r="F2860" i="3"/>
  <c r="G2860" i="3"/>
  <c r="H2860" i="3"/>
  <c r="J2860" i="3"/>
  <c r="K2860" i="3"/>
  <c r="L2860" i="3"/>
  <c r="M2860" i="3"/>
  <c r="AN2860" i="3"/>
  <c r="AO2860" i="3"/>
  <c r="AP2860" i="3"/>
  <c r="AQ2860" i="3"/>
  <c r="AR2860" i="3"/>
  <c r="AS2860" i="3"/>
  <c r="AT2860" i="3"/>
  <c r="AU2860" i="3"/>
  <c r="BC2860" i="3"/>
  <c r="C2861" i="3"/>
  <c r="D2861" i="3"/>
  <c r="E2861" i="3"/>
  <c r="F2861" i="3"/>
  <c r="G2861" i="3"/>
  <c r="H2861" i="3"/>
  <c r="J2861" i="3"/>
  <c r="K2861" i="3"/>
  <c r="L2861" i="3"/>
  <c r="M2861" i="3"/>
  <c r="AN2861" i="3"/>
  <c r="AO2861" i="3"/>
  <c r="AP2861" i="3"/>
  <c r="AQ2861" i="3"/>
  <c r="AR2861" i="3"/>
  <c r="AS2861" i="3"/>
  <c r="AT2861" i="3"/>
  <c r="AU2861" i="3"/>
  <c r="BC2861" i="3"/>
  <c r="C2862" i="3"/>
  <c r="D2862" i="3"/>
  <c r="E2862" i="3"/>
  <c r="F2862" i="3"/>
  <c r="G2862" i="3"/>
  <c r="H2862" i="3"/>
  <c r="J2862" i="3"/>
  <c r="K2862" i="3"/>
  <c r="L2862" i="3"/>
  <c r="M2862" i="3"/>
  <c r="AN2862" i="3"/>
  <c r="AO2862" i="3"/>
  <c r="AP2862" i="3"/>
  <c r="AQ2862" i="3"/>
  <c r="AR2862" i="3"/>
  <c r="AS2862" i="3"/>
  <c r="AT2862" i="3"/>
  <c r="AU2862" i="3"/>
  <c r="BC2862" i="3"/>
  <c r="C2863" i="3"/>
  <c r="D2863" i="3"/>
  <c r="E2863" i="3"/>
  <c r="F2863" i="3"/>
  <c r="G2863" i="3"/>
  <c r="H2863" i="3"/>
  <c r="J2863" i="3"/>
  <c r="K2863" i="3"/>
  <c r="L2863" i="3"/>
  <c r="M2863" i="3"/>
  <c r="AN2863" i="3"/>
  <c r="AO2863" i="3"/>
  <c r="AP2863" i="3"/>
  <c r="AQ2863" i="3"/>
  <c r="AR2863" i="3"/>
  <c r="AS2863" i="3"/>
  <c r="AT2863" i="3"/>
  <c r="AU2863" i="3"/>
  <c r="BC2863" i="3"/>
  <c r="C2864" i="3"/>
  <c r="D2864" i="3"/>
  <c r="E2864" i="3"/>
  <c r="F2864" i="3"/>
  <c r="G2864" i="3"/>
  <c r="H2864" i="3"/>
  <c r="J2864" i="3"/>
  <c r="K2864" i="3"/>
  <c r="L2864" i="3"/>
  <c r="M2864" i="3"/>
  <c r="AN2864" i="3"/>
  <c r="AO2864" i="3"/>
  <c r="AP2864" i="3"/>
  <c r="AQ2864" i="3"/>
  <c r="AR2864" i="3"/>
  <c r="AS2864" i="3"/>
  <c r="AT2864" i="3"/>
  <c r="AU2864" i="3"/>
  <c r="BC2864" i="3"/>
  <c r="C2865" i="3"/>
  <c r="D2865" i="3"/>
  <c r="E2865" i="3"/>
  <c r="F2865" i="3"/>
  <c r="G2865" i="3"/>
  <c r="H2865" i="3"/>
  <c r="J2865" i="3"/>
  <c r="K2865" i="3"/>
  <c r="L2865" i="3"/>
  <c r="M2865" i="3"/>
  <c r="AN2865" i="3"/>
  <c r="AO2865" i="3"/>
  <c r="AP2865" i="3"/>
  <c r="AQ2865" i="3"/>
  <c r="AR2865" i="3"/>
  <c r="AS2865" i="3"/>
  <c r="AT2865" i="3"/>
  <c r="AU2865" i="3"/>
  <c r="BC2865" i="3"/>
  <c r="C2866" i="3"/>
  <c r="D2866" i="3"/>
  <c r="E2866" i="3"/>
  <c r="F2866" i="3"/>
  <c r="G2866" i="3"/>
  <c r="H2866" i="3"/>
  <c r="J2866" i="3"/>
  <c r="K2866" i="3"/>
  <c r="L2866" i="3"/>
  <c r="M2866" i="3"/>
  <c r="AN2866" i="3"/>
  <c r="AO2866" i="3"/>
  <c r="AP2866" i="3"/>
  <c r="AQ2866" i="3"/>
  <c r="AR2866" i="3"/>
  <c r="AS2866" i="3"/>
  <c r="AT2866" i="3"/>
  <c r="AU2866" i="3"/>
  <c r="BC2866" i="3"/>
  <c r="C2867" i="3"/>
  <c r="D2867" i="3"/>
  <c r="E2867" i="3"/>
  <c r="F2867" i="3"/>
  <c r="G2867" i="3"/>
  <c r="H2867" i="3"/>
  <c r="J2867" i="3"/>
  <c r="K2867" i="3"/>
  <c r="L2867" i="3"/>
  <c r="M2867" i="3"/>
  <c r="AN2867" i="3"/>
  <c r="AO2867" i="3"/>
  <c r="AP2867" i="3"/>
  <c r="AQ2867" i="3"/>
  <c r="AR2867" i="3"/>
  <c r="AS2867" i="3"/>
  <c r="AT2867" i="3"/>
  <c r="AU2867" i="3"/>
  <c r="BC2867" i="3"/>
  <c r="C2868" i="3"/>
  <c r="D2868" i="3"/>
  <c r="E2868" i="3"/>
  <c r="F2868" i="3"/>
  <c r="G2868" i="3"/>
  <c r="H2868" i="3"/>
  <c r="J2868" i="3"/>
  <c r="K2868" i="3"/>
  <c r="L2868" i="3"/>
  <c r="M2868" i="3"/>
  <c r="AN2868" i="3"/>
  <c r="AO2868" i="3"/>
  <c r="AP2868" i="3"/>
  <c r="AQ2868" i="3"/>
  <c r="AR2868" i="3"/>
  <c r="AS2868" i="3"/>
  <c r="AT2868" i="3"/>
  <c r="AU2868" i="3"/>
  <c r="BC2868" i="3"/>
  <c r="C2869" i="3"/>
  <c r="D2869" i="3"/>
  <c r="E2869" i="3"/>
  <c r="F2869" i="3"/>
  <c r="G2869" i="3"/>
  <c r="H2869" i="3"/>
  <c r="J2869" i="3"/>
  <c r="K2869" i="3"/>
  <c r="L2869" i="3"/>
  <c r="M2869" i="3"/>
  <c r="AN2869" i="3"/>
  <c r="AO2869" i="3"/>
  <c r="AP2869" i="3"/>
  <c r="AQ2869" i="3"/>
  <c r="AR2869" i="3"/>
  <c r="AS2869" i="3"/>
  <c r="AT2869" i="3"/>
  <c r="AU2869" i="3"/>
  <c r="BC2869" i="3"/>
  <c r="C2870" i="3"/>
  <c r="D2870" i="3"/>
  <c r="E2870" i="3"/>
  <c r="F2870" i="3"/>
  <c r="G2870" i="3"/>
  <c r="H2870" i="3"/>
  <c r="J2870" i="3"/>
  <c r="K2870" i="3"/>
  <c r="L2870" i="3"/>
  <c r="M2870" i="3"/>
  <c r="AN2870" i="3"/>
  <c r="AO2870" i="3"/>
  <c r="AP2870" i="3"/>
  <c r="AQ2870" i="3"/>
  <c r="AR2870" i="3"/>
  <c r="AS2870" i="3"/>
  <c r="AT2870" i="3"/>
  <c r="AU2870" i="3"/>
  <c r="BC2870" i="3"/>
  <c r="C2871" i="3"/>
  <c r="D2871" i="3"/>
  <c r="E2871" i="3"/>
  <c r="F2871" i="3"/>
  <c r="G2871" i="3"/>
  <c r="H2871" i="3"/>
  <c r="J2871" i="3"/>
  <c r="K2871" i="3"/>
  <c r="L2871" i="3"/>
  <c r="M2871" i="3"/>
  <c r="AN2871" i="3"/>
  <c r="AO2871" i="3"/>
  <c r="AP2871" i="3"/>
  <c r="AQ2871" i="3"/>
  <c r="AR2871" i="3"/>
  <c r="AS2871" i="3"/>
  <c r="AT2871" i="3"/>
  <c r="AU2871" i="3"/>
  <c r="BC2871" i="3"/>
  <c r="C2872" i="3"/>
  <c r="D2872" i="3"/>
  <c r="E2872" i="3"/>
  <c r="F2872" i="3"/>
  <c r="G2872" i="3"/>
  <c r="H2872" i="3"/>
  <c r="J2872" i="3"/>
  <c r="K2872" i="3"/>
  <c r="L2872" i="3"/>
  <c r="M2872" i="3"/>
  <c r="AN2872" i="3"/>
  <c r="AO2872" i="3"/>
  <c r="AP2872" i="3"/>
  <c r="AQ2872" i="3"/>
  <c r="AR2872" i="3"/>
  <c r="AS2872" i="3"/>
  <c r="AT2872" i="3"/>
  <c r="AU2872" i="3"/>
  <c r="BC2872" i="3"/>
  <c r="C2873" i="3"/>
  <c r="D2873" i="3"/>
  <c r="E2873" i="3"/>
  <c r="F2873" i="3"/>
  <c r="G2873" i="3"/>
  <c r="H2873" i="3"/>
  <c r="J2873" i="3"/>
  <c r="K2873" i="3"/>
  <c r="L2873" i="3"/>
  <c r="M2873" i="3"/>
  <c r="AN2873" i="3"/>
  <c r="AO2873" i="3"/>
  <c r="AP2873" i="3"/>
  <c r="AQ2873" i="3"/>
  <c r="AR2873" i="3"/>
  <c r="AS2873" i="3"/>
  <c r="AT2873" i="3"/>
  <c r="AU2873" i="3"/>
  <c r="BC2873" i="3"/>
  <c r="C2874" i="3"/>
  <c r="D2874" i="3"/>
  <c r="E2874" i="3"/>
  <c r="F2874" i="3"/>
  <c r="G2874" i="3"/>
  <c r="H2874" i="3"/>
  <c r="J2874" i="3"/>
  <c r="K2874" i="3"/>
  <c r="L2874" i="3"/>
  <c r="M2874" i="3"/>
  <c r="AN2874" i="3"/>
  <c r="AO2874" i="3"/>
  <c r="AP2874" i="3"/>
  <c r="AQ2874" i="3"/>
  <c r="AR2874" i="3"/>
  <c r="AS2874" i="3"/>
  <c r="AT2874" i="3"/>
  <c r="AU2874" i="3"/>
  <c r="BC2874" i="3"/>
  <c r="C2875" i="3"/>
  <c r="D2875" i="3"/>
  <c r="E2875" i="3"/>
  <c r="F2875" i="3"/>
  <c r="G2875" i="3"/>
  <c r="H2875" i="3"/>
  <c r="J2875" i="3"/>
  <c r="K2875" i="3"/>
  <c r="L2875" i="3"/>
  <c r="M2875" i="3"/>
  <c r="AN2875" i="3"/>
  <c r="AO2875" i="3"/>
  <c r="AP2875" i="3"/>
  <c r="AQ2875" i="3"/>
  <c r="AR2875" i="3"/>
  <c r="AS2875" i="3"/>
  <c r="AT2875" i="3"/>
  <c r="AU2875" i="3"/>
  <c r="BC2875" i="3"/>
  <c r="C2876" i="3"/>
  <c r="D2876" i="3"/>
  <c r="E2876" i="3"/>
  <c r="F2876" i="3"/>
  <c r="G2876" i="3"/>
  <c r="H2876" i="3"/>
  <c r="J2876" i="3"/>
  <c r="K2876" i="3"/>
  <c r="L2876" i="3"/>
  <c r="M2876" i="3"/>
  <c r="AN2876" i="3"/>
  <c r="AO2876" i="3"/>
  <c r="AP2876" i="3"/>
  <c r="AQ2876" i="3"/>
  <c r="AR2876" i="3"/>
  <c r="AS2876" i="3"/>
  <c r="AT2876" i="3"/>
  <c r="AU2876" i="3"/>
  <c r="BC2876" i="3"/>
  <c r="C2877" i="3"/>
  <c r="D2877" i="3"/>
  <c r="E2877" i="3"/>
  <c r="F2877" i="3"/>
  <c r="G2877" i="3"/>
  <c r="H2877" i="3"/>
  <c r="J2877" i="3"/>
  <c r="K2877" i="3"/>
  <c r="L2877" i="3"/>
  <c r="M2877" i="3"/>
  <c r="AN2877" i="3"/>
  <c r="AO2877" i="3"/>
  <c r="AP2877" i="3"/>
  <c r="AQ2877" i="3"/>
  <c r="AR2877" i="3"/>
  <c r="AS2877" i="3"/>
  <c r="AT2877" i="3"/>
  <c r="AU2877" i="3"/>
  <c r="BS2877" i="3"/>
  <c r="C2879" i="3"/>
  <c r="D2879" i="3"/>
  <c r="E2879" i="3"/>
  <c r="F2879" i="3"/>
  <c r="G2879" i="3"/>
  <c r="H2879" i="3"/>
  <c r="J2879" i="3"/>
  <c r="K2879" i="3"/>
  <c r="L2879" i="3"/>
  <c r="M2879" i="3"/>
  <c r="AN2879" i="3"/>
  <c r="AO2879" i="3"/>
  <c r="AP2879" i="3"/>
  <c r="AQ2879" i="3"/>
  <c r="AR2879" i="3"/>
  <c r="AS2879" i="3"/>
  <c r="AT2879" i="3"/>
  <c r="AU2879" i="3"/>
  <c r="BC2879" i="3"/>
  <c r="C2880" i="3"/>
  <c r="D2880" i="3"/>
  <c r="E2880" i="3"/>
  <c r="F2880" i="3"/>
  <c r="G2880" i="3"/>
  <c r="H2880" i="3"/>
  <c r="J2880" i="3"/>
  <c r="K2880" i="3"/>
  <c r="L2880" i="3"/>
  <c r="M2880" i="3"/>
  <c r="AN2880" i="3"/>
  <c r="AO2880" i="3"/>
  <c r="AP2880" i="3"/>
  <c r="AQ2880" i="3"/>
  <c r="AR2880" i="3"/>
  <c r="AS2880" i="3"/>
  <c r="AT2880" i="3"/>
  <c r="AU2880" i="3"/>
  <c r="BC2880" i="3"/>
  <c r="C2881" i="3"/>
  <c r="D2881" i="3"/>
  <c r="E2881" i="3"/>
  <c r="F2881" i="3"/>
  <c r="G2881" i="3"/>
  <c r="H2881" i="3"/>
  <c r="J2881" i="3"/>
  <c r="K2881" i="3"/>
  <c r="L2881" i="3"/>
  <c r="M2881" i="3"/>
  <c r="AN2881" i="3"/>
  <c r="AO2881" i="3"/>
  <c r="AP2881" i="3"/>
  <c r="AQ2881" i="3"/>
  <c r="AR2881" i="3"/>
  <c r="AS2881" i="3"/>
  <c r="AT2881" i="3"/>
  <c r="AU2881" i="3"/>
  <c r="BC2881" i="3"/>
  <c r="C2882" i="3"/>
  <c r="D2882" i="3"/>
  <c r="E2882" i="3"/>
  <c r="F2882" i="3"/>
  <c r="G2882" i="3"/>
  <c r="H2882" i="3"/>
  <c r="J2882" i="3"/>
  <c r="K2882" i="3"/>
  <c r="L2882" i="3"/>
  <c r="M2882" i="3"/>
  <c r="AN2882" i="3"/>
  <c r="AO2882" i="3"/>
  <c r="AP2882" i="3"/>
  <c r="AQ2882" i="3"/>
  <c r="AR2882" i="3"/>
  <c r="AS2882" i="3"/>
  <c r="AT2882" i="3"/>
  <c r="AU2882" i="3"/>
  <c r="BC2882" i="3"/>
  <c r="C2883" i="3"/>
  <c r="D2883" i="3"/>
  <c r="E2883" i="3"/>
  <c r="F2883" i="3"/>
  <c r="G2883" i="3"/>
  <c r="H2883" i="3"/>
  <c r="J2883" i="3"/>
  <c r="K2883" i="3"/>
  <c r="L2883" i="3"/>
  <c r="M2883" i="3"/>
  <c r="AN2883" i="3"/>
  <c r="AO2883" i="3"/>
  <c r="AP2883" i="3"/>
  <c r="AQ2883" i="3"/>
  <c r="AR2883" i="3"/>
  <c r="AS2883" i="3"/>
  <c r="AT2883" i="3"/>
  <c r="AU2883" i="3"/>
  <c r="BC2883" i="3"/>
  <c r="C2884" i="3"/>
  <c r="D2884" i="3"/>
  <c r="E2884" i="3"/>
  <c r="F2884" i="3"/>
  <c r="G2884" i="3"/>
  <c r="H2884" i="3"/>
  <c r="J2884" i="3"/>
  <c r="K2884" i="3"/>
  <c r="L2884" i="3"/>
  <c r="M2884" i="3"/>
  <c r="AN2884" i="3"/>
  <c r="AO2884" i="3"/>
  <c r="AP2884" i="3"/>
  <c r="AQ2884" i="3"/>
  <c r="AR2884" i="3"/>
  <c r="AS2884" i="3"/>
  <c r="AT2884" i="3"/>
  <c r="AU2884" i="3"/>
  <c r="BC2884" i="3"/>
  <c r="C2885" i="3"/>
  <c r="D2885" i="3"/>
  <c r="E2885" i="3"/>
  <c r="F2885" i="3"/>
  <c r="G2885" i="3"/>
  <c r="H2885" i="3"/>
  <c r="J2885" i="3"/>
  <c r="K2885" i="3"/>
  <c r="L2885" i="3"/>
  <c r="M2885" i="3"/>
  <c r="AN2885" i="3"/>
  <c r="AO2885" i="3"/>
  <c r="AP2885" i="3"/>
  <c r="AQ2885" i="3"/>
  <c r="AR2885" i="3"/>
  <c r="AS2885" i="3"/>
  <c r="AT2885" i="3"/>
  <c r="AU2885" i="3"/>
  <c r="BC2885" i="3"/>
  <c r="C2886" i="3"/>
  <c r="D2886" i="3"/>
  <c r="E2886" i="3"/>
  <c r="F2886" i="3"/>
  <c r="G2886" i="3"/>
  <c r="H2886" i="3"/>
  <c r="J2886" i="3"/>
  <c r="K2886" i="3"/>
  <c r="L2886" i="3"/>
  <c r="M2886" i="3"/>
  <c r="AN2886" i="3"/>
  <c r="AO2886" i="3"/>
  <c r="AP2886" i="3"/>
  <c r="AQ2886" i="3"/>
  <c r="AR2886" i="3"/>
  <c r="AS2886" i="3"/>
  <c r="AT2886" i="3"/>
  <c r="AU2886" i="3"/>
  <c r="BC2886" i="3"/>
  <c r="C2887" i="3"/>
  <c r="D2887" i="3"/>
  <c r="E2887" i="3"/>
  <c r="F2887" i="3"/>
  <c r="G2887" i="3"/>
  <c r="H2887" i="3"/>
  <c r="J2887" i="3"/>
  <c r="K2887" i="3"/>
  <c r="L2887" i="3"/>
  <c r="M2887" i="3"/>
  <c r="AN2887" i="3"/>
  <c r="AO2887" i="3"/>
  <c r="AP2887" i="3"/>
  <c r="AQ2887" i="3"/>
  <c r="AR2887" i="3"/>
  <c r="AS2887" i="3"/>
  <c r="AT2887" i="3"/>
  <c r="AU2887" i="3"/>
  <c r="BC2887" i="3"/>
  <c r="C2888" i="3"/>
  <c r="D2888" i="3"/>
  <c r="E2888" i="3"/>
  <c r="F2888" i="3"/>
  <c r="G2888" i="3"/>
  <c r="H2888" i="3"/>
  <c r="J2888" i="3"/>
  <c r="K2888" i="3"/>
  <c r="L2888" i="3"/>
  <c r="M2888" i="3"/>
  <c r="AN2888" i="3"/>
  <c r="AO2888" i="3"/>
  <c r="AP2888" i="3"/>
  <c r="AQ2888" i="3"/>
  <c r="AR2888" i="3"/>
  <c r="AS2888" i="3"/>
  <c r="AT2888" i="3"/>
  <c r="AU2888" i="3"/>
  <c r="BC2888" i="3"/>
  <c r="C2889" i="3"/>
  <c r="D2889" i="3"/>
  <c r="E2889" i="3"/>
  <c r="F2889" i="3"/>
  <c r="G2889" i="3"/>
  <c r="H2889" i="3"/>
  <c r="J2889" i="3"/>
  <c r="K2889" i="3"/>
  <c r="L2889" i="3"/>
  <c r="M2889" i="3"/>
  <c r="AN2889" i="3"/>
  <c r="AO2889" i="3"/>
  <c r="AP2889" i="3"/>
  <c r="AQ2889" i="3"/>
  <c r="AR2889" i="3"/>
  <c r="AS2889" i="3"/>
  <c r="AT2889" i="3"/>
  <c r="AU2889" i="3"/>
  <c r="BC2889" i="3"/>
  <c r="C2890" i="3"/>
  <c r="D2890" i="3"/>
  <c r="E2890" i="3"/>
  <c r="F2890" i="3"/>
  <c r="G2890" i="3"/>
  <c r="H2890" i="3"/>
  <c r="J2890" i="3"/>
  <c r="K2890" i="3"/>
  <c r="L2890" i="3"/>
  <c r="M2890" i="3"/>
  <c r="AN2890" i="3"/>
  <c r="AO2890" i="3"/>
  <c r="AP2890" i="3"/>
  <c r="AQ2890" i="3"/>
  <c r="AR2890" i="3"/>
  <c r="AS2890" i="3"/>
  <c r="AT2890" i="3"/>
  <c r="AU2890" i="3"/>
  <c r="BC2890" i="3"/>
  <c r="C2891" i="3"/>
  <c r="D2891" i="3"/>
  <c r="E2891" i="3"/>
  <c r="F2891" i="3"/>
  <c r="G2891" i="3"/>
  <c r="H2891" i="3"/>
  <c r="J2891" i="3"/>
  <c r="K2891" i="3"/>
  <c r="L2891" i="3"/>
  <c r="M2891" i="3"/>
  <c r="AN2891" i="3"/>
  <c r="AO2891" i="3"/>
  <c r="AP2891" i="3"/>
  <c r="AQ2891" i="3"/>
  <c r="AR2891" i="3"/>
  <c r="AS2891" i="3"/>
  <c r="AT2891" i="3"/>
  <c r="AU2891" i="3"/>
  <c r="BC2891" i="3"/>
  <c r="C2892" i="3"/>
  <c r="D2892" i="3"/>
  <c r="E2892" i="3"/>
  <c r="F2892" i="3"/>
  <c r="G2892" i="3"/>
  <c r="H2892" i="3"/>
  <c r="J2892" i="3"/>
  <c r="K2892" i="3"/>
  <c r="L2892" i="3"/>
  <c r="M2892" i="3"/>
  <c r="AN2892" i="3"/>
  <c r="AO2892" i="3"/>
  <c r="AP2892" i="3"/>
  <c r="AQ2892" i="3"/>
  <c r="AR2892" i="3"/>
  <c r="AS2892" i="3"/>
  <c r="AT2892" i="3"/>
  <c r="AU2892" i="3"/>
  <c r="BC2892" i="3"/>
  <c r="C2893" i="3"/>
  <c r="D2893" i="3"/>
  <c r="E2893" i="3"/>
  <c r="F2893" i="3"/>
  <c r="G2893" i="3"/>
  <c r="H2893" i="3"/>
  <c r="J2893" i="3"/>
  <c r="K2893" i="3"/>
  <c r="L2893" i="3"/>
  <c r="M2893" i="3"/>
  <c r="AN2893" i="3"/>
  <c r="AO2893" i="3"/>
  <c r="AP2893" i="3"/>
  <c r="AQ2893" i="3"/>
  <c r="AR2893" i="3"/>
  <c r="AS2893" i="3"/>
  <c r="AT2893" i="3"/>
  <c r="AU2893" i="3"/>
  <c r="BC2893" i="3"/>
  <c r="C2894" i="3"/>
  <c r="D2894" i="3"/>
  <c r="E2894" i="3"/>
  <c r="F2894" i="3"/>
  <c r="G2894" i="3"/>
  <c r="H2894" i="3"/>
  <c r="J2894" i="3"/>
  <c r="K2894" i="3"/>
  <c r="L2894" i="3"/>
  <c r="M2894" i="3"/>
  <c r="AN2894" i="3"/>
  <c r="AO2894" i="3"/>
  <c r="AP2894" i="3"/>
  <c r="AQ2894" i="3"/>
  <c r="AR2894" i="3"/>
  <c r="AS2894" i="3"/>
  <c r="AT2894" i="3"/>
  <c r="AU2894" i="3"/>
  <c r="BC2894" i="3"/>
  <c r="C2895" i="3"/>
  <c r="D2895" i="3"/>
  <c r="E2895" i="3"/>
  <c r="F2895" i="3"/>
  <c r="G2895" i="3"/>
  <c r="H2895" i="3"/>
  <c r="J2895" i="3"/>
  <c r="K2895" i="3"/>
  <c r="L2895" i="3"/>
  <c r="M2895" i="3"/>
  <c r="AN2895" i="3"/>
  <c r="AO2895" i="3"/>
  <c r="AP2895" i="3"/>
  <c r="AQ2895" i="3"/>
  <c r="AR2895" i="3"/>
  <c r="AS2895" i="3"/>
  <c r="AT2895" i="3"/>
  <c r="AU2895" i="3"/>
  <c r="BC2895" i="3"/>
  <c r="C2896" i="3"/>
  <c r="D2896" i="3"/>
  <c r="E2896" i="3"/>
  <c r="F2896" i="3"/>
  <c r="G2896" i="3"/>
  <c r="H2896" i="3"/>
  <c r="J2896" i="3"/>
  <c r="K2896" i="3"/>
  <c r="L2896" i="3"/>
  <c r="M2896" i="3"/>
  <c r="AN2896" i="3"/>
  <c r="AO2896" i="3"/>
  <c r="AP2896" i="3"/>
  <c r="AQ2896" i="3"/>
  <c r="AR2896" i="3"/>
  <c r="AS2896" i="3"/>
  <c r="AT2896" i="3"/>
  <c r="AU2896" i="3"/>
  <c r="BC2896" i="3"/>
  <c r="C2897" i="3"/>
  <c r="D2897" i="3"/>
  <c r="E2897" i="3"/>
  <c r="F2897" i="3"/>
  <c r="G2897" i="3"/>
  <c r="H2897" i="3"/>
  <c r="J2897" i="3"/>
  <c r="K2897" i="3"/>
  <c r="L2897" i="3"/>
  <c r="M2897" i="3"/>
  <c r="AN2897" i="3"/>
  <c r="AO2897" i="3"/>
  <c r="AP2897" i="3"/>
  <c r="AQ2897" i="3"/>
  <c r="AR2897" i="3"/>
  <c r="AS2897" i="3"/>
  <c r="AT2897" i="3"/>
  <c r="AU2897" i="3"/>
  <c r="BC2897" i="3"/>
  <c r="C2898" i="3"/>
  <c r="D2898" i="3"/>
  <c r="E2898" i="3"/>
  <c r="F2898" i="3"/>
  <c r="G2898" i="3"/>
  <c r="H2898" i="3"/>
  <c r="J2898" i="3"/>
  <c r="K2898" i="3"/>
  <c r="L2898" i="3"/>
  <c r="M2898" i="3"/>
  <c r="AN2898" i="3"/>
  <c r="AO2898" i="3"/>
  <c r="AP2898" i="3"/>
  <c r="AQ2898" i="3"/>
  <c r="AR2898" i="3"/>
  <c r="AS2898" i="3"/>
  <c r="AT2898" i="3"/>
  <c r="AU2898" i="3"/>
  <c r="BC2898" i="3"/>
  <c r="C2899" i="3"/>
  <c r="D2899" i="3"/>
  <c r="E2899" i="3"/>
  <c r="F2899" i="3"/>
  <c r="G2899" i="3"/>
  <c r="H2899" i="3"/>
  <c r="J2899" i="3"/>
  <c r="K2899" i="3"/>
  <c r="L2899" i="3"/>
  <c r="M2899" i="3"/>
  <c r="AN2899" i="3"/>
  <c r="AO2899" i="3"/>
  <c r="AP2899" i="3"/>
  <c r="AQ2899" i="3"/>
  <c r="AR2899" i="3"/>
  <c r="AS2899" i="3"/>
  <c r="AT2899" i="3"/>
  <c r="AU2899" i="3"/>
  <c r="BC2899" i="3"/>
  <c r="C2900" i="3"/>
  <c r="D2900" i="3"/>
  <c r="E2900" i="3"/>
  <c r="F2900" i="3"/>
  <c r="G2900" i="3"/>
  <c r="H2900" i="3"/>
  <c r="J2900" i="3"/>
  <c r="K2900" i="3"/>
  <c r="L2900" i="3"/>
  <c r="M2900" i="3"/>
  <c r="AN2900" i="3"/>
  <c r="AO2900" i="3"/>
  <c r="AP2900" i="3"/>
  <c r="AQ2900" i="3"/>
  <c r="AR2900" i="3"/>
  <c r="AS2900" i="3"/>
  <c r="AT2900" i="3"/>
  <c r="AU2900" i="3"/>
  <c r="BC2900" i="3"/>
  <c r="C2901" i="3"/>
  <c r="D2901" i="3"/>
  <c r="E2901" i="3"/>
  <c r="F2901" i="3"/>
  <c r="G2901" i="3"/>
  <c r="H2901" i="3"/>
  <c r="J2901" i="3"/>
  <c r="K2901" i="3"/>
  <c r="L2901" i="3"/>
  <c r="M2901" i="3"/>
  <c r="AN2901" i="3"/>
  <c r="AO2901" i="3"/>
  <c r="AP2901" i="3"/>
  <c r="AQ2901" i="3"/>
  <c r="AR2901" i="3"/>
  <c r="AS2901" i="3"/>
  <c r="AT2901" i="3"/>
  <c r="AU2901" i="3"/>
  <c r="BC2901" i="3"/>
  <c r="C2902" i="3"/>
  <c r="D2902" i="3"/>
  <c r="E2902" i="3"/>
  <c r="F2902" i="3"/>
  <c r="G2902" i="3"/>
  <c r="H2902" i="3"/>
  <c r="J2902" i="3"/>
  <c r="K2902" i="3"/>
  <c r="L2902" i="3"/>
  <c r="M2902" i="3"/>
  <c r="AN2902" i="3"/>
  <c r="AO2902" i="3"/>
  <c r="AP2902" i="3"/>
  <c r="AQ2902" i="3"/>
  <c r="AR2902" i="3"/>
  <c r="AS2902" i="3"/>
  <c r="AT2902" i="3"/>
  <c r="AU2902" i="3"/>
  <c r="BC2902" i="3"/>
  <c r="C2903" i="3"/>
  <c r="D2903" i="3"/>
  <c r="E2903" i="3"/>
  <c r="F2903" i="3"/>
  <c r="G2903" i="3"/>
  <c r="H2903" i="3"/>
  <c r="J2903" i="3"/>
  <c r="K2903" i="3"/>
  <c r="L2903" i="3"/>
  <c r="M2903" i="3"/>
  <c r="AN2903" i="3"/>
  <c r="AO2903" i="3"/>
  <c r="AP2903" i="3"/>
  <c r="AQ2903" i="3"/>
  <c r="AR2903" i="3"/>
  <c r="AS2903" i="3"/>
  <c r="AT2903" i="3"/>
  <c r="AU2903" i="3"/>
  <c r="BC2903" i="3"/>
  <c r="C2904" i="3"/>
  <c r="D2904" i="3"/>
  <c r="E2904" i="3"/>
  <c r="F2904" i="3"/>
  <c r="G2904" i="3"/>
  <c r="H2904" i="3"/>
  <c r="J2904" i="3"/>
  <c r="K2904" i="3"/>
  <c r="L2904" i="3"/>
  <c r="M2904" i="3"/>
  <c r="AN2904" i="3"/>
  <c r="AO2904" i="3"/>
  <c r="AP2904" i="3"/>
  <c r="AQ2904" i="3"/>
  <c r="AR2904" i="3"/>
  <c r="AS2904" i="3"/>
  <c r="AT2904" i="3"/>
  <c r="AU2904" i="3"/>
  <c r="BC2904" i="3"/>
  <c r="C2905" i="3"/>
  <c r="D2905" i="3"/>
  <c r="E2905" i="3"/>
  <c r="F2905" i="3"/>
  <c r="G2905" i="3"/>
  <c r="H2905" i="3"/>
  <c r="J2905" i="3"/>
  <c r="K2905" i="3"/>
  <c r="L2905" i="3"/>
  <c r="M2905" i="3"/>
  <c r="AN2905" i="3"/>
  <c r="AO2905" i="3"/>
  <c r="AP2905" i="3"/>
  <c r="AQ2905" i="3"/>
  <c r="AR2905" i="3"/>
  <c r="AS2905" i="3"/>
  <c r="AT2905" i="3"/>
  <c r="AU2905" i="3"/>
  <c r="BC2905" i="3"/>
  <c r="C2906" i="3"/>
  <c r="D2906" i="3"/>
  <c r="E2906" i="3"/>
  <c r="F2906" i="3"/>
  <c r="G2906" i="3"/>
  <c r="H2906" i="3"/>
  <c r="J2906" i="3"/>
  <c r="K2906" i="3"/>
  <c r="L2906" i="3"/>
  <c r="M2906" i="3"/>
  <c r="AN2906" i="3"/>
  <c r="AO2906" i="3"/>
  <c r="AP2906" i="3"/>
  <c r="AQ2906" i="3"/>
  <c r="AR2906" i="3"/>
  <c r="AS2906" i="3"/>
  <c r="AT2906" i="3"/>
  <c r="AU2906" i="3"/>
  <c r="BC2906" i="3"/>
  <c r="C2907" i="3"/>
  <c r="D2907" i="3"/>
  <c r="E2907" i="3"/>
  <c r="F2907" i="3"/>
  <c r="G2907" i="3"/>
  <c r="H2907" i="3"/>
  <c r="J2907" i="3"/>
  <c r="K2907" i="3"/>
  <c r="L2907" i="3"/>
  <c r="M2907" i="3"/>
  <c r="AN2907" i="3"/>
  <c r="AO2907" i="3"/>
  <c r="AP2907" i="3"/>
  <c r="AQ2907" i="3"/>
  <c r="AR2907" i="3"/>
  <c r="AS2907" i="3"/>
  <c r="AT2907" i="3"/>
  <c r="AU2907" i="3"/>
  <c r="BC2907" i="3"/>
  <c r="C2908" i="3"/>
  <c r="D2908" i="3"/>
  <c r="E2908" i="3"/>
  <c r="F2908" i="3"/>
  <c r="G2908" i="3"/>
  <c r="H2908" i="3"/>
  <c r="J2908" i="3"/>
  <c r="K2908" i="3"/>
  <c r="L2908" i="3"/>
  <c r="M2908" i="3"/>
  <c r="AN2908" i="3"/>
  <c r="AO2908" i="3"/>
  <c r="AP2908" i="3"/>
  <c r="AQ2908" i="3"/>
  <c r="AR2908" i="3"/>
  <c r="AS2908" i="3"/>
  <c r="AT2908" i="3"/>
  <c r="AU2908" i="3"/>
  <c r="BS2908" i="3"/>
  <c r="BT2908" i="3"/>
  <c r="C2910" i="3"/>
  <c r="D2910" i="3"/>
  <c r="E2910" i="3"/>
  <c r="F2910" i="3"/>
  <c r="G2910" i="3"/>
  <c r="H2910" i="3"/>
  <c r="J2910" i="3"/>
  <c r="K2910" i="3"/>
  <c r="L2910" i="3"/>
  <c r="M2910" i="3"/>
  <c r="AN2910" i="3"/>
  <c r="AO2910" i="3"/>
  <c r="AP2910" i="3"/>
  <c r="AQ2910" i="3"/>
  <c r="AR2910" i="3"/>
  <c r="AS2910" i="3"/>
  <c r="AT2910" i="3"/>
  <c r="AU2910" i="3"/>
  <c r="C2911" i="3"/>
  <c r="D2911" i="3"/>
  <c r="E2911" i="3"/>
  <c r="F2911" i="3"/>
  <c r="G2911" i="3"/>
  <c r="H2911" i="3"/>
  <c r="J2911" i="3"/>
  <c r="K2911" i="3"/>
  <c r="L2911" i="3"/>
  <c r="M2911" i="3"/>
  <c r="AN2911" i="3"/>
  <c r="AO2911" i="3"/>
  <c r="AP2911" i="3"/>
  <c r="AQ2911" i="3"/>
  <c r="AR2911" i="3"/>
  <c r="AS2911" i="3"/>
  <c r="AT2911" i="3"/>
  <c r="AU2911" i="3"/>
  <c r="C2912" i="3"/>
  <c r="D2912" i="3"/>
  <c r="E2912" i="3"/>
  <c r="F2912" i="3"/>
  <c r="G2912" i="3"/>
  <c r="H2912" i="3"/>
  <c r="J2912" i="3"/>
  <c r="K2912" i="3"/>
  <c r="L2912" i="3"/>
  <c r="M2912" i="3"/>
  <c r="AN2912" i="3"/>
  <c r="AO2912" i="3"/>
  <c r="AP2912" i="3"/>
  <c r="AQ2912" i="3"/>
  <c r="AR2912" i="3"/>
  <c r="AS2912" i="3"/>
  <c r="AT2912" i="3"/>
  <c r="AU2912" i="3"/>
  <c r="C2913" i="3"/>
  <c r="D2913" i="3"/>
  <c r="E2913" i="3"/>
  <c r="F2913" i="3"/>
  <c r="G2913" i="3"/>
  <c r="H2913" i="3"/>
  <c r="J2913" i="3"/>
  <c r="K2913" i="3"/>
  <c r="L2913" i="3"/>
  <c r="M2913" i="3"/>
  <c r="AN2913" i="3"/>
  <c r="AO2913" i="3"/>
  <c r="AP2913" i="3"/>
  <c r="AQ2913" i="3"/>
  <c r="AR2913" i="3"/>
  <c r="AS2913" i="3"/>
  <c r="AT2913" i="3"/>
  <c r="AU2913" i="3"/>
  <c r="C2914" i="3"/>
  <c r="D2914" i="3"/>
  <c r="E2914" i="3"/>
  <c r="F2914" i="3"/>
  <c r="G2914" i="3"/>
  <c r="H2914" i="3"/>
  <c r="J2914" i="3"/>
  <c r="K2914" i="3"/>
  <c r="L2914" i="3"/>
  <c r="M2914" i="3"/>
  <c r="AN2914" i="3"/>
  <c r="AO2914" i="3"/>
  <c r="AP2914" i="3"/>
  <c r="AQ2914" i="3"/>
  <c r="AR2914" i="3"/>
  <c r="AS2914" i="3"/>
  <c r="AT2914" i="3"/>
  <c r="AU2914" i="3"/>
  <c r="C2915" i="3"/>
  <c r="D2915" i="3"/>
  <c r="E2915" i="3"/>
  <c r="F2915" i="3"/>
  <c r="G2915" i="3"/>
  <c r="H2915" i="3"/>
  <c r="J2915" i="3"/>
  <c r="K2915" i="3"/>
  <c r="L2915" i="3"/>
  <c r="M2915" i="3"/>
  <c r="AN2915" i="3"/>
  <c r="AO2915" i="3"/>
  <c r="AP2915" i="3"/>
  <c r="AQ2915" i="3"/>
  <c r="AR2915" i="3"/>
  <c r="AS2915" i="3"/>
  <c r="AT2915" i="3"/>
  <c r="AU2915" i="3"/>
  <c r="C2916" i="3"/>
  <c r="D2916" i="3"/>
  <c r="E2916" i="3"/>
  <c r="F2916" i="3"/>
  <c r="G2916" i="3"/>
  <c r="H2916" i="3"/>
  <c r="J2916" i="3"/>
  <c r="K2916" i="3"/>
  <c r="L2916" i="3"/>
  <c r="M2916" i="3"/>
  <c r="AN2916" i="3"/>
  <c r="AO2916" i="3"/>
  <c r="AP2916" i="3"/>
  <c r="AQ2916" i="3"/>
  <c r="AR2916" i="3"/>
  <c r="AS2916" i="3"/>
  <c r="AT2916" i="3"/>
  <c r="AU2916" i="3"/>
  <c r="C2917" i="3"/>
  <c r="D2917" i="3"/>
  <c r="E2917" i="3"/>
  <c r="F2917" i="3"/>
  <c r="G2917" i="3"/>
  <c r="H2917" i="3"/>
  <c r="J2917" i="3"/>
  <c r="K2917" i="3"/>
  <c r="L2917" i="3"/>
  <c r="M2917" i="3"/>
  <c r="AN2917" i="3"/>
  <c r="AO2917" i="3"/>
  <c r="AP2917" i="3"/>
  <c r="AQ2917" i="3"/>
  <c r="AR2917" i="3"/>
  <c r="AS2917" i="3"/>
  <c r="AT2917" i="3"/>
  <c r="AU2917" i="3"/>
  <c r="C2918" i="3"/>
  <c r="D2918" i="3"/>
  <c r="E2918" i="3"/>
  <c r="F2918" i="3"/>
  <c r="G2918" i="3"/>
  <c r="H2918" i="3"/>
  <c r="J2918" i="3"/>
  <c r="K2918" i="3"/>
  <c r="L2918" i="3"/>
  <c r="M2918" i="3"/>
  <c r="AN2918" i="3"/>
  <c r="AO2918" i="3"/>
  <c r="AP2918" i="3"/>
  <c r="AQ2918" i="3"/>
  <c r="AR2918" i="3"/>
  <c r="AS2918" i="3"/>
  <c r="AT2918" i="3"/>
  <c r="AU2918" i="3"/>
  <c r="C2919" i="3"/>
  <c r="D2919" i="3"/>
  <c r="E2919" i="3"/>
  <c r="F2919" i="3"/>
  <c r="G2919" i="3"/>
  <c r="H2919" i="3"/>
  <c r="J2919" i="3"/>
  <c r="K2919" i="3"/>
  <c r="L2919" i="3"/>
  <c r="M2919" i="3"/>
  <c r="AN2919" i="3"/>
  <c r="AO2919" i="3"/>
  <c r="AP2919" i="3"/>
  <c r="AQ2919" i="3"/>
  <c r="AR2919" i="3"/>
  <c r="AS2919" i="3"/>
  <c r="AT2919" i="3"/>
  <c r="AU2919" i="3"/>
  <c r="C2920" i="3"/>
  <c r="D2920" i="3"/>
  <c r="E2920" i="3"/>
  <c r="F2920" i="3"/>
  <c r="G2920" i="3"/>
  <c r="H2920" i="3"/>
  <c r="J2920" i="3"/>
  <c r="K2920" i="3"/>
  <c r="L2920" i="3"/>
  <c r="M2920" i="3"/>
  <c r="AN2920" i="3"/>
  <c r="AO2920" i="3"/>
  <c r="AP2920" i="3"/>
  <c r="AQ2920" i="3"/>
  <c r="AR2920" i="3"/>
  <c r="AS2920" i="3"/>
  <c r="AT2920" i="3"/>
  <c r="AU2920" i="3"/>
  <c r="C2921" i="3"/>
  <c r="D2921" i="3"/>
  <c r="E2921" i="3"/>
  <c r="F2921" i="3"/>
  <c r="G2921" i="3"/>
  <c r="H2921" i="3"/>
  <c r="J2921" i="3"/>
  <c r="K2921" i="3"/>
  <c r="L2921" i="3"/>
  <c r="M2921" i="3"/>
  <c r="AN2921" i="3"/>
  <c r="AO2921" i="3"/>
  <c r="AP2921" i="3"/>
  <c r="AQ2921" i="3"/>
  <c r="AR2921" i="3"/>
  <c r="AS2921" i="3"/>
  <c r="AT2921" i="3"/>
  <c r="AU2921" i="3"/>
  <c r="C2922" i="3"/>
  <c r="D2922" i="3"/>
  <c r="E2922" i="3"/>
  <c r="F2922" i="3"/>
  <c r="G2922" i="3"/>
  <c r="H2922" i="3"/>
  <c r="J2922" i="3"/>
  <c r="K2922" i="3"/>
  <c r="L2922" i="3"/>
  <c r="M2922" i="3"/>
  <c r="AN2922" i="3"/>
  <c r="AO2922" i="3"/>
  <c r="AP2922" i="3"/>
  <c r="AQ2922" i="3"/>
  <c r="AR2922" i="3"/>
  <c r="AS2922" i="3"/>
  <c r="AT2922" i="3"/>
  <c r="AU2922" i="3"/>
  <c r="C2923" i="3"/>
  <c r="D2923" i="3"/>
  <c r="E2923" i="3"/>
  <c r="F2923" i="3"/>
  <c r="G2923" i="3"/>
  <c r="H2923" i="3"/>
  <c r="J2923" i="3"/>
  <c r="K2923" i="3"/>
  <c r="L2923" i="3"/>
  <c r="M2923" i="3"/>
  <c r="AN2923" i="3"/>
  <c r="AO2923" i="3"/>
  <c r="AP2923" i="3"/>
  <c r="AQ2923" i="3"/>
  <c r="AR2923" i="3"/>
  <c r="AS2923" i="3"/>
  <c r="AT2923" i="3"/>
  <c r="AU2923" i="3"/>
  <c r="C2924" i="3"/>
  <c r="D2924" i="3"/>
  <c r="E2924" i="3"/>
  <c r="F2924" i="3"/>
  <c r="G2924" i="3"/>
  <c r="H2924" i="3"/>
  <c r="J2924" i="3"/>
  <c r="K2924" i="3"/>
  <c r="L2924" i="3"/>
  <c r="M2924" i="3"/>
  <c r="AN2924" i="3"/>
  <c r="AO2924" i="3"/>
  <c r="AP2924" i="3"/>
  <c r="AQ2924" i="3"/>
  <c r="AR2924" i="3"/>
  <c r="AS2924" i="3"/>
  <c r="AT2924" i="3"/>
  <c r="AU2924" i="3"/>
  <c r="C2926" i="3"/>
  <c r="D2926" i="3"/>
  <c r="E2926" i="3"/>
  <c r="F2926" i="3"/>
  <c r="G2926" i="3"/>
  <c r="H2926" i="3"/>
  <c r="J2926" i="3"/>
  <c r="K2926" i="3"/>
  <c r="L2926" i="3"/>
  <c r="M2926" i="3"/>
  <c r="AN2926" i="3"/>
  <c r="AO2926" i="3"/>
  <c r="AP2926" i="3"/>
  <c r="AQ2926" i="3"/>
  <c r="AR2926" i="3"/>
  <c r="AS2926" i="3"/>
  <c r="AT2926" i="3"/>
  <c r="AU2926" i="3"/>
  <c r="BC2926" i="3"/>
  <c r="C2927" i="3"/>
  <c r="D2927" i="3"/>
  <c r="E2927" i="3"/>
  <c r="F2927" i="3"/>
  <c r="G2927" i="3"/>
  <c r="H2927" i="3"/>
  <c r="J2927" i="3"/>
  <c r="K2927" i="3"/>
  <c r="L2927" i="3"/>
  <c r="M2927" i="3"/>
  <c r="AN2927" i="3"/>
  <c r="AO2927" i="3"/>
  <c r="AP2927" i="3"/>
  <c r="AQ2927" i="3"/>
  <c r="AR2927" i="3"/>
  <c r="AS2927" i="3"/>
  <c r="AT2927" i="3"/>
  <c r="AU2927" i="3"/>
  <c r="BC2927" i="3"/>
  <c r="C2928" i="3"/>
  <c r="D2928" i="3"/>
  <c r="E2928" i="3"/>
  <c r="F2928" i="3"/>
  <c r="G2928" i="3"/>
  <c r="H2928" i="3"/>
  <c r="J2928" i="3"/>
  <c r="K2928" i="3"/>
  <c r="L2928" i="3"/>
  <c r="M2928" i="3"/>
  <c r="AN2928" i="3"/>
  <c r="AO2928" i="3"/>
  <c r="AP2928" i="3"/>
  <c r="AQ2928" i="3"/>
  <c r="AR2928" i="3"/>
  <c r="AS2928" i="3"/>
  <c r="AT2928" i="3"/>
  <c r="AU2928" i="3"/>
  <c r="BC2928" i="3"/>
  <c r="C2929" i="3"/>
  <c r="D2929" i="3"/>
  <c r="E2929" i="3"/>
  <c r="F2929" i="3"/>
  <c r="G2929" i="3"/>
  <c r="H2929" i="3"/>
  <c r="J2929" i="3"/>
  <c r="K2929" i="3"/>
  <c r="L2929" i="3"/>
  <c r="M2929" i="3"/>
  <c r="AN2929" i="3"/>
  <c r="AO2929" i="3"/>
  <c r="AP2929" i="3"/>
  <c r="AQ2929" i="3"/>
  <c r="AR2929" i="3"/>
  <c r="AS2929" i="3"/>
  <c r="AT2929" i="3"/>
  <c r="AU2929" i="3"/>
  <c r="BC2929" i="3"/>
  <c r="C2930" i="3"/>
  <c r="D2930" i="3"/>
  <c r="E2930" i="3"/>
  <c r="F2930" i="3"/>
  <c r="G2930" i="3"/>
  <c r="H2930" i="3"/>
  <c r="J2930" i="3"/>
  <c r="K2930" i="3"/>
  <c r="L2930" i="3"/>
  <c r="M2930" i="3"/>
  <c r="AN2930" i="3"/>
  <c r="AO2930" i="3"/>
  <c r="AP2930" i="3"/>
  <c r="AQ2930" i="3"/>
  <c r="AR2930" i="3"/>
  <c r="AS2930" i="3"/>
  <c r="AT2930" i="3"/>
  <c r="AU2930" i="3"/>
  <c r="BC2930" i="3"/>
  <c r="C2931" i="3"/>
  <c r="D2931" i="3"/>
  <c r="E2931" i="3"/>
  <c r="F2931" i="3"/>
  <c r="G2931" i="3"/>
  <c r="H2931" i="3"/>
  <c r="J2931" i="3"/>
  <c r="K2931" i="3"/>
  <c r="L2931" i="3"/>
  <c r="M2931" i="3"/>
  <c r="AN2931" i="3"/>
  <c r="AO2931" i="3"/>
  <c r="AP2931" i="3"/>
  <c r="AQ2931" i="3"/>
  <c r="AR2931" i="3"/>
  <c r="AS2931" i="3"/>
  <c r="AT2931" i="3"/>
  <c r="AU2931" i="3"/>
  <c r="BC2931" i="3"/>
  <c r="C2932" i="3"/>
  <c r="D2932" i="3"/>
  <c r="E2932" i="3"/>
  <c r="F2932" i="3"/>
  <c r="G2932" i="3"/>
  <c r="H2932" i="3"/>
  <c r="J2932" i="3"/>
  <c r="K2932" i="3"/>
  <c r="L2932" i="3"/>
  <c r="M2932" i="3"/>
  <c r="AN2932" i="3"/>
  <c r="AO2932" i="3"/>
  <c r="AP2932" i="3"/>
  <c r="AQ2932" i="3"/>
  <c r="AR2932" i="3"/>
  <c r="AS2932" i="3"/>
  <c r="AT2932" i="3"/>
  <c r="AU2932" i="3"/>
  <c r="BC2932" i="3"/>
  <c r="C2933" i="3"/>
  <c r="D2933" i="3"/>
  <c r="E2933" i="3"/>
  <c r="F2933" i="3"/>
  <c r="G2933" i="3"/>
  <c r="H2933" i="3"/>
  <c r="J2933" i="3"/>
  <c r="K2933" i="3"/>
  <c r="L2933" i="3"/>
  <c r="M2933" i="3"/>
  <c r="AN2933" i="3"/>
  <c r="AO2933" i="3"/>
  <c r="AP2933" i="3"/>
  <c r="AQ2933" i="3"/>
  <c r="AR2933" i="3"/>
  <c r="AS2933" i="3"/>
  <c r="AT2933" i="3"/>
  <c r="AU2933" i="3"/>
  <c r="BC2933" i="3"/>
  <c r="C2934" i="3"/>
  <c r="D2934" i="3"/>
  <c r="E2934" i="3"/>
  <c r="F2934" i="3"/>
  <c r="G2934" i="3"/>
  <c r="H2934" i="3"/>
  <c r="J2934" i="3"/>
  <c r="K2934" i="3"/>
  <c r="L2934" i="3"/>
  <c r="M2934" i="3"/>
  <c r="AN2934" i="3"/>
  <c r="AO2934" i="3"/>
  <c r="AP2934" i="3"/>
  <c r="AQ2934" i="3"/>
  <c r="AR2934" i="3"/>
  <c r="AS2934" i="3"/>
  <c r="AT2934" i="3"/>
  <c r="AU2934" i="3"/>
  <c r="BC2934" i="3"/>
  <c r="C2935" i="3"/>
  <c r="D2935" i="3"/>
  <c r="E2935" i="3"/>
  <c r="F2935" i="3"/>
  <c r="G2935" i="3"/>
  <c r="H2935" i="3"/>
  <c r="J2935" i="3"/>
  <c r="K2935" i="3"/>
  <c r="L2935" i="3"/>
  <c r="M2935" i="3"/>
  <c r="AN2935" i="3"/>
  <c r="AO2935" i="3"/>
  <c r="AP2935" i="3"/>
  <c r="AQ2935" i="3"/>
  <c r="AR2935" i="3"/>
  <c r="AS2935" i="3"/>
  <c r="AT2935" i="3"/>
  <c r="AU2935" i="3"/>
  <c r="BC2935" i="3"/>
  <c r="C2936" i="3"/>
  <c r="D2936" i="3"/>
  <c r="E2936" i="3"/>
  <c r="F2936" i="3"/>
  <c r="G2936" i="3"/>
  <c r="H2936" i="3"/>
  <c r="J2936" i="3"/>
  <c r="K2936" i="3"/>
  <c r="L2936" i="3"/>
  <c r="M2936" i="3"/>
  <c r="AN2936" i="3"/>
  <c r="AO2936" i="3"/>
  <c r="AP2936" i="3"/>
  <c r="AQ2936" i="3"/>
  <c r="AR2936" i="3"/>
  <c r="AS2936" i="3"/>
  <c r="AT2936" i="3"/>
  <c r="AU2936" i="3"/>
  <c r="BC2936" i="3"/>
  <c r="C2937" i="3"/>
  <c r="D2937" i="3"/>
  <c r="E2937" i="3"/>
  <c r="F2937" i="3"/>
  <c r="G2937" i="3"/>
  <c r="H2937" i="3"/>
  <c r="J2937" i="3"/>
  <c r="K2937" i="3"/>
  <c r="L2937" i="3"/>
  <c r="M2937" i="3"/>
  <c r="AN2937" i="3"/>
  <c r="AO2937" i="3"/>
  <c r="AP2937" i="3"/>
  <c r="AQ2937" i="3"/>
  <c r="AR2937" i="3"/>
  <c r="AS2937" i="3"/>
  <c r="AT2937" i="3"/>
  <c r="AU2937" i="3"/>
  <c r="BC2937" i="3"/>
  <c r="C2938" i="3"/>
  <c r="D2938" i="3"/>
  <c r="E2938" i="3"/>
  <c r="F2938" i="3"/>
  <c r="G2938" i="3"/>
  <c r="H2938" i="3"/>
  <c r="J2938" i="3"/>
  <c r="K2938" i="3"/>
  <c r="L2938" i="3"/>
  <c r="M2938" i="3"/>
  <c r="AN2938" i="3"/>
  <c r="AO2938" i="3"/>
  <c r="AP2938" i="3"/>
  <c r="AQ2938" i="3"/>
  <c r="AR2938" i="3"/>
  <c r="AS2938" i="3"/>
  <c r="AT2938" i="3"/>
  <c r="AU2938" i="3"/>
  <c r="BC2938" i="3"/>
  <c r="C2939" i="3"/>
  <c r="D2939" i="3"/>
  <c r="E2939" i="3"/>
  <c r="F2939" i="3"/>
  <c r="G2939" i="3"/>
  <c r="H2939" i="3"/>
  <c r="J2939" i="3"/>
  <c r="K2939" i="3"/>
  <c r="L2939" i="3"/>
  <c r="M2939" i="3"/>
  <c r="AN2939" i="3"/>
  <c r="AO2939" i="3"/>
  <c r="AP2939" i="3"/>
  <c r="AQ2939" i="3"/>
  <c r="AR2939" i="3"/>
  <c r="AS2939" i="3"/>
  <c r="AT2939" i="3"/>
  <c r="AU2939" i="3"/>
  <c r="BC2939" i="3"/>
  <c r="C2940" i="3"/>
  <c r="D2940" i="3"/>
  <c r="E2940" i="3"/>
  <c r="F2940" i="3"/>
  <c r="G2940" i="3"/>
  <c r="H2940" i="3"/>
  <c r="J2940" i="3"/>
  <c r="K2940" i="3"/>
  <c r="L2940" i="3"/>
  <c r="M2940" i="3"/>
  <c r="AN2940" i="3"/>
  <c r="AO2940" i="3"/>
  <c r="AP2940" i="3"/>
  <c r="AQ2940" i="3"/>
  <c r="AR2940" i="3"/>
  <c r="AS2940" i="3"/>
  <c r="AT2940" i="3"/>
  <c r="AU2940" i="3"/>
  <c r="BC2940" i="3"/>
  <c r="C2941" i="3"/>
  <c r="D2941" i="3"/>
  <c r="E2941" i="3"/>
  <c r="F2941" i="3"/>
  <c r="G2941" i="3"/>
  <c r="H2941" i="3"/>
  <c r="J2941" i="3"/>
  <c r="K2941" i="3"/>
  <c r="L2941" i="3"/>
  <c r="M2941" i="3"/>
  <c r="AN2941" i="3"/>
  <c r="AO2941" i="3"/>
  <c r="AP2941" i="3"/>
  <c r="AQ2941" i="3"/>
  <c r="AR2941" i="3"/>
  <c r="AS2941" i="3"/>
  <c r="AT2941" i="3"/>
  <c r="AU2941" i="3"/>
  <c r="BC2941" i="3"/>
  <c r="C2942" i="3"/>
  <c r="D2942" i="3"/>
  <c r="E2942" i="3"/>
  <c r="F2942" i="3"/>
  <c r="G2942" i="3"/>
  <c r="H2942" i="3"/>
  <c r="J2942" i="3"/>
  <c r="K2942" i="3"/>
  <c r="L2942" i="3"/>
  <c r="M2942" i="3"/>
  <c r="AN2942" i="3"/>
  <c r="AO2942" i="3"/>
  <c r="AP2942" i="3"/>
  <c r="AQ2942" i="3"/>
  <c r="AR2942" i="3"/>
  <c r="AS2942" i="3"/>
  <c r="AT2942" i="3"/>
  <c r="AU2942" i="3"/>
  <c r="BC2942" i="3"/>
  <c r="C2943" i="3"/>
  <c r="D2943" i="3"/>
  <c r="E2943" i="3"/>
  <c r="F2943" i="3"/>
  <c r="G2943" i="3"/>
  <c r="H2943" i="3"/>
  <c r="J2943" i="3"/>
  <c r="K2943" i="3"/>
  <c r="L2943" i="3"/>
  <c r="M2943" i="3"/>
  <c r="AN2943" i="3"/>
  <c r="AO2943" i="3"/>
  <c r="AP2943" i="3"/>
  <c r="AQ2943" i="3"/>
  <c r="AR2943" i="3"/>
  <c r="AS2943" i="3"/>
  <c r="AT2943" i="3"/>
  <c r="AU2943" i="3"/>
  <c r="BC2943" i="3"/>
  <c r="C2944" i="3"/>
  <c r="D2944" i="3"/>
  <c r="E2944" i="3"/>
  <c r="F2944" i="3"/>
  <c r="G2944" i="3"/>
  <c r="H2944" i="3"/>
  <c r="J2944" i="3"/>
  <c r="K2944" i="3"/>
  <c r="L2944" i="3"/>
  <c r="M2944" i="3"/>
  <c r="AN2944" i="3"/>
  <c r="AO2944" i="3"/>
  <c r="AP2944" i="3"/>
  <c r="AQ2944" i="3"/>
  <c r="AR2944" i="3"/>
  <c r="AS2944" i="3"/>
  <c r="AT2944" i="3"/>
  <c r="AU2944" i="3"/>
  <c r="BC2944" i="3"/>
  <c r="C2945" i="3"/>
  <c r="D2945" i="3"/>
  <c r="E2945" i="3"/>
  <c r="F2945" i="3"/>
  <c r="G2945" i="3"/>
  <c r="H2945" i="3"/>
  <c r="J2945" i="3"/>
  <c r="K2945" i="3"/>
  <c r="L2945" i="3"/>
  <c r="M2945" i="3"/>
  <c r="AN2945" i="3"/>
  <c r="AO2945" i="3"/>
  <c r="AP2945" i="3"/>
  <c r="AQ2945" i="3"/>
  <c r="AR2945" i="3"/>
  <c r="AS2945" i="3"/>
  <c r="AT2945" i="3"/>
  <c r="AU2945" i="3"/>
  <c r="BC2945" i="3"/>
  <c r="C2946" i="3"/>
  <c r="D2946" i="3"/>
  <c r="E2946" i="3"/>
  <c r="F2946" i="3"/>
  <c r="G2946" i="3"/>
  <c r="H2946" i="3"/>
  <c r="J2946" i="3"/>
  <c r="K2946" i="3"/>
  <c r="L2946" i="3"/>
  <c r="M2946" i="3"/>
  <c r="AN2946" i="3"/>
  <c r="AO2946" i="3"/>
  <c r="AP2946" i="3"/>
  <c r="AQ2946" i="3"/>
  <c r="AR2946" i="3"/>
  <c r="AS2946" i="3"/>
  <c r="AT2946" i="3"/>
  <c r="AU2946" i="3"/>
  <c r="BC2946" i="3"/>
  <c r="C2947" i="3"/>
  <c r="D2947" i="3"/>
  <c r="E2947" i="3"/>
  <c r="F2947" i="3"/>
  <c r="G2947" i="3"/>
  <c r="H2947" i="3"/>
  <c r="J2947" i="3"/>
  <c r="K2947" i="3"/>
  <c r="L2947" i="3"/>
  <c r="M2947" i="3"/>
  <c r="AN2947" i="3"/>
  <c r="AO2947" i="3"/>
  <c r="AP2947" i="3"/>
  <c r="AQ2947" i="3"/>
  <c r="AR2947" i="3"/>
  <c r="AS2947" i="3"/>
  <c r="AT2947" i="3"/>
  <c r="AU2947" i="3"/>
  <c r="BC2947" i="3"/>
  <c r="C2948" i="3"/>
  <c r="D2948" i="3"/>
  <c r="E2948" i="3"/>
  <c r="F2948" i="3"/>
  <c r="G2948" i="3"/>
  <c r="H2948" i="3"/>
  <c r="J2948" i="3"/>
  <c r="K2948" i="3"/>
  <c r="L2948" i="3"/>
  <c r="M2948" i="3"/>
  <c r="AN2948" i="3"/>
  <c r="AO2948" i="3"/>
  <c r="AP2948" i="3"/>
  <c r="AQ2948" i="3"/>
  <c r="AR2948" i="3"/>
  <c r="AS2948" i="3"/>
  <c r="AT2948" i="3"/>
  <c r="AU2948" i="3"/>
  <c r="BC2948" i="3"/>
  <c r="C2949" i="3"/>
  <c r="D2949" i="3"/>
  <c r="E2949" i="3"/>
  <c r="F2949" i="3"/>
  <c r="G2949" i="3"/>
  <c r="H2949" i="3"/>
  <c r="J2949" i="3"/>
  <c r="K2949" i="3"/>
  <c r="L2949" i="3"/>
  <c r="M2949" i="3"/>
  <c r="AN2949" i="3"/>
  <c r="AO2949" i="3"/>
  <c r="AP2949" i="3"/>
  <c r="AQ2949" i="3"/>
  <c r="AR2949" i="3"/>
  <c r="AS2949" i="3"/>
  <c r="AT2949" i="3"/>
  <c r="AU2949" i="3"/>
  <c r="BC2949" i="3"/>
  <c r="C2950" i="3"/>
  <c r="D2950" i="3"/>
  <c r="E2950" i="3"/>
  <c r="F2950" i="3"/>
  <c r="G2950" i="3"/>
  <c r="H2950" i="3"/>
  <c r="J2950" i="3"/>
  <c r="K2950" i="3"/>
  <c r="L2950" i="3"/>
  <c r="M2950" i="3"/>
  <c r="AN2950" i="3"/>
  <c r="AO2950" i="3"/>
  <c r="AP2950" i="3"/>
  <c r="AQ2950" i="3"/>
  <c r="AR2950" i="3"/>
  <c r="AS2950" i="3"/>
  <c r="AT2950" i="3"/>
  <c r="AU2950" i="3"/>
  <c r="BC2950" i="3"/>
  <c r="C2951" i="3"/>
  <c r="D2951" i="3"/>
  <c r="E2951" i="3"/>
  <c r="F2951" i="3"/>
  <c r="G2951" i="3"/>
  <c r="H2951" i="3"/>
  <c r="J2951" i="3"/>
  <c r="K2951" i="3"/>
  <c r="L2951" i="3"/>
  <c r="M2951" i="3"/>
  <c r="AN2951" i="3"/>
  <c r="AO2951" i="3"/>
  <c r="AP2951" i="3"/>
  <c r="AQ2951" i="3"/>
  <c r="AR2951" i="3"/>
  <c r="AS2951" i="3"/>
  <c r="AT2951" i="3"/>
  <c r="AU2951" i="3"/>
  <c r="BC2951" i="3"/>
  <c r="C2952" i="3"/>
  <c r="D2952" i="3"/>
  <c r="E2952" i="3"/>
  <c r="F2952" i="3"/>
  <c r="G2952" i="3"/>
  <c r="H2952" i="3"/>
  <c r="J2952" i="3"/>
  <c r="K2952" i="3"/>
  <c r="L2952" i="3"/>
  <c r="M2952" i="3"/>
  <c r="AN2952" i="3"/>
  <c r="AO2952" i="3"/>
  <c r="AP2952" i="3"/>
  <c r="AQ2952" i="3"/>
  <c r="AR2952" i="3"/>
  <c r="AS2952" i="3"/>
  <c r="AT2952" i="3"/>
  <c r="AU2952" i="3"/>
  <c r="BC2952" i="3"/>
  <c r="C2953" i="3"/>
  <c r="D2953" i="3"/>
  <c r="E2953" i="3"/>
  <c r="F2953" i="3"/>
  <c r="G2953" i="3"/>
  <c r="H2953" i="3"/>
  <c r="J2953" i="3"/>
  <c r="K2953" i="3"/>
  <c r="L2953" i="3"/>
  <c r="M2953" i="3"/>
  <c r="AN2953" i="3"/>
  <c r="AO2953" i="3"/>
  <c r="AP2953" i="3"/>
  <c r="AQ2953" i="3"/>
  <c r="AR2953" i="3"/>
  <c r="AS2953" i="3"/>
  <c r="AT2953" i="3"/>
  <c r="AU2953" i="3"/>
  <c r="BC2953" i="3"/>
  <c r="C2954" i="3"/>
  <c r="D2954" i="3"/>
  <c r="E2954" i="3"/>
  <c r="F2954" i="3"/>
  <c r="G2954" i="3"/>
  <c r="H2954" i="3"/>
  <c r="J2954" i="3"/>
  <c r="K2954" i="3"/>
  <c r="L2954" i="3"/>
  <c r="M2954" i="3"/>
  <c r="AN2954" i="3"/>
  <c r="AO2954" i="3"/>
  <c r="AP2954" i="3"/>
  <c r="AQ2954" i="3"/>
  <c r="AR2954" i="3"/>
  <c r="AS2954" i="3"/>
  <c r="AT2954" i="3"/>
  <c r="AU2954" i="3"/>
  <c r="BC2954" i="3"/>
  <c r="C2955" i="3"/>
  <c r="D2955" i="3"/>
  <c r="E2955" i="3"/>
  <c r="F2955" i="3"/>
  <c r="G2955" i="3"/>
  <c r="H2955" i="3"/>
  <c r="J2955" i="3"/>
  <c r="K2955" i="3"/>
  <c r="L2955" i="3"/>
  <c r="M2955" i="3"/>
  <c r="AN2955" i="3"/>
  <c r="AO2955" i="3"/>
  <c r="AP2955" i="3"/>
  <c r="AQ2955" i="3"/>
  <c r="AR2955" i="3"/>
  <c r="AS2955" i="3"/>
  <c r="AT2955" i="3"/>
  <c r="AU2955" i="3"/>
  <c r="BC2955" i="3"/>
  <c r="C2956" i="3"/>
  <c r="D2956" i="3"/>
  <c r="E2956" i="3"/>
  <c r="F2956" i="3"/>
  <c r="G2956" i="3"/>
  <c r="H2956" i="3"/>
  <c r="J2956" i="3"/>
  <c r="K2956" i="3"/>
  <c r="L2956" i="3"/>
  <c r="M2956" i="3"/>
  <c r="AN2956" i="3"/>
  <c r="AO2956" i="3"/>
  <c r="AP2956" i="3"/>
  <c r="AQ2956" i="3"/>
  <c r="AR2956" i="3"/>
  <c r="AS2956" i="3"/>
  <c r="AT2956" i="3"/>
  <c r="AU2956" i="3"/>
  <c r="BC2956" i="3"/>
  <c r="C2957" i="3"/>
  <c r="D2957" i="3"/>
  <c r="E2957" i="3"/>
  <c r="F2957" i="3"/>
  <c r="G2957" i="3"/>
  <c r="H2957" i="3"/>
  <c r="J2957" i="3"/>
  <c r="K2957" i="3"/>
  <c r="L2957" i="3"/>
  <c r="M2957" i="3"/>
  <c r="AN2957" i="3"/>
  <c r="AO2957" i="3"/>
  <c r="AP2957" i="3"/>
  <c r="AQ2957" i="3"/>
  <c r="AR2957" i="3"/>
  <c r="AS2957" i="3"/>
  <c r="AT2957" i="3"/>
  <c r="AU2957" i="3"/>
  <c r="BC2957" i="3"/>
  <c r="C2958" i="3"/>
  <c r="D2958" i="3"/>
  <c r="E2958" i="3"/>
  <c r="F2958" i="3"/>
  <c r="G2958" i="3"/>
  <c r="H2958" i="3"/>
  <c r="J2958" i="3"/>
  <c r="K2958" i="3"/>
  <c r="L2958" i="3"/>
  <c r="M2958" i="3"/>
  <c r="AN2958" i="3"/>
  <c r="AO2958" i="3"/>
  <c r="AP2958" i="3"/>
  <c r="AQ2958" i="3"/>
  <c r="AR2958" i="3"/>
  <c r="AS2958" i="3"/>
  <c r="AT2958" i="3"/>
  <c r="AU2958" i="3"/>
  <c r="BC2958" i="3"/>
  <c r="C2959" i="3"/>
  <c r="D2959" i="3"/>
  <c r="E2959" i="3"/>
  <c r="F2959" i="3"/>
  <c r="G2959" i="3"/>
  <c r="H2959" i="3"/>
  <c r="J2959" i="3"/>
  <c r="K2959" i="3"/>
  <c r="L2959" i="3"/>
  <c r="M2959" i="3"/>
  <c r="AN2959" i="3"/>
  <c r="AO2959" i="3"/>
  <c r="AP2959" i="3"/>
  <c r="AQ2959" i="3"/>
  <c r="AR2959" i="3"/>
  <c r="AS2959" i="3"/>
  <c r="AT2959" i="3"/>
  <c r="AU2959" i="3"/>
  <c r="BC2959" i="3"/>
  <c r="C2960" i="3"/>
  <c r="D2960" i="3"/>
  <c r="E2960" i="3"/>
  <c r="F2960" i="3"/>
  <c r="G2960" i="3"/>
  <c r="H2960" i="3"/>
  <c r="J2960" i="3"/>
  <c r="K2960" i="3"/>
  <c r="L2960" i="3"/>
  <c r="M2960" i="3"/>
  <c r="AN2960" i="3"/>
  <c r="AO2960" i="3"/>
  <c r="AP2960" i="3"/>
  <c r="AQ2960" i="3"/>
  <c r="AR2960" i="3"/>
  <c r="AS2960" i="3"/>
  <c r="AT2960" i="3"/>
  <c r="AU2960" i="3"/>
  <c r="BC2960" i="3"/>
  <c r="C2961" i="3"/>
  <c r="D2961" i="3"/>
  <c r="E2961" i="3"/>
  <c r="F2961" i="3"/>
  <c r="G2961" i="3"/>
  <c r="H2961" i="3"/>
  <c r="J2961" i="3"/>
  <c r="K2961" i="3"/>
  <c r="L2961" i="3"/>
  <c r="M2961" i="3"/>
  <c r="AN2961" i="3"/>
  <c r="AO2961" i="3"/>
  <c r="AP2961" i="3"/>
  <c r="AQ2961" i="3"/>
  <c r="AR2961" i="3"/>
  <c r="AS2961" i="3"/>
  <c r="AT2961" i="3"/>
  <c r="AU2961" i="3"/>
  <c r="BC2961" i="3"/>
  <c r="C2962" i="3"/>
  <c r="D2962" i="3"/>
  <c r="E2962" i="3"/>
  <c r="F2962" i="3"/>
  <c r="G2962" i="3"/>
  <c r="H2962" i="3"/>
  <c r="J2962" i="3"/>
  <c r="K2962" i="3"/>
  <c r="L2962" i="3"/>
  <c r="M2962" i="3"/>
  <c r="AN2962" i="3"/>
  <c r="AO2962" i="3"/>
  <c r="AP2962" i="3"/>
  <c r="AQ2962" i="3"/>
  <c r="AR2962" i="3"/>
  <c r="AS2962" i="3"/>
  <c r="AT2962" i="3"/>
  <c r="AU2962" i="3"/>
  <c r="BC2962" i="3"/>
  <c r="C2963" i="3"/>
  <c r="D2963" i="3"/>
  <c r="E2963" i="3"/>
  <c r="F2963" i="3"/>
  <c r="G2963" i="3"/>
  <c r="H2963" i="3"/>
  <c r="J2963" i="3"/>
  <c r="K2963" i="3"/>
  <c r="L2963" i="3"/>
  <c r="M2963" i="3"/>
  <c r="AN2963" i="3"/>
  <c r="AO2963" i="3"/>
  <c r="AP2963" i="3"/>
  <c r="AQ2963" i="3"/>
  <c r="AR2963" i="3"/>
  <c r="AS2963" i="3"/>
  <c r="AT2963" i="3"/>
  <c r="AU2963" i="3"/>
  <c r="BC2963" i="3"/>
  <c r="C2964" i="3"/>
  <c r="D2964" i="3"/>
  <c r="E2964" i="3"/>
  <c r="F2964" i="3"/>
  <c r="G2964" i="3"/>
  <c r="H2964" i="3"/>
  <c r="J2964" i="3"/>
  <c r="K2964" i="3"/>
  <c r="L2964" i="3"/>
  <c r="M2964" i="3"/>
  <c r="AN2964" i="3"/>
  <c r="AO2964" i="3"/>
  <c r="AP2964" i="3"/>
  <c r="AQ2964" i="3"/>
  <c r="AR2964" i="3"/>
  <c r="AS2964" i="3"/>
  <c r="AT2964" i="3"/>
  <c r="AU2964" i="3"/>
  <c r="BC2964" i="3"/>
  <c r="C2965" i="3"/>
  <c r="D2965" i="3"/>
  <c r="E2965" i="3"/>
  <c r="F2965" i="3"/>
  <c r="G2965" i="3"/>
  <c r="H2965" i="3"/>
  <c r="J2965" i="3"/>
  <c r="K2965" i="3"/>
  <c r="L2965" i="3"/>
  <c r="M2965" i="3"/>
  <c r="AN2965" i="3"/>
  <c r="AO2965" i="3"/>
  <c r="AP2965" i="3"/>
  <c r="AQ2965" i="3"/>
  <c r="AR2965" i="3"/>
  <c r="AS2965" i="3"/>
  <c r="AT2965" i="3"/>
  <c r="AU2965" i="3"/>
  <c r="BC2965" i="3"/>
  <c r="C2966" i="3"/>
  <c r="D2966" i="3"/>
  <c r="E2966" i="3"/>
  <c r="F2966" i="3"/>
  <c r="G2966" i="3"/>
  <c r="H2966" i="3"/>
  <c r="J2966" i="3"/>
  <c r="K2966" i="3"/>
  <c r="L2966" i="3"/>
  <c r="M2966" i="3"/>
  <c r="AN2966" i="3"/>
  <c r="AO2966" i="3"/>
  <c r="AP2966" i="3"/>
  <c r="AQ2966" i="3"/>
  <c r="AR2966" i="3"/>
  <c r="AS2966" i="3"/>
  <c r="AT2966" i="3"/>
  <c r="AU2966" i="3"/>
  <c r="BC2966" i="3"/>
  <c r="C2967" i="3"/>
  <c r="D2967" i="3"/>
  <c r="E2967" i="3"/>
  <c r="F2967" i="3"/>
  <c r="G2967" i="3"/>
  <c r="H2967" i="3"/>
  <c r="J2967" i="3"/>
  <c r="K2967" i="3"/>
  <c r="L2967" i="3"/>
  <c r="M2967" i="3"/>
  <c r="AN2967" i="3"/>
  <c r="AO2967" i="3"/>
  <c r="AP2967" i="3"/>
  <c r="AQ2967" i="3"/>
  <c r="AR2967" i="3"/>
  <c r="AS2967" i="3"/>
  <c r="AT2967" i="3"/>
  <c r="AU2967" i="3"/>
  <c r="BC2967" i="3"/>
  <c r="C2968" i="3"/>
  <c r="D2968" i="3"/>
  <c r="E2968" i="3"/>
  <c r="F2968" i="3"/>
  <c r="G2968" i="3"/>
  <c r="H2968" i="3"/>
  <c r="J2968" i="3"/>
  <c r="K2968" i="3"/>
  <c r="L2968" i="3"/>
  <c r="M2968" i="3"/>
  <c r="AN2968" i="3"/>
  <c r="AO2968" i="3"/>
  <c r="AP2968" i="3"/>
  <c r="AQ2968" i="3"/>
  <c r="AR2968" i="3"/>
  <c r="AS2968" i="3"/>
  <c r="AT2968" i="3"/>
  <c r="AU2968" i="3"/>
  <c r="BC2968" i="3"/>
  <c r="C2969" i="3"/>
  <c r="D2969" i="3"/>
  <c r="E2969" i="3"/>
  <c r="F2969" i="3"/>
  <c r="G2969" i="3"/>
  <c r="H2969" i="3"/>
  <c r="J2969" i="3"/>
  <c r="K2969" i="3"/>
  <c r="L2969" i="3"/>
  <c r="M2969" i="3"/>
  <c r="AN2969" i="3"/>
  <c r="AO2969" i="3"/>
  <c r="AP2969" i="3"/>
  <c r="AQ2969" i="3"/>
  <c r="AR2969" i="3"/>
  <c r="AS2969" i="3"/>
  <c r="AT2969" i="3"/>
  <c r="AU2969" i="3"/>
  <c r="BC2969" i="3"/>
  <c r="C2970" i="3"/>
  <c r="D2970" i="3"/>
  <c r="E2970" i="3"/>
  <c r="F2970" i="3"/>
  <c r="G2970" i="3"/>
  <c r="H2970" i="3"/>
  <c r="J2970" i="3"/>
  <c r="K2970" i="3"/>
  <c r="L2970" i="3"/>
  <c r="M2970" i="3"/>
  <c r="AN2970" i="3"/>
  <c r="AO2970" i="3"/>
  <c r="AP2970" i="3"/>
  <c r="AQ2970" i="3"/>
  <c r="AR2970" i="3"/>
  <c r="AS2970" i="3"/>
  <c r="AT2970" i="3"/>
  <c r="AU2970" i="3"/>
  <c r="BC2970" i="3"/>
  <c r="C2971" i="3"/>
  <c r="D2971" i="3"/>
  <c r="E2971" i="3"/>
  <c r="F2971" i="3"/>
  <c r="G2971" i="3"/>
  <c r="H2971" i="3"/>
  <c r="J2971" i="3"/>
  <c r="K2971" i="3"/>
  <c r="L2971" i="3"/>
  <c r="M2971" i="3"/>
  <c r="AN2971" i="3"/>
  <c r="AO2971" i="3"/>
  <c r="AP2971" i="3"/>
  <c r="AQ2971" i="3"/>
  <c r="AR2971" i="3"/>
  <c r="AS2971" i="3"/>
  <c r="AT2971" i="3"/>
  <c r="AU2971" i="3"/>
  <c r="BC2971" i="3"/>
  <c r="C2972" i="3"/>
  <c r="D2972" i="3"/>
  <c r="E2972" i="3"/>
  <c r="F2972" i="3"/>
  <c r="G2972" i="3"/>
  <c r="H2972" i="3"/>
  <c r="J2972" i="3"/>
  <c r="K2972" i="3"/>
  <c r="L2972" i="3"/>
  <c r="M2972" i="3"/>
  <c r="AN2972" i="3"/>
  <c r="AO2972" i="3"/>
  <c r="AP2972" i="3"/>
  <c r="AQ2972" i="3"/>
  <c r="AR2972" i="3"/>
  <c r="AS2972" i="3"/>
  <c r="AT2972" i="3"/>
  <c r="AU2972" i="3"/>
  <c r="BC2972" i="3"/>
  <c r="C2973" i="3"/>
  <c r="D2973" i="3"/>
  <c r="E2973" i="3"/>
  <c r="F2973" i="3"/>
  <c r="G2973" i="3"/>
  <c r="H2973" i="3"/>
  <c r="J2973" i="3"/>
  <c r="K2973" i="3"/>
  <c r="L2973" i="3"/>
  <c r="M2973" i="3"/>
  <c r="AN2973" i="3"/>
  <c r="AO2973" i="3"/>
  <c r="AP2973" i="3"/>
  <c r="AQ2973" i="3"/>
  <c r="AR2973" i="3"/>
  <c r="AS2973" i="3"/>
  <c r="AT2973" i="3"/>
  <c r="AU2973" i="3"/>
  <c r="BC2973" i="3"/>
  <c r="C2974" i="3"/>
  <c r="D2974" i="3"/>
  <c r="E2974" i="3"/>
  <c r="F2974" i="3"/>
  <c r="G2974" i="3"/>
  <c r="H2974" i="3"/>
  <c r="J2974" i="3"/>
  <c r="K2974" i="3"/>
  <c r="L2974" i="3"/>
  <c r="M2974" i="3"/>
  <c r="AN2974" i="3"/>
  <c r="AO2974" i="3"/>
  <c r="AP2974" i="3"/>
  <c r="AQ2974" i="3"/>
  <c r="AR2974" i="3"/>
  <c r="AS2974" i="3"/>
  <c r="AT2974" i="3"/>
  <c r="AU2974" i="3"/>
  <c r="BC2974" i="3"/>
  <c r="C2975" i="3"/>
  <c r="D2975" i="3"/>
  <c r="E2975" i="3"/>
  <c r="F2975" i="3"/>
  <c r="G2975" i="3"/>
  <c r="H2975" i="3"/>
  <c r="J2975" i="3"/>
  <c r="K2975" i="3"/>
  <c r="L2975" i="3"/>
  <c r="M2975" i="3"/>
  <c r="AN2975" i="3"/>
  <c r="AO2975" i="3"/>
  <c r="AP2975" i="3"/>
  <c r="AQ2975" i="3"/>
  <c r="AR2975" i="3"/>
  <c r="AS2975" i="3"/>
  <c r="AT2975" i="3"/>
  <c r="AU2975" i="3"/>
  <c r="BC2975" i="3"/>
  <c r="C2976" i="3"/>
  <c r="D2976" i="3"/>
  <c r="E2976" i="3"/>
  <c r="F2976" i="3"/>
  <c r="G2976" i="3"/>
  <c r="H2976" i="3"/>
  <c r="J2976" i="3"/>
  <c r="K2976" i="3"/>
  <c r="L2976" i="3"/>
  <c r="M2976" i="3"/>
  <c r="AN2976" i="3"/>
  <c r="AO2976" i="3"/>
  <c r="AP2976" i="3"/>
  <c r="AQ2976" i="3"/>
  <c r="AR2976" i="3"/>
  <c r="AS2976" i="3"/>
  <c r="AT2976" i="3"/>
  <c r="AU2976" i="3"/>
  <c r="BC2976" i="3"/>
  <c r="C2977" i="3"/>
  <c r="D2977" i="3"/>
  <c r="E2977" i="3"/>
  <c r="F2977" i="3"/>
  <c r="G2977" i="3"/>
  <c r="H2977" i="3"/>
  <c r="J2977" i="3"/>
  <c r="K2977" i="3"/>
  <c r="L2977" i="3"/>
  <c r="M2977" i="3"/>
  <c r="AN2977" i="3"/>
  <c r="AO2977" i="3"/>
  <c r="AP2977" i="3"/>
  <c r="AQ2977" i="3"/>
  <c r="AR2977" i="3"/>
  <c r="AS2977" i="3"/>
  <c r="AT2977" i="3"/>
  <c r="AU2977" i="3"/>
  <c r="BC2977" i="3"/>
  <c r="C2978" i="3"/>
  <c r="D2978" i="3"/>
  <c r="E2978" i="3"/>
  <c r="F2978" i="3"/>
  <c r="G2978" i="3"/>
  <c r="H2978" i="3"/>
  <c r="J2978" i="3"/>
  <c r="K2978" i="3"/>
  <c r="L2978" i="3"/>
  <c r="M2978" i="3"/>
  <c r="AN2978" i="3"/>
  <c r="AO2978" i="3"/>
  <c r="AP2978" i="3"/>
  <c r="AQ2978" i="3"/>
  <c r="AR2978" i="3"/>
  <c r="AS2978" i="3"/>
  <c r="AT2978" i="3"/>
  <c r="AU2978" i="3"/>
  <c r="BC2978" i="3"/>
  <c r="C2979" i="3"/>
  <c r="D2979" i="3"/>
  <c r="E2979" i="3"/>
  <c r="F2979" i="3"/>
  <c r="G2979" i="3"/>
  <c r="H2979" i="3"/>
  <c r="J2979" i="3"/>
  <c r="K2979" i="3"/>
  <c r="L2979" i="3"/>
  <c r="M2979" i="3"/>
  <c r="AN2979" i="3"/>
  <c r="AO2979" i="3"/>
  <c r="AP2979" i="3"/>
  <c r="AQ2979" i="3"/>
  <c r="AR2979" i="3"/>
  <c r="AS2979" i="3"/>
  <c r="AT2979" i="3"/>
  <c r="AU2979" i="3"/>
  <c r="BC2979" i="3"/>
  <c r="C2980" i="3"/>
  <c r="D2980" i="3"/>
  <c r="E2980" i="3"/>
  <c r="F2980" i="3"/>
  <c r="G2980" i="3"/>
  <c r="H2980" i="3"/>
  <c r="J2980" i="3"/>
  <c r="K2980" i="3"/>
  <c r="L2980" i="3"/>
  <c r="M2980" i="3"/>
  <c r="AN2980" i="3"/>
  <c r="AO2980" i="3"/>
  <c r="AP2980" i="3"/>
  <c r="AQ2980" i="3"/>
  <c r="AR2980" i="3"/>
  <c r="AS2980" i="3"/>
  <c r="AT2980" i="3"/>
  <c r="AU2980" i="3"/>
  <c r="BC2980" i="3"/>
  <c r="C2981" i="3"/>
  <c r="D2981" i="3"/>
  <c r="E2981" i="3"/>
  <c r="F2981" i="3"/>
  <c r="G2981" i="3"/>
  <c r="H2981" i="3"/>
  <c r="J2981" i="3"/>
  <c r="K2981" i="3"/>
  <c r="L2981" i="3"/>
  <c r="M2981" i="3"/>
  <c r="AN2981" i="3"/>
  <c r="AO2981" i="3"/>
  <c r="AP2981" i="3"/>
  <c r="AQ2981" i="3"/>
  <c r="AR2981" i="3"/>
  <c r="AS2981" i="3"/>
  <c r="AT2981" i="3"/>
  <c r="AU2981" i="3"/>
  <c r="BC2981" i="3"/>
  <c r="C2982" i="3"/>
  <c r="D2982" i="3"/>
  <c r="E2982" i="3"/>
  <c r="F2982" i="3"/>
  <c r="G2982" i="3"/>
  <c r="H2982" i="3"/>
  <c r="J2982" i="3"/>
  <c r="K2982" i="3"/>
  <c r="L2982" i="3"/>
  <c r="M2982" i="3"/>
  <c r="AN2982" i="3"/>
  <c r="AO2982" i="3"/>
  <c r="AP2982" i="3"/>
  <c r="AQ2982" i="3"/>
  <c r="AR2982" i="3"/>
  <c r="AS2982" i="3"/>
  <c r="AT2982" i="3"/>
  <c r="AU2982" i="3"/>
  <c r="BC2982" i="3"/>
  <c r="C2983" i="3"/>
  <c r="D2983" i="3"/>
  <c r="E2983" i="3"/>
  <c r="F2983" i="3"/>
  <c r="G2983" i="3"/>
  <c r="H2983" i="3"/>
  <c r="J2983" i="3"/>
  <c r="K2983" i="3"/>
  <c r="L2983" i="3"/>
  <c r="M2983" i="3"/>
  <c r="AN2983" i="3"/>
  <c r="AO2983" i="3"/>
  <c r="AP2983" i="3"/>
  <c r="AQ2983" i="3"/>
  <c r="AR2983" i="3"/>
  <c r="AS2983" i="3"/>
  <c r="AT2983" i="3"/>
  <c r="AU2983" i="3"/>
  <c r="BC2983" i="3"/>
  <c r="C2984" i="3"/>
  <c r="D2984" i="3"/>
  <c r="E2984" i="3"/>
  <c r="F2984" i="3"/>
  <c r="G2984" i="3"/>
  <c r="H2984" i="3"/>
  <c r="J2984" i="3"/>
  <c r="K2984" i="3"/>
  <c r="L2984" i="3"/>
  <c r="M2984" i="3"/>
  <c r="AN2984" i="3"/>
  <c r="AO2984" i="3"/>
  <c r="AP2984" i="3"/>
  <c r="AQ2984" i="3"/>
  <c r="AR2984" i="3"/>
  <c r="AS2984" i="3"/>
  <c r="AT2984" i="3"/>
  <c r="AU2984" i="3"/>
  <c r="BC2984" i="3"/>
  <c r="C2985" i="3"/>
  <c r="D2985" i="3"/>
  <c r="E2985" i="3"/>
  <c r="F2985" i="3"/>
  <c r="G2985" i="3"/>
  <c r="H2985" i="3"/>
  <c r="J2985" i="3"/>
  <c r="K2985" i="3"/>
  <c r="L2985" i="3"/>
  <c r="M2985" i="3"/>
  <c r="AN2985" i="3"/>
  <c r="AO2985" i="3"/>
  <c r="AP2985" i="3"/>
  <c r="AQ2985" i="3"/>
  <c r="AR2985" i="3"/>
  <c r="AS2985" i="3"/>
  <c r="AT2985" i="3"/>
  <c r="AU2985" i="3"/>
  <c r="BC2985" i="3"/>
  <c r="C2986" i="3"/>
  <c r="D2986" i="3"/>
  <c r="E2986" i="3"/>
  <c r="F2986" i="3"/>
  <c r="G2986" i="3"/>
  <c r="H2986" i="3"/>
  <c r="J2986" i="3"/>
  <c r="K2986" i="3"/>
  <c r="L2986" i="3"/>
  <c r="M2986" i="3"/>
  <c r="AN2986" i="3"/>
  <c r="AO2986" i="3"/>
  <c r="AP2986" i="3"/>
  <c r="AQ2986" i="3"/>
  <c r="AR2986" i="3"/>
  <c r="AS2986" i="3"/>
  <c r="AT2986" i="3"/>
  <c r="AU2986" i="3"/>
  <c r="BC2986" i="3"/>
  <c r="C2987" i="3"/>
  <c r="D2987" i="3"/>
  <c r="E2987" i="3"/>
  <c r="F2987" i="3"/>
  <c r="G2987" i="3"/>
  <c r="H2987" i="3"/>
  <c r="J2987" i="3"/>
  <c r="K2987" i="3"/>
  <c r="L2987" i="3"/>
  <c r="M2987" i="3"/>
  <c r="AN2987" i="3"/>
  <c r="AO2987" i="3"/>
  <c r="AP2987" i="3"/>
  <c r="AQ2987" i="3"/>
  <c r="AR2987" i="3"/>
  <c r="AS2987" i="3"/>
  <c r="AT2987" i="3"/>
  <c r="AU2987" i="3"/>
  <c r="BC2987" i="3"/>
  <c r="C2988" i="3"/>
  <c r="D2988" i="3"/>
  <c r="E2988" i="3"/>
  <c r="F2988" i="3"/>
  <c r="G2988" i="3"/>
  <c r="H2988" i="3"/>
  <c r="J2988" i="3"/>
  <c r="K2988" i="3"/>
  <c r="L2988" i="3"/>
  <c r="M2988" i="3"/>
  <c r="AN2988" i="3"/>
  <c r="AO2988" i="3"/>
  <c r="AP2988" i="3"/>
  <c r="AQ2988" i="3"/>
  <c r="AR2988" i="3"/>
  <c r="AS2988" i="3"/>
  <c r="AT2988" i="3"/>
  <c r="AU2988" i="3"/>
  <c r="BC2988" i="3"/>
  <c r="C2989" i="3"/>
  <c r="D2989" i="3"/>
  <c r="E2989" i="3"/>
  <c r="F2989" i="3"/>
  <c r="G2989" i="3"/>
  <c r="H2989" i="3"/>
  <c r="J2989" i="3"/>
  <c r="K2989" i="3"/>
  <c r="L2989" i="3"/>
  <c r="M2989" i="3"/>
  <c r="AN2989" i="3"/>
  <c r="AO2989" i="3"/>
  <c r="AP2989" i="3"/>
  <c r="AQ2989" i="3"/>
  <c r="AR2989" i="3"/>
  <c r="AS2989" i="3"/>
  <c r="AT2989" i="3"/>
  <c r="AU2989" i="3"/>
  <c r="BC2989" i="3"/>
  <c r="C2990" i="3"/>
  <c r="D2990" i="3"/>
  <c r="E2990" i="3"/>
  <c r="F2990" i="3"/>
  <c r="G2990" i="3"/>
  <c r="H2990" i="3"/>
  <c r="J2990" i="3"/>
  <c r="K2990" i="3"/>
  <c r="L2990" i="3"/>
  <c r="M2990" i="3"/>
  <c r="AN2990" i="3"/>
  <c r="AO2990" i="3"/>
  <c r="AP2990" i="3"/>
  <c r="AQ2990" i="3"/>
  <c r="AR2990" i="3"/>
  <c r="AS2990" i="3"/>
  <c r="AT2990" i="3"/>
  <c r="AU2990" i="3"/>
  <c r="BC2990" i="3"/>
  <c r="C2991" i="3"/>
  <c r="D2991" i="3"/>
  <c r="E2991" i="3"/>
  <c r="F2991" i="3"/>
  <c r="G2991" i="3"/>
  <c r="H2991" i="3"/>
  <c r="J2991" i="3"/>
  <c r="K2991" i="3"/>
  <c r="L2991" i="3"/>
  <c r="M2991" i="3"/>
  <c r="AN2991" i="3"/>
  <c r="AO2991" i="3"/>
  <c r="AP2991" i="3"/>
  <c r="AQ2991" i="3"/>
  <c r="AR2991" i="3"/>
  <c r="AS2991" i="3"/>
  <c r="AT2991" i="3"/>
  <c r="AU2991" i="3"/>
  <c r="BC2991" i="3"/>
  <c r="C2992" i="3"/>
  <c r="D2992" i="3"/>
  <c r="E2992" i="3"/>
  <c r="F2992" i="3"/>
  <c r="G2992" i="3"/>
  <c r="H2992" i="3"/>
  <c r="J2992" i="3"/>
  <c r="K2992" i="3"/>
  <c r="L2992" i="3"/>
  <c r="M2992" i="3"/>
  <c r="AN2992" i="3"/>
  <c r="AO2992" i="3"/>
  <c r="AP2992" i="3"/>
  <c r="AQ2992" i="3"/>
  <c r="AR2992" i="3"/>
  <c r="AS2992" i="3"/>
  <c r="AT2992" i="3"/>
  <c r="AU2992" i="3"/>
  <c r="BC2992" i="3"/>
  <c r="C2993" i="3"/>
  <c r="D2993" i="3"/>
  <c r="E2993" i="3"/>
  <c r="F2993" i="3"/>
  <c r="G2993" i="3"/>
  <c r="H2993" i="3"/>
  <c r="J2993" i="3"/>
  <c r="K2993" i="3"/>
  <c r="L2993" i="3"/>
  <c r="M2993" i="3"/>
  <c r="AN2993" i="3"/>
  <c r="AO2993" i="3"/>
  <c r="AP2993" i="3"/>
  <c r="AQ2993" i="3"/>
  <c r="AR2993" i="3"/>
  <c r="AS2993" i="3"/>
  <c r="AT2993" i="3"/>
  <c r="AU2993" i="3"/>
  <c r="BC2993" i="3"/>
  <c r="C2994" i="3"/>
  <c r="D2994" i="3"/>
  <c r="E2994" i="3"/>
  <c r="F2994" i="3"/>
  <c r="G2994" i="3"/>
  <c r="H2994" i="3"/>
  <c r="J2994" i="3"/>
  <c r="K2994" i="3"/>
  <c r="L2994" i="3"/>
  <c r="M2994" i="3"/>
  <c r="AN2994" i="3"/>
  <c r="AO2994" i="3"/>
  <c r="AP2994" i="3"/>
  <c r="AQ2994" i="3"/>
  <c r="AR2994" i="3"/>
  <c r="AS2994" i="3"/>
  <c r="AT2994" i="3"/>
  <c r="AU2994" i="3"/>
  <c r="BC2994" i="3"/>
  <c r="C2995" i="3"/>
  <c r="D2995" i="3"/>
  <c r="E2995" i="3"/>
  <c r="F2995" i="3"/>
  <c r="G2995" i="3"/>
  <c r="H2995" i="3"/>
  <c r="J2995" i="3"/>
  <c r="K2995" i="3"/>
  <c r="L2995" i="3"/>
  <c r="M2995" i="3"/>
  <c r="AN2995" i="3"/>
  <c r="AO2995" i="3"/>
  <c r="AP2995" i="3"/>
  <c r="AQ2995" i="3"/>
  <c r="AR2995" i="3"/>
  <c r="AS2995" i="3"/>
  <c r="AT2995" i="3"/>
  <c r="AU2995" i="3"/>
  <c r="BC2995" i="3"/>
  <c r="C2996" i="3"/>
  <c r="D2996" i="3"/>
  <c r="E2996" i="3"/>
  <c r="F2996" i="3"/>
  <c r="G2996" i="3"/>
  <c r="H2996" i="3"/>
  <c r="J2996" i="3"/>
  <c r="K2996" i="3"/>
  <c r="L2996" i="3"/>
  <c r="M2996" i="3"/>
  <c r="AN2996" i="3"/>
  <c r="AO2996" i="3"/>
  <c r="AP2996" i="3"/>
  <c r="AQ2996" i="3"/>
  <c r="AR2996" i="3"/>
  <c r="AS2996" i="3"/>
  <c r="AT2996" i="3"/>
  <c r="AU2996" i="3"/>
  <c r="BC2996" i="3"/>
  <c r="C2997" i="3"/>
  <c r="D2997" i="3"/>
  <c r="E2997" i="3"/>
  <c r="F2997" i="3"/>
  <c r="G2997" i="3"/>
  <c r="H2997" i="3"/>
  <c r="J2997" i="3"/>
  <c r="K2997" i="3"/>
  <c r="L2997" i="3"/>
  <c r="M2997" i="3"/>
  <c r="AN2997" i="3"/>
  <c r="AO2997" i="3"/>
  <c r="AP2997" i="3"/>
  <c r="AQ2997" i="3"/>
  <c r="AR2997" i="3"/>
  <c r="AS2997" i="3"/>
  <c r="AT2997" i="3"/>
  <c r="AU2997" i="3"/>
  <c r="BC2997" i="3"/>
  <c r="C2998" i="3"/>
  <c r="D2998" i="3"/>
  <c r="E2998" i="3"/>
  <c r="F2998" i="3"/>
  <c r="G2998" i="3"/>
  <c r="H2998" i="3"/>
  <c r="J2998" i="3"/>
  <c r="K2998" i="3"/>
  <c r="L2998" i="3"/>
  <c r="M2998" i="3"/>
  <c r="AN2998" i="3"/>
  <c r="AO2998" i="3"/>
  <c r="AP2998" i="3"/>
  <c r="AQ2998" i="3"/>
  <c r="AR2998" i="3"/>
  <c r="AS2998" i="3"/>
  <c r="AT2998" i="3"/>
  <c r="AU2998" i="3"/>
  <c r="BC2998" i="3"/>
  <c r="C2999" i="3"/>
  <c r="D2999" i="3"/>
  <c r="E2999" i="3"/>
  <c r="F2999" i="3"/>
  <c r="G2999" i="3"/>
  <c r="H2999" i="3"/>
  <c r="J2999" i="3"/>
  <c r="K2999" i="3"/>
  <c r="L2999" i="3"/>
  <c r="M2999" i="3"/>
  <c r="AN2999" i="3"/>
  <c r="AO2999" i="3"/>
  <c r="AP2999" i="3"/>
  <c r="AQ2999" i="3"/>
  <c r="AR2999" i="3"/>
  <c r="AS2999" i="3"/>
  <c r="AT2999" i="3"/>
  <c r="AU2999" i="3"/>
  <c r="BC2999" i="3"/>
  <c r="C3000" i="3"/>
  <c r="D3000" i="3"/>
  <c r="E3000" i="3"/>
  <c r="F3000" i="3"/>
  <c r="G3000" i="3"/>
  <c r="H3000" i="3"/>
  <c r="J3000" i="3"/>
  <c r="K3000" i="3"/>
  <c r="L3000" i="3"/>
  <c r="M3000" i="3"/>
  <c r="AN3000" i="3"/>
  <c r="AO3000" i="3"/>
  <c r="AP3000" i="3"/>
  <c r="AQ3000" i="3"/>
  <c r="AR3000" i="3"/>
  <c r="AS3000" i="3"/>
  <c r="AT3000" i="3"/>
  <c r="AU3000" i="3"/>
  <c r="BC3000" i="3"/>
  <c r="C3001" i="3"/>
  <c r="D3001" i="3"/>
  <c r="E3001" i="3"/>
  <c r="F3001" i="3"/>
  <c r="G3001" i="3"/>
  <c r="H3001" i="3"/>
  <c r="J3001" i="3"/>
  <c r="K3001" i="3"/>
  <c r="L3001" i="3"/>
  <c r="M3001" i="3"/>
  <c r="AN3001" i="3"/>
  <c r="AO3001" i="3"/>
  <c r="AP3001" i="3"/>
  <c r="AQ3001" i="3"/>
  <c r="AR3001" i="3"/>
  <c r="AS3001" i="3"/>
  <c r="AT3001" i="3"/>
  <c r="AU3001" i="3"/>
  <c r="BC3001" i="3"/>
  <c r="C3002" i="3"/>
  <c r="D3002" i="3"/>
  <c r="E3002" i="3"/>
  <c r="F3002" i="3"/>
  <c r="G3002" i="3"/>
  <c r="H3002" i="3"/>
  <c r="J3002" i="3"/>
  <c r="K3002" i="3"/>
  <c r="L3002" i="3"/>
  <c r="M3002" i="3"/>
  <c r="AN3002" i="3"/>
  <c r="AO3002" i="3"/>
  <c r="AP3002" i="3"/>
  <c r="AQ3002" i="3"/>
  <c r="AR3002" i="3"/>
  <c r="AS3002" i="3"/>
  <c r="AT3002" i="3"/>
  <c r="AU3002" i="3"/>
  <c r="BC3002" i="3"/>
  <c r="C3003" i="3"/>
  <c r="D3003" i="3"/>
  <c r="E3003" i="3"/>
  <c r="F3003" i="3"/>
  <c r="G3003" i="3"/>
  <c r="H3003" i="3"/>
  <c r="J3003" i="3"/>
  <c r="K3003" i="3"/>
  <c r="L3003" i="3"/>
  <c r="M3003" i="3"/>
  <c r="AN3003" i="3"/>
  <c r="AO3003" i="3"/>
  <c r="AP3003" i="3"/>
  <c r="AQ3003" i="3"/>
  <c r="AR3003" i="3"/>
  <c r="AS3003" i="3"/>
  <c r="AT3003" i="3"/>
  <c r="AU3003" i="3"/>
  <c r="BC3003" i="3"/>
  <c r="C3004" i="3"/>
  <c r="D3004" i="3"/>
  <c r="E3004" i="3"/>
  <c r="F3004" i="3"/>
  <c r="G3004" i="3"/>
  <c r="H3004" i="3"/>
  <c r="J3004" i="3"/>
  <c r="K3004" i="3"/>
  <c r="L3004" i="3"/>
  <c r="M3004" i="3"/>
  <c r="AN3004" i="3"/>
  <c r="AO3004" i="3"/>
  <c r="AP3004" i="3"/>
  <c r="AQ3004" i="3"/>
  <c r="AR3004" i="3"/>
  <c r="AS3004" i="3"/>
  <c r="AT3004" i="3"/>
  <c r="AU3004" i="3"/>
  <c r="BC3004" i="3"/>
  <c r="C3005" i="3"/>
  <c r="D3005" i="3"/>
  <c r="E3005" i="3"/>
  <c r="F3005" i="3"/>
  <c r="G3005" i="3"/>
  <c r="H3005" i="3"/>
  <c r="J3005" i="3"/>
  <c r="K3005" i="3"/>
  <c r="L3005" i="3"/>
  <c r="M3005" i="3"/>
  <c r="AN3005" i="3"/>
  <c r="AO3005" i="3"/>
  <c r="AP3005" i="3"/>
  <c r="AQ3005" i="3"/>
  <c r="AR3005" i="3"/>
  <c r="AS3005" i="3"/>
  <c r="AT3005" i="3"/>
  <c r="AU3005" i="3"/>
  <c r="BC3005" i="3"/>
  <c r="C3006" i="3"/>
  <c r="D3006" i="3"/>
  <c r="E3006" i="3"/>
  <c r="F3006" i="3"/>
  <c r="G3006" i="3"/>
  <c r="H3006" i="3"/>
  <c r="J3006" i="3"/>
  <c r="K3006" i="3"/>
  <c r="L3006" i="3"/>
  <c r="M3006" i="3"/>
  <c r="AN3006" i="3"/>
  <c r="AO3006" i="3"/>
  <c r="AP3006" i="3"/>
  <c r="AQ3006" i="3"/>
  <c r="AR3006" i="3"/>
  <c r="AS3006" i="3"/>
  <c r="AT3006" i="3"/>
  <c r="AU3006" i="3"/>
  <c r="BC3006" i="3"/>
  <c r="C3007" i="3"/>
  <c r="D3007" i="3"/>
  <c r="E3007" i="3"/>
  <c r="F3007" i="3"/>
  <c r="G3007" i="3"/>
  <c r="H3007" i="3"/>
  <c r="J3007" i="3"/>
  <c r="K3007" i="3"/>
  <c r="L3007" i="3"/>
  <c r="M3007" i="3"/>
  <c r="AN3007" i="3"/>
  <c r="AO3007" i="3"/>
  <c r="AP3007" i="3"/>
  <c r="AQ3007" i="3"/>
  <c r="AR3007" i="3"/>
  <c r="AS3007" i="3"/>
  <c r="AT3007" i="3"/>
  <c r="AU3007" i="3"/>
  <c r="BC3007" i="3"/>
  <c r="C3008" i="3"/>
  <c r="D3008" i="3"/>
  <c r="E3008" i="3"/>
  <c r="F3008" i="3"/>
  <c r="G3008" i="3"/>
  <c r="H3008" i="3"/>
  <c r="J3008" i="3"/>
  <c r="K3008" i="3"/>
  <c r="L3008" i="3"/>
  <c r="M3008" i="3"/>
  <c r="AN3008" i="3"/>
  <c r="AO3008" i="3"/>
  <c r="AP3008" i="3"/>
  <c r="AQ3008" i="3"/>
  <c r="AR3008" i="3"/>
  <c r="AS3008" i="3"/>
  <c r="AT3008" i="3"/>
  <c r="AU3008" i="3"/>
  <c r="BC3008" i="3"/>
  <c r="C3009" i="3"/>
  <c r="D3009" i="3"/>
  <c r="E3009" i="3"/>
  <c r="F3009" i="3"/>
  <c r="G3009" i="3"/>
  <c r="H3009" i="3"/>
  <c r="J3009" i="3"/>
  <c r="K3009" i="3"/>
  <c r="L3009" i="3"/>
  <c r="M3009" i="3"/>
  <c r="AN3009" i="3"/>
  <c r="AO3009" i="3"/>
  <c r="AP3009" i="3"/>
  <c r="AQ3009" i="3"/>
  <c r="AR3009" i="3"/>
  <c r="AS3009" i="3"/>
  <c r="AT3009" i="3"/>
  <c r="AU3009" i="3"/>
  <c r="BC3009" i="3"/>
  <c r="C3010" i="3"/>
  <c r="D3010" i="3"/>
  <c r="E3010" i="3"/>
  <c r="F3010" i="3"/>
  <c r="G3010" i="3"/>
  <c r="H3010" i="3"/>
  <c r="J3010" i="3"/>
  <c r="K3010" i="3"/>
  <c r="L3010" i="3"/>
  <c r="M3010" i="3"/>
  <c r="AN3010" i="3"/>
  <c r="AO3010" i="3"/>
  <c r="AP3010" i="3"/>
  <c r="AQ3010" i="3"/>
  <c r="AR3010" i="3"/>
  <c r="AS3010" i="3"/>
  <c r="AT3010" i="3"/>
  <c r="AU3010" i="3"/>
  <c r="BC3010" i="3"/>
  <c r="C3011" i="3"/>
  <c r="D3011" i="3"/>
  <c r="E3011" i="3"/>
  <c r="F3011" i="3"/>
  <c r="G3011" i="3"/>
  <c r="H3011" i="3"/>
  <c r="J3011" i="3"/>
  <c r="K3011" i="3"/>
  <c r="L3011" i="3"/>
  <c r="M3011" i="3"/>
  <c r="AN3011" i="3"/>
  <c r="AO3011" i="3"/>
  <c r="AP3011" i="3"/>
  <c r="AQ3011" i="3"/>
  <c r="AR3011" i="3"/>
  <c r="AS3011" i="3"/>
  <c r="AT3011" i="3"/>
  <c r="AU3011" i="3"/>
  <c r="BC3011" i="3"/>
  <c r="C3012" i="3"/>
  <c r="D3012" i="3"/>
  <c r="E3012" i="3"/>
  <c r="F3012" i="3"/>
  <c r="G3012" i="3"/>
  <c r="H3012" i="3"/>
  <c r="J3012" i="3"/>
  <c r="K3012" i="3"/>
  <c r="L3012" i="3"/>
  <c r="M3012" i="3"/>
  <c r="AN3012" i="3"/>
  <c r="AO3012" i="3"/>
  <c r="AP3012" i="3"/>
  <c r="AQ3012" i="3"/>
  <c r="AR3012" i="3"/>
  <c r="AS3012" i="3"/>
  <c r="AT3012" i="3"/>
  <c r="AU3012" i="3"/>
  <c r="BC3012" i="3"/>
  <c r="C3013" i="3"/>
  <c r="D3013" i="3"/>
  <c r="E3013" i="3"/>
  <c r="F3013" i="3"/>
  <c r="G3013" i="3"/>
  <c r="H3013" i="3"/>
  <c r="J3013" i="3"/>
  <c r="K3013" i="3"/>
  <c r="L3013" i="3"/>
  <c r="M3013" i="3"/>
  <c r="AN3013" i="3"/>
  <c r="AO3013" i="3"/>
  <c r="AP3013" i="3"/>
  <c r="AQ3013" i="3"/>
  <c r="AR3013" i="3"/>
  <c r="AS3013" i="3"/>
  <c r="AT3013" i="3"/>
  <c r="AU3013" i="3"/>
  <c r="BC3013" i="3"/>
  <c r="C3014" i="3"/>
  <c r="D3014" i="3"/>
  <c r="E3014" i="3"/>
  <c r="F3014" i="3"/>
  <c r="G3014" i="3"/>
  <c r="H3014" i="3"/>
  <c r="J3014" i="3"/>
  <c r="K3014" i="3"/>
  <c r="L3014" i="3"/>
  <c r="M3014" i="3"/>
  <c r="AN3014" i="3"/>
  <c r="AO3014" i="3"/>
  <c r="AP3014" i="3"/>
  <c r="AQ3014" i="3"/>
  <c r="AR3014" i="3"/>
  <c r="AS3014" i="3"/>
  <c r="AT3014" i="3"/>
  <c r="AU3014" i="3"/>
  <c r="BC3014" i="3"/>
  <c r="C3015" i="3"/>
  <c r="D3015" i="3"/>
  <c r="E3015" i="3"/>
  <c r="F3015" i="3"/>
  <c r="G3015" i="3"/>
  <c r="H3015" i="3"/>
  <c r="J3015" i="3"/>
  <c r="K3015" i="3"/>
  <c r="L3015" i="3"/>
  <c r="M3015" i="3"/>
  <c r="AN3015" i="3"/>
  <c r="AO3015" i="3"/>
  <c r="AP3015" i="3"/>
  <c r="AQ3015" i="3"/>
  <c r="AR3015" i="3"/>
  <c r="AS3015" i="3"/>
  <c r="AT3015" i="3"/>
  <c r="AU3015" i="3"/>
  <c r="BC3015" i="3"/>
  <c r="C3016" i="3"/>
  <c r="D3016" i="3"/>
  <c r="E3016" i="3"/>
  <c r="F3016" i="3"/>
  <c r="G3016" i="3"/>
  <c r="H3016" i="3"/>
  <c r="J3016" i="3"/>
  <c r="K3016" i="3"/>
  <c r="L3016" i="3"/>
  <c r="M3016" i="3"/>
  <c r="AN3016" i="3"/>
  <c r="AO3016" i="3"/>
  <c r="AP3016" i="3"/>
  <c r="AQ3016" i="3"/>
  <c r="AR3016" i="3"/>
  <c r="AS3016" i="3"/>
  <c r="AT3016" i="3"/>
  <c r="AU3016" i="3"/>
  <c r="BC3016" i="3"/>
  <c r="C3017" i="3"/>
  <c r="D3017" i="3"/>
  <c r="E3017" i="3"/>
  <c r="F3017" i="3"/>
  <c r="G3017" i="3"/>
  <c r="H3017" i="3"/>
  <c r="J3017" i="3"/>
  <c r="K3017" i="3"/>
  <c r="L3017" i="3"/>
  <c r="M3017" i="3"/>
  <c r="AN3017" i="3"/>
  <c r="AO3017" i="3"/>
  <c r="AP3017" i="3"/>
  <c r="AQ3017" i="3"/>
  <c r="AR3017" i="3"/>
  <c r="AS3017" i="3"/>
  <c r="AT3017" i="3"/>
  <c r="AU3017" i="3"/>
  <c r="BC3017" i="3"/>
  <c r="C3018" i="3"/>
  <c r="D3018" i="3"/>
  <c r="E3018" i="3"/>
  <c r="F3018" i="3"/>
  <c r="G3018" i="3"/>
  <c r="H3018" i="3"/>
  <c r="J3018" i="3"/>
  <c r="K3018" i="3"/>
  <c r="L3018" i="3"/>
  <c r="M3018" i="3"/>
  <c r="AN3018" i="3"/>
  <c r="AO3018" i="3"/>
  <c r="AP3018" i="3"/>
  <c r="AQ3018" i="3"/>
  <c r="AR3018" i="3"/>
  <c r="AS3018" i="3"/>
  <c r="AT3018" i="3"/>
  <c r="AU3018" i="3"/>
  <c r="BC3018" i="3"/>
  <c r="C3019" i="3"/>
  <c r="D3019" i="3"/>
  <c r="E3019" i="3"/>
  <c r="F3019" i="3"/>
  <c r="G3019" i="3"/>
  <c r="H3019" i="3"/>
  <c r="J3019" i="3"/>
  <c r="K3019" i="3"/>
  <c r="L3019" i="3"/>
  <c r="M3019" i="3"/>
  <c r="AN3019" i="3"/>
  <c r="AO3019" i="3"/>
  <c r="AP3019" i="3"/>
  <c r="AQ3019" i="3"/>
  <c r="AR3019" i="3"/>
  <c r="AS3019" i="3"/>
  <c r="AT3019" i="3"/>
  <c r="AU3019" i="3"/>
  <c r="BC3019" i="3"/>
  <c r="C3020" i="3"/>
  <c r="D3020" i="3"/>
  <c r="E3020" i="3"/>
  <c r="F3020" i="3"/>
  <c r="G3020" i="3"/>
  <c r="H3020" i="3"/>
  <c r="J3020" i="3"/>
  <c r="K3020" i="3"/>
  <c r="L3020" i="3"/>
  <c r="M3020" i="3"/>
  <c r="AN3020" i="3"/>
  <c r="AO3020" i="3"/>
  <c r="AP3020" i="3"/>
  <c r="AQ3020" i="3"/>
  <c r="AR3020" i="3"/>
  <c r="AS3020" i="3"/>
  <c r="AT3020" i="3"/>
  <c r="AU3020" i="3"/>
  <c r="BC3020" i="3"/>
  <c r="C3021" i="3"/>
  <c r="D3021" i="3"/>
  <c r="E3021" i="3"/>
  <c r="F3021" i="3"/>
  <c r="G3021" i="3"/>
  <c r="H3021" i="3"/>
  <c r="J3021" i="3"/>
  <c r="K3021" i="3"/>
  <c r="L3021" i="3"/>
  <c r="M3021" i="3"/>
  <c r="AN3021" i="3"/>
  <c r="AO3021" i="3"/>
  <c r="AP3021" i="3"/>
  <c r="AQ3021" i="3"/>
  <c r="AR3021" i="3"/>
  <c r="AS3021" i="3"/>
  <c r="AT3021" i="3"/>
  <c r="AU3021" i="3"/>
  <c r="BC3021" i="3"/>
  <c r="C3022" i="3"/>
  <c r="D3022" i="3"/>
  <c r="E3022" i="3"/>
  <c r="F3022" i="3"/>
  <c r="G3022" i="3"/>
  <c r="H3022" i="3"/>
  <c r="J3022" i="3"/>
  <c r="K3022" i="3"/>
  <c r="L3022" i="3"/>
  <c r="M3022" i="3"/>
  <c r="AN3022" i="3"/>
  <c r="AO3022" i="3"/>
  <c r="AP3022" i="3"/>
  <c r="AQ3022" i="3"/>
  <c r="AR3022" i="3"/>
  <c r="AS3022" i="3"/>
  <c r="AT3022" i="3"/>
  <c r="AU3022" i="3"/>
  <c r="BC3022" i="3"/>
  <c r="C3023" i="3"/>
  <c r="D3023" i="3"/>
  <c r="E3023" i="3"/>
  <c r="F3023" i="3"/>
  <c r="G3023" i="3"/>
  <c r="H3023" i="3"/>
  <c r="J3023" i="3"/>
  <c r="K3023" i="3"/>
  <c r="L3023" i="3"/>
  <c r="M3023" i="3"/>
  <c r="AN3023" i="3"/>
  <c r="AO3023" i="3"/>
  <c r="AP3023" i="3"/>
  <c r="AQ3023" i="3"/>
  <c r="AR3023" i="3"/>
  <c r="AS3023" i="3"/>
  <c r="AT3023" i="3"/>
  <c r="AU3023" i="3"/>
  <c r="BC3023" i="3"/>
  <c r="C3024" i="3"/>
  <c r="D3024" i="3"/>
  <c r="E3024" i="3"/>
  <c r="F3024" i="3"/>
  <c r="G3024" i="3"/>
  <c r="H3024" i="3"/>
  <c r="J3024" i="3"/>
  <c r="K3024" i="3"/>
  <c r="L3024" i="3"/>
  <c r="M3024" i="3"/>
  <c r="AN3024" i="3"/>
  <c r="AO3024" i="3"/>
  <c r="AP3024" i="3"/>
  <c r="AQ3024" i="3"/>
  <c r="AR3024" i="3"/>
  <c r="AS3024" i="3"/>
  <c r="AT3024" i="3"/>
  <c r="AU3024" i="3"/>
  <c r="BC3024" i="3"/>
  <c r="C3025" i="3"/>
  <c r="D3025" i="3"/>
  <c r="E3025" i="3"/>
  <c r="F3025" i="3"/>
  <c r="G3025" i="3"/>
  <c r="H3025" i="3"/>
  <c r="J3025" i="3"/>
  <c r="K3025" i="3"/>
  <c r="L3025" i="3"/>
  <c r="M3025" i="3"/>
  <c r="AN3025" i="3"/>
  <c r="AO3025" i="3"/>
  <c r="AP3025" i="3"/>
  <c r="AQ3025" i="3"/>
  <c r="AR3025" i="3"/>
  <c r="AS3025" i="3"/>
  <c r="AT3025" i="3"/>
  <c r="AU3025" i="3"/>
  <c r="BC3025" i="3"/>
  <c r="C3026" i="3"/>
  <c r="D3026" i="3"/>
  <c r="E3026" i="3"/>
  <c r="F3026" i="3"/>
  <c r="G3026" i="3"/>
  <c r="H3026" i="3"/>
  <c r="J3026" i="3"/>
  <c r="K3026" i="3"/>
  <c r="L3026" i="3"/>
  <c r="M3026" i="3"/>
  <c r="AN3026" i="3"/>
  <c r="AO3026" i="3"/>
  <c r="AP3026" i="3"/>
  <c r="AQ3026" i="3"/>
  <c r="AR3026" i="3"/>
  <c r="AS3026" i="3"/>
  <c r="AT3026" i="3"/>
  <c r="AU3026" i="3"/>
  <c r="BC3026" i="3"/>
  <c r="C3027" i="3"/>
  <c r="D3027" i="3"/>
  <c r="E3027" i="3"/>
  <c r="F3027" i="3"/>
  <c r="G3027" i="3"/>
  <c r="H3027" i="3"/>
  <c r="J3027" i="3"/>
  <c r="K3027" i="3"/>
  <c r="L3027" i="3"/>
  <c r="M3027" i="3"/>
  <c r="AN3027" i="3"/>
  <c r="AO3027" i="3"/>
  <c r="AP3027" i="3"/>
  <c r="AQ3027" i="3"/>
  <c r="AR3027" i="3"/>
  <c r="AS3027" i="3"/>
  <c r="AT3027" i="3"/>
  <c r="AU3027" i="3"/>
  <c r="BC3027" i="3"/>
  <c r="C3028" i="3"/>
  <c r="D3028" i="3"/>
  <c r="E3028" i="3"/>
  <c r="F3028" i="3"/>
  <c r="G3028" i="3"/>
  <c r="H3028" i="3"/>
  <c r="J3028" i="3"/>
  <c r="K3028" i="3"/>
  <c r="L3028" i="3"/>
  <c r="M3028" i="3"/>
  <c r="AN3028" i="3"/>
  <c r="AO3028" i="3"/>
  <c r="AP3028" i="3"/>
  <c r="AQ3028" i="3"/>
  <c r="AR3028" i="3"/>
  <c r="AS3028" i="3"/>
  <c r="AT3028" i="3"/>
  <c r="AU3028" i="3"/>
  <c r="BC3028" i="3"/>
  <c r="C3029" i="3"/>
  <c r="D3029" i="3"/>
  <c r="E3029" i="3"/>
  <c r="F3029" i="3"/>
  <c r="G3029" i="3"/>
  <c r="H3029" i="3"/>
  <c r="J3029" i="3"/>
  <c r="K3029" i="3"/>
  <c r="L3029" i="3"/>
  <c r="M3029" i="3"/>
  <c r="AN3029" i="3"/>
  <c r="AO3029" i="3"/>
  <c r="AP3029" i="3"/>
  <c r="AQ3029" i="3"/>
  <c r="AR3029" i="3"/>
  <c r="AS3029" i="3"/>
  <c r="AT3029" i="3"/>
  <c r="AU3029" i="3"/>
  <c r="BC3029" i="3"/>
  <c r="C3030" i="3"/>
  <c r="D3030" i="3"/>
  <c r="E3030" i="3"/>
  <c r="F3030" i="3"/>
  <c r="G3030" i="3"/>
  <c r="H3030" i="3"/>
  <c r="J3030" i="3"/>
  <c r="K3030" i="3"/>
  <c r="L3030" i="3"/>
  <c r="M3030" i="3"/>
  <c r="AN3030" i="3"/>
  <c r="AO3030" i="3"/>
  <c r="AP3030" i="3"/>
  <c r="AQ3030" i="3"/>
  <c r="AR3030" i="3"/>
  <c r="AS3030" i="3"/>
  <c r="AT3030" i="3"/>
  <c r="AU3030" i="3"/>
  <c r="BC3030" i="3"/>
  <c r="C3031" i="3"/>
  <c r="D3031" i="3"/>
  <c r="E3031" i="3"/>
  <c r="F3031" i="3"/>
  <c r="G3031" i="3"/>
  <c r="H3031" i="3"/>
  <c r="J3031" i="3"/>
  <c r="K3031" i="3"/>
  <c r="L3031" i="3"/>
  <c r="M3031" i="3"/>
  <c r="AN3031" i="3"/>
  <c r="AO3031" i="3"/>
  <c r="AP3031" i="3"/>
  <c r="AQ3031" i="3"/>
  <c r="AR3031" i="3"/>
  <c r="AS3031" i="3"/>
  <c r="AT3031" i="3"/>
  <c r="AU3031" i="3"/>
  <c r="BC3031" i="3"/>
  <c r="C3032" i="3"/>
  <c r="D3032" i="3"/>
  <c r="E3032" i="3"/>
  <c r="F3032" i="3"/>
  <c r="G3032" i="3"/>
  <c r="H3032" i="3"/>
  <c r="J3032" i="3"/>
  <c r="K3032" i="3"/>
  <c r="L3032" i="3"/>
  <c r="M3032" i="3"/>
  <c r="AN3032" i="3"/>
  <c r="AO3032" i="3"/>
  <c r="AP3032" i="3"/>
  <c r="AQ3032" i="3"/>
  <c r="AR3032" i="3"/>
  <c r="AS3032" i="3"/>
  <c r="AT3032" i="3"/>
  <c r="AU3032" i="3"/>
  <c r="BC3032" i="3"/>
  <c r="C3033" i="3"/>
  <c r="D3033" i="3"/>
  <c r="E3033" i="3"/>
  <c r="F3033" i="3"/>
  <c r="G3033" i="3"/>
  <c r="H3033" i="3"/>
  <c r="J3033" i="3"/>
  <c r="K3033" i="3"/>
  <c r="L3033" i="3"/>
  <c r="M3033" i="3"/>
  <c r="AN3033" i="3"/>
  <c r="AO3033" i="3"/>
  <c r="AP3033" i="3"/>
  <c r="AQ3033" i="3"/>
  <c r="AR3033" i="3"/>
  <c r="AS3033" i="3"/>
  <c r="AT3033" i="3"/>
  <c r="AU3033" i="3"/>
  <c r="BC3033" i="3"/>
  <c r="C3034" i="3"/>
  <c r="D3034" i="3"/>
  <c r="E3034" i="3"/>
  <c r="F3034" i="3"/>
  <c r="G3034" i="3"/>
  <c r="H3034" i="3"/>
  <c r="J3034" i="3"/>
  <c r="K3034" i="3"/>
  <c r="L3034" i="3"/>
  <c r="M3034" i="3"/>
  <c r="AN3034" i="3"/>
  <c r="AO3034" i="3"/>
  <c r="AP3034" i="3"/>
  <c r="AQ3034" i="3"/>
  <c r="AR3034" i="3"/>
  <c r="AS3034" i="3"/>
  <c r="AT3034" i="3"/>
  <c r="AU3034" i="3"/>
  <c r="BC3034" i="3"/>
  <c r="C3035" i="3"/>
  <c r="D3035" i="3"/>
  <c r="E3035" i="3"/>
  <c r="F3035" i="3"/>
  <c r="G3035" i="3"/>
  <c r="H3035" i="3"/>
  <c r="J3035" i="3"/>
  <c r="K3035" i="3"/>
  <c r="L3035" i="3"/>
  <c r="M3035" i="3"/>
  <c r="AN3035" i="3"/>
  <c r="AO3035" i="3"/>
  <c r="AP3035" i="3"/>
  <c r="AQ3035" i="3"/>
  <c r="AR3035" i="3"/>
  <c r="AS3035" i="3"/>
  <c r="AT3035" i="3"/>
  <c r="AU3035" i="3"/>
  <c r="BC3035" i="3"/>
  <c r="C3036" i="3"/>
  <c r="D3036" i="3"/>
  <c r="E3036" i="3"/>
  <c r="F3036" i="3"/>
  <c r="G3036" i="3"/>
  <c r="H3036" i="3"/>
  <c r="J3036" i="3"/>
  <c r="K3036" i="3"/>
  <c r="L3036" i="3"/>
  <c r="M3036" i="3"/>
  <c r="AN3036" i="3"/>
  <c r="AO3036" i="3"/>
  <c r="AP3036" i="3"/>
  <c r="AQ3036" i="3"/>
  <c r="AR3036" i="3"/>
  <c r="AS3036" i="3"/>
  <c r="AT3036" i="3"/>
  <c r="AU3036" i="3"/>
  <c r="BC3036" i="3"/>
  <c r="C3037" i="3"/>
  <c r="D3037" i="3"/>
  <c r="E3037" i="3"/>
  <c r="F3037" i="3"/>
  <c r="G3037" i="3"/>
  <c r="H3037" i="3"/>
  <c r="J3037" i="3"/>
  <c r="K3037" i="3"/>
  <c r="L3037" i="3"/>
  <c r="M3037" i="3"/>
  <c r="AN3037" i="3"/>
  <c r="AO3037" i="3"/>
  <c r="AP3037" i="3"/>
  <c r="AQ3037" i="3"/>
  <c r="AR3037" i="3"/>
  <c r="AS3037" i="3"/>
  <c r="AT3037" i="3"/>
  <c r="AU3037" i="3"/>
  <c r="BC3037" i="3"/>
  <c r="C3038" i="3"/>
  <c r="D3038" i="3"/>
  <c r="E3038" i="3"/>
  <c r="F3038" i="3"/>
  <c r="G3038" i="3"/>
  <c r="H3038" i="3"/>
  <c r="J3038" i="3"/>
  <c r="K3038" i="3"/>
  <c r="L3038" i="3"/>
  <c r="M3038" i="3"/>
  <c r="AN3038" i="3"/>
  <c r="AO3038" i="3"/>
  <c r="AP3038" i="3"/>
  <c r="AQ3038" i="3"/>
  <c r="AR3038" i="3"/>
  <c r="AS3038" i="3"/>
  <c r="AT3038" i="3"/>
  <c r="AU3038" i="3"/>
  <c r="BC3038" i="3"/>
  <c r="C3039" i="3"/>
  <c r="D3039" i="3"/>
  <c r="E3039" i="3"/>
  <c r="F3039" i="3"/>
  <c r="G3039" i="3"/>
  <c r="H3039" i="3"/>
  <c r="J3039" i="3"/>
  <c r="K3039" i="3"/>
  <c r="L3039" i="3"/>
  <c r="M3039" i="3"/>
  <c r="AN3039" i="3"/>
  <c r="AO3039" i="3"/>
  <c r="AP3039" i="3"/>
  <c r="AQ3039" i="3"/>
  <c r="AR3039" i="3"/>
  <c r="AS3039" i="3"/>
  <c r="AT3039" i="3"/>
  <c r="AU3039" i="3"/>
  <c r="BC3039" i="3"/>
  <c r="C3040" i="3"/>
  <c r="D3040" i="3"/>
  <c r="E3040" i="3"/>
  <c r="F3040" i="3"/>
  <c r="G3040" i="3"/>
  <c r="H3040" i="3"/>
  <c r="J3040" i="3"/>
  <c r="K3040" i="3"/>
  <c r="L3040" i="3"/>
  <c r="M3040" i="3"/>
  <c r="AN3040" i="3"/>
  <c r="AO3040" i="3"/>
  <c r="AP3040" i="3"/>
  <c r="AQ3040" i="3"/>
  <c r="AR3040" i="3"/>
  <c r="AS3040" i="3"/>
  <c r="AT3040" i="3"/>
  <c r="AU3040" i="3"/>
  <c r="BC3040" i="3"/>
  <c r="C3041" i="3"/>
  <c r="D3041" i="3"/>
  <c r="E3041" i="3"/>
  <c r="F3041" i="3"/>
  <c r="G3041" i="3"/>
  <c r="H3041" i="3"/>
  <c r="J3041" i="3"/>
  <c r="K3041" i="3"/>
  <c r="L3041" i="3"/>
  <c r="M3041" i="3"/>
  <c r="AN3041" i="3"/>
  <c r="AO3041" i="3"/>
  <c r="AP3041" i="3"/>
  <c r="AQ3041" i="3"/>
  <c r="AR3041" i="3"/>
  <c r="AS3041" i="3"/>
  <c r="AT3041" i="3"/>
  <c r="AU3041" i="3"/>
  <c r="BC3041" i="3"/>
  <c r="C3042" i="3"/>
  <c r="D3042" i="3"/>
  <c r="E3042" i="3"/>
  <c r="F3042" i="3"/>
  <c r="G3042" i="3"/>
  <c r="H3042" i="3"/>
  <c r="J3042" i="3"/>
  <c r="K3042" i="3"/>
  <c r="L3042" i="3"/>
  <c r="M3042" i="3"/>
  <c r="AN3042" i="3"/>
  <c r="AO3042" i="3"/>
  <c r="AP3042" i="3"/>
  <c r="AQ3042" i="3"/>
  <c r="AR3042" i="3"/>
  <c r="AS3042" i="3"/>
  <c r="AT3042" i="3"/>
  <c r="AU3042" i="3"/>
  <c r="BC3042" i="3"/>
  <c r="C3043" i="3"/>
  <c r="D3043" i="3"/>
  <c r="E3043" i="3"/>
  <c r="F3043" i="3"/>
  <c r="G3043" i="3"/>
  <c r="H3043" i="3"/>
  <c r="J3043" i="3"/>
  <c r="K3043" i="3"/>
  <c r="L3043" i="3"/>
  <c r="M3043" i="3"/>
  <c r="AN3043" i="3"/>
  <c r="AO3043" i="3"/>
  <c r="AP3043" i="3"/>
  <c r="AQ3043" i="3"/>
  <c r="AR3043" i="3"/>
  <c r="AS3043" i="3"/>
  <c r="AT3043" i="3"/>
  <c r="AU3043" i="3"/>
  <c r="BC3043" i="3"/>
  <c r="C3044" i="3"/>
  <c r="D3044" i="3"/>
  <c r="E3044" i="3"/>
  <c r="F3044" i="3"/>
  <c r="G3044" i="3"/>
  <c r="H3044" i="3"/>
  <c r="J3044" i="3"/>
  <c r="K3044" i="3"/>
  <c r="L3044" i="3"/>
  <c r="M3044" i="3"/>
  <c r="AN3044" i="3"/>
  <c r="AO3044" i="3"/>
  <c r="AP3044" i="3"/>
  <c r="AQ3044" i="3"/>
  <c r="AR3044" i="3"/>
  <c r="AS3044" i="3"/>
  <c r="AT3044" i="3"/>
  <c r="AU3044" i="3"/>
  <c r="BC3044" i="3"/>
  <c r="C3045" i="3"/>
  <c r="D3045" i="3"/>
  <c r="E3045" i="3"/>
  <c r="F3045" i="3"/>
  <c r="G3045" i="3"/>
  <c r="H3045" i="3"/>
  <c r="J3045" i="3"/>
  <c r="K3045" i="3"/>
  <c r="L3045" i="3"/>
  <c r="M3045" i="3"/>
  <c r="AN3045" i="3"/>
  <c r="AO3045" i="3"/>
  <c r="AP3045" i="3"/>
  <c r="AQ3045" i="3"/>
  <c r="AR3045" i="3"/>
  <c r="AS3045" i="3"/>
  <c r="AT3045" i="3"/>
  <c r="AU3045" i="3"/>
  <c r="BC3045" i="3"/>
  <c r="C3046" i="3"/>
  <c r="D3046" i="3"/>
  <c r="E3046" i="3"/>
  <c r="F3046" i="3"/>
  <c r="G3046" i="3"/>
  <c r="H3046" i="3"/>
  <c r="J3046" i="3"/>
  <c r="K3046" i="3"/>
  <c r="L3046" i="3"/>
  <c r="M3046" i="3"/>
  <c r="AN3046" i="3"/>
  <c r="AO3046" i="3"/>
  <c r="AP3046" i="3"/>
  <c r="AQ3046" i="3"/>
  <c r="AR3046" i="3"/>
  <c r="AS3046" i="3"/>
  <c r="AT3046" i="3"/>
  <c r="AU3046" i="3"/>
  <c r="BC3046" i="3"/>
  <c r="C3047" i="3"/>
  <c r="D3047" i="3"/>
  <c r="E3047" i="3"/>
  <c r="F3047" i="3"/>
  <c r="G3047" i="3"/>
  <c r="H3047" i="3"/>
  <c r="J3047" i="3"/>
  <c r="K3047" i="3"/>
  <c r="L3047" i="3"/>
  <c r="M3047" i="3"/>
  <c r="AN3047" i="3"/>
  <c r="AO3047" i="3"/>
  <c r="AP3047" i="3"/>
  <c r="AQ3047" i="3"/>
  <c r="AR3047" i="3"/>
  <c r="AS3047" i="3"/>
  <c r="AT3047" i="3"/>
  <c r="AU3047" i="3"/>
  <c r="BC3047" i="3"/>
  <c r="C3048" i="3"/>
  <c r="D3048" i="3"/>
  <c r="E3048" i="3"/>
  <c r="F3048" i="3"/>
  <c r="G3048" i="3"/>
  <c r="H3048" i="3"/>
  <c r="J3048" i="3"/>
  <c r="K3048" i="3"/>
  <c r="L3048" i="3"/>
  <c r="M3048" i="3"/>
  <c r="AN3048" i="3"/>
  <c r="AO3048" i="3"/>
  <c r="AP3048" i="3"/>
  <c r="AQ3048" i="3"/>
  <c r="AR3048" i="3"/>
  <c r="AS3048" i="3"/>
  <c r="AT3048" i="3"/>
  <c r="AU3048" i="3"/>
  <c r="BC3048" i="3"/>
  <c r="C3049" i="3"/>
  <c r="D3049" i="3"/>
  <c r="E3049" i="3"/>
  <c r="F3049" i="3"/>
  <c r="G3049" i="3"/>
  <c r="H3049" i="3"/>
  <c r="J3049" i="3"/>
  <c r="K3049" i="3"/>
  <c r="L3049" i="3"/>
  <c r="M3049" i="3"/>
  <c r="AN3049" i="3"/>
  <c r="AO3049" i="3"/>
  <c r="AP3049" i="3"/>
  <c r="AQ3049" i="3"/>
  <c r="AR3049" i="3"/>
  <c r="AS3049" i="3"/>
  <c r="AT3049" i="3"/>
  <c r="AU3049" i="3"/>
  <c r="BC3049" i="3"/>
  <c r="C3050" i="3"/>
  <c r="D3050" i="3"/>
  <c r="E3050" i="3"/>
  <c r="F3050" i="3"/>
  <c r="G3050" i="3"/>
  <c r="H3050" i="3"/>
  <c r="J3050" i="3"/>
  <c r="K3050" i="3"/>
  <c r="L3050" i="3"/>
  <c r="M3050" i="3"/>
  <c r="AN3050" i="3"/>
  <c r="AO3050" i="3"/>
  <c r="AP3050" i="3"/>
  <c r="AQ3050" i="3"/>
  <c r="AR3050" i="3"/>
  <c r="AS3050" i="3"/>
  <c r="AT3050" i="3"/>
  <c r="AU3050" i="3"/>
  <c r="BC3050" i="3"/>
  <c r="C3051" i="3"/>
  <c r="D3051" i="3"/>
  <c r="E3051" i="3"/>
  <c r="F3051" i="3"/>
  <c r="G3051" i="3"/>
  <c r="H3051" i="3"/>
  <c r="J3051" i="3"/>
  <c r="K3051" i="3"/>
  <c r="L3051" i="3"/>
  <c r="M3051" i="3"/>
  <c r="AN3051" i="3"/>
  <c r="AO3051" i="3"/>
  <c r="AP3051" i="3"/>
  <c r="AQ3051" i="3"/>
  <c r="AR3051" i="3"/>
  <c r="AS3051" i="3"/>
  <c r="AT3051" i="3"/>
  <c r="AU3051" i="3"/>
  <c r="BC3051" i="3"/>
  <c r="C3052" i="3"/>
  <c r="D3052" i="3"/>
  <c r="E3052" i="3"/>
  <c r="F3052" i="3"/>
  <c r="G3052" i="3"/>
  <c r="H3052" i="3"/>
  <c r="J3052" i="3"/>
  <c r="K3052" i="3"/>
  <c r="L3052" i="3"/>
  <c r="M3052" i="3"/>
  <c r="AN3052" i="3"/>
  <c r="AO3052" i="3"/>
  <c r="AP3052" i="3"/>
  <c r="AQ3052" i="3"/>
  <c r="AR3052" i="3"/>
  <c r="AS3052" i="3"/>
  <c r="AT3052" i="3"/>
  <c r="AU3052" i="3"/>
  <c r="BC3052" i="3"/>
  <c r="C3053" i="3"/>
  <c r="D3053" i="3"/>
  <c r="E3053" i="3"/>
  <c r="F3053" i="3"/>
  <c r="G3053" i="3"/>
  <c r="H3053" i="3"/>
  <c r="J3053" i="3"/>
  <c r="K3053" i="3"/>
  <c r="L3053" i="3"/>
  <c r="M3053" i="3"/>
  <c r="AN3053" i="3"/>
  <c r="AO3053" i="3"/>
  <c r="AP3053" i="3"/>
  <c r="AQ3053" i="3"/>
  <c r="AR3053" i="3"/>
  <c r="AS3053" i="3"/>
  <c r="AT3053" i="3"/>
  <c r="AU3053" i="3"/>
  <c r="BC3053" i="3"/>
  <c r="C3054" i="3"/>
  <c r="D3054" i="3"/>
  <c r="E3054" i="3"/>
  <c r="F3054" i="3"/>
  <c r="G3054" i="3"/>
  <c r="H3054" i="3"/>
  <c r="J3054" i="3"/>
  <c r="K3054" i="3"/>
  <c r="L3054" i="3"/>
  <c r="M3054" i="3"/>
  <c r="AN3054" i="3"/>
  <c r="AO3054" i="3"/>
  <c r="AP3054" i="3"/>
  <c r="AQ3054" i="3"/>
  <c r="AR3054" i="3"/>
  <c r="AS3054" i="3"/>
  <c r="AT3054" i="3"/>
  <c r="AU3054" i="3"/>
  <c r="BC3054" i="3"/>
  <c r="C3055" i="3"/>
  <c r="D3055" i="3"/>
  <c r="E3055" i="3"/>
  <c r="F3055" i="3"/>
  <c r="G3055" i="3"/>
  <c r="H3055" i="3"/>
  <c r="J3055" i="3"/>
  <c r="K3055" i="3"/>
  <c r="L3055" i="3"/>
  <c r="M3055" i="3"/>
  <c r="AN3055" i="3"/>
  <c r="AO3055" i="3"/>
  <c r="AP3055" i="3"/>
  <c r="AQ3055" i="3"/>
  <c r="AR3055" i="3"/>
  <c r="AS3055" i="3"/>
  <c r="AT3055" i="3"/>
  <c r="AU3055" i="3"/>
  <c r="BC3055" i="3"/>
  <c r="C3056" i="3"/>
  <c r="D3056" i="3"/>
  <c r="E3056" i="3"/>
  <c r="F3056" i="3"/>
  <c r="G3056" i="3"/>
  <c r="H3056" i="3"/>
  <c r="J3056" i="3"/>
  <c r="K3056" i="3"/>
  <c r="L3056" i="3"/>
  <c r="M3056" i="3"/>
  <c r="AN3056" i="3"/>
  <c r="AO3056" i="3"/>
  <c r="AP3056" i="3"/>
  <c r="AQ3056" i="3"/>
  <c r="AR3056" i="3"/>
  <c r="AS3056" i="3"/>
  <c r="AT3056" i="3"/>
  <c r="AU3056" i="3"/>
  <c r="BC3056" i="3"/>
  <c r="C3057" i="3"/>
  <c r="D3057" i="3"/>
  <c r="E3057" i="3"/>
  <c r="F3057" i="3"/>
  <c r="G3057" i="3"/>
  <c r="H3057" i="3"/>
  <c r="J3057" i="3"/>
  <c r="K3057" i="3"/>
  <c r="L3057" i="3"/>
  <c r="M3057" i="3"/>
  <c r="AN3057" i="3"/>
  <c r="AO3057" i="3"/>
  <c r="AP3057" i="3"/>
  <c r="AQ3057" i="3"/>
  <c r="AR3057" i="3"/>
  <c r="AS3057" i="3"/>
  <c r="AT3057" i="3"/>
  <c r="AU3057" i="3"/>
  <c r="BC3057" i="3"/>
  <c r="C3058" i="3"/>
  <c r="D3058" i="3"/>
  <c r="E3058" i="3"/>
  <c r="F3058" i="3"/>
  <c r="G3058" i="3"/>
  <c r="H3058" i="3"/>
  <c r="J3058" i="3"/>
  <c r="K3058" i="3"/>
  <c r="L3058" i="3"/>
  <c r="M3058" i="3"/>
  <c r="AN3058" i="3"/>
  <c r="AO3058" i="3"/>
  <c r="AP3058" i="3"/>
  <c r="AQ3058" i="3"/>
  <c r="AR3058" i="3"/>
  <c r="AS3058" i="3"/>
  <c r="AT3058" i="3"/>
  <c r="AU3058" i="3"/>
  <c r="BC3058" i="3"/>
  <c r="C3059" i="3"/>
  <c r="D3059" i="3"/>
  <c r="E3059" i="3"/>
  <c r="F3059" i="3"/>
  <c r="G3059" i="3"/>
  <c r="H3059" i="3"/>
  <c r="J3059" i="3"/>
  <c r="K3059" i="3"/>
  <c r="L3059" i="3"/>
  <c r="M3059" i="3"/>
  <c r="AN3059" i="3"/>
  <c r="AO3059" i="3"/>
  <c r="AP3059" i="3"/>
  <c r="AQ3059" i="3"/>
  <c r="AR3059" i="3"/>
  <c r="AS3059" i="3"/>
  <c r="AT3059" i="3"/>
  <c r="AU3059" i="3"/>
  <c r="BC3059" i="3"/>
  <c r="C3060" i="3"/>
  <c r="D3060" i="3"/>
  <c r="E3060" i="3"/>
  <c r="F3060" i="3"/>
  <c r="G3060" i="3"/>
  <c r="H3060" i="3"/>
  <c r="J3060" i="3"/>
  <c r="K3060" i="3"/>
  <c r="L3060" i="3"/>
  <c r="M3060" i="3"/>
  <c r="AN3060" i="3"/>
  <c r="AO3060" i="3"/>
  <c r="AP3060" i="3"/>
  <c r="AQ3060" i="3"/>
  <c r="AR3060" i="3"/>
  <c r="AS3060" i="3"/>
  <c r="AT3060" i="3"/>
  <c r="AU3060" i="3"/>
  <c r="C3062" i="3"/>
  <c r="D3062" i="3"/>
  <c r="E3062" i="3"/>
  <c r="F3062" i="3"/>
  <c r="G3062" i="3"/>
  <c r="H3062" i="3"/>
  <c r="J3062" i="3"/>
  <c r="K3062" i="3"/>
  <c r="L3062" i="3"/>
  <c r="M3062" i="3"/>
  <c r="AN3062" i="3"/>
  <c r="AO3062" i="3"/>
  <c r="AP3062" i="3"/>
  <c r="AQ3062" i="3"/>
  <c r="AR3062" i="3"/>
  <c r="AS3062" i="3"/>
  <c r="AT3062" i="3"/>
  <c r="AU3062" i="3"/>
  <c r="BC3062" i="3"/>
  <c r="C3063" i="3"/>
  <c r="D3063" i="3"/>
  <c r="E3063" i="3"/>
  <c r="F3063" i="3"/>
  <c r="G3063" i="3"/>
  <c r="H3063" i="3"/>
  <c r="J3063" i="3"/>
  <c r="K3063" i="3"/>
  <c r="L3063" i="3"/>
  <c r="M3063" i="3"/>
  <c r="AN3063" i="3"/>
  <c r="AO3063" i="3"/>
  <c r="AP3063" i="3"/>
  <c r="AQ3063" i="3"/>
  <c r="AR3063" i="3"/>
  <c r="AS3063" i="3"/>
  <c r="AT3063" i="3"/>
  <c r="AU3063" i="3"/>
  <c r="BC3063" i="3"/>
  <c r="C3064" i="3"/>
  <c r="D3064" i="3"/>
  <c r="E3064" i="3"/>
  <c r="F3064" i="3"/>
  <c r="G3064" i="3"/>
  <c r="H3064" i="3"/>
  <c r="J3064" i="3"/>
  <c r="K3064" i="3"/>
  <c r="L3064" i="3"/>
  <c r="M3064" i="3"/>
  <c r="AN3064" i="3"/>
  <c r="AO3064" i="3"/>
  <c r="AP3064" i="3"/>
  <c r="AQ3064" i="3"/>
  <c r="AR3064" i="3"/>
  <c r="AS3064" i="3"/>
  <c r="AT3064" i="3"/>
  <c r="AU3064" i="3"/>
  <c r="BC3064" i="3"/>
  <c r="C3065" i="3"/>
  <c r="D3065" i="3"/>
  <c r="E3065" i="3"/>
  <c r="F3065" i="3"/>
  <c r="G3065" i="3"/>
  <c r="H3065" i="3"/>
  <c r="J3065" i="3"/>
  <c r="K3065" i="3"/>
  <c r="L3065" i="3"/>
  <c r="M3065" i="3"/>
  <c r="AN3065" i="3"/>
  <c r="AO3065" i="3"/>
  <c r="AP3065" i="3"/>
  <c r="AQ3065" i="3"/>
  <c r="AR3065" i="3"/>
  <c r="AS3065" i="3"/>
  <c r="AT3065" i="3"/>
  <c r="AU3065" i="3"/>
  <c r="BC3065" i="3"/>
  <c r="C3066" i="3"/>
  <c r="D3066" i="3"/>
  <c r="E3066" i="3"/>
  <c r="F3066" i="3"/>
  <c r="G3066" i="3"/>
  <c r="H3066" i="3"/>
  <c r="J3066" i="3"/>
  <c r="K3066" i="3"/>
  <c r="L3066" i="3"/>
  <c r="M3066" i="3"/>
  <c r="AN3066" i="3"/>
  <c r="AO3066" i="3"/>
  <c r="AP3066" i="3"/>
  <c r="AQ3066" i="3"/>
  <c r="AR3066" i="3"/>
  <c r="AS3066" i="3"/>
  <c r="AT3066" i="3"/>
  <c r="AU3066" i="3"/>
  <c r="BC3066" i="3"/>
  <c r="C3067" i="3"/>
  <c r="D3067" i="3"/>
  <c r="E3067" i="3"/>
  <c r="F3067" i="3"/>
  <c r="G3067" i="3"/>
  <c r="H3067" i="3"/>
  <c r="J3067" i="3"/>
  <c r="K3067" i="3"/>
  <c r="L3067" i="3"/>
  <c r="M3067" i="3"/>
  <c r="AN3067" i="3"/>
  <c r="AO3067" i="3"/>
  <c r="AP3067" i="3"/>
  <c r="AQ3067" i="3"/>
  <c r="AR3067" i="3"/>
  <c r="AS3067" i="3"/>
  <c r="AT3067" i="3"/>
  <c r="AU3067" i="3"/>
  <c r="BC3067" i="3"/>
  <c r="C3068" i="3"/>
  <c r="D3068" i="3"/>
  <c r="E3068" i="3"/>
  <c r="F3068" i="3"/>
  <c r="G3068" i="3"/>
  <c r="H3068" i="3"/>
  <c r="J3068" i="3"/>
  <c r="K3068" i="3"/>
  <c r="L3068" i="3"/>
  <c r="M3068" i="3"/>
  <c r="AN3068" i="3"/>
  <c r="AO3068" i="3"/>
  <c r="AP3068" i="3"/>
  <c r="AQ3068" i="3"/>
  <c r="AR3068" i="3"/>
  <c r="AS3068" i="3"/>
  <c r="AT3068" i="3"/>
  <c r="AU3068" i="3"/>
  <c r="BC3068" i="3"/>
  <c r="C3069" i="3"/>
  <c r="D3069" i="3"/>
  <c r="E3069" i="3"/>
  <c r="F3069" i="3"/>
  <c r="G3069" i="3"/>
  <c r="H3069" i="3"/>
  <c r="J3069" i="3"/>
  <c r="K3069" i="3"/>
  <c r="L3069" i="3"/>
  <c r="M3069" i="3"/>
  <c r="AN3069" i="3"/>
  <c r="AO3069" i="3"/>
  <c r="AP3069" i="3"/>
  <c r="AQ3069" i="3"/>
  <c r="AR3069" i="3"/>
  <c r="AS3069" i="3"/>
  <c r="AT3069" i="3"/>
  <c r="AU3069" i="3"/>
  <c r="BC3069" i="3"/>
  <c r="C3070" i="3"/>
  <c r="D3070" i="3"/>
  <c r="E3070" i="3"/>
  <c r="F3070" i="3"/>
  <c r="G3070" i="3"/>
  <c r="H3070" i="3"/>
  <c r="J3070" i="3"/>
  <c r="K3070" i="3"/>
  <c r="L3070" i="3"/>
  <c r="M3070" i="3"/>
  <c r="AN3070" i="3"/>
  <c r="AO3070" i="3"/>
  <c r="AP3070" i="3"/>
  <c r="AQ3070" i="3"/>
  <c r="AR3070" i="3"/>
  <c r="AS3070" i="3"/>
  <c r="AT3070" i="3"/>
  <c r="AU3070" i="3"/>
  <c r="BC3070" i="3"/>
  <c r="C3071" i="3"/>
  <c r="D3071" i="3"/>
  <c r="E3071" i="3"/>
  <c r="F3071" i="3"/>
  <c r="G3071" i="3"/>
  <c r="H3071" i="3"/>
  <c r="J3071" i="3"/>
  <c r="K3071" i="3"/>
  <c r="L3071" i="3"/>
  <c r="M3071" i="3"/>
  <c r="AN3071" i="3"/>
  <c r="AO3071" i="3"/>
  <c r="AP3071" i="3"/>
  <c r="AQ3071" i="3"/>
  <c r="AR3071" i="3"/>
  <c r="AS3071" i="3"/>
  <c r="AT3071" i="3"/>
  <c r="AU3071" i="3"/>
  <c r="BC3071" i="3"/>
  <c r="C3072" i="3"/>
  <c r="D3072" i="3"/>
  <c r="E3072" i="3"/>
  <c r="F3072" i="3"/>
  <c r="G3072" i="3"/>
  <c r="H3072" i="3"/>
  <c r="J3072" i="3"/>
  <c r="K3072" i="3"/>
  <c r="L3072" i="3"/>
  <c r="M3072" i="3"/>
  <c r="AN3072" i="3"/>
  <c r="AO3072" i="3"/>
  <c r="AP3072" i="3"/>
  <c r="AQ3072" i="3"/>
  <c r="AR3072" i="3"/>
  <c r="AS3072" i="3"/>
  <c r="AT3072" i="3"/>
  <c r="AU3072" i="3"/>
  <c r="BC3072" i="3"/>
  <c r="C3073" i="3"/>
  <c r="D3073" i="3"/>
  <c r="E3073" i="3"/>
  <c r="F3073" i="3"/>
  <c r="G3073" i="3"/>
  <c r="H3073" i="3"/>
  <c r="J3073" i="3"/>
  <c r="K3073" i="3"/>
  <c r="L3073" i="3"/>
  <c r="M3073" i="3"/>
  <c r="AN3073" i="3"/>
  <c r="AO3073" i="3"/>
  <c r="AP3073" i="3"/>
  <c r="AQ3073" i="3"/>
  <c r="AR3073" i="3"/>
  <c r="AS3073" i="3"/>
  <c r="AT3073" i="3"/>
  <c r="AU3073" i="3"/>
  <c r="BC3073" i="3"/>
  <c r="C3074" i="3"/>
  <c r="D3074" i="3"/>
  <c r="E3074" i="3"/>
  <c r="F3074" i="3"/>
  <c r="G3074" i="3"/>
  <c r="H3074" i="3"/>
  <c r="J3074" i="3"/>
  <c r="K3074" i="3"/>
  <c r="L3074" i="3"/>
  <c r="M3074" i="3"/>
  <c r="AN3074" i="3"/>
  <c r="AO3074" i="3"/>
  <c r="AP3074" i="3"/>
  <c r="AQ3074" i="3"/>
  <c r="AR3074" i="3"/>
  <c r="AS3074" i="3"/>
  <c r="AT3074" i="3"/>
  <c r="AU3074" i="3"/>
  <c r="BC3074" i="3"/>
  <c r="C3075" i="3"/>
  <c r="D3075" i="3"/>
  <c r="E3075" i="3"/>
  <c r="F3075" i="3"/>
  <c r="G3075" i="3"/>
  <c r="H3075" i="3"/>
  <c r="J3075" i="3"/>
  <c r="K3075" i="3"/>
  <c r="L3075" i="3"/>
  <c r="M3075" i="3"/>
  <c r="AN3075" i="3"/>
  <c r="AO3075" i="3"/>
  <c r="AP3075" i="3"/>
  <c r="AQ3075" i="3"/>
  <c r="AR3075" i="3"/>
  <c r="AS3075" i="3"/>
  <c r="AT3075" i="3"/>
  <c r="AU3075" i="3"/>
  <c r="BC3075" i="3"/>
  <c r="C3076" i="3"/>
  <c r="D3076" i="3"/>
  <c r="E3076" i="3"/>
  <c r="F3076" i="3"/>
  <c r="G3076" i="3"/>
  <c r="H3076" i="3"/>
  <c r="J3076" i="3"/>
  <c r="K3076" i="3"/>
  <c r="L3076" i="3"/>
  <c r="M3076" i="3"/>
  <c r="AN3076" i="3"/>
  <c r="AO3076" i="3"/>
  <c r="AP3076" i="3"/>
  <c r="AQ3076" i="3"/>
  <c r="AR3076" i="3"/>
  <c r="AS3076" i="3"/>
  <c r="AT3076" i="3"/>
  <c r="AU3076" i="3"/>
  <c r="BC3076" i="3"/>
  <c r="C3077" i="3"/>
  <c r="D3077" i="3"/>
  <c r="E3077" i="3"/>
  <c r="F3077" i="3"/>
  <c r="G3077" i="3"/>
  <c r="H3077" i="3"/>
  <c r="J3077" i="3"/>
  <c r="K3077" i="3"/>
  <c r="L3077" i="3"/>
  <c r="M3077" i="3"/>
  <c r="AN3077" i="3"/>
  <c r="AO3077" i="3"/>
  <c r="AP3077" i="3"/>
  <c r="AQ3077" i="3"/>
  <c r="AR3077" i="3"/>
  <c r="AS3077" i="3"/>
  <c r="AT3077" i="3"/>
  <c r="AU3077" i="3"/>
  <c r="BC3077" i="3"/>
  <c r="C3078" i="3"/>
  <c r="D3078" i="3"/>
  <c r="E3078" i="3"/>
  <c r="F3078" i="3"/>
  <c r="G3078" i="3"/>
  <c r="H3078" i="3"/>
  <c r="J3078" i="3"/>
  <c r="K3078" i="3"/>
  <c r="L3078" i="3"/>
  <c r="M3078" i="3"/>
  <c r="AN3078" i="3"/>
  <c r="AO3078" i="3"/>
  <c r="AP3078" i="3"/>
  <c r="AQ3078" i="3"/>
  <c r="AR3078" i="3"/>
  <c r="AS3078" i="3"/>
  <c r="AT3078" i="3"/>
  <c r="AU3078" i="3"/>
  <c r="BC3078" i="3"/>
  <c r="C3079" i="3"/>
  <c r="D3079" i="3"/>
  <c r="E3079" i="3"/>
  <c r="F3079" i="3"/>
  <c r="G3079" i="3"/>
  <c r="H3079" i="3"/>
  <c r="J3079" i="3"/>
  <c r="K3079" i="3"/>
  <c r="L3079" i="3"/>
  <c r="M3079" i="3"/>
  <c r="AN3079" i="3"/>
  <c r="AO3079" i="3"/>
  <c r="AP3079" i="3"/>
  <c r="AQ3079" i="3"/>
  <c r="AR3079" i="3"/>
  <c r="AS3079" i="3"/>
  <c r="AT3079" i="3"/>
  <c r="AU3079" i="3"/>
  <c r="BC3079" i="3"/>
  <c r="C3080" i="3"/>
  <c r="D3080" i="3"/>
  <c r="E3080" i="3"/>
  <c r="F3080" i="3"/>
  <c r="G3080" i="3"/>
  <c r="H3080" i="3"/>
  <c r="J3080" i="3"/>
  <c r="K3080" i="3"/>
  <c r="L3080" i="3"/>
  <c r="M3080" i="3"/>
  <c r="AN3080" i="3"/>
  <c r="AO3080" i="3"/>
  <c r="AP3080" i="3"/>
  <c r="AQ3080" i="3"/>
  <c r="AR3080" i="3"/>
  <c r="AS3080" i="3"/>
  <c r="AT3080" i="3"/>
  <c r="AU3080" i="3"/>
  <c r="BC3080" i="3"/>
  <c r="C3081" i="3"/>
  <c r="D3081" i="3"/>
  <c r="E3081" i="3"/>
  <c r="F3081" i="3"/>
  <c r="G3081" i="3"/>
  <c r="H3081" i="3"/>
  <c r="J3081" i="3"/>
  <c r="K3081" i="3"/>
  <c r="L3081" i="3"/>
  <c r="M3081" i="3"/>
  <c r="AN3081" i="3"/>
  <c r="AO3081" i="3"/>
  <c r="AP3081" i="3"/>
  <c r="AQ3081" i="3"/>
  <c r="AR3081" i="3"/>
  <c r="AS3081" i="3"/>
  <c r="AT3081" i="3"/>
  <c r="AU3081" i="3"/>
  <c r="BC3081" i="3"/>
  <c r="C3082" i="3"/>
  <c r="D3082" i="3"/>
  <c r="E3082" i="3"/>
  <c r="F3082" i="3"/>
  <c r="G3082" i="3"/>
  <c r="H3082" i="3"/>
  <c r="J3082" i="3"/>
  <c r="K3082" i="3"/>
  <c r="L3082" i="3"/>
  <c r="M3082" i="3"/>
  <c r="AN3082" i="3"/>
  <c r="AO3082" i="3"/>
  <c r="AP3082" i="3"/>
  <c r="AQ3082" i="3"/>
  <c r="AR3082" i="3"/>
  <c r="AS3082" i="3"/>
  <c r="AT3082" i="3"/>
  <c r="AU3082" i="3"/>
  <c r="BC3082" i="3"/>
  <c r="C3083" i="3"/>
  <c r="D3083" i="3"/>
  <c r="E3083" i="3"/>
  <c r="F3083" i="3"/>
  <c r="G3083" i="3"/>
  <c r="H3083" i="3"/>
  <c r="J3083" i="3"/>
  <c r="K3083" i="3"/>
  <c r="L3083" i="3"/>
  <c r="M3083" i="3"/>
  <c r="AN3083" i="3"/>
  <c r="AO3083" i="3"/>
  <c r="AP3083" i="3"/>
  <c r="AQ3083" i="3"/>
  <c r="AR3083" i="3"/>
  <c r="AS3083" i="3"/>
  <c r="AT3083" i="3"/>
  <c r="AU3083" i="3"/>
  <c r="BC3083" i="3"/>
  <c r="C3084" i="3"/>
  <c r="D3084" i="3"/>
  <c r="E3084" i="3"/>
  <c r="F3084" i="3"/>
  <c r="G3084" i="3"/>
  <c r="H3084" i="3"/>
  <c r="J3084" i="3"/>
  <c r="K3084" i="3"/>
  <c r="L3084" i="3"/>
  <c r="M3084" i="3"/>
  <c r="AN3084" i="3"/>
  <c r="AO3084" i="3"/>
  <c r="AP3084" i="3"/>
  <c r="AQ3084" i="3"/>
  <c r="AR3084" i="3"/>
  <c r="AS3084" i="3"/>
  <c r="AT3084" i="3"/>
  <c r="AU3084" i="3"/>
  <c r="BC3084" i="3"/>
  <c r="C3085" i="3"/>
  <c r="D3085" i="3"/>
  <c r="E3085" i="3"/>
  <c r="F3085" i="3"/>
  <c r="G3085" i="3"/>
  <c r="H3085" i="3"/>
  <c r="J3085" i="3"/>
  <c r="K3085" i="3"/>
  <c r="L3085" i="3"/>
  <c r="M3085" i="3"/>
  <c r="AN3085" i="3"/>
  <c r="AO3085" i="3"/>
  <c r="AP3085" i="3"/>
  <c r="AQ3085" i="3"/>
  <c r="AR3085" i="3"/>
  <c r="AS3085" i="3"/>
  <c r="AT3085" i="3"/>
  <c r="AU3085" i="3"/>
  <c r="BC3085" i="3"/>
  <c r="C3086" i="3"/>
  <c r="D3086" i="3"/>
  <c r="E3086" i="3"/>
  <c r="F3086" i="3"/>
  <c r="G3086" i="3"/>
  <c r="H3086" i="3"/>
  <c r="J3086" i="3"/>
  <c r="K3086" i="3"/>
  <c r="L3086" i="3"/>
  <c r="M3086" i="3"/>
  <c r="AN3086" i="3"/>
  <c r="AO3086" i="3"/>
  <c r="AP3086" i="3"/>
  <c r="AQ3086" i="3"/>
  <c r="AR3086" i="3"/>
  <c r="AS3086" i="3"/>
  <c r="AT3086" i="3"/>
  <c r="AU3086" i="3"/>
  <c r="BC3086" i="3"/>
  <c r="C3087" i="3"/>
  <c r="D3087" i="3"/>
  <c r="E3087" i="3"/>
  <c r="F3087" i="3"/>
  <c r="G3087" i="3"/>
  <c r="H3087" i="3"/>
  <c r="J3087" i="3"/>
  <c r="K3087" i="3"/>
  <c r="L3087" i="3"/>
  <c r="M3087" i="3"/>
  <c r="AN3087" i="3"/>
  <c r="AO3087" i="3"/>
  <c r="AP3087" i="3"/>
  <c r="AQ3087" i="3"/>
  <c r="AR3087" i="3"/>
  <c r="AS3087" i="3"/>
  <c r="AT3087" i="3"/>
  <c r="AU3087" i="3"/>
  <c r="BC3087" i="3"/>
  <c r="C3088" i="3"/>
  <c r="D3088" i="3"/>
  <c r="E3088" i="3"/>
  <c r="F3088" i="3"/>
  <c r="G3088" i="3"/>
  <c r="H3088" i="3"/>
  <c r="J3088" i="3"/>
  <c r="K3088" i="3"/>
  <c r="L3088" i="3"/>
  <c r="M3088" i="3"/>
  <c r="AN3088" i="3"/>
  <c r="AO3088" i="3"/>
  <c r="AP3088" i="3"/>
  <c r="AQ3088" i="3"/>
  <c r="AR3088" i="3"/>
  <c r="AS3088" i="3"/>
  <c r="AT3088" i="3"/>
  <c r="AU3088" i="3"/>
  <c r="BC3088" i="3"/>
  <c r="C3089" i="3"/>
  <c r="D3089" i="3"/>
  <c r="E3089" i="3"/>
  <c r="F3089" i="3"/>
  <c r="G3089" i="3"/>
  <c r="H3089" i="3"/>
  <c r="J3089" i="3"/>
  <c r="K3089" i="3"/>
  <c r="L3089" i="3"/>
  <c r="M3089" i="3"/>
  <c r="AN3089" i="3"/>
  <c r="AO3089" i="3"/>
  <c r="AP3089" i="3"/>
  <c r="AQ3089" i="3"/>
  <c r="AR3089" i="3"/>
  <c r="AS3089" i="3"/>
  <c r="AT3089" i="3"/>
  <c r="AU3089" i="3"/>
  <c r="BC3089" i="3"/>
  <c r="C3090" i="3"/>
  <c r="D3090" i="3"/>
  <c r="E3090" i="3"/>
  <c r="F3090" i="3"/>
  <c r="G3090" i="3"/>
  <c r="H3090" i="3"/>
  <c r="J3090" i="3"/>
  <c r="K3090" i="3"/>
  <c r="L3090" i="3"/>
  <c r="M3090" i="3"/>
  <c r="AN3090" i="3"/>
  <c r="AO3090" i="3"/>
  <c r="AP3090" i="3"/>
  <c r="AQ3090" i="3"/>
  <c r="AR3090" i="3"/>
  <c r="AS3090" i="3"/>
  <c r="AT3090" i="3"/>
  <c r="AU3090" i="3"/>
  <c r="BC3090" i="3"/>
  <c r="C3091" i="3"/>
  <c r="D3091" i="3"/>
  <c r="E3091" i="3"/>
  <c r="F3091" i="3"/>
  <c r="G3091" i="3"/>
  <c r="H3091" i="3"/>
  <c r="J3091" i="3"/>
  <c r="K3091" i="3"/>
  <c r="L3091" i="3"/>
  <c r="M3091" i="3"/>
  <c r="AN3091" i="3"/>
  <c r="AO3091" i="3"/>
  <c r="AP3091" i="3"/>
  <c r="AQ3091" i="3"/>
  <c r="AR3091" i="3"/>
  <c r="AS3091" i="3"/>
  <c r="AT3091" i="3"/>
  <c r="AU3091" i="3"/>
  <c r="BC3091" i="3"/>
  <c r="C3092" i="3"/>
  <c r="D3092" i="3"/>
  <c r="E3092" i="3"/>
  <c r="F3092" i="3"/>
  <c r="G3092" i="3"/>
  <c r="H3092" i="3"/>
  <c r="J3092" i="3"/>
  <c r="K3092" i="3"/>
  <c r="L3092" i="3"/>
  <c r="M3092" i="3"/>
  <c r="AN3092" i="3"/>
  <c r="AO3092" i="3"/>
  <c r="AP3092" i="3"/>
  <c r="AQ3092" i="3"/>
  <c r="AR3092" i="3"/>
  <c r="AS3092" i="3"/>
  <c r="AT3092" i="3"/>
  <c r="AU3092" i="3"/>
  <c r="BC3092" i="3"/>
  <c r="C3093" i="3"/>
  <c r="D3093" i="3"/>
  <c r="E3093" i="3"/>
  <c r="F3093" i="3"/>
  <c r="G3093" i="3"/>
  <c r="H3093" i="3"/>
  <c r="J3093" i="3"/>
  <c r="K3093" i="3"/>
  <c r="L3093" i="3"/>
  <c r="M3093" i="3"/>
  <c r="AN3093" i="3"/>
  <c r="AO3093" i="3"/>
  <c r="AP3093" i="3"/>
  <c r="AQ3093" i="3"/>
  <c r="AR3093" i="3"/>
  <c r="AS3093" i="3"/>
  <c r="AT3093" i="3"/>
  <c r="AU3093" i="3"/>
  <c r="BC3093" i="3"/>
  <c r="C3094" i="3"/>
  <c r="D3094" i="3"/>
  <c r="E3094" i="3"/>
  <c r="F3094" i="3"/>
  <c r="G3094" i="3"/>
  <c r="H3094" i="3"/>
  <c r="J3094" i="3"/>
  <c r="K3094" i="3"/>
  <c r="L3094" i="3"/>
  <c r="M3094" i="3"/>
  <c r="AN3094" i="3"/>
  <c r="AO3094" i="3"/>
  <c r="AP3094" i="3"/>
  <c r="AQ3094" i="3"/>
  <c r="AR3094" i="3"/>
  <c r="AS3094" i="3"/>
  <c r="AT3094" i="3"/>
  <c r="AU3094" i="3"/>
  <c r="BC3094" i="3"/>
  <c r="C3095" i="3"/>
  <c r="D3095" i="3"/>
  <c r="E3095" i="3"/>
  <c r="F3095" i="3"/>
  <c r="G3095" i="3"/>
  <c r="H3095" i="3"/>
  <c r="J3095" i="3"/>
  <c r="K3095" i="3"/>
  <c r="L3095" i="3"/>
  <c r="M3095" i="3"/>
  <c r="AN3095" i="3"/>
  <c r="AO3095" i="3"/>
  <c r="AP3095" i="3"/>
  <c r="AQ3095" i="3"/>
  <c r="AR3095" i="3"/>
  <c r="AS3095" i="3"/>
  <c r="AT3095" i="3"/>
  <c r="AU3095" i="3"/>
  <c r="BC3095" i="3"/>
  <c r="C3096" i="3"/>
  <c r="D3096" i="3"/>
  <c r="E3096" i="3"/>
  <c r="F3096" i="3"/>
  <c r="G3096" i="3"/>
  <c r="H3096" i="3"/>
  <c r="J3096" i="3"/>
  <c r="K3096" i="3"/>
  <c r="L3096" i="3"/>
  <c r="M3096" i="3"/>
  <c r="AN3096" i="3"/>
  <c r="AO3096" i="3"/>
  <c r="AP3096" i="3"/>
  <c r="AQ3096" i="3"/>
  <c r="AR3096" i="3"/>
  <c r="AS3096" i="3"/>
  <c r="AT3096" i="3"/>
  <c r="AU3096" i="3"/>
  <c r="BC3096" i="3"/>
  <c r="C3097" i="3"/>
  <c r="D3097" i="3"/>
  <c r="E3097" i="3"/>
  <c r="F3097" i="3"/>
  <c r="G3097" i="3"/>
  <c r="H3097" i="3"/>
  <c r="J3097" i="3"/>
  <c r="K3097" i="3"/>
  <c r="L3097" i="3"/>
  <c r="M3097" i="3"/>
  <c r="AN3097" i="3"/>
  <c r="AO3097" i="3"/>
  <c r="AP3097" i="3"/>
  <c r="AQ3097" i="3"/>
  <c r="AR3097" i="3"/>
  <c r="AS3097" i="3"/>
  <c r="AT3097" i="3"/>
  <c r="AU3097" i="3"/>
  <c r="BC3097" i="3"/>
  <c r="C3098" i="3"/>
  <c r="D3098" i="3"/>
  <c r="E3098" i="3"/>
  <c r="F3098" i="3"/>
  <c r="G3098" i="3"/>
  <c r="H3098" i="3"/>
  <c r="J3098" i="3"/>
  <c r="K3098" i="3"/>
  <c r="L3098" i="3"/>
  <c r="M3098" i="3"/>
  <c r="AN3098" i="3"/>
  <c r="AO3098" i="3"/>
  <c r="AP3098" i="3"/>
  <c r="AQ3098" i="3"/>
  <c r="AR3098" i="3"/>
  <c r="AS3098" i="3"/>
  <c r="AT3098" i="3"/>
  <c r="AU3098" i="3"/>
  <c r="BC3098" i="3"/>
  <c r="C3099" i="3"/>
  <c r="D3099" i="3"/>
  <c r="E3099" i="3"/>
  <c r="F3099" i="3"/>
  <c r="G3099" i="3"/>
  <c r="H3099" i="3"/>
  <c r="J3099" i="3"/>
  <c r="K3099" i="3"/>
  <c r="L3099" i="3"/>
  <c r="M3099" i="3"/>
  <c r="AN3099" i="3"/>
  <c r="AO3099" i="3"/>
  <c r="AP3099" i="3"/>
  <c r="AQ3099" i="3"/>
  <c r="AR3099" i="3"/>
  <c r="AS3099" i="3"/>
  <c r="AT3099" i="3"/>
  <c r="AU3099" i="3"/>
  <c r="BC3099" i="3"/>
  <c r="C3100" i="3"/>
  <c r="D3100" i="3"/>
  <c r="E3100" i="3"/>
  <c r="F3100" i="3"/>
  <c r="G3100" i="3"/>
  <c r="H3100" i="3"/>
  <c r="J3100" i="3"/>
  <c r="K3100" i="3"/>
  <c r="L3100" i="3"/>
  <c r="M3100" i="3"/>
  <c r="AN3100" i="3"/>
  <c r="AO3100" i="3"/>
  <c r="AP3100" i="3"/>
  <c r="AQ3100" i="3"/>
  <c r="AR3100" i="3"/>
  <c r="AS3100" i="3"/>
  <c r="AT3100" i="3"/>
  <c r="AU3100" i="3"/>
  <c r="BC3100" i="3"/>
  <c r="C3101" i="3"/>
  <c r="D3101" i="3"/>
  <c r="E3101" i="3"/>
  <c r="F3101" i="3"/>
  <c r="G3101" i="3"/>
  <c r="H3101" i="3"/>
  <c r="J3101" i="3"/>
  <c r="K3101" i="3"/>
  <c r="L3101" i="3"/>
  <c r="M3101" i="3"/>
  <c r="AN3101" i="3"/>
  <c r="AO3101" i="3"/>
  <c r="AP3101" i="3"/>
  <c r="AQ3101" i="3"/>
  <c r="AR3101" i="3"/>
  <c r="AS3101" i="3"/>
  <c r="AT3101" i="3"/>
  <c r="AU3101" i="3"/>
  <c r="C3103" i="3"/>
  <c r="D3103" i="3"/>
  <c r="E3103" i="3"/>
  <c r="F3103" i="3"/>
  <c r="G3103" i="3"/>
  <c r="H3103" i="3"/>
  <c r="J3103" i="3"/>
  <c r="K3103" i="3"/>
  <c r="L3103" i="3"/>
  <c r="M3103" i="3"/>
  <c r="AN3103" i="3"/>
  <c r="AO3103" i="3"/>
  <c r="AP3103" i="3"/>
  <c r="AQ3103" i="3"/>
  <c r="AR3103" i="3"/>
  <c r="AS3103" i="3"/>
  <c r="AT3103" i="3"/>
  <c r="AU3103" i="3"/>
  <c r="BC3103" i="3"/>
  <c r="C3104" i="3"/>
  <c r="D3104" i="3"/>
  <c r="E3104" i="3"/>
  <c r="F3104" i="3"/>
  <c r="G3104" i="3"/>
  <c r="H3104" i="3"/>
  <c r="J3104" i="3"/>
  <c r="K3104" i="3"/>
  <c r="L3104" i="3"/>
  <c r="M3104" i="3"/>
  <c r="AN3104" i="3"/>
  <c r="AO3104" i="3"/>
  <c r="AP3104" i="3"/>
  <c r="AQ3104" i="3"/>
  <c r="AR3104" i="3"/>
  <c r="AS3104" i="3"/>
  <c r="AT3104" i="3"/>
  <c r="AU3104" i="3"/>
  <c r="BC3104" i="3"/>
  <c r="C3105" i="3"/>
  <c r="D3105" i="3"/>
  <c r="E3105" i="3"/>
  <c r="F3105" i="3"/>
  <c r="G3105" i="3"/>
  <c r="H3105" i="3"/>
  <c r="J3105" i="3"/>
  <c r="K3105" i="3"/>
  <c r="L3105" i="3"/>
  <c r="M3105" i="3"/>
  <c r="AN3105" i="3"/>
  <c r="AO3105" i="3"/>
  <c r="AP3105" i="3"/>
  <c r="AQ3105" i="3"/>
  <c r="AR3105" i="3"/>
  <c r="AS3105" i="3"/>
  <c r="AT3105" i="3"/>
  <c r="AU3105" i="3"/>
  <c r="BC3105" i="3"/>
  <c r="C3106" i="3"/>
  <c r="D3106" i="3"/>
  <c r="E3106" i="3"/>
  <c r="F3106" i="3"/>
  <c r="G3106" i="3"/>
  <c r="H3106" i="3"/>
  <c r="J3106" i="3"/>
  <c r="K3106" i="3"/>
  <c r="L3106" i="3"/>
  <c r="M3106" i="3"/>
  <c r="AN3106" i="3"/>
  <c r="AO3106" i="3"/>
  <c r="AP3106" i="3"/>
  <c r="AQ3106" i="3"/>
  <c r="AR3106" i="3"/>
  <c r="AS3106" i="3"/>
  <c r="AT3106" i="3"/>
  <c r="AU3106" i="3"/>
  <c r="BC3106" i="3"/>
  <c r="C3107" i="3"/>
  <c r="D3107" i="3"/>
  <c r="E3107" i="3"/>
  <c r="F3107" i="3"/>
  <c r="G3107" i="3"/>
  <c r="H3107" i="3"/>
  <c r="J3107" i="3"/>
  <c r="K3107" i="3"/>
  <c r="L3107" i="3"/>
  <c r="M3107" i="3"/>
  <c r="AN3107" i="3"/>
  <c r="AO3107" i="3"/>
  <c r="AP3107" i="3"/>
  <c r="AQ3107" i="3"/>
  <c r="AR3107" i="3"/>
  <c r="AS3107" i="3"/>
  <c r="AT3107" i="3"/>
  <c r="AU3107" i="3"/>
  <c r="BC3107" i="3"/>
  <c r="C3108" i="3"/>
  <c r="D3108" i="3"/>
  <c r="E3108" i="3"/>
  <c r="F3108" i="3"/>
  <c r="G3108" i="3"/>
  <c r="H3108" i="3"/>
  <c r="J3108" i="3"/>
  <c r="K3108" i="3"/>
  <c r="L3108" i="3"/>
  <c r="M3108" i="3"/>
  <c r="AN3108" i="3"/>
  <c r="AO3108" i="3"/>
  <c r="AP3108" i="3"/>
  <c r="AQ3108" i="3"/>
  <c r="AR3108" i="3"/>
  <c r="AS3108" i="3"/>
  <c r="AT3108" i="3"/>
  <c r="AU3108" i="3"/>
  <c r="BC3108" i="3"/>
  <c r="C3109" i="3"/>
  <c r="D3109" i="3"/>
  <c r="E3109" i="3"/>
  <c r="F3109" i="3"/>
  <c r="G3109" i="3"/>
  <c r="H3109" i="3"/>
  <c r="J3109" i="3"/>
  <c r="K3109" i="3"/>
  <c r="L3109" i="3"/>
  <c r="M3109" i="3"/>
  <c r="AN3109" i="3"/>
  <c r="AO3109" i="3"/>
  <c r="AP3109" i="3"/>
  <c r="AQ3109" i="3"/>
  <c r="AR3109" i="3"/>
  <c r="AS3109" i="3"/>
  <c r="AT3109" i="3"/>
  <c r="AU3109" i="3"/>
  <c r="BC3109" i="3"/>
  <c r="C3110" i="3"/>
  <c r="D3110" i="3"/>
  <c r="E3110" i="3"/>
  <c r="F3110" i="3"/>
  <c r="G3110" i="3"/>
  <c r="H3110" i="3"/>
  <c r="J3110" i="3"/>
  <c r="K3110" i="3"/>
  <c r="L3110" i="3"/>
  <c r="M3110" i="3"/>
  <c r="AN3110" i="3"/>
  <c r="AO3110" i="3"/>
  <c r="AP3110" i="3"/>
  <c r="AQ3110" i="3"/>
  <c r="AR3110" i="3"/>
  <c r="AS3110" i="3"/>
  <c r="AT3110" i="3"/>
  <c r="AU3110" i="3"/>
  <c r="BC3110" i="3"/>
  <c r="C3111" i="3"/>
  <c r="D3111" i="3"/>
  <c r="E3111" i="3"/>
  <c r="F3111" i="3"/>
  <c r="G3111" i="3"/>
  <c r="H3111" i="3"/>
  <c r="J3111" i="3"/>
  <c r="K3111" i="3"/>
  <c r="L3111" i="3"/>
  <c r="M3111" i="3"/>
  <c r="AN3111" i="3"/>
  <c r="AO3111" i="3"/>
  <c r="AP3111" i="3"/>
  <c r="AQ3111" i="3"/>
  <c r="AR3111" i="3"/>
  <c r="AS3111" i="3"/>
  <c r="AT3111" i="3"/>
  <c r="AU3111" i="3"/>
  <c r="BC3111" i="3"/>
  <c r="C3112" i="3"/>
  <c r="D3112" i="3"/>
  <c r="E3112" i="3"/>
  <c r="F3112" i="3"/>
  <c r="G3112" i="3"/>
  <c r="H3112" i="3"/>
  <c r="J3112" i="3"/>
  <c r="K3112" i="3"/>
  <c r="L3112" i="3"/>
  <c r="M3112" i="3"/>
  <c r="AN3112" i="3"/>
  <c r="AO3112" i="3"/>
  <c r="AP3112" i="3"/>
  <c r="AQ3112" i="3"/>
  <c r="AR3112" i="3"/>
  <c r="AS3112" i="3"/>
  <c r="AT3112" i="3"/>
  <c r="AU3112" i="3"/>
  <c r="BC3112" i="3"/>
  <c r="C3113" i="3"/>
  <c r="D3113" i="3"/>
  <c r="E3113" i="3"/>
  <c r="F3113" i="3"/>
  <c r="G3113" i="3"/>
  <c r="H3113" i="3"/>
  <c r="J3113" i="3"/>
  <c r="K3113" i="3"/>
  <c r="L3113" i="3"/>
  <c r="M3113" i="3"/>
  <c r="AN3113" i="3"/>
  <c r="AO3113" i="3"/>
  <c r="AP3113" i="3"/>
  <c r="AQ3113" i="3"/>
  <c r="AR3113" i="3"/>
  <c r="AS3113" i="3"/>
  <c r="AT3113" i="3"/>
  <c r="AU3113" i="3"/>
  <c r="BC3113" i="3"/>
  <c r="C3114" i="3"/>
  <c r="D3114" i="3"/>
  <c r="E3114" i="3"/>
  <c r="F3114" i="3"/>
  <c r="G3114" i="3"/>
  <c r="H3114" i="3"/>
  <c r="J3114" i="3"/>
  <c r="K3114" i="3"/>
  <c r="L3114" i="3"/>
  <c r="M3114" i="3"/>
  <c r="AN3114" i="3"/>
  <c r="AO3114" i="3"/>
  <c r="AP3114" i="3"/>
  <c r="AQ3114" i="3"/>
  <c r="AR3114" i="3"/>
  <c r="AS3114" i="3"/>
  <c r="AT3114" i="3"/>
  <c r="AU3114" i="3"/>
  <c r="BC3114" i="3"/>
  <c r="C3115" i="3"/>
  <c r="D3115" i="3"/>
  <c r="E3115" i="3"/>
  <c r="F3115" i="3"/>
  <c r="G3115" i="3"/>
  <c r="H3115" i="3"/>
  <c r="J3115" i="3"/>
  <c r="K3115" i="3"/>
  <c r="L3115" i="3"/>
  <c r="M3115" i="3"/>
  <c r="AN3115" i="3"/>
  <c r="AO3115" i="3"/>
  <c r="AP3115" i="3"/>
  <c r="AQ3115" i="3"/>
  <c r="AR3115" i="3"/>
  <c r="AS3115" i="3"/>
  <c r="AT3115" i="3"/>
  <c r="AU3115" i="3"/>
  <c r="BC3115" i="3"/>
  <c r="C3116" i="3"/>
  <c r="D3116" i="3"/>
  <c r="E3116" i="3"/>
  <c r="F3116" i="3"/>
  <c r="G3116" i="3"/>
  <c r="H3116" i="3"/>
  <c r="J3116" i="3"/>
  <c r="K3116" i="3"/>
  <c r="L3116" i="3"/>
  <c r="M3116" i="3"/>
  <c r="AN3116" i="3"/>
  <c r="AO3116" i="3"/>
  <c r="AP3116" i="3"/>
  <c r="AQ3116" i="3"/>
  <c r="AR3116" i="3"/>
  <c r="AS3116" i="3"/>
  <c r="AT3116" i="3"/>
  <c r="AU3116" i="3"/>
  <c r="BC3116" i="3"/>
  <c r="C3117" i="3"/>
  <c r="D3117" i="3"/>
  <c r="E3117" i="3"/>
  <c r="F3117" i="3"/>
  <c r="G3117" i="3"/>
  <c r="H3117" i="3"/>
  <c r="J3117" i="3"/>
  <c r="K3117" i="3"/>
  <c r="L3117" i="3"/>
  <c r="M3117" i="3"/>
  <c r="AN3117" i="3"/>
  <c r="AO3117" i="3"/>
  <c r="AP3117" i="3"/>
  <c r="AQ3117" i="3"/>
  <c r="AR3117" i="3"/>
  <c r="AS3117" i="3"/>
  <c r="AT3117" i="3"/>
  <c r="AU3117" i="3"/>
  <c r="BC3117" i="3"/>
  <c r="C3118" i="3"/>
  <c r="D3118" i="3"/>
  <c r="E3118" i="3"/>
  <c r="F3118" i="3"/>
  <c r="G3118" i="3"/>
  <c r="H3118" i="3"/>
  <c r="J3118" i="3"/>
  <c r="K3118" i="3"/>
  <c r="L3118" i="3"/>
  <c r="M3118" i="3"/>
  <c r="AN3118" i="3"/>
  <c r="AO3118" i="3"/>
  <c r="AP3118" i="3"/>
  <c r="AQ3118" i="3"/>
  <c r="AR3118" i="3"/>
  <c r="AS3118" i="3"/>
  <c r="AT3118" i="3"/>
  <c r="AU3118" i="3"/>
  <c r="BC3118" i="3"/>
  <c r="C3119" i="3"/>
  <c r="D3119" i="3"/>
  <c r="E3119" i="3"/>
  <c r="F3119" i="3"/>
  <c r="G3119" i="3"/>
  <c r="H3119" i="3"/>
  <c r="J3119" i="3"/>
  <c r="K3119" i="3"/>
  <c r="L3119" i="3"/>
  <c r="M3119" i="3"/>
  <c r="AN3119" i="3"/>
  <c r="AO3119" i="3"/>
  <c r="AP3119" i="3"/>
  <c r="AQ3119" i="3"/>
  <c r="AR3119" i="3"/>
  <c r="AS3119" i="3"/>
  <c r="AT3119" i="3"/>
  <c r="AU3119" i="3"/>
  <c r="BC3119" i="3"/>
  <c r="C3120" i="3"/>
  <c r="D3120" i="3"/>
  <c r="E3120" i="3"/>
  <c r="F3120" i="3"/>
  <c r="G3120" i="3"/>
  <c r="H3120" i="3"/>
  <c r="J3120" i="3"/>
  <c r="K3120" i="3"/>
  <c r="L3120" i="3"/>
  <c r="M3120" i="3"/>
  <c r="AN3120" i="3"/>
  <c r="AO3120" i="3"/>
  <c r="AP3120" i="3"/>
  <c r="AQ3120" i="3"/>
  <c r="AR3120" i="3"/>
  <c r="AS3120" i="3"/>
  <c r="AT3120" i="3"/>
  <c r="AU3120" i="3"/>
  <c r="BC3120" i="3"/>
  <c r="C3121" i="3"/>
  <c r="D3121" i="3"/>
  <c r="E3121" i="3"/>
  <c r="F3121" i="3"/>
  <c r="G3121" i="3"/>
  <c r="H3121" i="3"/>
  <c r="J3121" i="3"/>
  <c r="K3121" i="3"/>
  <c r="L3121" i="3"/>
  <c r="M3121" i="3"/>
  <c r="AN3121" i="3"/>
  <c r="AO3121" i="3"/>
  <c r="AP3121" i="3"/>
  <c r="AQ3121" i="3"/>
  <c r="AR3121" i="3"/>
  <c r="AS3121" i="3"/>
  <c r="AT3121" i="3"/>
  <c r="AU3121" i="3"/>
  <c r="BC3121" i="3"/>
  <c r="C3122" i="3"/>
  <c r="D3122" i="3"/>
  <c r="E3122" i="3"/>
  <c r="F3122" i="3"/>
  <c r="G3122" i="3"/>
  <c r="H3122" i="3"/>
  <c r="J3122" i="3"/>
  <c r="K3122" i="3"/>
  <c r="L3122" i="3"/>
  <c r="M3122" i="3"/>
  <c r="AN3122" i="3"/>
  <c r="AO3122" i="3"/>
  <c r="AP3122" i="3"/>
  <c r="AQ3122" i="3"/>
  <c r="AR3122" i="3"/>
  <c r="AS3122" i="3"/>
  <c r="AT3122" i="3"/>
  <c r="AU3122" i="3"/>
  <c r="BC3122" i="3"/>
  <c r="C3123" i="3"/>
  <c r="D3123" i="3"/>
  <c r="E3123" i="3"/>
  <c r="F3123" i="3"/>
  <c r="G3123" i="3"/>
  <c r="H3123" i="3"/>
  <c r="J3123" i="3"/>
  <c r="K3123" i="3"/>
  <c r="L3123" i="3"/>
  <c r="M3123" i="3"/>
  <c r="AN3123" i="3"/>
  <c r="AO3123" i="3"/>
  <c r="AP3123" i="3"/>
  <c r="AQ3123" i="3"/>
  <c r="AR3123" i="3"/>
  <c r="AS3123" i="3"/>
  <c r="AT3123" i="3"/>
  <c r="AU3123" i="3"/>
  <c r="BC3123" i="3"/>
  <c r="C3124" i="3"/>
  <c r="D3124" i="3"/>
  <c r="E3124" i="3"/>
  <c r="F3124" i="3"/>
  <c r="G3124" i="3"/>
  <c r="H3124" i="3"/>
  <c r="J3124" i="3"/>
  <c r="K3124" i="3"/>
  <c r="L3124" i="3"/>
  <c r="M3124" i="3"/>
  <c r="AN3124" i="3"/>
  <c r="AO3124" i="3"/>
  <c r="AP3124" i="3"/>
  <c r="AQ3124" i="3"/>
  <c r="AR3124" i="3"/>
  <c r="AS3124" i="3"/>
  <c r="AT3124" i="3"/>
  <c r="AU3124" i="3"/>
  <c r="BC3124" i="3"/>
  <c r="C3125" i="3"/>
  <c r="D3125" i="3"/>
  <c r="E3125" i="3"/>
  <c r="F3125" i="3"/>
  <c r="G3125" i="3"/>
  <c r="H3125" i="3"/>
  <c r="J3125" i="3"/>
  <c r="K3125" i="3"/>
  <c r="L3125" i="3"/>
  <c r="M3125" i="3"/>
  <c r="AN3125" i="3"/>
  <c r="AO3125" i="3"/>
  <c r="AP3125" i="3"/>
  <c r="AQ3125" i="3"/>
  <c r="AR3125" i="3"/>
  <c r="AS3125" i="3"/>
  <c r="AT3125" i="3"/>
  <c r="AU3125" i="3"/>
  <c r="BC3125" i="3"/>
  <c r="C3126" i="3"/>
  <c r="D3126" i="3"/>
  <c r="E3126" i="3"/>
  <c r="F3126" i="3"/>
  <c r="G3126" i="3"/>
  <c r="H3126" i="3"/>
  <c r="J3126" i="3"/>
  <c r="K3126" i="3"/>
  <c r="L3126" i="3"/>
  <c r="M3126" i="3"/>
  <c r="AN3126" i="3"/>
  <c r="AO3126" i="3"/>
  <c r="AP3126" i="3"/>
  <c r="AQ3126" i="3"/>
  <c r="AR3126" i="3"/>
  <c r="AS3126" i="3"/>
  <c r="AT3126" i="3"/>
  <c r="AU3126" i="3"/>
  <c r="BC3126" i="3"/>
  <c r="C3127" i="3"/>
  <c r="D3127" i="3"/>
  <c r="E3127" i="3"/>
  <c r="F3127" i="3"/>
  <c r="G3127" i="3"/>
  <c r="H3127" i="3"/>
  <c r="J3127" i="3"/>
  <c r="K3127" i="3"/>
  <c r="L3127" i="3"/>
  <c r="M3127" i="3"/>
  <c r="AN3127" i="3"/>
  <c r="AO3127" i="3"/>
  <c r="AP3127" i="3"/>
  <c r="AQ3127" i="3"/>
  <c r="AR3127" i="3"/>
  <c r="AS3127" i="3"/>
  <c r="AT3127" i="3"/>
  <c r="AU3127" i="3"/>
  <c r="BC3127" i="3"/>
  <c r="C3128" i="3"/>
  <c r="D3128" i="3"/>
  <c r="E3128" i="3"/>
  <c r="F3128" i="3"/>
  <c r="G3128" i="3"/>
  <c r="H3128" i="3"/>
  <c r="J3128" i="3"/>
  <c r="K3128" i="3"/>
  <c r="L3128" i="3"/>
  <c r="M3128" i="3"/>
  <c r="AN3128" i="3"/>
  <c r="AO3128" i="3"/>
  <c r="AP3128" i="3"/>
  <c r="AQ3128" i="3"/>
  <c r="AR3128" i="3"/>
  <c r="AS3128" i="3"/>
  <c r="AT3128" i="3"/>
  <c r="AU3128" i="3"/>
  <c r="BC3128" i="3"/>
  <c r="C3129" i="3"/>
  <c r="D3129" i="3"/>
  <c r="E3129" i="3"/>
  <c r="F3129" i="3"/>
  <c r="G3129" i="3"/>
  <c r="H3129" i="3"/>
  <c r="J3129" i="3"/>
  <c r="K3129" i="3"/>
  <c r="L3129" i="3"/>
  <c r="M3129" i="3"/>
  <c r="AN3129" i="3"/>
  <c r="AO3129" i="3"/>
  <c r="AP3129" i="3"/>
  <c r="AQ3129" i="3"/>
  <c r="AR3129" i="3"/>
  <c r="AS3129" i="3"/>
  <c r="AT3129" i="3"/>
  <c r="AU3129" i="3"/>
  <c r="BC3129" i="3"/>
  <c r="C3130" i="3"/>
  <c r="D3130" i="3"/>
  <c r="E3130" i="3"/>
  <c r="F3130" i="3"/>
  <c r="G3130" i="3"/>
  <c r="H3130" i="3"/>
  <c r="J3130" i="3"/>
  <c r="K3130" i="3"/>
  <c r="L3130" i="3"/>
  <c r="M3130" i="3"/>
  <c r="AN3130" i="3"/>
  <c r="AO3130" i="3"/>
  <c r="AP3130" i="3"/>
  <c r="AQ3130" i="3"/>
  <c r="AR3130" i="3"/>
  <c r="AS3130" i="3"/>
  <c r="AT3130" i="3"/>
  <c r="AU3130" i="3"/>
  <c r="BC3130" i="3"/>
  <c r="C3131" i="3"/>
  <c r="D3131" i="3"/>
  <c r="E3131" i="3"/>
  <c r="F3131" i="3"/>
  <c r="G3131" i="3"/>
  <c r="H3131" i="3"/>
  <c r="J3131" i="3"/>
  <c r="K3131" i="3"/>
  <c r="L3131" i="3"/>
  <c r="M3131" i="3"/>
  <c r="AN3131" i="3"/>
  <c r="AO3131" i="3"/>
  <c r="AP3131" i="3"/>
  <c r="AQ3131" i="3"/>
  <c r="AR3131" i="3"/>
  <c r="AS3131" i="3"/>
  <c r="AT3131" i="3"/>
  <c r="AU3131" i="3"/>
  <c r="BC3131" i="3"/>
  <c r="C3132" i="3"/>
  <c r="D3132" i="3"/>
  <c r="E3132" i="3"/>
  <c r="F3132" i="3"/>
  <c r="G3132" i="3"/>
  <c r="H3132" i="3"/>
  <c r="J3132" i="3"/>
  <c r="K3132" i="3"/>
  <c r="L3132" i="3"/>
  <c r="M3132" i="3"/>
  <c r="AN3132" i="3"/>
  <c r="AO3132" i="3"/>
  <c r="AP3132" i="3"/>
  <c r="AQ3132" i="3"/>
  <c r="AR3132" i="3"/>
  <c r="AS3132" i="3"/>
  <c r="AT3132" i="3"/>
  <c r="AU3132" i="3"/>
  <c r="BC3132" i="3"/>
  <c r="C3133" i="3"/>
  <c r="D3133" i="3"/>
  <c r="E3133" i="3"/>
  <c r="F3133" i="3"/>
  <c r="G3133" i="3"/>
  <c r="H3133" i="3"/>
  <c r="J3133" i="3"/>
  <c r="K3133" i="3"/>
  <c r="L3133" i="3"/>
  <c r="M3133" i="3"/>
  <c r="AN3133" i="3"/>
  <c r="AO3133" i="3"/>
  <c r="AP3133" i="3"/>
  <c r="AQ3133" i="3"/>
  <c r="AR3133" i="3"/>
  <c r="AS3133" i="3"/>
  <c r="AT3133" i="3"/>
  <c r="AU3133" i="3"/>
  <c r="BC3133" i="3"/>
  <c r="C3134" i="3"/>
  <c r="D3134" i="3"/>
  <c r="E3134" i="3"/>
  <c r="F3134" i="3"/>
  <c r="G3134" i="3"/>
  <c r="H3134" i="3"/>
  <c r="J3134" i="3"/>
  <c r="K3134" i="3"/>
  <c r="L3134" i="3"/>
  <c r="M3134" i="3"/>
  <c r="AN3134" i="3"/>
  <c r="AO3134" i="3"/>
  <c r="AP3134" i="3"/>
  <c r="AQ3134" i="3"/>
  <c r="AR3134" i="3"/>
  <c r="AS3134" i="3"/>
  <c r="AT3134" i="3"/>
  <c r="AU3134" i="3"/>
  <c r="BC3134" i="3"/>
  <c r="C3135" i="3"/>
  <c r="D3135" i="3"/>
  <c r="E3135" i="3"/>
  <c r="F3135" i="3"/>
  <c r="G3135" i="3"/>
  <c r="H3135" i="3"/>
  <c r="J3135" i="3"/>
  <c r="K3135" i="3"/>
  <c r="L3135" i="3"/>
  <c r="M3135" i="3"/>
  <c r="AN3135" i="3"/>
  <c r="AO3135" i="3"/>
  <c r="AP3135" i="3"/>
  <c r="AQ3135" i="3"/>
  <c r="AR3135" i="3"/>
  <c r="AS3135" i="3"/>
  <c r="AT3135" i="3"/>
  <c r="AU3135" i="3"/>
  <c r="BC3135" i="3"/>
  <c r="C3136" i="3"/>
  <c r="D3136" i="3"/>
  <c r="E3136" i="3"/>
  <c r="F3136" i="3"/>
  <c r="G3136" i="3"/>
  <c r="H3136" i="3"/>
  <c r="J3136" i="3"/>
  <c r="K3136" i="3"/>
  <c r="L3136" i="3"/>
  <c r="M3136" i="3"/>
  <c r="AN3136" i="3"/>
  <c r="AO3136" i="3"/>
  <c r="AP3136" i="3"/>
  <c r="AQ3136" i="3"/>
  <c r="AR3136" i="3"/>
  <c r="AS3136" i="3"/>
  <c r="AT3136" i="3"/>
  <c r="AU3136" i="3"/>
  <c r="BC3136" i="3"/>
  <c r="C3137" i="3"/>
  <c r="D3137" i="3"/>
  <c r="E3137" i="3"/>
  <c r="F3137" i="3"/>
  <c r="G3137" i="3"/>
  <c r="H3137" i="3"/>
  <c r="J3137" i="3"/>
  <c r="K3137" i="3"/>
  <c r="L3137" i="3"/>
  <c r="M3137" i="3"/>
  <c r="AN3137" i="3"/>
  <c r="AO3137" i="3"/>
  <c r="AP3137" i="3"/>
  <c r="AQ3137" i="3"/>
  <c r="AR3137" i="3"/>
  <c r="AS3137" i="3"/>
  <c r="AT3137" i="3"/>
  <c r="AU3137" i="3"/>
  <c r="BC3137" i="3"/>
  <c r="C3138" i="3"/>
  <c r="D3138" i="3"/>
  <c r="E3138" i="3"/>
  <c r="F3138" i="3"/>
  <c r="G3138" i="3"/>
  <c r="H3138" i="3"/>
  <c r="J3138" i="3"/>
  <c r="K3138" i="3"/>
  <c r="L3138" i="3"/>
  <c r="M3138" i="3"/>
  <c r="AN3138" i="3"/>
  <c r="AO3138" i="3"/>
  <c r="AP3138" i="3"/>
  <c r="AQ3138" i="3"/>
  <c r="AR3138" i="3"/>
  <c r="AS3138" i="3"/>
  <c r="AT3138" i="3"/>
  <c r="AU3138" i="3"/>
  <c r="BC3138" i="3"/>
  <c r="C3139" i="3"/>
  <c r="D3139" i="3"/>
  <c r="E3139" i="3"/>
  <c r="F3139" i="3"/>
  <c r="G3139" i="3"/>
  <c r="H3139" i="3"/>
  <c r="J3139" i="3"/>
  <c r="K3139" i="3"/>
  <c r="L3139" i="3"/>
  <c r="M3139" i="3"/>
  <c r="AN3139" i="3"/>
  <c r="AO3139" i="3"/>
  <c r="AP3139" i="3"/>
  <c r="AQ3139" i="3"/>
  <c r="AR3139" i="3"/>
  <c r="AS3139" i="3"/>
  <c r="AT3139" i="3"/>
  <c r="AU3139" i="3"/>
  <c r="BC3139" i="3"/>
  <c r="C3140" i="3"/>
  <c r="D3140" i="3"/>
  <c r="E3140" i="3"/>
  <c r="F3140" i="3"/>
  <c r="G3140" i="3"/>
  <c r="H3140" i="3"/>
  <c r="J3140" i="3"/>
  <c r="K3140" i="3"/>
  <c r="L3140" i="3"/>
  <c r="M3140" i="3"/>
  <c r="AN3140" i="3"/>
  <c r="AO3140" i="3"/>
  <c r="AP3140" i="3"/>
  <c r="AQ3140" i="3"/>
  <c r="AR3140" i="3"/>
  <c r="AS3140" i="3"/>
  <c r="AT3140" i="3"/>
  <c r="AU3140" i="3"/>
  <c r="BC3140" i="3"/>
  <c r="C3141" i="3"/>
  <c r="D3141" i="3"/>
  <c r="E3141" i="3"/>
  <c r="F3141" i="3"/>
  <c r="G3141" i="3"/>
  <c r="H3141" i="3"/>
  <c r="J3141" i="3"/>
  <c r="K3141" i="3"/>
  <c r="L3141" i="3"/>
  <c r="M3141" i="3"/>
  <c r="AN3141" i="3"/>
  <c r="AO3141" i="3"/>
  <c r="AP3141" i="3"/>
  <c r="AQ3141" i="3"/>
  <c r="AR3141" i="3"/>
  <c r="AS3141" i="3"/>
  <c r="AT3141" i="3"/>
  <c r="AU3141" i="3"/>
  <c r="BC3141" i="3"/>
  <c r="C3142" i="3"/>
  <c r="D3142" i="3"/>
  <c r="E3142" i="3"/>
  <c r="F3142" i="3"/>
  <c r="G3142" i="3"/>
  <c r="H3142" i="3"/>
  <c r="J3142" i="3"/>
  <c r="K3142" i="3"/>
  <c r="L3142" i="3"/>
  <c r="M3142" i="3"/>
  <c r="AN3142" i="3"/>
  <c r="AO3142" i="3"/>
  <c r="AP3142" i="3"/>
  <c r="AQ3142" i="3"/>
  <c r="AR3142" i="3"/>
  <c r="AS3142" i="3"/>
  <c r="AT3142" i="3"/>
  <c r="AU3142" i="3"/>
  <c r="BC3142" i="3"/>
  <c r="C3143" i="3"/>
  <c r="D3143" i="3"/>
  <c r="E3143" i="3"/>
  <c r="F3143" i="3"/>
  <c r="G3143" i="3"/>
  <c r="H3143" i="3"/>
  <c r="J3143" i="3"/>
  <c r="K3143" i="3"/>
  <c r="L3143" i="3"/>
  <c r="M3143" i="3"/>
  <c r="AN3143" i="3"/>
  <c r="AO3143" i="3"/>
  <c r="AP3143" i="3"/>
  <c r="AQ3143" i="3"/>
  <c r="AR3143" i="3"/>
  <c r="AS3143" i="3"/>
  <c r="AT3143" i="3"/>
  <c r="AU3143" i="3"/>
  <c r="BC3143" i="3"/>
  <c r="C3144" i="3"/>
  <c r="D3144" i="3"/>
  <c r="E3144" i="3"/>
  <c r="F3144" i="3"/>
  <c r="G3144" i="3"/>
  <c r="H3144" i="3"/>
  <c r="J3144" i="3"/>
  <c r="K3144" i="3"/>
  <c r="L3144" i="3"/>
  <c r="M3144" i="3"/>
  <c r="AN3144" i="3"/>
  <c r="AO3144" i="3"/>
  <c r="AP3144" i="3"/>
  <c r="AQ3144" i="3"/>
  <c r="AR3144" i="3"/>
  <c r="AS3144" i="3"/>
  <c r="AT3144" i="3"/>
  <c r="AU3144" i="3"/>
  <c r="BC3144" i="3"/>
  <c r="C3145" i="3"/>
  <c r="D3145" i="3"/>
  <c r="E3145" i="3"/>
  <c r="F3145" i="3"/>
  <c r="G3145" i="3"/>
  <c r="H3145" i="3"/>
  <c r="J3145" i="3"/>
  <c r="K3145" i="3"/>
  <c r="L3145" i="3"/>
  <c r="M3145" i="3"/>
  <c r="AN3145" i="3"/>
  <c r="AO3145" i="3"/>
  <c r="AP3145" i="3"/>
  <c r="AQ3145" i="3"/>
  <c r="AR3145" i="3"/>
  <c r="AS3145" i="3"/>
  <c r="AT3145" i="3"/>
  <c r="AU3145" i="3"/>
  <c r="BC3145" i="3"/>
  <c r="C3146" i="3"/>
  <c r="D3146" i="3"/>
  <c r="E3146" i="3"/>
  <c r="F3146" i="3"/>
  <c r="G3146" i="3"/>
  <c r="H3146" i="3"/>
  <c r="J3146" i="3"/>
  <c r="K3146" i="3"/>
  <c r="L3146" i="3"/>
  <c r="M3146" i="3"/>
  <c r="AN3146" i="3"/>
  <c r="AO3146" i="3"/>
  <c r="AP3146" i="3"/>
  <c r="AQ3146" i="3"/>
  <c r="AR3146" i="3"/>
  <c r="AS3146" i="3"/>
  <c r="AT3146" i="3"/>
  <c r="AU3146" i="3"/>
  <c r="BC3146" i="3"/>
  <c r="C3147" i="3"/>
  <c r="D3147" i="3"/>
  <c r="E3147" i="3"/>
  <c r="F3147" i="3"/>
  <c r="G3147" i="3"/>
  <c r="H3147" i="3"/>
  <c r="J3147" i="3"/>
  <c r="K3147" i="3"/>
  <c r="L3147" i="3"/>
  <c r="M3147" i="3"/>
  <c r="AN3147" i="3"/>
  <c r="AO3147" i="3"/>
  <c r="AP3147" i="3"/>
  <c r="AQ3147" i="3"/>
  <c r="AR3147" i="3"/>
  <c r="AS3147" i="3"/>
  <c r="AT3147" i="3"/>
  <c r="AU3147" i="3"/>
  <c r="BC3147" i="3"/>
  <c r="C3148" i="3"/>
  <c r="D3148" i="3"/>
  <c r="E3148" i="3"/>
  <c r="F3148" i="3"/>
  <c r="G3148" i="3"/>
  <c r="H3148" i="3"/>
  <c r="J3148" i="3"/>
  <c r="K3148" i="3"/>
  <c r="L3148" i="3"/>
  <c r="M3148" i="3"/>
  <c r="AN3148" i="3"/>
  <c r="AO3148" i="3"/>
  <c r="AP3148" i="3"/>
  <c r="AQ3148" i="3"/>
  <c r="AR3148" i="3"/>
  <c r="AS3148" i="3"/>
  <c r="AT3148" i="3"/>
  <c r="AU3148" i="3"/>
  <c r="BC3148" i="3"/>
  <c r="C3149" i="3"/>
  <c r="D3149" i="3"/>
  <c r="E3149" i="3"/>
  <c r="F3149" i="3"/>
  <c r="G3149" i="3"/>
  <c r="H3149" i="3"/>
  <c r="J3149" i="3"/>
  <c r="K3149" i="3"/>
  <c r="L3149" i="3"/>
  <c r="M3149" i="3"/>
  <c r="AN3149" i="3"/>
  <c r="AO3149" i="3"/>
  <c r="AP3149" i="3"/>
  <c r="AQ3149" i="3"/>
  <c r="AR3149" i="3"/>
  <c r="AS3149" i="3"/>
  <c r="AT3149" i="3"/>
  <c r="AU3149" i="3"/>
  <c r="BC3149" i="3"/>
  <c r="C3150" i="3"/>
  <c r="D3150" i="3"/>
  <c r="E3150" i="3"/>
  <c r="F3150" i="3"/>
  <c r="G3150" i="3"/>
  <c r="H3150" i="3"/>
  <c r="J3150" i="3"/>
  <c r="K3150" i="3"/>
  <c r="L3150" i="3"/>
  <c r="M3150" i="3"/>
  <c r="AN3150" i="3"/>
  <c r="AO3150" i="3"/>
  <c r="AP3150" i="3"/>
  <c r="AQ3150" i="3"/>
  <c r="AR3150" i="3"/>
  <c r="AS3150" i="3"/>
  <c r="AT3150" i="3"/>
  <c r="AU3150" i="3"/>
  <c r="BC3150" i="3"/>
  <c r="C3151" i="3"/>
  <c r="D3151" i="3"/>
  <c r="E3151" i="3"/>
  <c r="F3151" i="3"/>
  <c r="G3151" i="3"/>
  <c r="H3151" i="3"/>
  <c r="J3151" i="3"/>
  <c r="K3151" i="3"/>
  <c r="L3151" i="3"/>
  <c r="M3151" i="3"/>
  <c r="AN3151" i="3"/>
  <c r="AO3151" i="3"/>
  <c r="AP3151" i="3"/>
  <c r="AQ3151" i="3"/>
  <c r="AR3151" i="3"/>
  <c r="AS3151" i="3"/>
  <c r="AT3151" i="3"/>
  <c r="AU3151" i="3"/>
  <c r="BC3151" i="3"/>
  <c r="C3152" i="3"/>
  <c r="D3152" i="3"/>
  <c r="E3152" i="3"/>
  <c r="F3152" i="3"/>
  <c r="G3152" i="3"/>
  <c r="H3152" i="3"/>
  <c r="J3152" i="3"/>
  <c r="K3152" i="3"/>
  <c r="L3152" i="3"/>
  <c r="M3152" i="3"/>
  <c r="AN3152" i="3"/>
  <c r="AO3152" i="3"/>
  <c r="AP3152" i="3"/>
  <c r="AQ3152" i="3"/>
  <c r="AR3152" i="3"/>
  <c r="AS3152" i="3"/>
  <c r="AT3152" i="3"/>
  <c r="AU3152" i="3"/>
  <c r="BC3152" i="3"/>
  <c r="C3153" i="3"/>
  <c r="D3153" i="3"/>
  <c r="E3153" i="3"/>
  <c r="F3153" i="3"/>
  <c r="G3153" i="3"/>
  <c r="H3153" i="3"/>
  <c r="J3153" i="3"/>
  <c r="K3153" i="3"/>
  <c r="L3153" i="3"/>
  <c r="M3153" i="3"/>
  <c r="AN3153" i="3"/>
  <c r="AO3153" i="3"/>
  <c r="AP3153" i="3"/>
  <c r="AQ3153" i="3"/>
  <c r="AR3153" i="3"/>
  <c r="AS3153" i="3"/>
  <c r="AT3153" i="3"/>
  <c r="AU3153" i="3"/>
  <c r="BC3153" i="3"/>
  <c r="C3154" i="3"/>
  <c r="D3154" i="3"/>
  <c r="E3154" i="3"/>
  <c r="F3154" i="3"/>
  <c r="G3154" i="3"/>
  <c r="H3154" i="3"/>
  <c r="J3154" i="3"/>
  <c r="K3154" i="3"/>
  <c r="L3154" i="3"/>
  <c r="M3154" i="3"/>
  <c r="AN3154" i="3"/>
  <c r="AO3154" i="3"/>
  <c r="AP3154" i="3"/>
  <c r="AQ3154" i="3"/>
  <c r="AR3154" i="3"/>
  <c r="AS3154" i="3"/>
  <c r="AT3154" i="3"/>
  <c r="AU3154" i="3"/>
  <c r="BC3154" i="3"/>
  <c r="C3155" i="3"/>
  <c r="D3155" i="3"/>
  <c r="E3155" i="3"/>
  <c r="F3155" i="3"/>
  <c r="G3155" i="3"/>
  <c r="H3155" i="3"/>
  <c r="J3155" i="3"/>
  <c r="K3155" i="3"/>
  <c r="L3155" i="3"/>
  <c r="M3155" i="3"/>
  <c r="AN3155" i="3"/>
  <c r="AO3155" i="3"/>
  <c r="AP3155" i="3"/>
  <c r="AQ3155" i="3"/>
  <c r="AR3155" i="3"/>
  <c r="AS3155" i="3"/>
  <c r="AT3155" i="3"/>
  <c r="AU3155" i="3"/>
  <c r="BC3155" i="3"/>
  <c r="C3156" i="3"/>
  <c r="D3156" i="3"/>
  <c r="E3156" i="3"/>
  <c r="F3156" i="3"/>
  <c r="G3156" i="3"/>
  <c r="H3156" i="3"/>
  <c r="J3156" i="3"/>
  <c r="K3156" i="3"/>
  <c r="L3156" i="3"/>
  <c r="M3156" i="3"/>
  <c r="AN3156" i="3"/>
  <c r="AO3156" i="3"/>
  <c r="AP3156" i="3"/>
  <c r="AQ3156" i="3"/>
  <c r="AR3156" i="3"/>
  <c r="AS3156" i="3"/>
  <c r="AT3156" i="3"/>
  <c r="AU3156" i="3"/>
  <c r="BC3156" i="3"/>
  <c r="C3157" i="3"/>
  <c r="D3157" i="3"/>
  <c r="E3157" i="3"/>
  <c r="F3157" i="3"/>
  <c r="G3157" i="3"/>
  <c r="H3157" i="3"/>
  <c r="J3157" i="3"/>
  <c r="K3157" i="3"/>
  <c r="L3157" i="3"/>
  <c r="M3157" i="3"/>
  <c r="AN3157" i="3"/>
  <c r="AO3157" i="3"/>
  <c r="AP3157" i="3"/>
  <c r="AQ3157" i="3"/>
  <c r="AR3157" i="3"/>
  <c r="AS3157" i="3"/>
  <c r="AT3157" i="3"/>
  <c r="AU3157" i="3"/>
  <c r="BC3157" i="3"/>
  <c r="C3158" i="3"/>
  <c r="D3158" i="3"/>
  <c r="E3158" i="3"/>
  <c r="F3158" i="3"/>
  <c r="G3158" i="3"/>
  <c r="H3158" i="3"/>
  <c r="J3158" i="3"/>
  <c r="K3158" i="3"/>
  <c r="L3158" i="3"/>
  <c r="M3158" i="3"/>
  <c r="AN3158" i="3"/>
  <c r="AO3158" i="3"/>
  <c r="AP3158" i="3"/>
  <c r="AQ3158" i="3"/>
  <c r="AR3158" i="3"/>
  <c r="AS3158" i="3"/>
  <c r="AT3158" i="3"/>
  <c r="AU3158" i="3"/>
  <c r="BS3158" i="3"/>
  <c r="BT3158" i="3"/>
  <c r="BU3158" i="3"/>
  <c r="BV3158" i="3"/>
  <c r="BW3158" i="3"/>
  <c r="BX3158" i="3"/>
  <c r="BY3158" i="3"/>
  <c r="C3160" i="3"/>
  <c r="D3160" i="3"/>
  <c r="E3160" i="3"/>
  <c r="F3160" i="3"/>
  <c r="G3160" i="3"/>
  <c r="H3160" i="3"/>
  <c r="J3160" i="3"/>
  <c r="K3160" i="3"/>
  <c r="L3160" i="3"/>
  <c r="M3160" i="3"/>
  <c r="AN3160" i="3"/>
  <c r="AO3160" i="3"/>
  <c r="AP3160" i="3"/>
  <c r="AQ3160" i="3"/>
  <c r="AR3160" i="3"/>
  <c r="AS3160" i="3"/>
  <c r="AT3160" i="3"/>
  <c r="AU3160" i="3"/>
  <c r="BC3160" i="3"/>
  <c r="C3161" i="3"/>
  <c r="D3161" i="3"/>
  <c r="E3161" i="3"/>
  <c r="F3161" i="3"/>
  <c r="G3161" i="3"/>
  <c r="H3161" i="3"/>
  <c r="J3161" i="3"/>
  <c r="K3161" i="3"/>
  <c r="L3161" i="3"/>
  <c r="M3161" i="3"/>
  <c r="AN3161" i="3"/>
  <c r="AO3161" i="3"/>
  <c r="AP3161" i="3"/>
  <c r="AQ3161" i="3"/>
  <c r="AR3161" i="3"/>
  <c r="AS3161" i="3"/>
  <c r="AT3161" i="3"/>
  <c r="AU3161" i="3"/>
  <c r="BC3161" i="3"/>
  <c r="C3162" i="3"/>
  <c r="D3162" i="3"/>
  <c r="E3162" i="3"/>
  <c r="F3162" i="3"/>
  <c r="G3162" i="3"/>
  <c r="H3162" i="3"/>
  <c r="J3162" i="3"/>
  <c r="K3162" i="3"/>
  <c r="L3162" i="3"/>
  <c r="M3162" i="3"/>
  <c r="AN3162" i="3"/>
  <c r="AO3162" i="3"/>
  <c r="AP3162" i="3"/>
  <c r="AQ3162" i="3"/>
  <c r="AR3162" i="3"/>
  <c r="AS3162" i="3"/>
  <c r="AT3162" i="3"/>
  <c r="AU3162" i="3"/>
  <c r="BC3162" i="3"/>
  <c r="C3163" i="3"/>
  <c r="D3163" i="3"/>
  <c r="E3163" i="3"/>
  <c r="F3163" i="3"/>
  <c r="G3163" i="3"/>
  <c r="H3163" i="3"/>
  <c r="J3163" i="3"/>
  <c r="K3163" i="3"/>
  <c r="L3163" i="3"/>
  <c r="M3163" i="3"/>
  <c r="AN3163" i="3"/>
  <c r="AO3163" i="3"/>
  <c r="AP3163" i="3"/>
  <c r="AQ3163" i="3"/>
  <c r="AR3163" i="3"/>
  <c r="AS3163" i="3"/>
  <c r="AT3163" i="3"/>
  <c r="AU3163" i="3"/>
  <c r="BC3163" i="3"/>
  <c r="C3164" i="3"/>
  <c r="D3164" i="3"/>
  <c r="E3164" i="3"/>
  <c r="F3164" i="3"/>
  <c r="G3164" i="3"/>
  <c r="H3164" i="3"/>
  <c r="J3164" i="3"/>
  <c r="K3164" i="3"/>
  <c r="L3164" i="3"/>
  <c r="M3164" i="3"/>
  <c r="AN3164" i="3"/>
  <c r="AO3164" i="3"/>
  <c r="AP3164" i="3"/>
  <c r="AQ3164" i="3"/>
  <c r="AR3164" i="3"/>
  <c r="AS3164" i="3"/>
  <c r="AT3164" i="3"/>
  <c r="AU3164" i="3"/>
  <c r="BC3164" i="3"/>
  <c r="C3165" i="3"/>
  <c r="D3165" i="3"/>
  <c r="E3165" i="3"/>
  <c r="F3165" i="3"/>
  <c r="G3165" i="3"/>
  <c r="H3165" i="3"/>
  <c r="J3165" i="3"/>
  <c r="K3165" i="3"/>
  <c r="L3165" i="3"/>
  <c r="M3165" i="3"/>
  <c r="AN3165" i="3"/>
  <c r="AO3165" i="3"/>
  <c r="AP3165" i="3"/>
  <c r="AQ3165" i="3"/>
  <c r="AR3165" i="3"/>
  <c r="AS3165" i="3"/>
  <c r="AT3165" i="3"/>
  <c r="AU3165" i="3"/>
  <c r="BC3165" i="3"/>
  <c r="C3166" i="3"/>
  <c r="D3166" i="3"/>
  <c r="E3166" i="3"/>
  <c r="F3166" i="3"/>
  <c r="G3166" i="3"/>
  <c r="H3166" i="3"/>
  <c r="J3166" i="3"/>
  <c r="K3166" i="3"/>
  <c r="L3166" i="3"/>
  <c r="M3166" i="3"/>
  <c r="AN3166" i="3"/>
  <c r="AO3166" i="3"/>
  <c r="AP3166" i="3"/>
  <c r="AQ3166" i="3"/>
  <c r="AR3166" i="3"/>
  <c r="AS3166" i="3"/>
  <c r="AT3166" i="3"/>
  <c r="AU3166" i="3"/>
  <c r="BC3166" i="3"/>
  <c r="C3167" i="3"/>
  <c r="D3167" i="3"/>
  <c r="E3167" i="3"/>
  <c r="F3167" i="3"/>
  <c r="G3167" i="3"/>
  <c r="H3167" i="3"/>
  <c r="J3167" i="3"/>
  <c r="K3167" i="3"/>
  <c r="L3167" i="3"/>
  <c r="M3167" i="3"/>
  <c r="AN3167" i="3"/>
  <c r="AO3167" i="3"/>
  <c r="AP3167" i="3"/>
  <c r="AQ3167" i="3"/>
  <c r="AR3167" i="3"/>
  <c r="AS3167" i="3"/>
  <c r="AT3167" i="3"/>
  <c r="AU3167" i="3"/>
  <c r="BC3167" i="3"/>
  <c r="C3168" i="3"/>
  <c r="D3168" i="3"/>
  <c r="E3168" i="3"/>
  <c r="F3168" i="3"/>
  <c r="G3168" i="3"/>
  <c r="H3168" i="3"/>
  <c r="J3168" i="3"/>
  <c r="K3168" i="3"/>
  <c r="L3168" i="3"/>
  <c r="M3168" i="3"/>
  <c r="AN3168" i="3"/>
  <c r="AO3168" i="3"/>
  <c r="AP3168" i="3"/>
  <c r="AQ3168" i="3"/>
  <c r="AR3168" i="3"/>
  <c r="AS3168" i="3"/>
  <c r="AT3168" i="3"/>
  <c r="AU3168" i="3"/>
  <c r="BC3168" i="3"/>
  <c r="C3169" i="3"/>
  <c r="D3169" i="3"/>
  <c r="E3169" i="3"/>
  <c r="F3169" i="3"/>
  <c r="G3169" i="3"/>
  <c r="H3169" i="3"/>
  <c r="J3169" i="3"/>
  <c r="K3169" i="3"/>
  <c r="L3169" i="3"/>
  <c r="M3169" i="3"/>
  <c r="AN3169" i="3"/>
  <c r="AO3169" i="3"/>
  <c r="AP3169" i="3"/>
  <c r="AQ3169" i="3"/>
  <c r="AR3169" i="3"/>
  <c r="AS3169" i="3"/>
  <c r="AT3169" i="3"/>
  <c r="AU3169" i="3"/>
  <c r="BC3169" i="3"/>
  <c r="C3170" i="3"/>
  <c r="D3170" i="3"/>
  <c r="E3170" i="3"/>
  <c r="F3170" i="3"/>
  <c r="G3170" i="3"/>
  <c r="H3170" i="3"/>
  <c r="J3170" i="3"/>
  <c r="K3170" i="3"/>
  <c r="L3170" i="3"/>
  <c r="M3170" i="3"/>
  <c r="AN3170" i="3"/>
  <c r="AO3170" i="3"/>
  <c r="AP3170" i="3"/>
  <c r="AQ3170" i="3"/>
  <c r="AR3170" i="3"/>
  <c r="AS3170" i="3"/>
  <c r="AT3170" i="3"/>
  <c r="AU3170" i="3"/>
  <c r="BC3170" i="3"/>
  <c r="C3171" i="3"/>
  <c r="D3171" i="3"/>
  <c r="E3171" i="3"/>
  <c r="F3171" i="3"/>
  <c r="G3171" i="3"/>
  <c r="H3171" i="3"/>
  <c r="J3171" i="3"/>
  <c r="K3171" i="3"/>
  <c r="L3171" i="3"/>
  <c r="M3171" i="3"/>
  <c r="AN3171" i="3"/>
  <c r="AO3171" i="3"/>
  <c r="AP3171" i="3"/>
  <c r="AQ3171" i="3"/>
  <c r="AR3171" i="3"/>
  <c r="AS3171" i="3"/>
  <c r="AT3171" i="3"/>
  <c r="AU3171" i="3"/>
  <c r="BC3171" i="3"/>
  <c r="C3172" i="3"/>
  <c r="D3172" i="3"/>
  <c r="E3172" i="3"/>
  <c r="F3172" i="3"/>
  <c r="G3172" i="3"/>
  <c r="H3172" i="3"/>
  <c r="J3172" i="3"/>
  <c r="K3172" i="3"/>
  <c r="L3172" i="3"/>
  <c r="M3172" i="3"/>
  <c r="AN3172" i="3"/>
  <c r="AO3172" i="3"/>
  <c r="AP3172" i="3"/>
  <c r="AQ3172" i="3"/>
  <c r="AR3172" i="3"/>
  <c r="AS3172" i="3"/>
  <c r="AT3172" i="3"/>
  <c r="AU3172" i="3"/>
  <c r="BC3172" i="3"/>
  <c r="C3173" i="3"/>
  <c r="D3173" i="3"/>
  <c r="E3173" i="3"/>
  <c r="F3173" i="3"/>
  <c r="G3173" i="3"/>
  <c r="H3173" i="3"/>
  <c r="J3173" i="3"/>
  <c r="K3173" i="3"/>
  <c r="L3173" i="3"/>
  <c r="M3173" i="3"/>
  <c r="AN3173" i="3"/>
  <c r="AO3173" i="3"/>
  <c r="AP3173" i="3"/>
  <c r="AQ3173" i="3"/>
  <c r="AR3173" i="3"/>
  <c r="AS3173" i="3"/>
  <c r="AT3173" i="3"/>
  <c r="AU3173" i="3"/>
  <c r="BC3173" i="3"/>
  <c r="C3174" i="3"/>
  <c r="D3174" i="3"/>
  <c r="E3174" i="3"/>
  <c r="F3174" i="3"/>
  <c r="G3174" i="3"/>
  <c r="H3174" i="3"/>
  <c r="J3174" i="3"/>
  <c r="K3174" i="3"/>
  <c r="L3174" i="3"/>
  <c r="M3174" i="3"/>
  <c r="AN3174" i="3"/>
  <c r="AO3174" i="3"/>
  <c r="AP3174" i="3"/>
  <c r="AQ3174" i="3"/>
  <c r="AR3174" i="3"/>
  <c r="AS3174" i="3"/>
  <c r="AT3174" i="3"/>
  <c r="AU3174" i="3"/>
  <c r="BC3174" i="3"/>
  <c r="C3175" i="3"/>
  <c r="D3175" i="3"/>
  <c r="E3175" i="3"/>
  <c r="F3175" i="3"/>
  <c r="G3175" i="3"/>
  <c r="H3175" i="3"/>
  <c r="J3175" i="3"/>
  <c r="K3175" i="3"/>
  <c r="L3175" i="3"/>
  <c r="M3175" i="3"/>
  <c r="AN3175" i="3"/>
  <c r="AO3175" i="3"/>
  <c r="AP3175" i="3"/>
  <c r="AQ3175" i="3"/>
  <c r="AR3175" i="3"/>
  <c r="AS3175" i="3"/>
  <c r="AT3175" i="3"/>
  <c r="AU3175" i="3"/>
  <c r="BC3175" i="3"/>
  <c r="C3176" i="3"/>
  <c r="D3176" i="3"/>
  <c r="E3176" i="3"/>
  <c r="F3176" i="3"/>
  <c r="G3176" i="3"/>
  <c r="H3176" i="3"/>
  <c r="J3176" i="3"/>
  <c r="K3176" i="3"/>
  <c r="L3176" i="3"/>
  <c r="M3176" i="3"/>
  <c r="AN3176" i="3"/>
  <c r="AO3176" i="3"/>
  <c r="AP3176" i="3"/>
  <c r="AQ3176" i="3"/>
  <c r="AR3176" i="3"/>
  <c r="AS3176" i="3"/>
  <c r="AT3176" i="3"/>
  <c r="AU3176" i="3"/>
  <c r="BC3176" i="3"/>
  <c r="C3177" i="3"/>
  <c r="D3177" i="3"/>
  <c r="E3177" i="3"/>
  <c r="F3177" i="3"/>
  <c r="G3177" i="3"/>
  <c r="H3177" i="3"/>
  <c r="J3177" i="3"/>
  <c r="K3177" i="3"/>
  <c r="L3177" i="3"/>
  <c r="M3177" i="3"/>
  <c r="AN3177" i="3"/>
  <c r="AO3177" i="3"/>
  <c r="AP3177" i="3"/>
  <c r="AQ3177" i="3"/>
  <c r="AR3177" i="3"/>
  <c r="AS3177" i="3"/>
  <c r="AT3177" i="3"/>
  <c r="AU3177" i="3"/>
  <c r="BC3177" i="3"/>
  <c r="C3178" i="3"/>
  <c r="D3178" i="3"/>
  <c r="E3178" i="3"/>
  <c r="F3178" i="3"/>
  <c r="G3178" i="3"/>
  <c r="H3178" i="3"/>
  <c r="J3178" i="3"/>
  <c r="K3178" i="3"/>
  <c r="L3178" i="3"/>
  <c r="M3178" i="3"/>
  <c r="AN3178" i="3"/>
  <c r="AO3178" i="3"/>
  <c r="AP3178" i="3"/>
  <c r="AQ3178" i="3"/>
  <c r="AR3178" i="3"/>
  <c r="AS3178" i="3"/>
  <c r="AT3178" i="3"/>
  <c r="AU3178" i="3"/>
  <c r="BC3178" i="3"/>
  <c r="C3179" i="3"/>
  <c r="D3179" i="3"/>
  <c r="E3179" i="3"/>
  <c r="F3179" i="3"/>
  <c r="G3179" i="3"/>
  <c r="H3179" i="3"/>
  <c r="J3179" i="3"/>
  <c r="K3179" i="3"/>
  <c r="L3179" i="3"/>
  <c r="M3179" i="3"/>
  <c r="AN3179" i="3"/>
  <c r="AO3179" i="3"/>
  <c r="AP3179" i="3"/>
  <c r="AQ3179" i="3"/>
  <c r="AR3179" i="3"/>
  <c r="AS3179" i="3"/>
  <c r="AT3179" i="3"/>
  <c r="AU3179" i="3"/>
  <c r="BC3179" i="3"/>
  <c r="C3180" i="3"/>
  <c r="D3180" i="3"/>
  <c r="E3180" i="3"/>
  <c r="F3180" i="3"/>
  <c r="G3180" i="3"/>
  <c r="H3180" i="3"/>
  <c r="J3180" i="3"/>
  <c r="K3180" i="3"/>
  <c r="L3180" i="3"/>
  <c r="M3180" i="3"/>
  <c r="AN3180" i="3"/>
  <c r="AO3180" i="3"/>
  <c r="AP3180" i="3"/>
  <c r="AQ3180" i="3"/>
  <c r="AR3180" i="3"/>
  <c r="AS3180" i="3"/>
  <c r="AT3180" i="3"/>
  <c r="AU3180" i="3"/>
  <c r="BC3180" i="3"/>
  <c r="C3181" i="3"/>
  <c r="D3181" i="3"/>
  <c r="E3181" i="3"/>
  <c r="F3181" i="3"/>
  <c r="G3181" i="3"/>
  <c r="H3181" i="3"/>
  <c r="J3181" i="3"/>
  <c r="K3181" i="3"/>
  <c r="L3181" i="3"/>
  <c r="M3181" i="3"/>
  <c r="AN3181" i="3"/>
  <c r="AO3181" i="3"/>
  <c r="AP3181" i="3"/>
  <c r="AQ3181" i="3"/>
  <c r="AR3181" i="3"/>
  <c r="AS3181" i="3"/>
  <c r="AT3181" i="3"/>
  <c r="AU3181" i="3"/>
  <c r="BC3181" i="3"/>
  <c r="C3182" i="3"/>
  <c r="D3182" i="3"/>
  <c r="E3182" i="3"/>
  <c r="F3182" i="3"/>
  <c r="G3182" i="3"/>
  <c r="H3182" i="3"/>
  <c r="J3182" i="3"/>
  <c r="K3182" i="3"/>
  <c r="L3182" i="3"/>
  <c r="M3182" i="3"/>
  <c r="AN3182" i="3"/>
  <c r="AO3182" i="3"/>
  <c r="AP3182" i="3"/>
  <c r="AQ3182" i="3"/>
  <c r="AR3182" i="3"/>
  <c r="AS3182" i="3"/>
  <c r="AT3182" i="3"/>
  <c r="AU3182" i="3"/>
  <c r="BC3182" i="3"/>
  <c r="C3183" i="3"/>
  <c r="D3183" i="3"/>
  <c r="E3183" i="3"/>
  <c r="F3183" i="3"/>
  <c r="G3183" i="3"/>
  <c r="H3183" i="3"/>
  <c r="J3183" i="3"/>
  <c r="K3183" i="3"/>
  <c r="L3183" i="3"/>
  <c r="M3183" i="3"/>
  <c r="AN3183" i="3"/>
  <c r="AO3183" i="3"/>
  <c r="AP3183" i="3"/>
  <c r="AQ3183" i="3"/>
  <c r="AR3183" i="3"/>
  <c r="AS3183" i="3"/>
  <c r="AT3183" i="3"/>
  <c r="AU3183" i="3"/>
  <c r="BC3183" i="3"/>
  <c r="C3184" i="3"/>
  <c r="D3184" i="3"/>
  <c r="E3184" i="3"/>
  <c r="F3184" i="3"/>
  <c r="G3184" i="3"/>
  <c r="H3184" i="3"/>
  <c r="J3184" i="3"/>
  <c r="K3184" i="3"/>
  <c r="L3184" i="3"/>
  <c r="M3184" i="3"/>
  <c r="AN3184" i="3"/>
  <c r="AO3184" i="3"/>
  <c r="AP3184" i="3"/>
  <c r="AQ3184" i="3"/>
  <c r="AR3184" i="3"/>
  <c r="AS3184" i="3"/>
  <c r="AT3184" i="3"/>
  <c r="AU3184" i="3"/>
  <c r="BC3184" i="3"/>
  <c r="C3185" i="3"/>
  <c r="D3185" i="3"/>
  <c r="E3185" i="3"/>
  <c r="F3185" i="3"/>
  <c r="G3185" i="3"/>
  <c r="H3185" i="3"/>
  <c r="J3185" i="3"/>
  <c r="K3185" i="3"/>
  <c r="L3185" i="3"/>
  <c r="M3185" i="3"/>
  <c r="AN3185" i="3"/>
  <c r="AO3185" i="3"/>
  <c r="AP3185" i="3"/>
  <c r="AQ3185" i="3"/>
  <c r="AR3185" i="3"/>
  <c r="AS3185" i="3"/>
  <c r="AT3185" i="3"/>
  <c r="AU3185" i="3"/>
  <c r="BC3185" i="3"/>
  <c r="C3186" i="3"/>
  <c r="D3186" i="3"/>
  <c r="E3186" i="3"/>
  <c r="F3186" i="3"/>
  <c r="G3186" i="3"/>
  <c r="H3186" i="3"/>
  <c r="J3186" i="3"/>
  <c r="K3186" i="3"/>
  <c r="L3186" i="3"/>
  <c r="M3186" i="3"/>
  <c r="AN3186" i="3"/>
  <c r="AO3186" i="3"/>
  <c r="AP3186" i="3"/>
  <c r="AQ3186" i="3"/>
  <c r="AR3186" i="3"/>
  <c r="AS3186" i="3"/>
  <c r="AT3186" i="3"/>
  <c r="AU3186" i="3"/>
  <c r="BC3186" i="3"/>
  <c r="C3187" i="3"/>
  <c r="D3187" i="3"/>
  <c r="E3187" i="3"/>
  <c r="F3187" i="3"/>
  <c r="G3187" i="3"/>
  <c r="H3187" i="3"/>
  <c r="J3187" i="3"/>
  <c r="K3187" i="3"/>
  <c r="L3187" i="3"/>
  <c r="M3187" i="3"/>
  <c r="AN3187" i="3"/>
  <c r="AO3187" i="3"/>
  <c r="AP3187" i="3"/>
  <c r="AQ3187" i="3"/>
  <c r="AR3187" i="3"/>
  <c r="AS3187" i="3"/>
  <c r="AT3187" i="3"/>
  <c r="AU3187" i="3"/>
  <c r="BC3187" i="3"/>
  <c r="C3188" i="3"/>
  <c r="D3188" i="3"/>
  <c r="E3188" i="3"/>
  <c r="F3188" i="3"/>
  <c r="G3188" i="3"/>
  <c r="H3188" i="3"/>
  <c r="J3188" i="3"/>
  <c r="K3188" i="3"/>
  <c r="L3188" i="3"/>
  <c r="M3188" i="3"/>
  <c r="AN3188" i="3"/>
  <c r="AO3188" i="3"/>
  <c r="AP3188" i="3"/>
  <c r="AQ3188" i="3"/>
  <c r="AR3188" i="3"/>
  <c r="AS3188" i="3"/>
  <c r="AT3188" i="3"/>
  <c r="AU3188" i="3"/>
  <c r="BC3188" i="3"/>
  <c r="C3189" i="3"/>
  <c r="D3189" i="3"/>
  <c r="E3189" i="3"/>
  <c r="F3189" i="3"/>
  <c r="G3189" i="3"/>
  <c r="H3189" i="3"/>
  <c r="J3189" i="3"/>
  <c r="K3189" i="3"/>
  <c r="L3189" i="3"/>
  <c r="M3189" i="3"/>
  <c r="AN3189" i="3"/>
  <c r="AO3189" i="3"/>
  <c r="AP3189" i="3"/>
  <c r="AQ3189" i="3"/>
  <c r="AR3189" i="3"/>
  <c r="AS3189" i="3"/>
  <c r="AT3189" i="3"/>
  <c r="AU3189" i="3"/>
  <c r="BC3189" i="3"/>
  <c r="C3190" i="3"/>
  <c r="D3190" i="3"/>
  <c r="E3190" i="3"/>
  <c r="F3190" i="3"/>
  <c r="G3190" i="3"/>
  <c r="H3190" i="3"/>
  <c r="J3190" i="3"/>
  <c r="K3190" i="3"/>
  <c r="L3190" i="3"/>
  <c r="M3190" i="3"/>
  <c r="AN3190" i="3"/>
  <c r="AO3190" i="3"/>
  <c r="AP3190" i="3"/>
  <c r="AQ3190" i="3"/>
  <c r="AR3190" i="3"/>
  <c r="AS3190" i="3"/>
  <c r="AT3190" i="3"/>
  <c r="AU3190" i="3"/>
  <c r="BC3190" i="3"/>
  <c r="C3191" i="3"/>
  <c r="D3191" i="3"/>
  <c r="E3191" i="3"/>
  <c r="F3191" i="3"/>
  <c r="G3191" i="3"/>
  <c r="H3191" i="3"/>
  <c r="J3191" i="3"/>
  <c r="K3191" i="3"/>
  <c r="L3191" i="3"/>
  <c r="M3191" i="3"/>
  <c r="AN3191" i="3"/>
  <c r="AO3191" i="3"/>
  <c r="AP3191" i="3"/>
  <c r="AQ3191" i="3"/>
  <c r="AR3191" i="3"/>
  <c r="AS3191" i="3"/>
  <c r="AT3191" i="3"/>
  <c r="AU3191" i="3"/>
  <c r="BC3191" i="3"/>
  <c r="C3192" i="3"/>
  <c r="D3192" i="3"/>
  <c r="E3192" i="3"/>
  <c r="F3192" i="3"/>
  <c r="G3192" i="3"/>
  <c r="H3192" i="3"/>
  <c r="J3192" i="3"/>
  <c r="K3192" i="3"/>
  <c r="L3192" i="3"/>
  <c r="M3192" i="3"/>
  <c r="AN3192" i="3"/>
  <c r="AO3192" i="3"/>
  <c r="AP3192" i="3"/>
  <c r="AQ3192" i="3"/>
  <c r="AR3192" i="3"/>
  <c r="AS3192" i="3"/>
  <c r="AT3192" i="3"/>
  <c r="AU3192" i="3"/>
  <c r="BC3192" i="3"/>
  <c r="C3193" i="3"/>
  <c r="D3193" i="3"/>
  <c r="E3193" i="3"/>
  <c r="F3193" i="3"/>
  <c r="G3193" i="3"/>
  <c r="H3193" i="3"/>
  <c r="J3193" i="3"/>
  <c r="K3193" i="3"/>
  <c r="L3193" i="3"/>
  <c r="M3193" i="3"/>
  <c r="AN3193" i="3"/>
  <c r="AO3193" i="3"/>
  <c r="AP3193" i="3"/>
  <c r="AQ3193" i="3"/>
  <c r="AR3193" i="3"/>
  <c r="AS3193" i="3"/>
  <c r="AT3193" i="3"/>
  <c r="AU3193" i="3"/>
  <c r="BC3193" i="3"/>
  <c r="C3194" i="3"/>
  <c r="D3194" i="3"/>
  <c r="E3194" i="3"/>
  <c r="F3194" i="3"/>
  <c r="G3194" i="3"/>
  <c r="H3194" i="3"/>
  <c r="J3194" i="3"/>
  <c r="K3194" i="3"/>
  <c r="L3194" i="3"/>
  <c r="M3194" i="3"/>
  <c r="AN3194" i="3"/>
  <c r="AO3194" i="3"/>
  <c r="AP3194" i="3"/>
  <c r="AQ3194" i="3"/>
  <c r="AR3194" i="3"/>
  <c r="AS3194" i="3"/>
  <c r="AT3194" i="3"/>
  <c r="AU3194" i="3"/>
  <c r="BC3194" i="3"/>
  <c r="C3195" i="3"/>
  <c r="D3195" i="3"/>
  <c r="E3195" i="3"/>
  <c r="F3195" i="3"/>
  <c r="G3195" i="3"/>
  <c r="H3195" i="3"/>
  <c r="J3195" i="3"/>
  <c r="K3195" i="3"/>
  <c r="L3195" i="3"/>
  <c r="M3195" i="3"/>
  <c r="AN3195" i="3"/>
  <c r="AO3195" i="3"/>
  <c r="AP3195" i="3"/>
  <c r="AQ3195" i="3"/>
  <c r="AR3195" i="3"/>
  <c r="AS3195" i="3"/>
  <c r="AT3195" i="3"/>
  <c r="AU3195" i="3"/>
  <c r="BC3195" i="3"/>
  <c r="C3196" i="3"/>
  <c r="D3196" i="3"/>
  <c r="E3196" i="3"/>
  <c r="F3196" i="3"/>
  <c r="G3196" i="3"/>
  <c r="H3196" i="3"/>
  <c r="J3196" i="3"/>
  <c r="K3196" i="3"/>
  <c r="L3196" i="3"/>
  <c r="M3196" i="3"/>
  <c r="AN3196" i="3"/>
  <c r="AO3196" i="3"/>
  <c r="AP3196" i="3"/>
  <c r="AQ3196" i="3"/>
  <c r="AR3196" i="3"/>
  <c r="AS3196" i="3"/>
  <c r="AT3196" i="3"/>
  <c r="AU3196" i="3"/>
  <c r="BC3196" i="3"/>
  <c r="C3197" i="3"/>
  <c r="D3197" i="3"/>
  <c r="E3197" i="3"/>
  <c r="F3197" i="3"/>
  <c r="G3197" i="3"/>
  <c r="H3197" i="3"/>
  <c r="J3197" i="3"/>
  <c r="K3197" i="3"/>
  <c r="L3197" i="3"/>
  <c r="M3197" i="3"/>
  <c r="AN3197" i="3"/>
  <c r="AO3197" i="3"/>
  <c r="AP3197" i="3"/>
  <c r="AQ3197" i="3"/>
  <c r="AR3197" i="3"/>
  <c r="AS3197" i="3"/>
  <c r="AT3197" i="3"/>
  <c r="AU3197" i="3"/>
  <c r="BC3197" i="3"/>
  <c r="C3198" i="3"/>
  <c r="D3198" i="3"/>
  <c r="E3198" i="3"/>
  <c r="F3198" i="3"/>
  <c r="G3198" i="3"/>
  <c r="H3198" i="3"/>
  <c r="J3198" i="3"/>
  <c r="K3198" i="3"/>
  <c r="L3198" i="3"/>
  <c r="M3198" i="3"/>
  <c r="AN3198" i="3"/>
  <c r="AO3198" i="3"/>
  <c r="AP3198" i="3"/>
  <c r="AQ3198" i="3"/>
  <c r="AR3198" i="3"/>
  <c r="AS3198" i="3"/>
  <c r="AT3198" i="3"/>
  <c r="AU3198" i="3"/>
  <c r="BC3198" i="3"/>
  <c r="C3199" i="3"/>
  <c r="D3199" i="3"/>
  <c r="E3199" i="3"/>
  <c r="F3199" i="3"/>
  <c r="G3199" i="3"/>
  <c r="H3199" i="3"/>
  <c r="J3199" i="3"/>
  <c r="K3199" i="3"/>
  <c r="L3199" i="3"/>
  <c r="M3199" i="3"/>
  <c r="AN3199" i="3"/>
  <c r="AO3199" i="3"/>
  <c r="AP3199" i="3"/>
  <c r="AQ3199" i="3"/>
  <c r="AR3199" i="3"/>
  <c r="AS3199" i="3"/>
  <c r="AT3199" i="3"/>
  <c r="AU3199" i="3"/>
  <c r="BC3199" i="3"/>
  <c r="C3200" i="3"/>
  <c r="D3200" i="3"/>
  <c r="E3200" i="3"/>
  <c r="F3200" i="3"/>
  <c r="G3200" i="3"/>
  <c r="H3200" i="3"/>
  <c r="J3200" i="3"/>
  <c r="K3200" i="3"/>
  <c r="L3200" i="3"/>
  <c r="M3200" i="3"/>
  <c r="AN3200" i="3"/>
  <c r="AO3200" i="3"/>
  <c r="AP3200" i="3"/>
  <c r="AQ3200" i="3"/>
  <c r="AR3200" i="3"/>
  <c r="AS3200" i="3"/>
  <c r="AT3200" i="3"/>
  <c r="AU3200" i="3"/>
  <c r="BC3200" i="3"/>
  <c r="C3201" i="3"/>
  <c r="D3201" i="3"/>
  <c r="E3201" i="3"/>
  <c r="F3201" i="3"/>
  <c r="G3201" i="3"/>
  <c r="H3201" i="3"/>
  <c r="J3201" i="3"/>
  <c r="K3201" i="3"/>
  <c r="L3201" i="3"/>
  <c r="M3201" i="3"/>
  <c r="AN3201" i="3"/>
  <c r="AO3201" i="3"/>
  <c r="AP3201" i="3"/>
  <c r="AQ3201" i="3"/>
  <c r="AR3201" i="3"/>
  <c r="AS3201" i="3"/>
  <c r="AT3201" i="3"/>
  <c r="AU3201" i="3"/>
  <c r="BC3201" i="3"/>
  <c r="C3202" i="3"/>
  <c r="D3202" i="3"/>
  <c r="E3202" i="3"/>
  <c r="F3202" i="3"/>
  <c r="G3202" i="3"/>
  <c r="H3202" i="3"/>
  <c r="J3202" i="3"/>
  <c r="K3202" i="3"/>
  <c r="L3202" i="3"/>
  <c r="M3202" i="3"/>
  <c r="AN3202" i="3"/>
  <c r="AO3202" i="3"/>
  <c r="AP3202" i="3"/>
  <c r="AQ3202" i="3"/>
  <c r="AR3202" i="3"/>
  <c r="AS3202" i="3"/>
  <c r="AT3202" i="3"/>
  <c r="AU3202" i="3"/>
  <c r="BC3202" i="3"/>
  <c r="C3203" i="3"/>
  <c r="D3203" i="3"/>
  <c r="E3203" i="3"/>
  <c r="F3203" i="3"/>
  <c r="G3203" i="3"/>
  <c r="H3203" i="3"/>
  <c r="J3203" i="3"/>
  <c r="K3203" i="3"/>
  <c r="L3203" i="3"/>
  <c r="M3203" i="3"/>
  <c r="AN3203" i="3"/>
  <c r="AO3203" i="3"/>
  <c r="AP3203" i="3"/>
  <c r="AQ3203" i="3"/>
  <c r="AR3203" i="3"/>
  <c r="AS3203" i="3"/>
  <c r="AT3203" i="3"/>
  <c r="AU3203" i="3"/>
  <c r="BC3203" i="3"/>
  <c r="C3204" i="3"/>
  <c r="D3204" i="3"/>
  <c r="E3204" i="3"/>
  <c r="F3204" i="3"/>
  <c r="G3204" i="3"/>
  <c r="H3204" i="3"/>
  <c r="J3204" i="3"/>
  <c r="K3204" i="3"/>
  <c r="L3204" i="3"/>
  <c r="M3204" i="3"/>
  <c r="AN3204" i="3"/>
  <c r="AO3204" i="3"/>
  <c r="AP3204" i="3"/>
  <c r="AQ3204" i="3"/>
  <c r="AR3204" i="3"/>
  <c r="AS3204" i="3"/>
  <c r="AT3204" i="3"/>
  <c r="AU3204" i="3"/>
  <c r="BC3204" i="3"/>
  <c r="C3205" i="3"/>
  <c r="D3205" i="3"/>
  <c r="E3205" i="3"/>
  <c r="F3205" i="3"/>
  <c r="G3205" i="3"/>
  <c r="H3205" i="3"/>
  <c r="J3205" i="3"/>
  <c r="K3205" i="3"/>
  <c r="L3205" i="3"/>
  <c r="M3205" i="3"/>
  <c r="AN3205" i="3"/>
  <c r="AO3205" i="3"/>
  <c r="AP3205" i="3"/>
  <c r="AQ3205" i="3"/>
  <c r="AR3205" i="3"/>
  <c r="AS3205" i="3"/>
  <c r="AT3205" i="3"/>
  <c r="AU3205" i="3"/>
  <c r="BC3205" i="3"/>
  <c r="C3206" i="3"/>
  <c r="D3206" i="3"/>
  <c r="E3206" i="3"/>
  <c r="F3206" i="3"/>
  <c r="G3206" i="3"/>
  <c r="H3206" i="3"/>
  <c r="J3206" i="3"/>
  <c r="K3206" i="3"/>
  <c r="L3206" i="3"/>
  <c r="M3206" i="3"/>
  <c r="AN3206" i="3"/>
  <c r="AO3206" i="3"/>
  <c r="AP3206" i="3"/>
  <c r="AQ3206" i="3"/>
  <c r="AR3206" i="3"/>
  <c r="AS3206" i="3"/>
  <c r="AT3206" i="3"/>
  <c r="AU3206" i="3"/>
  <c r="BC3206" i="3"/>
  <c r="C3207" i="3"/>
  <c r="D3207" i="3"/>
  <c r="E3207" i="3"/>
  <c r="F3207" i="3"/>
  <c r="G3207" i="3"/>
  <c r="H3207" i="3"/>
  <c r="J3207" i="3"/>
  <c r="K3207" i="3"/>
  <c r="L3207" i="3"/>
  <c r="M3207" i="3"/>
  <c r="AN3207" i="3"/>
  <c r="AO3207" i="3"/>
  <c r="AP3207" i="3"/>
  <c r="AQ3207" i="3"/>
  <c r="AR3207" i="3"/>
  <c r="AS3207" i="3"/>
  <c r="AT3207" i="3"/>
  <c r="AU3207" i="3"/>
  <c r="BC3207" i="3"/>
  <c r="C3208" i="3"/>
  <c r="D3208" i="3"/>
  <c r="E3208" i="3"/>
  <c r="F3208" i="3"/>
  <c r="G3208" i="3"/>
  <c r="H3208" i="3"/>
  <c r="J3208" i="3"/>
  <c r="K3208" i="3"/>
  <c r="L3208" i="3"/>
  <c r="M3208" i="3"/>
  <c r="AN3208" i="3"/>
  <c r="AO3208" i="3"/>
  <c r="AP3208" i="3"/>
  <c r="AQ3208" i="3"/>
  <c r="AR3208" i="3"/>
  <c r="AS3208" i="3"/>
  <c r="AT3208" i="3"/>
  <c r="AU3208" i="3"/>
  <c r="BC3208" i="3"/>
  <c r="C3209" i="3"/>
  <c r="D3209" i="3"/>
  <c r="E3209" i="3"/>
  <c r="F3209" i="3"/>
  <c r="G3209" i="3"/>
  <c r="H3209" i="3"/>
  <c r="J3209" i="3"/>
  <c r="K3209" i="3"/>
  <c r="L3209" i="3"/>
  <c r="M3209" i="3"/>
  <c r="AN3209" i="3"/>
  <c r="AO3209" i="3"/>
  <c r="AP3209" i="3"/>
  <c r="AQ3209" i="3"/>
  <c r="AR3209" i="3"/>
  <c r="AS3209" i="3"/>
  <c r="AT3209" i="3"/>
  <c r="AU3209" i="3"/>
  <c r="BC3209" i="3"/>
  <c r="C3210" i="3"/>
  <c r="D3210" i="3"/>
  <c r="E3210" i="3"/>
  <c r="F3210" i="3"/>
  <c r="G3210" i="3"/>
  <c r="H3210" i="3"/>
  <c r="J3210" i="3"/>
  <c r="K3210" i="3"/>
  <c r="L3210" i="3"/>
  <c r="M3210" i="3"/>
  <c r="AN3210" i="3"/>
  <c r="AO3210" i="3"/>
  <c r="AP3210" i="3"/>
  <c r="AQ3210" i="3"/>
  <c r="AR3210" i="3"/>
  <c r="AS3210" i="3"/>
  <c r="AT3210" i="3"/>
  <c r="AU3210" i="3"/>
  <c r="BC3210" i="3"/>
  <c r="C3211" i="3"/>
  <c r="D3211" i="3"/>
  <c r="E3211" i="3"/>
  <c r="F3211" i="3"/>
  <c r="G3211" i="3"/>
  <c r="H3211" i="3"/>
  <c r="J3211" i="3"/>
  <c r="K3211" i="3"/>
  <c r="L3211" i="3"/>
  <c r="M3211" i="3"/>
  <c r="AN3211" i="3"/>
  <c r="AO3211" i="3"/>
  <c r="AP3211" i="3"/>
  <c r="AQ3211" i="3"/>
  <c r="AR3211" i="3"/>
  <c r="AS3211" i="3"/>
  <c r="AT3211" i="3"/>
  <c r="AU3211" i="3"/>
  <c r="BC3211" i="3"/>
  <c r="C3212" i="3"/>
  <c r="D3212" i="3"/>
  <c r="E3212" i="3"/>
  <c r="F3212" i="3"/>
  <c r="G3212" i="3"/>
  <c r="H3212" i="3"/>
  <c r="J3212" i="3"/>
  <c r="K3212" i="3"/>
  <c r="L3212" i="3"/>
  <c r="M3212" i="3"/>
  <c r="AN3212" i="3"/>
  <c r="AO3212" i="3"/>
  <c r="AP3212" i="3"/>
  <c r="AQ3212" i="3"/>
  <c r="AR3212" i="3"/>
  <c r="AS3212" i="3"/>
  <c r="AT3212" i="3"/>
  <c r="AU3212" i="3"/>
  <c r="BC3212" i="3"/>
  <c r="C3213" i="3"/>
  <c r="D3213" i="3"/>
  <c r="E3213" i="3"/>
  <c r="F3213" i="3"/>
  <c r="G3213" i="3"/>
  <c r="H3213" i="3"/>
  <c r="J3213" i="3"/>
  <c r="K3213" i="3"/>
  <c r="L3213" i="3"/>
  <c r="M3213" i="3"/>
  <c r="AN3213" i="3"/>
  <c r="AO3213" i="3"/>
  <c r="AP3213" i="3"/>
  <c r="AQ3213" i="3"/>
  <c r="AR3213" i="3"/>
  <c r="AS3213" i="3"/>
  <c r="AT3213" i="3"/>
  <c r="AU3213" i="3"/>
  <c r="BC3213" i="3"/>
  <c r="C3214" i="3"/>
  <c r="D3214" i="3"/>
  <c r="E3214" i="3"/>
  <c r="F3214" i="3"/>
  <c r="G3214" i="3"/>
  <c r="H3214" i="3"/>
  <c r="J3214" i="3"/>
  <c r="K3214" i="3"/>
  <c r="L3214" i="3"/>
  <c r="M3214" i="3"/>
  <c r="AN3214" i="3"/>
  <c r="AO3214" i="3"/>
  <c r="AP3214" i="3"/>
  <c r="AQ3214" i="3"/>
  <c r="AR3214" i="3"/>
  <c r="AS3214" i="3"/>
  <c r="AT3214" i="3"/>
  <c r="AU3214" i="3"/>
  <c r="BC3214" i="3"/>
  <c r="C3215" i="3"/>
  <c r="D3215" i="3"/>
  <c r="E3215" i="3"/>
  <c r="F3215" i="3"/>
  <c r="G3215" i="3"/>
  <c r="H3215" i="3"/>
  <c r="J3215" i="3"/>
  <c r="K3215" i="3"/>
  <c r="L3215" i="3"/>
  <c r="M3215" i="3"/>
  <c r="AN3215" i="3"/>
  <c r="AO3215" i="3"/>
  <c r="AP3215" i="3"/>
  <c r="AQ3215" i="3"/>
  <c r="AR3215" i="3"/>
  <c r="AS3215" i="3"/>
  <c r="AT3215" i="3"/>
  <c r="AU3215" i="3"/>
  <c r="BC3215" i="3"/>
  <c r="C3216" i="3"/>
  <c r="D3216" i="3"/>
  <c r="E3216" i="3"/>
  <c r="F3216" i="3"/>
  <c r="G3216" i="3"/>
  <c r="H3216" i="3"/>
  <c r="J3216" i="3"/>
  <c r="K3216" i="3"/>
  <c r="L3216" i="3"/>
  <c r="M3216" i="3"/>
  <c r="AN3216" i="3"/>
  <c r="AO3216" i="3"/>
  <c r="AP3216" i="3"/>
  <c r="AQ3216" i="3"/>
  <c r="AR3216" i="3"/>
  <c r="AS3216" i="3"/>
  <c r="AT3216" i="3"/>
  <c r="AU3216" i="3"/>
  <c r="BC3216" i="3"/>
  <c r="C3217" i="3"/>
  <c r="D3217" i="3"/>
  <c r="E3217" i="3"/>
  <c r="F3217" i="3"/>
  <c r="G3217" i="3"/>
  <c r="H3217" i="3"/>
  <c r="J3217" i="3"/>
  <c r="K3217" i="3"/>
  <c r="L3217" i="3"/>
  <c r="M3217" i="3"/>
  <c r="AN3217" i="3"/>
  <c r="AO3217" i="3"/>
  <c r="AP3217" i="3"/>
  <c r="AQ3217" i="3"/>
  <c r="AR3217" i="3"/>
  <c r="AS3217" i="3"/>
  <c r="AT3217" i="3"/>
  <c r="AU3217" i="3"/>
  <c r="BC3217" i="3"/>
  <c r="C3218" i="3"/>
  <c r="D3218" i="3"/>
  <c r="E3218" i="3"/>
  <c r="F3218" i="3"/>
  <c r="G3218" i="3"/>
  <c r="H3218" i="3"/>
  <c r="J3218" i="3"/>
  <c r="K3218" i="3"/>
  <c r="L3218" i="3"/>
  <c r="M3218" i="3"/>
  <c r="AN3218" i="3"/>
  <c r="AO3218" i="3"/>
  <c r="AP3218" i="3"/>
  <c r="AQ3218" i="3"/>
  <c r="AR3218" i="3"/>
  <c r="AS3218" i="3"/>
  <c r="AT3218" i="3"/>
  <c r="AU3218" i="3"/>
  <c r="BC3218" i="3"/>
  <c r="C3219" i="3"/>
  <c r="D3219" i="3"/>
  <c r="E3219" i="3"/>
  <c r="F3219" i="3"/>
  <c r="G3219" i="3"/>
  <c r="H3219" i="3"/>
  <c r="J3219" i="3"/>
  <c r="K3219" i="3"/>
  <c r="L3219" i="3"/>
  <c r="M3219" i="3"/>
  <c r="AN3219" i="3"/>
  <c r="AO3219" i="3"/>
  <c r="AP3219" i="3"/>
  <c r="AQ3219" i="3"/>
  <c r="AR3219" i="3"/>
  <c r="AS3219" i="3"/>
  <c r="AT3219" i="3"/>
  <c r="AU3219" i="3"/>
  <c r="BC3219" i="3"/>
  <c r="C3220" i="3"/>
  <c r="D3220" i="3"/>
  <c r="E3220" i="3"/>
  <c r="F3220" i="3"/>
  <c r="G3220" i="3"/>
  <c r="H3220" i="3"/>
  <c r="J3220" i="3"/>
  <c r="K3220" i="3"/>
  <c r="L3220" i="3"/>
  <c r="M3220" i="3"/>
  <c r="AN3220" i="3"/>
  <c r="AO3220" i="3"/>
  <c r="AP3220" i="3"/>
  <c r="AQ3220" i="3"/>
  <c r="AR3220" i="3"/>
  <c r="AS3220" i="3"/>
  <c r="AT3220" i="3"/>
  <c r="AU3220" i="3"/>
  <c r="BC3220" i="3"/>
  <c r="C3221" i="3"/>
  <c r="D3221" i="3"/>
  <c r="E3221" i="3"/>
  <c r="F3221" i="3"/>
  <c r="G3221" i="3"/>
  <c r="H3221" i="3"/>
  <c r="J3221" i="3"/>
  <c r="K3221" i="3"/>
  <c r="L3221" i="3"/>
  <c r="M3221" i="3"/>
  <c r="AN3221" i="3"/>
  <c r="AO3221" i="3"/>
  <c r="AP3221" i="3"/>
  <c r="AQ3221" i="3"/>
  <c r="AR3221" i="3"/>
  <c r="AS3221" i="3"/>
  <c r="AT3221" i="3"/>
  <c r="AU3221" i="3"/>
  <c r="BC3221" i="3"/>
  <c r="C3222" i="3"/>
  <c r="D3222" i="3"/>
  <c r="E3222" i="3"/>
  <c r="F3222" i="3"/>
  <c r="G3222" i="3"/>
  <c r="H3222" i="3"/>
  <c r="J3222" i="3"/>
  <c r="K3222" i="3"/>
  <c r="L3222" i="3"/>
  <c r="M3222" i="3"/>
  <c r="AN3222" i="3"/>
  <c r="AO3222" i="3"/>
  <c r="AP3222" i="3"/>
  <c r="AQ3222" i="3"/>
  <c r="AR3222" i="3"/>
  <c r="AS3222" i="3"/>
  <c r="AT3222" i="3"/>
  <c r="AU3222" i="3"/>
  <c r="BC3222" i="3"/>
  <c r="C3223" i="3"/>
  <c r="D3223" i="3"/>
  <c r="E3223" i="3"/>
  <c r="F3223" i="3"/>
  <c r="G3223" i="3"/>
  <c r="H3223" i="3"/>
  <c r="J3223" i="3"/>
  <c r="K3223" i="3"/>
  <c r="L3223" i="3"/>
  <c r="M3223" i="3"/>
  <c r="AN3223" i="3"/>
  <c r="AO3223" i="3"/>
  <c r="AP3223" i="3"/>
  <c r="AQ3223" i="3"/>
  <c r="AR3223" i="3"/>
  <c r="AS3223" i="3"/>
  <c r="AT3223" i="3"/>
  <c r="AU3223" i="3"/>
  <c r="BC3223" i="3"/>
  <c r="C3224" i="3"/>
  <c r="D3224" i="3"/>
  <c r="E3224" i="3"/>
  <c r="F3224" i="3"/>
  <c r="G3224" i="3"/>
  <c r="H3224" i="3"/>
  <c r="J3224" i="3"/>
  <c r="K3224" i="3"/>
  <c r="L3224" i="3"/>
  <c r="M3224" i="3"/>
  <c r="AN3224" i="3"/>
  <c r="AO3224" i="3"/>
  <c r="AP3224" i="3"/>
  <c r="AQ3224" i="3"/>
  <c r="AR3224" i="3"/>
  <c r="AS3224" i="3"/>
  <c r="AT3224" i="3"/>
  <c r="AU3224" i="3"/>
  <c r="BC3224" i="3"/>
  <c r="C3225" i="3"/>
  <c r="D3225" i="3"/>
  <c r="E3225" i="3"/>
  <c r="F3225" i="3"/>
  <c r="G3225" i="3"/>
  <c r="H3225" i="3"/>
  <c r="J3225" i="3"/>
  <c r="K3225" i="3"/>
  <c r="L3225" i="3"/>
  <c r="M3225" i="3"/>
  <c r="AN3225" i="3"/>
  <c r="AO3225" i="3"/>
  <c r="AP3225" i="3"/>
  <c r="AQ3225" i="3"/>
  <c r="AR3225" i="3"/>
  <c r="AS3225" i="3"/>
  <c r="AT3225" i="3"/>
  <c r="AU3225" i="3"/>
  <c r="BC3225" i="3"/>
  <c r="C3226" i="3"/>
  <c r="D3226" i="3"/>
  <c r="E3226" i="3"/>
  <c r="F3226" i="3"/>
  <c r="G3226" i="3"/>
  <c r="H3226" i="3"/>
  <c r="J3226" i="3"/>
  <c r="K3226" i="3"/>
  <c r="L3226" i="3"/>
  <c r="M3226" i="3"/>
  <c r="AN3226" i="3"/>
  <c r="AO3226" i="3"/>
  <c r="AP3226" i="3"/>
  <c r="AQ3226" i="3"/>
  <c r="AR3226" i="3"/>
  <c r="AS3226" i="3"/>
  <c r="AT3226" i="3"/>
  <c r="AU3226" i="3"/>
  <c r="BC3226" i="3"/>
  <c r="C3227" i="3"/>
  <c r="D3227" i="3"/>
  <c r="E3227" i="3"/>
  <c r="F3227" i="3"/>
  <c r="G3227" i="3"/>
  <c r="H3227" i="3"/>
  <c r="J3227" i="3"/>
  <c r="K3227" i="3"/>
  <c r="L3227" i="3"/>
  <c r="M3227" i="3"/>
  <c r="AN3227" i="3"/>
  <c r="AO3227" i="3"/>
  <c r="AP3227" i="3"/>
  <c r="AQ3227" i="3"/>
  <c r="AR3227" i="3"/>
  <c r="AS3227" i="3"/>
  <c r="AT3227" i="3"/>
  <c r="AU3227" i="3"/>
  <c r="BC3227" i="3"/>
  <c r="C3228" i="3"/>
  <c r="D3228" i="3"/>
  <c r="E3228" i="3"/>
  <c r="F3228" i="3"/>
  <c r="G3228" i="3"/>
  <c r="H3228" i="3"/>
  <c r="J3228" i="3"/>
  <c r="K3228" i="3"/>
  <c r="L3228" i="3"/>
  <c r="M3228" i="3"/>
  <c r="AN3228" i="3"/>
  <c r="AO3228" i="3"/>
  <c r="AP3228" i="3"/>
  <c r="AQ3228" i="3"/>
  <c r="AR3228" i="3"/>
  <c r="AS3228" i="3"/>
  <c r="AT3228" i="3"/>
  <c r="AU3228" i="3"/>
  <c r="BC3228" i="3"/>
  <c r="C3229" i="3"/>
  <c r="D3229" i="3"/>
  <c r="E3229" i="3"/>
  <c r="F3229" i="3"/>
  <c r="G3229" i="3"/>
  <c r="H3229" i="3"/>
  <c r="J3229" i="3"/>
  <c r="K3229" i="3"/>
  <c r="L3229" i="3"/>
  <c r="M3229" i="3"/>
  <c r="AN3229" i="3"/>
  <c r="AO3229" i="3"/>
  <c r="AP3229" i="3"/>
  <c r="AQ3229" i="3"/>
  <c r="AR3229" i="3"/>
  <c r="AS3229" i="3"/>
  <c r="AT3229" i="3"/>
  <c r="AU3229" i="3"/>
  <c r="BC3229" i="3"/>
  <c r="C3230" i="3"/>
  <c r="D3230" i="3"/>
  <c r="E3230" i="3"/>
  <c r="F3230" i="3"/>
  <c r="G3230" i="3"/>
  <c r="H3230" i="3"/>
  <c r="J3230" i="3"/>
  <c r="K3230" i="3"/>
  <c r="L3230" i="3"/>
  <c r="M3230" i="3"/>
  <c r="AN3230" i="3"/>
  <c r="AO3230" i="3"/>
  <c r="AP3230" i="3"/>
  <c r="AQ3230" i="3"/>
  <c r="AR3230" i="3"/>
  <c r="AS3230" i="3"/>
  <c r="AT3230" i="3"/>
  <c r="AU3230" i="3"/>
  <c r="BC3230" i="3"/>
  <c r="C3231" i="3"/>
  <c r="D3231" i="3"/>
  <c r="E3231" i="3"/>
  <c r="F3231" i="3"/>
  <c r="G3231" i="3"/>
  <c r="H3231" i="3"/>
  <c r="J3231" i="3"/>
  <c r="K3231" i="3"/>
  <c r="L3231" i="3"/>
  <c r="M3231" i="3"/>
  <c r="AN3231" i="3"/>
  <c r="AO3231" i="3"/>
  <c r="AP3231" i="3"/>
  <c r="AQ3231" i="3"/>
  <c r="AR3231" i="3"/>
  <c r="AS3231" i="3"/>
  <c r="AT3231" i="3"/>
  <c r="AU3231" i="3"/>
  <c r="BC3231" i="3"/>
  <c r="C3232" i="3"/>
  <c r="D3232" i="3"/>
  <c r="E3232" i="3"/>
  <c r="F3232" i="3"/>
  <c r="G3232" i="3"/>
  <c r="H3232" i="3"/>
  <c r="J3232" i="3"/>
  <c r="K3232" i="3"/>
  <c r="L3232" i="3"/>
  <c r="M3232" i="3"/>
  <c r="AN3232" i="3"/>
  <c r="AO3232" i="3"/>
  <c r="AP3232" i="3"/>
  <c r="AQ3232" i="3"/>
  <c r="AR3232" i="3"/>
  <c r="AS3232" i="3"/>
  <c r="AT3232" i="3"/>
  <c r="AU3232" i="3"/>
  <c r="C3234" i="3"/>
  <c r="D3234" i="3"/>
  <c r="E3234" i="3"/>
  <c r="F3234" i="3"/>
  <c r="G3234" i="3"/>
  <c r="H3234" i="3"/>
  <c r="J3234" i="3"/>
  <c r="K3234" i="3"/>
  <c r="L3234" i="3"/>
  <c r="M3234" i="3"/>
  <c r="AN3234" i="3"/>
  <c r="AO3234" i="3"/>
  <c r="AP3234" i="3"/>
  <c r="AQ3234" i="3"/>
  <c r="AR3234" i="3"/>
  <c r="AS3234" i="3"/>
  <c r="AT3234" i="3"/>
  <c r="AU3234" i="3"/>
  <c r="BC3234" i="3"/>
  <c r="C3235" i="3"/>
  <c r="D3235" i="3"/>
  <c r="E3235" i="3"/>
  <c r="F3235" i="3"/>
  <c r="G3235" i="3"/>
  <c r="H3235" i="3"/>
  <c r="J3235" i="3"/>
  <c r="K3235" i="3"/>
  <c r="L3235" i="3"/>
  <c r="M3235" i="3"/>
  <c r="AN3235" i="3"/>
  <c r="AO3235" i="3"/>
  <c r="AP3235" i="3"/>
  <c r="AQ3235" i="3"/>
  <c r="AR3235" i="3"/>
  <c r="AS3235" i="3"/>
  <c r="AT3235" i="3"/>
  <c r="AU3235" i="3"/>
  <c r="BC3235" i="3"/>
  <c r="C3236" i="3"/>
  <c r="D3236" i="3"/>
  <c r="E3236" i="3"/>
  <c r="F3236" i="3"/>
  <c r="G3236" i="3"/>
  <c r="H3236" i="3"/>
  <c r="J3236" i="3"/>
  <c r="K3236" i="3"/>
  <c r="L3236" i="3"/>
  <c r="M3236" i="3"/>
  <c r="AN3236" i="3"/>
  <c r="AO3236" i="3"/>
  <c r="AP3236" i="3"/>
  <c r="AQ3236" i="3"/>
  <c r="AR3236" i="3"/>
  <c r="AS3236" i="3"/>
  <c r="AT3236" i="3"/>
  <c r="AU3236" i="3"/>
  <c r="BC3236" i="3"/>
  <c r="C3237" i="3"/>
  <c r="D3237" i="3"/>
  <c r="E3237" i="3"/>
  <c r="F3237" i="3"/>
  <c r="G3237" i="3"/>
  <c r="H3237" i="3"/>
  <c r="J3237" i="3"/>
  <c r="K3237" i="3"/>
  <c r="L3237" i="3"/>
  <c r="M3237" i="3"/>
  <c r="AN3237" i="3"/>
  <c r="AO3237" i="3"/>
  <c r="AP3237" i="3"/>
  <c r="AQ3237" i="3"/>
  <c r="AR3237" i="3"/>
  <c r="AS3237" i="3"/>
  <c r="AT3237" i="3"/>
  <c r="AU3237" i="3"/>
  <c r="BC3237" i="3"/>
  <c r="C3238" i="3"/>
  <c r="D3238" i="3"/>
  <c r="E3238" i="3"/>
  <c r="F3238" i="3"/>
  <c r="G3238" i="3"/>
  <c r="H3238" i="3"/>
  <c r="J3238" i="3"/>
  <c r="K3238" i="3"/>
  <c r="L3238" i="3"/>
  <c r="M3238" i="3"/>
  <c r="AN3238" i="3"/>
  <c r="AO3238" i="3"/>
  <c r="AP3238" i="3"/>
  <c r="AQ3238" i="3"/>
  <c r="AR3238" i="3"/>
  <c r="AS3238" i="3"/>
  <c r="AT3238" i="3"/>
  <c r="AU3238" i="3"/>
  <c r="BC3238" i="3"/>
  <c r="C3239" i="3"/>
  <c r="D3239" i="3"/>
  <c r="E3239" i="3"/>
  <c r="F3239" i="3"/>
  <c r="G3239" i="3"/>
  <c r="H3239" i="3"/>
  <c r="J3239" i="3"/>
  <c r="K3239" i="3"/>
  <c r="L3239" i="3"/>
  <c r="M3239" i="3"/>
  <c r="AN3239" i="3"/>
  <c r="AO3239" i="3"/>
  <c r="AP3239" i="3"/>
  <c r="AQ3239" i="3"/>
  <c r="AR3239" i="3"/>
  <c r="AS3239" i="3"/>
  <c r="AT3239" i="3"/>
  <c r="AU3239" i="3"/>
  <c r="BC3239" i="3"/>
  <c r="C3240" i="3"/>
  <c r="D3240" i="3"/>
  <c r="E3240" i="3"/>
  <c r="F3240" i="3"/>
  <c r="G3240" i="3"/>
  <c r="H3240" i="3"/>
  <c r="J3240" i="3"/>
  <c r="K3240" i="3"/>
  <c r="L3240" i="3"/>
  <c r="M3240" i="3"/>
  <c r="AN3240" i="3"/>
  <c r="AO3240" i="3"/>
  <c r="AP3240" i="3"/>
  <c r="AQ3240" i="3"/>
  <c r="AR3240" i="3"/>
  <c r="AS3240" i="3"/>
  <c r="AT3240" i="3"/>
  <c r="AU3240" i="3"/>
  <c r="BC3240" i="3"/>
  <c r="C3241" i="3"/>
  <c r="D3241" i="3"/>
  <c r="E3241" i="3"/>
  <c r="F3241" i="3"/>
  <c r="G3241" i="3"/>
  <c r="H3241" i="3"/>
  <c r="J3241" i="3"/>
  <c r="K3241" i="3"/>
  <c r="L3241" i="3"/>
  <c r="M3241" i="3"/>
  <c r="AN3241" i="3"/>
  <c r="AO3241" i="3"/>
  <c r="AP3241" i="3"/>
  <c r="AQ3241" i="3"/>
  <c r="AR3241" i="3"/>
  <c r="AS3241" i="3"/>
  <c r="AT3241" i="3"/>
  <c r="AU3241" i="3"/>
  <c r="BC3241" i="3"/>
  <c r="C3242" i="3"/>
  <c r="D3242" i="3"/>
  <c r="E3242" i="3"/>
  <c r="F3242" i="3"/>
  <c r="G3242" i="3"/>
  <c r="H3242" i="3"/>
  <c r="J3242" i="3"/>
  <c r="K3242" i="3"/>
  <c r="L3242" i="3"/>
  <c r="M3242" i="3"/>
  <c r="AN3242" i="3"/>
  <c r="AO3242" i="3"/>
  <c r="AP3242" i="3"/>
  <c r="AQ3242" i="3"/>
  <c r="AR3242" i="3"/>
  <c r="AS3242" i="3"/>
  <c r="AT3242" i="3"/>
  <c r="AU3242" i="3"/>
  <c r="BC3242" i="3"/>
  <c r="C3243" i="3"/>
  <c r="D3243" i="3"/>
  <c r="E3243" i="3"/>
  <c r="F3243" i="3"/>
  <c r="G3243" i="3"/>
  <c r="H3243" i="3"/>
  <c r="J3243" i="3"/>
  <c r="K3243" i="3"/>
  <c r="L3243" i="3"/>
  <c r="M3243" i="3"/>
  <c r="AN3243" i="3"/>
  <c r="AO3243" i="3"/>
  <c r="AP3243" i="3"/>
  <c r="AQ3243" i="3"/>
  <c r="AR3243" i="3"/>
  <c r="AS3243" i="3"/>
  <c r="AT3243" i="3"/>
  <c r="AU3243" i="3"/>
  <c r="BC3243" i="3"/>
  <c r="C3244" i="3"/>
  <c r="D3244" i="3"/>
  <c r="E3244" i="3"/>
  <c r="F3244" i="3"/>
  <c r="G3244" i="3"/>
  <c r="H3244" i="3"/>
  <c r="J3244" i="3"/>
  <c r="K3244" i="3"/>
  <c r="L3244" i="3"/>
  <c r="M3244" i="3"/>
  <c r="AN3244" i="3"/>
  <c r="AO3244" i="3"/>
  <c r="AP3244" i="3"/>
  <c r="AQ3244" i="3"/>
  <c r="AR3244" i="3"/>
  <c r="AS3244" i="3"/>
  <c r="AT3244" i="3"/>
  <c r="AU3244" i="3"/>
  <c r="BC3244" i="3"/>
  <c r="C3245" i="3"/>
  <c r="D3245" i="3"/>
  <c r="E3245" i="3"/>
  <c r="F3245" i="3"/>
  <c r="G3245" i="3"/>
  <c r="H3245" i="3"/>
  <c r="J3245" i="3"/>
  <c r="K3245" i="3"/>
  <c r="L3245" i="3"/>
  <c r="M3245" i="3"/>
  <c r="AN3245" i="3"/>
  <c r="AO3245" i="3"/>
  <c r="AP3245" i="3"/>
  <c r="AQ3245" i="3"/>
  <c r="AR3245" i="3"/>
  <c r="AS3245" i="3"/>
  <c r="AT3245" i="3"/>
  <c r="AU3245" i="3"/>
  <c r="BC3245" i="3"/>
  <c r="C3246" i="3"/>
  <c r="D3246" i="3"/>
  <c r="E3246" i="3"/>
  <c r="F3246" i="3"/>
  <c r="G3246" i="3"/>
  <c r="H3246" i="3"/>
  <c r="J3246" i="3"/>
  <c r="K3246" i="3"/>
  <c r="L3246" i="3"/>
  <c r="M3246" i="3"/>
  <c r="AN3246" i="3"/>
  <c r="AO3246" i="3"/>
  <c r="AP3246" i="3"/>
  <c r="AQ3246" i="3"/>
  <c r="AR3246" i="3"/>
  <c r="AS3246" i="3"/>
  <c r="AT3246" i="3"/>
  <c r="AU3246" i="3"/>
  <c r="BC3246" i="3"/>
  <c r="C3247" i="3"/>
  <c r="D3247" i="3"/>
  <c r="E3247" i="3"/>
  <c r="F3247" i="3"/>
  <c r="G3247" i="3"/>
  <c r="H3247" i="3"/>
  <c r="J3247" i="3"/>
  <c r="K3247" i="3"/>
  <c r="L3247" i="3"/>
  <c r="M3247" i="3"/>
  <c r="AN3247" i="3"/>
  <c r="AO3247" i="3"/>
  <c r="AP3247" i="3"/>
  <c r="AQ3247" i="3"/>
  <c r="AR3247" i="3"/>
  <c r="AS3247" i="3"/>
  <c r="AT3247" i="3"/>
  <c r="AU3247" i="3"/>
  <c r="BC3247" i="3"/>
  <c r="C3248" i="3"/>
  <c r="D3248" i="3"/>
  <c r="E3248" i="3"/>
  <c r="F3248" i="3"/>
  <c r="G3248" i="3"/>
  <c r="H3248" i="3"/>
  <c r="J3248" i="3"/>
  <c r="K3248" i="3"/>
  <c r="L3248" i="3"/>
  <c r="M3248" i="3"/>
  <c r="AN3248" i="3"/>
  <c r="AO3248" i="3"/>
  <c r="AP3248" i="3"/>
  <c r="AQ3248" i="3"/>
  <c r="AR3248" i="3"/>
  <c r="AS3248" i="3"/>
  <c r="AT3248" i="3"/>
  <c r="AU3248" i="3"/>
  <c r="BC3248" i="3"/>
  <c r="C3249" i="3"/>
  <c r="D3249" i="3"/>
  <c r="E3249" i="3"/>
  <c r="F3249" i="3"/>
  <c r="G3249" i="3"/>
  <c r="H3249" i="3"/>
  <c r="J3249" i="3"/>
  <c r="K3249" i="3"/>
  <c r="L3249" i="3"/>
  <c r="M3249" i="3"/>
  <c r="AN3249" i="3"/>
  <c r="AO3249" i="3"/>
  <c r="AP3249" i="3"/>
  <c r="AQ3249" i="3"/>
  <c r="AR3249" i="3"/>
  <c r="AS3249" i="3"/>
  <c r="AT3249" i="3"/>
  <c r="AU3249" i="3"/>
  <c r="BC3249" i="3"/>
  <c r="C3250" i="3"/>
  <c r="D3250" i="3"/>
  <c r="E3250" i="3"/>
  <c r="F3250" i="3"/>
  <c r="G3250" i="3"/>
  <c r="H3250" i="3"/>
  <c r="J3250" i="3"/>
  <c r="K3250" i="3"/>
  <c r="L3250" i="3"/>
  <c r="M3250" i="3"/>
  <c r="AN3250" i="3"/>
  <c r="AO3250" i="3"/>
  <c r="AP3250" i="3"/>
  <c r="AQ3250" i="3"/>
  <c r="AR3250" i="3"/>
  <c r="AS3250" i="3"/>
  <c r="AT3250" i="3"/>
  <c r="AU3250" i="3"/>
  <c r="BC3250" i="3"/>
  <c r="C3251" i="3"/>
  <c r="D3251" i="3"/>
  <c r="E3251" i="3"/>
  <c r="F3251" i="3"/>
  <c r="G3251" i="3"/>
  <c r="H3251" i="3"/>
  <c r="J3251" i="3"/>
  <c r="K3251" i="3"/>
  <c r="L3251" i="3"/>
  <c r="M3251" i="3"/>
  <c r="AN3251" i="3"/>
  <c r="AO3251" i="3"/>
  <c r="AP3251" i="3"/>
  <c r="AQ3251" i="3"/>
  <c r="AR3251" i="3"/>
  <c r="AS3251" i="3"/>
  <c r="AT3251" i="3"/>
  <c r="AU3251" i="3"/>
  <c r="BC3251" i="3"/>
  <c r="C3252" i="3"/>
  <c r="D3252" i="3"/>
  <c r="E3252" i="3"/>
  <c r="F3252" i="3"/>
  <c r="G3252" i="3"/>
  <c r="H3252" i="3"/>
  <c r="J3252" i="3"/>
  <c r="K3252" i="3"/>
  <c r="L3252" i="3"/>
  <c r="M3252" i="3"/>
  <c r="AN3252" i="3"/>
  <c r="AO3252" i="3"/>
  <c r="AP3252" i="3"/>
  <c r="AQ3252" i="3"/>
  <c r="AR3252" i="3"/>
  <c r="AS3252" i="3"/>
  <c r="AT3252" i="3"/>
  <c r="AU3252" i="3"/>
  <c r="BC3252" i="3"/>
  <c r="C3253" i="3"/>
  <c r="D3253" i="3"/>
  <c r="E3253" i="3"/>
  <c r="F3253" i="3"/>
  <c r="G3253" i="3"/>
  <c r="H3253" i="3"/>
  <c r="J3253" i="3"/>
  <c r="K3253" i="3"/>
  <c r="L3253" i="3"/>
  <c r="M3253" i="3"/>
  <c r="AN3253" i="3"/>
  <c r="AO3253" i="3"/>
  <c r="AP3253" i="3"/>
  <c r="AQ3253" i="3"/>
  <c r="AR3253" i="3"/>
  <c r="AS3253" i="3"/>
  <c r="AT3253" i="3"/>
  <c r="AU3253" i="3"/>
  <c r="BC3253" i="3"/>
  <c r="C3254" i="3"/>
  <c r="D3254" i="3"/>
  <c r="E3254" i="3"/>
  <c r="F3254" i="3"/>
  <c r="G3254" i="3"/>
  <c r="H3254" i="3"/>
  <c r="J3254" i="3"/>
  <c r="K3254" i="3"/>
  <c r="L3254" i="3"/>
  <c r="M3254" i="3"/>
  <c r="AN3254" i="3"/>
  <c r="AO3254" i="3"/>
  <c r="AP3254" i="3"/>
  <c r="AQ3254" i="3"/>
  <c r="AR3254" i="3"/>
  <c r="AS3254" i="3"/>
  <c r="AT3254" i="3"/>
  <c r="AU3254" i="3"/>
  <c r="BC3254" i="3"/>
  <c r="C3255" i="3"/>
  <c r="D3255" i="3"/>
  <c r="E3255" i="3"/>
  <c r="F3255" i="3"/>
  <c r="G3255" i="3"/>
  <c r="H3255" i="3"/>
  <c r="J3255" i="3"/>
  <c r="K3255" i="3"/>
  <c r="L3255" i="3"/>
  <c r="M3255" i="3"/>
  <c r="AN3255" i="3"/>
  <c r="AO3255" i="3"/>
  <c r="AP3255" i="3"/>
  <c r="AQ3255" i="3"/>
  <c r="AR3255" i="3"/>
  <c r="AS3255" i="3"/>
  <c r="AT3255" i="3"/>
  <c r="AU3255" i="3"/>
  <c r="BC3255" i="3"/>
  <c r="C3256" i="3"/>
  <c r="D3256" i="3"/>
  <c r="E3256" i="3"/>
  <c r="F3256" i="3"/>
  <c r="G3256" i="3"/>
  <c r="H3256" i="3"/>
  <c r="J3256" i="3"/>
  <c r="K3256" i="3"/>
  <c r="L3256" i="3"/>
  <c r="M3256" i="3"/>
  <c r="AN3256" i="3"/>
  <c r="AO3256" i="3"/>
  <c r="AP3256" i="3"/>
  <c r="AQ3256" i="3"/>
  <c r="AR3256" i="3"/>
  <c r="AS3256" i="3"/>
  <c r="AT3256" i="3"/>
  <c r="AU3256" i="3"/>
  <c r="BC3256" i="3"/>
  <c r="C3257" i="3"/>
  <c r="D3257" i="3"/>
  <c r="E3257" i="3"/>
  <c r="F3257" i="3"/>
  <c r="G3257" i="3"/>
  <c r="H3257" i="3"/>
  <c r="J3257" i="3"/>
  <c r="K3257" i="3"/>
  <c r="L3257" i="3"/>
  <c r="M3257" i="3"/>
  <c r="AN3257" i="3"/>
  <c r="AO3257" i="3"/>
  <c r="AP3257" i="3"/>
  <c r="AQ3257" i="3"/>
  <c r="AR3257" i="3"/>
  <c r="AS3257" i="3"/>
  <c r="AT3257" i="3"/>
  <c r="AU3257" i="3"/>
  <c r="BC3343" i="3"/>
  <c r="BC3344" i="3"/>
  <c r="BC3345" i="3"/>
  <c r="BC3346" i="3"/>
  <c r="BC3347" i="3"/>
  <c r="BC3348" i="3"/>
  <c r="BC3349" i="3"/>
  <c r="BC3350" i="3"/>
  <c r="BC3351" i="3"/>
  <c r="BC3352" i="3"/>
  <c r="BC3353" i="3"/>
  <c r="BC3354" i="3"/>
  <c r="BC3355" i="3"/>
  <c r="BC3356" i="3"/>
  <c r="BC3357" i="3"/>
  <c r="BC3358" i="3"/>
  <c r="BC3359" i="3"/>
  <c r="BC3360" i="3"/>
  <c r="BC3361" i="3"/>
  <c r="BC3362" i="3"/>
  <c r="BC3363" i="3"/>
  <c r="BC3364" i="3"/>
  <c r="BC3365" i="3"/>
  <c r="BC3366" i="3"/>
  <c r="BC3367" i="3"/>
  <c r="BC3368" i="3"/>
  <c r="BC3369" i="3"/>
  <c r="BC3370" i="3"/>
  <c r="BC3371" i="3"/>
  <c r="BC3372" i="3"/>
  <c r="BC3373" i="3"/>
  <c r="BC3374" i="3"/>
  <c r="BC3375" i="3"/>
  <c r="BC3376" i="3"/>
  <c r="BC3377" i="3"/>
  <c r="BC3378" i="3"/>
  <c r="BC3379" i="3"/>
  <c r="BC3380" i="3"/>
  <c r="BC3381" i="3"/>
  <c r="BC3382" i="3"/>
  <c r="BC3383" i="3"/>
  <c r="BC3384" i="3"/>
  <c r="BC3385" i="3"/>
  <c r="BC3386" i="3"/>
  <c r="BC3387" i="3"/>
  <c r="BC3388" i="3"/>
  <c r="BC3389" i="3"/>
  <c r="BC3390" i="3"/>
  <c r="BC3391" i="3"/>
  <c r="BC3392" i="3"/>
  <c r="BC3393" i="3"/>
  <c r="BC3394" i="3"/>
  <c r="BC3395" i="3"/>
  <c r="BC3396" i="3"/>
  <c r="BC3397" i="3"/>
  <c r="BC3398" i="3"/>
  <c r="BC3399" i="3"/>
  <c r="BC3400" i="3"/>
  <c r="BC3401" i="3"/>
  <c r="BC3402" i="3"/>
  <c r="BC3403" i="3"/>
  <c r="BC3404" i="3"/>
  <c r="BC3405" i="3"/>
  <c r="BC3406" i="3"/>
  <c r="BC3407" i="3"/>
  <c r="BC3408" i="3"/>
  <c r="BC3409" i="3"/>
  <c r="BC3410" i="3"/>
  <c r="BC3411" i="3"/>
  <c r="BC3412" i="3"/>
  <c r="BC3413" i="3"/>
  <c r="BC3414" i="3"/>
  <c r="BC3415" i="3"/>
  <c r="BC3416" i="3"/>
  <c r="BC3417" i="3"/>
  <c r="BC3418" i="3"/>
  <c r="BC3419" i="3"/>
  <c r="BC3420" i="3"/>
  <c r="BC3421" i="3"/>
  <c r="BC3422" i="3"/>
  <c r="BC3423" i="3"/>
  <c r="BC3424" i="3"/>
  <c r="BC3425" i="3"/>
  <c r="BC3426" i="3"/>
  <c r="BC3427" i="3"/>
  <c r="BC3428" i="3"/>
  <c r="BC3429" i="3"/>
  <c r="BC3430" i="3"/>
  <c r="BC3431" i="3"/>
  <c r="BC3432" i="3"/>
  <c r="BC3433" i="3"/>
  <c r="BC3434" i="3"/>
  <c r="BC3435" i="3"/>
  <c r="BC3436" i="3"/>
  <c r="BC3437" i="3"/>
  <c r="BC3438" i="3"/>
  <c r="BC3439" i="3"/>
  <c r="BC3440" i="3"/>
  <c r="BC3441" i="3"/>
  <c r="BC3442" i="3"/>
  <c r="BC3443" i="3"/>
  <c r="BC3444" i="3"/>
  <c r="BC3445" i="3"/>
  <c r="BC3446" i="3"/>
  <c r="BC3447" i="3"/>
  <c r="BC3448" i="3"/>
  <c r="BC3449" i="3"/>
  <c r="BC3450" i="3"/>
  <c r="BC3451" i="3"/>
  <c r="BC3452" i="3"/>
  <c r="BC3453" i="3"/>
  <c r="BC3454" i="3"/>
  <c r="BC3455" i="3"/>
  <c r="N1" i="4"/>
  <c r="D1" i="4"/>
  <c r="O1" i="4"/>
  <c r="E1" i="4"/>
  <c r="P1" i="4"/>
  <c r="F1" i="4"/>
  <c r="J1" i="4"/>
  <c r="K1" i="4"/>
  <c r="L1" i="4"/>
  <c r="M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C3" i="4"/>
  <c r="D3" i="4"/>
  <c r="E3" i="4"/>
  <c r="F3" i="4"/>
  <c r="G3" i="4"/>
  <c r="H3" i="4"/>
  <c r="J3" i="4"/>
  <c r="K3" i="4"/>
  <c r="L3" i="4"/>
  <c r="M3" i="4"/>
  <c r="AN3" i="4"/>
  <c r="AX3" i="4"/>
  <c r="C4" i="4"/>
  <c r="D4" i="4"/>
  <c r="E4" i="4"/>
  <c r="F4" i="4"/>
  <c r="G4" i="4"/>
  <c r="H4" i="4"/>
  <c r="J4" i="4"/>
  <c r="K4" i="4"/>
  <c r="L4" i="4"/>
  <c r="M4" i="4"/>
  <c r="AN4" i="4"/>
  <c r="AX4" i="4"/>
  <c r="C5" i="4"/>
  <c r="D5" i="4"/>
  <c r="E5" i="4"/>
  <c r="F5" i="4"/>
  <c r="G5" i="4"/>
  <c r="H5" i="4"/>
  <c r="J5" i="4"/>
  <c r="K5" i="4"/>
  <c r="L5" i="4"/>
  <c r="M5" i="4"/>
  <c r="AN5" i="4"/>
  <c r="AX5" i="4"/>
  <c r="C6" i="4"/>
  <c r="D6" i="4"/>
  <c r="E6" i="4"/>
  <c r="F6" i="4"/>
  <c r="G6" i="4"/>
  <c r="H6" i="4"/>
  <c r="J6" i="4"/>
  <c r="K6" i="4"/>
  <c r="L6" i="4"/>
  <c r="M6" i="4"/>
  <c r="AN6" i="4"/>
  <c r="AX6" i="4"/>
  <c r="C7" i="4"/>
  <c r="D7" i="4"/>
  <c r="E7" i="4"/>
  <c r="F7" i="4"/>
  <c r="G7" i="4"/>
  <c r="H7" i="4"/>
  <c r="J7" i="4"/>
  <c r="K7" i="4"/>
  <c r="L7" i="4"/>
  <c r="M7" i="4"/>
  <c r="AN7" i="4"/>
  <c r="AX7" i="4"/>
  <c r="C8" i="4"/>
  <c r="D8" i="4"/>
  <c r="E8" i="4"/>
  <c r="F8" i="4"/>
  <c r="G8" i="4"/>
  <c r="H8" i="4"/>
  <c r="J8" i="4"/>
  <c r="K8" i="4"/>
  <c r="L8" i="4"/>
  <c r="M8" i="4"/>
  <c r="AN8" i="4"/>
  <c r="AX8" i="4"/>
  <c r="C9" i="4"/>
  <c r="D9" i="4"/>
  <c r="E9" i="4"/>
  <c r="F9" i="4"/>
  <c r="G9" i="4"/>
  <c r="H9" i="4"/>
  <c r="J9" i="4"/>
  <c r="K9" i="4"/>
  <c r="L9" i="4"/>
  <c r="M9" i="4"/>
  <c r="AN9" i="4"/>
  <c r="AX9" i="4"/>
  <c r="C10" i="4"/>
  <c r="D10" i="4"/>
  <c r="E10" i="4"/>
  <c r="F10" i="4"/>
  <c r="G10" i="4"/>
  <c r="H10" i="4"/>
  <c r="J10" i="4"/>
  <c r="K10" i="4"/>
  <c r="L10" i="4"/>
  <c r="M10" i="4"/>
  <c r="AN10" i="4"/>
  <c r="AX10" i="4"/>
  <c r="C11" i="4"/>
  <c r="D11" i="4"/>
  <c r="E11" i="4"/>
  <c r="F11" i="4"/>
  <c r="G11" i="4"/>
  <c r="H11" i="4"/>
  <c r="J11" i="4"/>
  <c r="K11" i="4"/>
  <c r="L11" i="4"/>
  <c r="M11" i="4"/>
  <c r="AN11" i="4"/>
  <c r="AX11" i="4"/>
  <c r="C12" i="4"/>
  <c r="D12" i="4"/>
  <c r="E12" i="4"/>
  <c r="F12" i="4"/>
  <c r="G12" i="4"/>
  <c r="H12" i="4"/>
  <c r="J12" i="4"/>
  <c r="K12" i="4"/>
  <c r="L12" i="4"/>
  <c r="M12" i="4"/>
  <c r="AN12" i="4"/>
  <c r="AX12" i="4"/>
  <c r="C13" i="4"/>
  <c r="D13" i="4"/>
  <c r="E13" i="4"/>
  <c r="F13" i="4"/>
  <c r="G13" i="4"/>
  <c r="H13" i="4"/>
  <c r="J13" i="4"/>
  <c r="K13" i="4"/>
  <c r="L13" i="4"/>
  <c r="M13" i="4"/>
  <c r="AN13" i="4"/>
  <c r="AX13" i="4"/>
  <c r="C14" i="4"/>
  <c r="D14" i="4"/>
  <c r="E14" i="4"/>
  <c r="F14" i="4"/>
  <c r="G14" i="4"/>
  <c r="H14" i="4"/>
  <c r="J14" i="4"/>
  <c r="K14" i="4"/>
  <c r="L14" i="4"/>
  <c r="M14" i="4"/>
  <c r="AN14" i="4"/>
  <c r="AX14" i="4"/>
  <c r="C15" i="4"/>
  <c r="D15" i="4"/>
  <c r="E15" i="4"/>
  <c r="F15" i="4"/>
  <c r="G15" i="4"/>
  <c r="H15" i="4"/>
  <c r="J15" i="4"/>
  <c r="K15" i="4"/>
  <c r="L15" i="4"/>
  <c r="M15" i="4"/>
  <c r="AN15" i="4"/>
  <c r="AX15" i="4"/>
  <c r="C16" i="4"/>
  <c r="D16" i="4"/>
  <c r="E16" i="4"/>
  <c r="F16" i="4"/>
  <c r="G16" i="4"/>
  <c r="H16" i="4"/>
  <c r="J16" i="4"/>
  <c r="K16" i="4"/>
  <c r="L16" i="4"/>
  <c r="M16" i="4"/>
  <c r="AN16" i="4"/>
  <c r="AX16" i="4"/>
  <c r="C17" i="4"/>
  <c r="D17" i="4"/>
  <c r="E17" i="4"/>
  <c r="F17" i="4"/>
  <c r="G17" i="4"/>
  <c r="H17" i="4"/>
  <c r="J17" i="4"/>
  <c r="K17" i="4"/>
  <c r="L17" i="4"/>
  <c r="M17" i="4"/>
  <c r="AN17" i="4"/>
  <c r="AX17" i="4"/>
  <c r="C18" i="4"/>
  <c r="D18" i="4"/>
  <c r="E18" i="4"/>
  <c r="F18" i="4"/>
  <c r="G18" i="4"/>
  <c r="H18" i="4"/>
  <c r="J18" i="4"/>
  <c r="K18" i="4"/>
  <c r="L18" i="4"/>
  <c r="M18" i="4"/>
  <c r="AN18" i="4"/>
  <c r="AX18" i="4"/>
  <c r="C19" i="4"/>
  <c r="D19" i="4"/>
  <c r="E19" i="4"/>
  <c r="F19" i="4"/>
  <c r="G19" i="4"/>
  <c r="H19" i="4"/>
  <c r="J19" i="4"/>
  <c r="K19" i="4"/>
  <c r="L19" i="4"/>
  <c r="M19" i="4"/>
  <c r="AN19" i="4"/>
  <c r="AX19" i="4"/>
  <c r="C20" i="4"/>
  <c r="D20" i="4"/>
  <c r="E20" i="4"/>
  <c r="F20" i="4"/>
  <c r="G20" i="4"/>
  <c r="H20" i="4"/>
  <c r="J20" i="4"/>
  <c r="K20" i="4"/>
  <c r="L20" i="4"/>
  <c r="M20" i="4"/>
  <c r="AN20" i="4"/>
  <c r="AX20" i="4"/>
  <c r="C21" i="4"/>
  <c r="D21" i="4"/>
  <c r="E21" i="4"/>
  <c r="F21" i="4"/>
  <c r="G21" i="4"/>
  <c r="H21" i="4"/>
  <c r="J21" i="4"/>
  <c r="K21" i="4"/>
  <c r="L21" i="4"/>
  <c r="M21" i="4"/>
  <c r="AN21" i="4"/>
  <c r="AX21" i="4"/>
  <c r="C22" i="4"/>
  <c r="D22" i="4"/>
  <c r="E22" i="4"/>
  <c r="F22" i="4"/>
  <c r="G22" i="4"/>
  <c r="H22" i="4"/>
  <c r="J22" i="4"/>
  <c r="K22" i="4"/>
  <c r="L22" i="4"/>
  <c r="M22" i="4"/>
  <c r="AN22" i="4"/>
  <c r="AX22" i="4"/>
  <c r="C23" i="4"/>
  <c r="D23" i="4"/>
  <c r="E23" i="4"/>
  <c r="F23" i="4"/>
  <c r="G23" i="4"/>
  <c r="H23" i="4"/>
  <c r="J23" i="4"/>
  <c r="K23" i="4"/>
  <c r="L23" i="4"/>
  <c r="M23" i="4"/>
  <c r="AN23" i="4"/>
  <c r="AX23" i="4"/>
  <c r="C24" i="4"/>
  <c r="D24" i="4"/>
  <c r="E24" i="4"/>
  <c r="F24" i="4"/>
  <c r="G24" i="4"/>
  <c r="H24" i="4"/>
  <c r="J24" i="4"/>
  <c r="K24" i="4"/>
  <c r="L24" i="4"/>
  <c r="M24" i="4"/>
  <c r="AN24" i="4"/>
  <c r="AX24" i="4"/>
  <c r="C25" i="4"/>
  <c r="D25" i="4"/>
  <c r="E25" i="4"/>
  <c r="F25" i="4"/>
  <c r="G25" i="4"/>
  <c r="H25" i="4"/>
  <c r="J25" i="4"/>
  <c r="K25" i="4"/>
  <c r="L25" i="4"/>
  <c r="M25" i="4"/>
  <c r="AN25" i="4"/>
  <c r="AX25" i="4"/>
  <c r="C26" i="4"/>
  <c r="D26" i="4"/>
  <c r="E26" i="4"/>
  <c r="F26" i="4"/>
  <c r="G26" i="4"/>
  <c r="H26" i="4"/>
  <c r="J26" i="4"/>
  <c r="K26" i="4"/>
  <c r="L26" i="4"/>
  <c r="M26" i="4"/>
  <c r="AN26" i="4"/>
  <c r="AX26" i="4"/>
  <c r="C27" i="4"/>
  <c r="D27" i="4"/>
  <c r="E27" i="4"/>
  <c r="F27" i="4"/>
  <c r="G27" i="4"/>
  <c r="H27" i="4"/>
  <c r="J27" i="4"/>
  <c r="K27" i="4"/>
  <c r="L27" i="4"/>
  <c r="M27" i="4"/>
  <c r="AN27" i="4"/>
  <c r="AX27" i="4"/>
  <c r="C28" i="4"/>
  <c r="D28" i="4"/>
  <c r="E28" i="4"/>
  <c r="F28" i="4"/>
  <c r="G28" i="4"/>
  <c r="H28" i="4"/>
  <c r="J28" i="4"/>
  <c r="K28" i="4"/>
  <c r="L28" i="4"/>
  <c r="M28" i="4"/>
  <c r="AN28" i="4"/>
  <c r="AX28" i="4"/>
  <c r="C29" i="4"/>
  <c r="D29" i="4"/>
  <c r="E29" i="4"/>
  <c r="F29" i="4"/>
  <c r="G29" i="4"/>
  <c r="H29" i="4"/>
  <c r="J29" i="4"/>
  <c r="K29" i="4"/>
  <c r="L29" i="4"/>
  <c r="M29" i="4"/>
  <c r="AN29" i="4"/>
  <c r="AX29" i="4"/>
  <c r="C30" i="4"/>
  <c r="D30" i="4"/>
  <c r="E30" i="4"/>
  <c r="F30" i="4"/>
  <c r="G30" i="4"/>
  <c r="H30" i="4"/>
  <c r="J30" i="4"/>
  <c r="K30" i="4"/>
  <c r="L30" i="4"/>
  <c r="M30" i="4"/>
  <c r="AN30" i="4"/>
  <c r="AX30" i="4"/>
  <c r="C31" i="4"/>
  <c r="D31" i="4"/>
  <c r="E31" i="4"/>
  <c r="F31" i="4"/>
  <c r="G31" i="4"/>
  <c r="H31" i="4"/>
  <c r="J31" i="4"/>
  <c r="K31" i="4"/>
  <c r="L31" i="4"/>
  <c r="M31" i="4"/>
  <c r="AN31" i="4"/>
  <c r="AX31" i="4"/>
  <c r="C32" i="4"/>
  <c r="D32" i="4"/>
  <c r="E32" i="4"/>
  <c r="F32" i="4"/>
  <c r="G32" i="4"/>
  <c r="H32" i="4"/>
  <c r="J32" i="4"/>
  <c r="K32" i="4"/>
  <c r="L32" i="4"/>
  <c r="M32" i="4"/>
  <c r="AN32" i="4"/>
  <c r="AX32" i="4"/>
  <c r="C33" i="4"/>
  <c r="D33" i="4"/>
  <c r="E33" i="4"/>
  <c r="F33" i="4"/>
  <c r="G33" i="4"/>
  <c r="H33" i="4"/>
  <c r="J33" i="4"/>
  <c r="K33" i="4"/>
  <c r="L33" i="4"/>
  <c r="M33" i="4"/>
  <c r="AN33" i="4"/>
  <c r="AX33" i="4"/>
  <c r="C34" i="4"/>
  <c r="D34" i="4"/>
  <c r="E34" i="4"/>
  <c r="F34" i="4"/>
  <c r="G34" i="4"/>
  <c r="H34" i="4"/>
  <c r="J34" i="4"/>
  <c r="K34" i="4"/>
  <c r="L34" i="4"/>
  <c r="M34" i="4"/>
  <c r="AN34" i="4"/>
  <c r="AX34" i="4"/>
  <c r="C35" i="4"/>
  <c r="D35" i="4"/>
  <c r="E35" i="4"/>
  <c r="F35" i="4"/>
  <c r="G35" i="4"/>
  <c r="H35" i="4"/>
  <c r="J35" i="4"/>
  <c r="K35" i="4"/>
  <c r="L35" i="4"/>
  <c r="M35" i="4"/>
  <c r="AN35" i="4"/>
  <c r="AX35" i="4"/>
  <c r="C36" i="4"/>
  <c r="D36" i="4"/>
  <c r="E36" i="4"/>
  <c r="F36" i="4"/>
  <c r="G36" i="4"/>
  <c r="H36" i="4"/>
  <c r="J36" i="4"/>
  <c r="K36" i="4"/>
  <c r="L36" i="4"/>
  <c r="M36" i="4"/>
  <c r="AN36" i="4"/>
  <c r="AX36" i="4"/>
  <c r="C37" i="4"/>
  <c r="D37" i="4"/>
  <c r="E37" i="4"/>
  <c r="F37" i="4"/>
  <c r="G37" i="4"/>
  <c r="H37" i="4"/>
  <c r="J37" i="4"/>
  <c r="K37" i="4"/>
  <c r="L37" i="4"/>
  <c r="M37" i="4"/>
  <c r="AN37" i="4"/>
  <c r="AX37" i="4"/>
  <c r="C38" i="4"/>
  <c r="D38" i="4"/>
  <c r="E38" i="4"/>
  <c r="F38" i="4"/>
  <c r="G38" i="4"/>
  <c r="H38" i="4"/>
  <c r="J38" i="4"/>
  <c r="K38" i="4"/>
  <c r="L38" i="4"/>
  <c r="M38" i="4"/>
  <c r="AN38" i="4"/>
  <c r="AX38" i="4"/>
  <c r="C39" i="4"/>
  <c r="D39" i="4"/>
  <c r="E39" i="4"/>
  <c r="F39" i="4"/>
  <c r="G39" i="4"/>
  <c r="H39" i="4"/>
  <c r="J39" i="4"/>
  <c r="K39" i="4"/>
  <c r="L39" i="4"/>
  <c r="M39" i="4"/>
  <c r="AN39" i="4"/>
  <c r="AX39" i="4"/>
  <c r="C40" i="4"/>
  <c r="D40" i="4"/>
  <c r="E40" i="4"/>
  <c r="F40" i="4"/>
  <c r="G40" i="4"/>
  <c r="H40" i="4"/>
  <c r="J40" i="4"/>
  <c r="K40" i="4"/>
  <c r="L40" i="4"/>
  <c r="M40" i="4"/>
  <c r="AN40" i="4"/>
  <c r="AX40" i="4"/>
  <c r="C41" i="4"/>
  <c r="D41" i="4"/>
  <c r="E41" i="4"/>
  <c r="F41" i="4"/>
  <c r="G41" i="4"/>
  <c r="H41" i="4"/>
  <c r="J41" i="4"/>
  <c r="K41" i="4"/>
  <c r="L41" i="4"/>
  <c r="M41" i="4"/>
  <c r="AN41" i="4"/>
  <c r="AX41" i="4"/>
  <c r="C42" i="4"/>
  <c r="D42" i="4"/>
  <c r="E42" i="4"/>
  <c r="F42" i="4"/>
  <c r="G42" i="4"/>
  <c r="H42" i="4"/>
  <c r="J42" i="4"/>
  <c r="K42" i="4"/>
  <c r="L42" i="4"/>
  <c r="M42" i="4"/>
  <c r="AN42" i="4"/>
  <c r="AX42" i="4"/>
  <c r="C43" i="4"/>
  <c r="D43" i="4"/>
  <c r="E43" i="4"/>
  <c r="F43" i="4"/>
  <c r="G43" i="4"/>
  <c r="H43" i="4"/>
  <c r="J43" i="4"/>
  <c r="K43" i="4"/>
  <c r="L43" i="4"/>
  <c r="M43" i="4"/>
  <c r="AN43" i="4"/>
  <c r="AX43" i="4"/>
  <c r="C44" i="4"/>
  <c r="D44" i="4"/>
  <c r="E44" i="4"/>
  <c r="F44" i="4"/>
  <c r="G44" i="4"/>
  <c r="H44" i="4"/>
  <c r="J44" i="4"/>
  <c r="K44" i="4"/>
  <c r="L44" i="4"/>
  <c r="M44" i="4"/>
  <c r="AN44" i="4"/>
  <c r="AX44" i="4"/>
  <c r="C45" i="4"/>
  <c r="D45" i="4"/>
  <c r="E45" i="4"/>
  <c r="F45" i="4"/>
  <c r="G45" i="4"/>
  <c r="H45" i="4"/>
  <c r="J45" i="4"/>
  <c r="K45" i="4"/>
  <c r="L45" i="4"/>
  <c r="M45" i="4"/>
  <c r="AN45" i="4"/>
  <c r="AX45" i="4"/>
  <c r="C46" i="4"/>
  <c r="D46" i="4"/>
  <c r="E46" i="4"/>
  <c r="F46" i="4"/>
  <c r="G46" i="4"/>
  <c r="H46" i="4"/>
  <c r="J46" i="4"/>
  <c r="K46" i="4"/>
  <c r="L46" i="4"/>
  <c r="M46" i="4"/>
  <c r="AN46" i="4"/>
  <c r="AX46" i="4"/>
  <c r="C47" i="4"/>
  <c r="D47" i="4"/>
  <c r="E47" i="4"/>
  <c r="F47" i="4"/>
  <c r="G47" i="4"/>
  <c r="H47" i="4"/>
  <c r="J47" i="4"/>
  <c r="K47" i="4"/>
  <c r="L47" i="4"/>
  <c r="M47" i="4"/>
  <c r="AN47" i="4"/>
  <c r="AX47" i="4"/>
  <c r="C48" i="4"/>
  <c r="D48" i="4"/>
  <c r="E48" i="4"/>
  <c r="F48" i="4"/>
  <c r="G48" i="4"/>
  <c r="H48" i="4"/>
  <c r="J48" i="4"/>
  <c r="K48" i="4"/>
  <c r="L48" i="4"/>
  <c r="M48" i="4"/>
  <c r="AN48" i="4"/>
  <c r="AX48" i="4"/>
  <c r="C49" i="4"/>
  <c r="D49" i="4"/>
  <c r="E49" i="4"/>
  <c r="F49" i="4"/>
  <c r="G49" i="4"/>
  <c r="H49" i="4"/>
  <c r="J49" i="4"/>
  <c r="K49" i="4"/>
  <c r="L49" i="4"/>
  <c r="M49" i="4"/>
  <c r="AN49" i="4"/>
  <c r="AX49" i="4"/>
  <c r="C50" i="4"/>
  <c r="D50" i="4"/>
  <c r="E50" i="4"/>
  <c r="F50" i="4"/>
  <c r="G50" i="4"/>
  <c r="H50" i="4"/>
  <c r="J50" i="4"/>
  <c r="K50" i="4"/>
  <c r="L50" i="4"/>
  <c r="M50" i="4"/>
  <c r="AN50" i="4"/>
  <c r="AX50" i="4"/>
  <c r="C51" i="4"/>
  <c r="D51" i="4"/>
  <c r="E51" i="4"/>
  <c r="F51" i="4"/>
  <c r="G51" i="4"/>
  <c r="H51" i="4"/>
  <c r="J51" i="4"/>
  <c r="K51" i="4"/>
  <c r="L51" i="4"/>
  <c r="M51" i="4"/>
  <c r="AN51" i="4"/>
  <c r="AX51" i="4"/>
  <c r="C52" i="4"/>
  <c r="D52" i="4"/>
  <c r="E52" i="4"/>
  <c r="F52" i="4"/>
  <c r="G52" i="4"/>
  <c r="H52" i="4"/>
  <c r="J52" i="4"/>
  <c r="K52" i="4"/>
  <c r="L52" i="4"/>
  <c r="M52" i="4"/>
  <c r="AN52" i="4"/>
  <c r="AX52" i="4"/>
  <c r="C53" i="4"/>
  <c r="D53" i="4"/>
  <c r="E53" i="4"/>
  <c r="F53" i="4"/>
  <c r="G53" i="4"/>
  <c r="H53" i="4"/>
  <c r="J53" i="4"/>
  <c r="K53" i="4"/>
  <c r="L53" i="4"/>
  <c r="M53" i="4"/>
  <c r="AN53" i="4"/>
  <c r="AX53" i="4"/>
  <c r="C54" i="4"/>
  <c r="D54" i="4"/>
  <c r="E54" i="4"/>
  <c r="F54" i="4"/>
  <c r="G54" i="4"/>
  <c r="H54" i="4"/>
  <c r="J54" i="4"/>
  <c r="K54" i="4"/>
  <c r="L54" i="4"/>
  <c r="M54" i="4"/>
  <c r="AN54" i="4"/>
  <c r="AX54" i="4"/>
  <c r="C55" i="4"/>
  <c r="D55" i="4"/>
  <c r="E55" i="4"/>
  <c r="F55" i="4"/>
  <c r="G55" i="4"/>
  <c r="H55" i="4"/>
  <c r="J55" i="4"/>
  <c r="K55" i="4"/>
  <c r="L55" i="4"/>
  <c r="M55" i="4"/>
  <c r="AN55" i="4"/>
  <c r="AX55" i="4"/>
  <c r="C56" i="4"/>
  <c r="D56" i="4"/>
  <c r="E56" i="4"/>
  <c r="F56" i="4"/>
  <c r="G56" i="4"/>
  <c r="H56" i="4"/>
  <c r="J56" i="4"/>
  <c r="K56" i="4"/>
  <c r="L56" i="4"/>
  <c r="M56" i="4"/>
  <c r="AN56" i="4"/>
  <c r="AX56" i="4"/>
  <c r="C57" i="4"/>
  <c r="D57" i="4"/>
  <c r="E57" i="4"/>
  <c r="F57" i="4"/>
  <c r="G57" i="4"/>
  <c r="H57" i="4"/>
  <c r="J57" i="4"/>
  <c r="K57" i="4"/>
  <c r="L57" i="4"/>
  <c r="M57" i="4"/>
  <c r="AN57" i="4"/>
  <c r="AX57" i="4"/>
  <c r="C58" i="4"/>
  <c r="D58" i="4"/>
  <c r="E58" i="4"/>
  <c r="F58" i="4"/>
  <c r="G58" i="4"/>
  <c r="H58" i="4"/>
  <c r="J58" i="4"/>
  <c r="K58" i="4"/>
  <c r="L58" i="4"/>
  <c r="M58" i="4"/>
  <c r="AN58" i="4"/>
  <c r="AX58" i="4"/>
  <c r="C59" i="4"/>
  <c r="D59" i="4"/>
  <c r="E59" i="4"/>
  <c r="F59" i="4"/>
  <c r="G59" i="4"/>
  <c r="H59" i="4"/>
  <c r="J59" i="4"/>
  <c r="K59" i="4"/>
  <c r="L59" i="4"/>
  <c r="M59" i="4"/>
  <c r="AN59" i="4"/>
  <c r="AX59" i="4"/>
  <c r="C60" i="4"/>
  <c r="D60" i="4"/>
  <c r="E60" i="4"/>
  <c r="F60" i="4"/>
  <c r="G60" i="4"/>
  <c r="H60" i="4"/>
  <c r="J60" i="4"/>
  <c r="K60" i="4"/>
  <c r="L60" i="4"/>
  <c r="M60" i="4"/>
  <c r="AN60" i="4"/>
  <c r="AX60" i="4"/>
  <c r="C61" i="4"/>
  <c r="D61" i="4"/>
  <c r="E61" i="4"/>
  <c r="F61" i="4"/>
  <c r="G61" i="4"/>
  <c r="H61" i="4"/>
  <c r="J61" i="4"/>
  <c r="K61" i="4"/>
  <c r="L61" i="4"/>
  <c r="M61" i="4"/>
  <c r="AN61" i="4"/>
  <c r="AX61" i="4"/>
  <c r="C62" i="4"/>
  <c r="D62" i="4"/>
  <c r="E62" i="4"/>
  <c r="F62" i="4"/>
  <c r="G62" i="4"/>
  <c r="H62" i="4"/>
  <c r="J62" i="4"/>
  <c r="K62" i="4"/>
  <c r="L62" i="4"/>
  <c r="M62" i="4"/>
  <c r="AN62" i="4"/>
  <c r="AX62" i="4"/>
  <c r="C63" i="4"/>
  <c r="D63" i="4"/>
  <c r="E63" i="4"/>
  <c r="F63" i="4"/>
  <c r="G63" i="4"/>
  <c r="H63" i="4"/>
  <c r="J63" i="4"/>
  <c r="K63" i="4"/>
  <c r="L63" i="4"/>
  <c r="M63" i="4"/>
  <c r="AN63" i="4"/>
  <c r="AX63" i="4"/>
  <c r="C64" i="4"/>
  <c r="D64" i="4"/>
  <c r="E64" i="4"/>
  <c r="F64" i="4"/>
  <c r="G64" i="4"/>
  <c r="H64" i="4"/>
  <c r="J64" i="4"/>
  <c r="K64" i="4"/>
  <c r="L64" i="4"/>
  <c r="M64" i="4"/>
  <c r="AN64" i="4"/>
  <c r="AX64" i="4"/>
  <c r="C65" i="4"/>
  <c r="D65" i="4"/>
  <c r="E65" i="4"/>
  <c r="F65" i="4"/>
  <c r="G65" i="4"/>
  <c r="H65" i="4"/>
  <c r="J65" i="4"/>
  <c r="K65" i="4"/>
  <c r="L65" i="4"/>
  <c r="M65" i="4"/>
  <c r="AN65" i="4"/>
  <c r="AX65" i="4"/>
  <c r="C66" i="4"/>
  <c r="D66" i="4"/>
  <c r="E66" i="4"/>
  <c r="F66" i="4"/>
  <c r="G66" i="4"/>
  <c r="H66" i="4"/>
  <c r="J66" i="4"/>
  <c r="K66" i="4"/>
  <c r="L66" i="4"/>
  <c r="M66" i="4"/>
  <c r="AN66" i="4"/>
  <c r="AX66" i="4"/>
  <c r="C67" i="4"/>
  <c r="D67" i="4"/>
  <c r="E67" i="4"/>
  <c r="F67" i="4"/>
  <c r="G67" i="4"/>
  <c r="H67" i="4"/>
  <c r="J67" i="4"/>
  <c r="K67" i="4"/>
  <c r="L67" i="4"/>
  <c r="M67" i="4"/>
  <c r="AN67" i="4"/>
  <c r="AX67" i="4"/>
  <c r="C68" i="4"/>
  <c r="D68" i="4"/>
  <c r="E68" i="4"/>
  <c r="F68" i="4"/>
  <c r="G68" i="4"/>
  <c r="H68" i="4"/>
  <c r="J68" i="4"/>
  <c r="K68" i="4"/>
  <c r="L68" i="4"/>
  <c r="M68" i="4"/>
  <c r="AN68" i="4"/>
  <c r="AX68" i="4"/>
  <c r="C69" i="4"/>
  <c r="D69" i="4"/>
  <c r="E69" i="4"/>
  <c r="F69" i="4"/>
  <c r="G69" i="4"/>
  <c r="H69" i="4"/>
  <c r="J69" i="4"/>
  <c r="K69" i="4"/>
  <c r="L69" i="4"/>
  <c r="M69" i="4"/>
  <c r="AN69" i="4"/>
  <c r="AX69" i="4"/>
  <c r="C70" i="4"/>
  <c r="D70" i="4"/>
  <c r="E70" i="4"/>
  <c r="F70" i="4"/>
  <c r="G70" i="4"/>
  <c r="H70" i="4"/>
  <c r="J70" i="4"/>
  <c r="K70" i="4"/>
  <c r="L70" i="4"/>
  <c r="M70" i="4"/>
  <c r="AN70" i="4"/>
  <c r="AX70" i="4"/>
  <c r="C71" i="4"/>
  <c r="D71" i="4"/>
  <c r="E71" i="4"/>
  <c r="F71" i="4"/>
  <c r="G71" i="4"/>
  <c r="H71" i="4"/>
  <c r="J71" i="4"/>
  <c r="K71" i="4"/>
  <c r="L71" i="4"/>
  <c r="M71" i="4"/>
  <c r="AN71" i="4"/>
  <c r="AX71" i="4"/>
  <c r="C72" i="4"/>
  <c r="D72" i="4"/>
  <c r="E72" i="4"/>
  <c r="F72" i="4"/>
  <c r="G72" i="4"/>
  <c r="H72" i="4"/>
  <c r="J72" i="4"/>
  <c r="K72" i="4"/>
  <c r="L72" i="4"/>
  <c r="M72" i="4"/>
  <c r="AN72" i="4"/>
  <c r="AX72" i="4"/>
  <c r="C73" i="4"/>
  <c r="D73" i="4"/>
  <c r="E73" i="4"/>
  <c r="F73" i="4"/>
  <c r="G73" i="4"/>
  <c r="H73" i="4"/>
  <c r="J73" i="4"/>
  <c r="K73" i="4"/>
  <c r="L73" i="4"/>
  <c r="M73" i="4"/>
  <c r="AN73" i="4"/>
  <c r="AX73" i="4"/>
  <c r="C74" i="4"/>
  <c r="D74" i="4"/>
  <c r="E74" i="4"/>
  <c r="F74" i="4"/>
  <c r="G74" i="4"/>
  <c r="H74" i="4"/>
  <c r="J74" i="4"/>
  <c r="K74" i="4"/>
  <c r="L74" i="4"/>
  <c r="M74" i="4"/>
  <c r="AN74" i="4"/>
  <c r="AX74" i="4"/>
  <c r="C75" i="4"/>
  <c r="D75" i="4"/>
  <c r="E75" i="4"/>
  <c r="F75" i="4"/>
  <c r="G75" i="4"/>
  <c r="H75" i="4"/>
  <c r="J75" i="4"/>
  <c r="K75" i="4"/>
  <c r="L75" i="4"/>
  <c r="M75" i="4"/>
  <c r="AN75" i="4"/>
  <c r="AX75" i="4"/>
  <c r="C76" i="4"/>
  <c r="D76" i="4"/>
  <c r="E76" i="4"/>
  <c r="F76" i="4"/>
  <c r="G76" i="4"/>
  <c r="H76" i="4"/>
  <c r="J76" i="4"/>
  <c r="K76" i="4"/>
  <c r="L76" i="4"/>
  <c r="M76" i="4"/>
  <c r="AN76" i="4"/>
  <c r="AX76" i="4"/>
  <c r="C77" i="4"/>
  <c r="D77" i="4"/>
  <c r="E77" i="4"/>
  <c r="F77" i="4"/>
  <c r="G77" i="4"/>
  <c r="H77" i="4"/>
  <c r="J77" i="4"/>
  <c r="K77" i="4"/>
  <c r="L77" i="4"/>
  <c r="M77" i="4"/>
  <c r="AN77" i="4"/>
  <c r="AX77" i="4"/>
  <c r="C78" i="4"/>
  <c r="D78" i="4"/>
  <c r="E78" i="4"/>
  <c r="F78" i="4"/>
  <c r="G78" i="4"/>
  <c r="H78" i="4"/>
  <c r="J78" i="4"/>
  <c r="K78" i="4"/>
  <c r="L78" i="4"/>
  <c r="M78" i="4"/>
  <c r="AN78" i="4"/>
  <c r="AX78" i="4"/>
  <c r="C79" i="4"/>
  <c r="D79" i="4"/>
  <c r="E79" i="4"/>
  <c r="F79" i="4"/>
  <c r="G79" i="4"/>
  <c r="H79" i="4"/>
  <c r="J79" i="4"/>
  <c r="K79" i="4"/>
  <c r="L79" i="4"/>
  <c r="M79" i="4"/>
  <c r="AN79" i="4"/>
  <c r="AX79" i="4"/>
  <c r="C80" i="4"/>
  <c r="D80" i="4"/>
  <c r="E80" i="4"/>
  <c r="F80" i="4"/>
  <c r="G80" i="4"/>
  <c r="H80" i="4"/>
  <c r="J80" i="4"/>
  <c r="K80" i="4"/>
  <c r="L80" i="4"/>
  <c r="M80" i="4"/>
  <c r="AN80" i="4"/>
  <c r="AX80" i="4"/>
  <c r="C81" i="4"/>
  <c r="D81" i="4"/>
  <c r="E81" i="4"/>
  <c r="F81" i="4"/>
  <c r="G81" i="4"/>
  <c r="H81" i="4"/>
  <c r="J81" i="4"/>
  <c r="K81" i="4"/>
  <c r="L81" i="4"/>
  <c r="M81" i="4"/>
  <c r="AN81" i="4"/>
  <c r="AX81" i="4"/>
  <c r="C82" i="4"/>
  <c r="D82" i="4"/>
  <c r="E82" i="4"/>
  <c r="F82" i="4"/>
  <c r="G82" i="4"/>
  <c r="H82" i="4"/>
  <c r="J82" i="4"/>
  <c r="K82" i="4"/>
  <c r="L82" i="4"/>
  <c r="M82" i="4"/>
  <c r="AN82" i="4"/>
  <c r="AX82" i="4"/>
  <c r="C83" i="4"/>
  <c r="D83" i="4"/>
  <c r="E83" i="4"/>
  <c r="F83" i="4"/>
  <c r="G83" i="4"/>
  <c r="H83" i="4"/>
  <c r="J83" i="4"/>
  <c r="K83" i="4"/>
  <c r="L83" i="4"/>
  <c r="M83" i="4"/>
  <c r="AN83" i="4"/>
  <c r="AX83" i="4"/>
  <c r="C84" i="4"/>
  <c r="D84" i="4"/>
  <c r="E84" i="4"/>
  <c r="F84" i="4"/>
  <c r="G84" i="4"/>
  <c r="H84" i="4"/>
  <c r="J84" i="4"/>
  <c r="K84" i="4"/>
  <c r="L84" i="4"/>
  <c r="M84" i="4"/>
  <c r="AN84" i="4"/>
  <c r="AX84" i="4"/>
  <c r="C85" i="4"/>
  <c r="D85" i="4"/>
  <c r="E85" i="4"/>
  <c r="F85" i="4"/>
  <c r="G85" i="4"/>
  <c r="H85" i="4"/>
  <c r="J85" i="4"/>
  <c r="K85" i="4"/>
  <c r="L85" i="4"/>
  <c r="M85" i="4"/>
  <c r="AN85" i="4"/>
  <c r="AX85" i="4"/>
  <c r="C86" i="4"/>
  <c r="D86" i="4"/>
  <c r="E86" i="4"/>
  <c r="F86" i="4"/>
  <c r="G86" i="4"/>
  <c r="H86" i="4"/>
  <c r="J86" i="4"/>
  <c r="K86" i="4"/>
  <c r="L86" i="4"/>
  <c r="M86" i="4"/>
  <c r="AN86" i="4"/>
  <c r="AX86" i="4"/>
  <c r="C87" i="4"/>
  <c r="D87" i="4"/>
  <c r="E87" i="4"/>
  <c r="F87" i="4"/>
  <c r="G87" i="4"/>
  <c r="H87" i="4"/>
  <c r="J87" i="4"/>
  <c r="K87" i="4"/>
  <c r="L87" i="4"/>
  <c r="M87" i="4"/>
  <c r="AN87" i="4"/>
  <c r="AX87" i="4"/>
  <c r="C88" i="4"/>
  <c r="D88" i="4"/>
  <c r="E88" i="4"/>
  <c r="F88" i="4"/>
  <c r="G88" i="4"/>
  <c r="H88" i="4"/>
  <c r="J88" i="4"/>
  <c r="K88" i="4"/>
  <c r="L88" i="4"/>
  <c r="M88" i="4"/>
  <c r="AN88" i="4"/>
  <c r="AX88" i="4"/>
  <c r="C89" i="4"/>
  <c r="D89" i="4"/>
  <c r="E89" i="4"/>
  <c r="F89" i="4"/>
  <c r="G89" i="4"/>
  <c r="H89" i="4"/>
  <c r="J89" i="4"/>
  <c r="K89" i="4"/>
  <c r="L89" i="4"/>
  <c r="M89" i="4"/>
  <c r="AN89" i="4"/>
  <c r="AX89" i="4"/>
  <c r="C90" i="4"/>
  <c r="D90" i="4"/>
  <c r="E90" i="4"/>
  <c r="F90" i="4"/>
  <c r="G90" i="4"/>
  <c r="H90" i="4"/>
  <c r="J90" i="4"/>
  <c r="K90" i="4"/>
  <c r="L90" i="4"/>
  <c r="M90" i="4"/>
  <c r="AN90" i="4"/>
  <c r="AX90" i="4"/>
  <c r="C91" i="4"/>
  <c r="D91" i="4"/>
  <c r="E91" i="4"/>
  <c r="F91" i="4"/>
  <c r="G91" i="4"/>
  <c r="H91" i="4"/>
  <c r="J91" i="4"/>
  <c r="K91" i="4"/>
  <c r="L91" i="4"/>
  <c r="M91" i="4"/>
  <c r="AN91" i="4"/>
  <c r="AX91" i="4"/>
  <c r="C92" i="4"/>
  <c r="D92" i="4"/>
  <c r="E92" i="4"/>
  <c r="F92" i="4"/>
  <c r="G92" i="4"/>
  <c r="H92" i="4"/>
  <c r="J92" i="4"/>
  <c r="K92" i="4"/>
  <c r="L92" i="4"/>
  <c r="M92" i="4"/>
  <c r="AN92" i="4"/>
  <c r="AX92" i="4"/>
  <c r="C93" i="4"/>
  <c r="D93" i="4"/>
  <c r="E93" i="4"/>
  <c r="F93" i="4"/>
  <c r="G93" i="4"/>
  <c r="H93" i="4"/>
  <c r="J93" i="4"/>
  <c r="K93" i="4"/>
  <c r="L93" i="4"/>
  <c r="M93" i="4"/>
  <c r="AN93" i="4"/>
  <c r="AX93" i="4"/>
  <c r="C94" i="4"/>
  <c r="D94" i="4"/>
  <c r="E94" i="4"/>
  <c r="F94" i="4"/>
  <c r="G94" i="4"/>
  <c r="H94" i="4"/>
  <c r="J94" i="4"/>
  <c r="K94" i="4"/>
  <c r="L94" i="4"/>
  <c r="M94" i="4"/>
  <c r="AN94" i="4"/>
  <c r="AX94" i="4"/>
  <c r="C95" i="4"/>
  <c r="D95" i="4"/>
  <c r="E95" i="4"/>
  <c r="F95" i="4"/>
  <c r="G95" i="4"/>
  <c r="H95" i="4"/>
  <c r="J95" i="4"/>
  <c r="K95" i="4"/>
  <c r="L95" i="4"/>
  <c r="M95" i="4"/>
  <c r="AN95" i="4"/>
  <c r="AX95" i="4"/>
  <c r="C96" i="4"/>
  <c r="D96" i="4"/>
  <c r="E96" i="4"/>
  <c r="F96" i="4"/>
  <c r="G96" i="4"/>
  <c r="H96" i="4"/>
  <c r="J96" i="4"/>
  <c r="K96" i="4"/>
  <c r="L96" i="4"/>
  <c r="M96" i="4"/>
  <c r="AN96" i="4"/>
  <c r="AX96" i="4"/>
  <c r="C97" i="4"/>
  <c r="D97" i="4"/>
  <c r="E97" i="4"/>
  <c r="F97" i="4"/>
  <c r="G97" i="4"/>
  <c r="H97" i="4"/>
  <c r="J97" i="4"/>
  <c r="K97" i="4"/>
  <c r="L97" i="4"/>
  <c r="M97" i="4"/>
  <c r="AN97" i="4"/>
  <c r="AX97" i="4"/>
  <c r="C98" i="4"/>
  <c r="D98" i="4"/>
  <c r="E98" i="4"/>
  <c r="F98" i="4"/>
  <c r="G98" i="4"/>
  <c r="H98" i="4"/>
  <c r="J98" i="4"/>
  <c r="K98" i="4"/>
  <c r="L98" i="4"/>
  <c r="M98" i="4"/>
  <c r="AN98" i="4"/>
  <c r="AX98" i="4"/>
  <c r="C99" i="4"/>
  <c r="D99" i="4"/>
  <c r="E99" i="4"/>
  <c r="F99" i="4"/>
  <c r="G99" i="4"/>
  <c r="H99" i="4"/>
  <c r="J99" i="4"/>
  <c r="K99" i="4"/>
  <c r="L99" i="4"/>
  <c r="M99" i="4"/>
  <c r="AN99" i="4"/>
  <c r="AX99" i="4"/>
  <c r="C100" i="4"/>
  <c r="D100" i="4"/>
  <c r="E100" i="4"/>
  <c r="F100" i="4"/>
  <c r="G100" i="4"/>
  <c r="H100" i="4"/>
  <c r="J100" i="4"/>
  <c r="K100" i="4"/>
  <c r="L100" i="4"/>
  <c r="M100" i="4"/>
  <c r="AN100" i="4"/>
  <c r="AX100" i="4"/>
  <c r="C101" i="4"/>
  <c r="D101" i="4"/>
  <c r="E101" i="4"/>
  <c r="F101" i="4"/>
  <c r="G101" i="4"/>
  <c r="H101" i="4"/>
  <c r="J101" i="4"/>
  <c r="K101" i="4"/>
  <c r="L101" i="4"/>
  <c r="M101" i="4"/>
  <c r="AN101" i="4"/>
  <c r="AX101" i="4"/>
  <c r="C102" i="4"/>
  <c r="D102" i="4"/>
  <c r="E102" i="4"/>
  <c r="F102" i="4"/>
  <c r="G102" i="4"/>
  <c r="H102" i="4"/>
  <c r="J102" i="4"/>
  <c r="K102" i="4"/>
  <c r="L102" i="4"/>
  <c r="M102" i="4"/>
  <c r="AN102" i="4"/>
  <c r="AX102" i="4"/>
  <c r="C103" i="4"/>
  <c r="D103" i="4"/>
  <c r="E103" i="4"/>
  <c r="F103" i="4"/>
  <c r="G103" i="4"/>
  <c r="H103" i="4"/>
  <c r="J103" i="4"/>
  <c r="K103" i="4"/>
  <c r="L103" i="4"/>
  <c r="M103" i="4"/>
  <c r="AN103" i="4"/>
  <c r="AX103" i="4"/>
  <c r="C104" i="4"/>
  <c r="D104" i="4"/>
  <c r="E104" i="4"/>
  <c r="F104" i="4"/>
  <c r="G104" i="4"/>
  <c r="H104" i="4"/>
  <c r="J104" i="4"/>
  <c r="K104" i="4"/>
  <c r="L104" i="4"/>
  <c r="M104" i="4"/>
  <c r="AN104" i="4"/>
  <c r="AX104" i="4"/>
  <c r="C105" i="4"/>
  <c r="D105" i="4"/>
  <c r="E105" i="4"/>
  <c r="F105" i="4"/>
  <c r="G105" i="4"/>
  <c r="H105" i="4"/>
  <c r="J105" i="4"/>
  <c r="K105" i="4"/>
  <c r="L105" i="4"/>
  <c r="M105" i="4"/>
  <c r="AN105" i="4"/>
  <c r="AX105" i="4"/>
  <c r="C106" i="4"/>
  <c r="D106" i="4"/>
  <c r="E106" i="4"/>
  <c r="F106" i="4"/>
  <c r="G106" i="4"/>
  <c r="H106" i="4"/>
  <c r="J106" i="4"/>
  <c r="K106" i="4"/>
  <c r="L106" i="4"/>
  <c r="M106" i="4"/>
  <c r="AN106" i="4"/>
  <c r="AX106" i="4"/>
  <c r="C107" i="4"/>
  <c r="D107" i="4"/>
  <c r="E107" i="4"/>
  <c r="F107" i="4"/>
  <c r="G107" i="4"/>
  <c r="H107" i="4"/>
  <c r="J107" i="4"/>
  <c r="K107" i="4"/>
  <c r="L107" i="4"/>
  <c r="M107" i="4"/>
  <c r="AN107" i="4"/>
  <c r="AX107" i="4"/>
  <c r="C108" i="4"/>
  <c r="D108" i="4"/>
  <c r="E108" i="4"/>
  <c r="F108" i="4"/>
  <c r="G108" i="4"/>
  <c r="H108" i="4"/>
  <c r="J108" i="4"/>
  <c r="K108" i="4"/>
  <c r="L108" i="4"/>
  <c r="M108" i="4"/>
  <c r="AN108" i="4"/>
  <c r="AX108" i="4"/>
  <c r="C109" i="4"/>
  <c r="D109" i="4"/>
  <c r="E109" i="4"/>
  <c r="F109" i="4"/>
  <c r="G109" i="4"/>
  <c r="H109" i="4"/>
  <c r="J109" i="4"/>
  <c r="K109" i="4"/>
  <c r="L109" i="4"/>
  <c r="M109" i="4"/>
  <c r="AN109" i="4"/>
  <c r="AX109" i="4"/>
  <c r="C110" i="4"/>
  <c r="D110" i="4"/>
  <c r="E110" i="4"/>
  <c r="F110" i="4"/>
  <c r="G110" i="4"/>
  <c r="H110" i="4"/>
  <c r="J110" i="4"/>
  <c r="K110" i="4"/>
  <c r="L110" i="4"/>
  <c r="M110" i="4"/>
  <c r="AN110" i="4"/>
  <c r="AX110" i="4"/>
  <c r="C111" i="4"/>
  <c r="D111" i="4"/>
  <c r="E111" i="4"/>
  <c r="F111" i="4"/>
  <c r="G111" i="4"/>
  <c r="H111" i="4"/>
  <c r="J111" i="4"/>
  <c r="K111" i="4"/>
  <c r="L111" i="4"/>
  <c r="M111" i="4"/>
  <c r="AN111" i="4"/>
  <c r="AX111" i="4"/>
  <c r="C112" i="4"/>
  <c r="D112" i="4"/>
  <c r="E112" i="4"/>
  <c r="F112" i="4"/>
  <c r="G112" i="4"/>
  <c r="H112" i="4"/>
  <c r="J112" i="4"/>
  <c r="K112" i="4"/>
  <c r="L112" i="4"/>
  <c r="M112" i="4"/>
  <c r="AN112" i="4"/>
  <c r="AX112" i="4"/>
  <c r="C113" i="4"/>
  <c r="D113" i="4"/>
  <c r="E113" i="4"/>
  <c r="F113" i="4"/>
  <c r="G113" i="4"/>
  <c r="H113" i="4"/>
  <c r="J113" i="4"/>
  <c r="K113" i="4"/>
  <c r="L113" i="4"/>
  <c r="M113" i="4"/>
  <c r="AN113" i="4"/>
  <c r="AX113" i="4"/>
  <c r="C114" i="4"/>
  <c r="D114" i="4"/>
  <c r="E114" i="4"/>
  <c r="F114" i="4"/>
  <c r="G114" i="4"/>
  <c r="H114" i="4"/>
  <c r="J114" i="4"/>
  <c r="K114" i="4"/>
  <c r="L114" i="4"/>
  <c r="M114" i="4"/>
  <c r="AN114" i="4"/>
  <c r="AX114" i="4"/>
  <c r="C115" i="4"/>
  <c r="D115" i="4"/>
  <c r="E115" i="4"/>
  <c r="F115" i="4"/>
  <c r="G115" i="4"/>
  <c r="H115" i="4"/>
  <c r="J115" i="4"/>
  <c r="K115" i="4"/>
  <c r="L115" i="4"/>
  <c r="M115" i="4"/>
  <c r="AN115" i="4"/>
  <c r="AX115" i="4"/>
  <c r="C116" i="4"/>
  <c r="D116" i="4"/>
  <c r="E116" i="4"/>
  <c r="F116" i="4"/>
  <c r="G116" i="4"/>
  <c r="H116" i="4"/>
  <c r="J116" i="4"/>
  <c r="K116" i="4"/>
  <c r="L116" i="4"/>
  <c r="M116" i="4"/>
  <c r="AN116" i="4"/>
  <c r="AX116" i="4"/>
  <c r="C117" i="4"/>
  <c r="D117" i="4"/>
  <c r="E117" i="4"/>
  <c r="F117" i="4"/>
  <c r="G117" i="4"/>
  <c r="H117" i="4"/>
  <c r="J117" i="4"/>
  <c r="K117" i="4"/>
  <c r="L117" i="4"/>
  <c r="M117" i="4"/>
  <c r="AN117" i="4"/>
  <c r="AX117" i="4"/>
  <c r="C118" i="4"/>
  <c r="D118" i="4"/>
  <c r="E118" i="4"/>
  <c r="F118" i="4"/>
  <c r="G118" i="4"/>
  <c r="H118" i="4"/>
  <c r="J118" i="4"/>
  <c r="K118" i="4"/>
  <c r="L118" i="4"/>
  <c r="M118" i="4"/>
  <c r="AN118" i="4"/>
  <c r="AX118" i="4"/>
  <c r="C119" i="4"/>
  <c r="D119" i="4"/>
  <c r="E119" i="4"/>
  <c r="F119" i="4"/>
  <c r="G119" i="4"/>
  <c r="H119" i="4"/>
  <c r="J119" i="4"/>
  <c r="K119" i="4"/>
  <c r="L119" i="4"/>
  <c r="M119" i="4"/>
  <c r="AN119" i="4"/>
  <c r="AX119" i="4"/>
  <c r="C120" i="4"/>
  <c r="D120" i="4"/>
  <c r="E120" i="4"/>
  <c r="F120" i="4"/>
  <c r="G120" i="4"/>
  <c r="H120" i="4"/>
  <c r="J120" i="4"/>
  <c r="K120" i="4"/>
  <c r="L120" i="4"/>
  <c r="M120" i="4"/>
  <c r="AN120" i="4"/>
  <c r="AX120" i="4"/>
  <c r="C121" i="4"/>
  <c r="D121" i="4"/>
  <c r="E121" i="4"/>
  <c r="F121" i="4"/>
  <c r="G121" i="4"/>
  <c r="H121" i="4"/>
  <c r="J121" i="4"/>
  <c r="K121" i="4"/>
  <c r="L121" i="4"/>
  <c r="M121" i="4"/>
  <c r="AN121" i="4"/>
  <c r="AX121" i="4"/>
  <c r="C122" i="4"/>
  <c r="D122" i="4"/>
  <c r="E122" i="4"/>
  <c r="F122" i="4"/>
  <c r="G122" i="4"/>
  <c r="H122" i="4"/>
  <c r="J122" i="4"/>
  <c r="K122" i="4"/>
  <c r="L122" i="4"/>
  <c r="M122" i="4"/>
  <c r="AN122" i="4"/>
  <c r="AX122" i="4"/>
  <c r="C123" i="4"/>
  <c r="D123" i="4"/>
  <c r="E123" i="4"/>
  <c r="F123" i="4"/>
  <c r="G123" i="4"/>
  <c r="H123" i="4"/>
  <c r="J123" i="4"/>
  <c r="K123" i="4"/>
  <c r="L123" i="4"/>
  <c r="M123" i="4"/>
  <c r="AN123" i="4"/>
  <c r="AX123" i="4"/>
  <c r="C124" i="4"/>
  <c r="D124" i="4"/>
  <c r="E124" i="4"/>
  <c r="F124" i="4"/>
  <c r="G124" i="4"/>
  <c r="H124" i="4"/>
  <c r="J124" i="4"/>
  <c r="K124" i="4"/>
  <c r="L124" i="4"/>
  <c r="M124" i="4"/>
  <c r="AN124" i="4"/>
  <c r="AX124" i="4"/>
  <c r="C125" i="4"/>
  <c r="D125" i="4"/>
  <c r="E125" i="4"/>
  <c r="F125" i="4"/>
  <c r="G125" i="4"/>
  <c r="H125" i="4"/>
  <c r="J125" i="4"/>
  <c r="K125" i="4"/>
  <c r="L125" i="4"/>
  <c r="M125" i="4"/>
  <c r="AN125" i="4"/>
  <c r="AX125" i="4"/>
  <c r="C126" i="4"/>
  <c r="D126" i="4"/>
  <c r="E126" i="4"/>
  <c r="F126" i="4"/>
  <c r="G126" i="4"/>
  <c r="H126" i="4"/>
  <c r="J126" i="4"/>
  <c r="K126" i="4"/>
  <c r="L126" i="4"/>
  <c r="M126" i="4"/>
  <c r="AN126" i="4"/>
  <c r="AX126" i="4"/>
  <c r="C127" i="4"/>
  <c r="D127" i="4"/>
  <c r="E127" i="4"/>
  <c r="F127" i="4"/>
  <c r="G127" i="4"/>
  <c r="H127" i="4"/>
  <c r="J127" i="4"/>
  <c r="K127" i="4"/>
  <c r="L127" i="4"/>
  <c r="M127" i="4"/>
  <c r="AN127" i="4"/>
  <c r="AX127" i="4"/>
  <c r="C128" i="4"/>
  <c r="D128" i="4"/>
  <c r="E128" i="4"/>
  <c r="F128" i="4"/>
  <c r="G128" i="4"/>
  <c r="H128" i="4"/>
  <c r="J128" i="4"/>
  <c r="K128" i="4"/>
  <c r="L128" i="4"/>
  <c r="M128" i="4"/>
  <c r="AN128" i="4"/>
  <c r="AX128" i="4"/>
  <c r="C129" i="4"/>
  <c r="D129" i="4"/>
  <c r="E129" i="4"/>
  <c r="F129" i="4"/>
  <c r="G129" i="4"/>
  <c r="H129" i="4"/>
  <c r="J129" i="4"/>
  <c r="K129" i="4"/>
  <c r="L129" i="4"/>
  <c r="M129" i="4"/>
  <c r="AN129" i="4"/>
  <c r="AX129" i="4"/>
  <c r="C130" i="4"/>
  <c r="D130" i="4"/>
  <c r="E130" i="4"/>
  <c r="F130" i="4"/>
  <c r="G130" i="4"/>
  <c r="H130" i="4"/>
  <c r="J130" i="4"/>
  <c r="K130" i="4"/>
  <c r="L130" i="4"/>
  <c r="M130" i="4"/>
  <c r="AN130" i="4"/>
  <c r="AX130" i="4"/>
  <c r="C131" i="4"/>
  <c r="D131" i="4"/>
  <c r="E131" i="4"/>
  <c r="F131" i="4"/>
  <c r="G131" i="4"/>
  <c r="H131" i="4"/>
  <c r="J131" i="4"/>
  <c r="K131" i="4"/>
  <c r="L131" i="4"/>
  <c r="M131" i="4"/>
  <c r="AN131" i="4"/>
  <c r="AX131" i="4"/>
  <c r="C132" i="4"/>
  <c r="D132" i="4"/>
  <c r="E132" i="4"/>
  <c r="F132" i="4"/>
  <c r="G132" i="4"/>
  <c r="H132" i="4"/>
  <c r="J132" i="4"/>
  <c r="K132" i="4"/>
  <c r="L132" i="4"/>
  <c r="M132" i="4"/>
  <c r="AN132" i="4"/>
  <c r="AX132" i="4"/>
  <c r="C133" i="4"/>
  <c r="D133" i="4"/>
  <c r="E133" i="4"/>
  <c r="F133" i="4"/>
  <c r="G133" i="4"/>
  <c r="H133" i="4"/>
  <c r="J133" i="4"/>
  <c r="K133" i="4"/>
  <c r="L133" i="4"/>
  <c r="M133" i="4"/>
  <c r="AN133" i="4"/>
  <c r="AX133" i="4"/>
  <c r="C134" i="4"/>
  <c r="D134" i="4"/>
  <c r="E134" i="4"/>
  <c r="F134" i="4"/>
  <c r="G134" i="4"/>
  <c r="H134" i="4"/>
  <c r="J134" i="4"/>
  <c r="K134" i="4"/>
  <c r="L134" i="4"/>
  <c r="M134" i="4"/>
  <c r="AN134" i="4"/>
  <c r="AX134" i="4"/>
  <c r="C135" i="4"/>
  <c r="D135" i="4"/>
  <c r="E135" i="4"/>
  <c r="F135" i="4"/>
  <c r="G135" i="4"/>
  <c r="H135" i="4"/>
  <c r="J135" i="4"/>
  <c r="K135" i="4"/>
  <c r="L135" i="4"/>
  <c r="M135" i="4"/>
  <c r="AN135" i="4"/>
  <c r="AX135" i="4"/>
  <c r="C136" i="4"/>
  <c r="D136" i="4"/>
  <c r="E136" i="4"/>
  <c r="F136" i="4"/>
  <c r="G136" i="4"/>
  <c r="H136" i="4"/>
  <c r="J136" i="4"/>
  <c r="K136" i="4"/>
  <c r="L136" i="4"/>
  <c r="M136" i="4"/>
  <c r="AN136" i="4"/>
  <c r="AX136" i="4"/>
  <c r="C137" i="4"/>
  <c r="D137" i="4"/>
  <c r="E137" i="4"/>
  <c r="F137" i="4"/>
  <c r="G137" i="4"/>
  <c r="H137" i="4"/>
  <c r="J137" i="4"/>
  <c r="K137" i="4"/>
  <c r="L137" i="4"/>
  <c r="M137" i="4"/>
  <c r="AN137" i="4"/>
  <c r="AX137" i="4"/>
  <c r="C138" i="4"/>
  <c r="D138" i="4"/>
  <c r="E138" i="4"/>
  <c r="F138" i="4"/>
  <c r="G138" i="4"/>
  <c r="H138" i="4"/>
  <c r="J138" i="4"/>
  <c r="K138" i="4"/>
  <c r="L138" i="4"/>
  <c r="M138" i="4"/>
  <c r="AN138" i="4"/>
  <c r="AX138" i="4"/>
  <c r="C139" i="4"/>
  <c r="D139" i="4"/>
  <c r="E139" i="4"/>
  <c r="F139" i="4"/>
  <c r="G139" i="4"/>
  <c r="H139" i="4"/>
  <c r="J139" i="4"/>
  <c r="K139" i="4"/>
  <c r="L139" i="4"/>
  <c r="M139" i="4"/>
  <c r="AN139" i="4"/>
  <c r="AX139" i="4"/>
  <c r="C140" i="4"/>
  <c r="D140" i="4"/>
  <c r="E140" i="4"/>
  <c r="F140" i="4"/>
  <c r="G140" i="4"/>
  <c r="H140" i="4"/>
  <c r="J140" i="4"/>
  <c r="K140" i="4"/>
  <c r="L140" i="4"/>
  <c r="M140" i="4"/>
  <c r="AN140" i="4"/>
  <c r="AX140" i="4"/>
  <c r="C141" i="4"/>
  <c r="D141" i="4"/>
  <c r="E141" i="4"/>
  <c r="F141" i="4"/>
  <c r="G141" i="4"/>
  <c r="H141" i="4"/>
  <c r="J141" i="4"/>
  <c r="K141" i="4"/>
  <c r="L141" i="4"/>
  <c r="M141" i="4"/>
  <c r="AN141" i="4"/>
  <c r="AX141" i="4"/>
  <c r="C142" i="4"/>
  <c r="D142" i="4"/>
  <c r="E142" i="4"/>
  <c r="F142" i="4"/>
  <c r="G142" i="4"/>
  <c r="H142" i="4"/>
  <c r="J142" i="4"/>
  <c r="K142" i="4"/>
  <c r="L142" i="4"/>
  <c r="M142" i="4"/>
  <c r="AN142" i="4"/>
  <c r="AX142" i="4"/>
  <c r="C143" i="4"/>
  <c r="D143" i="4"/>
  <c r="E143" i="4"/>
  <c r="F143" i="4"/>
  <c r="G143" i="4"/>
  <c r="H143" i="4"/>
  <c r="J143" i="4"/>
  <c r="K143" i="4"/>
  <c r="L143" i="4"/>
  <c r="M143" i="4"/>
  <c r="AN143" i="4"/>
  <c r="AX143" i="4"/>
  <c r="C144" i="4"/>
  <c r="D144" i="4"/>
  <c r="E144" i="4"/>
  <c r="F144" i="4"/>
  <c r="G144" i="4"/>
  <c r="H144" i="4"/>
  <c r="J144" i="4"/>
  <c r="K144" i="4"/>
  <c r="L144" i="4"/>
  <c r="M144" i="4"/>
  <c r="AN144" i="4"/>
  <c r="AX144" i="4"/>
  <c r="C145" i="4"/>
  <c r="D145" i="4"/>
  <c r="E145" i="4"/>
  <c r="F145" i="4"/>
  <c r="G145" i="4"/>
  <c r="H145" i="4"/>
  <c r="J145" i="4"/>
  <c r="K145" i="4"/>
  <c r="L145" i="4"/>
  <c r="M145" i="4"/>
  <c r="AN145" i="4"/>
  <c r="AX145" i="4"/>
  <c r="C146" i="4"/>
  <c r="D146" i="4"/>
  <c r="E146" i="4"/>
  <c r="F146" i="4"/>
  <c r="G146" i="4"/>
  <c r="H146" i="4"/>
  <c r="J146" i="4"/>
  <c r="K146" i="4"/>
  <c r="L146" i="4"/>
  <c r="M146" i="4"/>
  <c r="AN146" i="4"/>
  <c r="AX146" i="4"/>
  <c r="C147" i="4"/>
  <c r="D147" i="4"/>
  <c r="E147" i="4"/>
  <c r="F147" i="4"/>
  <c r="G147" i="4"/>
  <c r="H147" i="4"/>
  <c r="J147" i="4"/>
  <c r="K147" i="4"/>
  <c r="L147" i="4"/>
  <c r="M147" i="4"/>
  <c r="AN147" i="4"/>
  <c r="AX147" i="4"/>
  <c r="C148" i="4"/>
  <c r="D148" i="4"/>
  <c r="E148" i="4"/>
  <c r="F148" i="4"/>
  <c r="G148" i="4"/>
  <c r="H148" i="4"/>
  <c r="J148" i="4"/>
  <c r="K148" i="4"/>
  <c r="L148" i="4"/>
  <c r="M148" i="4"/>
  <c r="AN148" i="4"/>
  <c r="AX148" i="4"/>
  <c r="C149" i="4"/>
  <c r="D149" i="4"/>
  <c r="E149" i="4"/>
  <c r="F149" i="4"/>
  <c r="G149" i="4"/>
  <c r="H149" i="4"/>
  <c r="J149" i="4"/>
  <c r="K149" i="4"/>
  <c r="L149" i="4"/>
  <c r="M149" i="4"/>
  <c r="AN149" i="4"/>
  <c r="AX149" i="4"/>
  <c r="C150" i="4"/>
  <c r="D150" i="4"/>
  <c r="E150" i="4"/>
  <c r="F150" i="4"/>
  <c r="G150" i="4"/>
  <c r="H150" i="4"/>
  <c r="J150" i="4"/>
  <c r="K150" i="4"/>
  <c r="L150" i="4"/>
  <c r="M150" i="4"/>
  <c r="AN150" i="4"/>
  <c r="AX150" i="4"/>
  <c r="C151" i="4"/>
  <c r="D151" i="4"/>
  <c r="E151" i="4"/>
  <c r="F151" i="4"/>
  <c r="G151" i="4"/>
  <c r="H151" i="4"/>
  <c r="J151" i="4"/>
  <c r="K151" i="4"/>
  <c r="L151" i="4"/>
  <c r="M151" i="4"/>
  <c r="AN151" i="4"/>
  <c r="AX151" i="4"/>
  <c r="C152" i="4"/>
  <c r="D152" i="4"/>
  <c r="E152" i="4"/>
  <c r="F152" i="4"/>
  <c r="G152" i="4"/>
  <c r="H152" i="4"/>
  <c r="J152" i="4"/>
  <c r="K152" i="4"/>
  <c r="L152" i="4"/>
  <c r="M152" i="4"/>
  <c r="AN152" i="4"/>
  <c r="AX152" i="4"/>
  <c r="C153" i="4"/>
  <c r="D153" i="4"/>
  <c r="E153" i="4"/>
  <c r="F153" i="4"/>
  <c r="G153" i="4"/>
  <c r="H153" i="4"/>
  <c r="J153" i="4"/>
  <c r="K153" i="4"/>
  <c r="L153" i="4"/>
  <c r="M153" i="4"/>
  <c r="AN153" i="4"/>
  <c r="AX153" i="4"/>
  <c r="C154" i="4"/>
  <c r="D154" i="4"/>
  <c r="E154" i="4"/>
  <c r="F154" i="4"/>
  <c r="G154" i="4"/>
  <c r="H154" i="4"/>
  <c r="J154" i="4"/>
  <c r="K154" i="4"/>
  <c r="L154" i="4"/>
  <c r="M154" i="4"/>
  <c r="AN154" i="4"/>
  <c r="AX154" i="4"/>
  <c r="C155" i="4"/>
  <c r="D155" i="4"/>
  <c r="E155" i="4"/>
  <c r="F155" i="4"/>
  <c r="G155" i="4"/>
  <c r="H155" i="4"/>
  <c r="J155" i="4"/>
  <c r="K155" i="4"/>
  <c r="L155" i="4"/>
  <c r="M155" i="4"/>
  <c r="AN155" i="4"/>
  <c r="AX155" i="4"/>
  <c r="C156" i="4"/>
  <c r="D156" i="4"/>
  <c r="E156" i="4"/>
  <c r="F156" i="4"/>
  <c r="G156" i="4"/>
  <c r="H156" i="4"/>
  <c r="J156" i="4"/>
  <c r="K156" i="4"/>
  <c r="L156" i="4"/>
  <c r="M156" i="4"/>
  <c r="AN156" i="4"/>
  <c r="AX156" i="4"/>
  <c r="C157" i="4"/>
  <c r="D157" i="4"/>
  <c r="E157" i="4"/>
  <c r="F157" i="4"/>
  <c r="G157" i="4"/>
  <c r="H157" i="4"/>
  <c r="J157" i="4"/>
  <c r="K157" i="4"/>
  <c r="L157" i="4"/>
  <c r="M157" i="4"/>
  <c r="AN157" i="4"/>
  <c r="AX157" i="4"/>
  <c r="C158" i="4"/>
  <c r="D158" i="4"/>
  <c r="E158" i="4"/>
  <c r="F158" i="4"/>
  <c r="G158" i="4"/>
  <c r="H158" i="4"/>
  <c r="J158" i="4"/>
  <c r="K158" i="4"/>
  <c r="L158" i="4"/>
  <c r="M158" i="4"/>
  <c r="AN158" i="4"/>
  <c r="AX158" i="4"/>
  <c r="C159" i="4"/>
  <c r="D159" i="4"/>
  <c r="E159" i="4"/>
  <c r="F159" i="4"/>
  <c r="G159" i="4"/>
  <c r="H159" i="4"/>
  <c r="J159" i="4"/>
  <c r="K159" i="4"/>
  <c r="L159" i="4"/>
  <c r="M159" i="4"/>
  <c r="AN159" i="4"/>
  <c r="AX159" i="4"/>
  <c r="C160" i="4"/>
  <c r="D160" i="4"/>
  <c r="E160" i="4"/>
  <c r="F160" i="4"/>
  <c r="G160" i="4"/>
  <c r="H160" i="4"/>
  <c r="J160" i="4"/>
  <c r="K160" i="4"/>
  <c r="L160" i="4"/>
  <c r="M160" i="4"/>
  <c r="AN160" i="4"/>
  <c r="AX160" i="4"/>
  <c r="C161" i="4"/>
  <c r="D161" i="4"/>
  <c r="E161" i="4"/>
  <c r="F161" i="4"/>
  <c r="G161" i="4"/>
  <c r="H161" i="4"/>
  <c r="J161" i="4"/>
  <c r="K161" i="4"/>
  <c r="L161" i="4"/>
  <c r="M161" i="4"/>
  <c r="AN161" i="4"/>
  <c r="AX161" i="4"/>
  <c r="C162" i="4"/>
  <c r="D162" i="4"/>
  <c r="E162" i="4"/>
  <c r="F162" i="4"/>
  <c r="G162" i="4"/>
  <c r="H162" i="4"/>
  <c r="J162" i="4"/>
  <c r="K162" i="4"/>
  <c r="L162" i="4"/>
  <c r="M162" i="4"/>
  <c r="AN162" i="4"/>
  <c r="AX162" i="4"/>
  <c r="C163" i="4"/>
  <c r="D163" i="4"/>
  <c r="E163" i="4"/>
  <c r="F163" i="4"/>
  <c r="G163" i="4"/>
  <c r="H163" i="4"/>
  <c r="J163" i="4"/>
  <c r="K163" i="4"/>
  <c r="L163" i="4"/>
  <c r="M163" i="4"/>
  <c r="AN163" i="4"/>
  <c r="AX163" i="4"/>
  <c r="C164" i="4"/>
  <c r="D164" i="4"/>
  <c r="E164" i="4"/>
  <c r="F164" i="4"/>
  <c r="G164" i="4"/>
  <c r="H164" i="4"/>
  <c r="J164" i="4"/>
  <c r="K164" i="4"/>
  <c r="L164" i="4"/>
  <c r="M164" i="4"/>
  <c r="AN164" i="4"/>
  <c r="AX164" i="4"/>
  <c r="C165" i="4"/>
  <c r="D165" i="4"/>
  <c r="E165" i="4"/>
  <c r="F165" i="4"/>
  <c r="G165" i="4"/>
  <c r="H165" i="4"/>
  <c r="J165" i="4"/>
  <c r="K165" i="4"/>
  <c r="L165" i="4"/>
  <c r="M165" i="4"/>
  <c r="AN165" i="4"/>
  <c r="AX165" i="4"/>
  <c r="C166" i="4"/>
  <c r="D166" i="4"/>
  <c r="E166" i="4"/>
  <c r="F166" i="4"/>
  <c r="G166" i="4"/>
  <c r="H166" i="4"/>
  <c r="J166" i="4"/>
  <c r="K166" i="4"/>
  <c r="L166" i="4"/>
  <c r="M166" i="4"/>
  <c r="AN166" i="4"/>
  <c r="AX166" i="4"/>
  <c r="C167" i="4"/>
  <c r="D167" i="4"/>
  <c r="E167" i="4"/>
  <c r="F167" i="4"/>
  <c r="G167" i="4"/>
  <c r="H167" i="4"/>
  <c r="J167" i="4"/>
  <c r="K167" i="4"/>
  <c r="L167" i="4"/>
  <c r="M167" i="4"/>
  <c r="AN167" i="4"/>
  <c r="AX167" i="4"/>
  <c r="C168" i="4"/>
  <c r="D168" i="4"/>
  <c r="E168" i="4"/>
  <c r="F168" i="4"/>
  <c r="G168" i="4"/>
  <c r="H168" i="4"/>
  <c r="J168" i="4"/>
  <c r="K168" i="4"/>
  <c r="L168" i="4"/>
  <c r="M168" i="4"/>
  <c r="AN168" i="4"/>
  <c r="AX168" i="4"/>
  <c r="C169" i="4"/>
  <c r="D169" i="4"/>
  <c r="E169" i="4"/>
  <c r="F169" i="4"/>
  <c r="G169" i="4"/>
  <c r="H169" i="4"/>
  <c r="J169" i="4"/>
  <c r="K169" i="4"/>
  <c r="L169" i="4"/>
  <c r="M169" i="4"/>
  <c r="AN169" i="4"/>
  <c r="AX169" i="4"/>
  <c r="C170" i="4"/>
  <c r="D170" i="4"/>
  <c r="E170" i="4"/>
  <c r="F170" i="4"/>
  <c r="G170" i="4"/>
  <c r="H170" i="4"/>
  <c r="J170" i="4"/>
  <c r="K170" i="4"/>
  <c r="L170" i="4"/>
  <c r="M170" i="4"/>
  <c r="AN170" i="4"/>
  <c r="AX170" i="4"/>
  <c r="C171" i="4"/>
  <c r="D171" i="4"/>
  <c r="E171" i="4"/>
  <c r="F171" i="4"/>
  <c r="G171" i="4"/>
  <c r="H171" i="4"/>
  <c r="J171" i="4"/>
  <c r="K171" i="4"/>
  <c r="L171" i="4"/>
  <c r="M171" i="4"/>
  <c r="AN171" i="4"/>
  <c r="AX171" i="4"/>
  <c r="N172" i="4"/>
  <c r="O172" i="4"/>
  <c r="P172" i="4"/>
  <c r="R172" i="4"/>
  <c r="S172" i="4"/>
  <c r="T172" i="4"/>
  <c r="U172" i="4"/>
  <c r="AB172" i="4"/>
  <c r="C172" i="4"/>
  <c r="D172" i="4"/>
  <c r="E172" i="4"/>
  <c r="F172" i="4"/>
  <c r="G172" i="4"/>
  <c r="H172" i="4"/>
  <c r="J172" i="4"/>
  <c r="K172" i="4"/>
  <c r="L172" i="4"/>
  <c r="M172" i="4"/>
  <c r="AN172" i="4"/>
  <c r="C174" i="4"/>
  <c r="D174" i="4"/>
  <c r="E174" i="4"/>
  <c r="F174" i="4"/>
  <c r="G174" i="4"/>
  <c r="H174" i="4"/>
  <c r="J174" i="4"/>
  <c r="K174" i="4"/>
  <c r="L174" i="4"/>
  <c r="M174" i="4"/>
  <c r="AN174" i="4"/>
  <c r="AX174" i="4"/>
  <c r="C175" i="4"/>
  <c r="D175" i="4"/>
  <c r="E175" i="4"/>
  <c r="F175" i="4"/>
  <c r="G175" i="4"/>
  <c r="H175" i="4"/>
  <c r="J175" i="4"/>
  <c r="K175" i="4"/>
  <c r="L175" i="4"/>
  <c r="M175" i="4"/>
  <c r="AN175" i="4"/>
  <c r="AX175" i="4"/>
  <c r="C176" i="4"/>
  <c r="D176" i="4"/>
  <c r="E176" i="4"/>
  <c r="F176" i="4"/>
  <c r="G176" i="4"/>
  <c r="H176" i="4"/>
  <c r="J176" i="4"/>
  <c r="K176" i="4"/>
  <c r="L176" i="4"/>
  <c r="M176" i="4"/>
  <c r="AN176" i="4"/>
  <c r="AX176" i="4"/>
  <c r="C177" i="4"/>
  <c r="D177" i="4"/>
  <c r="E177" i="4"/>
  <c r="F177" i="4"/>
  <c r="G177" i="4"/>
  <c r="H177" i="4"/>
  <c r="J177" i="4"/>
  <c r="K177" i="4"/>
  <c r="L177" i="4"/>
  <c r="M177" i="4"/>
  <c r="AN177" i="4"/>
  <c r="AX177" i="4"/>
  <c r="C178" i="4"/>
  <c r="D178" i="4"/>
  <c r="E178" i="4"/>
  <c r="F178" i="4"/>
  <c r="G178" i="4"/>
  <c r="H178" i="4"/>
  <c r="J178" i="4"/>
  <c r="K178" i="4"/>
  <c r="L178" i="4"/>
  <c r="M178" i="4"/>
  <c r="AN178" i="4"/>
  <c r="AX178" i="4"/>
  <c r="C179" i="4"/>
  <c r="D179" i="4"/>
  <c r="E179" i="4"/>
  <c r="F179" i="4"/>
  <c r="G179" i="4"/>
  <c r="H179" i="4"/>
  <c r="J179" i="4"/>
  <c r="K179" i="4"/>
  <c r="L179" i="4"/>
  <c r="M179" i="4"/>
  <c r="AN179" i="4"/>
  <c r="AX179" i="4"/>
  <c r="C180" i="4"/>
  <c r="D180" i="4"/>
  <c r="E180" i="4"/>
  <c r="F180" i="4"/>
  <c r="G180" i="4"/>
  <c r="H180" i="4"/>
  <c r="J180" i="4"/>
  <c r="K180" i="4"/>
  <c r="L180" i="4"/>
  <c r="M180" i="4"/>
  <c r="AN180" i="4"/>
  <c r="AX180" i="4"/>
  <c r="C181" i="4"/>
  <c r="D181" i="4"/>
  <c r="E181" i="4"/>
  <c r="F181" i="4"/>
  <c r="G181" i="4"/>
  <c r="H181" i="4"/>
  <c r="J181" i="4"/>
  <c r="K181" i="4"/>
  <c r="L181" i="4"/>
  <c r="M181" i="4"/>
  <c r="AN181" i="4"/>
  <c r="AX181" i="4"/>
  <c r="C182" i="4"/>
  <c r="D182" i="4"/>
  <c r="E182" i="4"/>
  <c r="F182" i="4"/>
  <c r="G182" i="4"/>
  <c r="H182" i="4"/>
  <c r="J182" i="4"/>
  <c r="K182" i="4"/>
  <c r="L182" i="4"/>
  <c r="M182" i="4"/>
  <c r="AN182" i="4"/>
  <c r="AX182" i="4"/>
  <c r="C183" i="4"/>
  <c r="D183" i="4"/>
  <c r="E183" i="4"/>
  <c r="F183" i="4"/>
  <c r="G183" i="4"/>
  <c r="H183" i="4"/>
  <c r="J183" i="4"/>
  <c r="K183" i="4"/>
  <c r="L183" i="4"/>
  <c r="M183" i="4"/>
  <c r="AN183" i="4"/>
  <c r="AX183" i="4"/>
  <c r="C184" i="4"/>
  <c r="D184" i="4"/>
  <c r="E184" i="4"/>
  <c r="F184" i="4"/>
  <c r="G184" i="4"/>
  <c r="H184" i="4"/>
  <c r="J184" i="4"/>
  <c r="K184" i="4"/>
  <c r="L184" i="4"/>
  <c r="M184" i="4"/>
  <c r="AN184" i="4"/>
  <c r="AX184" i="4"/>
  <c r="C185" i="4"/>
  <c r="D185" i="4"/>
  <c r="E185" i="4"/>
  <c r="F185" i="4"/>
  <c r="G185" i="4"/>
  <c r="H185" i="4"/>
  <c r="J185" i="4"/>
  <c r="K185" i="4"/>
  <c r="L185" i="4"/>
  <c r="M185" i="4"/>
  <c r="AN185" i="4"/>
  <c r="AX185" i="4"/>
  <c r="C186" i="4"/>
  <c r="D186" i="4"/>
  <c r="E186" i="4"/>
  <c r="F186" i="4"/>
  <c r="G186" i="4"/>
  <c r="H186" i="4"/>
  <c r="J186" i="4"/>
  <c r="K186" i="4"/>
  <c r="L186" i="4"/>
  <c r="M186" i="4"/>
  <c r="AN186" i="4"/>
  <c r="AX186" i="4"/>
  <c r="C187" i="4"/>
  <c r="D187" i="4"/>
  <c r="E187" i="4"/>
  <c r="F187" i="4"/>
  <c r="G187" i="4"/>
  <c r="H187" i="4"/>
  <c r="J187" i="4"/>
  <c r="K187" i="4"/>
  <c r="L187" i="4"/>
  <c r="M187" i="4"/>
  <c r="AN187" i="4"/>
  <c r="AX187" i="4"/>
  <c r="C188" i="4"/>
  <c r="D188" i="4"/>
  <c r="E188" i="4"/>
  <c r="F188" i="4"/>
  <c r="G188" i="4"/>
  <c r="H188" i="4"/>
  <c r="J188" i="4"/>
  <c r="K188" i="4"/>
  <c r="L188" i="4"/>
  <c r="M188" i="4"/>
  <c r="AN188" i="4"/>
  <c r="AX188" i="4"/>
  <c r="C189" i="4"/>
  <c r="D189" i="4"/>
  <c r="E189" i="4"/>
  <c r="F189" i="4"/>
  <c r="G189" i="4"/>
  <c r="H189" i="4"/>
  <c r="J189" i="4"/>
  <c r="K189" i="4"/>
  <c r="L189" i="4"/>
  <c r="M189" i="4"/>
  <c r="AN189" i="4"/>
  <c r="AX189" i="4"/>
  <c r="C190" i="4"/>
  <c r="D190" i="4"/>
  <c r="E190" i="4"/>
  <c r="F190" i="4"/>
  <c r="G190" i="4"/>
  <c r="H190" i="4"/>
  <c r="J190" i="4"/>
  <c r="K190" i="4"/>
  <c r="L190" i="4"/>
  <c r="M190" i="4"/>
  <c r="AN190" i="4"/>
  <c r="AX190" i="4"/>
  <c r="C191" i="4"/>
  <c r="D191" i="4"/>
  <c r="E191" i="4"/>
  <c r="F191" i="4"/>
  <c r="G191" i="4"/>
  <c r="H191" i="4"/>
  <c r="J191" i="4"/>
  <c r="K191" i="4"/>
  <c r="L191" i="4"/>
  <c r="M191" i="4"/>
  <c r="AN191" i="4"/>
  <c r="AX191" i="4"/>
  <c r="C192" i="4"/>
  <c r="D192" i="4"/>
  <c r="E192" i="4"/>
  <c r="F192" i="4"/>
  <c r="G192" i="4"/>
  <c r="H192" i="4"/>
  <c r="J192" i="4"/>
  <c r="K192" i="4"/>
  <c r="L192" i="4"/>
  <c r="M192" i="4"/>
  <c r="AN192" i="4"/>
  <c r="AX192" i="4"/>
  <c r="C193" i="4"/>
  <c r="D193" i="4"/>
  <c r="E193" i="4"/>
  <c r="F193" i="4"/>
  <c r="G193" i="4"/>
  <c r="H193" i="4"/>
  <c r="J193" i="4"/>
  <c r="K193" i="4"/>
  <c r="L193" i="4"/>
  <c r="M193" i="4"/>
  <c r="AN193" i="4"/>
  <c r="AX193" i="4"/>
  <c r="C194" i="4"/>
  <c r="D194" i="4"/>
  <c r="E194" i="4"/>
  <c r="F194" i="4"/>
  <c r="G194" i="4"/>
  <c r="H194" i="4"/>
  <c r="J194" i="4"/>
  <c r="K194" i="4"/>
  <c r="L194" i="4"/>
  <c r="M194" i="4"/>
  <c r="AN194" i="4"/>
  <c r="AX194" i="4"/>
  <c r="C195" i="4"/>
  <c r="D195" i="4"/>
  <c r="E195" i="4"/>
  <c r="F195" i="4"/>
  <c r="G195" i="4"/>
  <c r="H195" i="4"/>
  <c r="J195" i="4"/>
  <c r="K195" i="4"/>
  <c r="L195" i="4"/>
  <c r="M195" i="4"/>
  <c r="AN195" i="4"/>
  <c r="AX195" i="4"/>
  <c r="C196" i="4"/>
  <c r="D196" i="4"/>
  <c r="E196" i="4"/>
  <c r="F196" i="4"/>
  <c r="G196" i="4"/>
  <c r="H196" i="4"/>
  <c r="J196" i="4"/>
  <c r="K196" i="4"/>
  <c r="L196" i="4"/>
  <c r="M196" i="4"/>
  <c r="AN196" i="4"/>
  <c r="AX196" i="4"/>
  <c r="C197" i="4"/>
  <c r="D197" i="4"/>
  <c r="E197" i="4"/>
  <c r="F197" i="4"/>
  <c r="G197" i="4"/>
  <c r="H197" i="4"/>
  <c r="J197" i="4"/>
  <c r="K197" i="4"/>
  <c r="L197" i="4"/>
  <c r="M197" i="4"/>
  <c r="AN197" i="4"/>
  <c r="AX197" i="4"/>
  <c r="C198" i="4"/>
  <c r="D198" i="4"/>
  <c r="E198" i="4"/>
  <c r="F198" i="4"/>
  <c r="G198" i="4"/>
  <c r="H198" i="4"/>
  <c r="J198" i="4"/>
  <c r="K198" i="4"/>
  <c r="L198" i="4"/>
  <c r="M198" i="4"/>
  <c r="AN198" i="4"/>
  <c r="AX198" i="4"/>
  <c r="C199" i="4"/>
  <c r="D199" i="4"/>
  <c r="E199" i="4"/>
  <c r="F199" i="4"/>
  <c r="G199" i="4"/>
  <c r="H199" i="4"/>
  <c r="J199" i="4"/>
  <c r="K199" i="4"/>
  <c r="L199" i="4"/>
  <c r="M199" i="4"/>
  <c r="AN199" i="4"/>
  <c r="AX199" i="4"/>
  <c r="C200" i="4"/>
  <c r="D200" i="4"/>
  <c r="E200" i="4"/>
  <c r="F200" i="4"/>
  <c r="G200" i="4"/>
  <c r="H200" i="4"/>
  <c r="J200" i="4"/>
  <c r="K200" i="4"/>
  <c r="L200" i="4"/>
  <c r="M200" i="4"/>
  <c r="AN200" i="4"/>
  <c r="AX200" i="4"/>
  <c r="C201" i="4"/>
  <c r="D201" i="4"/>
  <c r="E201" i="4"/>
  <c r="F201" i="4"/>
  <c r="G201" i="4"/>
  <c r="H201" i="4"/>
  <c r="J201" i="4"/>
  <c r="K201" i="4"/>
  <c r="L201" i="4"/>
  <c r="M201" i="4"/>
  <c r="AN201" i="4"/>
  <c r="AX201" i="4"/>
  <c r="C202" i="4"/>
  <c r="D202" i="4"/>
  <c r="E202" i="4"/>
  <c r="F202" i="4"/>
  <c r="G202" i="4"/>
  <c r="H202" i="4"/>
  <c r="J202" i="4"/>
  <c r="K202" i="4"/>
  <c r="L202" i="4"/>
  <c r="M202" i="4"/>
  <c r="AN202" i="4"/>
  <c r="AX202" i="4"/>
  <c r="C203" i="4"/>
  <c r="D203" i="4"/>
  <c r="E203" i="4"/>
  <c r="F203" i="4"/>
  <c r="G203" i="4"/>
  <c r="H203" i="4"/>
  <c r="J203" i="4"/>
  <c r="K203" i="4"/>
  <c r="L203" i="4"/>
  <c r="M203" i="4"/>
  <c r="AN203" i="4"/>
  <c r="AX203" i="4"/>
  <c r="C204" i="4"/>
  <c r="D204" i="4"/>
  <c r="E204" i="4"/>
  <c r="F204" i="4"/>
  <c r="G204" i="4"/>
  <c r="H204" i="4"/>
  <c r="J204" i="4"/>
  <c r="K204" i="4"/>
  <c r="L204" i="4"/>
  <c r="M204" i="4"/>
  <c r="AN204" i="4"/>
  <c r="AX204" i="4"/>
  <c r="C205" i="4"/>
  <c r="D205" i="4"/>
  <c r="E205" i="4"/>
  <c r="F205" i="4"/>
  <c r="G205" i="4"/>
  <c r="H205" i="4"/>
  <c r="J205" i="4"/>
  <c r="K205" i="4"/>
  <c r="L205" i="4"/>
  <c r="M205" i="4"/>
  <c r="AN205" i="4"/>
  <c r="AX205" i="4"/>
  <c r="C206" i="4"/>
  <c r="D206" i="4"/>
  <c r="E206" i="4"/>
  <c r="F206" i="4"/>
  <c r="G206" i="4"/>
  <c r="H206" i="4"/>
  <c r="J206" i="4"/>
  <c r="K206" i="4"/>
  <c r="L206" i="4"/>
  <c r="M206" i="4"/>
  <c r="AN206" i="4"/>
  <c r="AX206" i="4"/>
  <c r="C207" i="4"/>
  <c r="D207" i="4"/>
  <c r="E207" i="4"/>
  <c r="F207" i="4"/>
  <c r="G207" i="4"/>
  <c r="H207" i="4"/>
  <c r="J207" i="4"/>
  <c r="K207" i="4"/>
  <c r="L207" i="4"/>
  <c r="M207" i="4"/>
  <c r="AN207" i="4"/>
  <c r="AX207" i="4"/>
  <c r="C208" i="4"/>
  <c r="D208" i="4"/>
  <c r="E208" i="4"/>
  <c r="F208" i="4"/>
  <c r="G208" i="4"/>
  <c r="H208" i="4"/>
  <c r="J208" i="4"/>
  <c r="K208" i="4"/>
  <c r="L208" i="4"/>
  <c r="M208" i="4"/>
  <c r="AN208" i="4"/>
  <c r="AX208" i="4"/>
  <c r="C209" i="4"/>
  <c r="D209" i="4"/>
  <c r="E209" i="4"/>
  <c r="F209" i="4"/>
  <c r="G209" i="4"/>
  <c r="H209" i="4"/>
  <c r="J209" i="4"/>
  <c r="K209" i="4"/>
  <c r="L209" i="4"/>
  <c r="M209" i="4"/>
  <c r="AN209" i="4"/>
  <c r="AX209" i="4"/>
  <c r="C210" i="4"/>
  <c r="D210" i="4"/>
  <c r="E210" i="4"/>
  <c r="F210" i="4"/>
  <c r="G210" i="4"/>
  <c r="H210" i="4"/>
  <c r="J210" i="4"/>
  <c r="K210" i="4"/>
  <c r="L210" i="4"/>
  <c r="M210" i="4"/>
  <c r="AN210" i="4"/>
  <c r="AX210" i="4"/>
  <c r="C211" i="4"/>
  <c r="D211" i="4"/>
  <c r="E211" i="4"/>
  <c r="F211" i="4"/>
  <c r="G211" i="4"/>
  <c r="H211" i="4"/>
  <c r="J211" i="4"/>
  <c r="K211" i="4"/>
  <c r="L211" i="4"/>
  <c r="M211" i="4"/>
  <c r="AN211" i="4"/>
  <c r="AX211" i="4"/>
  <c r="C212" i="4"/>
  <c r="D212" i="4"/>
  <c r="E212" i="4"/>
  <c r="F212" i="4"/>
  <c r="G212" i="4"/>
  <c r="H212" i="4"/>
  <c r="J212" i="4"/>
  <c r="K212" i="4"/>
  <c r="L212" i="4"/>
  <c r="M212" i="4"/>
  <c r="AN212" i="4"/>
  <c r="AX212" i="4"/>
  <c r="C213" i="4"/>
  <c r="D213" i="4"/>
  <c r="E213" i="4"/>
  <c r="F213" i="4"/>
  <c r="G213" i="4"/>
  <c r="H213" i="4"/>
  <c r="J213" i="4"/>
  <c r="K213" i="4"/>
  <c r="L213" i="4"/>
  <c r="M213" i="4"/>
  <c r="AN213" i="4"/>
  <c r="AX213" i="4"/>
  <c r="C214" i="4"/>
  <c r="D214" i="4"/>
  <c r="E214" i="4"/>
  <c r="F214" i="4"/>
  <c r="G214" i="4"/>
  <c r="H214" i="4"/>
  <c r="J214" i="4"/>
  <c r="K214" i="4"/>
  <c r="L214" i="4"/>
  <c r="M214" i="4"/>
  <c r="AN214" i="4"/>
  <c r="AX214" i="4"/>
  <c r="C215" i="4"/>
  <c r="D215" i="4"/>
  <c r="E215" i="4"/>
  <c r="F215" i="4"/>
  <c r="G215" i="4"/>
  <c r="H215" i="4"/>
  <c r="J215" i="4"/>
  <c r="K215" i="4"/>
  <c r="L215" i="4"/>
  <c r="M215" i="4"/>
  <c r="AN215" i="4"/>
  <c r="AX215" i="4"/>
  <c r="C216" i="4"/>
  <c r="D216" i="4"/>
  <c r="E216" i="4"/>
  <c r="F216" i="4"/>
  <c r="G216" i="4"/>
  <c r="H216" i="4"/>
  <c r="J216" i="4"/>
  <c r="K216" i="4"/>
  <c r="L216" i="4"/>
  <c r="M216" i="4"/>
  <c r="AN216" i="4"/>
  <c r="AX216" i="4"/>
  <c r="C217" i="4"/>
  <c r="D217" i="4"/>
  <c r="E217" i="4"/>
  <c r="F217" i="4"/>
  <c r="G217" i="4"/>
  <c r="H217" i="4"/>
  <c r="J217" i="4"/>
  <c r="K217" i="4"/>
  <c r="L217" i="4"/>
  <c r="M217" i="4"/>
  <c r="AN217" i="4"/>
  <c r="AX217" i="4"/>
  <c r="C218" i="4"/>
  <c r="D218" i="4"/>
  <c r="E218" i="4"/>
  <c r="F218" i="4"/>
  <c r="G218" i="4"/>
  <c r="H218" i="4"/>
  <c r="J218" i="4"/>
  <c r="K218" i="4"/>
  <c r="L218" i="4"/>
  <c r="M218" i="4"/>
  <c r="AN218" i="4"/>
  <c r="AX218" i="4"/>
  <c r="C219" i="4"/>
  <c r="D219" i="4"/>
  <c r="E219" i="4"/>
  <c r="F219" i="4"/>
  <c r="G219" i="4"/>
  <c r="H219" i="4"/>
  <c r="J219" i="4"/>
  <c r="K219" i="4"/>
  <c r="L219" i="4"/>
  <c r="M219" i="4"/>
  <c r="AN219" i="4"/>
  <c r="AX219" i="4"/>
  <c r="C220" i="4"/>
  <c r="D220" i="4"/>
  <c r="E220" i="4"/>
  <c r="F220" i="4"/>
  <c r="G220" i="4"/>
  <c r="H220" i="4"/>
  <c r="J220" i="4"/>
  <c r="K220" i="4"/>
  <c r="L220" i="4"/>
  <c r="M220" i="4"/>
  <c r="AN220" i="4"/>
  <c r="AX220" i="4"/>
  <c r="C221" i="4"/>
  <c r="D221" i="4"/>
  <c r="E221" i="4"/>
  <c r="F221" i="4"/>
  <c r="G221" i="4"/>
  <c r="H221" i="4"/>
  <c r="J221" i="4"/>
  <c r="K221" i="4"/>
  <c r="L221" i="4"/>
  <c r="M221" i="4"/>
  <c r="AN221" i="4"/>
  <c r="AX221" i="4"/>
  <c r="C222" i="4"/>
  <c r="D222" i="4"/>
  <c r="E222" i="4"/>
  <c r="F222" i="4"/>
  <c r="G222" i="4"/>
  <c r="H222" i="4"/>
  <c r="J222" i="4"/>
  <c r="K222" i="4"/>
  <c r="L222" i="4"/>
  <c r="M222" i="4"/>
  <c r="AN222" i="4"/>
  <c r="AX222" i="4"/>
  <c r="C223" i="4"/>
  <c r="D223" i="4"/>
  <c r="E223" i="4"/>
  <c r="F223" i="4"/>
  <c r="G223" i="4"/>
  <c r="H223" i="4"/>
  <c r="J223" i="4"/>
  <c r="K223" i="4"/>
  <c r="L223" i="4"/>
  <c r="M223" i="4"/>
  <c r="AN223" i="4"/>
  <c r="AX223" i="4"/>
  <c r="C224" i="4"/>
  <c r="D224" i="4"/>
  <c r="E224" i="4"/>
  <c r="F224" i="4"/>
  <c r="G224" i="4"/>
  <c r="H224" i="4"/>
  <c r="J224" i="4"/>
  <c r="K224" i="4"/>
  <c r="L224" i="4"/>
  <c r="M224" i="4"/>
  <c r="AN224" i="4"/>
  <c r="AX224" i="4"/>
  <c r="C225" i="4"/>
  <c r="D225" i="4"/>
  <c r="E225" i="4"/>
  <c r="F225" i="4"/>
  <c r="G225" i="4"/>
  <c r="H225" i="4"/>
  <c r="J225" i="4"/>
  <c r="K225" i="4"/>
  <c r="L225" i="4"/>
  <c r="M225" i="4"/>
  <c r="AN225" i="4"/>
  <c r="AX225" i="4"/>
  <c r="C226" i="4"/>
  <c r="D226" i="4"/>
  <c r="E226" i="4"/>
  <c r="F226" i="4"/>
  <c r="G226" i="4"/>
  <c r="H226" i="4"/>
  <c r="J226" i="4"/>
  <c r="K226" i="4"/>
  <c r="L226" i="4"/>
  <c r="M226" i="4"/>
  <c r="AN226" i="4"/>
  <c r="AX226" i="4"/>
  <c r="C227" i="4"/>
  <c r="D227" i="4"/>
  <c r="E227" i="4"/>
  <c r="F227" i="4"/>
  <c r="G227" i="4"/>
  <c r="H227" i="4"/>
  <c r="J227" i="4"/>
  <c r="K227" i="4"/>
  <c r="L227" i="4"/>
  <c r="M227" i="4"/>
  <c r="AN227" i="4"/>
  <c r="AX227" i="4"/>
  <c r="C228" i="4"/>
  <c r="D228" i="4"/>
  <c r="E228" i="4"/>
  <c r="F228" i="4"/>
  <c r="G228" i="4"/>
  <c r="H228" i="4"/>
  <c r="J228" i="4"/>
  <c r="K228" i="4"/>
  <c r="L228" i="4"/>
  <c r="M228" i="4"/>
  <c r="AN228" i="4"/>
  <c r="AX228" i="4"/>
  <c r="C229" i="4"/>
  <c r="D229" i="4"/>
  <c r="E229" i="4"/>
  <c r="F229" i="4"/>
  <c r="G229" i="4"/>
  <c r="H229" i="4"/>
  <c r="J229" i="4"/>
  <c r="K229" i="4"/>
  <c r="L229" i="4"/>
  <c r="M229" i="4"/>
  <c r="AN229" i="4"/>
  <c r="AX229" i="4"/>
  <c r="C230" i="4"/>
  <c r="D230" i="4"/>
  <c r="E230" i="4"/>
  <c r="F230" i="4"/>
  <c r="G230" i="4"/>
  <c r="H230" i="4"/>
  <c r="J230" i="4"/>
  <c r="K230" i="4"/>
  <c r="L230" i="4"/>
  <c r="M230" i="4"/>
  <c r="AN230" i="4"/>
  <c r="AX230" i="4"/>
  <c r="C231" i="4"/>
  <c r="D231" i="4"/>
  <c r="E231" i="4"/>
  <c r="F231" i="4"/>
  <c r="G231" i="4"/>
  <c r="H231" i="4"/>
  <c r="J231" i="4"/>
  <c r="K231" i="4"/>
  <c r="L231" i="4"/>
  <c r="M231" i="4"/>
  <c r="AN231" i="4"/>
  <c r="AX231" i="4"/>
  <c r="C232" i="4"/>
  <c r="D232" i="4"/>
  <c r="E232" i="4"/>
  <c r="F232" i="4"/>
  <c r="G232" i="4"/>
  <c r="H232" i="4"/>
  <c r="J232" i="4"/>
  <c r="K232" i="4"/>
  <c r="L232" i="4"/>
  <c r="M232" i="4"/>
  <c r="AN232" i="4"/>
  <c r="AX232" i="4"/>
  <c r="C233" i="4"/>
  <c r="D233" i="4"/>
  <c r="E233" i="4"/>
  <c r="F233" i="4"/>
  <c r="G233" i="4"/>
  <c r="H233" i="4"/>
  <c r="J233" i="4"/>
  <c r="K233" i="4"/>
  <c r="L233" i="4"/>
  <c r="M233" i="4"/>
  <c r="AN233" i="4"/>
  <c r="AX233" i="4"/>
  <c r="C234" i="4"/>
  <c r="D234" i="4"/>
  <c r="E234" i="4"/>
  <c r="F234" i="4"/>
  <c r="G234" i="4"/>
  <c r="H234" i="4"/>
  <c r="J234" i="4"/>
  <c r="K234" i="4"/>
  <c r="L234" i="4"/>
  <c r="M234" i="4"/>
  <c r="AN234" i="4"/>
  <c r="AX234" i="4"/>
  <c r="C235" i="4"/>
  <c r="D235" i="4"/>
  <c r="E235" i="4"/>
  <c r="F235" i="4"/>
  <c r="G235" i="4"/>
  <c r="H235" i="4"/>
  <c r="J235" i="4"/>
  <c r="K235" i="4"/>
  <c r="L235" i="4"/>
  <c r="M235" i="4"/>
  <c r="AN235" i="4"/>
  <c r="AX235" i="4"/>
  <c r="C236" i="4"/>
  <c r="D236" i="4"/>
  <c r="E236" i="4"/>
  <c r="F236" i="4"/>
  <c r="G236" i="4"/>
  <c r="H236" i="4"/>
  <c r="J236" i="4"/>
  <c r="K236" i="4"/>
  <c r="L236" i="4"/>
  <c r="M236" i="4"/>
  <c r="AN236" i="4"/>
  <c r="AX236" i="4"/>
  <c r="C237" i="4"/>
  <c r="D237" i="4"/>
  <c r="E237" i="4"/>
  <c r="F237" i="4"/>
  <c r="G237" i="4"/>
  <c r="H237" i="4"/>
  <c r="J237" i="4"/>
  <c r="K237" i="4"/>
  <c r="L237" i="4"/>
  <c r="M237" i="4"/>
  <c r="AN237" i="4"/>
  <c r="AX237" i="4"/>
  <c r="C238" i="4"/>
  <c r="D238" i="4"/>
  <c r="E238" i="4"/>
  <c r="F238" i="4"/>
  <c r="G238" i="4"/>
  <c r="H238" i="4"/>
  <c r="J238" i="4"/>
  <c r="K238" i="4"/>
  <c r="L238" i="4"/>
  <c r="M238" i="4"/>
  <c r="AN238" i="4"/>
  <c r="AX238" i="4"/>
  <c r="C239" i="4"/>
  <c r="D239" i="4"/>
  <c r="E239" i="4"/>
  <c r="F239" i="4"/>
  <c r="G239" i="4"/>
  <c r="H239" i="4"/>
  <c r="J239" i="4"/>
  <c r="K239" i="4"/>
  <c r="L239" i="4"/>
  <c r="M239" i="4"/>
  <c r="AN239" i="4"/>
  <c r="AX239" i="4"/>
  <c r="C240" i="4"/>
  <c r="D240" i="4"/>
  <c r="E240" i="4"/>
  <c r="F240" i="4"/>
  <c r="G240" i="4"/>
  <c r="H240" i="4"/>
  <c r="J240" i="4"/>
  <c r="K240" i="4"/>
  <c r="L240" i="4"/>
  <c r="M240" i="4"/>
  <c r="AN240" i="4"/>
  <c r="AX240" i="4"/>
  <c r="C241" i="4"/>
  <c r="D241" i="4"/>
  <c r="E241" i="4"/>
  <c r="F241" i="4"/>
  <c r="G241" i="4"/>
  <c r="H241" i="4"/>
  <c r="J241" i="4"/>
  <c r="K241" i="4"/>
  <c r="L241" i="4"/>
  <c r="M241" i="4"/>
  <c r="AN241" i="4"/>
  <c r="AX241" i="4"/>
  <c r="C242" i="4"/>
  <c r="D242" i="4"/>
  <c r="E242" i="4"/>
  <c r="F242" i="4"/>
  <c r="G242" i="4"/>
  <c r="H242" i="4"/>
  <c r="J242" i="4"/>
  <c r="K242" i="4"/>
  <c r="L242" i="4"/>
  <c r="M242" i="4"/>
  <c r="AN242" i="4"/>
  <c r="AX242" i="4"/>
  <c r="C243" i="4"/>
  <c r="D243" i="4"/>
  <c r="E243" i="4"/>
  <c r="F243" i="4"/>
  <c r="G243" i="4"/>
  <c r="H243" i="4"/>
  <c r="J243" i="4"/>
  <c r="K243" i="4"/>
  <c r="L243" i="4"/>
  <c r="M243" i="4"/>
  <c r="AN243" i="4"/>
  <c r="AX243" i="4"/>
  <c r="C244" i="4"/>
  <c r="D244" i="4"/>
  <c r="E244" i="4"/>
  <c r="F244" i="4"/>
  <c r="G244" i="4"/>
  <c r="H244" i="4"/>
  <c r="J244" i="4"/>
  <c r="K244" i="4"/>
  <c r="L244" i="4"/>
  <c r="M244" i="4"/>
  <c r="AN244" i="4"/>
  <c r="AX244" i="4"/>
  <c r="C245" i="4"/>
  <c r="D245" i="4"/>
  <c r="E245" i="4"/>
  <c r="F245" i="4"/>
  <c r="G245" i="4"/>
  <c r="H245" i="4"/>
  <c r="J245" i="4"/>
  <c r="K245" i="4"/>
  <c r="L245" i="4"/>
  <c r="M245" i="4"/>
  <c r="AN245" i="4"/>
  <c r="AX245" i="4"/>
  <c r="C246" i="4"/>
  <c r="D246" i="4"/>
  <c r="E246" i="4"/>
  <c r="F246" i="4"/>
  <c r="G246" i="4"/>
  <c r="H246" i="4"/>
  <c r="J246" i="4"/>
  <c r="K246" i="4"/>
  <c r="L246" i="4"/>
  <c r="M246" i="4"/>
  <c r="AN246" i="4"/>
  <c r="AX246" i="4"/>
  <c r="C247" i="4"/>
  <c r="D247" i="4"/>
  <c r="E247" i="4"/>
  <c r="F247" i="4"/>
  <c r="G247" i="4"/>
  <c r="H247" i="4"/>
  <c r="J247" i="4"/>
  <c r="K247" i="4"/>
  <c r="L247" i="4"/>
  <c r="M247" i="4"/>
  <c r="AN247" i="4"/>
  <c r="AX247" i="4"/>
  <c r="C248" i="4"/>
  <c r="D248" i="4"/>
  <c r="E248" i="4"/>
  <c r="F248" i="4"/>
  <c r="G248" i="4"/>
  <c r="H248" i="4"/>
  <c r="J248" i="4"/>
  <c r="K248" i="4"/>
  <c r="L248" i="4"/>
  <c r="M248" i="4"/>
  <c r="AN248" i="4"/>
  <c r="AX248" i="4"/>
  <c r="C249" i="4"/>
  <c r="D249" i="4"/>
  <c r="E249" i="4"/>
  <c r="F249" i="4"/>
  <c r="G249" i="4"/>
  <c r="H249" i="4"/>
  <c r="J249" i="4"/>
  <c r="K249" i="4"/>
  <c r="L249" i="4"/>
  <c r="M249" i="4"/>
  <c r="AN249" i="4"/>
  <c r="AX249" i="4"/>
  <c r="C250" i="4"/>
  <c r="D250" i="4"/>
  <c r="E250" i="4"/>
  <c r="F250" i="4"/>
  <c r="G250" i="4"/>
  <c r="H250" i="4"/>
  <c r="J250" i="4"/>
  <c r="K250" i="4"/>
  <c r="L250" i="4"/>
  <c r="M250" i="4"/>
  <c r="AN250" i="4"/>
  <c r="AX250" i="4"/>
  <c r="C251" i="4"/>
  <c r="D251" i="4"/>
  <c r="E251" i="4"/>
  <c r="F251" i="4"/>
  <c r="G251" i="4"/>
  <c r="H251" i="4"/>
  <c r="J251" i="4"/>
  <c r="K251" i="4"/>
  <c r="L251" i="4"/>
  <c r="M251" i="4"/>
  <c r="AN251" i="4"/>
  <c r="AX251" i="4"/>
  <c r="C252" i="4"/>
  <c r="D252" i="4"/>
  <c r="E252" i="4"/>
  <c r="F252" i="4"/>
  <c r="G252" i="4"/>
  <c r="H252" i="4"/>
  <c r="J252" i="4"/>
  <c r="K252" i="4"/>
  <c r="L252" i="4"/>
  <c r="M252" i="4"/>
  <c r="AN252" i="4"/>
  <c r="AX252" i="4"/>
  <c r="C253" i="4"/>
  <c r="D253" i="4"/>
  <c r="E253" i="4"/>
  <c r="F253" i="4"/>
  <c r="G253" i="4"/>
  <c r="H253" i="4"/>
  <c r="J253" i="4"/>
  <c r="K253" i="4"/>
  <c r="L253" i="4"/>
  <c r="M253" i="4"/>
  <c r="AN253" i="4"/>
  <c r="AX253" i="4"/>
  <c r="C254" i="4"/>
  <c r="D254" i="4"/>
  <c r="E254" i="4"/>
  <c r="F254" i="4"/>
  <c r="G254" i="4"/>
  <c r="H254" i="4"/>
  <c r="J254" i="4"/>
  <c r="K254" i="4"/>
  <c r="L254" i="4"/>
  <c r="M254" i="4"/>
  <c r="AN254" i="4"/>
  <c r="AX254" i="4"/>
  <c r="C255" i="4"/>
  <c r="D255" i="4"/>
  <c r="E255" i="4"/>
  <c r="F255" i="4"/>
  <c r="G255" i="4"/>
  <c r="H255" i="4"/>
  <c r="J255" i="4"/>
  <c r="K255" i="4"/>
  <c r="L255" i="4"/>
  <c r="M255" i="4"/>
  <c r="AN255" i="4"/>
  <c r="AX255" i="4"/>
  <c r="C256" i="4"/>
  <c r="D256" i="4"/>
  <c r="E256" i="4"/>
  <c r="F256" i="4"/>
  <c r="G256" i="4"/>
  <c r="H256" i="4"/>
  <c r="J256" i="4"/>
  <c r="K256" i="4"/>
  <c r="L256" i="4"/>
  <c r="M256" i="4"/>
  <c r="AN256" i="4"/>
  <c r="AX256" i="4"/>
  <c r="C257" i="4"/>
  <c r="D257" i="4"/>
  <c r="E257" i="4"/>
  <c r="F257" i="4"/>
  <c r="G257" i="4"/>
  <c r="H257" i="4"/>
  <c r="J257" i="4"/>
  <c r="K257" i="4"/>
  <c r="L257" i="4"/>
  <c r="M257" i="4"/>
  <c r="AN257" i="4"/>
  <c r="AX257" i="4"/>
  <c r="C258" i="4"/>
  <c r="D258" i="4"/>
  <c r="E258" i="4"/>
  <c r="F258" i="4"/>
  <c r="G258" i="4"/>
  <c r="H258" i="4"/>
  <c r="J258" i="4"/>
  <c r="K258" i="4"/>
  <c r="L258" i="4"/>
  <c r="M258" i="4"/>
  <c r="AN258" i="4"/>
  <c r="AX258" i="4"/>
  <c r="C259" i="4"/>
  <c r="D259" i="4"/>
  <c r="E259" i="4"/>
  <c r="F259" i="4"/>
  <c r="G259" i="4"/>
  <c r="H259" i="4"/>
  <c r="J259" i="4"/>
  <c r="K259" i="4"/>
  <c r="L259" i="4"/>
  <c r="M259" i="4"/>
  <c r="AN259" i="4"/>
  <c r="AX259" i="4"/>
  <c r="C260" i="4"/>
  <c r="D260" i="4"/>
  <c r="E260" i="4"/>
  <c r="F260" i="4"/>
  <c r="G260" i="4"/>
  <c r="H260" i="4"/>
  <c r="J260" i="4"/>
  <c r="K260" i="4"/>
  <c r="L260" i="4"/>
  <c r="M260" i="4"/>
  <c r="AN260" i="4"/>
  <c r="AX260" i="4"/>
  <c r="C261" i="4"/>
  <c r="D261" i="4"/>
  <c r="E261" i="4"/>
  <c r="F261" i="4"/>
  <c r="G261" i="4"/>
  <c r="H261" i="4"/>
  <c r="J261" i="4"/>
  <c r="K261" i="4"/>
  <c r="L261" i="4"/>
  <c r="M261" i="4"/>
  <c r="AN261" i="4"/>
  <c r="AX261" i="4"/>
  <c r="C262" i="4"/>
  <c r="D262" i="4"/>
  <c r="E262" i="4"/>
  <c r="F262" i="4"/>
  <c r="G262" i="4"/>
  <c r="H262" i="4"/>
  <c r="J262" i="4"/>
  <c r="K262" i="4"/>
  <c r="L262" i="4"/>
  <c r="M262" i="4"/>
  <c r="AN262" i="4"/>
  <c r="AX262" i="4"/>
  <c r="C263" i="4"/>
  <c r="D263" i="4"/>
  <c r="E263" i="4"/>
  <c r="F263" i="4"/>
  <c r="G263" i="4"/>
  <c r="H263" i="4"/>
  <c r="J263" i="4"/>
  <c r="K263" i="4"/>
  <c r="L263" i="4"/>
  <c r="M263" i="4"/>
  <c r="AN263" i="4"/>
  <c r="AX263" i="4"/>
  <c r="C264" i="4"/>
  <c r="D264" i="4"/>
  <c r="E264" i="4"/>
  <c r="F264" i="4"/>
  <c r="G264" i="4"/>
  <c r="H264" i="4"/>
  <c r="J264" i="4"/>
  <c r="K264" i="4"/>
  <c r="L264" i="4"/>
  <c r="M264" i="4"/>
  <c r="AN264" i="4"/>
  <c r="AX264" i="4"/>
  <c r="C265" i="4"/>
  <c r="D265" i="4"/>
  <c r="E265" i="4"/>
  <c r="F265" i="4"/>
  <c r="G265" i="4"/>
  <c r="H265" i="4"/>
  <c r="J265" i="4"/>
  <c r="K265" i="4"/>
  <c r="L265" i="4"/>
  <c r="M265" i="4"/>
  <c r="AN265" i="4"/>
  <c r="AX265" i="4"/>
  <c r="C266" i="4"/>
  <c r="D266" i="4"/>
  <c r="E266" i="4"/>
  <c r="F266" i="4"/>
  <c r="G266" i="4"/>
  <c r="H266" i="4"/>
  <c r="J266" i="4"/>
  <c r="K266" i="4"/>
  <c r="L266" i="4"/>
  <c r="M266" i="4"/>
  <c r="AN266" i="4"/>
  <c r="C267" i="4"/>
  <c r="D267" i="4"/>
  <c r="E267" i="4"/>
  <c r="F267" i="4"/>
  <c r="G267" i="4"/>
  <c r="H267" i="4"/>
  <c r="J267" i="4"/>
  <c r="K267" i="4"/>
  <c r="L267" i="4"/>
  <c r="M267" i="4"/>
  <c r="AN267" i="4"/>
  <c r="AX267" i="4"/>
  <c r="C268" i="4"/>
  <c r="D268" i="4"/>
  <c r="E268" i="4"/>
  <c r="F268" i="4"/>
  <c r="G268" i="4"/>
  <c r="H268" i="4"/>
  <c r="J268" i="4"/>
  <c r="K268" i="4"/>
  <c r="L268" i="4"/>
  <c r="M268" i="4"/>
  <c r="AN268" i="4"/>
  <c r="AX268" i="4"/>
  <c r="C269" i="4"/>
  <c r="D269" i="4"/>
  <c r="E269" i="4"/>
  <c r="F269" i="4"/>
  <c r="G269" i="4"/>
  <c r="H269" i="4"/>
  <c r="J269" i="4"/>
  <c r="K269" i="4"/>
  <c r="L269" i="4"/>
  <c r="M269" i="4"/>
  <c r="AN269" i="4"/>
  <c r="AX269" i="4"/>
  <c r="C270" i="4"/>
  <c r="D270" i="4"/>
  <c r="E270" i="4"/>
  <c r="F270" i="4"/>
  <c r="G270" i="4"/>
  <c r="H270" i="4"/>
  <c r="J270" i="4"/>
  <c r="K270" i="4"/>
  <c r="L270" i="4"/>
  <c r="M270" i="4"/>
  <c r="AN270" i="4"/>
  <c r="AX270" i="4"/>
  <c r="C271" i="4"/>
  <c r="D271" i="4"/>
  <c r="E271" i="4"/>
  <c r="F271" i="4"/>
  <c r="G271" i="4"/>
  <c r="H271" i="4"/>
  <c r="J271" i="4"/>
  <c r="K271" i="4"/>
  <c r="L271" i="4"/>
  <c r="M271" i="4"/>
  <c r="AN271" i="4"/>
  <c r="AX271" i="4"/>
  <c r="C272" i="4"/>
  <c r="D272" i="4"/>
  <c r="E272" i="4"/>
  <c r="F272" i="4"/>
  <c r="G272" i="4"/>
  <c r="H272" i="4"/>
  <c r="J272" i="4"/>
  <c r="K272" i="4"/>
  <c r="L272" i="4"/>
  <c r="M272" i="4"/>
  <c r="AN272" i="4"/>
  <c r="AX272" i="4"/>
  <c r="C273" i="4"/>
  <c r="D273" i="4"/>
  <c r="E273" i="4"/>
  <c r="F273" i="4"/>
  <c r="G273" i="4"/>
  <c r="H273" i="4"/>
  <c r="J273" i="4"/>
  <c r="K273" i="4"/>
  <c r="L273" i="4"/>
  <c r="M273" i="4"/>
  <c r="AN273" i="4"/>
  <c r="AX273" i="4"/>
  <c r="C274" i="4"/>
  <c r="D274" i="4"/>
  <c r="E274" i="4"/>
  <c r="F274" i="4"/>
  <c r="G274" i="4"/>
  <c r="H274" i="4"/>
  <c r="J274" i="4"/>
  <c r="K274" i="4"/>
  <c r="L274" i="4"/>
  <c r="M274" i="4"/>
  <c r="AN274" i="4"/>
  <c r="AX274" i="4"/>
  <c r="C275" i="4"/>
  <c r="D275" i="4"/>
  <c r="E275" i="4"/>
  <c r="F275" i="4"/>
  <c r="G275" i="4"/>
  <c r="H275" i="4"/>
  <c r="J275" i="4"/>
  <c r="K275" i="4"/>
  <c r="L275" i="4"/>
  <c r="M275" i="4"/>
  <c r="AN275" i="4"/>
  <c r="AX275" i="4"/>
  <c r="C276" i="4"/>
  <c r="D276" i="4"/>
  <c r="E276" i="4"/>
  <c r="F276" i="4"/>
  <c r="G276" i="4"/>
  <c r="H276" i="4"/>
  <c r="J276" i="4"/>
  <c r="K276" i="4"/>
  <c r="L276" i="4"/>
  <c r="M276" i="4"/>
  <c r="AN276" i="4"/>
  <c r="AX276" i="4"/>
  <c r="C277" i="4"/>
  <c r="D277" i="4"/>
  <c r="E277" i="4"/>
  <c r="F277" i="4"/>
  <c r="G277" i="4"/>
  <c r="H277" i="4"/>
  <c r="J277" i="4"/>
  <c r="K277" i="4"/>
  <c r="L277" i="4"/>
  <c r="M277" i="4"/>
  <c r="AN277" i="4"/>
  <c r="AX277" i="4"/>
  <c r="C278" i="4"/>
  <c r="D278" i="4"/>
  <c r="E278" i="4"/>
  <c r="F278" i="4"/>
  <c r="G278" i="4"/>
  <c r="H278" i="4"/>
  <c r="J278" i="4"/>
  <c r="K278" i="4"/>
  <c r="L278" i="4"/>
  <c r="M278" i="4"/>
  <c r="AN278" i="4"/>
  <c r="AX278" i="4"/>
  <c r="C279" i="4"/>
  <c r="D279" i="4"/>
  <c r="E279" i="4"/>
  <c r="F279" i="4"/>
  <c r="G279" i="4"/>
  <c r="H279" i="4"/>
  <c r="J279" i="4"/>
  <c r="K279" i="4"/>
  <c r="L279" i="4"/>
  <c r="M279" i="4"/>
  <c r="AN279" i="4"/>
  <c r="AX279" i="4"/>
  <c r="C280" i="4"/>
  <c r="D280" i="4"/>
  <c r="E280" i="4"/>
  <c r="F280" i="4"/>
  <c r="G280" i="4"/>
  <c r="H280" i="4"/>
  <c r="J280" i="4"/>
  <c r="K280" i="4"/>
  <c r="L280" i="4"/>
  <c r="M280" i="4"/>
  <c r="AN280" i="4"/>
  <c r="AX280" i="4"/>
  <c r="C281" i="4"/>
  <c r="D281" i="4"/>
  <c r="E281" i="4"/>
  <c r="F281" i="4"/>
  <c r="G281" i="4"/>
  <c r="H281" i="4"/>
  <c r="J281" i="4"/>
  <c r="K281" i="4"/>
  <c r="L281" i="4"/>
  <c r="M281" i="4"/>
  <c r="AN281" i="4"/>
  <c r="AX281" i="4"/>
  <c r="C282" i="4"/>
  <c r="D282" i="4"/>
  <c r="E282" i="4"/>
  <c r="F282" i="4"/>
  <c r="G282" i="4"/>
  <c r="H282" i="4"/>
  <c r="J282" i="4"/>
  <c r="K282" i="4"/>
  <c r="L282" i="4"/>
  <c r="M282" i="4"/>
  <c r="AN282" i="4"/>
  <c r="AX282" i="4"/>
  <c r="C283" i="4"/>
  <c r="D283" i="4"/>
  <c r="E283" i="4"/>
  <c r="F283" i="4"/>
  <c r="G283" i="4"/>
  <c r="H283" i="4"/>
  <c r="J283" i="4"/>
  <c r="K283" i="4"/>
  <c r="L283" i="4"/>
  <c r="M283" i="4"/>
  <c r="AN283" i="4"/>
  <c r="AX283" i="4"/>
  <c r="C284" i="4"/>
  <c r="D284" i="4"/>
  <c r="E284" i="4"/>
  <c r="F284" i="4"/>
  <c r="G284" i="4"/>
  <c r="H284" i="4"/>
  <c r="J284" i="4"/>
  <c r="K284" i="4"/>
  <c r="L284" i="4"/>
  <c r="M284" i="4"/>
  <c r="AN284" i="4"/>
  <c r="AX284" i="4"/>
  <c r="C285" i="4"/>
  <c r="D285" i="4"/>
  <c r="E285" i="4"/>
  <c r="F285" i="4"/>
  <c r="G285" i="4"/>
  <c r="H285" i="4"/>
  <c r="J285" i="4"/>
  <c r="K285" i="4"/>
  <c r="L285" i="4"/>
  <c r="M285" i="4"/>
  <c r="AN285" i="4"/>
  <c r="AX285" i="4"/>
  <c r="C286" i="4"/>
  <c r="D286" i="4"/>
  <c r="E286" i="4"/>
  <c r="F286" i="4"/>
  <c r="G286" i="4"/>
  <c r="H286" i="4"/>
  <c r="J286" i="4"/>
  <c r="K286" i="4"/>
  <c r="L286" i="4"/>
  <c r="M286" i="4"/>
  <c r="AN286" i="4"/>
  <c r="AX286" i="4"/>
  <c r="C287" i="4"/>
  <c r="D287" i="4"/>
  <c r="E287" i="4"/>
  <c r="F287" i="4"/>
  <c r="G287" i="4"/>
  <c r="H287" i="4"/>
  <c r="J287" i="4"/>
  <c r="K287" i="4"/>
  <c r="L287" i="4"/>
  <c r="M287" i="4"/>
  <c r="AN287" i="4"/>
  <c r="AX287" i="4"/>
  <c r="C288" i="4"/>
  <c r="D288" i="4"/>
  <c r="E288" i="4"/>
  <c r="F288" i="4"/>
  <c r="G288" i="4"/>
  <c r="H288" i="4"/>
  <c r="J288" i="4"/>
  <c r="K288" i="4"/>
  <c r="L288" i="4"/>
  <c r="M288" i="4"/>
  <c r="AN288" i="4"/>
  <c r="AX288" i="4"/>
  <c r="C289" i="4"/>
  <c r="D289" i="4"/>
  <c r="E289" i="4"/>
  <c r="F289" i="4"/>
  <c r="G289" i="4"/>
  <c r="H289" i="4"/>
  <c r="J289" i="4"/>
  <c r="K289" i="4"/>
  <c r="L289" i="4"/>
  <c r="M289" i="4"/>
  <c r="AN289" i="4"/>
  <c r="AX289" i="4"/>
  <c r="C290" i="4"/>
  <c r="D290" i="4"/>
  <c r="E290" i="4"/>
  <c r="F290" i="4"/>
  <c r="G290" i="4"/>
  <c r="H290" i="4"/>
  <c r="J290" i="4"/>
  <c r="K290" i="4"/>
  <c r="L290" i="4"/>
  <c r="M290" i="4"/>
  <c r="AN290" i="4"/>
  <c r="AX290" i="4"/>
  <c r="C291" i="4"/>
  <c r="D291" i="4"/>
  <c r="E291" i="4"/>
  <c r="F291" i="4"/>
  <c r="G291" i="4"/>
  <c r="H291" i="4"/>
  <c r="J291" i="4"/>
  <c r="K291" i="4"/>
  <c r="L291" i="4"/>
  <c r="M291" i="4"/>
  <c r="AN291" i="4"/>
  <c r="AX291" i="4"/>
  <c r="C292" i="4"/>
  <c r="D292" i="4"/>
  <c r="E292" i="4"/>
  <c r="F292" i="4"/>
  <c r="G292" i="4"/>
  <c r="H292" i="4"/>
  <c r="J292" i="4"/>
  <c r="K292" i="4"/>
  <c r="L292" i="4"/>
  <c r="M292" i="4"/>
  <c r="AN292" i="4"/>
  <c r="AX292" i="4"/>
  <c r="C293" i="4"/>
  <c r="D293" i="4"/>
  <c r="E293" i="4"/>
  <c r="F293" i="4"/>
  <c r="G293" i="4"/>
  <c r="H293" i="4"/>
  <c r="J293" i="4"/>
  <c r="K293" i="4"/>
  <c r="L293" i="4"/>
  <c r="M293" i="4"/>
  <c r="AN293" i="4"/>
  <c r="AX293" i="4"/>
  <c r="C294" i="4"/>
  <c r="D294" i="4"/>
  <c r="E294" i="4"/>
  <c r="F294" i="4"/>
  <c r="G294" i="4"/>
  <c r="H294" i="4"/>
  <c r="J294" i="4"/>
  <c r="K294" i="4"/>
  <c r="L294" i="4"/>
  <c r="M294" i="4"/>
  <c r="AN294" i="4"/>
  <c r="AX294" i="4"/>
  <c r="C295" i="4"/>
  <c r="D295" i="4"/>
  <c r="E295" i="4"/>
  <c r="F295" i="4"/>
  <c r="G295" i="4"/>
  <c r="H295" i="4"/>
  <c r="J295" i="4"/>
  <c r="K295" i="4"/>
  <c r="L295" i="4"/>
  <c r="M295" i="4"/>
  <c r="AN295" i="4"/>
  <c r="AX295" i="4"/>
  <c r="C296" i="4"/>
  <c r="D296" i="4"/>
  <c r="E296" i="4"/>
  <c r="F296" i="4"/>
  <c r="G296" i="4"/>
  <c r="H296" i="4"/>
  <c r="J296" i="4"/>
  <c r="K296" i="4"/>
  <c r="L296" i="4"/>
  <c r="M296" i="4"/>
  <c r="AN296" i="4"/>
  <c r="AX296" i="4"/>
  <c r="C297" i="4"/>
  <c r="D297" i="4"/>
  <c r="E297" i="4"/>
  <c r="F297" i="4"/>
  <c r="G297" i="4"/>
  <c r="H297" i="4"/>
  <c r="J297" i="4"/>
  <c r="K297" i="4"/>
  <c r="L297" i="4"/>
  <c r="M297" i="4"/>
  <c r="AN297" i="4"/>
  <c r="AX297" i="4"/>
  <c r="C298" i="4"/>
  <c r="D298" i="4"/>
  <c r="E298" i="4"/>
  <c r="F298" i="4"/>
  <c r="G298" i="4"/>
  <c r="H298" i="4"/>
  <c r="J298" i="4"/>
  <c r="K298" i="4"/>
  <c r="L298" i="4"/>
  <c r="M298" i="4"/>
  <c r="AN298" i="4"/>
  <c r="AX298" i="4"/>
  <c r="C299" i="4"/>
  <c r="D299" i="4"/>
  <c r="E299" i="4"/>
  <c r="F299" i="4"/>
  <c r="G299" i="4"/>
  <c r="H299" i="4"/>
  <c r="J299" i="4"/>
  <c r="K299" i="4"/>
  <c r="L299" i="4"/>
  <c r="M299" i="4"/>
  <c r="AN299" i="4"/>
  <c r="AX299" i="4"/>
  <c r="C300" i="4"/>
  <c r="D300" i="4"/>
  <c r="E300" i="4"/>
  <c r="F300" i="4"/>
  <c r="G300" i="4"/>
  <c r="H300" i="4"/>
  <c r="J300" i="4"/>
  <c r="K300" i="4"/>
  <c r="L300" i="4"/>
  <c r="M300" i="4"/>
  <c r="AN300" i="4"/>
  <c r="AX300" i="4"/>
  <c r="C301" i="4"/>
  <c r="D301" i="4"/>
  <c r="E301" i="4"/>
  <c r="F301" i="4"/>
  <c r="G301" i="4"/>
  <c r="H301" i="4"/>
  <c r="J301" i="4"/>
  <c r="K301" i="4"/>
  <c r="L301" i="4"/>
  <c r="M301" i="4"/>
  <c r="AN301" i="4"/>
  <c r="AX301" i="4"/>
  <c r="C302" i="4"/>
  <c r="D302" i="4"/>
  <c r="E302" i="4"/>
  <c r="F302" i="4"/>
  <c r="G302" i="4"/>
  <c r="H302" i="4"/>
  <c r="J302" i="4"/>
  <c r="K302" i="4"/>
  <c r="L302" i="4"/>
  <c r="M302" i="4"/>
  <c r="AN302" i="4"/>
  <c r="AX302" i="4"/>
  <c r="C303" i="4"/>
  <c r="D303" i="4"/>
  <c r="E303" i="4"/>
  <c r="F303" i="4"/>
  <c r="G303" i="4"/>
  <c r="H303" i="4"/>
  <c r="J303" i="4"/>
  <c r="K303" i="4"/>
  <c r="L303" i="4"/>
  <c r="M303" i="4"/>
  <c r="AN303" i="4"/>
  <c r="AX303" i="4"/>
  <c r="C304" i="4"/>
  <c r="D304" i="4"/>
  <c r="E304" i="4"/>
  <c r="F304" i="4"/>
  <c r="G304" i="4"/>
  <c r="H304" i="4"/>
  <c r="J304" i="4"/>
  <c r="K304" i="4"/>
  <c r="L304" i="4"/>
  <c r="M304" i="4"/>
  <c r="AN304" i="4"/>
  <c r="AX304" i="4"/>
  <c r="C305" i="4"/>
  <c r="D305" i="4"/>
  <c r="E305" i="4"/>
  <c r="F305" i="4"/>
  <c r="G305" i="4"/>
  <c r="H305" i="4"/>
  <c r="J305" i="4"/>
  <c r="K305" i="4"/>
  <c r="L305" i="4"/>
  <c r="M305" i="4"/>
  <c r="AN305" i="4"/>
  <c r="AX305" i="4"/>
  <c r="C306" i="4"/>
  <c r="D306" i="4"/>
  <c r="E306" i="4"/>
  <c r="F306" i="4"/>
  <c r="G306" i="4"/>
  <c r="H306" i="4"/>
  <c r="J306" i="4"/>
  <c r="K306" i="4"/>
  <c r="L306" i="4"/>
  <c r="M306" i="4"/>
  <c r="AN306" i="4"/>
  <c r="AX306" i="4"/>
  <c r="C307" i="4"/>
  <c r="D307" i="4"/>
  <c r="E307" i="4"/>
  <c r="F307" i="4"/>
  <c r="G307" i="4"/>
  <c r="H307" i="4"/>
  <c r="J307" i="4"/>
  <c r="K307" i="4"/>
  <c r="L307" i="4"/>
  <c r="M307" i="4"/>
  <c r="AN307" i="4"/>
  <c r="AX307" i="4"/>
  <c r="C308" i="4"/>
  <c r="D308" i="4"/>
  <c r="E308" i="4"/>
  <c r="F308" i="4"/>
  <c r="G308" i="4"/>
  <c r="H308" i="4"/>
  <c r="J308" i="4"/>
  <c r="K308" i="4"/>
  <c r="L308" i="4"/>
  <c r="M308" i="4"/>
  <c r="AN308" i="4"/>
  <c r="AX308" i="4"/>
  <c r="C309" i="4"/>
  <c r="D309" i="4"/>
  <c r="E309" i="4"/>
  <c r="F309" i="4"/>
  <c r="G309" i="4"/>
  <c r="H309" i="4"/>
  <c r="J309" i="4"/>
  <c r="K309" i="4"/>
  <c r="L309" i="4"/>
  <c r="M309" i="4"/>
  <c r="AN309" i="4"/>
  <c r="AX309" i="4"/>
  <c r="C310" i="4"/>
  <c r="D310" i="4"/>
  <c r="E310" i="4"/>
  <c r="F310" i="4"/>
  <c r="G310" i="4"/>
  <c r="H310" i="4"/>
  <c r="J310" i="4"/>
  <c r="K310" i="4"/>
  <c r="L310" i="4"/>
  <c r="M310" i="4"/>
  <c r="AN310" i="4"/>
  <c r="AX310" i="4"/>
  <c r="C311" i="4"/>
  <c r="D311" i="4"/>
  <c r="E311" i="4"/>
  <c r="F311" i="4"/>
  <c r="G311" i="4"/>
  <c r="H311" i="4"/>
  <c r="J311" i="4"/>
  <c r="K311" i="4"/>
  <c r="L311" i="4"/>
  <c r="M311" i="4"/>
  <c r="AN311" i="4"/>
  <c r="AX311" i="4"/>
  <c r="C312" i="4"/>
  <c r="D312" i="4"/>
  <c r="E312" i="4"/>
  <c r="F312" i="4"/>
  <c r="G312" i="4"/>
  <c r="H312" i="4"/>
  <c r="J312" i="4"/>
  <c r="K312" i="4"/>
  <c r="L312" i="4"/>
  <c r="M312" i="4"/>
  <c r="AN312" i="4"/>
  <c r="AX312" i="4"/>
  <c r="C313" i="4"/>
  <c r="D313" i="4"/>
  <c r="E313" i="4"/>
  <c r="F313" i="4"/>
  <c r="G313" i="4"/>
  <c r="H313" i="4"/>
  <c r="J313" i="4"/>
  <c r="K313" i="4"/>
  <c r="L313" i="4"/>
  <c r="M313" i="4"/>
  <c r="AN313" i="4"/>
  <c r="AX313" i="4"/>
  <c r="C314" i="4"/>
  <c r="D314" i="4"/>
  <c r="E314" i="4"/>
  <c r="F314" i="4"/>
  <c r="G314" i="4"/>
  <c r="H314" i="4"/>
  <c r="J314" i="4"/>
  <c r="K314" i="4"/>
  <c r="L314" i="4"/>
  <c r="M314" i="4"/>
  <c r="AN314" i="4"/>
  <c r="AX314" i="4"/>
  <c r="C315" i="4"/>
  <c r="D315" i="4"/>
  <c r="E315" i="4"/>
  <c r="F315" i="4"/>
  <c r="G315" i="4"/>
  <c r="H315" i="4"/>
  <c r="J315" i="4"/>
  <c r="K315" i="4"/>
  <c r="L315" i="4"/>
  <c r="M315" i="4"/>
  <c r="AN315" i="4"/>
  <c r="AX315" i="4"/>
  <c r="C316" i="4"/>
  <c r="D316" i="4"/>
  <c r="E316" i="4"/>
  <c r="F316" i="4"/>
  <c r="G316" i="4"/>
  <c r="H316" i="4"/>
  <c r="J316" i="4"/>
  <c r="K316" i="4"/>
  <c r="L316" i="4"/>
  <c r="M316" i="4"/>
  <c r="AN316" i="4"/>
  <c r="AX316" i="4"/>
  <c r="C317" i="4"/>
  <c r="D317" i="4"/>
  <c r="E317" i="4"/>
  <c r="F317" i="4"/>
  <c r="G317" i="4"/>
  <c r="H317" i="4"/>
  <c r="J317" i="4"/>
  <c r="K317" i="4"/>
  <c r="L317" i="4"/>
  <c r="M317" i="4"/>
  <c r="AN317" i="4"/>
  <c r="AX317" i="4"/>
  <c r="C318" i="4"/>
  <c r="D318" i="4"/>
  <c r="E318" i="4"/>
  <c r="F318" i="4"/>
  <c r="G318" i="4"/>
  <c r="H318" i="4"/>
  <c r="J318" i="4"/>
  <c r="K318" i="4"/>
  <c r="L318" i="4"/>
  <c r="M318" i="4"/>
  <c r="AN318" i="4"/>
  <c r="AX318" i="4"/>
  <c r="C319" i="4"/>
  <c r="D319" i="4"/>
  <c r="E319" i="4"/>
  <c r="F319" i="4"/>
  <c r="G319" i="4"/>
  <c r="H319" i="4"/>
  <c r="J319" i="4"/>
  <c r="K319" i="4"/>
  <c r="L319" i="4"/>
  <c r="M319" i="4"/>
  <c r="AN319" i="4"/>
  <c r="AX319" i="4"/>
  <c r="C320" i="4"/>
  <c r="D320" i="4"/>
  <c r="E320" i="4"/>
  <c r="F320" i="4"/>
  <c r="G320" i="4"/>
  <c r="H320" i="4"/>
  <c r="J320" i="4"/>
  <c r="K320" i="4"/>
  <c r="L320" i="4"/>
  <c r="M320" i="4"/>
  <c r="AN320" i="4"/>
  <c r="AX320" i="4"/>
  <c r="C321" i="4"/>
  <c r="D321" i="4"/>
  <c r="E321" i="4"/>
  <c r="F321" i="4"/>
  <c r="G321" i="4"/>
  <c r="H321" i="4"/>
  <c r="J321" i="4"/>
  <c r="K321" i="4"/>
  <c r="L321" i="4"/>
  <c r="M321" i="4"/>
  <c r="AN321" i="4"/>
  <c r="AX321" i="4"/>
  <c r="C322" i="4"/>
  <c r="D322" i="4"/>
  <c r="E322" i="4"/>
  <c r="F322" i="4"/>
  <c r="G322" i="4"/>
  <c r="H322" i="4"/>
  <c r="J322" i="4"/>
  <c r="K322" i="4"/>
  <c r="L322" i="4"/>
  <c r="M322" i="4"/>
  <c r="AN322" i="4"/>
  <c r="AX322" i="4"/>
  <c r="C323" i="4"/>
  <c r="D323" i="4"/>
  <c r="E323" i="4"/>
  <c r="F323" i="4"/>
  <c r="G323" i="4"/>
  <c r="H323" i="4"/>
  <c r="J323" i="4"/>
  <c r="K323" i="4"/>
  <c r="L323" i="4"/>
  <c r="M323" i="4"/>
  <c r="AN323" i="4"/>
  <c r="AX323" i="4"/>
  <c r="C324" i="4"/>
  <c r="D324" i="4"/>
  <c r="E324" i="4"/>
  <c r="F324" i="4"/>
  <c r="G324" i="4"/>
  <c r="H324" i="4"/>
  <c r="J324" i="4"/>
  <c r="K324" i="4"/>
  <c r="L324" i="4"/>
  <c r="M324" i="4"/>
  <c r="AN324" i="4"/>
  <c r="AX324" i="4"/>
  <c r="C325" i="4"/>
  <c r="D325" i="4"/>
  <c r="E325" i="4"/>
  <c r="F325" i="4"/>
  <c r="G325" i="4"/>
  <c r="H325" i="4"/>
  <c r="J325" i="4"/>
  <c r="K325" i="4"/>
  <c r="L325" i="4"/>
  <c r="M325" i="4"/>
  <c r="AN325" i="4"/>
  <c r="AX325" i="4"/>
  <c r="C326" i="4"/>
  <c r="D326" i="4"/>
  <c r="E326" i="4"/>
  <c r="F326" i="4"/>
  <c r="G326" i="4"/>
  <c r="H326" i="4"/>
  <c r="J326" i="4"/>
  <c r="K326" i="4"/>
  <c r="L326" i="4"/>
  <c r="M326" i="4"/>
  <c r="AN326" i="4"/>
  <c r="AX326" i="4"/>
  <c r="C327" i="4"/>
  <c r="D327" i="4"/>
  <c r="E327" i="4"/>
  <c r="F327" i="4"/>
  <c r="G327" i="4"/>
  <c r="H327" i="4"/>
  <c r="J327" i="4"/>
  <c r="K327" i="4"/>
  <c r="L327" i="4"/>
  <c r="M327" i="4"/>
  <c r="AN327" i="4"/>
  <c r="AX327" i="4"/>
  <c r="C328" i="4"/>
  <c r="D328" i="4"/>
  <c r="E328" i="4"/>
  <c r="F328" i="4"/>
  <c r="G328" i="4"/>
  <c r="H328" i="4"/>
  <c r="J328" i="4"/>
  <c r="K328" i="4"/>
  <c r="L328" i="4"/>
  <c r="M328" i="4"/>
  <c r="AN328" i="4"/>
  <c r="AX328" i="4"/>
  <c r="C329" i="4"/>
  <c r="D329" i="4"/>
  <c r="E329" i="4"/>
  <c r="F329" i="4"/>
  <c r="G329" i="4"/>
  <c r="H329" i="4"/>
  <c r="J329" i="4"/>
  <c r="K329" i="4"/>
  <c r="L329" i="4"/>
  <c r="M329" i="4"/>
  <c r="AN329" i="4"/>
  <c r="AX329" i="4"/>
  <c r="C330" i="4"/>
  <c r="D330" i="4"/>
  <c r="E330" i="4"/>
  <c r="F330" i="4"/>
  <c r="G330" i="4"/>
  <c r="H330" i="4"/>
  <c r="J330" i="4"/>
  <c r="K330" i="4"/>
  <c r="L330" i="4"/>
  <c r="M330" i="4"/>
  <c r="AN330" i="4"/>
  <c r="AX330" i="4"/>
  <c r="C331" i="4"/>
  <c r="D331" i="4"/>
  <c r="E331" i="4"/>
  <c r="F331" i="4"/>
  <c r="G331" i="4"/>
  <c r="H331" i="4"/>
  <c r="J331" i="4"/>
  <c r="K331" i="4"/>
  <c r="L331" i="4"/>
  <c r="M331" i="4"/>
  <c r="AN331" i="4"/>
  <c r="AX331" i="4"/>
  <c r="C332" i="4"/>
  <c r="D332" i="4"/>
  <c r="E332" i="4"/>
  <c r="F332" i="4"/>
  <c r="G332" i="4"/>
  <c r="H332" i="4"/>
  <c r="J332" i="4"/>
  <c r="K332" i="4"/>
  <c r="L332" i="4"/>
  <c r="M332" i="4"/>
  <c r="AN332" i="4"/>
  <c r="AX332" i="4"/>
  <c r="C333" i="4"/>
  <c r="D333" i="4"/>
  <c r="E333" i="4"/>
  <c r="F333" i="4"/>
  <c r="G333" i="4"/>
  <c r="H333" i="4"/>
  <c r="J333" i="4"/>
  <c r="K333" i="4"/>
  <c r="L333" i="4"/>
  <c r="M333" i="4"/>
  <c r="AN333" i="4"/>
  <c r="AX333" i="4"/>
  <c r="C334" i="4"/>
  <c r="D334" i="4"/>
  <c r="E334" i="4"/>
  <c r="F334" i="4"/>
  <c r="G334" i="4"/>
  <c r="H334" i="4"/>
  <c r="J334" i="4"/>
  <c r="K334" i="4"/>
  <c r="L334" i="4"/>
  <c r="M334" i="4"/>
  <c r="AN334" i="4"/>
  <c r="AX334" i="4"/>
  <c r="C335" i="4"/>
  <c r="D335" i="4"/>
  <c r="E335" i="4"/>
  <c r="F335" i="4"/>
  <c r="G335" i="4"/>
  <c r="H335" i="4"/>
  <c r="J335" i="4"/>
  <c r="K335" i="4"/>
  <c r="L335" i="4"/>
  <c r="M335" i="4"/>
  <c r="AN335" i="4"/>
  <c r="AX335" i="4"/>
  <c r="C336" i="4"/>
  <c r="D336" i="4"/>
  <c r="E336" i="4"/>
  <c r="F336" i="4"/>
  <c r="G336" i="4"/>
  <c r="H336" i="4"/>
  <c r="J336" i="4"/>
  <c r="K336" i="4"/>
  <c r="L336" i="4"/>
  <c r="M336" i="4"/>
  <c r="AN336" i="4"/>
  <c r="AX336" i="4"/>
  <c r="C337" i="4"/>
  <c r="D337" i="4"/>
  <c r="E337" i="4"/>
  <c r="F337" i="4"/>
  <c r="G337" i="4"/>
  <c r="H337" i="4"/>
  <c r="J337" i="4"/>
  <c r="K337" i="4"/>
  <c r="L337" i="4"/>
  <c r="M337" i="4"/>
  <c r="AN337" i="4"/>
  <c r="AX337" i="4"/>
  <c r="C338" i="4"/>
  <c r="D338" i="4"/>
  <c r="E338" i="4"/>
  <c r="F338" i="4"/>
  <c r="G338" i="4"/>
  <c r="H338" i="4"/>
  <c r="J338" i="4"/>
  <c r="K338" i="4"/>
  <c r="L338" i="4"/>
  <c r="M338" i="4"/>
  <c r="AN338" i="4"/>
  <c r="AX338" i="4"/>
  <c r="C339" i="4"/>
  <c r="D339" i="4"/>
  <c r="E339" i="4"/>
  <c r="F339" i="4"/>
  <c r="G339" i="4"/>
  <c r="H339" i="4"/>
  <c r="J339" i="4"/>
  <c r="K339" i="4"/>
  <c r="L339" i="4"/>
  <c r="M339" i="4"/>
  <c r="AN339" i="4"/>
  <c r="AX339" i="4"/>
  <c r="C340" i="4"/>
  <c r="D340" i="4"/>
  <c r="E340" i="4"/>
  <c r="F340" i="4"/>
  <c r="G340" i="4"/>
  <c r="H340" i="4"/>
  <c r="J340" i="4"/>
  <c r="K340" i="4"/>
  <c r="L340" i="4"/>
  <c r="M340" i="4"/>
  <c r="AN340" i="4"/>
  <c r="AX340" i="4"/>
  <c r="C341" i="4"/>
  <c r="D341" i="4"/>
  <c r="E341" i="4"/>
  <c r="F341" i="4"/>
  <c r="G341" i="4"/>
  <c r="H341" i="4"/>
  <c r="J341" i="4"/>
  <c r="K341" i="4"/>
  <c r="L341" i="4"/>
  <c r="M341" i="4"/>
  <c r="AN341" i="4"/>
  <c r="AX341" i="4"/>
  <c r="C342" i="4"/>
  <c r="D342" i="4"/>
  <c r="E342" i="4"/>
  <c r="F342" i="4"/>
  <c r="G342" i="4"/>
  <c r="H342" i="4"/>
  <c r="J342" i="4"/>
  <c r="K342" i="4"/>
  <c r="L342" i="4"/>
  <c r="M342" i="4"/>
  <c r="AN342" i="4"/>
  <c r="AX342" i="4"/>
  <c r="C343" i="4"/>
  <c r="D343" i="4"/>
  <c r="E343" i="4"/>
  <c r="F343" i="4"/>
  <c r="G343" i="4"/>
  <c r="H343" i="4"/>
  <c r="J343" i="4"/>
  <c r="K343" i="4"/>
  <c r="L343" i="4"/>
  <c r="M343" i="4"/>
  <c r="AN343" i="4"/>
  <c r="AX343" i="4"/>
  <c r="C344" i="4"/>
  <c r="D344" i="4"/>
  <c r="E344" i="4"/>
  <c r="F344" i="4"/>
  <c r="G344" i="4"/>
  <c r="H344" i="4"/>
  <c r="J344" i="4"/>
  <c r="K344" i="4"/>
  <c r="L344" i="4"/>
  <c r="M344" i="4"/>
  <c r="AN344" i="4"/>
  <c r="AX344" i="4"/>
  <c r="C345" i="4"/>
  <c r="D345" i="4"/>
  <c r="E345" i="4"/>
  <c r="F345" i="4"/>
  <c r="G345" i="4"/>
  <c r="H345" i="4"/>
  <c r="J345" i="4"/>
  <c r="K345" i="4"/>
  <c r="L345" i="4"/>
  <c r="M345" i="4"/>
  <c r="AN345" i="4"/>
  <c r="AX345" i="4"/>
  <c r="C346" i="4"/>
  <c r="D346" i="4"/>
  <c r="E346" i="4"/>
  <c r="F346" i="4"/>
  <c r="G346" i="4"/>
  <c r="H346" i="4"/>
  <c r="J346" i="4"/>
  <c r="K346" i="4"/>
  <c r="L346" i="4"/>
  <c r="M346" i="4"/>
  <c r="AN346" i="4"/>
  <c r="AX346" i="4"/>
  <c r="C347" i="4"/>
  <c r="D347" i="4"/>
  <c r="E347" i="4"/>
  <c r="F347" i="4"/>
  <c r="G347" i="4"/>
  <c r="H347" i="4"/>
  <c r="J347" i="4"/>
  <c r="K347" i="4"/>
  <c r="L347" i="4"/>
  <c r="M347" i="4"/>
  <c r="AN347" i="4"/>
  <c r="AX347" i="4"/>
  <c r="C348" i="4"/>
  <c r="D348" i="4"/>
  <c r="E348" i="4"/>
  <c r="F348" i="4"/>
  <c r="G348" i="4"/>
  <c r="H348" i="4"/>
  <c r="J348" i="4"/>
  <c r="K348" i="4"/>
  <c r="L348" i="4"/>
  <c r="M348" i="4"/>
  <c r="AN348" i="4"/>
  <c r="AX348" i="4"/>
  <c r="C349" i="4"/>
  <c r="D349" i="4"/>
  <c r="E349" i="4"/>
  <c r="F349" i="4"/>
  <c r="G349" i="4"/>
  <c r="H349" i="4"/>
  <c r="J349" i="4"/>
  <c r="K349" i="4"/>
  <c r="L349" i="4"/>
  <c r="M349" i="4"/>
  <c r="AN349" i="4"/>
  <c r="AX349" i="4"/>
  <c r="C350" i="4"/>
  <c r="D350" i="4"/>
  <c r="E350" i="4"/>
  <c r="F350" i="4"/>
  <c r="G350" i="4"/>
  <c r="H350" i="4"/>
  <c r="J350" i="4"/>
  <c r="K350" i="4"/>
  <c r="L350" i="4"/>
  <c r="M350" i="4"/>
  <c r="AN350" i="4"/>
  <c r="AX350" i="4"/>
  <c r="C351" i="4"/>
  <c r="D351" i="4"/>
  <c r="E351" i="4"/>
  <c r="F351" i="4"/>
  <c r="G351" i="4"/>
  <c r="H351" i="4"/>
  <c r="J351" i="4"/>
  <c r="K351" i="4"/>
  <c r="L351" i="4"/>
  <c r="M351" i="4"/>
  <c r="AN351" i="4"/>
  <c r="AX351" i="4"/>
  <c r="C352" i="4"/>
  <c r="D352" i="4"/>
  <c r="E352" i="4"/>
  <c r="F352" i="4"/>
  <c r="G352" i="4"/>
  <c r="H352" i="4"/>
  <c r="J352" i="4"/>
  <c r="K352" i="4"/>
  <c r="L352" i="4"/>
  <c r="M352" i="4"/>
  <c r="AN352" i="4"/>
  <c r="AX352" i="4"/>
  <c r="C353" i="4"/>
  <c r="D353" i="4"/>
  <c r="E353" i="4"/>
  <c r="F353" i="4"/>
  <c r="G353" i="4"/>
  <c r="H353" i="4"/>
  <c r="J353" i="4"/>
  <c r="K353" i="4"/>
  <c r="L353" i="4"/>
  <c r="M353" i="4"/>
  <c r="AN353" i="4"/>
  <c r="AX353" i="4"/>
  <c r="C354" i="4"/>
  <c r="D354" i="4"/>
  <c r="E354" i="4"/>
  <c r="F354" i="4"/>
  <c r="G354" i="4"/>
  <c r="H354" i="4"/>
  <c r="J354" i="4"/>
  <c r="K354" i="4"/>
  <c r="L354" i="4"/>
  <c r="M354" i="4"/>
  <c r="AN354" i="4"/>
  <c r="AX354" i="4"/>
  <c r="C355" i="4"/>
  <c r="D355" i="4"/>
  <c r="E355" i="4"/>
  <c r="F355" i="4"/>
  <c r="G355" i="4"/>
  <c r="H355" i="4"/>
  <c r="J355" i="4"/>
  <c r="K355" i="4"/>
  <c r="L355" i="4"/>
  <c r="M355" i="4"/>
  <c r="AN355" i="4"/>
  <c r="AX355" i="4"/>
  <c r="C356" i="4"/>
  <c r="D356" i="4"/>
  <c r="E356" i="4"/>
  <c r="F356" i="4"/>
  <c r="G356" i="4"/>
  <c r="H356" i="4"/>
  <c r="J356" i="4"/>
  <c r="K356" i="4"/>
  <c r="L356" i="4"/>
  <c r="M356" i="4"/>
  <c r="AN356" i="4"/>
  <c r="AX356" i="4"/>
  <c r="C357" i="4"/>
  <c r="D357" i="4"/>
  <c r="E357" i="4"/>
  <c r="F357" i="4"/>
  <c r="G357" i="4"/>
  <c r="H357" i="4"/>
  <c r="J357" i="4"/>
  <c r="K357" i="4"/>
  <c r="L357" i="4"/>
  <c r="M357" i="4"/>
  <c r="AN357" i="4"/>
  <c r="AX357" i="4"/>
  <c r="C358" i="4"/>
  <c r="D358" i="4"/>
  <c r="E358" i="4"/>
  <c r="F358" i="4"/>
  <c r="G358" i="4"/>
  <c r="H358" i="4"/>
  <c r="J358" i="4"/>
  <c r="K358" i="4"/>
  <c r="L358" i="4"/>
  <c r="M358" i="4"/>
  <c r="AN358" i="4"/>
  <c r="AX358" i="4"/>
  <c r="C359" i="4"/>
  <c r="D359" i="4"/>
  <c r="E359" i="4"/>
  <c r="F359" i="4"/>
  <c r="G359" i="4"/>
  <c r="H359" i="4"/>
  <c r="J359" i="4"/>
  <c r="K359" i="4"/>
  <c r="L359" i="4"/>
  <c r="M359" i="4"/>
  <c r="AN359" i="4"/>
  <c r="AX359" i="4"/>
  <c r="C360" i="4"/>
  <c r="D360" i="4"/>
  <c r="E360" i="4"/>
  <c r="F360" i="4"/>
  <c r="G360" i="4"/>
  <c r="H360" i="4"/>
  <c r="J360" i="4"/>
  <c r="K360" i="4"/>
  <c r="L360" i="4"/>
  <c r="M360" i="4"/>
  <c r="AN360" i="4"/>
  <c r="AX360" i="4"/>
  <c r="C361" i="4"/>
  <c r="D361" i="4"/>
  <c r="E361" i="4"/>
  <c r="F361" i="4"/>
  <c r="G361" i="4"/>
  <c r="H361" i="4"/>
  <c r="J361" i="4"/>
  <c r="K361" i="4"/>
  <c r="L361" i="4"/>
  <c r="M361" i="4"/>
  <c r="AN361" i="4"/>
  <c r="AX361" i="4"/>
  <c r="C362" i="4"/>
  <c r="D362" i="4"/>
  <c r="E362" i="4"/>
  <c r="F362" i="4"/>
  <c r="G362" i="4"/>
  <c r="H362" i="4"/>
  <c r="J362" i="4"/>
  <c r="K362" i="4"/>
  <c r="L362" i="4"/>
  <c r="M362" i="4"/>
  <c r="AN362" i="4"/>
  <c r="AX362" i="4"/>
  <c r="C363" i="4"/>
  <c r="D363" i="4"/>
  <c r="E363" i="4"/>
  <c r="F363" i="4"/>
  <c r="G363" i="4"/>
  <c r="H363" i="4"/>
  <c r="J363" i="4"/>
  <c r="K363" i="4"/>
  <c r="L363" i="4"/>
  <c r="M363" i="4"/>
  <c r="AN363" i="4"/>
  <c r="AX363" i="4"/>
  <c r="C364" i="4"/>
  <c r="D364" i="4"/>
  <c r="E364" i="4"/>
  <c r="F364" i="4"/>
  <c r="G364" i="4"/>
  <c r="H364" i="4"/>
  <c r="J364" i="4"/>
  <c r="K364" i="4"/>
  <c r="L364" i="4"/>
  <c r="M364" i="4"/>
  <c r="AN364" i="4"/>
  <c r="AX364" i="4"/>
  <c r="C365" i="4"/>
  <c r="D365" i="4"/>
  <c r="E365" i="4"/>
  <c r="F365" i="4"/>
  <c r="G365" i="4"/>
  <c r="H365" i="4"/>
  <c r="J365" i="4"/>
  <c r="K365" i="4"/>
  <c r="L365" i="4"/>
  <c r="M365" i="4"/>
  <c r="AN365" i="4"/>
  <c r="AX365" i="4"/>
  <c r="C366" i="4"/>
  <c r="D366" i="4"/>
  <c r="E366" i="4"/>
  <c r="F366" i="4"/>
  <c r="G366" i="4"/>
  <c r="H366" i="4"/>
  <c r="J366" i="4"/>
  <c r="K366" i="4"/>
  <c r="L366" i="4"/>
  <c r="M366" i="4"/>
  <c r="AN366" i="4"/>
  <c r="AX366" i="4"/>
  <c r="C367" i="4"/>
  <c r="D367" i="4"/>
  <c r="E367" i="4"/>
  <c r="F367" i="4"/>
  <c r="G367" i="4"/>
  <c r="H367" i="4"/>
  <c r="J367" i="4"/>
  <c r="K367" i="4"/>
  <c r="L367" i="4"/>
  <c r="M367" i="4"/>
  <c r="AN367" i="4"/>
  <c r="AX367" i="4"/>
  <c r="C368" i="4"/>
  <c r="D368" i="4"/>
  <c r="E368" i="4"/>
  <c r="F368" i="4"/>
  <c r="G368" i="4"/>
  <c r="H368" i="4"/>
  <c r="J368" i="4"/>
  <c r="K368" i="4"/>
  <c r="L368" i="4"/>
  <c r="M368" i="4"/>
  <c r="AN368" i="4"/>
  <c r="AX368" i="4"/>
  <c r="C369" i="4"/>
  <c r="D369" i="4"/>
  <c r="E369" i="4"/>
  <c r="F369" i="4"/>
  <c r="G369" i="4"/>
  <c r="H369" i="4"/>
  <c r="J369" i="4"/>
  <c r="K369" i="4"/>
  <c r="L369" i="4"/>
  <c r="M369" i="4"/>
  <c r="AN369" i="4"/>
  <c r="AX369" i="4"/>
  <c r="C370" i="4"/>
  <c r="D370" i="4"/>
  <c r="E370" i="4"/>
  <c r="F370" i="4"/>
  <c r="G370" i="4"/>
  <c r="H370" i="4"/>
  <c r="J370" i="4"/>
  <c r="K370" i="4"/>
  <c r="L370" i="4"/>
  <c r="M370" i="4"/>
  <c r="AN370" i="4"/>
  <c r="AX370" i="4"/>
  <c r="C371" i="4"/>
  <c r="D371" i="4"/>
  <c r="E371" i="4"/>
  <c r="F371" i="4"/>
  <c r="G371" i="4"/>
  <c r="H371" i="4"/>
  <c r="J371" i="4"/>
  <c r="K371" i="4"/>
  <c r="L371" i="4"/>
  <c r="M371" i="4"/>
  <c r="AN371" i="4"/>
  <c r="AX371" i="4"/>
  <c r="C372" i="4"/>
  <c r="D372" i="4"/>
  <c r="E372" i="4"/>
  <c r="F372" i="4"/>
  <c r="G372" i="4"/>
  <c r="H372" i="4"/>
  <c r="J372" i="4"/>
  <c r="K372" i="4"/>
  <c r="L372" i="4"/>
  <c r="M372" i="4"/>
  <c r="AN372" i="4"/>
  <c r="AX372" i="4"/>
  <c r="C373" i="4"/>
  <c r="D373" i="4"/>
  <c r="E373" i="4"/>
  <c r="F373" i="4"/>
  <c r="G373" i="4"/>
  <c r="H373" i="4"/>
  <c r="J373" i="4"/>
  <c r="K373" i="4"/>
  <c r="L373" i="4"/>
  <c r="M373" i="4"/>
  <c r="AN373" i="4"/>
  <c r="AX373" i="4"/>
  <c r="C374" i="4"/>
  <c r="D374" i="4"/>
  <c r="E374" i="4"/>
  <c r="F374" i="4"/>
  <c r="G374" i="4"/>
  <c r="H374" i="4"/>
  <c r="J374" i="4"/>
  <c r="K374" i="4"/>
  <c r="L374" i="4"/>
  <c r="M374" i="4"/>
  <c r="AN374" i="4"/>
  <c r="AX374" i="4"/>
  <c r="C375" i="4"/>
  <c r="D375" i="4"/>
  <c r="E375" i="4"/>
  <c r="F375" i="4"/>
  <c r="G375" i="4"/>
  <c r="H375" i="4"/>
  <c r="J375" i="4"/>
  <c r="K375" i="4"/>
  <c r="L375" i="4"/>
  <c r="M375" i="4"/>
  <c r="AN375" i="4"/>
  <c r="AX375" i="4"/>
  <c r="C376" i="4"/>
  <c r="D376" i="4"/>
  <c r="E376" i="4"/>
  <c r="F376" i="4"/>
  <c r="G376" i="4"/>
  <c r="H376" i="4"/>
  <c r="J376" i="4"/>
  <c r="K376" i="4"/>
  <c r="L376" i="4"/>
  <c r="M376" i="4"/>
  <c r="AN376" i="4"/>
  <c r="AX376" i="4"/>
  <c r="C377" i="4"/>
  <c r="D377" i="4"/>
  <c r="E377" i="4"/>
  <c r="F377" i="4"/>
  <c r="G377" i="4"/>
  <c r="H377" i="4"/>
  <c r="J377" i="4"/>
  <c r="K377" i="4"/>
  <c r="L377" i="4"/>
  <c r="M377" i="4"/>
  <c r="AN377" i="4"/>
  <c r="AX377" i="4"/>
  <c r="C378" i="4"/>
  <c r="D378" i="4"/>
  <c r="E378" i="4"/>
  <c r="F378" i="4"/>
  <c r="G378" i="4"/>
  <c r="H378" i="4"/>
  <c r="J378" i="4"/>
  <c r="K378" i="4"/>
  <c r="L378" i="4"/>
  <c r="M378" i="4"/>
  <c r="AN378" i="4"/>
  <c r="AX378" i="4"/>
  <c r="C379" i="4"/>
  <c r="D379" i="4"/>
  <c r="E379" i="4"/>
  <c r="F379" i="4"/>
  <c r="G379" i="4"/>
  <c r="H379" i="4"/>
  <c r="J379" i="4"/>
  <c r="K379" i="4"/>
  <c r="L379" i="4"/>
  <c r="M379" i="4"/>
  <c r="AN379" i="4"/>
  <c r="AX379" i="4"/>
  <c r="C380" i="4"/>
  <c r="D380" i="4"/>
  <c r="E380" i="4"/>
  <c r="F380" i="4"/>
  <c r="G380" i="4"/>
  <c r="H380" i="4"/>
  <c r="J380" i="4"/>
  <c r="K380" i="4"/>
  <c r="L380" i="4"/>
  <c r="M380" i="4"/>
  <c r="AN380" i="4"/>
  <c r="AX380" i="4"/>
  <c r="C381" i="4"/>
  <c r="D381" i="4"/>
  <c r="E381" i="4"/>
  <c r="F381" i="4"/>
  <c r="G381" i="4"/>
  <c r="H381" i="4"/>
  <c r="J381" i="4"/>
  <c r="K381" i="4"/>
  <c r="L381" i="4"/>
  <c r="M381" i="4"/>
  <c r="AN381" i="4"/>
  <c r="AX381" i="4"/>
  <c r="C382" i="4"/>
  <c r="D382" i="4"/>
  <c r="E382" i="4"/>
  <c r="F382" i="4"/>
  <c r="G382" i="4"/>
  <c r="H382" i="4"/>
  <c r="J382" i="4"/>
  <c r="K382" i="4"/>
  <c r="L382" i="4"/>
  <c r="M382" i="4"/>
  <c r="AN382" i="4"/>
  <c r="AX382" i="4"/>
  <c r="C383" i="4"/>
  <c r="D383" i="4"/>
  <c r="E383" i="4"/>
  <c r="F383" i="4"/>
  <c r="G383" i="4"/>
  <c r="H383" i="4"/>
  <c r="J383" i="4"/>
  <c r="K383" i="4"/>
  <c r="L383" i="4"/>
  <c r="M383" i="4"/>
  <c r="AN383" i="4"/>
  <c r="AX383" i="4"/>
  <c r="C384" i="4"/>
  <c r="D384" i="4"/>
  <c r="E384" i="4"/>
  <c r="F384" i="4"/>
  <c r="G384" i="4"/>
  <c r="H384" i="4"/>
  <c r="J384" i="4"/>
  <c r="K384" i="4"/>
  <c r="L384" i="4"/>
  <c r="M384" i="4"/>
  <c r="AN384" i="4"/>
  <c r="AX384" i="4"/>
  <c r="C385" i="4"/>
  <c r="D385" i="4"/>
  <c r="E385" i="4"/>
  <c r="F385" i="4"/>
  <c r="G385" i="4"/>
  <c r="H385" i="4"/>
  <c r="J385" i="4"/>
  <c r="K385" i="4"/>
  <c r="L385" i="4"/>
  <c r="M385" i="4"/>
  <c r="AN385" i="4"/>
  <c r="AX385" i="4"/>
  <c r="C386" i="4"/>
  <c r="D386" i="4"/>
  <c r="E386" i="4"/>
  <c r="F386" i="4"/>
  <c r="G386" i="4"/>
  <c r="H386" i="4"/>
  <c r="J386" i="4"/>
  <c r="K386" i="4"/>
  <c r="L386" i="4"/>
  <c r="M386" i="4"/>
  <c r="AN386" i="4"/>
  <c r="AX386" i="4"/>
  <c r="C387" i="4"/>
  <c r="D387" i="4"/>
  <c r="E387" i="4"/>
  <c r="F387" i="4"/>
  <c r="G387" i="4"/>
  <c r="H387" i="4"/>
  <c r="J387" i="4"/>
  <c r="K387" i="4"/>
  <c r="L387" i="4"/>
  <c r="M387" i="4"/>
  <c r="AN387" i="4"/>
  <c r="AX387" i="4"/>
  <c r="C388" i="4"/>
  <c r="D388" i="4"/>
  <c r="E388" i="4"/>
  <c r="F388" i="4"/>
  <c r="G388" i="4"/>
  <c r="H388" i="4"/>
  <c r="J388" i="4"/>
  <c r="K388" i="4"/>
  <c r="L388" i="4"/>
  <c r="M388" i="4"/>
  <c r="AN388" i="4"/>
  <c r="AX388" i="4"/>
  <c r="C389" i="4"/>
  <c r="D389" i="4"/>
  <c r="E389" i="4"/>
  <c r="F389" i="4"/>
  <c r="G389" i="4"/>
  <c r="H389" i="4"/>
  <c r="J389" i="4"/>
  <c r="K389" i="4"/>
  <c r="L389" i="4"/>
  <c r="M389" i="4"/>
  <c r="AN389" i="4"/>
  <c r="AX389" i="4"/>
  <c r="C390" i="4"/>
  <c r="D390" i="4"/>
  <c r="E390" i="4"/>
  <c r="F390" i="4"/>
  <c r="G390" i="4"/>
  <c r="H390" i="4"/>
  <c r="J390" i="4"/>
  <c r="K390" i="4"/>
  <c r="L390" i="4"/>
  <c r="M390" i="4"/>
  <c r="AN390" i="4"/>
  <c r="AX390" i="4"/>
  <c r="C391" i="4"/>
  <c r="D391" i="4"/>
  <c r="E391" i="4"/>
  <c r="F391" i="4"/>
  <c r="G391" i="4"/>
  <c r="H391" i="4"/>
  <c r="J391" i="4"/>
  <c r="K391" i="4"/>
  <c r="L391" i="4"/>
  <c r="M391" i="4"/>
  <c r="AN391" i="4"/>
  <c r="AX391" i="4"/>
  <c r="C392" i="4"/>
  <c r="D392" i="4"/>
  <c r="E392" i="4"/>
  <c r="F392" i="4"/>
  <c r="G392" i="4"/>
  <c r="H392" i="4"/>
  <c r="J392" i="4"/>
  <c r="K392" i="4"/>
  <c r="L392" i="4"/>
  <c r="M392" i="4"/>
  <c r="AN392" i="4"/>
  <c r="AX392" i="4"/>
  <c r="C393" i="4"/>
  <c r="D393" i="4"/>
  <c r="E393" i="4"/>
  <c r="F393" i="4"/>
  <c r="G393" i="4"/>
  <c r="H393" i="4"/>
  <c r="J393" i="4"/>
  <c r="K393" i="4"/>
  <c r="L393" i="4"/>
  <c r="M393" i="4"/>
  <c r="AN393" i="4"/>
  <c r="AX393" i="4"/>
  <c r="C394" i="4"/>
  <c r="D394" i="4"/>
  <c r="E394" i="4"/>
  <c r="F394" i="4"/>
  <c r="G394" i="4"/>
  <c r="H394" i="4"/>
  <c r="J394" i="4"/>
  <c r="K394" i="4"/>
  <c r="L394" i="4"/>
  <c r="M394" i="4"/>
  <c r="AN394" i="4"/>
  <c r="AX394" i="4"/>
  <c r="C395" i="4"/>
  <c r="D395" i="4"/>
  <c r="E395" i="4"/>
  <c r="F395" i="4"/>
  <c r="G395" i="4"/>
  <c r="H395" i="4"/>
  <c r="J395" i="4"/>
  <c r="K395" i="4"/>
  <c r="L395" i="4"/>
  <c r="M395" i="4"/>
  <c r="AN395" i="4"/>
  <c r="AX395" i="4"/>
  <c r="C396" i="4"/>
  <c r="D396" i="4"/>
  <c r="E396" i="4"/>
  <c r="F396" i="4"/>
  <c r="G396" i="4"/>
  <c r="H396" i="4"/>
  <c r="J396" i="4"/>
  <c r="K396" i="4"/>
  <c r="L396" i="4"/>
  <c r="M396" i="4"/>
  <c r="AN396" i="4"/>
  <c r="AX396" i="4"/>
  <c r="C397" i="4"/>
  <c r="D397" i="4"/>
  <c r="E397" i="4"/>
  <c r="F397" i="4"/>
  <c r="G397" i="4"/>
  <c r="H397" i="4"/>
  <c r="J397" i="4"/>
  <c r="K397" i="4"/>
  <c r="L397" i="4"/>
  <c r="M397" i="4"/>
  <c r="AN397" i="4"/>
  <c r="AX397" i="4"/>
  <c r="C398" i="4"/>
  <c r="D398" i="4"/>
  <c r="E398" i="4"/>
  <c r="F398" i="4"/>
  <c r="G398" i="4"/>
  <c r="H398" i="4"/>
  <c r="J398" i="4"/>
  <c r="K398" i="4"/>
  <c r="L398" i="4"/>
  <c r="M398" i="4"/>
  <c r="AN398" i="4"/>
  <c r="AX398" i="4"/>
  <c r="C399" i="4"/>
  <c r="D399" i="4"/>
  <c r="E399" i="4"/>
  <c r="F399" i="4"/>
  <c r="G399" i="4"/>
  <c r="H399" i="4"/>
  <c r="J399" i="4"/>
  <c r="K399" i="4"/>
  <c r="L399" i="4"/>
  <c r="M399" i="4"/>
  <c r="AN399" i="4"/>
  <c r="AX399" i="4"/>
  <c r="C400" i="4"/>
  <c r="D400" i="4"/>
  <c r="E400" i="4"/>
  <c r="F400" i="4"/>
  <c r="G400" i="4"/>
  <c r="H400" i="4"/>
  <c r="J400" i="4"/>
  <c r="K400" i="4"/>
  <c r="L400" i="4"/>
  <c r="M400" i="4"/>
  <c r="AN400" i="4"/>
  <c r="AX400" i="4"/>
  <c r="C401" i="4"/>
  <c r="D401" i="4"/>
  <c r="E401" i="4"/>
  <c r="F401" i="4"/>
  <c r="G401" i="4"/>
  <c r="H401" i="4"/>
  <c r="J401" i="4"/>
  <c r="K401" i="4"/>
  <c r="L401" i="4"/>
  <c r="M401" i="4"/>
  <c r="AN401" i="4"/>
  <c r="AX401" i="4"/>
  <c r="C402" i="4"/>
  <c r="D402" i="4"/>
  <c r="E402" i="4"/>
  <c r="F402" i="4"/>
  <c r="G402" i="4"/>
  <c r="H402" i="4"/>
  <c r="J402" i="4"/>
  <c r="K402" i="4"/>
  <c r="L402" i="4"/>
  <c r="M402" i="4"/>
  <c r="AN402" i="4"/>
  <c r="AX402" i="4"/>
  <c r="C403" i="4"/>
  <c r="D403" i="4"/>
  <c r="E403" i="4"/>
  <c r="F403" i="4"/>
  <c r="G403" i="4"/>
  <c r="H403" i="4"/>
  <c r="J403" i="4"/>
  <c r="K403" i="4"/>
  <c r="L403" i="4"/>
  <c r="M403" i="4"/>
  <c r="AN403" i="4"/>
  <c r="AX403" i="4"/>
  <c r="C404" i="4"/>
  <c r="D404" i="4"/>
  <c r="E404" i="4"/>
  <c r="F404" i="4"/>
  <c r="G404" i="4"/>
  <c r="H404" i="4"/>
  <c r="J404" i="4"/>
  <c r="K404" i="4"/>
  <c r="L404" i="4"/>
  <c r="M404" i="4"/>
  <c r="AN404" i="4"/>
  <c r="AX404" i="4"/>
  <c r="C405" i="4"/>
  <c r="D405" i="4"/>
  <c r="E405" i="4"/>
  <c r="F405" i="4"/>
  <c r="G405" i="4"/>
  <c r="H405" i="4"/>
  <c r="J405" i="4"/>
  <c r="K405" i="4"/>
  <c r="L405" i="4"/>
  <c r="M405" i="4"/>
  <c r="AN405" i="4"/>
  <c r="AX405" i="4"/>
  <c r="C406" i="4"/>
  <c r="D406" i="4"/>
  <c r="E406" i="4"/>
  <c r="F406" i="4"/>
  <c r="G406" i="4"/>
  <c r="H406" i="4"/>
  <c r="J406" i="4"/>
  <c r="K406" i="4"/>
  <c r="L406" i="4"/>
  <c r="M406" i="4"/>
  <c r="AN406" i="4"/>
  <c r="AX406" i="4"/>
  <c r="C407" i="4"/>
  <c r="D407" i="4"/>
  <c r="E407" i="4"/>
  <c r="F407" i="4"/>
  <c r="G407" i="4"/>
  <c r="H407" i="4"/>
  <c r="J407" i="4"/>
  <c r="K407" i="4"/>
  <c r="L407" i="4"/>
  <c r="M407" i="4"/>
  <c r="AN407" i="4"/>
  <c r="AX407" i="4"/>
  <c r="C408" i="4"/>
  <c r="D408" i="4"/>
  <c r="E408" i="4"/>
  <c r="F408" i="4"/>
  <c r="G408" i="4"/>
  <c r="H408" i="4"/>
  <c r="J408" i="4"/>
  <c r="K408" i="4"/>
  <c r="L408" i="4"/>
  <c r="M408" i="4"/>
  <c r="AN408" i="4"/>
  <c r="AX408" i="4"/>
  <c r="C409" i="4"/>
  <c r="D409" i="4"/>
  <c r="E409" i="4"/>
  <c r="F409" i="4"/>
  <c r="G409" i="4"/>
  <c r="H409" i="4"/>
  <c r="J409" i="4"/>
  <c r="K409" i="4"/>
  <c r="L409" i="4"/>
  <c r="M409" i="4"/>
  <c r="AN409" i="4"/>
  <c r="AX409" i="4"/>
  <c r="C410" i="4"/>
  <c r="D410" i="4"/>
  <c r="E410" i="4"/>
  <c r="F410" i="4"/>
  <c r="G410" i="4"/>
  <c r="H410" i="4"/>
  <c r="J410" i="4"/>
  <c r="K410" i="4"/>
  <c r="L410" i="4"/>
  <c r="M410" i="4"/>
  <c r="AN410" i="4"/>
  <c r="AX410" i="4"/>
  <c r="C411" i="4"/>
  <c r="D411" i="4"/>
  <c r="E411" i="4"/>
  <c r="F411" i="4"/>
  <c r="G411" i="4"/>
  <c r="H411" i="4"/>
  <c r="J411" i="4"/>
  <c r="K411" i="4"/>
  <c r="L411" i="4"/>
  <c r="M411" i="4"/>
  <c r="AN411" i="4"/>
  <c r="AX411" i="4"/>
  <c r="C412" i="4"/>
  <c r="D412" i="4"/>
  <c r="E412" i="4"/>
  <c r="F412" i="4"/>
  <c r="G412" i="4"/>
  <c r="H412" i="4"/>
  <c r="J412" i="4"/>
  <c r="K412" i="4"/>
  <c r="L412" i="4"/>
  <c r="M412" i="4"/>
  <c r="AN412" i="4"/>
  <c r="AX412" i="4"/>
  <c r="C413" i="4"/>
  <c r="D413" i="4"/>
  <c r="E413" i="4"/>
  <c r="F413" i="4"/>
  <c r="G413" i="4"/>
  <c r="H413" i="4"/>
  <c r="J413" i="4"/>
  <c r="K413" i="4"/>
  <c r="L413" i="4"/>
  <c r="M413" i="4"/>
  <c r="AN413" i="4"/>
  <c r="AX413" i="4"/>
  <c r="C414" i="4"/>
  <c r="D414" i="4"/>
  <c r="E414" i="4"/>
  <c r="F414" i="4"/>
  <c r="G414" i="4"/>
  <c r="H414" i="4"/>
  <c r="J414" i="4"/>
  <c r="K414" i="4"/>
  <c r="L414" i="4"/>
  <c r="M414" i="4"/>
  <c r="AN414" i="4"/>
  <c r="AX414" i="4"/>
  <c r="C415" i="4"/>
  <c r="D415" i="4"/>
  <c r="E415" i="4"/>
  <c r="F415" i="4"/>
  <c r="G415" i="4"/>
  <c r="H415" i="4"/>
  <c r="J415" i="4"/>
  <c r="K415" i="4"/>
  <c r="L415" i="4"/>
  <c r="M415" i="4"/>
  <c r="AN415" i="4"/>
  <c r="AX415" i="4"/>
  <c r="C416" i="4"/>
  <c r="D416" i="4"/>
  <c r="E416" i="4"/>
  <c r="F416" i="4"/>
  <c r="G416" i="4"/>
  <c r="H416" i="4"/>
  <c r="J416" i="4"/>
  <c r="K416" i="4"/>
  <c r="L416" i="4"/>
  <c r="M416" i="4"/>
  <c r="AN416" i="4"/>
  <c r="AX416" i="4"/>
  <c r="C417" i="4"/>
  <c r="D417" i="4"/>
  <c r="E417" i="4"/>
  <c r="F417" i="4"/>
  <c r="G417" i="4"/>
  <c r="H417" i="4"/>
  <c r="J417" i="4"/>
  <c r="K417" i="4"/>
  <c r="L417" i="4"/>
  <c r="M417" i="4"/>
  <c r="AN417" i="4"/>
  <c r="AX417" i="4"/>
  <c r="C418" i="4"/>
  <c r="D418" i="4"/>
  <c r="E418" i="4"/>
  <c r="F418" i="4"/>
  <c r="G418" i="4"/>
  <c r="H418" i="4"/>
  <c r="J418" i="4"/>
  <c r="K418" i="4"/>
  <c r="L418" i="4"/>
  <c r="M418" i="4"/>
  <c r="AN418" i="4"/>
  <c r="AX418" i="4"/>
  <c r="C419" i="4"/>
  <c r="D419" i="4"/>
  <c r="E419" i="4"/>
  <c r="F419" i="4"/>
  <c r="G419" i="4"/>
  <c r="H419" i="4"/>
  <c r="J419" i="4"/>
  <c r="K419" i="4"/>
  <c r="L419" i="4"/>
  <c r="M419" i="4"/>
  <c r="AN419" i="4"/>
  <c r="AX419" i="4"/>
  <c r="C420" i="4"/>
  <c r="D420" i="4"/>
  <c r="E420" i="4"/>
  <c r="F420" i="4"/>
  <c r="G420" i="4"/>
  <c r="H420" i="4"/>
  <c r="J420" i="4"/>
  <c r="K420" i="4"/>
  <c r="L420" i="4"/>
  <c r="M420" i="4"/>
  <c r="AN420" i="4"/>
  <c r="AX420" i="4"/>
  <c r="C421" i="4"/>
  <c r="D421" i="4"/>
  <c r="E421" i="4"/>
  <c r="F421" i="4"/>
  <c r="G421" i="4"/>
  <c r="H421" i="4"/>
  <c r="J421" i="4"/>
  <c r="K421" i="4"/>
  <c r="L421" i="4"/>
  <c r="M421" i="4"/>
  <c r="AN421" i="4"/>
  <c r="AX421" i="4"/>
  <c r="C422" i="4"/>
  <c r="D422" i="4"/>
  <c r="E422" i="4"/>
  <c r="F422" i="4"/>
  <c r="G422" i="4"/>
  <c r="H422" i="4"/>
  <c r="J422" i="4"/>
  <c r="K422" i="4"/>
  <c r="L422" i="4"/>
  <c r="M422" i="4"/>
  <c r="AN422" i="4"/>
  <c r="AX422" i="4"/>
  <c r="C423" i="4"/>
  <c r="D423" i="4"/>
  <c r="E423" i="4"/>
  <c r="F423" i="4"/>
  <c r="G423" i="4"/>
  <c r="H423" i="4"/>
  <c r="J423" i="4"/>
  <c r="K423" i="4"/>
  <c r="L423" i="4"/>
  <c r="M423" i="4"/>
  <c r="AN423" i="4"/>
  <c r="AX423" i="4"/>
  <c r="C424" i="4"/>
  <c r="D424" i="4"/>
  <c r="E424" i="4"/>
  <c r="F424" i="4"/>
  <c r="G424" i="4"/>
  <c r="H424" i="4"/>
  <c r="J424" i="4"/>
  <c r="K424" i="4"/>
  <c r="L424" i="4"/>
  <c r="M424" i="4"/>
  <c r="AN424" i="4"/>
  <c r="AX424" i="4"/>
  <c r="C425" i="4"/>
  <c r="D425" i="4"/>
  <c r="E425" i="4"/>
  <c r="F425" i="4"/>
  <c r="G425" i="4"/>
  <c r="H425" i="4"/>
  <c r="J425" i="4"/>
  <c r="K425" i="4"/>
  <c r="L425" i="4"/>
  <c r="M425" i="4"/>
  <c r="AN425" i="4"/>
  <c r="AX425" i="4"/>
  <c r="C426" i="4"/>
  <c r="D426" i="4"/>
  <c r="E426" i="4"/>
  <c r="F426" i="4"/>
  <c r="G426" i="4"/>
  <c r="H426" i="4"/>
  <c r="J426" i="4"/>
  <c r="K426" i="4"/>
  <c r="L426" i="4"/>
  <c r="M426" i="4"/>
  <c r="AN426" i="4"/>
  <c r="AX426" i="4"/>
  <c r="C427" i="4"/>
  <c r="D427" i="4"/>
  <c r="E427" i="4"/>
  <c r="F427" i="4"/>
  <c r="G427" i="4"/>
  <c r="H427" i="4"/>
  <c r="J427" i="4"/>
  <c r="K427" i="4"/>
  <c r="L427" i="4"/>
  <c r="M427" i="4"/>
  <c r="AN427" i="4"/>
  <c r="AX427" i="4"/>
  <c r="C428" i="4"/>
  <c r="D428" i="4"/>
  <c r="E428" i="4"/>
  <c r="F428" i="4"/>
  <c r="G428" i="4"/>
  <c r="H428" i="4"/>
  <c r="J428" i="4"/>
  <c r="K428" i="4"/>
  <c r="L428" i="4"/>
  <c r="M428" i="4"/>
  <c r="AN428" i="4"/>
  <c r="AX428" i="4"/>
  <c r="C429" i="4"/>
  <c r="D429" i="4"/>
  <c r="E429" i="4"/>
  <c r="F429" i="4"/>
  <c r="G429" i="4"/>
  <c r="H429" i="4"/>
  <c r="J429" i="4"/>
  <c r="K429" i="4"/>
  <c r="L429" i="4"/>
  <c r="M429" i="4"/>
  <c r="AN429" i="4"/>
  <c r="AX429" i="4"/>
  <c r="C430" i="4"/>
  <c r="D430" i="4"/>
  <c r="E430" i="4"/>
  <c r="F430" i="4"/>
  <c r="G430" i="4"/>
  <c r="H430" i="4"/>
  <c r="J430" i="4"/>
  <c r="K430" i="4"/>
  <c r="L430" i="4"/>
  <c r="M430" i="4"/>
  <c r="AN430" i="4"/>
  <c r="AX430" i="4"/>
  <c r="C431" i="4"/>
  <c r="D431" i="4"/>
  <c r="E431" i="4"/>
  <c r="F431" i="4"/>
  <c r="G431" i="4"/>
  <c r="H431" i="4"/>
  <c r="J431" i="4"/>
  <c r="K431" i="4"/>
  <c r="L431" i="4"/>
  <c r="M431" i="4"/>
  <c r="AN431" i="4"/>
  <c r="AX431" i="4"/>
  <c r="C432" i="4"/>
  <c r="D432" i="4"/>
  <c r="E432" i="4"/>
  <c r="F432" i="4"/>
  <c r="G432" i="4"/>
  <c r="H432" i="4"/>
  <c r="J432" i="4"/>
  <c r="K432" i="4"/>
  <c r="L432" i="4"/>
  <c r="M432" i="4"/>
  <c r="AN432" i="4"/>
  <c r="AX432" i="4"/>
  <c r="C433" i="4"/>
  <c r="D433" i="4"/>
  <c r="E433" i="4"/>
  <c r="F433" i="4"/>
  <c r="G433" i="4"/>
  <c r="H433" i="4"/>
  <c r="J433" i="4"/>
  <c r="K433" i="4"/>
  <c r="L433" i="4"/>
  <c r="M433" i="4"/>
  <c r="AN433" i="4"/>
  <c r="AX433" i="4"/>
  <c r="C434" i="4"/>
  <c r="D434" i="4"/>
  <c r="E434" i="4"/>
  <c r="F434" i="4"/>
  <c r="G434" i="4"/>
  <c r="H434" i="4"/>
  <c r="J434" i="4"/>
  <c r="K434" i="4"/>
  <c r="L434" i="4"/>
  <c r="M434" i="4"/>
  <c r="AN434" i="4"/>
  <c r="AX434" i="4"/>
  <c r="C435" i="4"/>
  <c r="D435" i="4"/>
  <c r="E435" i="4"/>
  <c r="F435" i="4"/>
  <c r="G435" i="4"/>
  <c r="H435" i="4"/>
  <c r="J435" i="4"/>
  <c r="K435" i="4"/>
  <c r="L435" i="4"/>
  <c r="M435" i="4"/>
  <c r="AN435" i="4"/>
  <c r="AX435" i="4"/>
  <c r="C436" i="4"/>
  <c r="D436" i="4"/>
  <c r="E436" i="4"/>
  <c r="F436" i="4"/>
  <c r="G436" i="4"/>
  <c r="H436" i="4"/>
  <c r="J436" i="4"/>
  <c r="K436" i="4"/>
  <c r="L436" i="4"/>
  <c r="M436" i="4"/>
  <c r="AN436" i="4"/>
  <c r="AX436" i="4"/>
  <c r="C437" i="4"/>
  <c r="D437" i="4"/>
  <c r="E437" i="4"/>
  <c r="F437" i="4"/>
  <c r="G437" i="4"/>
  <c r="H437" i="4"/>
  <c r="J437" i="4"/>
  <c r="K437" i="4"/>
  <c r="L437" i="4"/>
  <c r="M437" i="4"/>
  <c r="AN437" i="4"/>
  <c r="AX437" i="4"/>
  <c r="C438" i="4"/>
  <c r="D438" i="4"/>
  <c r="E438" i="4"/>
  <c r="F438" i="4"/>
  <c r="G438" i="4"/>
  <c r="H438" i="4"/>
  <c r="J438" i="4"/>
  <c r="K438" i="4"/>
  <c r="L438" i="4"/>
  <c r="M438" i="4"/>
  <c r="AN438" i="4"/>
  <c r="AX438" i="4"/>
  <c r="C439" i="4"/>
  <c r="D439" i="4"/>
  <c r="E439" i="4"/>
  <c r="F439" i="4"/>
  <c r="G439" i="4"/>
  <c r="H439" i="4"/>
  <c r="J439" i="4"/>
  <c r="K439" i="4"/>
  <c r="L439" i="4"/>
  <c r="M439" i="4"/>
  <c r="AN439" i="4"/>
  <c r="AX439" i="4"/>
  <c r="C440" i="4"/>
  <c r="D440" i="4"/>
  <c r="E440" i="4"/>
  <c r="F440" i="4"/>
  <c r="G440" i="4"/>
  <c r="H440" i="4"/>
  <c r="J440" i="4"/>
  <c r="K440" i="4"/>
  <c r="L440" i="4"/>
  <c r="M440" i="4"/>
  <c r="AN440" i="4"/>
  <c r="AX440" i="4"/>
  <c r="C441" i="4"/>
  <c r="D441" i="4"/>
  <c r="E441" i="4"/>
  <c r="F441" i="4"/>
  <c r="G441" i="4"/>
  <c r="H441" i="4"/>
  <c r="J441" i="4"/>
  <c r="K441" i="4"/>
  <c r="L441" i="4"/>
  <c r="M441" i="4"/>
  <c r="AN441" i="4"/>
  <c r="AX441" i="4"/>
  <c r="C442" i="4"/>
  <c r="D442" i="4"/>
  <c r="E442" i="4"/>
  <c r="F442" i="4"/>
  <c r="G442" i="4"/>
  <c r="H442" i="4"/>
  <c r="J442" i="4"/>
  <c r="K442" i="4"/>
  <c r="L442" i="4"/>
  <c r="M442" i="4"/>
  <c r="AN442" i="4"/>
  <c r="AX442" i="4"/>
  <c r="C443" i="4"/>
  <c r="D443" i="4"/>
  <c r="E443" i="4"/>
  <c r="F443" i="4"/>
  <c r="G443" i="4"/>
  <c r="H443" i="4"/>
  <c r="J443" i="4"/>
  <c r="K443" i="4"/>
  <c r="L443" i="4"/>
  <c r="M443" i="4"/>
  <c r="AN443" i="4"/>
  <c r="AX443" i="4"/>
  <c r="C444" i="4"/>
  <c r="D444" i="4"/>
  <c r="E444" i="4"/>
  <c r="F444" i="4"/>
  <c r="G444" i="4"/>
  <c r="H444" i="4"/>
  <c r="J444" i="4"/>
  <c r="K444" i="4"/>
  <c r="L444" i="4"/>
  <c r="M444" i="4"/>
  <c r="AN444" i="4"/>
  <c r="AX444" i="4"/>
  <c r="C445" i="4"/>
  <c r="D445" i="4"/>
  <c r="E445" i="4"/>
  <c r="F445" i="4"/>
  <c r="G445" i="4"/>
  <c r="H445" i="4"/>
  <c r="J445" i="4"/>
  <c r="K445" i="4"/>
  <c r="L445" i="4"/>
  <c r="M445" i="4"/>
  <c r="AN445" i="4"/>
  <c r="AX445" i="4"/>
  <c r="C446" i="4"/>
  <c r="D446" i="4"/>
  <c r="E446" i="4"/>
  <c r="F446" i="4"/>
  <c r="G446" i="4"/>
  <c r="H446" i="4"/>
  <c r="J446" i="4"/>
  <c r="K446" i="4"/>
  <c r="L446" i="4"/>
  <c r="M446" i="4"/>
  <c r="AN446" i="4"/>
  <c r="AX446" i="4"/>
  <c r="C447" i="4"/>
  <c r="D447" i="4"/>
  <c r="E447" i="4"/>
  <c r="F447" i="4"/>
  <c r="G447" i="4"/>
  <c r="H447" i="4"/>
  <c r="J447" i="4"/>
  <c r="K447" i="4"/>
  <c r="L447" i="4"/>
  <c r="M447" i="4"/>
  <c r="AN447" i="4"/>
  <c r="AX447" i="4"/>
  <c r="C448" i="4"/>
  <c r="D448" i="4"/>
  <c r="E448" i="4"/>
  <c r="F448" i="4"/>
  <c r="G448" i="4"/>
  <c r="H448" i="4"/>
  <c r="J448" i="4"/>
  <c r="K448" i="4"/>
  <c r="L448" i="4"/>
  <c r="M448" i="4"/>
  <c r="AN448" i="4"/>
  <c r="AX448" i="4"/>
  <c r="C449" i="4"/>
  <c r="D449" i="4"/>
  <c r="E449" i="4"/>
  <c r="F449" i="4"/>
  <c r="G449" i="4"/>
  <c r="H449" i="4"/>
  <c r="J449" i="4"/>
  <c r="K449" i="4"/>
  <c r="L449" i="4"/>
  <c r="M449" i="4"/>
  <c r="AN449" i="4"/>
  <c r="AX449" i="4"/>
  <c r="C450" i="4"/>
  <c r="D450" i="4"/>
  <c r="E450" i="4"/>
  <c r="F450" i="4"/>
  <c r="G450" i="4"/>
  <c r="H450" i="4"/>
  <c r="J450" i="4"/>
  <c r="K450" i="4"/>
  <c r="L450" i="4"/>
  <c r="M450" i="4"/>
  <c r="AN450" i="4"/>
  <c r="AX450" i="4"/>
  <c r="C451" i="4"/>
  <c r="D451" i="4"/>
  <c r="E451" i="4"/>
  <c r="F451" i="4"/>
  <c r="G451" i="4"/>
  <c r="H451" i="4"/>
  <c r="J451" i="4"/>
  <c r="K451" i="4"/>
  <c r="L451" i="4"/>
  <c r="M451" i="4"/>
  <c r="AN451" i="4"/>
  <c r="AX451" i="4"/>
  <c r="C452" i="4"/>
  <c r="D452" i="4"/>
  <c r="E452" i="4"/>
  <c r="F452" i="4"/>
  <c r="G452" i="4"/>
  <c r="H452" i="4"/>
  <c r="J452" i="4"/>
  <c r="K452" i="4"/>
  <c r="L452" i="4"/>
  <c r="M452" i="4"/>
  <c r="AN452" i="4"/>
  <c r="AX452" i="4"/>
  <c r="C453" i="4"/>
  <c r="D453" i="4"/>
  <c r="E453" i="4"/>
  <c r="F453" i="4"/>
  <c r="G453" i="4"/>
  <c r="H453" i="4"/>
  <c r="J453" i="4"/>
  <c r="K453" i="4"/>
  <c r="L453" i="4"/>
  <c r="M453" i="4"/>
  <c r="C454" i="4"/>
  <c r="D454" i="4"/>
  <c r="E454" i="4"/>
  <c r="F454" i="4"/>
  <c r="G454" i="4"/>
  <c r="H454" i="4"/>
  <c r="J454" i="4"/>
  <c r="K454" i="4"/>
  <c r="L454" i="4"/>
  <c r="M454" i="4"/>
  <c r="AN454" i="4"/>
  <c r="AX454" i="4"/>
  <c r="C455" i="4"/>
  <c r="D455" i="4"/>
  <c r="E455" i="4"/>
  <c r="F455" i="4"/>
  <c r="G455" i="4"/>
  <c r="H455" i="4"/>
  <c r="J455" i="4"/>
  <c r="K455" i="4"/>
  <c r="L455" i="4"/>
  <c r="M455" i="4"/>
  <c r="AN455" i="4"/>
  <c r="AX455" i="4"/>
  <c r="C456" i="4"/>
  <c r="D456" i="4"/>
  <c r="E456" i="4"/>
  <c r="F456" i="4"/>
  <c r="G456" i="4"/>
  <c r="H456" i="4"/>
  <c r="J456" i="4"/>
  <c r="K456" i="4"/>
  <c r="L456" i="4"/>
  <c r="M456" i="4"/>
  <c r="AN456" i="4"/>
  <c r="AX456" i="4"/>
  <c r="C457" i="4"/>
  <c r="D457" i="4"/>
  <c r="E457" i="4"/>
  <c r="F457" i="4"/>
  <c r="G457" i="4"/>
  <c r="H457" i="4"/>
  <c r="J457" i="4"/>
  <c r="K457" i="4"/>
  <c r="L457" i="4"/>
  <c r="M457" i="4"/>
  <c r="AN457" i="4"/>
  <c r="AX457" i="4"/>
  <c r="C458" i="4"/>
  <c r="D458" i="4"/>
  <c r="E458" i="4"/>
  <c r="F458" i="4"/>
  <c r="G458" i="4"/>
  <c r="H458" i="4"/>
  <c r="J458" i="4"/>
  <c r="K458" i="4"/>
  <c r="L458" i="4"/>
  <c r="M458" i="4"/>
  <c r="AN458" i="4"/>
  <c r="AX458" i="4"/>
  <c r="C459" i="4"/>
  <c r="D459" i="4"/>
  <c r="E459" i="4"/>
  <c r="F459" i="4"/>
  <c r="G459" i="4"/>
  <c r="H459" i="4"/>
  <c r="J459" i="4"/>
  <c r="K459" i="4"/>
  <c r="L459" i="4"/>
  <c r="M459" i="4"/>
  <c r="AN459" i="4"/>
  <c r="AX459" i="4"/>
  <c r="C460" i="4"/>
  <c r="D460" i="4"/>
  <c r="E460" i="4"/>
  <c r="F460" i="4"/>
  <c r="G460" i="4"/>
  <c r="H460" i="4"/>
  <c r="J460" i="4"/>
  <c r="K460" i="4"/>
  <c r="L460" i="4"/>
  <c r="M460" i="4"/>
  <c r="AN460" i="4"/>
  <c r="AX460" i="4"/>
  <c r="C461" i="4"/>
  <c r="D461" i="4"/>
  <c r="E461" i="4"/>
  <c r="F461" i="4"/>
  <c r="G461" i="4"/>
  <c r="H461" i="4"/>
  <c r="J461" i="4"/>
  <c r="K461" i="4"/>
  <c r="L461" i="4"/>
  <c r="M461" i="4"/>
  <c r="AN461" i="4"/>
  <c r="AX461" i="4"/>
  <c r="C462" i="4"/>
  <c r="D462" i="4"/>
  <c r="E462" i="4"/>
  <c r="F462" i="4"/>
  <c r="G462" i="4"/>
  <c r="H462" i="4"/>
  <c r="J462" i="4"/>
  <c r="K462" i="4"/>
  <c r="L462" i="4"/>
  <c r="M462" i="4"/>
  <c r="AN462" i="4"/>
  <c r="AX462" i="4"/>
  <c r="C463" i="4"/>
  <c r="D463" i="4"/>
  <c r="E463" i="4"/>
  <c r="F463" i="4"/>
  <c r="G463" i="4"/>
  <c r="H463" i="4"/>
  <c r="J463" i="4"/>
  <c r="K463" i="4"/>
  <c r="L463" i="4"/>
  <c r="M463" i="4"/>
  <c r="AN463" i="4"/>
  <c r="AX463" i="4"/>
  <c r="C464" i="4"/>
  <c r="D464" i="4"/>
  <c r="E464" i="4"/>
  <c r="F464" i="4"/>
  <c r="G464" i="4"/>
  <c r="H464" i="4"/>
  <c r="J464" i="4"/>
  <c r="K464" i="4"/>
  <c r="L464" i="4"/>
  <c r="M464" i="4"/>
  <c r="AN464" i="4"/>
  <c r="AX464" i="4"/>
  <c r="C465" i="4"/>
  <c r="D465" i="4"/>
  <c r="E465" i="4"/>
  <c r="F465" i="4"/>
  <c r="G465" i="4"/>
  <c r="H465" i="4"/>
  <c r="J465" i="4"/>
  <c r="K465" i="4"/>
  <c r="L465" i="4"/>
  <c r="M465" i="4"/>
  <c r="AN465" i="4"/>
  <c r="AX465" i="4"/>
  <c r="C466" i="4"/>
  <c r="D466" i="4"/>
  <c r="E466" i="4"/>
  <c r="F466" i="4"/>
  <c r="G466" i="4"/>
  <c r="H466" i="4"/>
  <c r="J466" i="4"/>
  <c r="K466" i="4"/>
  <c r="L466" i="4"/>
  <c r="M466" i="4"/>
  <c r="AN466" i="4"/>
  <c r="AX466" i="4"/>
  <c r="C467" i="4"/>
  <c r="D467" i="4"/>
  <c r="E467" i="4"/>
  <c r="F467" i="4"/>
  <c r="G467" i="4"/>
  <c r="H467" i="4"/>
  <c r="J467" i="4"/>
  <c r="K467" i="4"/>
  <c r="L467" i="4"/>
  <c r="M467" i="4"/>
  <c r="AN467" i="4"/>
  <c r="AX467" i="4"/>
  <c r="C468" i="4"/>
  <c r="D468" i="4"/>
  <c r="E468" i="4"/>
  <c r="F468" i="4"/>
  <c r="G468" i="4"/>
  <c r="H468" i="4"/>
  <c r="J468" i="4"/>
  <c r="K468" i="4"/>
  <c r="L468" i="4"/>
  <c r="M468" i="4"/>
  <c r="AN468" i="4"/>
  <c r="AX468" i="4"/>
  <c r="C469" i="4"/>
  <c r="D469" i="4"/>
  <c r="E469" i="4"/>
  <c r="F469" i="4"/>
  <c r="G469" i="4"/>
  <c r="H469" i="4"/>
  <c r="J469" i="4"/>
  <c r="K469" i="4"/>
  <c r="L469" i="4"/>
  <c r="M469" i="4"/>
  <c r="AN469" i="4"/>
  <c r="AX469" i="4"/>
  <c r="C470" i="4"/>
  <c r="D470" i="4"/>
  <c r="E470" i="4"/>
  <c r="F470" i="4"/>
  <c r="G470" i="4"/>
  <c r="H470" i="4"/>
  <c r="J470" i="4"/>
  <c r="K470" i="4"/>
  <c r="L470" i="4"/>
  <c r="M470" i="4"/>
  <c r="AN470" i="4"/>
  <c r="AX470" i="4"/>
  <c r="C471" i="4"/>
  <c r="D471" i="4"/>
  <c r="E471" i="4"/>
  <c r="F471" i="4"/>
  <c r="G471" i="4"/>
  <c r="H471" i="4"/>
  <c r="J471" i="4"/>
  <c r="K471" i="4"/>
  <c r="L471" i="4"/>
  <c r="M471" i="4"/>
  <c r="AN471" i="4"/>
  <c r="AX471" i="4"/>
  <c r="C472" i="4"/>
  <c r="D472" i="4"/>
  <c r="E472" i="4"/>
  <c r="F472" i="4"/>
  <c r="G472" i="4"/>
  <c r="H472" i="4"/>
  <c r="J472" i="4"/>
  <c r="K472" i="4"/>
  <c r="L472" i="4"/>
  <c r="M472" i="4"/>
  <c r="AN472" i="4"/>
  <c r="AX472" i="4"/>
  <c r="C473" i="4"/>
  <c r="D473" i="4"/>
  <c r="E473" i="4"/>
  <c r="F473" i="4"/>
  <c r="G473" i="4"/>
  <c r="H473" i="4"/>
  <c r="J473" i="4"/>
  <c r="K473" i="4"/>
  <c r="L473" i="4"/>
  <c r="M473" i="4"/>
  <c r="AN473" i="4"/>
  <c r="AX473" i="4"/>
  <c r="C474" i="4"/>
  <c r="D474" i="4"/>
  <c r="E474" i="4"/>
  <c r="F474" i="4"/>
  <c r="G474" i="4"/>
  <c r="H474" i="4"/>
  <c r="J474" i="4"/>
  <c r="K474" i="4"/>
  <c r="L474" i="4"/>
  <c r="M474" i="4"/>
  <c r="AN474" i="4"/>
  <c r="AX474" i="4"/>
  <c r="C475" i="4"/>
  <c r="D475" i="4"/>
  <c r="E475" i="4"/>
  <c r="F475" i="4"/>
  <c r="G475" i="4"/>
  <c r="H475" i="4"/>
  <c r="J475" i="4"/>
  <c r="K475" i="4"/>
  <c r="L475" i="4"/>
  <c r="M475" i="4"/>
  <c r="AN475" i="4"/>
  <c r="AX475" i="4"/>
  <c r="C476" i="4"/>
  <c r="D476" i="4"/>
  <c r="E476" i="4"/>
  <c r="F476" i="4"/>
  <c r="G476" i="4"/>
  <c r="H476" i="4"/>
  <c r="J476" i="4"/>
  <c r="K476" i="4"/>
  <c r="L476" i="4"/>
  <c r="M476" i="4"/>
  <c r="AN476" i="4"/>
  <c r="AX476" i="4"/>
  <c r="C477" i="4"/>
  <c r="D477" i="4"/>
  <c r="E477" i="4"/>
  <c r="F477" i="4"/>
  <c r="G477" i="4"/>
  <c r="H477" i="4"/>
  <c r="J477" i="4"/>
  <c r="K477" i="4"/>
  <c r="L477" i="4"/>
  <c r="M477" i="4"/>
  <c r="AN477" i="4"/>
  <c r="AX477" i="4"/>
  <c r="C478" i="4"/>
  <c r="D478" i="4"/>
  <c r="E478" i="4"/>
  <c r="F478" i="4"/>
  <c r="G478" i="4"/>
  <c r="H478" i="4"/>
  <c r="J478" i="4"/>
  <c r="K478" i="4"/>
  <c r="L478" i="4"/>
  <c r="M478" i="4"/>
  <c r="AN478" i="4"/>
  <c r="AX478" i="4"/>
  <c r="C479" i="4"/>
  <c r="D479" i="4"/>
  <c r="E479" i="4"/>
  <c r="F479" i="4"/>
  <c r="G479" i="4"/>
  <c r="H479" i="4"/>
  <c r="J479" i="4"/>
  <c r="K479" i="4"/>
  <c r="L479" i="4"/>
  <c r="M479" i="4"/>
  <c r="AN479" i="4"/>
  <c r="AX479" i="4"/>
  <c r="C480" i="4"/>
  <c r="D480" i="4"/>
  <c r="E480" i="4"/>
  <c r="F480" i="4"/>
  <c r="G480" i="4"/>
  <c r="H480" i="4"/>
  <c r="J480" i="4"/>
  <c r="K480" i="4"/>
  <c r="L480" i="4"/>
  <c r="M480" i="4"/>
  <c r="AN480" i="4"/>
  <c r="AX480" i="4"/>
  <c r="C481" i="4"/>
  <c r="D481" i="4"/>
  <c r="E481" i="4"/>
  <c r="F481" i="4"/>
  <c r="G481" i="4"/>
  <c r="H481" i="4"/>
  <c r="J481" i="4"/>
  <c r="K481" i="4"/>
  <c r="L481" i="4"/>
  <c r="M481" i="4"/>
  <c r="AN481" i="4"/>
  <c r="AX481" i="4"/>
  <c r="C482" i="4"/>
  <c r="D482" i="4"/>
  <c r="E482" i="4"/>
  <c r="F482" i="4"/>
  <c r="G482" i="4"/>
  <c r="H482" i="4"/>
  <c r="J482" i="4"/>
  <c r="K482" i="4"/>
  <c r="L482" i="4"/>
  <c r="M482" i="4"/>
  <c r="AN482" i="4"/>
  <c r="AX482" i="4"/>
  <c r="C483" i="4"/>
  <c r="D483" i="4"/>
  <c r="E483" i="4"/>
  <c r="F483" i="4"/>
  <c r="G483" i="4"/>
  <c r="H483" i="4"/>
  <c r="J483" i="4"/>
  <c r="K483" i="4"/>
  <c r="L483" i="4"/>
  <c r="M483" i="4"/>
  <c r="AN483" i="4"/>
  <c r="AX483" i="4"/>
  <c r="C484" i="4"/>
  <c r="D484" i="4"/>
  <c r="E484" i="4"/>
  <c r="F484" i="4"/>
  <c r="G484" i="4"/>
  <c r="H484" i="4"/>
  <c r="J484" i="4"/>
  <c r="K484" i="4"/>
  <c r="L484" i="4"/>
  <c r="M484" i="4"/>
  <c r="AN484" i="4"/>
  <c r="AX484" i="4"/>
  <c r="C485" i="4"/>
  <c r="D485" i="4"/>
  <c r="E485" i="4"/>
  <c r="F485" i="4"/>
  <c r="G485" i="4"/>
  <c r="H485" i="4"/>
  <c r="J485" i="4"/>
  <c r="K485" i="4"/>
  <c r="L485" i="4"/>
  <c r="M485" i="4"/>
  <c r="AN485" i="4"/>
  <c r="AX485" i="4"/>
  <c r="C486" i="4"/>
  <c r="D486" i="4"/>
  <c r="E486" i="4"/>
  <c r="F486" i="4"/>
  <c r="G486" i="4"/>
  <c r="H486" i="4"/>
  <c r="J486" i="4"/>
  <c r="K486" i="4"/>
  <c r="L486" i="4"/>
  <c r="M486" i="4"/>
  <c r="AN486" i="4"/>
  <c r="AX486" i="4"/>
  <c r="C487" i="4"/>
  <c r="D487" i="4"/>
  <c r="E487" i="4"/>
  <c r="F487" i="4"/>
  <c r="G487" i="4"/>
  <c r="H487" i="4"/>
  <c r="J487" i="4"/>
  <c r="K487" i="4"/>
  <c r="L487" i="4"/>
  <c r="M487" i="4"/>
  <c r="AN487" i="4"/>
  <c r="AX487" i="4"/>
  <c r="C488" i="4"/>
  <c r="D488" i="4"/>
  <c r="E488" i="4"/>
  <c r="F488" i="4"/>
  <c r="G488" i="4"/>
  <c r="H488" i="4"/>
  <c r="J488" i="4"/>
  <c r="K488" i="4"/>
  <c r="L488" i="4"/>
  <c r="M488" i="4"/>
  <c r="AN488" i="4"/>
  <c r="AX488" i="4"/>
  <c r="C489" i="4"/>
  <c r="D489" i="4"/>
  <c r="E489" i="4"/>
  <c r="F489" i="4"/>
  <c r="G489" i="4"/>
  <c r="H489" i="4"/>
  <c r="J489" i="4"/>
  <c r="K489" i="4"/>
  <c r="L489" i="4"/>
  <c r="M489" i="4"/>
  <c r="AN489" i="4"/>
  <c r="AX489" i="4"/>
  <c r="C490" i="4"/>
  <c r="D490" i="4"/>
  <c r="E490" i="4"/>
  <c r="F490" i="4"/>
  <c r="G490" i="4"/>
  <c r="H490" i="4"/>
  <c r="J490" i="4"/>
  <c r="K490" i="4"/>
  <c r="L490" i="4"/>
  <c r="M490" i="4"/>
  <c r="AN490" i="4"/>
  <c r="AX490" i="4"/>
  <c r="C491" i="4"/>
  <c r="D491" i="4"/>
  <c r="E491" i="4"/>
  <c r="F491" i="4"/>
  <c r="G491" i="4"/>
  <c r="H491" i="4"/>
  <c r="J491" i="4"/>
  <c r="K491" i="4"/>
  <c r="L491" i="4"/>
  <c r="M491" i="4"/>
  <c r="AN491" i="4"/>
  <c r="AX491" i="4"/>
  <c r="C492" i="4"/>
  <c r="D492" i="4"/>
  <c r="E492" i="4"/>
  <c r="F492" i="4"/>
  <c r="G492" i="4"/>
  <c r="H492" i="4"/>
  <c r="J492" i="4"/>
  <c r="K492" i="4"/>
  <c r="L492" i="4"/>
  <c r="M492" i="4"/>
  <c r="AN492" i="4"/>
  <c r="AX492" i="4"/>
  <c r="C493" i="4"/>
  <c r="D493" i="4"/>
  <c r="E493" i="4"/>
  <c r="F493" i="4"/>
  <c r="G493" i="4"/>
  <c r="H493" i="4"/>
  <c r="J493" i="4"/>
  <c r="K493" i="4"/>
  <c r="L493" i="4"/>
  <c r="M493" i="4"/>
  <c r="AN493" i="4"/>
  <c r="AX493" i="4"/>
  <c r="C494" i="4"/>
  <c r="D494" i="4"/>
  <c r="E494" i="4"/>
  <c r="F494" i="4"/>
  <c r="G494" i="4"/>
  <c r="H494" i="4"/>
  <c r="J494" i="4"/>
  <c r="K494" i="4"/>
  <c r="L494" i="4"/>
  <c r="M494" i="4"/>
  <c r="AN494" i="4"/>
  <c r="AX494" i="4"/>
  <c r="C495" i="4"/>
  <c r="D495" i="4"/>
  <c r="E495" i="4"/>
  <c r="F495" i="4"/>
  <c r="G495" i="4"/>
  <c r="H495" i="4"/>
  <c r="J495" i="4"/>
  <c r="K495" i="4"/>
  <c r="L495" i="4"/>
  <c r="M495" i="4"/>
  <c r="AN495" i="4"/>
  <c r="AX495" i="4"/>
  <c r="C496" i="4"/>
  <c r="D496" i="4"/>
  <c r="E496" i="4"/>
  <c r="F496" i="4"/>
  <c r="G496" i="4"/>
  <c r="H496" i="4"/>
  <c r="J496" i="4"/>
  <c r="K496" i="4"/>
  <c r="L496" i="4"/>
  <c r="M496" i="4"/>
  <c r="AN496" i="4"/>
  <c r="AX496" i="4"/>
  <c r="C497" i="4"/>
  <c r="D497" i="4"/>
  <c r="E497" i="4"/>
  <c r="F497" i="4"/>
  <c r="G497" i="4"/>
  <c r="H497" i="4"/>
  <c r="J497" i="4"/>
  <c r="K497" i="4"/>
  <c r="L497" i="4"/>
  <c r="M497" i="4"/>
  <c r="AN497" i="4"/>
  <c r="AX497" i="4"/>
  <c r="C498" i="4"/>
  <c r="D498" i="4"/>
  <c r="E498" i="4"/>
  <c r="F498" i="4"/>
  <c r="G498" i="4"/>
  <c r="H498" i="4"/>
  <c r="J498" i="4"/>
  <c r="K498" i="4"/>
  <c r="L498" i="4"/>
  <c r="M498" i="4"/>
  <c r="AN498" i="4"/>
  <c r="AX498" i="4"/>
  <c r="C499" i="4"/>
  <c r="D499" i="4"/>
  <c r="E499" i="4"/>
  <c r="F499" i="4"/>
  <c r="G499" i="4"/>
  <c r="H499" i="4"/>
  <c r="J499" i="4"/>
  <c r="K499" i="4"/>
  <c r="L499" i="4"/>
  <c r="M499" i="4"/>
  <c r="AN499" i="4"/>
  <c r="AX499" i="4"/>
  <c r="C500" i="4"/>
  <c r="D500" i="4"/>
  <c r="E500" i="4"/>
  <c r="F500" i="4"/>
  <c r="G500" i="4"/>
  <c r="H500" i="4"/>
  <c r="J500" i="4"/>
  <c r="K500" i="4"/>
  <c r="L500" i="4"/>
  <c r="M500" i="4"/>
  <c r="AN500" i="4"/>
  <c r="AX500" i="4"/>
  <c r="C501" i="4"/>
  <c r="D501" i="4"/>
  <c r="E501" i="4"/>
  <c r="F501" i="4"/>
  <c r="G501" i="4"/>
  <c r="H501" i="4"/>
  <c r="J501" i="4"/>
  <c r="K501" i="4"/>
  <c r="L501" i="4"/>
  <c r="M501" i="4"/>
  <c r="AN501" i="4"/>
  <c r="AX501" i="4"/>
  <c r="C502" i="4"/>
  <c r="D502" i="4"/>
  <c r="E502" i="4"/>
  <c r="F502" i="4"/>
  <c r="G502" i="4"/>
  <c r="H502" i="4"/>
  <c r="J502" i="4"/>
  <c r="K502" i="4"/>
  <c r="L502" i="4"/>
  <c r="M502" i="4"/>
  <c r="AN502" i="4"/>
  <c r="AX502" i="4"/>
  <c r="C503" i="4"/>
  <c r="D503" i="4"/>
  <c r="E503" i="4"/>
  <c r="F503" i="4"/>
  <c r="G503" i="4"/>
  <c r="H503" i="4"/>
  <c r="J503" i="4"/>
  <c r="K503" i="4"/>
  <c r="L503" i="4"/>
  <c r="M503" i="4"/>
  <c r="AN503" i="4"/>
  <c r="AX503" i="4"/>
  <c r="C504" i="4"/>
  <c r="D504" i="4"/>
  <c r="E504" i="4"/>
  <c r="F504" i="4"/>
  <c r="G504" i="4"/>
  <c r="H504" i="4"/>
  <c r="J504" i="4"/>
  <c r="K504" i="4"/>
  <c r="L504" i="4"/>
  <c r="M504" i="4"/>
  <c r="AN504" i="4"/>
  <c r="AX504" i="4"/>
  <c r="C505" i="4"/>
  <c r="D505" i="4"/>
  <c r="E505" i="4"/>
  <c r="F505" i="4"/>
  <c r="G505" i="4"/>
  <c r="H505" i="4"/>
  <c r="J505" i="4"/>
  <c r="K505" i="4"/>
  <c r="L505" i="4"/>
  <c r="M505" i="4"/>
  <c r="AN505" i="4"/>
  <c r="AX505" i="4"/>
  <c r="C506" i="4"/>
  <c r="D506" i="4"/>
  <c r="E506" i="4"/>
  <c r="F506" i="4"/>
  <c r="G506" i="4"/>
  <c r="H506" i="4"/>
  <c r="J506" i="4"/>
  <c r="K506" i="4"/>
  <c r="L506" i="4"/>
  <c r="M506" i="4"/>
  <c r="AN506" i="4"/>
  <c r="AX506" i="4"/>
  <c r="C507" i="4"/>
  <c r="D507" i="4"/>
  <c r="E507" i="4"/>
  <c r="F507" i="4"/>
  <c r="G507" i="4"/>
  <c r="H507" i="4"/>
  <c r="J507" i="4"/>
  <c r="K507" i="4"/>
  <c r="L507" i="4"/>
  <c r="M507" i="4"/>
  <c r="AN507" i="4"/>
  <c r="AX507" i="4"/>
  <c r="C508" i="4"/>
  <c r="D508" i="4"/>
  <c r="E508" i="4"/>
  <c r="F508" i="4"/>
  <c r="G508" i="4"/>
  <c r="H508" i="4"/>
  <c r="J508" i="4"/>
  <c r="K508" i="4"/>
  <c r="L508" i="4"/>
  <c r="M508" i="4"/>
  <c r="AN508" i="4"/>
  <c r="AX508" i="4"/>
  <c r="C509" i="4"/>
  <c r="D509" i="4"/>
  <c r="E509" i="4"/>
  <c r="F509" i="4"/>
  <c r="G509" i="4"/>
  <c r="H509" i="4"/>
  <c r="J509" i="4"/>
  <c r="K509" i="4"/>
  <c r="L509" i="4"/>
  <c r="M509" i="4"/>
  <c r="AN509" i="4"/>
  <c r="AX509" i="4"/>
  <c r="C510" i="4"/>
  <c r="D510" i="4"/>
  <c r="E510" i="4"/>
  <c r="F510" i="4"/>
  <c r="G510" i="4"/>
  <c r="H510" i="4"/>
  <c r="J510" i="4"/>
  <c r="K510" i="4"/>
  <c r="L510" i="4"/>
  <c r="M510" i="4"/>
  <c r="AN510" i="4"/>
  <c r="AX510" i="4"/>
  <c r="C511" i="4"/>
  <c r="D511" i="4"/>
  <c r="E511" i="4"/>
  <c r="F511" i="4"/>
  <c r="G511" i="4"/>
  <c r="H511" i="4"/>
  <c r="J511" i="4"/>
  <c r="K511" i="4"/>
  <c r="L511" i="4"/>
  <c r="M511" i="4"/>
  <c r="AN511" i="4"/>
  <c r="AX511" i="4"/>
  <c r="C512" i="4"/>
  <c r="D512" i="4"/>
  <c r="E512" i="4"/>
  <c r="F512" i="4"/>
  <c r="G512" i="4"/>
  <c r="H512" i="4"/>
  <c r="J512" i="4"/>
  <c r="K512" i="4"/>
  <c r="L512" i="4"/>
  <c r="M512" i="4"/>
  <c r="AN512" i="4"/>
  <c r="AX512" i="4"/>
  <c r="C513" i="4"/>
  <c r="D513" i="4"/>
  <c r="E513" i="4"/>
  <c r="F513" i="4"/>
  <c r="G513" i="4"/>
  <c r="H513" i="4"/>
  <c r="J513" i="4"/>
  <c r="K513" i="4"/>
  <c r="L513" i="4"/>
  <c r="M513" i="4"/>
  <c r="AN513" i="4"/>
  <c r="AX513" i="4"/>
  <c r="C514" i="4"/>
  <c r="D514" i="4"/>
  <c r="E514" i="4"/>
  <c r="F514" i="4"/>
  <c r="G514" i="4"/>
  <c r="H514" i="4"/>
  <c r="J514" i="4"/>
  <c r="K514" i="4"/>
  <c r="L514" i="4"/>
  <c r="M514" i="4"/>
  <c r="AN514" i="4"/>
  <c r="AX514" i="4"/>
  <c r="C515" i="4"/>
  <c r="D515" i="4"/>
  <c r="E515" i="4"/>
  <c r="F515" i="4"/>
  <c r="G515" i="4"/>
  <c r="H515" i="4"/>
  <c r="J515" i="4"/>
  <c r="K515" i="4"/>
  <c r="L515" i="4"/>
  <c r="M515" i="4"/>
  <c r="AN515" i="4"/>
  <c r="AX515" i="4"/>
  <c r="C516" i="4"/>
  <c r="D516" i="4"/>
  <c r="E516" i="4"/>
  <c r="F516" i="4"/>
  <c r="G516" i="4"/>
  <c r="H516" i="4"/>
  <c r="J516" i="4"/>
  <c r="K516" i="4"/>
  <c r="L516" i="4"/>
  <c r="M516" i="4"/>
  <c r="AN516" i="4"/>
  <c r="AX516" i="4"/>
  <c r="C517" i="4"/>
  <c r="D517" i="4"/>
  <c r="E517" i="4"/>
  <c r="F517" i="4"/>
  <c r="G517" i="4"/>
  <c r="H517" i="4"/>
  <c r="J517" i="4"/>
  <c r="K517" i="4"/>
  <c r="L517" i="4"/>
  <c r="M517" i="4"/>
  <c r="AN517" i="4"/>
  <c r="AX517" i="4"/>
  <c r="C518" i="4"/>
  <c r="D518" i="4"/>
  <c r="E518" i="4"/>
  <c r="F518" i="4"/>
  <c r="G518" i="4"/>
  <c r="H518" i="4"/>
  <c r="J518" i="4"/>
  <c r="K518" i="4"/>
  <c r="L518" i="4"/>
  <c r="M518" i="4"/>
  <c r="AN518" i="4"/>
  <c r="AX518" i="4"/>
  <c r="C519" i="4"/>
  <c r="D519" i="4"/>
  <c r="E519" i="4"/>
  <c r="F519" i="4"/>
  <c r="G519" i="4"/>
  <c r="H519" i="4"/>
  <c r="J519" i="4"/>
  <c r="K519" i="4"/>
  <c r="L519" i="4"/>
  <c r="M519" i="4"/>
  <c r="AN519" i="4"/>
  <c r="AX519" i="4"/>
  <c r="C520" i="4"/>
  <c r="D520" i="4"/>
  <c r="E520" i="4"/>
  <c r="F520" i="4"/>
  <c r="G520" i="4"/>
  <c r="H520" i="4"/>
  <c r="J520" i="4"/>
  <c r="K520" i="4"/>
  <c r="L520" i="4"/>
  <c r="M520" i="4"/>
  <c r="AN520" i="4"/>
  <c r="AX520" i="4"/>
  <c r="C521" i="4"/>
  <c r="D521" i="4"/>
  <c r="E521" i="4"/>
  <c r="F521" i="4"/>
  <c r="G521" i="4"/>
  <c r="H521" i="4"/>
  <c r="J521" i="4"/>
  <c r="K521" i="4"/>
  <c r="L521" i="4"/>
  <c r="M521" i="4"/>
  <c r="AN521" i="4"/>
  <c r="AX521" i="4"/>
  <c r="C522" i="4"/>
  <c r="D522" i="4"/>
  <c r="E522" i="4"/>
  <c r="F522" i="4"/>
  <c r="G522" i="4"/>
  <c r="H522" i="4"/>
  <c r="J522" i="4"/>
  <c r="K522" i="4"/>
  <c r="L522" i="4"/>
  <c r="M522" i="4"/>
  <c r="AN522" i="4"/>
  <c r="AX522" i="4"/>
  <c r="C523" i="4"/>
  <c r="D523" i="4"/>
  <c r="E523" i="4"/>
  <c r="F523" i="4"/>
  <c r="G523" i="4"/>
  <c r="H523" i="4"/>
  <c r="J523" i="4"/>
  <c r="K523" i="4"/>
  <c r="L523" i="4"/>
  <c r="M523" i="4"/>
  <c r="AN523" i="4"/>
  <c r="AX523" i="4"/>
  <c r="C524" i="4"/>
  <c r="D524" i="4"/>
  <c r="E524" i="4"/>
  <c r="F524" i="4"/>
  <c r="G524" i="4"/>
  <c r="H524" i="4"/>
  <c r="J524" i="4"/>
  <c r="K524" i="4"/>
  <c r="L524" i="4"/>
  <c r="M524" i="4"/>
  <c r="AN524" i="4"/>
  <c r="AX524" i="4"/>
  <c r="C525" i="4"/>
  <c r="D525" i="4"/>
  <c r="E525" i="4"/>
  <c r="F525" i="4"/>
  <c r="G525" i="4"/>
  <c r="H525" i="4"/>
  <c r="J525" i="4"/>
  <c r="K525" i="4"/>
  <c r="L525" i="4"/>
  <c r="M525" i="4"/>
  <c r="AN525" i="4"/>
  <c r="AX525" i="4"/>
  <c r="C526" i="4"/>
  <c r="D526" i="4"/>
  <c r="E526" i="4"/>
  <c r="F526" i="4"/>
  <c r="G526" i="4"/>
  <c r="H526" i="4"/>
  <c r="J526" i="4"/>
  <c r="K526" i="4"/>
  <c r="L526" i="4"/>
  <c r="M526" i="4"/>
  <c r="AN526" i="4"/>
  <c r="AX526" i="4"/>
  <c r="C527" i="4"/>
  <c r="D527" i="4"/>
  <c r="E527" i="4"/>
  <c r="F527" i="4"/>
  <c r="G527" i="4"/>
  <c r="H527" i="4"/>
  <c r="J527" i="4"/>
  <c r="K527" i="4"/>
  <c r="L527" i="4"/>
  <c r="M527" i="4"/>
  <c r="AN527" i="4"/>
  <c r="AX527" i="4"/>
  <c r="C528" i="4"/>
  <c r="D528" i="4"/>
  <c r="E528" i="4"/>
  <c r="F528" i="4"/>
  <c r="G528" i="4"/>
  <c r="H528" i="4"/>
  <c r="J528" i="4"/>
  <c r="K528" i="4"/>
  <c r="L528" i="4"/>
  <c r="M528" i="4"/>
  <c r="AN528" i="4"/>
  <c r="AX528" i="4"/>
  <c r="C529" i="4"/>
  <c r="D529" i="4"/>
  <c r="E529" i="4"/>
  <c r="F529" i="4"/>
  <c r="G529" i="4"/>
  <c r="H529" i="4"/>
  <c r="J529" i="4"/>
  <c r="K529" i="4"/>
  <c r="L529" i="4"/>
  <c r="M529" i="4"/>
  <c r="AN529" i="4"/>
  <c r="AX529" i="4"/>
  <c r="C530" i="4"/>
  <c r="D530" i="4"/>
  <c r="E530" i="4"/>
  <c r="F530" i="4"/>
  <c r="G530" i="4"/>
  <c r="H530" i="4"/>
  <c r="J530" i="4"/>
  <c r="K530" i="4"/>
  <c r="L530" i="4"/>
  <c r="M530" i="4"/>
  <c r="AN530" i="4"/>
  <c r="AX530" i="4"/>
  <c r="C531" i="4"/>
  <c r="D531" i="4"/>
  <c r="E531" i="4"/>
  <c r="F531" i="4"/>
  <c r="G531" i="4"/>
  <c r="H531" i="4"/>
  <c r="J531" i="4"/>
  <c r="K531" i="4"/>
  <c r="L531" i="4"/>
  <c r="M531" i="4"/>
  <c r="AN531" i="4"/>
  <c r="AX531" i="4"/>
  <c r="C532" i="4"/>
  <c r="D532" i="4"/>
  <c r="E532" i="4"/>
  <c r="F532" i="4"/>
  <c r="G532" i="4"/>
  <c r="H532" i="4"/>
  <c r="J532" i="4"/>
  <c r="K532" i="4"/>
  <c r="L532" i="4"/>
  <c r="M532" i="4"/>
  <c r="AN532" i="4"/>
  <c r="AX532" i="4"/>
  <c r="C533" i="4"/>
  <c r="D533" i="4"/>
  <c r="E533" i="4"/>
  <c r="F533" i="4"/>
  <c r="G533" i="4"/>
  <c r="H533" i="4"/>
  <c r="J533" i="4"/>
  <c r="K533" i="4"/>
  <c r="L533" i="4"/>
  <c r="M533" i="4"/>
  <c r="AN533" i="4"/>
  <c r="AX533" i="4"/>
  <c r="C534" i="4"/>
  <c r="D534" i="4"/>
  <c r="E534" i="4"/>
  <c r="F534" i="4"/>
  <c r="G534" i="4"/>
  <c r="H534" i="4"/>
  <c r="J534" i="4"/>
  <c r="K534" i="4"/>
  <c r="L534" i="4"/>
  <c r="M534" i="4"/>
  <c r="AN534" i="4"/>
  <c r="AX534" i="4"/>
  <c r="C535" i="4"/>
  <c r="D535" i="4"/>
  <c r="E535" i="4"/>
  <c r="F535" i="4"/>
  <c r="G535" i="4"/>
  <c r="H535" i="4"/>
  <c r="J535" i="4"/>
  <c r="K535" i="4"/>
  <c r="L535" i="4"/>
  <c r="M535" i="4"/>
  <c r="AN535" i="4"/>
  <c r="AX535" i="4"/>
  <c r="C536" i="4"/>
  <c r="D536" i="4"/>
  <c r="E536" i="4"/>
  <c r="F536" i="4"/>
  <c r="G536" i="4"/>
  <c r="H536" i="4"/>
  <c r="J536" i="4"/>
  <c r="K536" i="4"/>
  <c r="L536" i="4"/>
  <c r="M536" i="4"/>
  <c r="AN536" i="4"/>
  <c r="AX536" i="4"/>
  <c r="C537" i="4"/>
  <c r="D537" i="4"/>
  <c r="E537" i="4"/>
  <c r="F537" i="4"/>
  <c r="G537" i="4"/>
  <c r="H537" i="4"/>
  <c r="J537" i="4"/>
  <c r="K537" i="4"/>
  <c r="L537" i="4"/>
  <c r="M537" i="4"/>
  <c r="AN537" i="4"/>
  <c r="AX537" i="4"/>
  <c r="C538" i="4"/>
  <c r="D538" i="4"/>
  <c r="E538" i="4"/>
  <c r="F538" i="4"/>
  <c r="G538" i="4"/>
  <c r="H538" i="4"/>
  <c r="J538" i="4"/>
  <c r="K538" i="4"/>
  <c r="L538" i="4"/>
  <c r="M538" i="4"/>
  <c r="AN538" i="4"/>
  <c r="AX538" i="4"/>
  <c r="C539" i="4"/>
  <c r="D539" i="4"/>
  <c r="E539" i="4"/>
  <c r="F539" i="4"/>
  <c r="G539" i="4"/>
  <c r="H539" i="4"/>
  <c r="J539" i="4"/>
  <c r="K539" i="4"/>
  <c r="L539" i="4"/>
  <c r="M539" i="4"/>
  <c r="AN539" i="4"/>
  <c r="AX539" i="4"/>
  <c r="C540" i="4"/>
  <c r="D540" i="4"/>
  <c r="E540" i="4"/>
  <c r="F540" i="4"/>
  <c r="G540" i="4"/>
  <c r="H540" i="4"/>
  <c r="J540" i="4"/>
  <c r="K540" i="4"/>
  <c r="L540" i="4"/>
  <c r="M540" i="4"/>
  <c r="AN540" i="4"/>
  <c r="AX540" i="4"/>
  <c r="C541" i="4"/>
  <c r="D541" i="4"/>
  <c r="E541" i="4"/>
  <c r="F541" i="4"/>
  <c r="G541" i="4"/>
  <c r="H541" i="4"/>
  <c r="J541" i="4"/>
  <c r="K541" i="4"/>
  <c r="L541" i="4"/>
  <c r="M541" i="4"/>
  <c r="AN541" i="4"/>
  <c r="AX541" i="4"/>
  <c r="C542" i="4"/>
  <c r="D542" i="4"/>
  <c r="E542" i="4"/>
  <c r="F542" i="4"/>
  <c r="G542" i="4"/>
  <c r="H542" i="4"/>
  <c r="J542" i="4"/>
  <c r="K542" i="4"/>
  <c r="L542" i="4"/>
  <c r="M542" i="4"/>
  <c r="AN542" i="4"/>
  <c r="AX542" i="4"/>
  <c r="C543" i="4"/>
  <c r="D543" i="4"/>
  <c r="E543" i="4"/>
  <c r="F543" i="4"/>
  <c r="G543" i="4"/>
  <c r="H543" i="4"/>
  <c r="J543" i="4"/>
  <c r="K543" i="4"/>
  <c r="L543" i="4"/>
  <c r="M543" i="4"/>
  <c r="AN543" i="4"/>
  <c r="AX543" i="4"/>
  <c r="C544" i="4"/>
  <c r="D544" i="4"/>
  <c r="E544" i="4"/>
  <c r="F544" i="4"/>
  <c r="G544" i="4"/>
  <c r="H544" i="4"/>
  <c r="J544" i="4"/>
  <c r="K544" i="4"/>
  <c r="L544" i="4"/>
  <c r="M544" i="4"/>
  <c r="AN544" i="4"/>
  <c r="AX544" i="4"/>
  <c r="C545" i="4"/>
  <c r="D545" i="4"/>
  <c r="E545" i="4"/>
  <c r="F545" i="4"/>
  <c r="G545" i="4"/>
  <c r="H545" i="4"/>
  <c r="J545" i="4"/>
  <c r="K545" i="4"/>
  <c r="L545" i="4"/>
  <c r="M545" i="4"/>
  <c r="AN545" i="4"/>
  <c r="AX545" i="4"/>
  <c r="C546" i="4"/>
  <c r="D546" i="4"/>
  <c r="E546" i="4"/>
  <c r="F546" i="4"/>
  <c r="G546" i="4"/>
  <c r="H546" i="4"/>
  <c r="J546" i="4"/>
  <c r="K546" i="4"/>
  <c r="L546" i="4"/>
  <c r="M546" i="4"/>
  <c r="AN546" i="4"/>
  <c r="AX546" i="4"/>
  <c r="C547" i="4"/>
  <c r="D547" i="4"/>
  <c r="E547" i="4"/>
  <c r="F547" i="4"/>
  <c r="G547" i="4"/>
  <c r="H547" i="4"/>
  <c r="J547" i="4"/>
  <c r="K547" i="4"/>
  <c r="L547" i="4"/>
  <c r="M547" i="4"/>
  <c r="AN547" i="4"/>
  <c r="AX547" i="4"/>
  <c r="C548" i="4"/>
  <c r="D548" i="4"/>
  <c r="E548" i="4"/>
  <c r="F548" i="4"/>
  <c r="G548" i="4"/>
  <c r="H548" i="4"/>
  <c r="J548" i="4"/>
  <c r="K548" i="4"/>
  <c r="L548" i="4"/>
  <c r="M548" i="4"/>
  <c r="AN548" i="4"/>
  <c r="AX548" i="4"/>
  <c r="C549" i="4"/>
  <c r="D549" i="4"/>
  <c r="E549" i="4"/>
  <c r="F549" i="4"/>
  <c r="G549" i="4"/>
  <c r="H549" i="4"/>
  <c r="J549" i="4"/>
  <c r="K549" i="4"/>
  <c r="L549" i="4"/>
  <c r="M549" i="4"/>
  <c r="AN549" i="4"/>
  <c r="AX549" i="4"/>
  <c r="C550" i="4"/>
  <c r="D550" i="4"/>
  <c r="E550" i="4"/>
  <c r="F550" i="4"/>
  <c r="G550" i="4"/>
  <c r="H550" i="4"/>
  <c r="J550" i="4"/>
  <c r="K550" i="4"/>
  <c r="L550" i="4"/>
  <c r="M550" i="4"/>
  <c r="AN550" i="4"/>
  <c r="AX550" i="4"/>
  <c r="C551" i="4"/>
  <c r="D551" i="4"/>
  <c r="E551" i="4"/>
  <c r="F551" i="4"/>
  <c r="G551" i="4"/>
  <c r="H551" i="4"/>
  <c r="J551" i="4"/>
  <c r="K551" i="4"/>
  <c r="L551" i="4"/>
  <c r="M551" i="4"/>
  <c r="AN551" i="4"/>
  <c r="AX551" i="4"/>
  <c r="C552" i="4"/>
  <c r="D552" i="4"/>
  <c r="E552" i="4"/>
  <c r="F552" i="4"/>
  <c r="G552" i="4"/>
  <c r="H552" i="4"/>
  <c r="J552" i="4"/>
  <c r="K552" i="4"/>
  <c r="L552" i="4"/>
  <c r="M552" i="4"/>
  <c r="AN552" i="4"/>
  <c r="AX552" i="4"/>
  <c r="C553" i="4"/>
  <c r="D553" i="4"/>
  <c r="E553" i="4"/>
  <c r="F553" i="4"/>
  <c r="G553" i="4"/>
  <c r="H553" i="4"/>
  <c r="J553" i="4"/>
  <c r="K553" i="4"/>
  <c r="L553" i="4"/>
  <c r="M553" i="4"/>
  <c r="AN553" i="4"/>
  <c r="AX553" i="4"/>
  <c r="C554" i="4"/>
  <c r="D554" i="4"/>
  <c r="E554" i="4"/>
  <c r="F554" i="4"/>
  <c r="G554" i="4"/>
  <c r="H554" i="4"/>
  <c r="J554" i="4"/>
  <c r="K554" i="4"/>
  <c r="L554" i="4"/>
  <c r="M554" i="4"/>
  <c r="AN554" i="4"/>
  <c r="AX554" i="4"/>
  <c r="C555" i="4"/>
  <c r="D555" i="4"/>
  <c r="E555" i="4"/>
  <c r="F555" i="4"/>
  <c r="G555" i="4"/>
  <c r="H555" i="4"/>
  <c r="J555" i="4"/>
  <c r="K555" i="4"/>
  <c r="L555" i="4"/>
  <c r="M555" i="4"/>
  <c r="AN555" i="4"/>
  <c r="AX555" i="4"/>
  <c r="C556" i="4"/>
  <c r="D556" i="4"/>
  <c r="E556" i="4"/>
  <c r="F556" i="4"/>
  <c r="G556" i="4"/>
  <c r="H556" i="4"/>
  <c r="J556" i="4"/>
  <c r="K556" i="4"/>
  <c r="L556" i="4"/>
  <c r="M556" i="4"/>
  <c r="AN556" i="4"/>
  <c r="AX556" i="4"/>
  <c r="C557" i="4"/>
  <c r="D557" i="4"/>
  <c r="E557" i="4"/>
  <c r="F557" i="4"/>
  <c r="G557" i="4"/>
  <c r="H557" i="4"/>
  <c r="J557" i="4"/>
  <c r="K557" i="4"/>
  <c r="L557" i="4"/>
  <c r="M557" i="4"/>
  <c r="AN557" i="4"/>
  <c r="AX557" i="4"/>
  <c r="C558" i="4"/>
  <c r="D558" i="4"/>
  <c r="E558" i="4"/>
  <c r="F558" i="4"/>
  <c r="G558" i="4"/>
  <c r="H558" i="4"/>
  <c r="J558" i="4"/>
  <c r="K558" i="4"/>
  <c r="L558" i="4"/>
  <c r="M558" i="4"/>
  <c r="AN558" i="4"/>
  <c r="AX558" i="4"/>
  <c r="C559" i="4"/>
  <c r="D559" i="4"/>
  <c r="E559" i="4"/>
  <c r="F559" i="4"/>
  <c r="G559" i="4"/>
  <c r="H559" i="4"/>
  <c r="J559" i="4"/>
  <c r="K559" i="4"/>
  <c r="L559" i="4"/>
  <c r="M559" i="4"/>
  <c r="AN559" i="4"/>
  <c r="AX559" i="4"/>
  <c r="C560" i="4"/>
  <c r="D560" i="4"/>
  <c r="E560" i="4"/>
  <c r="F560" i="4"/>
  <c r="G560" i="4"/>
  <c r="H560" i="4"/>
  <c r="J560" i="4"/>
  <c r="K560" i="4"/>
  <c r="L560" i="4"/>
  <c r="M560" i="4"/>
  <c r="AN560" i="4"/>
  <c r="AX560" i="4"/>
  <c r="C561" i="4"/>
  <c r="D561" i="4"/>
  <c r="E561" i="4"/>
  <c r="F561" i="4"/>
  <c r="G561" i="4"/>
  <c r="H561" i="4"/>
  <c r="J561" i="4"/>
  <c r="K561" i="4"/>
  <c r="L561" i="4"/>
  <c r="M561" i="4"/>
  <c r="AN561" i="4"/>
  <c r="AX561" i="4"/>
  <c r="C562" i="4"/>
  <c r="D562" i="4"/>
  <c r="E562" i="4"/>
  <c r="F562" i="4"/>
  <c r="G562" i="4"/>
  <c r="H562" i="4"/>
  <c r="J562" i="4"/>
  <c r="K562" i="4"/>
  <c r="L562" i="4"/>
  <c r="M562" i="4"/>
  <c r="AN562" i="4"/>
  <c r="AX562" i="4"/>
  <c r="C563" i="4"/>
  <c r="D563" i="4"/>
  <c r="E563" i="4"/>
  <c r="F563" i="4"/>
  <c r="G563" i="4"/>
  <c r="H563" i="4"/>
  <c r="J563" i="4"/>
  <c r="K563" i="4"/>
  <c r="L563" i="4"/>
  <c r="M563" i="4"/>
  <c r="AN563" i="4"/>
  <c r="AX563" i="4"/>
  <c r="C564" i="4"/>
  <c r="D564" i="4"/>
  <c r="E564" i="4"/>
  <c r="F564" i="4"/>
  <c r="G564" i="4"/>
  <c r="H564" i="4"/>
  <c r="J564" i="4"/>
  <c r="K564" i="4"/>
  <c r="L564" i="4"/>
  <c r="M564" i="4"/>
  <c r="AN564" i="4"/>
  <c r="AX564" i="4"/>
  <c r="C565" i="4"/>
  <c r="D565" i="4"/>
  <c r="E565" i="4"/>
  <c r="F565" i="4"/>
  <c r="G565" i="4"/>
  <c r="H565" i="4"/>
  <c r="J565" i="4"/>
  <c r="K565" i="4"/>
  <c r="L565" i="4"/>
  <c r="M565" i="4"/>
  <c r="AN565" i="4"/>
  <c r="AX565" i="4"/>
  <c r="C566" i="4"/>
  <c r="D566" i="4"/>
  <c r="E566" i="4"/>
  <c r="F566" i="4"/>
  <c r="G566" i="4"/>
  <c r="H566" i="4"/>
  <c r="J566" i="4"/>
  <c r="K566" i="4"/>
  <c r="L566" i="4"/>
  <c r="M566" i="4"/>
  <c r="AN566" i="4"/>
  <c r="AX566" i="4"/>
  <c r="C567" i="4"/>
  <c r="D567" i="4"/>
  <c r="E567" i="4"/>
  <c r="F567" i="4"/>
  <c r="G567" i="4"/>
  <c r="H567" i="4"/>
  <c r="J567" i="4"/>
  <c r="K567" i="4"/>
  <c r="L567" i="4"/>
  <c r="M567" i="4"/>
  <c r="AN567" i="4"/>
  <c r="AX567" i="4"/>
  <c r="C568" i="4"/>
  <c r="D568" i="4"/>
  <c r="E568" i="4"/>
  <c r="F568" i="4"/>
  <c r="G568" i="4"/>
  <c r="H568" i="4"/>
  <c r="J568" i="4"/>
  <c r="K568" i="4"/>
  <c r="L568" i="4"/>
  <c r="M568" i="4"/>
  <c r="AN568" i="4"/>
  <c r="AX568" i="4"/>
  <c r="C569" i="4"/>
  <c r="D569" i="4"/>
  <c r="E569" i="4"/>
  <c r="F569" i="4"/>
  <c r="G569" i="4"/>
  <c r="H569" i="4"/>
  <c r="J569" i="4"/>
  <c r="K569" i="4"/>
  <c r="L569" i="4"/>
  <c r="M569" i="4"/>
  <c r="AN569" i="4"/>
  <c r="AX569" i="4"/>
  <c r="C570" i="4"/>
  <c r="D570" i="4"/>
  <c r="E570" i="4"/>
  <c r="F570" i="4"/>
  <c r="G570" i="4"/>
  <c r="H570" i="4"/>
  <c r="J570" i="4"/>
  <c r="K570" i="4"/>
  <c r="L570" i="4"/>
  <c r="M570" i="4"/>
  <c r="AN570" i="4"/>
  <c r="AX570" i="4"/>
  <c r="C571" i="4"/>
  <c r="D571" i="4"/>
  <c r="E571" i="4"/>
  <c r="F571" i="4"/>
  <c r="G571" i="4"/>
  <c r="H571" i="4"/>
  <c r="J571" i="4"/>
  <c r="K571" i="4"/>
  <c r="L571" i="4"/>
  <c r="M571" i="4"/>
  <c r="AN571" i="4"/>
  <c r="AX571" i="4"/>
  <c r="C572" i="4"/>
  <c r="D572" i="4"/>
  <c r="E572" i="4"/>
  <c r="F572" i="4"/>
  <c r="G572" i="4"/>
  <c r="H572" i="4"/>
  <c r="J572" i="4"/>
  <c r="K572" i="4"/>
  <c r="L572" i="4"/>
  <c r="M572" i="4"/>
  <c r="AN572" i="4"/>
  <c r="AX572" i="4"/>
  <c r="C573" i="4"/>
  <c r="D573" i="4"/>
  <c r="E573" i="4"/>
  <c r="F573" i="4"/>
  <c r="G573" i="4"/>
  <c r="H573" i="4"/>
  <c r="J573" i="4"/>
  <c r="K573" i="4"/>
  <c r="L573" i="4"/>
  <c r="M573" i="4"/>
  <c r="AN573" i="4"/>
  <c r="AX573" i="4"/>
  <c r="C574" i="4"/>
  <c r="D574" i="4"/>
  <c r="E574" i="4"/>
  <c r="F574" i="4"/>
  <c r="G574" i="4"/>
  <c r="H574" i="4"/>
  <c r="J574" i="4"/>
  <c r="K574" i="4"/>
  <c r="L574" i="4"/>
  <c r="M574" i="4"/>
  <c r="AN574" i="4"/>
  <c r="AX574" i="4"/>
  <c r="C575" i="4"/>
  <c r="D575" i="4"/>
  <c r="E575" i="4"/>
  <c r="F575" i="4"/>
  <c r="G575" i="4"/>
  <c r="H575" i="4"/>
  <c r="J575" i="4"/>
  <c r="K575" i="4"/>
  <c r="L575" i="4"/>
  <c r="M575" i="4"/>
  <c r="AN575" i="4"/>
  <c r="AX575" i="4"/>
  <c r="C576" i="4"/>
  <c r="D576" i="4"/>
  <c r="E576" i="4"/>
  <c r="F576" i="4"/>
  <c r="G576" i="4"/>
  <c r="H576" i="4"/>
  <c r="J576" i="4"/>
  <c r="K576" i="4"/>
  <c r="L576" i="4"/>
  <c r="M576" i="4"/>
  <c r="AN576" i="4"/>
  <c r="AX576" i="4"/>
  <c r="C577" i="4"/>
  <c r="D577" i="4"/>
  <c r="E577" i="4"/>
  <c r="F577" i="4"/>
  <c r="G577" i="4"/>
  <c r="H577" i="4"/>
  <c r="J577" i="4"/>
  <c r="K577" i="4"/>
  <c r="L577" i="4"/>
  <c r="M577" i="4"/>
  <c r="AN577" i="4"/>
  <c r="AX577" i="4"/>
  <c r="C578" i="4"/>
  <c r="D578" i="4"/>
  <c r="E578" i="4"/>
  <c r="F578" i="4"/>
  <c r="G578" i="4"/>
  <c r="H578" i="4"/>
  <c r="J578" i="4"/>
  <c r="K578" i="4"/>
  <c r="L578" i="4"/>
  <c r="M578" i="4"/>
  <c r="AN578" i="4"/>
  <c r="AX578" i="4"/>
  <c r="C579" i="4"/>
  <c r="D579" i="4"/>
  <c r="E579" i="4"/>
  <c r="F579" i="4"/>
  <c r="G579" i="4"/>
  <c r="H579" i="4"/>
  <c r="J579" i="4"/>
  <c r="K579" i="4"/>
  <c r="L579" i="4"/>
  <c r="M579" i="4"/>
  <c r="AN579" i="4"/>
  <c r="AX579" i="4"/>
  <c r="C580" i="4"/>
  <c r="D580" i="4"/>
  <c r="E580" i="4"/>
  <c r="F580" i="4"/>
  <c r="G580" i="4"/>
  <c r="H580" i="4"/>
  <c r="J580" i="4"/>
  <c r="K580" i="4"/>
  <c r="L580" i="4"/>
  <c r="M580" i="4"/>
  <c r="AN580" i="4"/>
  <c r="AX580" i="4"/>
  <c r="C581" i="4"/>
  <c r="D581" i="4"/>
  <c r="E581" i="4"/>
  <c r="F581" i="4"/>
  <c r="G581" i="4"/>
  <c r="H581" i="4"/>
  <c r="J581" i="4"/>
  <c r="K581" i="4"/>
  <c r="L581" i="4"/>
  <c r="M581" i="4"/>
  <c r="AN581" i="4"/>
  <c r="AX581" i="4"/>
  <c r="C582" i="4"/>
  <c r="D582" i="4"/>
  <c r="E582" i="4"/>
  <c r="F582" i="4"/>
  <c r="G582" i="4"/>
  <c r="H582" i="4"/>
  <c r="J582" i="4"/>
  <c r="K582" i="4"/>
  <c r="L582" i="4"/>
  <c r="M582" i="4"/>
  <c r="AN582" i="4"/>
  <c r="AX582" i="4"/>
  <c r="C583" i="4"/>
  <c r="D583" i="4"/>
  <c r="E583" i="4"/>
  <c r="F583" i="4"/>
  <c r="G583" i="4"/>
  <c r="H583" i="4"/>
  <c r="J583" i="4"/>
  <c r="K583" i="4"/>
  <c r="L583" i="4"/>
  <c r="M583" i="4"/>
  <c r="AN583" i="4"/>
  <c r="AX583" i="4"/>
  <c r="C584" i="4"/>
  <c r="D584" i="4"/>
  <c r="E584" i="4"/>
  <c r="F584" i="4"/>
  <c r="G584" i="4"/>
  <c r="H584" i="4"/>
  <c r="J584" i="4"/>
  <c r="K584" i="4"/>
  <c r="L584" i="4"/>
  <c r="M584" i="4"/>
  <c r="AN584" i="4"/>
  <c r="AX584" i="4"/>
  <c r="C585" i="4"/>
  <c r="D585" i="4"/>
  <c r="E585" i="4"/>
  <c r="F585" i="4"/>
  <c r="G585" i="4"/>
  <c r="H585" i="4"/>
  <c r="J585" i="4"/>
  <c r="K585" i="4"/>
  <c r="L585" i="4"/>
  <c r="M585" i="4"/>
  <c r="AN585" i="4"/>
  <c r="AX585" i="4"/>
  <c r="C586" i="4"/>
  <c r="D586" i="4"/>
  <c r="E586" i="4"/>
  <c r="F586" i="4"/>
  <c r="G586" i="4"/>
  <c r="H586" i="4"/>
  <c r="J586" i="4"/>
  <c r="K586" i="4"/>
  <c r="L586" i="4"/>
  <c r="M586" i="4"/>
  <c r="AN586" i="4"/>
  <c r="AX586" i="4"/>
  <c r="C587" i="4"/>
  <c r="D587" i="4"/>
  <c r="E587" i="4"/>
  <c r="F587" i="4"/>
  <c r="G587" i="4"/>
  <c r="H587" i="4"/>
  <c r="J587" i="4"/>
  <c r="K587" i="4"/>
  <c r="L587" i="4"/>
  <c r="M587" i="4"/>
  <c r="AN587" i="4"/>
  <c r="AX587" i="4"/>
  <c r="C588" i="4"/>
  <c r="D588" i="4"/>
  <c r="E588" i="4"/>
  <c r="F588" i="4"/>
  <c r="G588" i="4"/>
  <c r="H588" i="4"/>
  <c r="J588" i="4"/>
  <c r="K588" i="4"/>
  <c r="L588" i="4"/>
  <c r="M588" i="4"/>
  <c r="AN588" i="4"/>
  <c r="AX588" i="4"/>
  <c r="C589" i="4"/>
  <c r="D589" i="4"/>
  <c r="E589" i="4"/>
  <c r="F589" i="4"/>
  <c r="G589" i="4"/>
  <c r="H589" i="4"/>
  <c r="J589" i="4"/>
  <c r="K589" i="4"/>
  <c r="L589" i="4"/>
  <c r="M589" i="4"/>
  <c r="AN589" i="4"/>
  <c r="AX589" i="4"/>
  <c r="C590" i="4"/>
  <c r="D590" i="4"/>
  <c r="E590" i="4"/>
  <c r="F590" i="4"/>
  <c r="G590" i="4"/>
  <c r="H590" i="4"/>
  <c r="J590" i="4"/>
  <c r="K590" i="4"/>
  <c r="L590" i="4"/>
  <c r="M590" i="4"/>
  <c r="AN590" i="4"/>
  <c r="AX590" i="4"/>
  <c r="C591" i="4"/>
  <c r="D591" i="4"/>
  <c r="E591" i="4"/>
  <c r="F591" i="4"/>
  <c r="G591" i="4"/>
  <c r="H591" i="4"/>
  <c r="J591" i="4"/>
  <c r="K591" i="4"/>
  <c r="L591" i="4"/>
  <c r="M591" i="4"/>
  <c r="AN591" i="4"/>
  <c r="AX591" i="4"/>
  <c r="C592" i="4"/>
  <c r="D592" i="4"/>
  <c r="E592" i="4"/>
  <c r="F592" i="4"/>
  <c r="G592" i="4"/>
  <c r="H592" i="4"/>
  <c r="J592" i="4"/>
  <c r="K592" i="4"/>
  <c r="L592" i="4"/>
  <c r="M592" i="4"/>
  <c r="AN592" i="4"/>
  <c r="AX592" i="4"/>
  <c r="C593" i="4"/>
  <c r="D593" i="4"/>
  <c r="E593" i="4"/>
  <c r="F593" i="4"/>
  <c r="G593" i="4"/>
  <c r="H593" i="4"/>
  <c r="J593" i="4"/>
  <c r="K593" i="4"/>
  <c r="L593" i="4"/>
  <c r="M593" i="4"/>
  <c r="AN593" i="4"/>
  <c r="AX593" i="4"/>
  <c r="C594" i="4"/>
  <c r="D594" i="4"/>
  <c r="E594" i="4"/>
  <c r="F594" i="4"/>
  <c r="G594" i="4"/>
  <c r="H594" i="4"/>
  <c r="J594" i="4"/>
  <c r="K594" i="4"/>
  <c r="L594" i="4"/>
  <c r="M594" i="4"/>
  <c r="AN594" i="4"/>
  <c r="AX594" i="4"/>
  <c r="C595" i="4"/>
  <c r="D595" i="4"/>
  <c r="E595" i="4"/>
  <c r="F595" i="4"/>
  <c r="G595" i="4"/>
  <c r="H595" i="4"/>
  <c r="J595" i="4"/>
  <c r="K595" i="4"/>
  <c r="L595" i="4"/>
  <c r="M595" i="4"/>
  <c r="AN595" i="4"/>
  <c r="AX595" i="4"/>
  <c r="C596" i="4"/>
  <c r="D596" i="4"/>
  <c r="E596" i="4"/>
  <c r="F596" i="4"/>
  <c r="G596" i="4"/>
  <c r="H596" i="4"/>
  <c r="J596" i="4"/>
  <c r="K596" i="4"/>
  <c r="L596" i="4"/>
  <c r="M596" i="4"/>
  <c r="AN596" i="4"/>
  <c r="AX596" i="4"/>
  <c r="C597" i="4"/>
  <c r="D597" i="4"/>
  <c r="E597" i="4"/>
  <c r="F597" i="4"/>
  <c r="G597" i="4"/>
  <c r="H597" i="4"/>
  <c r="J597" i="4"/>
  <c r="K597" i="4"/>
  <c r="L597" i="4"/>
  <c r="M597" i="4"/>
  <c r="AN597" i="4"/>
  <c r="AX597" i="4"/>
  <c r="C598" i="4"/>
  <c r="D598" i="4"/>
  <c r="E598" i="4"/>
  <c r="F598" i="4"/>
  <c r="G598" i="4"/>
  <c r="H598" i="4"/>
  <c r="J598" i="4"/>
  <c r="K598" i="4"/>
  <c r="L598" i="4"/>
  <c r="M598" i="4"/>
  <c r="AN598" i="4"/>
  <c r="AX598" i="4"/>
  <c r="C599" i="4"/>
  <c r="D599" i="4"/>
  <c r="E599" i="4"/>
  <c r="F599" i="4"/>
  <c r="G599" i="4"/>
  <c r="H599" i="4"/>
  <c r="J599" i="4"/>
  <c r="K599" i="4"/>
  <c r="L599" i="4"/>
  <c r="M599" i="4"/>
  <c r="AN599" i="4"/>
  <c r="AX599" i="4"/>
  <c r="C600" i="4"/>
  <c r="D600" i="4"/>
  <c r="E600" i="4"/>
  <c r="F600" i="4"/>
  <c r="G600" i="4"/>
  <c r="H600" i="4"/>
  <c r="J600" i="4"/>
  <c r="K600" i="4"/>
  <c r="L600" i="4"/>
  <c r="M600" i="4"/>
  <c r="AN600" i="4"/>
  <c r="AX600" i="4"/>
  <c r="C601" i="4"/>
  <c r="D601" i="4"/>
  <c r="E601" i="4"/>
  <c r="F601" i="4"/>
  <c r="G601" i="4"/>
  <c r="H601" i="4"/>
  <c r="J601" i="4"/>
  <c r="K601" i="4"/>
  <c r="L601" i="4"/>
  <c r="M601" i="4"/>
  <c r="AN601" i="4"/>
  <c r="AX601" i="4"/>
  <c r="C602" i="4"/>
  <c r="D602" i="4"/>
  <c r="E602" i="4"/>
  <c r="F602" i="4"/>
  <c r="G602" i="4"/>
  <c r="H602" i="4"/>
  <c r="J602" i="4"/>
  <c r="K602" i="4"/>
  <c r="L602" i="4"/>
  <c r="M602" i="4"/>
  <c r="AN602" i="4"/>
  <c r="AX602" i="4"/>
  <c r="C603" i="4"/>
  <c r="D603" i="4"/>
  <c r="E603" i="4"/>
  <c r="F603" i="4"/>
  <c r="G603" i="4"/>
  <c r="H603" i="4"/>
  <c r="J603" i="4"/>
  <c r="K603" i="4"/>
  <c r="L603" i="4"/>
  <c r="M603" i="4"/>
  <c r="AN603" i="4"/>
  <c r="AX603" i="4"/>
  <c r="C604" i="4"/>
  <c r="D604" i="4"/>
  <c r="E604" i="4"/>
  <c r="F604" i="4"/>
  <c r="G604" i="4"/>
  <c r="H604" i="4"/>
  <c r="J604" i="4"/>
  <c r="K604" i="4"/>
  <c r="L604" i="4"/>
  <c r="M604" i="4"/>
  <c r="AN604" i="4"/>
  <c r="AX604" i="4"/>
  <c r="C605" i="4"/>
  <c r="D605" i="4"/>
  <c r="E605" i="4"/>
  <c r="F605" i="4"/>
  <c r="G605" i="4"/>
  <c r="H605" i="4"/>
  <c r="J605" i="4"/>
  <c r="K605" i="4"/>
  <c r="L605" i="4"/>
  <c r="M605" i="4"/>
  <c r="AN605" i="4"/>
  <c r="AX605" i="4"/>
  <c r="C606" i="4"/>
  <c r="D606" i="4"/>
  <c r="E606" i="4"/>
  <c r="F606" i="4"/>
  <c r="G606" i="4"/>
  <c r="H606" i="4"/>
  <c r="J606" i="4"/>
  <c r="K606" i="4"/>
  <c r="L606" i="4"/>
  <c r="M606" i="4"/>
  <c r="AN606" i="4"/>
  <c r="AX606" i="4"/>
  <c r="C607" i="4"/>
  <c r="D607" i="4"/>
  <c r="E607" i="4"/>
  <c r="F607" i="4"/>
  <c r="G607" i="4"/>
  <c r="H607" i="4"/>
  <c r="J607" i="4"/>
  <c r="K607" i="4"/>
  <c r="L607" i="4"/>
  <c r="M607" i="4"/>
  <c r="AN607" i="4"/>
  <c r="AX607" i="4"/>
  <c r="C608" i="4"/>
  <c r="D608" i="4"/>
  <c r="E608" i="4"/>
  <c r="F608" i="4"/>
  <c r="G608" i="4"/>
  <c r="H608" i="4"/>
  <c r="J608" i="4"/>
  <c r="K608" i="4"/>
  <c r="L608" i="4"/>
  <c r="M608" i="4"/>
  <c r="AN608" i="4"/>
  <c r="AX608" i="4"/>
  <c r="C609" i="4"/>
  <c r="D609" i="4"/>
  <c r="E609" i="4"/>
  <c r="F609" i="4"/>
  <c r="G609" i="4"/>
  <c r="H609" i="4"/>
  <c r="J609" i="4"/>
  <c r="K609" i="4"/>
  <c r="L609" i="4"/>
  <c r="M609" i="4"/>
  <c r="AN609" i="4"/>
  <c r="AX609" i="4"/>
  <c r="C610" i="4"/>
  <c r="D610" i="4"/>
  <c r="E610" i="4"/>
  <c r="F610" i="4"/>
  <c r="G610" i="4"/>
  <c r="H610" i="4"/>
  <c r="J610" i="4"/>
  <c r="K610" i="4"/>
  <c r="L610" i="4"/>
  <c r="M610" i="4"/>
  <c r="AN610" i="4"/>
  <c r="AX610" i="4"/>
  <c r="C611" i="4"/>
  <c r="D611" i="4"/>
  <c r="E611" i="4"/>
  <c r="F611" i="4"/>
  <c r="G611" i="4"/>
  <c r="H611" i="4"/>
  <c r="J611" i="4"/>
  <c r="K611" i="4"/>
  <c r="L611" i="4"/>
  <c r="M611" i="4"/>
  <c r="AN611" i="4"/>
  <c r="AX611" i="4"/>
  <c r="C612" i="4"/>
  <c r="D612" i="4"/>
  <c r="E612" i="4"/>
  <c r="F612" i="4"/>
  <c r="G612" i="4"/>
  <c r="H612" i="4"/>
  <c r="J612" i="4"/>
  <c r="K612" i="4"/>
  <c r="L612" i="4"/>
  <c r="M612" i="4"/>
  <c r="AN612" i="4"/>
  <c r="AX612" i="4"/>
  <c r="C613" i="4"/>
  <c r="D613" i="4"/>
  <c r="E613" i="4"/>
  <c r="F613" i="4"/>
  <c r="G613" i="4"/>
  <c r="H613" i="4"/>
  <c r="J613" i="4"/>
  <c r="K613" i="4"/>
  <c r="L613" i="4"/>
  <c r="M613" i="4"/>
  <c r="AN613" i="4"/>
  <c r="AX613" i="4"/>
  <c r="C614" i="4"/>
  <c r="D614" i="4"/>
  <c r="E614" i="4"/>
  <c r="F614" i="4"/>
  <c r="G614" i="4"/>
  <c r="H614" i="4"/>
  <c r="J614" i="4"/>
  <c r="K614" i="4"/>
  <c r="L614" i="4"/>
  <c r="M614" i="4"/>
  <c r="AN614" i="4"/>
  <c r="AX614" i="4"/>
  <c r="C615" i="4"/>
  <c r="D615" i="4"/>
  <c r="E615" i="4"/>
  <c r="F615" i="4"/>
  <c r="G615" i="4"/>
  <c r="H615" i="4"/>
  <c r="J615" i="4"/>
  <c r="K615" i="4"/>
  <c r="L615" i="4"/>
  <c r="M615" i="4"/>
  <c r="AN615" i="4"/>
  <c r="AX615" i="4"/>
  <c r="C616" i="4"/>
  <c r="D616" i="4"/>
  <c r="E616" i="4"/>
  <c r="F616" i="4"/>
  <c r="G616" i="4"/>
  <c r="H616" i="4"/>
  <c r="J616" i="4"/>
  <c r="K616" i="4"/>
  <c r="L616" i="4"/>
  <c r="M616" i="4"/>
  <c r="AN616" i="4"/>
  <c r="AX616" i="4"/>
  <c r="C617" i="4"/>
  <c r="D617" i="4"/>
  <c r="E617" i="4"/>
  <c r="F617" i="4"/>
  <c r="G617" i="4"/>
  <c r="H617" i="4"/>
  <c r="J617" i="4"/>
  <c r="K617" i="4"/>
  <c r="L617" i="4"/>
  <c r="M617" i="4"/>
  <c r="AN617" i="4"/>
  <c r="AX617" i="4"/>
  <c r="C618" i="4"/>
  <c r="D618" i="4"/>
  <c r="E618" i="4"/>
  <c r="F618" i="4"/>
  <c r="G618" i="4"/>
  <c r="H618" i="4"/>
  <c r="J618" i="4"/>
  <c r="K618" i="4"/>
  <c r="L618" i="4"/>
  <c r="M618" i="4"/>
  <c r="AN618" i="4"/>
  <c r="AX618" i="4"/>
  <c r="C619" i="4"/>
  <c r="D619" i="4"/>
  <c r="E619" i="4"/>
  <c r="F619" i="4"/>
  <c r="G619" i="4"/>
  <c r="H619" i="4"/>
  <c r="J619" i="4"/>
  <c r="K619" i="4"/>
  <c r="L619" i="4"/>
  <c r="M619" i="4"/>
  <c r="AN619" i="4"/>
  <c r="AX619" i="4"/>
  <c r="C620" i="4"/>
  <c r="D620" i="4"/>
  <c r="E620" i="4"/>
  <c r="F620" i="4"/>
  <c r="G620" i="4"/>
  <c r="H620" i="4"/>
  <c r="J620" i="4"/>
  <c r="K620" i="4"/>
  <c r="L620" i="4"/>
  <c r="M620" i="4"/>
  <c r="AN620" i="4"/>
  <c r="AX620" i="4"/>
  <c r="C621" i="4"/>
  <c r="D621" i="4"/>
  <c r="E621" i="4"/>
  <c r="F621" i="4"/>
  <c r="G621" i="4"/>
  <c r="H621" i="4"/>
  <c r="J621" i="4"/>
  <c r="K621" i="4"/>
  <c r="L621" i="4"/>
  <c r="M621" i="4"/>
  <c r="AN621" i="4"/>
  <c r="AX621" i="4"/>
  <c r="C622" i="4"/>
  <c r="D622" i="4"/>
  <c r="E622" i="4"/>
  <c r="F622" i="4"/>
  <c r="G622" i="4"/>
  <c r="H622" i="4"/>
  <c r="J622" i="4"/>
  <c r="K622" i="4"/>
  <c r="L622" i="4"/>
  <c r="M622" i="4"/>
  <c r="AN622" i="4"/>
  <c r="AX622" i="4"/>
  <c r="C623" i="4"/>
  <c r="D623" i="4"/>
  <c r="E623" i="4"/>
  <c r="F623" i="4"/>
  <c r="G623" i="4"/>
  <c r="H623" i="4"/>
  <c r="J623" i="4"/>
  <c r="K623" i="4"/>
  <c r="L623" i="4"/>
  <c r="M623" i="4"/>
  <c r="AN623" i="4"/>
  <c r="AX623" i="4"/>
  <c r="C624" i="4"/>
  <c r="D624" i="4"/>
  <c r="E624" i="4"/>
  <c r="F624" i="4"/>
  <c r="G624" i="4"/>
  <c r="H624" i="4"/>
  <c r="J624" i="4"/>
  <c r="K624" i="4"/>
  <c r="L624" i="4"/>
  <c r="M624" i="4"/>
  <c r="AN624" i="4"/>
  <c r="AX624" i="4"/>
  <c r="C625" i="4"/>
  <c r="D625" i="4"/>
  <c r="E625" i="4"/>
  <c r="F625" i="4"/>
  <c r="G625" i="4"/>
  <c r="H625" i="4"/>
  <c r="J625" i="4"/>
  <c r="K625" i="4"/>
  <c r="L625" i="4"/>
  <c r="M625" i="4"/>
  <c r="AN625" i="4"/>
  <c r="AX625" i="4"/>
  <c r="C626" i="4"/>
  <c r="D626" i="4"/>
  <c r="E626" i="4"/>
  <c r="F626" i="4"/>
  <c r="G626" i="4"/>
  <c r="H626" i="4"/>
  <c r="J626" i="4"/>
  <c r="K626" i="4"/>
  <c r="L626" i="4"/>
  <c r="M626" i="4"/>
  <c r="AN626" i="4"/>
  <c r="AX626" i="4"/>
  <c r="C627" i="4"/>
  <c r="D627" i="4"/>
  <c r="E627" i="4"/>
  <c r="F627" i="4"/>
  <c r="G627" i="4"/>
  <c r="H627" i="4"/>
  <c r="J627" i="4"/>
  <c r="K627" i="4"/>
  <c r="L627" i="4"/>
  <c r="M627" i="4"/>
  <c r="AN627" i="4"/>
  <c r="AX627" i="4"/>
  <c r="C628" i="4"/>
  <c r="D628" i="4"/>
  <c r="E628" i="4"/>
  <c r="F628" i="4"/>
  <c r="G628" i="4"/>
  <c r="H628" i="4"/>
  <c r="J628" i="4"/>
  <c r="K628" i="4"/>
  <c r="L628" i="4"/>
  <c r="M628" i="4"/>
  <c r="AN628" i="4"/>
  <c r="AX628" i="4"/>
  <c r="C629" i="4"/>
  <c r="D629" i="4"/>
  <c r="E629" i="4"/>
  <c r="F629" i="4"/>
  <c r="G629" i="4"/>
  <c r="H629" i="4"/>
  <c r="J629" i="4"/>
  <c r="K629" i="4"/>
  <c r="L629" i="4"/>
  <c r="M629" i="4"/>
  <c r="AN629" i="4"/>
  <c r="AX629" i="4"/>
  <c r="C630" i="4"/>
  <c r="D630" i="4"/>
  <c r="E630" i="4"/>
  <c r="F630" i="4"/>
  <c r="G630" i="4"/>
  <c r="H630" i="4"/>
  <c r="J630" i="4"/>
  <c r="K630" i="4"/>
  <c r="L630" i="4"/>
  <c r="M630" i="4"/>
  <c r="AN630" i="4"/>
  <c r="AX630" i="4"/>
  <c r="C631" i="4"/>
  <c r="D631" i="4"/>
  <c r="E631" i="4"/>
  <c r="F631" i="4"/>
  <c r="G631" i="4"/>
  <c r="H631" i="4"/>
  <c r="J631" i="4"/>
  <c r="K631" i="4"/>
  <c r="L631" i="4"/>
  <c r="M631" i="4"/>
  <c r="AN631" i="4"/>
  <c r="AX631" i="4"/>
  <c r="C632" i="4"/>
  <c r="D632" i="4"/>
  <c r="E632" i="4"/>
  <c r="F632" i="4"/>
  <c r="G632" i="4"/>
  <c r="H632" i="4"/>
  <c r="J632" i="4"/>
  <c r="K632" i="4"/>
  <c r="L632" i="4"/>
  <c r="M632" i="4"/>
  <c r="AN632" i="4"/>
  <c r="AX632" i="4"/>
  <c r="C633" i="4"/>
  <c r="D633" i="4"/>
  <c r="E633" i="4"/>
  <c r="F633" i="4"/>
  <c r="G633" i="4"/>
  <c r="H633" i="4"/>
  <c r="J633" i="4"/>
  <c r="K633" i="4"/>
  <c r="L633" i="4"/>
  <c r="M633" i="4"/>
  <c r="AN633" i="4"/>
  <c r="AX633" i="4"/>
  <c r="C634" i="4"/>
  <c r="D634" i="4"/>
  <c r="E634" i="4"/>
  <c r="F634" i="4"/>
  <c r="G634" i="4"/>
  <c r="H634" i="4"/>
  <c r="J634" i="4"/>
  <c r="K634" i="4"/>
  <c r="L634" i="4"/>
  <c r="M634" i="4"/>
  <c r="AN634" i="4"/>
  <c r="AX634" i="4"/>
  <c r="C635" i="4"/>
  <c r="D635" i="4"/>
  <c r="E635" i="4"/>
  <c r="F635" i="4"/>
  <c r="G635" i="4"/>
  <c r="H635" i="4"/>
  <c r="J635" i="4"/>
  <c r="K635" i="4"/>
  <c r="L635" i="4"/>
  <c r="M635" i="4"/>
  <c r="AN635" i="4"/>
  <c r="AX635" i="4"/>
  <c r="C636" i="4"/>
  <c r="D636" i="4"/>
  <c r="E636" i="4"/>
  <c r="F636" i="4"/>
  <c r="G636" i="4"/>
  <c r="H636" i="4"/>
  <c r="J636" i="4"/>
  <c r="K636" i="4"/>
  <c r="L636" i="4"/>
  <c r="M636" i="4"/>
  <c r="AN636" i="4"/>
  <c r="AX636" i="4"/>
  <c r="C637" i="4"/>
  <c r="D637" i="4"/>
  <c r="E637" i="4"/>
  <c r="F637" i="4"/>
  <c r="G637" i="4"/>
  <c r="H637" i="4"/>
  <c r="J637" i="4"/>
  <c r="K637" i="4"/>
  <c r="L637" i="4"/>
  <c r="M637" i="4"/>
  <c r="AN637" i="4"/>
  <c r="AX637" i="4"/>
  <c r="C638" i="4"/>
  <c r="D638" i="4"/>
  <c r="E638" i="4"/>
  <c r="F638" i="4"/>
  <c r="G638" i="4"/>
  <c r="H638" i="4"/>
  <c r="J638" i="4"/>
  <c r="K638" i="4"/>
  <c r="L638" i="4"/>
  <c r="M638" i="4"/>
  <c r="AN638" i="4"/>
  <c r="AX638" i="4"/>
  <c r="C639" i="4"/>
  <c r="D639" i="4"/>
  <c r="E639" i="4"/>
  <c r="F639" i="4"/>
  <c r="G639" i="4"/>
  <c r="H639" i="4"/>
  <c r="J639" i="4"/>
  <c r="K639" i="4"/>
  <c r="L639" i="4"/>
  <c r="M639" i="4"/>
  <c r="AN639" i="4"/>
  <c r="AX639" i="4"/>
  <c r="C640" i="4"/>
  <c r="D640" i="4"/>
  <c r="E640" i="4"/>
  <c r="F640" i="4"/>
  <c r="G640" i="4"/>
  <c r="H640" i="4"/>
  <c r="J640" i="4"/>
  <c r="K640" i="4"/>
  <c r="L640" i="4"/>
  <c r="M640" i="4"/>
  <c r="AN640" i="4"/>
  <c r="AX640" i="4"/>
  <c r="C641" i="4"/>
  <c r="D641" i="4"/>
  <c r="E641" i="4"/>
  <c r="F641" i="4"/>
  <c r="G641" i="4"/>
  <c r="H641" i="4"/>
  <c r="J641" i="4"/>
  <c r="K641" i="4"/>
  <c r="L641" i="4"/>
  <c r="M641" i="4"/>
  <c r="AN641" i="4"/>
  <c r="AX641" i="4"/>
  <c r="C642" i="4"/>
  <c r="D642" i="4"/>
  <c r="E642" i="4"/>
  <c r="F642" i="4"/>
  <c r="G642" i="4"/>
  <c r="H642" i="4"/>
  <c r="J642" i="4"/>
  <c r="K642" i="4"/>
  <c r="L642" i="4"/>
  <c r="M642" i="4"/>
  <c r="AN642" i="4"/>
  <c r="AX642" i="4"/>
  <c r="C643" i="4"/>
  <c r="D643" i="4"/>
  <c r="E643" i="4"/>
  <c r="F643" i="4"/>
  <c r="G643" i="4"/>
  <c r="H643" i="4"/>
  <c r="J643" i="4"/>
  <c r="K643" i="4"/>
  <c r="L643" i="4"/>
  <c r="M643" i="4"/>
  <c r="AN643" i="4"/>
  <c r="AX643" i="4"/>
  <c r="C644" i="4"/>
  <c r="D644" i="4"/>
  <c r="E644" i="4"/>
  <c r="F644" i="4"/>
  <c r="G644" i="4"/>
  <c r="H644" i="4"/>
  <c r="J644" i="4"/>
  <c r="K644" i="4"/>
  <c r="L644" i="4"/>
  <c r="M644" i="4"/>
  <c r="AN644" i="4"/>
  <c r="AX644" i="4"/>
  <c r="C645" i="4"/>
  <c r="D645" i="4"/>
  <c r="E645" i="4"/>
  <c r="F645" i="4"/>
  <c r="G645" i="4"/>
  <c r="H645" i="4"/>
  <c r="J645" i="4"/>
  <c r="K645" i="4"/>
  <c r="L645" i="4"/>
  <c r="M645" i="4"/>
  <c r="AN645" i="4"/>
  <c r="AX645" i="4"/>
  <c r="C646" i="4"/>
  <c r="D646" i="4"/>
  <c r="E646" i="4"/>
  <c r="F646" i="4"/>
  <c r="G646" i="4"/>
  <c r="H646" i="4"/>
  <c r="J646" i="4"/>
  <c r="K646" i="4"/>
  <c r="L646" i="4"/>
  <c r="M646" i="4"/>
  <c r="AN646" i="4"/>
  <c r="AX646" i="4"/>
  <c r="C647" i="4"/>
  <c r="D647" i="4"/>
  <c r="E647" i="4"/>
  <c r="F647" i="4"/>
  <c r="G647" i="4"/>
  <c r="H647" i="4"/>
  <c r="J647" i="4"/>
  <c r="K647" i="4"/>
  <c r="L647" i="4"/>
  <c r="M647" i="4"/>
  <c r="AN647" i="4"/>
  <c r="AX647" i="4"/>
  <c r="C648" i="4"/>
  <c r="D648" i="4"/>
  <c r="E648" i="4"/>
  <c r="F648" i="4"/>
  <c r="G648" i="4"/>
  <c r="H648" i="4"/>
  <c r="J648" i="4"/>
  <c r="K648" i="4"/>
  <c r="L648" i="4"/>
  <c r="M648" i="4"/>
  <c r="AN648" i="4"/>
  <c r="AX648" i="4"/>
  <c r="C649" i="4"/>
  <c r="D649" i="4"/>
  <c r="E649" i="4"/>
  <c r="F649" i="4"/>
  <c r="G649" i="4"/>
  <c r="H649" i="4"/>
  <c r="J649" i="4"/>
  <c r="K649" i="4"/>
  <c r="L649" i="4"/>
  <c r="M649" i="4"/>
  <c r="AN649" i="4"/>
  <c r="AX649" i="4"/>
  <c r="C650" i="4"/>
  <c r="D650" i="4"/>
  <c r="E650" i="4"/>
  <c r="F650" i="4"/>
  <c r="G650" i="4"/>
  <c r="H650" i="4"/>
  <c r="J650" i="4"/>
  <c r="K650" i="4"/>
  <c r="L650" i="4"/>
  <c r="M650" i="4"/>
  <c r="AN650" i="4"/>
  <c r="AX650" i="4"/>
  <c r="C651" i="4"/>
  <c r="D651" i="4"/>
  <c r="E651" i="4"/>
  <c r="F651" i="4"/>
  <c r="G651" i="4"/>
  <c r="H651" i="4"/>
  <c r="J651" i="4"/>
  <c r="K651" i="4"/>
  <c r="L651" i="4"/>
  <c r="M651" i="4"/>
  <c r="AN651" i="4"/>
  <c r="AX651" i="4"/>
  <c r="C652" i="4"/>
  <c r="D652" i="4"/>
  <c r="E652" i="4"/>
  <c r="F652" i="4"/>
  <c r="G652" i="4"/>
  <c r="H652" i="4"/>
  <c r="J652" i="4"/>
  <c r="K652" i="4"/>
  <c r="L652" i="4"/>
  <c r="M652" i="4"/>
  <c r="AN652" i="4"/>
  <c r="AX652" i="4"/>
  <c r="C653" i="4"/>
  <c r="D653" i="4"/>
  <c r="E653" i="4"/>
  <c r="F653" i="4"/>
  <c r="G653" i="4"/>
  <c r="H653" i="4"/>
  <c r="J653" i="4"/>
  <c r="K653" i="4"/>
  <c r="L653" i="4"/>
  <c r="M653" i="4"/>
  <c r="AN653" i="4"/>
  <c r="AX653" i="4"/>
  <c r="C654" i="4"/>
  <c r="D654" i="4"/>
  <c r="E654" i="4"/>
  <c r="F654" i="4"/>
  <c r="G654" i="4"/>
  <c r="H654" i="4"/>
  <c r="J654" i="4"/>
  <c r="K654" i="4"/>
  <c r="L654" i="4"/>
  <c r="M654" i="4"/>
  <c r="AN654" i="4"/>
  <c r="AX654" i="4"/>
  <c r="C655" i="4"/>
  <c r="D655" i="4"/>
  <c r="E655" i="4"/>
  <c r="F655" i="4"/>
  <c r="G655" i="4"/>
  <c r="H655" i="4"/>
  <c r="J655" i="4"/>
  <c r="K655" i="4"/>
  <c r="L655" i="4"/>
  <c r="M655" i="4"/>
  <c r="AN655" i="4"/>
  <c r="AX655" i="4"/>
  <c r="C656" i="4"/>
  <c r="D656" i="4"/>
  <c r="E656" i="4"/>
  <c r="F656" i="4"/>
  <c r="G656" i="4"/>
  <c r="H656" i="4"/>
  <c r="J656" i="4"/>
  <c r="K656" i="4"/>
  <c r="L656" i="4"/>
  <c r="M656" i="4"/>
  <c r="AN656" i="4"/>
  <c r="AX656" i="4"/>
  <c r="C657" i="4"/>
  <c r="D657" i="4"/>
  <c r="E657" i="4"/>
  <c r="F657" i="4"/>
  <c r="G657" i="4"/>
  <c r="H657" i="4"/>
  <c r="J657" i="4"/>
  <c r="K657" i="4"/>
  <c r="L657" i="4"/>
  <c r="M657" i="4"/>
  <c r="AN657" i="4"/>
  <c r="AX657" i="4"/>
  <c r="C658" i="4"/>
  <c r="D658" i="4"/>
  <c r="E658" i="4"/>
  <c r="F658" i="4"/>
  <c r="G658" i="4"/>
  <c r="H658" i="4"/>
  <c r="J658" i="4"/>
  <c r="K658" i="4"/>
  <c r="L658" i="4"/>
  <c r="M658" i="4"/>
  <c r="AN658" i="4"/>
  <c r="AX658" i="4"/>
  <c r="C659" i="4"/>
  <c r="D659" i="4"/>
  <c r="E659" i="4"/>
  <c r="F659" i="4"/>
  <c r="G659" i="4"/>
  <c r="H659" i="4"/>
  <c r="J659" i="4"/>
  <c r="K659" i="4"/>
  <c r="L659" i="4"/>
  <c r="M659" i="4"/>
  <c r="AN659" i="4"/>
  <c r="AX659" i="4"/>
  <c r="C660" i="4"/>
  <c r="D660" i="4"/>
  <c r="E660" i="4"/>
  <c r="F660" i="4"/>
  <c r="G660" i="4"/>
  <c r="H660" i="4"/>
  <c r="J660" i="4"/>
  <c r="K660" i="4"/>
  <c r="L660" i="4"/>
  <c r="M660" i="4"/>
  <c r="AN660" i="4"/>
  <c r="AX660" i="4"/>
  <c r="C661" i="4"/>
  <c r="D661" i="4"/>
  <c r="E661" i="4"/>
  <c r="F661" i="4"/>
  <c r="G661" i="4"/>
  <c r="H661" i="4"/>
  <c r="J661" i="4"/>
  <c r="K661" i="4"/>
  <c r="L661" i="4"/>
  <c r="M661" i="4"/>
  <c r="AN661" i="4"/>
  <c r="AX661" i="4"/>
  <c r="C662" i="4"/>
  <c r="D662" i="4"/>
  <c r="E662" i="4"/>
  <c r="F662" i="4"/>
  <c r="G662" i="4"/>
  <c r="H662" i="4"/>
  <c r="J662" i="4"/>
  <c r="K662" i="4"/>
  <c r="L662" i="4"/>
  <c r="M662" i="4"/>
  <c r="AN662" i="4"/>
  <c r="AX662" i="4"/>
  <c r="C663" i="4"/>
  <c r="D663" i="4"/>
  <c r="E663" i="4"/>
  <c r="F663" i="4"/>
  <c r="G663" i="4"/>
  <c r="H663" i="4"/>
  <c r="J663" i="4"/>
  <c r="K663" i="4"/>
  <c r="L663" i="4"/>
  <c r="M663" i="4"/>
  <c r="AN663" i="4"/>
  <c r="AX663" i="4"/>
  <c r="C664" i="4"/>
  <c r="D664" i="4"/>
  <c r="E664" i="4"/>
  <c r="F664" i="4"/>
  <c r="G664" i="4"/>
  <c r="H664" i="4"/>
  <c r="J664" i="4"/>
  <c r="K664" i="4"/>
  <c r="L664" i="4"/>
  <c r="M664" i="4"/>
  <c r="AN664" i="4"/>
  <c r="AX664" i="4"/>
  <c r="C665" i="4"/>
  <c r="D665" i="4"/>
  <c r="E665" i="4"/>
  <c r="F665" i="4"/>
  <c r="G665" i="4"/>
  <c r="H665" i="4"/>
  <c r="J665" i="4"/>
  <c r="K665" i="4"/>
  <c r="L665" i="4"/>
  <c r="M665" i="4"/>
  <c r="AN665" i="4"/>
  <c r="AX665" i="4"/>
  <c r="C666" i="4"/>
  <c r="D666" i="4"/>
  <c r="E666" i="4"/>
  <c r="F666" i="4"/>
  <c r="G666" i="4"/>
  <c r="H666" i="4"/>
  <c r="J666" i="4"/>
  <c r="K666" i="4"/>
  <c r="L666" i="4"/>
  <c r="M666" i="4"/>
  <c r="AN666" i="4"/>
  <c r="AX666" i="4"/>
  <c r="C667" i="4"/>
  <c r="D667" i="4"/>
  <c r="E667" i="4"/>
  <c r="F667" i="4"/>
  <c r="G667" i="4"/>
  <c r="H667" i="4"/>
  <c r="J667" i="4"/>
  <c r="K667" i="4"/>
  <c r="L667" i="4"/>
  <c r="M667" i="4"/>
  <c r="AN667" i="4"/>
  <c r="AX667" i="4"/>
  <c r="C668" i="4"/>
  <c r="D668" i="4"/>
  <c r="E668" i="4"/>
  <c r="F668" i="4"/>
  <c r="G668" i="4"/>
  <c r="H668" i="4"/>
  <c r="J668" i="4"/>
  <c r="K668" i="4"/>
  <c r="L668" i="4"/>
  <c r="M668" i="4"/>
  <c r="AN668" i="4"/>
  <c r="AX668" i="4"/>
  <c r="C669" i="4"/>
  <c r="D669" i="4"/>
  <c r="E669" i="4"/>
  <c r="F669" i="4"/>
  <c r="G669" i="4"/>
  <c r="H669" i="4"/>
  <c r="J669" i="4"/>
  <c r="K669" i="4"/>
  <c r="L669" i="4"/>
  <c r="M669" i="4"/>
  <c r="AN669" i="4"/>
  <c r="AX669" i="4"/>
  <c r="C670" i="4"/>
  <c r="D670" i="4"/>
  <c r="E670" i="4"/>
  <c r="F670" i="4"/>
  <c r="G670" i="4"/>
  <c r="H670" i="4"/>
  <c r="J670" i="4"/>
  <c r="K670" i="4"/>
  <c r="L670" i="4"/>
  <c r="M670" i="4"/>
  <c r="AN670" i="4"/>
  <c r="AX670" i="4"/>
  <c r="C671" i="4"/>
  <c r="D671" i="4"/>
  <c r="E671" i="4"/>
  <c r="F671" i="4"/>
  <c r="G671" i="4"/>
  <c r="H671" i="4"/>
  <c r="J671" i="4"/>
  <c r="K671" i="4"/>
  <c r="L671" i="4"/>
  <c r="M671" i="4"/>
  <c r="AN671" i="4"/>
  <c r="AX671" i="4"/>
  <c r="C672" i="4"/>
  <c r="D672" i="4"/>
  <c r="E672" i="4"/>
  <c r="F672" i="4"/>
  <c r="G672" i="4"/>
  <c r="H672" i="4"/>
  <c r="J672" i="4"/>
  <c r="K672" i="4"/>
  <c r="L672" i="4"/>
  <c r="M672" i="4"/>
  <c r="AN672" i="4"/>
  <c r="AX672" i="4"/>
  <c r="C673" i="4"/>
  <c r="D673" i="4"/>
  <c r="E673" i="4"/>
  <c r="F673" i="4"/>
  <c r="G673" i="4"/>
  <c r="H673" i="4"/>
  <c r="J673" i="4"/>
  <c r="K673" i="4"/>
  <c r="L673" i="4"/>
  <c r="M673" i="4"/>
  <c r="AN673" i="4"/>
  <c r="AX673" i="4"/>
  <c r="C674" i="4"/>
  <c r="D674" i="4"/>
  <c r="E674" i="4"/>
  <c r="F674" i="4"/>
  <c r="G674" i="4"/>
  <c r="H674" i="4"/>
  <c r="J674" i="4"/>
  <c r="K674" i="4"/>
  <c r="L674" i="4"/>
  <c r="M674" i="4"/>
  <c r="AN674" i="4"/>
  <c r="AX674" i="4"/>
  <c r="C675" i="4"/>
  <c r="D675" i="4"/>
  <c r="E675" i="4"/>
  <c r="F675" i="4"/>
  <c r="G675" i="4"/>
  <c r="H675" i="4"/>
  <c r="J675" i="4"/>
  <c r="K675" i="4"/>
  <c r="L675" i="4"/>
  <c r="M675" i="4"/>
  <c r="AN675" i="4"/>
  <c r="AX675" i="4"/>
  <c r="C676" i="4"/>
  <c r="D676" i="4"/>
  <c r="E676" i="4"/>
  <c r="F676" i="4"/>
  <c r="G676" i="4"/>
  <c r="H676" i="4"/>
  <c r="J676" i="4"/>
  <c r="K676" i="4"/>
  <c r="L676" i="4"/>
  <c r="M676" i="4"/>
  <c r="AN676" i="4"/>
  <c r="AX676" i="4"/>
  <c r="C677" i="4"/>
  <c r="D677" i="4"/>
  <c r="E677" i="4"/>
  <c r="F677" i="4"/>
  <c r="G677" i="4"/>
  <c r="H677" i="4"/>
  <c r="J677" i="4"/>
  <c r="K677" i="4"/>
  <c r="L677" i="4"/>
  <c r="M677" i="4"/>
  <c r="AN677" i="4"/>
  <c r="AX677" i="4"/>
  <c r="C678" i="4"/>
  <c r="D678" i="4"/>
  <c r="E678" i="4"/>
  <c r="F678" i="4"/>
  <c r="G678" i="4"/>
  <c r="H678" i="4"/>
  <c r="J678" i="4"/>
  <c r="K678" i="4"/>
  <c r="L678" i="4"/>
  <c r="M678" i="4"/>
  <c r="AN678" i="4"/>
  <c r="AX678" i="4"/>
  <c r="C679" i="4"/>
  <c r="D679" i="4"/>
  <c r="E679" i="4"/>
  <c r="F679" i="4"/>
  <c r="G679" i="4"/>
  <c r="H679" i="4"/>
  <c r="J679" i="4"/>
  <c r="K679" i="4"/>
  <c r="L679" i="4"/>
  <c r="M679" i="4"/>
  <c r="AN679" i="4"/>
  <c r="AX679" i="4"/>
  <c r="C680" i="4"/>
  <c r="D680" i="4"/>
  <c r="E680" i="4"/>
  <c r="F680" i="4"/>
  <c r="G680" i="4"/>
  <c r="H680" i="4"/>
  <c r="J680" i="4"/>
  <c r="K680" i="4"/>
  <c r="L680" i="4"/>
  <c r="M680" i="4"/>
  <c r="AN680" i="4"/>
  <c r="AX680" i="4"/>
  <c r="C681" i="4"/>
  <c r="D681" i="4"/>
  <c r="E681" i="4"/>
  <c r="F681" i="4"/>
  <c r="G681" i="4"/>
  <c r="H681" i="4"/>
  <c r="J681" i="4"/>
  <c r="K681" i="4"/>
  <c r="L681" i="4"/>
  <c r="M681" i="4"/>
  <c r="AN681" i="4"/>
  <c r="AX681" i="4"/>
  <c r="C682" i="4"/>
  <c r="D682" i="4"/>
  <c r="E682" i="4"/>
  <c r="F682" i="4"/>
  <c r="G682" i="4"/>
  <c r="H682" i="4"/>
  <c r="J682" i="4"/>
  <c r="K682" i="4"/>
  <c r="L682" i="4"/>
  <c r="M682" i="4"/>
  <c r="AN682" i="4"/>
  <c r="AX682" i="4"/>
  <c r="C683" i="4"/>
  <c r="D683" i="4"/>
  <c r="E683" i="4"/>
  <c r="F683" i="4"/>
  <c r="G683" i="4"/>
  <c r="H683" i="4"/>
  <c r="J683" i="4"/>
  <c r="K683" i="4"/>
  <c r="L683" i="4"/>
  <c r="M683" i="4"/>
  <c r="AN683" i="4"/>
  <c r="AX683" i="4"/>
  <c r="C684" i="4"/>
  <c r="D684" i="4"/>
  <c r="E684" i="4"/>
  <c r="F684" i="4"/>
  <c r="G684" i="4"/>
  <c r="H684" i="4"/>
  <c r="J684" i="4"/>
  <c r="K684" i="4"/>
  <c r="L684" i="4"/>
  <c r="M684" i="4"/>
  <c r="AN684" i="4"/>
  <c r="AX684" i="4"/>
  <c r="C685" i="4"/>
  <c r="D685" i="4"/>
  <c r="E685" i="4"/>
  <c r="F685" i="4"/>
  <c r="G685" i="4"/>
  <c r="H685" i="4"/>
  <c r="J685" i="4"/>
  <c r="K685" i="4"/>
  <c r="L685" i="4"/>
  <c r="M685" i="4"/>
  <c r="AN685" i="4"/>
  <c r="AX685" i="4"/>
  <c r="C686" i="4"/>
  <c r="D686" i="4"/>
  <c r="E686" i="4"/>
  <c r="F686" i="4"/>
  <c r="G686" i="4"/>
  <c r="H686" i="4"/>
  <c r="J686" i="4"/>
  <c r="K686" i="4"/>
  <c r="L686" i="4"/>
  <c r="M686" i="4"/>
  <c r="AN686" i="4"/>
  <c r="AX686" i="4"/>
  <c r="C687" i="4"/>
  <c r="D687" i="4"/>
  <c r="E687" i="4"/>
  <c r="F687" i="4"/>
  <c r="G687" i="4"/>
  <c r="H687" i="4"/>
  <c r="J687" i="4"/>
  <c r="K687" i="4"/>
  <c r="L687" i="4"/>
  <c r="M687" i="4"/>
  <c r="AN687" i="4"/>
  <c r="AX687" i="4"/>
  <c r="C688" i="4"/>
  <c r="D688" i="4"/>
  <c r="E688" i="4"/>
  <c r="F688" i="4"/>
  <c r="G688" i="4"/>
  <c r="H688" i="4"/>
  <c r="J688" i="4"/>
  <c r="K688" i="4"/>
  <c r="L688" i="4"/>
  <c r="M688" i="4"/>
  <c r="AN688" i="4"/>
  <c r="AX688" i="4"/>
  <c r="C689" i="4"/>
  <c r="D689" i="4"/>
  <c r="E689" i="4"/>
  <c r="F689" i="4"/>
  <c r="G689" i="4"/>
  <c r="H689" i="4"/>
  <c r="J689" i="4"/>
  <c r="K689" i="4"/>
  <c r="L689" i="4"/>
  <c r="M689" i="4"/>
  <c r="AN689" i="4"/>
  <c r="AX689" i="4"/>
  <c r="C690" i="4"/>
  <c r="D690" i="4"/>
  <c r="E690" i="4"/>
  <c r="F690" i="4"/>
  <c r="G690" i="4"/>
  <c r="H690" i="4"/>
  <c r="J690" i="4"/>
  <c r="K690" i="4"/>
  <c r="L690" i="4"/>
  <c r="M690" i="4"/>
  <c r="AN690" i="4"/>
  <c r="AX690" i="4"/>
  <c r="C691" i="4"/>
  <c r="D691" i="4"/>
  <c r="E691" i="4"/>
  <c r="F691" i="4"/>
  <c r="G691" i="4"/>
  <c r="H691" i="4"/>
  <c r="J691" i="4"/>
  <c r="K691" i="4"/>
  <c r="L691" i="4"/>
  <c r="M691" i="4"/>
  <c r="AN691" i="4"/>
  <c r="AX691" i="4"/>
  <c r="C692" i="4"/>
  <c r="D692" i="4"/>
  <c r="E692" i="4"/>
  <c r="F692" i="4"/>
  <c r="G692" i="4"/>
  <c r="H692" i="4"/>
  <c r="J692" i="4"/>
  <c r="K692" i="4"/>
  <c r="L692" i="4"/>
  <c r="M692" i="4"/>
  <c r="AN692" i="4"/>
  <c r="AX692" i="4"/>
  <c r="N693" i="4"/>
  <c r="O693" i="4"/>
  <c r="P693" i="4"/>
  <c r="R693" i="4"/>
  <c r="AB693" i="4"/>
  <c r="C693" i="4"/>
  <c r="D693" i="4"/>
  <c r="E693" i="4"/>
  <c r="F693" i="4"/>
  <c r="G693" i="4"/>
  <c r="H693" i="4"/>
  <c r="J693" i="4"/>
  <c r="K693" i="4"/>
  <c r="L693" i="4"/>
  <c r="M693" i="4"/>
  <c r="AN693" i="4"/>
  <c r="C695" i="4"/>
  <c r="D695" i="4"/>
  <c r="E695" i="4"/>
  <c r="F695" i="4"/>
  <c r="G695" i="4"/>
  <c r="H695" i="4"/>
  <c r="J695" i="4"/>
  <c r="K695" i="4"/>
  <c r="L695" i="4"/>
  <c r="M695" i="4"/>
  <c r="AN695" i="4"/>
  <c r="AX695" i="4"/>
  <c r="C696" i="4"/>
  <c r="D696" i="4"/>
  <c r="E696" i="4"/>
  <c r="F696" i="4"/>
  <c r="G696" i="4"/>
  <c r="H696" i="4"/>
  <c r="J696" i="4"/>
  <c r="K696" i="4"/>
  <c r="L696" i="4"/>
  <c r="M696" i="4"/>
  <c r="AN696" i="4"/>
  <c r="AX696" i="4"/>
  <c r="C697" i="4"/>
  <c r="D697" i="4"/>
  <c r="E697" i="4"/>
  <c r="F697" i="4"/>
  <c r="G697" i="4"/>
  <c r="H697" i="4"/>
  <c r="J697" i="4"/>
  <c r="K697" i="4"/>
  <c r="L697" i="4"/>
  <c r="M697" i="4"/>
  <c r="AN697" i="4"/>
  <c r="AX697" i="4"/>
  <c r="C698" i="4"/>
  <c r="D698" i="4"/>
  <c r="E698" i="4"/>
  <c r="F698" i="4"/>
  <c r="G698" i="4"/>
  <c r="H698" i="4"/>
  <c r="J698" i="4"/>
  <c r="K698" i="4"/>
  <c r="L698" i="4"/>
  <c r="M698" i="4"/>
  <c r="AN698" i="4"/>
  <c r="AX698" i="4"/>
  <c r="C699" i="4"/>
  <c r="D699" i="4"/>
  <c r="E699" i="4"/>
  <c r="F699" i="4"/>
  <c r="G699" i="4"/>
  <c r="H699" i="4"/>
  <c r="J699" i="4"/>
  <c r="K699" i="4"/>
  <c r="L699" i="4"/>
  <c r="M699" i="4"/>
  <c r="AN699" i="4"/>
  <c r="AX699" i="4"/>
  <c r="C700" i="4"/>
  <c r="D700" i="4"/>
  <c r="E700" i="4"/>
  <c r="F700" i="4"/>
  <c r="G700" i="4"/>
  <c r="H700" i="4"/>
  <c r="J700" i="4"/>
  <c r="K700" i="4"/>
  <c r="L700" i="4"/>
  <c r="M700" i="4"/>
  <c r="AN700" i="4"/>
  <c r="AX700" i="4"/>
  <c r="C701" i="4"/>
  <c r="D701" i="4"/>
  <c r="E701" i="4"/>
  <c r="F701" i="4"/>
  <c r="G701" i="4"/>
  <c r="H701" i="4"/>
  <c r="J701" i="4"/>
  <c r="K701" i="4"/>
  <c r="L701" i="4"/>
  <c r="M701" i="4"/>
  <c r="AN701" i="4"/>
  <c r="AX701" i="4"/>
  <c r="C702" i="4"/>
  <c r="D702" i="4"/>
  <c r="E702" i="4"/>
  <c r="F702" i="4"/>
  <c r="G702" i="4"/>
  <c r="H702" i="4"/>
  <c r="J702" i="4"/>
  <c r="K702" i="4"/>
  <c r="L702" i="4"/>
  <c r="M702" i="4"/>
  <c r="AN702" i="4"/>
  <c r="AX702" i="4"/>
  <c r="C703" i="4"/>
  <c r="D703" i="4"/>
  <c r="E703" i="4"/>
  <c r="F703" i="4"/>
  <c r="G703" i="4"/>
  <c r="H703" i="4"/>
  <c r="J703" i="4"/>
  <c r="K703" i="4"/>
  <c r="L703" i="4"/>
  <c r="M703" i="4"/>
  <c r="AN703" i="4"/>
  <c r="AX703" i="4"/>
  <c r="C704" i="4"/>
  <c r="D704" i="4"/>
  <c r="E704" i="4"/>
  <c r="F704" i="4"/>
  <c r="G704" i="4"/>
  <c r="H704" i="4"/>
  <c r="J704" i="4"/>
  <c r="K704" i="4"/>
  <c r="L704" i="4"/>
  <c r="M704" i="4"/>
  <c r="AN704" i="4"/>
  <c r="AX704" i="4"/>
  <c r="C705" i="4"/>
  <c r="D705" i="4"/>
  <c r="E705" i="4"/>
  <c r="F705" i="4"/>
  <c r="G705" i="4"/>
  <c r="H705" i="4"/>
  <c r="J705" i="4"/>
  <c r="K705" i="4"/>
  <c r="L705" i="4"/>
  <c r="M705" i="4"/>
  <c r="AN705" i="4"/>
  <c r="AX705" i="4"/>
  <c r="C706" i="4"/>
  <c r="D706" i="4"/>
  <c r="E706" i="4"/>
  <c r="F706" i="4"/>
  <c r="G706" i="4"/>
  <c r="H706" i="4"/>
  <c r="J706" i="4"/>
  <c r="K706" i="4"/>
  <c r="L706" i="4"/>
  <c r="M706" i="4"/>
  <c r="AN706" i="4"/>
  <c r="AX706" i="4"/>
  <c r="C707" i="4"/>
  <c r="D707" i="4"/>
  <c r="E707" i="4"/>
  <c r="F707" i="4"/>
  <c r="G707" i="4"/>
  <c r="H707" i="4"/>
  <c r="J707" i="4"/>
  <c r="K707" i="4"/>
  <c r="L707" i="4"/>
  <c r="M707" i="4"/>
  <c r="AN707" i="4"/>
  <c r="AX707" i="4"/>
  <c r="C708" i="4"/>
  <c r="D708" i="4"/>
  <c r="E708" i="4"/>
  <c r="F708" i="4"/>
  <c r="G708" i="4"/>
  <c r="H708" i="4"/>
  <c r="J708" i="4"/>
  <c r="K708" i="4"/>
  <c r="L708" i="4"/>
  <c r="M708" i="4"/>
  <c r="AN708" i="4"/>
  <c r="AX708" i="4"/>
  <c r="C709" i="4"/>
  <c r="D709" i="4"/>
  <c r="E709" i="4"/>
  <c r="F709" i="4"/>
  <c r="G709" i="4"/>
  <c r="H709" i="4"/>
  <c r="J709" i="4"/>
  <c r="K709" i="4"/>
  <c r="L709" i="4"/>
  <c r="M709" i="4"/>
  <c r="AN709" i="4"/>
  <c r="AX709" i="4"/>
  <c r="C710" i="4"/>
  <c r="D710" i="4"/>
  <c r="E710" i="4"/>
  <c r="F710" i="4"/>
  <c r="G710" i="4"/>
  <c r="H710" i="4"/>
  <c r="J710" i="4"/>
  <c r="K710" i="4"/>
  <c r="L710" i="4"/>
  <c r="M710" i="4"/>
  <c r="AN710" i="4"/>
  <c r="AX710" i="4"/>
  <c r="C711" i="4"/>
  <c r="D711" i="4"/>
  <c r="E711" i="4"/>
  <c r="F711" i="4"/>
  <c r="G711" i="4"/>
  <c r="H711" i="4"/>
  <c r="J711" i="4"/>
  <c r="K711" i="4"/>
  <c r="L711" i="4"/>
  <c r="M711" i="4"/>
  <c r="AN711" i="4"/>
  <c r="AX711" i="4"/>
  <c r="C712" i="4"/>
  <c r="D712" i="4"/>
  <c r="E712" i="4"/>
  <c r="F712" i="4"/>
  <c r="G712" i="4"/>
  <c r="H712" i="4"/>
  <c r="J712" i="4"/>
  <c r="K712" i="4"/>
  <c r="L712" i="4"/>
  <c r="M712" i="4"/>
  <c r="AN712" i="4"/>
  <c r="AX712" i="4"/>
  <c r="C713" i="4"/>
  <c r="D713" i="4"/>
  <c r="E713" i="4"/>
  <c r="F713" i="4"/>
  <c r="G713" i="4"/>
  <c r="H713" i="4"/>
  <c r="J713" i="4"/>
  <c r="K713" i="4"/>
  <c r="L713" i="4"/>
  <c r="M713" i="4"/>
  <c r="AN713" i="4"/>
  <c r="AX713" i="4"/>
  <c r="C714" i="4"/>
  <c r="D714" i="4"/>
  <c r="E714" i="4"/>
  <c r="F714" i="4"/>
  <c r="G714" i="4"/>
  <c r="H714" i="4"/>
  <c r="J714" i="4"/>
  <c r="K714" i="4"/>
  <c r="L714" i="4"/>
  <c r="M714" i="4"/>
  <c r="AN714" i="4"/>
  <c r="AX714" i="4"/>
  <c r="C715" i="4"/>
  <c r="D715" i="4"/>
  <c r="E715" i="4"/>
  <c r="F715" i="4"/>
  <c r="G715" i="4"/>
  <c r="H715" i="4"/>
  <c r="J715" i="4"/>
  <c r="K715" i="4"/>
  <c r="L715" i="4"/>
  <c r="M715" i="4"/>
  <c r="AN715" i="4"/>
  <c r="AX715" i="4"/>
  <c r="C716" i="4"/>
  <c r="D716" i="4"/>
  <c r="E716" i="4"/>
  <c r="F716" i="4"/>
  <c r="G716" i="4"/>
  <c r="H716" i="4"/>
  <c r="J716" i="4"/>
  <c r="K716" i="4"/>
  <c r="L716" i="4"/>
  <c r="M716" i="4"/>
  <c r="AN716" i="4"/>
  <c r="AX716" i="4"/>
  <c r="C717" i="4"/>
  <c r="D717" i="4"/>
  <c r="E717" i="4"/>
  <c r="F717" i="4"/>
  <c r="G717" i="4"/>
  <c r="H717" i="4"/>
  <c r="J717" i="4"/>
  <c r="K717" i="4"/>
  <c r="L717" i="4"/>
  <c r="M717" i="4"/>
  <c r="AN717" i="4"/>
  <c r="AX717" i="4"/>
  <c r="C718" i="4"/>
  <c r="D718" i="4"/>
  <c r="E718" i="4"/>
  <c r="F718" i="4"/>
  <c r="G718" i="4"/>
  <c r="H718" i="4"/>
  <c r="J718" i="4"/>
  <c r="K718" i="4"/>
  <c r="L718" i="4"/>
  <c r="M718" i="4"/>
  <c r="AN718" i="4"/>
  <c r="AX718" i="4"/>
  <c r="C719" i="4"/>
  <c r="D719" i="4"/>
  <c r="E719" i="4"/>
  <c r="F719" i="4"/>
  <c r="G719" i="4"/>
  <c r="H719" i="4"/>
  <c r="J719" i="4"/>
  <c r="K719" i="4"/>
  <c r="L719" i="4"/>
  <c r="M719" i="4"/>
  <c r="AN719" i="4"/>
  <c r="AX719" i="4"/>
  <c r="C720" i="4"/>
  <c r="D720" i="4"/>
  <c r="E720" i="4"/>
  <c r="F720" i="4"/>
  <c r="G720" i="4"/>
  <c r="H720" i="4"/>
  <c r="J720" i="4"/>
  <c r="K720" i="4"/>
  <c r="L720" i="4"/>
  <c r="M720" i="4"/>
  <c r="AN720" i="4"/>
  <c r="AX720" i="4"/>
  <c r="C721" i="4"/>
  <c r="D721" i="4"/>
  <c r="E721" i="4"/>
  <c r="F721" i="4"/>
  <c r="G721" i="4"/>
  <c r="H721" i="4"/>
  <c r="J721" i="4"/>
  <c r="K721" i="4"/>
  <c r="L721" i="4"/>
  <c r="M721" i="4"/>
  <c r="AN721" i="4"/>
  <c r="AX721" i="4"/>
  <c r="C722" i="4"/>
  <c r="D722" i="4"/>
  <c r="E722" i="4"/>
  <c r="F722" i="4"/>
  <c r="G722" i="4"/>
  <c r="H722" i="4"/>
  <c r="J722" i="4"/>
  <c r="K722" i="4"/>
  <c r="L722" i="4"/>
  <c r="M722" i="4"/>
  <c r="AN722" i="4"/>
  <c r="AX722" i="4"/>
  <c r="C723" i="4"/>
  <c r="D723" i="4"/>
  <c r="E723" i="4"/>
  <c r="F723" i="4"/>
  <c r="G723" i="4"/>
  <c r="H723" i="4"/>
  <c r="J723" i="4"/>
  <c r="K723" i="4"/>
  <c r="L723" i="4"/>
  <c r="M723" i="4"/>
  <c r="AN723" i="4"/>
  <c r="AX723" i="4"/>
  <c r="C724" i="4"/>
  <c r="D724" i="4"/>
  <c r="E724" i="4"/>
  <c r="F724" i="4"/>
  <c r="G724" i="4"/>
  <c r="H724" i="4"/>
  <c r="J724" i="4"/>
  <c r="K724" i="4"/>
  <c r="L724" i="4"/>
  <c r="M724" i="4"/>
  <c r="AN724" i="4"/>
  <c r="AX724" i="4"/>
  <c r="C725" i="4"/>
  <c r="D725" i="4"/>
  <c r="E725" i="4"/>
  <c r="F725" i="4"/>
  <c r="G725" i="4"/>
  <c r="H725" i="4"/>
  <c r="J725" i="4"/>
  <c r="K725" i="4"/>
  <c r="L725" i="4"/>
  <c r="M725" i="4"/>
  <c r="AN725" i="4"/>
  <c r="AX725" i="4"/>
  <c r="C726" i="4"/>
  <c r="D726" i="4"/>
  <c r="E726" i="4"/>
  <c r="F726" i="4"/>
  <c r="G726" i="4"/>
  <c r="H726" i="4"/>
  <c r="J726" i="4"/>
  <c r="K726" i="4"/>
  <c r="L726" i="4"/>
  <c r="M726" i="4"/>
  <c r="AN726" i="4"/>
  <c r="AX726" i="4"/>
  <c r="C727" i="4"/>
  <c r="D727" i="4"/>
  <c r="E727" i="4"/>
  <c r="F727" i="4"/>
  <c r="G727" i="4"/>
  <c r="H727" i="4"/>
  <c r="J727" i="4"/>
  <c r="K727" i="4"/>
  <c r="L727" i="4"/>
  <c r="M727" i="4"/>
  <c r="AN727" i="4"/>
  <c r="AX727" i="4"/>
  <c r="C728" i="4"/>
  <c r="D728" i="4"/>
  <c r="E728" i="4"/>
  <c r="F728" i="4"/>
  <c r="G728" i="4"/>
  <c r="H728" i="4"/>
  <c r="J728" i="4"/>
  <c r="K728" i="4"/>
  <c r="L728" i="4"/>
  <c r="M728" i="4"/>
  <c r="AN728" i="4"/>
  <c r="AX728" i="4"/>
  <c r="C729" i="4"/>
  <c r="D729" i="4"/>
  <c r="E729" i="4"/>
  <c r="F729" i="4"/>
  <c r="G729" i="4"/>
  <c r="H729" i="4"/>
  <c r="J729" i="4"/>
  <c r="K729" i="4"/>
  <c r="L729" i="4"/>
  <c r="M729" i="4"/>
  <c r="AN729" i="4"/>
  <c r="AX729" i="4"/>
  <c r="C730" i="4"/>
  <c r="D730" i="4"/>
  <c r="E730" i="4"/>
  <c r="F730" i="4"/>
  <c r="G730" i="4"/>
  <c r="H730" i="4"/>
  <c r="J730" i="4"/>
  <c r="K730" i="4"/>
  <c r="L730" i="4"/>
  <c r="M730" i="4"/>
  <c r="AN730" i="4"/>
  <c r="AX730" i="4"/>
  <c r="C731" i="4"/>
  <c r="D731" i="4"/>
  <c r="E731" i="4"/>
  <c r="F731" i="4"/>
  <c r="G731" i="4"/>
  <c r="H731" i="4"/>
  <c r="J731" i="4"/>
  <c r="K731" i="4"/>
  <c r="L731" i="4"/>
  <c r="M731" i="4"/>
  <c r="AN731" i="4"/>
  <c r="AX731" i="4"/>
  <c r="C732" i="4"/>
  <c r="D732" i="4"/>
  <c r="E732" i="4"/>
  <c r="F732" i="4"/>
  <c r="G732" i="4"/>
  <c r="H732" i="4"/>
  <c r="J732" i="4"/>
  <c r="K732" i="4"/>
  <c r="L732" i="4"/>
  <c r="M732" i="4"/>
  <c r="AN732" i="4"/>
  <c r="AX732" i="4"/>
  <c r="C733" i="4"/>
  <c r="D733" i="4"/>
  <c r="E733" i="4"/>
  <c r="F733" i="4"/>
  <c r="G733" i="4"/>
  <c r="H733" i="4"/>
  <c r="J733" i="4"/>
  <c r="K733" i="4"/>
  <c r="L733" i="4"/>
  <c r="M733" i="4"/>
  <c r="AN733" i="4"/>
  <c r="AX733" i="4"/>
  <c r="C734" i="4"/>
  <c r="D734" i="4"/>
  <c r="E734" i="4"/>
  <c r="F734" i="4"/>
  <c r="G734" i="4"/>
  <c r="H734" i="4"/>
  <c r="J734" i="4"/>
  <c r="K734" i="4"/>
  <c r="L734" i="4"/>
  <c r="M734" i="4"/>
  <c r="AN734" i="4"/>
  <c r="AX734" i="4"/>
  <c r="C735" i="4"/>
  <c r="D735" i="4"/>
  <c r="E735" i="4"/>
  <c r="F735" i="4"/>
  <c r="G735" i="4"/>
  <c r="H735" i="4"/>
  <c r="J735" i="4"/>
  <c r="K735" i="4"/>
  <c r="L735" i="4"/>
  <c r="M735" i="4"/>
  <c r="AN735" i="4"/>
  <c r="AX735" i="4"/>
  <c r="C736" i="4"/>
  <c r="D736" i="4"/>
  <c r="E736" i="4"/>
  <c r="F736" i="4"/>
  <c r="G736" i="4"/>
  <c r="H736" i="4"/>
  <c r="J736" i="4"/>
  <c r="K736" i="4"/>
  <c r="L736" i="4"/>
  <c r="M736" i="4"/>
  <c r="AN736" i="4"/>
  <c r="AX736" i="4"/>
  <c r="C737" i="4"/>
  <c r="D737" i="4"/>
  <c r="E737" i="4"/>
  <c r="F737" i="4"/>
  <c r="G737" i="4"/>
  <c r="H737" i="4"/>
  <c r="J737" i="4"/>
  <c r="K737" i="4"/>
  <c r="L737" i="4"/>
  <c r="M737" i="4"/>
  <c r="AN737" i="4"/>
  <c r="AX737" i="4"/>
  <c r="C738" i="4"/>
  <c r="D738" i="4"/>
  <c r="E738" i="4"/>
  <c r="F738" i="4"/>
  <c r="G738" i="4"/>
  <c r="H738" i="4"/>
  <c r="J738" i="4"/>
  <c r="K738" i="4"/>
  <c r="L738" i="4"/>
  <c r="M738" i="4"/>
  <c r="AN738" i="4"/>
  <c r="AX738" i="4"/>
  <c r="C739" i="4"/>
  <c r="D739" i="4"/>
  <c r="E739" i="4"/>
  <c r="F739" i="4"/>
  <c r="G739" i="4"/>
  <c r="H739" i="4"/>
  <c r="J739" i="4"/>
  <c r="K739" i="4"/>
  <c r="L739" i="4"/>
  <c r="M739" i="4"/>
  <c r="AN739" i="4"/>
  <c r="AX739" i="4"/>
  <c r="C740" i="4"/>
  <c r="D740" i="4"/>
  <c r="E740" i="4"/>
  <c r="F740" i="4"/>
  <c r="G740" i="4"/>
  <c r="H740" i="4"/>
  <c r="J740" i="4"/>
  <c r="K740" i="4"/>
  <c r="L740" i="4"/>
  <c r="M740" i="4"/>
  <c r="AN740" i="4"/>
  <c r="AX740" i="4"/>
  <c r="C741" i="4"/>
  <c r="D741" i="4"/>
  <c r="E741" i="4"/>
  <c r="F741" i="4"/>
  <c r="G741" i="4"/>
  <c r="H741" i="4"/>
  <c r="J741" i="4"/>
  <c r="K741" i="4"/>
  <c r="L741" i="4"/>
  <c r="M741" i="4"/>
  <c r="AN741" i="4"/>
  <c r="AX741" i="4"/>
  <c r="C742" i="4"/>
  <c r="D742" i="4"/>
  <c r="E742" i="4"/>
  <c r="F742" i="4"/>
  <c r="G742" i="4"/>
  <c r="H742" i="4"/>
  <c r="J742" i="4"/>
  <c r="K742" i="4"/>
  <c r="L742" i="4"/>
  <c r="M742" i="4"/>
  <c r="AN742" i="4"/>
  <c r="AX742" i="4"/>
  <c r="C743" i="4"/>
  <c r="D743" i="4"/>
  <c r="E743" i="4"/>
  <c r="F743" i="4"/>
  <c r="G743" i="4"/>
  <c r="H743" i="4"/>
  <c r="J743" i="4"/>
  <c r="K743" i="4"/>
  <c r="L743" i="4"/>
  <c r="M743" i="4"/>
  <c r="AN743" i="4"/>
  <c r="AX743" i="4"/>
  <c r="C744" i="4"/>
  <c r="D744" i="4"/>
  <c r="E744" i="4"/>
  <c r="F744" i="4"/>
  <c r="G744" i="4"/>
  <c r="H744" i="4"/>
  <c r="J744" i="4"/>
  <c r="K744" i="4"/>
  <c r="L744" i="4"/>
  <c r="M744" i="4"/>
  <c r="AN744" i="4"/>
  <c r="AX744" i="4"/>
  <c r="C745" i="4"/>
  <c r="D745" i="4"/>
  <c r="E745" i="4"/>
  <c r="F745" i="4"/>
  <c r="G745" i="4"/>
  <c r="H745" i="4"/>
  <c r="J745" i="4"/>
  <c r="K745" i="4"/>
  <c r="L745" i="4"/>
  <c r="M745" i="4"/>
  <c r="AN745" i="4"/>
  <c r="AX745" i="4"/>
  <c r="C746" i="4"/>
  <c r="D746" i="4"/>
  <c r="E746" i="4"/>
  <c r="F746" i="4"/>
  <c r="G746" i="4"/>
  <c r="H746" i="4"/>
  <c r="J746" i="4"/>
  <c r="K746" i="4"/>
  <c r="L746" i="4"/>
  <c r="M746" i="4"/>
  <c r="AN746" i="4"/>
  <c r="AX746" i="4"/>
  <c r="C747" i="4"/>
  <c r="D747" i="4"/>
  <c r="E747" i="4"/>
  <c r="F747" i="4"/>
  <c r="G747" i="4"/>
  <c r="H747" i="4"/>
  <c r="J747" i="4"/>
  <c r="K747" i="4"/>
  <c r="L747" i="4"/>
  <c r="M747" i="4"/>
  <c r="AN747" i="4"/>
  <c r="AX747" i="4"/>
  <c r="C748" i="4"/>
  <c r="D748" i="4"/>
  <c r="E748" i="4"/>
  <c r="F748" i="4"/>
  <c r="G748" i="4"/>
  <c r="H748" i="4"/>
  <c r="J748" i="4"/>
  <c r="K748" i="4"/>
  <c r="L748" i="4"/>
  <c r="M748" i="4"/>
  <c r="AN748" i="4"/>
  <c r="AX748" i="4"/>
  <c r="C749" i="4"/>
  <c r="D749" i="4"/>
  <c r="E749" i="4"/>
  <c r="F749" i="4"/>
  <c r="G749" i="4"/>
  <c r="H749" i="4"/>
  <c r="J749" i="4"/>
  <c r="K749" i="4"/>
  <c r="L749" i="4"/>
  <c r="M749" i="4"/>
  <c r="AN749" i="4"/>
  <c r="AX749" i="4"/>
  <c r="C750" i="4"/>
  <c r="D750" i="4"/>
  <c r="E750" i="4"/>
  <c r="F750" i="4"/>
  <c r="G750" i="4"/>
  <c r="H750" i="4"/>
  <c r="J750" i="4"/>
  <c r="K750" i="4"/>
  <c r="L750" i="4"/>
  <c r="M750" i="4"/>
  <c r="AN750" i="4"/>
  <c r="AX750" i="4"/>
  <c r="C751" i="4"/>
  <c r="D751" i="4"/>
  <c r="E751" i="4"/>
  <c r="F751" i="4"/>
  <c r="G751" i="4"/>
  <c r="H751" i="4"/>
  <c r="J751" i="4"/>
  <c r="K751" i="4"/>
  <c r="L751" i="4"/>
  <c r="M751" i="4"/>
  <c r="AN751" i="4"/>
  <c r="AX751" i="4"/>
  <c r="C752" i="4"/>
  <c r="D752" i="4"/>
  <c r="E752" i="4"/>
  <c r="F752" i="4"/>
  <c r="G752" i="4"/>
  <c r="H752" i="4"/>
  <c r="J752" i="4"/>
  <c r="K752" i="4"/>
  <c r="L752" i="4"/>
  <c r="M752" i="4"/>
  <c r="AN752" i="4"/>
  <c r="AX752" i="4"/>
  <c r="C753" i="4"/>
  <c r="D753" i="4"/>
  <c r="E753" i="4"/>
  <c r="F753" i="4"/>
  <c r="G753" i="4"/>
  <c r="H753" i="4"/>
  <c r="J753" i="4"/>
  <c r="K753" i="4"/>
  <c r="L753" i="4"/>
  <c r="M753" i="4"/>
  <c r="AN753" i="4"/>
  <c r="AX753" i="4"/>
  <c r="C754" i="4"/>
  <c r="D754" i="4"/>
  <c r="E754" i="4"/>
  <c r="F754" i="4"/>
  <c r="G754" i="4"/>
  <c r="H754" i="4"/>
  <c r="J754" i="4"/>
  <c r="K754" i="4"/>
  <c r="L754" i="4"/>
  <c r="M754" i="4"/>
  <c r="AN754" i="4"/>
  <c r="AX754" i="4"/>
  <c r="C755" i="4"/>
  <c r="D755" i="4"/>
  <c r="E755" i="4"/>
  <c r="F755" i="4"/>
  <c r="G755" i="4"/>
  <c r="H755" i="4"/>
  <c r="J755" i="4"/>
  <c r="K755" i="4"/>
  <c r="L755" i="4"/>
  <c r="M755" i="4"/>
  <c r="AN755" i="4"/>
  <c r="AX755" i="4"/>
  <c r="C756" i="4"/>
  <c r="D756" i="4"/>
  <c r="E756" i="4"/>
  <c r="F756" i="4"/>
  <c r="G756" i="4"/>
  <c r="H756" i="4"/>
  <c r="J756" i="4"/>
  <c r="K756" i="4"/>
  <c r="L756" i="4"/>
  <c r="M756" i="4"/>
  <c r="AN756" i="4"/>
  <c r="AX756" i="4"/>
  <c r="C757" i="4"/>
  <c r="D757" i="4"/>
  <c r="E757" i="4"/>
  <c r="F757" i="4"/>
  <c r="G757" i="4"/>
  <c r="H757" i="4"/>
  <c r="J757" i="4"/>
  <c r="K757" i="4"/>
  <c r="L757" i="4"/>
  <c r="M757" i="4"/>
  <c r="AN757" i="4"/>
  <c r="AX757" i="4"/>
  <c r="C758" i="4"/>
  <c r="D758" i="4"/>
  <c r="E758" i="4"/>
  <c r="F758" i="4"/>
  <c r="G758" i="4"/>
  <c r="H758" i="4"/>
  <c r="J758" i="4"/>
  <c r="K758" i="4"/>
  <c r="L758" i="4"/>
  <c r="M758" i="4"/>
  <c r="AN758" i="4"/>
  <c r="AX758" i="4"/>
  <c r="C759" i="4"/>
  <c r="D759" i="4"/>
  <c r="E759" i="4"/>
  <c r="F759" i="4"/>
  <c r="G759" i="4"/>
  <c r="H759" i="4"/>
  <c r="J759" i="4"/>
  <c r="K759" i="4"/>
  <c r="L759" i="4"/>
  <c r="M759" i="4"/>
  <c r="AN759" i="4"/>
  <c r="AX759" i="4"/>
  <c r="C760" i="4"/>
  <c r="D760" i="4"/>
  <c r="E760" i="4"/>
  <c r="F760" i="4"/>
  <c r="G760" i="4"/>
  <c r="H760" i="4"/>
  <c r="J760" i="4"/>
  <c r="K760" i="4"/>
  <c r="L760" i="4"/>
  <c r="M760" i="4"/>
  <c r="AN760" i="4"/>
  <c r="AX760" i="4"/>
  <c r="C761" i="4"/>
  <c r="D761" i="4"/>
  <c r="E761" i="4"/>
  <c r="F761" i="4"/>
  <c r="G761" i="4"/>
  <c r="H761" i="4"/>
  <c r="J761" i="4"/>
  <c r="K761" i="4"/>
  <c r="L761" i="4"/>
  <c r="M761" i="4"/>
  <c r="AN761" i="4"/>
  <c r="AX761" i="4"/>
  <c r="C762" i="4"/>
  <c r="D762" i="4"/>
  <c r="E762" i="4"/>
  <c r="F762" i="4"/>
  <c r="G762" i="4"/>
  <c r="H762" i="4"/>
  <c r="J762" i="4"/>
  <c r="K762" i="4"/>
  <c r="L762" i="4"/>
  <c r="M762" i="4"/>
  <c r="AN762" i="4"/>
  <c r="AX762" i="4"/>
  <c r="C763" i="4"/>
  <c r="D763" i="4"/>
  <c r="E763" i="4"/>
  <c r="F763" i="4"/>
  <c r="G763" i="4"/>
  <c r="H763" i="4"/>
  <c r="J763" i="4"/>
  <c r="K763" i="4"/>
  <c r="L763" i="4"/>
  <c r="M763" i="4"/>
  <c r="AN763" i="4"/>
  <c r="AX763" i="4"/>
  <c r="C764" i="4"/>
  <c r="D764" i="4"/>
  <c r="E764" i="4"/>
  <c r="F764" i="4"/>
  <c r="G764" i="4"/>
  <c r="H764" i="4"/>
  <c r="J764" i="4"/>
  <c r="K764" i="4"/>
  <c r="L764" i="4"/>
  <c r="M764" i="4"/>
  <c r="AN764" i="4"/>
  <c r="AX764" i="4"/>
  <c r="C765" i="4"/>
  <c r="D765" i="4"/>
  <c r="E765" i="4"/>
  <c r="F765" i="4"/>
  <c r="G765" i="4"/>
  <c r="H765" i="4"/>
  <c r="J765" i="4"/>
  <c r="K765" i="4"/>
  <c r="L765" i="4"/>
  <c r="M765" i="4"/>
  <c r="AN765" i="4"/>
  <c r="AX765" i="4"/>
  <c r="C766" i="4"/>
  <c r="D766" i="4"/>
  <c r="E766" i="4"/>
  <c r="F766" i="4"/>
  <c r="G766" i="4"/>
  <c r="H766" i="4"/>
  <c r="J766" i="4"/>
  <c r="K766" i="4"/>
  <c r="L766" i="4"/>
  <c r="M766" i="4"/>
  <c r="AN766" i="4"/>
  <c r="AX766" i="4"/>
  <c r="C767" i="4"/>
  <c r="D767" i="4"/>
  <c r="E767" i="4"/>
  <c r="F767" i="4"/>
  <c r="G767" i="4"/>
  <c r="H767" i="4"/>
  <c r="J767" i="4"/>
  <c r="K767" i="4"/>
  <c r="L767" i="4"/>
  <c r="M767" i="4"/>
  <c r="AN767" i="4"/>
  <c r="AX767" i="4"/>
  <c r="C768" i="4"/>
  <c r="D768" i="4"/>
  <c r="E768" i="4"/>
  <c r="F768" i="4"/>
  <c r="G768" i="4"/>
  <c r="H768" i="4"/>
  <c r="J768" i="4"/>
  <c r="K768" i="4"/>
  <c r="L768" i="4"/>
  <c r="M768" i="4"/>
  <c r="AN768" i="4"/>
  <c r="AX768" i="4"/>
  <c r="C769" i="4"/>
  <c r="D769" i="4"/>
  <c r="E769" i="4"/>
  <c r="F769" i="4"/>
  <c r="G769" i="4"/>
  <c r="H769" i="4"/>
  <c r="J769" i="4"/>
  <c r="K769" i="4"/>
  <c r="L769" i="4"/>
  <c r="M769" i="4"/>
  <c r="AN769" i="4"/>
  <c r="AX769" i="4"/>
  <c r="C770" i="4"/>
  <c r="D770" i="4"/>
  <c r="E770" i="4"/>
  <c r="F770" i="4"/>
  <c r="G770" i="4"/>
  <c r="H770" i="4"/>
  <c r="J770" i="4"/>
  <c r="K770" i="4"/>
  <c r="L770" i="4"/>
  <c r="M770" i="4"/>
  <c r="AN770" i="4"/>
  <c r="AX770" i="4"/>
  <c r="C771" i="4"/>
  <c r="D771" i="4"/>
  <c r="E771" i="4"/>
  <c r="F771" i="4"/>
  <c r="G771" i="4"/>
  <c r="H771" i="4"/>
  <c r="J771" i="4"/>
  <c r="K771" i="4"/>
  <c r="L771" i="4"/>
  <c r="M771" i="4"/>
  <c r="AN771" i="4"/>
  <c r="AX771" i="4"/>
  <c r="C772" i="4"/>
  <c r="D772" i="4"/>
  <c r="E772" i="4"/>
  <c r="F772" i="4"/>
  <c r="G772" i="4"/>
  <c r="H772" i="4"/>
  <c r="J772" i="4"/>
  <c r="K772" i="4"/>
  <c r="L772" i="4"/>
  <c r="M772" i="4"/>
  <c r="AN772" i="4"/>
  <c r="AX772" i="4"/>
  <c r="C773" i="4"/>
  <c r="D773" i="4"/>
  <c r="E773" i="4"/>
  <c r="F773" i="4"/>
  <c r="G773" i="4"/>
  <c r="H773" i="4"/>
  <c r="J773" i="4"/>
  <c r="K773" i="4"/>
  <c r="L773" i="4"/>
  <c r="M773" i="4"/>
  <c r="AN773" i="4"/>
  <c r="AX773" i="4"/>
  <c r="C774" i="4"/>
  <c r="D774" i="4"/>
  <c r="E774" i="4"/>
  <c r="F774" i="4"/>
  <c r="G774" i="4"/>
  <c r="H774" i="4"/>
  <c r="J774" i="4"/>
  <c r="K774" i="4"/>
  <c r="L774" i="4"/>
  <c r="M774" i="4"/>
  <c r="AN774" i="4"/>
  <c r="AX774" i="4"/>
  <c r="C775" i="4"/>
  <c r="D775" i="4"/>
  <c r="E775" i="4"/>
  <c r="F775" i="4"/>
  <c r="G775" i="4"/>
  <c r="H775" i="4"/>
  <c r="J775" i="4"/>
  <c r="K775" i="4"/>
  <c r="L775" i="4"/>
  <c r="M775" i="4"/>
  <c r="AN775" i="4"/>
  <c r="AX775" i="4"/>
  <c r="C776" i="4"/>
  <c r="D776" i="4"/>
  <c r="E776" i="4"/>
  <c r="F776" i="4"/>
  <c r="G776" i="4"/>
  <c r="H776" i="4"/>
  <c r="J776" i="4"/>
  <c r="K776" i="4"/>
  <c r="L776" i="4"/>
  <c r="M776" i="4"/>
  <c r="AN776" i="4"/>
  <c r="AX776" i="4"/>
  <c r="C777" i="4"/>
  <c r="D777" i="4"/>
  <c r="E777" i="4"/>
  <c r="F777" i="4"/>
  <c r="G777" i="4"/>
  <c r="H777" i="4"/>
  <c r="J777" i="4"/>
  <c r="K777" i="4"/>
  <c r="L777" i="4"/>
  <c r="M777" i="4"/>
  <c r="AN777" i="4"/>
  <c r="AX777" i="4"/>
  <c r="C778" i="4"/>
  <c r="D778" i="4"/>
  <c r="E778" i="4"/>
  <c r="F778" i="4"/>
  <c r="G778" i="4"/>
  <c r="H778" i="4"/>
  <c r="J778" i="4"/>
  <c r="K778" i="4"/>
  <c r="L778" i="4"/>
  <c r="M778" i="4"/>
  <c r="AN778" i="4"/>
  <c r="AX778" i="4"/>
  <c r="C779" i="4"/>
  <c r="D779" i="4"/>
  <c r="E779" i="4"/>
  <c r="F779" i="4"/>
  <c r="G779" i="4"/>
  <c r="H779" i="4"/>
  <c r="J779" i="4"/>
  <c r="K779" i="4"/>
  <c r="L779" i="4"/>
  <c r="M779" i="4"/>
  <c r="AN779" i="4"/>
  <c r="AX779" i="4"/>
  <c r="C780" i="4"/>
  <c r="D780" i="4"/>
  <c r="E780" i="4"/>
  <c r="F780" i="4"/>
  <c r="G780" i="4"/>
  <c r="H780" i="4"/>
  <c r="J780" i="4"/>
  <c r="K780" i="4"/>
  <c r="L780" i="4"/>
  <c r="M780" i="4"/>
  <c r="AN780" i="4"/>
  <c r="AX780" i="4"/>
  <c r="C781" i="4"/>
  <c r="D781" i="4"/>
  <c r="E781" i="4"/>
  <c r="F781" i="4"/>
  <c r="G781" i="4"/>
  <c r="H781" i="4"/>
  <c r="J781" i="4"/>
  <c r="K781" i="4"/>
  <c r="L781" i="4"/>
  <c r="M781" i="4"/>
  <c r="AN781" i="4"/>
  <c r="AX781" i="4"/>
  <c r="C782" i="4"/>
  <c r="D782" i="4"/>
  <c r="E782" i="4"/>
  <c r="F782" i="4"/>
  <c r="G782" i="4"/>
  <c r="H782" i="4"/>
  <c r="J782" i="4"/>
  <c r="K782" i="4"/>
  <c r="L782" i="4"/>
  <c r="M782" i="4"/>
  <c r="AN782" i="4"/>
  <c r="AX782" i="4"/>
  <c r="C783" i="4"/>
  <c r="D783" i="4"/>
  <c r="E783" i="4"/>
  <c r="F783" i="4"/>
  <c r="G783" i="4"/>
  <c r="H783" i="4"/>
  <c r="J783" i="4"/>
  <c r="K783" i="4"/>
  <c r="L783" i="4"/>
  <c r="M783" i="4"/>
  <c r="AN783" i="4"/>
  <c r="AX783" i="4"/>
  <c r="C784" i="4"/>
  <c r="D784" i="4"/>
  <c r="E784" i="4"/>
  <c r="F784" i="4"/>
  <c r="G784" i="4"/>
  <c r="H784" i="4"/>
  <c r="J784" i="4"/>
  <c r="K784" i="4"/>
  <c r="L784" i="4"/>
  <c r="M784" i="4"/>
  <c r="AN784" i="4"/>
  <c r="AX784" i="4"/>
  <c r="C785" i="4"/>
  <c r="D785" i="4"/>
  <c r="E785" i="4"/>
  <c r="F785" i="4"/>
  <c r="G785" i="4"/>
  <c r="H785" i="4"/>
  <c r="J785" i="4"/>
  <c r="K785" i="4"/>
  <c r="L785" i="4"/>
  <c r="M785" i="4"/>
  <c r="AN785" i="4"/>
  <c r="AX785" i="4"/>
  <c r="C786" i="4"/>
  <c r="D786" i="4"/>
  <c r="E786" i="4"/>
  <c r="F786" i="4"/>
  <c r="G786" i="4"/>
  <c r="H786" i="4"/>
  <c r="J786" i="4"/>
  <c r="K786" i="4"/>
  <c r="L786" i="4"/>
  <c r="M786" i="4"/>
  <c r="AN786" i="4"/>
  <c r="AX786" i="4"/>
  <c r="C787" i="4"/>
  <c r="D787" i="4"/>
  <c r="E787" i="4"/>
  <c r="F787" i="4"/>
  <c r="G787" i="4"/>
  <c r="H787" i="4"/>
  <c r="J787" i="4"/>
  <c r="K787" i="4"/>
  <c r="L787" i="4"/>
  <c r="M787" i="4"/>
  <c r="AN787" i="4"/>
  <c r="AX787" i="4"/>
  <c r="C788" i="4"/>
  <c r="D788" i="4"/>
  <c r="E788" i="4"/>
  <c r="F788" i="4"/>
  <c r="G788" i="4"/>
  <c r="H788" i="4"/>
  <c r="J788" i="4"/>
  <c r="K788" i="4"/>
  <c r="L788" i="4"/>
  <c r="M788" i="4"/>
  <c r="AN788" i="4"/>
  <c r="AX788" i="4"/>
  <c r="C789" i="4"/>
  <c r="D789" i="4"/>
  <c r="E789" i="4"/>
  <c r="F789" i="4"/>
  <c r="G789" i="4"/>
  <c r="H789" i="4"/>
  <c r="J789" i="4"/>
  <c r="K789" i="4"/>
  <c r="L789" i="4"/>
  <c r="M789" i="4"/>
  <c r="AN789" i="4"/>
  <c r="AX789" i="4"/>
  <c r="C790" i="4"/>
  <c r="D790" i="4"/>
  <c r="E790" i="4"/>
  <c r="F790" i="4"/>
  <c r="G790" i="4"/>
  <c r="H790" i="4"/>
  <c r="J790" i="4"/>
  <c r="K790" i="4"/>
  <c r="L790" i="4"/>
  <c r="M790" i="4"/>
  <c r="AN790" i="4"/>
  <c r="AX790" i="4"/>
  <c r="C791" i="4"/>
  <c r="D791" i="4"/>
  <c r="E791" i="4"/>
  <c r="F791" i="4"/>
  <c r="G791" i="4"/>
  <c r="H791" i="4"/>
  <c r="J791" i="4"/>
  <c r="K791" i="4"/>
  <c r="L791" i="4"/>
  <c r="M791" i="4"/>
  <c r="AN791" i="4"/>
  <c r="AX791" i="4"/>
  <c r="C792" i="4"/>
  <c r="D792" i="4"/>
  <c r="E792" i="4"/>
  <c r="F792" i="4"/>
  <c r="G792" i="4"/>
  <c r="H792" i="4"/>
  <c r="J792" i="4"/>
  <c r="K792" i="4"/>
  <c r="L792" i="4"/>
  <c r="M792" i="4"/>
  <c r="AN792" i="4"/>
  <c r="AX792" i="4"/>
  <c r="C793" i="4"/>
  <c r="D793" i="4"/>
  <c r="E793" i="4"/>
  <c r="F793" i="4"/>
  <c r="G793" i="4"/>
  <c r="H793" i="4"/>
  <c r="J793" i="4"/>
  <c r="K793" i="4"/>
  <c r="L793" i="4"/>
  <c r="M793" i="4"/>
  <c r="AN793" i="4"/>
  <c r="AX793" i="4"/>
  <c r="C794" i="4"/>
  <c r="D794" i="4"/>
  <c r="E794" i="4"/>
  <c r="F794" i="4"/>
  <c r="G794" i="4"/>
  <c r="H794" i="4"/>
  <c r="J794" i="4"/>
  <c r="K794" i="4"/>
  <c r="L794" i="4"/>
  <c r="M794" i="4"/>
  <c r="AN794" i="4"/>
  <c r="AX794" i="4"/>
  <c r="C795" i="4"/>
  <c r="D795" i="4"/>
  <c r="E795" i="4"/>
  <c r="F795" i="4"/>
  <c r="G795" i="4"/>
  <c r="H795" i="4"/>
  <c r="J795" i="4"/>
  <c r="K795" i="4"/>
  <c r="L795" i="4"/>
  <c r="M795" i="4"/>
  <c r="AN795" i="4"/>
  <c r="AX795" i="4"/>
  <c r="C796" i="4"/>
  <c r="D796" i="4"/>
  <c r="E796" i="4"/>
  <c r="F796" i="4"/>
  <c r="G796" i="4"/>
  <c r="H796" i="4"/>
  <c r="J796" i="4"/>
  <c r="K796" i="4"/>
  <c r="L796" i="4"/>
  <c r="M796" i="4"/>
  <c r="AN796" i="4"/>
  <c r="AX796" i="4"/>
  <c r="C797" i="4"/>
  <c r="D797" i="4"/>
  <c r="E797" i="4"/>
  <c r="F797" i="4"/>
  <c r="G797" i="4"/>
  <c r="H797" i="4"/>
  <c r="J797" i="4"/>
  <c r="K797" i="4"/>
  <c r="L797" i="4"/>
  <c r="M797" i="4"/>
  <c r="AN797" i="4"/>
  <c r="AX797" i="4"/>
  <c r="C798" i="4"/>
  <c r="D798" i="4"/>
  <c r="E798" i="4"/>
  <c r="F798" i="4"/>
  <c r="G798" i="4"/>
  <c r="H798" i="4"/>
  <c r="J798" i="4"/>
  <c r="K798" i="4"/>
  <c r="L798" i="4"/>
  <c r="M798" i="4"/>
  <c r="AN798" i="4"/>
  <c r="AX798" i="4"/>
  <c r="C799" i="4"/>
  <c r="D799" i="4"/>
  <c r="E799" i="4"/>
  <c r="F799" i="4"/>
  <c r="G799" i="4"/>
  <c r="H799" i="4"/>
  <c r="J799" i="4"/>
  <c r="K799" i="4"/>
  <c r="L799" i="4"/>
  <c r="M799" i="4"/>
  <c r="AN799" i="4"/>
  <c r="AX799" i="4"/>
  <c r="C800" i="4"/>
  <c r="D800" i="4"/>
  <c r="E800" i="4"/>
  <c r="F800" i="4"/>
  <c r="G800" i="4"/>
  <c r="H800" i="4"/>
  <c r="J800" i="4"/>
  <c r="K800" i="4"/>
  <c r="L800" i="4"/>
  <c r="M800" i="4"/>
  <c r="AN800" i="4"/>
  <c r="AX800" i="4"/>
  <c r="C801" i="4"/>
  <c r="D801" i="4"/>
  <c r="E801" i="4"/>
  <c r="F801" i="4"/>
  <c r="G801" i="4"/>
  <c r="H801" i="4"/>
  <c r="J801" i="4"/>
  <c r="K801" i="4"/>
  <c r="L801" i="4"/>
  <c r="M801" i="4"/>
  <c r="AN801" i="4"/>
  <c r="AX801" i="4"/>
  <c r="C802" i="4"/>
  <c r="D802" i="4"/>
  <c r="E802" i="4"/>
  <c r="F802" i="4"/>
  <c r="G802" i="4"/>
  <c r="H802" i="4"/>
  <c r="J802" i="4"/>
  <c r="K802" i="4"/>
  <c r="L802" i="4"/>
  <c r="M802" i="4"/>
  <c r="AN802" i="4"/>
  <c r="AX802" i="4"/>
  <c r="C803" i="4"/>
  <c r="D803" i="4"/>
  <c r="E803" i="4"/>
  <c r="F803" i="4"/>
  <c r="G803" i="4"/>
  <c r="H803" i="4"/>
  <c r="J803" i="4"/>
  <c r="K803" i="4"/>
  <c r="L803" i="4"/>
  <c r="M803" i="4"/>
  <c r="AN803" i="4"/>
  <c r="AX803" i="4"/>
  <c r="C804" i="4"/>
  <c r="D804" i="4"/>
  <c r="E804" i="4"/>
  <c r="F804" i="4"/>
  <c r="G804" i="4"/>
  <c r="H804" i="4"/>
  <c r="J804" i="4"/>
  <c r="K804" i="4"/>
  <c r="L804" i="4"/>
  <c r="M804" i="4"/>
  <c r="AN804" i="4"/>
  <c r="AX804" i="4"/>
  <c r="C805" i="4"/>
  <c r="D805" i="4"/>
  <c r="E805" i="4"/>
  <c r="F805" i="4"/>
  <c r="G805" i="4"/>
  <c r="H805" i="4"/>
  <c r="J805" i="4"/>
  <c r="K805" i="4"/>
  <c r="L805" i="4"/>
  <c r="M805" i="4"/>
  <c r="AN805" i="4"/>
  <c r="AX805" i="4"/>
  <c r="C806" i="4"/>
  <c r="D806" i="4"/>
  <c r="E806" i="4"/>
  <c r="F806" i="4"/>
  <c r="G806" i="4"/>
  <c r="H806" i="4"/>
  <c r="J806" i="4"/>
  <c r="K806" i="4"/>
  <c r="L806" i="4"/>
  <c r="M806" i="4"/>
  <c r="AN806" i="4"/>
  <c r="AX806" i="4"/>
  <c r="C807" i="4"/>
  <c r="D807" i="4"/>
  <c r="E807" i="4"/>
  <c r="F807" i="4"/>
  <c r="G807" i="4"/>
  <c r="H807" i="4"/>
  <c r="J807" i="4"/>
  <c r="K807" i="4"/>
  <c r="L807" i="4"/>
  <c r="M807" i="4"/>
  <c r="AN807" i="4"/>
  <c r="AX807" i="4"/>
  <c r="C808" i="4"/>
  <c r="D808" i="4"/>
  <c r="E808" i="4"/>
  <c r="F808" i="4"/>
  <c r="G808" i="4"/>
  <c r="H808" i="4"/>
  <c r="J808" i="4"/>
  <c r="K808" i="4"/>
  <c r="L808" i="4"/>
  <c r="M808" i="4"/>
  <c r="AN808" i="4"/>
  <c r="AX808" i="4"/>
  <c r="C809" i="4"/>
  <c r="D809" i="4"/>
  <c r="E809" i="4"/>
  <c r="F809" i="4"/>
  <c r="G809" i="4"/>
  <c r="H809" i="4"/>
  <c r="J809" i="4"/>
  <c r="K809" i="4"/>
  <c r="L809" i="4"/>
  <c r="M809" i="4"/>
  <c r="AN809" i="4"/>
  <c r="AX809" i="4"/>
  <c r="C810" i="4"/>
  <c r="D810" i="4"/>
  <c r="E810" i="4"/>
  <c r="F810" i="4"/>
  <c r="G810" i="4"/>
  <c r="H810" i="4"/>
  <c r="J810" i="4"/>
  <c r="K810" i="4"/>
  <c r="L810" i="4"/>
  <c r="M810" i="4"/>
  <c r="AN810" i="4"/>
  <c r="AX810" i="4"/>
  <c r="C811" i="4"/>
  <c r="D811" i="4"/>
  <c r="E811" i="4"/>
  <c r="F811" i="4"/>
  <c r="G811" i="4"/>
  <c r="H811" i="4"/>
  <c r="J811" i="4"/>
  <c r="K811" i="4"/>
  <c r="L811" i="4"/>
  <c r="M811" i="4"/>
  <c r="AN811" i="4"/>
  <c r="AX811" i="4"/>
  <c r="C812" i="4"/>
  <c r="D812" i="4"/>
  <c r="E812" i="4"/>
  <c r="F812" i="4"/>
  <c r="G812" i="4"/>
  <c r="H812" i="4"/>
  <c r="J812" i="4"/>
  <c r="K812" i="4"/>
  <c r="L812" i="4"/>
  <c r="M812" i="4"/>
  <c r="AN812" i="4"/>
  <c r="AX812" i="4"/>
  <c r="C813" i="4"/>
  <c r="D813" i="4"/>
  <c r="E813" i="4"/>
  <c r="F813" i="4"/>
  <c r="G813" i="4"/>
  <c r="H813" i="4"/>
  <c r="J813" i="4"/>
  <c r="K813" i="4"/>
  <c r="L813" i="4"/>
  <c r="M813" i="4"/>
  <c r="AN813" i="4"/>
  <c r="AX813" i="4"/>
  <c r="C814" i="4"/>
  <c r="D814" i="4"/>
  <c r="E814" i="4"/>
  <c r="F814" i="4"/>
  <c r="G814" i="4"/>
  <c r="H814" i="4"/>
  <c r="J814" i="4"/>
  <c r="K814" i="4"/>
  <c r="L814" i="4"/>
  <c r="M814" i="4"/>
  <c r="AN814" i="4"/>
  <c r="AX814" i="4"/>
  <c r="C815" i="4"/>
  <c r="D815" i="4"/>
  <c r="E815" i="4"/>
  <c r="F815" i="4"/>
  <c r="G815" i="4"/>
  <c r="H815" i="4"/>
  <c r="J815" i="4"/>
  <c r="K815" i="4"/>
  <c r="L815" i="4"/>
  <c r="M815" i="4"/>
  <c r="AN815" i="4"/>
  <c r="AX815" i="4"/>
  <c r="C816" i="4"/>
  <c r="D816" i="4"/>
  <c r="E816" i="4"/>
  <c r="F816" i="4"/>
  <c r="G816" i="4"/>
  <c r="H816" i="4"/>
  <c r="J816" i="4"/>
  <c r="K816" i="4"/>
  <c r="L816" i="4"/>
  <c r="M816" i="4"/>
  <c r="AN816" i="4"/>
  <c r="AX816" i="4"/>
  <c r="C817" i="4"/>
  <c r="D817" i="4"/>
  <c r="E817" i="4"/>
  <c r="F817" i="4"/>
  <c r="G817" i="4"/>
  <c r="H817" i="4"/>
  <c r="J817" i="4"/>
  <c r="K817" i="4"/>
  <c r="L817" i="4"/>
  <c r="M817" i="4"/>
  <c r="AN817" i="4"/>
  <c r="AX817" i="4"/>
  <c r="C818" i="4"/>
  <c r="D818" i="4"/>
  <c r="E818" i="4"/>
  <c r="F818" i="4"/>
  <c r="G818" i="4"/>
  <c r="H818" i="4"/>
  <c r="J818" i="4"/>
  <c r="K818" i="4"/>
  <c r="L818" i="4"/>
  <c r="M818" i="4"/>
  <c r="AN818" i="4"/>
  <c r="AX818" i="4"/>
  <c r="C819" i="4"/>
  <c r="D819" i="4"/>
  <c r="E819" i="4"/>
  <c r="F819" i="4"/>
  <c r="G819" i="4"/>
  <c r="H819" i="4"/>
  <c r="J819" i="4"/>
  <c r="K819" i="4"/>
  <c r="L819" i="4"/>
  <c r="M819" i="4"/>
  <c r="AN819" i="4"/>
  <c r="AX819" i="4"/>
  <c r="C820" i="4"/>
  <c r="D820" i="4"/>
  <c r="E820" i="4"/>
  <c r="F820" i="4"/>
  <c r="G820" i="4"/>
  <c r="H820" i="4"/>
  <c r="J820" i="4"/>
  <c r="K820" i="4"/>
  <c r="L820" i="4"/>
  <c r="M820" i="4"/>
  <c r="AN820" i="4"/>
  <c r="AX820" i="4"/>
  <c r="C821" i="4"/>
  <c r="D821" i="4"/>
  <c r="E821" i="4"/>
  <c r="F821" i="4"/>
  <c r="G821" i="4"/>
  <c r="H821" i="4"/>
  <c r="J821" i="4"/>
  <c r="K821" i="4"/>
  <c r="L821" i="4"/>
  <c r="M821" i="4"/>
  <c r="AN821" i="4"/>
  <c r="AX821" i="4"/>
  <c r="C822" i="4"/>
  <c r="D822" i="4"/>
  <c r="E822" i="4"/>
  <c r="F822" i="4"/>
  <c r="G822" i="4"/>
  <c r="H822" i="4"/>
  <c r="J822" i="4"/>
  <c r="K822" i="4"/>
  <c r="L822" i="4"/>
  <c r="M822" i="4"/>
  <c r="AN822" i="4"/>
  <c r="AX822" i="4"/>
  <c r="C823" i="4"/>
  <c r="D823" i="4"/>
  <c r="E823" i="4"/>
  <c r="F823" i="4"/>
  <c r="G823" i="4"/>
  <c r="H823" i="4"/>
  <c r="J823" i="4"/>
  <c r="K823" i="4"/>
  <c r="L823" i="4"/>
  <c r="M823" i="4"/>
  <c r="AN823" i="4"/>
  <c r="AX823" i="4"/>
  <c r="C824" i="4"/>
  <c r="D824" i="4"/>
  <c r="E824" i="4"/>
  <c r="F824" i="4"/>
  <c r="G824" i="4"/>
  <c r="H824" i="4"/>
  <c r="J824" i="4"/>
  <c r="K824" i="4"/>
  <c r="L824" i="4"/>
  <c r="M824" i="4"/>
  <c r="AN824" i="4"/>
  <c r="AX824" i="4"/>
  <c r="C825" i="4"/>
  <c r="D825" i="4"/>
  <c r="E825" i="4"/>
  <c r="F825" i="4"/>
  <c r="G825" i="4"/>
  <c r="H825" i="4"/>
  <c r="J825" i="4"/>
  <c r="K825" i="4"/>
  <c r="L825" i="4"/>
  <c r="M825" i="4"/>
  <c r="AN825" i="4"/>
  <c r="AX825" i="4"/>
  <c r="C826" i="4"/>
  <c r="D826" i="4"/>
  <c r="E826" i="4"/>
  <c r="F826" i="4"/>
  <c r="G826" i="4"/>
  <c r="H826" i="4"/>
  <c r="J826" i="4"/>
  <c r="K826" i="4"/>
  <c r="L826" i="4"/>
  <c r="M826" i="4"/>
  <c r="AN826" i="4"/>
  <c r="AX826" i="4"/>
  <c r="C827" i="4"/>
  <c r="D827" i="4"/>
  <c r="E827" i="4"/>
  <c r="F827" i="4"/>
  <c r="G827" i="4"/>
  <c r="H827" i="4"/>
  <c r="J827" i="4"/>
  <c r="K827" i="4"/>
  <c r="L827" i="4"/>
  <c r="M827" i="4"/>
  <c r="AN827" i="4"/>
  <c r="AX827" i="4"/>
  <c r="C828" i="4"/>
  <c r="D828" i="4"/>
  <c r="E828" i="4"/>
  <c r="F828" i="4"/>
  <c r="G828" i="4"/>
  <c r="H828" i="4"/>
  <c r="J828" i="4"/>
  <c r="K828" i="4"/>
  <c r="L828" i="4"/>
  <c r="M828" i="4"/>
  <c r="AN828" i="4"/>
  <c r="AX828" i="4"/>
  <c r="C829" i="4"/>
  <c r="D829" i="4"/>
  <c r="E829" i="4"/>
  <c r="F829" i="4"/>
  <c r="G829" i="4"/>
  <c r="H829" i="4"/>
  <c r="J829" i="4"/>
  <c r="K829" i="4"/>
  <c r="L829" i="4"/>
  <c r="M829" i="4"/>
  <c r="AN829" i="4"/>
  <c r="AX829" i="4"/>
  <c r="C830" i="4"/>
  <c r="D830" i="4"/>
  <c r="E830" i="4"/>
  <c r="F830" i="4"/>
  <c r="G830" i="4"/>
  <c r="H830" i="4"/>
  <c r="J830" i="4"/>
  <c r="K830" i="4"/>
  <c r="L830" i="4"/>
  <c r="M830" i="4"/>
  <c r="AN830" i="4"/>
  <c r="AX830" i="4"/>
  <c r="C831" i="4"/>
  <c r="D831" i="4"/>
  <c r="E831" i="4"/>
  <c r="F831" i="4"/>
  <c r="G831" i="4"/>
  <c r="H831" i="4"/>
  <c r="J831" i="4"/>
  <c r="K831" i="4"/>
  <c r="L831" i="4"/>
  <c r="M831" i="4"/>
  <c r="AN831" i="4"/>
  <c r="AX831" i="4"/>
  <c r="C832" i="4"/>
  <c r="D832" i="4"/>
  <c r="E832" i="4"/>
  <c r="F832" i="4"/>
  <c r="G832" i="4"/>
  <c r="H832" i="4"/>
  <c r="J832" i="4"/>
  <c r="K832" i="4"/>
  <c r="L832" i="4"/>
  <c r="M832" i="4"/>
  <c r="AN832" i="4"/>
  <c r="AX832" i="4"/>
  <c r="C833" i="4"/>
  <c r="D833" i="4"/>
  <c r="E833" i="4"/>
  <c r="F833" i="4"/>
  <c r="G833" i="4"/>
  <c r="H833" i="4"/>
  <c r="J833" i="4"/>
  <c r="K833" i="4"/>
  <c r="L833" i="4"/>
  <c r="M833" i="4"/>
  <c r="AN833" i="4"/>
  <c r="AX833" i="4"/>
  <c r="C834" i="4"/>
  <c r="D834" i="4"/>
  <c r="E834" i="4"/>
  <c r="F834" i="4"/>
  <c r="G834" i="4"/>
  <c r="H834" i="4"/>
  <c r="J834" i="4"/>
  <c r="K834" i="4"/>
  <c r="L834" i="4"/>
  <c r="M834" i="4"/>
  <c r="AN834" i="4"/>
  <c r="AX834" i="4"/>
  <c r="C835" i="4"/>
  <c r="D835" i="4"/>
  <c r="E835" i="4"/>
  <c r="F835" i="4"/>
  <c r="G835" i="4"/>
  <c r="H835" i="4"/>
  <c r="J835" i="4"/>
  <c r="K835" i="4"/>
  <c r="L835" i="4"/>
  <c r="M835" i="4"/>
  <c r="AN835" i="4"/>
  <c r="AX835" i="4"/>
  <c r="C836" i="4"/>
  <c r="D836" i="4"/>
  <c r="E836" i="4"/>
  <c r="F836" i="4"/>
  <c r="G836" i="4"/>
  <c r="H836" i="4"/>
  <c r="J836" i="4"/>
  <c r="K836" i="4"/>
  <c r="L836" i="4"/>
  <c r="M836" i="4"/>
  <c r="AN836" i="4"/>
  <c r="AX836" i="4"/>
  <c r="C837" i="4"/>
  <c r="D837" i="4"/>
  <c r="E837" i="4"/>
  <c r="F837" i="4"/>
  <c r="G837" i="4"/>
  <c r="H837" i="4"/>
  <c r="J837" i="4"/>
  <c r="K837" i="4"/>
  <c r="L837" i="4"/>
  <c r="M837" i="4"/>
  <c r="AN837" i="4"/>
  <c r="AX837" i="4"/>
  <c r="C838" i="4"/>
  <c r="D838" i="4"/>
  <c r="E838" i="4"/>
  <c r="F838" i="4"/>
  <c r="G838" i="4"/>
  <c r="H838" i="4"/>
  <c r="J838" i="4"/>
  <c r="K838" i="4"/>
  <c r="L838" i="4"/>
  <c r="M838" i="4"/>
  <c r="AN838" i="4"/>
  <c r="AX838" i="4"/>
  <c r="C839" i="4"/>
  <c r="D839" i="4"/>
  <c r="E839" i="4"/>
  <c r="F839" i="4"/>
  <c r="G839" i="4"/>
  <c r="H839" i="4"/>
  <c r="J839" i="4"/>
  <c r="K839" i="4"/>
  <c r="L839" i="4"/>
  <c r="M839" i="4"/>
  <c r="AN839" i="4"/>
  <c r="AX839" i="4"/>
  <c r="C840" i="4"/>
  <c r="D840" i="4"/>
  <c r="E840" i="4"/>
  <c r="F840" i="4"/>
  <c r="G840" i="4"/>
  <c r="H840" i="4"/>
  <c r="J840" i="4"/>
  <c r="K840" i="4"/>
  <c r="L840" i="4"/>
  <c r="M840" i="4"/>
  <c r="AN840" i="4"/>
  <c r="AX840" i="4"/>
  <c r="C841" i="4"/>
  <c r="D841" i="4"/>
  <c r="E841" i="4"/>
  <c r="F841" i="4"/>
  <c r="G841" i="4"/>
  <c r="H841" i="4"/>
  <c r="J841" i="4"/>
  <c r="K841" i="4"/>
  <c r="L841" i="4"/>
  <c r="M841" i="4"/>
  <c r="AN841" i="4"/>
  <c r="AX841" i="4"/>
  <c r="C842" i="4"/>
  <c r="D842" i="4"/>
  <c r="E842" i="4"/>
  <c r="F842" i="4"/>
  <c r="G842" i="4"/>
  <c r="H842" i="4"/>
  <c r="J842" i="4"/>
  <c r="K842" i="4"/>
  <c r="L842" i="4"/>
  <c r="M842" i="4"/>
  <c r="AN842" i="4"/>
  <c r="AX842" i="4"/>
  <c r="C843" i="4"/>
  <c r="D843" i="4"/>
  <c r="E843" i="4"/>
  <c r="F843" i="4"/>
  <c r="G843" i="4"/>
  <c r="H843" i="4"/>
  <c r="J843" i="4"/>
  <c r="K843" i="4"/>
  <c r="L843" i="4"/>
  <c r="M843" i="4"/>
  <c r="AN843" i="4"/>
  <c r="AX843" i="4"/>
  <c r="C844" i="4"/>
  <c r="D844" i="4"/>
  <c r="E844" i="4"/>
  <c r="F844" i="4"/>
  <c r="G844" i="4"/>
  <c r="H844" i="4"/>
  <c r="J844" i="4"/>
  <c r="K844" i="4"/>
  <c r="L844" i="4"/>
  <c r="M844" i="4"/>
  <c r="AN844" i="4"/>
  <c r="AX844" i="4"/>
  <c r="C845" i="4"/>
  <c r="D845" i="4"/>
  <c r="E845" i="4"/>
  <c r="F845" i="4"/>
  <c r="G845" i="4"/>
  <c r="H845" i="4"/>
  <c r="J845" i="4"/>
  <c r="K845" i="4"/>
  <c r="L845" i="4"/>
  <c r="M845" i="4"/>
  <c r="AN845" i="4"/>
  <c r="AX845" i="4"/>
  <c r="C846" i="4"/>
  <c r="D846" i="4"/>
  <c r="E846" i="4"/>
  <c r="F846" i="4"/>
  <c r="G846" i="4"/>
  <c r="H846" i="4"/>
  <c r="J846" i="4"/>
  <c r="K846" i="4"/>
  <c r="L846" i="4"/>
  <c r="M846" i="4"/>
  <c r="AN846" i="4"/>
  <c r="AX846" i="4"/>
  <c r="C847" i="4"/>
  <c r="D847" i="4"/>
  <c r="E847" i="4"/>
  <c r="F847" i="4"/>
  <c r="G847" i="4"/>
  <c r="H847" i="4"/>
  <c r="J847" i="4"/>
  <c r="K847" i="4"/>
  <c r="L847" i="4"/>
  <c r="M847" i="4"/>
  <c r="AN847" i="4"/>
  <c r="AX847" i="4"/>
  <c r="C848" i="4"/>
  <c r="D848" i="4"/>
  <c r="E848" i="4"/>
  <c r="F848" i="4"/>
  <c r="G848" i="4"/>
  <c r="H848" i="4"/>
  <c r="J848" i="4"/>
  <c r="K848" i="4"/>
  <c r="L848" i="4"/>
  <c r="M848" i="4"/>
  <c r="AN848" i="4"/>
  <c r="AX848" i="4"/>
  <c r="C849" i="4"/>
  <c r="D849" i="4"/>
  <c r="E849" i="4"/>
  <c r="F849" i="4"/>
  <c r="G849" i="4"/>
  <c r="H849" i="4"/>
  <c r="J849" i="4"/>
  <c r="K849" i="4"/>
  <c r="L849" i="4"/>
  <c r="M849" i="4"/>
  <c r="AN849" i="4"/>
  <c r="AX849" i="4"/>
  <c r="C850" i="4"/>
  <c r="D850" i="4"/>
  <c r="E850" i="4"/>
  <c r="F850" i="4"/>
  <c r="G850" i="4"/>
  <c r="H850" i="4"/>
  <c r="J850" i="4"/>
  <c r="K850" i="4"/>
  <c r="L850" i="4"/>
  <c r="M850" i="4"/>
  <c r="AN850" i="4"/>
  <c r="AX850" i="4"/>
  <c r="C851" i="4"/>
  <c r="D851" i="4"/>
  <c r="E851" i="4"/>
  <c r="F851" i="4"/>
  <c r="G851" i="4"/>
  <c r="H851" i="4"/>
  <c r="J851" i="4"/>
  <c r="K851" i="4"/>
  <c r="L851" i="4"/>
  <c r="M851" i="4"/>
  <c r="AN851" i="4"/>
  <c r="AX851" i="4"/>
  <c r="C852" i="4"/>
  <c r="D852" i="4"/>
  <c r="E852" i="4"/>
  <c r="F852" i="4"/>
  <c r="G852" i="4"/>
  <c r="H852" i="4"/>
  <c r="J852" i="4"/>
  <c r="K852" i="4"/>
  <c r="L852" i="4"/>
  <c r="M852" i="4"/>
  <c r="AN852" i="4"/>
  <c r="AX852" i="4"/>
  <c r="C853" i="4"/>
  <c r="D853" i="4"/>
  <c r="E853" i="4"/>
  <c r="F853" i="4"/>
  <c r="G853" i="4"/>
  <c r="H853" i="4"/>
  <c r="J853" i="4"/>
  <c r="K853" i="4"/>
  <c r="L853" i="4"/>
  <c r="M853" i="4"/>
  <c r="AN853" i="4"/>
  <c r="AX853" i="4"/>
  <c r="C854" i="4"/>
  <c r="D854" i="4"/>
  <c r="E854" i="4"/>
  <c r="F854" i="4"/>
  <c r="G854" i="4"/>
  <c r="H854" i="4"/>
  <c r="J854" i="4"/>
  <c r="K854" i="4"/>
  <c r="L854" i="4"/>
  <c r="M854" i="4"/>
  <c r="AN854" i="4"/>
  <c r="AX854" i="4"/>
  <c r="C855" i="4"/>
  <c r="D855" i="4"/>
  <c r="E855" i="4"/>
  <c r="F855" i="4"/>
  <c r="G855" i="4"/>
  <c r="H855" i="4"/>
  <c r="J855" i="4"/>
  <c r="K855" i="4"/>
  <c r="L855" i="4"/>
  <c r="M855" i="4"/>
  <c r="AN855" i="4"/>
  <c r="AX855" i="4"/>
  <c r="C856" i="4"/>
  <c r="D856" i="4"/>
  <c r="E856" i="4"/>
  <c r="F856" i="4"/>
  <c r="G856" i="4"/>
  <c r="H856" i="4"/>
  <c r="J856" i="4"/>
  <c r="K856" i="4"/>
  <c r="L856" i="4"/>
  <c r="M856" i="4"/>
  <c r="AN856" i="4"/>
  <c r="AX856" i="4"/>
  <c r="C857" i="4"/>
  <c r="D857" i="4"/>
  <c r="E857" i="4"/>
  <c r="F857" i="4"/>
  <c r="G857" i="4"/>
  <c r="H857" i="4"/>
  <c r="J857" i="4"/>
  <c r="K857" i="4"/>
  <c r="L857" i="4"/>
  <c r="M857" i="4"/>
  <c r="AN857" i="4"/>
  <c r="AX857" i="4"/>
  <c r="C858" i="4"/>
  <c r="D858" i="4"/>
  <c r="E858" i="4"/>
  <c r="F858" i="4"/>
  <c r="G858" i="4"/>
  <c r="H858" i="4"/>
  <c r="J858" i="4"/>
  <c r="K858" i="4"/>
  <c r="L858" i="4"/>
  <c r="M858" i="4"/>
  <c r="AN858" i="4"/>
  <c r="AX858" i="4"/>
  <c r="C859" i="4"/>
  <c r="D859" i="4"/>
  <c r="E859" i="4"/>
  <c r="F859" i="4"/>
  <c r="G859" i="4"/>
  <c r="H859" i="4"/>
  <c r="J859" i="4"/>
  <c r="K859" i="4"/>
  <c r="L859" i="4"/>
  <c r="M859" i="4"/>
  <c r="AN859" i="4"/>
  <c r="AX859" i="4"/>
  <c r="C860" i="4"/>
  <c r="D860" i="4"/>
  <c r="E860" i="4"/>
  <c r="F860" i="4"/>
  <c r="G860" i="4"/>
  <c r="H860" i="4"/>
  <c r="J860" i="4"/>
  <c r="K860" i="4"/>
  <c r="L860" i="4"/>
  <c r="M860" i="4"/>
  <c r="AN860" i="4"/>
  <c r="AX860" i="4"/>
  <c r="C861" i="4"/>
  <c r="D861" i="4"/>
  <c r="E861" i="4"/>
  <c r="F861" i="4"/>
  <c r="G861" i="4"/>
  <c r="H861" i="4"/>
  <c r="J861" i="4"/>
  <c r="K861" i="4"/>
  <c r="L861" i="4"/>
  <c r="M861" i="4"/>
  <c r="AN861" i="4"/>
  <c r="AX861" i="4"/>
  <c r="C862" i="4"/>
  <c r="D862" i="4"/>
  <c r="E862" i="4"/>
  <c r="F862" i="4"/>
  <c r="G862" i="4"/>
  <c r="H862" i="4"/>
  <c r="J862" i="4"/>
  <c r="K862" i="4"/>
  <c r="L862" i="4"/>
  <c r="M862" i="4"/>
  <c r="AN862" i="4"/>
  <c r="AX862" i="4"/>
  <c r="C863" i="4"/>
  <c r="D863" i="4"/>
  <c r="E863" i="4"/>
  <c r="F863" i="4"/>
  <c r="G863" i="4"/>
  <c r="H863" i="4"/>
  <c r="J863" i="4"/>
  <c r="K863" i="4"/>
  <c r="L863" i="4"/>
  <c r="M863" i="4"/>
  <c r="AN863" i="4"/>
  <c r="AX863" i="4"/>
  <c r="C864" i="4"/>
  <c r="D864" i="4"/>
  <c r="E864" i="4"/>
  <c r="F864" i="4"/>
  <c r="G864" i="4"/>
  <c r="H864" i="4"/>
  <c r="J864" i="4"/>
  <c r="K864" i="4"/>
  <c r="L864" i="4"/>
  <c r="M864" i="4"/>
  <c r="AN864" i="4"/>
  <c r="AX864" i="4"/>
  <c r="C865" i="4"/>
  <c r="D865" i="4"/>
  <c r="E865" i="4"/>
  <c r="F865" i="4"/>
  <c r="G865" i="4"/>
  <c r="H865" i="4"/>
  <c r="J865" i="4"/>
  <c r="K865" i="4"/>
  <c r="L865" i="4"/>
  <c r="M865" i="4"/>
  <c r="AN865" i="4"/>
  <c r="AX865" i="4"/>
  <c r="C866" i="4"/>
  <c r="D866" i="4"/>
  <c r="E866" i="4"/>
  <c r="F866" i="4"/>
  <c r="G866" i="4"/>
  <c r="H866" i="4"/>
  <c r="J866" i="4"/>
  <c r="K866" i="4"/>
  <c r="L866" i="4"/>
  <c r="M866" i="4"/>
  <c r="AN866" i="4"/>
  <c r="AX866" i="4"/>
  <c r="C867" i="4"/>
  <c r="D867" i="4"/>
  <c r="E867" i="4"/>
  <c r="F867" i="4"/>
  <c r="G867" i="4"/>
  <c r="H867" i="4"/>
  <c r="J867" i="4"/>
  <c r="K867" i="4"/>
  <c r="L867" i="4"/>
  <c r="M867" i="4"/>
  <c r="AN867" i="4"/>
  <c r="AX867" i="4"/>
  <c r="C868" i="4"/>
  <c r="D868" i="4"/>
  <c r="E868" i="4"/>
  <c r="F868" i="4"/>
  <c r="G868" i="4"/>
  <c r="H868" i="4"/>
  <c r="J868" i="4"/>
  <c r="K868" i="4"/>
  <c r="L868" i="4"/>
  <c r="M868" i="4"/>
  <c r="AN868" i="4"/>
  <c r="AX868" i="4"/>
  <c r="C869" i="4"/>
  <c r="D869" i="4"/>
  <c r="E869" i="4"/>
  <c r="F869" i="4"/>
  <c r="G869" i="4"/>
  <c r="H869" i="4"/>
  <c r="J869" i="4"/>
  <c r="K869" i="4"/>
  <c r="L869" i="4"/>
  <c r="M869" i="4"/>
  <c r="AN869" i="4"/>
  <c r="AX869" i="4"/>
  <c r="C870" i="4"/>
  <c r="D870" i="4"/>
  <c r="E870" i="4"/>
  <c r="F870" i="4"/>
  <c r="G870" i="4"/>
  <c r="H870" i="4"/>
  <c r="J870" i="4"/>
  <c r="K870" i="4"/>
  <c r="L870" i="4"/>
  <c r="M870" i="4"/>
  <c r="AN870" i="4"/>
  <c r="AX870" i="4"/>
  <c r="C871" i="4"/>
  <c r="D871" i="4"/>
  <c r="E871" i="4"/>
  <c r="F871" i="4"/>
  <c r="G871" i="4"/>
  <c r="H871" i="4"/>
  <c r="J871" i="4"/>
  <c r="K871" i="4"/>
  <c r="L871" i="4"/>
  <c r="M871" i="4"/>
  <c r="AN871" i="4"/>
  <c r="AX871" i="4"/>
  <c r="C872" i="4"/>
  <c r="D872" i="4"/>
  <c r="E872" i="4"/>
  <c r="F872" i="4"/>
  <c r="G872" i="4"/>
  <c r="H872" i="4"/>
  <c r="J872" i="4"/>
  <c r="K872" i="4"/>
  <c r="L872" i="4"/>
  <c r="M872" i="4"/>
  <c r="AN872" i="4"/>
  <c r="AX872" i="4"/>
  <c r="C873" i="4"/>
  <c r="D873" i="4"/>
  <c r="E873" i="4"/>
  <c r="F873" i="4"/>
  <c r="G873" i="4"/>
  <c r="H873" i="4"/>
  <c r="J873" i="4"/>
  <c r="K873" i="4"/>
  <c r="L873" i="4"/>
  <c r="M873" i="4"/>
  <c r="AN873" i="4"/>
  <c r="AX873" i="4"/>
  <c r="C874" i="4"/>
  <c r="D874" i="4"/>
  <c r="E874" i="4"/>
  <c r="F874" i="4"/>
  <c r="G874" i="4"/>
  <c r="H874" i="4"/>
  <c r="J874" i="4"/>
  <c r="K874" i="4"/>
  <c r="L874" i="4"/>
  <c r="M874" i="4"/>
  <c r="AN874" i="4"/>
  <c r="AX874" i="4"/>
  <c r="C875" i="4"/>
  <c r="D875" i="4"/>
  <c r="E875" i="4"/>
  <c r="F875" i="4"/>
  <c r="G875" i="4"/>
  <c r="H875" i="4"/>
  <c r="J875" i="4"/>
  <c r="K875" i="4"/>
  <c r="L875" i="4"/>
  <c r="M875" i="4"/>
  <c r="AN875" i="4"/>
  <c r="AX875" i="4"/>
  <c r="C876" i="4"/>
  <c r="D876" i="4"/>
  <c r="E876" i="4"/>
  <c r="F876" i="4"/>
  <c r="G876" i="4"/>
  <c r="H876" i="4"/>
  <c r="J876" i="4"/>
  <c r="K876" i="4"/>
  <c r="L876" i="4"/>
  <c r="M876" i="4"/>
  <c r="AN876" i="4"/>
  <c r="AX876" i="4"/>
  <c r="C877" i="4"/>
  <c r="D877" i="4"/>
  <c r="E877" i="4"/>
  <c r="F877" i="4"/>
  <c r="G877" i="4"/>
  <c r="H877" i="4"/>
  <c r="J877" i="4"/>
  <c r="K877" i="4"/>
  <c r="L877" i="4"/>
  <c r="M877" i="4"/>
  <c r="AN877" i="4"/>
  <c r="AX877" i="4"/>
  <c r="C878" i="4"/>
  <c r="D878" i="4"/>
  <c r="E878" i="4"/>
  <c r="F878" i="4"/>
  <c r="G878" i="4"/>
  <c r="H878" i="4"/>
  <c r="J878" i="4"/>
  <c r="K878" i="4"/>
  <c r="L878" i="4"/>
  <c r="M878" i="4"/>
  <c r="AN878" i="4"/>
  <c r="AX878" i="4"/>
  <c r="C879" i="4"/>
  <c r="D879" i="4"/>
  <c r="E879" i="4"/>
  <c r="F879" i="4"/>
  <c r="G879" i="4"/>
  <c r="H879" i="4"/>
  <c r="J879" i="4"/>
  <c r="K879" i="4"/>
  <c r="L879" i="4"/>
  <c r="M879" i="4"/>
  <c r="AN879" i="4"/>
  <c r="AX879" i="4"/>
  <c r="C880" i="4"/>
  <c r="D880" i="4"/>
  <c r="E880" i="4"/>
  <c r="F880" i="4"/>
  <c r="G880" i="4"/>
  <c r="H880" i="4"/>
  <c r="J880" i="4"/>
  <c r="K880" i="4"/>
  <c r="L880" i="4"/>
  <c r="M880" i="4"/>
  <c r="AN880" i="4"/>
  <c r="AX880" i="4"/>
  <c r="C881" i="4"/>
  <c r="D881" i="4"/>
  <c r="E881" i="4"/>
  <c r="F881" i="4"/>
  <c r="G881" i="4"/>
  <c r="H881" i="4"/>
  <c r="J881" i="4"/>
  <c r="K881" i="4"/>
  <c r="L881" i="4"/>
  <c r="M881" i="4"/>
  <c r="AN881" i="4"/>
  <c r="AX881" i="4"/>
  <c r="C882" i="4"/>
  <c r="D882" i="4"/>
  <c r="E882" i="4"/>
  <c r="F882" i="4"/>
  <c r="G882" i="4"/>
  <c r="H882" i="4"/>
  <c r="J882" i="4"/>
  <c r="K882" i="4"/>
  <c r="L882" i="4"/>
  <c r="M882" i="4"/>
  <c r="AN882" i="4"/>
  <c r="AX882" i="4"/>
  <c r="C883" i="4"/>
  <c r="D883" i="4"/>
  <c r="E883" i="4"/>
  <c r="F883" i="4"/>
  <c r="G883" i="4"/>
  <c r="H883" i="4"/>
  <c r="J883" i="4"/>
  <c r="K883" i="4"/>
  <c r="L883" i="4"/>
  <c r="M883" i="4"/>
  <c r="AN883" i="4"/>
  <c r="AX883" i="4"/>
  <c r="C884" i="4"/>
  <c r="D884" i="4"/>
  <c r="E884" i="4"/>
  <c r="F884" i="4"/>
  <c r="G884" i="4"/>
  <c r="H884" i="4"/>
  <c r="J884" i="4"/>
  <c r="K884" i="4"/>
  <c r="L884" i="4"/>
  <c r="M884" i="4"/>
  <c r="AN884" i="4"/>
  <c r="AX884" i="4"/>
  <c r="C885" i="4"/>
  <c r="D885" i="4"/>
  <c r="E885" i="4"/>
  <c r="F885" i="4"/>
  <c r="G885" i="4"/>
  <c r="H885" i="4"/>
  <c r="J885" i="4"/>
  <c r="K885" i="4"/>
  <c r="L885" i="4"/>
  <c r="M885" i="4"/>
  <c r="AN885" i="4"/>
  <c r="AX885" i="4"/>
  <c r="C886" i="4"/>
  <c r="D886" i="4"/>
  <c r="E886" i="4"/>
  <c r="F886" i="4"/>
  <c r="G886" i="4"/>
  <c r="H886" i="4"/>
  <c r="J886" i="4"/>
  <c r="K886" i="4"/>
  <c r="L886" i="4"/>
  <c r="M886" i="4"/>
  <c r="AN886" i="4"/>
  <c r="AX886" i="4"/>
  <c r="C887" i="4"/>
  <c r="D887" i="4"/>
  <c r="E887" i="4"/>
  <c r="F887" i="4"/>
  <c r="G887" i="4"/>
  <c r="H887" i="4"/>
  <c r="J887" i="4"/>
  <c r="K887" i="4"/>
  <c r="L887" i="4"/>
  <c r="M887" i="4"/>
  <c r="AN887" i="4"/>
  <c r="AX887" i="4"/>
  <c r="C888" i="4"/>
  <c r="D888" i="4"/>
  <c r="E888" i="4"/>
  <c r="F888" i="4"/>
  <c r="G888" i="4"/>
  <c r="H888" i="4"/>
  <c r="J888" i="4"/>
  <c r="K888" i="4"/>
  <c r="L888" i="4"/>
  <c r="M888" i="4"/>
  <c r="AN888" i="4"/>
  <c r="AX888" i="4"/>
  <c r="C889" i="4"/>
  <c r="D889" i="4"/>
  <c r="E889" i="4"/>
  <c r="F889" i="4"/>
  <c r="G889" i="4"/>
  <c r="H889" i="4"/>
  <c r="J889" i="4"/>
  <c r="K889" i="4"/>
  <c r="L889" i="4"/>
  <c r="M889" i="4"/>
  <c r="AN889" i="4"/>
  <c r="AX889" i="4"/>
  <c r="C890" i="4"/>
  <c r="D890" i="4"/>
  <c r="E890" i="4"/>
  <c r="F890" i="4"/>
  <c r="G890" i="4"/>
  <c r="H890" i="4"/>
  <c r="J890" i="4"/>
  <c r="K890" i="4"/>
  <c r="L890" i="4"/>
  <c r="M890" i="4"/>
  <c r="AN890" i="4"/>
  <c r="AX890" i="4"/>
  <c r="C891" i="4"/>
  <c r="D891" i="4"/>
  <c r="E891" i="4"/>
  <c r="F891" i="4"/>
  <c r="G891" i="4"/>
  <c r="H891" i="4"/>
  <c r="J891" i="4"/>
  <c r="K891" i="4"/>
  <c r="L891" i="4"/>
  <c r="M891" i="4"/>
  <c r="AN891" i="4"/>
  <c r="AX891" i="4"/>
  <c r="C892" i="4"/>
  <c r="D892" i="4"/>
  <c r="E892" i="4"/>
  <c r="F892" i="4"/>
  <c r="G892" i="4"/>
  <c r="H892" i="4"/>
  <c r="J892" i="4"/>
  <c r="K892" i="4"/>
  <c r="L892" i="4"/>
  <c r="M892" i="4"/>
  <c r="AN892" i="4"/>
  <c r="AX892" i="4"/>
  <c r="C893" i="4"/>
  <c r="D893" i="4"/>
  <c r="E893" i="4"/>
  <c r="F893" i="4"/>
  <c r="G893" i="4"/>
  <c r="H893" i="4"/>
  <c r="J893" i="4"/>
  <c r="K893" i="4"/>
  <c r="L893" i="4"/>
  <c r="M893" i="4"/>
  <c r="AN893" i="4"/>
  <c r="AX893" i="4"/>
  <c r="C894" i="4"/>
  <c r="D894" i="4"/>
  <c r="E894" i="4"/>
  <c r="F894" i="4"/>
  <c r="G894" i="4"/>
  <c r="H894" i="4"/>
  <c r="J894" i="4"/>
  <c r="K894" i="4"/>
  <c r="L894" i="4"/>
  <c r="M894" i="4"/>
  <c r="AN894" i="4"/>
  <c r="AX894" i="4"/>
  <c r="C895" i="4"/>
  <c r="D895" i="4"/>
  <c r="E895" i="4"/>
  <c r="F895" i="4"/>
  <c r="G895" i="4"/>
  <c r="H895" i="4"/>
  <c r="J895" i="4"/>
  <c r="K895" i="4"/>
  <c r="L895" i="4"/>
  <c r="M895" i="4"/>
  <c r="AN895" i="4"/>
  <c r="AX895" i="4"/>
  <c r="C896" i="4"/>
  <c r="D896" i="4"/>
  <c r="E896" i="4"/>
  <c r="F896" i="4"/>
  <c r="G896" i="4"/>
  <c r="H896" i="4"/>
  <c r="J896" i="4"/>
  <c r="K896" i="4"/>
  <c r="L896" i="4"/>
  <c r="M896" i="4"/>
  <c r="AN896" i="4"/>
  <c r="AX896" i="4"/>
  <c r="C897" i="4"/>
  <c r="D897" i="4"/>
  <c r="E897" i="4"/>
  <c r="F897" i="4"/>
  <c r="G897" i="4"/>
  <c r="H897" i="4"/>
  <c r="J897" i="4"/>
  <c r="K897" i="4"/>
  <c r="L897" i="4"/>
  <c r="M897" i="4"/>
  <c r="AN897" i="4"/>
  <c r="AX897" i="4"/>
  <c r="C898" i="4"/>
  <c r="D898" i="4"/>
  <c r="E898" i="4"/>
  <c r="F898" i="4"/>
  <c r="G898" i="4"/>
  <c r="H898" i="4"/>
  <c r="J898" i="4"/>
  <c r="K898" i="4"/>
  <c r="L898" i="4"/>
  <c r="M898" i="4"/>
  <c r="AN898" i="4"/>
  <c r="AX898" i="4"/>
  <c r="C899" i="4"/>
  <c r="D899" i="4"/>
  <c r="E899" i="4"/>
  <c r="F899" i="4"/>
  <c r="G899" i="4"/>
  <c r="H899" i="4"/>
  <c r="J899" i="4"/>
  <c r="K899" i="4"/>
  <c r="L899" i="4"/>
  <c r="M899" i="4"/>
  <c r="AN899" i="4"/>
  <c r="AX899" i="4"/>
  <c r="C900" i="4"/>
  <c r="D900" i="4"/>
  <c r="E900" i="4"/>
  <c r="F900" i="4"/>
  <c r="G900" i="4"/>
  <c r="H900" i="4"/>
  <c r="J900" i="4"/>
  <c r="K900" i="4"/>
  <c r="L900" i="4"/>
  <c r="M900" i="4"/>
  <c r="AN900" i="4"/>
  <c r="AX900" i="4"/>
  <c r="C901" i="4"/>
  <c r="D901" i="4"/>
  <c r="E901" i="4"/>
  <c r="F901" i="4"/>
  <c r="G901" i="4"/>
  <c r="H901" i="4"/>
  <c r="J901" i="4"/>
  <c r="K901" i="4"/>
  <c r="L901" i="4"/>
  <c r="M901" i="4"/>
  <c r="AN901" i="4"/>
  <c r="AX901" i="4"/>
  <c r="C902" i="4"/>
  <c r="D902" i="4"/>
  <c r="E902" i="4"/>
  <c r="F902" i="4"/>
  <c r="G902" i="4"/>
  <c r="H902" i="4"/>
  <c r="J902" i="4"/>
  <c r="K902" i="4"/>
  <c r="L902" i="4"/>
  <c r="M902" i="4"/>
  <c r="AN902" i="4"/>
  <c r="AX902" i="4"/>
  <c r="C903" i="4"/>
  <c r="D903" i="4"/>
  <c r="E903" i="4"/>
  <c r="F903" i="4"/>
  <c r="G903" i="4"/>
  <c r="H903" i="4"/>
  <c r="J903" i="4"/>
  <c r="K903" i="4"/>
  <c r="L903" i="4"/>
  <c r="M903" i="4"/>
  <c r="AN903" i="4"/>
  <c r="AX903" i="4"/>
  <c r="C904" i="4"/>
  <c r="D904" i="4"/>
  <c r="E904" i="4"/>
  <c r="F904" i="4"/>
  <c r="G904" i="4"/>
  <c r="H904" i="4"/>
  <c r="J904" i="4"/>
  <c r="K904" i="4"/>
  <c r="L904" i="4"/>
  <c r="M904" i="4"/>
  <c r="AN904" i="4"/>
  <c r="AX904" i="4"/>
  <c r="C905" i="4"/>
  <c r="D905" i="4"/>
  <c r="E905" i="4"/>
  <c r="F905" i="4"/>
  <c r="G905" i="4"/>
  <c r="H905" i="4"/>
  <c r="J905" i="4"/>
  <c r="K905" i="4"/>
  <c r="L905" i="4"/>
  <c r="M905" i="4"/>
  <c r="AN905" i="4"/>
  <c r="AX905" i="4"/>
  <c r="C906" i="4"/>
  <c r="D906" i="4"/>
  <c r="E906" i="4"/>
  <c r="F906" i="4"/>
  <c r="G906" i="4"/>
  <c r="H906" i="4"/>
  <c r="J906" i="4"/>
  <c r="K906" i="4"/>
  <c r="L906" i="4"/>
  <c r="M906" i="4"/>
  <c r="AN906" i="4"/>
  <c r="AX906" i="4"/>
  <c r="C907" i="4"/>
  <c r="D907" i="4"/>
  <c r="E907" i="4"/>
  <c r="F907" i="4"/>
  <c r="G907" i="4"/>
  <c r="H907" i="4"/>
  <c r="J907" i="4"/>
  <c r="K907" i="4"/>
  <c r="L907" i="4"/>
  <c r="M907" i="4"/>
  <c r="AN907" i="4"/>
  <c r="AX907" i="4"/>
  <c r="C908" i="4"/>
  <c r="D908" i="4"/>
  <c r="E908" i="4"/>
  <c r="F908" i="4"/>
  <c r="G908" i="4"/>
  <c r="H908" i="4"/>
  <c r="J908" i="4"/>
  <c r="K908" i="4"/>
  <c r="L908" i="4"/>
  <c r="M908" i="4"/>
  <c r="AN908" i="4"/>
  <c r="AX908" i="4"/>
  <c r="C909" i="4"/>
  <c r="D909" i="4"/>
  <c r="E909" i="4"/>
  <c r="F909" i="4"/>
  <c r="G909" i="4"/>
  <c r="H909" i="4"/>
  <c r="J909" i="4"/>
  <c r="K909" i="4"/>
  <c r="L909" i="4"/>
  <c r="M909" i="4"/>
  <c r="AN909" i="4"/>
  <c r="AX909" i="4"/>
  <c r="C910" i="4"/>
  <c r="D910" i="4"/>
  <c r="E910" i="4"/>
  <c r="F910" i="4"/>
  <c r="G910" i="4"/>
  <c r="H910" i="4"/>
  <c r="J910" i="4"/>
  <c r="K910" i="4"/>
  <c r="L910" i="4"/>
  <c r="M910" i="4"/>
  <c r="AN910" i="4"/>
  <c r="AX910" i="4"/>
  <c r="C911" i="4"/>
  <c r="D911" i="4"/>
  <c r="E911" i="4"/>
  <c r="F911" i="4"/>
  <c r="G911" i="4"/>
  <c r="H911" i="4"/>
  <c r="J911" i="4"/>
  <c r="K911" i="4"/>
  <c r="L911" i="4"/>
  <c r="M911" i="4"/>
  <c r="AN911" i="4"/>
  <c r="AX911" i="4"/>
  <c r="C912" i="4"/>
  <c r="D912" i="4"/>
  <c r="E912" i="4"/>
  <c r="F912" i="4"/>
  <c r="G912" i="4"/>
  <c r="H912" i="4"/>
  <c r="J912" i="4"/>
  <c r="K912" i="4"/>
  <c r="L912" i="4"/>
  <c r="M912" i="4"/>
  <c r="AN912" i="4"/>
  <c r="AX912" i="4"/>
  <c r="C913" i="4"/>
  <c r="D913" i="4"/>
  <c r="E913" i="4"/>
  <c r="F913" i="4"/>
  <c r="G913" i="4"/>
  <c r="H913" i="4"/>
  <c r="J913" i="4"/>
  <c r="K913" i="4"/>
  <c r="L913" i="4"/>
  <c r="M913" i="4"/>
  <c r="AN913" i="4"/>
  <c r="AX913" i="4"/>
  <c r="C914" i="4"/>
  <c r="D914" i="4"/>
  <c r="E914" i="4"/>
  <c r="F914" i="4"/>
  <c r="G914" i="4"/>
  <c r="H914" i="4"/>
  <c r="J914" i="4"/>
  <c r="K914" i="4"/>
  <c r="L914" i="4"/>
  <c r="M914" i="4"/>
  <c r="AN914" i="4"/>
  <c r="AX914" i="4"/>
  <c r="C915" i="4"/>
  <c r="D915" i="4"/>
  <c r="E915" i="4"/>
  <c r="F915" i="4"/>
  <c r="G915" i="4"/>
  <c r="H915" i="4"/>
  <c r="J915" i="4"/>
  <c r="K915" i="4"/>
  <c r="L915" i="4"/>
  <c r="M915" i="4"/>
  <c r="AN915" i="4"/>
  <c r="AX915" i="4"/>
  <c r="C916" i="4"/>
  <c r="D916" i="4"/>
  <c r="E916" i="4"/>
  <c r="F916" i="4"/>
  <c r="G916" i="4"/>
  <c r="H916" i="4"/>
  <c r="J916" i="4"/>
  <c r="K916" i="4"/>
  <c r="L916" i="4"/>
  <c r="M916" i="4"/>
  <c r="AN916" i="4"/>
  <c r="AX916" i="4"/>
  <c r="C917" i="4"/>
  <c r="D917" i="4"/>
  <c r="E917" i="4"/>
  <c r="F917" i="4"/>
  <c r="G917" i="4"/>
  <c r="H917" i="4"/>
  <c r="J917" i="4"/>
  <c r="K917" i="4"/>
  <c r="L917" i="4"/>
  <c r="M917" i="4"/>
  <c r="AN917" i="4"/>
  <c r="AX917" i="4"/>
  <c r="C918" i="4"/>
  <c r="D918" i="4"/>
  <c r="E918" i="4"/>
  <c r="F918" i="4"/>
  <c r="G918" i="4"/>
  <c r="H918" i="4"/>
  <c r="J918" i="4"/>
  <c r="K918" i="4"/>
  <c r="L918" i="4"/>
  <c r="M918" i="4"/>
  <c r="AN918" i="4"/>
  <c r="AX918" i="4"/>
  <c r="C919" i="4"/>
  <c r="D919" i="4"/>
  <c r="E919" i="4"/>
  <c r="F919" i="4"/>
  <c r="G919" i="4"/>
  <c r="H919" i="4"/>
  <c r="J919" i="4"/>
  <c r="K919" i="4"/>
  <c r="L919" i="4"/>
  <c r="M919" i="4"/>
  <c r="AN919" i="4"/>
  <c r="AX919" i="4"/>
  <c r="C920" i="4"/>
  <c r="D920" i="4"/>
  <c r="E920" i="4"/>
  <c r="F920" i="4"/>
  <c r="G920" i="4"/>
  <c r="H920" i="4"/>
  <c r="J920" i="4"/>
  <c r="K920" i="4"/>
  <c r="L920" i="4"/>
  <c r="M920" i="4"/>
  <c r="AN920" i="4"/>
  <c r="AX920" i="4"/>
  <c r="C921" i="4"/>
  <c r="D921" i="4"/>
  <c r="E921" i="4"/>
  <c r="F921" i="4"/>
  <c r="G921" i="4"/>
  <c r="H921" i="4"/>
  <c r="J921" i="4"/>
  <c r="K921" i="4"/>
  <c r="L921" i="4"/>
  <c r="M921" i="4"/>
  <c r="AN921" i="4"/>
  <c r="AX921" i="4"/>
  <c r="C922" i="4"/>
  <c r="D922" i="4"/>
  <c r="E922" i="4"/>
  <c r="F922" i="4"/>
  <c r="G922" i="4"/>
  <c r="H922" i="4"/>
  <c r="J922" i="4"/>
  <c r="K922" i="4"/>
  <c r="L922" i="4"/>
  <c r="M922" i="4"/>
  <c r="AN922" i="4"/>
  <c r="AX922" i="4"/>
  <c r="C923" i="4"/>
  <c r="D923" i="4"/>
  <c r="E923" i="4"/>
  <c r="F923" i="4"/>
  <c r="G923" i="4"/>
  <c r="H923" i="4"/>
  <c r="J923" i="4"/>
  <c r="K923" i="4"/>
  <c r="L923" i="4"/>
  <c r="M923" i="4"/>
  <c r="AN923" i="4"/>
  <c r="AX923" i="4"/>
  <c r="C924" i="4"/>
  <c r="D924" i="4"/>
  <c r="E924" i="4"/>
  <c r="F924" i="4"/>
  <c r="G924" i="4"/>
  <c r="H924" i="4"/>
  <c r="J924" i="4"/>
  <c r="K924" i="4"/>
  <c r="L924" i="4"/>
  <c r="M924" i="4"/>
  <c r="AN924" i="4"/>
  <c r="AX924" i="4"/>
  <c r="C925" i="4"/>
  <c r="D925" i="4"/>
  <c r="E925" i="4"/>
  <c r="F925" i="4"/>
  <c r="G925" i="4"/>
  <c r="H925" i="4"/>
  <c r="J925" i="4"/>
  <c r="K925" i="4"/>
  <c r="L925" i="4"/>
  <c r="M925" i="4"/>
  <c r="AN925" i="4"/>
  <c r="AX925" i="4"/>
  <c r="C926" i="4"/>
  <c r="D926" i="4"/>
  <c r="E926" i="4"/>
  <c r="F926" i="4"/>
  <c r="G926" i="4"/>
  <c r="H926" i="4"/>
  <c r="J926" i="4"/>
  <c r="K926" i="4"/>
  <c r="L926" i="4"/>
  <c r="M926" i="4"/>
  <c r="AN926" i="4"/>
  <c r="AX926" i="4"/>
  <c r="C927" i="4"/>
  <c r="D927" i="4"/>
  <c r="E927" i="4"/>
  <c r="F927" i="4"/>
  <c r="G927" i="4"/>
  <c r="H927" i="4"/>
  <c r="J927" i="4"/>
  <c r="K927" i="4"/>
  <c r="L927" i="4"/>
  <c r="M927" i="4"/>
  <c r="AN927" i="4"/>
  <c r="AX927" i="4"/>
  <c r="C928" i="4"/>
  <c r="D928" i="4"/>
  <c r="E928" i="4"/>
  <c r="F928" i="4"/>
  <c r="G928" i="4"/>
  <c r="H928" i="4"/>
  <c r="J928" i="4"/>
  <c r="K928" i="4"/>
  <c r="L928" i="4"/>
  <c r="M928" i="4"/>
  <c r="AN928" i="4"/>
  <c r="AX928" i="4"/>
  <c r="C929" i="4"/>
  <c r="D929" i="4"/>
  <c r="E929" i="4"/>
  <c r="F929" i="4"/>
  <c r="G929" i="4"/>
  <c r="H929" i="4"/>
  <c r="J929" i="4"/>
  <c r="K929" i="4"/>
  <c r="L929" i="4"/>
  <c r="M929" i="4"/>
  <c r="AN929" i="4"/>
  <c r="AX929" i="4"/>
  <c r="C930" i="4"/>
  <c r="D930" i="4"/>
  <c r="E930" i="4"/>
  <c r="F930" i="4"/>
  <c r="G930" i="4"/>
  <c r="H930" i="4"/>
  <c r="J930" i="4"/>
  <c r="K930" i="4"/>
  <c r="L930" i="4"/>
  <c r="M930" i="4"/>
  <c r="AN930" i="4"/>
  <c r="AX930" i="4"/>
  <c r="C931" i="4"/>
  <c r="D931" i="4"/>
  <c r="E931" i="4"/>
  <c r="F931" i="4"/>
  <c r="G931" i="4"/>
  <c r="H931" i="4"/>
  <c r="J931" i="4"/>
  <c r="K931" i="4"/>
  <c r="L931" i="4"/>
  <c r="M931" i="4"/>
  <c r="AN931" i="4"/>
  <c r="AX931" i="4"/>
  <c r="C932" i="4"/>
  <c r="D932" i="4"/>
  <c r="E932" i="4"/>
  <c r="F932" i="4"/>
  <c r="G932" i="4"/>
  <c r="H932" i="4"/>
  <c r="J932" i="4"/>
  <c r="K932" i="4"/>
  <c r="L932" i="4"/>
  <c r="M932" i="4"/>
  <c r="AN932" i="4"/>
  <c r="AX932" i="4"/>
  <c r="C933" i="4"/>
  <c r="D933" i="4"/>
  <c r="E933" i="4"/>
  <c r="F933" i="4"/>
  <c r="G933" i="4"/>
  <c r="H933" i="4"/>
  <c r="J933" i="4"/>
  <c r="K933" i="4"/>
  <c r="L933" i="4"/>
  <c r="M933" i="4"/>
  <c r="AN933" i="4"/>
  <c r="AX933" i="4"/>
  <c r="C934" i="4"/>
  <c r="D934" i="4"/>
  <c r="E934" i="4"/>
  <c r="F934" i="4"/>
  <c r="G934" i="4"/>
  <c r="H934" i="4"/>
  <c r="J934" i="4"/>
  <c r="K934" i="4"/>
  <c r="L934" i="4"/>
  <c r="M934" i="4"/>
  <c r="AN934" i="4"/>
  <c r="AX934" i="4"/>
  <c r="C935" i="4"/>
  <c r="D935" i="4"/>
  <c r="E935" i="4"/>
  <c r="F935" i="4"/>
  <c r="G935" i="4"/>
  <c r="H935" i="4"/>
  <c r="J935" i="4"/>
  <c r="K935" i="4"/>
  <c r="L935" i="4"/>
  <c r="M935" i="4"/>
  <c r="AN935" i="4"/>
  <c r="AX935" i="4"/>
  <c r="C936" i="4"/>
  <c r="D936" i="4"/>
  <c r="E936" i="4"/>
  <c r="F936" i="4"/>
  <c r="G936" i="4"/>
  <c r="H936" i="4"/>
  <c r="J936" i="4"/>
  <c r="K936" i="4"/>
  <c r="L936" i="4"/>
  <c r="M936" i="4"/>
  <c r="AN936" i="4"/>
  <c r="AX936" i="4"/>
  <c r="C937" i="4"/>
  <c r="D937" i="4"/>
  <c r="E937" i="4"/>
  <c r="F937" i="4"/>
  <c r="G937" i="4"/>
  <c r="H937" i="4"/>
  <c r="J937" i="4"/>
  <c r="K937" i="4"/>
  <c r="L937" i="4"/>
  <c r="M937" i="4"/>
  <c r="AN937" i="4"/>
  <c r="AX937" i="4"/>
  <c r="C938" i="4"/>
  <c r="D938" i="4"/>
  <c r="E938" i="4"/>
  <c r="F938" i="4"/>
  <c r="G938" i="4"/>
  <c r="H938" i="4"/>
  <c r="J938" i="4"/>
  <c r="K938" i="4"/>
  <c r="L938" i="4"/>
  <c r="M938" i="4"/>
  <c r="AN938" i="4"/>
  <c r="AX938" i="4"/>
  <c r="C939" i="4"/>
  <c r="D939" i="4"/>
  <c r="E939" i="4"/>
  <c r="F939" i="4"/>
  <c r="G939" i="4"/>
  <c r="H939" i="4"/>
  <c r="J939" i="4"/>
  <c r="K939" i="4"/>
  <c r="L939" i="4"/>
  <c r="M939" i="4"/>
  <c r="AN939" i="4"/>
  <c r="AX939" i="4"/>
  <c r="C940" i="4"/>
  <c r="D940" i="4"/>
  <c r="E940" i="4"/>
  <c r="F940" i="4"/>
  <c r="G940" i="4"/>
  <c r="H940" i="4"/>
  <c r="J940" i="4"/>
  <c r="K940" i="4"/>
  <c r="L940" i="4"/>
  <c r="M940" i="4"/>
  <c r="AN940" i="4"/>
  <c r="AX940" i="4"/>
  <c r="C941" i="4"/>
  <c r="D941" i="4"/>
  <c r="E941" i="4"/>
  <c r="F941" i="4"/>
  <c r="G941" i="4"/>
  <c r="H941" i="4"/>
  <c r="J941" i="4"/>
  <c r="K941" i="4"/>
  <c r="L941" i="4"/>
  <c r="M941" i="4"/>
  <c r="AN941" i="4"/>
  <c r="AX941" i="4"/>
  <c r="C942" i="4"/>
  <c r="D942" i="4"/>
  <c r="E942" i="4"/>
  <c r="F942" i="4"/>
  <c r="G942" i="4"/>
  <c r="H942" i="4"/>
  <c r="J942" i="4"/>
  <c r="K942" i="4"/>
  <c r="L942" i="4"/>
  <c r="M942" i="4"/>
  <c r="AN942" i="4"/>
  <c r="AX942" i="4"/>
  <c r="C943" i="4"/>
  <c r="D943" i="4"/>
  <c r="E943" i="4"/>
  <c r="F943" i="4"/>
  <c r="G943" i="4"/>
  <c r="H943" i="4"/>
  <c r="J943" i="4"/>
  <c r="K943" i="4"/>
  <c r="L943" i="4"/>
  <c r="M943" i="4"/>
  <c r="AN943" i="4"/>
  <c r="AX943" i="4"/>
  <c r="C944" i="4"/>
  <c r="D944" i="4"/>
  <c r="E944" i="4"/>
  <c r="F944" i="4"/>
  <c r="G944" i="4"/>
  <c r="H944" i="4"/>
  <c r="J944" i="4"/>
  <c r="K944" i="4"/>
  <c r="L944" i="4"/>
  <c r="M944" i="4"/>
  <c r="AN944" i="4"/>
  <c r="AX944" i="4"/>
  <c r="C945" i="4"/>
  <c r="D945" i="4"/>
  <c r="E945" i="4"/>
  <c r="F945" i="4"/>
  <c r="G945" i="4"/>
  <c r="H945" i="4"/>
  <c r="J945" i="4"/>
  <c r="K945" i="4"/>
  <c r="L945" i="4"/>
  <c r="M945" i="4"/>
  <c r="AN945" i="4"/>
  <c r="AX945" i="4"/>
  <c r="C946" i="4"/>
  <c r="D946" i="4"/>
  <c r="E946" i="4"/>
  <c r="F946" i="4"/>
  <c r="G946" i="4"/>
  <c r="H946" i="4"/>
  <c r="J946" i="4"/>
  <c r="K946" i="4"/>
  <c r="L946" i="4"/>
  <c r="M946" i="4"/>
  <c r="AN946" i="4"/>
  <c r="AX946" i="4"/>
  <c r="C947" i="4"/>
  <c r="D947" i="4"/>
  <c r="E947" i="4"/>
  <c r="F947" i="4"/>
  <c r="G947" i="4"/>
  <c r="H947" i="4"/>
  <c r="J947" i="4"/>
  <c r="K947" i="4"/>
  <c r="L947" i="4"/>
  <c r="M947" i="4"/>
  <c r="AN947" i="4"/>
  <c r="AX947" i="4"/>
  <c r="C948" i="4"/>
  <c r="D948" i="4"/>
  <c r="E948" i="4"/>
  <c r="F948" i="4"/>
  <c r="G948" i="4"/>
  <c r="H948" i="4"/>
  <c r="J948" i="4"/>
  <c r="K948" i="4"/>
  <c r="L948" i="4"/>
  <c r="M948" i="4"/>
  <c r="AN948" i="4"/>
  <c r="AX948" i="4"/>
  <c r="C949" i="4"/>
  <c r="D949" i="4"/>
  <c r="E949" i="4"/>
  <c r="F949" i="4"/>
  <c r="G949" i="4"/>
  <c r="H949" i="4"/>
  <c r="J949" i="4"/>
  <c r="K949" i="4"/>
  <c r="L949" i="4"/>
  <c r="M949" i="4"/>
  <c r="AN949" i="4"/>
  <c r="AX949" i="4"/>
  <c r="C950" i="4"/>
  <c r="D950" i="4"/>
  <c r="E950" i="4"/>
  <c r="F950" i="4"/>
  <c r="G950" i="4"/>
  <c r="H950" i="4"/>
  <c r="J950" i="4"/>
  <c r="K950" i="4"/>
  <c r="L950" i="4"/>
  <c r="M950" i="4"/>
  <c r="AN950" i="4"/>
  <c r="AX950" i="4"/>
  <c r="C951" i="4"/>
  <c r="D951" i="4"/>
  <c r="E951" i="4"/>
  <c r="F951" i="4"/>
  <c r="G951" i="4"/>
  <c r="H951" i="4"/>
  <c r="J951" i="4"/>
  <c r="K951" i="4"/>
  <c r="L951" i="4"/>
  <c r="M951" i="4"/>
  <c r="AN951" i="4"/>
  <c r="AX951" i="4"/>
  <c r="C952" i="4"/>
  <c r="D952" i="4"/>
  <c r="E952" i="4"/>
  <c r="F952" i="4"/>
  <c r="G952" i="4"/>
  <c r="H952" i="4"/>
  <c r="J952" i="4"/>
  <c r="K952" i="4"/>
  <c r="L952" i="4"/>
  <c r="M952" i="4"/>
  <c r="AN952" i="4"/>
  <c r="AX952" i="4"/>
  <c r="C953" i="4"/>
  <c r="D953" i="4"/>
  <c r="E953" i="4"/>
  <c r="F953" i="4"/>
  <c r="G953" i="4"/>
  <c r="H953" i="4"/>
  <c r="J953" i="4"/>
  <c r="K953" i="4"/>
  <c r="L953" i="4"/>
  <c r="M953" i="4"/>
  <c r="AN953" i="4"/>
  <c r="AX953" i="4"/>
  <c r="C954" i="4"/>
  <c r="D954" i="4"/>
  <c r="E954" i="4"/>
  <c r="F954" i="4"/>
  <c r="G954" i="4"/>
  <c r="H954" i="4"/>
  <c r="J954" i="4"/>
  <c r="K954" i="4"/>
  <c r="L954" i="4"/>
  <c r="M954" i="4"/>
  <c r="AN954" i="4"/>
  <c r="AX954" i="4"/>
  <c r="C955" i="4"/>
  <c r="D955" i="4"/>
  <c r="E955" i="4"/>
  <c r="F955" i="4"/>
  <c r="G955" i="4"/>
  <c r="H955" i="4"/>
  <c r="J955" i="4"/>
  <c r="K955" i="4"/>
  <c r="L955" i="4"/>
  <c r="M955" i="4"/>
  <c r="AN955" i="4"/>
  <c r="AX955" i="4"/>
  <c r="C956" i="4"/>
  <c r="D956" i="4"/>
  <c r="E956" i="4"/>
  <c r="F956" i="4"/>
  <c r="G956" i="4"/>
  <c r="H956" i="4"/>
  <c r="J956" i="4"/>
  <c r="K956" i="4"/>
  <c r="L956" i="4"/>
  <c r="M956" i="4"/>
  <c r="AN956" i="4"/>
  <c r="AX956" i="4"/>
  <c r="C957" i="4"/>
  <c r="D957" i="4"/>
  <c r="E957" i="4"/>
  <c r="F957" i="4"/>
  <c r="G957" i="4"/>
  <c r="H957" i="4"/>
  <c r="J957" i="4"/>
  <c r="K957" i="4"/>
  <c r="L957" i="4"/>
  <c r="M957" i="4"/>
  <c r="AN957" i="4"/>
  <c r="AX957" i="4"/>
  <c r="C958" i="4"/>
  <c r="D958" i="4"/>
  <c r="E958" i="4"/>
  <c r="F958" i="4"/>
  <c r="G958" i="4"/>
  <c r="H958" i="4"/>
  <c r="J958" i="4"/>
  <c r="K958" i="4"/>
  <c r="L958" i="4"/>
  <c r="M958" i="4"/>
  <c r="AN958" i="4"/>
  <c r="AX958" i="4"/>
  <c r="C959" i="4"/>
  <c r="D959" i="4"/>
  <c r="E959" i="4"/>
  <c r="F959" i="4"/>
  <c r="G959" i="4"/>
  <c r="H959" i="4"/>
  <c r="J959" i="4"/>
  <c r="K959" i="4"/>
  <c r="L959" i="4"/>
  <c r="M959" i="4"/>
  <c r="AN959" i="4"/>
  <c r="AX959" i="4"/>
  <c r="C960" i="4"/>
  <c r="D960" i="4"/>
  <c r="E960" i="4"/>
  <c r="F960" i="4"/>
  <c r="G960" i="4"/>
  <c r="H960" i="4"/>
  <c r="J960" i="4"/>
  <c r="K960" i="4"/>
  <c r="L960" i="4"/>
  <c r="M960" i="4"/>
  <c r="AN960" i="4"/>
  <c r="AX960" i="4"/>
  <c r="C961" i="4"/>
  <c r="D961" i="4"/>
  <c r="E961" i="4"/>
  <c r="F961" i="4"/>
  <c r="G961" i="4"/>
  <c r="H961" i="4"/>
  <c r="J961" i="4"/>
  <c r="K961" i="4"/>
  <c r="L961" i="4"/>
  <c r="M961" i="4"/>
  <c r="AN961" i="4"/>
  <c r="AX961" i="4"/>
  <c r="C962" i="4"/>
  <c r="D962" i="4"/>
  <c r="E962" i="4"/>
  <c r="F962" i="4"/>
  <c r="G962" i="4"/>
  <c r="H962" i="4"/>
  <c r="J962" i="4"/>
  <c r="K962" i="4"/>
  <c r="L962" i="4"/>
  <c r="M962" i="4"/>
  <c r="AN962" i="4"/>
  <c r="AX962" i="4"/>
  <c r="C963" i="4"/>
  <c r="D963" i="4"/>
  <c r="E963" i="4"/>
  <c r="F963" i="4"/>
  <c r="G963" i="4"/>
  <c r="H963" i="4"/>
  <c r="J963" i="4"/>
  <c r="K963" i="4"/>
  <c r="L963" i="4"/>
  <c r="M963" i="4"/>
  <c r="AN963" i="4"/>
  <c r="AX963" i="4"/>
  <c r="C964" i="4"/>
  <c r="D964" i="4"/>
  <c r="E964" i="4"/>
  <c r="F964" i="4"/>
  <c r="G964" i="4"/>
  <c r="H964" i="4"/>
  <c r="J964" i="4"/>
  <c r="K964" i="4"/>
  <c r="L964" i="4"/>
  <c r="M964" i="4"/>
  <c r="AN964" i="4"/>
  <c r="AX964" i="4"/>
  <c r="C965" i="4"/>
  <c r="D965" i="4"/>
  <c r="E965" i="4"/>
  <c r="F965" i="4"/>
  <c r="G965" i="4"/>
  <c r="H965" i="4"/>
  <c r="J965" i="4"/>
  <c r="K965" i="4"/>
  <c r="L965" i="4"/>
  <c r="M965" i="4"/>
  <c r="AN965" i="4"/>
  <c r="AX965" i="4"/>
  <c r="C966" i="4"/>
  <c r="D966" i="4"/>
  <c r="E966" i="4"/>
  <c r="F966" i="4"/>
  <c r="G966" i="4"/>
  <c r="H966" i="4"/>
  <c r="J966" i="4"/>
  <c r="K966" i="4"/>
  <c r="L966" i="4"/>
  <c r="M966" i="4"/>
  <c r="AN966" i="4"/>
  <c r="AX966" i="4"/>
  <c r="C967" i="4"/>
  <c r="D967" i="4"/>
  <c r="E967" i="4"/>
  <c r="F967" i="4"/>
  <c r="G967" i="4"/>
  <c r="H967" i="4"/>
  <c r="J967" i="4"/>
  <c r="K967" i="4"/>
  <c r="L967" i="4"/>
  <c r="M967" i="4"/>
  <c r="AN967" i="4"/>
  <c r="AX967" i="4"/>
  <c r="C968" i="4"/>
  <c r="D968" i="4"/>
  <c r="E968" i="4"/>
  <c r="F968" i="4"/>
  <c r="G968" i="4"/>
  <c r="H968" i="4"/>
  <c r="J968" i="4"/>
  <c r="K968" i="4"/>
  <c r="L968" i="4"/>
  <c r="M968" i="4"/>
  <c r="AN968" i="4"/>
  <c r="AX968" i="4"/>
  <c r="C969" i="4"/>
  <c r="D969" i="4"/>
  <c r="E969" i="4"/>
  <c r="F969" i="4"/>
  <c r="G969" i="4"/>
  <c r="H969" i="4"/>
  <c r="J969" i="4"/>
  <c r="K969" i="4"/>
  <c r="L969" i="4"/>
  <c r="M969" i="4"/>
  <c r="AN969" i="4"/>
  <c r="AX969" i="4"/>
  <c r="C970" i="4"/>
  <c r="D970" i="4"/>
  <c r="E970" i="4"/>
  <c r="F970" i="4"/>
  <c r="G970" i="4"/>
  <c r="H970" i="4"/>
  <c r="J970" i="4"/>
  <c r="K970" i="4"/>
  <c r="L970" i="4"/>
  <c r="M970" i="4"/>
  <c r="AN970" i="4"/>
  <c r="AX970" i="4"/>
  <c r="C971" i="4"/>
  <c r="D971" i="4"/>
  <c r="E971" i="4"/>
  <c r="F971" i="4"/>
  <c r="G971" i="4"/>
  <c r="H971" i="4"/>
  <c r="J971" i="4"/>
  <c r="K971" i="4"/>
  <c r="L971" i="4"/>
  <c r="M971" i="4"/>
  <c r="AN971" i="4"/>
  <c r="AX971" i="4"/>
  <c r="C972" i="4"/>
  <c r="D972" i="4"/>
  <c r="E972" i="4"/>
  <c r="F972" i="4"/>
  <c r="G972" i="4"/>
  <c r="H972" i="4"/>
  <c r="J972" i="4"/>
  <c r="K972" i="4"/>
  <c r="L972" i="4"/>
  <c r="M972" i="4"/>
  <c r="AN972" i="4"/>
  <c r="AX972" i="4"/>
  <c r="C973" i="4"/>
  <c r="D973" i="4"/>
  <c r="E973" i="4"/>
  <c r="F973" i="4"/>
  <c r="G973" i="4"/>
  <c r="H973" i="4"/>
  <c r="J973" i="4"/>
  <c r="K973" i="4"/>
  <c r="L973" i="4"/>
  <c r="M973" i="4"/>
  <c r="AN973" i="4"/>
  <c r="AX973" i="4"/>
  <c r="C974" i="4"/>
  <c r="D974" i="4"/>
  <c r="E974" i="4"/>
  <c r="F974" i="4"/>
  <c r="G974" i="4"/>
  <c r="H974" i="4"/>
  <c r="J974" i="4"/>
  <c r="K974" i="4"/>
  <c r="L974" i="4"/>
  <c r="M974" i="4"/>
  <c r="AN974" i="4"/>
  <c r="AX974" i="4"/>
  <c r="C975" i="4"/>
  <c r="D975" i="4"/>
  <c r="E975" i="4"/>
  <c r="F975" i="4"/>
  <c r="G975" i="4"/>
  <c r="H975" i="4"/>
  <c r="J975" i="4"/>
  <c r="K975" i="4"/>
  <c r="L975" i="4"/>
  <c r="M975" i="4"/>
  <c r="AN975" i="4"/>
  <c r="AX975" i="4"/>
  <c r="C976" i="4"/>
  <c r="D976" i="4"/>
  <c r="E976" i="4"/>
  <c r="F976" i="4"/>
  <c r="G976" i="4"/>
  <c r="H976" i="4"/>
  <c r="J976" i="4"/>
  <c r="K976" i="4"/>
  <c r="L976" i="4"/>
  <c r="M976" i="4"/>
  <c r="AN976" i="4"/>
  <c r="AX976" i="4"/>
  <c r="C977" i="4"/>
  <c r="D977" i="4"/>
  <c r="E977" i="4"/>
  <c r="F977" i="4"/>
  <c r="G977" i="4"/>
  <c r="H977" i="4"/>
  <c r="J977" i="4"/>
  <c r="K977" i="4"/>
  <c r="L977" i="4"/>
  <c r="M977" i="4"/>
  <c r="AN977" i="4"/>
  <c r="AX977" i="4"/>
  <c r="C978" i="4"/>
  <c r="D978" i="4"/>
  <c r="E978" i="4"/>
  <c r="F978" i="4"/>
  <c r="G978" i="4"/>
  <c r="H978" i="4"/>
  <c r="J978" i="4"/>
  <c r="K978" i="4"/>
  <c r="L978" i="4"/>
  <c r="M978" i="4"/>
  <c r="AN978" i="4"/>
  <c r="AX978" i="4"/>
  <c r="C979" i="4"/>
  <c r="D979" i="4"/>
  <c r="E979" i="4"/>
  <c r="F979" i="4"/>
  <c r="G979" i="4"/>
  <c r="H979" i="4"/>
  <c r="J979" i="4"/>
  <c r="K979" i="4"/>
  <c r="L979" i="4"/>
  <c r="M979" i="4"/>
  <c r="AN979" i="4"/>
  <c r="AX979" i="4"/>
  <c r="C980" i="4"/>
  <c r="D980" i="4"/>
  <c r="E980" i="4"/>
  <c r="F980" i="4"/>
  <c r="G980" i="4"/>
  <c r="H980" i="4"/>
  <c r="J980" i="4"/>
  <c r="K980" i="4"/>
  <c r="L980" i="4"/>
  <c r="M980" i="4"/>
  <c r="AN980" i="4"/>
  <c r="AX980" i="4"/>
  <c r="C981" i="4"/>
  <c r="D981" i="4"/>
  <c r="E981" i="4"/>
  <c r="F981" i="4"/>
  <c r="G981" i="4"/>
  <c r="H981" i="4"/>
  <c r="J981" i="4"/>
  <c r="K981" i="4"/>
  <c r="L981" i="4"/>
  <c r="M981" i="4"/>
  <c r="AN981" i="4"/>
  <c r="AX981" i="4"/>
  <c r="C982" i="4"/>
  <c r="D982" i="4"/>
  <c r="E982" i="4"/>
  <c r="F982" i="4"/>
  <c r="G982" i="4"/>
  <c r="H982" i="4"/>
  <c r="J982" i="4"/>
  <c r="K982" i="4"/>
  <c r="L982" i="4"/>
  <c r="M982" i="4"/>
  <c r="AN982" i="4"/>
  <c r="AX982" i="4"/>
  <c r="C983" i="4"/>
  <c r="D983" i="4"/>
  <c r="E983" i="4"/>
  <c r="F983" i="4"/>
  <c r="G983" i="4"/>
  <c r="H983" i="4"/>
  <c r="J983" i="4"/>
  <c r="K983" i="4"/>
  <c r="L983" i="4"/>
  <c r="M983" i="4"/>
  <c r="AN983" i="4"/>
  <c r="AX983" i="4"/>
  <c r="C984" i="4"/>
  <c r="D984" i="4"/>
  <c r="E984" i="4"/>
  <c r="F984" i="4"/>
  <c r="G984" i="4"/>
  <c r="H984" i="4"/>
  <c r="J984" i="4"/>
  <c r="K984" i="4"/>
  <c r="L984" i="4"/>
  <c r="M984" i="4"/>
  <c r="AN984" i="4"/>
  <c r="AX984" i="4"/>
  <c r="C985" i="4"/>
  <c r="D985" i="4"/>
  <c r="E985" i="4"/>
  <c r="F985" i="4"/>
  <c r="G985" i="4"/>
  <c r="H985" i="4"/>
  <c r="J985" i="4"/>
  <c r="K985" i="4"/>
  <c r="L985" i="4"/>
  <c r="M985" i="4"/>
  <c r="AN985" i="4"/>
  <c r="AX985" i="4"/>
  <c r="C986" i="4"/>
  <c r="D986" i="4"/>
  <c r="E986" i="4"/>
  <c r="F986" i="4"/>
  <c r="G986" i="4"/>
  <c r="H986" i="4"/>
  <c r="J986" i="4"/>
  <c r="K986" i="4"/>
  <c r="L986" i="4"/>
  <c r="M986" i="4"/>
  <c r="AN986" i="4"/>
  <c r="AX986" i="4"/>
  <c r="C987" i="4"/>
  <c r="D987" i="4"/>
  <c r="E987" i="4"/>
  <c r="F987" i="4"/>
  <c r="G987" i="4"/>
  <c r="H987" i="4"/>
  <c r="J987" i="4"/>
  <c r="K987" i="4"/>
  <c r="L987" i="4"/>
  <c r="M987" i="4"/>
  <c r="AN987" i="4"/>
  <c r="AX987" i="4"/>
  <c r="C988" i="4"/>
  <c r="D988" i="4"/>
  <c r="E988" i="4"/>
  <c r="F988" i="4"/>
  <c r="G988" i="4"/>
  <c r="H988" i="4"/>
  <c r="J988" i="4"/>
  <c r="K988" i="4"/>
  <c r="L988" i="4"/>
  <c r="M988" i="4"/>
  <c r="AN988" i="4"/>
  <c r="AX988" i="4"/>
  <c r="C989" i="4"/>
  <c r="D989" i="4"/>
  <c r="E989" i="4"/>
  <c r="F989" i="4"/>
  <c r="G989" i="4"/>
  <c r="H989" i="4"/>
  <c r="J989" i="4"/>
  <c r="K989" i="4"/>
  <c r="L989" i="4"/>
  <c r="M989" i="4"/>
  <c r="AN989" i="4"/>
  <c r="AX989" i="4"/>
  <c r="C990" i="4"/>
  <c r="D990" i="4"/>
  <c r="E990" i="4"/>
  <c r="F990" i="4"/>
  <c r="G990" i="4"/>
  <c r="H990" i="4"/>
  <c r="J990" i="4"/>
  <c r="K990" i="4"/>
  <c r="L990" i="4"/>
  <c r="M990" i="4"/>
  <c r="AN990" i="4"/>
  <c r="AX990" i="4"/>
  <c r="C991" i="4"/>
  <c r="D991" i="4"/>
  <c r="E991" i="4"/>
  <c r="F991" i="4"/>
  <c r="G991" i="4"/>
  <c r="H991" i="4"/>
  <c r="J991" i="4"/>
  <c r="K991" i="4"/>
  <c r="L991" i="4"/>
  <c r="M991" i="4"/>
  <c r="AN991" i="4"/>
  <c r="AX991" i="4"/>
  <c r="C992" i="4"/>
  <c r="D992" i="4"/>
  <c r="E992" i="4"/>
  <c r="F992" i="4"/>
  <c r="G992" i="4"/>
  <c r="H992" i="4"/>
  <c r="J992" i="4"/>
  <c r="K992" i="4"/>
  <c r="L992" i="4"/>
  <c r="M992" i="4"/>
  <c r="AN992" i="4"/>
  <c r="AX992" i="4"/>
  <c r="C993" i="4"/>
  <c r="D993" i="4"/>
  <c r="E993" i="4"/>
  <c r="F993" i="4"/>
  <c r="G993" i="4"/>
  <c r="H993" i="4"/>
  <c r="J993" i="4"/>
  <c r="K993" i="4"/>
  <c r="L993" i="4"/>
  <c r="M993" i="4"/>
  <c r="AN993" i="4"/>
  <c r="AX993" i="4"/>
  <c r="C994" i="4"/>
  <c r="D994" i="4"/>
  <c r="E994" i="4"/>
  <c r="F994" i="4"/>
  <c r="G994" i="4"/>
  <c r="H994" i="4"/>
  <c r="J994" i="4"/>
  <c r="K994" i="4"/>
  <c r="L994" i="4"/>
  <c r="M994" i="4"/>
  <c r="AN994" i="4"/>
  <c r="AX994" i="4"/>
  <c r="C995" i="4"/>
  <c r="D995" i="4"/>
  <c r="E995" i="4"/>
  <c r="F995" i="4"/>
  <c r="G995" i="4"/>
  <c r="H995" i="4"/>
  <c r="J995" i="4"/>
  <c r="K995" i="4"/>
  <c r="L995" i="4"/>
  <c r="M995" i="4"/>
  <c r="AN995" i="4"/>
  <c r="AX995" i="4"/>
  <c r="C996" i="4"/>
  <c r="D996" i="4"/>
  <c r="E996" i="4"/>
  <c r="F996" i="4"/>
  <c r="G996" i="4"/>
  <c r="H996" i="4"/>
  <c r="J996" i="4"/>
  <c r="K996" i="4"/>
  <c r="L996" i="4"/>
  <c r="M996" i="4"/>
  <c r="AN996" i="4"/>
  <c r="AX996" i="4"/>
  <c r="C997" i="4"/>
  <c r="D997" i="4"/>
  <c r="E997" i="4"/>
  <c r="F997" i="4"/>
  <c r="G997" i="4"/>
  <c r="H997" i="4"/>
  <c r="J997" i="4"/>
  <c r="K997" i="4"/>
  <c r="L997" i="4"/>
  <c r="M997" i="4"/>
  <c r="AN997" i="4"/>
  <c r="AX997" i="4"/>
  <c r="C998" i="4"/>
  <c r="D998" i="4"/>
  <c r="E998" i="4"/>
  <c r="F998" i="4"/>
  <c r="G998" i="4"/>
  <c r="H998" i="4"/>
  <c r="J998" i="4"/>
  <c r="K998" i="4"/>
  <c r="L998" i="4"/>
  <c r="M998" i="4"/>
  <c r="AN998" i="4"/>
  <c r="AX998" i="4"/>
  <c r="C999" i="4"/>
  <c r="D999" i="4"/>
  <c r="E999" i="4"/>
  <c r="F999" i="4"/>
  <c r="G999" i="4"/>
  <c r="H999" i="4"/>
  <c r="J999" i="4"/>
  <c r="K999" i="4"/>
  <c r="L999" i="4"/>
  <c r="M999" i="4"/>
  <c r="AN999" i="4"/>
  <c r="AX999" i="4"/>
  <c r="C1000" i="4"/>
  <c r="D1000" i="4"/>
  <c r="E1000" i="4"/>
  <c r="F1000" i="4"/>
  <c r="G1000" i="4"/>
  <c r="H1000" i="4"/>
  <c r="J1000" i="4"/>
  <c r="K1000" i="4"/>
  <c r="L1000" i="4"/>
  <c r="M1000" i="4"/>
  <c r="AN1000" i="4"/>
  <c r="AX1000" i="4"/>
  <c r="C1001" i="4"/>
  <c r="D1001" i="4"/>
  <c r="E1001" i="4"/>
  <c r="F1001" i="4"/>
  <c r="G1001" i="4"/>
  <c r="H1001" i="4"/>
  <c r="J1001" i="4"/>
  <c r="K1001" i="4"/>
  <c r="L1001" i="4"/>
  <c r="M1001" i="4"/>
  <c r="AN1001" i="4"/>
  <c r="AX1001" i="4"/>
  <c r="C1002" i="4"/>
  <c r="D1002" i="4"/>
  <c r="E1002" i="4"/>
  <c r="F1002" i="4"/>
  <c r="G1002" i="4"/>
  <c r="H1002" i="4"/>
  <c r="J1002" i="4"/>
  <c r="K1002" i="4"/>
  <c r="L1002" i="4"/>
  <c r="M1002" i="4"/>
  <c r="AN1002" i="4"/>
  <c r="AX1002" i="4"/>
  <c r="C1003" i="4"/>
  <c r="D1003" i="4"/>
  <c r="E1003" i="4"/>
  <c r="F1003" i="4"/>
  <c r="G1003" i="4"/>
  <c r="H1003" i="4"/>
  <c r="J1003" i="4"/>
  <c r="K1003" i="4"/>
  <c r="L1003" i="4"/>
  <c r="M1003" i="4"/>
  <c r="AN1003" i="4"/>
  <c r="AX1003" i="4"/>
  <c r="C1004" i="4"/>
  <c r="D1004" i="4"/>
  <c r="E1004" i="4"/>
  <c r="F1004" i="4"/>
  <c r="G1004" i="4"/>
  <c r="H1004" i="4"/>
  <c r="J1004" i="4"/>
  <c r="K1004" i="4"/>
  <c r="L1004" i="4"/>
  <c r="M1004" i="4"/>
  <c r="AN1004" i="4"/>
  <c r="AX1004" i="4"/>
  <c r="C1005" i="4"/>
  <c r="D1005" i="4"/>
  <c r="E1005" i="4"/>
  <c r="F1005" i="4"/>
  <c r="G1005" i="4"/>
  <c r="H1005" i="4"/>
  <c r="J1005" i="4"/>
  <c r="K1005" i="4"/>
  <c r="L1005" i="4"/>
  <c r="M1005" i="4"/>
  <c r="AN1005" i="4"/>
  <c r="AX1005" i="4"/>
  <c r="C1006" i="4"/>
  <c r="D1006" i="4"/>
  <c r="E1006" i="4"/>
  <c r="F1006" i="4"/>
  <c r="G1006" i="4"/>
  <c r="H1006" i="4"/>
  <c r="J1006" i="4"/>
  <c r="K1006" i="4"/>
  <c r="L1006" i="4"/>
  <c r="M1006" i="4"/>
  <c r="AN1006" i="4"/>
  <c r="AX1006" i="4"/>
  <c r="C1007" i="4"/>
  <c r="D1007" i="4"/>
  <c r="E1007" i="4"/>
  <c r="F1007" i="4"/>
  <c r="G1007" i="4"/>
  <c r="H1007" i="4"/>
  <c r="J1007" i="4"/>
  <c r="K1007" i="4"/>
  <c r="L1007" i="4"/>
  <c r="M1007" i="4"/>
  <c r="AN1007" i="4"/>
  <c r="AX1007" i="4"/>
  <c r="C1008" i="4"/>
  <c r="D1008" i="4"/>
  <c r="E1008" i="4"/>
  <c r="F1008" i="4"/>
  <c r="G1008" i="4"/>
  <c r="H1008" i="4"/>
  <c r="J1008" i="4"/>
  <c r="K1008" i="4"/>
  <c r="L1008" i="4"/>
  <c r="M1008" i="4"/>
  <c r="AN1008" i="4"/>
  <c r="AX1008" i="4"/>
  <c r="C1009" i="4"/>
  <c r="D1009" i="4"/>
  <c r="E1009" i="4"/>
  <c r="F1009" i="4"/>
  <c r="G1009" i="4"/>
  <c r="H1009" i="4"/>
  <c r="J1009" i="4"/>
  <c r="K1009" i="4"/>
  <c r="L1009" i="4"/>
  <c r="M1009" i="4"/>
  <c r="AN1009" i="4"/>
  <c r="AX1009" i="4"/>
  <c r="C1010" i="4"/>
  <c r="D1010" i="4"/>
  <c r="E1010" i="4"/>
  <c r="F1010" i="4"/>
  <c r="G1010" i="4"/>
  <c r="H1010" i="4"/>
  <c r="J1010" i="4"/>
  <c r="K1010" i="4"/>
  <c r="L1010" i="4"/>
  <c r="M1010" i="4"/>
  <c r="AN1010" i="4"/>
  <c r="AX1010" i="4"/>
  <c r="C1011" i="4"/>
  <c r="D1011" i="4"/>
  <c r="E1011" i="4"/>
  <c r="F1011" i="4"/>
  <c r="G1011" i="4"/>
  <c r="H1011" i="4"/>
  <c r="J1011" i="4"/>
  <c r="K1011" i="4"/>
  <c r="L1011" i="4"/>
  <c r="M1011" i="4"/>
  <c r="AN1011" i="4"/>
  <c r="AX1011" i="4"/>
  <c r="C1012" i="4"/>
  <c r="D1012" i="4"/>
  <c r="E1012" i="4"/>
  <c r="F1012" i="4"/>
  <c r="G1012" i="4"/>
  <c r="H1012" i="4"/>
  <c r="J1012" i="4"/>
  <c r="K1012" i="4"/>
  <c r="L1012" i="4"/>
  <c r="M1012" i="4"/>
  <c r="AN1012" i="4"/>
  <c r="AX1012" i="4"/>
  <c r="C1013" i="4"/>
  <c r="D1013" i="4"/>
  <c r="E1013" i="4"/>
  <c r="F1013" i="4"/>
  <c r="G1013" i="4"/>
  <c r="H1013" i="4"/>
  <c r="J1013" i="4"/>
  <c r="K1013" i="4"/>
  <c r="L1013" i="4"/>
  <c r="M1013" i="4"/>
  <c r="AN1013" i="4"/>
  <c r="AX1013" i="4"/>
  <c r="C1014" i="4"/>
  <c r="D1014" i="4"/>
  <c r="E1014" i="4"/>
  <c r="F1014" i="4"/>
  <c r="G1014" i="4"/>
  <c r="H1014" i="4"/>
  <c r="J1014" i="4"/>
  <c r="K1014" i="4"/>
  <c r="L1014" i="4"/>
  <c r="M1014" i="4"/>
  <c r="AN1014" i="4"/>
  <c r="AX1014" i="4"/>
  <c r="C1015" i="4"/>
  <c r="D1015" i="4"/>
  <c r="E1015" i="4"/>
  <c r="F1015" i="4"/>
  <c r="G1015" i="4"/>
  <c r="H1015" i="4"/>
  <c r="J1015" i="4"/>
  <c r="K1015" i="4"/>
  <c r="L1015" i="4"/>
  <c r="M1015" i="4"/>
  <c r="AN1015" i="4"/>
  <c r="AX1015" i="4"/>
  <c r="C1016" i="4"/>
  <c r="D1016" i="4"/>
  <c r="E1016" i="4"/>
  <c r="F1016" i="4"/>
  <c r="G1016" i="4"/>
  <c r="H1016" i="4"/>
  <c r="J1016" i="4"/>
  <c r="K1016" i="4"/>
  <c r="L1016" i="4"/>
  <c r="M1016" i="4"/>
  <c r="AN1016" i="4"/>
  <c r="AX1016" i="4"/>
  <c r="C1017" i="4"/>
  <c r="D1017" i="4"/>
  <c r="E1017" i="4"/>
  <c r="F1017" i="4"/>
  <c r="G1017" i="4"/>
  <c r="H1017" i="4"/>
  <c r="J1017" i="4"/>
  <c r="K1017" i="4"/>
  <c r="L1017" i="4"/>
  <c r="M1017" i="4"/>
  <c r="AN1017" i="4"/>
  <c r="AX1017" i="4"/>
  <c r="C1018" i="4"/>
  <c r="D1018" i="4"/>
  <c r="E1018" i="4"/>
  <c r="F1018" i="4"/>
  <c r="G1018" i="4"/>
  <c r="H1018" i="4"/>
  <c r="J1018" i="4"/>
  <c r="K1018" i="4"/>
  <c r="L1018" i="4"/>
  <c r="M1018" i="4"/>
  <c r="AN1018" i="4"/>
  <c r="AX1018" i="4"/>
  <c r="C1019" i="4"/>
  <c r="D1019" i="4"/>
  <c r="E1019" i="4"/>
  <c r="F1019" i="4"/>
  <c r="G1019" i="4"/>
  <c r="H1019" i="4"/>
  <c r="J1019" i="4"/>
  <c r="K1019" i="4"/>
  <c r="L1019" i="4"/>
  <c r="M1019" i="4"/>
  <c r="AN1019" i="4"/>
  <c r="AX1019" i="4"/>
  <c r="C1020" i="4"/>
  <c r="D1020" i="4"/>
  <c r="E1020" i="4"/>
  <c r="F1020" i="4"/>
  <c r="G1020" i="4"/>
  <c r="H1020" i="4"/>
  <c r="J1020" i="4"/>
  <c r="K1020" i="4"/>
  <c r="L1020" i="4"/>
  <c r="M1020" i="4"/>
  <c r="AN1020" i="4"/>
  <c r="AX1020" i="4"/>
  <c r="C1021" i="4"/>
  <c r="D1021" i="4"/>
  <c r="E1021" i="4"/>
  <c r="F1021" i="4"/>
  <c r="G1021" i="4"/>
  <c r="H1021" i="4"/>
  <c r="J1021" i="4"/>
  <c r="K1021" i="4"/>
  <c r="L1021" i="4"/>
  <c r="M1021" i="4"/>
  <c r="AN1021" i="4"/>
  <c r="AX1021" i="4"/>
  <c r="C1022" i="4"/>
  <c r="D1022" i="4"/>
  <c r="E1022" i="4"/>
  <c r="F1022" i="4"/>
  <c r="G1022" i="4"/>
  <c r="H1022" i="4"/>
  <c r="J1022" i="4"/>
  <c r="K1022" i="4"/>
  <c r="L1022" i="4"/>
  <c r="M1022" i="4"/>
  <c r="AN1022" i="4"/>
  <c r="AX1022" i="4"/>
  <c r="C1023" i="4"/>
  <c r="D1023" i="4"/>
  <c r="E1023" i="4"/>
  <c r="F1023" i="4"/>
  <c r="G1023" i="4"/>
  <c r="H1023" i="4"/>
  <c r="J1023" i="4"/>
  <c r="K1023" i="4"/>
  <c r="L1023" i="4"/>
  <c r="M1023" i="4"/>
  <c r="AN1023" i="4"/>
  <c r="AX1023" i="4"/>
  <c r="C1024" i="4"/>
  <c r="D1024" i="4"/>
  <c r="E1024" i="4"/>
  <c r="F1024" i="4"/>
  <c r="G1024" i="4"/>
  <c r="H1024" i="4"/>
  <c r="J1024" i="4"/>
  <c r="K1024" i="4"/>
  <c r="L1024" i="4"/>
  <c r="M1024" i="4"/>
  <c r="AN1024" i="4"/>
  <c r="AX1024" i="4"/>
  <c r="C1025" i="4"/>
  <c r="D1025" i="4"/>
  <c r="E1025" i="4"/>
  <c r="F1025" i="4"/>
  <c r="G1025" i="4"/>
  <c r="H1025" i="4"/>
  <c r="J1025" i="4"/>
  <c r="K1025" i="4"/>
  <c r="L1025" i="4"/>
  <c r="M1025" i="4"/>
  <c r="AN1025" i="4"/>
  <c r="AX1025" i="4"/>
  <c r="C1026" i="4"/>
  <c r="D1026" i="4"/>
  <c r="E1026" i="4"/>
  <c r="F1026" i="4"/>
  <c r="G1026" i="4"/>
  <c r="H1026" i="4"/>
  <c r="J1026" i="4"/>
  <c r="K1026" i="4"/>
  <c r="L1026" i="4"/>
  <c r="M1026" i="4"/>
  <c r="AN1026" i="4"/>
  <c r="AX1026" i="4"/>
  <c r="C1027" i="4"/>
  <c r="D1027" i="4"/>
  <c r="E1027" i="4"/>
  <c r="F1027" i="4"/>
  <c r="G1027" i="4"/>
  <c r="H1027" i="4"/>
  <c r="J1027" i="4"/>
  <c r="K1027" i="4"/>
  <c r="L1027" i="4"/>
  <c r="M1027" i="4"/>
  <c r="AN1027" i="4"/>
  <c r="AX1027" i="4"/>
  <c r="C1028" i="4"/>
  <c r="D1028" i="4"/>
  <c r="E1028" i="4"/>
  <c r="F1028" i="4"/>
  <c r="G1028" i="4"/>
  <c r="H1028" i="4"/>
  <c r="J1028" i="4"/>
  <c r="K1028" i="4"/>
  <c r="L1028" i="4"/>
  <c r="M1028" i="4"/>
  <c r="AN1028" i="4"/>
  <c r="AX1028" i="4"/>
  <c r="C1029" i="4"/>
  <c r="D1029" i="4"/>
  <c r="E1029" i="4"/>
  <c r="F1029" i="4"/>
  <c r="G1029" i="4"/>
  <c r="H1029" i="4"/>
  <c r="J1029" i="4"/>
  <c r="K1029" i="4"/>
  <c r="L1029" i="4"/>
  <c r="M1029" i="4"/>
  <c r="AN1029" i="4"/>
  <c r="AX1029" i="4"/>
  <c r="C1030" i="4"/>
  <c r="D1030" i="4"/>
  <c r="E1030" i="4"/>
  <c r="F1030" i="4"/>
  <c r="G1030" i="4"/>
  <c r="H1030" i="4"/>
  <c r="J1030" i="4"/>
  <c r="K1030" i="4"/>
  <c r="L1030" i="4"/>
  <c r="M1030" i="4"/>
  <c r="AN1030" i="4"/>
  <c r="AX1030" i="4"/>
  <c r="C1031" i="4"/>
  <c r="D1031" i="4"/>
  <c r="E1031" i="4"/>
  <c r="F1031" i="4"/>
  <c r="G1031" i="4"/>
  <c r="H1031" i="4"/>
  <c r="J1031" i="4"/>
  <c r="K1031" i="4"/>
  <c r="L1031" i="4"/>
  <c r="M1031" i="4"/>
  <c r="AN1031" i="4"/>
  <c r="AX1031" i="4"/>
  <c r="C1032" i="4"/>
  <c r="D1032" i="4"/>
  <c r="E1032" i="4"/>
  <c r="F1032" i="4"/>
  <c r="G1032" i="4"/>
  <c r="H1032" i="4"/>
  <c r="J1032" i="4"/>
  <c r="K1032" i="4"/>
  <c r="L1032" i="4"/>
  <c r="M1032" i="4"/>
  <c r="AN1032" i="4"/>
  <c r="AX1032" i="4"/>
  <c r="C1033" i="4"/>
  <c r="D1033" i="4"/>
  <c r="E1033" i="4"/>
  <c r="F1033" i="4"/>
  <c r="G1033" i="4"/>
  <c r="H1033" i="4"/>
  <c r="J1033" i="4"/>
  <c r="K1033" i="4"/>
  <c r="L1033" i="4"/>
  <c r="M1033" i="4"/>
  <c r="AN1033" i="4"/>
  <c r="AX1033" i="4"/>
  <c r="C1034" i="4"/>
  <c r="D1034" i="4"/>
  <c r="E1034" i="4"/>
  <c r="F1034" i="4"/>
  <c r="G1034" i="4"/>
  <c r="H1034" i="4"/>
  <c r="J1034" i="4"/>
  <c r="K1034" i="4"/>
  <c r="L1034" i="4"/>
  <c r="M1034" i="4"/>
  <c r="AN1034" i="4"/>
  <c r="AX1034" i="4"/>
  <c r="C1035" i="4"/>
  <c r="D1035" i="4"/>
  <c r="E1035" i="4"/>
  <c r="F1035" i="4"/>
  <c r="G1035" i="4"/>
  <c r="H1035" i="4"/>
  <c r="J1035" i="4"/>
  <c r="K1035" i="4"/>
  <c r="L1035" i="4"/>
  <c r="M1035" i="4"/>
  <c r="AN1035" i="4"/>
  <c r="AX1035" i="4"/>
  <c r="C1036" i="4"/>
  <c r="D1036" i="4"/>
  <c r="E1036" i="4"/>
  <c r="F1036" i="4"/>
  <c r="G1036" i="4"/>
  <c r="H1036" i="4"/>
  <c r="J1036" i="4"/>
  <c r="K1036" i="4"/>
  <c r="L1036" i="4"/>
  <c r="M1036" i="4"/>
  <c r="AN1036" i="4"/>
  <c r="AX1036" i="4"/>
  <c r="C1037" i="4"/>
  <c r="D1037" i="4"/>
  <c r="E1037" i="4"/>
  <c r="F1037" i="4"/>
  <c r="G1037" i="4"/>
  <c r="H1037" i="4"/>
  <c r="J1037" i="4"/>
  <c r="K1037" i="4"/>
  <c r="L1037" i="4"/>
  <c r="M1037" i="4"/>
  <c r="AN1037" i="4"/>
  <c r="AX1037" i="4"/>
  <c r="C1038" i="4"/>
  <c r="D1038" i="4"/>
  <c r="E1038" i="4"/>
  <c r="F1038" i="4"/>
  <c r="G1038" i="4"/>
  <c r="H1038" i="4"/>
  <c r="J1038" i="4"/>
  <c r="K1038" i="4"/>
  <c r="L1038" i="4"/>
  <c r="M1038" i="4"/>
  <c r="AN1038" i="4"/>
  <c r="AX1038" i="4"/>
  <c r="C1039" i="4"/>
  <c r="D1039" i="4"/>
  <c r="E1039" i="4"/>
  <c r="F1039" i="4"/>
  <c r="G1039" i="4"/>
  <c r="H1039" i="4"/>
  <c r="J1039" i="4"/>
  <c r="K1039" i="4"/>
  <c r="L1039" i="4"/>
  <c r="M1039" i="4"/>
  <c r="AN1039" i="4"/>
  <c r="AX1039" i="4"/>
  <c r="C1040" i="4"/>
  <c r="D1040" i="4"/>
  <c r="E1040" i="4"/>
  <c r="F1040" i="4"/>
  <c r="G1040" i="4"/>
  <c r="H1040" i="4"/>
  <c r="J1040" i="4"/>
  <c r="K1040" i="4"/>
  <c r="L1040" i="4"/>
  <c r="M1040" i="4"/>
  <c r="AN1040" i="4"/>
  <c r="AX1040" i="4"/>
  <c r="C1041" i="4"/>
  <c r="D1041" i="4"/>
  <c r="E1041" i="4"/>
  <c r="F1041" i="4"/>
  <c r="G1041" i="4"/>
  <c r="H1041" i="4"/>
  <c r="J1041" i="4"/>
  <c r="K1041" i="4"/>
  <c r="L1041" i="4"/>
  <c r="M1041" i="4"/>
  <c r="AN1041" i="4"/>
  <c r="AX1041" i="4"/>
  <c r="C1042" i="4"/>
  <c r="D1042" i="4"/>
  <c r="E1042" i="4"/>
  <c r="F1042" i="4"/>
  <c r="G1042" i="4"/>
  <c r="H1042" i="4"/>
  <c r="J1042" i="4"/>
  <c r="K1042" i="4"/>
  <c r="L1042" i="4"/>
  <c r="M1042" i="4"/>
  <c r="AN1042" i="4"/>
  <c r="AX1042" i="4"/>
  <c r="C1043" i="4"/>
  <c r="D1043" i="4"/>
  <c r="E1043" i="4"/>
  <c r="F1043" i="4"/>
  <c r="G1043" i="4"/>
  <c r="H1043" i="4"/>
  <c r="J1043" i="4"/>
  <c r="K1043" i="4"/>
  <c r="L1043" i="4"/>
  <c r="M1043" i="4"/>
  <c r="AN1043" i="4"/>
  <c r="AX1043" i="4"/>
  <c r="C1044" i="4"/>
  <c r="D1044" i="4"/>
  <c r="E1044" i="4"/>
  <c r="F1044" i="4"/>
  <c r="G1044" i="4"/>
  <c r="H1044" i="4"/>
  <c r="J1044" i="4"/>
  <c r="K1044" i="4"/>
  <c r="L1044" i="4"/>
  <c r="M1044" i="4"/>
  <c r="AN1044" i="4"/>
  <c r="AX1044" i="4"/>
  <c r="C1045" i="4"/>
  <c r="D1045" i="4"/>
  <c r="E1045" i="4"/>
  <c r="F1045" i="4"/>
  <c r="G1045" i="4"/>
  <c r="H1045" i="4"/>
  <c r="J1045" i="4"/>
  <c r="K1045" i="4"/>
  <c r="L1045" i="4"/>
  <c r="M1045" i="4"/>
  <c r="AN1045" i="4"/>
  <c r="AX1045" i="4"/>
  <c r="N1046" i="4"/>
  <c r="O1046" i="4"/>
  <c r="P1046" i="4"/>
  <c r="Q1046" i="4"/>
  <c r="R1046" i="4"/>
  <c r="S1046" i="4"/>
  <c r="W1046" i="4"/>
  <c r="AB1046" i="4"/>
  <c r="C1046" i="4"/>
  <c r="D1046" i="4"/>
  <c r="E1046" i="4"/>
  <c r="F1046" i="4"/>
  <c r="G1046" i="4"/>
  <c r="H1046" i="4"/>
  <c r="J1046" i="4"/>
  <c r="K1046" i="4"/>
  <c r="L1046" i="4"/>
  <c r="M1046" i="4"/>
  <c r="AN1046" i="4"/>
  <c r="C1048" i="4"/>
  <c r="D1048" i="4"/>
  <c r="E1048" i="4"/>
  <c r="F1048" i="4"/>
  <c r="G1048" i="4"/>
  <c r="H1048" i="4"/>
  <c r="J1048" i="4"/>
  <c r="K1048" i="4"/>
  <c r="L1048" i="4"/>
  <c r="M1048" i="4"/>
  <c r="AN1048" i="4"/>
  <c r="AX1048" i="4"/>
  <c r="C1049" i="4"/>
  <c r="D1049" i="4"/>
  <c r="E1049" i="4"/>
  <c r="F1049" i="4"/>
  <c r="G1049" i="4"/>
  <c r="H1049" i="4"/>
  <c r="J1049" i="4"/>
  <c r="K1049" i="4"/>
  <c r="L1049" i="4"/>
  <c r="M1049" i="4"/>
  <c r="AN1049" i="4"/>
  <c r="AX1049" i="4"/>
  <c r="C1050" i="4"/>
  <c r="D1050" i="4"/>
  <c r="E1050" i="4"/>
  <c r="F1050" i="4"/>
  <c r="G1050" i="4"/>
  <c r="H1050" i="4"/>
  <c r="J1050" i="4"/>
  <c r="K1050" i="4"/>
  <c r="L1050" i="4"/>
  <c r="M1050" i="4"/>
  <c r="AN1050" i="4"/>
  <c r="AX1050" i="4"/>
  <c r="C1051" i="4"/>
  <c r="D1051" i="4"/>
  <c r="E1051" i="4"/>
  <c r="F1051" i="4"/>
  <c r="G1051" i="4"/>
  <c r="H1051" i="4"/>
  <c r="J1051" i="4"/>
  <c r="K1051" i="4"/>
  <c r="L1051" i="4"/>
  <c r="M1051" i="4"/>
  <c r="AN1051" i="4"/>
  <c r="AX1051" i="4"/>
  <c r="C1052" i="4"/>
  <c r="D1052" i="4"/>
  <c r="E1052" i="4"/>
  <c r="F1052" i="4"/>
  <c r="G1052" i="4"/>
  <c r="H1052" i="4"/>
  <c r="J1052" i="4"/>
  <c r="K1052" i="4"/>
  <c r="L1052" i="4"/>
  <c r="M1052" i="4"/>
  <c r="AN1052" i="4"/>
  <c r="AX1052" i="4"/>
  <c r="C1053" i="4"/>
  <c r="D1053" i="4"/>
  <c r="E1053" i="4"/>
  <c r="F1053" i="4"/>
  <c r="G1053" i="4"/>
  <c r="H1053" i="4"/>
  <c r="J1053" i="4"/>
  <c r="K1053" i="4"/>
  <c r="L1053" i="4"/>
  <c r="M1053" i="4"/>
  <c r="AN1053" i="4"/>
  <c r="AX1053" i="4"/>
  <c r="C1054" i="4"/>
  <c r="D1054" i="4"/>
  <c r="E1054" i="4"/>
  <c r="F1054" i="4"/>
  <c r="G1054" i="4"/>
  <c r="H1054" i="4"/>
  <c r="J1054" i="4"/>
  <c r="K1054" i="4"/>
  <c r="L1054" i="4"/>
  <c r="M1054" i="4"/>
  <c r="AN1054" i="4"/>
  <c r="AX1054" i="4"/>
  <c r="C1055" i="4"/>
  <c r="D1055" i="4"/>
  <c r="E1055" i="4"/>
  <c r="F1055" i="4"/>
  <c r="G1055" i="4"/>
  <c r="H1055" i="4"/>
  <c r="J1055" i="4"/>
  <c r="K1055" i="4"/>
  <c r="L1055" i="4"/>
  <c r="M1055" i="4"/>
  <c r="AN1055" i="4"/>
  <c r="AX1055" i="4"/>
  <c r="C1056" i="4"/>
  <c r="D1056" i="4"/>
  <c r="E1056" i="4"/>
  <c r="F1056" i="4"/>
  <c r="G1056" i="4"/>
  <c r="H1056" i="4"/>
  <c r="J1056" i="4"/>
  <c r="K1056" i="4"/>
  <c r="L1056" i="4"/>
  <c r="M1056" i="4"/>
  <c r="AN1056" i="4"/>
  <c r="AX1056" i="4"/>
  <c r="C1057" i="4"/>
  <c r="D1057" i="4"/>
  <c r="E1057" i="4"/>
  <c r="F1057" i="4"/>
  <c r="G1057" i="4"/>
  <c r="H1057" i="4"/>
  <c r="J1057" i="4"/>
  <c r="K1057" i="4"/>
  <c r="L1057" i="4"/>
  <c r="M1057" i="4"/>
  <c r="AN1057" i="4"/>
  <c r="AX1057" i="4"/>
  <c r="C1058" i="4"/>
  <c r="D1058" i="4"/>
  <c r="E1058" i="4"/>
  <c r="F1058" i="4"/>
  <c r="G1058" i="4"/>
  <c r="H1058" i="4"/>
  <c r="J1058" i="4"/>
  <c r="K1058" i="4"/>
  <c r="L1058" i="4"/>
  <c r="M1058" i="4"/>
  <c r="AN1058" i="4"/>
  <c r="AX1058" i="4"/>
  <c r="C1059" i="4"/>
  <c r="D1059" i="4"/>
  <c r="E1059" i="4"/>
  <c r="F1059" i="4"/>
  <c r="G1059" i="4"/>
  <c r="H1059" i="4"/>
  <c r="J1059" i="4"/>
  <c r="K1059" i="4"/>
  <c r="L1059" i="4"/>
  <c r="M1059" i="4"/>
  <c r="AN1059" i="4"/>
  <c r="AX1059" i="4"/>
  <c r="C1060" i="4"/>
  <c r="D1060" i="4"/>
  <c r="E1060" i="4"/>
  <c r="F1060" i="4"/>
  <c r="G1060" i="4"/>
  <c r="H1060" i="4"/>
  <c r="J1060" i="4"/>
  <c r="K1060" i="4"/>
  <c r="L1060" i="4"/>
  <c r="M1060" i="4"/>
  <c r="AN1060" i="4"/>
  <c r="AX1060" i="4"/>
  <c r="C1061" i="4"/>
  <c r="D1061" i="4"/>
  <c r="E1061" i="4"/>
  <c r="F1061" i="4"/>
  <c r="G1061" i="4"/>
  <c r="H1061" i="4"/>
  <c r="J1061" i="4"/>
  <c r="K1061" i="4"/>
  <c r="L1061" i="4"/>
  <c r="M1061" i="4"/>
  <c r="AN1061" i="4"/>
  <c r="AX1061" i="4"/>
  <c r="C1062" i="4"/>
  <c r="D1062" i="4"/>
  <c r="E1062" i="4"/>
  <c r="F1062" i="4"/>
  <c r="G1062" i="4"/>
  <c r="H1062" i="4"/>
  <c r="J1062" i="4"/>
  <c r="K1062" i="4"/>
  <c r="L1062" i="4"/>
  <c r="M1062" i="4"/>
  <c r="AN1062" i="4"/>
  <c r="AX1062" i="4"/>
  <c r="C1063" i="4"/>
  <c r="D1063" i="4"/>
  <c r="E1063" i="4"/>
  <c r="F1063" i="4"/>
  <c r="G1063" i="4"/>
  <c r="H1063" i="4"/>
  <c r="J1063" i="4"/>
  <c r="K1063" i="4"/>
  <c r="L1063" i="4"/>
  <c r="M1063" i="4"/>
  <c r="AN1063" i="4"/>
  <c r="AX1063" i="4"/>
  <c r="C1064" i="4"/>
  <c r="D1064" i="4"/>
  <c r="E1064" i="4"/>
  <c r="F1064" i="4"/>
  <c r="G1064" i="4"/>
  <c r="H1064" i="4"/>
  <c r="J1064" i="4"/>
  <c r="K1064" i="4"/>
  <c r="L1064" i="4"/>
  <c r="M1064" i="4"/>
  <c r="AN1064" i="4"/>
  <c r="AX1064" i="4"/>
  <c r="C1065" i="4"/>
  <c r="D1065" i="4"/>
  <c r="E1065" i="4"/>
  <c r="F1065" i="4"/>
  <c r="G1065" i="4"/>
  <c r="H1065" i="4"/>
  <c r="J1065" i="4"/>
  <c r="K1065" i="4"/>
  <c r="L1065" i="4"/>
  <c r="M1065" i="4"/>
  <c r="AN1065" i="4"/>
  <c r="AX1065" i="4"/>
  <c r="C1066" i="4"/>
  <c r="D1066" i="4"/>
  <c r="E1066" i="4"/>
  <c r="F1066" i="4"/>
  <c r="G1066" i="4"/>
  <c r="H1066" i="4"/>
  <c r="J1066" i="4"/>
  <c r="K1066" i="4"/>
  <c r="L1066" i="4"/>
  <c r="M1066" i="4"/>
  <c r="AN1066" i="4"/>
  <c r="AX1066" i="4"/>
  <c r="C1067" i="4"/>
  <c r="D1067" i="4"/>
  <c r="E1067" i="4"/>
  <c r="F1067" i="4"/>
  <c r="G1067" i="4"/>
  <c r="H1067" i="4"/>
  <c r="J1067" i="4"/>
  <c r="K1067" i="4"/>
  <c r="L1067" i="4"/>
  <c r="M1067" i="4"/>
  <c r="AN1067" i="4"/>
  <c r="AX1067" i="4"/>
  <c r="C1068" i="4"/>
  <c r="D1068" i="4"/>
  <c r="E1068" i="4"/>
  <c r="F1068" i="4"/>
  <c r="G1068" i="4"/>
  <c r="H1068" i="4"/>
  <c r="J1068" i="4"/>
  <c r="K1068" i="4"/>
  <c r="L1068" i="4"/>
  <c r="M1068" i="4"/>
  <c r="AN1068" i="4"/>
  <c r="AX1068" i="4"/>
  <c r="C1069" i="4"/>
  <c r="D1069" i="4"/>
  <c r="E1069" i="4"/>
  <c r="F1069" i="4"/>
  <c r="G1069" i="4"/>
  <c r="H1069" i="4"/>
  <c r="J1069" i="4"/>
  <c r="K1069" i="4"/>
  <c r="L1069" i="4"/>
  <c r="M1069" i="4"/>
  <c r="AN1069" i="4"/>
  <c r="AX1069" i="4"/>
  <c r="C1070" i="4"/>
  <c r="D1070" i="4"/>
  <c r="E1070" i="4"/>
  <c r="F1070" i="4"/>
  <c r="G1070" i="4"/>
  <c r="H1070" i="4"/>
  <c r="J1070" i="4"/>
  <c r="K1070" i="4"/>
  <c r="L1070" i="4"/>
  <c r="M1070" i="4"/>
  <c r="AN1070" i="4"/>
  <c r="AX1070" i="4"/>
  <c r="C1071" i="4"/>
  <c r="D1071" i="4"/>
  <c r="E1071" i="4"/>
  <c r="F1071" i="4"/>
  <c r="G1071" i="4"/>
  <c r="H1071" i="4"/>
  <c r="J1071" i="4"/>
  <c r="K1071" i="4"/>
  <c r="L1071" i="4"/>
  <c r="M1071" i="4"/>
  <c r="AN1071" i="4"/>
  <c r="AX1071" i="4"/>
  <c r="C1072" i="4"/>
  <c r="D1072" i="4"/>
  <c r="E1072" i="4"/>
  <c r="F1072" i="4"/>
  <c r="G1072" i="4"/>
  <c r="H1072" i="4"/>
  <c r="J1072" i="4"/>
  <c r="K1072" i="4"/>
  <c r="L1072" i="4"/>
  <c r="M1072" i="4"/>
  <c r="AN1072" i="4"/>
  <c r="AX1072" i="4"/>
  <c r="C1073" i="4"/>
  <c r="D1073" i="4"/>
  <c r="E1073" i="4"/>
  <c r="F1073" i="4"/>
  <c r="G1073" i="4"/>
  <c r="H1073" i="4"/>
  <c r="J1073" i="4"/>
  <c r="K1073" i="4"/>
  <c r="L1073" i="4"/>
  <c r="M1073" i="4"/>
  <c r="AN1073" i="4"/>
  <c r="AX1073" i="4"/>
  <c r="C1074" i="4"/>
  <c r="D1074" i="4"/>
  <c r="E1074" i="4"/>
  <c r="F1074" i="4"/>
  <c r="G1074" i="4"/>
  <c r="H1074" i="4"/>
  <c r="J1074" i="4"/>
  <c r="K1074" i="4"/>
  <c r="L1074" i="4"/>
  <c r="M1074" i="4"/>
  <c r="AN1074" i="4"/>
  <c r="AX1074" i="4"/>
  <c r="C1075" i="4"/>
  <c r="D1075" i="4"/>
  <c r="E1075" i="4"/>
  <c r="F1075" i="4"/>
  <c r="G1075" i="4"/>
  <c r="H1075" i="4"/>
  <c r="J1075" i="4"/>
  <c r="K1075" i="4"/>
  <c r="L1075" i="4"/>
  <c r="M1075" i="4"/>
  <c r="AN1075" i="4"/>
  <c r="AX1075" i="4"/>
  <c r="C1076" i="4"/>
  <c r="D1076" i="4"/>
  <c r="E1076" i="4"/>
  <c r="F1076" i="4"/>
  <c r="G1076" i="4"/>
  <c r="H1076" i="4"/>
  <c r="J1076" i="4"/>
  <c r="K1076" i="4"/>
  <c r="L1076" i="4"/>
  <c r="M1076" i="4"/>
  <c r="AN1076" i="4"/>
  <c r="AX1076" i="4"/>
  <c r="C1077" i="4"/>
  <c r="D1077" i="4"/>
  <c r="E1077" i="4"/>
  <c r="F1077" i="4"/>
  <c r="G1077" i="4"/>
  <c r="H1077" i="4"/>
  <c r="J1077" i="4"/>
  <c r="K1077" i="4"/>
  <c r="L1077" i="4"/>
  <c r="M1077" i="4"/>
  <c r="AN1077" i="4"/>
  <c r="AX1077" i="4"/>
  <c r="C1078" i="4"/>
  <c r="D1078" i="4"/>
  <c r="E1078" i="4"/>
  <c r="F1078" i="4"/>
  <c r="G1078" i="4"/>
  <c r="H1078" i="4"/>
  <c r="J1078" i="4"/>
  <c r="K1078" i="4"/>
  <c r="L1078" i="4"/>
  <c r="M1078" i="4"/>
  <c r="AN1078" i="4"/>
  <c r="AX1078" i="4"/>
  <c r="C1079" i="4"/>
  <c r="D1079" i="4"/>
  <c r="E1079" i="4"/>
  <c r="F1079" i="4"/>
  <c r="G1079" i="4"/>
  <c r="H1079" i="4"/>
  <c r="J1079" i="4"/>
  <c r="K1079" i="4"/>
  <c r="L1079" i="4"/>
  <c r="M1079" i="4"/>
  <c r="AN1079" i="4"/>
  <c r="AX1079" i="4"/>
  <c r="C1080" i="4"/>
  <c r="D1080" i="4"/>
  <c r="E1080" i="4"/>
  <c r="F1080" i="4"/>
  <c r="G1080" i="4"/>
  <c r="H1080" i="4"/>
  <c r="J1080" i="4"/>
  <c r="K1080" i="4"/>
  <c r="L1080" i="4"/>
  <c r="M1080" i="4"/>
  <c r="AN1080" i="4"/>
  <c r="AX1080" i="4"/>
  <c r="C1081" i="4"/>
  <c r="D1081" i="4"/>
  <c r="E1081" i="4"/>
  <c r="F1081" i="4"/>
  <c r="G1081" i="4"/>
  <c r="H1081" i="4"/>
  <c r="J1081" i="4"/>
  <c r="K1081" i="4"/>
  <c r="L1081" i="4"/>
  <c r="M1081" i="4"/>
  <c r="AN1081" i="4"/>
  <c r="AX1081" i="4"/>
  <c r="C1082" i="4"/>
  <c r="D1082" i="4"/>
  <c r="E1082" i="4"/>
  <c r="F1082" i="4"/>
  <c r="G1082" i="4"/>
  <c r="H1082" i="4"/>
  <c r="J1082" i="4"/>
  <c r="K1082" i="4"/>
  <c r="L1082" i="4"/>
  <c r="M1082" i="4"/>
  <c r="AN1082" i="4"/>
  <c r="AX1082" i="4"/>
  <c r="C1083" i="4"/>
  <c r="D1083" i="4"/>
  <c r="E1083" i="4"/>
  <c r="F1083" i="4"/>
  <c r="G1083" i="4"/>
  <c r="H1083" i="4"/>
  <c r="J1083" i="4"/>
  <c r="K1083" i="4"/>
  <c r="L1083" i="4"/>
  <c r="M1083" i="4"/>
  <c r="AN1083" i="4"/>
  <c r="AX1083" i="4"/>
  <c r="C1084" i="4"/>
  <c r="D1084" i="4"/>
  <c r="E1084" i="4"/>
  <c r="F1084" i="4"/>
  <c r="G1084" i="4"/>
  <c r="H1084" i="4"/>
  <c r="J1084" i="4"/>
  <c r="K1084" i="4"/>
  <c r="L1084" i="4"/>
  <c r="M1084" i="4"/>
  <c r="AN1084" i="4"/>
  <c r="AX1084" i="4"/>
  <c r="C1085" i="4"/>
  <c r="D1085" i="4"/>
  <c r="E1085" i="4"/>
  <c r="F1085" i="4"/>
  <c r="G1085" i="4"/>
  <c r="H1085" i="4"/>
  <c r="J1085" i="4"/>
  <c r="K1085" i="4"/>
  <c r="L1085" i="4"/>
  <c r="M1085" i="4"/>
  <c r="AN1085" i="4"/>
  <c r="AX1085" i="4"/>
  <c r="C1086" i="4"/>
  <c r="D1086" i="4"/>
  <c r="E1086" i="4"/>
  <c r="F1086" i="4"/>
  <c r="G1086" i="4"/>
  <c r="H1086" i="4"/>
  <c r="J1086" i="4"/>
  <c r="K1086" i="4"/>
  <c r="L1086" i="4"/>
  <c r="M1086" i="4"/>
  <c r="AN1086" i="4"/>
  <c r="AX1086" i="4"/>
  <c r="C1087" i="4"/>
  <c r="D1087" i="4"/>
  <c r="E1087" i="4"/>
  <c r="F1087" i="4"/>
  <c r="G1087" i="4"/>
  <c r="H1087" i="4"/>
  <c r="J1087" i="4"/>
  <c r="K1087" i="4"/>
  <c r="L1087" i="4"/>
  <c r="M1087" i="4"/>
  <c r="AN1087" i="4"/>
  <c r="AX1087" i="4"/>
  <c r="C1088" i="4"/>
  <c r="D1088" i="4"/>
  <c r="E1088" i="4"/>
  <c r="F1088" i="4"/>
  <c r="G1088" i="4"/>
  <c r="H1088" i="4"/>
  <c r="J1088" i="4"/>
  <c r="K1088" i="4"/>
  <c r="L1088" i="4"/>
  <c r="M1088" i="4"/>
  <c r="AN1088" i="4"/>
  <c r="AX1088" i="4"/>
  <c r="C1089" i="4"/>
  <c r="D1089" i="4"/>
  <c r="E1089" i="4"/>
  <c r="F1089" i="4"/>
  <c r="G1089" i="4"/>
  <c r="H1089" i="4"/>
  <c r="J1089" i="4"/>
  <c r="K1089" i="4"/>
  <c r="L1089" i="4"/>
  <c r="M1089" i="4"/>
  <c r="AN1089" i="4"/>
  <c r="AX1089" i="4"/>
  <c r="C1090" i="4"/>
  <c r="D1090" i="4"/>
  <c r="E1090" i="4"/>
  <c r="F1090" i="4"/>
  <c r="G1090" i="4"/>
  <c r="H1090" i="4"/>
  <c r="J1090" i="4"/>
  <c r="K1090" i="4"/>
  <c r="L1090" i="4"/>
  <c r="M1090" i="4"/>
  <c r="AN1090" i="4"/>
  <c r="AX1090" i="4"/>
  <c r="C1091" i="4"/>
  <c r="D1091" i="4"/>
  <c r="E1091" i="4"/>
  <c r="F1091" i="4"/>
  <c r="G1091" i="4"/>
  <c r="H1091" i="4"/>
  <c r="J1091" i="4"/>
  <c r="K1091" i="4"/>
  <c r="L1091" i="4"/>
  <c r="M1091" i="4"/>
  <c r="AN1091" i="4"/>
  <c r="AX1091" i="4"/>
  <c r="C1092" i="4"/>
  <c r="D1092" i="4"/>
  <c r="E1092" i="4"/>
  <c r="F1092" i="4"/>
  <c r="G1092" i="4"/>
  <c r="H1092" i="4"/>
  <c r="J1092" i="4"/>
  <c r="K1092" i="4"/>
  <c r="L1092" i="4"/>
  <c r="M1092" i="4"/>
  <c r="AN1092" i="4"/>
  <c r="AX1092" i="4"/>
  <c r="C1093" i="4"/>
  <c r="D1093" i="4"/>
  <c r="E1093" i="4"/>
  <c r="F1093" i="4"/>
  <c r="G1093" i="4"/>
  <c r="H1093" i="4"/>
  <c r="J1093" i="4"/>
  <c r="K1093" i="4"/>
  <c r="L1093" i="4"/>
  <c r="M1093" i="4"/>
  <c r="AN1093" i="4"/>
  <c r="AX1093" i="4"/>
  <c r="C1094" i="4"/>
  <c r="D1094" i="4"/>
  <c r="E1094" i="4"/>
  <c r="F1094" i="4"/>
  <c r="G1094" i="4"/>
  <c r="H1094" i="4"/>
  <c r="J1094" i="4"/>
  <c r="K1094" i="4"/>
  <c r="L1094" i="4"/>
  <c r="M1094" i="4"/>
  <c r="AN1094" i="4"/>
  <c r="AX1094" i="4"/>
  <c r="C1095" i="4"/>
  <c r="D1095" i="4"/>
  <c r="E1095" i="4"/>
  <c r="F1095" i="4"/>
  <c r="G1095" i="4"/>
  <c r="H1095" i="4"/>
  <c r="J1095" i="4"/>
  <c r="K1095" i="4"/>
  <c r="L1095" i="4"/>
  <c r="M1095" i="4"/>
  <c r="AN1095" i="4"/>
  <c r="AX1095" i="4"/>
  <c r="C1096" i="4"/>
  <c r="D1096" i="4"/>
  <c r="E1096" i="4"/>
  <c r="F1096" i="4"/>
  <c r="G1096" i="4"/>
  <c r="H1096" i="4"/>
  <c r="J1096" i="4"/>
  <c r="K1096" i="4"/>
  <c r="L1096" i="4"/>
  <c r="M1096" i="4"/>
  <c r="AN1096" i="4"/>
  <c r="AX1096" i="4"/>
  <c r="C1097" i="4"/>
  <c r="D1097" i="4"/>
  <c r="E1097" i="4"/>
  <c r="F1097" i="4"/>
  <c r="G1097" i="4"/>
  <c r="H1097" i="4"/>
  <c r="J1097" i="4"/>
  <c r="K1097" i="4"/>
  <c r="L1097" i="4"/>
  <c r="M1097" i="4"/>
  <c r="AN1097" i="4"/>
  <c r="AX1097" i="4"/>
  <c r="C1098" i="4"/>
  <c r="D1098" i="4"/>
  <c r="E1098" i="4"/>
  <c r="F1098" i="4"/>
  <c r="G1098" i="4"/>
  <c r="H1098" i="4"/>
  <c r="J1098" i="4"/>
  <c r="K1098" i="4"/>
  <c r="L1098" i="4"/>
  <c r="M1098" i="4"/>
  <c r="AN1098" i="4"/>
  <c r="AX1098" i="4"/>
  <c r="C1099" i="4"/>
  <c r="D1099" i="4"/>
  <c r="E1099" i="4"/>
  <c r="F1099" i="4"/>
  <c r="G1099" i="4"/>
  <c r="H1099" i="4"/>
  <c r="J1099" i="4"/>
  <c r="K1099" i="4"/>
  <c r="L1099" i="4"/>
  <c r="M1099" i="4"/>
  <c r="AN1099" i="4"/>
  <c r="AX1099" i="4"/>
  <c r="C1100" i="4"/>
  <c r="D1100" i="4"/>
  <c r="E1100" i="4"/>
  <c r="F1100" i="4"/>
  <c r="G1100" i="4"/>
  <c r="H1100" i="4"/>
  <c r="J1100" i="4"/>
  <c r="K1100" i="4"/>
  <c r="L1100" i="4"/>
  <c r="M1100" i="4"/>
  <c r="AN1100" i="4"/>
  <c r="AX1100" i="4"/>
  <c r="C1101" i="4"/>
  <c r="D1101" i="4"/>
  <c r="E1101" i="4"/>
  <c r="F1101" i="4"/>
  <c r="G1101" i="4"/>
  <c r="H1101" i="4"/>
  <c r="J1101" i="4"/>
  <c r="K1101" i="4"/>
  <c r="L1101" i="4"/>
  <c r="M1101" i="4"/>
  <c r="AN1101" i="4"/>
  <c r="AX1101" i="4"/>
  <c r="C1102" i="4"/>
  <c r="D1102" i="4"/>
  <c r="E1102" i="4"/>
  <c r="F1102" i="4"/>
  <c r="G1102" i="4"/>
  <c r="H1102" i="4"/>
  <c r="J1102" i="4"/>
  <c r="K1102" i="4"/>
  <c r="L1102" i="4"/>
  <c r="M1102" i="4"/>
  <c r="AN1102" i="4"/>
  <c r="AX1102" i="4"/>
  <c r="C1103" i="4"/>
  <c r="D1103" i="4"/>
  <c r="E1103" i="4"/>
  <c r="F1103" i="4"/>
  <c r="G1103" i="4"/>
  <c r="H1103" i="4"/>
  <c r="J1103" i="4"/>
  <c r="K1103" i="4"/>
  <c r="L1103" i="4"/>
  <c r="M1103" i="4"/>
  <c r="AN1103" i="4"/>
  <c r="AX1103" i="4"/>
  <c r="C1104" i="4"/>
  <c r="D1104" i="4"/>
  <c r="E1104" i="4"/>
  <c r="F1104" i="4"/>
  <c r="G1104" i="4"/>
  <c r="H1104" i="4"/>
  <c r="J1104" i="4"/>
  <c r="K1104" i="4"/>
  <c r="L1104" i="4"/>
  <c r="M1104" i="4"/>
  <c r="AN1104" i="4"/>
  <c r="AX1104" i="4"/>
  <c r="C1105" i="4"/>
  <c r="D1105" i="4"/>
  <c r="E1105" i="4"/>
  <c r="F1105" i="4"/>
  <c r="G1105" i="4"/>
  <c r="H1105" i="4"/>
  <c r="J1105" i="4"/>
  <c r="K1105" i="4"/>
  <c r="L1105" i="4"/>
  <c r="M1105" i="4"/>
  <c r="AN1105" i="4"/>
  <c r="AX1105" i="4"/>
  <c r="C1106" i="4"/>
  <c r="D1106" i="4"/>
  <c r="E1106" i="4"/>
  <c r="F1106" i="4"/>
  <c r="G1106" i="4"/>
  <c r="H1106" i="4"/>
  <c r="J1106" i="4"/>
  <c r="K1106" i="4"/>
  <c r="L1106" i="4"/>
  <c r="M1106" i="4"/>
  <c r="AN1106" i="4"/>
  <c r="AX1106" i="4"/>
  <c r="C1107" i="4"/>
  <c r="D1107" i="4"/>
  <c r="E1107" i="4"/>
  <c r="F1107" i="4"/>
  <c r="G1107" i="4"/>
  <c r="H1107" i="4"/>
  <c r="J1107" i="4"/>
  <c r="K1107" i="4"/>
  <c r="L1107" i="4"/>
  <c r="M1107" i="4"/>
  <c r="AN1107" i="4"/>
  <c r="AX1107" i="4"/>
  <c r="C1108" i="4"/>
  <c r="D1108" i="4"/>
  <c r="E1108" i="4"/>
  <c r="F1108" i="4"/>
  <c r="G1108" i="4"/>
  <c r="H1108" i="4"/>
  <c r="J1108" i="4"/>
  <c r="K1108" i="4"/>
  <c r="L1108" i="4"/>
  <c r="M1108" i="4"/>
  <c r="AN1108" i="4"/>
  <c r="AX1108" i="4"/>
  <c r="C1109" i="4"/>
  <c r="D1109" i="4"/>
  <c r="E1109" i="4"/>
  <c r="F1109" i="4"/>
  <c r="G1109" i="4"/>
  <c r="H1109" i="4"/>
  <c r="J1109" i="4"/>
  <c r="K1109" i="4"/>
  <c r="L1109" i="4"/>
  <c r="M1109" i="4"/>
  <c r="AN1109" i="4"/>
  <c r="AX1109" i="4"/>
  <c r="C1110" i="4"/>
  <c r="D1110" i="4"/>
  <c r="E1110" i="4"/>
  <c r="F1110" i="4"/>
  <c r="G1110" i="4"/>
  <c r="H1110" i="4"/>
  <c r="J1110" i="4"/>
  <c r="K1110" i="4"/>
  <c r="L1110" i="4"/>
  <c r="M1110" i="4"/>
  <c r="AN1110" i="4"/>
  <c r="AX1110" i="4"/>
  <c r="C1111" i="4"/>
  <c r="D1111" i="4"/>
  <c r="E1111" i="4"/>
  <c r="F1111" i="4"/>
  <c r="G1111" i="4"/>
  <c r="H1111" i="4"/>
  <c r="J1111" i="4"/>
  <c r="K1111" i="4"/>
  <c r="L1111" i="4"/>
  <c r="M1111" i="4"/>
  <c r="AN1111" i="4"/>
  <c r="AX1111" i="4"/>
  <c r="C1112" i="4"/>
  <c r="D1112" i="4"/>
  <c r="E1112" i="4"/>
  <c r="F1112" i="4"/>
  <c r="G1112" i="4"/>
  <c r="H1112" i="4"/>
  <c r="J1112" i="4"/>
  <c r="K1112" i="4"/>
  <c r="L1112" i="4"/>
  <c r="M1112" i="4"/>
  <c r="AN1112" i="4"/>
  <c r="AX1112" i="4"/>
  <c r="C1113" i="4"/>
  <c r="D1113" i="4"/>
  <c r="E1113" i="4"/>
  <c r="F1113" i="4"/>
  <c r="G1113" i="4"/>
  <c r="H1113" i="4"/>
  <c r="J1113" i="4"/>
  <c r="K1113" i="4"/>
  <c r="L1113" i="4"/>
  <c r="M1113" i="4"/>
  <c r="AN1113" i="4"/>
  <c r="AX1113" i="4"/>
  <c r="C1114" i="4"/>
  <c r="D1114" i="4"/>
  <c r="E1114" i="4"/>
  <c r="F1114" i="4"/>
  <c r="G1114" i="4"/>
  <c r="H1114" i="4"/>
  <c r="J1114" i="4"/>
  <c r="K1114" i="4"/>
  <c r="L1114" i="4"/>
  <c r="M1114" i="4"/>
  <c r="AN1114" i="4"/>
  <c r="AX1114" i="4"/>
  <c r="C1115" i="4"/>
  <c r="D1115" i="4"/>
  <c r="E1115" i="4"/>
  <c r="F1115" i="4"/>
  <c r="G1115" i="4"/>
  <c r="H1115" i="4"/>
  <c r="J1115" i="4"/>
  <c r="K1115" i="4"/>
  <c r="L1115" i="4"/>
  <c r="M1115" i="4"/>
  <c r="AN1115" i="4"/>
  <c r="AX1115" i="4"/>
  <c r="C1116" i="4"/>
  <c r="D1116" i="4"/>
  <c r="E1116" i="4"/>
  <c r="F1116" i="4"/>
  <c r="G1116" i="4"/>
  <c r="H1116" i="4"/>
  <c r="J1116" i="4"/>
  <c r="K1116" i="4"/>
  <c r="L1116" i="4"/>
  <c r="M1116" i="4"/>
  <c r="AN1116" i="4"/>
  <c r="AX1116" i="4"/>
  <c r="C1117" i="4"/>
  <c r="D1117" i="4"/>
  <c r="E1117" i="4"/>
  <c r="F1117" i="4"/>
  <c r="G1117" i="4"/>
  <c r="H1117" i="4"/>
  <c r="J1117" i="4"/>
  <c r="K1117" i="4"/>
  <c r="L1117" i="4"/>
  <c r="M1117" i="4"/>
  <c r="AN1117" i="4"/>
  <c r="AX1117" i="4"/>
  <c r="C1118" i="4"/>
  <c r="D1118" i="4"/>
  <c r="E1118" i="4"/>
  <c r="F1118" i="4"/>
  <c r="G1118" i="4"/>
  <c r="H1118" i="4"/>
  <c r="J1118" i="4"/>
  <c r="K1118" i="4"/>
  <c r="L1118" i="4"/>
  <c r="M1118" i="4"/>
  <c r="AN1118" i="4"/>
  <c r="AX1118" i="4"/>
  <c r="C1119" i="4"/>
  <c r="D1119" i="4"/>
  <c r="E1119" i="4"/>
  <c r="F1119" i="4"/>
  <c r="G1119" i="4"/>
  <c r="H1119" i="4"/>
  <c r="J1119" i="4"/>
  <c r="K1119" i="4"/>
  <c r="L1119" i="4"/>
  <c r="M1119" i="4"/>
  <c r="AN1119" i="4"/>
  <c r="AX1119" i="4"/>
  <c r="C1120" i="4"/>
  <c r="D1120" i="4"/>
  <c r="E1120" i="4"/>
  <c r="F1120" i="4"/>
  <c r="G1120" i="4"/>
  <c r="H1120" i="4"/>
  <c r="J1120" i="4"/>
  <c r="K1120" i="4"/>
  <c r="L1120" i="4"/>
  <c r="M1120" i="4"/>
  <c r="AN1120" i="4"/>
  <c r="AX1120" i="4"/>
  <c r="C1121" i="4"/>
  <c r="D1121" i="4"/>
  <c r="E1121" i="4"/>
  <c r="F1121" i="4"/>
  <c r="G1121" i="4"/>
  <c r="H1121" i="4"/>
  <c r="J1121" i="4"/>
  <c r="K1121" i="4"/>
  <c r="L1121" i="4"/>
  <c r="M1121" i="4"/>
  <c r="AN1121" i="4"/>
  <c r="AX1121" i="4"/>
  <c r="C1122" i="4"/>
  <c r="D1122" i="4"/>
  <c r="E1122" i="4"/>
  <c r="F1122" i="4"/>
  <c r="G1122" i="4"/>
  <c r="H1122" i="4"/>
  <c r="J1122" i="4"/>
  <c r="K1122" i="4"/>
  <c r="L1122" i="4"/>
  <c r="M1122" i="4"/>
  <c r="AN1122" i="4"/>
  <c r="AX1122" i="4"/>
  <c r="C1123" i="4"/>
  <c r="D1123" i="4"/>
  <c r="E1123" i="4"/>
  <c r="F1123" i="4"/>
  <c r="G1123" i="4"/>
  <c r="H1123" i="4"/>
  <c r="J1123" i="4"/>
  <c r="K1123" i="4"/>
  <c r="L1123" i="4"/>
  <c r="M1123" i="4"/>
  <c r="AN1123" i="4"/>
  <c r="AX1123" i="4"/>
  <c r="C1124" i="4"/>
  <c r="D1124" i="4"/>
  <c r="E1124" i="4"/>
  <c r="F1124" i="4"/>
  <c r="G1124" i="4"/>
  <c r="H1124" i="4"/>
  <c r="J1124" i="4"/>
  <c r="K1124" i="4"/>
  <c r="L1124" i="4"/>
  <c r="M1124" i="4"/>
  <c r="AN1124" i="4"/>
  <c r="AX1124" i="4"/>
  <c r="C1125" i="4"/>
  <c r="D1125" i="4"/>
  <c r="E1125" i="4"/>
  <c r="F1125" i="4"/>
  <c r="G1125" i="4"/>
  <c r="H1125" i="4"/>
  <c r="J1125" i="4"/>
  <c r="K1125" i="4"/>
  <c r="L1125" i="4"/>
  <c r="M1125" i="4"/>
  <c r="AN1125" i="4"/>
  <c r="AX1125" i="4"/>
  <c r="C1126" i="4"/>
  <c r="D1126" i="4"/>
  <c r="E1126" i="4"/>
  <c r="F1126" i="4"/>
  <c r="G1126" i="4"/>
  <c r="H1126" i="4"/>
  <c r="J1126" i="4"/>
  <c r="K1126" i="4"/>
  <c r="L1126" i="4"/>
  <c r="M1126" i="4"/>
  <c r="AN1126" i="4"/>
  <c r="AX1126" i="4"/>
  <c r="C1127" i="4"/>
  <c r="D1127" i="4"/>
  <c r="E1127" i="4"/>
  <c r="F1127" i="4"/>
  <c r="G1127" i="4"/>
  <c r="H1127" i="4"/>
  <c r="J1127" i="4"/>
  <c r="K1127" i="4"/>
  <c r="L1127" i="4"/>
  <c r="M1127" i="4"/>
  <c r="AN1127" i="4"/>
  <c r="AX1127" i="4"/>
  <c r="C1128" i="4"/>
  <c r="D1128" i="4"/>
  <c r="E1128" i="4"/>
  <c r="F1128" i="4"/>
  <c r="G1128" i="4"/>
  <c r="H1128" i="4"/>
  <c r="J1128" i="4"/>
  <c r="K1128" i="4"/>
  <c r="L1128" i="4"/>
  <c r="M1128" i="4"/>
  <c r="AN1128" i="4"/>
  <c r="AX1128" i="4"/>
  <c r="C1129" i="4"/>
  <c r="D1129" i="4"/>
  <c r="E1129" i="4"/>
  <c r="F1129" i="4"/>
  <c r="G1129" i="4"/>
  <c r="H1129" i="4"/>
  <c r="J1129" i="4"/>
  <c r="K1129" i="4"/>
  <c r="L1129" i="4"/>
  <c r="M1129" i="4"/>
  <c r="AN1129" i="4"/>
  <c r="AX1129" i="4"/>
  <c r="C1130" i="4"/>
  <c r="D1130" i="4"/>
  <c r="E1130" i="4"/>
  <c r="F1130" i="4"/>
  <c r="G1130" i="4"/>
  <c r="H1130" i="4"/>
  <c r="J1130" i="4"/>
  <c r="K1130" i="4"/>
  <c r="L1130" i="4"/>
  <c r="M1130" i="4"/>
  <c r="AN1130" i="4"/>
  <c r="AX1130" i="4"/>
  <c r="C1131" i="4"/>
  <c r="D1131" i="4"/>
  <c r="E1131" i="4"/>
  <c r="F1131" i="4"/>
  <c r="G1131" i="4"/>
  <c r="H1131" i="4"/>
  <c r="J1131" i="4"/>
  <c r="K1131" i="4"/>
  <c r="L1131" i="4"/>
  <c r="M1131" i="4"/>
  <c r="AN1131" i="4"/>
  <c r="AX1131" i="4"/>
  <c r="C1132" i="4"/>
  <c r="D1132" i="4"/>
  <c r="E1132" i="4"/>
  <c r="F1132" i="4"/>
  <c r="G1132" i="4"/>
  <c r="H1132" i="4"/>
  <c r="J1132" i="4"/>
  <c r="K1132" i="4"/>
  <c r="L1132" i="4"/>
  <c r="M1132" i="4"/>
  <c r="AN1132" i="4"/>
  <c r="AX1132" i="4"/>
  <c r="C1133" i="4"/>
  <c r="D1133" i="4"/>
  <c r="E1133" i="4"/>
  <c r="F1133" i="4"/>
  <c r="G1133" i="4"/>
  <c r="H1133" i="4"/>
  <c r="J1133" i="4"/>
  <c r="K1133" i="4"/>
  <c r="L1133" i="4"/>
  <c r="M1133" i="4"/>
  <c r="AN1133" i="4"/>
  <c r="AX1133" i="4"/>
  <c r="C1134" i="4"/>
  <c r="D1134" i="4"/>
  <c r="E1134" i="4"/>
  <c r="F1134" i="4"/>
  <c r="G1134" i="4"/>
  <c r="H1134" i="4"/>
  <c r="J1134" i="4"/>
  <c r="K1134" i="4"/>
  <c r="L1134" i="4"/>
  <c r="M1134" i="4"/>
  <c r="AN1134" i="4"/>
  <c r="AX1134" i="4"/>
  <c r="C1135" i="4"/>
  <c r="D1135" i="4"/>
  <c r="E1135" i="4"/>
  <c r="F1135" i="4"/>
  <c r="G1135" i="4"/>
  <c r="H1135" i="4"/>
  <c r="J1135" i="4"/>
  <c r="K1135" i="4"/>
  <c r="L1135" i="4"/>
  <c r="M1135" i="4"/>
  <c r="AN1135" i="4"/>
  <c r="AX1135" i="4"/>
  <c r="C1136" i="4"/>
  <c r="D1136" i="4"/>
  <c r="E1136" i="4"/>
  <c r="F1136" i="4"/>
  <c r="G1136" i="4"/>
  <c r="H1136" i="4"/>
  <c r="J1136" i="4"/>
  <c r="K1136" i="4"/>
  <c r="L1136" i="4"/>
  <c r="M1136" i="4"/>
  <c r="AN1136" i="4"/>
  <c r="AX1136" i="4"/>
  <c r="C1137" i="4"/>
  <c r="D1137" i="4"/>
  <c r="E1137" i="4"/>
  <c r="F1137" i="4"/>
  <c r="G1137" i="4"/>
  <c r="H1137" i="4"/>
  <c r="J1137" i="4"/>
  <c r="K1137" i="4"/>
  <c r="L1137" i="4"/>
  <c r="M1137" i="4"/>
  <c r="AN1137" i="4"/>
  <c r="AX1137" i="4"/>
  <c r="C1138" i="4"/>
  <c r="D1138" i="4"/>
  <c r="E1138" i="4"/>
  <c r="F1138" i="4"/>
  <c r="G1138" i="4"/>
  <c r="H1138" i="4"/>
  <c r="J1138" i="4"/>
  <c r="K1138" i="4"/>
  <c r="L1138" i="4"/>
  <c r="M1138" i="4"/>
  <c r="AN1138" i="4"/>
  <c r="AX1138" i="4"/>
  <c r="C1139" i="4"/>
  <c r="D1139" i="4"/>
  <c r="E1139" i="4"/>
  <c r="F1139" i="4"/>
  <c r="G1139" i="4"/>
  <c r="H1139" i="4"/>
  <c r="J1139" i="4"/>
  <c r="K1139" i="4"/>
  <c r="L1139" i="4"/>
  <c r="M1139" i="4"/>
  <c r="AN1139" i="4"/>
  <c r="AX1139" i="4"/>
  <c r="C1140" i="4"/>
  <c r="D1140" i="4"/>
  <c r="E1140" i="4"/>
  <c r="F1140" i="4"/>
  <c r="G1140" i="4"/>
  <c r="H1140" i="4"/>
  <c r="J1140" i="4"/>
  <c r="K1140" i="4"/>
  <c r="L1140" i="4"/>
  <c r="M1140" i="4"/>
  <c r="AN1140" i="4"/>
  <c r="AX1140" i="4"/>
  <c r="C1141" i="4"/>
  <c r="D1141" i="4"/>
  <c r="E1141" i="4"/>
  <c r="F1141" i="4"/>
  <c r="G1141" i="4"/>
  <c r="H1141" i="4"/>
  <c r="J1141" i="4"/>
  <c r="K1141" i="4"/>
  <c r="L1141" i="4"/>
  <c r="M1141" i="4"/>
  <c r="AN1141" i="4"/>
  <c r="AX1141" i="4"/>
  <c r="C1142" i="4"/>
  <c r="D1142" i="4"/>
  <c r="E1142" i="4"/>
  <c r="F1142" i="4"/>
  <c r="G1142" i="4"/>
  <c r="H1142" i="4"/>
  <c r="J1142" i="4"/>
  <c r="K1142" i="4"/>
  <c r="L1142" i="4"/>
  <c r="M1142" i="4"/>
  <c r="AN1142" i="4"/>
  <c r="AX1142" i="4"/>
  <c r="C1143" i="4"/>
  <c r="D1143" i="4"/>
  <c r="E1143" i="4"/>
  <c r="F1143" i="4"/>
  <c r="G1143" i="4"/>
  <c r="H1143" i="4"/>
  <c r="J1143" i="4"/>
  <c r="K1143" i="4"/>
  <c r="L1143" i="4"/>
  <c r="M1143" i="4"/>
  <c r="AN1143" i="4"/>
  <c r="AX1143" i="4"/>
  <c r="C1144" i="4"/>
  <c r="D1144" i="4"/>
  <c r="E1144" i="4"/>
  <c r="F1144" i="4"/>
  <c r="G1144" i="4"/>
  <c r="H1144" i="4"/>
  <c r="J1144" i="4"/>
  <c r="K1144" i="4"/>
  <c r="L1144" i="4"/>
  <c r="M1144" i="4"/>
  <c r="AN1144" i="4"/>
  <c r="AX1144" i="4"/>
  <c r="C1145" i="4"/>
  <c r="D1145" i="4"/>
  <c r="E1145" i="4"/>
  <c r="F1145" i="4"/>
  <c r="G1145" i="4"/>
  <c r="H1145" i="4"/>
  <c r="J1145" i="4"/>
  <c r="K1145" i="4"/>
  <c r="L1145" i="4"/>
  <c r="M1145" i="4"/>
  <c r="AN1145" i="4"/>
  <c r="AX1145" i="4"/>
  <c r="C1146" i="4"/>
  <c r="D1146" i="4"/>
  <c r="E1146" i="4"/>
  <c r="F1146" i="4"/>
  <c r="G1146" i="4"/>
  <c r="H1146" i="4"/>
  <c r="J1146" i="4"/>
  <c r="K1146" i="4"/>
  <c r="L1146" i="4"/>
  <c r="M1146" i="4"/>
  <c r="AN1146" i="4"/>
  <c r="AX1146" i="4"/>
  <c r="C1147" i="4"/>
  <c r="D1147" i="4"/>
  <c r="E1147" i="4"/>
  <c r="F1147" i="4"/>
  <c r="G1147" i="4"/>
  <c r="H1147" i="4"/>
  <c r="J1147" i="4"/>
  <c r="K1147" i="4"/>
  <c r="L1147" i="4"/>
  <c r="M1147" i="4"/>
  <c r="AN1147" i="4"/>
  <c r="AX1147" i="4"/>
  <c r="C1148" i="4"/>
  <c r="D1148" i="4"/>
  <c r="E1148" i="4"/>
  <c r="F1148" i="4"/>
  <c r="G1148" i="4"/>
  <c r="H1148" i="4"/>
  <c r="J1148" i="4"/>
  <c r="K1148" i="4"/>
  <c r="L1148" i="4"/>
  <c r="M1148" i="4"/>
  <c r="AN1148" i="4"/>
  <c r="AX1148" i="4"/>
  <c r="C1149" i="4"/>
  <c r="D1149" i="4"/>
  <c r="E1149" i="4"/>
  <c r="F1149" i="4"/>
  <c r="G1149" i="4"/>
  <c r="H1149" i="4"/>
  <c r="J1149" i="4"/>
  <c r="K1149" i="4"/>
  <c r="L1149" i="4"/>
  <c r="M1149" i="4"/>
  <c r="AN1149" i="4"/>
  <c r="AX1149" i="4"/>
  <c r="C1150" i="4"/>
  <c r="D1150" i="4"/>
  <c r="E1150" i="4"/>
  <c r="F1150" i="4"/>
  <c r="G1150" i="4"/>
  <c r="H1150" i="4"/>
  <c r="J1150" i="4"/>
  <c r="K1150" i="4"/>
  <c r="L1150" i="4"/>
  <c r="M1150" i="4"/>
  <c r="AN1150" i="4"/>
  <c r="AX1150" i="4"/>
  <c r="C1151" i="4"/>
  <c r="D1151" i="4"/>
  <c r="E1151" i="4"/>
  <c r="F1151" i="4"/>
  <c r="G1151" i="4"/>
  <c r="H1151" i="4"/>
  <c r="J1151" i="4"/>
  <c r="K1151" i="4"/>
  <c r="L1151" i="4"/>
  <c r="M1151" i="4"/>
  <c r="AN1151" i="4"/>
  <c r="AX1151" i="4"/>
  <c r="C1152" i="4"/>
  <c r="D1152" i="4"/>
  <c r="E1152" i="4"/>
  <c r="F1152" i="4"/>
  <c r="G1152" i="4"/>
  <c r="H1152" i="4"/>
  <c r="J1152" i="4"/>
  <c r="K1152" i="4"/>
  <c r="L1152" i="4"/>
  <c r="M1152" i="4"/>
  <c r="AN1152" i="4"/>
  <c r="AX1152" i="4"/>
  <c r="C1153" i="4"/>
  <c r="D1153" i="4"/>
  <c r="E1153" i="4"/>
  <c r="F1153" i="4"/>
  <c r="G1153" i="4"/>
  <c r="H1153" i="4"/>
  <c r="J1153" i="4"/>
  <c r="K1153" i="4"/>
  <c r="L1153" i="4"/>
  <c r="M1153" i="4"/>
  <c r="AN1153" i="4"/>
  <c r="AX1153" i="4"/>
  <c r="C1154" i="4"/>
  <c r="D1154" i="4"/>
  <c r="E1154" i="4"/>
  <c r="F1154" i="4"/>
  <c r="G1154" i="4"/>
  <c r="H1154" i="4"/>
  <c r="J1154" i="4"/>
  <c r="K1154" i="4"/>
  <c r="L1154" i="4"/>
  <c r="M1154" i="4"/>
  <c r="AN1154" i="4"/>
  <c r="AX1154" i="4"/>
  <c r="C1155" i="4"/>
  <c r="D1155" i="4"/>
  <c r="E1155" i="4"/>
  <c r="F1155" i="4"/>
  <c r="G1155" i="4"/>
  <c r="H1155" i="4"/>
  <c r="J1155" i="4"/>
  <c r="K1155" i="4"/>
  <c r="L1155" i="4"/>
  <c r="M1155" i="4"/>
  <c r="AN1155" i="4"/>
  <c r="AX1155" i="4"/>
  <c r="C1156" i="4"/>
  <c r="D1156" i="4"/>
  <c r="E1156" i="4"/>
  <c r="F1156" i="4"/>
  <c r="G1156" i="4"/>
  <c r="H1156" i="4"/>
  <c r="J1156" i="4"/>
  <c r="K1156" i="4"/>
  <c r="L1156" i="4"/>
  <c r="M1156" i="4"/>
  <c r="AN1156" i="4"/>
  <c r="AX1156" i="4"/>
  <c r="C1157" i="4"/>
  <c r="D1157" i="4"/>
  <c r="E1157" i="4"/>
  <c r="F1157" i="4"/>
  <c r="G1157" i="4"/>
  <c r="H1157" i="4"/>
  <c r="J1157" i="4"/>
  <c r="K1157" i="4"/>
  <c r="L1157" i="4"/>
  <c r="M1157" i="4"/>
  <c r="AN1157" i="4"/>
  <c r="AX1157" i="4"/>
  <c r="C1158" i="4"/>
  <c r="D1158" i="4"/>
  <c r="E1158" i="4"/>
  <c r="F1158" i="4"/>
  <c r="G1158" i="4"/>
  <c r="H1158" i="4"/>
  <c r="J1158" i="4"/>
  <c r="K1158" i="4"/>
  <c r="L1158" i="4"/>
  <c r="M1158" i="4"/>
  <c r="AN1158" i="4"/>
  <c r="AX1158" i="4"/>
  <c r="C1159" i="4"/>
  <c r="D1159" i="4"/>
  <c r="E1159" i="4"/>
  <c r="F1159" i="4"/>
  <c r="G1159" i="4"/>
  <c r="H1159" i="4"/>
  <c r="J1159" i="4"/>
  <c r="K1159" i="4"/>
  <c r="L1159" i="4"/>
  <c r="M1159" i="4"/>
  <c r="AN1159" i="4"/>
  <c r="AX1159" i="4"/>
  <c r="C1160" i="4"/>
  <c r="D1160" i="4"/>
  <c r="E1160" i="4"/>
  <c r="F1160" i="4"/>
  <c r="G1160" i="4"/>
  <c r="H1160" i="4"/>
  <c r="J1160" i="4"/>
  <c r="K1160" i="4"/>
  <c r="L1160" i="4"/>
  <c r="M1160" i="4"/>
  <c r="AN1160" i="4"/>
  <c r="AX1160" i="4"/>
  <c r="C1161" i="4"/>
  <c r="D1161" i="4"/>
  <c r="E1161" i="4"/>
  <c r="F1161" i="4"/>
  <c r="G1161" i="4"/>
  <c r="H1161" i="4"/>
  <c r="J1161" i="4"/>
  <c r="K1161" i="4"/>
  <c r="L1161" i="4"/>
  <c r="M1161" i="4"/>
  <c r="AN1161" i="4"/>
  <c r="AX1161" i="4"/>
  <c r="C1162" i="4"/>
  <c r="D1162" i="4"/>
  <c r="E1162" i="4"/>
  <c r="F1162" i="4"/>
  <c r="G1162" i="4"/>
  <c r="H1162" i="4"/>
  <c r="J1162" i="4"/>
  <c r="K1162" i="4"/>
  <c r="L1162" i="4"/>
  <c r="M1162" i="4"/>
  <c r="AN1162" i="4"/>
  <c r="AX1162" i="4"/>
  <c r="C1163" i="4"/>
  <c r="D1163" i="4"/>
  <c r="E1163" i="4"/>
  <c r="F1163" i="4"/>
  <c r="G1163" i="4"/>
  <c r="H1163" i="4"/>
  <c r="J1163" i="4"/>
  <c r="K1163" i="4"/>
  <c r="L1163" i="4"/>
  <c r="M1163" i="4"/>
  <c r="AN1163" i="4"/>
  <c r="AX1163" i="4"/>
  <c r="C1164" i="4"/>
  <c r="D1164" i="4"/>
  <c r="E1164" i="4"/>
  <c r="F1164" i="4"/>
  <c r="G1164" i="4"/>
  <c r="H1164" i="4"/>
  <c r="J1164" i="4"/>
  <c r="K1164" i="4"/>
  <c r="L1164" i="4"/>
  <c r="M1164" i="4"/>
  <c r="AN1164" i="4"/>
  <c r="AX1164" i="4"/>
  <c r="C1165" i="4"/>
  <c r="D1165" i="4"/>
  <c r="E1165" i="4"/>
  <c r="F1165" i="4"/>
  <c r="G1165" i="4"/>
  <c r="H1165" i="4"/>
  <c r="J1165" i="4"/>
  <c r="K1165" i="4"/>
  <c r="L1165" i="4"/>
  <c r="M1165" i="4"/>
  <c r="AN1165" i="4"/>
  <c r="AX1165" i="4"/>
  <c r="C1166" i="4"/>
  <c r="D1166" i="4"/>
  <c r="E1166" i="4"/>
  <c r="F1166" i="4"/>
  <c r="G1166" i="4"/>
  <c r="H1166" i="4"/>
  <c r="J1166" i="4"/>
  <c r="K1166" i="4"/>
  <c r="L1166" i="4"/>
  <c r="M1166" i="4"/>
  <c r="AN1166" i="4"/>
  <c r="AX1166" i="4"/>
  <c r="C1167" i="4"/>
  <c r="D1167" i="4"/>
  <c r="E1167" i="4"/>
  <c r="F1167" i="4"/>
  <c r="G1167" i="4"/>
  <c r="H1167" i="4"/>
  <c r="J1167" i="4"/>
  <c r="K1167" i="4"/>
  <c r="L1167" i="4"/>
  <c r="M1167" i="4"/>
  <c r="AN1167" i="4"/>
  <c r="AX1167" i="4"/>
  <c r="C1168" i="4"/>
  <c r="D1168" i="4"/>
  <c r="E1168" i="4"/>
  <c r="F1168" i="4"/>
  <c r="G1168" i="4"/>
  <c r="H1168" i="4"/>
  <c r="J1168" i="4"/>
  <c r="K1168" i="4"/>
  <c r="L1168" i="4"/>
  <c r="M1168" i="4"/>
  <c r="AN1168" i="4"/>
  <c r="AX1168" i="4"/>
  <c r="C1169" i="4"/>
  <c r="D1169" i="4"/>
  <c r="E1169" i="4"/>
  <c r="F1169" i="4"/>
  <c r="G1169" i="4"/>
  <c r="H1169" i="4"/>
  <c r="J1169" i="4"/>
  <c r="K1169" i="4"/>
  <c r="L1169" i="4"/>
  <c r="M1169" i="4"/>
  <c r="AN1169" i="4"/>
  <c r="AX1169" i="4"/>
  <c r="C1170" i="4"/>
  <c r="D1170" i="4"/>
  <c r="E1170" i="4"/>
  <c r="F1170" i="4"/>
  <c r="G1170" i="4"/>
  <c r="H1170" i="4"/>
  <c r="J1170" i="4"/>
  <c r="K1170" i="4"/>
  <c r="L1170" i="4"/>
  <c r="M1170" i="4"/>
  <c r="AN1170" i="4"/>
  <c r="AX1170" i="4"/>
  <c r="C1171" i="4"/>
  <c r="D1171" i="4"/>
  <c r="E1171" i="4"/>
  <c r="F1171" i="4"/>
  <c r="G1171" i="4"/>
  <c r="H1171" i="4"/>
  <c r="J1171" i="4"/>
  <c r="K1171" i="4"/>
  <c r="L1171" i="4"/>
  <c r="M1171" i="4"/>
  <c r="AN1171" i="4"/>
  <c r="AX1171" i="4"/>
  <c r="C1172" i="4"/>
  <c r="D1172" i="4"/>
  <c r="E1172" i="4"/>
  <c r="F1172" i="4"/>
  <c r="G1172" i="4"/>
  <c r="H1172" i="4"/>
  <c r="J1172" i="4"/>
  <c r="K1172" i="4"/>
  <c r="L1172" i="4"/>
  <c r="M1172" i="4"/>
  <c r="AN1172" i="4"/>
  <c r="AX1172" i="4"/>
  <c r="C1173" i="4"/>
  <c r="D1173" i="4"/>
  <c r="E1173" i="4"/>
  <c r="F1173" i="4"/>
  <c r="G1173" i="4"/>
  <c r="H1173" i="4"/>
  <c r="J1173" i="4"/>
  <c r="K1173" i="4"/>
  <c r="L1173" i="4"/>
  <c r="M1173" i="4"/>
  <c r="AN1173" i="4"/>
  <c r="AX1173" i="4"/>
  <c r="C1174" i="4"/>
  <c r="D1174" i="4"/>
  <c r="E1174" i="4"/>
  <c r="F1174" i="4"/>
  <c r="G1174" i="4"/>
  <c r="H1174" i="4"/>
  <c r="J1174" i="4"/>
  <c r="K1174" i="4"/>
  <c r="L1174" i="4"/>
  <c r="M1174" i="4"/>
  <c r="AN1174" i="4"/>
  <c r="AX1174" i="4"/>
  <c r="C1175" i="4"/>
  <c r="D1175" i="4"/>
  <c r="E1175" i="4"/>
  <c r="F1175" i="4"/>
  <c r="G1175" i="4"/>
  <c r="H1175" i="4"/>
  <c r="J1175" i="4"/>
  <c r="K1175" i="4"/>
  <c r="L1175" i="4"/>
  <c r="M1175" i="4"/>
  <c r="AN1175" i="4"/>
  <c r="AX1175" i="4"/>
  <c r="C1176" i="4"/>
  <c r="D1176" i="4"/>
  <c r="E1176" i="4"/>
  <c r="F1176" i="4"/>
  <c r="G1176" i="4"/>
  <c r="H1176" i="4"/>
  <c r="J1176" i="4"/>
  <c r="K1176" i="4"/>
  <c r="L1176" i="4"/>
  <c r="M1176" i="4"/>
  <c r="AN1176" i="4"/>
  <c r="AX1176" i="4"/>
  <c r="C1177" i="4"/>
  <c r="D1177" i="4"/>
  <c r="E1177" i="4"/>
  <c r="F1177" i="4"/>
  <c r="G1177" i="4"/>
  <c r="H1177" i="4"/>
  <c r="J1177" i="4"/>
  <c r="K1177" i="4"/>
  <c r="L1177" i="4"/>
  <c r="M1177" i="4"/>
  <c r="AN1177" i="4"/>
  <c r="AX1177" i="4"/>
  <c r="C1178" i="4"/>
  <c r="D1178" i="4"/>
  <c r="E1178" i="4"/>
  <c r="F1178" i="4"/>
  <c r="G1178" i="4"/>
  <c r="H1178" i="4"/>
  <c r="J1178" i="4"/>
  <c r="K1178" i="4"/>
  <c r="L1178" i="4"/>
  <c r="M1178" i="4"/>
  <c r="AN1178" i="4"/>
  <c r="AX1178" i="4"/>
  <c r="C1179" i="4"/>
  <c r="D1179" i="4"/>
  <c r="E1179" i="4"/>
  <c r="F1179" i="4"/>
  <c r="G1179" i="4"/>
  <c r="H1179" i="4"/>
  <c r="J1179" i="4"/>
  <c r="K1179" i="4"/>
  <c r="L1179" i="4"/>
  <c r="M1179" i="4"/>
  <c r="AN1179" i="4"/>
  <c r="AX1179" i="4"/>
  <c r="C1180" i="4"/>
  <c r="D1180" i="4"/>
  <c r="E1180" i="4"/>
  <c r="F1180" i="4"/>
  <c r="G1180" i="4"/>
  <c r="H1180" i="4"/>
  <c r="J1180" i="4"/>
  <c r="K1180" i="4"/>
  <c r="L1180" i="4"/>
  <c r="M1180" i="4"/>
  <c r="AN1180" i="4"/>
  <c r="AX1180" i="4"/>
  <c r="C1181" i="4"/>
  <c r="D1181" i="4"/>
  <c r="E1181" i="4"/>
  <c r="F1181" i="4"/>
  <c r="G1181" i="4"/>
  <c r="H1181" i="4"/>
  <c r="J1181" i="4"/>
  <c r="K1181" i="4"/>
  <c r="L1181" i="4"/>
  <c r="M1181" i="4"/>
  <c r="AN1181" i="4"/>
  <c r="AX1181" i="4"/>
  <c r="C1182" i="4"/>
  <c r="D1182" i="4"/>
  <c r="E1182" i="4"/>
  <c r="F1182" i="4"/>
  <c r="G1182" i="4"/>
  <c r="H1182" i="4"/>
  <c r="J1182" i="4"/>
  <c r="K1182" i="4"/>
  <c r="L1182" i="4"/>
  <c r="M1182" i="4"/>
  <c r="AN1182" i="4"/>
  <c r="AX1182" i="4"/>
  <c r="C1183" i="4"/>
  <c r="D1183" i="4"/>
  <c r="E1183" i="4"/>
  <c r="F1183" i="4"/>
  <c r="G1183" i="4"/>
  <c r="H1183" i="4"/>
  <c r="J1183" i="4"/>
  <c r="K1183" i="4"/>
  <c r="L1183" i="4"/>
  <c r="M1183" i="4"/>
  <c r="AN1183" i="4"/>
  <c r="AX1183" i="4"/>
  <c r="C1184" i="4"/>
  <c r="D1184" i="4"/>
  <c r="E1184" i="4"/>
  <c r="F1184" i="4"/>
  <c r="G1184" i="4"/>
  <c r="H1184" i="4"/>
  <c r="J1184" i="4"/>
  <c r="K1184" i="4"/>
  <c r="L1184" i="4"/>
  <c r="M1184" i="4"/>
  <c r="AN1184" i="4"/>
  <c r="AX1184" i="4"/>
  <c r="C1185" i="4"/>
  <c r="D1185" i="4"/>
  <c r="E1185" i="4"/>
  <c r="F1185" i="4"/>
  <c r="G1185" i="4"/>
  <c r="H1185" i="4"/>
  <c r="J1185" i="4"/>
  <c r="K1185" i="4"/>
  <c r="L1185" i="4"/>
  <c r="M1185" i="4"/>
  <c r="AN1185" i="4"/>
  <c r="AX1185" i="4"/>
  <c r="C1186" i="4"/>
  <c r="D1186" i="4"/>
  <c r="E1186" i="4"/>
  <c r="F1186" i="4"/>
  <c r="G1186" i="4"/>
  <c r="H1186" i="4"/>
  <c r="J1186" i="4"/>
  <c r="K1186" i="4"/>
  <c r="L1186" i="4"/>
  <c r="M1186" i="4"/>
  <c r="AN1186" i="4"/>
  <c r="AX1186" i="4"/>
  <c r="C1187" i="4"/>
  <c r="D1187" i="4"/>
  <c r="E1187" i="4"/>
  <c r="F1187" i="4"/>
  <c r="G1187" i="4"/>
  <c r="H1187" i="4"/>
  <c r="J1187" i="4"/>
  <c r="K1187" i="4"/>
  <c r="L1187" i="4"/>
  <c r="M1187" i="4"/>
  <c r="AN1187" i="4"/>
  <c r="AX1187" i="4"/>
  <c r="C1188" i="4"/>
  <c r="D1188" i="4"/>
  <c r="E1188" i="4"/>
  <c r="F1188" i="4"/>
  <c r="G1188" i="4"/>
  <c r="H1188" i="4"/>
  <c r="J1188" i="4"/>
  <c r="K1188" i="4"/>
  <c r="L1188" i="4"/>
  <c r="M1188" i="4"/>
  <c r="AN1188" i="4"/>
  <c r="AX1188" i="4"/>
  <c r="C1189" i="4"/>
  <c r="D1189" i="4"/>
  <c r="E1189" i="4"/>
  <c r="F1189" i="4"/>
  <c r="G1189" i="4"/>
  <c r="H1189" i="4"/>
  <c r="J1189" i="4"/>
  <c r="K1189" i="4"/>
  <c r="L1189" i="4"/>
  <c r="M1189" i="4"/>
  <c r="AN1189" i="4"/>
  <c r="AX1189" i="4"/>
  <c r="C1190" i="4"/>
  <c r="D1190" i="4"/>
  <c r="E1190" i="4"/>
  <c r="F1190" i="4"/>
  <c r="G1190" i="4"/>
  <c r="H1190" i="4"/>
  <c r="J1190" i="4"/>
  <c r="K1190" i="4"/>
  <c r="L1190" i="4"/>
  <c r="M1190" i="4"/>
  <c r="AN1190" i="4"/>
  <c r="AX1190" i="4"/>
  <c r="C1191" i="4"/>
  <c r="D1191" i="4"/>
  <c r="E1191" i="4"/>
  <c r="F1191" i="4"/>
  <c r="G1191" i="4"/>
  <c r="H1191" i="4"/>
  <c r="J1191" i="4"/>
  <c r="K1191" i="4"/>
  <c r="L1191" i="4"/>
  <c r="M1191" i="4"/>
  <c r="AN1191" i="4"/>
  <c r="AX1191" i="4"/>
  <c r="C1192" i="4"/>
  <c r="D1192" i="4"/>
  <c r="E1192" i="4"/>
  <c r="F1192" i="4"/>
  <c r="G1192" i="4"/>
  <c r="H1192" i="4"/>
  <c r="J1192" i="4"/>
  <c r="K1192" i="4"/>
  <c r="L1192" i="4"/>
  <c r="M1192" i="4"/>
  <c r="AN1192" i="4"/>
  <c r="AX1192" i="4"/>
  <c r="C1193" i="4"/>
  <c r="D1193" i="4"/>
  <c r="E1193" i="4"/>
  <c r="F1193" i="4"/>
  <c r="G1193" i="4"/>
  <c r="H1193" i="4"/>
  <c r="J1193" i="4"/>
  <c r="K1193" i="4"/>
  <c r="L1193" i="4"/>
  <c r="M1193" i="4"/>
  <c r="AN1193" i="4"/>
  <c r="AX1193" i="4"/>
  <c r="C1194" i="4"/>
  <c r="D1194" i="4"/>
  <c r="E1194" i="4"/>
  <c r="F1194" i="4"/>
  <c r="G1194" i="4"/>
  <c r="H1194" i="4"/>
  <c r="J1194" i="4"/>
  <c r="K1194" i="4"/>
  <c r="L1194" i="4"/>
  <c r="M1194" i="4"/>
  <c r="AN1194" i="4"/>
  <c r="AX1194" i="4"/>
  <c r="C1195" i="4"/>
  <c r="D1195" i="4"/>
  <c r="E1195" i="4"/>
  <c r="F1195" i="4"/>
  <c r="G1195" i="4"/>
  <c r="H1195" i="4"/>
  <c r="J1195" i="4"/>
  <c r="K1195" i="4"/>
  <c r="L1195" i="4"/>
  <c r="M1195" i="4"/>
  <c r="AN1195" i="4"/>
  <c r="AX1195" i="4"/>
  <c r="C1196" i="4"/>
  <c r="D1196" i="4"/>
  <c r="E1196" i="4"/>
  <c r="F1196" i="4"/>
  <c r="G1196" i="4"/>
  <c r="H1196" i="4"/>
  <c r="J1196" i="4"/>
  <c r="K1196" i="4"/>
  <c r="L1196" i="4"/>
  <c r="M1196" i="4"/>
  <c r="AN1196" i="4"/>
  <c r="AX1196" i="4"/>
  <c r="C1197" i="4"/>
  <c r="D1197" i="4"/>
  <c r="E1197" i="4"/>
  <c r="F1197" i="4"/>
  <c r="G1197" i="4"/>
  <c r="H1197" i="4"/>
  <c r="J1197" i="4"/>
  <c r="K1197" i="4"/>
  <c r="L1197" i="4"/>
  <c r="M1197" i="4"/>
  <c r="AN1197" i="4"/>
  <c r="AX1197" i="4"/>
  <c r="C1198" i="4"/>
  <c r="D1198" i="4"/>
  <c r="E1198" i="4"/>
  <c r="F1198" i="4"/>
  <c r="G1198" i="4"/>
  <c r="H1198" i="4"/>
  <c r="J1198" i="4"/>
  <c r="K1198" i="4"/>
  <c r="L1198" i="4"/>
  <c r="M1198" i="4"/>
  <c r="AN1198" i="4"/>
  <c r="AX1198" i="4"/>
  <c r="C1199" i="4"/>
  <c r="D1199" i="4"/>
  <c r="E1199" i="4"/>
  <c r="F1199" i="4"/>
  <c r="G1199" i="4"/>
  <c r="H1199" i="4"/>
  <c r="J1199" i="4"/>
  <c r="K1199" i="4"/>
  <c r="L1199" i="4"/>
  <c r="M1199" i="4"/>
  <c r="AN1199" i="4"/>
  <c r="AX1199" i="4"/>
  <c r="C1200" i="4"/>
  <c r="D1200" i="4"/>
  <c r="E1200" i="4"/>
  <c r="F1200" i="4"/>
  <c r="G1200" i="4"/>
  <c r="H1200" i="4"/>
  <c r="J1200" i="4"/>
  <c r="K1200" i="4"/>
  <c r="L1200" i="4"/>
  <c r="M1200" i="4"/>
  <c r="AN1200" i="4"/>
  <c r="AX1200" i="4"/>
  <c r="C1201" i="4"/>
  <c r="D1201" i="4"/>
  <c r="E1201" i="4"/>
  <c r="F1201" i="4"/>
  <c r="G1201" i="4"/>
  <c r="H1201" i="4"/>
  <c r="J1201" i="4"/>
  <c r="K1201" i="4"/>
  <c r="L1201" i="4"/>
  <c r="M1201" i="4"/>
  <c r="AN1201" i="4"/>
  <c r="AX1201" i="4"/>
  <c r="C1202" i="4"/>
  <c r="D1202" i="4"/>
  <c r="E1202" i="4"/>
  <c r="F1202" i="4"/>
  <c r="G1202" i="4"/>
  <c r="H1202" i="4"/>
  <c r="J1202" i="4"/>
  <c r="K1202" i="4"/>
  <c r="L1202" i="4"/>
  <c r="M1202" i="4"/>
  <c r="AN1202" i="4"/>
  <c r="AX1202" i="4"/>
  <c r="C1203" i="4"/>
  <c r="D1203" i="4"/>
  <c r="E1203" i="4"/>
  <c r="F1203" i="4"/>
  <c r="G1203" i="4"/>
  <c r="H1203" i="4"/>
  <c r="J1203" i="4"/>
  <c r="K1203" i="4"/>
  <c r="L1203" i="4"/>
  <c r="M1203" i="4"/>
  <c r="AN1203" i="4"/>
  <c r="AX1203" i="4"/>
  <c r="C1204" i="4"/>
  <c r="D1204" i="4"/>
  <c r="E1204" i="4"/>
  <c r="F1204" i="4"/>
  <c r="G1204" i="4"/>
  <c r="H1204" i="4"/>
  <c r="J1204" i="4"/>
  <c r="K1204" i="4"/>
  <c r="L1204" i="4"/>
  <c r="M1204" i="4"/>
  <c r="AN1204" i="4"/>
  <c r="AX1204" i="4"/>
  <c r="C1205" i="4"/>
  <c r="D1205" i="4"/>
  <c r="E1205" i="4"/>
  <c r="F1205" i="4"/>
  <c r="G1205" i="4"/>
  <c r="H1205" i="4"/>
  <c r="J1205" i="4"/>
  <c r="K1205" i="4"/>
  <c r="L1205" i="4"/>
  <c r="M1205" i="4"/>
  <c r="AN1205" i="4"/>
  <c r="AX1205" i="4"/>
  <c r="C1206" i="4"/>
  <c r="D1206" i="4"/>
  <c r="E1206" i="4"/>
  <c r="F1206" i="4"/>
  <c r="G1206" i="4"/>
  <c r="H1206" i="4"/>
  <c r="J1206" i="4"/>
  <c r="K1206" i="4"/>
  <c r="L1206" i="4"/>
  <c r="M1206" i="4"/>
  <c r="AN1206" i="4"/>
  <c r="AX1206" i="4"/>
  <c r="C1207" i="4"/>
  <c r="D1207" i="4"/>
  <c r="E1207" i="4"/>
  <c r="F1207" i="4"/>
  <c r="G1207" i="4"/>
  <c r="H1207" i="4"/>
  <c r="J1207" i="4"/>
  <c r="K1207" i="4"/>
  <c r="L1207" i="4"/>
  <c r="M1207" i="4"/>
  <c r="AN1207" i="4"/>
  <c r="AX1207" i="4"/>
  <c r="C1208" i="4"/>
  <c r="D1208" i="4"/>
  <c r="E1208" i="4"/>
  <c r="F1208" i="4"/>
  <c r="G1208" i="4"/>
  <c r="H1208" i="4"/>
  <c r="J1208" i="4"/>
  <c r="K1208" i="4"/>
  <c r="L1208" i="4"/>
  <c r="M1208" i="4"/>
  <c r="AN1208" i="4"/>
  <c r="AX1208" i="4"/>
  <c r="C1209" i="4"/>
  <c r="D1209" i="4"/>
  <c r="E1209" i="4"/>
  <c r="F1209" i="4"/>
  <c r="G1209" i="4"/>
  <c r="H1209" i="4"/>
  <c r="J1209" i="4"/>
  <c r="K1209" i="4"/>
  <c r="L1209" i="4"/>
  <c r="M1209" i="4"/>
  <c r="AN1209" i="4"/>
  <c r="AX1209" i="4"/>
  <c r="C1210" i="4"/>
  <c r="D1210" i="4"/>
  <c r="E1210" i="4"/>
  <c r="F1210" i="4"/>
  <c r="G1210" i="4"/>
  <c r="H1210" i="4"/>
  <c r="J1210" i="4"/>
  <c r="K1210" i="4"/>
  <c r="L1210" i="4"/>
  <c r="M1210" i="4"/>
  <c r="AN1210" i="4"/>
  <c r="AX1210" i="4"/>
  <c r="C1211" i="4"/>
  <c r="D1211" i="4"/>
  <c r="E1211" i="4"/>
  <c r="F1211" i="4"/>
  <c r="G1211" i="4"/>
  <c r="H1211" i="4"/>
  <c r="J1211" i="4"/>
  <c r="K1211" i="4"/>
  <c r="L1211" i="4"/>
  <c r="M1211" i="4"/>
  <c r="AN1211" i="4"/>
  <c r="AX1211" i="4"/>
  <c r="C1212" i="4"/>
  <c r="D1212" i="4"/>
  <c r="E1212" i="4"/>
  <c r="F1212" i="4"/>
  <c r="G1212" i="4"/>
  <c r="H1212" i="4"/>
  <c r="J1212" i="4"/>
  <c r="K1212" i="4"/>
  <c r="L1212" i="4"/>
  <c r="M1212" i="4"/>
  <c r="AN1212" i="4"/>
  <c r="AX1212" i="4"/>
  <c r="C1213" i="4"/>
  <c r="D1213" i="4"/>
  <c r="E1213" i="4"/>
  <c r="F1213" i="4"/>
  <c r="G1213" i="4"/>
  <c r="H1213" i="4"/>
  <c r="J1213" i="4"/>
  <c r="K1213" i="4"/>
  <c r="L1213" i="4"/>
  <c r="M1213" i="4"/>
  <c r="AN1213" i="4"/>
  <c r="AX1213" i="4"/>
  <c r="C1214" i="4"/>
  <c r="D1214" i="4"/>
  <c r="E1214" i="4"/>
  <c r="F1214" i="4"/>
  <c r="G1214" i="4"/>
  <c r="H1214" i="4"/>
  <c r="J1214" i="4"/>
  <c r="K1214" i="4"/>
  <c r="L1214" i="4"/>
  <c r="M1214" i="4"/>
  <c r="AN1214" i="4"/>
  <c r="AX1214" i="4"/>
  <c r="C1215" i="4"/>
  <c r="D1215" i="4"/>
  <c r="E1215" i="4"/>
  <c r="F1215" i="4"/>
  <c r="G1215" i="4"/>
  <c r="H1215" i="4"/>
  <c r="J1215" i="4"/>
  <c r="K1215" i="4"/>
  <c r="L1215" i="4"/>
  <c r="M1215" i="4"/>
  <c r="AN1215" i="4"/>
  <c r="AX1215" i="4"/>
  <c r="C1216" i="4"/>
  <c r="D1216" i="4"/>
  <c r="E1216" i="4"/>
  <c r="F1216" i="4"/>
  <c r="G1216" i="4"/>
  <c r="H1216" i="4"/>
  <c r="J1216" i="4"/>
  <c r="K1216" i="4"/>
  <c r="L1216" i="4"/>
  <c r="M1216" i="4"/>
  <c r="AN1216" i="4"/>
  <c r="AX1216" i="4"/>
  <c r="C1217" i="4"/>
  <c r="D1217" i="4"/>
  <c r="E1217" i="4"/>
  <c r="F1217" i="4"/>
  <c r="G1217" i="4"/>
  <c r="H1217" i="4"/>
  <c r="J1217" i="4"/>
  <c r="K1217" i="4"/>
  <c r="L1217" i="4"/>
  <c r="M1217" i="4"/>
  <c r="AN1217" i="4"/>
  <c r="AX1217" i="4"/>
  <c r="C1218" i="4"/>
  <c r="D1218" i="4"/>
  <c r="E1218" i="4"/>
  <c r="F1218" i="4"/>
  <c r="G1218" i="4"/>
  <c r="H1218" i="4"/>
  <c r="J1218" i="4"/>
  <c r="K1218" i="4"/>
  <c r="L1218" i="4"/>
  <c r="M1218" i="4"/>
  <c r="AN1218" i="4"/>
  <c r="AX1218" i="4"/>
  <c r="C1219" i="4"/>
  <c r="D1219" i="4"/>
  <c r="E1219" i="4"/>
  <c r="F1219" i="4"/>
  <c r="G1219" i="4"/>
  <c r="H1219" i="4"/>
  <c r="J1219" i="4"/>
  <c r="K1219" i="4"/>
  <c r="L1219" i="4"/>
  <c r="M1219" i="4"/>
  <c r="AN1219" i="4"/>
  <c r="AX1219" i="4"/>
  <c r="C1220" i="4"/>
  <c r="D1220" i="4"/>
  <c r="E1220" i="4"/>
  <c r="F1220" i="4"/>
  <c r="G1220" i="4"/>
  <c r="H1220" i="4"/>
  <c r="J1220" i="4"/>
  <c r="K1220" i="4"/>
  <c r="L1220" i="4"/>
  <c r="M1220" i="4"/>
  <c r="AN1220" i="4"/>
  <c r="AX1220" i="4"/>
  <c r="C1221" i="4"/>
  <c r="D1221" i="4"/>
  <c r="E1221" i="4"/>
  <c r="F1221" i="4"/>
  <c r="G1221" i="4"/>
  <c r="H1221" i="4"/>
  <c r="J1221" i="4"/>
  <c r="K1221" i="4"/>
  <c r="L1221" i="4"/>
  <c r="M1221" i="4"/>
  <c r="AN1221" i="4"/>
  <c r="AX1221" i="4"/>
  <c r="C1222" i="4"/>
  <c r="D1222" i="4"/>
  <c r="E1222" i="4"/>
  <c r="F1222" i="4"/>
  <c r="G1222" i="4"/>
  <c r="H1222" i="4"/>
  <c r="J1222" i="4"/>
  <c r="K1222" i="4"/>
  <c r="L1222" i="4"/>
  <c r="M1222" i="4"/>
  <c r="AN1222" i="4"/>
  <c r="AX1222" i="4"/>
  <c r="C1223" i="4"/>
  <c r="D1223" i="4"/>
  <c r="E1223" i="4"/>
  <c r="F1223" i="4"/>
  <c r="G1223" i="4"/>
  <c r="H1223" i="4"/>
  <c r="J1223" i="4"/>
  <c r="K1223" i="4"/>
  <c r="L1223" i="4"/>
  <c r="M1223" i="4"/>
  <c r="AN1223" i="4"/>
  <c r="AX1223" i="4"/>
  <c r="C1224" i="4"/>
  <c r="D1224" i="4"/>
  <c r="E1224" i="4"/>
  <c r="F1224" i="4"/>
  <c r="G1224" i="4"/>
  <c r="H1224" i="4"/>
  <c r="J1224" i="4"/>
  <c r="K1224" i="4"/>
  <c r="L1224" i="4"/>
  <c r="M1224" i="4"/>
  <c r="AN1224" i="4"/>
  <c r="AX1224" i="4"/>
  <c r="C1225" i="4"/>
  <c r="D1225" i="4"/>
  <c r="E1225" i="4"/>
  <c r="F1225" i="4"/>
  <c r="G1225" i="4"/>
  <c r="H1225" i="4"/>
  <c r="J1225" i="4"/>
  <c r="K1225" i="4"/>
  <c r="L1225" i="4"/>
  <c r="M1225" i="4"/>
  <c r="AN1225" i="4"/>
  <c r="AX1225" i="4"/>
  <c r="C1226" i="4"/>
  <c r="D1226" i="4"/>
  <c r="E1226" i="4"/>
  <c r="F1226" i="4"/>
  <c r="G1226" i="4"/>
  <c r="H1226" i="4"/>
  <c r="J1226" i="4"/>
  <c r="K1226" i="4"/>
  <c r="L1226" i="4"/>
  <c r="M1226" i="4"/>
  <c r="AN1226" i="4"/>
  <c r="AX1226" i="4"/>
  <c r="C1227" i="4"/>
  <c r="D1227" i="4"/>
  <c r="E1227" i="4"/>
  <c r="F1227" i="4"/>
  <c r="G1227" i="4"/>
  <c r="H1227" i="4"/>
  <c r="J1227" i="4"/>
  <c r="K1227" i="4"/>
  <c r="L1227" i="4"/>
  <c r="M1227" i="4"/>
  <c r="AN1227" i="4"/>
  <c r="AX1227" i="4"/>
  <c r="C1228" i="4"/>
  <c r="D1228" i="4"/>
  <c r="E1228" i="4"/>
  <c r="F1228" i="4"/>
  <c r="G1228" i="4"/>
  <c r="H1228" i="4"/>
  <c r="J1228" i="4"/>
  <c r="K1228" i="4"/>
  <c r="L1228" i="4"/>
  <c r="M1228" i="4"/>
  <c r="AN1228" i="4"/>
  <c r="AX1228" i="4"/>
  <c r="C1229" i="4"/>
  <c r="D1229" i="4"/>
  <c r="E1229" i="4"/>
  <c r="F1229" i="4"/>
  <c r="G1229" i="4"/>
  <c r="H1229" i="4"/>
  <c r="J1229" i="4"/>
  <c r="K1229" i="4"/>
  <c r="L1229" i="4"/>
  <c r="M1229" i="4"/>
  <c r="AN1229" i="4"/>
  <c r="AX1229" i="4"/>
  <c r="C1230" i="4"/>
  <c r="D1230" i="4"/>
  <c r="E1230" i="4"/>
  <c r="F1230" i="4"/>
  <c r="G1230" i="4"/>
  <c r="H1230" i="4"/>
  <c r="J1230" i="4"/>
  <c r="K1230" i="4"/>
  <c r="L1230" i="4"/>
  <c r="M1230" i="4"/>
  <c r="AN1230" i="4"/>
  <c r="AX1230" i="4"/>
  <c r="C1231" i="4"/>
  <c r="D1231" i="4"/>
  <c r="E1231" i="4"/>
  <c r="F1231" i="4"/>
  <c r="G1231" i="4"/>
  <c r="H1231" i="4"/>
  <c r="J1231" i="4"/>
  <c r="K1231" i="4"/>
  <c r="L1231" i="4"/>
  <c r="M1231" i="4"/>
  <c r="AN1231" i="4"/>
  <c r="AX1231" i="4"/>
  <c r="C1232" i="4"/>
  <c r="D1232" i="4"/>
  <c r="E1232" i="4"/>
  <c r="F1232" i="4"/>
  <c r="G1232" i="4"/>
  <c r="H1232" i="4"/>
  <c r="J1232" i="4"/>
  <c r="K1232" i="4"/>
  <c r="L1232" i="4"/>
  <c r="M1232" i="4"/>
  <c r="AN1232" i="4"/>
  <c r="AX1232" i="4"/>
  <c r="C1233" i="4"/>
  <c r="D1233" i="4"/>
  <c r="E1233" i="4"/>
  <c r="F1233" i="4"/>
  <c r="G1233" i="4"/>
  <c r="H1233" i="4"/>
  <c r="J1233" i="4"/>
  <c r="K1233" i="4"/>
  <c r="L1233" i="4"/>
  <c r="M1233" i="4"/>
  <c r="AN1233" i="4"/>
  <c r="AX1233" i="4"/>
  <c r="C1234" i="4"/>
  <c r="D1234" i="4"/>
  <c r="E1234" i="4"/>
  <c r="F1234" i="4"/>
  <c r="G1234" i="4"/>
  <c r="H1234" i="4"/>
  <c r="J1234" i="4"/>
  <c r="K1234" i="4"/>
  <c r="L1234" i="4"/>
  <c r="M1234" i="4"/>
  <c r="AN1234" i="4"/>
  <c r="AX1234" i="4"/>
  <c r="C1235" i="4"/>
  <c r="D1235" i="4"/>
  <c r="E1235" i="4"/>
  <c r="F1235" i="4"/>
  <c r="G1235" i="4"/>
  <c r="H1235" i="4"/>
  <c r="J1235" i="4"/>
  <c r="K1235" i="4"/>
  <c r="L1235" i="4"/>
  <c r="M1235" i="4"/>
  <c r="AN1235" i="4"/>
  <c r="AX1235" i="4"/>
  <c r="C1236" i="4"/>
  <c r="D1236" i="4"/>
  <c r="E1236" i="4"/>
  <c r="F1236" i="4"/>
  <c r="G1236" i="4"/>
  <c r="H1236" i="4"/>
  <c r="J1236" i="4"/>
  <c r="K1236" i="4"/>
  <c r="L1236" i="4"/>
  <c r="M1236" i="4"/>
  <c r="AN1236" i="4"/>
  <c r="AX1236" i="4"/>
  <c r="C1237" i="4"/>
  <c r="D1237" i="4"/>
  <c r="E1237" i="4"/>
  <c r="F1237" i="4"/>
  <c r="G1237" i="4"/>
  <c r="H1237" i="4"/>
  <c r="J1237" i="4"/>
  <c r="K1237" i="4"/>
  <c r="L1237" i="4"/>
  <c r="M1237" i="4"/>
  <c r="AN1237" i="4"/>
  <c r="AX1237" i="4"/>
  <c r="C1238" i="4"/>
  <c r="D1238" i="4"/>
  <c r="E1238" i="4"/>
  <c r="F1238" i="4"/>
  <c r="G1238" i="4"/>
  <c r="H1238" i="4"/>
  <c r="J1238" i="4"/>
  <c r="K1238" i="4"/>
  <c r="L1238" i="4"/>
  <c r="M1238" i="4"/>
  <c r="AN1238" i="4"/>
  <c r="AX1238" i="4"/>
  <c r="C1239" i="4"/>
  <c r="D1239" i="4"/>
  <c r="E1239" i="4"/>
  <c r="F1239" i="4"/>
  <c r="G1239" i="4"/>
  <c r="H1239" i="4"/>
  <c r="J1239" i="4"/>
  <c r="K1239" i="4"/>
  <c r="L1239" i="4"/>
  <c r="M1239" i="4"/>
  <c r="AN1239" i="4"/>
  <c r="AX1239" i="4"/>
  <c r="C1240" i="4"/>
  <c r="D1240" i="4"/>
  <c r="E1240" i="4"/>
  <c r="F1240" i="4"/>
  <c r="G1240" i="4"/>
  <c r="H1240" i="4"/>
  <c r="J1240" i="4"/>
  <c r="K1240" i="4"/>
  <c r="L1240" i="4"/>
  <c r="M1240" i="4"/>
  <c r="AN1240" i="4"/>
  <c r="AX1240" i="4"/>
  <c r="C1241" i="4"/>
  <c r="D1241" i="4"/>
  <c r="E1241" i="4"/>
  <c r="F1241" i="4"/>
  <c r="G1241" i="4"/>
  <c r="H1241" i="4"/>
  <c r="J1241" i="4"/>
  <c r="K1241" i="4"/>
  <c r="L1241" i="4"/>
  <c r="M1241" i="4"/>
  <c r="AN1241" i="4"/>
  <c r="AX1241" i="4"/>
  <c r="C1242" i="4"/>
  <c r="D1242" i="4"/>
  <c r="E1242" i="4"/>
  <c r="F1242" i="4"/>
  <c r="G1242" i="4"/>
  <c r="H1242" i="4"/>
  <c r="J1242" i="4"/>
  <c r="K1242" i="4"/>
  <c r="L1242" i="4"/>
  <c r="M1242" i="4"/>
  <c r="AN1242" i="4"/>
  <c r="AX1242" i="4"/>
  <c r="C1243" i="4"/>
  <c r="D1243" i="4"/>
  <c r="E1243" i="4"/>
  <c r="F1243" i="4"/>
  <c r="G1243" i="4"/>
  <c r="H1243" i="4"/>
  <c r="J1243" i="4"/>
  <c r="K1243" i="4"/>
  <c r="L1243" i="4"/>
  <c r="M1243" i="4"/>
  <c r="AN1243" i="4"/>
  <c r="AX1243" i="4"/>
  <c r="C1244" i="4"/>
  <c r="D1244" i="4"/>
  <c r="E1244" i="4"/>
  <c r="F1244" i="4"/>
  <c r="G1244" i="4"/>
  <c r="H1244" i="4"/>
  <c r="J1244" i="4"/>
  <c r="K1244" i="4"/>
  <c r="L1244" i="4"/>
  <c r="M1244" i="4"/>
  <c r="AN1244" i="4"/>
  <c r="AX1244" i="4"/>
  <c r="C1245" i="4"/>
  <c r="D1245" i="4"/>
  <c r="E1245" i="4"/>
  <c r="F1245" i="4"/>
  <c r="G1245" i="4"/>
  <c r="H1245" i="4"/>
  <c r="J1245" i="4"/>
  <c r="K1245" i="4"/>
  <c r="L1245" i="4"/>
  <c r="M1245" i="4"/>
  <c r="AN1245" i="4"/>
  <c r="AX1245" i="4"/>
  <c r="C1246" i="4"/>
  <c r="D1246" i="4"/>
  <c r="E1246" i="4"/>
  <c r="F1246" i="4"/>
  <c r="G1246" i="4"/>
  <c r="H1246" i="4"/>
  <c r="J1246" i="4"/>
  <c r="K1246" i="4"/>
  <c r="L1246" i="4"/>
  <c r="M1246" i="4"/>
  <c r="AN1246" i="4"/>
  <c r="AX1246" i="4"/>
  <c r="C1247" i="4"/>
  <c r="D1247" i="4"/>
  <c r="E1247" i="4"/>
  <c r="F1247" i="4"/>
  <c r="G1247" i="4"/>
  <c r="H1247" i="4"/>
  <c r="J1247" i="4"/>
  <c r="K1247" i="4"/>
  <c r="L1247" i="4"/>
  <c r="M1247" i="4"/>
  <c r="AN1247" i="4"/>
  <c r="AX1247" i="4"/>
  <c r="C1248" i="4"/>
  <c r="D1248" i="4"/>
  <c r="E1248" i="4"/>
  <c r="F1248" i="4"/>
  <c r="G1248" i="4"/>
  <c r="H1248" i="4"/>
  <c r="J1248" i="4"/>
  <c r="K1248" i="4"/>
  <c r="L1248" i="4"/>
  <c r="M1248" i="4"/>
  <c r="AN1248" i="4"/>
  <c r="AX1248" i="4"/>
  <c r="C1249" i="4"/>
  <c r="D1249" i="4"/>
  <c r="E1249" i="4"/>
  <c r="F1249" i="4"/>
  <c r="G1249" i="4"/>
  <c r="H1249" i="4"/>
  <c r="J1249" i="4"/>
  <c r="K1249" i="4"/>
  <c r="L1249" i="4"/>
  <c r="M1249" i="4"/>
  <c r="AN1249" i="4"/>
  <c r="AX1249" i="4"/>
  <c r="C1250" i="4"/>
  <c r="D1250" i="4"/>
  <c r="E1250" i="4"/>
  <c r="F1250" i="4"/>
  <c r="G1250" i="4"/>
  <c r="H1250" i="4"/>
  <c r="J1250" i="4"/>
  <c r="K1250" i="4"/>
  <c r="L1250" i="4"/>
  <c r="M1250" i="4"/>
  <c r="AN1250" i="4"/>
  <c r="AX1250" i="4"/>
  <c r="C1251" i="4"/>
  <c r="D1251" i="4"/>
  <c r="E1251" i="4"/>
  <c r="F1251" i="4"/>
  <c r="G1251" i="4"/>
  <c r="H1251" i="4"/>
  <c r="J1251" i="4"/>
  <c r="K1251" i="4"/>
  <c r="L1251" i="4"/>
  <c r="M1251" i="4"/>
  <c r="AN1251" i="4"/>
  <c r="AX1251" i="4"/>
  <c r="C1252" i="4"/>
  <c r="D1252" i="4"/>
  <c r="E1252" i="4"/>
  <c r="F1252" i="4"/>
  <c r="G1252" i="4"/>
  <c r="H1252" i="4"/>
  <c r="J1252" i="4"/>
  <c r="K1252" i="4"/>
  <c r="L1252" i="4"/>
  <c r="M1252" i="4"/>
  <c r="AN1252" i="4"/>
  <c r="AX1252" i="4"/>
  <c r="C1253" i="4"/>
  <c r="D1253" i="4"/>
  <c r="E1253" i="4"/>
  <c r="F1253" i="4"/>
  <c r="G1253" i="4"/>
  <c r="H1253" i="4"/>
  <c r="J1253" i="4"/>
  <c r="K1253" i="4"/>
  <c r="L1253" i="4"/>
  <c r="M1253" i="4"/>
  <c r="AN1253" i="4"/>
  <c r="AX1253" i="4"/>
  <c r="C1254" i="4"/>
  <c r="D1254" i="4"/>
  <c r="E1254" i="4"/>
  <c r="F1254" i="4"/>
  <c r="G1254" i="4"/>
  <c r="H1254" i="4"/>
  <c r="J1254" i="4"/>
  <c r="K1254" i="4"/>
  <c r="L1254" i="4"/>
  <c r="M1254" i="4"/>
  <c r="AN1254" i="4"/>
  <c r="AX1254" i="4"/>
  <c r="C1255" i="4"/>
  <c r="D1255" i="4"/>
  <c r="E1255" i="4"/>
  <c r="F1255" i="4"/>
  <c r="G1255" i="4"/>
  <c r="H1255" i="4"/>
  <c r="J1255" i="4"/>
  <c r="K1255" i="4"/>
  <c r="L1255" i="4"/>
  <c r="M1255" i="4"/>
  <c r="AN1255" i="4"/>
  <c r="AX1255" i="4"/>
  <c r="C1256" i="4"/>
  <c r="D1256" i="4"/>
  <c r="E1256" i="4"/>
  <c r="F1256" i="4"/>
  <c r="G1256" i="4"/>
  <c r="H1256" i="4"/>
  <c r="J1256" i="4"/>
  <c r="K1256" i="4"/>
  <c r="L1256" i="4"/>
  <c r="M1256" i="4"/>
  <c r="AN1256" i="4"/>
  <c r="AX1256" i="4"/>
  <c r="C1257" i="4"/>
  <c r="D1257" i="4"/>
  <c r="E1257" i="4"/>
  <c r="F1257" i="4"/>
  <c r="G1257" i="4"/>
  <c r="H1257" i="4"/>
  <c r="J1257" i="4"/>
  <c r="K1257" i="4"/>
  <c r="L1257" i="4"/>
  <c r="M1257" i="4"/>
  <c r="AN1257" i="4"/>
  <c r="AX1257" i="4"/>
  <c r="C1258" i="4"/>
  <c r="D1258" i="4"/>
  <c r="E1258" i="4"/>
  <c r="F1258" i="4"/>
  <c r="G1258" i="4"/>
  <c r="H1258" i="4"/>
  <c r="J1258" i="4"/>
  <c r="K1258" i="4"/>
  <c r="L1258" i="4"/>
  <c r="M1258" i="4"/>
  <c r="AN1258" i="4"/>
  <c r="AX1258" i="4"/>
  <c r="C1259" i="4"/>
  <c r="D1259" i="4"/>
  <c r="E1259" i="4"/>
  <c r="F1259" i="4"/>
  <c r="G1259" i="4"/>
  <c r="H1259" i="4"/>
  <c r="J1259" i="4"/>
  <c r="K1259" i="4"/>
  <c r="L1259" i="4"/>
  <c r="M1259" i="4"/>
  <c r="AN1259" i="4"/>
  <c r="AX1259" i="4"/>
  <c r="C1260" i="4"/>
  <c r="D1260" i="4"/>
  <c r="E1260" i="4"/>
  <c r="F1260" i="4"/>
  <c r="G1260" i="4"/>
  <c r="H1260" i="4"/>
  <c r="J1260" i="4"/>
  <c r="K1260" i="4"/>
  <c r="L1260" i="4"/>
  <c r="M1260" i="4"/>
  <c r="AN1260" i="4"/>
  <c r="AX1260" i="4"/>
  <c r="C1261" i="4"/>
  <c r="D1261" i="4"/>
  <c r="E1261" i="4"/>
  <c r="F1261" i="4"/>
  <c r="G1261" i="4"/>
  <c r="H1261" i="4"/>
  <c r="J1261" i="4"/>
  <c r="K1261" i="4"/>
  <c r="L1261" i="4"/>
  <c r="M1261" i="4"/>
  <c r="AN1261" i="4"/>
  <c r="AX1261" i="4"/>
  <c r="C1262" i="4"/>
  <c r="D1262" i="4"/>
  <c r="E1262" i="4"/>
  <c r="F1262" i="4"/>
  <c r="G1262" i="4"/>
  <c r="H1262" i="4"/>
  <c r="J1262" i="4"/>
  <c r="K1262" i="4"/>
  <c r="L1262" i="4"/>
  <c r="M1262" i="4"/>
  <c r="AN1262" i="4"/>
  <c r="AX1262" i="4"/>
  <c r="C1263" i="4"/>
  <c r="D1263" i="4"/>
  <c r="E1263" i="4"/>
  <c r="F1263" i="4"/>
  <c r="G1263" i="4"/>
  <c r="H1263" i="4"/>
  <c r="J1263" i="4"/>
  <c r="K1263" i="4"/>
  <c r="L1263" i="4"/>
  <c r="M1263" i="4"/>
  <c r="AN1263" i="4"/>
  <c r="AX1263" i="4"/>
  <c r="C1264" i="4"/>
  <c r="D1264" i="4"/>
  <c r="E1264" i="4"/>
  <c r="F1264" i="4"/>
  <c r="G1264" i="4"/>
  <c r="H1264" i="4"/>
  <c r="J1264" i="4"/>
  <c r="K1264" i="4"/>
  <c r="L1264" i="4"/>
  <c r="M1264" i="4"/>
  <c r="AN1264" i="4"/>
  <c r="AX1264" i="4"/>
  <c r="C1265" i="4"/>
  <c r="D1265" i="4"/>
  <c r="E1265" i="4"/>
  <c r="F1265" i="4"/>
  <c r="G1265" i="4"/>
  <c r="H1265" i="4"/>
  <c r="J1265" i="4"/>
  <c r="K1265" i="4"/>
  <c r="L1265" i="4"/>
  <c r="M1265" i="4"/>
  <c r="AN1265" i="4"/>
  <c r="AX1265" i="4"/>
  <c r="C1266" i="4"/>
  <c r="D1266" i="4"/>
  <c r="E1266" i="4"/>
  <c r="F1266" i="4"/>
  <c r="G1266" i="4"/>
  <c r="H1266" i="4"/>
  <c r="J1266" i="4"/>
  <c r="K1266" i="4"/>
  <c r="L1266" i="4"/>
  <c r="M1266" i="4"/>
  <c r="AN1266" i="4"/>
  <c r="AX1266" i="4"/>
  <c r="C1267" i="4"/>
  <c r="D1267" i="4"/>
  <c r="E1267" i="4"/>
  <c r="F1267" i="4"/>
  <c r="G1267" i="4"/>
  <c r="H1267" i="4"/>
  <c r="J1267" i="4"/>
  <c r="K1267" i="4"/>
  <c r="L1267" i="4"/>
  <c r="M1267" i="4"/>
  <c r="AN1267" i="4"/>
  <c r="AX1267" i="4"/>
  <c r="C1268" i="4"/>
  <c r="D1268" i="4"/>
  <c r="E1268" i="4"/>
  <c r="F1268" i="4"/>
  <c r="G1268" i="4"/>
  <c r="H1268" i="4"/>
  <c r="J1268" i="4"/>
  <c r="K1268" i="4"/>
  <c r="L1268" i="4"/>
  <c r="M1268" i="4"/>
  <c r="AN1268" i="4"/>
  <c r="AX1268" i="4"/>
  <c r="C1269" i="4"/>
  <c r="D1269" i="4"/>
  <c r="E1269" i="4"/>
  <c r="F1269" i="4"/>
  <c r="G1269" i="4"/>
  <c r="H1269" i="4"/>
  <c r="J1269" i="4"/>
  <c r="K1269" i="4"/>
  <c r="L1269" i="4"/>
  <c r="M1269" i="4"/>
  <c r="AN1269" i="4"/>
  <c r="AX1269" i="4"/>
  <c r="C1270" i="4"/>
  <c r="D1270" i="4"/>
  <c r="E1270" i="4"/>
  <c r="F1270" i="4"/>
  <c r="G1270" i="4"/>
  <c r="H1270" i="4"/>
  <c r="J1270" i="4"/>
  <c r="K1270" i="4"/>
  <c r="L1270" i="4"/>
  <c r="M1270" i="4"/>
  <c r="AN1270" i="4"/>
  <c r="AX1270" i="4"/>
  <c r="C1271" i="4"/>
  <c r="D1271" i="4"/>
  <c r="E1271" i="4"/>
  <c r="F1271" i="4"/>
  <c r="G1271" i="4"/>
  <c r="H1271" i="4"/>
  <c r="J1271" i="4"/>
  <c r="K1271" i="4"/>
  <c r="L1271" i="4"/>
  <c r="M1271" i="4"/>
  <c r="AN1271" i="4"/>
  <c r="AX1271" i="4"/>
  <c r="C1272" i="4"/>
  <c r="D1272" i="4"/>
  <c r="E1272" i="4"/>
  <c r="F1272" i="4"/>
  <c r="G1272" i="4"/>
  <c r="H1272" i="4"/>
  <c r="J1272" i="4"/>
  <c r="K1272" i="4"/>
  <c r="L1272" i="4"/>
  <c r="M1272" i="4"/>
  <c r="AN1272" i="4"/>
  <c r="AX1272" i="4"/>
  <c r="C1273" i="4"/>
  <c r="D1273" i="4"/>
  <c r="E1273" i="4"/>
  <c r="F1273" i="4"/>
  <c r="G1273" i="4"/>
  <c r="H1273" i="4"/>
  <c r="J1273" i="4"/>
  <c r="K1273" i="4"/>
  <c r="L1273" i="4"/>
  <c r="M1273" i="4"/>
  <c r="AN1273" i="4"/>
  <c r="AX1273" i="4"/>
  <c r="C1274" i="4"/>
  <c r="D1274" i="4"/>
  <c r="E1274" i="4"/>
  <c r="F1274" i="4"/>
  <c r="G1274" i="4"/>
  <c r="H1274" i="4"/>
  <c r="J1274" i="4"/>
  <c r="K1274" i="4"/>
  <c r="L1274" i="4"/>
  <c r="M1274" i="4"/>
  <c r="AN1274" i="4"/>
  <c r="AX1274" i="4"/>
  <c r="C1275" i="4"/>
  <c r="D1275" i="4"/>
  <c r="E1275" i="4"/>
  <c r="F1275" i="4"/>
  <c r="G1275" i="4"/>
  <c r="H1275" i="4"/>
  <c r="J1275" i="4"/>
  <c r="K1275" i="4"/>
  <c r="L1275" i="4"/>
  <c r="M1275" i="4"/>
  <c r="AN1275" i="4"/>
  <c r="AX1275" i="4"/>
  <c r="C1276" i="4"/>
  <c r="D1276" i="4"/>
  <c r="E1276" i="4"/>
  <c r="F1276" i="4"/>
  <c r="G1276" i="4"/>
  <c r="H1276" i="4"/>
  <c r="J1276" i="4"/>
  <c r="K1276" i="4"/>
  <c r="L1276" i="4"/>
  <c r="M1276" i="4"/>
  <c r="AN1276" i="4"/>
  <c r="AX1276" i="4"/>
  <c r="C1277" i="4"/>
  <c r="D1277" i="4"/>
  <c r="E1277" i="4"/>
  <c r="F1277" i="4"/>
  <c r="G1277" i="4"/>
  <c r="H1277" i="4"/>
  <c r="J1277" i="4"/>
  <c r="K1277" i="4"/>
  <c r="L1277" i="4"/>
  <c r="M1277" i="4"/>
  <c r="AN1277" i="4"/>
  <c r="AX1277" i="4"/>
  <c r="C1278" i="4"/>
  <c r="D1278" i="4"/>
  <c r="E1278" i="4"/>
  <c r="F1278" i="4"/>
  <c r="G1278" i="4"/>
  <c r="H1278" i="4"/>
  <c r="J1278" i="4"/>
  <c r="K1278" i="4"/>
  <c r="L1278" i="4"/>
  <c r="M1278" i="4"/>
  <c r="AN1278" i="4"/>
  <c r="AX1278" i="4"/>
  <c r="C1279" i="4"/>
  <c r="D1279" i="4"/>
  <c r="E1279" i="4"/>
  <c r="F1279" i="4"/>
  <c r="G1279" i="4"/>
  <c r="H1279" i="4"/>
  <c r="J1279" i="4"/>
  <c r="K1279" i="4"/>
  <c r="L1279" i="4"/>
  <c r="M1279" i="4"/>
  <c r="AN1279" i="4"/>
  <c r="AX1279" i="4"/>
  <c r="C1280" i="4"/>
  <c r="D1280" i="4"/>
  <c r="E1280" i="4"/>
  <c r="F1280" i="4"/>
  <c r="G1280" i="4"/>
  <c r="H1280" i="4"/>
  <c r="J1280" i="4"/>
  <c r="K1280" i="4"/>
  <c r="L1280" i="4"/>
  <c r="M1280" i="4"/>
  <c r="AN1280" i="4"/>
  <c r="AX1280" i="4"/>
  <c r="C1281" i="4"/>
  <c r="D1281" i="4"/>
  <c r="E1281" i="4"/>
  <c r="F1281" i="4"/>
  <c r="G1281" i="4"/>
  <c r="H1281" i="4"/>
  <c r="J1281" i="4"/>
  <c r="K1281" i="4"/>
  <c r="L1281" i="4"/>
  <c r="M1281" i="4"/>
  <c r="AN1281" i="4"/>
  <c r="AX1281" i="4"/>
  <c r="C1282" i="4"/>
  <c r="D1282" i="4"/>
  <c r="E1282" i="4"/>
  <c r="F1282" i="4"/>
  <c r="G1282" i="4"/>
  <c r="H1282" i="4"/>
  <c r="J1282" i="4"/>
  <c r="K1282" i="4"/>
  <c r="L1282" i="4"/>
  <c r="M1282" i="4"/>
  <c r="AN1282" i="4"/>
  <c r="AX1282" i="4"/>
  <c r="C1283" i="4"/>
  <c r="D1283" i="4"/>
  <c r="E1283" i="4"/>
  <c r="F1283" i="4"/>
  <c r="G1283" i="4"/>
  <c r="H1283" i="4"/>
  <c r="J1283" i="4"/>
  <c r="K1283" i="4"/>
  <c r="L1283" i="4"/>
  <c r="M1283" i="4"/>
  <c r="AN1283" i="4"/>
  <c r="AX1283" i="4"/>
  <c r="C1284" i="4"/>
  <c r="D1284" i="4"/>
  <c r="E1284" i="4"/>
  <c r="F1284" i="4"/>
  <c r="G1284" i="4"/>
  <c r="H1284" i="4"/>
  <c r="J1284" i="4"/>
  <c r="K1284" i="4"/>
  <c r="L1284" i="4"/>
  <c r="M1284" i="4"/>
  <c r="AN1284" i="4"/>
  <c r="AX1284" i="4"/>
  <c r="C1285" i="4"/>
  <c r="D1285" i="4"/>
  <c r="E1285" i="4"/>
  <c r="F1285" i="4"/>
  <c r="G1285" i="4"/>
  <c r="H1285" i="4"/>
  <c r="J1285" i="4"/>
  <c r="K1285" i="4"/>
  <c r="L1285" i="4"/>
  <c r="M1285" i="4"/>
  <c r="AN1285" i="4"/>
  <c r="AX1285" i="4"/>
  <c r="C1286" i="4"/>
  <c r="D1286" i="4"/>
  <c r="E1286" i="4"/>
  <c r="F1286" i="4"/>
  <c r="G1286" i="4"/>
  <c r="H1286" i="4"/>
  <c r="J1286" i="4"/>
  <c r="K1286" i="4"/>
  <c r="L1286" i="4"/>
  <c r="M1286" i="4"/>
  <c r="AN1286" i="4"/>
  <c r="AX1286" i="4"/>
  <c r="C1287" i="4"/>
  <c r="D1287" i="4"/>
  <c r="E1287" i="4"/>
  <c r="F1287" i="4"/>
  <c r="G1287" i="4"/>
  <c r="H1287" i="4"/>
  <c r="J1287" i="4"/>
  <c r="K1287" i="4"/>
  <c r="L1287" i="4"/>
  <c r="M1287" i="4"/>
  <c r="AN1287" i="4"/>
  <c r="AX1287" i="4"/>
  <c r="C1288" i="4"/>
  <c r="D1288" i="4"/>
  <c r="E1288" i="4"/>
  <c r="F1288" i="4"/>
  <c r="G1288" i="4"/>
  <c r="H1288" i="4"/>
  <c r="J1288" i="4"/>
  <c r="K1288" i="4"/>
  <c r="L1288" i="4"/>
  <c r="M1288" i="4"/>
  <c r="AN1288" i="4"/>
  <c r="AX1288" i="4"/>
  <c r="N1289" i="4"/>
  <c r="O1289" i="4"/>
  <c r="P1289" i="4"/>
  <c r="Q1289" i="4"/>
  <c r="R1289" i="4"/>
  <c r="S1289" i="4"/>
  <c r="W1289" i="4"/>
  <c r="AG1289" i="4"/>
  <c r="AI1289" i="4"/>
  <c r="C1289" i="4"/>
  <c r="D1289" i="4"/>
  <c r="E1289" i="4"/>
  <c r="F1289" i="4"/>
  <c r="G1289" i="4"/>
  <c r="H1289" i="4"/>
  <c r="J1289" i="4"/>
  <c r="K1289" i="4"/>
  <c r="L1289" i="4"/>
  <c r="M1289" i="4"/>
  <c r="AN1289" i="4"/>
  <c r="C1291" i="4"/>
  <c r="D1291" i="4"/>
  <c r="E1291" i="4"/>
  <c r="F1291" i="4"/>
  <c r="G1291" i="4"/>
  <c r="H1291" i="4"/>
  <c r="J1291" i="4"/>
  <c r="K1291" i="4"/>
  <c r="L1291" i="4"/>
  <c r="M1291" i="4"/>
  <c r="AN1291" i="4"/>
  <c r="AX1291" i="4"/>
  <c r="C1292" i="4"/>
  <c r="D1292" i="4"/>
  <c r="E1292" i="4"/>
  <c r="F1292" i="4"/>
  <c r="G1292" i="4"/>
  <c r="H1292" i="4"/>
  <c r="J1292" i="4"/>
  <c r="K1292" i="4"/>
  <c r="L1292" i="4"/>
  <c r="M1292" i="4"/>
  <c r="AN1292" i="4"/>
  <c r="AX1292" i="4"/>
  <c r="C1293" i="4"/>
  <c r="D1293" i="4"/>
  <c r="E1293" i="4"/>
  <c r="F1293" i="4"/>
  <c r="G1293" i="4"/>
  <c r="H1293" i="4"/>
  <c r="J1293" i="4"/>
  <c r="K1293" i="4"/>
  <c r="L1293" i="4"/>
  <c r="M1293" i="4"/>
  <c r="AN1293" i="4"/>
  <c r="AX1293" i="4"/>
  <c r="C1294" i="4"/>
  <c r="D1294" i="4"/>
  <c r="E1294" i="4"/>
  <c r="F1294" i="4"/>
  <c r="G1294" i="4"/>
  <c r="H1294" i="4"/>
  <c r="J1294" i="4"/>
  <c r="K1294" i="4"/>
  <c r="L1294" i="4"/>
  <c r="M1294" i="4"/>
  <c r="AN1294" i="4"/>
  <c r="AX1294" i="4"/>
  <c r="C1295" i="4"/>
  <c r="D1295" i="4"/>
  <c r="E1295" i="4"/>
  <c r="F1295" i="4"/>
  <c r="G1295" i="4"/>
  <c r="H1295" i="4"/>
  <c r="J1295" i="4"/>
  <c r="K1295" i="4"/>
  <c r="L1295" i="4"/>
  <c r="M1295" i="4"/>
  <c r="AN1295" i="4"/>
  <c r="AX1295" i="4"/>
  <c r="C1296" i="4"/>
  <c r="D1296" i="4"/>
  <c r="E1296" i="4"/>
  <c r="F1296" i="4"/>
  <c r="G1296" i="4"/>
  <c r="H1296" i="4"/>
  <c r="J1296" i="4"/>
  <c r="K1296" i="4"/>
  <c r="L1296" i="4"/>
  <c r="M1296" i="4"/>
  <c r="AN1296" i="4"/>
  <c r="AX1296" i="4"/>
  <c r="C1297" i="4"/>
  <c r="D1297" i="4"/>
  <c r="E1297" i="4"/>
  <c r="F1297" i="4"/>
  <c r="G1297" i="4"/>
  <c r="H1297" i="4"/>
  <c r="J1297" i="4"/>
  <c r="K1297" i="4"/>
  <c r="L1297" i="4"/>
  <c r="M1297" i="4"/>
  <c r="AN1297" i="4"/>
  <c r="AX1297" i="4"/>
  <c r="C1298" i="4"/>
  <c r="D1298" i="4"/>
  <c r="E1298" i="4"/>
  <c r="F1298" i="4"/>
  <c r="G1298" i="4"/>
  <c r="H1298" i="4"/>
  <c r="J1298" i="4"/>
  <c r="K1298" i="4"/>
  <c r="L1298" i="4"/>
  <c r="M1298" i="4"/>
  <c r="AN1298" i="4"/>
  <c r="AX1298" i="4"/>
  <c r="C1299" i="4"/>
  <c r="D1299" i="4"/>
  <c r="E1299" i="4"/>
  <c r="F1299" i="4"/>
  <c r="G1299" i="4"/>
  <c r="H1299" i="4"/>
  <c r="J1299" i="4"/>
  <c r="K1299" i="4"/>
  <c r="L1299" i="4"/>
  <c r="M1299" i="4"/>
  <c r="AN1299" i="4"/>
  <c r="AX1299" i="4"/>
  <c r="C1300" i="4"/>
  <c r="D1300" i="4"/>
  <c r="E1300" i="4"/>
  <c r="F1300" i="4"/>
  <c r="G1300" i="4"/>
  <c r="H1300" i="4"/>
  <c r="J1300" i="4"/>
  <c r="K1300" i="4"/>
  <c r="L1300" i="4"/>
  <c r="M1300" i="4"/>
  <c r="AN1300" i="4"/>
  <c r="AX1300" i="4"/>
  <c r="C1301" i="4"/>
  <c r="D1301" i="4"/>
  <c r="E1301" i="4"/>
  <c r="F1301" i="4"/>
  <c r="G1301" i="4"/>
  <c r="H1301" i="4"/>
  <c r="J1301" i="4"/>
  <c r="K1301" i="4"/>
  <c r="L1301" i="4"/>
  <c r="M1301" i="4"/>
  <c r="AN1301" i="4"/>
  <c r="AX1301" i="4"/>
  <c r="C1302" i="4"/>
  <c r="D1302" i="4"/>
  <c r="E1302" i="4"/>
  <c r="F1302" i="4"/>
  <c r="G1302" i="4"/>
  <c r="H1302" i="4"/>
  <c r="J1302" i="4"/>
  <c r="K1302" i="4"/>
  <c r="L1302" i="4"/>
  <c r="M1302" i="4"/>
  <c r="AN1302" i="4"/>
  <c r="AX1302" i="4"/>
  <c r="C1303" i="4"/>
  <c r="D1303" i="4"/>
  <c r="E1303" i="4"/>
  <c r="F1303" i="4"/>
  <c r="G1303" i="4"/>
  <c r="H1303" i="4"/>
  <c r="J1303" i="4"/>
  <c r="K1303" i="4"/>
  <c r="L1303" i="4"/>
  <c r="M1303" i="4"/>
  <c r="AN1303" i="4"/>
  <c r="AX1303" i="4"/>
  <c r="C1304" i="4"/>
  <c r="D1304" i="4"/>
  <c r="E1304" i="4"/>
  <c r="F1304" i="4"/>
  <c r="G1304" i="4"/>
  <c r="H1304" i="4"/>
  <c r="J1304" i="4"/>
  <c r="K1304" i="4"/>
  <c r="L1304" i="4"/>
  <c r="M1304" i="4"/>
  <c r="AN1304" i="4"/>
  <c r="AX1304" i="4"/>
  <c r="C1305" i="4"/>
  <c r="D1305" i="4"/>
  <c r="E1305" i="4"/>
  <c r="F1305" i="4"/>
  <c r="G1305" i="4"/>
  <c r="H1305" i="4"/>
  <c r="J1305" i="4"/>
  <c r="K1305" i="4"/>
  <c r="L1305" i="4"/>
  <c r="M1305" i="4"/>
  <c r="AN1305" i="4"/>
  <c r="AX1305" i="4"/>
  <c r="C1306" i="4"/>
  <c r="D1306" i="4"/>
  <c r="E1306" i="4"/>
  <c r="F1306" i="4"/>
  <c r="G1306" i="4"/>
  <c r="H1306" i="4"/>
  <c r="J1306" i="4"/>
  <c r="K1306" i="4"/>
  <c r="L1306" i="4"/>
  <c r="M1306" i="4"/>
  <c r="AN1306" i="4"/>
  <c r="AX1306" i="4"/>
  <c r="C1307" i="4"/>
  <c r="D1307" i="4"/>
  <c r="E1307" i="4"/>
  <c r="F1307" i="4"/>
  <c r="G1307" i="4"/>
  <c r="H1307" i="4"/>
  <c r="J1307" i="4"/>
  <c r="K1307" i="4"/>
  <c r="L1307" i="4"/>
  <c r="M1307" i="4"/>
  <c r="AN1307" i="4"/>
  <c r="AX1307" i="4"/>
  <c r="C1308" i="4"/>
  <c r="D1308" i="4"/>
  <c r="E1308" i="4"/>
  <c r="F1308" i="4"/>
  <c r="G1308" i="4"/>
  <c r="H1308" i="4"/>
  <c r="J1308" i="4"/>
  <c r="K1308" i="4"/>
  <c r="L1308" i="4"/>
  <c r="M1308" i="4"/>
  <c r="AN1308" i="4"/>
  <c r="AX1308" i="4"/>
  <c r="C1309" i="4"/>
  <c r="D1309" i="4"/>
  <c r="E1309" i="4"/>
  <c r="F1309" i="4"/>
  <c r="G1309" i="4"/>
  <c r="H1309" i="4"/>
  <c r="J1309" i="4"/>
  <c r="K1309" i="4"/>
  <c r="L1309" i="4"/>
  <c r="M1309" i="4"/>
  <c r="AN1309" i="4"/>
  <c r="AX1309" i="4"/>
  <c r="C1310" i="4"/>
  <c r="D1310" i="4"/>
  <c r="E1310" i="4"/>
  <c r="F1310" i="4"/>
  <c r="G1310" i="4"/>
  <c r="H1310" i="4"/>
  <c r="J1310" i="4"/>
  <c r="K1310" i="4"/>
  <c r="L1310" i="4"/>
  <c r="M1310" i="4"/>
  <c r="AN1310" i="4"/>
  <c r="AX1310" i="4"/>
  <c r="C1311" i="4"/>
  <c r="D1311" i="4"/>
  <c r="E1311" i="4"/>
  <c r="F1311" i="4"/>
  <c r="G1311" i="4"/>
  <c r="H1311" i="4"/>
  <c r="J1311" i="4"/>
  <c r="K1311" i="4"/>
  <c r="L1311" i="4"/>
  <c r="M1311" i="4"/>
  <c r="AN1311" i="4"/>
  <c r="AX1311" i="4"/>
  <c r="C1312" i="4"/>
  <c r="D1312" i="4"/>
  <c r="E1312" i="4"/>
  <c r="F1312" i="4"/>
  <c r="G1312" i="4"/>
  <c r="H1312" i="4"/>
  <c r="J1312" i="4"/>
  <c r="K1312" i="4"/>
  <c r="L1312" i="4"/>
  <c r="M1312" i="4"/>
  <c r="AN1312" i="4"/>
  <c r="AX1312" i="4"/>
  <c r="C1313" i="4"/>
  <c r="D1313" i="4"/>
  <c r="E1313" i="4"/>
  <c r="F1313" i="4"/>
  <c r="G1313" i="4"/>
  <c r="H1313" i="4"/>
  <c r="J1313" i="4"/>
  <c r="K1313" i="4"/>
  <c r="L1313" i="4"/>
  <c r="M1313" i="4"/>
  <c r="AN1313" i="4"/>
  <c r="AX1313" i="4"/>
  <c r="C1314" i="4"/>
  <c r="D1314" i="4"/>
  <c r="E1314" i="4"/>
  <c r="F1314" i="4"/>
  <c r="G1314" i="4"/>
  <c r="H1314" i="4"/>
  <c r="J1314" i="4"/>
  <c r="K1314" i="4"/>
  <c r="L1314" i="4"/>
  <c r="M1314" i="4"/>
  <c r="AN1314" i="4"/>
  <c r="AX1314" i="4"/>
  <c r="C1315" i="4"/>
  <c r="D1315" i="4"/>
  <c r="E1315" i="4"/>
  <c r="F1315" i="4"/>
  <c r="G1315" i="4"/>
  <c r="H1315" i="4"/>
  <c r="J1315" i="4"/>
  <c r="K1315" i="4"/>
  <c r="L1315" i="4"/>
  <c r="M1315" i="4"/>
  <c r="AN1315" i="4"/>
  <c r="AX1315" i="4"/>
  <c r="C1316" i="4"/>
  <c r="D1316" i="4"/>
  <c r="E1316" i="4"/>
  <c r="F1316" i="4"/>
  <c r="G1316" i="4"/>
  <c r="H1316" i="4"/>
  <c r="J1316" i="4"/>
  <c r="K1316" i="4"/>
  <c r="L1316" i="4"/>
  <c r="M1316" i="4"/>
  <c r="AN1316" i="4"/>
  <c r="AX1316" i="4"/>
  <c r="C1317" i="4"/>
  <c r="D1317" i="4"/>
  <c r="E1317" i="4"/>
  <c r="F1317" i="4"/>
  <c r="G1317" i="4"/>
  <c r="H1317" i="4"/>
  <c r="J1317" i="4"/>
  <c r="K1317" i="4"/>
  <c r="L1317" i="4"/>
  <c r="M1317" i="4"/>
  <c r="AN1317" i="4"/>
  <c r="AX1317" i="4"/>
  <c r="C1318" i="4"/>
  <c r="D1318" i="4"/>
  <c r="E1318" i="4"/>
  <c r="F1318" i="4"/>
  <c r="G1318" i="4"/>
  <c r="H1318" i="4"/>
  <c r="J1318" i="4"/>
  <c r="K1318" i="4"/>
  <c r="L1318" i="4"/>
  <c r="M1318" i="4"/>
  <c r="AN1318" i="4"/>
  <c r="AX1318" i="4"/>
  <c r="C1319" i="4"/>
  <c r="D1319" i="4"/>
  <c r="E1319" i="4"/>
  <c r="F1319" i="4"/>
  <c r="G1319" i="4"/>
  <c r="H1319" i="4"/>
  <c r="J1319" i="4"/>
  <c r="K1319" i="4"/>
  <c r="L1319" i="4"/>
  <c r="M1319" i="4"/>
  <c r="AN1319" i="4"/>
  <c r="AX1319" i="4"/>
  <c r="C1320" i="4"/>
  <c r="D1320" i="4"/>
  <c r="E1320" i="4"/>
  <c r="F1320" i="4"/>
  <c r="G1320" i="4"/>
  <c r="H1320" i="4"/>
  <c r="J1320" i="4"/>
  <c r="K1320" i="4"/>
  <c r="L1320" i="4"/>
  <c r="M1320" i="4"/>
  <c r="AN1320" i="4"/>
  <c r="AX1320" i="4"/>
  <c r="C1321" i="4"/>
  <c r="D1321" i="4"/>
  <c r="E1321" i="4"/>
  <c r="F1321" i="4"/>
  <c r="G1321" i="4"/>
  <c r="H1321" i="4"/>
  <c r="J1321" i="4"/>
  <c r="K1321" i="4"/>
  <c r="L1321" i="4"/>
  <c r="M1321" i="4"/>
  <c r="AN1321" i="4"/>
  <c r="AX1321" i="4"/>
  <c r="C1322" i="4"/>
  <c r="D1322" i="4"/>
  <c r="E1322" i="4"/>
  <c r="F1322" i="4"/>
  <c r="G1322" i="4"/>
  <c r="H1322" i="4"/>
  <c r="J1322" i="4"/>
  <c r="K1322" i="4"/>
  <c r="L1322" i="4"/>
  <c r="M1322" i="4"/>
  <c r="AN1322" i="4"/>
  <c r="AX1322" i="4"/>
  <c r="C1323" i="4"/>
  <c r="D1323" i="4"/>
  <c r="E1323" i="4"/>
  <c r="F1323" i="4"/>
  <c r="G1323" i="4"/>
  <c r="H1323" i="4"/>
  <c r="J1323" i="4"/>
  <c r="K1323" i="4"/>
  <c r="L1323" i="4"/>
  <c r="M1323" i="4"/>
  <c r="AN1323" i="4"/>
  <c r="AX1323" i="4"/>
  <c r="C1324" i="4"/>
  <c r="D1324" i="4"/>
  <c r="E1324" i="4"/>
  <c r="F1324" i="4"/>
  <c r="G1324" i="4"/>
  <c r="H1324" i="4"/>
  <c r="J1324" i="4"/>
  <c r="K1324" i="4"/>
  <c r="L1324" i="4"/>
  <c r="M1324" i="4"/>
  <c r="AN1324" i="4"/>
  <c r="AX1324" i="4"/>
  <c r="C1325" i="4"/>
  <c r="D1325" i="4"/>
  <c r="E1325" i="4"/>
  <c r="F1325" i="4"/>
  <c r="G1325" i="4"/>
  <c r="H1325" i="4"/>
  <c r="J1325" i="4"/>
  <c r="K1325" i="4"/>
  <c r="L1325" i="4"/>
  <c r="M1325" i="4"/>
  <c r="AN1325" i="4"/>
  <c r="AX1325" i="4"/>
  <c r="C1326" i="4"/>
  <c r="D1326" i="4"/>
  <c r="E1326" i="4"/>
  <c r="F1326" i="4"/>
  <c r="G1326" i="4"/>
  <c r="H1326" i="4"/>
  <c r="J1326" i="4"/>
  <c r="K1326" i="4"/>
  <c r="L1326" i="4"/>
  <c r="M1326" i="4"/>
  <c r="AN1326" i="4"/>
  <c r="AX1326" i="4"/>
  <c r="C1327" i="4"/>
  <c r="D1327" i="4"/>
  <c r="E1327" i="4"/>
  <c r="F1327" i="4"/>
  <c r="G1327" i="4"/>
  <c r="H1327" i="4"/>
  <c r="J1327" i="4"/>
  <c r="K1327" i="4"/>
  <c r="L1327" i="4"/>
  <c r="M1327" i="4"/>
  <c r="AN1327" i="4"/>
  <c r="AX1327" i="4"/>
  <c r="C1328" i="4"/>
  <c r="D1328" i="4"/>
  <c r="E1328" i="4"/>
  <c r="F1328" i="4"/>
  <c r="G1328" i="4"/>
  <c r="H1328" i="4"/>
  <c r="J1328" i="4"/>
  <c r="K1328" i="4"/>
  <c r="L1328" i="4"/>
  <c r="M1328" i="4"/>
  <c r="AN1328" i="4"/>
  <c r="AX1328" i="4"/>
  <c r="C1329" i="4"/>
  <c r="D1329" i="4"/>
  <c r="E1329" i="4"/>
  <c r="F1329" i="4"/>
  <c r="G1329" i="4"/>
  <c r="H1329" i="4"/>
  <c r="J1329" i="4"/>
  <c r="K1329" i="4"/>
  <c r="L1329" i="4"/>
  <c r="M1329" i="4"/>
  <c r="AN1329" i="4"/>
  <c r="AX1329" i="4"/>
  <c r="N1330" i="4"/>
  <c r="O1330" i="4"/>
  <c r="P1330" i="4"/>
  <c r="Q1330" i="4"/>
  <c r="R1330" i="4"/>
  <c r="S1330" i="4"/>
  <c r="V1330" i="4"/>
  <c r="AB1330" i="4"/>
  <c r="W1330" i="4"/>
  <c r="C1330" i="4"/>
  <c r="D1330" i="4"/>
  <c r="E1330" i="4"/>
  <c r="F1330" i="4"/>
  <c r="G1330" i="4"/>
  <c r="H1330" i="4"/>
  <c r="J1330" i="4"/>
  <c r="K1330" i="4"/>
  <c r="L1330" i="4"/>
  <c r="M1330" i="4"/>
  <c r="AN1330" i="4"/>
  <c r="C1332" i="4"/>
  <c r="D1332" i="4"/>
  <c r="E1332" i="4"/>
  <c r="F1332" i="4"/>
  <c r="G1332" i="4"/>
  <c r="H1332" i="4"/>
  <c r="J1332" i="4"/>
  <c r="K1332" i="4"/>
  <c r="L1332" i="4"/>
  <c r="M1332" i="4"/>
  <c r="AN1332" i="4"/>
  <c r="AX1332" i="4"/>
  <c r="C1333" i="4"/>
  <c r="D1333" i="4"/>
  <c r="E1333" i="4"/>
  <c r="F1333" i="4"/>
  <c r="G1333" i="4"/>
  <c r="H1333" i="4"/>
  <c r="J1333" i="4"/>
  <c r="K1333" i="4"/>
  <c r="L1333" i="4"/>
  <c r="M1333" i="4"/>
  <c r="AN1333" i="4"/>
  <c r="AX1333" i="4"/>
  <c r="C1334" i="4"/>
  <c r="D1334" i="4"/>
  <c r="E1334" i="4"/>
  <c r="F1334" i="4"/>
  <c r="G1334" i="4"/>
  <c r="H1334" i="4"/>
  <c r="J1334" i="4"/>
  <c r="K1334" i="4"/>
  <c r="L1334" i="4"/>
  <c r="M1334" i="4"/>
  <c r="AN1334" i="4"/>
  <c r="AX1334" i="4"/>
  <c r="C1335" i="4"/>
  <c r="D1335" i="4"/>
  <c r="E1335" i="4"/>
  <c r="F1335" i="4"/>
  <c r="G1335" i="4"/>
  <c r="H1335" i="4"/>
  <c r="J1335" i="4"/>
  <c r="K1335" i="4"/>
  <c r="L1335" i="4"/>
  <c r="M1335" i="4"/>
  <c r="AN1335" i="4"/>
  <c r="AX1335" i="4"/>
  <c r="C1336" i="4"/>
  <c r="D1336" i="4"/>
  <c r="E1336" i="4"/>
  <c r="F1336" i="4"/>
  <c r="G1336" i="4"/>
  <c r="H1336" i="4"/>
  <c r="J1336" i="4"/>
  <c r="K1336" i="4"/>
  <c r="L1336" i="4"/>
  <c r="M1336" i="4"/>
  <c r="AN1336" i="4"/>
  <c r="AX1336" i="4"/>
  <c r="C1337" i="4"/>
  <c r="D1337" i="4"/>
  <c r="E1337" i="4"/>
  <c r="F1337" i="4"/>
  <c r="G1337" i="4"/>
  <c r="H1337" i="4"/>
  <c r="J1337" i="4"/>
  <c r="K1337" i="4"/>
  <c r="L1337" i="4"/>
  <c r="M1337" i="4"/>
  <c r="AN1337" i="4"/>
  <c r="AX1337" i="4"/>
  <c r="C1338" i="4"/>
  <c r="D1338" i="4"/>
  <c r="E1338" i="4"/>
  <c r="F1338" i="4"/>
  <c r="G1338" i="4"/>
  <c r="H1338" i="4"/>
  <c r="J1338" i="4"/>
  <c r="K1338" i="4"/>
  <c r="L1338" i="4"/>
  <c r="M1338" i="4"/>
  <c r="AN1338" i="4"/>
  <c r="AX1338" i="4"/>
  <c r="C1339" i="4"/>
  <c r="D1339" i="4"/>
  <c r="E1339" i="4"/>
  <c r="F1339" i="4"/>
  <c r="G1339" i="4"/>
  <c r="H1339" i="4"/>
  <c r="J1339" i="4"/>
  <c r="K1339" i="4"/>
  <c r="L1339" i="4"/>
  <c r="M1339" i="4"/>
  <c r="AN1339" i="4"/>
  <c r="AX1339" i="4"/>
  <c r="C1340" i="4"/>
  <c r="D1340" i="4"/>
  <c r="E1340" i="4"/>
  <c r="F1340" i="4"/>
  <c r="G1340" i="4"/>
  <c r="H1340" i="4"/>
  <c r="J1340" i="4"/>
  <c r="K1340" i="4"/>
  <c r="L1340" i="4"/>
  <c r="M1340" i="4"/>
  <c r="AN1340" i="4"/>
  <c r="AX1340" i="4"/>
  <c r="C1341" i="4"/>
  <c r="D1341" i="4"/>
  <c r="E1341" i="4"/>
  <c r="F1341" i="4"/>
  <c r="G1341" i="4"/>
  <c r="H1341" i="4"/>
  <c r="J1341" i="4"/>
  <c r="K1341" i="4"/>
  <c r="L1341" i="4"/>
  <c r="M1341" i="4"/>
  <c r="AN1341" i="4"/>
  <c r="AX1341" i="4"/>
  <c r="C1342" i="4"/>
  <c r="D1342" i="4"/>
  <c r="E1342" i="4"/>
  <c r="F1342" i="4"/>
  <c r="G1342" i="4"/>
  <c r="H1342" i="4"/>
  <c r="J1342" i="4"/>
  <c r="K1342" i="4"/>
  <c r="L1342" i="4"/>
  <c r="M1342" i="4"/>
  <c r="AN1342" i="4"/>
  <c r="AX1342" i="4"/>
  <c r="C1343" i="4"/>
  <c r="D1343" i="4"/>
  <c r="E1343" i="4"/>
  <c r="F1343" i="4"/>
  <c r="G1343" i="4"/>
  <c r="H1343" i="4"/>
  <c r="J1343" i="4"/>
  <c r="K1343" i="4"/>
  <c r="L1343" i="4"/>
  <c r="M1343" i="4"/>
  <c r="AN1343" i="4"/>
  <c r="AX1343" i="4"/>
  <c r="C1344" i="4"/>
  <c r="D1344" i="4"/>
  <c r="E1344" i="4"/>
  <c r="F1344" i="4"/>
  <c r="G1344" i="4"/>
  <c r="H1344" i="4"/>
  <c r="J1344" i="4"/>
  <c r="K1344" i="4"/>
  <c r="L1344" i="4"/>
  <c r="M1344" i="4"/>
  <c r="AN1344" i="4"/>
  <c r="AX1344" i="4"/>
  <c r="C1345" i="4"/>
  <c r="D1345" i="4"/>
  <c r="E1345" i="4"/>
  <c r="F1345" i="4"/>
  <c r="G1345" i="4"/>
  <c r="H1345" i="4"/>
  <c r="J1345" i="4"/>
  <c r="K1345" i="4"/>
  <c r="L1345" i="4"/>
  <c r="M1345" i="4"/>
  <c r="AN1345" i="4"/>
  <c r="AX1345" i="4"/>
  <c r="C1346" i="4"/>
  <c r="D1346" i="4"/>
  <c r="E1346" i="4"/>
  <c r="F1346" i="4"/>
  <c r="G1346" i="4"/>
  <c r="H1346" i="4"/>
  <c r="J1346" i="4"/>
  <c r="K1346" i="4"/>
  <c r="L1346" i="4"/>
  <c r="M1346" i="4"/>
  <c r="AN1346" i="4"/>
  <c r="AX1346" i="4"/>
  <c r="C1347" i="4"/>
  <c r="D1347" i="4"/>
  <c r="E1347" i="4"/>
  <c r="F1347" i="4"/>
  <c r="G1347" i="4"/>
  <c r="H1347" i="4"/>
  <c r="J1347" i="4"/>
  <c r="K1347" i="4"/>
  <c r="L1347" i="4"/>
  <c r="M1347" i="4"/>
  <c r="AN1347" i="4"/>
  <c r="AX1347" i="4"/>
  <c r="C1348" i="4"/>
  <c r="D1348" i="4"/>
  <c r="E1348" i="4"/>
  <c r="F1348" i="4"/>
  <c r="G1348" i="4"/>
  <c r="H1348" i="4"/>
  <c r="J1348" i="4"/>
  <c r="K1348" i="4"/>
  <c r="L1348" i="4"/>
  <c r="M1348" i="4"/>
  <c r="AN1348" i="4"/>
  <c r="AX1348" i="4"/>
  <c r="C1349" i="4"/>
  <c r="D1349" i="4"/>
  <c r="E1349" i="4"/>
  <c r="F1349" i="4"/>
  <c r="G1349" i="4"/>
  <c r="H1349" i="4"/>
  <c r="J1349" i="4"/>
  <c r="K1349" i="4"/>
  <c r="L1349" i="4"/>
  <c r="M1349" i="4"/>
  <c r="AN1349" i="4"/>
  <c r="AX1349" i="4"/>
  <c r="C1350" i="4"/>
  <c r="D1350" i="4"/>
  <c r="E1350" i="4"/>
  <c r="F1350" i="4"/>
  <c r="G1350" i="4"/>
  <c r="H1350" i="4"/>
  <c r="J1350" i="4"/>
  <c r="K1350" i="4"/>
  <c r="L1350" i="4"/>
  <c r="M1350" i="4"/>
  <c r="AN1350" i="4"/>
  <c r="AX1350" i="4"/>
  <c r="C1351" i="4"/>
  <c r="D1351" i="4"/>
  <c r="E1351" i="4"/>
  <c r="F1351" i="4"/>
  <c r="G1351" i="4"/>
  <c r="H1351" i="4"/>
  <c r="J1351" i="4"/>
  <c r="K1351" i="4"/>
  <c r="L1351" i="4"/>
  <c r="M1351" i="4"/>
  <c r="AN1351" i="4"/>
  <c r="AX1351" i="4"/>
  <c r="C1352" i="4"/>
  <c r="D1352" i="4"/>
  <c r="E1352" i="4"/>
  <c r="F1352" i="4"/>
  <c r="G1352" i="4"/>
  <c r="H1352" i="4"/>
  <c r="J1352" i="4"/>
  <c r="K1352" i="4"/>
  <c r="L1352" i="4"/>
  <c r="M1352" i="4"/>
  <c r="AN1352" i="4"/>
  <c r="AX1352" i="4"/>
  <c r="C1353" i="4"/>
  <c r="D1353" i="4"/>
  <c r="E1353" i="4"/>
  <c r="F1353" i="4"/>
  <c r="G1353" i="4"/>
  <c r="H1353" i="4"/>
  <c r="J1353" i="4"/>
  <c r="K1353" i="4"/>
  <c r="L1353" i="4"/>
  <c r="M1353" i="4"/>
  <c r="AN1353" i="4"/>
  <c r="AX1353" i="4"/>
  <c r="C1354" i="4"/>
  <c r="D1354" i="4"/>
  <c r="E1354" i="4"/>
  <c r="F1354" i="4"/>
  <c r="G1354" i="4"/>
  <c r="H1354" i="4"/>
  <c r="J1354" i="4"/>
  <c r="K1354" i="4"/>
  <c r="L1354" i="4"/>
  <c r="M1354" i="4"/>
  <c r="AN1354" i="4"/>
  <c r="AX1354" i="4"/>
  <c r="C1355" i="4"/>
  <c r="D1355" i="4"/>
  <c r="E1355" i="4"/>
  <c r="F1355" i="4"/>
  <c r="G1355" i="4"/>
  <c r="H1355" i="4"/>
  <c r="J1355" i="4"/>
  <c r="K1355" i="4"/>
  <c r="L1355" i="4"/>
  <c r="M1355" i="4"/>
  <c r="AN1355" i="4"/>
  <c r="AX1355" i="4"/>
  <c r="C1356" i="4"/>
  <c r="D1356" i="4"/>
  <c r="E1356" i="4"/>
  <c r="F1356" i="4"/>
  <c r="G1356" i="4"/>
  <c r="H1356" i="4"/>
  <c r="J1356" i="4"/>
  <c r="K1356" i="4"/>
  <c r="L1356" i="4"/>
  <c r="M1356" i="4"/>
  <c r="AN1356" i="4"/>
  <c r="AX1356" i="4"/>
  <c r="C1357" i="4"/>
  <c r="D1357" i="4"/>
  <c r="E1357" i="4"/>
  <c r="F1357" i="4"/>
  <c r="G1357" i="4"/>
  <c r="H1357" i="4"/>
  <c r="J1357" i="4"/>
  <c r="K1357" i="4"/>
  <c r="L1357" i="4"/>
  <c r="M1357" i="4"/>
  <c r="AN1357" i="4"/>
  <c r="AX1357" i="4"/>
  <c r="C1358" i="4"/>
  <c r="D1358" i="4"/>
  <c r="E1358" i="4"/>
  <c r="F1358" i="4"/>
  <c r="G1358" i="4"/>
  <c r="H1358" i="4"/>
  <c r="J1358" i="4"/>
  <c r="K1358" i="4"/>
  <c r="L1358" i="4"/>
  <c r="M1358" i="4"/>
  <c r="AN1358" i="4"/>
  <c r="AX1358" i="4"/>
  <c r="C1359" i="4"/>
  <c r="D1359" i="4"/>
  <c r="E1359" i="4"/>
  <c r="F1359" i="4"/>
  <c r="G1359" i="4"/>
  <c r="H1359" i="4"/>
  <c r="J1359" i="4"/>
  <c r="K1359" i="4"/>
  <c r="L1359" i="4"/>
  <c r="M1359" i="4"/>
  <c r="AN1359" i="4"/>
  <c r="AX1359" i="4"/>
  <c r="C1360" i="4"/>
  <c r="D1360" i="4"/>
  <c r="E1360" i="4"/>
  <c r="F1360" i="4"/>
  <c r="G1360" i="4"/>
  <c r="H1360" i="4"/>
  <c r="J1360" i="4"/>
  <c r="K1360" i="4"/>
  <c r="L1360" i="4"/>
  <c r="M1360" i="4"/>
  <c r="AN1360" i="4"/>
  <c r="AX1360" i="4"/>
  <c r="C1361" i="4"/>
  <c r="D1361" i="4"/>
  <c r="E1361" i="4"/>
  <c r="F1361" i="4"/>
  <c r="G1361" i="4"/>
  <c r="H1361" i="4"/>
  <c r="J1361" i="4"/>
  <c r="K1361" i="4"/>
  <c r="L1361" i="4"/>
  <c r="M1361" i="4"/>
  <c r="AN1361" i="4"/>
  <c r="AX1361" i="4"/>
  <c r="C1362" i="4"/>
  <c r="D1362" i="4"/>
  <c r="E1362" i="4"/>
  <c r="F1362" i="4"/>
  <c r="G1362" i="4"/>
  <c r="H1362" i="4"/>
  <c r="J1362" i="4"/>
  <c r="K1362" i="4"/>
  <c r="L1362" i="4"/>
  <c r="M1362" i="4"/>
  <c r="AN1362" i="4"/>
  <c r="AX1362" i="4"/>
  <c r="C1363" i="4"/>
  <c r="D1363" i="4"/>
  <c r="E1363" i="4"/>
  <c r="F1363" i="4"/>
  <c r="G1363" i="4"/>
  <c r="H1363" i="4"/>
  <c r="J1363" i="4"/>
  <c r="K1363" i="4"/>
  <c r="L1363" i="4"/>
  <c r="M1363" i="4"/>
  <c r="AN1363" i="4"/>
  <c r="AX1363" i="4"/>
  <c r="C1364" i="4"/>
  <c r="D1364" i="4"/>
  <c r="E1364" i="4"/>
  <c r="F1364" i="4"/>
  <c r="G1364" i="4"/>
  <c r="H1364" i="4"/>
  <c r="J1364" i="4"/>
  <c r="K1364" i="4"/>
  <c r="L1364" i="4"/>
  <c r="M1364" i="4"/>
  <c r="AN1364" i="4"/>
  <c r="AX1364" i="4"/>
  <c r="C1365" i="4"/>
  <c r="D1365" i="4"/>
  <c r="E1365" i="4"/>
  <c r="F1365" i="4"/>
  <c r="G1365" i="4"/>
  <c r="H1365" i="4"/>
  <c r="J1365" i="4"/>
  <c r="K1365" i="4"/>
  <c r="L1365" i="4"/>
  <c r="M1365" i="4"/>
  <c r="AN1365" i="4"/>
  <c r="AX1365" i="4"/>
  <c r="C1366" i="4"/>
  <c r="D1366" i="4"/>
  <c r="E1366" i="4"/>
  <c r="F1366" i="4"/>
  <c r="G1366" i="4"/>
  <c r="H1366" i="4"/>
  <c r="J1366" i="4"/>
  <c r="K1366" i="4"/>
  <c r="L1366" i="4"/>
  <c r="M1366" i="4"/>
  <c r="AN1366" i="4"/>
  <c r="AX1366" i="4"/>
  <c r="C1367" i="4"/>
  <c r="D1367" i="4"/>
  <c r="E1367" i="4"/>
  <c r="F1367" i="4"/>
  <c r="G1367" i="4"/>
  <c r="H1367" i="4"/>
  <c r="J1367" i="4"/>
  <c r="K1367" i="4"/>
  <c r="L1367" i="4"/>
  <c r="M1367" i="4"/>
  <c r="AN1367" i="4"/>
  <c r="AX1367" i="4"/>
  <c r="C1368" i="4"/>
  <c r="D1368" i="4"/>
  <c r="E1368" i="4"/>
  <c r="F1368" i="4"/>
  <c r="G1368" i="4"/>
  <c r="H1368" i="4"/>
  <c r="J1368" i="4"/>
  <c r="K1368" i="4"/>
  <c r="L1368" i="4"/>
  <c r="M1368" i="4"/>
  <c r="AN1368" i="4"/>
  <c r="AX1368" i="4"/>
  <c r="C1369" i="4"/>
  <c r="D1369" i="4"/>
  <c r="E1369" i="4"/>
  <c r="F1369" i="4"/>
  <c r="G1369" i="4"/>
  <c r="H1369" i="4"/>
  <c r="J1369" i="4"/>
  <c r="K1369" i="4"/>
  <c r="L1369" i="4"/>
  <c r="M1369" i="4"/>
  <c r="AN1369" i="4"/>
  <c r="AX1369" i="4"/>
  <c r="C1370" i="4"/>
  <c r="D1370" i="4"/>
  <c r="E1370" i="4"/>
  <c r="F1370" i="4"/>
  <c r="G1370" i="4"/>
  <c r="H1370" i="4"/>
  <c r="J1370" i="4"/>
  <c r="K1370" i="4"/>
  <c r="L1370" i="4"/>
  <c r="M1370" i="4"/>
  <c r="AN1370" i="4"/>
  <c r="AX1370" i="4"/>
  <c r="C1371" i="4"/>
  <c r="D1371" i="4"/>
  <c r="E1371" i="4"/>
  <c r="F1371" i="4"/>
  <c r="G1371" i="4"/>
  <c r="H1371" i="4"/>
  <c r="J1371" i="4"/>
  <c r="K1371" i="4"/>
  <c r="L1371" i="4"/>
  <c r="M1371" i="4"/>
  <c r="AN1371" i="4"/>
  <c r="AX1371" i="4"/>
  <c r="C1372" i="4"/>
  <c r="D1372" i="4"/>
  <c r="E1372" i="4"/>
  <c r="F1372" i="4"/>
  <c r="G1372" i="4"/>
  <c r="H1372" i="4"/>
  <c r="J1372" i="4"/>
  <c r="K1372" i="4"/>
  <c r="L1372" i="4"/>
  <c r="M1372" i="4"/>
  <c r="AN1372" i="4"/>
  <c r="AX1372" i="4"/>
  <c r="C1373" i="4"/>
  <c r="D1373" i="4"/>
  <c r="E1373" i="4"/>
  <c r="F1373" i="4"/>
  <c r="G1373" i="4"/>
  <c r="H1373" i="4"/>
  <c r="J1373" i="4"/>
  <c r="K1373" i="4"/>
  <c r="L1373" i="4"/>
  <c r="M1373" i="4"/>
  <c r="AN1373" i="4"/>
  <c r="AX1373" i="4"/>
  <c r="C1374" i="4"/>
  <c r="D1374" i="4"/>
  <c r="E1374" i="4"/>
  <c r="F1374" i="4"/>
  <c r="G1374" i="4"/>
  <c r="H1374" i="4"/>
  <c r="J1374" i="4"/>
  <c r="K1374" i="4"/>
  <c r="L1374" i="4"/>
  <c r="M1374" i="4"/>
  <c r="AN1374" i="4"/>
  <c r="AX1374" i="4"/>
  <c r="C1375" i="4"/>
  <c r="D1375" i="4"/>
  <c r="E1375" i="4"/>
  <c r="F1375" i="4"/>
  <c r="G1375" i="4"/>
  <c r="H1375" i="4"/>
  <c r="J1375" i="4"/>
  <c r="K1375" i="4"/>
  <c r="L1375" i="4"/>
  <c r="M1375" i="4"/>
  <c r="AN1375" i="4"/>
  <c r="AX1375" i="4"/>
  <c r="C1376" i="4"/>
  <c r="D1376" i="4"/>
  <c r="E1376" i="4"/>
  <c r="F1376" i="4"/>
  <c r="G1376" i="4"/>
  <c r="H1376" i="4"/>
  <c r="J1376" i="4"/>
  <c r="K1376" i="4"/>
  <c r="L1376" i="4"/>
  <c r="M1376" i="4"/>
  <c r="AN1376" i="4"/>
  <c r="AX1376" i="4"/>
  <c r="C1377" i="4"/>
  <c r="D1377" i="4"/>
  <c r="E1377" i="4"/>
  <c r="F1377" i="4"/>
  <c r="G1377" i="4"/>
  <c r="H1377" i="4"/>
  <c r="J1377" i="4"/>
  <c r="K1377" i="4"/>
  <c r="L1377" i="4"/>
  <c r="M1377" i="4"/>
  <c r="AN1377" i="4"/>
  <c r="AX1377" i="4"/>
  <c r="C1378" i="4"/>
  <c r="D1378" i="4"/>
  <c r="E1378" i="4"/>
  <c r="F1378" i="4"/>
  <c r="G1378" i="4"/>
  <c r="H1378" i="4"/>
  <c r="J1378" i="4"/>
  <c r="K1378" i="4"/>
  <c r="L1378" i="4"/>
  <c r="M1378" i="4"/>
  <c r="AN1378" i="4"/>
  <c r="AX1378" i="4"/>
  <c r="C1379" i="4"/>
  <c r="D1379" i="4"/>
  <c r="E1379" i="4"/>
  <c r="F1379" i="4"/>
  <c r="G1379" i="4"/>
  <c r="H1379" i="4"/>
  <c r="J1379" i="4"/>
  <c r="K1379" i="4"/>
  <c r="L1379" i="4"/>
  <c r="M1379" i="4"/>
  <c r="AN1379" i="4"/>
  <c r="AX1379" i="4"/>
  <c r="C1380" i="4"/>
  <c r="D1380" i="4"/>
  <c r="E1380" i="4"/>
  <c r="F1380" i="4"/>
  <c r="G1380" i="4"/>
  <c r="H1380" i="4"/>
  <c r="J1380" i="4"/>
  <c r="K1380" i="4"/>
  <c r="L1380" i="4"/>
  <c r="M1380" i="4"/>
  <c r="AN1380" i="4"/>
  <c r="AX1380" i="4"/>
  <c r="C1381" i="4"/>
  <c r="D1381" i="4"/>
  <c r="E1381" i="4"/>
  <c r="F1381" i="4"/>
  <c r="G1381" i="4"/>
  <c r="H1381" i="4"/>
  <c r="J1381" i="4"/>
  <c r="K1381" i="4"/>
  <c r="L1381" i="4"/>
  <c r="M1381" i="4"/>
  <c r="AN1381" i="4"/>
  <c r="AX1381" i="4"/>
  <c r="C1382" i="4"/>
  <c r="D1382" i="4"/>
  <c r="E1382" i="4"/>
  <c r="F1382" i="4"/>
  <c r="G1382" i="4"/>
  <c r="H1382" i="4"/>
  <c r="J1382" i="4"/>
  <c r="K1382" i="4"/>
  <c r="L1382" i="4"/>
  <c r="M1382" i="4"/>
  <c r="AN1382" i="4"/>
  <c r="AX1382" i="4"/>
  <c r="C1383" i="4"/>
  <c r="D1383" i="4"/>
  <c r="E1383" i="4"/>
  <c r="F1383" i="4"/>
  <c r="G1383" i="4"/>
  <c r="H1383" i="4"/>
  <c r="J1383" i="4"/>
  <c r="K1383" i="4"/>
  <c r="L1383" i="4"/>
  <c r="M1383" i="4"/>
  <c r="AN1383" i="4"/>
  <c r="AX1383" i="4"/>
  <c r="C1384" i="4"/>
  <c r="D1384" i="4"/>
  <c r="E1384" i="4"/>
  <c r="F1384" i="4"/>
  <c r="G1384" i="4"/>
  <c r="H1384" i="4"/>
  <c r="J1384" i="4"/>
  <c r="K1384" i="4"/>
  <c r="L1384" i="4"/>
  <c r="M1384" i="4"/>
  <c r="AN1384" i="4"/>
  <c r="AX1384" i="4"/>
  <c r="C1385" i="4"/>
  <c r="D1385" i="4"/>
  <c r="E1385" i="4"/>
  <c r="F1385" i="4"/>
  <c r="G1385" i="4"/>
  <c r="H1385" i="4"/>
  <c r="J1385" i="4"/>
  <c r="K1385" i="4"/>
  <c r="L1385" i="4"/>
  <c r="M1385" i="4"/>
  <c r="AN1385" i="4"/>
  <c r="AX1385" i="4"/>
  <c r="C1386" i="4"/>
  <c r="D1386" i="4"/>
  <c r="E1386" i="4"/>
  <c r="F1386" i="4"/>
  <c r="G1386" i="4"/>
  <c r="H1386" i="4"/>
  <c r="J1386" i="4"/>
  <c r="K1386" i="4"/>
  <c r="L1386" i="4"/>
  <c r="M1386" i="4"/>
  <c r="AN1386" i="4"/>
  <c r="AX1386" i="4"/>
  <c r="C1387" i="4"/>
  <c r="D1387" i="4"/>
  <c r="E1387" i="4"/>
  <c r="F1387" i="4"/>
  <c r="G1387" i="4"/>
  <c r="H1387" i="4"/>
  <c r="J1387" i="4"/>
  <c r="K1387" i="4"/>
  <c r="L1387" i="4"/>
  <c r="M1387" i="4"/>
  <c r="AN1387" i="4"/>
  <c r="AX1387" i="4"/>
  <c r="C1388" i="4"/>
  <c r="D1388" i="4"/>
  <c r="E1388" i="4"/>
  <c r="F1388" i="4"/>
  <c r="G1388" i="4"/>
  <c r="H1388" i="4"/>
  <c r="J1388" i="4"/>
  <c r="K1388" i="4"/>
  <c r="L1388" i="4"/>
  <c r="M1388" i="4"/>
  <c r="AN1388" i="4"/>
  <c r="AX1388" i="4"/>
  <c r="C1389" i="4"/>
  <c r="D1389" i="4"/>
  <c r="E1389" i="4"/>
  <c r="F1389" i="4"/>
  <c r="G1389" i="4"/>
  <c r="H1389" i="4"/>
  <c r="J1389" i="4"/>
  <c r="K1389" i="4"/>
  <c r="L1389" i="4"/>
  <c r="M1389" i="4"/>
  <c r="AN1389" i="4"/>
  <c r="AX1389" i="4"/>
  <c r="C1390" i="4"/>
  <c r="D1390" i="4"/>
  <c r="E1390" i="4"/>
  <c r="F1390" i="4"/>
  <c r="G1390" i="4"/>
  <c r="H1390" i="4"/>
  <c r="J1390" i="4"/>
  <c r="K1390" i="4"/>
  <c r="L1390" i="4"/>
  <c r="M1390" i="4"/>
  <c r="AN1390" i="4"/>
  <c r="AX1390" i="4"/>
  <c r="C1391" i="4"/>
  <c r="D1391" i="4"/>
  <c r="E1391" i="4"/>
  <c r="F1391" i="4"/>
  <c r="G1391" i="4"/>
  <c r="H1391" i="4"/>
  <c r="J1391" i="4"/>
  <c r="K1391" i="4"/>
  <c r="L1391" i="4"/>
  <c r="M1391" i="4"/>
  <c r="AN1391" i="4"/>
  <c r="AX1391" i="4"/>
  <c r="C1392" i="4"/>
  <c r="D1392" i="4"/>
  <c r="E1392" i="4"/>
  <c r="F1392" i="4"/>
  <c r="G1392" i="4"/>
  <c r="H1392" i="4"/>
  <c r="J1392" i="4"/>
  <c r="K1392" i="4"/>
  <c r="L1392" i="4"/>
  <c r="M1392" i="4"/>
  <c r="AN1392" i="4"/>
  <c r="AX1392" i="4"/>
  <c r="C1393" i="4"/>
  <c r="D1393" i="4"/>
  <c r="E1393" i="4"/>
  <c r="F1393" i="4"/>
  <c r="G1393" i="4"/>
  <c r="H1393" i="4"/>
  <c r="J1393" i="4"/>
  <c r="K1393" i="4"/>
  <c r="L1393" i="4"/>
  <c r="M1393" i="4"/>
  <c r="AN1393" i="4"/>
  <c r="AX1393" i="4"/>
  <c r="C1394" i="4"/>
  <c r="D1394" i="4"/>
  <c r="E1394" i="4"/>
  <c r="F1394" i="4"/>
  <c r="G1394" i="4"/>
  <c r="H1394" i="4"/>
  <c r="J1394" i="4"/>
  <c r="K1394" i="4"/>
  <c r="L1394" i="4"/>
  <c r="M1394" i="4"/>
  <c r="AN1394" i="4"/>
  <c r="AX1394" i="4"/>
  <c r="C1395" i="4"/>
  <c r="D1395" i="4"/>
  <c r="E1395" i="4"/>
  <c r="F1395" i="4"/>
  <c r="G1395" i="4"/>
  <c r="H1395" i="4"/>
  <c r="J1395" i="4"/>
  <c r="K1395" i="4"/>
  <c r="L1395" i="4"/>
  <c r="M1395" i="4"/>
  <c r="AN1395" i="4"/>
  <c r="AX1395" i="4"/>
  <c r="C1396" i="4"/>
  <c r="D1396" i="4"/>
  <c r="E1396" i="4"/>
  <c r="F1396" i="4"/>
  <c r="G1396" i="4"/>
  <c r="H1396" i="4"/>
  <c r="J1396" i="4"/>
  <c r="K1396" i="4"/>
  <c r="L1396" i="4"/>
  <c r="M1396" i="4"/>
  <c r="AN1396" i="4"/>
  <c r="AX1396" i="4"/>
  <c r="C1397" i="4"/>
  <c r="D1397" i="4"/>
  <c r="E1397" i="4"/>
  <c r="F1397" i="4"/>
  <c r="G1397" i="4"/>
  <c r="H1397" i="4"/>
  <c r="J1397" i="4"/>
  <c r="K1397" i="4"/>
  <c r="L1397" i="4"/>
  <c r="M1397" i="4"/>
  <c r="AN1397" i="4"/>
  <c r="AX1397" i="4"/>
  <c r="C1398" i="4"/>
  <c r="D1398" i="4"/>
  <c r="E1398" i="4"/>
  <c r="F1398" i="4"/>
  <c r="G1398" i="4"/>
  <c r="H1398" i="4"/>
  <c r="J1398" i="4"/>
  <c r="K1398" i="4"/>
  <c r="L1398" i="4"/>
  <c r="M1398" i="4"/>
  <c r="AN1398" i="4"/>
  <c r="AX1398" i="4"/>
  <c r="C1399" i="4"/>
  <c r="D1399" i="4"/>
  <c r="E1399" i="4"/>
  <c r="F1399" i="4"/>
  <c r="G1399" i="4"/>
  <c r="H1399" i="4"/>
  <c r="J1399" i="4"/>
  <c r="K1399" i="4"/>
  <c r="L1399" i="4"/>
  <c r="M1399" i="4"/>
  <c r="AN1399" i="4"/>
  <c r="AX1399" i="4"/>
  <c r="C1400" i="4"/>
  <c r="D1400" i="4"/>
  <c r="E1400" i="4"/>
  <c r="F1400" i="4"/>
  <c r="G1400" i="4"/>
  <c r="H1400" i="4"/>
  <c r="J1400" i="4"/>
  <c r="K1400" i="4"/>
  <c r="L1400" i="4"/>
  <c r="M1400" i="4"/>
  <c r="AN1400" i="4"/>
  <c r="AX1400" i="4"/>
  <c r="C1401" i="4"/>
  <c r="D1401" i="4"/>
  <c r="E1401" i="4"/>
  <c r="F1401" i="4"/>
  <c r="G1401" i="4"/>
  <c r="H1401" i="4"/>
  <c r="J1401" i="4"/>
  <c r="K1401" i="4"/>
  <c r="L1401" i="4"/>
  <c r="M1401" i="4"/>
  <c r="AN1401" i="4"/>
  <c r="AX1401" i="4"/>
  <c r="C1402" i="4"/>
  <c r="D1402" i="4"/>
  <c r="E1402" i="4"/>
  <c r="F1402" i="4"/>
  <c r="G1402" i="4"/>
  <c r="H1402" i="4"/>
  <c r="J1402" i="4"/>
  <c r="K1402" i="4"/>
  <c r="L1402" i="4"/>
  <c r="M1402" i="4"/>
  <c r="AN1402" i="4"/>
  <c r="AX1402" i="4"/>
  <c r="C1403" i="4"/>
  <c r="D1403" i="4"/>
  <c r="E1403" i="4"/>
  <c r="F1403" i="4"/>
  <c r="G1403" i="4"/>
  <c r="H1403" i="4"/>
  <c r="J1403" i="4"/>
  <c r="K1403" i="4"/>
  <c r="L1403" i="4"/>
  <c r="M1403" i="4"/>
  <c r="AN1403" i="4"/>
  <c r="AX1403" i="4"/>
  <c r="C1404" i="4"/>
  <c r="D1404" i="4"/>
  <c r="E1404" i="4"/>
  <c r="F1404" i="4"/>
  <c r="G1404" i="4"/>
  <c r="H1404" i="4"/>
  <c r="J1404" i="4"/>
  <c r="K1404" i="4"/>
  <c r="L1404" i="4"/>
  <c r="M1404" i="4"/>
  <c r="AN1404" i="4"/>
  <c r="AX1404" i="4"/>
  <c r="C1405" i="4"/>
  <c r="D1405" i="4"/>
  <c r="E1405" i="4"/>
  <c r="F1405" i="4"/>
  <c r="G1405" i="4"/>
  <c r="H1405" i="4"/>
  <c r="J1405" i="4"/>
  <c r="K1405" i="4"/>
  <c r="L1405" i="4"/>
  <c r="M1405" i="4"/>
  <c r="AN1405" i="4"/>
  <c r="AX1405" i="4"/>
  <c r="C1406" i="4"/>
  <c r="D1406" i="4"/>
  <c r="E1406" i="4"/>
  <c r="F1406" i="4"/>
  <c r="G1406" i="4"/>
  <c r="H1406" i="4"/>
  <c r="J1406" i="4"/>
  <c r="K1406" i="4"/>
  <c r="L1406" i="4"/>
  <c r="M1406" i="4"/>
  <c r="AN1406" i="4"/>
  <c r="AX1406" i="4"/>
  <c r="C1407" i="4"/>
  <c r="D1407" i="4"/>
  <c r="E1407" i="4"/>
  <c r="F1407" i="4"/>
  <c r="G1407" i="4"/>
  <c r="H1407" i="4"/>
  <c r="J1407" i="4"/>
  <c r="K1407" i="4"/>
  <c r="L1407" i="4"/>
  <c r="M1407" i="4"/>
  <c r="AN1407" i="4"/>
  <c r="AX1407" i="4"/>
  <c r="C1408" i="4"/>
  <c r="D1408" i="4"/>
  <c r="E1408" i="4"/>
  <c r="F1408" i="4"/>
  <c r="G1408" i="4"/>
  <c r="H1408" i="4"/>
  <c r="J1408" i="4"/>
  <c r="K1408" i="4"/>
  <c r="L1408" i="4"/>
  <c r="M1408" i="4"/>
  <c r="AN1408" i="4"/>
  <c r="AX1408" i="4"/>
  <c r="C1409" i="4"/>
  <c r="D1409" i="4"/>
  <c r="E1409" i="4"/>
  <c r="F1409" i="4"/>
  <c r="G1409" i="4"/>
  <c r="H1409" i="4"/>
  <c r="J1409" i="4"/>
  <c r="K1409" i="4"/>
  <c r="L1409" i="4"/>
  <c r="M1409" i="4"/>
  <c r="AN1409" i="4"/>
  <c r="AX1409" i="4"/>
  <c r="C1410" i="4"/>
  <c r="D1410" i="4"/>
  <c r="E1410" i="4"/>
  <c r="F1410" i="4"/>
  <c r="G1410" i="4"/>
  <c r="H1410" i="4"/>
  <c r="J1410" i="4"/>
  <c r="K1410" i="4"/>
  <c r="L1410" i="4"/>
  <c r="M1410" i="4"/>
  <c r="AN1410" i="4"/>
  <c r="AX1410" i="4"/>
  <c r="C1411" i="4"/>
  <c r="D1411" i="4"/>
  <c r="E1411" i="4"/>
  <c r="F1411" i="4"/>
  <c r="G1411" i="4"/>
  <c r="H1411" i="4"/>
  <c r="J1411" i="4"/>
  <c r="K1411" i="4"/>
  <c r="L1411" i="4"/>
  <c r="M1411" i="4"/>
  <c r="AN1411" i="4"/>
  <c r="AX1411" i="4"/>
  <c r="C1412" i="4"/>
  <c r="D1412" i="4"/>
  <c r="E1412" i="4"/>
  <c r="F1412" i="4"/>
  <c r="G1412" i="4"/>
  <c r="H1412" i="4"/>
  <c r="J1412" i="4"/>
  <c r="K1412" i="4"/>
  <c r="L1412" i="4"/>
  <c r="M1412" i="4"/>
  <c r="AN1412" i="4"/>
  <c r="AX1412" i="4"/>
  <c r="C1413" i="4"/>
  <c r="D1413" i="4"/>
  <c r="E1413" i="4"/>
  <c r="F1413" i="4"/>
  <c r="G1413" i="4"/>
  <c r="H1413" i="4"/>
  <c r="J1413" i="4"/>
  <c r="K1413" i="4"/>
  <c r="L1413" i="4"/>
  <c r="M1413" i="4"/>
  <c r="AN1413" i="4"/>
  <c r="AX1413" i="4"/>
  <c r="C1414" i="4"/>
  <c r="D1414" i="4"/>
  <c r="E1414" i="4"/>
  <c r="F1414" i="4"/>
  <c r="G1414" i="4"/>
  <c r="H1414" i="4"/>
  <c r="J1414" i="4"/>
  <c r="K1414" i="4"/>
  <c r="L1414" i="4"/>
  <c r="M1414" i="4"/>
  <c r="AN1414" i="4"/>
  <c r="AX1414" i="4"/>
  <c r="C1415" i="4"/>
  <c r="D1415" i="4"/>
  <c r="E1415" i="4"/>
  <c r="F1415" i="4"/>
  <c r="G1415" i="4"/>
  <c r="H1415" i="4"/>
  <c r="J1415" i="4"/>
  <c r="K1415" i="4"/>
  <c r="L1415" i="4"/>
  <c r="M1415" i="4"/>
  <c r="AN1415" i="4"/>
  <c r="AX1415" i="4"/>
  <c r="C1416" i="4"/>
  <c r="D1416" i="4"/>
  <c r="E1416" i="4"/>
  <c r="F1416" i="4"/>
  <c r="G1416" i="4"/>
  <c r="H1416" i="4"/>
  <c r="J1416" i="4"/>
  <c r="K1416" i="4"/>
  <c r="L1416" i="4"/>
  <c r="M1416" i="4"/>
  <c r="AN1416" i="4"/>
  <c r="AX1416" i="4"/>
  <c r="C1417" i="4"/>
  <c r="D1417" i="4"/>
  <c r="E1417" i="4"/>
  <c r="F1417" i="4"/>
  <c r="G1417" i="4"/>
  <c r="H1417" i="4"/>
  <c r="J1417" i="4"/>
  <c r="K1417" i="4"/>
  <c r="L1417" i="4"/>
  <c r="M1417" i="4"/>
  <c r="AN1417" i="4"/>
  <c r="AX1417" i="4"/>
  <c r="C1418" i="4"/>
  <c r="D1418" i="4"/>
  <c r="E1418" i="4"/>
  <c r="F1418" i="4"/>
  <c r="G1418" i="4"/>
  <c r="H1418" i="4"/>
  <c r="J1418" i="4"/>
  <c r="K1418" i="4"/>
  <c r="L1418" i="4"/>
  <c r="M1418" i="4"/>
  <c r="AN1418" i="4"/>
  <c r="AX1418" i="4"/>
  <c r="C1419" i="4"/>
  <c r="D1419" i="4"/>
  <c r="E1419" i="4"/>
  <c r="F1419" i="4"/>
  <c r="G1419" i="4"/>
  <c r="H1419" i="4"/>
  <c r="J1419" i="4"/>
  <c r="K1419" i="4"/>
  <c r="L1419" i="4"/>
  <c r="M1419" i="4"/>
  <c r="AN1419" i="4"/>
  <c r="AX1419" i="4"/>
  <c r="C1420" i="4"/>
  <c r="D1420" i="4"/>
  <c r="E1420" i="4"/>
  <c r="F1420" i="4"/>
  <c r="G1420" i="4"/>
  <c r="H1420" i="4"/>
  <c r="J1420" i="4"/>
  <c r="K1420" i="4"/>
  <c r="L1420" i="4"/>
  <c r="M1420" i="4"/>
  <c r="AN1420" i="4"/>
  <c r="AX1420" i="4"/>
  <c r="C1421" i="4"/>
  <c r="D1421" i="4"/>
  <c r="E1421" i="4"/>
  <c r="F1421" i="4"/>
  <c r="G1421" i="4"/>
  <c r="H1421" i="4"/>
  <c r="J1421" i="4"/>
  <c r="K1421" i="4"/>
  <c r="L1421" i="4"/>
  <c r="M1421" i="4"/>
  <c r="AN1421" i="4"/>
  <c r="AX1421" i="4"/>
  <c r="C1422" i="4"/>
  <c r="D1422" i="4"/>
  <c r="E1422" i="4"/>
  <c r="F1422" i="4"/>
  <c r="G1422" i="4"/>
  <c r="H1422" i="4"/>
  <c r="J1422" i="4"/>
  <c r="K1422" i="4"/>
  <c r="L1422" i="4"/>
  <c r="M1422" i="4"/>
  <c r="AN1422" i="4"/>
  <c r="AX1422" i="4"/>
  <c r="C1423" i="4"/>
  <c r="D1423" i="4"/>
  <c r="E1423" i="4"/>
  <c r="F1423" i="4"/>
  <c r="G1423" i="4"/>
  <c r="H1423" i="4"/>
  <c r="J1423" i="4"/>
  <c r="K1423" i="4"/>
  <c r="L1423" i="4"/>
  <c r="M1423" i="4"/>
  <c r="AN1423" i="4"/>
  <c r="AX1423" i="4"/>
  <c r="C1424" i="4"/>
  <c r="D1424" i="4"/>
  <c r="E1424" i="4"/>
  <c r="F1424" i="4"/>
  <c r="G1424" i="4"/>
  <c r="H1424" i="4"/>
  <c r="J1424" i="4"/>
  <c r="K1424" i="4"/>
  <c r="L1424" i="4"/>
  <c r="M1424" i="4"/>
  <c r="AN1424" i="4"/>
  <c r="AX1424" i="4"/>
  <c r="C1425" i="4"/>
  <c r="D1425" i="4"/>
  <c r="E1425" i="4"/>
  <c r="F1425" i="4"/>
  <c r="G1425" i="4"/>
  <c r="H1425" i="4"/>
  <c r="J1425" i="4"/>
  <c r="K1425" i="4"/>
  <c r="L1425" i="4"/>
  <c r="M1425" i="4"/>
  <c r="AN1425" i="4"/>
  <c r="AX1425" i="4"/>
  <c r="C1426" i="4"/>
  <c r="D1426" i="4"/>
  <c r="E1426" i="4"/>
  <c r="F1426" i="4"/>
  <c r="G1426" i="4"/>
  <c r="H1426" i="4"/>
  <c r="J1426" i="4"/>
  <c r="K1426" i="4"/>
  <c r="L1426" i="4"/>
  <c r="M1426" i="4"/>
  <c r="AN1426" i="4"/>
  <c r="AX1426" i="4"/>
  <c r="C1427" i="4"/>
  <c r="D1427" i="4"/>
  <c r="E1427" i="4"/>
  <c r="F1427" i="4"/>
  <c r="G1427" i="4"/>
  <c r="H1427" i="4"/>
  <c r="J1427" i="4"/>
  <c r="K1427" i="4"/>
  <c r="L1427" i="4"/>
  <c r="M1427" i="4"/>
  <c r="AN1427" i="4"/>
  <c r="AX1427" i="4"/>
  <c r="C1428" i="4"/>
  <c r="D1428" i="4"/>
  <c r="E1428" i="4"/>
  <c r="F1428" i="4"/>
  <c r="G1428" i="4"/>
  <c r="H1428" i="4"/>
  <c r="J1428" i="4"/>
  <c r="K1428" i="4"/>
  <c r="L1428" i="4"/>
  <c r="M1428" i="4"/>
  <c r="AN1428" i="4"/>
  <c r="AX1428" i="4"/>
  <c r="C1429" i="4"/>
  <c r="D1429" i="4"/>
  <c r="E1429" i="4"/>
  <c r="F1429" i="4"/>
  <c r="G1429" i="4"/>
  <c r="H1429" i="4"/>
  <c r="J1429" i="4"/>
  <c r="K1429" i="4"/>
  <c r="L1429" i="4"/>
  <c r="M1429" i="4"/>
  <c r="AN1429" i="4"/>
  <c r="AX1429" i="4"/>
  <c r="C1430" i="4"/>
  <c r="D1430" i="4"/>
  <c r="E1430" i="4"/>
  <c r="F1430" i="4"/>
  <c r="G1430" i="4"/>
  <c r="H1430" i="4"/>
  <c r="J1430" i="4"/>
  <c r="K1430" i="4"/>
  <c r="L1430" i="4"/>
  <c r="M1430" i="4"/>
  <c r="AN1430" i="4"/>
  <c r="AX1430" i="4"/>
  <c r="C1431" i="4"/>
  <c r="D1431" i="4"/>
  <c r="E1431" i="4"/>
  <c r="F1431" i="4"/>
  <c r="G1431" i="4"/>
  <c r="H1431" i="4"/>
  <c r="J1431" i="4"/>
  <c r="K1431" i="4"/>
  <c r="L1431" i="4"/>
  <c r="M1431" i="4"/>
  <c r="AN1431" i="4"/>
  <c r="AX1431" i="4"/>
  <c r="C1432" i="4"/>
  <c r="D1432" i="4"/>
  <c r="E1432" i="4"/>
  <c r="F1432" i="4"/>
  <c r="G1432" i="4"/>
  <c r="H1432" i="4"/>
  <c r="J1432" i="4"/>
  <c r="K1432" i="4"/>
  <c r="L1432" i="4"/>
  <c r="M1432" i="4"/>
  <c r="AN1432" i="4"/>
  <c r="AX1432" i="4"/>
  <c r="C1433" i="4"/>
  <c r="D1433" i="4"/>
  <c r="E1433" i="4"/>
  <c r="F1433" i="4"/>
  <c r="G1433" i="4"/>
  <c r="H1433" i="4"/>
  <c r="J1433" i="4"/>
  <c r="K1433" i="4"/>
  <c r="L1433" i="4"/>
  <c r="M1433" i="4"/>
  <c r="AN1433" i="4"/>
  <c r="AX1433" i="4"/>
  <c r="C1434" i="4"/>
  <c r="D1434" i="4"/>
  <c r="E1434" i="4"/>
  <c r="F1434" i="4"/>
  <c r="G1434" i="4"/>
  <c r="H1434" i="4"/>
  <c r="J1434" i="4"/>
  <c r="K1434" i="4"/>
  <c r="L1434" i="4"/>
  <c r="M1434" i="4"/>
  <c r="AN1434" i="4"/>
  <c r="AX1434" i="4"/>
  <c r="C1435" i="4"/>
  <c r="D1435" i="4"/>
  <c r="E1435" i="4"/>
  <c r="F1435" i="4"/>
  <c r="G1435" i="4"/>
  <c r="H1435" i="4"/>
  <c r="J1435" i="4"/>
  <c r="K1435" i="4"/>
  <c r="L1435" i="4"/>
  <c r="M1435" i="4"/>
  <c r="AN1435" i="4"/>
  <c r="AX1435" i="4"/>
  <c r="C1436" i="4"/>
  <c r="D1436" i="4"/>
  <c r="E1436" i="4"/>
  <c r="F1436" i="4"/>
  <c r="G1436" i="4"/>
  <c r="H1436" i="4"/>
  <c r="J1436" i="4"/>
  <c r="K1436" i="4"/>
  <c r="L1436" i="4"/>
  <c r="M1436" i="4"/>
  <c r="AN1436" i="4"/>
  <c r="AX1436" i="4"/>
  <c r="C1437" i="4"/>
  <c r="D1437" i="4"/>
  <c r="E1437" i="4"/>
  <c r="F1437" i="4"/>
  <c r="G1437" i="4"/>
  <c r="H1437" i="4"/>
  <c r="J1437" i="4"/>
  <c r="K1437" i="4"/>
  <c r="L1437" i="4"/>
  <c r="M1437" i="4"/>
  <c r="AN1437" i="4"/>
  <c r="AX1437" i="4"/>
  <c r="C1438" i="4"/>
  <c r="D1438" i="4"/>
  <c r="E1438" i="4"/>
  <c r="F1438" i="4"/>
  <c r="G1438" i="4"/>
  <c r="H1438" i="4"/>
  <c r="J1438" i="4"/>
  <c r="K1438" i="4"/>
  <c r="L1438" i="4"/>
  <c r="M1438" i="4"/>
  <c r="AN1438" i="4"/>
  <c r="AX1438" i="4"/>
  <c r="C1439" i="4"/>
  <c r="D1439" i="4"/>
  <c r="E1439" i="4"/>
  <c r="F1439" i="4"/>
  <c r="G1439" i="4"/>
  <c r="H1439" i="4"/>
  <c r="J1439" i="4"/>
  <c r="K1439" i="4"/>
  <c r="L1439" i="4"/>
  <c r="M1439" i="4"/>
  <c r="AN1439" i="4"/>
  <c r="AX1439" i="4"/>
  <c r="C1440" i="4"/>
  <c r="D1440" i="4"/>
  <c r="E1440" i="4"/>
  <c r="F1440" i="4"/>
  <c r="G1440" i="4"/>
  <c r="H1440" i="4"/>
  <c r="J1440" i="4"/>
  <c r="K1440" i="4"/>
  <c r="L1440" i="4"/>
  <c r="M1440" i="4"/>
  <c r="AN1440" i="4"/>
  <c r="AX1440" i="4"/>
  <c r="C1441" i="4"/>
  <c r="D1441" i="4"/>
  <c r="E1441" i="4"/>
  <c r="F1441" i="4"/>
  <c r="G1441" i="4"/>
  <c r="H1441" i="4"/>
  <c r="J1441" i="4"/>
  <c r="K1441" i="4"/>
  <c r="L1441" i="4"/>
  <c r="M1441" i="4"/>
  <c r="AN1441" i="4"/>
  <c r="AX1441" i="4"/>
  <c r="C1442" i="4"/>
  <c r="D1442" i="4"/>
  <c r="E1442" i="4"/>
  <c r="F1442" i="4"/>
  <c r="G1442" i="4"/>
  <c r="H1442" i="4"/>
  <c r="J1442" i="4"/>
  <c r="K1442" i="4"/>
  <c r="L1442" i="4"/>
  <c r="M1442" i="4"/>
  <c r="AN1442" i="4"/>
  <c r="AX1442" i="4"/>
  <c r="C1443" i="4"/>
  <c r="D1443" i="4"/>
  <c r="E1443" i="4"/>
  <c r="F1443" i="4"/>
  <c r="G1443" i="4"/>
  <c r="H1443" i="4"/>
  <c r="J1443" i="4"/>
  <c r="K1443" i="4"/>
  <c r="L1443" i="4"/>
  <c r="M1443" i="4"/>
  <c r="AN1443" i="4"/>
  <c r="AX1443" i="4"/>
  <c r="C1444" i="4"/>
  <c r="D1444" i="4"/>
  <c r="E1444" i="4"/>
  <c r="F1444" i="4"/>
  <c r="G1444" i="4"/>
  <c r="H1444" i="4"/>
  <c r="J1444" i="4"/>
  <c r="K1444" i="4"/>
  <c r="L1444" i="4"/>
  <c r="M1444" i="4"/>
  <c r="AN1444" i="4"/>
  <c r="AX1444" i="4"/>
  <c r="C1445" i="4"/>
  <c r="D1445" i="4"/>
  <c r="E1445" i="4"/>
  <c r="F1445" i="4"/>
  <c r="G1445" i="4"/>
  <c r="H1445" i="4"/>
  <c r="J1445" i="4"/>
  <c r="K1445" i="4"/>
  <c r="L1445" i="4"/>
  <c r="M1445" i="4"/>
  <c r="AN1445" i="4"/>
  <c r="AX1445" i="4"/>
  <c r="C1446" i="4"/>
  <c r="D1446" i="4"/>
  <c r="E1446" i="4"/>
  <c r="F1446" i="4"/>
  <c r="G1446" i="4"/>
  <c r="H1446" i="4"/>
  <c r="J1446" i="4"/>
  <c r="K1446" i="4"/>
  <c r="L1446" i="4"/>
  <c r="M1446" i="4"/>
  <c r="AN1446" i="4"/>
  <c r="AX1446" i="4"/>
  <c r="C1447" i="4"/>
  <c r="D1447" i="4"/>
  <c r="E1447" i="4"/>
  <c r="F1447" i="4"/>
  <c r="G1447" i="4"/>
  <c r="H1447" i="4"/>
  <c r="J1447" i="4"/>
  <c r="K1447" i="4"/>
  <c r="L1447" i="4"/>
  <c r="M1447" i="4"/>
  <c r="AN1447" i="4"/>
  <c r="AX1447" i="4"/>
  <c r="C1448" i="4"/>
  <c r="D1448" i="4"/>
  <c r="E1448" i="4"/>
  <c r="F1448" i="4"/>
  <c r="G1448" i="4"/>
  <c r="H1448" i="4"/>
  <c r="J1448" i="4"/>
  <c r="K1448" i="4"/>
  <c r="L1448" i="4"/>
  <c r="M1448" i="4"/>
  <c r="AN1448" i="4"/>
  <c r="AX1448" i="4"/>
  <c r="C1449" i="4"/>
  <c r="D1449" i="4"/>
  <c r="E1449" i="4"/>
  <c r="F1449" i="4"/>
  <c r="G1449" i="4"/>
  <c r="H1449" i="4"/>
  <c r="J1449" i="4"/>
  <c r="K1449" i="4"/>
  <c r="L1449" i="4"/>
  <c r="M1449" i="4"/>
  <c r="AN1449" i="4"/>
  <c r="AX1449" i="4"/>
  <c r="C1450" i="4"/>
  <c r="D1450" i="4"/>
  <c r="E1450" i="4"/>
  <c r="F1450" i="4"/>
  <c r="G1450" i="4"/>
  <c r="H1450" i="4"/>
  <c r="J1450" i="4"/>
  <c r="K1450" i="4"/>
  <c r="L1450" i="4"/>
  <c r="M1450" i="4"/>
  <c r="AN1450" i="4"/>
  <c r="AX1450" i="4"/>
  <c r="C1451" i="4"/>
  <c r="D1451" i="4"/>
  <c r="E1451" i="4"/>
  <c r="F1451" i="4"/>
  <c r="G1451" i="4"/>
  <c r="H1451" i="4"/>
  <c r="J1451" i="4"/>
  <c r="K1451" i="4"/>
  <c r="L1451" i="4"/>
  <c r="M1451" i="4"/>
  <c r="AN1451" i="4"/>
  <c r="AX1451" i="4"/>
  <c r="C1452" i="4"/>
  <c r="D1452" i="4"/>
  <c r="E1452" i="4"/>
  <c r="F1452" i="4"/>
  <c r="G1452" i="4"/>
  <c r="H1452" i="4"/>
  <c r="J1452" i="4"/>
  <c r="K1452" i="4"/>
  <c r="L1452" i="4"/>
  <c r="M1452" i="4"/>
  <c r="AN1452" i="4"/>
  <c r="AX1452" i="4"/>
  <c r="C1453" i="4"/>
  <c r="D1453" i="4"/>
  <c r="E1453" i="4"/>
  <c r="F1453" i="4"/>
  <c r="G1453" i="4"/>
  <c r="H1453" i="4"/>
  <c r="J1453" i="4"/>
  <c r="K1453" i="4"/>
  <c r="L1453" i="4"/>
  <c r="M1453" i="4"/>
  <c r="AN1453" i="4"/>
  <c r="AX1453" i="4"/>
  <c r="C1454" i="4"/>
  <c r="D1454" i="4"/>
  <c r="E1454" i="4"/>
  <c r="F1454" i="4"/>
  <c r="G1454" i="4"/>
  <c r="H1454" i="4"/>
  <c r="J1454" i="4"/>
  <c r="K1454" i="4"/>
  <c r="L1454" i="4"/>
  <c r="M1454" i="4"/>
  <c r="AN1454" i="4"/>
  <c r="AX1454" i="4"/>
  <c r="C1455" i="4"/>
  <c r="D1455" i="4"/>
  <c r="E1455" i="4"/>
  <c r="F1455" i="4"/>
  <c r="G1455" i="4"/>
  <c r="H1455" i="4"/>
  <c r="J1455" i="4"/>
  <c r="K1455" i="4"/>
  <c r="L1455" i="4"/>
  <c r="M1455" i="4"/>
  <c r="AN1455" i="4"/>
  <c r="AX1455" i="4"/>
  <c r="C1456" i="4"/>
  <c r="D1456" i="4"/>
  <c r="E1456" i="4"/>
  <c r="F1456" i="4"/>
  <c r="G1456" i="4"/>
  <c r="H1456" i="4"/>
  <c r="J1456" i="4"/>
  <c r="K1456" i="4"/>
  <c r="L1456" i="4"/>
  <c r="M1456" i="4"/>
  <c r="AN1456" i="4"/>
  <c r="AX1456" i="4"/>
  <c r="C1457" i="4"/>
  <c r="D1457" i="4"/>
  <c r="E1457" i="4"/>
  <c r="F1457" i="4"/>
  <c r="G1457" i="4"/>
  <c r="H1457" i="4"/>
  <c r="J1457" i="4"/>
  <c r="K1457" i="4"/>
  <c r="L1457" i="4"/>
  <c r="M1457" i="4"/>
  <c r="AN1457" i="4"/>
  <c r="AX1457" i="4"/>
  <c r="C1458" i="4"/>
  <c r="D1458" i="4"/>
  <c r="E1458" i="4"/>
  <c r="F1458" i="4"/>
  <c r="G1458" i="4"/>
  <c r="H1458" i="4"/>
  <c r="J1458" i="4"/>
  <c r="K1458" i="4"/>
  <c r="L1458" i="4"/>
  <c r="M1458" i="4"/>
  <c r="AN1458" i="4"/>
  <c r="AX1458" i="4"/>
  <c r="C1459" i="4"/>
  <c r="D1459" i="4"/>
  <c r="E1459" i="4"/>
  <c r="F1459" i="4"/>
  <c r="G1459" i="4"/>
  <c r="H1459" i="4"/>
  <c r="J1459" i="4"/>
  <c r="K1459" i="4"/>
  <c r="L1459" i="4"/>
  <c r="M1459" i="4"/>
  <c r="AN1459" i="4"/>
  <c r="AX1459" i="4"/>
  <c r="C1460" i="4"/>
  <c r="D1460" i="4"/>
  <c r="E1460" i="4"/>
  <c r="F1460" i="4"/>
  <c r="G1460" i="4"/>
  <c r="H1460" i="4"/>
  <c r="J1460" i="4"/>
  <c r="K1460" i="4"/>
  <c r="L1460" i="4"/>
  <c r="M1460" i="4"/>
  <c r="AN1460" i="4"/>
  <c r="AX1460" i="4"/>
  <c r="C1461" i="4"/>
  <c r="D1461" i="4"/>
  <c r="E1461" i="4"/>
  <c r="F1461" i="4"/>
  <c r="G1461" i="4"/>
  <c r="H1461" i="4"/>
  <c r="J1461" i="4"/>
  <c r="K1461" i="4"/>
  <c r="L1461" i="4"/>
  <c r="M1461" i="4"/>
  <c r="AN1461" i="4"/>
  <c r="AX1461" i="4"/>
  <c r="C1462" i="4"/>
  <c r="D1462" i="4"/>
  <c r="E1462" i="4"/>
  <c r="F1462" i="4"/>
  <c r="G1462" i="4"/>
  <c r="H1462" i="4"/>
  <c r="J1462" i="4"/>
  <c r="K1462" i="4"/>
  <c r="L1462" i="4"/>
  <c r="M1462" i="4"/>
  <c r="AN1462" i="4"/>
  <c r="AX1462" i="4"/>
  <c r="C1463" i="4"/>
  <c r="D1463" i="4"/>
  <c r="E1463" i="4"/>
  <c r="F1463" i="4"/>
  <c r="G1463" i="4"/>
  <c r="H1463" i="4"/>
  <c r="J1463" i="4"/>
  <c r="K1463" i="4"/>
  <c r="L1463" i="4"/>
  <c r="M1463" i="4"/>
  <c r="AN1463" i="4"/>
  <c r="AX1463" i="4"/>
  <c r="C1464" i="4"/>
  <c r="D1464" i="4"/>
  <c r="E1464" i="4"/>
  <c r="F1464" i="4"/>
  <c r="G1464" i="4"/>
  <c r="H1464" i="4"/>
  <c r="J1464" i="4"/>
  <c r="K1464" i="4"/>
  <c r="L1464" i="4"/>
  <c r="M1464" i="4"/>
  <c r="AN1464" i="4"/>
  <c r="AX1464" i="4"/>
  <c r="C1465" i="4"/>
  <c r="D1465" i="4"/>
  <c r="E1465" i="4"/>
  <c r="F1465" i="4"/>
  <c r="G1465" i="4"/>
  <c r="H1465" i="4"/>
  <c r="J1465" i="4"/>
  <c r="K1465" i="4"/>
  <c r="L1465" i="4"/>
  <c r="M1465" i="4"/>
  <c r="AN1465" i="4"/>
  <c r="AX1465" i="4"/>
  <c r="C1466" i="4"/>
  <c r="D1466" i="4"/>
  <c r="E1466" i="4"/>
  <c r="F1466" i="4"/>
  <c r="G1466" i="4"/>
  <c r="H1466" i="4"/>
  <c r="J1466" i="4"/>
  <c r="K1466" i="4"/>
  <c r="L1466" i="4"/>
  <c r="M1466" i="4"/>
  <c r="AN1466" i="4"/>
  <c r="AX1466" i="4"/>
  <c r="C1467" i="4"/>
  <c r="D1467" i="4"/>
  <c r="E1467" i="4"/>
  <c r="F1467" i="4"/>
  <c r="G1467" i="4"/>
  <c r="H1467" i="4"/>
  <c r="J1467" i="4"/>
  <c r="K1467" i="4"/>
  <c r="L1467" i="4"/>
  <c r="M1467" i="4"/>
  <c r="AN1467" i="4"/>
  <c r="AX1467" i="4"/>
  <c r="C1468" i="4"/>
  <c r="D1468" i="4"/>
  <c r="E1468" i="4"/>
  <c r="F1468" i="4"/>
  <c r="G1468" i="4"/>
  <c r="H1468" i="4"/>
  <c r="J1468" i="4"/>
  <c r="K1468" i="4"/>
  <c r="L1468" i="4"/>
  <c r="M1468" i="4"/>
  <c r="AN1468" i="4"/>
  <c r="AX1468" i="4"/>
  <c r="C1469" i="4"/>
  <c r="D1469" i="4"/>
  <c r="E1469" i="4"/>
  <c r="F1469" i="4"/>
  <c r="G1469" i="4"/>
  <c r="H1469" i="4"/>
  <c r="J1469" i="4"/>
  <c r="K1469" i="4"/>
  <c r="L1469" i="4"/>
  <c r="M1469" i="4"/>
  <c r="AN1469" i="4"/>
  <c r="AX1469" i="4"/>
  <c r="C1470" i="4"/>
  <c r="D1470" i="4"/>
  <c r="E1470" i="4"/>
  <c r="F1470" i="4"/>
  <c r="G1470" i="4"/>
  <c r="H1470" i="4"/>
  <c r="J1470" i="4"/>
  <c r="K1470" i="4"/>
  <c r="L1470" i="4"/>
  <c r="M1470" i="4"/>
  <c r="AN1470" i="4"/>
  <c r="AX1470" i="4"/>
  <c r="C1471" i="4"/>
  <c r="D1471" i="4"/>
  <c r="E1471" i="4"/>
  <c r="F1471" i="4"/>
  <c r="G1471" i="4"/>
  <c r="H1471" i="4"/>
  <c r="J1471" i="4"/>
  <c r="K1471" i="4"/>
  <c r="L1471" i="4"/>
  <c r="M1471" i="4"/>
  <c r="AN1471" i="4"/>
  <c r="AX1471" i="4"/>
  <c r="C1472" i="4"/>
  <c r="D1472" i="4"/>
  <c r="E1472" i="4"/>
  <c r="F1472" i="4"/>
  <c r="G1472" i="4"/>
  <c r="H1472" i="4"/>
  <c r="J1472" i="4"/>
  <c r="K1472" i="4"/>
  <c r="L1472" i="4"/>
  <c r="M1472" i="4"/>
  <c r="AN1472" i="4"/>
  <c r="AX1472" i="4"/>
  <c r="C1473" i="4"/>
  <c r="D1473" i="4"/>
  <c r="E1473" i="4"/>
  <c r="F1473" i="4"/>
  <c r="G1473" i="4"/>
  <c r="H1473" i="4"/>
  <c r="J1473" i="4"/>
  <c r="K1473" i="4"/>
  <c r="L1473" i="4"/>
  <c r="M1473" i="4"/>
  <c r="AN1473" i="4"/>
  <c r="AX1473" i="4"/>
  <c r="C1474" i="4"/>
  <c r="D1474" i="4"/>
  <c r="E1474" i="4"/>
  <c r="F1474" i="4"/>
  <c r="G1474" i="4"/>
  <c r="H1474" i="4"/>
  <c r="J1474" i="4"/>
  <c r="K1474" i="4"/>
  <c r="L1474" i="4"/>
  <c r="M1474" i="4"/>
  <c r="AN1474" i="4"/>
  <c r="AX1474" i="4"/>
  <c r="C1475" i="4"/>
  <c r="D1475" i="4"/>
  <c r="E1475" i="4"/>
  <c r="F1475" i="4"/>
  <c r="G1475" i="4"/>
  <c r="H1475" i="4"/>
  <c r="J1475" i="4"/>
  <c r="K1475" i="4"/>
  <c r="L1475" i="4"/>
  <c r="M1475" i="4"/>
  <c r="AN1475" i="4"/>
  <c r="AX1475" i="4"/>
  <c r="C1476" i="4"/>
  <c r="D1476" i="4"/>
  <c r="E1476" i="4"/>
  <c r="F1476" i="4"/>
  <c r="G1476" i="4"/>
  <c r="H1476" i="4"/>
  <c r="J1476" i="4"/>
  <c r="K1476" i="4"/>
  <c r="L1476" i="4"/>
  <c r="M1476" i="4"/>
  <c r="AN1476" i="4"/>
  <c r="AX1476" i="4"/>
  <c r="C1477" i="4"/>
  <c r="D1477" i="4"/>
  <c r="E1477" i="4"/>
  <c r="F1477" i="4"/>
  <c r="G1477" i="4"/>
  <c r="H1477" i="4"/>
  <c r="J1477" i="4"/>
  <c r="K1477" i="4"/>
  <c r="L1477" i="4"/>
  <c r="M1477" i="4"/>
  <c r="AN1477" i="4"/>
  <c r="AX1477" i="4"/>
  <c r="C1478" i="4"/>
  <c r="D1478" i="4"/>
  <c r="E1478" i="4"/>
  <c r="F1478" i="4"/>
  <c r="G1478" i="4"/>
  <c r="H1478" i="4"/>
  <c r="J1478" i="4"/>
  <c r="K1478" i="4"/>
  <c r="L1478" i="4"/>
  <c r="M1478" i="4"/>
  <c r="AN1478" i="4"/>
  <c r="AX1478" i="4"/>
  <c r="C1479" i="4"/>
  <c r="D1479" i="4"/>
  <c r="E1479" i="4"/>
  <c r="F1479" i="4"/>
  <c r="G1479" i="4"/>
  <c r="H1479" i="4"/>
  <c r="J1479" i="4"/>
  <c r="K1479" i="4"/>
  <c r="L1479" i="4"/>
  <c r="M1479" i="4"/>
  <c r="AN1479" i="4"/>
  <c r="AX1479" i="4"/>
  <c r="C1480" i="4"/>
  <c r="D1480" i="4"/>
  <c r="E1480" i="4"/>
  <c r="F1480" i="4"/>
  <c r="G1480" i="4"/>
  <c r="H1480" i="4"/>
  <c r="J1480" i="4"/>
  <c r="K1480" i="4"/>
  <c r="L1480" i="4"/>
  <c r="M1480" i="4"/>
  <c r="AN1480" i="4"/>
  <c r="AX1480" i="4"/>
  <c r="C1481" i="4"/>
  <c r="D1481" i="4"/>
  <c r="E1481" i="4"/>
  <c r="F1481" i="4"/>
  <c r="G1481" i="4"/>
  <c r="H1481" i="4"/>
  <c r="J1481" i="4"/>
  <c r="K1481" i="4"/>
  <c r="L1481" i="4"/>
  <c r="M1481" i="4"/>
  <c r="AN1481" i="4"/>
  <c r="AX1481" i="4"/>
  <c r="C1482" i="4"/>
  <c r="D1482" i="4"/>
  <c r="E1482" i="4"/>
  <c r="F1482" i="4"/>
  <c r="G1482" i="4"/>
  <c r="H1482" i="4"/>
  <c r="J1482" i="4"/>
  <c r="K1482" i="4"/>
  <c r="L1482" i="4"/>
  <c r="M1482" i="4"/>
  <c r="AN1482" i="4"/>
  <c r="AX1482" i="4"/>
  <c r="C1483" i="4"/>
  <c r="D1483" i="4"/>
  <c r="E1483" i="4"/>
  <c r="F1483" i="4"/>
  <c r="G1483" i="4"/>
  <c r="H1483" i="4"/>
  <c r="J1483" i="4"/>
  <c r="K1483" i="4"/>
  <c r="L1483" i="4"/>
  <c r="M1483" i="4"/>
  <c r="AN1483" i="4"/>
  <c r="AX1483" i="4"/>
  <c r="C1484" i="4"/>
  <c r="D1484" i="4"/>
  <c r="E1484" i="4"/>
  <c r="F1484" i="4"/>
  <c r="G1484" i="4"/>
  <c r="H1484" i="4"/>
  <c r="J1484" i="4"/>
  <c r="K1484" i="4"/>
  <c r="L1484" i="4"/>
  <c r="M1484" i="4"/>
  <c r="AN1484" i="4"/>
  <c r="AX1484" i="4"/>
  <c r="C1485" i="4"/>
  <c r="D1485" i="4"/>
  <c r="E1485" i="4"/>
  <c r="F1485" i="4"/>
  <c r="G1485" i="4"/>
  <c r="H1485" i="4"/>
  <c r="J1485" i="4"/>
  <c r="K1485" i="4"/>
  <c r="L1485" i="4"/>
  <c r="M1485" i="4"/>
  <c r="AN1485" i="4"/>
  <c r="AX1485" i="4"/>
  <c r="C1486" i="4"/>
  <c r="D1486" i="4"/>
  <c r="E1486" i="4"/>
  <c r="F1486" i="4"/>
  <c r="G1486" i="4"/>
  <c r="H1486" i="4"/>
  <c r="J1486" i="4"/>
  <c r="K1486" i="4"/>
  <c r="L1486" i="4"/>
  <c r="M1486" i="4"/>
  <c r="AN1486" i="4"/>
  <c r="AX1486" i="4"/>
  <c r="C1487" i="4"/>
  <c r="D1487" i="4"/>
  <c r="E1487" i="4"/>
  <c r="F1487" i="4"/>
  <c r="G1487" i="4"/>
  <c r="H1487" i="4"/>
  <c r="J1487" i="4"/>
  <c r="K1487" i="4"/>
  <c r="L1487" i="4"/>
  <c r="M1487" i="4"/>
  <c r="AN1487" i="4"/>
  <c r="AX1487" i="4"/>
  <c r="C1488" i="4"/>
  <c r="D1488" i="4"/>
  <c r="E1488" i="4"/>
  <c r="F1488" i="4"/>
  <c r="G1488" i="4"/>
  <c r="H1488" i="4"/>
  <c r="J1488" i="4"/>
  <c r="K1488" i="4"/>
  <c r="L1488" i="4"/>
  <c r="M1488" i="4"/>
  <c r="AN1488" i="4"/>
  <c r="AX1488" i="4"/>
  <c r="C1489" i="4"/>
  <c r="D1489" i="4"/>
  <c r="E1489" i="4"/>
  <c r="F1489" i="4"/>
  <c r="G1489" i="4"/>
  <c r="H1489" i="4"/>
  <c r="J1489" i="4"/>
  <c r="K1489" i="4"/>
  <c r="L1489" i="4"/>
  <c r="M1489" i="4"/>
  <c r="AN1489" i="4"/>
  <c r="AX1489" i="4"/>
  <c r="C1490" i="4"/>
  <c r="D1490" i="4"/>
  <c r="E1490" i="4"/>
  <c r="F1490" i="4"/>
  <c r="G1490" i="4"/>
  <c r="H1490" i="4"/>
  <c r="J1490" i="4"/>
  <c r="K1490" i="4"/>
  <c r="L1490" i="4"/>
  <c r="M1490" i="4"/>
  <c r="AN1490" i="4"/>
  <c r="AX1490" i="4"/>
  <c r="C1491" i="4"/>
  <c r="D1491" i="4"/>
  <c r="E1491" i="4"/>
  <c r="F1491" i="4"/>
  <c r="G1491" i="4"/>
  <c r="H1491" i="4"/>
  <c r="J1491" i="4"/>
  <c r="K1491" i="4"/>
  <c r="L1491" i="4"/>
  <c r="M1491" i="4"/>
  <c r="AN1491" i="4"/>
  <c r="AX1491" i="4"/>
  <c r="C1492" i="4"/>
  <c r="D1492" i="4"/>
  <c r="E1492" i="4"/>
  <c r="F1492" i="4"/>
  <c r="G1492" i="4"/>
  <c r="H1492" i="4"/>
  <c r="J1492" i="4"/>
  <c r="K1492" i="4"/>
  <c r="L1492" i="4"/>
  <c r="M1492" i="4"/>
  <c r="AN1492" i="4"/>
  <c r="AX1492" i="4"/>
  <c r="C1493" i="4"/>
  <c r="D1493" i="4"/>
  <c r="E1493" i="4"/>
  <c r="F1493" i="4"/>
  <c r="G1493" i="4"/>
  <c r="H1493" i="4"/>
  <c r="J1493" i="4"/>
  <c r="K1493" i="4"/>
  <c r="L1493" i="4"/>
  <c r="M1493" i="4"/>
  <c r="AN1493" i="4"/>
  <c r="AX1493" i="4"/>
  <c r="C1494" i="4"/>
  <c r="D1494" i="4"/>
  <c r="E1494" i="4"/>
  <c r="F1494" i="4"/>
  <c r="G1494" i="4"/>
  <c r="H1494" i="4"/>
  <c r="J1494" i="4"/>
  <c r="K1494" i="4"/>
  <c r="L1494" i="4"/>
  <c r="M1494" i="4"/>
  <c r="AN1494" i="4"/>
  <c r="AX1494" i="4"/>
  <c r="C1495" i="4"/>
  <c r="D1495" i="4"/>
  <c r="E1495" i="4"/>
  <c r="F1495" i="4"/>
  <c r="G1495" i="4"/>
  <c r="H1495" i="4"/>
  <c r="J1495" i="4"/>
  <c r="K1495" i="4"/>
  <c r="L1495" i="4"/>
  <c r="M1495" i="4"/>
  <c r="AN1495" i="4"/>
  <c r="AX1495" i="4"/>
  <c r="C1496" i="4"/>
  <c r="D1496" i="4"/>
  <c r="E1496" i="4"/>
  <c r="F1496" i="4"/>
  <c r="G1496" i="4"/>
  <c r="H1496" i="4"/>
  <c r="J1496" i="4"/>
  <c r="K1496" i="4"/>
  <c r="L1496" i="4"/>
  <c r="M1496" i="4"/>
  <c r="AN1496" i="4"/>
  <c r="AX1496" i="4"/>
  <c r="C1497" i="4"/>
  <c r="D1497" i="4"/>
  <c r="E1497" i="4"/>
  <c r="F1497" i="4"/>
  <c r="G1497" i="4"/>
  <c r="H1497" i="4"/>
  <c r="J1497" i="4"/>
  <c r="K1497" i="4"/>
  <c r="L1497" i="4"/>
  <c r="M1497" i="4"/>
  <c r="AN1497" i="4"/>
  <c r="AX1497" i="4"/>
  <c r="C1498" i="4"/>
  <c r="D1498" i="4"/>
  <c r="E1498" i="4"/>
  <c r="F1498" i="4"/>
  <c r="G1498" i="4"/>
  <c r="H1498" i="4"/>
  <c r="J1498" i="4"/>
  <c r="K1498" i="4"/>
  <c r="L1498" i="4"/>
  <c r="M1498" i="4"/>
  <c r="AN1498" i="4"/>
  <c r="AX1498" i="4"/>
  <c r="C1499" i="4"/>
  <c r="D1499" i="4"/>
  <c r="E1499" i="4"/>
  <c r="F1499" i="4"/>
  <c r="G1499" i="4"/>
  <c r="H1499" i="4"/>
  <c r="J1499" i="4"/>
  <c r="K1499" i="4"/>
  <c r="L1499" i="4"/>
  <c r="M1499" i="4"/>
  <c r="AN1499" i="4"/>
  <c r="AX1499" i="4"/>
  <c r="C1500" i="4"/>
  <c r="D1500" i="4"/>
  <c r="E1500" i="4"/>
  <c r="F1500" i="4"/>
  <c r="G1500" i="4"/>
  <c r="H1500" i="4"/>
  <c r="J1500" i="4"/>
  <c r="K1500" i="4"/>
  <c r="L1500" i="4"/>
  <c r="M1500" i="4"/>
  <c r="AN1500" i="4"/>
  <c r="AX1500" i="4"/>
  <c r="C1501" i="4"/>
  <c r="D1501" i="4"/>
  <c r="E1501" i="4"/>
  <c r="F1501" i="4"/>
  <c r="G1501" i="4"/>
  <c r="H1501" i="4"/>
  <c r="J1501" i="4"/>
  <c r="K1501" i="4"/>
  <c r="L1501" i="4"/>
  <c r="M1501" i="4"/>
  <c r="AN1501" i="4"/>
  <c r="AX1501" i="4"/>
  <c r="C1502" i="4"/>
  <c r="D1502" i="4"/>
  <c r="E1502" i="4"/>
  <c r="F1502" i="4"/>
  <c r="G1502" i="4"/>
  <c r="H1502" i="4"/>
  <c r="J1502" i="4"/>
  <c r="K1502" i="4"/>
  <c r="L1502" i="4"/>
  <c r="M1502" i="4"/>
  <c r="AN1502" i="4"/>
  <c r="AX1502" i="4"/>
  <c r="C1503" i="4"/>
  <c r="D1503" i="4"/>
  <c r="E1503" i="4"/>
  <c r="F1503" i="4"/>
  <c r="G1503" i="4"/>
  <c r="H1503" i="4"/>
  <c r="J1503" i="4"/>
  <c r="K1503" i="4"/>
  <c r="L1503" i="4"/>
  <c r="M1503" i="4"/>
  <c r="AN1503" i="4"/>
  <c r="AX1503" i="4"/>
  <c r="C1504" i="4"/>
  <c r="D1504" i="4"/>
  <c r="E1504" i="4"/>
  <c r="F1504" i="4"/>
  <c r="G1504" i="4"/>
  <c r="H1504" i="4"/>
  <c r="J1504" i="4"/>
  <c r="K1504" i="4"/>
  <c r="L1504" i="4"/>
  <c r="M1504" i="4"/>
  <c r="AN1504" i="4"/>
  <c r="AX1504" i="4"/>
  <c r="C1505" i="4"/>
  <c r="D1505" i="4"/>
  <c r="E1505" i="4"/>
  <c r="F1505" i="4"/>
  <c r="G1505" i="4"/>
  <c r="H1505" i="4"/>
  <c r="J1505" i="4"/>
  <c r="K1505" i="4"/>
  <c r="L1505" i="4"/>
  <c r="M1505" i="4"/>
  <c r="AN1505" i="4"/>
  <c r="AX1505" i="4"/>
  <c r="C1506" i="4"/>
  <c r="D1506" i="4"/>
  <c r="E1506" i="4"/>
  <c r="F1506" i="4"/>
  <c r="G1506" i="4"/>
  <c r="H1506" i="4"/>
  <c r="J1506" i="4"/>
  <c r="K1506" i="4"/>
  <c r="L1506" i="4"/>
  <c r="M1506" i="4"/>
  <c r="AN1506" i="4"/>
  <c r="AX1506" i="4"/>
  <c r="C1507" i="4"/>
  <c r="D1507" i="4"/>
  <c r="E1507" i="4"/>
  <c r="F1507" i="4"/>
  <c r="G1507" i="4"/>
  <c r="H1507" i="4"/>
  <c r="J1507" i="4"/>
  <c r="K1507" i="4"/>
  <c r="L1507" i="4"/>
  <c r="M1507" i="4"/>
  <c r="AN1507" i="4"/>
  <c r="AX1507" i="4"/>
  <c r="C1508" i="4"/>
  <c r="D1508" i="4"/>
  <c r="E1508" i="4"/>
  <c r="F1508" i="4"/>
  <c r="G1508" i="4"/>
  <c r="H1508" i="4"/>
  <c r="J1508" i="4"/>
  <c r="K1508" i="4"/>
  <c r="L1508" i="4"/>
  <c r="M1508" i="4"/>
  <c r="AN1508" i="4"/>
  <c r="AX1508" i="4"/>
  <c r="C1509" i="4"/>
  <c r="D1509" i="4"/>
  <c r="E1509" i="4"/>
  <c r="F1509" i="4"/>
  <c r="G1509" i="4"/>
  <c r="H1509" i="4"/>
  <c r="J1509" i="4"/>
  <c r="K1509" i="4"/>
  <c r="L1509" i="4"/>
  <c r="M1509" i="4"/>
  <c r="AN1509" i="4"/>
  <c r="AX1509" i="4"/>
  <c r="C1510" i="4"/>
  <c r="D1510" i="4"/>
  <c r="E1510" i="4"/>
  <c r="F1510" i="4"/>
  <c r="G1510" i="4"/>
  <c r="H1510" i="4"/>
  <c r="J1510" i="4"/>
  <c r="K1510" i="4"/>
  <c r="L1510" i="4"/>
  <c r="M1510" i="4"/>
  <c r="AN1510" i="4"/>
  <c r="AX1510" i="4"/>
  <c r="C1511" i="4"/>
  <c r="D1511" i="4"/>
  <c r="E1511" i="4"/>
  <c r="F1511" i="4"/>
  <c r="G1511" i="4"/>
  <c r="H1511" i="4"/>
  <c r="J1511" i="4"/>
  <c r="K1511" i="4"/>
  <c r="L1511" i="4"/>
  <c r="M1511" i="4"/>
  <c r="AN1511" i="4"/>
  <c r="AX1511" i="4"/>
  <c r="C1512" i="4"/>
  <c r="D1512" i="4"/>
  <c r="E1512" i="4"/>
  <c r="F1512" i="4"/>
  <c r="G1512" i="4"/>
  <c r="H1512" i="4"/>
  <c r="J1512" i="4"/>
  <c r="K1512" i="4"/>
  <c r="L1512" i="4"/>
  <c r="M1512" i="4"/>
  <c r="AN1512" i="4"/>
  <c r="AX1512" i="4"/>
  <c r="C1513" i="4"/>
  <c r="D1513" i="4"/>
  <c r="E1513" i="4"/>
  <c r="F1513" i="4"/>
  <c r="G1513" i="4"/>
  <c r="H1513" i="4"/>
  <c r="J1513" i="4"/>
  <c r="K1513" i="4"/>
  <c r="L1513" i="4"/>
  <c r="M1513" i="4"/>
  <c r="AN1513" i="4"/>
  <c r="AX1513" i="4"/>
  <c r="C1514" i="4"/>
  <c r="D1514" i="4"/>
  <c r="E1514" i="4"/>
  <c r="F1514" i="4"/>
  <c r="G1514" i="4"/>
  <c r="H1514" i="4"/>
  <c r="J1514" i="4"/>
  <c r="K1514" i="4"/>
  <c r="L1514" i="4"/>
  <c r="M1514" i="4"/>
  <c r="AN1514" i="4"/>
  <c r="AX1514" i="4"/>
  <c r="C1515" i="4"/>
  <c r="D1515" i="4"/>
  <c r="E1515" i="4"/>
  <c r="F1515" i="4"/>
  <c r="G1515" i="4"/>
  <c r="H1515" i="4"/>
  <c r="J1515" i="4"/>
  <c r="K1515" i="4"/>
  <c r="L1515" i="4"/>
  <c r="M1515" i="4"/>
  <c r="AN1515" i="4"/>
  <c r="AX1515" i="4"/>
  <c r="C1516" i="4"/>
  <c r="D1516" i="4"/>
  <c r="E1516" i="4"/>
  <c r="F1516" i="4"/>
  <c r="G1516" i="4"/>
  <c r="H1516" i="4"/>
  <c r="J1516" i="4"/>
  <c r="K1516" i="4"/>
  <c r="L1516" i="4"/>
  <c r="M1516" i="4"/>
  <c r="AN1516" i="4"/>
  <c r="AX1516" i="4"/>
  <c r="C1517" i="4"/>
  <c r="D1517" i="4"/>
  <c r="E1517" i="4"/>
  <c r="F1517" i="4"/>
  <c r="G1517" i="4"/>
  <c r="H1517" i="4"/>
  <c r="J1517" i="4"/>
  <c r="K1517" i="4"/>
  <c r="L1517" i="4"/>
  <c r="M1517" i="4"/>
  <c r="AN1517" i="4"/>
  <c r="AX1517" i="4"/>
  <c r="C1518" i="4"/>
  <c r="D1518" i="4"/>
  <c r="E1518" i="4"/>
  <c r="F1518" i="4"/>
  <c r="G1518" i="4"/>
  <c r="H1518" i="4"/>
  <c r="J1518" i="4"/>
  <c r="K1518" i="4"/>
  <c r="L1518" i="4"/>
  <c r="M1518" i="4"/>
  <c r="AN1518" i="4"/>
  <c r="AX1518" i="4"/>
  <c r="C1519" i="4"/>
  <c r="D1519" i="4"/>
  <c r="E1519" i="4"/>
  <c r="F1519" i="4"/>
  <c r="G1519" i="4"/>
  <c r="H1519" i="4"/>
  <c r="J1519" i="4"/>
  <c r="K1519" i="4"/>
  <c r="L1519" i="4"/>
  <c r="M1519" i="4"/>
  <c r="AN1519" i="4"/>
  <c r="AX1519" i="4"/>
  <c r="C1520" i="4"/>
  <c r="D1520" i="4"/>
  <c r="E1520" i="4"/>
  <c r="F1520" i="4"/>
  <c r="G1520" i="4"/>
  <c r="H1520" i="4"/>
  <c r="J1520" i="4"/>
  <c r="K1520" i="4"/>
  <c r="L1520" i="4"/>
  <c r="M1520" i="4"/>
  <c r="AN1520" i="4"/>
  <c r="AX1520" i="4"/>
  <c r="C1521" i="4"/>
  <c r="D1521" i="4"/>
  <c r="E1521" i="4"/>
  <c r="F1521" i="4"/>
  <c r="G1521" i="4"/>
  <c r="H1521" i="4"/>
  <c r="J1521" i="4"/>
  <c r="K1521" i="4"/>
  <c r="L1521" i="4"/>
  <c r="M1521" i="4"/>
  <c r="AN1521" i="4"/>
  <c r="AX1521" i="4"/>
  <c r="C1522" i="4"/>
  <c r="D1522" i="4"/>
  <c r="E1522" i="4"/>
  <c r="F1522" i="4"/>
  <c r="G1522" i="4"/>
  <c r="H1522" i="4"/>
  <c r="J1522" i="4"/>
  <c r="K1522" i="4"/>
  <c r="L1522" i="4"/>
  <c r="M1522" i="4"/>
  <c r="AN1522" i="4"/>
  <c r="AX1522" i="4"/>
  <c r="C1523" i="4"/>
  <c r="D1523" i="4"/>
  <c r="E1523" i="4"/>
  <c r="F1523" i="4"/>
  <c r="G1523" i="4"/>
  <c r="H1523" i="4"/>
  <c r="J1523" i="4"/>
  <c r="K1523" i="4"/>
  <c r="L1523" i="4"/>
  <c r="M1523" i="4"/>
  <c r="AN1523" i="4"/>
  <c r="AX1523" i="4"/>
  <c r="C1524" i="4"/>
  <c r="D1524" i="4"/>
  <c r="E1524" i="4"/>
  <c r="F1524" i="4"/>
  <c r="G1524" i="4"/>
  <c r="H1524" i="4"/>
  <c r="J1524" i="4"/>
  <c r="K1524" i="4"/>
  <c r="L1524" i="4"/>
  <c r="M1524" i="4"/>
  <c r="AN1524" i="4"/>
  <c r="AX1524" i="4"/>
  <c r="C1525" i="4"/>
  <c r="D1525" i="4"/>
  <c r="E1525" i="4"/>
  <c r="F1525" i="4"/>
  <c r="G1525" i="4"/>
  <c r="H1525" i="4"/>
  <c r="J1525" i="4"/>
  <c r="K1525" i="4"/>
  <c r="L1525" i="4"/>
  <c r="M1525" i="4"/>
  <c r="AN1525" i="4"/>
  <c r="AX1525" i="4"/>
  <c r="C1526" i="4"/>
  <c r="D1526" i="4"/>
  <c r="E1526" i="4"/>
  <c r="F1526" i="4"/>
  <c r="G1526" i="4"/>
  <c r="H1526" i="4"/>
  <c r="J1526" i="4"/>
  <c r="K1526" i="4"/>
  <c r="L1526" i="4"/>
  <c r="M1526" i="4"/>
  <c r="AN1526" i="4"/>
  <c r="AX1526" i="4"/>
  <c r="C1527" i="4"/>
  <c r="D1527" i="4"/>
  <c r="E1527" i="4"/>
  <c r="F1527" i="4"/>
  <c r="G1527" i="4"/>
  <c r="H1527" i="4"/>
  <c r="J1527" i="4"/>
  <c r="K1527" i="4"/>
  <c r="L1527" i="4"/>
  <c r="M1527" i="4"/>
  <c r="AN1527" i="4"/>
  <c r="AX1527" i="4"/>
  <c r="C1528" i="4"/>
  <c r="D1528" i="4"/>
  <c r="E1528" i="4"/>
  <c r="F1528" i="4"/>
  <c r="G1528" i="4"/>
  <c r="H1528" i="4"/>
  <c r="J1528" i="4"/>
  <c r="K1528" i="4"/>
  <c r="L1528" i="4"/>
  <c r="M1528" i="4"/>
  <c r="AN1528" i="4"/>
  <c r="AX1528" i="4"/>
  <c r="C1529" i="4"/>
  <c r="D1529" i="4"/>
  <c r="E1529" i="4"/>
  <c r="F1529" i="4"/>
  <c r="G1529" i="4"/>
  <c r="H1529" i="4"/>
  <c r="J1529" i="4"/>
  <c r="K1529" i="4"/>
  <c r="L1529" i="4"/>
  <c r="M1529" i="4"/>
  <c r="AN1529" i="4"/>
  <c r="AX1529" i="4"/>
  <c r="C1530" i="4"/>
  <c r="D1530" i="4"/>
  <c r="E1530" i="4"/>
  <c r="F1530" i="4"/>
  <c r="G1530" i="4"/>
  <c r="H1530" i="4"/>
  <c r="J1530" i="4"/>
  <c r="K1530" i="4"/>
  <c r="L1530" i="4"/>
  <c r="M1530" i="4"/>
  <c r="AN1530" i="4"/>
  <c r="AX1530" i="4"/>
  <c r="C1531" i="4"/>
  <c r="D1531" i="4"/>
  <c r="E1531" i="4"/>
  <c r="F1531" i="4"/>
  <c r="G1531" i="4"/>
  <c r="H1531" i="4"/>
  <c r="J1531" i="4"/>
  <c r="K1531" i="4"/>
  <c r="L1531" i="4"/>
  <c r="M1531" i="4"/>
  <c r="AN1531" i="4"/>
  <c r="AX1531" i="4"/>
  <c r="C1532" i="4"/>
  <c r="D1532" i="4"/>
  <c r="E1532" i="4"/>
  <c r="F1532" i="4"/>
  <c r="G1532" i="4"/>
  <c r="H1532" i="4"/>
  <c r="J1532" i="4"/>
  <c r="K1532" i="4"/>
  <c r="L1532" i="4"/>
  <c r="M1532" i="4"/>
  <c r="AN1532" i="4"/>
  <c r="AX1532" i="4"/>
  <c r="C1533" i="4"/>
  <c r="D1533" i="4"/>
  <c r="E1533" i="4"/>
  <c r="F1533" i="4"/>
  <c r="G1533" i="4"/>
  <c r="H1533" i="4"/>
  <c r="J1533" i="4"/>
  <c r="K1533" i="4"/>
  <c r="L1533" i="4"/>
  <c r="M1533" i="4"/>
  <c r="AN1533" i="4"/>
  <c r="AX1533" i="4"/>
  <c r="C1534" i="4"/>
  <c r="D1534" i="4"/>
  <c r="E1534" i="4"/>
  <c r="F1534" i="4"/>
  <c r="G1534" i="4"/>
  <c r="H1534" i="4"/>
  <c r="J1534" i="4"/>
  <c r="K1534" i="4"/>
  <c r="L1534" i="4"/>
  <c r="M1534" i="4"/>
  <c r="AN1534" i="4"/>
  <c r="AX1534" i="4"/>
  <c r="C1535" i="4"/>
  <c r="D1535" i="4"/>
  <c r="E1535" i="4"/>
  <c r="F1535" i="4"/>
  <c r="G1535" i="4"/>
  <c r="H1535" i="4"/>
  <c r="J1535" i="4"/>
  <c r="K1535" i="4"/>
  <c r="L1535" i="4"/>
  <c r="M1535" i="4"/>
  <c r="AN1535" i="4"/>
  <c r="AX1535" i="4"/>
  <c r="C1536" i="4"/>
  <c r="D1536" i="4"/>
  <c r="E1536" i="4"/>
  <c r="F1536" i="4"/>
  <c r="G1536" i="4"/>
  <c r="H1536" i="4"/>
  <c r="J1536" i="4"/>
  <c r="K1536" i="4"/>
  <c r="L1536" i="4"/>
  <c r="M1536" i="4"/>
  <c r="AN1536" i="4"/>
  <c r="AX1536" i="4"/>
  <c r="C1537" i="4"/>
  <c r="D1537" i="4"/>
  <c r="E1537" i="4"/>
  <c r="F1537" i="4"/>
  <c r="G1537" i="4"/>
  <c r="H1537" i="4"/>
  <c r="J1537" i="4"/>
  <c r="K1537" i="4"/>
  <c r="L1537" i="4"/>
  <c r="M1537" i="4"/>
  <c r="AN1537" i="4"/>
  <c r="AX1537" i="4"/>
  <c r="C1538" i="4"/>
  <c r="D1538" i="4"/>
  <c r="E1538" i="4"/>
  <c r="F1538" i="4"/>
  <c r="G1538" i="4"/>
  <c r="H1538" i="4"/>
  <c r="J1538" i="4"/>
  <c r="K1538" i="4"/>
  <c r="L1538" i="4"/>
  <c r="M1538" i="4"/>
  <c r="AN1538" i="4"/>
  <c r="AX1538" i="4"/>
  <c r="C1539" i="4"/>
  <c r="D1539" i="4"/>
  <c r="E1539" i="4"/>
  <c r="F1539" i="4"/>
  <c r="G1539" i="4"/>
  <c r="H1539" i="4"/>
  <c r="J1539" i="4"/>
  <c r="K1539" i="4"/>
  <c r="L1539" i="4"/>
  <c r="M1539" i="4"/>
  <c r="AN1539" i="4"/>
  <c r="AX1539" i="4"/>
  <c r="C1540" i="4"/>
  <c r="D1540" i="4"/>
  <c r="E1540" i="4"/>
  <c r="F1540" i="4"/>
  <c r="G1540" i="4"/>
  <c r="H1540" i="4"/>
  <c r="J1540" i="4"/>
  <c r="K1540" i="4"/>
  <c r="L1540" i="4"/>
  <c r="M1540" i="4"/>
  <c r="AN1540" i="4"/>
  <c r="AX1540" i="4"/>
  <c r="C1541" i="4"/>
  <c r="D1541" i="4"/>
  <c r="E1541" i="4"/>
  <c r="F1541" i="4"/>
  <c r="G1541" i="4"/>
  <c r="H1541" i="4"/>
  <c r="J1541" i="4"/>
  <c r="K1541" i="4"/>
  <c r="L1541" i="4"/>
  <c r="M1541" i="4"/>
  <c r="AN1541" i="4"/>
  <c r="AX1541" i="4"/>
  <c r="C1542" i="4"/>
  <c r="D1542" i="4"/>
  <c r="E1542" i="4"/>
  <c r="F1542" i="4"/>
  <c r="G1542" i="4"/>
  <c r="H1542" i="4"/>
  <c r="J1542" i="4"/>
  <c r="K1542" i="4"/>
  <c r="L1542" i="4"/>
  <c r="M1542" i="4"/>
  <c r="AN1542" i="4"/>
  <c r="AX1542" i="4"/>
  <c r="C1543" i="4"/>
  <c r="D1543" i="4"/>
  <c r="E1543" i="4"/>
  <c r="F1543" i="4"/>
  <c r="G1543" i="4"/>
  <c r="H1543" i="4"/>
  <c r="J1543" i="4"/>
  <c r="K1543" i="4"/>
  <c r="L1543" i="4"/>
  <c r="M1543" i="4"/>
  <c r="AN1543" i="4"/>
  <c r="AX1543" i="4"/>
  <c r="C1544" i="4"/>
  <c r="D1544" i="4"/>
  <c r="E1544" i="4"/>
  <c r="F1544" i="4"/>
  <c r="G1544" i="4"/>
  <c r="H1544" i="4"/>
  <c r="J1544" i="4"/>
  <c r="K1544" i="4"/>
  <c r="L1544" i="4"/>
  <c r="M1544" i="4"/>
  <c r="AN1544" i="4"/>
  <c r="AX1544" i="4"/>
  <c r="C1545" i="4"/>
  <c r="D1545" i="4"/>
  <c r="E1545" i="4"/>
  <c r="F1545" i="4"/>
  <c r="G1545" i="4"/>
  <c r="H1545" i="4"/>
  <c r="J1545" i="4"/>
  <c r="K1545" i="4"/>
  <c r="L1545" i="4"/>
  <c r="M1545" i="4"/>
  <c r="AN1545" i="4"/>
  <c r="AX1545" i="4"/>
  <c r="C1546" i="4"/>
  <c r="D1546" i="4"/>
  <c r="E1546" i="4"/>
  <c r="F1546" i="4"/>
  <c r="G1546" i="4"/>
  <c r="H1546" i="4"/>
  <c r="J1546" i="4"/>
  <c r="K1546" i="4"/>
  <c r="L1546" i="4"/>
  <c r="M1546" i="4"/>
  <c r="AN1546" i="4"/>
  <c r="AX1546" i="4"/>
  <c r="C1547" i="4"/>
  <c r="D1547" i="4"/>
  <c r="E1547" i="4"/>
  <c r="F1547" i="4"/>
  <c r="G1547" i="4"/>
  <c r="H1547" i="4"/>
  <c r="J1547" i="4"/>
  <c r="K1547" i="4"/>
  <c r="L1547" i="4"/>
  <c r="M1547" i="4"/>
  <c r="AN1547" i="4"/>
  <c r="AX1547" i="4"/>
  <c r="C1548" i="4"/>
  <c r="D1548" i="4"/>
  <c r="E1548" i="4"/>
  <c r="F1548" i="4"/>
  <c r="G1548" i="4"/>
  <c r="H1548" i="4"/>
  <c r="J1548" i="4"/>
  <c r="K1548" i="4"/>
  <c r="L1548" i="4"/>
  <c r="M1548" i="4"/>
  <c r="AN1548" i="4"/>
  <c r="AX1548" i="4"/>
  <c r="C1549" i="4"/>
  <c r="D1549" i="4"/>
  <c r="E1549" i="4"/>
  <c r="F1549" i="4"/>
  <c r="G1549" i="4"/>
  <c r="H1549" i="4"/>
  <c r="J1549" i="4"/>
  <c r="K1549" i="4"/>
  <c r="L1549" i="4"/>
  <c r="M1549" i="4"/>
  <c r="AN1549" i="4"/>
  <c r="AX1549" i="4"/>
  <c r="C1550" i="4"/>
  <c r="D1550" i="4"/>
  <c r="E1550" i="4"/>
  <c r="F1550" i="4"/>
  <c r="G1550" i="4"/>
  <c r="H1550" i="4"/>
  <c r="J1550" i="4"/>
  <c r="K1550" i="4"/>
  <c r="L1550" i="4"/>
  <c r="M1550" i="4"/>
  <c r="AN1550" i="4"/>
  <c r="AX1550" i="4"/>
  <c r="C1551" i="4"/>
  <c r="D1551" i="4"/>
  <c r="E1551" i="4"/>
  <c r="F1551" i="4"/>
  <c r="G1551" i="4"/>
  <c r="H1551" i="4"/>
  <c r="J1551" i="4"/>
  <c r="K1551" i="4"/>
  <c r="L1551" i="4"/>
  <c r="M1551" i="4"/>
  <c r="AN1551" i="4"/>
  <c r="AX1551" i="4"/>
  <c r="C1552" i="4"/>
  <c r="D1552" i="4"/>
  <c r="E1552" i="4"/>
  <c r="F1552" i="4"/>
  <c r="G1552" i="4"/>
  <c r="H1552" i="4"/>
  <c r="J1552" i="4"/>
  <c r="K1552" i="4"/>
  <c r="L1552" i="4"/>
  <c r="M1552" i="4"/>
  <c r="AN1552" i="4"/>
  <c r="AX1552" i="4"/>
  <c r="C1553" i="4"/>
  <c r="D1553" i="4"/>
  <c r="E1553" i="4"/>
  <c r="F1553" i="4"/>
  <c r="G1553" i="4"/>
  <c r="H1553" i="4"/>
  <c r="J1553" i="4"/>
  <c r="K1553" i="4"/>
  <c r="L1553" i="4"/>
  <c r="M1553" i="4"/>
  <c r="AN1553" i="4"/>
  <c r="AX1553" i="4"/>
  <c r="C1554" i="4"/>
  <c r="D1554" i="4"/>
  <c r="E1554" i="4"/>
  <c r="F1554" i="4"/>
  <c r="G1554" i="4"/>
  <c r="H1554" i="4"/>
  <c r="J1554" i="4"/>
  <c r="K1554" i="4"/>
  <c r="L1554" i="4"/>
  <c r="M1554" i="4"/>
  <c r="AN1554" i="4"/>
  <c r="AX1554" i="4"/>
  <c r="C1555" i="4"/>
  <c r="D1555" i="4"/>
  <c r="E1555" i="4"/>
  <c r="F1555" i="4"/>
  <c r="G1555" i="4"/>
  <c r="H1555" i="4"/>
  <c r="J1555" i="4"/>
  <c r="K1555" i="4"/>
  <c r="L1555" i="4"/>
  <c r="M1555" i="4"/>
  <c r="AN1555" i="4"/>
  <c r="AX1555" i="4"/>
  <c r="C1556" i="4"/>
  <c r="D1556" i="4"/>
  <c r="E1556" i="4"/>
  <c r="F1556" i="4"/>
  <c r="G1556" i="4"/>
  <c r="H1556" i="4"/>
  <c r="J1556" i="4"/>
  <c r="K1556" i="4"/>
  <c r="L1556" i="4"/>
  <c r="M1556" i="4"/>
  <c r="AN1556" i="4"/>
  <c r="AX1556" i="4"/>
  <c r="C1557" i="4"/>
  <c r="D1557" i="4"/>
  <c r="E1557" i="4"/>
  <c r="F1557" i="4"/>
  <c r="G1557" i="4"/>
  <c r="H1557" i="4"/>
  <c r="J1557" i="4"/>
  <c r="K1557" i="4"/>
  <c r="L1557" i="4"/>
  <c r="M1557" i="4"/>
  <c r="AN1557" i="4"/>
  <c r="AX1557" i="4"/>
  <c r="C1558" i="4"/>
  <c r="D1558" i="4"/>
  <c r="E1558" i="4"/>
  <c r="F1558" i="4"/>
  <c r="G1558" i="4"/>
  <c r="H1558" i="4"/>
  <c r="J1558" i="4"/>
  <c r="K1558" i="4"/>
  <c r="L1558" i="4"/>
  <c r="M1558" i="4"/>
  <c r="AN1558" i="4"/>
  <c r="AX1558" i="4"/>
  <c r="C1559" i="4"/>
  <c r="D1559" i="4"/>
  <c r="E1559" i="4"/>
  <c r="F1559" i="4"/>
  <c r="G1559" i="4"/>
  <c r="H1559" i="4"/>
  <c r="J1559" i="4"/>
  <c r="K1559" i="4"/>
  <c r="L1559" i="4"/>
  <c r="M1559" i="4"/>
  <c r="AN1559" i="4"/>
  <c r="AX1559" i="4"/>
  <c r="C1560" i="4"/>
  <c r="D1560" i="4"/>
  <c r="E1560" i="4"/>
  <c r="F1560" i="4"/>
  <c r="G1560" i="4"/>
  <c r="H1560" i="4"/>
  <c r="J1560" i="4"/>
  <c r="K1560" i="4"/>
  <c r="L1560" i="4"/>
  <c r="M1560" i="4"/>
  <c r="AN1560" i="4"/>
  <c r="AX1560" i="4"/>
  <c r="C1561" i="4"/>
  <c r="D1561" i="4"/>
  <c r="E1561" i="4"/>
  <c r="F1561" i="4"/>
  <c r="G1561" i="4"/>
  <c r="H1561" i="4"/>
  <c r="J1561" i="4"/>
  <c r="K1561" i="4"/>
  <c r="L1561" i="4"/>
  <c r="M1561" i="4"/>
  <c r="AN1561" i="4"/>
  <c r="AX1561" i="4"/>
  <c r="C1562" i="4"/>
  <c r="D1562" i="4"/>
  <c r="E1562" i="4"/>
  <c r="F1562" i="4"/>
  <c r="G1562" i="4"/>
  <c r="H1562" i="4"/>
  <c r="J1562" i="4"/>
  <c r="K1562" i="4"/>
  <c r="L1562" i="4"/>
  <c r="M1562" i="4"/>
  <c r="AN1562" i="4"/>
  <c r="AX1562" i="4"/>
  <c r="C1563" i="4"/>
  <c r="D1563" i="4"/>
  <c r="E1563" i="4"/>
  <c r="F1563" i="4"/>
  <c r="G1563" i="4"/>
  <c r="H1563" i="4"/>
  <c r="J1563" i="4"/>
  <c r="K1563" i="4"/>
  <c r="L1563" i="4"/>
  <c r="M1563" i="4"/>
  <c r="AN1563" i="4"/>
  <c r="AX1563" i="4"/>
  <c r="C1564" i="4"/>
  <c r="D1564" i="4"/>
  <c r="E1564" i="4"/>
  <c r="F1564" i="4"/>
  <c r="G1564" i="4"/>
  <c r="H1564" i="4"/>
  <c r="J1564" i="4"/>
  <c r="K1564" i="4"/>
  <c r="L1564" i="4"/>
  <c r="M1564" i="4"/>
  <c r="AN1564" i="4"/>
  <c r="AX1564" i="4"/>
  <c r="C1565" i="4"/>
  <c r="D1565" i="4"/>
  <c r="E1565" i="4"/>
  <c r="F1565" i="4"/>
  <c r="G1565" i="4"/>
  <c r="H1565" i="4"/>
  <c r="J1565" i="4"/>
  <c r="K1565" i="4"/>
  <c r="L1565" i="4"/>
  <c r="M1565" i="4"/>
  <c r="AN1565" i="4"/>
  <c r="AX1565" i="4"/>
  <c r="C1566" i="4"/>
  <c r="D1566" i="4"/>
  <c r="E1566" i="4"/>
  <c r="F1566" i="4"/>
  <c r="G1566" i="4"/>
  <c r="H1566" i="4"/>
  <c r="J1566" i="4"/>
  <c r="K1566" i="4"/>
  <c r="L1566" i="4"/>
  <c r="M1566" i="4"/>
  <c r="AN1566" i="4"/>
  <c r="AX1566" i="4"/>
  <c r="C1567" i="4"/>
  <c r="D1567" i="4"/>
  <c r="E1567" i="4"/>
  <c r="F1567" i="4"/>
  <c r="G1567" i="4"/>
  <c r="H1567" i="4"/>
  <c r="J1567" i="4"/>
  <c r="K1567" i="4"/>
  <c r="L1567" i="4"/>
  <c r="M1567" i="4"/>
  <c r="AN1567" i="4"/>
  <c r="AX1567" i="4"/>
  <c r="C1568" i="4"/>
  <c r="D1568" i="4"/>
  <c r="E1568" i="4"/>
  <c r="F1568" i="4"/>
  <c r="G1568" i="4"/>
  <c r="H1568" i="4"/>
  <c r="J1568" i="4"/>
  <c r="K1568" i="4"/>
  <c r="L1568" i="4"/>
  <c r="M1568" i="4"/>
  <c r="AN1568" i="4"/>
  <c r="AX1568" i="4"/>
  <c r="C1569" i="4"/>
  <c r="D1569" i="4"/>
  <c r="E1569" i="4"/>
  <c r="F1569" i="4"/>
  <c r="G1569" i="4"/>
  <c r="H1569" i="4"/>
  <c r="J1569" i="4"/>
  <c r="K1569" i="4"/>
  <c r="L1569" i="4"/>
  <c r="M1569" i="4"/>
  <c r="AN1569" i="4"/>
  <c r="AX1569" i="4"/>
  <c r="C1570" i="4"/>
  <c r="D1570" i="4"/>
  <c r="E1570" i="4"/>
  <c r="F1570" i="4"/>
  <c r="G1570" i="4"/>
  <c r="H1570" i="4"/>
  <c r="J1570" i="4"/>
  <c r="K1570" i="4"/>
  <c r="L1570" i="4"/>
  <c r="M1570" i="4"/>
  <c r="AN1570" i="4"/>
  <c r="AX1570" i="4"/>
  <c r="C1571" i="4"/>
  <c r="D1571" i="4"/>
  <c r="E1571" i="4"/>
  <c r="F1571" i="4"/>
  <c r="G1571" i="4"/>
  <c r="H1571" i="4"/>
  <c r="J1571" i="4"/>
  <c r="K1571" i="4"/>
  <c r="L1571" i="4"/>
  <c r="M1571" i="4"/>
  <c r="AN1571" i="4"/>
  <c r="AX1571" i="4"/>
  <c r="C1572" i="4"/>
  <c r="D1572" i="4"/>
  <c r="E1572" i="4"/>
  <c r="F1572" i="4"/>
  <c r="G1572" i="4"/>
  <c r="H1572" i="4"/>
  <c r="J1572" i="4"/>
  <c r="K1572" i="4"/>
  <c r="L1572" i="4"/>
  <c r="M1572" i="4"/>
  <c r="AN1572" i="4"/>
  <c r="AX1572" i="4"/>
  <c r="C1573" i="4"/>
  <c r="D1573" i="4"/>
  <c r="E1573" i="4"/>
  <c r="F1573" i="4"/>
  <c r="G1573" i="4"/>
  <c r="H1573" i="4"/>
  <c r="J1573" i="4"/>
  <c r="K1573" i="4"/>
  <c r="L1573" i="4"/>
  <c r="M1573" i="4"/>
  <c r="AN1573" i="4"/>
  <c r="AX1573" i="4"/>
  <c r="C1574" i="4"/>
  <c r="D1574" i="4"/>
  <c r="E1574" i="4"/>
  <c r="F1574" i="4"/>
  <c r="G1574" i="4"/>
  <c r="H1574" i="4"/>
  <c r="J1574" i="4"/>
  <c r="K1574" i="4"/>
  <c r="L1574" i="4"/>
  <c r="M1574" i="4"/>
  <c r="AN1574" i="4"/>
  <c r="AX1574" i="4"/>
  <c r="C1575" i="4"/>
  <c r="D1575" i="4"/>
  <c r="E1575" i="4"/>
  <c r="F1575" i="4"/>
  <c r="G1575" i="4"/>
  <c r="H1575" i="4"/>
  <c r="J1575" i="4"/>
  <c r="K1575" i="4"/>
  <c r="L1575" i="4"/>
  <c r="M1575" i="4"/>
  <c r="AN1575" i="4"/>
  <c r="AX1575" i="4"/>
  <c r="C1576" i="4"/>
  <c r="D1576" i="4"/>
  <c r="E1576" i="4"/>
  <c r="F1576" i="4"/>
  <c r="G1576" i="4"/>
  <c r="H1576" i="4"/>
  <c r="J1576" i="4"/>
  <c r="K1576" i="4"/>
  <c r="L1576" i="4"/>
  <c r="M1576" i="4"/>
  <c r="AN1576" i="4"/>
  <c r="AX1576" i="4"/>
  <c r="C1577" i="4"/>
  <c r="D1577" i="4"/>
  <c r="E1577" i="4"/>
  <c r="F1577" i="4"/>
  <c r="G1577" i="4"/>
  <c r="H1577" i="4"/>
  <c r="J1577" i="4"/>
  <c r="K1577" i="4"/>
  <c r="L1577" i="4"/>
  <c r="M1577" i="4"/>
  <c r="AN1577" i="4"/>
  <c r="AX1577" i="4"/>
  <c r="N1578" i="4"/>
  <c r="O1578" i="4"/>
  <c r="P1578" i="4"/>
  <c r="Q1578" i="4"/>
  <c r="R1578" i="4"/>
  <c r="S1578" i="4"/>
  <c r="T1578" i="4"/>
  <c r="U1578" i="4"/>
  <c r="V1578" i="4"/>
  <c r="W1578" i="4"/>
  <c r="AB1578" i="4"/>
  <c r="C1578" i="4"/>
  <c r="D1578" i="4"/>
  <c r="E1578" i="4"/>
  <c r="F1578" i="4"/>
  <c r="G1578" i="4"/>
  <c r="H1578" i="4"/>
  <c r="J1578" i="4"/>
  <c r="K1578" i="4"/>
  <c r="L1578" i="4"/>
  <c r="M1578" i="4"/>
  <c r="AN1578" i="4"/>
  <c r="AN1583" i="4"/>
  <c r="AV1583" i="4"/>
  <c r="AN1584" i="4"/>
  <c r="AV1584" i="4"/>
  <c r="AN1585" i="4"/>
  <c r="AV1585" i="4"/>
  <c r="AN1586" i="4"/>
  <c r="AV1586" i="4"/>
  <c r="AN1587" i="4"/>
  <c r="AV1587" i="4"/>
  <c r="AN1588" i="4"/>
  <c r="AV1588" i="4"/>
  <c r="AN1589" i="4"/>
  <c r="AV1589" i="4"/>
  <c r="AN1590" i="4"/>
  <c r="AV1590" i="4"/>
  <c r="AN1591" i="4"/>
  <c r="AV1591" i="4"/>
  <c r="AN1592" i="4"/>
  <c r="AV1592" i="4"/>
  <c r="AN1593" i="4"/>
  <c r="AV1593" i="4"/>
  <c r="AN1594" i="4"/>
  <c r="AV1594" i="4"/>
  <c r="AN1595" i="4"/>
  <c r="AV1595" i="4"/>
  <c r="AN1596" i="4"/>
  <c r="AV1596" i="4"/>
  <c r="AN1597" i="4"/>
  <c r="AV1597" i="4"/>
  <c r="AN1598" i="4"/>
  <c r="AV1598" i="4"/>
  <c r="AN1599" i="4"/>
  <c r="AV1599" i="4"/>
  <c r="AN1600" i="4"/>
  <c r="AV1600" i="4"/>
  <c r="AN1603" i="4"/>
  <c r="AV1603" i="4"/>
  <c r="AN1604" i="4"/>
  <c r="AV1604" i="4"/>
  <c r="AN1605" i="4"/>
  <c r="AV1605" i="4"/>
  <c r="AN1606" i="4"/>
  <c r="AV1606" i="4"/>
  <c r="AN1607" i="4"/>
  <c r="AV1607" i="4"/>
  <c r="AN1608" i="4"/>
  <c r="AV1608" i="4"/>
  <c r="AN1609" i="4"/>
  <c r="AV1609" i="4"/>
  <c r="AN1610" i="4"/>
  <c r="AV1610" i="4"/>
  <c r="AN1611" i="4"/>
  <c r="AV1611" i="4"/>
  <c r="AN1615" i="4"/>
  <c r="AV1615" i="4"/>
  <c r="AN1616" i="4"/>
  <c r="AV1616" i="4"/>
  <c r="AN1617" i="4"/>
  <c r="AV1617" i="4"/>
  <c r="AN1618" i="4"/>
  <c r="AV1618" i="4"/>
  <c r="AN1619" i="4"/>
  <c r="AV1619" i="4"/>
  <c r="AN1620" i="4"/>
  <c r="AV1620" i="4"/>
  <c r="AN1621" i="4"/>
  <c r="AV1621" i="4"/>
  <c r="AN1622" i="4"/>
  <c r="AV1622" i="4"/>
  <c r="AN1623" i="4"/>
  <c r="AV1623" i="4"/>
  <c r="AN1624" i="4"/>
  <c r="AV1624" i="4"/>
  <c r="AN1625" i="4"/>
  <c r="AV1625" i="4"/>
  <c r="AN1626" i="4"/>
  <c r="AV1626" i="4"/>
  <c r="AN1627" i="4"/>
  <c r="AV1627" i="4"/>
  <c r="AN1628" i="4"/>
  <c r="AV1628" i="4"/>
  <c r="AN1629" i="4"/>
  <c r="AV1629" i="4"/>
  <c r="AN1630" i="4"/>
  <c r="AV1630" i="4"/>
  <c r="AN1631" i="4"/>
  <c r="AV1631" i="4"/>
  <c r="AN1632" i="4"/>
  <c r="AV1632" i="4"/>
  <c r="AN1633" i="4"/>
  <c r="AV1633" i="4"/>
  <c r="AN1634" i="4"/>
  <c r="AV1634" i="4"/>
  <c r="AN1635" i="4"/>
  <c r="AV1635" i="4"/>
  <c r="AN1636" i="4"/>
  <c r="AV1636" i="4"/>
  <c r="AN1637" i="4"/>
  <c r="AV1637" i="4"/>
  <c r="AN1638" i="4"/>
  <c r="AV1638" i="4"/>
  <c r="AN1639" i="4"/>
  <c r="AV1639" i="4"/>
  <c r="AN1640" i="4"/>
  <c r="AV1640" i="4"/>
  <c r="AN1641" i="4"/>
  <c r="AV1641" i="4"/>
  <c r="AN1642" i="4"/>
  <c r="AV1642" i="4"/>
  <c r="AN1643" i="4"/>
  <c r="AV1643" i="4"/>
  <c r="AN1644" i="4"/>
  <c r="AV1644" i="4"/>
  <c r="AN1645" i="4"/>
  <c r="AV1645" i="4"/>
  <c r="AN1646" i="4"/>
  <c r="AV1646" i="4"/>
  <c r="AN1647" i="4"/>
  <c r="AV1647" i="4"/>
  <c r="AN1648" i="4"/>
  <c r="AV1648" i="4"/>
  <c r="AN1649" i="4"/>
  <c r="AV1649" i="4"/>
  <c r="AN1650" i="4"/>
  <c r="AV1650" i="4"/>
  <c r="AN1651" i="4"/>
  <c r="AV1651" i="4"/>
  <c r="E2" i="5"/>
  <c r="K1" i="5"/>
  <c r="E3" i="5"/>
  <c r="L1" i="5"/>
  <c r="E4" i="5"/>
  <c r="M1" i="5"/>
  <c r="E5" i="5"/>
  <c r="N1" i="5"/>
  <c r="E6" i="5"/>
  <c r="O1" i="5"/>
  <c r="E7" i="5"/>
  <c r="P1" i="5"/>
  <c r="A2" i="5"/>
  <c r="B2" i="5"/>
  <c r="C2" i="5"/>
  <c r="D2" i="5"/>
  <c r="F2" i="5"/>
  <c r="G2" i="5"/>
  <c r="I2" i="5"/>
  <c r="A3" i="5"/>
  <c r="B3" i="5"/>
  <c r="C3" i="5"/>
  <c r="D3" i="5"/>
  <c r="F3" i="5"/>
  <c r="G3" i="5"/>
  <c r="I3" i="5"/>
  <c r="A4" i="5"/>
  <c r="B4" i="5"/>
  <c r="C4" i="5"/>
  <c r="D4" i="5"/>
  <c r="F4" i="5"/>
  <c r="G4" i="5"/>
  <c r="I4" i="5"/>
  <c r="A5" i="5"/>
  <c r="B5" i="5"/>
  <c r="C5" i="5"/>
  <c r="D5" i="5"/>
  <c r="F5" i="5"/>
  <c r="G5" i="5"/>
  <c r="I5" i="5"/>
  <c r="A7" i="5"/>
  <c r="B7" i="5"/>
  <c r="C7" i="5"/>
  <c r="D7" i="5"/>
  <c r="F7" i="5"/>
  <c r="G7" i="5"/>
  <c r="I7" i="5"/>
  <c r="A8" i="5"/>
  <c r="B8" i="5"/>
  <c r="C8" i="5"/>
  <c r="D8" i="5"/>
  <c r="E8" i="5"/>
  <c r="F8" i="5"/>
  <c r="G8" i="5"/>
  <c r="I8" i="5"/>
  <c r="A9" i="5"/>
  <c r="B9" i="5"/>
  <c r="C9" i="5"/>
  <c r="D9" i="5"/>
  <c r="E9" i="5"/>
  <c r="F9" i="5"/>
  <c r="G9" i="5"/>
  <c r="I9" i="5"/>
  <c r="A10" i="5"/>
  <c r="B10" i="5"/>
  <c r="E10" i="5"/>
  <c r="F10" i="5"/>
  <c r="G10" i="5"/>
  <c r="I10" i="5"/>
  <c r="A11" i="5"/>
  <c r="B11" i="5"/>
  <c r="C11" i="5"/>
  <c r="D11" i="5"/>
  <c r="E11" i="5"/>
  <c r="F11" i="5"/>
  <c r="G11" i="5"/>
  <c r="I11" i="5"/>
  <c r="A12" i="5"/>
  <c r="B12" i="5"/>
  <c r="C12" i="5"/>
  <c r="D12" i="5"/>
  <c r="E12" i="5"/>
  <c r="F12" i="5"/>
  <c r="G12" i="5"/>
  <c r="I12" i="5"/>
  <c r="A13" i="5"/>
  <c r="B13" i="5"/>
  <c r="C13" i="5"/>
  <c r="D13" i="5"/>
  <c r="E13" i="5"/>
  <c r="F13" i="5"/>
  <c r="G13" i="5"/>
  <c r="I13" i="5"/>
  <c r="K13" i="5"/>
  <c r="L13" i="5"/>
  <c r="M13" i="5"/>
  <c r="N13" i="5"/>
  <c r="O13" i="5"/>
  <c r="P13" i="5"/>
  <c r="A14" i="5"/>
  <c r="B14" i="5"/>
  <c r="C14" i="5"/>
  <c r="D14" i="5"/>
  <c r="E14" i="5"/>
  <c r="F14" i="5"/>
  <c r="G14" i="5"/>
  <c r="I14" i="5"/>
  <c r="A15" i="5"/>
  <c r="B15" i="5"/>
  <c r="C15" i="5"/>
  <c r="D15" i="5"/>
  <c r="E15" i="5"/>
  <c r="F15" i="5"/>
  <c r="G15" i="5"/>
  <c r="I15" i="5"/>
  <c r="A16" i="5"/>
  <c r="B16" i="5"/>
  <c r="C16" i="5"/>
  <c r="D16" i="5"/>
  <c r="E16" i="5"/>
  <c r="F16" i="5"/>
  <c r="G16" i="5"/>
  <c r="I16" i="5"/>
  <c r="A17" i="5"/>
  <c r="B17" i="5"/>
  <c r="C17" i="5"/>
  <c r="D17" i="5"/>
  <c r="E17" i="5"/>
  <c r="F17" i="5"/>
  <c r="G17" i="5"/>
  <c r="I17" i="5"/>
  <c r="A18" i="5"/>
  <c r="B18" i="5"/>
  <c r="C18" i="5"/>
  <c r="D18" i="5"/>
  <c r="E18" i="5"/>
  <c r="F18" i="5"/>
  <c r="G18" i="5"/>
  <c r="I18" i="5"/>
  <c r="A19" i="5"/>
  <c r="B19" i="5"/>
  <c r="C19" i="5"/>
  <c r="D19" i="5"/>
  <c r="E19" i="5"/>
  <c r="F19" i="5"/>
  <c r="G19" i="5"/>
  <c r="I19" i="5"/>
  <c r="A20" i="5"/>
  <c r="B20" i="5"/>
  <c r="C20" i="5"/>
  <c r="D20" i="5"/>
  <c r="E20" i="5"/>
  <c r="F20" i="5"/>
  <c r="G20" i="5"/>
  <c r="I20" i="5"/>
  <c r="A21" i="5"/>
  <c r="B21" i="5"/>
  <c r="C21" i="5"/>
  <c r="D21" i="5"/>
  <c r="E21" i="5"/>
  <c r="F21" i="5"/>
  <c r="G21" i="5"/>
  <c r="I21" i="5"/>
  <c r="A22" i="5"/>
  <c r="B22" i="5"/>
  <c r="C22" i="5"/>
  <c r="D22" i="5"/>
  <c r="E22" i="5"/>
  <c r="F22" i="5"/>
  <c r="G22" i="5"/>
  <c r="I22" i="5"/>
  <c r="A23" i="5"/>
  <c r="B23" i="5"/>
  <c r="C23" i="5"/>
  <c r="D23" i="5"/>
  <c r="E23" i="5"/>
  <c r="F23" i="5"/>
  <c r="G23" i="5"/>
  <c r="I23" i="5"/>
  <c r="A24" i="5"/>
  <c r="B24" i="5"/>
  <c r="C24" i="5"/>
  <c r="D24" i="5"/>
  <c r="E24" i="5"/>
  <c r="F24" i="5"/>
  <c r="G24" i="5"/>
  <c r="I24" i="5"/>
  <c r="A25" i="5"/>
  <c r="B25" i="5"/>
  <c r="C25" i="5"/>
  <c r="D25" i="5"/>
  <c r="E25" i="5"/>
  <c r="F25" i="5"/>
  <c r="G25" i="5"/>
  <c r="I25" i="5"/>
  <c r="K25" i="5"/>
  <c r="L25" i="5"/>
  <c r="M25" i="5"/>
  <c r="N25" i="5"/>
  <c r="O25" i="5"/>
  <c r="P25" i="5"/>
  <c r="A26" i="5"/>
  <c r="B26" i="5"/>
  <c r="C26" i="5"/>
  <c r="D26" i="5"/>
  <c r="E26" i="5"/>
  <c r="F26" i="5"/>
  <c r="G26" i="5"/>
  <c r="I26" i="5"/>
  <c r="A27" i="5"/>
  <c r="B27" i="5"/>
  <c r="C27" i="5"/>
  <c r="D27" i="5"/>
  <c r="E27" i="5"/>
  <c r="F27" i="5"/>
  <c r="G27" i="5"/>
  <c r="I27" i="5"/>
  <c r="A28" i="5"/>
  <c r="B28" i="5"/>
  <c r="C28" i="5"/>
  <c r="D28" i="5"/>
  <c r="E28" i="5"/>
  <c r="F28" i="5"/>
  <c r="G28" i="5"/>
  <c r="I28" i="5"/>
  <c r="A29" i="5"/>
  <c r="B29" i="5"/>
  <c r="C29" i="5"/>
  <c r="D29" i="5"/>
  <c r="E29" i="5"/>
  <c r="F29" i="5"/>
  <c r="G29" i="5"/>
  <c r="I29" i="5"/>
  <c r="A30" i="5"/>
  <c r="B30" i="5"/>
  <c r="C30" i="5"/>
  <c r="D30" i="5"/>
  <c r="E30" i="5"/>
  <c r="F30" i="5"/>
  <c r="G30" i="5"/>
  <c r="I30" i="5"/>
  <c r="A31" i="5"/>
  <c r="B31" i="5"/>
  <c r="C31" i="5"/>
  <c r="D31" i="5"/>
  <c r="E31" i="5"/>
  <c r="F31" i="5"/>
  <c r="G31" i="5"/>
  <c r="I31" i="5"/>
  <c r="A32" i="5"/>
  <c r="B32" i="5"/>
  <c r="C32" i="5"/>
  <c r="D32" i="5"/>
  <c r="E32" i="5"/>
  <c r="F32" i="5"/>
  <c r="G32" i="5"/>
  <c r="I32" i="5"/>
  <c r="A33" i="5"/>
  <c r="B33" i="5"/>
  <c r="C33" i="5"/>
  <c r="D33" i="5"/>
  <c r="E33" i="5"/>
  <c r="F33" i="5"/>
  <c r="G33" i="5"/>
  <c r="I33" i="5"/>
  <c r="A34" i="5"/>
  <c r="B34" i="5"/>
  <c r="C34" i="5"/>
  <c r="D34" i="5"/>
  <c r="E34" i="5"/>
  <c r="F34" i="5"/>
  <c r="G34" i="5"/>
  <c r="I34" i="5"/>
  <c r="A35" i="5"/>
  <c r="B35" i="5"/>
  <c r="C35" i="5"/>
  <c r="D35" i="5"/>
  <c r="E35" i="5"/>
  <c r="F35" i="5"/>
  <c r="G35" i="5"/>
  <c r="I35" i="5"/>
  <c r="A36" i="5"/>
  <c r="B36" i="5"/>
  <c r="C36" i="5"/>
  <c r="D36" i="5"/>
  <c r="E36" i="5"/>
  <c r="F36" i="5"/>
  <c r="G36" i="5"/>
  <c r="I36" i="5"/>
  <c r="A37" i="5"/>
  <c r="B37" i="5"/>
  <c r="C37" i="5"/>
  <c r="D37" i="5"/>
  <c r="E37" i="5"/>
  <c r="F37" i="5"/>
  <c r="G37" i="5"/>
  <c r="I37" i="5"/>
  <c r="K37" i="5"/>
  <c r="L37" i="5"/>
  <c r="M37" i="5"/>
  <c r="N37" i="5"/>
  <c r="O37" i="5"/>
  <c r="P37" i="5"/>
  <c r="A38" i="5"/>
  <c r="B38" i="5"/>
  <c r="C38" i="5"/>
  <c r="D38" i="5"/>
  <c r="E38" i="5"/>
  <c r="F38" i="5"/>
  <c r="G38" i="5"/>
  <c r="I38" i="5"/>
  <c r="A39" i="5"/>
  <c r="B39" i="5"/>
  <c r="C39" i="5"/>
  <c r="D39" i="5"/>
  <c r="E39" i="5"/>
  <c r="F39" i="5"/>
  <c r="G39" i="5"/>
  <c r="I39" i="5"/>
  <c r="A40" i="5"/>
  <c r="B40" i="5"/>
  <c r="C40" i="5"/>
  <c r="D40" i="5"/>
  <c r="E40" i="5"/>
  <c r="F40" i="5"/>
  <c r="G40" i="5"/>
  <c r="I40" i="5"/>
  <c r="A41" i="5"/>
  <c r="B41" i="5"/>
  <c r="C41" i="5"/>
  <c r="D41" i="5"/>
  <c r="E41" i="5"/>
  <c r="F41" i="5"/>
  <c r="G41" i="5"/>
  <c r="I41" i="5"/>
  <c r="A42" i="5"/>
  <c r="B42" i="5"/>
  <c r="C42" i="5"/>
  <c r="D42" i="5"/>
  <c r="E42" i="5"/>
  <c r="F42" i="5"/>
  <c r="G42" i="5"/>
  <c r="I42" i="5"/>
  <c r="A43" i="5"/>
  <c r="B43" i="5"/>
  <c r="C43" i="5"/>
  <c r="D43" i="5"/>
  <c r="E43" i="5"/>
  <c r="F43" i="5"/>
  <c r="G43" i="5"/>
  <c r="I43" i="5"/>
  <c r="A44" i="5"/>
  <c r="B44" i="5"/>
  <c r="C44" i="5"/>
  <c r="D44" i="5"/>
  <c r="E44" i="5"/>
  <c r="F44" i="5"/>
  <c r="G44" i="5"/>
  <c r="I44" i="5"/>
  <c r="A45" i="5"/>
  <c r="B45" i="5"/>
  <c r="C45" i="5"/>
  <c r="D45" i="5"/>
  <c r="E45" i="5"/>
  <c r="F45" i="5"/>
  <c r="G45" i="5"/>
  <c r="I45" i="5"/>
  <c r="A46" i="5"/>
  <c r="B46" i="5"/>
  <c r="C46" i="5"/>
  <c r="D46" i="5"/>
  <c r="E46" i="5"/>
  <c r="F46" i="5"/>
  <c r="G46" i="5"/>
  <c r="I46" i="5"/>
  <c r="A47" i="5"/>
  <c r="B47" i="5"/>
  <c r="C47" i="5"/>
  <c r="D47" i="5"/>
  <c r="E47" i="5"/>
  <c r="F47" i="5"/>
  <c r="G47" i="5"/>
  <c r="I47" i="5"/>
  <c r="A48" i="5"/>
  <c r="B48" i="5"/>
  <c r="C48" i="5"/>
  <c r="D48" i="5"/>
  <c r="E48" i="5"/>
  <c r="F48" i="5"/>
  <c r="G48" i="5"/>
  <c r="I48" i="5"/>
  <c r="A49" i="5"/>
  <c r="B49" i="5"/>
  <c r="C49" i="5"/>
  <c r="D49" i="5"/>
  <c r="E49" i="5"/>
  <c r="F49" i="5"/>
  <c r="G49" i="5"/>
  <c r="I49" i="5"/>
  <c r="K49" i="5"/>
  <c r="L49" i="5"/>
  <c r="M49" i="5"/>
  <c r="N49" i="5"/>
  <c r="O49" i="5"/>
  <c r="P49" i="5"/>
  <c r="A50" i="5"/>
  <c r="B50" i="5"/>
  <c r="C50" i="5"/>
  <c r="D50" i="5"/>
  <c r="E50" i="5"/>
  <c r="F50" i="5"/>
  <c r="G50" i="5"/>
  <c r="I50" i="5"/>
  <c r="A51" i="5"/>
  <c r="B51" i="5"/>
  <c r="C51" i="5"/>
  <c r="D51" i="5"/>
  <c r="E51" i="5"/>
  <c r="F51" i="5"/>
  <c r="G51" i="5"/>
  <c r="I51" i="5"/>
  <c r="A52" i="5"/>
  <c r="B52" i="5"/>
  <c r="C52" i="5"/>
  <c r="D52" i="5"/>
  <c r="E52" i="5"/>
  <c r="F52" i="5"/>
  <c r="G52" i="5"/>
  <c r="I52" i="5"/>
  <c r="E53" i="5"/>
  <c r="F54" i="5"/>
  <c r="G54" i="5"/>
  <c r="I54" i="5"/>
  <c r="F55" i="5"/>
  <c r="G55" i="5"/>
  <c r="F56" i="5"/>
  <c r="G56" i="5"/>
  <c r="K61" i="5"/>
  <c r="L61" i="5"/>
  <c r="M61" i="5"/>
  <c r="N61" i="5"/>
  <c r="O61" i="5"/>
  <c r="P61" i="5"/>
  <c r="K73" i="5"/>
  <c r="L73" i="5"/>
  <c r="M73" i="5"/>
  <c r="N73" i="5"/>
  <c r="O73" i="5"/>
  <c r="P73" i="5"/>
  <c r="K85" i="5"/>
  <c r="L85" i="5"/>
  <c r="M85" i="5"/>
  <c r="N85" i="5"/>
  <c r="O85" i="5"/>
  <c r="P85" i="5"/>
  <c r="G86" i="5"/>
  <c r="K97" i="5"/>
  <c r="L97" i="5"/>
  <c r="M97" i="5"/>
  <c r="E28" i="7"/>
  <c r="E99" i="5"/>
  <c r="F102" i="5"/>
  <c r="A28" i="7"/>
  <c r="E100" i="5"/>
  <c r="I28" i="7"/>
  <c r="E101" i="5"/>
  <c r="E111" i="5"/>
  <c r="F111" i="5"/>
  <c r="G111" i="5"/>
  <c r="E112" i="5"/>
  <c r="F112" i="5"/>
  <c r="G112" i="5"/>
  <c r="E113" i="5"/>
  <c r="F113" i="5"/>
  <c r="G113" i="5"/>
  <c r="E114" i="5"/>
  <c r="F114" i="5"/>
  <c r="G114" i="5"/>
  <c r="E123" i="5"/>
  <c r="E124" i="5"/>
  <c r="E125" i="5"/>
  <c r="E126" i="5"/>
  <c r="E137" i="5"/>
  <c r="K136" i="5"/>
  <c r="E138" i="5"/>
  <c r="L136" i="5"/>
  <c r="E139" i="5"/>
  <c r="M136" i="5"/>
  <c r="E140" i="5"/>
  <c r="N136" i="5"/>
  <c r="E141" i="5"/>
  <c r="O136" i="5"/>
  <c r="E142" i="5"/>
  <c r="P136" i="5"/>
  <c r="E143" i="5"/>
  <c r="Q136" i="5"/>
  <c r="E144" i="5"/>
  <c r="R136" i="5"/>
  <c r="A137" i="5"/>
  <c r="B137" i="5"/>
  <c r="C137" i="5"/>
  <c r="F137" i="5"/>
  <c r="G137" i="5"/>
  <c r="I137" i="5"/>
  <c r="J137" i="5"/>
  <c r="A138" i="5"/>
  <c r="B138" i="5"/>
  <c r="C138" i="5"/>
  <c r="F138" i="5"/>
  <c r="G138" i="5"/>
  <c r="I138" i="5"/>
  <c r="J138" i="5"/>
  <c r="A139" i="5"/>
  <c r="B139" i="5"/>
  <c r="C139" i="5"/>
  <c r="F139" i="5"/>
  <c r="G139" i="5"/>
  <c r="I139" i="5"/>
  <c r="J139" i="5"/>
  <c r="A140" i="5"/>
  <c r="B140" i="5"/>
  <c r="C140" i="5"/>
  <c r="F140" i="5"/>
  <c r="G140" i="5"/>
  <c r="I140" i="5"/>
  <c r="J140" i="5"/>
  <c r="A141" i="5"/>
  <c r="B141" i="5"/>
  <c r="C141" i="5"/>
  <c r="F141" i="5"/>
  <c r="G141" i="5"/>
  <c r="I141" i="5"/>
  <c r="J141" i="5"/>
  <c r="A142" i="5"/>
  <c r="B142" i="5"/>
  <c r="C142" i="5"/>
  <c r="F142" i="5"/>
  <c r="G142" i="5"/>
  <c r="I142" i="5"/>
  <c r="J142" i="5"/>
  <c r="A143" i="5"/>
  <c r="B143" i="5"/>
  <c r="C143" i="5"/>
  <c r="F143" i="5"/>
  <c r="G143" i="5"/>
  <c r="I143" i="5"/>
  <c r="J143" i="5"/>
  <c r="A144" i="5"/>
  <c r="B144" i="5"/>
  <c r="C144" i="5"/>
  <c r="F144" i="5"/>
  <c r="G144" i="5"/>
  <c r="I144" i="5"/>
  <c r="J144" i="5"/>
  <c r="E151" i="5"/>
  <c r="K150" i="5"/>
  <c r="E152" i="5"/>
  <c r="L150" i="5"/>
  <c r="E153" i="5"/>
  <c r="M150" i="5"/>
  <c r="E154" i="5"/>
  <c r="N150" i="5"/>
  <c r="E155" i="5"/>
  <c r="O150" i="5"/>
  <c r="E156" i="5"/>
  <c r="P150" i="5"/>
  <c r="E157" i="5"/>
  <c r="Q150" i="5"/>
  <c r="E158" i="5"/>
  <c r="R150" i="5"/>
  <c r="A151" i="5"/>
  <c r="B151" i="5"/>
  <c r="C151" i="5"/>
  <c r="F151" i="5"/>
  <c r="G151" i="5"/>
  <c r="I151" i="5"/>
  <c r="J151" i="5"/>
  <c r="A152" i="5"/>
  <c r="B152" i="5"/>
  <c r="C152" i="5"/>
  <c r="F152" i="5"/>
  <c r="G152" i="5"/>
  <c r="I152" i="5"/>
  <c r="J152" i="5"/>
  <c r="A153" i="5"/>
  <c r="B153" i="5"/>
  <c r="C153" i="5"/>
  <c r="F153" i="5"/>
  <c r="G153" i="5"/>
  <c r="I153" i="5"/>
  <c r="J153" i="5"/>
  <c r="A154" i="5"/>
  <c r="B154" i="5"/>
  <c r="C154" i="5"/>
  <c r="F154" i="5"/>
  <c r="G154" i="5"/>
  <c r="I154" i="5"/>
  <c r="J154" i="5"/>
  <c r="A155" i="5"/>
  <c r="B155" i="5"/>
  <c r="C155" i="5"/>
  <c r="F155" i="5"/>
  <c r="G155" i="5"/>
  <c r="I155" i="5"/>
  <c r="J155" i="5"/>
  <c r="A156" i="5"/>
  <c r="B156" i="5"/>
  <c r="C156" i="5"/>
  <c r="F156" i="5"/>
  <c r="G156" i="5"/>
  <c r="I156" i="5"/>
  <c r="J156" i="5"/>
  <c r="A157" i="5"/>
  <c r="B157" i="5"/>
  <c r="C157" i="5"/>
  <c r="F157" i="5"/>
  <c r="G157" i="5"/>
  <c r="I157" i="5"/>
  <c r="J157" i="5"/>
  <c r="A158" i="5"/>
  <c r="B158" i="5"/>
  <c r="C158" i="5"/>
  <c r="F158" i="5"/>
  <c r="G158" i="5"/>
  <c r="I158" i="5"/>
  <c r="J158" i="5"/>
  <c r="A159" i="5"/>
  <c r="B159" i="5"/>
  <c r="C159" i="5"/>
  <c r="E159" i="5"/>
  <c r="F159" i="5"/>
  <c r="G159" i="5"/>
  <c r="I159" i="5"/>
  <c r="J159" i="5"/>
  <c r="A160" i="5"/>
  <c r="B160" i="5"/>
  <c r="C160" i="5"/>
  <c r="E160" i="5"/>
  <c r="F160" i="5"/>
  <c r="G160" i="5"/>
  <c r="I160" i="5"/>
  <c r="J160" i="5"/>
  <c r="A161" i="5"/>
  <c r="B161" i="5"/>
  <c r="C161" i="5"/>
  <c r="E161" i="5"/>
  <c r="F161" i="5"/>
  <c r="G161" i="5"/>
  <c r="I161" i="5"/>
  <c r="J161" i="5"/>
  <c r="A162" i="5"/>
  <c r="B162" i="5"/>
  <c r="C162" i="5"/>
  <c r="E162" i="5"/>
  <c r="F162" i="5"/>
  <c r="G162" i="5"/>
  <c r="I162" i="5"/>
  <c r="J162" i="5"/>
  <c r="K162" i="5"/>
  <c r="L162" i="5"/>
  <c r="M162" i="5"/>
  <c r="N162" i="5"/>
  <c r="E163" i="5"/>
  <c r="O162" i="5"/>
  <c r="E164" i="5"/>
  <c r="P162" i="5"/>
  <c r="E165" i="5"/>
  <c r="Q162" i="5"/>
  <c r="E166" i="5"/>
  <c r="R162" i="5"/>
  <c r="A163" i="5"/>
  <c r="B163" i="5"/>
  <c r="C163" i="5"/>
  <c r="F163" i="5"/>
  <c r="G163" i="5"/>
  <c r="I163" i="5"/>
  <c r="J163" i="5"/>
  <c r="A164" i="5"/>
  <c r="B164" i="5"/>
  <c r="C164" i="5"/>
  <c r="F164" i="5"/>
  <c r="G164" i="5"/>
  <c r="I164" i="5"/>
  <c r="J164" i="5"/>
  <c r="A165" i="5"/>
  <c r="B165" i="5"/>
  <c r="C165" i="5"/>
  <c r="F165" i="5"/>
  <c r="G165" i="5"/>
  <c r="I165" i="5"/>
  <c r="J165" i="5"/>
  <c r="A166" i="5"/>
  <c r="B166" i="5"/>
  <c r="C166" i="5"/>
  <c r="F166" i="5"/>
  <c r="G166" i="5"/>
  <c r="I166" i="5"/>
  <c r="J166" i="5"/>
  <c r="E177" i="5"/>
  <c r="K176" i="5"/>
  <c r="E178" i="5"/>
  <c r="L176" i="5"/>
  <c r="E179" i="5"/>
  <c r="M176" i="5"/>
  <c r="E180" i="5"/>
  <c r="N176" i="5"/>
  <c r="E181" i="5"/>
  <c r="O176" i="5"/>
  <c r="E182" i="5"/>
  <c r="P176" i="5"/>
  <c r="E183" i="5"/>
  <c r="Q176" i="5"/>
  <c r="A177" i="5"/>
  <c r="B177" i="5"/>
  <c r="C177" i="5"/>
  <c r="F177" i="5"/>
  <c r="G177" i="5"/>
  <c r="I177" i="5"/>
  <c r="J177" i="5"/>
  <c r="A178" i="5"/>
  <c r="B178" i="5"/>
  <c r="C178" i="5"/>
  <c r="F178" i="5"/>
  <c r="G178" i="5"/>
  <c r="I178" i="5"/>
  <c r="J178" i="5"/>
  <c r="A179" i="5"/>
  <c r="B179" i="5"/>
  <c r="C179" i="5"/>
  <c r="F179" i="5"/>
  <c r="G179" i="5"/>
  <c r="I179" i="5"/>
  <c r="J179" i="5"/>
  <c r="A180" i="5"/>
  <c r="B180" i="5"/>
  <c r="C180" i="5"/>
  <c r="F180" i="5"/>
  <c r="G180" i="5"/>
  <c r="I180" i="5"/>
  <c r="J180" i="5"/>
  <c r="A181" i="5"/>
  <c r="B181" i="5"/>
  <c r="C181" i="5"/>
  <c r="F181" i="5"/>
  <c r="G181" i="5"/>
  <c r="I181" i="5"/>
  <c r="J181" i="5"/>
  <c r="A182" i="5"/>
  <c r="B182" i="5"/>
  <c r="C182" i="5"/>
  <c r="F182" i="5"/>
  <c r="G182" i="5"/>
  <c r="I182" i="5"/>
  <c r="J182" i="5"/>
  <c r="A183" i="5"/>
  <c r="B183" i="5"/>
  <c r="C183" i="5"/>
  <c r="F183" i="5"/>
  <c r="G183" i="5"/>
  <c r="I183" i="5"/>
  <c r="J183" i="5"/>
  <c r="A184" i="5"/>
  <c r="B184" i="5"/>
  <c r="C184" i="5"/>
  <c r="E184" i="5"/>
  <c r="F184" i="5"/>
  <c r="G184" i="5"/>
  <c r="I184" i="5"/>
  <c r="J184" i="5"/>
  <c r="A185" i="5"/>
  <c r="B185" i="5"/>
  <c r="C185" i="5"/>
  <c r="E185" i="5"/>
  <c r="F185" i="5"/>
  <c r="G185" i="5"/>
  <c r="I185" i="5"/>
  <c r="J185" i="5"/>
  <c r="A186" i="5"/>
  <c r="B186" i="5"/>
  <c r="C186" i="5"/>
  <c r="E186" i="5"/>
  <c r="F186" i="5"/>
  <c r="G186" i="5"/>
  <c r="I186" i="5"/>
  <c r="J186" i="5"/>
  <c r="A187" i="5"/>
  <c r="B187" i="5"/>
  <c r="C187" i="5"/>
  <c r="E187" i="5"/>
  <c r="F187" i="5"/>
  <c r="G187" i="5"/>
  <c r="I187" i="5"/>
  <c r="J187" i="5"/>
  <c r="A188" i="5"/>
  <c r="B188" i="5"/>
  <c r="C188" i="5"/>
  <c r="E188" i="5"/>
  <c r="F188" i="5"/>
  <c r="G188" i="5"/>
  <c r="I188" i="5"/>
  <c r="J188" i="5"/>
  <c r="K188" i="5"/>
  <c r="L188" i="5"/>
  <c r="M188" i="5"/>
  <c r="N188" i="5"/>
  <c r="O188" i="5"/>
  <c r="E189" i="5"/>
  <c r="P188" i="5"/>
  <c r="E190" i="5"/>
  <c r="Q188" i="5"/>
  <c r="A189" i="5"/>
  <c r="B189" i="5"/>
  <c r="C189" i="5"/>
  <c r="F189" i="5"/>
  <c r="G189" i="5"/>
  <c r="I189" i="5"/>
  <c r="J189" i="5"/>
  <c r="A190" i="5"/>
  <c r="B190" i="5"/>
  <c r="C190" i="5"/>
  <c r="F190" i="5"/>
  <c r="G190" i="5"/>
  <c r="I190" i="5"/>
  <c r="J190" i="5"/>
  <c r="E203" i="5"/>
  <c r="K202" i="5"/>
  <c r="E204" i="5"/>
  <c r="L202" i="5"/>
  <c r="E205" i="5"/>
  <c r="M202" i="5"/>
  <c r="E206" i="5"/>
  <c r="N202" i="5"/>
  <c r="E207" i="5"/>
  <c r="O202" i="5"/>
  <c r="E208" i="5"/>
  <c r="P202" i="5"/>
  <c r="E209" i="5"/>
  <c r="Q202" i="5"/>
  <c r="A203" i="5"/>
  <c r="B203" i="5"/>
  <c r="C203" i="5"/>
  <c r="F203" i="5"/>
  <c r="G203" i="5"/>
  <c r="I203" i="5"/>
  <c r="J203" i="5"/>
  <c r="A204" i="5"/>
  <c r="B204" i="5"/>
  <c r="C204" i="5"/>
  <c r="F204" i="5"/>
  <c r="G204" i="5"/>
  <c r="I204" i="5"/>
  <c r="J204" i="5"/>
  <c r="A205" i="5"/>
  <c r="B205" i="5"/>
  <c r="C205" i="5"/>
  <c r="F205" i="5"/>
  <c r="G205" i="5"/>
  <c r="I205" i="5"/>
  <c r="J205" i="5"/>
  <c r="A206" i="5"/>
  <c r="B206" i="5"/>
  <c r="C206" i="5"/>
  <c r="F206" i="5"/>
  <c r="G206" i="5"/>
  <c r="I206" i="5"/>
  <c r="J206" i="5"/>
  <c r="A207" i="5"/>
  <c r="B207" i="5"/>
  <c r="C207" i="5"/>
  <c r="F207" i="5"/>
  <c r="G207" i="5"/>
  <c r="I207" i="5"/>
  <c r="J207" i="5"/>
  <c r="A208" i="5"/>
  <c r="B208" i="5"/>
  <c r="C208" i="5"/>
  <c r="F208" i="5"/>
  <c r="G208" i="5"/>
  <c r="I208" i="5"/>
  <c r="J208" i="5"/>
  <c r="A209" i="5"/>
  <c r="B209" i="5"/>
  <c r="C209" i="5"/>
  <c r="F209" i="5"/>
  <c r="G209" i="5"/>
  <c r="I209" i="5"/>
  <c r="J209" i="5"/>
  <c r="A210" i="5"/>
  <c r="B210" i="5"/>
  <c r="C210" i="5"/>
  <c r="E210" i="5"/>
  <c r="F210" i="5"/>
  <c r="G210" i="5"/>
  <c r="I210" i="5"/>
  <c r="J210" i="5"/>
  <c r="A211" i="5"/>
  <c r="B211" i="5"/>
  <c r="C211" i="5"/>
  <c r="E211" i="5"/>
  <c r="F211" i="5"/>
  <c r="G211" i="5"/>
  <c r="I211" i="5"/>
  <c r="J211" i="5"/>
  <c r="A212" i="5"/>
  <c r="B212" i="5"/>
  <c r="C212" i="5"/>
  <c r="E212" i="5"/>
  <c r="F212" i="5"/>
  <c r="G212" i="5"/>
  <c r="I212" i="5"/>
  <c r="J212" i="5"/>
  <c r="K214" i="5"/>
  <c r="L214" i="5"/>
  <c r="M214" i="5"/>
  <c r="E229" i="5"/>
  <c r="K228" i="5"/>
  <c r="E230" i="5"/>
  <c r="L228" i="5"/>
  <c r="E231" i="5"/>
  <c r="M228" i="5"/>
  <c r="E232" i="5"/>
  <c r="N228" i="5"/>
  <c r="E233" i="5"/>
  <c r="O228" i="5"/>
  <c r="A229" i="5"/>
  <c r="B229" i="5"/>
  <c r="C229" i="5"/>
  <c r="F229" i="5"/>
  <c r="G229" i="5"/>
  <c r="I229" i="5"/>
  <c r="J229" i="5"/>
  <c r="A230" i="5"/>
  <c r="B230" i="5"/>
  <c r="C230" i="5"/>
  <c r="F230" i="5"/>
  <c r="G230" i="5"/>
  <c r="I230" i="5"/>
  <c r="J230" i="5"/>
  <c r="A231" i="5"/>
  <c r="B231" i="5"/>
  <c r="C231" i="5"/>
  <c r="F231" i="5"/>
  <c r="G231" i="5"/>
  <c r="I231" i="5"/>
  <c r="J231" i="5"/>
  <c r="A232" i="5"/>
  <c r="B232" i="5"/>
  <c r="C232" i="5"/>
  <c r="F232" i="5"/>
  <c r="G232" i="5"/>
  <c r="I232" i="5"/>
  <c r="J232" i="5"/>
  <c r="A233" i="5"/>
  <c r="B233" i="5"/>
  <c r="C233" i="5"/>
  <c r="F233" i="5"/>
  <c r="G233" i="5"/>
  <c r="I233" i="5"/>
  <c r="J233" i="5"/>
  <c r="E243" i="5"/>
  <c r="K242" i="5"/>
  <c r="E244" i="5"/>
  <c r="L242" i="5"/>
  <c r="E245" i="5"/>
  <c r="M242" i="5"/>
  <c r="E246" i="5"/>
  <c r="N242" i="5"/>
  <c r="E247" i="5"/>
  <c r="O242" i="5"/>
  <c r="E248" i="5"/>
  <c r="P242" i="5"/>
  <c r="E249" i="5"/>
  <c r="Q242" i="5"/>
  <c r="A243" i="5"/>
  <c r="B243" i="5"/>
  <c r="C243" i="5"/>
  <c r="F243" i="5"/>
  <c r="G243" i="5"/>
  <c r="I243" i="5"/>
  <c r="J243" i="5"/>
  <c r="A244" i="5"/>
  <c r="B244" i="5"/>
  <c r="C244" i="5"/>
  <c r="F244" i="5"/>
  <c r="G244" i="5"/>
  <c r="I244" i="5"/>
  <c r="J244" i="5"/>
  <c r="A245" i="5"/>
  <c r="B245" i="5"/>
  <c r="C245" i="5"/>
  <c r="F245" i="5"/>
  <c r="G245" i="5"/>
  <c r="I245" i="5"/>
  <c r="J245" i="5"/>
  <c r="A246" i="5"/>
  <c r="B246" i="5"/>
  <c r="C246" i="5"/>
  <c r="F246" i="5"/>
  <c r="G246" i="5"/>
  <c r="I246" i="5"/>
  <c r="J246" i="5"/>
  <c r="A247" i="5"/>
  <c r="B247" i="5"/>
  <c r="C247" i="5"/>
  <c r="F247" i="5"/>
  <c r="G247" i="5"/>
  <c r="I247" i="5"/>
  <c r="J247" i="5"/>
  <c r="A248" i="5"/>
  <c r="B248" i="5"/>
  <c r="C248" i="5"/>
  <c r="F248" i="5"/>
  <c r="G248" i="5"/>
  <c r="I248" i="5"/>
  <c r="J248" i="5"/>
  <c r="A249" i="5"/>
  <c r="B249" i="5"/>
  <c r="C249" i="5"/>
  <c r="F249" i="5"/>
  <c r="G249" i="5"/>
  <c r="I249" i="5"/>
  <c r="J249" i="5"/>
  <c r="A250" i="5"/>
  <c r="B250" i="5"/>
  <c r="C250" i="5"/>
  <c r="E250" i="5"/>
  <c r="F250" i="5"/>
  <c r="G250" i="5"/>
  <c r="I250" i="5"/>
  <c r="J250" i="5"/>
  <c r="A251" i="5"/>
  <c r="B251" i="5"/>
  <c r="C251" i="5"/>
  <c r="E251" i="5"/>
  <c r="F251" i="5"/>
  <c r="G251" i="5"/>
  <c r="I251" i="5"/>
  <c r="J251" i="5"/>
  <c r="A252" i="5"/>
  <c r="B252" i="5"/>
  <c r="C252" i="5"/>
  <c r="E252" i="5"/>
  <c r="F252" i="5"/>
  <c r="G252" i="5"/>
  <c r="I252" i="5"/>
  <c r="J252" i="5"/>
  <c r="A253" i="5"/>
  <c r="B253" i="5"/>
  <c r="C253" i="5"/>
  <c r="E253" i="5"/>
  <c r="F253" i="5"/>
  <c r="G253" i="5"/>
  <c r="I253" i="5"/>
  <c r="J253" i="5"/>
  <c r="A254" i="5"/>
  <c r="B254" i="5"/>
  <c r="C254" i="5"/>
  <c r="E254" i="5"/>
  <c r="F254" i="5"/>
  <c r="G254" i="5"/>
  <c r="I254" i="5"/>
  <c r="J254" i="5"/>
  <c r="K254" i="5"/>
  <c r="L254" i="5"/>
  <c r="M254" i="5"/>
  <c r="N254" i="5"/>
  <c r="O254" i="5"/>
  <c r="E255" i="5"/>
  <c r="P254" i="5"/>
  <c r="E256" i="5"/>
  <c r="Q254" i="5"/>
  <c r="A255" i="5"/>
  <c r="B255" i="5"/>
  <c r="C255" i="5"/>
  <c r="F255" i="5"/>
  <c r="G255" i="5"/>
  <c r="I255" i="5"/>
  <c r="J255" i="5"/>
  <c r="A256" i="5"/>
  <c r="B256" i="5"/>
  <c r="C256" i="5"/>
  <c r="F256" i="5"/>
  <c r="G256" i="5"/>
  <c r="I256" i="5"/>
  <c r="J256" i="5"/>
  <c r="F1" i="6"/>
  <c r="N1" i="6"/>
  <c r="V1" i="6"/>
  <c r="C53" i="6"/>
  <c r="F53" i="6"/>
  <c r="K53" i="6"/>
  <c r="N53" i="6"/>
  <c r="S53" i="6"/>
  <c r="V53" i="6"/>
  <c r="G2" i="7"/>
  <c r="H2" i="7"/>
  <c r="I2" i="7"/>
  <c r="G15" i="7"/>
  <c r="H15" i="7"/>
  <c r="I15" i="7"/>
  <c r="M28" i="7"/>
  <c r="Q28" i="7"/>
  <c r="U28" i="7"/>
  <c r="Y28" i="7"/>
  <c r="B62" i="7"/>
  <c r="C62" i="7"/>
  <c r="D62" i="7"/>
  <c r="E62" i="7"/>
  <c r="F62" i="7"/>
  <c r="G62" i="7"/>
  <c r="H62" i="7"/>
  <c r="H2" i="8"/>
  <c r="I2" i="8"/>
  <c r="J2" i="8"/>
  <c r="K2" i="8"/>
  <c r="H3" i="8"/>
  <c r="I3" i="8"/>
  <c r="J3" i="8"/>
  <c r="K3" i="8"/>
  <c r="H4" i="8"/>
  <c r="I4" i="8"/>
  <c r="J4" i="8"/>
  <c r="K4" i="8"/>
  <c r="H5" i="8"/>
  <c r="I5" i="8"/>
  <c r="J5" i="8"/>
  <c r="K5" i="8"/>
  <c r="H6" i="8"/>
  <c r="I6" i="8"/>
  <c r="J6" i="8"/>
  <c r="K6" i="8"/>
  <c r="H7" i="8"/>
  <c r="I7" i="8"/>
  <c r="J7" i="8"/>
  <c r="K7" i="8"/>
  <c r="H8" i="8"/>
  <c r="I8" i="8"/>
  <c r="J8" i="8"/>
  <c r="K8" i="8"/>
  <c r="H9" i="8"/>
  <c r="I9" i="8"/>
  <c r="J9" i="8"/>
  <c r="K9" i="8"/>
  <c r="H10" i="8"/>
  <c r="I10" i="8"/>
  <c r="J10" i="8"/>
  <c r="K10" i="8"/>
  <c r="H11" i="8"/>
  <c r="I11" i="8"/>
  <c r="J11" i="8"/>
  <c r="K11" i="8"/>
  <c r="H12" i="8"/>
  <c r="I12" i="8"/>
  <c r="J12" i="8"/>
  <c r="K12" i="8"/>
  <c r="H13" i="8"/>
  <c r="I13" i="8"/>
  <c r="J13" i="8"/>
  <c r="K13" i="8"/>
  <c r="H14" i="8"/>
  <c r="I14" i="8"/>
  <c r="J14" i="8"/>
  <c r="K14" i="8"/>
  <c r="H15" i="8"/>
  <c r="I15" i="8"/>
  <c r="J15" i="8"/>
  <c r="K15" i="8"/>
  <c r="H16" i="8"/>
  <c r="I16" i="8"/>
  <c r="J16" i="8"/>
  <c r="K16" i="8"/>
  <c r="H17" i="8"/>
  <c r="I17" i="8"/>
  <c r="J17" i="8"/>
  <c r="K17" i="8"/>
  <c r="H18" i="8"/>
  <c r="I18" i="8"/>
  <c r="J18" i="8"/>
  <c r="K18" i="8"/>
  <c r="H19" i="8"/>
  <c r="I19" i="8"/>
  <c r="J19" i="8"/>
  <c r="K19" i="8"/>
  <c r="H20" i="8"/>
  <c r="I20" i="8"/>
  <c r="J20" i="8"/>
  <c r="K20" i="8"/>
  <c r="H21" i="8"/>
  <c r="I21" i="8"/>
  <c r="J21" i="8"/>
  <c r="K21" i="8"/>
  <c r="H22" i="8"/>
  <c r="I22" i="8"/>
  <c r="J22" i="8"/>
  <c r="K22" i="8"/>
  <c r="H23" i="8"/>
  <c r="I23" i="8"/>
  <c r="J23" i="8"/>
  <c r="K23" i="8"/>
  <c r="H24" i="8"/>
  <c r="I24" i="8"/>
  <c r="J24" i="8"/>
  <c r="K24" i="8"/>
  <c r="H25" i="8"/>
  <c r="I25" i="8"/>
  <c r="J25" i="8"/>
  <c r="K25" i="8"/>
  <c r="H26" i="8"/>
  <c r="I26" i="8"/>
  <c r="J26" i="8"/>
  <c r="K26" i="8"/>
  <c r="H27" i="8"/>
  <c r="I27" i="8"/>
  <c r="J27" i="8"/>
  <c r="K27" i="8"/>
  <c r="H28" i="8"/>
  <c r="I28" i="8"/>
  <c r="J28" i="8"/>
  <c r="K28" i="8"/>
  <c r="H29" i="8"/>
  <c r="I29" i="8"/>
  <c r="J29" i="8"/>
  <c r="K29" i="8"/>
  <c r="H30" i="8"/>
  <c r="I30" i="8"/>
  <c r="J30" i="8"/>
  <c r="K30" i="8"/>
  <c r="H31" i="8"/>
  <c r="I31" i="8"/>
  <c r="J31" i="8"/>
  <c r="K31" i="8"/>
  <c r="H32" i="8"/>
  <c r="I32" i="8"/>
  <c r="J32" i="8"/>
  <c r="K32" i="8"/>
  <c r="H33" i="8"/>
  <c r="I33" i="8"/>
  <c r="J33" i="8"/>
  <c r="K33" i="8"/>
  <c r="H34" i="8"/>
  <c r="I34" i="8"/>
  <c r="J34" i="8"/>
  <c r="K34" i="8"/>
  <c r="H35" i="8"/>
  <c r="I35" i="8"/>
  <c r="J35" i="8"/>
  <c r="K35" i="8"/>
  <c r="H36" i="8"/>
  <c r="I36" i="8"/>
  <c r="K36" i="8"/>
  <c r="H37" i="8"/>
  <c r="I37" i="8"/>
  <c r="J37" i="8"/>
  <c r="K37" i="8"/>
  <c r="H38" i="8"/>
  <c r="I38" i="8"/>
  <c r="J38" i="8"/>
  <c r="K38" i="8"/>
  <c r="H39" i="8"/>
  <c r="I39" i="8"/>
  <c r="J39" i="8"/>
  <c r="K39" i="8"/>
  <c r="H40" i="8"/>
  <c r="I40" i="8"/>
  <c r="J40" i="8"/>
  <c r="K40" i="8"/>
  <c r="H41" i="8"/>
  <c r="I41" i="8"/>
  <c r="J41" i="8"/>
  <c r="K41" i="8"/>
  <c r="H42" i="8"/>
  <c r="I42" i="8"/>
  <c r="J42" i="8"/>
  <c r="K42" i="8"/>
  <c r="H43" i="8"/>
  <c r="I43" i="8"/>
  <c r="J43" i="8"/>
  <c r="K43" i="8"/>
  <c r="H44" i="8"/>
  <c r="I44" i="8"/>
  <c r="J44" i="8"/>
  <c r="K44" i="8"/>
  <c r="H45" i="8"/>
  <c r="I45" i="8"/>
  <c r="J45" i="8"/>
  <c r="K45" i="8"/>
  <c r="H46" i="8"/>
  <c r="I46" i="8"/>
  <c r="J46" i="8"/>
  <c r="K46" i="8"/>
  <c r="H47" i="8"/>
  <c r="I47" i="8"/>
  <c r="J47" i="8"/>
  <c r="K47" i="8"/>
  <c r="H48" i="8"/>
  <c r="I48" i="8"/>
  <c r="J48" i="8"/>
  <c r="K48" i="8"/>
  <c r="H49" i="8"/>
  <c r="I49" i="8"/>
  <c r="J49" i="8"/>
  <c r="K49" i="8"/>
  <c r="H50" i="8"/>
  <c r="I50" i="8"/>
  <c r="J50" i="8"/>
  <c r="K50" i="8"/>
  <c r="H51" i="8"/>
  <c r="I51" i="8"/>
  <c r="K51" i="8"/>
  <c r="H52" i="8"/>
  <c r="I52" i="8"/>
  <c r="J52" i="8"/>
  <c r="K52" i="8"/>
  <c r="B53" i="8"/>
  <c r="C53" i="8"/>
  <c r="D53" i="8"/>
  <c r="E53" i="8"/>
  <c r="F53" i="8"/>
  <c r="G53" i="8"/>
  <c r="H53" i="8"/>
  <c r="I53" i="8"/>
  <c r="J53" i="8"/>
  <c r="K53" i="8"/>
  <c r="B9" i="10"/>
  <c r="G2" i="9"/>
  <c r="C9" i="10"/>
  <c r="G3" i="9"/>
  <c r="D9" i="10"/>
  <c r="G4" i="9"/>
  <c r="E9" i="10"/>
  <c r="G5" i="9"/>
  <c r="F9" i="10"/>
  <c r="G6" i="9"/>
  <c r="G9" i="10"/>
  <c r="G7" i="9"/>
  <c r="H9" i="10"/>
  <c r="G8" i="9"/>
  <c r="I9" i="10"/>
  <c r="G9" i="9"/>
  <c r="J9" i="10"/>
  <c r="G10" i="9"/>
  <c r="K9" i="10"/>
  <c r="G11" i="9"/>
  <c r="L9" i="10"/>
  <c r="G12" i="9"/>
  <c r="M9" i="10"/>
  <c r="G13" i="9"/>
  <c r="N9" i="10"/>
  <c r="G14" i="9"/>
  <c r="O9" i="10"/>
  <c r="G15" i="9"/>
  <c r="P9" i="10"/>
  <c r="G16" i="9"/>
  <c r="Q9" i="10"/>
  <c r="G17" i="9"/>
  <c r="R9" i="10"/>
  <c r="G18" i="9"/>
  <c r="S9" i="10"/>
  <c r="G19" i="9"/>
  <c r="T9" i="10"/>
  <c r="G20" i="9"/>
  <c r="U9" i="10"/>
  <c r="G21" i="9"/>
  <c r="W9" i="10"/>
  <c r="G22" i="9"/>
  <c r="G23" i="9"/>
  <c r="X9" i="10"/>
  <c r="G24" i="9"/>
  <c r="Y9" i="10"/>
  <c r="G25" i="9"/>
  <c r="Z9" i="10"/>
  <c r="G26" i="9"/>
  <c r="B1" i="10"/>
  <c r="C1" i="10"/>
  <c r="D1" i="10"/>
  <c r="E1" i="10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V1" i="10"/>
  <c r="W1" i="10"/>
  <c r="X1" i="10"/>
  <c r="Y1" i="10"/>
  <c r="Z1" i="10"/>
  <c r="B3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V9" i="10"/>
  <c r="C265" i="3"/>
  <c r="L265" i="3"/>
  <c r="K265" i="3"/>
  <c r="J265" i="3"/>
  <c r="AQ265" i="3"/>
  <c r="AO265" i="3"/>
  <c r="AN265" i="3"/>
  <c r="F265" i="3"/>
  <c r="E265" i="3"/>
  <c r="D265" i="3"/>
  <c r="AU265" i="3"/>
  <c r="AT265" i="3"/>
  <c r="AS265" i="3"/>
  <c r="AR265" i="3"/>
  <c r="M265" i="3"/>
  <c r="G265" i="3"/>
  <c r="H265" i="3"/>
  <c r="C264" i="3"/>
  <c r="G264" i="3"/>
  <c r="H264" i="3"/>
  <c r="J264" i="3"/>
  <c r="K264" i="3"/>
  <c r="L264" i="3"/>
  <c r="M264" i="3"/>
  <c r="E264" i="3"/>
  <c r="E266" i="3"/>
  <c r="C7" i="2"/>
  <c r="M7" i="2"/>
  <c r="O7" i="2"/>
  <c r="Q7" i="2"/>
  <c r="S7" i="2"/>
  <c r="U7" i="2"/>
  <c r="W7" i="2"/>
  <c r="Y7" i="2"/>
  <c r="AA7" i="2"/>
  <c r="AC7" i="2"/>
  <c r="AE7" i="2"/>
  <c r="AG7" i="2"/>
  <c r="AI7" i="2"/>
  <c r="AK7" i="2"/>
  <c r="AM7" i="2"/>
  <c r="AO7" i="2"/>
  <c r="AQ7" i="2"/>
  <c r="AS7" i="2"/>
  <c r="AU7" i="2"/>
  <c r="AW7" i="2"/>
  <c r="AY7" i="2"/>
  <c r="BA7" i="2"/>
  <c r="BC7" i="2"/>
  <c r="BE7" i="2"/>
  <c r="BG7" i="2"/>
  <c r="BI7" i="2"/>
  <c r="H7" i="2"/>
  <c r="C63" i="7"/>
  <c r="C68" i="7"/>
  <c r="F123" i="5"/>
  <c r="D264" i="3"/>
  <c r="D266" i="3"/>
  <c r="G7" i="2"/>
  <c r="B63" i="7"/>
  <c r="B68" i="7"/>
  <c r="F124" i="5"/>
  <c r="F264" i="3"/>
  <c r="F266" i="3"/>
  <c r="I7" i="2"/>
  <c r="D63" i="7"/>
  <c r="D68" i="7"/>
  <c r="F125" i="5"/>
  <c r="G123" i="5"/>
  <c r="G124" i="5"/>
  <c r="G125" i="5"/>
  <c r="G126" i="5"/>
  <c r="C266" i="3"/>
  <c r="J266" i="3"/>
  <c r="C43" i="7"/>
  <c r="A43" i="7"/>
  <c r="B43" i="7"/>
  <c r="K266" i="3"/>
  <c r="G43" i="7"/>
  <c r="E43" i="7"/>
  <c r="F43" i="7"/>
  <c r="L266" i="3"/>
  <c r="K43" i="7"/>
  <c r="I43" i="7"/>
  <c r="J43" i="7"/>
  <c r="AR264" i="3"/>
  <c r="AR266" i="3"/>
  <c r="O43" i="7"/>
  <c r="M43" i="7"/>
  <c r="N43" i="7"/>
  <c r="AS264" i="3"/>
  <c r="AS266" i="3"/>
  <c r="S43" i="7"/>
  <c r="Q43" i="7"/>
  <c r="R43" i="7"/>
  <c r="AT264" i="3"/>
  <c r="AT266" i="3"/>
  <c r="W43" i="7"/>
  <c r="U43" i="7"/>
  <c r="V43" i="7"/>
  <c r="AU264" i="3"/>
  <c r="AU266" i="3"/>
  <c r="AA43" i="7"/>
  <c r="Y43" i="7"/>
  <c r="Z43" i="7"/>
  <c r="C44" i="7"/>
  <c r="A44" i="7"/>
  <c r="B44" i="7"/>
  <c r="G44" i="7"/>
  <c r="E44" i="7"/>
  <c r="F44" i="7"/>
  <c r="K44" i="7"/>
  <c r="I44" i="7"/>
  <c r="J44" i="7"/>
  <c r="O44" i="7"/>
  <c r="M44" i="7"/>
  <c r="N44" i="7"/>
  <c r="S44" i="7"/>
  <c r="Q44" i="7"/>
  <c r="R44" i="7"/>
  <c r="W44" i="7"/>
  <c r="U44" i="7"/>
  <c r="V44" i="7"/>
  <c r="AA44" i="7"/>
  <c r="Y44" i="7"/>
  <c r="Z44" i="7"/>
  <c r="C45" i="7"/>
  <c r="A45" i="7"/>
  <c r="B45" i="7"/>
  <c r="G45" i="7"/>
  <c r="E45" i="7"/>
  <c r="F45" i="7"/>
  <c r="K45" i="7"/>
  <c r="I45" i="7"/>
  <c r="J45" i="7"/>
  <c r="O45" i="7"/>
  <c r="M45" i="7"/>
  <c r="N45" i="7"/>
  <c r="S45" i="7"/>
  <c r="Q45" i="7"/>
  <c r="R45" i="7"/>
  <c r="W45" i="7"/>
  <c r="U45" i="7"/>
  <c r="V45" i="7"/>
  <c r="AA45" i="7"/>
  <c r="Y45" i="7"/>
  <c r="Z45" i="7"/>
  <c r="C46" i="7"/>
  <c r="A46" i="7"/>
  <c r="B46" i="7"/>
  <c r="G46" i="7"/>
  <c r="E46" i="7"/>
  <c r="F46" i="7"/>
  <c r="K46" i="7"/>
  <c r="I46" i="7"/>
  <c r="J46" i="7"/>
  <c r="O46" i="7"/>
  <c r="M46" i="7"/>
  <c r="N46" i="7"/>
  <c r="S46" i="7"/>
  <c r="Q46" i="7"/>
  <c r="R46" i="7"/>
  <c r="W46" i="7"/>
  <c r="U46" i="7"/>
  <c r="V46" i="7"/>
  <c r="AA46" i="7"/>
  <c r="Y46" i="7"/>
  <c r="Z46" i="7"/>
  <c r="C47" i="7"/>
  <c r="A47" i="7"/>
  <c r="B47" i="7"/>
  <c r="G47" i="7"/>
  <c r="E47" i="7"/>
  <c r="F47" i="7"/>
  <c r="K47" i="7"/>
  <c r="I47" i="7"/>
  <c r="J47" i="7"/>
  <c r="O47" i="7"/>
  <c r="M47" i="7"/>
  <c r="N47" i="7"/>
  <c r="S47" i="7"/>
  <c r="Q47" i="7"/>
  <c r="R47" i="7"/>
  <c r="W47" i="7"/>
  <c r="U47" i="7"/>
  <c r="V47" i="7"/>
  <c r="AA47" i="7"/>
  <c r="Y47" i="7"/>
  <c r="Z47" i="7"/>
  <c r="C50" i="7"/>
  <c r="A50" i="7"/>
  <c r="B50" i="7"/>
  <c r="G50" i="7"/>
  <c r="E50" i="7"/>
  <c r="F50" i="7"/>
  <c r="C51" i="7"/>
  <c r="A51" i="7"/>
  <c r="B51" i="7"/>
  <c r="G51" i="7"/>
  <c r="E51" i="7"/>
  <c r="F51" i="7"/>
  <c r="C52" i="7"/>
  <c r="A52" i="7"/>
  <c r="B52" i="7"/>
  <c r="G52" i="7"/>
  <c r="E52" i="7"/>
  <c r="F52" i="7"/>
  <c r="C53" i="7"/>
  <c r="A53" i="7"/>
  <c r="B53" i="7"/>
  <c r="G53" i="7"/>
  <c r="E53" i="7"/>
  <c r="F53" i="7"/>
  <c r="C54" i="7"/>
  <c r="A54" i="7"/>
  <c r="B54" i="7"/>
  <c r="G54" i="7"/>
  <c r="E54" i="7"/>
  <c r="F54" i="7"/>
  <c r="C57" i="7"/>
  <c r="A57" i="7"/>
  <c r="B57" i="7"/>
  <c r="G57" i="7"/>
  <c r="E57" i="7"/>
  <c r="F57" i="7"/>
  <c r="C60" i="7"/>
  <c r="A60" i="7"/>
  <c r="B60" i="7"/>
  <c r="G60" i="7"/>
  <c r="E60" i="7"/>
  <c r="F60" i="7"/>
  <c r="AN264" i="3"/>
  <c r="AN266" i="3"/>
  <c r="BN7" i="2"/>
  <c r="E63" i="7"/>
  <c r="E68" i="7"/>
  <c r="AO264" i="3"/>
  <c r="AO266" i="3"/>
  <c r="BO7" i="2"/>
  <c r="F63" i="7"/>
  <c r="F68" i="7"/>
  <c r="AQ264" i="3"/>
  <c r="AQ266" i="3"/>
  <c r="BQ7" i="2"/>
  <c r="H63" i="7"/>
  <c r="H68" i="7"/>
  <c r="B64" i="7"/>
  <c r="B69" i="7"/>
  <c r="C64" i="7"/>
  <c r="C69" i="7"/>
  <c r="D64" i="7"/>
  <c r="D69" i="7"/>
  <c r="E64" i="7"/>
  <c r="E69" i="7"/>
  <c r="F64" i="7"/>
  <c r="F69" i="7"/>
  <c r="H64" i="7"/>
  <c r="H69" i="7"/>
  <c r="B65" i="7"/>
  <c r="B70" i="7"/>
  <c r="C65" i="7"/>
  <c r="C70" i="7"/>
  <c r="D65" i="7"/>
  <c r="D70" i="7"/>
  <c r="E65" i="7"/>
  <c r="E70" i="7"/>
  <c r="F65" i="7"/>
  <c r="F70" i="7"/>
  <c r="H65" i="7"/>
  <c r="H70" i="7"/>
  <c r="B71" i="7"/>
  <c r="C71" i="7"/>
  <c r="D71" i="7"/>
  <c r="E71" i="7"/>
  <c r="F71" i="7"/>
  <c r="H71" i="7"/>
  <c r="B74" i="7"/>
  <c r="B75" i="7"/>
  <c r="B76" i="7"/>
  <c r="B77" i="7"/>
  <c r="B78" i="7"/>
  <c r="B79" i="7"/>
  <c r="B80" i="7"/>
  <c r="B81" i="7"/>
  <c r="B82" i="7"/>
  <c r="B83" i="7"/>
  <c r="B86" i="7"/>
  <c r="B87" i="7"/>
  <c r="B88" i="7"/>
  <c r="B89" i="7"/>
  <c r="B90" i="7"/>
  <c r="B91" i="7"/>
  <c r="B92" i="7"/>
  <c r="B93" i="7"/>
  <c r="B94" i="7"/>
  <c r="B95" i="7"/>
  <c r="C74" i="7"/>
  <c r="C75" i="7"/>
  <c r="C76" i="7"/>
  <c r="C77" i="7"/>
  <c r="C78" i="7"/>
  <c r="C79" i="7"/>
  <c r="C80" i="7"/>
  <c r="C81" i="7"/>
  <c r="C82" i="7"/>
  <c r="C83" i="7"/>
  <c r="C86" i="7"/>
  <c r="C87" i="7"/>
  <c r="C88" i="7"/>
  <c r="C89" i="7"/>
  <c r="C90" i="7"/>
  <c r="C91" i="7"/>
  <c r="C92" i="7"/>
  <c r="C93" i="7"/>
  <c r="C94" i="7"/>
  <c r="C95" i="7"/>
  <c r="D74" i="7"/>
  <c r="D75" i="7"/>
  <c r="D76" i="7"/>
  <c r="D77" i="7"/>
  <c r="D78" i="7"/>
  <c r="D79" i="7"/>
  <c r="D80" i="7"/>
  <c r="D81" i="7"/>
  <c r="D82" i="7"/>
  <c r="D83" i="7"/>
  <c r="D86" i="7"/>
  <c r="D87" i="7"/>
  <c r="D88" i="7"/>
  <c r="D89" i="7"/>
  <c r="D90" i="7"/>
  <c r="D91" i="7"/>
  <c r="D92" i="7"/>
  <c r="D93" i="7"/>
  <c r="D94" i="7"/>
  <c r="D95" i="7"/>
  <c r="AP266" i="3"/>
  <c r="BP7" i="2"/>
  <c r="G71" i="7"/>
  <c r="G65" i="7"/>
  <c r="G70" i="7"/>
  <c r="G64" i="7"/>
  <c r="G69" i="7"/>
  <c r="G63" i="7"/>
  <c r="G68" i="7"/>
  <c r="S40" i="7"/>
  <c r="Q40" i="7"/>
  <c r="O40" i="7"/>
  <c r="M40" i="7"/>
  <c r="K40" i="7"/>
  <c r="I40" i="7"/>
  <c r="G40" i="7"/>
  <c r="E40" i="7"/>
  <c r="C40" i="7"/>
  <c r="A40" i="7"/>
  <c r="S39" i="7"/>
  <c r="Q39" i="7"/>
  <c r="O39" i="7"/>
  <c r="M39" i="7"/>
  <c r="K39" i="7"/>
  <c r="I39" i="7"/>
  <c r="G39" i="7"/>
  <c r="E39" i="7"/>
  <c r="C39" i="7"/>
  <c r="A39" i="7"/>
  <c r="S38" i="7"/>
  <c r="Q38" i="7"/>
  <c r="O38" i="7"/>
  <c r="M38" i="7"/>
  <c r="K38" i="7"/>
  <c r="I38" i="7"/>
  <c r="G38" i="7"/>
  <c r="E38" i="7"/>
  <c r="C38" i="7"/>
  <c r="A38" i="7"/>
  <c r="S37" i="7"/>
  <c r="Q37" i="7"/>
  <c r="O37" i="7"/>
  <c r="M37" i="7"/>
  <c r="K37" i="7"/>
  <c r="I37" i="7"/>
  <c r="G37" i="7"/>
  <c r="E37" i="7"/>
  <c r="C37" i="7"/>
  <c r="A37" i="7"/>
  <c r="S36" i="7"/>
  <c r="Q36" i="7"/>
  <c r="O36" i="7"/>
  <c r="M36" i="7"/>
  <c r="K36" i="7"/>
  <c r="I36" i="7"/>
  <c r="G36" i="7"/>
  <c r="E36" i="7"/>
  <c r="C36" i="7"/>
  <c r="A36" i="7"/>
  <c r="AA33" i="7"/>
  <c r="Y33" i="7"/>
  <c r="W33" i="7"/>
  <c r="U33" i="7"/>
  <c r="S33" i="7"/>
  <c r="Q33" i="7"/>
  <c r="O33" i="7"/>
  <c r="M33" i="7"/>
  <c r="K33" i="7"/>
  <c r="I33" i="7"/>
  <c r="G33" i="7"/>
  <c r="E33" i="7"/>
  <c r="C33" i="7"/>
  <c r="A33" i="7"/>
  <c r="AA32" i="7"/>
  <c r="Y32" i="7"/>
  <c r="W32" i="7"/>
  <c r="U32" i="7"/>
  <c r="S32" i="7"/>
  <c r="Q32" i="7"/>
  <c r="O32" i="7"/>
  <c r="M32" i="7"/>
  <c r="K32" i="7"/>
  <c r="I32" i="7"/>
  <c r="G32" i="7"/>
  <c r="E32" i="7"/>
  <c r="C32" i="7"/>
  <c r="A32" i="7"/>
  <c r="AA31" i="7"/>
  <c r="Y31" i="7"/>
  <c r="W31" i="7"/>
  <c r="U31" i="7"/>
  <c r="S31" i="7"/>
  <c r="Q31" i="7"/>
  <c r="O31" i="7"/>
  <c r="M31" i="7"/>
  <c r="K31" i="7"/>
  <c r="I31" i="7"/>
  <c r="G31" i="7"/>
  <c r="E31" i="7"/>
  <c r="C31" i="7"/>
  <c r="A31" i="7"/>
  <c r="AA30" i="7"/>
  <c r="Y30" i="7"/>
  <c r="W30" i="7"/>
  <c r="U30" i="7"/>
  <c r="S30" i="7"/>
  <c r="Q30" i="7"/>
  <c r="O30" i="7"/>
  <c r="M30" i="7"/>
  <c r="K30" i="7"/>
  <c r="I30" i="7"/>
  <c r="G30" i="7"/>
  <c r="E30" i="7"/>
  <c r="C30" i="7"/>
  <c r="A30" i="7"/>
  <c r="AA29" i="7"/>
  <c r="Y29" i="7"/>
  <c r="W29" i="7"/>
  <c r="U29" i="7"/>
  <c r="S29" i="7"/>
  <c r="Q29" i="7"/>
  <c r="O29" i="7"/>
  <c r="M29" i="7"/>
  <c r="K29" i="7"/>
  <c r="I29" i="7"/>
  <c r="G29" i="7"/>
  <c r="E29" i="7"/>
  <c r="C29" i="7"/>
  <c r="A29" i="7"/>
  <c r="K7" i="2"/>
  <c r="D25" i="7"/>
  <c r="A25" i="7"/>
  <c r="F25" i="7"/>
  <c r="E25" i="7"/>
  <c r="G25" i="7"/>
  <c r="H25" i="7"/>
  <c r="I25" i="7"/>
  <c r="J25" i="7"/>
  <c r="C25" i="7"/>
  <c r="B25" i="7"/>
  <c r="D24" i="7"/>
  <c r="A24" i="7"/>
  <c r="F24" i="7"/>
  <c r="E24" i="7"/>
  <c r="G24" i="7"/>
  <c r="H24" i="7"/>
  <c r="I24" i="7"/>
  <c r="J24" i="7"/>
  <c r="C24" i="7"/>
  <c r="B24" i="7"/>
  <c r="D23" i="7"/>
  <c r="A23" i="7"/>
  <c r="F23" i="7"/>
  <c r="E23" i="7"/>
  <c r="G23" i="7"/>
  <c r="H23" i="7"/>
  <c r="I23" i="7"/>
  <c r="J23" i="7"/>
  <c r="C23" i="7"/>
  <c r="B23" i="7"/>
  <c r="D22" i="7"/>
  <c r="A22" i="7"/>
  <c r="F22" i="7"/>
  <c r="E22" i="7"/>
  <c r="G22" i="7"/>
  <c r="H22" i="7"/>
  <c r="I22" i="7"/>
  <c r="J22" i="7"/>
  <c r="C22" i="7"/>
  <c r="B22" i="7"/>
  <c r="D21" i="7"/>
  <c r="A21" i="7"/>
  <c r="F21" i="7"/>
  <c r="E21" i="7"/>
  <c r="G21" i="7"/>
  <c r="H21" i="7"/>
  <c r="I21" i="7"/>
  <c r="J21" i="7"/>
  <c r="C21" i="7"/>
  <c r="B21" i="7"/>
  <c r="D20" i="7"/>
  <c r="A20" i="7"/>
  <c r="F20" i="7"/>
  <c r="E20" i="7"/>
  <c r="G20" i="7"/>
  <c r="H20" i="7"/>
  <c r="I20" i="7"/>
  <c r="J20" i="7"/>
  <c r="C20" i="7"/>
  <c r="B20" i="7"/>
  <c r="D19" i="7"/>
  <c r="A19" i="7"/>
  <c r="F19" i="7"/>
  <c r="E19" i="7"/>
  <c r="G19" i="7"/>
  <c r="H19" i="7"/>
  <c r="I19" i="7"/>
  <c r="J19" i="7"/>
  <c r="C19" i="7"/>
  <c r="B19" i="7"/>
  <c r="D18" i="7"/>
  <c r="A18" i="7"/>
  <c r="F18" i="7"/>
  <c r="E18" i="7"/>
  <c r="G18" i="7"/>
  <c r="H18" i="7"/>
  <c r="I18" i="7"/>
  <c r="J18" i="7"/>
  <c r="C18" i="7"/>
  <c r="B18" i="7"/>
  <c r="D17" i="7"/>
  <c r="A17" i="7"/>
  <c r="F17" i="7"/>
  <c r="E17" i="7"/>
  <c r="G17" i="7"/>
  <c r="H17" i="7"/>
  <c r="I17" i="7"/>
  <c r="J17" i="7"/>
  <c r="C17" i="7"/>
  <c r="B17" i="7"/>
  <c r="D16" i="7"/>
  <c r="A16" i="7"/>
  <c r="F16" i="7"/>
  <c r="E16" i="7"/>
  <c r="G16" i="7"/>
  <c r="H16" i="7"/>
  <c r="I16" i="7"/>
  <c r="J16" i="7"/>
  <c r="C16" i="7"/>
  <c r="B16" i="7"/>
  <c r="D12" i="7"/>
  <c r="A12" i="7"/>
  <c r="F12" i="7"/>
  <c r="E12" i="7"/>
  <c r="G12" i="7"/>
  <c r="H12" i="7"/>
  <c r="I12" i="7"/>
  <c r="J12" i="7"/>
  <c r="C12" i="7"/>
  <c r="B12" i="7"/>
  <c r="D11" i="7"/>
  <c r="A11" i="7"/>
  <c r="F11" i="7"/>
  <c r="E11" i="7"/>
  <c r="G11" i="7"/>
  <c r="H11" i="7"/>
  <c r="I11" i="7"/>
  <c r="J11" i="7"/>
  <c r="C11" i="7"/>
  <c r="B11" i="7"/>
  <c r="D10" i="7"/>
  <c r="A10" i="7"/>
  <c r="F10" i="7"/>
  <c r="E10" i="7"/>
  <c r="G10" i="7"/>
  <c r="H10" i="7"/>
  <c r="I10" i="7"/>
  <c r="J10" i="7"/>
  <c r="C10" i="7"/>
  <c r="B10" i="7"/>
  <c r="D9" i="7"/>
  <c r="A9" i="7"/>
  <c r="F9" i="7"/>
  <c r="E9" i="7"/>
  <c r="G9" i="7"/>
  <c r="H9" i="7"/>
  <c r="I9" i="7"/>
  <c r="J9" i="7"/>
  <c r="C9" i="7"/>
  <c r="B9" i="7"/>
  <c r="D8" i="7"/>
  <c r="A8" i="7"/>
  <c r="F8" i="7"/>
  <c r="E8" i="7"/>
  <c r="G8" i="7"/>
  <c r="H8" i="7"/>
  <c r="I8" i="7"/>
  <c r="J8" i="7"/>
  <c r="C8" i="7"/>
  <c r="B8" i="7"/>
  <c r="D7" i="7"/>
  <c r="A7" i="7"/>
  <c r="F7" i="7"/>
  <c r="E7" i="7"/>
  <c r="G7" i="7"/>
  <c r="H7" i="7"/>
  <c r="I7" i="7"/>
  <c r="J7" i="7"/>
  <c r="C7" i="7"/>
  <c r="B7" i="7"/>
  <c r="D6" i="7"/>
  <c r="A6" i="7"/>
  <c r="F6" i="7"/>
  <c r="E6" i="7"/>
  <c r="G6" i="7"/>
  <c r="H6" i="7"/>
  <c r="I6" i="7"/>
  <c r="J6" i="7"/>
  <c r="C6" i="7"/>
  <c r="B6" i="7"/>
  <c r="D5" i="7"/>
  <c r="A5" i="7"/>
  <c r="F5" i="7"/>
  <c r="E5" i="7"/>
  <c r="G5" i="7"/>
  <c r="H5" i="7"/>
  <c r="I5" i="7"/>
  <c r="J5" i="7"/>
  <c r="C5" i="7"/>
  <c r="B5" i="7"/>
  <c r="D4" i="7"/>
  <c r="A4" i="7"/>
  <c r="F4" i="7"/>
  <c r="E4" i="7"/>
  <c r="G4" i="7"/>
  <c r="H4" i="7"/>
  <c r="I4" i="7"/>
  <c r="J4" i="7"/>
  <c r="C4" i="7"/>
  <c r="B4" i="7"/>
  <c r="D3" i="7"/>
  <c r="A3" i="7"/>
  <c r="F3" i="7"/>
  <c r="E3" i="7"/>
  <c r="G3" i="7"/>
  <c r="H3" i="7"/>
  <c r="I3" i="7"/>
  <c r="J3" i="7"/>
  <c r="C3" i="7"/>
  <c r="B3" i="7"/>
  <c r="C54" i="2"/>
  <c r="Q54" i="2"/>
  <c r="W53" i="6"/>
  <c r="M54" i="2"/>
  <c r="O54" i="2"/>
  <c r="S54" i="2"/>
  <c r="U54" i="2"/>
  <c r="W54" i="2"/>
  <c r="Y54" i="2"/>
  <c r="AA54" i="2"/>
  <c r="AC54" i="2"/>
  <c r="AE54" i="2"/>
  <c r="AG54" i="2"/>
  <c r="AI54" i="2"/>
  <c r="AK54" i="2"/>
  <c r="AM54" i="2"/>
  <c r="AO54" i="2"/>
  <c r="AQ54" i="2"/>
  <c r="AS54" i="2"/>
  <c r="AU54" i="2"/>
  <c r="AW54" i="2"/>
  <c r="AY54" i="2"/>
  <c r="BA54" i="2"/>
  <c r="BC54" i="2"/>
  <c r="BE54" i="2"/>
  <c r="BG54" i="2"/>
  <c r="BI54" i="2"/>
  <c r="I54" i="2"/>
  <c r="U53" i="6"/>
  <c r="T53" i="6"/>
  <c r="O53" i="6"/>
  <c r="H54" i="2"/>
  <c r="M53" i="6"/>
  <c r="L53" i="6"/>
  <c r="G53" i="6"/>
  <c r="G54" i="2"/>
  <c r="E53" i="6"/>
  <c r="D53" i="6"/>
  <c r="W52" i="6"/>
  <c r="R52" i="6"/>
  <c r="V52" i="6"/>
  <c r="U52" i="6"/>
  <c r="T52" i="6"/>
  <c r="S52" i="6"/>
  <c r="O52" i="6"/>
  <c r="J52" i="6"/>
  <c r="N52" i="6"/>
  <c r="M52" i="6"/>
  <c r="L52" i="6"/>
  <c r="K52" i="6"/>
  <c r="G52" i="6"/>
  <c r="B52" i="6"/>
  <c r="F52" i="6"/>
  <c r="E52" i="6"/>
  <c r="D52" i="6"/>
  <c r="C52" i="6"/>
  <c r="W51" i="6"/>
  <c r="R51" i="6"/>
  <c r="V51" i="6"/>
  <c r="U51" i="6"/>
  <c r="T51" i="6"/>
  <c r="S51" i="6"/>
  <c r="O51" i="6"/>
  <c r="J51" i="6"/>
  <c r="N51" i="6"/>
  <c r="M51" i="6"/>
  <c r="L51" i="6"/>
  <c r="K51" i="6"/>
  <c r="G51" i="6"/>
  <c r="B51" i="6"/>
  <c r="F51" i="6"/>
  <c r="E51" i="6"/>
  <c r="D51" i="6"/>
  <c r="C51" i="6"/>
  <c r="W50" i="6"/>
  <c r="R50" i="6"/>
  <c r="V50" i="6"/>
  <c r="U50" i="6"/>
  <c r="T50" i="6"/>
  <c r="S50" i="6"/>
  <c r="O50" i="6"/>
  <c r="J50" i="6"/>
  <c r="N50" i="6"/>
  <c r="M50" i="6"/>
  <c r="L50" i="6"/>
  <c r="K50" i="6"/>
  <c r="G50" i="6"/>
  <c r="B50" i="6"/>
  <c r="F50" i="6"/>
  <c r="E50" i="6"/>
  <c r="D50" i="6"/>
  <c r="C50" i="6"/>
  <c r="W49" i="6"/>
  <c r="R49" i="6"/>
  <c r="V49" i="6"/>
  <c r="U49" i="6"/>
  <c r="T49" i="6"/>
  <c r="S49" i="6"/>
  <c r="O49" i="6"/>
  <c r="J49" i="6"/>
  <c r="N49" i="6"/>
  <c r="M49" i="6"/>
  <c r="L49" i="6"/>
  <c r="K49" i="6"/>
  <c r="G49" i="6"/>
  <c r="B49" i="6"/>
  <c r="F49" i="6"/>
  <c r="E49" i="6"/>
  <c r="D49" i="6"/>
  <c r="C49" i="6"/>
  <c r="W48" i="6"/>
  <c r="R48" i="6"/>
  <c r="V48" i="6"/>
  <c r="U48" i="6"/>
  <c r="T48" i="6"/>
  <c r="S48" i="6"/>
  <c r="O48" i="6"/>
  <c r="J48" i="6"/>
  <c r="N48" i="6"/>
  <c r="M48" i="6"/>
  <c r="L48" i="6"/>
  <c r="K48" i="6"/>
  <c r="G48" i="6"/>
  <c r="B48" i="6"/>
  <c r="F48" i="6"/>
  <c r="E48" i="6"/>
  <c r="D48" i="6"/>
  <c r="C48" i="6"/>
  <c r="W47" i="6"/>
  <c r="R47" i="6"/>
  <c r="V47" i="6"/>
  <c r="U47" i="6"/>
  <c r="T47" i="6"/>
  <c r="S47" i="6"/>
  <c r="O47" i="6"/>
  <c r="J47" i="6"/>
  <c r="N47" i="6"/>
  <c r="M47" i="6"/>
  <c r="L47" i="6"/>
  <c r="K47" i="6"/>
  <c r="G47" i="6"/>
  <c r="B47" i="6"/>
  <c r="F47" i="6"/>
  <c r="E47" i="6"/>
  <c r="D47" i="6"/>
  <c r="C47" i="6"/>
  <c r="W46" i="6"/>
  <c r="R46" i="6"/>
  <c r="V46" i="6"/>
  <c r="U46" i="6"/>
  <c r="T46" i="6"/>
  <c r="S46" i="6"/>
  <c r="O46" i="6"/>
  <c r="J46" i="6"/>
  <c r="N46" i="6"/>
  <c r="M46" i="6"/>
  <c r="L46" i="6"/>
  <c r="K46" i="6"/>
  <c r="G46" i="6"/>
  <c r="B46" i="6"/>
  <c r="F46" i="6"/>
  <c r="E46" i="6"/>
  <c r="D46" i="6"/>
  <c r="C46" i="6"/>
  <c r="W45" i="6"/>
  <c r="R45" i="6"/>
  <c r="V45" i="6"/>
  <c r="U45" i="6"/>
  <c r="T45" i="6"/>
  <c r="S45" i="6"/>
  <c r="O45" i="6"/>
  <c r="J45" i="6"/>
  <c r="N45" i="6"/>
  <c r="M45" i="6"/>
  <c r="L45" i="6"/>
  <c r="K45" i="6"/>
  <c r="G45" i="6"/>
  <c r="B45" i="6"/>
  <c r="F45" i="6"/>
  <c r="E45" i="6"/>
  <c r="D45" i="6"/>
  <c r="C45" i="6"/>
  <c r="W44" i="6"/>
  <c r="R44" i="6"/>
  <c r="V44" i="6"/>
  <c r="U44" i="6"/>
  <c r="T44" i="6"/>
  <c r="S44" i="6"/>
  <c r="O44" i="6"/>
  <c r="J44" i="6"/>
  <c r="N44" i="6"/>
  <c r="M44" i="6"/>
  <c r="L44" i="6"/>
  <c r="K44" i="6"/>
  <c r="G44" i="6"/>
  <c r="B44" i="6"/>
  <c r="F44" i="6"/>
  <c r="E44" i="6"/>
  <c r="D44" i="6"/>
  <c r="C44" i="6"/>
  <c r="W43" i="6"/>
  <c r="R43" i="6"/>
  <c r="V43" i="6"/>
  <c r="U43" i="6"/>
  <c r="T43" i="6"/>
  <c r="S43" i="6"/>
  <c r="O43" i="6"/>
  <c r="J43" i="6"/>
  <c r="N43" i="6"/>
  <c r="M43" i="6"/>
  <c r="L43" i="6"/>
  <c r="K43" i="6"/>
  <c r="G43" i="6"/>
  <c r="B43" i="6"/>
  <c r="F43" i="6"/>
  <c r="E43" i="6"/>
  <c r="D43" i="6"/>
  <c r="C43" i="6"/>
  <c r="W42" i="6"/>
  <c r="R42" i="6"/>
  <c r="V42" i="6"/>
  <c r="U42" i="6"/>
  <c r="T42" i="6"/>
  <c r="S42" i="6"/>
  <c r="O42" i="6"/>
  <c r="J42" i="6"/>
  <c r="N42" i="6"/>
  <c r="M42" i="6"/>
  <c r="L42" i="6"/>
  <c r="K42" i="6"/>
  <c r="G42" i="6"/>
  <c r="B42" i="6"/>
  <c r="F42" i="6"/>
  <c r="E42" i="6"/>
  <c r="D42" i="6"/>
  <c r="C42" i="6"/>
  <c r="W41" i="6"/>
  <c r="R41" i="6"/>
  <c r="V41" i="6"/>
  <c r="U41" i="6"/>
  <c r="T41" i="6"/>
  <c r="S41" i="6"/>
  <c r="O41" i="6"/>
  <c r="J41" i="6"/>
  <c r="N41" i="6"/>
  <c r="M41" i="6"/>
  <c r="L41" i="6"/>
  <c r="K41" i="6"/>
  <c r="G41" i="6"/>
  <c r="B41" i="6"/>
  <c r="F41" i="6"/>
  <c r="E41" i="6"/>
  <c r="D41" i="6"/>
  <c r="C41" i="6"/>
  <c r="W40" i="6"/>
  <c r="R40" i="6"/>
  <c r="V40" i="6"/>
  <c r="U40" i="6"/>
  <c r="T40" i="6"/>
  <c r="S40" i="6"/>
  <c r="O40" i="6"/>
  <c r="J40" i="6"/>
  <c r="N40" i="6"/>
  <c r="M40" i="6"/>
  <c r="L40" i="6"/>
  <c r="K40" i="6"/>
  <c r="G40" i="6"/>
  <c r="B40" i="6"/>
  <c r="F40" i="6"/>
  <c r="E40" i="6"/>
  <c r="D40" i="6"/>
  <c r="C40" i="6"/>
  <c r="W39" i="6"/>
  <c r="R39" i="6"/>
  <c r="V39" i="6"/>
  <c r="U39" i="6"/>
  <c r="T39" i="6"/>
  <c r="S39" i="6"/>
  <c r="O39" i="6"/>
  <c r="J39" i="6"/>
  <c r="N39" i="6"/>
  <c r="M39" i="6"/>
  <c r="L39" i="6"/>
  <c r="K39" i="6"/>
  <c r="G39" i="6"/>
  <c r="B39" i="6"/>
  <c r="F39" i="6"/>
  <c r="E39" i="6"/>
  <c r="D39" i="6"/>
  <c r="C39" i="6"/>
  <c r="W38" i="6"/>
  <c r="R38" i="6"/>
  <c r="V38" i="6"/>
  <c r="U38" i="6"/>
  <c r="T38" i="6"/>
  <c r="S38" i="6"/>
  <c r="O38" i="6"/>
  <c r="J38" i="6"/>
  <c r="N38" i="6"/>
  <c r="M38" i="6"/>
  <c r="L38" i="6"/>
  <c r="K38" i="6"/>
  <c r="G38" i="6"/>
  <c r="B38" i="6"/>
  <c r="F38" i="6"/>
  <c r="E38" i="6"/>
  <c r="D38" i="6"/>
  <c r="C38" i="6"/>
  <c r="W37" i="6"/>
  <c r="R37" i="6"/>
  <c r="V37" i="6"/>
  <c r="U37" i="6"/>
  <c r="T37" i="6"/>
  <c r="S37" i="6"/>
  <c r="O37" i="6"/>
  <c r="J37" i="6"/>
  <c r="N37" i="6"/>
  <c r="M37" i="6"/>
  <c r="L37" i="6"/>
  <c r="K37" i="6"/>
  <c r="G37" i="6"/>
  <c r="B37" i="6"/>
  <c r="F37" i="6"/>
  <c r="E37" i="6"/>
  <c r="D37" i="6"/>
  <c r="C37" i="6"/>
  <c r="W36" i="6"/>
  <c r="R36" i="6"/>
  <c r="V36" i="6"/>
  <c r="U36" i="6"/>
  <c r="T36" i="6"/>
  <c r="S36" i="6"/>
  <c r="O36" i="6"/>
  <c r="J36" i="6"/>
  <c r="N36" i="6"/>
  <c r="M36" i="6"/>
  <c r="L36" i="6"/>
  <c r="K36" i="6"/>
  <c r="G36" i="6"/>
  <c r="B36" i="6"/>
  <c r="F36" i="6"/>
  <c r="E36" i="6"/>
  <c r="D36" i="6"/>
  <c r="C36" i="6"/>
  <c r="W35" i="6"/>
  <c r="R35" i="6"/>
  <c r="V35" i="6"/>
  <c r="U35" i="6"/>
  <c r="T35" i="6"/>
  <c r="S35" i="6"/>
  <c r="O35" i="6"/>
  <c r="J35" i="6"/>
  <c r="N35" i="6"/>
  <c r="M35" i="6"/>
  <c r="L35" i="6"/>
  <c r="K35" i="6"/>
  <c r="G35" i="6"/>
  <c r="B35" i="6"/>
  <c r="F35" i="6"/>
  <c r="E35" i="6"/>
  <c r="D35" i="6"/>
  <c r="C35" i="6"/>
  <c r="W34" i="6"/>
  <c r="R34" i="6"/>
  <c r="V34" i="6"/>
  <c r="U34" i="6"/>
  <c r="T34" i="6"/>
  <c r="S34" i="6"/>
  <c r="O34" i="6"/>
  <c r="J34" i="6"/>
  <c r="N34" i="6"/>
  <c r="M34" i="6"/>
  <c r="L34" i="6"/>
  <c r="K34" i="6"/>
  <c r="G34" i="6"/>
  <c r="B34" i="6"/>
  <c r="F34" i="6"/>
  <c r="E34" i="6"/>
  <c r="D34" i="6"/>
  <c r="C34" i="6"/>
  <c r="W33" i="6"/>
  <c r="R33" i="6"/>
  <c r="V33" i="6"/>
  <c r="U33" i="6"/>
  <c r="T33" i="6"/>
  <c r="S33" i="6"/>
  <c r="O33" i="6"/>
  <c r="J33" i="6"/>
  <c r="N33" i="6"/>
  <c r="M33" i="6"/>
  <c r="L33" i="6"/>
  <c r="K33" i="6"/>
  <c r="G33" i="6"/>
  <c r="B33" i="6"/>
  <c r="F33" i="6"/>
  <c r="E33" i="6"/>
  <c r="D33" i="6"/>
  <c r="C33" i="6"/>
  <c r="W32" i="6"/>
  <c r="R32" i="6"/>
  <c r="V32" i="6"/>
  <c r="U32" i="6"/>
  <c r="T32" i="6"/>
  <c r="S32" i="6"/>
  <c r="O32" i="6"/>
  <c r="J32" i="6"/>
  <c r="N32" i="6"/>
  <c r="M32" i="6"/>
  <c r="L32" i="6"/>
  <c r="K32" i="6"/>
  <c r="G32" i="6"/>
  <c r="B32" i="6"/>
  <c r="F32" i="6"/>
  <c r="E32" i="6"/>
  <c r="D32" i="6"/>
  <c r="C32" i="6"/>
  <c r="W31" i="6"/>
  <c r="R31" i="6"/>
  <c r="V31" i="6"/>
  <c r="U31" i="6"/>
  <c r="T31" i="6"/>
  <c r="S31" i="6"/>
  <c r="O31" i="6"/>
  <c r="J31" i="6"/>
  <c r="N31" i="6"/>
  <c r="M31" i="6"/>
  <c r="L31" i="6"/>
  <c r="K31" i="6"/>
  <c r="G31" i="6"/>
  <c r="B31" i="6"/>
  <c r="F31" i="6"/>
  <c r="E31" i="6"/>
  <c r="D31" i="6"/>
  <c r="C31" i="6"/>
  <c r="W30" i="6"/>
  <c r="R30" i="6"/>
  <c r="V30" i="6"/>
  <c r="U30" i="6"/>
  <c r="T30" i="6"/>
  <c r="S30" i="6"/>
  <c r="O30" i="6"/>
  <c r="J30" i="6"/>
  <c r="N30" i="6"/>
  <c r="M30" i="6"/>
  <c r="L30" i="6"/>
  <c r="K30" i="6"/>
  <c r="G30" i="6"/>
  <c r="B30" i="6"/>
  <c r="F30" i="6"/>
  <c r="E30" i="6"/>
  <c r="D30" i="6"/>
  <c r="C30" i="6"/>
  <c r="W29" i="6"/>
  <c r="R29" i="6"/>
  <c r="V29" i="6"/>
  <c r="U29" i="6"/>
  <c r="T29" i="6"/>
  <c r="S29" i="6"/>
  <c r="O29" i="6"/>
  <c r="J29" i="6"/>
  <c r="N29" i="6"/>
  <c r="M29" i="6"/>
  <c r="L29" i="6"/>
  <c r="K29" i="6"/>
  <c r="G29" i="6"/>
  <c r="B29" i="6"/>
  <c r="F29" i="6"/>
  <c r="E29" i="6"/>
  <c r="D29" i="6"/>
  <c r="C29" i="6"/>
  <c r="W28" i="6"/>
  <c r="R28" i="6"/>
  <c r="V28" i="6"/>
  <c r="U28" i="6"/>
  <c r="T28" i="6"/>
  <c r="S28" i="6"/>
  <c r="O28" i="6"/>
  <c r="J28" i="6"/>
  <c r="N28" i="6"/>
  <c r="M28" i="6"/>
  <c r="L28" i="6"/>
  <c r="K28" i="6"/>
  <c r="G28" i="6"/>
  <c r="B28" i="6"/>
  <c r="F28" i="6"/>
  <c r="E28" i="6"/>
  <c r="D28" i="6"/>
  <c r="C28" i="6"/>
  <c r="W27" i="6"/>
  <c r="R27" i="6"/>
  <c r="V27" i="6"/>
  <c r="U27" i="6"/>
  <c r="T27" i="6"/>
  <c r="S27" i="6"/>
  <c r="O27" i="6"/>
  <c r="J27" i="6"/>
  <c r="N27" i="6"/>
  <c r="M27" i="6"/>
  <c r="L27" i="6"/>
  <c r="K27" i="6"/>
  <c r="G27" i="6"/>
  <c r="B27" i="6"/>
  <c r="F27" i="6"/>
  <c r="E27" i="6"/>
  <c r="D27" i="6"/>
  <c r="C27" i="6"/>
  <c r="W26" i="6"/>
  <c r="R26" i="6"/>
  <c r="V26" i="6"/>
  <c r="U26" i="6"/>
  <c r="T26" i="6"/>
  <c r="S26" i="6"/>
  <c r="O26" i="6"/>
  <c r="J26" i="6"/>
  <c r="N26" i="6"/>
  <c r="M26" i="6"/>
  <c r="L26" i="6"/>
  <c r="K26" i="6"/>
  <c r="G26" i="6"/>
  <c r="B26" i="6"/>
  <c r="F26" i="6"/>
  <c r="E26" i="6"/>
  <c r="D26" i="6"/>
  <c r="C26" i="6"/>
  <c r="W25" i="6"/>
  <c r="R25" i="6"/>
  <c r="V25" i="6"/>
  <c r="U25" i="6"/>
  <c r="T25" i="6"/>
  <c r="S25" i="6"/>
  <c r="O25" i="6"/>
  <c r="J25" i="6"/>
  <c r="N25" i="6"/>
  <c r="M25" i="6"/>
  <c r="L25" i="6"/>
  <c r="K25" i="6"/>
  <c r="G25" i="6"/>
  <c r="B25" i="6"/>
  <c r="F25" i="6"/>
  <c r="E25" i="6"/>
  <c r="D25" i="6"/>
  <c r="C25" i="6"/>
  <c r="W24" i="6"/>
  <c r="R24" i="6"/>
  <c r="V24" i="6"/>
  <c r="U24" i="6"/>
  <c r="T24" i="6"/>
  <c r="S24" i="6"/>
  <c r="O24" i="6"/>
  <c r="J24" i="6"/>
  <c r="N24" i="6"/>
  <c r="M24" i="6"/>
  <c r="L24" i="6"/>
  <c r="K24" i="6"/>
  <c r="G24" i="6"/>
  <c r="B24" i="6"/>
  <c r="F24" i="6"/>
  <c r="E24" i="6"/>
  <c r="D24" i="6"/>
  <c r="C24" i="6"/>
  <c r="W23" i="6"/>
  <c r="R23" i="6"/>
  <c r="V23" i="6"/>
  <c r="U23" i="6"/>
  <c r="T23" i="6"/>
  <c r="S23" i="6"/>
  <c r="O23" i="6"/>
  <c r="J23" i="6"/>
  <c r="N23" i="6"/>
  <c r="M23" i="6"/>
  <c r="L23" i="6"/>
  <c r="K23" i="6"/>
  <c r="G23" i="6"/>
  <c r="B23" i="6"/>
  <c r="F23" i="6"/>
  <c r="E23" i="6"/>
  <c r="D23" i="6"/>
  <c r="C23" i="6"/>
  <c r="W22" i="6"/>
  <c r="R22" i="6"/>
  <c r="V22" i="6"/>
  <c r="U22" i="6"/>
  <c r="T22" i="6"/>
  <c r="S22" i="6"/>
  <c r="O22" i="6"/>
  <c r="J22" i="6"/>
  <c r="N22" i="6"/>
  <c r="M22" i="6"/>
  <c r="L22" i="6"/>
  <c r="K22" i="6"/>
  <c r="G22" i="6"/>
  <c r="B22" i="6"/>
  <c r="F22" i="6"/>
  <c r="E22" i="6"/>
  <c r="D22" i="6"/>
  <c r="C22" i="6"/>
  <c r="W21" i="6"/>
  <c r="R21" i="6"/>
  <c r="V21" i="6"/>
  <c r="U21" i="6"/>
  <c r="T21" i="6"/>
  <c r="S21" i="6"/>
  <c r="O21" i="6"/>
  <c r="J21" i="6"/>
  <c r="N21" i="6"/>
  <c r="M21" i="6"/>
  <c r="L21" i="6"/>
  <c r="K21" i="6"/>
  <c r="G21" i="6"/>
  <c r="B21" i="6"/>
  <c r="F21" i="6"/>
  <c r="E21" i="6"/>
  <c r="D21" i="6"/>
  <c r="C21" i="6"/>
  <c r="W20" i="6"/>
  <c r="R20" i="6"/>
  <c r="V20" i="6"/>
  <c r="U20" i="6"/>
  <c r="T20" i="6"/>
  <c r="S20" i="6"/>
  <c r="O20" i="6"/>
  <c r="J20" i="6"/>
  <c r="N20" i="6"/>
  <c r="M20" i="6"/>
  <c r="L20" i="6"/>
  <c r="K20" i="6"/>
  <c r="G20" i="6"/>
  <c r="B20" i="6"/>
  <c r="F20" i="6"/>
  <c r="E20" i="6"/>
  <c r="D20" i="6"/>
  <c r="C20" i="6"/>
  <c r="W19" i="6"/>
  <c r="R19" i="6"/>
  <c r="V19" i="6"/>
  <c r="U19" i="6"/>
  <c r="T19" i="6"/>
  <c r="S19" i="6"/>
  <c r="O19" i="6"/>
  <c r="J19" i="6"/>
  <c r="N19" i="6"/>
  <c r="M19" i="6"/>
  <c r="L19" i="6"/>
  <c r="K19" i="6"/>
  <c r="G19" i="6"/>
  <c r="B19" i="6"/>
  <c r="F19" i="6"/>
  <c r="E19" i="6"/>
  <c r="D19" i="6"/>
  <c r="C19" i="6"/>
  <c r="W18" i="6"/>
  <c r="R18" i="6"/>
  <c r="V18" i="6"/>
  <c r="U18" i="6"/>
  <c r="T18" i="6"/>
  <c r="S18" i="6"/>
  <c r="O18" i="6"/>
  <c r="J18" i="6"/>
  <c r="N18" i="6"/>
  <c r="M18" i="6"/>
  <c r="L18" i="6"/>
  <c r="K18" i="6"/>
  <c r="G18" i="6"/>
  <c r="B18" i="6"/>
  <c r="F18" i="6"/>
  <c r="E18" i="6"/>
  <c r="D18" i="6"/>
  <c r="C18" i="6"/>
  <c r="W17" i="6"/>
  <c r="R17" i="6"/>
  <c r="V17" i="6"/>
  <c r="U17" i="6"/>
  <c r="T17" i="6"/>
  <c r="S17" i="6"/>
  <c r="O17" i="6"/>
  <c r="J17" i="6"/>
  <c r="N17" i="6"/>
  <c r="M17" i="6"/>
  <c r="L17" i="6"/>
  <c r="K17" i="6"/>
  <c r="G17" i="6"/>
  <c r="B17" i="6"/>
  <c r="F17" i="6"/>
  <c r="E17" i="6"/>
  <c r="D17" i="6"/>
  <c r="C17" i="6"/>
  <c r="W16" i="6"/>
  <c r="R16" i="6"/>
  <c r="V16" i="6"/>
  <c r="U16" i="6"/>
  <c r="T16" i="6"/>
  <c r="S16" i="6"/>
  <c r="O16" i="6"/>
  <c r="J16" i="6"/>
  <c r="N16" i="6"/>
  <c r="M16" i="6"/>
  <c r="L16" i="6"/>
  <c r="K16" i="6"/>
  <c r="G16" i="6"/>
  <c r="B16" i="6"/>
  <c r="F16" i="6"/>
  <c r="E16" i="6"/>
  <c r="D16" i="6"/>
  <c r="C16" i="6"/>
  <c r="W15" i="6"/>
  <c r="R15" i="6"/>
  <c r="V15" i="6"/>
  <c r="U15" i="6"/>
  <c r="T15" i="6"/>
  <c r="S15" i="6"/>
  <c r="O15" i="6"/>
  <c r="J15" i="6"/>
  <c r="N15" i="6"/>
  <c r="M15" i="6"/>
  <c r="L15" i="6"/>
  <c r="K15" i="6"/>
  <c r="G15" i="6"/>
  <c r="B15" i="6"/>
  <c r="F15" i="6"/>
  <c r="E15" i="6"/>
  <c r="D15" i="6"/>
  <c r="C15" i="6"/>
  <c r="W14" i="6"/>
  <c r="R14" i="6"/>
  <c r="V14" i="6"/>
  <c r="U14" i="6"/>
  <c r="T14" i="6"/>
  <c r="S14" i="6"/>
  <c r="O14" i="6"/>
  <c r="J14" i="6"/>
  <c r="N14" i="6"/>
  <c r="M14" i="6"/>
  <c r="L14" i="6"/>
  <c r="K14" i="6"/>
  <c r="G14" i="6"/>
  <c r="B14" i="6"/>
  <c r="F14" i="6"/>
  <c r="E14" i="6"/>
  <c r="D14" i="6"/>
  <c r="C14" i="6"/>
  <c r="W13" i="6"/>
  <c r="R13" i="6"/>
  <c r="V13" i="6"/>
  <c r="U13" i="6"/>
  <c r="T13" i="6"/>
  <c r="S13" i="6"/>
  <c r="O13" i="6"/>
  <c r="J13" i="6"/>
  <c r="N13" i="6"/>
  <c r="M13" i="6"/>
  <c r="L13" i="6"/>
  <c r="K13" i="6"/>
  <c r="G13" i="6"/>
  <c r="B13" i="6"/>
  <c r="F13" i="6"/>
  <c r="E13" i="6"/>
  <c r="D13" i="6"/>
  <c r="C13" i="6"/>
  <c r="W12" i="6"/>
  <c r="R12" i="6"/>
  <c r="V12" i="6"/>
  <c r="U12" i="6"/>
  <c r="T12" i="6"/>
  <c r="S12" i="6"/>
  <c r="O12" i="6"/>
  <c r="J12" i="6"/>
  <c r="N12" i="6"/>
  <c r="M12" i="6"/>
  <c r="L12" i="6"/>
  <c r="K12" i="6"/>
  <c r="G12" i="6"/>
  <c r="B12" i="6"/>
  <c r="F12" i="6"/>
  <c r="E12" i="6"/>
  <c r="D12" i="6"/>
  <c r="C12" i="6"/>
  <c r="W11" i="6"/>
  <c r="R11" i="6"/>
  <c r="V11" i="6"/>
  <c r="U11" i="6"/>
  <c r="T11" i="6"/>
  <c r="S11" i="6"/>
  <c r="O11" i="6"/>
  <c r="J11" i="6"/>
  <c r="N11" i="6"/>
  <c r="M11" i="6"/>
  <c r="L11" i="6"/>
  <c r="K11" i="6"/>
  <c r="G11" i="6"/>
  <c r="B11" i="6"/>
  <c r="F11" i="6"/>
  <c r="E11" i="6"/>
  <c r="D11" i="6"/>
  <c r="C11" i="6"/>
  <c r="W10" i="6"/>
  <c r="R10" i="6"/>
  <c r="V10" i="6"/>
  <c r="U10" i="6"/>
  <c r="T10" i="6"/>
  <c r="S10" i="6"/>
  <c r="O10" i="6"/>
  <c r="J10" i="6"/>
  <c r="N10" i="6"/>
  <c r="M10" i="6"/>
  <c r="L10" i="6"/>
  <c r="K10" i="6"/>
  <c r="G10" i="6"/>
  <c r="B10" i="6"/>
  <c r="F10" i="6"/>
  <c r="E10" i="6"/>
  <c r="D10" i="6"/>
  <c r="C10" i="6"/>
  <c r="W9" i="6"/>
  <c r="R9" i="6"/>
  <c r="V9" i="6"/>
  <c r="U9" i="6"/>
  <c r="T9" i="6"/>
  <c r="S9" i="6"/>
  <c r="O9" i="6"/>
  <c r="J9" i="6"/>
  <c r="N9" i="6"/>
  <c r="M9" i="6"/>
  <c r="L9" i="6"/>
  <c r="K9" i="6"/>
  <c r="G9" i="6"/>
  <c r="B9" i="6"/>
  <c r="F9" i="6"/>
  <c r="E9" i="6"/>
  <c r="D9" i="6"/>
  <c r="C9" i="6"/>
  <c r="W8" i="6"/>
  <c r="R8" i="6"/>
  <c r="V8" i="6"/>
  <c r="U8" i="6"/>
  <c r="T8" i="6"/>
  <c r="S8" i="6"/>
  <c r="O8" i="6"/>
  <c r="J8" i="6"/>
  <c r="N8" i="6"/>
  <c r="M8" i="6"/>
  <c r="L8" i="6"/>
  <c r="K8" i="6"/>
  <c r="G8" i="6"/>
  <c r="B8" i="6"/>
  <c r="F8" i="6"/>
  <c r="E8" i="6"/>
  <c r="D8" i="6"/>
  <c r="C8" i="6"/>
  <c r="W7" i="6"/>
  <c r="R7" i="6"/>
  <c r="V7" i="6"/>
  <c r="U7" i="6"/>
  <c r="T7" i="6"/>
  <c r="S7" i="6"/>
  <c r="O7" i="6"/>
  <c r="J7" i="6"/>
  <c r="N7" i="6"/>
  <c r="M7" i="6"/>
  <c r="L7" i="6"/>
  <c r="K7" i="6"/>
  <c r="G7" i="6"/>
  <c r="B7" i="6"/>
  <c r="F7" i="6"/>
  <c r="E7" i="6"/>
  <c r="D7" i="6"/>
  <c r="C7" i="6"/>
  <c r="W6" i="6"/>
  <c r="R6" i="6"/>
  <c r="V6" i="6"/>
  <c r="U6" i="6"/>
  <c r="T6" i="6"/>
  <c r="S6" i="6"/>
  <c r="O6" i="6"/>
  <c r="J6" i="6"/>
  <c r="N6" i="6"/>
  <c r="M6" i="6"/>
  <c r="L6" i="6"/>
  <c r="K6" i="6"/>
  <c r="G6" i="6"/>
  <c r="B6" i="6"/>
  <c r="F6" i="6"/>
  <c r="E6" i="6"/>
  <c r="D6" i="6"/>
  <c r="C6" i="6"/>
  <c r="W5" i="6"/>
  <c r="R5" i="6"/>
  <c r="V5" i="6"/>
  <c r="U5" i="6"/>
  <c r="T5" i="6"/>
  <c r="S5" i="6"/>
  <c r="O5" i="6"/>
  <c r="J5" i="6"/>
  <c r="N5" i="6"/>
  <c r="M5" i="6"/>
  <c r="L5" i="6"/>
  <c r="K5" i="6"/>
  <c r="G5" i="6"/>
  <c r="B5" i="6"/>
  <c r="F5" i="6"/>
  <c r="E5" i="6"/>
  <c r="D5" i="6"/>
  <c r="C5" i="6"/>
  <c r="W4" i="6"/>
  <c r="R4" i="6"/>
  <c r="V4" i="6"/>
  <c r="U4" i="6"/>
  <c r="T4" i="6"/>
  <c r="S4" i="6"/>
  <c r="O4" i="6"/>
  <c r="J4" i="6"/>
  <c r="N4" i="6"/>
  <c r="M4" i="6"/>
  <c r="L4" i="6"/>
  <c r="K4" i="6"/>
  <c r="G4" i="6"/>
  <c r="B4" i="6"/>
  <c r="F4" i="6"/>
  <c r="E4" i="6"/>
  <c r="D4" i="6"/>
  <c r="C4" i="6"/>
  <c r="W3" i="6"/>
  <c r="R3" i="6"/>
  <c r="V3" i="6"/>
  <c r="U3" i="6"/>
  <c r="T3" i="6"/>
  <c r="S3" i="6"/>
  <c r="O3" i="6"/>
  <c r="J3" i="6"/>
  <c r="N3" i="6"/>
  <c r="M3" i="6"/>
  <c r="L3" i="6"/>
  <c r="K3" i="6"/>
  <c r="G3" i="6"/>
  <c r="B3" i="6"/>
  <c r="F3" i="6"/>
  <c r="E3" i="6"/>
  <c r="D3" i="6"/>
  <c r="C3" i="6"/>
  <c r="W2" i="6"/>
  <c r="R2" i="6"/>
  <c r="V2" i="6"/>
  <c r="U2" i="6"/>
  <c r="T2" i="6"/>
  <c r="S2" i="6"/>
  <c r="O2" i="6"/>
  <c r="J2" i="6"/>
  <c r="N2" i="6"/>
  <c r="M2" i="6"/>
  <c r="L2" i="6"/>
  <c r="K2" i="6"/>
  <c r="G2" i="6"/>
  <c r="B2" i="6"/>
  <c r="F2" i="6"/>
  <c r="E2" i="6"/>
  <c r="D2" i="6"/>
  <c r="C2" i="6"/>
  <c r="F99" i="5"/>
  <c r="F100" i="5"/>
  <c r="F101" i="5"/>
  <c r="G102" i="5"/>
  <c r="G101" i="5"/>
  <c r="G100" i="5"/>
  <c r="G99" i="5"/>
  <c r="D53" i="5"/>
  <c r="D54" i="5"/>
  <c r="C53" i="5"/>
  <c r="C54" i="5"/>
  <c r="B53" i="5"/>
  <c r="B54" i="5"/>
  <c r="A53" i="5"/>
  <c r="A54" i="5"/>
  <c r="F53" i="5"/>
  <c r="G53" i="5"/>
  <c r="I53" i="5"/>
  <c r="F6" i="5"/>
  <c r="G6" i="5"/>
  <c r="I6" i="5"/>
  <c r="D6" i="5"/>
  <c r="C6" i="5"/>
  <c r="B6" i="5"/>
  <c r="A6" i="5"/>
  <c r="M266" i="3"/>
  <c r="G266" i="3"/>
  <c r="H266" i="3"/>
  <c r="BQ54" i="2"/>
  <c r="BP54" i="2"/>
  <c r="BO54" i="2"/>
  <c r="BN54" i="2"/>
  <c r="K54" i="2"/>
</calcChain>
</file>

<file path=xl/comments1.xml><?xml version="1.0" encoding="utf-8"?>
<comments xmlns="http://schemas.openxmlformats.org/spreadsheetml/2006/main">
  <authors>
    <author>Dave Leip</author>
  </authors>
  <commentList>
    <comment ref="A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 expand all rows, click on the "2" at left.  To contract all rows, click on the "1" at left.  To expand an individual state, click the "+" button left of the state name.</t>
        </r>
      </text>
    </comment>
    <comment ref="BS20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Frank Moore</t>
        </r>
      </text>
    </comment>
    <comment ref="BR2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Calculated from Total Votes</t>
        </r>
      </text>
    </comment>
    <comment ref="BR22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Calculated from total votes</t>
        </r>
      </text>
    </comment>
    <comment ref="BR2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Total Vote.</t>
        </r>
      </text>
    </comment>
    <comment ref="N34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997,772.  One additional Vote in Durham (Middlesex County) per town official results.</t>
        </r>
      </text>
    </comment>
    <comment ref="BR37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FL Over/Under Report</t>
        </r>
      </text>
    </comment>
    <comment ref="N37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1,381.  Official result omits Absentee and Provisional returns.</t>
        </r>
      </text>
    </comment>
    <comment ref="O37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1,938.  Official result omits Absentee and Provisional returns.</t>
        </r>
      </text>
    </comment>
    <comment ref="P37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7.  Official result omits Absentee and Provisional returns.</t>
        </r>
      </text>
    </comment>
    <comment ref="Q37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4.  Official result omits Absentee and Provisional returns.</t>
        </r>
      </text>
    </comment>
    <comment ref="X37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1.  Official result omits Absentee and Provisional returns.</t>
        </r>
      </text>
    </comment>
    <comment ref="BR37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FL Over/Under Report</t>
        </r>
      </text>
    </comment>
    <comment ref="BR39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FL Over/Under Report</t>
        </r>
      </text>
    </comment>
    <comment ref="N4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4,282,074.  Corrected figures in Glades County.</t>
        </r>
      </text>
    </comment>
    <comment ref="O4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4,045,624.  Corrected figures in Glades County.</t>
        </r>
      </text>
    </comment>
    <comment ref="P4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28,124.  Corrected figures in Glades County.</t>
        </r>
      </text>
    </comment>
    <comment ref="Q4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17,218.  Corrected figures in Glades County.</t>
        </r>
      </text>
    </comment>
    <comment ref="X4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Result: 795.  Corrected figures in Glades County.</t>
        </r>
      </text>
    </comment>
    <comment ref="BS4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Brian Russell Brown</t>
        </r>
      </text>
    </comment>
    <comment ref="BT4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David C. Byrne</t>
        </r>
      </text>
    </comment>
    <comment ref="BU4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Frank Moore</t>
        </r>
      </text>
    </comment>
    <comment ref="BV4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Michael A. Peroutka</t>
        </r>
      </text>
    </comment>
    <comment ref="T46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3 votes for "Roger Calero" and 4 for "James Harris" (official tally is 4)</t>
        </r>
      </text>
    </comment>
    <comment ref="P48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47.  7 additional for "Nader" in write-in report.</t>
        </r>
      </text>
    </comment>
    <comment ref="S48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100 one vote in write-in report for "Baldwin".  On fro "Charles Baldwin/Sarah Palin"</t>
        </r>
      </text>
    </comment>
    <comment ref="T48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0 - one vote on write-in report.</t>
        </r>
      </text>
    </comment>
    <comment ref="AA48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0: 1 from write-in report.</t>
        </r>
      </text>
    </comment>
    <comment ref="P58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1,158.  Added 7 votes in Gwinnett County per County Write-in Report.</t>
        </r>
      </text>
    </comment>
    <comment ref="BT58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Lawson Mitchell Bone</t>
        </r>
      </text>
    </comment>
    <comment ref="BU58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Reverend MerePeace-MsMere</t>
        </r>
      </text>
    </comment>
    <comment ref="BS63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Frank James Moore</t>
        </r>
      </text>
    </comment>
    <comment ref="BT63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Donald K. Allen</t>
        </r>
      </text>
    </comment>
    <comment ref="BU63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Ronald G. Hobbs</t>
        </r>
      </text>
    </comment>
    <comment ref="BR64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total vote</t>
        </r>
      </text>
    </comment>
    <comment ref="BR6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Write-ins calculated from ballots, over/under, and total vote.</t>
        </r>
      </text>
    </comment>
    <comment ref="BR67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64 from Aurora City.  Missing Rest of Kendall County</t>
        </r>
      </text>
    </comment>
    <comment ref="BR68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3 from Aurora City</t>
        </r>
      </text>
    </comment>
    <comment ref="BR68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66 from Galesburg City</t>
        </r>
      </text>
    </comment>
    <comment ref="BR68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Calculated from Total Vote</t>
        </r>
      </text>
    </comment>
    <comment ref="BR69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Missing Bloomington City</t>
        </r>
      </text>
    </comment>
    <comment ref="BR7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4 from East St. Louis City</t>
        </r>
      </text>
    </comment>
    <comment ref="BR72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Calculated from Total Vote</t>
        </r>
      </text>
    </comment>
    <comment ref="BR7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2 from Aurora City</t>
        </r>
      </text>
    </comment>
    <comment ref="P73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Officially 719.  Corrected via Rockford City and Winnebago County Elections</t>
        </r>
      </text>
    </comment>
    <comment ref="P73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30,948.  Corrected figure in Winnebago County</t>
        </r>
      </text>
    </comment>
    <comment ref="BS73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Michael L. Faith</t>
        </r>
      </text>
    </comment>
    <comment ref="BT73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Lawson Mitchell Bone</t>
        </r>
      </text>
    </comment>
    <comment ref="BU73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Darrell L. Castle</t>
        </r>
      </text>
    </comment>
    <comment ref="BV73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Kevin Mottus</t>
        </r>
      </text>
    </comment>
    <comment ref="BW73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John LeroyPlemons</t>
        </r>
      </text>
    </comment>
    <comment ref="BX73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Lou Kujawski</t>
        </r>
      </text>
    </comment>
    <comment ref="BS9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Keith Russell Judd</t>
        </r>
      </text>
    </comment>
    <comment ref="N128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1,904,097 official total.  One more vote in Boston (Suffolk County) per Boston Elections.</t>
        </r>
      </text>
    </comment>
    <comment ref="W128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14,483.  Added 83 votes in Barnstable Town (Barnstable County) per town.</t>
        </r>
      </text>
    </comment>
    <comment ref="BS137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Curtis Montgomery And Janice Montgomery</t>
        </r>
      </text>
    </comment>
    <comment ref="BT137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Joe Schriner And Dale Way</t>
        </r>
      </text>
    </comment>
    <comment ref="A159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Kansas City included with Jackson County</t>
        </r>
      </text>
    </comment>
    <comment ref="BT166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RaeDeen Heupel</t>
        </r>
      </text>
    </comment>
    <comment ref="BU166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Rosa A. Clemente</t>
        </r>
      </text>
    </comment>
    <comment ref="BV166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Amy Lou Wyatt</t>
        </r>
      </text>
    </comment>
    <comment ref="N166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 365 - corrected based on county report.</t>
        </r>
      </text>
    </comment>
    <comment ref="O166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 756 - corrected based on county report.</t>
        </r>
      </text>
    </comment>
    <comment ref="P166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 10 - corrected based on county report.</t>
        </r>
      </text>
    </comment>
    <comment ref="Q166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 6 - corrected based on county report.</t>
        </r>
      </text>
    </comment>
    <comment ref="AG166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 12 - corrected based on county report.</t>
        </r>
      </text>
    </comment>
    <comment ref="N17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Broadwater County per county election office.  Official Result 231,667</t>
        </r>
      </text>
    </comment>
    <comment ref="O17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Broadwater County per county election office.  Official Result 242,763</t>
        </r>
      </text>
    </comment>
    <comment ref="P17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Broadwater County per county election office.  Official Result 3,686</t>
        </r>
      </text>
    </comment>
    <comment ref="Q17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Broadwater County per county election office.  Official Result 1,355</t>
        </r>
      </text>
    </comment>
    <comment ref="R17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sum of "Cynthia Ann McKinney and Rosa A. Clemente" and "Cynthia Ann McKinney"</t>
        </r>
      </text>
    </comment>
    <comment ref="AG172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Broadwater County per county election office.  Official Result 10,638</t>
        </r>
      </text>
    </comment>
    <comment ref="BT190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Charles William Kennedy</t>
        </r>
      </text>
    </comment>
    <comment ref="BU190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Frank Moore</t>
        </r>
      </text>
    </comment>
    <comment ref="BV190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Michael Skok</t>
        </r>
      </text>
    </comment>
    <comment ref="BW190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Lanakila Washington</t>
        </r>
      </text>
    </comment>
    <comment ref="BX190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Jerome S. White</t>
        </r>
      </text>
    </comment>
    <comment ref="S190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0 on official canvass.  2 votes from county report.</t>
        </r>
      </text>
    </comment>
    <comment ref="BS190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less 2 allocated to Baldwin per county report.</t>
        </r>
      </text>
    </comment>
    <comment ref="S19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Not on Canvass, from official county report</t>
        </r>
      </text>
    </comment>
    <comment ref="U19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Not on Canvass, from official county report</t>
        </r>
      </text>
    </comment>
    <comment ref="BS19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7 on official canvass.  17 on county report.</t>
        </r>
      </text>
    </comment>
    <comment ref="Y195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County Official Report.  Not in statewide canvass.</t>
        </r>
      </text>
    </comment>
    <comment ref="S195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0 on official canvass.  4 votes from county report.</t>
        </r>
      </text>
    </comment>
    <comment ref="BS195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less 4 allocated to Baldwin from County Report
</t>
        </r>
      </text>
    </comment>
    <comment ref="S196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Canvass has 634.  Added 6 in Genesee County, 4 in Warren County, 2 in Cattaraugus County per county report.</t>
        </r>
      </text>
    </comment>
    <comment ref="U196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Canvass has 10.  Added 1 in Genesee County per county report.</t>
        </r>
      </text>
    </comment>
    <comment ref="Y196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Statewide canvass official total is 35.  Added 2 in Sullivan County per County report.</t>
        </r>
      </text>
    </comment>
    <comment ref="AG196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Not from official report, from individual County Reports.</t>
        </r>
      </text>
    </comment>
    <comment ref="N209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280</t>
        </r>
      </text>
    </comment>
    <comment ref="O209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587</t>
        </r>
      </text>
    </comment>
    <comment ref="P209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17</t>
        </r>
      </text>
    </comment>
    <comment ref="Q209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297</t>
        </r>
      </text>
    </comment>
    <comment ref="S209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148</t>
        </r>
      </text>
    </comment>
    <comment ref="N212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141,278.  Corrected figures in Grant County</t>
        </r>
      </text>
    </comment>
    <comment ref="O212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168,601 Corrected figures in Grant County</t>
        </r>
      </text>
    </comment>
    <comment ref="P212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4,189  
Corrected figures in Grant County</t>
        </r>
      </text>
    </comment>
    <comment ref="Q212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1,354 
Corrected figures in Grant County</t>
        </r>
      </text>
    </comment>
    <comment ref="S212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1,199  
Corrected figures in Grant County</t>
        </r>
      </text>
    </comment>
    <comment ref="W240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Sum subtracts totals for other candidates not available by county.</t>
        </r>
      </text>
    </comment>
    <comment ref="P284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from Travis County Official Cumulative Report. </t>
        </r>
      </text>
    </comment>
    <comment ref="R284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from Travis County Official Cumulative Report. </t>
        </r>
      </text>
    </comment>
    <comment ref="S284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from Travis County Official Cumulative Report. </t>
        </r>
      </text>
    </comment>
    <comment ref="U284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from Travis County Official Cumulative Report. </t>
        </r>
      </text>
    </comment>
    <comment ref="AA284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from Travis County Official Cumulative Report. </t>
        </r>
      </text>
    </comment>
    <comment ref="BS284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from Travis County Official Cumulative Report. </t>
        </r>
      </text>
    </comment>
    <comment ref="BR307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David Jon Sponheim registered write-in + Alan Keys</t>
        </r>
      </text>
    </comment>
  </commentList>
</comments>
</file>

<file path=xl/comments2.xml><?xml version="1.0" encoding="utf-8"?>
<comments xmlns="http://schemas.openxmlformats.org/spreadsheetml/2006/main">
  <authors>
    <author>Dave Leip</author>
    <author>David Leip</author>
  </authors>
  <commentList>
    <comment ref="N4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from SoS figures - was 2,187</t>
        </r>
      </text>
    </comment>
    <comment ref="N17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997,772.  One additional Vote in Durham per town official results.</t>
        </r>
      </text>
    </comment>
    <comment ref="A191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T11 R14 Twp.</t>
        </r>
      </text>
    </comment>
    <comment ref="A2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E Plantation</t>
        </r>
      </text>
    </comment>
    <comment ref="A228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T7 R5 Twp. and TD R2 Twp.</t>
        </r>
      </text>
    </comment>
    <comment ref="A260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T11 R4 Twp.</t>
        </r>
      </text>
    </comment>
    <comment ref="A262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No. 19 Twp.</t>
        </r>
      </text>
    </comment>
    <comment ref="A269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Mattamiscontis Twp.</t>
        </r>
      </text>
    </comment>
    <comment ref="A279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Langtown Twp.</t>
        </r>
      </text>
    </comment>
    <comment ref="A320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Argyle Twp.</t>
        </r>
      </text>
    </comment>
    <comment ref="A339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Salem Twp.</t>
        </r>
      </text>
    </comment>
    <comment ref="A440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Molunkus Twp.</t>
        </r>
      </text>
    </comment>
    <comment ref="A464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Greenfield Twp.</t>
        </r>
      </text>
    </comment>
    <comment ref="A467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Adamstown and Cupsuptic Twp.</t>
        </r>
      </text>
    </comment>
    <comment ref="A472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Elliottsville Twp.</t>
        </r>
      </text>
    </comment>
    <comment ref="A504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No. 7 Twp.</t>
        </r>
      </text>
    </comment>
    <comment ref="A546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T15 R9 Twp. and T18 R10 Twp.</t>
        </r>
      </text>
    </comment>
    <comment ref="A595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Concord Twp.</t>
        </r>
      </text>
    </comment>
    <comment ref="A623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No. 28 Twp.</t>
        </r>
      </text>
    </comment>
    <comment ref="A674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Trescott Twp.</t>
        </r>
      </text>
    </comment>
    <comment ref="A684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Includes: T15 R6 Twp.</t>
        </r>
      </text>
    </comment>
    <comment ref="W71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results has 0.  83 from Town of Barnstable </t>
        </r>
      </text>
    </comment>
    <comment ref="N73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MA SoC results 185,976.  Corrected from Boston Elections.</t>
        </r>
      </text>
    </comment>
    <comment ref="N104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1,904,097 official total.  One more vote in Boston per Boston Elections.</t>
        </r>
      </text>
    </comment>
    <comment ref="W104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14,483.  Added 83 votes in Barnstable per town.</t>
        </r>
      </text>
    </comment>
    <comment ref="W133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Sum subtracts individual write-ins not available by town.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U.S. Census Bureau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Voting Age Populaion - From US Census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Voting Age Citizens.  From US Census</t>
        </r>
      </text>
    </comment>
  </commentList>
</comments>
</file>

<file path=xl/comments4.xml><?xml version="1.0" encoding="utf-8"?>
<comments xmlns="http://schemas.openxmlformats.org/spreadsheetml/2006/main">
  <authors>
    <author>Dave Leip</author>
  </authors>
  <commentList>
    <comment ref="G1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Alaskan Independence</t>
        </r>
      </text>
    </comment>
    <comment ref="F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Green Party of Colorado</t>
        </r>
      </text>
    </comment>
    <comment ref="I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Socialist Party, USA</t>
        </r>
      </text>
    </comment>
    <comment ref="D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Independent Party of Delaware</t>
        </r>
      </text>
    </comment>
    <comment ref="D2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Ecology Party of Florida</t>
        </r>
      </text>
    </comment>
    <comment ref="G2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Constitution Party of Florida</t>
        </r>
      </text>
    </comment>
    <comment ref="J2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for Socialism and Liberation - Florida</t>
        </r>
      </text>
    </comment>
    <comment ref="J2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for Socialism and Liberation</t>
        </r>
      </text>
    </comment>
    <comment ref="I4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Socialist Party USA</t>
        </r>
      </text>
    </comment>
    <comment ref="F4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Green Party of the United States</t>
        </r>
      </text>
    </comment>
    <comment ref="I4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Socialist Party USA</t>
        </r>
      </text>
    </comment>
    <comment ref="I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Socialist Party USA</t>
        </r>
      </text>
    </comment>
    <comment ref="H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Stand-in James Harris for President.</t>
        </r>
      </text>
    </comment>
    <comment ref="H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Stand-in James Harris for President.</t>
        </r>
      </text>
    </comment>
    <comment ref="H7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Stand-in James Harris for President.</t>
        </r>
      </text>
    </comment>
    <comment ref="H8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Stand-in James Harris for President.</t>
        </r>
      </text>
    </comment>
    <comment ref="H8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Stand-in James Harris for President.</t>
        </r>
      </text>
    </comment>
    <comment ref="H1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Stand-in James Harris for President.</t>
        </r>
      </text>
    </comment>
  </commentList>
</comments>
</file>

<file path=xl/comments5.xml><?xml version="1.0" encoding="utf-8"?>
<comments xmlns="http://schemas.openxmlformats.org/spreadsheetml/2006/main">
  <authors>
    <author>Dave Leip</author>
  </authors>
  <commentList>
    <comment ref="E3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second amended</t>
        </r>
      </text>
    </comment>
  </commentList>
</comments>
</file>

<file path=xl/sharedStrings.xml><?xml version="1.0" encoding="utf-8"?>
<sst xmlns="http://schemas.openxmlformats.org/spreadsheetml/2006/main" count="25416" uniqueCount="3578">
  <si>
    <t>Updates per official election results</t>
  </si>
  <si>
    <t>Minor 1 vote correction to Obama per town result</t>
  </si>
  <si>
    <t>Ballots Cast General Election - 11/4/2008 President and Vice President</t>
  </si>
  <si>
    <t>Indiana General Election November 4, 2008 Office President</t>
  </si>
  <si>
    <t>2008 General Election Results by County President</t>
  </si>
  <si>
    <t>UNOFFICIAL RESULTS GENERAL  November 4, 2008 US President &amp; Vice President</t>
  </si>
  <si>
    <t>Total Votes Reported by County for the 2008 General Election President and Vice President</t>
  </si>
  <si>
    <t>Official Election Returns State of Missouri General Election -2008 General Election Tuesday, November 04, 2008 As announced by the Board of State Canvassers on Tuesday, December 02, 2008</t>
  </si>
  <si>
    <t>Official Results of Nebraska General Election -November 4, 2008 Federal Offices For President of the United States</t>
  </si>
  <si>
    <t>Official List Candidates for President for November 2008 General Election</t>
  </si>
  <si>
    <t>NYS Board of Elections President and Vice-President Election Returns Nov. 4, 2008</t>
  </si>
  <si>
    <t>November 4, 2008, General Election Abstracts of Votes United States President</t>
  </si>
  <si>
    <t>2008 General Election Tuesday, November 04, 2008 Official Returns President of the United States By County</t>
  </si>
  <si>
    <t>State of Tennessee November 4, 2008 General Election United States President</t>
  </si>
  <si>
    <t>District 35</t>
  </si>
  <si>
    <t>District 36</t>
  </si>
  <si>
    <t>District 37</t>
  </si>
  <si>
    <t>District 38</t>
  </si>
  <si>
    <t>District 39</t>
  </si>
  <si>
    <t>District 40</t>
  </si>
  <si>
    <t>Judd</t>
  </si>
  <si>
    <t>Schriner</t>
  </si>
  <si>
    <t>Obama (Dem)</t>
  </si>
  <si>
    <t>Obama (WF)</t>
  </si>
  <si>
    <t>McCain (Rep)</t>
  </si>
  <si>
    <t>McCain (Con)</t>
  </si>
  <si>
    <t>McCain (Ind)</t>
  </si>
  <si>
    <t>Scattering</t>
  </si>
  <si>
    <t>Kennedy</t>
  </si>
  <si>
    <t>Skok</t>
  </si>
  <si>
    <t>http://www.co.allen.oh.us/boa.php</t>
  </si>
  <si>
    <t>http://www.ashlandboe.com/</t>
  </si>
  <si>
    <t>Added McKinney Write-in Vote</t>
  </si>
  <si>
    <t>Various</t>
  </si>
  <si>
    <t>Additional updates to write-in votes</t>
  </si>
  <si>
    <t>Corrected votes in Grant County</t>
  </si>
  <si>
    <t>Corrected votes in Glades County</t>
  </si>
  <si>
    <t>M</t>
  </si>
  <si>
    <t>Total Pop</t>
  </si>
  <si>
    <t>Total VAP</t>
  </si>
  <si>
    <t>Total REG</t>
  </si>
  <si>
    <t>Ballots Cast</t>
  </si>
  <si>
    <t>Turnout</t>
  </si>
  <si>
    <t>%TO VAP</t>
  </si>
  <si>
    <t>%TO REG</t>
  </si>
  <si>
    <t>%REG/VAP</t>
  </si>
  <si>
    <t>Democrat</t>
  </si>
  <si>
    <t>I</t>
  </si>
  <si>
    <t>Nat Law</t>
  </si>
  <si>
    <t>Am Ind</t>
  </si>
  <si>
    <t>Peace &amp;Free</t>
  </si>
  <si>
    <t>Undeclared</t>
  </si>
  <si>
    <t>Conservative</t>
  </si>
  <si>
    <t>Liberal</t>
  </si>
  <si>
    <t>Working Families</t>
  </si>
  <si>
    <t>http://www.crawford-co.org/BrdofElections/Election_Results/election_results.html</t>
  </si>
  <si>
    <t>http://www.electionsonthe.net/oh/Darke/</t>
  </si>
  <si>
    <t>http://www.gallianet.net/election_results.htm</t>
  </si>
  <si>
    <t>http://www.co.geauga.oh.us/BOE_Elections.aspx</t>
  </si>
  <si>
    <t>http://www.guernseycounty.org/Agencies/elections.htm</t>
  </si>
  <si>
    <t>http://harrisoncountyboe.googlepages.com/results</t>
  </si>
  <si>
    <t>http://www.henrycoelections.com/electionresults.htm</t>
  </si>
  <si>
    <t>http://www.highlandcountyelections.com/gpage7.html</t>
  </si>
  <si>
    <t>http://www.lcounty.com/boe/</t>
  </si>
  <si>
    <t>http://co.logan.oh.us/elections/elresult.htm</t>
  </si>
  <si>
    <t>http://lorainboe.erienet.net/election_results.htm</t>
  </si>
  <si>
    <t>Robert Brown</t>
  </si>
  <si>
    <t>Ron Hobbs</t>
  </si>
  <si>
    <t>Charles Railey</t>
  </si>
  <si>
    <t>David L. Rice</t>
  </si>
  <si>
    <t>Fusion Votes</t>
  </si>
  <si>
    <t>Updated to Official Results - expanded results to House Election District instead of Region</t>
  </si>
  <si>
    <t>Corrected several Counties</t>
  </si>
  <si>
    <t>Updated Totals only to Official</t>
  </si>
  <si>
    <t>State of Alaska - 2008 General Election November 4, 2008 Official Results</t>
  </si>
  <si>
    <t>2008 General Election and Non Partisan Judicial Runoff Election U.S. President/Vice President</t>
  </si>
  <si>
    <t>11/04/2008-General Election Results Presidential Electors for Summarized by Town</t>
  </si>
  <si>
    <t>Report of the "Official" Election Night Tally Results U.S. President</t>
  </si>
  <si>
    <t>Canvass of Returns of General Election Held on November 4, 2008 – State of New Mexico</t>
  </si>
  <si>
    <t>2008 Official Statewide General Election Results November 4, 2008 President and Vice President of the United States</t>
  </si>
  <si>
    <t>Moore &amp; Block</t>
  </si>
  <si>
    <t>Sponheim &amp; Tanchuck</t>
  </si>
  <si>
    <t>Official Publication of the Abstract of Votes Cast for the 2008 Primary 2008 General</t>
  </si>
  <si>
    <t>Public Document #43 Massachusetts Election Statistics 2008 Electors of President and Vice President</t>
  </si>
  <si>
    <t>President / Vice-President: November 4, 2008 Official Amended Results</t>
  </si>
  <si>
    <t>Updates per Amended results</t>
  </si>
  <si>
    <t>Updated Write-ins</t>
  </si>
  <si>
    <t>Update to Broadwater County per county election office</t>
  </si>
  <si>
    <t>Many States</t>
  </si>
  <si>
    <t>Total VAC</t>
  </si>
  <si>
    <t>%TO VAC</t>
  </si>
  <si>
    <t>Table</t>
  </si>
  <si>
    <t>Added State VTO Tab</t>
  </si>
  <si>
    <t>Updates to write-in results in multiple states per county election agencies</t>
  </si>
  <si>
    <t>Updates per Colorado Official Abstract</t>
  </si>
  <si>
    <t>State of Arizona Official Canvass 2008 General Election - November 4, 2008 Presidential Electors</t>
  </si>
  <si>
    <t>Wisconsin State Elections Board Canvass Summary Fall General Election - 11/04/2008</t>
  </si>
  <si>
    <t>Hobbs</t>
  </si>
  <si>
    <t>Surry</t>
  </si>
  <si>
    <t>Gloucester</t>
  </si>
  <si>
    <t>Monmouth</t>
  </si>
  <si>
    <t>Sprague</t>
  </si>
  <si>
    <t>Colfax</t>
  </si>
  <si>
    <t>Sierra</t>
  </si>
  <si>
    <t>Siskiyou</t>
  </si>
  <si>
    <t>Wadena</t>
  </si>
  <si>
    <t>Waseca</t>
  </si>
  <si>
    <t>Ferrisburg</t>
  </si>
  <si>
    <t>Mendon</t>
  </si>
  <si>
    <t>Garrett</t>
  </si>
  <si>
    <t>West Bridgewater</t>
  </si>
  <si>
    <t>Faith</t>
  </si>
  <si>
    <t>Castle</t>
  </si>
  <si>
    <t>Mottus</t>
  </si>
  <si>
    <t>Plemons</t>
  </si>
  <si>
    <t>Kujawski</t>
  </si>
  <si>
    <t>Update to Statewide Results</t>
  </si>
  <si>
    <t>Lawson Mitchell Bone</t>
  </si>
  <si>
    <t>Theodis (Ted) Brown, Sr.</t>
  </si>
  <si>
    <t>James D. Criveau</t>
  </si>
  <si>
    <t>RaeDeen R. Heupel</t>
  </si>
  <si>
    <t>Ronald G. Hobbs</t>
  </si>
  <si>
    <t>Keith Russell Judd</t>
  </si>
  <si>
    <t>Monroe Lee</t>
  </si>
  <si>
    <t>Frank Moore</t>
  </si>
  <si>
    <t>Joe Schriner</t>
  </si>
  <si>
    <t>David Jon Sponheim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</si>
  <si>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</si>
  <si>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</si>
  <si>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</si>
  <si>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</si>
  <si>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</si>
  <si>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</si>
  <si>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</si>
  <si>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</si>
  <si>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</si>
  <si>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</si>
  <si>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</si>
  <si>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</si>
  <si>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</si>
  <si>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</si>
  <si>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</si>
  <si>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</si>
  <si>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</si>
  <si>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</si>
  <si>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</si>
  <si>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</si>
  <si>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</si>
  <si>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</si>
  <si>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</si>
  <si>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</si>
  <si>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</si>
  <si>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</si>
  <si>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</si>
  <si>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</si>
  <si>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</si>
  <si>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</si>
  <si>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Martins Location</t>
  </si>
  <si>
    <t>Guildhall</t>
  </si>
  <si>
    <t>Eddy</t>
  </si>
  <si>
    <t>Mathews</t>
  </si>
  <si>
    <t>Water Area</t>
  </si>
  <si>
    <t>DeWitt</t>
  </si>
  <si>
    <t>33?</t>
  </si>
  <si>
    <t>185?</t>
  </si>
  <si>
    <t>Meth</t>
  </si>
  <si>
    <t>Plantation</t>
  </si>
  <si>
    <t>Swampscott</t>
  </si>
  <si>
    <t>Limington</t>
  </si>
  <si>
    <t>gore</t>
  </si>
  <si>
    <t>Voting Method</t>
  </si>
  <si>
    <t>Sabattus</t>
  </si>
  <si>
    <t>Pamlico</t>
  </si>
  <si>
    <t>Maine</t>
  </si>
  <si>
    <t>Texas Secretary of State Elections Division</t>
  </si>
  <si>
    <t>Hughes</t>
  </si>
  <si>
    <t>Hale</t>
  </si>
  <si>
    <t>FL Socialist Workers</t>
  </si>
  <si>
    <t>Libertarian FL</t>
  </si>
  <si>
    <t>http://www.electionsonthe.net/oh/ashtabula/elecres.htm</t>
  </si>
  <si>
    <t>http://athensboardofelections.com/default.aspx</t>
  </si>
  <si>
    <t>http://auglaizecounty.org/Brd_of_Elections/Election_Results/Results.htm</t>
  </si>
  <si>
    <t>http://belmontcountyboe.googlepages.com/electionresults</t>
  </si>
  <si>
    <t>http://www.electionsonthe.net/oh/brown/</t>
  </si>
  <si>
    <t>http://www.electionsonthe.net/oh/Carroll/</t>
  </si>
  <si>
    <t>http://www.clarkcountyohio.gov/boe/</t>
  </si>
  <si>
    <t>Independent/Unenrolled</t>
  </si>
  <si>
    <t>N/A</t>
  </si>
  <si>
    <t>http://www.clermontelections.org/results.aspx</t>
  </si>
  <si>
    <t>http://www.electionsonthe.net/Oh/Clinton/</t>
  </si>
  <si>
    <t>http://www.columbianacounty.org/BOE/index.htm</t>
  </si>
  <si>
    <t>Added official and unofficial write-in votes (general scattering) from County agencies</t>
  </si>
  <si>
    <t>2008 Hawaii General Election - Official Results</t>
  </si>
  <si>
    <t>Leeds</t>
  </si>
  <si>
    <t>Levant</t>
  </si>
  <si>
    <t>Swanzey</t>
  </si>
  <si>
    <t>East Central Washington</t>
  </si>
  <si>
    <t>Oakham</t>
  </si>
  <si>
    <t>Norwell</t>
  </si>
  <si>
    <t>Coles</t>
  </si>
  <si>
    <t>Edgar</t>
  </si>
  <si>
    <t>West Springfield</t>
  </si>
  <si>
    <t>Created</t>
  </si>
  <si>
    <t>Cleveland</t>
  </si>
  <si>
    <t>Lewis town</t>
  </si>
  <si>
    <t>Mountrail</t>
  </si>
  <si>
    <t>Vermont Office of the Secretary of State Elections Division</t>
  </si>
  <si>
    <t>Hampstead</t>
  </si>
  <si>
    <t>Bowdoin</t>
  </si>
  <si>
    <t>West Boylston</t>
  </si>
  <si>
    <t>Jonesboro</t>
  </si>
  <si>
    <t>Total Vote</t>
  </si>
  <si>
    <t>Wilmot</t>
  </si>
  <si>
    <t>Orrington</t>
  </si>
  <si>
    <t>Dukes</t>
  </si>
  <si>
    <t>Unity</t>
  </si>
  <si>
    <t>Temple</t>
  </si>
  <si>
    <t>Labette</t>
  </si>
  <si>
    <t>Leroy J. Pletten</t>
  </si>
  <si>
    <t>America's Independent</t>
  </si>
  <si>
    <t>U. S. Pacifist</t>
  </si>
  <si>
    <t>Frank E. McEnulty</t>
  </si>
  <si>
    <t>Liberty Union</t>
  </si>
  <si>
    <t>Wentworth's</t>
  </si>
  <si>
    <t>Low and Burbanks Grant</t>
  </si>
  <si>
    <t>East Central Penobscot</t>
  </si>
  <si>
    <t>Wales</t>
  </si>
  <si>
    <t>Maryland</t>
  </si>
  <si>
    <t>County</t>
  </si>
  <si>
    <t>Peru</t>
  </si>
  <si>
    <t>HeartQuake '08</t>
  </si>
  <si>
    <t>Gene C. Amondson</t>
  </si>
  <si>
    <t>Clarke</t>
  </si>
  <si>
    <t>Clay</t>
  </si>
  <si>
    <t>Warren's gore</t>
  </si>
  <si>
    <t>Black Hawk</t>
  </si>
  <si>
    <t>Date</t>
  </si>
  <si>
    <t>Gibson</t>
  </si>
  <si>
    <t>Windham</t>
  </si>
  <si>
    <t>Averill town</t>
  </si>
  <si>
    <t>North Franklin</t>
  </si>
  <si>
    <t>Blanchard</t>
  </si>
  <si>
    <t>Southeast Piscataquis</t>
  </si>
  <si>
    <t>Seboomook Lake</t>
  </si>
  <si>
    <t>Odell township</t>
  </si>
  <si>
    <t>Statewide Offices General Election Results November 4, 2008 President</t>
  </si>
  <si>
    <t>Nebraska Secretary of State Election Administration</t>
  </si>
  <si>
    <t>Cohasset</t>
  </si>
  <si>
    <t>Newry</t>
  </si>
  <si>
    <t>&lt;10%</t>
  </si>
  <si>
    <t>&lt;20%</t>
  </si>
  <si>
    <t>Northwest Aroostook</t>
  </si>
  <si>
    <t>Peterborough</t>
  </si>
  <si>
    <t>&lt;50%</t>
  </si>
  <si>
    <t>Southport</t>
  </si>
  <si>
    <t>Austin</t>
  </si>
  <si>
    <t>Stafford</t>
  </si>
  <si>
    <t>Westminster</t>
  </si>
  <si>
    <t>November 4, 2008 General Election United States, President/Vice President</t>
  </si>
  <si>
    <t>Chebeague Island</t>
  </si>
  <si>
    <t>Des Moines</t>
  </si>
  <si>
    <t>Forest</t>
  </si>
  <si>
    <t>Lincolnville</t>
  </si>
  <si>
    <t>Election Results 2008 General Election President &amp; Vice President</t>
  </si>
  <si>
    <t>November 4, 2008 General Election Tabulations U.S. President County and Statewide Totals</t>
  </si>
  <si>
    <t>2008 Official Michigan General Election Results President of the United States</t>
  </si>
  <si>
    <t>Heupel</t>
  </si>
  <si>
    <t>Clemente</t>
  </si>
  <si>
    <t>Wyatt</t>
  </si>
  <si>
    <t>This spreadsheet is for personal use and may not be redistributed in whole or in part.</t>
  </si>
  <si>
    <t>Version</t>
  </si>
  <si>
    <t>Frederick</t>
  </si>
  <si>
    <t>Rockdale</t>
  </si>
  <si>
    <t>Update</t>
  </si>
  <si>
    <t>Green FL</t>
  </si>
  <si>
    <t>Socialist FL</t>
  </si>
  <si>
    <t>Ecology FL</t>
  </si>
  <si>
    <t>Waitsfield</t>
  </si>
  <si>
    <t>Kennebunk</t>
  </si>
  <si>
    <t>Newfane</t>
  </si>
  <si>
    <t>Baca</t>
  </si>
  <si>
    <t>Pueblo</t>
  </si>
  <si>
    <t>Haddam</t>
  </si>
  <si>
    <t>Hamden</t>
  </si>
  <si>
    <t>MI</t>
  </si>
  <si>
    <t>Atkinson and Gilmanton Academy Grant</t>
  </si>
  <si>
    <t>Northumberland</t>
  </si>
  <si>
    <t>Westmore</t>
  </si>
  <si>
    <t>Weybridge</t>
  </si>
  <si>
    <t>Derby</t>
  </si>
  <si>
    <t>East Montpelier</t>
  </si>
  <si>
    <t>Holland</t>
  </si>
  <si>
    <t>Lynne A. Starr</t>
  </si>
  <si>
    <t>Blaine Taylor</t>
  </si>
  <si>
    <t>Donald K. Allen</t>
  </si>
  <si>
    <t>Jose M. Aparicio</t>
  </si>
  <si>
    <t>Northwest Hancock</t>
  </si>
  <si>
    <t>Baileyville</t>
  </si>
  <si>
    <t>West Windsor</t>
  </si>
  <si>
    <t>Penobscot Indian Island</t>
  </si>
  <si>
    <t>MCD</t>
  </si>
  <si>
    <t>Reservation</t>
  </si>
  <si>
    <t>Limerick</t>
  </si>
  <si>
    <t>Colchester</t>
  </si>
  <si>
    <t>Concord</t>
  </si>
  <si>
    <t>Lamoine</t>
  </si>
  <si>
    <t>Voting District</t>
  </si>
  <si>
    <t>Party</t>
  </si>
  <si>
    <t>Trenton</t>
  </si>
  <si>
    <t>Newark</t>
  </si>
  <si>
    <t>Fairlee</t>
  </si>
  <si>
    <t>Abbot</t>
  </si>
  <si>
    <t>Missouri</t>
  </si>
  <si>
    <t>Burrillville</t>
  </si>
  <si>
    <t>Dunstable</t>
  </si>
  <si>
    <t>Warner's grant</t>
  </si>
  <si>
    <t>County-Level Election Results Data</t>
  </si>
  <si>
    <t>Boston Tea Party FL</t>
  </si>
  <si>
    <t>Wolcott</t>
  </si>
  <si>
    <t>Acushnet</t>
  </si>
  <si>
    <t>Northwood</t>
  </si>
  <si>
    <t>American Independent</t>
  </si>
  <si>
    <t>ST</t>
  </si>
  <si>
    <t>CTY</t>
  </si>
  <si>
    <t>Yadkin</t>
  </si>
  <si>
    <t>Objectivist FL</t>
  </si>
  <si>
    <t>Passamaquoddy Pleasant Point</t>
  </si>
  <si>
    <t>Un. Twp. Unity</t>
  </si>
  <si>
    <t>Stonewall</t>
  </si>
  <si>
    <t>Sedgwick</t>
  </si>
  <si>
    <t>Pasquotank</t>
  </si>
  <si>
    <t>Pittsfield</t>
  </si>
  <si>
    <t>Bay</t>
  </si>
  <si>
    <t>Bradford</t>
  </si>
  <si>
    <t>Chittenden</t>
  </si>
  <si>
    <t>Grand Isle</t>
  </si>
  <si>
    <t>Rumford</t>
  </si>
  <si>
    <t>West Haven</t>
  </si>
  <si>
    <t>Easthampton</t>
  </si>
  <si>
    <t>Rockingham</t>
  </si>
  <si>
    <t>Kennebec</t>
  </si>
  <si>
    <t>Hubbardton</t>
  </si>
  <si>
    <t>Huntington</t>
  </si>
  <si>
    <t>King George</t>
  </si>
  <si>
    <t>R</t>
  </si>
  <si>
    <t>Cutts Grant</t>
  </si>
  <si>
    <t>Louisa</t>
  </si>
  <si>
    <t>Dona Ana</t>
  </si>
  <si>
    <t>Harpswell</t>
  </si>
  <si>
    <t>Niobrara</t>
  </si>
  <si>
    <t>Kit Carson</t>
  </si>
  <si>
    <t>Nueces</t>
  </si>
  <si>
    <t>Pittsford</t>
  </si>
  <si>
    <t>Russell</t>
  </si>
  <si>
    <t>Tremont</t>
  </si>
  <si>
    <t>Matanuska-Susitna</t>
  </si>
  <si>
    <t>Otisfield</t>
  </si>
  <si>
    <t>Tuscaloosa</t>
  </si>
  <si>
    <t>Dodge</t>
  </si>
  <si>
    <t>Vinton</t>
  </si>
  <si>
    <t>Wheelock</t>
  </si>
  <si>
    <t>Whiting</t>
  </si>
  <si>
    <t>Nobleboro</t>
  </si>
  <si>
    <t>Northbridge</t>
  </si>
  <si>
    <t>Ashby</t>
  </si>
  <si>
    <t>Sandoval</t>
  </si>
  <si>
    <t>Choctaw</t>
  </si>
  <si>
    <t>Payne</t>
  </si>
  <si>
    <t>Southbury</t>
  </si>
  <si>
    <t>Cowley</t>
  </si>
  <si>
    <t>Hampshire</t>
  </si>
  <si>
    <t>Griswold</t>
  </si>
  <si>
    <t>Cutler</t>
  </si>
  <si>
    <t>Westport</t>
  </si>
  <si>
    <t>Stephenson</t>
  </si>
  <si>
    <t>Landgrove</t>
  </si>
  <si>
    <t>Arundel</t>
  </si>
  <si>
    <t>Bexar</t>
  </si>
  <si>
    <t>Sturbridge</t>
  </si>
  <si>
    <t>County Ranking</t>
  </si>
  <si>
    <t>Brockton</t>
  </si>
  <si>
    <t>Princeton</t>
  </si>
  <si>
    <t>FL Democratic</t>
  </si>
  <si>
    <t>Republican FL</t>
  </si>
  <si>
    <t>Socialism and Liberation FL</t>
  </si>
  <si>
    <t>West Tisbury</t>
  </si>
  <si>
    <t>La Plata</t>
  </si>
  <si>
    <t>Arrowsic</t>
  </si>
  <si>
    <t>Sandown</t>
  </si>
  <si>
    <t>Walpole</t>
  </si>
  <si>
    <t>Lemhi</t>
  </si>
  <si>
    <t>Level</t>
  </si>
  <si>
    <t>Northeast Somerset</t>
  </si>
  <si>
    <t>Darlington</t>
  </si>
  <si>
    <t>Tuscola</t>
  </si>
  <si>
    <t>Stanly</t>
  </si>
  <si>
    <t>2008 General Election Official Results</t>
  </si>
  <si>
    <t>State of Iowa Official Canvass Summary November 4, 2008 General Election</t>
  </si>
  <si>
    <t>Nettles/Krones</t>
  </si>
  <si>
    <t>Byrne</t>
  </si>
  <si>
    <t>Peroutka</t>
  </si>
  <si>
    <t>Searsmont</t>
  </si>
  <si>
    <t>Westborough</t>
  </si>
  <si>
    <t>November 4, 2008 General Election Official Results President of the United States</t>
  </si>
  <si>
    <t>Broward</t>
  </si>
  <si>
    <t>Willimantic</t>
  </si>
  <si>
    <t>Robbinston</t>
  </si>
  <si>
    <t>Cabarrus</t>
  </si>
  <si>
    <t>Added some write-in votes based on county statement of vote documents</t>
  </si>
  <si>
    <t>Joseph R. Biden, Jr.</t>
  </si>
  <si>
    <t>Cynthia A. McKinney</t>
  </si>
  <si>
    <t>Independent DE</t>
  </si>
  <si>
    <t>Constitution FL</t>
  </si>
  <si>
    <t>John Wayne Smith</t>
  </si>
  <si>
    <t>Blanks</t>
  </si>
  <si>
    <t>Passamaquoddy Indian Township</t>
  </si>
  <si>
    <t>Woodbridge</t>
  </si>
  <si>
    <t>Bancroft</t>
  </si>
  <si>
    <t>Plainville</t>
  </si>
  <si>
    <t>Updates to Multiple States.  No States Official</t>
  </si>
  <si>
    <t>Sterling</t>
  </si>
  <si>
    <t>Massachusetts Secretary of the Commonwealth Elections Division</t>
  </si>
  <si>
    <t>Harrisonburg</t>
  </si>
  <si>
    <t>Northfield</t>
  </si>
  <si>
    <t>Aroostook</t>
  </si>
  <si>
    <t>New Canaan</t>
  </si>
  <si>
    <t>Big Horn</t>
  </si>
  <si>
    <t>South Thomaston</t>
  </si>
  <si>
    <t>Stacyville</t>
  </si>
  <si>
    <t>Avery's gore</t>
  </si>
  <si>
    <t>Treasure</t>
  </si>
  <si>
    <t>Bethany</t>
  </si>
  <si>
    <t>Lenoir</t>
  </si>
  <si>
    <t>Nash</t>
  </si>
  <si>
    <t>Chelmsford</t>
  </si>
  <si>
    <t>Schoharie</t>
  </si>
  <si>
    <t>Oklahoma State Election Board</t>
  </si>
  <si>
    <t>Sugar Hill</t>
  </si>
  <si>
    <t>Osborn</t>
  </si>
  <si>
    <t>Ferdinand town</t>
  </si>
  <si>
    <t>Schoolcraft</t>
  </si>
  <si>
    <t>Brownington</t>
  </si>
  <si>
    <t>Ripley</t>
  </si>
  <si>
    <t>Sumner</t>
  </si>
  <si>
    <t>Onslow</t>
  </si>
  <si>
    <t>Central Somerset</t>
  </si>
  <si>
    <t>Kilkenny township</t>
  </si>
  <si>
    <t>Webb</t>
  </si>
  <si>
    <t>Lac Qui Parle</t>
  </si>
  <si>
    <t>Huerfano</t>
  </si>
  <si>
    <t>Iberville</t>
  </si>
  <si>
    <t>Crystal</t>
  </si>
  <si>
    <t>Cushing</t>
  </si>
  <si>
    <t>Killingly</t>
  </si>
  <si>
    <t>Brimfield</t>
  </si>
  <si>
    <t>Montana Secretary of State Elections</t>
  </si>
  <si>
    <t>Kittery</t>
  </si>
  <si>
    <t>Lagrange</t>
  </si>
  <si>
    <t>Griggs</t>
  </si>
  <si>
    <t>Boxborough</t>
  </si>
  <si>
    <t>Oakfield</t>
  </si>
  <si>
    <t>Harwich</t>
  </si>
  <si>
    <t>Hatfield</t>
  </si>
  <si>
    <t>Pennsylvania Department of State Bureau of Commissions, Elections and Legislation</t>
  </si>
  <si>
    <t>Winn</t>
  </si>
  <si>
    <t>Somerset</t>
  </si>
  <si>
    <t>Meade</t>
  </si>
  <si>
    <t>Morris</t>
  </si>
  <si>
    <t>Las Animas</t>
  </si>
  <si>
    <t>Litchfield</t>
  </si>
  <si>
    <t>Glenburn</t>
  </si>
  <si>
    <t>Lamoille</t>
  </si>
  <si>
    <t>Crane</t>
  </si>
  <si>
    <t>Wisconsin State Election Board</t>
  </si>
  <si>
    <t>Riverside</t>
  </si>
  <si>
    <t>West Brookfield</t>
  </si>
  <si>
    <t>First Place</t>
  </si>
  <si>
    <t>Blackstone</t>
  </si>
  <si>
    <t>Ellsworth</t>
  </si>
  <si>
    <t>Connecticut Secretary of the State Election Services Division</t>
  </si>
  <si>
    <t>Manchester</t>
  </si>
  <si>
    <t>Dixs Grant</t>
  </si>
  <si>
    <t>Sargents Purchase</t>
  </si>
  <si>
    <t>Central Hancock</t>
  </si>
  <si>
    <t>Gooding</t>
  </si>
  <si>
    <t>Jefferson Davis</t>
  </si>
  <si>
    <t>Dauphin</t>
  </si>
  <si>
    <t>New Sharon</t>
  </si>
  <si>
    <t>Leake</t>
  </si>
  <si>
    <t>Revere</t>
  </si>
  <si>
    <t>Rockport</t>
  </si>
  <si>
    <t>Bridgeport</t>
  </si>
  <si>
    <t>MD</t>
  </si>
  <si>
    <t>Alford</t>
  </si>
  <si>
    <t>Nottingham</t>
  </si>
  <si>
    <t>Orford</t>
  </si>
  <si>
    <t>Colbert</t>
  </si>
  <si>
    <t>Philadelphia</t>
  </si>
  <si>
    <t>Summit</t>
  </si>
  <si>
    <t>Teller</t>
  </si>
  <si>
    <t>America's Independent FL</t>
  </si>
  <si>
    <t>Counties with Highest Percent of Vote</t>
  </si>
  <si>
    <t>Howell</t>
  </si>
  <si>
    <t>Iron</t>
  </si>
  <si>
    <t>Wirt</t>
  </si>
  <si>
    <t>Alabama Office of the Secretary of State</t>
  </si>
  <si>
    <t>Inyo</t>
  </si>
  <si>
    <t>New Kent</t>
  </si>
  <si>
    <t>Stockton Springs</t>
  </si>
  <si>
    <t>Beans Purchase</t>
  </si>
  <si>
    <t>Kershaw</t>
  </si>
  <si>
    <t>Atoka</t>
  </si>
  <si>
    <t>Middlebury</t>
  </si>
  <si>
    <t>Richford</t>
  </si>
  <si>
    <t>Newbury</t>
  </si>
  <si>
    <t>Chandlers Purchase</t>
  </si>
  <si>
    <t>North Oxford</t>
  </si>
  <si>
    <t>Alaskan Ind.</t>
  </si>
  <si>
    <t>Stokes</t>
  </si>
  <si>
    <t>Talmadge</t>
  </si>
  <si>
    <t>Irasburg</t>
  </si>
  <si>
    <t>Wyoming Secretary of State Election Administration</t>
  </si>
  <si>
    <t>Parke</t>
  </si>
  <si>
    <t>Green CO</t>
  </si>
  <si>
    <t>Jonathan E. Allen</t>
  </si>
  <si>
    <t>Ron Paul</t>
  </si>
  <si>
    <t>Independent of Cumberland July 1, 2007</t>
  </si>
  <si>
    <t>Mattamiscontis</t>
  </si>
  <si>
    <t>Sarah Palin</t>
  </si>
  <si>
    <t>Northampton</t>
  </si>
  <si>
    <t>U.S. Taxpayers</t>
  </si>
  <si>
    <t>Natural Law</t>
  </si>
  <si>
    <t>Democratic-F.L.</t>
  </si>
  <si>
    <t>Ted C. Weill</t>
  </si>
  <si>
    <t>Frank McEnulty</t>
  </si>
  <si>
    <t>Weill</t>
  </si>
  <si>
    <t>Thorndike</t>
  </si>
  <si>
    <t>Louisiana Secretary of State Elections Division</t>
  </si>
  <si>
    <t>Boylston</t>
  </si>
  <si>
    <t>Blandford</t>
  </si>
  <si>
    <t>Allagash</t>
  </si>
  <si>
    <t>Argyle</t>
  </si>
  <si>
    <t>Freeport</t>
  </si>
  <si>
    <t>Vice President</t>
  </si>
  <si>
    <t>Northport</t>
  </si>
  <si>
    <t>Saginaw</t>
  </si>
  <si>
    <t>West Newbury</t>
  </si>
  <si>
    <t>Oneida</t>
  </si>
  <si>
    <t>Chesterfield</t>
  </si>
  <si>
    <t>Paper</t>
  </si>
  <si>
    <t>New Hampshire Department of State Election Division</t>
  </si>
  <si>
    <t>Crawfords Purchase</t>
  </si>
  <si>
    <t>Norwich</t>
  </si>
  <si>
    <t>Henniker</t>
  </si>
  <si>
    <t>Otis</t>
  </si>
  <si>
    <t>Colleton</t>
  </si>
  <si>
    <t>South Berwick</t>
  </si>
  <si>
    <t>Wenham</t>
  </si>
  <si>
    <t>Industry</t>
  </si>
  <si>
    <t>South Windsor</t>
  </si>
  <si>
    <t>Long</t>
  </si>
  <si>
    <t>Charleston</t>
  </si>
  <si>
    <t>% Total Vote</t>
  </si>
  <si>
    <t>Oscoda</t>
  </si>
  <si>
    <t>Sargent</t>
  </si>
  <si>
    <t>Slope</t>
  </si>
  <si>
    <t>Pocahontas</t>
  </si>
  <si>
    <t>New Boston</t>
  </si>
  <si>
    <t>Dade</t>
  </si>
  <si>
    <t>Gurabo</t>
  </si>
  <si>
    <t>Caratunk</t>
  </si>
  <si>
    <t>Southbridge</t>
  </si>
  <si>
    <t>Randolph</t>
  </si>
  <si>
    <t>North Andover</t>
  </si>
  <si>
    <t>Humphreys</t>
  </si>
  <si>
    <t>Baker</t>
  </si>
  <si>
    <t>States with Lowest Percent of Vote</t>
  </si>
  <si>
    <t>Wyman</t>
  </si>
  <si>
    <t>Agawam</t>
  </si>
  <si>
    <t>Rank</t>
  </si>
  <si>
    <t>Boulder</t>
  </si>
  <si>
    <t>Coffey</t>
  </si>
  <si>
    <t>Weymouth</t>
  </si>
  <si>
    <t>Bent</t>
  </si>
  <si>
    <t>Okfuskee</t>
  </si>
  <si>
    <t>Okmulgee</t>
  </si>
  <si>
    <t>Somersworth</t>
  </si>
  <si>
    <t>Overseas</t>
  </si>
  <si>
    <t>Zapata</t>
  </si>
  <si>
    <t>Acworth</t>
  </si>
  <si>
    <t>Dixfield</t>
  </si>
  <si>
    <t>Livermore Falls</t>
  </si>
  <si>
    <t>Mattawamkeag</t>
  </si>
  <si>
    <t>Maxfield</t>
  </si>
  <si>
    <t>Reading</t>
  </si>
  <si>
    <t>Dexter</t>
  </si>
  <si>
    <t>Dover-Foxcroft</t>
  </si>
  <si>
    <t>Lubec</t>
  </si>
  <si>
    <t>Derry</t>
  </si>
  <si>
    <t>Niagara</t>
  </si>
  <si>
    <t>Deering</t>
  </si>
  <si>
    <t>Edgecombe</t>
  </si>
  <si>
    <t>Potter</t>
  </si>
  <si>
    <t>Moultrie</t>
  </si>
  <si>
    <t>Catron</t>
  </si>
  <si>
    <t>Aurora</t>
  </si>
  <si>
    <t>Bulloch</t>
  </si>
  <si>
    <t>Brevard</t>
  </si>
  <si>
    <t>Cache</t>
  </si>
  <si>
    <t>Humboldt</t>
  </si>
  <si>
    <t>Maui</t>
  </si>
  <si>
    <t>Otsego</t>
  </si>
  <si>
    <t>Rock Island</t>
  </si>
  <si>
    <t>Quay</t>
  </si>
  <si>
    <t>Boscawen</t>
  </si>
  <si>
    <t>Brentwood</t>
  </si>
  <si>
    <t>Teton</t>
  </si>
  <si>
    <t>Saugus</t>
  </si>
  <si>
    <t>Parsonsfield</t>
  </si>
  <si>
    <t>Haynesville</t>
  </si>
  <si>
    <t>Greene</t>
  </si>
  <si>
    <t>Nowata</t>
  </si>
  <si>
    <t>Mayes</t>
  </si>
  <si>
    <t>States with Highest Percent of Vote</t>
  </si>
  <si>
    <t>Won?</t>
  </si>
  <si>
    <t>Freestone</t>
  </si>
  <si>
    <t>Bowie</t>
  </si>
  <si>
    <t>Jackson</t>
  </si>
  <si>
    <t>Los Angeles</t>
  </si>
  <si>
    <t>Orland</t>
  </si>
  <si>
    <t>Orono</t>
  </si>
  <si>
    <t>Pinkham's Grant</t>
  </si>
  <si>
    <t>Buena Vista</t>
  </si>
  <si>
    <t>Collier</t>
  </si>
  <si>
    <t>Second College Grant</t>
  </si>
  <si>
    <t>Corinth</t>
  </si>
  <si>
    <t>Brooklyn</t>
  </si>
  <si>
    <t>Chaplin</t>
  </si>
  <si>
    <t>Hadleys Purchase</t>
  </si>
  <si>
    <t>Criehaven</t>
  </si>
  <si>
    <t>Hibberts</t>
  </si>
  <si>
    <t>Corinna</t>
  </si>
  <si>
    <t>Cromwell</t>
  </si>
  <si>
    <t>Dewey</t>
  </si>
  <si>
    <t>Sorrento</t>
  </si>
  <si>
    <t>Tuolumne</t>
  </si>
  <si>
    <t>Missaukee</t>
  </si>
  <si>
    <t>Hempstead</t>
  </si>
  <si>
    <t>Arkansas Secretary of State Elections</t>
  </si>
  <si>
    <t>FL</t>
  </si>
  <si>
    <t>Swain</t>
  </si>
  <si>
    <t>Wyandotte</t>
  </si>
  <si>
    <t>Success Township</t>
  </si>
  <si>
    <t>Buels gore</t>
  </si>
  <si>
    <t>Utah State Elections Office</t>
  </si>
  <si>
    <t>Cotton</t>
  </si>
  <si>
    <t>P Home State</t>
  </si>
  <si>
    <t>South Oxford</t>
  </si>
  <si>
    <t>Square Lake</t>
  </si>
  <si>
    <t>Watonwan</t>
  </si>
  <si>
    <t>North Berwick</t>
  </si>
  <si>
    <t>Optical Scan</t>
  </si>
  <si>
    <t>Allenstown</t>
  </si>
  <si>
    <t>Glastenbury town</t>
  </si>
  <si>
    <t>Creek</t>
  </si>
  <si>
    <t>Erath</t>
  </si>
  <si>
    <t>No.</t>
  </si>
  <si>
    <t>President</t>
  </si>
  <si>
    <t>Dillon</t>
  </si>
  <si>
    <t>Navarro</t>
  </si>
  <si>
    <t>George</t>
  </si>
  <si>
    <t>Grenada</t>
  </si>
  <si>
    <t>Land Area</t>
  </si>
  <si>
    <t>Charlestown</t>
  </si>
  <si>
    <t>Calcasieu</t>
  </si>
  <si>
    <t>Yarmouth</t>
  </si>
  <si>
    <t>Desoto</t>
  </si>
  <si>
    <t>Peabody</t>
  </si>
  <si>
    <t>Motley</t>
  </si>
  <si>
    <t>Autauga</t>
  </si>
  <si>
    <t>Baldwin</t>
  </si>
  <si>
    <t>Barbour</t>
  </si>
  <si>
    <t>San Augustine</t>
  </si>
  <si>
    <t>New Portland</t>
  </si>
  <si>
    <t>Lucas</t>
  </si>
  <si>
    <t>Kentucky</t>
  </si>
  <si>
    <t>Tallapoosa</t>
  </si>
  <si>
    <t>Garvin</t>
  </si>
  <si>
    <t>Fayston</t>
  </si>
  <si>
    <t>Granby</t>
  </si>
  <si>
    <t>Fitchburg</t>
  </si>
  <si>
    <t>Anderson</t>
  </si>
  <si>
    <t>Kingfisher</t>
  </si>
  <si>
    <t>North Dakota Secretary of State Elections</t>
  </si>
  <si>
    <t>&gt;50%</t>
  </si>
  <si>
    <t>&gt;60%</t>
  </si>
  <si>
    <t>Colorado Secretary of State Elections Center</t>
  </si>
  <si>
    <t>Bryan</t>
  </si>
  <si>
    <t>Beans Grant</t>
  </si>
  <si>
    <t>Whately</t>
  </si>
  <si>
    <t>Yancey</t>
  </si>
  <si>
    <t>Sherman</t>
  </si>
  <si>
    <t>West Rutland</t>
  </si>
  <si>
    <t>West Stockbridge</t>
  </si>
  <si>
    <t>Hingham</t>
  </si>
  <si>
    <t>Talladega</t>
  </si>
  <si>
    <t>Bangor</t>
  </si>
  <si>
    <t>Frye Island</t>
  </si>
  <si>
    <t>Fryeburg</t>
  </si>
  <si>
    <t>Guaynabo</t>
  </si>
  <si>
    <t>Dorado</t>
  </si>
  <si>
    <t>Titus</t>
  </si>
  <si>
    <t>Boxford</t>
  </si>
  <si>
    <t>South Bristol</t>
  </si>
  <si>
    <t>Norton</t>
  </si>
  <si>
    <t>Long Island</t>
  </si>
  <si>
    <t>Bandera</t>
  </si>
  <si>
    <t>Chenango</t>
  </si>
  <si>
    <t>Fergus</t>
  </si>
  <si>
    <t>District of Columbia Board of Ethics and Elections</t>
  </si>
  <si>
    <t>Boyd</t>
  </si>
  <si>
    <t>Cortland</t>
  </si>
  <si>
    <t>Yavapai</t>
  </si>
  <si>
    <t>Watauga</t>
  </si>
  <si>
    <t>Taunton</t>
  </si>
  <si>
    <t>Mecklenburg</t>
  </si>
  <si>
    <t>Coventry</t>
  </si>
  <si>
    <t>Sebago</t>
  </si>
  <si>
    <t>Owen</t>
  </si>
  <si>
    <t>Hollis</t>
  </si>
  <si>
    <t>Hooksett</t>
  </si>
  <si>
    <t>Dixie</t>
  </si>
  <si>
    <t>Adjuntas</t>
  </si>
  <si>
    <t>Nuckolls</t>
  </si>
  <si>
    <t>National Party</t>
  </si>
  <si>
    <t>Stoughton</t>
  </si>
  <si>
    <t>Stow</t>
  </si>
  <si>
    <t>Alfred</t>
  </si>
  <si>
    <t>Sagadahoc</t>
  </si>
  <si>
    <t>Albion</t>
  </si>
  <si>
    <t>Clinton</t>
  </si>
  <si>
    <t>Bailey</t>
  </si>
  <si>
    <t>Vienna</t>
  </si>
  <si>
    <t>Bastrop</t>
  </si>
  <si>
    <t>Baylor</t>
  </si>
  <si>
    <t>Desha</t>
  </si>
  <si>
    <t>North Brookfield</t>
  </si>
  <si>
    <t>Wake</t>
  </si>
  <si>
    <t>Jasper</t>
  </si>
  <si>
    <t>Town</t>
  </si>
  <si>
    <t>Appleton</t>
  </si>
  <si>
    <t>Bell</t>
  </si>
  <si>
    <t>Groveland</t>
  </si>
  <si>
    <t>Hadley</t>
  </si>
  <si>
    <t>Wiscasset</t>
  </si>
  <si>
    <t>Wentworth</t>
  </si>
  <si>
    <t>Swansea</t>
  </si>
  <si>
    <t>Northeast Piscataquis</t>
  </si>
  <si>
    <t>North Hampton</t>
  </si>
  <si>
    <t>Harding</t>
  </si>
  <si>
    <t>Salem</t>
  </si>
  <si>
    <t>Peacham</t>
  </si>
  <si>
    <t>Naugatuck</t>
  </si>
  <si>
    <t>Plympton</t>
  </si>
  <si>
    <t>South Aroostook</t>
  </si>
  <si>
    <t>West Central Franklin</t>
  </si>
  <si>
    <t>None</t>
  </si>
  <si>
    <t>Blue Earth</t>
  </si>
  <si>
    <t>Nantucket</t>
  </si>
  <si>
    <t>Rabun</t>
  </si>
  <si>
    <t>&gt;70%</t>
  </si>
  <si>
    <t>&gt;80%</t>
  </si>
  <si>
    <t>Fall River</t>
  </si>
  <si>
    <t>Washita</t>
  </si>
  <si>
    <t>Panton</t>
  </si>
  <si>
    <t>Morristown</t>
  </si>
  <si>
    <t>Multnomah</t>
  </si>
  <si>
    <t>Greenlee</t>
  </si>
  <si>
    <t>North Adams</t>
  </si>
  <si>
    <t>Heard</t>
  </si>
  <si>
    <t>Somerset town</t>
  </si>
  <si>
    <t>Norwood</t>
  </si>
  <si>
    <t>Pawlet</t>
  </si>
  <si>
    <t>Middletown Springs</t>
  </si>
  <si>
    <t>Westmanland</t>
  </si>
  <si>
    <t>Southborough</t>
  </si>
  <si>
    <t>Jamestown</t>
  </si>
  <si>
    <t>Harford</t>
  </si>
  <si>
    <t>Sanilac</t>
  </si>
  <si>
    <t>Christian</t>
  </si>
  <si>
    <t>Stratford</t>
  </si>
  <si>
    <t>Puerto Rico</t>
  </si>
  <si>
    <t>Brookings</t>
  </si>
  <si>
    <t>Floyd</t>
  </si>
  <si>
    <t>Forsyth</t>
  </si>
  <si>
    <t>Hart</t>
  </si>
  <si>
    <t>Brantley</t>
  </si>
  <si>
    <t>Darrell L. Castle</t>
  </si>
  <si>
    <t>Write-in</t>
  </si>
  <si>
    <t>Nomination</t>
  </si>
  <si>
    <t>Socialism &amp; Liberation</t>
  </si>
  <si>
    <t>Rosa A. Clemente</t>
  </si>
  <si>
    <t>Mountain</t>
  </si>
  <si>
    <t>Woodson</t>
  </si>
  <si>
    <t>Moniteau</t>
  </si>
  <si>
    <t>Gardiner</t>
  </si>
  <si>
    <t>Frankfort</t>
  </si>
  <si>
    <t>Ervings Location</t>
  </si>
  <si>
    <t>Old Town</t>
  </si>
  <si>
    <t>Orient</t>
  </si>
  <si>
    <t>Whitley</t>
  </si>
  <si>
    <t>Chariton</t>
  </si>
  <si>
    <t>Cole</t>
  </si>
  <si>
    <t>Kidder</t>
  </si>
  <si>
    <t>Norridgewock</t>
  </si>
  <si>
    <t>Edmunds</t>
  </si>
  <si>
    <t>Harmony</t>
  </si>
  <si>
    <t>Ira</t>
  </si>
  <si>
    <t>Stanton</t>
  </si>
  <si>
    <t>Tamworth</t>
  </si>
  <si>
    <t>San Juan</t>
  </si>
  <si>
    <t>Irwin</t>
  </si>
  <si>
    <t>Roscommon</t>
  </si>
  <si>
    <t>Wellesley</t>
  </si>
  <si>
    <t>Starr</t>
  </si>
  <si>
    <t>North Hero</t>
  </si>
  <si>
    <t>Orwell</t>
  </si>
  <si>
    <t>Jamaica</t>
  </si>
  <si>
    <t>Gregory</t>
  </si>
  <si>
    <t>Haakon</t>
  </si>
  <si>
    <t>Cherry</t>
  </si>
  <si>
    <t>Flagler</t>
  </si>
  <si>
    <t>Hodgeman</t>
  </si>
  <si>
    <t>North Washington</t>
  </si>
  <si>
    <t>Leicester</t>
  </si>
  <si>
    <t>Concho</t>
  </si>
  <si>
    <t>Templeton</t>
  </si>
  <si>
    <t>Newington</t>
  </si>
  <si>
    <t>Greenville</t>
  </si>
  <si>
    <t>Winter Harbor</t>
  </si>
  <si>
    <t>New Mexico Office of the Secretary of State Bureau of Elections</t>
  </si>
  <si>
    <t>Greer</t>
  </si>
  <si>
    <t>Love</t>
  </si>
  <si>
    <t>Murray</t>
  </si>
  <si>
    <t>Charlottesville</t>
  </si>
  <si>
    <t>Lycoming</t>
  </si>
  <si>
    <t>Nye</t>
  </si>
  <si>
    <t>State of Hawaii Office of Elections</t>
  </si>
  <si>
    <t>Harrisville</t>
  </si>
  <si>
    <t>Chaves</t>
  </si>
  <si>
    <t>Bond</t>
  </si>
  <si>
    <t>Evangeline</t>
  </si>
  <si>
    <t>Sandisfield</t>
  </si>
  <si>
    <t>Sandwich</t>
  </si>
  <si>
    <t>Mount Tabor</t>
  </si>
  <si>
    <t>North Branford</t>
  </si>
  <si>
    <t>Dennysville</t>
  </si>
  <si>
    <t>Tippah</t>
  </si>
  <si>
    <t>Palmer</t>
  </si>
  <si>
    <t>Thompson</t>
  </si>
  <si>
    <t>Menominee</t>
  </si>
  <si>
    <t>Hampden</t>
  </si>
  <si>
    <t>New Britain</t>
  </si>
  <si>
    <t>Lowell</t>
  </si>
  <si>
    <t>Ludlow</t>
  </si>
  <si>
    <t>Cavendish</t>
  </si>
  <si>
    <t>Chelsea</t>
  </si>
  <si>
    <t>Pepperell</t>
  </si>
  <si>
    <t>Wrentham</t>
  </si>
  <si>
    <t>Rowe</t>
  </si>
  <si>
    <t>Garfield</t>
  </si>
  <si>
    <t>Citrus</t>
  </si>
  <si>
    <t>Natick</t>
  </si>
  <si>
    <t>Keene</t>
  </si>
  <si>
    <t>Danvers</t>
  </si>
  <si>
    <t>Okanogan</t>
  </si>
  <si>
    <t>Faulkner</t>
  </si>
  <si>
    <t>Wilton</t>
  </si>
  <si>
    <t>El Paso</t>
  </si>
  <si>
    <t>Cornwall</t>
  </si>
  <si>
    <t>Yazoo</t>
  </si>
  <si>
    <t>Jewell</t>
  </si>
  <si>
    <t>Alexandria</t>
  </si>
  <si>
    <t>Richmond</t>
  </si>
  <si>
    <t>Alleghany</t>
  </si>
  <si>
    <t>California Secretary of State</t>
  </si>
  <si>
    <t>Colonial Heights</t>
  </si>
  <si>
    <t>Tennessee Secretary of State Division of Elections</t>
  </si>
  <si>
    <t>Richardson</t>
  </si>
  <si>
    <t>Ellis</t>
  </si>
  <si>
    <t>Southwick</t>
  </si>
  <si>
    <t>Isle La Motte</t>
  </si>
  <si>
    <t>Day</t>
  </si>
  <si>
    <t>Vance</t>
  </si>
  <si>
    <t>Montrose</t>
  </si>
  <si>
    <t>Gilpin</t>
  </si>
  <si>
    <t>Atchison</t>
  </si>
  <si>
    <t>Wibaux</t>
  </si>
  <si>
    <t>Ontonagon</t>
  </si>
  <si>
    <t>New Canada</t>
  </si>
  <si>
    <t>Borden</t>
  </si>
  <si>
    <t>Fletcher</t>
  </si>
  <si>
    <t>Glover</t>
  </si>
  <si>
    <t>Wilmington</t>
  </si>
  <si>
    <t>St. Landry</t>
  </si>
  <si>
    <t>Starksboro</t>
  </si>
  <si>
    <t>Alfalfa</t>
  </si>
  <si>
    <t>Archuleta</t>
  </si>
  <si>
    <t>Powhatan</t>
  </si>
  <si>
    <t>Wise</t>
  </si>
  <si>
    <t>Missoula</t>
  </si>
  <si>
    <t>Indiana Secretary of State Elections</t>
  </si>
  <si>
    <t>Otero</t>
  </si>
  <si>
    <t>North Penobscot</t>
  </si>
  <si>
    <t>Whitney</t>
  </si>
  <si>
    <t>Twombly</t>
  </si>
  <si>
    <t>Westford</t>
  </si>
  <si>
    <t>Waterville Valley</t>
  </si>
  <si>
    <t>WI</t>
  </si>
  <si>
    <t>Weare</t>
  </si>
  <si>
    <t>Montcalm</t>
  </si>
  <si>
    <t>New Hapmshire</t>
  </si>
  <si>
    <t>Wakefield</t>
  </si>
  <si>
    <t>Total Area</t>
  </si>
  <si>
    <t>Center Harbor</t>
  </si>
  <si>
    <t>North Carolina State Board of Elections</t>
  </si>
  <si>
    <t>Wayland</t>
  </si>
  <si>
    <t>South Dakota Secretary of State</t>
  </si>
  <si>
    <t>Branford</t>
  </si>
  <si>
    <t>Hallowell</t>
  </si>
  <si>
    <t>Northwest Somerset</t>
  </si>
  <si>
    <t>Thompson and Meserves Purchase</t>
  </si>
  <si>
    <t>New Jersey Department of Law and Public Safety Division of Elections</t>
  </si>
  <si>
    <t>Upshur</t>
  </si>
  <si>
    <t>Twin Falls</t>
  </si>
  <si>
    <t>Ray</t>
  </si>
  <si>
    <t>Cranberry Isles</t>
  </si>
  <si>
    <t>Croydon</t>
  </si>
  <si>
    <t>Uxbridge</t>
  </si>
  <si>
    <t>Ashfield</t>
  </si>
  <si>
    <t>Athol</t>
  </si>
  <si>
    <t>Watertown</t>
  </si>
  <si>
    <t>North Attleborough</t>
  </si>
  <si>
    <t>Mahoning</t>
  </si>
  <si>
    <t>Harper</t>
  </si>
  <si>
    <t>Newtown</t>
  </si>
  <si>
    <t>Bayfield</t>
  </si>
  <si>
    <t>Burnet</t>
  </si>
  <si>
    <t>Coryell</t>
  </si>
  <si>
    <t>Cottle</t>
  </si>
  <si>
    <t>Detroit</t>
  </si>
  <si>
    <t>Castleton</t>
  </si>
  <si>
    <t>Bourne</t>
  </si>
  <si>
    <t>Hoke</t>
  </si>
  <si>
    <t>Frenchboro</t>
  </si>
  <si>
    <t>Illinois State Board of Elections</t>
  </si>
  <si>
    <t>Bullock</t>
  </si>
  <si>
    <t>Butler</t>
  </si>
  <si>
    <t>Gila</t>
  </si>
  <si>
    <t>Atascosa</t>
  </si>
  <si>
    <t>Clare</t>
  </si>
  <si>
    <t>Other</t>
  </si>
  <si>
    <t>Galveston</t>
  </si>
  <si>
    <t>Appomattox</t>
  </si>
  <si>
    <t>Arlington</t>
  </si>
  <si>
    <t>Smith</t>
  </si>
  <si>
    <t>Scurry</t>
  </si>
  <si>
    <t>Ashley</t>
  </si>
  <si>
    <t>Windsor</t>
  </si>
  <si>
    <t>Barber</t>
  </si>
  <si>
    <t>Iberia</t>
  </si>
  <si>
    <t>Gunnison</t>
  </si>
  <si>
    <t>Dawson</t>
  </si>
  <si>
    <t>St. Charles</t>
  </si>
  <si>
    <t>Greeley</t>
  </si>
  <si>
    <t>Guadalupe</t>
  </si>
  <si>
    <t>Ogunquit</t>
  </si>
  <si>
    <t>Baxter</t>
  </si>
  <si>
    <t>North Reading</t>
  </si>
  <si>
    <t>Maries</t>
  </si>
  <si>
    <t>Door</t>
  </si>
  <si>
    <t>Jenkins</t>
  </si>
  <si>
    <t>Johnston</t>
  </si>
  <si>
    <t>Doddridge</t>
  </si>
  <si>
    <t>Drew</t>
  </si>
  <si>
    <t>Lauderdale</t>
  </si>
  <si>
    <t>Chambers</t>
  </si>
  <si>
    <t>Brule</t>
  </si>
  <si>
    <t>Bibb</t>
  </si>
  <si>
    <t>Beaver Cove</t>
  </si>
  <si>
    <t>Kearney</t>
  </si>
  <si>
    <t>Amherst</t>
  </si>
  <si>
    <t>New Madrid</t>
  </si>
  <si>
    <t>Northwest Piscataquis</t>
  </si>
  <si>
    <t>Hope</t>
  </si>
  <si>
    <t>Michigan</t>
  </si>
  <si>
    <t>Jefferson</t>
  </si>
  <si>
    <t>Prohibition</t>
  </si>
  <si>
    <t>Kern</t>
  </si>
  <si>
    <t>Livingston</t>
  </si>
  <si>
    <t>Tuscarawas</t>
  </si>
  <si>
    <t>Van Wert</t>
  </si>
  <si>
    <t>New Hanover</t>
  </si>
  <si>
    <t>MT</t>
  </si>
  <si>
    <t>Cullman</t>
  </si>
  <si>
    <t>Dale</t>
  </si>
  <si>
    <t>Chicot</t>
  </si>
  <si>
    <t>Pickens</t>
  </si>
  <si>
    <t>Pontotoc</t>
  </si>
  <si>
    <t>Patten</t>
  </si>
  <si>
    <t>Allendale</t>
  </si>
  <si>
    <t>Morehouse</t>
  </si>
  <si>
    <t>Bellingham</t>
  </si>
  <si>
    <t>Jaffrey</t>
  </si>
  <si>
    <t>Passadumkeag</t>
  </si>
  <si>
    <t>Stonington</t>
  </si>
  <si>
    <t>Islesboro</t>
  </si>
  <si>
    <t>Jackman</t>
  </si>
  <si>
    <t>South Hadley</t>
  </si>
  <si>
    <t>Roger Mills</t>
  </si>
  <si>
    <t>Rogers</t>
  </si>
  <si>
    <t>Butts</t>
  </si>
  <si>
    <t>East Haven</t>
  </si>
  <si>
    <t>Massachusetts</t>
  </si>
  <si>
    <t>Counties with Lowest Percent of Vote</t>
  </si>
  <si>
    <t>Data Source (County-Level Data)</t>
  </si>
  <si>
    <t>Ouray</t>
  </si>
  <si>
    <t>Park</t>
  </si>
  <si>
    <t>Shiawassee</t>
  </si>
  <si>
    <t>No. Ballots</t>
  </si>
  <si>
    <t>Short Name</t>
  </si>
  <si>
    <t>Notes</t>
  </si>
  <si>
    <t>Throckmorton</t>
  </si>
  <si>
    <t>Culebra</t>
  </si>
  <si>
    <t>Walthall</t>
  </si>
  <si>
    <t>Gilmer</t>
  </si>
  <si>
    <t>Lonoke</t>
  </si>
  <si>
    <t>Hyde Park</t>
  </si>
  <si>
    <t>Nodaway</t>
  </si>
  <si>
    <t>Norway</t>
  </si>
  <si>
    <t>Wicomico</t>
  </si>
  <si>
    <t>Florida Department of State Division of Elections</t>
  </si>
  <si>
    <t>Hinds</t>
  </si>
  <si>
    <t>Kenosha</t>
  </si>
  <si>
    <t>Brunswick</t>
  </si>
  <si>
    <t>Torrington</t>
  </si>
  <si>
    <t>Deer Isle</t>
  </si>
  <si>
    <t>Denmark</t>
  </si>
  <si>
    <t>Hettinger</t>
  </si>
  <si>
    <t>Dorset</t>
  </si>
  <si>
    <t>Ocean</t>
  </si>
  <si>
    <t>St. Francis</t>
  </si>
  <si>
    <t>Gilead</t>
  </si>
  <si>
    <t>New Mexico</t>
  </si>
  <si>
    <t>Hopedale</t>
  </si>
  <si>
    <t>St. Francois</t>
  </si>
  <si>
    <t>Amelia</t>
  </si>
  <si>
    <t>Dover</t>
  </si>
  <si>
    <t>Eden</t>
  </si>
  <si>
    <t>Enosburg</t>
  </si>
  <si>
    <t>Burke</t>
  </si>
  <si>
    <t>Lampasas</t>
  </si>
  <si>
    <t>Obion</t>
  </si>
  <si>
    <t>Foard</t>
  </si>
  <si>
    <t>Roque Bluffs</t>
  </si>
  <si>
    <t>East Bridgewater</t>
  </si>
  <si>
    <t>Sunapee</t>
  </si>
  <si>
    <t>Ohio Secretary of State Election Services</t>
  </si>
  <si>
    <t>#Prc</t>
  </si>
  <si>
    <t>Kewaunee</t>
  </si>
  <si>
    <t>Hammond</t>
  </si>
  <si>
    <t>Woodruff</t>
  </si>
  <si>
    <t>Brooks</t>
  </si>
  <si>
    <t>Duxbury</t>
  </si>
  <si>
    <t>Barry Goldwater, Jr.</t>
  </si>
  <si>
    <t>LA Taxpayers</t>
  </si>
  <si>
    <t>Paul</t>
  </si>
  <si>
    <t>Unenrolled</t>
  </si>
  <si>
    <t>Green-Rainbow</t>
  </si>
  <si>
    <t>Gates</t>
  </si>
  <si>
    <t>Bee</t>
  </si>
  <si>
    <t>Proctor</t>
  </si>
  <si>
    <t>Bleckley</t>
  </si>
  <si>
    <t>White</t>
  </si>
  <si>
    <t>Gill</t>
  </si>
  <si>
    <t>Faulk</t>
  </si>
  <si>
    <t>Idaho Secretary of State Election Division</t>
  </si>
  <si>
    <t>State Ranking</t>
  </si>
  <si>
    <t>Glascock</t>
  </si>
  <si>
    <t>Pershing</t>
  </si>
  <si>
    <t>Skamania</t>
  </si>
  <si>
    <t>Snohomish</t>
  </si>
  <si>
    <t>Bartlett</t>
  </si>
  <si>
    <t>Hebron</t>
  </si>
  <si>
    <t>St. Joseph</t>
  </si>
  <si>
    <t>Damariscotta</t>
  </si>
  <si>
    <t>Fauquier</t>
  </si>
  <si>
    <t>McKinley</t>
  </si>
  <si>
    <t>Mora</t>
  </si>
  <si>
    <t>Columbus</t>
  </si>
  <si>
    <t>Larimer</t>
  </si>
  <si>
    <t>Oswego</t>
  </si>
  <si>
    <t>Bertie</t>
  </si>
  <si>
    <t>Transylvania</t>
  </si>
  <si>
    <t>Stratham</t>
  </si>
  <si>
    <t>Shackelford</t>
  </si>
  <si>
    <t>Somervell</t>
  </si>
  <si>
    <t>Falmouth</t>
  </si>
  <si>
    <t>Fairhaven</t>
  </si>
  <si>
    <t>Lowest % of Vote and Win</t>
  </si>
  <si>
    <t>Izard</t>
  </si>
  <si>
    <t>Athens</t>
  </si>
  <si>
    <t>Ralls</t>
  </si>
  <si>
    <t>Elkhart</t>
  </si>
  <si>
    <t>Fountain</t>
  </si>
  <si>
    <t>Kay</t>
  </si>
  <si>
    <t>Naples</t>
  </si>
  <si>
    <t>New Gloucester</t>
  </si>
  <si>
    <t>Dare</t>
  </si>
  <si>
    <t>Davie</t>
  </si>
  <si>
    <t>Duplin</t>
  </si>
  <si>
    <t>Millinocket</t>
  </si>
  <si>
    <t>Mexico</t>
  </si>
  <si>
    <t>Milbridge</t>
  </si>
  <si>
    <t>Panola</t>
  </si>
  <si>
    <t>Machiasport</t>
  </si>
  <si>
    <t>Clarksville</t>
  </si>
  <si>
    <t>Bristol</t>
  </si>
  <si>
    <t>Augusta</t>
  </si>
  <si>
    <t>Terrebonne</t>
  </si>
  <si>
    <t>North Stonington</t>
  </si>
  <si>
    <t>Norwalk</t>
  </si>
  <si>
    <t>Red River</t>
  </si>
  <si>
    <t>South Hampton</t>
  </si>
  <si>
    <t>Juana Díaz</t>
  </si>
  <si>
    <t>Juncos</t>
  </si>
  <si>
    <t>Write-ins</t>
  </si>
  <si>
    <t>Portage</t>
  </si>
  <si>
    <t>Wardsboro</t>
  </si>
  <si>
    <t>Frenchville</t>
  </si>
  <si>
    <t>Navajo</t>
  </si>
  <si>
    <t>Sublette</t>
  </si>
  <si>
    <t>Embden</t>
  </si>
  <si>
    <t>Poinsett</t>
  </si>
  <si>
    <t>Jayuya</t>
  </si>
  <si>
    <t>Washakie</t>
  </si>
  <si>
    <t>Eliot</t>
  </si>
  <si>
    <t>Pelham</t>
  </si>
  <si>
    <t>Whitman</t>
  </si>
  <si>
    <t>Sanbornton</t>
  </si>
  <si>
    <t>Calumet</t>
  </si>
  <si>
    <t>Dane</t>
  </si>
  <si>
    <t>Smyrna</t>
  </si>
  <si>
    <t>Solon</t>
  </si>
  <si>
    <t>Shoshone</t>
  </si>
  <si>
    <t>East Hancock</t>
  </si>
  <si>
    <t>&lt;30%</t>
  </si>
  <si>
    <t>Wellfleet</t>
  </si>
  <si>
    <t>Wendell</t>
  </si>
  <si>
    <t>Fairfax</t>
  </si>
  <si>
    <t>Brookline</t>
  </si>
  <si>
    <t>South Franklin</t>
  </si>
  <si>
    <t>&lt;40%</t>
  </si>
  <si>
    <t>Royalton</t>
  </si>
  <si>
    <t>Meriden</t>
  </si>
  <si>
    <t>Oakland</t>
  </si>
  <si>
    <t>Dunklin</t>
  </si>
  <si>
    <t>Tulsa</t>
  </si>
  <si>
    <t>Wagoner</t>
  </si>
  <si>
    <t>Preston</t>
  </si>
  <si>
    <t>Friendship</t>
  </si>
  <si>
    <t>Indian Township</t>
  </si>
  <si>
    <t>Ellington</t>
  </si>
  <si>
    <t>Edgecomb</t>
  </si>
  <si>
    <t>Scotland</t>
  </si>
  <si>
    <t>Live Oak</t>
  </si>
  <si>
    <t>McMullen</t>
  </si>
  <si>
    <t>Pitt</t>
  </si>
  <si>
    <t>Ashford</t>
  </si>
  <si>
    <t>VP Home State</t>
  </si>
  <si>
    <t>Hartland</t>
  </si>
  <si>
    <t>Paxton</t>
  </si>
  <si>
    <t>Machias</t>
  </si>
  <si>
    <t>Phillipston</t>
  </si>
  <si>
    <t>Archer</t>
  </si>
  <si>
    <t>Henry</t>
  </si>
  <si>
    <t>Gasconade</t>
  </si>
  <si>
    <t>Cameron</t>
  </si>
  <si>
    <t>Doniphan</t>
  </si>
  <si>
    <t>Parmer</t>
  </si>
  <si>
    <t>Ledyard</t>
  </si>
  <si>
    <t>Minnesota</t>
  </si>
  <si>
    <t>MN</t>
  </si>
  <si>
    <t>Posey</t>
  </si>
  <si>
    <t>Ansonia</t>
  </si>
  <si>
    <t>New Limerick</t>
  </si>
  <si>
    <t>Cambridge</t>
  </si>
  <si>
    <t>Canaan</t>
  </si>
  <si>
    <t>Westwood</t>
  </si>
  <si>
    <t>Hinesburg</t>
  </si>
  <si>
    <t>Canterbury</t>
  </si>
  <si>
    <t>Cooke</t>
  </si>
  <si>
    <t>Redwood</t>
  </si>
  <si>
    <t>Renville</t>
  </si>
  <si>
    <t>East Brookfield</t>
  </si>
  <si>
    <t>East Greenwich</t>
  </si>
  <si>
    <t>Nottoway</t>
  </si>
  <si>
    <t>Page</t>
  </si>
  <si>
    <t>Tompkins</t>
  </si>
  <si>
    <t>Nacogdoches</t>
  </si>
  <si>
    <t>Stanislaus</t>
  </si>
  <si>
    <t>Habersham</t>
  </si>
  <si>
    <t>Fair Haven</t>
  </si>
  <si>
    <t>Nolan</t>
  </si>
  <si>
    <t>Fulton</t>
  </si>
  <si>
    <t>Greensboro</t>
  </si>
  <si>
    <t>Edwards</t>
  </si>
  <si>
    <t>Elk</t>
  </si>
  <si>
    <t>Hyde</t>
  </si>
  <si>
    <t>Jerauld</t>
  </si>
  <si>
    <t>Wyandot</t>
  </si>
  <si>
    <t>COUSUBFP</t>
  </si>
  <si>
    <t>Howland</t>
  </si>
  <si>
    <t>Marshfield</t>
  </si>
  <si>
    <t>Stoneham</t>
  </si>
  <si>
    <t>Stockholm</t>
  </si>
  <si>
    <t>Darien</t>
  </si>
  <si>
    <t>Hampton Falls</t>
  </si>
  <si>
    <t>Towns</t>
  </si>
  <si>
    <t>Egremont</t>
  </si>
  <si>
    <t>Newburgh</t>
  </si>
  <si>
    <t>Sumter</t>
  </si>
  <si>
    <t>Dudley</t>
  </si>
  <si>
    <t>Wilbraham</t>
  </si>
  <si>
    <t>Charlevoix</t>
  </si>
  <si>
    <t>Cheboygan</t>
  </si>
  <si>
    <t>Culberson</t>
  </si>
  <si>
    <t>Beaverhead</t>
  </si>
  <si>
    <t>Prince Edward</t>
  </si>
  <si>
    <t>New Milford</t>
  </si>
  <si>
    <t>Tishomingo</t>
  </si>
  <si>
    <t>Harmon</t>
  </si>
  <si>
    <t>San Joaquin</t>
  </si>
  <si>
    <t>Oliver</t>
  </si>
  <si>
    <t>Boston</t>
  </si>
  <si>
    <t>Hot Springs</t>
  </si>
  <si>
    <t>Laramie</t>
  </si>
  <si>
    <t>Burnett</t>
  </si>
  <si>
    <t>Brownfield</t>
  </si>
  <si>
    <t>Burnham</t>
  </si>
  <si>
    <t>Vilas</t>
  </si>
  <si>
    <t>Winner</t>
  </si>
  <si>
    <t>Glasscock</t>
  </si>
  <si>
    <t>Matagorda</t>
  </si>
  <si>
    <t>Tiverton</t>
  </si>
  <si>
    <t>Warwick</t>
  </si>
  <si>
    <t>Brown</t>
  </si>
  <si>
    <t>Standish</t>
  </si>
  <si>
    <t>Cherryfield</t>
  </si>
  <si>
    <t>Tyringham</t>
  </si>
  <si>
    <t>Voluntown</t>
  </si>
  <si>
    <t>Holden</t>
  </si>
  <si>
    <t>Iredell</t>
  </si>
  <si>
    <t>Otoe</t>
  </si>
  <si>
    <t>Woods</t>
  </si>
  <si>
    <t>Dalton</t>
  </si>
  <si>
    <t>Sequatchie</t>
  </si>
  <si>
    <t>Great Pond</t>
  </si>
  <si>
    <t>Cape Elizabeth</t>
  </si>
  <si>
    <t>Sangerville</t>
  </si>
  <si>
    <t>Houlton</t>
  </si>
  <si>
    <t>Copiah</t>
  </si>
  <si>
    <t>Forrest</t>
  </si>
  <si>
    <t>Ulster</t>
  </si>
  <si>
    <t>AK</t>
  </si>
  <si>
    <t>Deerfield</t>
  </si>
  <si>
    <t>Clarksburg</t>
  </si>
  <si>
    <t>Williamstown</t>
  </si>
  <si>
    <t>MA</t>
  </si>
  <si>
    <t>Winthrop</t>
  </si>
  <si>
    <t>Licking</t>
  </si>
  <si>
    <t>Person</t>
  </si>
  <si>
    <t>Coffee</t>
  </si>
  <si>
    <t>Cooper</t>
  </si>
  <si>
    <t>Ventura</t>
  </si>
  <si>
    <t>Tioga</t>
  </si>
  <si>
    <t>Mariaville</t>
  </si>
  <si>
    <t>Talbot</t>
  </si>
  <si>
    <t>McDonald</t>
  </si>
  <si>
    <t>Trego</t>
  </si>
  <si>
    <t>Greenbush</t>
  </si>
  <si>
    <t>Scarborough</t>
  </si>
  <si>
    <t>Mohave</t>
  </si>
  <si>
    <t>West Carroll</t>
  </si>
  <si>
    <t>Abington</t>
  </si>
  <si>
    <t>Acton</t>
  </si>
  <si>
    <t>Colorado</t>
  </si>
  <si>
    <t>Emery</t>
  </si>
  <si>
    <t>Morgan</t>
  </si>
  <si>
    <t>Berkshire</t>
  </si>
  <si>
    <t>Del Norte</t>
  </si>
  <si>
    <t>Vernon</t>
  </si>
  <si>
    <t>McNairy</t>
  </si>
  <si>
    <t>Moore</t>
  </si>
  <si>
    <t>Dublin</t>
  </si>
  <si>
    <t>ME</t>
  </si>
  <si>
    <t>Shirley</t>
  </si>
  <si>
    <t>Cobb</t>
  </si>
  <si>
    <t>West Gardiner</t>
  </si>
  <si>
    <t>Metcalfe</t>
  </si>
  <si>
    <t>Muhlenberg</t>
  </si>
  <si>
    <t>Laconia</t>
  </si>
  <si>
    <t>Zavala</t>
  </si>
  <si>
    <t>Ozark</t>
  </si>
  <si>
    <t>Hardwick</t>
  </si>
  <si>
    <t>Kirby</t>
  </si>
  <si>
    <t>Andover</t>
  </si>
  <si>
    <t>West Paris</t>
  </si>
  <si>
    <t>Lemington</t>
  </si>
  <si>
    <t>Imperial</t>
  </si>
  <si>
    <t>RI</t>
  </si>
  <si>
    <t>Silver Bow</t>
  </si>
  <si>
    <t>Cayuga</t>
  </si>
  <si>
    <t>Lyme</t>
  </si>
  <si>
    <t>Tilton</t>
  </si>
  <si>
    <t>Prospect</t>
  </si>
  <si>
    <t>Bernardston</t>
  </si>
  <si>
    <t>Belchertown</t>
  </si>
  <si>
    <t>Conejos</t>
  </si>
  <si>
    <t>Upton</t>
  </si>
  <si>
    <t>Strafford</t>
  </si>
  <si>
    <t>Chemung</t>
  </si>
  <si>
    <t>Lakeville</t>
  </si>
  <si>
    <t>Alger</t>
  </si>
  <si>
    <t>Harrington</t>
  </si>
  <si>
    <t>Phillips</t>
  </si>
  <si>
    <t>Aiken</t>
  </si>
  <si>
    <t>Moretown</t>
  </si>
  <si>
    <t>Beacon Falls</t>
  </si>
  <si>
    <t>Beddington</t>
  </si>
  <si>
    <t>Killington</t>
  </si>
  <si>
    <t>Gosnold</t>
  </si>
  <si>
    <t>Maine Department of the Secretary of State Bureau of Corporations, Elections, and Commissions</t>
  </si>
  <si>
    <t>Lewis</t>
  </si>
  <si>
    <t>Minidoka</t>
  </si>
  <si>
    <t>Nez Perce</t>
  </si>
  <si>
    <t>Stevens</t>
  </si>
  <si>
    <t>Minnesota Office of the Secretary of State Elections</t>
  </si>
  <si>
    <t>North Yarmouth</t>
  </si>
  <si>
    <t>Lewiston</t>
  </si>
  <si>
    <t>Penobscot</t>
  </si>
  <si>
    <t>Androscoggin</t>
  </si>
  <si>
    <t>Rolette</t>
  </si>
  <si>
    <t>Gaston</t>
  </si>
  <si>
    <t>Oklahoma</t>
  </si>
  <si>
    <t>OK</t>
  </si>
  <si>
    <t>OR</t>
  </si>
  <si>
    <t>Brownville</t>
  </si>
  <si>
    <t>San Miguel</t>
  </si>
  <si>
    <t>Hersey</t>
  </si>
  <si>
    <t>Tinmouth</t>
  </si>
  <si>
    <t>Pushmataha</t>
  </si>
  <si>
    <t>NC</t>
  </si>
  <si>
    <t>North Dakota</t>
  </si>
  <si>
    <t>Fort Kent</t>
  </si>
  <si>
    <t>AL</t>
  </si>
  <si>
    <t>Bullitt</t>
  </si>
  <si>
    <t>Harvard</t>
  </si>
  <si>
    <t>New Ipswich</t>
  </si>
  <si>
    <t>Newfields</t>
  </si>
  <si>
    <t>NJ</t>
  </si>
  <si>
    <t>Ochiltree</t>
  </si>
  <si>
    <t>Palo Pinto</t>
  </si>
  <si>
    <t>Winhall</t>
  </si>
  <si>
    <t>Whitingham</t>
  </si>
  <si>
    <t>Owls Head</t>
  </si>
  <si>
    <t>Great Barrington</t>
  </si>
  <si>
    <t>Greenfield</t>
  </si>
  <si>
    <t>Milwaukee</t>
  </si>
  <si>
    <t>Kitsap</t>
  </si>
  <si>
    <t>T3 ND</t>
  </si>
  <si>
    <t>South Carolina</t>
  </si>
  <si>
    <t>Leflore</t>
  </si>
  <si>
    <t>Jonesport</t>
  </si>
  <si>
    <t>Alachua</t>
  </si>
  <si>
    <t>Raymond</t>
  </si>
  <si>
    <t>Rindge</t>
  </si>
  <si>
    <t>Westhampton</t>
  </si>
  <si>
    <t>Moffat</t>
  </si>
  <si>
    <t>Montezuma</t>
  </si>
  <si>
    <t>Boise</t>
  </si>
  <si>
    <t>Cumberland</t>
  </si>
  <si>
    <t>Yolo</t>
  </si>
  <si>
    <t>Thetford</t>
  </si>
  <si>
    <t>Loudoun</t>
  </si>
  <si>
    <t>Champaign</t>
  </si>
  <si>
    <t>Onondaga</t>
  </si>
  <si>
    <t>Glades</t>
  </si>
  <si>
    <t>Barnstead</t>
  </si>
  <si>
    <t>Caguas</t>
  </si>
  <si>
    <t>Rankin</t>
  </si>
  <si>
    <t>Sharkey</t>
  </si>
  <si>
    <t>Mount Holly</t>
  </si>
  <si>
    <t>O'Brien</t>
  </si>
  <si>
    <t>Pottawattamie</t>
  </si>
  <si>
    <t>Fourth Place</t>
  </si>
  <si>
    <t>Danville</t>
  </si>
  <si>
    <t>Dickenson</t>
  </si>
  <si>
    <t>East Baton Rouge</t>
  </si>
  <si>
    <t>Oktibbeha</t>
  </si>
  <si>
    <t>Walker</t>
  </si>
  <si>
    <t>Cornish</t>
  </si>
  <si>
    <t>Hillsborough</t>
  </si>
  <si>
    <t>Topsham</t>
  </si>
  <si>
    <t>Campton</t>
  </si>
  <si>
    <t>Lovell</t>
  </si>
  <si>
    <t>Stockbridge</t>
  </si>
  <si>
    <t>Reagan</t>
  </si>
  <si>
    <t>Real</t>
  </si>
  <si>
    <t>Bethlehem</t>
  </si>
  <si>
    <t>Bow</t>
  </si>
  <si>
    <t>Kentucky State Board of Elections</t>
  </si>
  <si>
    <t>Epsom</t>
  </si>
  <si>
    <t>Errol</t>
  </si>
  <si>
    <t>East Windsor</t>
  </si>
  <si>
    <t>Eastford</t>
  </si>
  <si>
    <t>Montgomery</t>
  </si>
  <si>
    <t>Deblois</t>
  </si>
  <si>
    <t>Hill</t>
  </si>
  <si>
    <t>Poquoson</t>
  </si>
  <si>
    <t>Dresden</t>
  </si>
  <si>
    <t>Claremont</t>
  </si>
  <si>
    <t>Littleton</t>
  </si>
  <si>
    <t>Poweshiek</t>
  </si>
  <si>
    <t>Winnebago</t>
  </si>
  <si>
    <t>Andrews</t>
  </si>
  <si>
    <t>ND</t>
  </si>
  <si>
    <t>Thurston</t>
  </si>
  <si>
    <t>Bingham</t>
  </si>
  <si>
    <t>Queens</t>
  </si>
  <si>
    <t>Contra Costa</t>
  </si>
  <si>
    <t>Greensville</t>
  </si>
  <si>
    <t>West Warwick</t>
  </si>
  <si>
    <t>Escambia</t>
  </si>
  <si>
    <t>Truro</t>
  </si>
  <si>
    <t>Ayer</t>
  </si>
  <si>
    <t>Barre</t>
  </si>
  <si>
    <t>Chippewa</t>
  </si>
  <si>
    <t>Aleutians East</t>
  </si>
  <si>
    <t>Saunders</t>
  </si>
  <si>
    <t>Mason</t>
  </si>
  <si>
    <t>Skowhegan</t>
  </si>
  <si>
    <t>Sunderland</t>
  </si>
  <si>
    <t>Swanton</t>
  </si>
  <si>
    <t>Alstead</t>
  </si>
  <si>
    <t>Louisiana</t>
  </si>
  <si>
    <t>Rollinsford</t>
  </si>
  <si>
    <t>Rumney</t>
  </si>
  <si>
    <t>Rye</t>
  </si>
  <si>
    <t>Missouri Office of the Secretary of State Elections</t>
  </si>
  <si>
    <t>Bergen</t>
  </si>
  <si>
    <t>Luquillo</t>
  </si>
  <si>
    <t>Fentress</t>
  </si>
  <si>
    <t>Giles</t>
  </si>
  <si>
    <t>Storey</t>
  </si>
  <si>
    <t>Taos</t>
  </si>
  <si>
    <t>Lavaca</t>
  </si>
  <si>
    <t>Eustis</t>
  </si>
  <si>
    <t>Baring</t>
  </si>
  <si>
    <t>Beals</t>
  </si>
  <si>
    <t>Londonderry</t>
  </si>
  <si>
    <t>Piscataquis</t>
  </si>
  <si>
    <t>Daniels</t>
  </si>
  <si>
    <t>Craftsbury</t>
  </si>
  <si>
    <t>Lanesborough</t>
  </si>
  <si>
    <t>Monkton</t>
  </si>
  <si>
    <t>Attleboro</t>
  </si>
  <si>
    <t>Topsfield</t>
  </si>
  <si>
    <t>Irion</t>
  </si>
  <si>
    <t>Jack</t>
  </si>
  <si>
    <t>Whitneyville</t>
  </si>
  <si>
    <t>McCook</t>
  </si>
  <si>
    <t>Lea</t>
  </si>
  <si>
    <t>Davison</t>
  </si>
  <si>
    <t>Haralson</t>
  </si>
  <si>
    <t>Georgia Secretary of State Elections Division</t>
  </si>
  <si>
    <t>East Longmeadow</t>
  </si>
  <si>
    <t>Buffalo</t>
  </si>
  <si>
    <t>Echols</t>
  </si>
  <si>
    <t>Vanceboro</t>
  </si>
  <si>
    <t>Wabash</t>
  </si>
  <si>
    <t>Arizona Secretary of State Division of Election Services</t>
  </si>
  <si>
    <t>Dummerston</t>
  </si>
  <si>
    <t>Island Falls</t>
  </si>
  <si>
    <t>East Granby</t>
  </si>
  <si>
    <t>Kenduskeag</t>
  </si>
  <si>
    <t>Calvert</t>
  </si>
  <si>
    <t>Branch</t>
  </si>
  <si>
    <t>Cidra</t>
  </si>
  <si>
    <t>Coamo</t>
  </si>
  <si>
    <t>Gray</t>
  </si>
  <si>
    <t>Highgate</t>
  </si>
  <si>
    <t>Muskogee</t>
  </si>
  <si>
    <t>Warner</t>
  </si>
  <si>
    <t>Luna</t>
  </si>
  <si>
    <t>Cimarron</t>
  </si>
  <si>
    <t>Roxbury</t>
  </si>
  <si>
    <t>Kennebunkport</t>
  </si>
  <si>
    <t>Santa Fe</t>
  </si>
  <si>
    <t>Socorro</t>
  </si>
  <si>
    <t>Kansas Secretary of State</t>
  </si>
  <si>
    <t>Vanderburgh</t>
  </si>
  <si>
    <t>Old Orchard Beach</t>
  </si>
  <si>
    <t>Amesbury</t>
  </si>
  <si>
    <t>Ashburnham</t>
  </si>
  <si>
    <t>MO</t>
  </si>
  <si>
    <t>Andrew</t>
  </si>
  <si>
    <t>Second Place</t>
  </si>
  <si>
    <t>Third Place</t>
  </si>
  <si>
    <t>Menard</t>
  </si>
  <si>
    <t>Fort Fairfield</t>
  </si>
  <si>
    <t>Searsport</t>
  </si>
  <si>
    <t>Southington</t>
  </si>
  <si>
    <t>Greenwich</t>
  </si>
  <si>
    <t>East Central Franklin</t>
  </si>
  <si>
    <t>Fisher</t>
  </si>
  <si>
    <t>Westmoreland</t>
  </si>
  <si>
    <t>Narragansett</t>
  </si>
  <si>
    <t>Buckfield</t>
  </si>
  <si>
    <t>SC</t>
  </si>
  <si>
    <t>Republic</t>
  </si>
  <si>
    <t>Kingfield</t>
  </si>
  <si>
    <t>Parker</t>
  </si>
  <si>
    <t>Plainfield</t>
  </si>
  <si>
    <t>Falls Church</t>
  </si>
  <si>
    <t>Yell</t>
  </si>
  <si>
    <t>Cheshire</t>
  </si>
  <si>
    <t>Schuylkill</t>
  </si>
  <si>
    <t>Mifflin</t>
  </si>
  <si>
    <t>Readfield</t>
  </si>
  <si>
    <t>Uvalde</t>
  </si>
  <si>
    <t>Brookfield</t>
  </si>
  <si>
    <t>Valley</t>
  </si>
  <si>
    <t>Wilbarger</t>
  </si>
  <si>
    <t>Custer</t>
  </si>
  <si>
    <t>Delta</t>
  </si>
  <si>
    <t>Rockbridge</t>
  </si>
  <si>
    <t>Bowerbank</t>
  </si>
  <si>
    <t>San Benito</t>
  </si>
  <si>
    <t>Clinch</t>
  </si>
  <si>
    <t>Toole</t>
  </si>
  <si>
    <t>Weld</t>
  </si>
  <si>
    <t>Sherburne</t>
  </si>
  <si>
    <t>Milam</t>
  </si>
  <si>
    <t>Mills</t>
  </si>
  <si>
    <t>Norfolk</t>
  </si>
  <si>
    <t>Winneshiek</t>
  </si>
  <si>
    <t>Bridport</t>
  </si>
  <si>
    <t>Muskingum</t>
  </si>
  <si>
    <t>South Portland</t>
  </si>
  <si>
    <t>Waushara</t>
  </si>
  <si>
    <t>Dakota</t>
  </si>
  <si>
    <t>Gillespie</t>
  </si>
  <si>
    <t>Bar Harbor</t>
  </si>
  <si>
    <t>Erving</t>
  </si>
  <si>
    <t>Portage Lake</t>
  </si>
  <si>
    <t>Portland</t>
  </si>
  <si>
    <t>New Ashford</t>
  </si>
  <si>
    <t>Benton</t>
  </si>
  <si>
    <t>Municipio</t>
  </si>
  <si>
    <t>Newmarket</t>
  </si>
  <si>
    <t>Banks</t>
  </si>
  <si>
    <t>Gonzales</t>
  </si>
  <si>
    <t>Allamakee</t>
  </si>
  <si>
    <t>Benson</t>
  </si>
  <si>
    <t>China</t>
  </si>
  <si>
    <t>Billerica</t>
  </si>
  <si>
    <t>Chapman</t>
  </si>
  <si>
    <t>West Virginia</t>
  </si>
  <si>
    <t>WV</t>
  </si>
  <si>
    <t>Yankton</t>
  </si>
  <si>
    <t>VT</t>
  </si>
  <si>
    <t>Heath</t>
  </si>
  <si>
    <t>North Slope</t>
  </si>
  <si>
    <t>Oak Bluffs</t>
  </si>
  <si>
    <t>Cleburne</t>
  </si>
  <si>
    <t>Bienville</t>
  </si>
  <si>
    <t>Terrell</t>
  </si>
  <si>
    <t>Waterbury</t>
  </si>
  <si>
    <t>Kearny</t>
  </si>
  <si>
    <t>Ste. Genevieve</t>
  </si>
  <si>
    <t>Whiteside</t>
  </si>
  <si>
    <t>District 1</t>
  </si>
  <si>
    <t>Hickory</t>
  </si>
  <si>
    <t>Holt</t>
  </si>
  <si>
    <t>Aibonito</t>
  </si>
  <si>
    <t>Owsley</t>
  </si>
  <si>
    <t>Vote4</t>
  </si>
  <si>
    <t>Pennsylvania</t>
  </si>
  <si>
    <t>PA</t>
  </si>
  <si>
    <t>Roane</t>
  </si>
  <si>
    <t>Weber</t>
  </si>
  <si>
    <t>Aquinnah</t>
  </si>
  <si>
    <t>Osage</t>
  </si>
  <si>
    <t>Martinsville</t>
  </si>
  <si>
    <t>Dixville</t>
  </si>
  <si>
    <t>Southampton</t>
  </si>
  <si>
    <t>Codington</t>
  </si>
  <si>
    <t>Rowley</t>
  </si>
  <si>
    <t>Pleasant Point</t>
  </si>
  <si>
    <t>Walton</t>
  </si>
  <si>
    <t>Sebec</t>
  </si>
  <si>
    <t>Berkley</t>
  </si>
  <si>
    <t>Hot Spring</t>
  </si>
  <si>
    <t>Prince of Wales-Outer Ketchikan</t>
  </si>
  <si>
    <t>Peñuelas</t>
  </si>
  <si>
    <t>Washington</t>
  </si>
  <si>
    <t>Wilcox</t>
  </si>
  <si>
    <t>Appanoose</t>
  </si>
  <si>
    <t>Quebradillas</t>
  </si>
  <si>
    <t>Rincón</t>
  </si>
  <si>
    <t>Stewartstown</t>
  </si>
  <si>
    <t>Rosebud</t>
  </si>
  <si>
    <t>Wabaunsee</t>
  </si>
  <si>
    <t>Maury</t>
  </si>
  <si>
    <t>Leverett</t>
  </si>
  <si>
    <t>Walworth</t>
  </si>
  <si>
    <t>Eastland</t>
  </si>
  <si>
    <t>Wethersfield</t>
  </si>
  <si>
    <t>Beaver</t>
  </si>
  <si>
    <t>Pinellas</t>
  </si>
  <si>
    <t>Macomb</t>
  </si>
  <si>
    <t>Manistee</t>
  </si>
  <si>
    <t>DC</t>
  </si>
  <si>
    <t>Lafourche</t>
  </si>
  <si>
    <t>LaSalle</t>
  </si>
  <si>
    <t>Emanuel</t>
  </si>
  <si>
    <t>Wilkin</t>
  </si>
  <si>
    <t>Effingham</t>
  </si>
  <si>
    <t>McMinn</t>
  </si>
  <si>
    <t>Pender</t>
  </si>
  <si>
    <t>Latimer</t>
  </si>
  <si>
    <t>Jersey</t>
  </si>
  <si>
    <t>Pike</t>
  </si>
  <si>
    <t>Middleton</t>
  </si>
  <si>
    <t>Ossipee</t>
  </si>
  <si>
    <t>Coshocton</t>
  </si>
  <si>
    <t>Ipswich</t>
  </si>
  <si>
    <t>Vassalboro</t>
  </si>
  <si>
    <t>Veazie</t>
  </si>
  <si>
    <t>Beadle</t>
  </si>
  <si>
    <t>Vigo</t>
  </si>
  <si>
    <t>Landaff</t>
  </si>
  <si>
    <t>Sanford</t>
  </si>
  <si>
    <t>Thornton</t>
  </si>
  <si>
    <t>Fredericksburg</t>
  </si>
  <si>
    <t>Galax</t>
  </si>
  <si>
    <t>Hertford</t>
  </si>
  <si>
    <t>Groton</t>
  </si>
  <si>
    <t>Rush</t>
  </si>
  <si>
    <t>Deep River</t>
  </si>
  <si>
    <t>Buckland</t>
  </si>
  <si>
    <t>Canton</t>
  </si>
  <si>
    <t>Broadwater</t>
  </si>
  <si>
    <t>Beverly</t>
  </si>
  <si>
    <t>Marlow</t>
  </si>
  <si>
    <t>Pettis</t>
  </si>
  <si>
    <t>Maricao</t>
  </si>
  <si>
    <t>IL</t>
  </si>
  <si>
    <t>Broome</t>
  </si>
  <si>
    <t>Cochise</t>
  </si>
  <si>
    <t>Allegany</t>
  </si>
  <si>
    <t>Greenup</t>
  </si>
  <si>
    <t>Tewksbury</t>
  </si>
  <si>
    <t>Clayton</t>
  </si>
  <si>
    <t>Columbia</t>
  </si>
  <si>
    <t>Meigs</t>
  </si>
  <si>
    <t>Blue Hill</t>
  </si>
  <si>
    <t>Washington Secretary of State Elections</t>
  </si>
  <si>
    <t>Central Aroostook</t>
  </si>
  <si>
    <t>New Castle</t>
  </si>
  <si>
    <t>Plaistow</t>
  </si>
  <si>
    <t>Lyndon</t>
  </si>
  <si>
    <t>Florida</t>
  </si>
  <si>
    <t>Tuftonboro</t>
  </si>
  <si>
    <t>Hiram</t>
  </si>
  <si>
    <t>District of Columbia</t>
  </si>
  <si>
    <t>Winchendon</t>
  </si>
  <si>
    <t>Chowan</t>
  </si>
  <si>
    <t>Little River</t>
  </si>
  <si>
    <t>Ripton</t>
  </si>
  <si>
    <t>Rochester</t>
  </si>
  <si>
    <t>Stannard</t>
  </si>
  <si>
    <t>Hart's Location</t>
  </si>
  <si>
    <t>Aitkin</t>
  </si>
  <si>
    <t>Briscoe</t>
  </si>
  <si>
    <t>West Baton Rouge</t>
  </si>
  <si>
    <t>Tyrrell</t>
  </si>
  <si>
    <t>Elec Vote</t>
  </si>
  <si>
    <t>Mount Vernon</t>
  </si>
  <si>
    <t>Glastonbury</t>
  </si>
  <si>
    <t>Brooke</t>
  </si>
  <si>
    <t>Medford</t>
  </si>
  <si>
    <t>Enfield</t>
  </si>
  <si>
    <t>Berkeley</t>
  </si>
  <si>
    <t>Alburg</t>
  </si>
  <si>
    <t>Holliston</t>
  </si>
  <si>
    <t>Holyoke</t>
  </si>
  <si>
    <t>Ransom</t>
  </si>
  <si>
    <t>Stutsman</t>
  </si>
  <si>
    <t>Lowndes</t>
  </si>
  <si>
    <t>Melrose</t>
  </si>
  <si>
    <t>Oglethorpe</t>
  </si>
  <si>
    <t>Washoe</t>
  </si>
  <si>
    <t>San Bernardino</t>
  </si>
  <si>
    <t>Schuyler</t>
  </si>
  <si>
    <t>Deaf Smith</t>
  </si>
  <si>
    <t>Blanco</t>
  </si>
  <si>
    <t>Ada</t>
  </si>
  <si>
    <t>Mars Hill</t>
  </si>
  <si>
    <t>Iosco</t>
  </si>
  <si>
    <t>Columbiana</t>
  </si>
  <si>
    <t>La Salle</t>
  </si>
  <si>
    <t>Prince William</t>
  </si>
  <si>
    <t>New Hampshire</t>
  </si>
  <si>
    <t>Henrico</t>
  </si>
  <si>
    <t>Ciales</t>
  </si>
  <si>
    <t>Dearborn</t>
  </si>
  <si>
    <t>San Diego</t>
  </si>
  <si>
    <t>San Francisco</t>
  </si>
  <si>
    <t>Marblehead</t>
  </si>
  <si>
    <t>Barnstable</t>
  </si>
  <si>
    <t>Savoy</t>
  </si>
  <si>
    <t>Susquehanna</t>
  </si>
  <si>
    <t>Farmington</t>
  </si>
  <si>
    <t>Thomas</t>
  </si>
  <si>
    <t>Woodland</t>
  </si>
  <si>
    <t>East Providence</t>
  </si>
  <si>
    <t>Exeter</t>
  </si>
  <si>
    <t>Leyden</t>
  </si>
  <si>
    <t>Muskegon</t>
  </si>
  <si>
    <t>Newaygo</t>
  </si>
  <si>
    <t>Bannock</t>
  </si>
  <si>
    <t>Palmyra</t>
  </si>
  <si>
    <t>Nashua</t>
  </si>
  <si>
    <t>Independence</t>
  </si>
  <si>
    <t>Wade</t>
  </si>
  <si>
    <t>Meredith</t>
  </si>
  <si>
    <t>Mobile</t>
  </si>
  <si>
    <t>Monroe</t>
  </si>
  <si>
    <t>Bamberg</t>
  </si>
  <si>
    <t>Garland</t>
  </si>
  <si>
    <t>Ascension</t>
  </si>
  <si>
    <t>Harvey</t>
  </si>
  <si>
    <t>Alcona</t>
  </si>
  <si>
    <t>Swisher</t>
  </si>
  <si>
    <t>Butte</t>
  </si>
  <si>
    <t>Westbrook</t>
  </si>
  <si>
    <t>Moultonborough</t>
  </si>
  <si>
    <t>Bremen</t>
  </si>
  <si>
    <t>Sutton</t>
  </si>
  <si>
    <t>Brooklin</t>
  </si>
  <si>
    <t>Sacramento</t>
  </si>
  <si>
    <t>Portsmouth</t>
  </si>
  <si>
    <t>Yellowstone</t>
  </si>
  <si>
    <t>Dyer</t>
  </si>
  <si>
    <t>Young</t>
  </si>
  <si>
    <t>Wakulla</t>
  </si>
  <si>
    <t>Wheatland</t>
  </si>
  <si>
    <t>Dolores</t>
  </si>
  <si>
    <t>Mercer</t>
  </si>
  <si>
    <t>Kauai</t>
  </si>
  <si>
    <t>KS</t>
  </si>
  <si>
    <t>Radford</t>
  </si>
  <si>
    <t>Shasta</t>
  </si>
  <si>
    <t>Sutter</t>
  </si>
  <si>
    <t>Bradley</t>
  </si>
  <si>
    <t>Georgetown</t>
  </si>
  <si>
    <t>Mahaska</t>
  </si>
  <si>
    <t>Pemiscot</t>
  </si>
  <si>
    <t>West Greenwich</t>
  </si>
  <si>
    <t>Travis</t>
  </si>
  <si>
    <t>Highest % of Vote and Lose</t>
  </si>
  <si>
    <t>D</t>
  </si>
  <si>
    <t>Electoral Vote</t>
  </si>
  <si>
    <t>Brattleboro</t>
  </si>
  <si>
    <t>Hale's Location</t>
  </si>
  <si>
    <t>Buxton</t>
  </si>
  <si>
    <t>Waltham</t>
  </si>
  <si>
    <t>Grant</t>
  </si>
  <si>
    <t>Harrison</t>
  </si>
  <si>
    <t>Bosque</t>
  </si>
  <si>
    <t>Shannon</t>
  </si>
  <si>
    <t>Juniata</t>
  </si>
  <si>
    <t>Danforth</t>
  </si>
  <si>
    <t>Dayton</t>
  </si>
  <si>
    <t>Conway</t>
  </si>
  <si>
    <t>NM</t>
  </si>
  <si>
    <t>Cross</t>
  </si>
  <si>
    <t>Saluda</t>
  </si>
  <si>
    <t>Blair</t>
  </si>
  <si>
    <t>East Lyme</t>
  </si>
  <si>
    <t>Pembroke</t>
  </si>
  <si>
    <t>Cornville</t>
  </si>
  <si>
    <t>Calais</t>
  </si>
  <si>
    <t>Shutesbury</t>
  </si>
  <si>
    <t>Caddo</t>
  </si>
  <si>
    <t>Powell</t>
  </si>
  <si>
    <t>Perry</t>
  </si>
  <si>
    <t>Piermont</t>
  </si>
  <si>
    <t>Falls</t>
  </si>
  <si>
    <t>Gouldsboro</t>
  </si>
  <si>
    <t>Grand</t>
  </si>
  <si>
    <t>Corozal</t>
  </si>
  <si>
    <t>Houston</t>
  </si>
  <si>
    <t>Virginia</t>
  </si>
  <si>
    <t>Barron</t>
  </si>
  <si>
    <t>Glacier</t>
  </si>
  <si>
    <t>Masardis</t>
  </si>
  <si>
    <t>Ringgold</t>
  </si>
  <si>
    <t>Belgrade</t>
  </si>
  <si>
    <t>Oldham</t>
  </si>
  <si>
    <t>Boyle</t>
  </si>
  <si>
    <t>Coconino</t>
  </si>
  <si>
    <t>Montour</t>
  </si>
  <si>
    <t>Michigan Department of State Bureau of Elections</t>
  </si>
  <si>
    <t>Goliad</t>
  </si>
  <si>
    <t>Suffolk</t>
  </si>
  <si>
    <t>New Hartford</t>
  </si>
  <si>
    <t>Stetson</t>
  </si>
  <si>
    <t>Oceana</t>
  </si>
  <si>
    <t>Rensselaer</t>
  </si>
  <si>
    <t>East Hartford</t>
  </si>
  <si>
    <t>Rehoboth</t>
  </si>
  <si>
    <t>Cabot</t>
  </si>
  <si>
    <t>Crosby</t>
  </si>
  <si>
    <t>Hopkinton</t>
  </si>
  <si>
    <t>Osborne</t>
  </si>
  <si>
    <t>New Vineyard</t>
  </si>
  <si>
    <t>Abbeville</t>
  </si>
  <si>
    <t>Childress</t>
  </si>
  <si>
    <t>Nome</t>
  </si>
  <si>
    <t>Harney</t>
  </si>
  <si>
    <t>Deschutes</t>
  </si>
  <si>
    <t>Hernando</t>
  </si>
  <si>
    <t>Garza</t>
  </si>
  <si>
    <t>Jeff Davis</t>
  </si>
  <si>
    <t>Chichester</t>
  </si>
  <si>
    <t>Juab</t>
  </si>
  <si>
    <t>Merrimac</t>
  </si>
  <si>
    <t>Gadsden</t>
  </si>
  <si>
    <t>Tyngsborough</t>
  </si>
  <si>
    <t>Cibola</t>
  </si>
  <si>
    <t>Pearl River</t>
  </si>
  <si>
    <t>Moody</t>
  </si>
  <si>
    <t>Roberts</t>
  </si>
  <si>
    <t>Constitution</t>
  </si>
  <si>
    <t>Seneca</t>
  </si>
  <si>
    <t>Duval</t>
  </si>
  <si>
    <t>Coal</t>
  </si>
  <si>
    <t>Red Lake</t>
  </si>
  <si>
    <t>Hidalgo</t>
  </si>
  <si>
    <t>Pittsylvania</t>
  </si>
  <si>
    <t>Castro</t>
  </si>
  <si>
    <t>Hood River</t>
  </si>
  <si>
    <t>Anne Arundel</t>
  </si>
  <si>
    <t>Baltimore City</t>
  </si>
  <si>
    <t>Woodbury</t>
  </si>
  <si>
    <t>Brighton</t>
  </si>
  <si>
    <t>Maynard</t>
  </si>
  <si>
    <t>Hardin</t>
  </si>
  <si>
    <t>Macon</t>
  </si>
  <si>
    <t>Madison</t>
  </si>
  <si>
    <t>Berwick</t>
  </si>
  <si>
    <t>Alabama</t>
  </si>
  <si>
    <t>Dickey</t>
  </si>
  <si>
    <t>Pembina</t>
  </si>
  <si>
    <t>Livermore</t>
  </si>
  <si>
    <t>Hocking</t>
  </si>
  <si>
    <t>Framingham</t>
  </si>
  <si>
    <t>Dyer Brook</t>
  </si>
  <si>
    <t>Eastbrook</t>
  </si>
  <si>
    <t>Cayey</t>
  </si>
  <si>
    <t>Charles City</t>
  </si>
  <si>
    <t>Craig</t>
  </si>
  <si>
    <t>Essex</t>
  </si>
  <si>
    <t>Manatí</t>
  </si>
  <si>
    <t>Mower</t>
  </si>
  <si>
    <t>Noble</t>
  </si>
  <si>
    <t>Illinois</t>
  </si>
  <si>
    <t>Sunflower</t>
  </si>
  <si>
    <t>Luce</t>
  </si>
  <si>
    <t>Goochland</t>
  </si>
  <si>
    <t>Pepin</t>
  </si>
  <si>
    <t>Weston</t>
  </si>
  <si>
    <t>Polk</t>
  </si>
  <si>
    <t>DeSoto</t>
  </si>
  <si>
    <t>San Jacinto</t>
  </si>
  <si>
    <t>Ogemaw</t>
  </si>
  <si>
    <t>Etna</t>
  </si>
  <si>
    <t>Loíza</t>
  </si>
  <si>
    <t>Alcorn</t>
  </si>
  <si>
    <t>Amite</t>
  </si>
  <si>
    <t>Kalamazoo</t>
  </si>
  <si>
    <t>Valdez-Cordova</t>
  </si>
  <si>
    <t>Gaines</t>
  </si>
  <si>
    <t>City and Borough</t>
  </si>
  <si>
    <t>Barren</t>
  </si>
  <si>
    <t>Kittitas</t>
  </si>
  <si>
    <t>Hartford</t>
  </si>
  <si>
    <t>Danby</t>
  </si>
  <si>
    <t>Vieques</t>
  </si>
  <si>
    <t>Scioto</t>
  </si>
  <si>
    <t>Maunabo</t>
  </si>
  <si>
    <t>Sibley</t>
  </si>
  <si>
    <t>Cuyahoga</t>
  </si>
  <si>
    <t>Le Flore</t>
  </si>
  <si>
    <t>Cottonwood</t>
  </si>
  <si>
    <t>CD</t>
  </si>
  <si>
    <t>Extra Boundary Shapes</t>
  </si>
  <si>
    <t>AZ</t>
  </si>
  <si>
    <t>Apache</t>
  </si>
  <si>
    <t>Tucker</t>
  </si>
  <si>
    <t>Becker</t>
  </si>
  <si>
    <t>Dickson</t>
  </si>
  <si>
    <t>Cloud</t>
  </si>
  <si>
    <t>Barton</t>
  </si>
  <si>
    <t>Bourbon</t>
  </si>
  <si>
    <t>Chase</t>
  </si>
  <si>
    <t>Eastport</t>
  </si>
  <si>
    <t>Oregon</t>
  </si>
  <si>
    <t>Troup</t>
  </si>
  <si>
    <t>Lawrence</t>
  </si>
  <si>
    <t>McCracken</t>
  </si>
  <si>
    <t>Gore</t>
  </si>
  <si>
    <t>Rockwall</t>
  </si>
  <si>
    <t>Burleson</t>
  </si>
  <si>
    <t>Cerro Gordo</t>
  </si>
  <si>
    <t>Bremer</t>
  </si>
  <si>
    <t>Boundary</t>
  </si>
  <si>
    <t>Bonner</t>
  </si>
  <si>
    <t>Hood</t>
  </si>
  <si>
    <t>Halifax</t>
  </si>
  <si>
    <t>Monticello</t>
  </si>
  <si>
    <t>Harnett</t>
  </si>
  <si>
    <t>Ballard</t>
  </si>
  <si>
    <t>Rockcastle</t>
  </si>
  <si>
    <t>Delaware</t>
  </si>
  <si>
    <t>DE</t>
  </si>
  <si>
    <t>Iroquois</t>
  </si>
  <si>
    <t>Midland</t>
  </si>
  <si>
    <t>Hermon</t>
  </si>
  <si>
    <t>Becket</t>
  </si>
  <si>
    <t>Woodstock</t>
  </si>
  <si>
    <t>Newfield</t>
  </si>
  <si>
    <t>Meriwether</t>
  </si>
  <si>
    <t>Hayes</t>
  </si>
  <si>
    <t>Lane</t>
  </si>
  <si>
    <t>Early</t>
  </si>
  <si>
    <t>Madera</t>
  </si>
  <si>
    <t>New Haven</t>
  </si>
  <si>
    <t>Phelps</t>
  </si>
  <si>
    <t>Alna</t>
  </si>
  <si>
    <t>Bladen</t>
  </si>
  <si>
    <t>Comanche</t>
  </si>
  <si>
    <t>Dimmit</t>
  </si>
  <si>
    <t>Donley</t>
  </si>
  <si>
    <t>Sudbury</t>
  </si>
  <si>
    <t>Shelton</t>
  </si>
  <si>
    <t>Rupert</t>
  </si>
  <si>
    <t>Medina</t>
  </si>
  <si>
    <t>Brewer</t>
  </si>
  <si>
    <t>CT</t>
  </si>
  <si>
    <t>WY</t>
  </si>
  <si>
    <t>Stillwater</t>
  </si>
  <si>
    <t>Boothbay Harbor</t>
  </si>
  <si>
    <t>Lisbon</t>
  </si>
  <si>
    <t>Starks</t>
  </si>
  <si>
    <t>Madbury</t>
  </si>
  <si>
    <t>Johnson</t>
  </si>
  <si>
    <t>Itawamba</t>
  </si>
  <si>
    <t>Arenac</t>
  </si>
  <si>
    <t>Venango</t>
  </si>
  <si>
    <t>Denton</t>
  </si>
  <si>
    <t>Emporia</t>
  </si>
  <si>
    <t>Muscogee</t>
  </si>
  <si>
    <t>Santa Clara</t>
  </si>
  <si>
    <t>Cabell</t>
  </si>
  <si>
    <t>Boothbay</t>
  </si>
  <si>
    <t>Thomaston</t>
  </si>
  <si>
    <t>Tennessee</t>
  </si>
  <si>
    <t>Easton</t>
  </si>
  <si>
    <t>Bozrah</t>
  </si>
  <si>
    <t>Box Butte</t>
  </si>
  <si>
    <t>Foxborough</t>
  </si>
  <si>
    <t>Edmonson</t>
  </si>
  <si>
    <t>Meddybemps</t>
  </si>
  <si>
    <t>Crawford</t>
  </si>
  <si>
    <t>Margin</t>
  </si>
  <si>
    <t>Wetzel</t>
  </si>
  <si>
    <t>SD</t>
  </si>
  <si>
    <t>Keith</t>
  </si>
  <si>
    <t>Chesapeake</t>
  </si>
  <si>
    <t>Charlotte</t>
  </si>
  <si>
    <t>Atlantic</t>
  </si>
  <si>
    <t>Miner</t>
  </si>
  <si>
    <t>Northborough</t>
  </si>
  <si>
    <t>Traverse</t>
  </si>
  <si>
    <t>Preble</t>
  </si>
  <si>
    <t>Duchesne</t>
  </si>
  <si>
    <t>Burlington</t>
  </si>
  <si>
    <t>CO</t>
  </si>
  <si>
    <t>Pomfret</t>
  </si>
  <si>
    <t>Kimball</t>
  </si>
  <si>
    <t>Schleicher</t>
  </si>
  <si>
    <t>Walden</t>
  </si>
  <si>
    <t>East Hampton</t>
  </si>
  <si>
    <t>Lander</t>
  </si>
  <si>
    <t>Jericho</t>
  </si>
  <si>
    <t>Umatilla</t>
  </si>
  <si>
    <t>Prowers</t>
  </si>
  <si>
    <t>Monson</t>
  </si>
  <si>
    <t>Carver</t>
  </si>
  <si>
    <t>Waldoboro</t>
  </si>
  <si>
    <t>Karnes</t>
  </si>
  <si>
    <t>New London</t>
  </si>
  <si>
    <t>Quitman</t>
  </si>
  <si>
    <t>Camp</t>
  </si>
  <si>
    <t>Guayanilla</t>
  </si>
  <si>
    <t>Somerville</t>
  </si>
  <si>
    <t>Worthington</t>
  </si>
  <si>
    <t>Hudson</t>
  </si>
  <si>
    <t>Nicholas</t>
  </si>
  <si>
    <t>Baltimore</t>
  </si>
  <si>
    <t>Saratoga</t>
  </si>
  <si>
    <t>Barnes</t>
  </si>
  <si>
    <t>Edgefield</t>
  </si>
  <si>
    <t>West Feliciana</t>
  </si>
  <si>
    <t>San Patricio</t>
  </si>
  <si>
    <t>Ritchie</t>
  </si>
  <si>
    <t>Mattapoisett</t>
  </si>
  <si>
    <t>Churchill</t>
  </si>
  <si>
    <t>Bates</t>
  </si>
  <si>
    <t>Westerly</t>
  </si>
  <si>
    <t>Divide</t>
  </si>
  <si>
    <t>Emmons</t>
  </si>
  <si>
    <t>Foster</t>
  </si>
  <si>
    <t>Sac</t>
  </si>
  <si>
    <t>Meagher</t>
  </si>
  <si>
    <t>Elko</t>
  </si>
  <si>
    <t>Trempealeau</t>
  </si>
  <si>
    <t>Langdon</t>
  </si>
  <si>
    <t>Lempster</t>
  </si>
  <si>
    <t>Martin</t>
  </si>
  <si>
    <t>Graham</t>
  </si>
  <si>
    <t>Spotsylvania</t>
  </si>
  <si>
    <t>Kimble</t>
  </si>
  <si>
    <t>Morton</t>
  </si>
  <si>
    <t>Callahan</t>
  </si>
  <si>
    <t>Kosciusko</t>
  </si>
  <si>
    <t>Kankakee</t>
  </si>
  <si>
    <t>Bucks</t>
  </si>
  <si>
    <t>Bowman</t>
  </si>
  <si>
    <t>East Millinocket</t>
  </si>
  <si>
    <t>East Machias</t>
  </si>
  <si>
    <t>Natrona</t>
  </si>
  <si>
    <t>Hubbard</t>
  </si>
  <si>
    <t>East Kingston</t>
  </si>
  <si>
    <t>Concordia</t>
  </si>
  <si>
    <t>Sonoma</t>
  </si>
  <si>
    <t>Converse</t>
  </si>
  <si>
    <t>Todd</t>
  </si>
  <si>
    <t>Scotts Bluff</t>
  </si>
  <si>
    <t>Alameda</t>
  </si>
  <si>
    <t>National Political Party</t>
  </si>
  <si>
    <t>McKean</t>
  </si>
  <si>
    <t>Winslow</t>
  </si>
  <si>
    <t>Mitchell</t>
  </si>
  <si>
    <t>Kingman</t>
  </si>
  <si>
    <t>Ashtabula</t>
  </si>
  <si>
    <t>St. Croix</t>
  </si>
  <si>
    <t>Arizona</t>
  </si>
  <si>
    <t>Ketchikan Gateway</t>
  </si>
  <si>
    <t>Subdivision</t>
  </si>
  <si>
    <t>Town FIPS</t>
  </si>
  <si>
    <t>Patillas</t>
  </si>
  <si>
    <t>Underhill</t>
  </si>
  <si>
    <t>Cape May</t>
  </si>
  <si>
    <t>De Baca</t>
  </si>
  <si>
    <t>Charles</t>
  </si>
  <si>
    <t>Dorchester</t>
  </si>
  <si>
    <t>Sandy River</t>
  </si>
  <si>
    <t>Seboeis</t>
  </si>
  <si>
    <t>The Forks</t>
  </si>
  <si>
    <t>Chisago</t>
  </si>
  <si>
    <t>Shenandoah</t>
  </si>
  <si>
    <t>Currituck</t>
  </si>
  <si>
    <t>Tulare</t>
  </si>
  <si>
    <t>Newport News</t>
  </si>
  <si>
    <t>Independent</t>
  </si>
  <si>
    <t>Sweet Grass</t>
  </si>
  <si>
    <t>Isle Au Haut</t>
  </si>
  <si>
    <t>Whitefield</t>
  </si>
  <si>
    <t>Scituate</t>
  </si>
  <si>
    <t>Holbrook</t>
  </si>
  <si>
    <t>Cummington</t>
  </si>
  <si>
    <t>Coke</t>
  </si>
  <si>
    <t>New Shoreham</t>
  </si>
  <si>
    <t>Lyman</t>
  </si>
  <si>
    <t>Hooker</t>
  </si>
  <si>
    <t>Haverhill</t>
  </si>
  <si>
    <t>Hawley</t>
  </si>
  <si>
    <t>Maryland State Board of Elections</t>
  </si>
  <si>
    <t>Vice Presidential Candidate</t>
  </si>
  <si>
    <t>California</t>
  </si>
  <si>
    <t>CA</t>
  </si>
  <si>
    <t>Brandon</t>
  </si>
  <si>
    <t>Wesley</t>
  </si>
  <si>
    <t>Highland</t>
  </si>
  <si>
    <t>Audrain</t>
  </si>
  <si>
    <t>Laclede</t>
  </si>
  <si>
    <t>Glynn</t>
  </si>
  <si>
    <t>Pitkin</t>
  </si>
  <si>
    <t>Gardner</t>
  </si>
  <si>
    <t>North Haven</t>
  </si>
  <si>
    <t>Belfast</t>
  </si>
  <si>
    <t>Finney</t>
  </si>
  <si>
    <t>Caribou</t>
  </si>
  <si>
    <t>Westfield</t>
  </si>
  <si>
    <t>Morrow</t>
  </si>
  <si>
    <t>NH</t>
  </si>
  <si>
    <t>Tama</t>
  </si>
  <si>
    <t>Hunt</t>
  </si>
  <si>
    <t>Bear Lake</t>
  </si>
  <si>
    <t>Benewah</t>
  </si>
  <si>
    <t>Wrangell-Petersburg</t>
  </si>
  <si>
    <t>McDonough</t>
  </si>
  <si>
    <t>Ross</t>
  </si>
  <si>
    <t>Hanson</t>
  </si>
  <si>
    <t>Hutchinson</t>
  </si>
  <si>
    <t>Kings</t>
  </si>
  <si>
    <t>Lake</t>
  </si>
  <si>
    <t>Charlemont</t>
  </si>
  <si>
    <t>Belknap</t>
  </si>
  <si>
    <t>Geneva</t>
  </si>
  <si>
    <t>Nicollet</t>
  </si>
  <si>
    <t>East Haddam</t>
  </si>
  <si>
    <t>Wareham</t>
  </si>
  <si>
    <t>Deer Lodge</t>
  </si>
  <si>
    <t>Fallon</t>
  </si>
  <si>
    <t>Neshoba</t>
  </si>
  <si>
    <t>Roosevelt</t>
  </si>
  <si>
    <t>Smithfield</t>
  </si>
  <si>
    <t>Chicopee</t>
  </si>
  <si>
    <t>Gregg</t>
  </si>
  <si>
    <t>Winterport</t>
  </si>
  <si>
    <t>Wallagrass</t>
  </si>
  <si>
    <t>Spokane</t>
  </si>
  <si>
    <t>Milford</t>
  </si>
  <si>
    <t>Millbury</t>
  </si>
  <si>
    <t>Lamar</t>
  </si>
  <si>
    <t>Sheridan</t>
  </si>
  <si>
    <t>Williams</t>
  </si>
  <si>
    <t>South Dakota</t>
  </si>
  <si>
    <t>Bracken</t>
  </si>
  <si>
    <t>Shapleigh</t>
  </si>
  <si>
    <t>Chilmark</t>
  </si>
  <si>
    <t>Waukesha</t>
  </si>
  <si>
    <t>Grand Traverse</t>
  </si>
  <si>
    <t>Reeves</t>
  </si>
  <si>
    <t>Lee</t>
  </si>
  <si>
    <t>Pratt</t>
  </si>
  <si>
    <t>King William</t>
  </si>
  <si>
    <t>Shelby</t>
  </si>
  <si>
    <t>Anoka</t>
  </si>
  <si>
    <t>Mount Desert</t>
  </si>
  <si>
    <t>Coweta</t>
  </si>
  <si>
    <t>Socialist</t>
  </si>
  <si>
    <t>Taliaferro</t>
  </si>
  <si>
    <t>Moscow</t>
  </si>
  <si>
    <t>Woodford</t>
  </si>
  <si>
    <t>Haskell</t>
  </si>
  <si>
    <t>Crittenden</t>
  </si>
  <si>
    <t>El Dorado</t>
  </si>
  <si>
    <t>Towner</t>
  </si>
  <si>
    <t>Kaufman</t>
  </si>
  <si>
    <t>Kendall</t>
  </si>
  <si>
    <t>Madawaska</t>
  </si>
  <si>
    <t>St. Martin</t>
  </si>
  <si>
    <t>St. Mary</t>
  </si>
  <si>
    <t>Van Buren</t>
  </si>
  <si>
    <t>Weakley</t>
  </si>
  <si>
    <t>Manassas</t>
  </si>
  <si>
    <t>Granite</t>
  </si>
  <si>
    <t>Wells</t>
  </si>
  <si>
    <t>Perkins</t>
  </si>
  <si>
    <t>Lincoln</t>
  </si>
  <si>
    <t>Mesa</t>
  </si>
  <si>
    <t>Peoria</t>
  </si>
  <si>
    <t>Troy</t>
  </si>
  <si>
    <t>Milton</t>
  </si>
  <si>
    <t>Kent</t>
  </si>
  <si>
    <t>San Germán</t>
  </si>
  <si>
    <t>San Lorenzo</t>
  </si>
  <si>
    <t>Crockett</t>
  </si>
  <si>
    <t>Miller</t>
  </si>
  <si>
    <t>McClain</t>
  </si>
  <si>
    <t>McCurtain</t>
  </si>
  <si>
    <t>Chaffee</t>
  </si>
  <si>
    <t>Palm Beach</t>
  </si>
  <si>
    <t>Pasco</t>
  </si>
  <si>
    <t>Villalba</t>
  </si>
  <si>
    <t>Winona</t>
  </si>
  <si>
    <t>Merced</t>
  </si>
  <si>
    <t>Trinity</t>
  </si>
  <si>
    <t>Largest Margin of Victory</t>
  </si>
  <si>
    <t>Allen</t>
  </si>
  <si>
    <t>Rains</t>
  </si>
  <si>
    <t>McDowell</t>
  </si>
  <si>
    <t>Cape Girardeau</t>
  </si>
  <si>
    <t>Allegheny</t>
  </si>
  <si>
    <t>Fond du Lac</t>
  </si>
  <si>
    <t>Lubbock</t>
  </si>
  <si>
    <t>Muscatine</t>
  </si>
  <si>
    <t>Pulaski</t>
  </si>
  <si>
    <t>Green</t>
  </si>
  <si>
    <t>Hormigueros</t>
  </si>
  <si>
    <t>Braxton</t>
  </si>
  <si>
    <t>New Jersey</t>
  </si>
  <si>
    <t>Smyth</t>
  </si>
  <si>
    <t>St. Tammany</t>
  </si>
  <si>
    <t>Killingworth</t>
  </si>
  <si>
    <t>Tyler</t>
  </si>
  <si>
    <t>Southwest Harbor</t>
  </si>
  <si>
    <t>Brewster</t>
  </si>
  <si>
    <t>Rocky Hill</t>
  </si>
  <si>
    <t>Swanville</t>
  </si>
  <si>
    <t>Guánica</t>
  </si>
  <si>
    <t>Number of State Ballots</t>
  </si>
  <si>
    <t>Clearfield</t>
  </si>
  <si>
    <t>St. Johnsbury</t>
  </si>
  <si>
    <t>Oconto</t>
  </si>
  <si>
    <t>Lancaster</t>
  </si>
  <si>
    <t>Switzerland</t>
  </si>
  <si>
    <t>Keya Paha</t>
  </si>
  <si>
    <t>Sandgate</t>
  </si>
  <si>
    <t>Dunbarton</t>
  </si>
  <si>
    <t>Townshend</t>
  </si>
  <si>
    <t>Tunbridge</t>
  </si>
  <si>
    <t>Redding</t>
  </si>
  <si>
    <t>Rhode Island Board of Elections</t>
  </si>
  <si>
    <t>Agency</t>
  </si>
  <si>
    <t>Santa Rosa</t>
  </si>
  <si>
    <t>Elliott</t>
  </si>
  <si>
    <t>St. George</t>
  </si>
  <si>
    <t>Lenox</t>
  </si>
  <si>
    <t>Añasco</t>
  </si>
  <si>
    <t>Arecibo</t>
  </si>
  <si>
    <t>Seabrook</t>
  </si>
  <si>
    <t>Vinalhaven</t>
  </si>
  <si>
    <t>Thayer</t>
  </si>
  <si>
    <t>Manassas Park</t>
  </si>
  <si>
    <t>Kleberg</t>
  </si>
  <si>
    <t>Osceola</t>
  </si>
  <si>
    <t>McDuffie</t>
  </si>
  <si>
    <t>Refugio</t>
  </si>
  <si>
    <t>Maidstone</t>
  </si>
  <si>
    <t>Calhoun</t>
  </si>
  <si>
    <t>Adams</t>
  </si>
  <si>
    <t>Alamosa</t>
  </si>
  <si>
    <t>Arapahoe</t>
  </si>
  <si>
    <t>Wythe</t>
  </si>
  <si>
    <t>McIntosh</t>
  </si>
  <si>
    <t>Lumpkin</t>
  </si>
  <si>
    <t>Medway</t>
  </si>
  <si>
    <t>Poultney</t>
  </si>
  <si>
    <t>Mississippi</t>
  </si>
  <si>
    <t>Reynolds</t>
  </si>
  <si>
    <t>Freedom</t>
  </si>
  <si>
    <t>Chautauqua</t>
  </si>
  <si>
    <t>Eastham</t>
  </si>
  <si>
    <t>Bureau</t>
  </si>
  <si>
    <t>Royalston</t>
  </si>
  <si>
    <t>Petersham</t>
  </si>
  <si>
    <t>Dallam</t>
  </si>
  <si>
    <t>Cassia</t>
  </si>
  <si>
    <t>T1 R9</t>
  </si>
  <si>
    <t>LSAD_TRANS</t>
  </si>
  <si>
    <t>Colusa</t>
  </si>
  <si>
    <t>Antelope</t>
  </si>
  <si>
    <t>Green Lake</t>
  </si>
  <si>
    <t>Sweden</t>
  </si>
  <si>
    <t>Tisbury</t>
  </si>
  <si>
    <t>Rio Arriba</t>
  </si>
  <si>
    <t>Daviess</t>
  </si>
  <si>
    <t>Cuming</t>
  </si>
  <si>
    <t>Tattnall</t>
  </si>
  <si>
    <t>Edgartown</t>
  </si>
  <si>
    <t>Mineral</t>
  </si>
  <si>
    <t>Sheldon</t>
  </si>
  <si>
    <t>Shoreham</t>
  </si>
  <si>
    <t>Calaveras</t>
  </si>
  <si>
    <t>Durham</t>
  </si>
  <si>
    <t>North Canaan</t>
  </si>
  <si>
    <t>Klamath</t>
  </si>
  <si>
    <t>Hardee</t>
  </si>
  <si>
    <t>Harris</t>
  </si>
  <si>
    <t>Dewitt</t>
  </si>
  <si>
    <t>Dickens</t>
  </si>
  <si>
    <t>Callaway</t>
  </si>
  <si>
    <t>Cattaraugus</t>
  </si>
  <si>
    <t>Edinburg</t>
  </si>
  <si>
    <t>Tazewell</t>
  </si>
  <si>
    <t>Voter Turnout (VAP)</t>
  </si>
  <si>
    <t>Loving</t>
  </si>
  <si>
    <t>Orangeburg</t>
  </si>
  <si>
    <t>Saguache</t>
  </si>
  <si>
    <t>Accomack</t>
  </si>
  <si>
    <t>Cheatham</t>
  </si>
  <si>
    <t>Piatt</t>
  </si>
  <si>
    <t>Dillingham</t>
  </si>
  <si>
    <t>Vergennes</t>
  </si>
  <si>
    <t>Lake of the Woods</t>
  </si>
  <si>
    <t>Rappahannock</t>
  </si>
  <si>
    <t>Ogle</t>
  </si>
  <si>
    <t>IN</t>
  </si>
  <si>
    <t>Lares</t>
  </si>
  <si>
    <t>Antrim</t>
  </si>
  <si>
    <t>Kootenai</t>
  </si>
  <si>
    <t>Latah</t>
  </si>
  <si>
    <t>Carson</t>
  </si>
  <si>
    <t>East Feliciana</t>
  </si>
  <si>
    <t>Ponce</t>
  </si>
  <si>
    <t>Starke</t>
  </si>
  <si>
    <t>Crowley</t>
  </si>
  <si>
    <t>Elbert</t>
  </si>
  <si>
    <t>Stowe</t>
  </si>
  <si>
    <t>Leavenworth</t>
  </si>
  <si>
    <t>West Fairlee</t>
  </si>
  <si>
    <t>Rapides</t>
  </si>
  <si>
    <t>West Forks</t>
  </si>
  <si>
    <t>Newton</t>
  </si>
  <si>
    <t>Oconee</t>
  </si>
  <si>
    <t>No. 8 S.D.</t>
  </si>
  <si>
    <t>Bedford</t>
  </si>
  <si>
    <t>Robeson</t>
  </si>
  <si>
    <t>Sampson</t>
  </si>
  <si>
    <t>Vote1</t>
  </si>
  <si>
    <t>Vote2</t>
  </si>
  <si>
    <t>Vote3</t>
  </si>
  <si>
    <t>LaMoure</t>
  </si>
  <si>
    <t>Queen Anne's</t>
  </si>
  <si>
    <t>Rutland</t>
  </si>
  <si>
    <t>Petroleum</t>
  </si>
  <si>
    <t>New Braintree</t>
  </si>
  <si>
    <t>North Providence</t>
  </si>
  <si>
    <t>Monongalia</t>
  </si>
  <si>
    <t>Tarrant</t>
  </si>
  <si>
    <t>NV</t>
  </si>
  <si>
    <t>Hand</t>
  </si>
  <si>
    <t>States</t>
  </si>
  <si>
    <t>Davidson</t>
  </si>
  <si>
    <t>Curry</t>
  </si>
  <si>
    <t>Crisp</t>
  </si>
  <si>
    <t>Keokuk</t>
  </si>
  <si>
    <t>Wood</t>
  </si>
  <si>
    <t>Maverick</t>
  </si>
  <si>
    <t>Democratic</t>
  </si>
  <si>
    <t>Townsend</t>
  </si>
  <si>
    <t>Presidential Home State</t>
  </si>
  <si>
    <t>North Kingstown</t>
  </si>
  <si>
    <t>Walla Walla</t>
  </si>
  <si>
    <t>Whatcom</t>
  </si>
  <si>
    <t>Yakima</t>
  </si>
  <si>
    <t>Logan</t>
  </si>
  <si>
    <t>Scott</t>
  </si>
  <si>
    <t>Kalkaska</t>
  </si>
  <si>
    <t>Keweenaw</t>
  </si>
  <si>
    <t>Providence</t>
  </si>
  <si>
    <t>Wabasha</t>
  </si>
  <si>
    <t>Georgia</t>
  </si>
  <si>
    <t>GA</t>
  </si>
  <si>
    <t>Sauk</t>
  </si>
  <si>
    <t>Laurel</t>
  </si>
  <si>
    <t>Hartley</t>
  </si>
  <si>
    <t>Kandiyohi</t>
  </si>
  <si>
    <t>Clatsop</t>
  </si>
  <si>
    <t>Charlton</t>
  </si>
  <si>
    <t>Wexford</t>
  </si>
  <si>
    <t>Burleigh</t>
  </si>
  <si>
    <t>Caldwell</t>
  </si>
  <si>
    <t>Calloway</t>
  </si>
  <si>
    <t>Campbell</t>
  </si>
  <si>
    <t>Berlin</t>
  </si>
  <si>
    <t>Bethel</t>
  </si>
  <si>
    <t>Stearns</t>
  </si>
  <si>
    <t>Arkansas</t>
  </si>
  <si>
    <t>Upson</t>
  </si>
  <si>
    <t>Frio</t>
  </si>
  <si>
    <t>District 4</t>
  </si>
  <si>
    <t>Petersburg</t>
  </si>
  <si>
    <t>Rock</t>
  </si>
  <si>
    <t>Alton</t>
  </si>
  <si>
    <t>Alaska</t>
  </si>
  <si>
    <t>Springfield</t>
  </si>
  <si>
    <t>Wilkinson</t>
  </si>
  <si>
    <t>Hodgdon</t>
  </si>
  <si>
    <t>Pend Oreille</t>
  </si>
  <si>
    <t>Burt</t>
  </si>
  <si>
    <t>Morrill</t>
  </si>
  <si>
    <t>Hamilton</t>
  </si>
  <si>
    <t>Sangamon</t>
  </si>
  <si>
    <t>Toombs</t>
  </si>
  <si>
    <t>Macoupin</t>
  </si>
  <si>
    <t>Massac</t>
  </si>
  <si>
    <t>Franconia</t>
  </si>
  <si>
    <t>Brooksville</t>
  </si>
  <si>
    <t>Bowdoinham</t>
  </si>
  <si>
    <t>Craven</t>
  </si>
  <si>
    <t>Mechanic Falls</t>
  </si>
  <si>
    <t>Whitfield</t>
  </si>
  <si>
    <t>Williston</t>
  </si>
  <si>
    <t>Prentiss</t>
  </si>
  <si>
    <t>MS</t>
  </si>
  <si>
    <t>Rhode Island</t>
  </si>
  <si>
    <t>Pop Vote</t>
  </si>
  <si>
    <t>Jim Wells</t>
  </si>
  <si>
    <t>Millis</t>
  </si>
  <si>
    <t>Palermo</t>
  </si>
  <si>
    <t>Mont Vernon</t>
  </si>
  <si>
    <t>Medfield</t>
  </si>
  <si>
    <t>Biddeford</t>
  </si>
  <si>
    <t>Glocester</t>
  </si>
  <si>
    <t>Carson City</t>
  </si>
  <si>
    <t>Dallas</t>
  </si>
  <si>
    <t>DeKalb</t>
  </si>
  <si>
    <t>Stewart</t>
  </si>
  <si>
    <t>Gladwin</t>
  </si>
  <si>
    <t>Township</t>
  </si>
  <si>
    <t>Hays</t>
  </si>
  <si>
    <t>Hardy</t>
  </si>
  <si>
    <t>York</t>
  </si>
  <si>
    <t>Val Verde</t>
  </si>
  <si>
    <t>Holderness</t>
  </si>
  <si>
    <t>North Carolina</t>
  </si>
  <si>
    <t>Aguada</t>
  </si>
  <si>
    <t>Bennett</t>
  </si>
  <si>
    <t>Bon Homme</t>
  </si>
  <si>
    <t>Wapello</t>
  </si>
  <si>
    <t>Leominster</t>
  </si>
  <si>
    <t>Humacao</t>
  </si>
  <si>
    <t>Nassau</t>
  </si>
  <si>
    <t>Lassen</t>
  </si>
  <si>
    <t>Malheur</t>
  </si>
  <si>
    <t>Nance</t>
  </si>
  <si>
    <t>Pleasants</t>
  </si>
  <si>
    <t>Cook</t>
  </si>
  <si>
    <t>Millville</t>
  </si>
  <si>
    <t>Wisconsin</t>
  </si>
  <si>
    <t>&gt;90%</t>
  </si>
  <si>
    <t>Everett</t>
  </si>
  <si>
    <t>Dennis</t>
  </si>
  <si>
    <t>Dighton</t>
  </si>
  <si>
    <t>Dracut</t>
  </si>
  <si>
    <t>Newcastle</t>
  </si>
  <si>
    <t>Fort Bend</t>
  </si>
  <si>
    <t>Amity</t>
  </si>
  <si>
    <t>Guernsey</t>
  </si>
  <si>
    <t>Dummer</t>
  </si>
  <si>
    <t>Claiborne</t>
  </si>
  <si>
    <t>Eddington</t>
  </si>
  <si>
    <t>Green's Grant</t>
  </si>
  <si>
    <t>Seymour</t>
  </si>
  <si>
    <t>Hopewell</t>
  </si>
  <si>
    <t>Lyndeborough</t>
  </si>
  <si>
    <t>Hennepin</t>
  </si>
  <si>
    <t>Telfair</t>
  </si>
  <si>
    <t>Rich</t>
  </si>
  <si>
    <t>Ouachita</t>
  </si>
  <si>
    <t>Lebanon</t>
  </si>
  <si>
    <t>Lynchburg</t>
  </si>
  <si>
    <t>Davis</t>
  </si>
  <si>
    <t>Natchitoches</t>
  </si>
  <si>
    <t>Carter</t>
  </si>
  <si>
    <t>Camuy</t>
  </si>
  <si>
    <t>Chouteau</t>
  </si>
  <si>
    <t>Luzerne</t>
  </si>
  <si>
    <t>Pointe Coupee</t>
  </si>
  <si>
    <t>Costilla</t>
  </si>
  <si>
    <t>Sweetwater</t>
  </si>
  <si>
    <t>Ector</t>
  </si>
  <si>
    <t>Montana</t>
  </si>
  <si>
    <t>Counties</t>
  </si>
  <si>
    <t>Kanawha</t>
  </si>
  <si>
    <t>Indian River</t>
  </si>
  <si>
    <t>Hendry</t>
  </si>
  <si>
    <t>Randall</t>
  </si>
  <si>
    <t>New American Indpendent</t>
  </si>
  <si>
    <t>McEnulty</t>
  </si>
  <si>
    <t>Wayne A. Root</t>
  </si>
  <si>
    <t>Unaffiliated</t>
  </si>
  <si>
    <t>Calero</t>
  </si>
  <si>
    <t>Hockley</t>
  </si>
  <si>
    <t>Freeman</t>
  </si>
  <si>
    <t>Rooks</t>
  </si>
  <si>
    <t>Atkinson</t>
  </si>
  <si>
    <t>Mackinac</t>
  </si>
  <si>
    <t>Mendocino</t>
  </si>
  <si>
    <t>DTT9 &amp; T10</t>
  </si>
  <si>
    <t>Dutchess</t>
  </si>
  <si>
    <t>Eaton</t>
  </si>
  <si>
    <t>Chesterville</t>
  </si>
  <si>
    <t>Vote Difference</t>
  </si>
  <si>
    <t>Gallatin</t>
  </si>
  <si>
    <t>Waite</t>
  </si>
  <si>
    <t>Berks</t>
  </si>
  <si>
    <t>Coos</t>
  </si>
  <si>
    <t>Hopkins</t>
  </si>
  <si>
    <t>Plymouth</t>
  </si>
  <si>
    <t>Manchester-by-the-Sea</t>
  </si>
  <si>
    <t>Pipestone</t>
  </si>
  <si>
    <t>Weathersfield</t>
  </si>
  <si>
    <t>South Carolina State Election Commission</t>
  </si>
  <si>
    <t>Carteret</t>
  </si>
  <si>
    <t>McLean</t>
  </si>
  <si>
    <t>Runnels</t>
  </si>
  <si>
    <t>Volusia</t>
  </si>
  <si>
    <t>Pondera</t>
  </si>
  <si>
    <t>Waterboro</t>
  </si>
  <si>
    <t>Story</t>
  </si>
  <si>
    <t>Bloomfield</t>
  </si>
  <si>
    <t>Bolton</t>
  </si>
  <si>
    <t>Rio Grande</t>
  </si>
  <si>
    <t>Braintree</t>
  </si>
  <si>
    <t>Jones</t>
  </si>
  <si>
    <t>Alpine</t>
  </si>
  <si>
    <t>Danbury</t>
  </si>
  <si>
    <t>Worcester</t>
  </si>
  <si>
    <t>Linneus</t>
  </si>
  <si>
    <t>Glenn</t>
  </si>
  <si>
    <t>Turner</t>
  </si>
  <si>
    <t>Twiggs</t>
  </si>
  <si>
    <t>Fresno</t>
  </si>
  <si>
    <t>Gwinnett</t>
  </si>
  <si>
    <t>Brazoria</t>
  </si>
  <si>
    <t>Price</t>
  </si>
  <si>
    <t>Racine</t>
  </si>
  <si>
    <t>Sharon</t>
  </si>
  <si>
    <t>Epping</t>
  </si>
  <si>
    <t>Waupaca</t>
  </si>
  <si>
    <t>Ferry</t>
  </si>
  <si>
    <t>Marin</t>
  </si>
  <si>
    <t>San Saba</t>
  </si>
  <si>
    <t>Owyhee</t>
  </si>
  <si>
    <t>Grimes</t>
  </si>
  <si>
    <t>Clarion</t>
  </si>
  <si>
    <t>Goodhue</t>
  </si>
  <si>
    <t>Rhea</t>
  </si>
  <si>
    <t>Southeast Fairbanks</t>
  </si>
  <si>
    <t>Catawba</t>
  </si>
  <si>
    <t>Hamlin</t>
  </si>
  <si>
    <t>Schley</t>
  </si>
  <si>
    <t>Stark</t>
  </si>
  <si>
    <t>Aguadilla</t>
  </si>
  <si>
    <t>Casey</t>
  </si>
  <si>
    <t>Jessamine</t>
  </si>
  <si>
    <t>Wheeler</t>
  </si>
  <si>
    <t>LaGrange</t>
  </si>
  <si>
    <t>Dawes</t>
  </si>
  <si>
    <t>Clearwater</t>
  </si>
  <si>
    <t>Gem</t>
  </si>
  <si>
    <t>Hudspeth</t>
  </si>
  <si>
    <t>Nebraska</t>
  </si>
  <si>
    <t>NE</t>
  </si>
  <si>
    <t>Sheffield</t>
  </si>
  <si>
    <t>Shelburne</t>
  </si>
  <si>
    <t>Bland</t>
  </si>
  <si>
    <t>Isabella</t>
  </si>
  <si>
    <t>Magoffin</t>
  </si>
  <si>
    <t>Cochran</t>
  </si>
  <si>
    <t>West Hartford</t>
  </si>
  <si>
    <t>Bath</t>
  </si>
  <si>
    <t>Tensas</t>
  </si>
  <si>
    <t>Methuen</t>
  </si>
  <si>
    <t>Bollinger</t>
  </si>
  <si>
    <t>Buchanan</t>
  </si>
  <si>
    <t>Paris</t>
  </si>
  <si>
    <t>Granville</t>
  </si>
  <si>
    <t>Parkman</t>
  </si>
  <si>
    <t>Connecticut</t>
  </si>
  <si>
    <t>Guilford</t>
  </si>
  <si>
    <t>Yalobusha</t>
  </si>
  <si>
    <t>Oxford</t>
  </si>
  <si>
    <t>Farmingdale</t>
  </si>
  <si>
    <t>Pownal</t>
  </si>
  <si>
    <t>La Crosse</t>
  </si>
  <si>
    <t>Outagamie</t>
  </si>
  <si>
    <t>Provincetown</t>
  </si>
  <si>
    <t>Comerío</t>
  </si>
  <si>
    <t>Clermont</t>
  </si>
  <si>
    <t>Seminole</t>
  </si>
  <si>
    <t>Linn</t>
  </si>
  <si>
    <t>Audubon</t>
  </si>
  <si>
    <t>Mississippi Secretary of State Elections Division</t>
  </si>
  <si>
    <t>Skagit</t>
  </si>
  <si>
    <t>Iowa</t>
  </si>
  <si>
    <t>IA</t>
  </si>
  <si>
    <t>Centerville</t>
  </si>
  <si>
    <t>Grainger</t>
  </si>
  <si>
    <t>Belmont</t>
  </si>
  <si>
    <t>Sanborn</t>
  </si>
  <si>
    <t>Mariposa</t>
  </si>
  <si>
    <t>Tooele</t>
  </si>
  <si>
    <t>New Sweden</t>
  </si>
  <si>
    <t>Buncombe</t>
  </si>
  <si>
    <t>Quincy</t>
  </si>
  <si>
    <t>Raynham</t>
  </si>
  <si>
    <t>Mecosta</t>
  </si>
  <si>
    <t>Botetourt</t>
  </si>
  <si>
    <t>Los Alamos</t>
  </si>
  <si>
    <t>Macwahoc</t>
  </si>
  <si>
    <t>Magalloway</t>
  </si>
  <si>
    <t>Matinicus Isle</t>
  </si>
  <si>
    <t>Woonsocket</t>
  </si>
  <si>
    <t>Waterford</t>
  </si>
  <si>
    <t>Republican</t>
  </si>
  <si>
    <t>Reform</t>
  </si>
  <si>
    <t>Summers</t>
  </si>
  <si>
    <t>Darke</t>
  </si>
  <si>
    <t>Closest States</t>
  </si>
  <si>
    <t>Penobscot Nation</t>
  </si>
  <si>
    <t>Dent</t>
  </si>
  <si>
    <t>Miami-Dade</t>
  </si>
  <si>
    <t>Wallace</t>
  </si>
  <si>
    <t>Bledsoe</t>
  </si>
  <si>
    <t>Cyr</t>
  </si>
  <si>
    <t>Dennistown</t>
  </si>
  <si>
    <t>Glenwood</t>
  </si>
  <si>
    <t>State Ballot Listing</t>
  </si>
  <si>
    <t>Vermillion</t>
  </si>
  <si>
    <t>Prince George's</t>
  </si>
  <si>
    <t>Somers</t>
  </si>
  <si>
    <t>Montville</t>
  </si>
  <si>
    <t>Moose River</t>
  </si>
  <si>
    <t>Guthrie</t>
  </si>
  <si>
    <t>Hemphill</t>
  </si>
  <si>
    <t>Vermilion</t>
  </si>
  <si>
    <t>Furnas</t>
  </si>
  <si>
    <t>Gage</t>
  </si>
  <si>
    <t>St. Helena</t>
  </si>
  <si>
    <t>St. James</t>
  </si>
  <si>
    <t>Centre</t>
  </si>
  <si>
    <t>Chester</t>
  </si>
  <si>
    <t>Presidio</t>
  </si>
  <si>
    <t>Miami</t>
  </si>
  <si>
    <t>Virginia Beach</t>
  </si>
  <si>
    <t>Cambria</t>
  </si>
  <si>
    <t>Catoosa</t>
  </si>
  <si>
    <t>Leslie</t>
  </si>
  <si>
    <t>Winchester</t>
  </si>
  <si>
    <t>WA</t>
  </si>
  <si>
    <t>Bradford Lyttle</t>
  </si>
  <si>
    <t>US Pacifist</t>
  </si>
  <si>
    <t>New Salem</t>
  </si>
  <si>
    <t>Olmsted</t>
  </si>
  <si>
    <t>Defiance</t>
  </si>
  <si>
    <t>Tillman</t>
  </si>
  <si>
    <t>Island</t>
  </si>
  <si>
    <t>HI</t>
  </si>
  <si>
    <t>Swan's Island</t>
  </si>
  <si>
    <t>Hendricks</t>
  </si>
  <si>
    <t>Otter Tail</t>
  </si>
  <si>
    <t>Mt. Washington</t>
  </si>
  <si>
    <t>Aguas Buenas</t>
  </si>
  <si>
    <t>Río Grande</t>
  </si>
  <si>
    <t>Canyon</t>
  </si>
  <si>
    <t>Yamhill</t>
  </si>
  <si>
    <t>New Bedford</t>
  </si>
  <si>
    <t>St. Mary's</t>
  </si>
  <si>
    <t>Houghton</t>
  </si>
  <si>
    <t>Camden</t>
  </si>
  <si>
    <t>Shortname</t>
  </si>
  <si>
    <t>Columbia Falls</t>
  </si>
  <si>
    <t>VA</t>
  </si>
  <si>
    <t>Letcher</t>
  </si>
  <si>
    <t>Steele</t>
  </si>
  <si>
    <t>Rome</t>
  </si>
  <si>
    <t>Borough</t>
  </si>
  <si>
    <t>Margin of Victory</t>
  </si>
  <si>
    <t>Arthur</t>
  </si>
  <si>
    <t>Banner</t>
  </si>
  <si>
    <t>Wasatch</t>
  </si>
  <si>
    <t>3rd</t>
  </si>
  <si>
    <t>Pecos</t>
  </si>
  <si>
    <t>Carmel</t>
  </si>
  <si>
    <t>Coosa</t>
  </si>
  <si>
    <t>Mayagüez</t>
  </si>
  <si>
    <t>Moca</t>
  </si>
  <si>
    <t>Dougherty</t>
  </si>
  <si>
    <t>Coleman</t>
  </si>
  <si>
    <t>Hunterdon</t>
  </si>
  <si>
    <t>Isanti</t>
  </si>
  <si>
    <t>Grayson</t>
  </si>
  <si>
    <t>Marlborough</t>
  </si>
  <si>
    <t>Lipscomb</t>
  </si>
  <si>
    <t>Breckinridge</t>
  </si>
  <si>
    <t>Yakutat</t>
  </si>
  <si>
    <t>New Hampton</t>
  </si>
  <si>
    <t>Barnet</t>
  </si>
  <si>
    <t>Sarpy</t>
  </si>
  <si>
    <t>Gorham</t>
  </si>
  <si>
    <t>Sarasota</t>
  </si>
  <si>
    <t>Guayama</t>
  </si>
  <si>
    <t>State Code</t>
  </si>
  <si>
    <t>New York</t>
  </si>
  <si>
    <t>NY</t>
  </si>
  <si>
    <t>Alamance</t>
  </si>
  <si>
    <t>Alexander</t>
  </si>
  <si>
    <t>Treutlen</t>
  </si>
  <si>
    <t>Pawnee</t>
  </si>
  <si>
    <t>Erie</t>
  </si>
  <si>
    <t>Loup</t>
  </si>
  <si>
    <t>Caroline</t>
  </si>
  <si>
    <t>Greenland</t>
  </si>
  <si>
    <t>Power</t>
  </si>
  <si>
    <t>Shaftsbury</t>
  </si>
  <si>
    <t>Llano</t>
  </si>
  <si>
    <t>Fitzwilliam</t>
  </si>
  <si>
    <t>Milo</t>
  </si>
  <si>
    <t>Minot</t>
  </si>
  <si>
    <t>Mapleton</t>
  </si>
  <si>
    <t>New Fairfield</t>
  </si>
  <si>
    <t>Merrimack</t>
  </si>
  <si>
    <t>Candia</t>
  </si>
  <si>
    <t>Breathitt</t>
  </si>
  <si>
    <t>Merrill</t>
  </si>
  <si>
    <t>Pottawatomie</t>
  </si>
  <si>
    <t>Warrick</t>
  </si>
  <si>
    <t>Juneau</t>
  </si>
  <si>
    <t>Kanabec</t>
  </si>
  <si>
    <t>Millsfield</t>
  </si>
  <si>
    <t>Craighead</t>
  </si>
  <si>
    <t>Dooly</t>
  </si>
  <si>
    <t>Barry</t>
  </si>
  <si>
    <t>Little Compton</t>
  </si>
  <si>
    <t>Middletown</t>
  </si>
  <si>
    <t>Colquitt</t>
  </si>
  <si>
    <t>Sidney</t>
  </si>
  <si>
    <t>Ravalli</t>
  </si>
  <si>
    <t>Buckingham</t>
  </si>
  <si>
    <t>McPherson</t>
  </si>
  <si>
    <t>Montmorency</t>
  </si>
  <si>
    <t>Wharton</t>
  </si>
  <si>
    <t>New Durham</t>
  </si>
  <si>
    <t>Appling</t>
  </si>
  <si>
    <t>Clackamas</t>
  </si>
  <si>
    <t>Ashland</t>
  </si>
  <si>
    <t>Byron</t>
  </si>
  <si>
    <t>Casco</t>
  </si>
  <si>
    <t>Lamb</t>
  </si>
  <si>
    <t>Schenectady</t>
  </si>
  <si>
    <t>Tehama</t>
  </si>
  <si>
    <t>Jim Hogg</t>
  </si>
  <si>
    <t>Bronx</t>
  </si>
  <si>
    <t>Castine</t>
  </si>
  <si>
    <t>Kensington</t>
  </si>
  <si>
    <t>Sully</t>
  </si>
  <si>
    <t>Westchester</t>
  </si>
  <si>
    <t>Barnard</t>
  </si>
  <si>
    <t>Crenshaw</t>
  </si>
  <si>
    <t>Marengo</t>
  </si>
  <si>
    <t>St. Clair</t>
  </si>
  <si>
    <t>Allegan</t>
  </si>
  <si>
    <t>Benzie</t>
  </si>
  <si>
    <t>Tunica</t>
  </si>
  <si>
    <t>Kingston</t>
  </si>
  <si>
    <t>Rockland</t>
  </si>
  <si>
    <t>Tangipahoa</t>
  </si>
  <si>
    <t>Washtenaw</t>
  </si>
  <si>
    <t>Jerome</t>
  </si>
  <si>
    <t>Winston</t>
  </si>
  <si>
    <t>T</t>
  </si>
  <si>
    <t>Ashe</t>
  </si>
  <si>
    <t>Avery</t>
  </si>
  <si>
    <t>Baraga</t>
  </si>
  <si>
    <t>Old Saybrook</t>
  </si>
  <si>
    <t>Democratic-N.P.L.</t>
  </si>
  <si>
    <t>Libertarian OH</t>
  </si>
  <si>
    <t>Optical Scan - Optech</t>
  </si>
  <si>
    <t>Total</t>
  </si>
  <si>
    <t>McKenzie</t>
  </si>
  <si>
    <t>Yukon-Koyukuk</t>
  </si>
  <si>
    <t>City</t>
  </si>
  <si>
    <t>Evans</t>
  </si>
  <si>
    <t>San Luis Obispo</t>
  </si>
  <si>
    <t>UT</t>
  </si>
  <si>
    <t>Attala</t>
  </si>
  <si>
    <t>Carlisle</t>
  </si>
  <si>
    <t>Lyttle</t>
  </si>
  <si>
    <t>Richard Duncan</t>
  </si>
  <si>
    <t>Ricky Johnson</t>
  </si>
  <si>
    <t>Duncan</t>
  </si>
  <si>
    <t>Pacific Green</t>
  </si>
  <si>
    <t>Peace</t>
  </si>
  <si>
    <t>Petition</t>
  </si>
  <si>
    <t>Independent Green</t>
  </si>
  <si>
    <t>WI Green</t>
  </si>
  <si>
    <t>We the People</t>
  </si>
  <si>
    <t>David J. Klimisch</t>
  </si>
  <si>
    <t>Jeffrey J. Wamboldt</t>
  </si>
  <si>
    <t>We, the People</t>
  </si>
  <si>
    <t>Wamboldt</t>
  </si>
  <si>
    <t>Robert E. Thornsberry</t>
  </si>
  <si>
    <t>Gail Lightfoot</t>
  </si>
  <si>
    <t>Wallowa</t>
  </si>
  <si>
    <t>Newburyport</t>
  </si>
  <si>
    <t>Clarendon</t>
  </si>
  <si>
    <t>Larue</t>
  </si>
  <si>
    <t>Graves</t>
  </si>
  <si>
    <t>Waldo</t>
  </si>
  <si>
    <t>Lynnfield</t>
  </si>
  <si>
    <t>Malden</t>
  </si>
  <si>
    <t>McCormick</t>
  </si>
  <si>
    <t>Gilchrist</t>
  </si>
  <si>
    <t>Lenawee</t>
  </si>
  <si>
    <t>Dubois</t>
  </si>
  <si>
    <t>Bakersfield</t>
  </si>
  <si>
    <t>Pittsburg</t>
  </si>
  <si>
    <t>Hampton</t>
  </si>
  <si>
    <t>Victory</t>
  </si>
  <si>
    <t>Richland</t>
  </si>
  <si>
    <t>Orleans</t>
  </si>
  <si>
    <t>Mingo</t>
  </si>
  <si>
    <t>Frontier</t>
  </si>
  <si>
    <t>Grand Forks</t>
  </si>
  <si>
    <t>Morovis</t>
  </si>
  <si>
    <t>Adair</t>
  </si>
  <si>
    <t>Chattooga</t>
  </si>
  <si>
    <t>Pierce</t>
  </si>
  <si>
    <t>Kittson</t>
  </si>
  <si>
    <t>Wahkiakum</t>
  </si>
  <si>
    <t>VP Candidates</t>
  </si>
  <si>
    <t>New York State Board of Elections</t>
  </si>
  <si>
    <t>Stratton</t>
  </si>
  <si>
    <t>Platte</t>
  </si>
  <si>
    <t>Goshen</t>
  </si>
  <si>
    <t>-</t>
  </si>
  <si>
    <t>Horry</t>
  </si>
  <si>
    <t>Avoyelles</t>
  </si>
  <si>
    <t>Naranjito</t>
  </si>
  <si>
    <t>Billings</t>
  </si>
  <si>
    <t>Hansford</t>
  </si>
  <si>
    <t>Maricopa</t>
  </si>
  <si>
    <t>La Paz</t>
  </si>
  <si>
    <t>Stanley</t>
  </si>
  <si>
    <t>Kiowa</t>
  </si>
  <si>
    <t>McCone</t>
  </si>
  <si>
    <t>Bristol Bay</t>
  </si>
  <si>
    <t>Denali</t>
  </si>
  <si>
    <t>Lanier</t>
  </si>
  <si>
    <t>Marlboro</t>
  </si>
  <si>
    <t>Victoria</t>
  </si>
  <si>
    <t>Itasca</t>
  </si>
  <si>
    <t>Gosper</t>
  </si>
  <si>
    <t>Dickinson</t>
  </si>
  <si>
    <t>Culpeper</t>
  </si>
  <si>
    <t>Raleigh</t>
  </si>
  <si>
    <t>Searcy</t>
  </si>
  <si>
    <t>Lewis and Clark</t>
  </si>
  <si>
    <t>Rusk</t>
  </si>
  <si>
    <t>Golden Valley</t>
  </si>
  <si>
    <t>State of Delaware Department of Elections</t>
  </si>
  <si>
    <t>Sherborn</t>
  </si>
  <si>
    <t>Newberry</t>
  </si>
  <si>
    <t>Garden</t>
  </si>
  <si>
    <t>Wright</t>
  </si>
  <si>
    <t>Hickman</t>
  </si>
  <si>
    <t>Nevada Secretary of State Elections Division</t>
  </si>
  <si>
    <t>Monona</t>
  </si>
  <si>
    <t>Winterville</t>
  </si>
  <si>
    <t>Mellette</t>
  </si>
  <si>
    <t>Berrien</t>
  </si>
  <si>
    <t>Isabela</t>
  </si>
  <si>
    <t>Saco</t>
  </si>
  <si>
    <t>St. Agatha</t>
  </si>
  <si>
    <t>Kossuth</t>
  </si>
  <si>
    <t>Spartanburg</t>
  </si>
  <si>
    <t>Klickitat</t>
  </si>
  <si>
    <t>Crook</t>
  </si>
  <si>
    <t>McHenry</t>
  </si>
  <si>
    <t>San Sebastián</t>
  </si>
  <si>
    <t>Gilliam</t>
  </si>
  <si>
    <t>Tate</t>
  </si>
  <si>
    <t>Jennings</t>
  </si>
  <si>
    <t>Knox</t>
  </si>
  <si>
    <t>Clark</t>
  </si>
  <si>
    <t>Woodward</t>
  </si>
  <si>
    <t>Dunn</t>
  </si>
  <si>
    <t>Perquimans</t>
  </si>
  <si>
    <t>Nader</t>
  </si>
  <si>
    <t>Ward</t>
  </si>
  <si>
    <t>Bonneville</t>
  </si>
  <si>
    <t>New Marlborough</t>
  </si>
  <si>
    <t>Addison</t>
  </si>
  <si>
    <t>Bennington</t>
  </si>
  <si>
    <t>Tom Green</t>
  </si>
  <si>
    <t>Freetown</t>
  </si>
  <si>
    <t>Esmeralda</t>
  </si>
  <si>
    <t>Dartmouth</t>
  </si>
  <si>
    <t>Wolfeboro</t>
  </si>
  <si>
    <t>Franklin</t>
  </si>
  <si>
    <t>Brazos</t>
  </si>
  <si>
    <t>Lapeer</t>
  </si>
  <si>
    <t>West Virginia Secretary of State</t>
  </si>
  <si>
    <t>FIPS</t>
  </si>
  <si>
    <t>Denver</t>
  </si>
  <si>
    <t>Spink</t>
  </si>
  <si>
    <t>AR</t>
  </si>
  <si>
    <t>Orocovis</t>
  </si>
  <si>
    <t>Grand Lake Stream</t>
  </si>
  <si>
    <t>Lake View</t>
  </si>
  <si>
    <t>Detailed Results - 2008 General Election For President of the United States</t>
  </si>
  <si>
    <t>DuPage</t>
  </si>
  <si>
    <t>Margin (%)</t>
  </si>
  <si>
    <t>Fleming</t>
  </si>
  <si>
    <t>Bottineau</t>
  </si>
  <si>
    <t>Gogebic</t>
  </si>
  <si>
    <t>Sabana Grande</t>
  </si>
  <si>
    <t>Okeechobee</t>
  </si>
  <si>
    <t>Hall</t>
  </si>
  <si>
    <t>Salinas</t>
  </si>
  <si>
    <t>Cecil</t>
  </si>
  <si>
    <t>Cannon</t>
  </si>
  <si>
    <t>Indiana</t>
  </si>
  <si>
    <t>St. Lawrence</t>
  </si>
  <si>
    <t>McCulloch</t>
  </si>
  <si>
    <t>Georgia Election Results Official Results of the Tuesday, November 04, 2008 General Election President of the United States</t>
  </si>
  <si>
    <t>General Update to all Counties</t>
  </si>
  <si>
    <t>Blaine</t>
  </si>
  <si>
    <t>Bartow</t>
  </si>
  <si>
    <t>De Witt</t>
  </si>
  <si>
    <t>Yabucoa</t>
  </si>
  <si>
    <t>Amondson</t>
  </si>
  <si>
    <t>District 3</t>
  </si>
  <si>
    <t>Spalding</t>
  </si>
  <si>
    <t>Kansas</t>
  </si>
  <si>
    <t>Covington</t>
  </si>
  <si>
    <t>Union</t>
  </si>
  <si>
    <t>Chattahoochee</t>
  </si>
  <si>
    <t>Connor</t>
  </si>
  <si>
    <t>Kingsbury</t>
  </si>
  <si>
    <t>Faribault</t>
  </si>
  <si>
    <t>Middleborough</t>
  </si>
  <si>
    <t>Nahant</t>
  </si>
  <si>
    <t>Langlade</t>
  </si>
  <si>
    <t>Anchorage</t>
  </si>
  <si>
    <t>Popular Vote</t>
  </si>
  <si>
    <t>Charles O. Baldwin</t>
  </si>
  <si>
    <t>Constitution IL</t>
  </si>
  <si>
    <t>Peace and Freedom</t>
  </si>
  <si>
    <t>Election Date:</t>
  </si>
  <si>
    <t>Winooski</t>
  </si>
  <si>
    <t>South Burlington</t>
  </si>
  <si>
    <t>South Hero</t>
  </si>
  <si>
    <t>Newport</t>
  </si>
  <si>
    <t>Pine</t>
  </si>
  <si>
    <t>Trujillo Alto</t>
  </si>
  <si>
    <t>Utuado</t>
  </si>
  <si>
    <t>Vega Alta</t>
  </si>
  <si>
    <t>Pope</t>
  </si>
  <si>
    <t>Eau Claire</t>
  </si>
  <si>
    <t>Tripp</t>
  </si>
  <si>
    <t>Hamblen</t>
  </si>
  <si>
    <t>Camas</t>
  </si>
  <si>
    <t>Bacon</t>
  </si>
  <si>
    <t>Vega Baja</t>
  </si>
  <si>
    <t>Sheboygan</t>
  </si>
  <si>
    <t>Votes</t>
  </si>
  <si>
    <t>Kodiak Island</t>
  </si>
  <si>
    <t>Northwest Arctic</t>
  </si>
  <si>
    <t>Porter</t>
  </si>
  <si>
    <t>Kinney</t>
  </si>
  <si>
    <t>1st</t>
  </si>
  <si>
    <t>2nd</t>
  </si>
  <si>
    <t>Dinwiddie</t>
  </si>
  <si>
    <t>Fannin</t>
  </si>
  <si>
    <t>Wellington</t>
  </si>
  <si>
    <t>Bayamón</t>
  </si>
  <si>
    <t>Charles Jay</t>
  </si>
  <si>
    <t>Grantham</t>
  </si>
  <si>
    <t>TN</t>
  </si>
  <si>
    <t>Carlton</t>
  </si>
  <si>
    <t>Gallia</t>
  </si>
  <si>
    <t>Geauga</t>
  </si>
  <si>
    <t>Gentry</t>
  </si>
  <si>
    <t>Lynn</t>
  </si>
  <si>
    <t>Riley</t>
  </si>
  <si>
    <t>Decatur</t>
  </si>
  <si>
    <t>Belvidere</t>
  </si>
  <si>
    <t>Elmore</t>
  </si>
  <si>
    <t>St. John the Baptist</t>
  </si>
  <si>
    <t>Uinta</t>
  </si>
  <si>
    <t>Armstrong</t>
  </si>
  <si>
    <t>Howard</t>
  </si>
  <si>
    <t>Longmeadow</t>
  </si>
  <si>
    <t>Powder River</t>
  </si>
  <si>
    <t>Conecuh</t>
  </si>
  <si>
    <t>Haines</t>
  </si>
  <si>
    <t>Bartholomew</t>
  </si>
  <si>
    <t>Broomfield</t>
  </si>
  <si>
    <t>Fajardo</t>
  </si>
  <si>
    <t>Ida</t>
  </si>
  <si>
    <t>Mount Chase</t>
  </si>
  <si>
    <t>Cocke</t>
  </si>
  <si>
    <t>Josephine</t>
  </si>
  <si>
    <t>Putney</t>
  </si>
  <si>
    <t>Colrain</t>
  </si>
  <si>
    <t>Santa Isabel</t>
  </si>
  <si>
    <t>Sanders</t>
  </si>
  <si>
    <t>Acadia</t>
  </si>
  <si>
    <t>St. Johns</t>
  </si>
  <si>
    <t>Canadian</t>
  </si>
  <si>
    <t>Merrick</t>
  </si>
  <si>
    <t>Location</t>
  </si>
  <si>
    <t>Purchase</t>
  </si>
  <si>
    <t>Hanover</t>
  </si>
  <si>
    <t>Orneville</t>
  </si>
  <si>
    <t>Rockwood</t>
  </si>
  <si>
    <t>Central Falls</t>
  </si>
  <si>
    <t>Trousdale</t>
  </si>
  <si>
    <t>Unicoi</t>
  </si>
  <si>
    <t>Pima</t>
  </si>
  <si>
    <t>East Carroll</t>
  </si>
  <si>
    <t>Ridgefield</t>
  </si>
  <si>
    <t>Uintah</t>
  </si>
  <si>
    <t>Judith Basin</t>
  </si>
  <si>
    <t>Bolivar</t>
  </si>
  <si>
    <t>Ford</t>
  </si>
  <si>
    <t>Limestone</t>
  </si>
  <si>
    <t>Palo Alto</t>
  </si>
  <si>
    <t>Hitchcock</t>
  </si>
  <si>
    <t>Stone</t>
  </si>
  <si>
    <t>Greenwood</t>
  </si>
  <si>
    <t>Albemarle</t>
  </si>
  <si>
    <t>Laurens</t>
  </si>
  <si>
    <t>Rangeley</t>
  </si>
  <si>
    <t>Leelanau</t>
  </si>
  <si>
    <t>Pennington</t>
  </si>
  <si>
    <t>North Smithfield</t>
  </si>
  <si>
    <t>Beltrami</t>
  </si>
  <si>
    <t>Hubbardston</t>
  </si>
  <si>
    <t>Hull</t>
  </si>
  <si>
    <t>Cavalier</t>
  </si>
  <si>
    <t>Plaquemines</t>
  </si>
  <si>
    <t>Payette</t>
  </si>
  <si>
    <t>Colebrook</t>
  </si>
  <si>
    <t>Simsbury</t>
  </si>
  <si>
    <t>LA</t>
  </si>
  <si>
    <t>Catahoula</t>
  </si>
  <si>
    <t>Auglaize</t>
  </si>
  <si>
    <t>Gilmanton</t>
  </si>
  <si>
    <t>Jeffrey Boss</t>
  </si>
  <si>
    <t>Vote Here</t>
  </si>
  <si>
    <t>Boss</t>
  </si>
  <si>
    <t>Andrea Maria Boss</t>
  </si>
  <si>
    <t>Barack H. Obama</t>
  </si>
  <si>
    <t>John S. McCain, III</t>
  </si>
  <si>
    <t>Sarah H. Palin</t>
  </si>
  <si>
    <t>Santa Claus</t>
  </si>
  <si>
    <t>Bone</t>
  </si>
  <si>
    <t>MsMere</t>
  </si>
  <si>
    <t>Optical Scan - ES&amp;S </t>
  </si>
  <si>
    <t>Spencer</t>
  </si>
  <si>
    <t>Trigg</t>
  </si>
  <si>
    <t>Chilton</t>
  </si>
  <si>
    <t>Stoddard</t>
  </si>
  <si>
    <t>Henderson</t>
  </si>
  <si>
    <t>No. 21</t>
  </si>
  <si>
    <t>No. 27</t>
  </si>
  <si>
    <t>Brian Rohrbough</t>
  </si>
  <si>
    <t>David Mangan</t>
  </si>
  <si>
    <t>Dan Sallis, Jr.</t>
  </si>
  <si>
    <t>Boston Tea</t>
  </si>
  <si>
    <t>Jeffrey D. Stath</t>
  </si>
  <si>
    <t>Thomas R. Stevens</t>
  </si>
  <si>
    <t>Alden Link</t>
  </si>
  <si>
    <t>Objectivist</t>
  </si>
  <si>
    <t>Beauregard</t>
  </si>
  <si>
    <t>Texas</t>
  </si>
  <si>
    <t>PR</t>
  </si>
  <si>
    <t>Harlan</t>
  </si>
  <si>
    <t>Corson</t>
  </si>
  <si>
    <t>Holmes</t>
  </si>
  <si>
    <t>Mille Lacs</t>
  </si>
  <si>
    <t>Box Elder</t>
  </si>
  <si>
    <t>Tift</t>
  </si>
  <si>
    <t>Cross Lake</t>
  </si>
  <si>
    <t>Was T17 R5 (changed in 2004)</t>
  </si>
  <si>
    <t>Westport Island</t>
  </si>
  <si>
    <t>Verona Island</t>
  </si>
  <si>
    <t>Patrick</t>
  </si>
  <si>
    <t>Yauco</t>
  </si>
  <si>
    <t>Passaic</t>
  </si>
  <si>
    <t>Roanoke</t>
  </si>
  <si>
    <t>Haywood</t>
  </si>
  <si>
    <t>Phippsburg</t>
  </si>
  <si>
    <t>Torrance</t>
  </si>
  <si>
    <t>Marinette</t>
  </si>
  <si>
    <t>Pendleton</t>
  </si>
  <si>
    <t>Trumbull</t>
  </si>
  <si>
    <t>Grafton</t>
  </si>
  <si>
    <t>Carrabassett Valley</t>
  </si>
  <si>
    <t>Barnwell</t>
  </si>
  <si>
    <t>Norman</t>
  </si>
  <si>
    <t>Beaufort</t>
  </si>
  <si>
    <t>Fairfield</t>
  </si>
  <si>
    <t>Caswell</t>
  </si>
  <si>
    <t>Grundy</t>
  </si>
  <si>
    <t>Saline</t>
  </si>
  <si>
    <t>Seward</t>
  </si>
  <si>
    <t>Lexington</t>
  </si>
  <si>
    <t>South Kingstown</t>
  </si>
  <si>
    <t>Chatham</t>
  </si>
  <si>
    <t>V. Presidential Home State</t>
  </si>
  <si>
    <t>Highlands</t>
  </si>
  <si>
    <t>Cowlitz</t>
  </si>
  <si>
    <t>Wade Hampton</t>
  </si>
  <si>
    <t>District 2</t>
  </si>
  <si>
    <t>LaPorte</t>
  </si>
  <si>
    <t>Candidate Number</t>
  </si>
  <si>
    <t>Swift</t>
  </si>
  <si>
    <t>Meeker</t>
  </si>
  <si>
    <t>Charles Mix</t>
  </si>
  <si>
    <t>Aleutians West</t>
  </si>
  <si>
    <t>Census Area</t>
  </si>
  <si>
    <t>Piute</t>
  </si>
  <si>
    <t>Kerr</t>
  </si>
  <si>
    <t>Roseau</t>
  </si>
  <si>
    <t>Musselshell</t>
  </si>
  <si>
    <t>Tallahatchie</t>
  </si>
  <si>
    <t>Cataño</t>
  </si>
  <si>
    <t>Dundy</t>
  </si>
  <si>
    <t>Wallingford</t>
  </si>
  <si>
    <t>Hawkins</t>
  </si>
  <si>
    <t>Okaloosa</t>
  </si>
  <si>
    <t>Issaquena</t>
  </si>
  <si>
    <t>Paulding</t>
  </si>
  <si>
    <t>Cherokee</t>
  </si>
  <si>
    <t>Peach</t>
  </si>
  <si>
    <t>Hinsdale</t>
  </si>
  <si>
    <t>Barkhamsted</t>
  </si>
  <si>
    <t>Willington</t>
  </si>
  <si>
    <t>Levy</t>
  </si>
  <si>
    <t>Sebastian</t>
  </si>
  <si>
    <t>Bridgewater</t>
  </si>
  <si>
    <t>Lehigh</t>
  </si>
  <si>
    <t>Ben Hill</t>
  </si>
  <si>
    <t>Morrison</t>
  </si>
  <si>
    <t>Yates</t>
  </si>
  <si>
    <t>Major</t>
  </si>
  <si>
    <t>Sawyer</t>
  </si>
  <si>
    <t>Shawano</t>
  </si>
  <si>
    <t>Libertarian</t>
  </si>
  <si>
    <t>Greenbrier</t>
  </si>
  <si>
    <t>Ziebach</t>
  </si>
  <si>
    <t>Milan</t>
  </si>
  <si>
    <t>Middlefield</t>
  </si>
  <si>
    <t>White Pine</t>
  </si>
  <si>
    <t>Barranquitas</t>
  </si>
  <si>
    <t>Tolland</t>
  </si>
  <si>
    <t>Anson</t>
  </si>
  <si>
    <t>Yuba</t>
  </si>
  <si>
    <t>St. Albans</t>
  </si>
  <si>
    <t>Auburn</t>
  </si>
  <si>
    <t>Avon</t>
  </si>
  <si>
    <t>St. Lucie</t>
  </si>
  <si>
    <t>Gulf</t>
  </si>
  <si>
    <t>Carthage</t>
  </si>
  <si>
    <t>Jo Daviess</t>
  </si>
  <si>
    <t>Ozaukee</t>
  </si>
  <si>
    <t>Seekonk</t>
  </si>
  <si>
    <t>Blount</t>
  </si>
  <si>
    <t>Suffield</t>
  </si>
  <si>
    <t>Iowa Secretary of State</t>
  </si>
  <si>
    <t>Rio Blanco</t>
  </si>
  <si>
    <t>Florence</t>
  </si>
  <si>
    <t>West Bath</t>
  </si>
  <si>
    <t>Pacific</t>
  </si>
  <si>
    <t>Cascade</t>
  </si>
  <si>
    <t>Grady</t>
  </si>
  <si>
    <t>Las Marías</t>
  </si>
  <si>
    <t>Las Piedras</t>
  </si>
  <si>
    <t>Hatillo</t>
  </si>
  <si>
    <t>Snyder</t>
  </si>
  <si>
    <t>Barrington</t>
  </si>
  <si>
    <t>Liberty</t>
  </si>
  <si>
    <t>Lake and Peninsula</t>
  </si>
  <si>
    <t>TX</t>
  </si>
  <si>
    <t>Kane</t>
  </si>
  <si>
    <t>Coahoma</t>
  </si>
  <si>
    <t>Ohio</t>
  </si>
  <si>
    <t>Statewide Update</t>
  </si>
  <si>
    <t>Louisiana Secretary of State Election Results by Parish-Official Results for Election Date: 11/04/08 Presidential Electors</t>
  </si>
  <si>
    <t>√</t>
  </si>
  <si>
    <t>Needham</t>
  </si>
  <si>
    <t>Benedicta</t>
  </si>
  <si>
    <t>Barrow</t>
  </si>
  <si>
    <t>Taney</t>
  </si>
  <si>
    <t>Gratiot</t>
  </si>
  <si>
    <t>Sequoyah</t>
  </si>
  <si>
    <t>Ralph Nader</t>
  </si>
  <si>
    <t>Matt Gonzalez</t>
  </si>
  <si>
    <t>Bob Barr</t>
  </si>
  <si>
    <t>Wayne Allyn Root</t>
  </si>
  <si>
    <t>Obama</t>
  </si>
  <si>
    <t>McCain</t>
  </si>
  <si>
    <t>Barr</t>
  </si>
  <si>
    <t>McKinney</t>
  </si>
  <si>
    <t>Róger Calero</t>
  </si>
  <si>
    <t>Alyson Kennedy</t>
  </si>
  <si>
    <t>Brian Moore</t>
  </si>
  <si>
    <t>Socialism and Liberation</t>
  </si>
  <si>
    <t>Gloria LaRiva</t>
  </si>
  <si>
    <t>Eugene Puryear</t>
  </si>
  <si>
    <t>LaRiva</t>
  </si>
  <si>
    <t>Dixmont</t>
  </si>
  <si>
    <t>Neosho</t>
  </si>
  <si>
    <t>Aransas</t>
  </si>
  <si>
    <t>Cabo Rojo</t>
  </si>
  <si>
    <t>Koochiching</t>
  </si>
  <si>
    <t>Marshall</t>
  </si>
  <si>
    <t>Worth</t>
  </si>
  <si>
    <t>Hawaii</t>
  </si>
  <si>
    <t>St. Louis</t>
  </si>
  <si>
    <t>Wasco</t>
  </si>
  <si>
    <t>Pinal</t>
  </si>
  <si>
    <t>Madrid</t>
  </si>
  <si>
    <t>Harwinton</t>
  </si>
  <si>
    <t>Sabine</t>
  </si>
  <si>
    <t>Williamsburg</t>
  </si>
  <si>
    <t>Lyon</t>
  </si>
  <si>
    <t>Ottawa</t>
  </si>
  <si>
    <t>Francestown</t>
  </si>
  <si>
    <t>Vershire</t>
  </si>
  <si>
    <t>Gilford</t>
  </si>
  <si>
    <t>Putnam</t>
  </si>
  <si>
    <t>Oxbow</t>
  </si>
  <si>
    <t>Pleasant Ridge</t>
  </si>
  <si>
    <t>Reed</t>
  </si>
  <si>
    <t>St. John</t>
  </si>
  <si>
    <t>Grays Harbor</t>
  </si>
  <si>
    <t>Nashville</t>
  </si>
  <si>
    <t>Overton</t>
  </si>
  <si>
    <t>Angelina</t>
  </si>
  <si>
    <t>Collin</t>
  </si>
  <si>
    <t>Oregon Secretary of State Elections Division</t>
  </si>
  <si>
    <t>Robertson</t>
  </si>
  <si>
    <t>Chelan</t>
  </si>
  <si>
    <t>Clallam</t>
  </si>
  <si>
    <t>Cass</t>
  </si>
  <si>
    <t>Lorain</t>
  </si>
  <si>
    <t>Salt Lake</t>
  </si>
  <si>
    <t>Sanpete</t>
  </si>
  <si>
    <t>Parish</t>
  </si>
  <si>
    <t>De Soto</t>
  </si>
  <si>
    <t>Canóvanas</t>
  </si>
  <si>
    <t>Carolina</t>
  </si>
  <si>
    <t>Lafayette</t>
  </si>
  <si>
    <t>Leon</t>
  </si>
  <si>
    <t>Cedar</t>
  </si>
  <si>
    <t>Wyoming</t>
  </si>
  <si>
    <t>Bucksport</t>
  </si>
  <si>
    <t>State</t>
  </si>
  <si>
    <t>Loudon</t>
  </si>
  <si>
    <t>Noxubee</t>
  </si>
  <si>
    <t>McLennan</t>
  </si>
  <si>
    <t>Hardeman</t>
  </si>
  <si>
    <t>Collingsworth</t>
  </si>
  <si>
    <t>Rice</t>
  </si>
  <si>
    <t>Mahnomen</t>
  </si>
  <si>
    <t>Manatee</t>
  </si>
  <si>
    <t>Minnehaha</t>
  </si>
  <si>
    <t>Waynesboro</t>
  </si>
  <si>
    <t>Asotin</t>
  </si>
  <si>
    <t>Big Stone</t>
  </si>
  <si>
    <t>Strong</t>
  </si>
  <si>
    <t>Lunenburg</t>
  </si>
  <si>
    <t>Van Zandt</t>
  </si>
  <si>
    <t>Willacy</t>
  </si>
  <si>
    <t>St. Bernard</t>
  </si>
  <si>
    <t>Fayette</t>
  </si>
  <si>
    <t>Knott</t>
  </si>
  <si>
    <t>Dubuque</t>
  </si>
  <si>
    <t>State of Alaska Division of Elections</t>
  </si>
  <si>
    <t>Woodville</t>
  </si>
  <si>
    <t>Woolwich</t>
  </si>
  <si>
    <t>Fillmore</t>
  </si>
  <si>
    <t>Garrard</t>
  </si>
  <si>
    <t>Toa Alta</t>
  </si>
  <si>
    <t>Ceiba</t>
  </si>
  <si>
    <t>Lajas</t>
  </si>
  <si>
    <t>Trimble</t>
  </si>
  <si>
    <t>Wolfe</t>
  </si>
  <si>
    <t>Cranston</t>
  </si>
  <si>
    <t>Sioux</t>
  </si>
  <si>
    <t>OH</t>
  </si>
  <si>
    <t>Prince George</t>
  </si>
  <si>
    <t>Clifton</t>
  </si>
  <si>
    <t>Pittston</t>
  </si>
  <si>
    <t>Poland</t>
  </si>
  <si>
    <t>Terry</t>
  </si>
  <si>
    <t>Webster</t>
  </si>
  <si>
    <t>Bridgton</t>
  </si>
  <si>
    <t>Comal</t>
  </si>
  <si>
    <t>Dedham</t>
  </si>
  <si>
    <t>Ingham</t>
  </si>
  <si>
    <t>Wichita</t>
  </si>
  <si>
    <t>Wilson</t>
  </si>
  <si>
    <t>Freeborn</t>
  </si>
  <si>
    <t>KY</t>
  </si>
  <si>
    <t>Eureka</t>
  </si>
  <si>
    <t>Geary</t>
  </si>
  <si>
    <t>Gove</t>
  </si>
  <si>
    <t>John Joseph Polachek</t>
  </si>
  <si>
    <t>Idaho Election Results General Election (To County Level) Statewide</t>
  </si>
  <si>
    <t>2008 General Election 11/4/2008 President/Vice-President</t>
  </si>
  <si>
    <t>Toa Baja</t>
  </si>
  <si>
    <t>Sandusky</t>
  </si>
  <si>
    <t>2008 General Election Official Results Presidential Electors for: President and Vice President</t>
  </si>
  <si>
    <t>Tillamook</t>
  </si>
  <si>
    <t>Assumption</t>
  </si>
  <si>
    <t>2008 South Dakota Official General Election Results Statewide Races by County November 4, 2008</t>
  </si>
  <si>
    <t>General Election - November 04, 2008 Official Election Results - All Counties President &amp; Vice-President of the United States</t>
  </si>
  <si>
    <t>Thaddaus Hill/Gordon F. Bailey</t>
  </si>
  <si>
    <t>Qualified Write-ins</t>
  </si>
  <si>
    <t>Virginia State Board of Elections</t>
  </si>
  <si>
    <t>Estill</t>
  </si>
  <si>
    <t>Vermont</t>
  </si>
  <si>
    <t>Indian Purchase T3 T4</t>
  </si>
  <si>
    <t>Madawaska Lake</t>
  </si>
  <si>
    <t>Will</t>
  </si>
  <si>
    <t>Isle of Wight</t>
  </si>
  <si>
    <t>James City</t>
  </si>
  <si>
    <t>Jay</t>
  </si>
  <si>
    <t>Winkler</t>
  </si>
  <si>
    <t>Yoakum</t>
  </si>
  <si>
    <t>Idaho</t>
  </si>
  <si>
    <t>Gordon</t>
  </si>
  <si>
    <t>Waller</t>
  </si>
  <si>
    <t>Modoc</t>
  </si>
  <si>
    <t>Santa Cruz</t>
  </si>
  <si>
    <t>Menifee</t>
  </si>
  <si>
    <t>Nemaha</t>
  </si>
  <si>
    <t>Brookton</t>
  </si>
  <si>
    <t>O</t>
  </si>
  <si>
    <t>Mansfield</t>
  </si>
  <si>
    <t>Yellow Medicine</t>
  </si>
  <si>
    <t>Huron</t>
  </si>
  <si>
    <t>Nobles</t>
  </si>
  <si>
    <t>Amador</t>
  </si>
  <si>
    <t>Le Sueur</t>
  </si>
  <si>
    <t>Sharp</t>
  </si>
  <si>
    <t>Flathead</t>
  </si>
  <si>
    <t>Solano</t>
  </si>
  <si>
    <t>Manitowoc</t>
  </si>
  <si>
    <t>Marathon</t>
  </si>
  <si>
    <t>Routt</t>
  </si>
  <si>
    <t>Marion</t>
  </si>
  <si>
    <t>Honolulu</t>
  </si>
  <si>
    <t>Clear Creek</t>
  </si>
  <si>
    <t>Pickett</t>
  </si>
  <si>
    <t>Caledonia</t>
  </si>
  <si>
    <t>Searsburg</t>
  </si>
  <si>
    <t>Woburn</t>
  </si>
  <si>
    <t>Napa</t>
  </si>
  <si>
    <t>Nevada</t>
  </si>
  <si>
    <t>Orange</t>
  </si>
  <si>
    <t>Placer</t>
  </si>
  <si>
    <t>Deuel</t>
  </si>
  <si>
    <t>Dixon</t>
  </si>
  <si>
    <t>No. 14 (Cooper)</t>
  </si>
  <si>
    <t>Suwannee</t>
  </si>
  <si>
    <t>Taylor</t>
  </si>
  <si>
    <t>Shrewsbury</t>
  </si>
  <si>
    <t>Middlesex</t>
  </si>
  <si>
    <t>EV</t>
  </si>
  <si>
    <t>Corrected write-in votes for Qualified candidates in Travis County based on Official Cumulative Report from the County Agency</t>
  </si>
  <si>
    <t>Barceloneta</t>
  </si>
  <si>
    <t>Tom Knapp</t>
  </si>
  <si>
    <t>Boston Tea Party</t>
  </si>
  <si>
    <t>None of these Candidates</t>
  </si>
  <si>
    <t>Alan Keyes</t>
  </si>
  <si>
    <t>Keyes</t>
  </si>
  <si>
    <t>ID</t>
  </si>
  <si>
    <t>Bossier</t>
  </si>
  <si>
    <t>Cheyenne</t>
  </si>
  <si>
    <t>Rowan</t>
  </si>
  <si>
    <t>Simpson</t>
  </si>
  <si>
    <t>Daggett</t>
  </si>
  <si>
    <t>Blackford</t>
  </si>
  <si>
    <t>Nettles</t>
  </si>
  <si>
    <t>Krones</t>
  </si>
  <si>
    <t>Socialist Workers</t>
  </si>
  <si>
    <t>Tippecanoe</t>
  </si>
  <si>
    <t>Tipton</t>
  </si>
  <si>
    <t>Washburn</t>
  </si>
  <si>
    <t>Perham</t>
  </si>
  <si>
    <t>Readsboro</t>
  </si>
  <si>
    <t>Fluvanna</t>
  </si>
  <si>
    <t>Ionia</t>
  </si>
  <si>
    <t>Ontario</t>
  </si>
  <si>
    <t>Santa Barbara</t>
  </si>
  <si>
    <t>Alpena</t>
  </si>
  <si>
    <t>Montague</t>
  </si>
  <si>
    <t>Old Lyme</t>
  </si>
  <si>
    <t>Eagle Lake</t>
  </si>
  <si>
    <t>Blanks/Undervotes</t>
  </si>
  <si>
    <t>Void/Overvotes</t>
  </si>
  <si>
    <t>Presidential Candidate</t>
  </si>
  <si>
    <t>Municipality</t>
  </si>
  <si>
    <t>Waterville</t>
  </si>
  <si>
    <t>Warren</t>
  </si>
  <si>
    <t>Wayne</t>
  </si>
  <si>
    <t>Monhegan</t>
  </si>
  <si>
    <t>Moro</t>
  </si>
  <si>
    <t>Skagway-Hoonah-Angoon</t>
  </si>
  <si>
    <t>Marquette</t>
  </si>
  <si>
    <t>Mashpee</t>
  </si>
  <si>
    <t>Yuma</t>
  </si>
  <si>
    <t>Bernalillo</t>
  </si>
  <si>
    <t>Fairbanks North Star</t>
  </si>
  <si>
    <t>Sitka</t>
  </si>
  <si>
    <t>Beckham</t>
  </si>
  <si>
    <t>Arroyo</t>
  </si>
  <si>
    <t>Huntingdon</t>
  </si>
  <si>
    <t>Douglas</t>
  </si>
  <si>
    <t>Eagle</t>
  </si>
  <si>
    <t>Populist</t>
  </si>
  <si>
    <t>2008 Presidential General Election Official Results President and Vice President of the United States</t>
  </si>
  <si>
    <t>State Of Delaware Elections System Official Election Results General Elections - 11/04/08 Statewide Offices By County</t>
  </si>
  <si>
    <t>Oklahoma Election Management System Election Night Results by County for 11/04/2008 For President and Vice President</t>
  </si>
  <si>
    <t>Statewide Candidates Official Summary Wyoming General Election - November 4, 2008 United States President and Vice President</t>
  </si>
  <si>
    <t>Donald Allen</t>
  </si>
  <si>
    <t>James Germalic</t>
  </si>
  <si>
    <t>Platt Robertson</t>
  </si>
  <si>
    <t>Total Write-ins</t>
  </si>
  <si>
    <t>D.C.</t>
  </si>
  <si>
    <t>Update to Results</t>
  </si>
  <si>
    <t>Candler</t>
  </si>
  <si>
    <t>Carroll</t>
  </si>
  <si>
    <t>Williamson</t>
  </si>
  <si>
    <t>Wilkes</t>
  </si>
  <si>
    <t>McLeod</t>
  </si>
  <si>
    <t>Kenton</t>
  </si>
  <si>
    <t>Naguabo</t>
  </si>
  <si>
    <t>Kemper</t>
  </si>
  <si>
    <t>Montpelier</t>
  </si>
  <si>
    <t>Walsh</t>
  </si>
  <si>
    <t>Salisbury</t>
  </si>
  <si>
    <t>Rutherford</t>
  </si>
  <si>
    <t>Kenai Peninsula</t>
  </si>
  <si>
    <t>Emmet</t>
  </si>
  <si>
    <t>Genesee</t>
  </si>
  <si>
    <t>Etowah</t>
  </si>
  <si>
    <t>Crow Wing</t>
  </si>
  <si>
    <t>San Mateo</t>
  </si>
  <si>
    <t>Sevier</t>
  </si>
  <si>
    <t>Carbon</t>
  </si>
  <si>
    <t>Millard</t>
  </si>
  <si>
    <t>Steuben</t>
  </si>
  <si>
    <t>Sullivan</t>
  </si>
  <si>
    <t>Staunton</t>
  </si>
  <si>
    <t>Ware</t>
  </si>
  <si>
    <t>Boone</t>
  </si>
  <si>
    <t>Windsor Locks</t>
  </si>
  <si>
    <t>Election District</t>
  </si>
  <si>
    <t>King</t>
  </si>
  <si>
    <t>% Difference</t>
  </si>
  <si>
    <t>Ness</t>
  </si>
  <si>
    <t>Rawlins</t>
  </si>
  <si>
    <t>Reno</t>
  </si>
  <si>
    <t>Abraham Bassford</t>
  </si>
  <si>
    <t>Robert Moses</t>
  </si>
  <si>
    <t>Stewart A. Alexander</t>
  </si>
  <si>
    <t>Fremont</t>
  </si>
  <si>
    <t>Prairie</t>
  </si>
  <si>
    <t>Kenedy</t>
  </si>
  <si>
    <t>Utah</t>
  </si>
  <si>
    <t>Hancock</t>
  </si>
  <si>
    <t>Thomas L. Knapp</t>
  </si>
  <si>
    <t>Marvin Sprouse, Jr.</t>
  </si>
  <si>
    <t>Pickaway</t>
  </si>
  <si>
    <t>Hillsdale</t>
  </si>
  <si>
    <t>Albany</t>
  </si>
  <si>
    <t>Presque Isle</t>
  </si>
  <si>
    <t>Traill</t>
  </si>
  <si>
    <t>Codyville</t>
  </si>
  <si>
    <t>Coplin</t>
  </si>
  <si>
    <t>Stephens</t>
  </si>
  <si>
    <t>Michael Peroutka</t>
  </si>
  <si>
    <t>By Petition</t>
  </si>
  <si>
    <t>Independent American</t>
  </si>
  <si>
    <t>George D. J. Phillies</t>
  </si>
  <si>
    <t>Wiley S. Drake, Sr.</t>
  </si>
  <si>
    <t>DC Statehood Green</t>
  </si>
  <si>
    <t>Updated Write-ins from County Reports</t>
  </si>
  <si>
    <t>Sinclair</t>
  </si>
  <si>
    <t>Cary</t>
  </si>
  <si>
    <t>Pawtucket</t>
  </si>
  <si>
    <t>Goffstown</t>
  </si>
  <si>
    <t>McCreary</t>
  </si>
  <si>
    <t>Herkimer</t>
  </si>
  <si>
    <t>Screven</t>
  </si>
  <si>
    <t>Red Willow</t>
  </si>
  <si>
    <t>Enosburgh?</t>
  </si>
  <si>
    <t>King and Queen</t>
  </si>
  <si>
    <t>Plumas</t>
  </si>
  <si>
    <t>Gilsum</t>
  </si>
  <si>
    <t>Ramsey</t>
  </si>
  <si>
    <t>Chris Bennett</t>
  </si>
  <si>
    <t>Phillies</t>
  </si>
  <si>
    <t>Added Write-ins to Spokane County from County Source</t>
  </si>
  <si>
    <t>Added Write-ins from several counties from County Reports</t>
  </si>
  <si>
    <t>Added Official Write-in totals (not available by town/county)</t>
  </si>
  <si>
    <t>Statement of Vote November 4, 2008, General Election</t>
  </si>
  <si>
    <t>2008 General Election Official Results President and Vice President</t>
  </si>
  <si>
    <t>Updated Tyler County from Official Certificate</t>
  </si>
  <si>
    <t>pp93-96</t>
  </si>
  <si>
    <t>State/County/Town</t>
  </si>
  <si>
    <t>Valencia</t>
  </si>
  <si>
    <t>Shawnee</t>
  </si>
  <si>
    <t>Castle Hill</t>
  </si>
  <si>
    <t>New</t>
  </si>
  <si>
    <t>Polachek</t>
  </si>
  <si>
    <t>Optical Scan - ES&amp;S</t>
  </si>
  <si>
    <t>1 vote added for Obama in Durham (Middlesex County) per Town official results.</t>
  </si>
  <si>
    <t>State/County</t>
  </si>
  <si>
    <t>Corrected figures in Glades County (Absentee ballots were omitted from Statewide report)</t>
  </si>
  <si>
    <t>204 Votes added for Nader in Winnebago County per Rockford City Elections (Statewide Canvass included "write-ins" in Rockford County for Nader (182) instead of Nader Votes (386).</t>
  </si>
  <si>
    <t>1 vote added for Obama in City of Boston (Suffolk County) per Boston City Elections</t>
  </si>
  <si>
    <t>83 votes added for "write-ins" in Town of Barnstable (Barnstable County) per town Elections</t>
  </si>
  <si>
    <t>Corrected Broadwater County based on County Election Office Result</t>
  </si>
  <si>
    <t>12 votes added for Baldwin, 1 for Moore, 2 for Keyes as write-ins from official county reports not tabulated in the official statewide report</t>
  </si>
  <si>
    <t>341 votes for Ron Paul added as a partial compilation from county reports</t>
  </si>
  <si>
    <t>6 votes added for Nader in Cherokee County (columns shifted for this County in state write-in table)</t>
  </si>
  <si>
    <t>Corrected figures in Grant County based on County Election Office Result</t>
  </si>
  <si>
    <t>Write-in votes a partial compilation of results.</t>
  </si>
  <si>
    <t>Multi</t>
  </si>
  <si>
    <t>Ballot</t>
  </si>
  <si>
    <t>"James Harris" Stand-in candidate votes are counted for Róger Calero</t>
  </si>
  <si>
    <t>AZ, CA, DE, FL, GA, ID, IL, IN, KS, MI, MO, MT, NJ, OH, PA, TN, TX, UT, WA, WV include partial write-in votes collected from county agencies not reported in statewide abstracts.</t>
  </si>
  <si>
    <t>Ryegate</t>
  </si>
  <si>
    <t>Sussex</t>
  </si>
  <si>
    <t>Stamford</t>
  </si>
  <si>
    <t>Chickasaw</t>
  </si>
  <si>
    <t>Mono</t>
  </si>
  <si>
    <t>Nelson</t>
  </si>
  <si>
    <t>Monterey</t>
  </si>
  <si>
    <t>Lackawanna</t>
  </si>
  <si>
    <t>Corrected Baldwin vote in Newark and Poultney towns</t>
  </si>
  <si>
    <t>Corrected Nader Vote in Lamar County</t>
  </si>
  <si>
    <t>2008 General Election November 4, 2008 President and Vice President</t>
  </si>
  <si>
    <t>State of West Virginia Certificate U.S. President</t>
  </si>
  <si>
    <t>Statewide Results by Locality 11/4/2008 - Election Results for 2008 November General President and Vice President</t>
  </si>
  <si>
    <t>2008 Statewide General Canvass - November 4th, 2008 President &amp; Vice President</t>
  </si>
  <si>
    <t>Presidential General Election November 4, 2008 Summary Report District of Columbia Certified Election Results</t>
  </si>
  <si>
    <t>Updated to Official Results</t>
  </si>
  <si>
    <t>© David Leip 2013 All Rights Reserved.</t>
  </si>
  <si>
    <t>Corrected Town FIPS for Chebeague Island to 12300</t>
  </si>
  <si>
    <t>&lt;- expand at left</t>
  </si>
  <si>
    <t>Options</t>
  </si>
  <si>
    <t>Include official write-in totals from county reports not reported on statewide reports (may be incomplete)</t>
  </si>
  <si>
    <t>General</t>
  </si>
  <si>
    <t>Multiple</t>
  </si>
  <si>
    <t>Added write-in votes from a number of individual county published documents.</t>
  </si>
  <si>
    <t>Added option to Notes tab to blank out unqualified write-in votes not published by official agencies - by default, these write-in votes are turned off</t>
  </si>
  <si>
    <t>Note: Write-in scattering votes not counted in official reports have been turned off by default - you can re-enabe with option on Notes tab</t>
  </si>
  <si>
    <t>Removed a number of write-in votes for various candidates in some counties where incomplete tallies existed.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</si>
</sst>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[Red][=1]General;[Color15][=3]General;[Black]General"/>
    <numFmt numFmtId="168" formatCode="m/d/yyyy"/>
    <numFmt numFmtId="169" formatCode="0.00000%"/>
    <numFmt numFmtId="170" formatCode="0.000000%"/>
    <numFmt numFmtId="171" formatCode="00"/>
    <numFmt numFmtId="172" formatCode="000"/>
    <numFmt numFmtId="173" formatCode="00000"/>
    <numFmt numFmtId="174" formatCode="d\ mmm\ yyyy"/>
    <numFmt numFmtId="175" formatCode="000000"/>
  </numFmts>
  <fonts count="21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  <family val="5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3"/>
      <name val="Geneva"/>
    </font>
    <font>
      <sz val="10"/>
      <color indexed="58"/>
      <name val="Geneva"/>
    </font>
    <font>
      <sz val="10"/>
      <name val="Geneva"/>
    </font>
    <font>
      <sz val="8"/>
      <name val="Verdana"/>
    </font>
    <font>
      <u/>
      <sz val="10"/>
      <color theme="10"/>
      <name val="Geneva"/>
    </font>
    <font>
      <u/>
      <sz val="10"/>
      <color theme="11"/>
      <name val="Geneva"/>
    </font>
    <font>
      <sz val="10"/>
      <color indexed="14"/>
      <name val="Geneva"/>
    </font>
    <font>
      <sz val="10"/>
      <color rgb="FFFF6600"/>
      <name val="Geneva"/>
    </font>
    <font>
      <sz val="10"/>
      <color indexed="52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82">
    <xf numFmtId="0" fontId="0" fillId="0" borderId="0"/>
    <xf numFmtId="9" fontId="2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174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0" fontId="7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2" fillId="0" borderId="0" xfId="0" applyFont="1" applyFill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0" fontId="0" fillId="0" borderId="1" xfId="0" applyNumberFormat="1" applyFill="1" applyBorder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1" xfId="1" applyNumberFormat="1" applyFont="1" applyFill="1" applyBorder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1" fillId="0" borderId="0" xfId="0" applyFont="1"/>
    <xf numFmtId="3" fontId="11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0" fillId="0" borderId="0" xfId="0" applyAlignment="1">
      <alignment wrapText="1"/>
    </xf>
    <xf numFmtId="168" fontId="1" fillId="0" borderId="0" xfId="0" applyNumberFormat="1" applyFont="1"/>
    <xf numFmtId="168" fontId="0" fillId="0" borderId="0" xfId="0" applyNumberFormat="1"/>
    <xf numFmtId="0" fontId="6" fillId="0" borderId="0" xfId="0" applyFont="1" applyAlignment="1">
      <alignment horizontal="center"/>
    </xf>
    <xf numFmtId="0" fontId="2" fillId="2" borderId="0" xfId="0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13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3" fontId="11" fillId="0" borderId="0" xfId="0" applyNumberFormat="1" applyFont="1" applyFill="1"/>
    <xf numFmtId="10" fontId="11" fillId="0" borderId="0" xfId="0" applyNumberFormat="1" applyFont="1" applyFill="1"/>
    <xf numFmtId="0" fontId="11" fillId="0" borderId="0" xfId="0" applyFont="1" applyFill="1"/>
    <xf numFmtId="3" fontId="11" fillId="0" borderId="0" xfId="0" applyNumberFormat="1" applyFont="1" applyAlignment="1">
      <alignment horizontal="center"/>
    </xf>
    <xf numFmtId="10" fontId="11" fillId="0" borderId="0" xfId="0" applyNumberFormat="1" applyFont="1"/>
    <xf numFmtId="169" fontId="0" fillId="0" borderId="0" xfId="0" applyNumberFormat="1"/>
    <xf numFmtId="170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3" fontId="12" fillId="0" borderId="0" xfId="0" applyNumberFormat="1" applyFont="1"/>
    <xf numFmtId="14" fontId="2" fillId="0" borderId="0" xfId="0" applyNumberFormat="1" applyFont="1"/>
    <xf numFmtId="0" fontId="2" fillId="0" borderId="0" xfId="0" applyFont="1" applyAlignment="1">
      <alignment wrapText="1"/>
    </xf>
    <xf numFmtId="0" fontId="1" fillId="0" borderId="1" xfId="0" applyFont="1" applyBorder="1"/>
    <xf numFmtId="0" fontId="2" fillId="0" borderId="0" xfId="0" applyFont="1" applyBorder="1"/>
    <xf numFmtId="10" fontId="2" fillId="2" borderId="0" xfId="0" applyNumberFormat="1" applyFont="1" applyFill="1"/>
    <xf numFmtId="3" fontId="2" fillId="0" borderId="1" xfId="0" applyNumberFormat="1" applyFont="1" applyFill="1" applyBorder="1"/>
    <xf numFmtId="10" fontId="2" fillId="0" borderId="1" xfId="0" applyNumberFormat="1" applyFont="1" applyFill="1" applyBorder="1"/>
    <xf numFmtId="0" fontId="2" fillId="0" borderId="0" xfId="0" applyFont="1" applyFill="1" applyBorder="1"/>
    <xf numFmtId="2" fontId="0" fillId="0" borderId="0" xfId="0" applyNumberFormat="1"/>
    <xf numFmtId="0" fontId="14" fillId="0" borderId="0" xfId="0" applyFont="1"/>
    <xf numFmtId="3" fontId="14" fillId="0" borderId="0" xfId="0" applyNumberFormat="1" applyFont="1"/>
    <xf numFmtId="0" fontId="5" fillId="0" borderId="0" xfId="0" applyFont="1"/>
    <xf numFmtId="171" fontId="0" fillId="0" borderId="0" xfId="0" applyNumberFormat="1" applyAlignment="1">
      <alignment horizontal="right"/>
    </xf>
    <xf numFmtId="171" fontId="0" fillId="0" borderId="0" xfId="0" applyNumberFormat="1"/>
    <xf numFmtId="172" fontId="2" fillId="0" borderId="0" xfId="0" applyNumberFormat="1" applyFont="1" applyAlignment="1">
      <alignment horizontal="right"/>
    </xf>
    <xf numFmtId="172" fontId="0" fillId="0" borderId="0" xfId="0" applyNumberFormat="1"/>
    <xf numFmtId="173" fontId="0" fillId="0" borderId="0" xfId="0" applyNumberFormat="1" applyAlignment="1">
      <alignment horizontal="right"/>
    </xf>
    <xf numFmtId="174" fontId="2" fillId="0" borderId="0" xfId="0" applyNumberFormat="1" applyFont="1"/>
    <xf numFmtId="171" fontId="2" fillId="0" borderId="0" xfId="0" applyNumberFormat="1" applyFont="1"/>
    <xf numFmtId="173" fontId="0" fillId="0" borderId="0" xfId="0" applyNumberFormat="1"/>
    <xf numFmtId="171" fontId="0" fillId="0" borderId="0" xfId="0" applyNumberFormat="1" applyAlignment="1"/>
    <xf numFmtId="172" fontId="2" fillId="0" borderId="0" xfId="0" applyNumberFormat="1" applyFont="1" applyAlignment="1"/>
    <xf numFmtId="173" fontId="0" fillId="0" borderId="0" xfId="0" applyNumberFormat="1" applyAlignment="1">
      <alignment horizontal="left"/>
    </xf>
    <xf numFmtId="175" fontId="0" fillId="0" borderId="0" xfId="0" applyNumberFormat="1"/>
    <xf numFmtId="15" fontId="0" fillId="0" borderId="0" xfId="0" applyNumberFormat="1" applyAlignment="1"/>
    <xf numFmtId="168" fontId="2" fillId="0" borderId="0" xfId="0" applyNumberFormat="1" applyFont="1"/>
    <xf numFmtId="14" fontId="2" fillId="0" borderId="0" xfId="0" applyNumberFormat="1" applyFont="1" applyBorder="1"/>
    <xf numFmtId="0" fontId="1" fillId="0" borderId="0" xfId="0" applyFont="1" applyBorder="1"/>
    <xf numFmtId="0" fontId="1" fillId="0" borderId="0" xfId="0" applyFont="1" applyFill="1" applyBorder="1"/>
    <xf numFmtId="14" fontId="0" fillId="0" borderId="0" xfId="0" applyNumberFormat="1"/>
    <xf numFmtId="2" fontId="2" fillId="0" borderId="0" xfId="0" applyNumberFormat="1" applyFont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7" fontId="0" fillId="0" borderId="0" xfId="0" applyNumberFormat="1"/>
    <xf numFmtId="4" fontId="0" fillId="0" borderId="0" xfId="0" applyNumberFormat="1"/>
    <xf numFmtId="3" fontId="0" fillId="0" borderId="0" xfId="0" applyNumberFormat="1" applyAlignment="1">
      <alignment horizontal="center"/>
    </xf>
    <xf numFmtId="10" fontId="2" fillId="0" borderId="0" xfId="0" applyNumberFormat="1" applyFont="1" applyAlignment="1">
      <alignment horizontal="center"/>
    </xf>
    <xf numFmtId="0" fontId="0" fillId="0" borderId="0" xfId="0" applyFont="1" applyFill="1" applyBorder="1"/>
    <xf numFmtId="0" fontId="0" fillId="0" borderId="0" xfId="0" applyFont="1"/>
    <xf numFmtId="3" fontId="18" fillId="0" borderId="0" xfId="0" applyNumberFormat="1" applyFont="1"/>
    <xf numFmtId="3" fontId="0" fillId="0" borderId="0" xfId="0" applyNumberFormat="1" applyFont="1"/>
    <xf numFmtId="3" fontId="19" fillId="0" borderId="0" xfId="0" applyNumberFormat="1" applyFont="1"/>
    <xf numFmtId="3" fontId="20" fillId="0" borderId="0" xfId="0" applyNumberFormat="1" applyFont="1"/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10" fontId="2" fillId="0" borderId="0" xfId="0" applyNumberFormat="1" applyFont="1" applyAlignment="1">
      <alignment horizontal="center"/>
    </xf>
    <xf numFmtId="0" fontId="2" fillId="0" borderId="0" xfId="0" applyFont="1" applyAlignment="1"/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</cellXfs>
  <cellStyles count="8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Normal" xfId="0" builtinId="0"/>
    <cellStyle name="Percent" xfId="1" builtinId="5"/>
  </cellStyles>
  <dxfs count="50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1.266546E6</c:v>
                </c:pt>
                <c:pt idx="1">
                  <c:v>813479.0</c:v>
                </c:pt>
                <c:pt idx="3">
                  <c:v>19794.0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193841.0</c:v>
                </c:pt>
                <c:pt idx="1">
                  <c:v>123594.0</c:v>
                </c:pt>
                <c:pt idx="3">
                  <c:v>8762.0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1.230111E6</c:v>
                </c:pt>
                <c:pt idx="1">
                  <c:v>1.034707E6</c:v>
                </c:pt>
                <c:pt idx="3">
                  <c:v>28657.0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638017.0</c:v>
                </c:pt>
                <c:pt idx="1">
                  <c:v>422310.0</c:v>
                </c:pt>
                <c:pt idx="3">
                  <c:v>26290.0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8.274473E6</c:v>
                </c:pt>
                <c:pt idx="1">
                  <c:v>5.011781E6</c:v>
                </c:pt>
                <c:pt idx="3">
                  <c:v>275646.0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1.288633E6</c:v>
                </c:pt>
                <c:pt idx="1">
                  <c:v>1.073629E6</c:v>
                </c:pt>
                <c:pt idx="3">
                  <c:v>39200.0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997773.0</c:v>
                </c:pt>
                <c:pt idx="1">
                  <c:v>629428.0</c:v>
                </c:pt>
                <c:pt idx="3">
                  <c:v>19592.0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255459.0</c:v>
                </c:pt>
                <c:pt idx="1">
                  <c:v>152374.0</c:v>
                </c:pt>
                <c:pt idx="3">
                  <c:v>4579.0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245800.0</c:v>
                </c:pt>
                <c:pt idx="1">
                  <c:v>17367.0</c:v>
                </c:pt>
                <c:pt idx="3">
                  <c:v>2686.0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4.282367E6</c:v>
                </c:pt>
                <c:pt idx="1">
                  <c:v>4.046219E6</c:v>
                </c:pt>
                <c:pt idx="3">
                  <c:v>63054.0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2.048759E6</c:v>
                </c:pt>
                <c:pt idx="1">
                  <c:v>1.844123E6</c:v>
                </c:pt>
                <c:pt idx="3">
                  <c:v>31618.0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325871.0</c:v>
                </c:pt>
                <c:pt idx="1">
                  <c:v>120566.0</c:v>
                </c:pt>
                <c:pt idx="3">
                  <c:v>7131.0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403012.0</c:v>
                </c:pt>
                <c:pt idx="1">
                  <c:v>236440.0</c:v>
                </c:pt>
                <c:pt idx="3">
                  <c:v>15670.0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3.419348E6</c:v>
                </c:pt>
                <c:pt idx="1">
                  <c:v>2.031179E6</c:v>
                </c:pt>
                <c:pt idx="3">
                  <c:v>72048.0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1.374039E6</c:v>
                </c:pt>
                <c:pt idx="1">
                  <c:v>1.345648E6</c:v>
                </c:pt>
                <c:pt idx="3">
                  <c:v>31367.0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828940.0</c:v>
                </c:pt>
                <c:pt idx="1">
                  <c:v>682379.0</c:v>
                </c:pt>
                <c:pt idx="3">
                  <c:v>25804.0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699655.0</c:v>
                </c:pt>
                <c:pt idx="1">
                  <c:v>514765.0</c:v>
                </c:pt>
                <c:pt idx="3">
                  <c:v>21452.0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1.048462E6</c:v>
                </c:pt>
                <c:pt idx="1">
                  <c:v>751985.0</c:v>
                </c:pt>
                <c:pt idx="3">
                  <c:v>26096.0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1.148275E6</c:v>
                </c:pt>
                <c:pt idx="1">
                  <c:v>782989.0</c:v>
                </c:pt>
                <c:pt idx="3">
                  <c:v>29497.0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421923.0</c:v>
                </c:pt>
                <c:pt idx="1">
                  <c:v>295273.0</c:v>
                </c:pt>
                <c:pt idx="3">
                  <c:v>13967.0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1.629467E6</c:v>
                </c:pt>
                <c:pt idx="1">
                  <c:v>959862.0</c:v>
                </c:pt>
                <c:pt idx="3">
                  <c:v>42267.0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1.904098E6</c:v>
                </c:pt>
                <c:pt idx="1">
                  <c:v>1.108854E6</c:v>
                </c:pt>
                <c:pt idx="3">
                  <c:v>68117.0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2.872579E6</c:v>
                </c:pt>
                <c:pt idx="1">
                  <c:v>2.048639E6</c:v>
                </c:pt>
                <c:pt idx="3">
                  <c:v>80548.0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1.573354E6</c:v>
                </c:pt>
                <c:pt idx="1">
                  <c:v>1.275409E6</c:v>
                </c:pt>
                <c:pt idx="3">
                  <c:v>61606.0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724597.0</c:v>
                </c:pt>
                <c:pt idx="1">
                  <c:v>554662.0</c:v>
                </c:pt>
                <c:pt idx="3">
                  <c:v>10606.0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1.445814E6</c:v>
                </c:pt>
                <c:pt idx="1">
                  <c:v>1.441911E6</c:v>
                </c:pt>
                <c:pt idx="3">
                  <c:v>37480.0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243882.0</c:v>
                </c:pt>
                <c:pt idx="1">
                  <c:v>232159.0</c:v>
                </c:pt>
                <c:pt idx="3">
                  <c:v>15919.0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452979.0</c:v>
                </c:pt>
                <c:pt idx="1">
                  <c:v>333319.0</c:v>
                </c:pt>
                <c:pt idx="3">
                  <c:v>14983.0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533736.0</c:v>
                </c:pt>
                <c:pt idx="1">
                  <c:v>412827.0</c:v>
                </c:pt>
                <c:pt idx="3">
                  <c:v>21285.0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384826.0</c:v>
                </c:pt>
                <c:pt idx="1">
                  <c:v>316534.0</c:v>
                </c:pt>
                <c:pt idx="3">
                  <c:v>9610.0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Graphs!$F$53:$I$53</c:f>
              <c:numCache>
                <c:formatCode>#,##0</c:formatCode>
                <c:ptCount val="4"/>
                <c:pt idx="0">
                  <c:v>6.9499428E7</c:v>
                </c:pt>
                <c:pt idx="1">
                  <c:v>5.9950323E7</c:v>
                </c:pt>
                <c:pt idx="3">
                  <c:v>1.854768E6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Graphs!$F$54:$I$54</c:f>
              <c:numCache>
                <c:formatCode>General</c:formatCode>
                <c:ptCount val="4"/>
                <c:pt idx="0">
                  <c:v>173.0</c:v>
                </c:pt>
                <c:pt idx="1">
                  <c:v>365.0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2.215422E6</c:v>
                </c:pt>
                <c:pt idx="1">
                  <c:v>1.613207E6</c:v>
                </c:pt>
                <c:pt idx="3">
                  <c:v>39608.0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472422.0</c:v>
                </c:pt>
                <c:pt idx="1">
                  <c:v>346832.0</c:v>
                </c:pt>
                <c:pt idx="3">
                  <c:v>10904.0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4.804945E6</c:v>
                </c:pt>
                <c:pt idx="1">
                  <c:v>2.752771E6</c:v>
                </c:pt>
                <c:pt idx="3">
                  <c:v>83232.0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2.142651E6</c:v>
                </c:pt>
                <c:pt idx="1">
                  <c:v>2.128474E6</c:v>
                </c:pt>
                <c:pt idx="3">
                  <c:v>39664.0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168887.0</c:v>
                </c:pt>
                <c:pt idx="1">
                  <c:v>141403.0</c:v>
                </c:pt>
                <c:pt idx="3">
                  <c:v>6325.0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2.940044E6</c:v>
                </c:pt>
                <c:pt idx="1">
                  <c:v>2.67782E6</c:v>
                </c:pt>
                <c:pt idx="3">
                  <c:v>90486.0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960165.0</c:v>
                </c:pt>
                <c:pt idx="1">
                  <c:v>502496.0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Graphs!$F$39:$I$39</c:f>
              <c:numCache>
                <c:formatCode>#,##0</c:formatCode>
                <c:ptCount val="4"/>
                <c:pt idx="0">
                  <c:v>1.037291E6</c:v>
                </c:pt>
                <c:pt idx="1">
                  <c:v>738475.0</c:v>
                </c:pt>
                <c:pt idx="3">
                  <c:v>52098.0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Graphs!$F$40:$I$40</c:f>
              <c:numCache>
                <c:formatCode>#,##0</c:formatCode>
                <c:ptCount val="4"/>
                <c:pt idx="0">
                  <c:v>3.276363E6</c:v>
                </c:pt>
                <c:pt idx="1">
                  <c:v>2.655885E6</c:v>
                </c:pt>
                <c:pt idx="3">
                  <c:v>68937.0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Graphs!$F$41:$I$41</c:f>
              <c:numCache>
                <c:formatCode>#,##0</c:formatCode>
                <c:ptCount val="4"/>
                <c:pt idx="0">
                  <c:v>296571.0</c:v>
                </c:pt>
                <c:pt idx="1">
                  <c:v>165391.0</c:v>
                </c:pt>
                <c:pt idx="3">
                  <c:v>9804.0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Graphs!$F$42:$I$42</c:f>
              <c:numCache>
                <c:formatCode>#,##0</c:formatCode>
                <c:ptCount val="4"/>
                <c:pt idx="0">
                  <c:v>1.034896E6</c:v>
                </c:pt>
                <c:pt idx="1">
                  <c:v>862449.0</c:v>
                </c:pt>
                <c:pt idx="3">
                  <c:v>23624.0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Graphs!$F$43:$I$43</c:f>
              <c:numCache>
                <c:formatCode>#,##0</c:formatCode>
                <c:ptCount val="4"/>
                <c:pt idx="0">
                  <c:v>203054.0</c:v>
                </c:pt>
                <c:pt idx="1">
                  <c:v>170924.0</c:v>
                </c:pt>
                <c:pt idx="3">
                  <c:v>7997.0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Graphs!$F$44:$I$44</c:f>
              <c:numCache>
                <c:formatCode>#,##0</c:formatCode>
                <c:ptCount val="4"/>
                <c:pt idx="0">
                  <c:v>1.479178E6</c:v>
                </c:pt>
                <c:pt idx="1">
                  <c:v>1.087437E6</c:v>
                </c:pt>
                <c:pt idx="3">
                  <c:v>33134.0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Graphs!$F$45:$I$45</c:f>
              <c:numCache>
                <c:formatCode>#,##0</c:formatCode>
                <c:ptCount val="4"/>
                <c:pt idx="0">
                  <c:v>4.479328E6</c:v>
                </c:pt>
                <c:pt idx="1">
                  <c:v>3.528633E6</c:v>
                </c:pt>
                <c:pt idx="3">
                  <c:v>69834.0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Graphs!$F$46:$I$46</c:f>
              <c:numCache>
                <c:formatCode>#,##0</c:formatCode>
                <c:ptCount val="4"/>
                <c:pt idx="0">
                  <c:v>596030.0</c:v>
                </c:pt>
                <c:pt idx="1">
                  <c:v>327670.0</c:v>
                </c:pt>
                <c:pt idx="3">
                  <c:v>28670.0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Graphs!$F$47:$I$47</c:f>
              <c:numCache>
                <c:formatCode>#,##0</c:formatCode>
                <c:ptCount val="4"/>
                <c:pt idx="0">
                  <c:v>219262.0</c:v>
                </c:pt>
                <c:pt idx="1">
                  <c:v>98974.0</c:v>
                </c:pt>
                <c:pt idx="3">
                  <c:v>6810.0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Graphs!$F$48:$I$48</c:f>
              <c:numCache>
                <c:formatCode>#,##0</c:formatCode>
                <c:ptCount val="4"/>
                <c:pt idx="0">
                  <c:v>1.959532E6</c:v>
                </c:pt>
                <c:pt idx="1">
                  <c:v>1.725005E6</c:v>
                </c:pt>
                <c:pt idx="3">
                  <c:v>38723.0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Graphs!$F$49:$I$49</c:f>
              <c:numCache>
                <c:formatCode>#,##0</c:formatCode>
                <c:ptCount val="4"/>
                <c:pt idx="0">
                  <c:v>1.750848E6</c:v>
                </c:pt>
                <c:pt idx="1">
                  <c:v>1.229216E6</c:v>
                </c:pt>
                <c:pt idx="3">
                  <c:v>56814.0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Graphs!$F$50:$I$50</c:f>
              <c:numCache>
                <c:formatCode>#,##0</c:formatCode>
                <c:ptCount val="4"/>
                <c:pt idx="0">
                  <c:v>397466.0</c:v>
                </c:pt>
                <c:pt idx="1">
                  <c:v>303857.0</c:v>
                </c:pt>
                <c:pt idx="3">
                  <c:v>12128.0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Graphs!$F$51:$I$51</c:f>
              <c:numCache>
                <c:formatCode>#,##0</c:formatCode>
                <c:ptCount val="4"/>
                <c:pt idx="0">
                  <c:v>1.677211E6</c:v>
                </c:pt>
                <c:pt idx="1">
                  <c:v>1.262393E6</c:v>
                </c:pt>
                <c:pt idx="3">
                  <c:v>43813.0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Graphs!$F$52:$I$52</c:f>
              <c:numCache>
                <c:formatCode>#,##0</c:formatCode>
                <c:ptCount val="4"/>
                <c:pt idx="0">
                  <c:v>164958.0</c:v>
                </c:pt>
                <c:pt idx="1">
                  <c:v>82868.0</c:v>
                </c:pt>
                <c:pt idx="3">
                  <c:v>6832.0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4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0112389756076"/>
          <c:y val="0.0564104329753636"/>
          <c:w val="0.865168776654883"/>
          <c:h val="0.800002504014248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invertIfNegative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invertIfNegative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Graphs!$F$56:$G$56</c:f>
              <c:strCache>
                <c:ptCount val="2"/>
                <c:pt idx="0">
                  <c:v>McCain</c:v>
                </c:pt>
                <c:pt idx="1">
                  <c:v>Obama</c:v>
                </c:pt>
              </c:strCache>
            </c:strRef>
          </c:cat>
          <c:val>
            <c:numRef>
              <c:f>Graphs!$F$54:$G$54</c:f>
              <c:numCache>
                <c:formatCode>General</c:formatCode>
                <c:ptCount val="2"/>
                <c:pt idx="0">
                  <c:v>173.0</c:v>
                </c:pt>
                <c:pt idx="1">
                  <c:v>365.0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14393256"/>
        <c:axId val="1614396600"/>
        <c:axId val="0"/>
      </c:bar3DChart>
      <c:catAx>
        <c:axId val="1614393256"/>
        <c:scaling>
          <c:orientation val="maxMin"/>
        </c:scaling>
        <c:delete val="0"/>
        <c:axPos val="l"/>
        <c:numFmt formatCode="0.00%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4396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14396600"/>
        <c:scaling>
          <c:orientation val="minMax"/>
          <c:min val="0.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4393256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6906797039046"/>
          <c:y val="0.155039933381279"/>
          <c:w val="0.165467771213687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Graphs!$G$86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4382200"/>
        <c:axId val="1614362328"/>
      </c:barChart>
      <c:catAx>
        <c:axId val="1614382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4362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14362328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43822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7338856068437"/>
          <c:y val="0.449615806805708"/>
          <c:w val="0.122302265679682"/>
          <c:h val="0.069767970021575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Graphs!$E$99:$E$102</c:f>
              <c:strCache>
                <c:ptCount val="4"/>
                <c:pt idx="0">
                  <c:v>McCain</c:v>
                </c:pt>
                <c:pt idx="1">
                  <c:v>Obama</c:v>
                </c:pt>
                <c:pt idx="2">
                  <c:v>Nader</c:v>
                </c:pt>
                <c:pt idx="3">
                  <c:v>Other</c:v>
                </c:pt>
              </c:strCache>
            </c:strRef>
          </c:cat>
          <c:val>
            <c:numRef>
              <c:f>Graphs!$F$99:$F$102</c:f>
              <c:numCache>
                <c:formatCode>0</c:formatCode>
                <c:ptCount val="4"/>
                <c:pt idx="0">
                  <c:v>22.0</c:v>
                </c:pt>
                <c:pt idx="1">
                  <c:v>29.0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Graphs!$E$99:$E$102</c:f>
              <c:strCache>
                <c:ptCount val="4"/>
                <c:pt idx="0">
                  <c:v>McCain</c:v>
                </c:pt>
                <c:pt idx="1">
                  <c:v>Obama</c:v>
                </c:pt>
                <c:pt idx="2">
                  <c:v>Nader</c:v>
                </c:pt>
                <c:pt idx="3">
                  <c:v>Other</c:v>
                </c:pt>
              </c:strCache>
            </c:strRef>
          </c:cat>
          <c:val>
            <c:numRef>
              <c:f>Graphs!$F$111:$F$114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General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Graphs!$E$99:$E$102</c:f>
              <c:strCache>
                <c:ptCount val="4"/>
                <c:pt idx="0">
                  <c:v>McCain</c:v>
                </c:pt>
                <c:pt idx="1">
                  <c:v>Obama</c:v>
                </c:pt>
                <c:pt idx="2">
                  <c:v>Nader</c:v>
                </c:pt>
                <c:pt idx="3">
                  <c:v>Other</c:v>
                </c:pt>
              </c:strCache>
            </c:strRef>
          </c:cat>
          <c:val>
            <c:numRef>
              <c:f>Graphs!$F$123:$F$126</c:f>
              <c:numCache>
                <c:formatCode>0</c:formatCode>
                <c:ptCount val="4"/>
                <c:pt idx="0">
                  <c:v>2270.0</c:v>
                </c:pt>
                <c:pt idx="1">
                  <c:v>884.0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Graphs!$F$177:$I$177</c:f>
              <c:numCache>
                <c:formatCode>#,##0</c:formatCode>
                <c:ptCount val="4"/>
                <c:pt idx="0">
                  <c:v>74264.0</c:v>
                </c:pt>
                <c:pt idx="1">
                  <c:v>55694.0</c:v>
                </c:pt>
                <c:pt idx="3">
                  <c:v>2395.0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Graphs!$F$178:$I$178</c:f>
              <c:numCache>
                <c:formatCode>#,##0</c:formatCode>
                <c:ptCount val="4"/>
                <c:pt idx="0">
                  <c:v>49558.0</c:v>
                </c:pt>
                <c:pt idx="1">
                  <c:v>14876.0</c:v>
                </c:pt>
                <c:pt idx="3">
                  <c:v>1696.0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Graphs!$F$179:$I$179</c:f>
              <c:numCache>
                <c:formatCode>#,##0</c:formatCode>
                <c:ptCount val="4"/>
                <c:pt idx="0">
                  <c:v>146861.0</c:v>
                </c:pt>
                <c:pt idx="1">
                  <c:v>90531.0</c:v>
                </c:pt>
                <c:pt idx="3">
                  <c:v>5728.0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Graphs!$F$180:$I$180</c:f>
              <c:numCache>
                <c:formatCode>#,##0</c:formatCode>
                <c:ptCount val="4"/>
                <c:pt idx="0">
                  <c:v>7913.0</c:v>
                </c:pt>
                <c:pt idx="1">
                  <c:v>2442.0</c:v>
                </c:pt>
                <c:pt idx="3">
                  <c:v>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Graphs!$F$181:$I$181</c:f>
              <c:numCache>
                <c:formatCode>#,##0</c:formatCode>
                <c:ptCount val="4"/>
                <c:pt idx="0">
                  <c:v>208976.0</c:v>
                </c:pt>
                <c:pt idx="1">
                  <c:v>137129.0</c:v>
                </c:pt>
                <c:pt idx="3">
                  <c:v>7357.0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Graphs!$F$182:$I$182</c:f>
              <c:numCache>
                <c:formatCode>#,##0</c:formatCode>
                <c:ptCount val="4"/>
                <c:pt idx="0">
                  <c:v>27919.0</c:v>
                </c:pt>
                <c:pt idx="1">
                  <c:v>9545.0</c:v>
                </c:pt>
                <c:pt idx="3">
                  <c:v>1065.0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Graphs!$F$183:$I$183</c:f>
              <c:numCache>
                <c:formatCode>#,##0</c:formatCode>
                <c:ptCount val="4"/>
                <c:pt idx="0">
                  <c:v>121454.0</c:v>
                </c:pt>
                <c:pt idx="1">
                  <c:v>71350.0</c:v>
                </c:pt>
                <c:pt idx="3">
                  <c:v>4916.0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Graphs!$F$184:$I$184</c:f>
              <c:numCache>
                <c:formatCode>#,##0</c:formatCode>
                <c:ptCount val="4"/>
                <c:pt idx="0">
                  <c:v>56869.0</c:v>
                </c:pt>
                <c:pt idx="1">
                  <c:v>20618.0</c:v>
                </c:pt>
                <c:pt idx="3">
                  <c:v>2083.0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Graphs!$F$185:$I$185</c:f>
              <c:numCache>
                <c:formatCode>#,##0</c:formatCode>
                <c:ptCount val="4"/>
                <c:pt idx="0">
                  <c:v>464484.0</c:v>
                </c:pt>
                <c:pt idx="1">
                  <c:v>245766.0</c:v>
                </c:pt>
                <c:pt idx="3">
                  <c:v>15781.0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Graphs!$F$186:$I$186</c:f>
              <c:numCache>
                <c:formatCode>#,##0</c:formatCode>
                <c:ptCount val="4"/>
                <c:pt idx="0">
                  <c:v>4073.0</c:v>
                </c:pt>
                <c:pt idx="1">
                  <c:v>1863.0</c:v>
                </c:pt>
                <c:pt idx="3">
                  <c:v>116.0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Graphs!$F$187:$I$187</c:f>
              <c:numCache>
                <c:formatCode>#,##0</c:formatCode>
                <c:ptCount val="4"/>
                <c:pt idx="0">
                  <c:v>200675.0</c:v>
                </c:pt>
                <c:pt idx="1">
                  <c:v>136841.0</c:v>
                </c:pt>
                <c:pt idx="3">
                  <c:v>7400.0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Graphs!$F$188:$I$188</c:f>
              <c:numCache>
                <c:formatCode>#,##0</c:formatCode>
                <c:ptCount val="4"/>
                <c:pt idx="0">
                  <c:v>131817.0</c:v>
                </c:pt>
                <c:pt idx="1">
                  <c:v>112904.0</c:v>
                </c:pt>
                <c:pt idx="3">
                  <c:v>5096.0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Graphs!$F$189:$I$189</c:f>
              <c:numCache>
                <c:formatCode>#,##0</c:formatCode>
                <c:ptCount val="4"/>
                <c:pt idx="0">
                  <c:v>207128.0</c:v>
                </c:pt>
                <c:pt idx="1">
                  <c:v>57194.0</c:v>
                </c:pt>
                <c:pt idx="3">
                  <c:v>4900.0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Graphs!$F$190:$I$190</c:f>
              <c:numCache>
                <c:formatCode>#,##0</c:formatCode>
                <c:ptCount val="4"/>
                <c:pt idx="0">
                  <c:v>202107.0</c:v>
                </c:pt>
                <c:pt idx="1">
                  <c:v>152101.0</c:v>
                </c:pt>
                <c:pt idx="3">
                  <c:v>9386.0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Graphs!$F$203:$I$203</c:f>
              <c:numCache>
                <c:formatCode>#,##0</c:formatCode>
                <c:ptCount val="4"/>
                <c:pt idx="0">
                  <c:v>16796.0</c:v>
                </c:pt>
                <c:pt idx="1">
                  <c:v>16402.0</c:v>
                </c:pt>
                <c:pt idx="3">
                  <c:v>416.0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Graphs!$F$204:$I$204</c:f>
              <c:numCache>
                <c:formatCode>#,##0</c:formatCode>
                <c:ptCount val="4"/>
                <c:pt idx="0">
                  <c:v>15221.0</c:v>
                </c:pt>
                <c:pt idx="1">
                  <c:v>13387.0</c:v>
                </c:pt>
                <c:pt idx="3">
                  <c:v>448.0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Graphs!$F$205:$I$205</c:f>
              <c:numCache>
                <c:formatCode>#,##0</c:formatCode>
                <c:ptCount val="4"/>
                <c:pt idx="0">
                  <c:v>26971.0</c:v>
                </c:pt>
                <c:pt idx="1">
                  <c:v>15205.0</c:v>
                </c:pt>
                <c:pt idx="3">
                  <c:v>647.0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Graphs!$F$206:$I$206</c:f>
              <c:numCache>
                <c:formatCode>#,##0</c:formatCode>
                <c:ptCount val="4"/>
                <c:pt idx="0">
                  <c:v>9532.0</c:v>
                </c:pt>
                <c:pt idx="1">
                  <c:v>6558.0</c:v>
                </c:pt>
                <c:pt idx="3">
                  <c:v>258.0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Graphs!$F$207:$I$207</c:f>
              <c:numCache>
                <c:formatCode>#,##0</c:formatCode>
                <c:ptCount val="4"/>
                <c:pt idx="0">
                  <c:v>31446.0</c:v>
                </c:pt>
                <c:pt idx="1">
                  <c:v>17687.0</c:v>
                </c:pt>
                <c:pt idx="3">
                  <c:v>757.0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Graphs!$F$208:$I$208</c:f>
              <c:numCache>
                <c:formatCode>#,##0</c:formatCode>
                <c:ptCount val="4"/>
                <c:pt idx="0">
                  <c:v>104820.0</c:v>
                </c:pt>
                <c:pt idx="1">
                  <c:v>97178.0</c:v>
                </c:pt>
                <c:pt idx="3">
                  <c:v>2711.0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Graphs!$F$209:$I$209</c:f>
              <c:numCache>
                <c:formatCode>#,##0</c:formatCode>
                <c:ptCount val="4"/>
                <c:pt idx="0">
                  <c:v>45078.0</c:v>
                </c:pt>
                <c:pt idx="1">
                  <c:v>34010.0</c:v>
                </c:pt>
                <c:pt idx="3">
                  <c:v>1018.0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Graphs!$F$210:$I$210</c:f>
              <c:numCache>
                <c:formatCode>#,##0</c:formatCode>
                <c:ptCount val="4"/>
                <c:pt idx="0">
                  <c:v>83723.0</c:v>
                </c:pt>
                <c:pt idx="1">
                  <c:v>81917.0</c:v>
                </c:pt>
                <c:pt idx="3">
                  <c:v>2182.0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Graphs!$F$211:$I$211</c:f>
              <c:numCache>
                <c:formatCode>#,##0</c:formatCode>
                <c:ptCount val="4"/>
                <c:pt idx="0">
                  <c:v>37990.0</c:v>
                </c:pt>
                <c:pt idx="1">
                  <c:v>25021.0</c:v>
                </c:pt>
                <c:pt idx="3">
                  <c:v>837.0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Graphs!$F$212:$I$212</c:f>
              <c:numCache>
                <c:formatCode>#,##0</c:formatCode>
                <c:ptCount val="4"/>
                <c:pt idx="0">
                  <c:v>13249.0</c:v>
                </c:pt>
                <c:pt idx="1">
                  <c:v>9169.0</c:v>
                </c:pt>
                <c:pt idx="3">
                  <c:v>336.0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Graphs!$F$151:$I$151</c:f>
              <c:numCache>
                <c:formatCode>#,##0</c:formatCode>
                <c:ptCount val="4"/>
                <c:pt idx="0">
                  <c:v>31017.0</c:v>
                </c:pt>
                <c:pt idx="1">
                  <c:v>22671.0</c:v>
                </c:pt>
                <c:pt idx="3">
                  <c:v>1162.0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Graphs!$F$152:$I$152</c:f>
              <c:numCache>
                <c:formatCode>#,##0</c:formatCode>
                <c:ptCount val="4"/>
                <c:pt idx="0">
                  <c:v>19345.0</c:v>
                </c:pt>
                <c:pt idx="1">
                  <c:v>15898.0</c:v>
                </c:pt>
                <c:pt idx="3">
                  <c:v>751.0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Graphs!$F$153:$I$153</c:f>
              <c:numCache>
                <c:formatCode>#,##0</c:formatCode>
                <c:ptCount val="4"/>
                <c:pt idx="0">
                  <c:v>105218.0</c:v>
                </c:pt>
                <c:pt idx="1">
                  <c:v>56186.0</c:v>
                </c:pt>
                <c:pt idx="3">
                  <c:v>2747.0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Graphs!$F$154:$I$154</c:f>
              <c:numCache>
                <c:formatCode>#,##0</c:formatCode>
                <c:ptCount val="4"/>
                <c:pt idx="0">
                  <c:v>10113.0</c:v>
                </c:pt>
                <c:pt idx="1">
                  <c:v>6627.0</c:v>
                </c:pt>
                <c:pt idx="3">
                  <c:v>438.0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Graphs!$F$155:$I$155</c:f>
              <c:numCache>
                <c:formatCode>#,##0</c:formatCode>
                <c:ptCount val="4"/>
                <c:pt idx="0">
                  <c:v>18895.0</c:v>
                </c:pt>
                <c:pt idx="1">
                  <c:v>12686.0</c:v>
                </c:pt>
                <c:pt idx="3">
                  <c:v>584.0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Graphs!$F$156:$I$156</c:f>
              <c:numCache>
                <c:formatCode>#,##0</c:formatCode>
                <c:ptCount val="4"/>
                <c:pt idx="0">
                  <c:v>37238.0</c:v>
                </c:pt>
                <c:pt idx="1">
                  <c:v>27482.0</c:v>
                </c:pt>
                <c:pt idx="3">
                  <c:v>1266.0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Graphs!$F$157:$I$157</c:f>
              <c:numCache>
                <c:formatCode>#,##0</c:formatCode>
                <c:ptCount val="4"/>
                <c:pt idx="0">
                  <c:v>13728.0</c:v>
                </c:pt>
                <c:pt idx="1">
                  <c:v>8816.0</c:v>
                </c:pt>
                <c:pt idx="3">
                  <c:v>436.0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Graphs!$F$159:$I$159</c:f>
              <c:numCache>
                <c:formatCode>#,##0</c:formatCode>
                <c:ptCount val="4"/>
                <c:pt idx="0">
                  <c:v>17940.0</c:v>
                </c:pt>
                <c:pt idx="1">
                  <c:v>12863.0</c:v>
                </c:pt>
                <c:pt idx="3">
                  <c:v>847.0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Graphs!$F$160:$I$160</c:f>
              <c:numCache>
                <c:formatCode>#,##0</c:formatCode>
                <c:ptCount val="4"/>
                <c:pt idx="0">
                  <c:v>41614.0</c:v>
                </c:pt>
                <c:pt idx="1">
                  <c:v>37495.0</c:v>
                </c:pt>
                <c:pt idx="3">
                  <c:v>1358.0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Graphs!$F$161:$I$161</c:f>
              <c:numCache>
                <c:formatCode>#,##0</c:formatCode>
                <c:ptCount val="4"/>
                <c:pt idx="0">
                  <c:v>4785.0</c:v>
                </c:pt>
                <c:pt idx="1">
                  <c:v>4430.0</c:v>
                </c:pt>
                <c:pt idx="3">
                  <c:v>219.0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Graphs!$F$162:$I$162</c:f>
              <c:numCache>
                <c:formatCode>#,##0</c:formatCode>
                <c:ptCount val="4"/>
                <c:pt idx="0">
                  <c:v>12152.0</c:v>
                </c:pt>
                <c:pt idx="1">
                  <c:v>8721.0</c:v>
                </c:pt>
                <c:pt idx="3">
                  <c:v>428.0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Graphs!$F$163:$I$163</c:f>
              <c:numCache>
                <c:formatCode>#,##0</c:formatCode>
                <c:ptCount val="4"/>
                <c:pt idx="0">
                  <c:v>13335.0</c:v>
                </c:pt>
                <c:pt idx="1">
                  <c:v>11867.0</c:v>
                </c:pt>
                <c:pt idx="3">
                  <c:v>556.0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Graphs!$F$164:$I$164</c:f>
              <c:numCache>
                <c:formatCode>#,##0</c:formatCode>
                <c:ptCount val="4"/>
                <c:pt idx="0">
                  <c:v>11967.0</c:v>
                </c:pt>
                <c:pt idx="1">
                  <c:v>9423.0</c:v>
                </c:pt>
                <c:pt idx="3">
                  <c:v>460.0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Graphs!$F$165:$I$165</c:f>
              <c:numCache>
                <c:formatCode>#,##0</c:formatCode>
                <c:ptCount val="4"/>
                <c:pt idx="0">
                  <c:v>8246.0</c:v>
                </c:pt>
                <c:pt idx="1">
                  <c:v>8077.0</c:v>
                </c:pt>
                <c:pt idx="3">
                  <c:v>331.0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Graphs!$F$166:$I$166</c:f>
              <c:numCache>
                <c:formatCode>#,##0</c:formatCode>
                <c:ptCount val="4"/>
                <c:pt idx="0">
                  <c:v>64799.0</c:v>
                </c:pt>
                <c:pt idx="1">
                  <c:v>42389.0</c:v>
                </c:pt>
                <c:pt idx="3">
                  <c:v>1973.0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Graphs!$F$158:$I$158</c:f>
              <c:numCache>
                <c:formatCode>#,##0</c:formatCode>
                <c:ptCount val="4"/>
                <c:pt idx="0">
                  <c:v>11886.0</c:v>
                </c:pt>
                <c:pt idx="1">
                  <c:v>9287.0</c:v>
                </c:pt>
                <c:pt idx="3">
                  <c:v>411.0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Graphs!$F$229:$I$229</c:f>
              <c:numCache>
                <c:formatCode>#,##0</c:formatCode>
                <c:ptCount val="4"/>
                <c:pt idx="0">
                  <c:v>16162.0</c:v>
                </c:pt>
                <c:pt idx="1">
                  <c:v>9260.0</c:v>
                </c:pt>
                <c:pt idx="3">
                  <c:v>483.0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Graphs!$F$230:$I$230</c:f>
              <c:numCache>
                <c:formatCode>#,##0</c:formatCode>
                <c:ptCount val="4"/>
                <c:pt idx="0">
                  <c:v>48406.0</c:v>
                </c:pt>
                <c:pt idx="1">
                  <c:v>33780.0</c:v>
                </c:pt>
                <c:pt idx="3">
                  <c:v>1888.0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Graphs!$F$231:$I$231</c:f>
              <c:numCache>
                <c:formatCode>#,##0</c:formatCode>
                <c:ptCount val="4"/>
                <c:pt idx="0">
                  <c:v>25479.0</c:v>
                </c:pt>
                <c:pt idx="1">
                  <c:v>15717.0</c:v>
                </c:pt>
                <c:pt idx="3">
                  <c:v>801.0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Graphs!$F$232:$I$232</c:f>
              <c:numCache>
                <c:formatCode>#,##0</c:formatCode>
                <c:ptCount val="4"/>
                <c:pt idx="0">
                  <c:v>167442.0</c:v>
                </c:pt>
                <c:pt idx="1">
                  <c:v>81010.0</c:v>
                </c:pt>
                <c:pt idx="3">
                  <c:v>5178.0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Graphs!$F$233:$I$233</c:f>
              <c:numCache>
                <c:formatCode>#,##0</c:formatCode>
                <c:ptCount val="4"/>
                <c:pt idx="0">
                  <c:v>39082.0</c:v>
                </c:pt>
                <c:pt idx="1">
                  <c:v>25624.0</c:v>
                </c:pt>
                <c:pt idx="3">
                  <c:v>1454.0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Graphs!$F$243:$I$243</c:f>
              <c:numCache>
                <c:formatCode>#,##0</c:formatCode>
                <c:ptCount val="4"/>
                <c:pt idx="0">
                  <c:v>13202.0</c:v>
                </c:pt>
                <c:pt idx="1">
                  <c:v>5667.0</c:v>
                </c:pt>
                <c:pt idx="3">
                  <c:v>369.0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Graphs!$F$244:$I$244</c:f>
              <c:numCache>
                <c:formatCode>#,##0</c:formatCode>
                <c:ptCount val="4"/>
                <c:pt idx="0">
                  <c:v>12524.0</c:v>
                </c:pt>
                <c:pt idx="1">
                  <c:v>6133.0</c:v>
                </c:pt>
                <c:pt idx="3">
                  <c:v>472.0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Graphs!$F$245:$I$245</c:f>
              <c:numCache>
                <c:formatCode>#,##0</c:formatCode>
                <c:ptCount val="4"/>
                <c:pt idx="0">
                  <c:v>8900.0</c:v>
                </c:pt>
                <c:pt idx="1">
                  <c:v>5472.0</c:v>
                </c:pt>
                <c:pt idx="3">
                  <c:v>356.0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Graphs!$F$246:$I$246</c:f>
              <c:numCache>
                <c:formatCode>#,##0</c:formatCode>
                <c:ptCount val="4"/>
                <c:pt idx="0">
                  <c:v>59611.0</c:v>
                </c:pt>
                <c:pt idx="1">
                  <c:v>22237.0</c:v>
                </c:pt>
                <c:pt idx="3">
                  <c:v>1592.0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Graphs!$F$247:$I$247</c:f>
              <c:numCache>
                <c:formatCode>#,##0</c:formatCode>
                <c:ptCount val="4"/>
                <c:pt idx="0">
                  <c:v>1733.0</c:v>
                </c:pt>
                <c:pt idx="1">
                  <c:v>1284.0</c:v>
                </c:pt>
                <c:pt idx="3">
                  <c:v>84.0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Graphs!$F$248:$I$248</c:f>
              <c:numCache>
                <c:formatCode>#,##0</c:formatCode>
                <c:ptCount val="4"/>
                <c:pt idx="0">
                  <c:v>13179.0</c:v>
                </c:pt>
                <c:pt idx="1">
                  <c:v>7853.0</c:v>
                </c:pt>
                <c:pt idx="3">
                  <c:v>428.0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Graphs!$F$249:$I$249</c:f>
              <c:numCache>
                <c:formatCode>#,##0</c:formatCode>
                <c:ptCount val="4"/>
                <c:pt idx="0">
                  <c:v>2694.0</c:v>
                </c:pt>
                <c:pt idx="1">
                  <c:v>1490.0</c:v>
                </c:pt>
                <c:pt idx="3">
                  <c:v>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Graphs!$F$250:$I$250</c:f>
              <c:numCache>
                <c:formatCode>#,##0</c:formatCode>
                <c:ptCount val="4"/>
                <c:pt idx="0">
                  <c:v>8914.0</c:v>
                </c:pt>
                <c:pt idx="1">
                  <c:v>3515.0</c:v>
                </c:pt>
                <c:pt idx="3">
                  <c:v>239.0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Graphs!$F$251:$I$251</c:f>
              <c:numCache>
                <c:formatCode>#,##0</c:formatCode>
                <c:ptCount val="4"/>
                <c:pt idx="0">
                  <c:v>9799.0</c:v>
                </c:pt>
                <c:pt idx="1">
                  <c:v>5047.0</c:v>
                </c:pt>
                <c:pt idx="3">
                  <c:v>333.0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Graphs!$F$252:$I$252</c:f>
              <c:numCache>
                <c:formatCode>#,##0</c:formatCode>
                <c:ptCount val="4"/>
                <c:pt idx="0">
                  <c:v>7998.0</c:v>
                </c:pt>
                <c:pt idx="1">
                  <c:v>4482.0</c:v>
                </c:pt>
                <c:pt idx="3">
                  <c:v>291.0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Graphs!$F$253:$I$253</c:f>
              <c:numCache>
                <c:formatCode>#,##0</c:formatCode>
                <c:ptCount val="4"/>
                <c:pt idx="0">
                  <c:v>19355.0</c:v>
                </c:pt>
                <c:pt idx="1">
                  <c:v>11584.0</c:v>
                </c:pt>
                <c:pt idx="3">
                  <c:v>678.0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Graphs!$F$254:$I$254</c:f>
              <c:numCache>
                <c:formatCode>#,##0</c:formatCode>
                <c:ptCount val="4"/>
                <c:pt idx="0">
                  <c:v>22324.0</c:v>
                </c:pt>
                <c:pt idx="1">
                  <c:v>9129.0</c:v>
                </c:pt>
                <c:pt idx="3">
                  <c:v>747.0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Graphs!$F$255:$I$255</c:f>
              <c:numCache>
                <c:formatCode>#,##0</c:formatCode>
                <c:ptCount val="4"/>
                <c:pt idx="0">
                  <c:v>17585.0</c:v>
                </c:pt>
                <c:pt idx="1">
                  <c:v>5997.0</c:v>
                </c:pt>
                <c:pt idx="3">
                  <c:v>499.0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Graphs!$F$256:$I$256</c:f>
              <c:numCache>
                <c:formatCode>#,##0</c:formatCode>
                <c:ptCount val="4"/>
                <c:pt idx="0">
                  <c:v>21444.0</c:v>
                </c:pt>
                <c:pt idx="1">
                  <c:v>9084.0</c:v>
                </c:pt>
                <c:pt idx="3">
                  <c:v>637.0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Graphs!$F$137:$I$137</c:f>
              <c:numCache>
                <c:formatCode>#,##0</c:formatCode>
                <c:ptCount val="4"/>
                <c:pt idx="0">
                  <c:v>242936.0</c:v>
                </c:pt>
                <c:pt idx="1">
                  <c:v>167736.0</c:v>
                </c:pt>
                <c:pt idx="3">
                  <c:v>3069.0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Graphs!$F$138:$I$138</c:f>
              <c:numCache>
                <c:formatCode>#,##0</c:formatCode>
                <c:ptCount val="4"/>
                <c:pt idx="0">
                  <c:v>268721.0</c:v>
                </c:pt>
                <c:pt idx="1">
                  <c:v>138984.0</c:v>
                </c:pt>
                <c:pt idx="3">
                  <c:v>5023.0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Graphs!$F$139:$I$139</c:f>
              <c:numCache>
                <c:formatCode>#,##0</c:formatCode>
                <c:ptCount val="4"/>
                <c:pt idx="0">
                  <c:v>51041.0</c:v>
                </c:pt>
                <c:pt idx="1">
                  <c:v>46173.0</c:v>
                </c:pt>
                <c:pt idx="3">
                  <c:v>1752.0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Graphs!$F$140:$I$140</c:f>
              <c:numCache>
                <c:formatCode>#,##0</c:formatCode>
                <c:ptCount val="4"/>
                <c:pt idx="0">
                  <c:v>52984.0</c:v>
                </c:pt>
                <c:pt idx="1">
                  <c:v>32918.0</c:v>
                </c:pt>
                <c:pt idx="3">
                  <c:v>1351.0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Graphs!$F$141:$I$141</c:f>
              <c:numCache>
                <c:formatCode>#,##0</c:formatCode>
                <c:ptCount val="4"/>
                <c:pt idx="0">
                  <c:v>233589.0</c:v>
                </c:pt>
                <c:pt idx="1">
                  <c:v>144650.0</c:v>
                </c:pt>
                <c:pt idx="3">
                  <c:v>4647.0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Graphs!$F$142:$I$142</c:f>
              <c:numCache>
                <c:formatCode>#,##0</c:formatCode>
                <c:ptCount val="4"/>
                <c:pt idx="0">
                  <c:v>74776.0</c:v>
                </c:pt>
                <c:pt idx="1">
                  <c:v>48491.0</c:v>
                </c:pt>
                <c:pt idx="3">
                  <c:v>1607.0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Graphs!$F$143:$I$143</c:f>
              <c:numCache>
                <c:formatCode>#,##0</c:formatCode>
                <c:ptCount val="4"/>
                <c:pt idx="0">
                  <c:v>45053.0</c:v>
                </c:pt>
                <c:pt idx="1">
                  <c:v>29266.0</c:v>
                </c:pt>
                <c:pt idx="3">
                  <c:v>1182.0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Graphs!$F$144:$I$144</c:f>
              <c:numCache>
                <c:formatCode>#,##0</c:formatCode>
                <c:ptCount val="4"/>
                <c:pt idx="0">
                  <c:v>28673.0</c:v>
                </c:pt>
                <c:pt idx="1">
                  <c:v>21210.0</c:v>
                </c:pt>
                <c:pt idx="3">
                  <c:v>961.0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Kerry</a:t>
            </a:r>
          </a:p>
        </c:rich>
      </c:tx>
      <c:layout>
        <c:manualLayout>
          <c:xMode val="edge"/>
          <c:yMode val="edge"/>
          <c:x val="0.44827603360876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953048831588"/>
          <c:y val="0.161290322580645"/>
          <c:w val="0.780564562018056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4.0</c:v>
                </c:pt>
                <c:pt idx="1">
                  <c:v>146.0</c:v>
                </c:pt>
                <c:pt idx="2">
                  <c:v>518.0</c:v>
                </c:pt>
                <c:pt idx="3">
                  <c:v>830.0</c:v>
                </c:pt>
                <c:pt idx="4">
                  <c:v>838.0</c:v>
                </c:pt>
                <c:pt idx="5">
                  <c:v>516.0</c:v>
                </c:pt>
                <c:pt idx="6">
                  <c:v>209.0</c:v>
                </c:pt>
                <c:pt idx="7">
                  <c:v>70.0</c:v>
                </c:pt>
                <c:pt idx="8">
                  <c:v>22.0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8568888"/>
        <c:axId val="1948749256"/>
      </c:barChart>
      <c:catAx>
        <c:axId val="1948568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724157724088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48749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8749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7523666917058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48568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Bush</a:t>
            </a:r>
          </a:p>
        </c:rich>
      </c:tx>
      <c:layout>
        <c:manualLayout>
          <c:xMode val="edge"/>
          <c:yMode val="edge"/>
          <c:x val="0.454545828192265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956417163511"/>
          <c:y val="0.158357771260997"/>
          <c:w val="0.734007337377138"/>
          <c:h val="0.64809384164222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1.0</c:v>
                </c:pt>
                <c:pt idx="1">
                  <c:v>26.0</c:v>
                </c:pt>
                <c:pt idx="2">
                  <c:v>83.0</c:v>
                </c:pt>
                <c:pt idx="3">
                  <c:v>246.0</c:v>
                </c:pt>
                <c:pt idx="4">
                  <c:v>598.0</c:v>
                </c:pt>
                <c:pt idx="5">
                  <c:v>867.0</c:v>
                </c:pt>
                <c:pt idx="6">
                  <c:v>767.0</c:v>
                </c:pt>
                <c:pt idx="7">
                  <c:v>458.0</c:v>
                </c:pt>
                <c:pt idx="8">
                  <c:v>103.0</c:v>
                </c:pt>
                <c:pt idx="9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8402296"/>
        <c:axId val="1948338744"/>
      </c:barChart>
      <c:catAx>
        <c:axId val="1948402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35353975426445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48338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8338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7710797518477"/>
              <c:y val="0.36363636363636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48402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Nader</a:t>
            </a:r>
          </a:p>
        </c:rich>
      </c:tx>
      <c:layout>
        <c:manualLayout>
          <c:xMode val="edge"/>
          <c:yMode val="edge"/>
          <c:x val="0.442953745926204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188293355923"/>
          <c:y val="0.158357771260997"/>
          <c:w val="0.734900533013929"/>
          <c:h val="0.64809384164222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3153.0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96774376"/>
        <c:axId val="1948557608"/>
      </c:barChart>
      <c:catAx>
        <c:axId val="1696774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3355792122929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48557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8557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6242325533383"/>
              <c:y val="0.36363636363636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96774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Number of Counties by %Vote</a:t>
            </a:r>
          </a:p>
        </c:rich>
      </c:tx>
      <c:layout>
        <c:manualLayout>
          <c:xMode val="edge"/>
          <c:yMode val="edge"/>
          <c:x val="0.287411509717078"/>
          <c:y val="0.03216376565053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1520517857531"/>
          <c:y val="0.160818828252659"/>
          <c:w val="0.812353192754054"/>
          <c:h val="0.6461992917061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4.0</c:v>
                </c:pt>
                <c:pt idx="1">
                  <c:v>146.0</c:v>
                </c:pt>
                <c:pt idx="2">
                  <c:v>518.0</c:v>
                </c:pt>
                <c:pt idx="3">
                  <c:v>830.0</c:v>
                </c:pt>
                <c:pt idx="4">
                  <c:v>838.0</c:v>
                </c:pt>
                <c:pt idx="5">
                  <c:v>516.0</c:v>
                </c:pt>
                <c:pt idx="6">
                  <c:v>209.0</c:v>
                </c:pt>
                <c:pt idx="7">
                  <c:v>70.0</c:v>
                </c:pt>
                <c:pt idx="8">
                  <c:v>22.0</c:v>
                </c:pt>
                <c:pt idx="9">
                  <c:v>0.0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1.0</c:v>
                </c:pt>
                <c:pt idx="1">
                  <c:v>26.0</c:v>
                </c:pt>
                <c:pt idx="2">
                  <c:v>83.0</c:v>
                </c:pt>
                <c:pt idx="3">
                  <c:v>246.0</c:v>
                </c:pt>
                <c:pt idx="4">
                  <c:v>598.0</c:v>
                </c:pt>
                <c:pt idx="5">
                  <c:v>867.0</c:v>
                </c:pt>
                <c:pt idx="6">
                  <c:v>767.0</c:v>
                </c:pt>
                <c:pt idx="7">
                  <c:v>458.0</c:v>
                </c:pt>
                <c:pt idx="8">
                  <c:v>103.0</c:v>
                </c:pt>
                <c:pt idx="9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9013848"/>
        <c:axId val="1948983592"/>
      </c:barChart>
      <c:catAx>
        <c:axId val="1949013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24941683036976"/>
              <c:y val="0.915205331692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48983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8983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08789225315868"/>
              <c:y val="0.3654973369378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49013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60" Type="http://schemas.openxmlformats.org/officeDocument/2006/relationships/chart" Target="../charts/chart60.xml"/><Relationship Id="rId61" Type="http://schemas.openxmlformats.org/officeDocument/2006/relationships/chart" Target="../charts/chart61.xml"/><Relationship Id="rId62" Type="http://schemas.openxmlformats.org/officeDocument/2006/relationships/chart" Target="../charts/chart62.xml"/><Relationship Id="rId63" Type="http://schemas.openxmlformats.org/officeDocument/2006/relationships/chart" Target="../charts/chart63.xml"/><Relationship Id="rId64" Type="http://schemas.openxmlformats.org/officeDocument/2006/relationships/chart" Target="../charts/chart64.xml"/><Relationship Id="rId65" Type="http://schemas.openxmlformats.org/officeDocument/2006/relationships/chart" Target="../charts/chart65.xml"/><Relationship Id="rId66" Type="http://schemas.openxmlformats.org/officeDocument/2006/relationships/chart" Target="../charts/chart66.xml"/><Relationship Id="rId67" Type="http://schemas.openxmlformats.org/officeDocument/2006/relationships/chart" Target="../charts/chart67.xml"/><Relationship Id="rId68" Type="http://schemas.openxmlformats.org/officeDocument/2006/relationships/chart" Target="../charts/chart68.xml"/><Relationship Id="rId69" Type="http://schemas.openxmlformats.org/officeDocument/2006/relationships/chart" Target="../charts/chart69.xml"/><Relationship Id="rId120" Type="http://schemas.openxmlformats.org/officeDocument/2006/relationships/chart" Target="../charts/chart120.xml"/><Relationship Id="rId121" Type="http://schemas.openxmlformats.org/officeDocument/2006/relationships/chart" Target="../charts/chart121.xml"/><Relationship Id="rId122" Type="http://schemas.openxmlformats.org/officeDocument/2006/relationships/chart" Target="../charts/chart122.xml"/><Relationship Id="rId123" Type="http://schemas.openxmlformats.org/officeDocument/2006/relationships/chart" Target="../charts/chart123.xml"/><Relationship Id="rId124" Type="http://schemas.openxmlformats.org/officeDocument/2006/relationships/chart" Target="../charts/chart124.xml"/><Relationship Id="rId125" Type="http://schemas.openxmlformats.org/officeDocument/2006/relationships/chart" Target="../charts/chart125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Relationship Id="rId90" Type="http://schemas.openxmlformats.org/officeDocument/2006/relationships/chart" Target="../charts/chart90.xml"/><Relationship Id="rId91" Type="http://schemas.openxmlformats.org/officeDocument/2006/relationships/chart" Target="../charts/chart91.xml"/><Relationship Id="rId92" Type="http://schemas.openxmlformats.org/officeDocument/2006/relationships/chart" Target="../charts/chart92.xml"/><Relationship Id="rId93" Type="http://schemas.openxmlformats.org/officeDocument/2006/relationships/chart" Target="../charts/chart93.xml"/><Relationship Id="rId94" Type="http://schemas.openxmlformats.org/officeDocument/2006/relationships/chart" Target="../charts/chart94.xml"/><Relationship Id="rId95" Type="http://schemas.openxmlformats.org/officeDocument/2006/relationships/chart" Target="../charts/chart95.xml"/><Relationship Id="rId96" Type="http://schemas.openxmlformats.org/officeDocument/2006/relationships/chart" Target="../charts/chart96.xml"/><Relationship Id="rId101" Type="http://schemas.openxmlformats.org/officeDocument/2006/relationships/chart" Target="../charts/chart101.xml"/><Relationship Id="rId102" Type="http://schemas.openxmlformats.org/officeDocument/2006/relationships/chart" Target="../charts/chart102.xml"/><Relationship Id="rId103" Type="http://schemas.openxmlformats.org/officeDocument/2006/relationships/chart" Target="../charts/chart103.xml"/><Relationship Id="rId104" Type="http://schemas.openxmlformats.org/officeDocument/2006/relationships/chart" Target="../charts/chart104.xml"/><Relationship Id="rId105" Type="http://schemas.openxmlformats.org/officeDocument/2006/relationships/chart" Target="../charts/chart105.xml"/><Relationship Id="rId106" Type="http://schemas.openxmlformats.org/officeDocument/2006/relationships/chart" Target="../charts/chart106.xml"/><Relationship Id="rId107" Type="http://schemas.openxmlformats.org/officeDocument/2006/relationships/chart" Target="../charts/chart107.xml"/><Relationship Id="rId108" Type="http://schemas.openxmlformats.org/officeDocument/2006/relationships/chart" Target="../charts/chart108.xml"/><Relationship Id="rId109" Type="http://schemas.openxmlformats.org/officeDocument/2006/relationships/chart" Target="../charts/chart109.xml"/><Relationship Id="rId97" Type="http://schemas.openxmlformats.org/officeDocument/2006/relationships/chart" Target="../charts/chart97.xml"/><Relationship Id="rId98" Type="http://schemas.openxmlformats.org/officeDocument/2006/relationships/chart" Target="../charts/chart98.xml"/><Relationship Id="rId99" Type="http://schemas.openxmlformats.org/officeDocument/2006/relationships/chart" Target="../charts/chart99.xml"/><Relationship Id="rId43" Type="http://schemas.openxmlformats.org/officeDocument/2006/relationships/chart" Target="../charts/chart43.xml"/><Relationship Id="rId44" Type="http://schemas.openxmlformats.org/officeDocument/2006/relationships/chart" Target="../charts/chart44.xml"/><Relationship Id="rId45" Type="http://schemas.openxmlformats.org/officeDocument/2006/relationships/chart" Target="../charts/chart45.xml"/><Relationship Id="rId46" Type="http://schemas.openxmlformats.org/officeDocument/2006/relationships/chart" Target="../charts/chart46.xml"/><Relationship Id="rId47" Type="http://schemas.openxmlformats.org/officeDocument/2006/relationships/chart" Target="../charts/chart47.xml"/><Relationship Id="rId48" Type="http://schemas.openxmlformats.org/officeDocument/2006/relationships/chart" Target="../charts/chart48.xml"/><Relationship Id="rId49" Type="http://schemas.openxmlformats.org/officeDocument/2006/relationships/chart" Target="../charts/chart49.xml"/><Relationship Id="rId100" Type="http://schemas.openxmlformats.org/officeDocument/2006/relationships/chart" Target="../charts/chart100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70" Type="http://schemas.openxmlformats.org/officeDocument/2006/relationships/chart" Target="../charts/chart70.xml"/><Relationship Id="rId71" Type="http://schemas.openxmlformats.org/officeDocument/2006/relationships/chart" Target="../charts/chart71.xml"/><Relationship Id="rId72" Type="http://schemas.openxmlformats.org/officeDocument/2006/relationships/chart" Target="../charts/chart72.xml"/><Relationship Id="rId73" Type="http://schemas.openxmlformats.org/officeDocument/2006/relationships/chart" Target="../charts/chart73.xml"/><Relationship Id="rId74" Type="http://schemas.openxmlformats.org/officeDocument/2006/relationships/chart" Target="../charts/chart74.xml"/><Relationship Id="rId75" Type="http://schemas.openxmlformats.org/officeDocument/2006/relationships/chart" Target="../charts/chart75.xml"/><Relationship Id="rId76" Type="http://schemas.openxmlformats.org/officeDocument/2006/relationships/chart" Target="../charts/chart76.xml"/><Relationship Id="rId77" Type="http://schemas.openxmlformats.org/officeDocument/2006/relationships/chart" Target="../charts/chart77.xml"/><Relationship Id="rId78" Type="http://schemas.openxmlformats.org/officeDocument/2006/relationships/chart" Target="../charts/chart78.xml"/><Relationship Id="rId79" Type="http://schemas.openxmlformats.org/officeDocument/2006/relationships/chart" Target="../charts/chart79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50" Type="http://schemas.openxmlformats.org/officeDocument/2006/relationships/chart" Target="../charts/chart50.xml"/><Relationship Id="rId51" Type="http://schemas.openxmlformats.org/officeDocument/2006/relationships/chart" Target="../charts/chart51.xml"/><Relationship Id="rId52" Type="http://schemas.openxmlformats.org/officeDocument/2006/relationships/chart" Target="../charts/chart52.xml"/><Relationship Id="rId53" Type="http://schemas.openxmlformats.org/officeDocument/2006/relationships/chart" Target="../charts/chart53.xml"/><Relationship Id="rId54" Type="http://schemas.openxmlformats.org/officeDocument/2006/relationships/chart" Target="../charts/chart54.xml"/><Relationship Id="rId55" Type="http://schemas.openxmlformats.org/officeDocument/2006/relationships/chart" Target="../charts/chart55.xml"/><Relationship Id="rId56" Type="http://schemas.openxmlformats.org/officeDocument/2006/relationships/chart" Target="../charts/chart56.xml"/><Relationship Id="rId57" Type="http://schemas.openxmlformats.org/officeDocument/2006/relationships/chart" Target="../charts/chart57.xml"/><Relationship Id="rId58" Type="http://schemas.openxmlformats.org/officeDocument/2006/relationships/chart" Target="../charts/chart58.xml"/><Relationship Id="rId59" Type="http://schemas.openxmlformats.org/officeDocument/2006/relationships/chart" Target="../charts/chart59.xml"/><Relationship Id="rId110" Type="http://schemas.openxmlformats.org/officeDocument/2006/relationships/chart" Target="../charts/chart110.xml"/><Relationship Id="rId111" Type="http://schemas.openxmlformats.org/officeDocument/2006/relationships/chart" Target="../charts/chart111.xml"/><Relationship Id="rId112" Type="http://schemas.openxmlformats.org/officeDocument/2006/relationships/chart" Target="../charts/chart112.xml"/><Relationship Id="rId113" Type="http://schemas.openxmlformats.org/officeDocument/2006/relationships/chart" Target="../charts/chart113.xml"/><Relationship Id="rId114" Type="http://schemas.openxmlformats.org/officeDocument/2006/relationships/chart" Target="../charts/chart114.xml"/><Relationship Id="rId115" Type="http://schemas.openxmlformats.org/officeDocument/2006/relationships/chart" Target="../charts/chart115.xml"/><Relationship Id="rId116" Type="http://schemas.openxmlformats.org/officeDocument/2006/relationships/chart" Target="../charts/chart116.xml"/><Relationship Id="rId117" Type="http://schemas.openxmlformats.org/officeDocument/2006/relationships/chart" Target="../charts/chart117.xml"/><Relationship Id="rId118" Type="http://schemas.openxmlformats.org/officeDocument/2006/relationships/chart" Target="../charts/chart118.xml"/><Relationship Id="rId119" Type="http://schemas.openxmlformats.org/officeDocument/2006/relationships/chart" Target="../charts/chart119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80" Type="http://schemas.openxmlformats.org/officeDocument/2006/relationships/chart" Target="../charts/chart80.xml"/><Relationship Id="rId81" Type="http://schemas.openxmlformats.org/officeDocument/2006/relationships/chart" Target="../charts/chart81.xml"/><Relationship Id="rId82" Type="http://schemas.openxmlformats.org/officeDocument/2006/relationships/chart" Target="../charts/chart82.xml"/><Relationship Id="rId83" Type="http://schemas.openxmlformats.org/officeDocument/2006/relationships/chart" Target="../charts/chart83.xml"/><Relationship Id="rId84" Type="http://schemas.openxmlformats.org/officeDocument/2006/relationships/chart" Target="../charts/chart84.xml"/><Relationship Id="rId85" Type="http://schemas.openxmlformats.org/officeDocument/2006/relationships/chart" Target="../charts/chart85.xml"/><Relationship Id="rId86" Type="http://schemas.openxmlformats.org/officeDocument/2006/relationships/chart" Target="../charts/chart86.xml"/><Relationship Id="rId87" Type="http://schemas.openxmlformats.org/officeDocument/2006/relationships/chart" Target="../charts/chart87.xml"/><Relationship Id="rId88" Type="http://schemas.openxmlformats.org/officeDocument/2006/relationships/chart" Target="../charts/chart88.xml"/><Relationship Id="rId89" Type="http://schemas.openxmlformats.org/officeDocument/2006/relationships/chart" Target="../charts/chart8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4" Type="http://schemas.openxmlformats.org/officeDocument/2006/relationships/chart" Target="../charts/chart129.xml"/><Relationship Id="rId1" Type="http://schemas.openxmlformats.org/officeDocument/2006/relationships/chart" Target="../charts/chart126.xml"/><Relationship Id="rId2" Type="http://schemas.openxmlformats.org/officeDocument/2006/relationships/chart" Target="../charts/chart1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131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132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133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134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135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136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137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138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139" name="Chart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140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141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142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143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144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145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146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147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148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149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150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151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152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153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154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155" name="Chart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157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158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159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160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161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</xdr:col>
      <xdr:colOff>0</xdr:colOff>
      <xdr:row>57</xdr:row>
      <xdr:rowOff>0</xdr:rowOff>
    </xdr:from>
    <xdr:to>
      <xdr:col>6</xdr:col>
      <xdr:colOff>101600</xdr:colOff>
      <xdr:row>67</xdr:row>
      <xdr:rowOff>127000</xdr:rowOff>
    </xdr:to>
    <xdr:graphicFrame macro="">
      <xdr:nvGraphicFramePr>
        <xdr:cNvPr id="3162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0</xdr:colOff>
      <xdr:row>57</xdr:row>
      <xdr:rowOff>0</xdr:rowOff>
    </xdr:from>
    <xdr:to>
      <xdr:col>9</xdr:col>
      <xdr:colOff>101600</xdr:colOff>
      <xdr:row>67</xdr:row>
      <xdr:rowOff>127000</xdr:rowOff>
    </xdr:to>
    <xdr:graphicFrame macro="">
      <xdr:nvGraphicFramePr>
        <xdr:cNvPr id="3164" name="Chart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165" name="Chart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166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167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168" name="Chart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3169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170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0</xdr:colOff>
      <xdr:row>73</xdr:row>
      <xdr:rowOff>0</xdr:rowOff>
    </xdr:from>
    <xdr:to>
      <xdr:col>10</xdr:col>
      <xdr:colOff>2006600</xdr:colOff>
      <xdr:row>83</xdr:row>
      <xdr:rowOff>127000</xdr:rowOff>
    </xdr:to>
    <xdr:graphicFrame macro="">
      <xdr:nvGraphicFramePr>
        <xdr:cNvPr id="3171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11</xdr:col>
      <xdr:colOff>2006600</xdr:colOff>
      <xdr:row>83</xdr:row>
      <xdr:rowOff>127000</xdr:rowOff>
    </xdr:to>
    <xdr:graphicFrame macro="">
      <xdr:nvGraphicFramePr>
        <xdr:cNvPr id="3172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73</xdr:row>
      <xdr:rowOff>0</xdr:rowOff>
    </xdr:from>
    <xdr:to>
      <xdr:col>12</xdr:col>
      <xdr:colOff>2006600</xdr:colOff>
      <xdr:row>83</xdr:row>
      <xdr:rowOff>127000</xdr:rowOff>
    </xdr:to>
    <xdr:graphicFrame macro="">
      <xdr:nvGraphicFramePr>
        <xdr:cNvPr id="3173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0</xdr:colOff>
      <xdr:row>73</xdr:row>
      <xdr:rowOff>0</xdr:rowOff>
    </xdr:from>
    <xdr:to>
      <xdr:col>13</xdr:col>
      <xdr:colOff>2006600</xdr:colOff>
      <xdr:row>83</xdr:row>
      <xdr:rowOff>127000</xdr:rowOff>
    </xdr:to>
    <xdr:graphicFrame macro="">
      <xdr:nvGraphicFramePr>
        <xdr:cNvPr id="3174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73</xdr:row>
      <xdr:rowOff>0</xdr:rowOff>
    </xdr:from>
    <xdr:to>
      <xdr:col>14</xdr:col>
      <xdr:colOff>2006600</xdr:colOff>
      <xdr:row>83</xdr:row>
      <xdr:rowOff>127000</xdr:rowOff>
    </xdr:to>
    <xdr:graphicFrame macro="">
      <xdr:nvGraphicFramePr>
        <xdr:cNvPr id="3175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0</xdr:colOff>
      <xdr:row>73</xdr:row>
      <xdr:rowOff>0</xdr:rowOff>
    </xdr:from>
    <xdr:to>
      <xdr:col>15</xdr:col>
      <xdr:colOff>2006600</xdr:colOff>
      <xdr:row>83</xdr:row>
      <xdr:rowOff>127000</xdr:rowOff>
    </xdr:to>
    <xdr:graphicFrame macro="">
      <xdr:nvGraphicFramePr>
        <xdr:cNvPr id="3176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0</xdr:colOff>
      <xdr:row>85</xdr:row>
      <xdr:rowOff>0</xdr:rowOff>
    </xdr:from>
    <xdr:to>
      <xdr:col>10</xdr:col>
      <xdr:colOff>2006600</xdr:colOff>
      <xdr:row>95</xdr:row>
      <xdr:rowOff>127000</xdr:rowOff>
    </xdr:to>
    <xdr:graphicFrame macro="">
      <xdr:nvGraphicFramePr>
        <xdr:cNvPr id="3177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</xdr:col>
      <xdr:colOff>0</xdr:colOff>
      <xdr:row>85</xdr:row>
      <xdr:rowOff>0</xdr:rowOff>
    </xdr:from>
    <xdr:to>
      <xdr:col>11</xdr:col>
      <xdr:colOff>2006600</xdr:colOff>
      <xdr:row>95</xdr:row>
      <xdr:rowOff>127000</xdr:rowOff>
    </xdr:to>
    <xdr:graphicFrame macro="">
      <xdr:nvGraphicFramePr>
        <xdr:cNvPr id="3178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0</xdr:colOff>
      <xdr:row>85</xdr:row>
      <xdr:rowOff>0</xdr:rowOff>
    </xdr:from>
    <xdr:to>
      <xdr:col>12</xdr:col>
      <xdr:colOff>2006600</xdr:colOff>
      <xdr:row>95</xdr:row>
      <xdr:rowOff>127000</xdr:rowOff>
    </xdr:to>
    <xdr:graphicFrame macro="">
      <xdr:nvGraphicFramePr>
        <xdr:cNvPr id="3179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13</xdr:col>
      <xdr:colOff>2006600</xdr:colOff>
      <xdr:row>95</xdr:row>
      <xdr:rowOff>127000</xdr:rowOff>
    </xdr:to>
    <xdr:graphicFrame macro="">
      <xdr:nvGraphicFramePr>
        <xdr:cNvPr id="3180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85</xdr:row>
      <xdr:rowOff>0</xdr:rowOff>
    </xdr:from>
    <xdr:to>
      <xdr:col>14</xdr:col>
      <xdr:colOff>2006600</xdr:colOff>
      <xdr:row>95</xdr:row>
      <xdr:rowOff>127000</xdr:rowOff>
    </xdr:to>
    <xdr:graphicFrame macro="">
      <xdr:nvGraphicFramePr>
        <xdr:cNvPr id="3181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0</xdr:colOff>
      <xdr:row>85</xdr:row>
      <xdr:rowOff>0</xdr:rowOff>
    </xdr:from>
    <xdr:to>
      <xdr:col>15</xdr:col>
      <xdr:colOff>2006600</xdr:colOff>
      <xdr:row>95</xdr:row>
      <xdr:rowOff>127000</xdr:rowOff>
    </xdr:to>
    <xdr:graphicFrame macro="">
      <xdr:nvGraphicFramePr>
        <xdr:cNvPr id="3182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0</xdr:colOff>
      <xdr:row>97</xdr:row>
      <xdr:rowOff>0</xdr:rowOff>
    </xdr:from>
    <xdr:to>
      <xdr:col>10</xdr:col>
      <xdr:colOff>2006600</xdr:colOff>
      <xdr:row>107</xdr:row>
      <xdr:rowOff>127000</xdr:rowOff>
    </xdr:to>
    <xdr:graphicFrame macro="">
      <xdr:nvGraphicFramePr>
        <xdr:cNvPr id="3183" name="Chart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</xdr:col>
      <xdr:colOff>0</xdr:colOff>
      <xdr:row>97</xdr:row>
      <xdr:rowOff>0</xdr:rowOff>
    </xdr:from>
    <xdr:to>
      <xdr:col>11</xdr:col>
      <xdr:colOff>2006600</xdr:colOff>
      <xdr:row>107</xdr:row>
      <xdr:rowOff>127000</xdr:rowOff>
    </xdr:to>
    <xdr:graphicFrame macro="">
      <xdr:nvGraphicFramePr>
        <xdr:cNvPr id="3184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12</xdr:col>
      <xdr:colOff>0</xdr:colOff>
      <xdr:row>97</xdr:row>
      <xdr:rowOff>0</xdr:rowOff>
    </xdr:from>
    <xdr:to>
      <xdr:col>12</xdr:col>
      <xdr:colOff>2006600</xdr:colOff>
      <xdr:row>107</xdr:row>
      <xdr:rowOff>127000</xdr:rowOff>
    </xdr:to>
    <xdr:graphicFrame macro="">
      <xdr:nvGraphicFramePr>
        <xdr:cNvPr id="3185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4</xdr:col>
      <xdr:colOff>0</xdr:colOff>
      <xdr:row>68</xdr:row>
      <xdr:rowOff>12700</xdr:rowOff>
    </xdr:from>
    <xdr:to>
      <xdr:col>9</xdr:col>
      <xdr:colOff>889000</xdr:colOff>
      <xdr:row>83</xdr:row>
      <xdr:rowOff>12700</xdr:rowOff>
    </xdr:to>
    <xdr:graphicFrame macro="">
      <xdr:nvGraphicFramePr>
        <xdr:cNvPr id="3186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7</xdr:col>
      <xdr:colOff>25400</xdr:colOff>
      <xdr:row>85</xdr:row>
      <xdr:rowOff>12700</xdr:rowOff>
    </xdr:from>
    <xdr:to>
      <xdr:col>8</xdr:col>
      <xdr:colOff>838200</xdr:colOff>
      <xdr:row>95</xdr:row>
      <xdr:rowOff>0</xdr:rowOff>
    </xdr:to>
    <xdr:graphicFrame macro="">
      <xdr:nvGraphicFramePr>
        <xdr:cNvPr id="3187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0</xdr:colOff>
      <xdr:row>98</xdr:row>
      <xdr:rowOff>0</xdr:rowOff>
    </xdr:from>
    <xdr:to>
      <xdr:col>9</xdr:col>
      <xdr:colOff>101600</xdr:colOff>
      <xdr:row>108</xdr:row>
      <xdr:rowOff>127000</xdr:rowOff>
    </xdr:to>
    <xdr:graphicFrame macro="">
      <xdr:nvGraphicFramePr>
        <xdr:cNvPr id="3189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7</xdr:col>
      <xdr:colOff>0</xdr:colOff>
      <xdr:row>110</xdr:row>
      <xdr:rowOff>0</xdr:rowOff>
    </xdr:from>
    <xdr:to>
      <xdr:col>9</xdr:col>
      <xdr:colOff>101600</xdr:colOff>
      <xdr:row>120</xdr:row>
      <xdr:rowOff>127000</xdr:rowOff>
    </xdr:to>
    <xdr:graphicFrame macro="">
      <xdr:nvGraphicFramePr>
        <xdr:cNvPr id="3190" name="Chart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7</xdr:col>
      <xdr:colOff>0</xdr:colOff>
      <xdr:row>122</xdr:row>
      <xdr:rowOff>0</xdr:rowOff>
    </xdr:from>
    <xdr:to>
      <xdr:col>9</xdr:col>
      <xdr:colOff>101600</xdr:colOff>
      <xdr:row>132</xdr:row>
      <xdr:rowOff>127000</xdr:rowOff>
    </xdr:to>
    <xdr:graphicFrame macro="">
      <xdr:nvGraphicFramePr>
        <xdr:cNvPr id="3191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10</xdr:col>
      <xdr:colOff>0</xdr:colOff>
      <xdr:row>176</xdr:row>
      <xdr:rowOff>12700</xdr:rowOff>
    </xdr:from>
    <xdr:to>
      <xdr:col>11</xdr:col>
      <xdr:colOff>0</xdr:colOff>
      <xdr:row>186</xdr:row>
      <xdr:rowOff>139700</xdr:rowOff>
    </xdr:to>
    <xdr:graphicFrame macro="">
      <xdr:nvGraphicFramePr>
        <xdr:cNvPr id="3192" name="Chart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11</xdr:col>
      <xdr:colOff>0</xdr:colOff>
      <xdr:row>176</xdr:row>
      <xdr:rowOff>12700</xdr:rowOff>
    </xdr:from>
    <xdr:to>
      <xdr:col>12</xdr:col>
      <xdr:colOff>0</xdr:colOff>
      <xdr:row>186</xdr:row>
      <xdr:rowOff>139700</xdr:rowOff>
    </xdr:to>
    <xdr:graphicFrame macro="">
      <xdr:nvGraphicFramePr>
        <xdr:cNvPr id="3193" name="Chart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0</xdr:colOff>
      <xdr:row>176</xdr:row>
      <xdr:rowOff>12700</xdr:rowOff>
    </xdr:from>
    <xdr:to>
      <xdr:col>13</xdr:col>
      <xdr:colOff>0</xdr:colOff>
      <xdr:row>186</xdr:row>
      <xdr:rowOff>139700</xdr:rowOff>
    </xdr:to>
    <xdr:graphicFrame macro="">
      <xdr:nvGraphicFramePr>
        <xdr:cNvPr id="3194" name="Chart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13</xdr:col>
      <xdr:colOff>0</xdr:colOff>
      <xdr:row>176</xdr:row>
      <xdr:rowOff>12700</xdr:rowOff>
    </xdr:from>
    <xdr:to>
      <xdr:col>14</xdr:col>
      <xdr:colOff>0</xdr:colOff>
      <xdr:row>186</xdr:row>
      <xdr:rowOff>139700</xdr:rowOff>
    </xdr:to>
    <xdr:graphicFrame macro="">
      <xdr:nvGraphicFramePr>
        <xdr:cNvPr id="3195" name="Chart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</xdr:col>
      <xdr:colOff>0</xdr:colOff>
      <xdr:row>176</xdr:row>
      <xdr:rowOff>12700</xdr:rowOff>
    </xdr:from>
    <xdr:to>
      <xdr:col>15</xdr:col>
      <xdr:colOff>0</xdr:colOff>
      <xdr:row>186</xdr:row>
      <xdr:rowOff>139700</xdr:rowOff>
    </xdr:to>
    <xdr:graphicFrame macro="">
      <xdr:nvGraphicFramePr>
        <xdr:cNvPr id="3196" name="Chart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15</xdr:col>
      <xdr:colOff>0</xdr:colOff>
      <xdr:row>176</xdr:row>
      <xdr:rowOff>12700</xdr:rowOff>
    </xdr:from>
    <xdr:to>
      <xdr:col>16</xdr:col>
      <xdr:colOff>0</xdr:colOff>
      <xdr:row>186</xdr:row>
      <xdr:rowOff>139700</xdr:rowOff>
    </xdr:to>
    <xdr:graphicFrame macro="">
      <xdr:nvGraphicFramePr>
        <xdr:cNvPr id="3197" name="Chart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16</xdr:col>
      <xdr:colOff>0</xdr:colOff>
      <xdr:row>176</xdr:row>
      <xdr:rowOff>12700</xdr:rowOff>
    </xdr:from>
    <xdr:to>
      <xdr:col>17</xdr:col>
      <xdr:colOff>0</xdr:colOff>
      <xdr:row>186</xdr:row>
      <xdr:rowOff>139700</xdr:rowOff>
    </xdr:to>
    <xdr:graphicFrame macro="">
      <xdr:nvGraphicFramePr>
        <xdr:cNvPr id="3198" name="Chart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10</xdr:col>
      <xdr:colOff>0</xdr:colOff>
      <xdr:row>188</xdr:row>
      <xdr:rowOff>0</xdr:rowOff>
    </xdr:from>
    <xdr:to>
      <xdr:col>11</xdr:col>
      <xdr:colOff>0</xdr:colOff>
      <xdr:row>198</xdr:row>
      <xdr:rowOff>127000</xdr:rowOff>
    </xdr:to>
    <xdr:graphicFrame macro="">
      <xdr:nvGraphicFramePr>
        <xdr:cNvPr id="3199" name="Chart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0</xdr:colOff>
      <xdr:row>188</xdr:row>
      <xdr:rowOff>0</xdr:rowOff>
    </xdr:from>
    <xdr:to>
      <xdr:col>12</xdr:col>
      <xdr:colOff>0</xdr:colOff>
      <xdr:row>198</xdr:row>
      <xdr:rowOff>127000</xdr:rowOff>
    </xdr:to>
    <xdr:graphicFrame macro="">
      <xdr:nvGraphicFramePr>
        <xdr:cNvPr id="3200" name="Chart 1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12</xdr:col>
      <xdr:colOff>0</xdr:colOff>
      <xdr:row>188</xdr:row>
      <xdr:rowOff>0</xdr:rowOff>
    </xdr:from>
    <xdr:to>
      <xdr:col>13</xdr:col>
      <xdr:colOff>0</xdr:colOff>
      <xdr:row>198</xdr:row>
      <xdr:rowOff>127000</xdr:rowOff>
    </xdr:to>
    <xdr:graphicFrame macro="">
      <xdr:nvGraphicFramePr>
        <xdr:cNvPr id="3201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0</xdr:colOff>
      <xdr:row>188</xdr:row>
      <xdr:rowOff>0</xdr:rowOff>
    </xdr:from>
    <xdr:to>
      <xdr:col>14</xdr:col>
      <xdr:colOff>0</xdr:colOff>
      <xdr:row>198</xdr:row>
      <xdr:rowOff>127000</xdr:rowOff>
    </xdr:to>
    <xdr:graphicFrame macro="">
      <xdr:nvGraphicFramePr>
        <xdr:cNvPr id="3202" name="Chart 1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0</xdr:colOff>
      <xdr:row>188</xdr:row>
      <xdr:rowOff>0</xdr:rowOff>
    </xdr:from>
    <xdr:to>
      <xdr:col>15</xdr:col>
      <xdr:colOff>0</xdr:colOff>
      <xdr:row>198</xdr:row>
      <xdr:rowOff>127000</xdr:rowOff>
    </xdr:to>
    <xdr:graphicFrame macro="">
      <xdr:nvGraphicFramePr>
        <xdr:cNvPr id="3203" name="Chart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15</xdr:col>
      <xdr:colOff>0</xdr:colOff>
      <xdr:row>188</xdr:row>
      <xdr:rowOff>0</xdr:rowOff>
    </xdr:from>
    <xdr:to>
      <xdr:col>16</xdr:col>
      <xdr:colOff>0</xdr:colOff>
      <xdr:row>198</xdr:row>
      <xdr:rowOff>127000</xdr:rowOff>
    </xdr:to>
    <xdr:graphicFrame macro="">
      <xdr:nvGraphicFramePr>
        <xdr:cNvPr id="3204" name="Chart 1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16</xdr:col>
      <xdr:colOff>0</xdr:colOff>
      <xdr:row>188</xdr:row>
      <xdr:rowOff>0</xdr:rowOff>
    </xdr:from>
    <xdr:to>
      <xdr:col>17</xdr:col>
      <xdr:colOff>0</xdr:colOff>
      <xdr:row>198</xdr:row>
      <xdr:rowOff>127000</xdr:rowOff>
    </xdr:to>
    <xdr:graphicFrame macro="">
      <xdr:nvGraphicFramePr>
        <xdr:cNvPr id="3205" name="Chart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10</xdr:col>
      <xdr:colOff>0</xdr:colOff>
      <xdr:row>202</xdr:row>
      <xdr:rowOff>12700</xdr:rowOff>
    </xdr:from>
    <xdr:to>
      <xdr:col>11</xdr:col>
      <xdr:colOff>0</xdr:colOff>
      <xdr:row>212</xdr:row>
      <xdr:rowOff>139700</xdr:rowOff>
    </xdr:to>
    <xdr:graphicFrame macro="">
      <xdr:nvGraphicFramePr>
        <xdr:cNvPr id="3206" name="Chart 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11</xdr:col>
      <xdr:colOff>0</xdr:colOff>
      <xdr:row>202</xdr:row>
      <xdr:rowOff>12700</xdr:rowOff>
    </xdr:from>
    <xdr:to>
      <xdr:col>12</xdr:col>
      <xdr:colOff>0</xdr:colOff>
      <xdr:row>212</xdr:row>
      <xdr:rowOff>139700</xdr:rowOff>
    </xdr:to>
    <xdr:graphicFrame macro="">
      <xdr:nvGraphicFramePr>
        <xdr:cNvPr id="3207" name="Chart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12</xdr:col>
      <xdr:colOff>0</xdr:colOff>
      <xdr:row>202</xdr:row>
      <xdr:rowOff>12700</xdr:rowOff>
    </xdr:from>
    <xdr:to>
      <xdr:col>13</xdr:col>
      <xdr:colOff>0</xdr:colOff>
      <xdr:row>212</xdr:row>
      <xdr:rowOff>139700</xdr:rowOff>
    </xdr:to>
    <xdr:graphicFrame macro="">
      <xdr:nvGraphicFramePr>
        <xdr:cNvPr id="3208" name="Chart 1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13</xdr:col>
      <xdr:colOff>0</xdr:colOff>
      <xdr:row>202</xdr:row>
      <xdr:rowOff>12700</xdr:rowOff>
    </xdr:from>
    <xdr:to>
      <xdr:col>14</xdr:col>
      <xdr:colOff>0</xdr:colOff>
      <xdr:row>212</xdr:row>
      <xdr:rowOff>139700</xdr:rowOff>
    </xdr:to>
    <xdr:graphicFrame macro="">
      <xdr:nvGraphicFramePr>
        <xdr:cNvPr id="3209" name="Chart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14</xdr:col>
      <xdr:colOff>0</xdr:colOff>
      <xdr:row>202</xdr:row>
      <xdr:rowOff>12700</xdr:rowOff>
    </xdr:from>
    <xdr:to>
      <xdr:col>15</xdr:col>
      <xdr:colOff>0</xdr:colOff>
      <xdr:row>212</xdr:row>
      <xdr:rowOff>139700</xdr:rowOff>
    </xdr:to>
    <xdr:graphicFrame macro="">
      <xdr:nvGraphicFramePr>
        <xdr:cNvPr id="3210" name="Chart 1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15</xdr:col>
      <xdr:colOff>0</xdr:colOff>
      <xdr:row>202</xdr:row>
      <xdr:rowOff>12700</xdr:rowOff>
    </xdr:from>
    <xdr:to>
      <xdr:col>16</xdr:col>
      <xdr:colOff>0</xdr:colOff>
      <xdr:row>212</xdr:row>
      <xdr:rowOff>139700</xdr:rowOff>
    </xdr:to>
    <xdr:graphicFrame macro="">
      <xdr:nvGraphicFramePr>
        <xdr:cNvPr id="3211" name="Chart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16</xdr:col>
      <xdr:colOff>0</xdr:colOff>
      <xdr:row>202</xdr:row>
      <xdr:rowOff>12700</xdr:rowOff>
    </xdr:from>
    <xdr:to>
      <xdr:col>17</xdr:col>
      <xdr:colOff>0</xdr:colOff>
      <xdr:row>212</xdr:row>
      <xdr:rowOff>139700</xdr:rowOff>
    </xdr:to>
    <xdr:graphicFrame macro="">
      <xdr:nvGraphicFramePr>
        <xdr:cNvPr id="3212" name="Chart 1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10</xdr:col>
      <xdr:colOff>0</xdr:colOff>
      <xdr:row>214</xdr:row>
      <xdr:rowOff>0</xdr:rowOff>
    </xdr:from>
    <xdr:to>
      <xdr:col>11</xdr:col>
      <xdr:colOff>0</xdr:colOff>
      <xdr:row>224</xdr:row>
      <xdr:rowOff>127000</xdr:rowOff>
    </xdr:to>
    <xdr:graphicFrame macro="">
      <xdr:nvGraphicFramePr>
        <xdr:cNvPr id="3213" name="Chart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11</xdr:col>
      <xdr:colOff>0</xdr:colOff>
      <xdr:row>214</xdr:row>
      <xdr:rowOff>0</xdr:rowOff>
    </xdr:from>
    <xdr:to>
      <xdr:col>12</xdr:col>
      <xdr:colOff>0</xdr:colOff>
      <xdr:row>224</xdr:row>
      <xdr:rowOff>127000</xdr:rowOff>
    </xdr:to>
    <xdr:graphicFrame macro="">
      <xdr:nvGraphicFramePr>
        <xdr:cNvPr id="3214" name="Chart 1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12</xdr:col>
      <xdr:colOff>0</xdr:colOff>
      <xdr:row>214</xdr:row>
      <xdr:rowOff>0</xdr:rowOff>
    </xdr:from>
    <xdr:to>
      <xdr:col>13</xdr:col>
      <xdr:colOff>0</xdr:colOff>
      <xdr:row>224</xdr:row>
      <xdr:rowOff>127000</xdr:rowOff>
    </xdr:to>
    <xdr:graphicFrame macro="">
      <xdr:nvGraphicFramePr>
        <xdr:cNvPr id="3215" name="Chart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10</xdr:col>
      <xdr:colOff>0</xdr:colOff>
      <xdr:row>150</xdr:row>
      <xdr:rowOff>12700</xdr:rowOff>
    </xdr:from>
    <xdr:to>
      <xdr:col>11</xdr:col>
      <xdr:colOff>0</xdr:colOff>
      <xdr:row>160</xdr:row>
      <xdr:rowOff>139700</xdr:rowOff>
    </xdr:to>
    <xdr:graphicFrame macro="">
      <xdr:nvGraphicFramePr>
        <xdr:cNvPr id="3220" name="Chart 1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11</xdr:col>
      <xdr:colOff>0</xdr:colOff>
      <xdr:row>150</xdr:row>
      <xdr:rowOff>12700</xdr:rowOff>
    </xdr:from>
    <xdr:to>
      <xdr:col>12</xdr:col>
      <xdr:colOff>0</xdr:colOff>
      <xdr:row>160</xdr:row>
      <xdr:rowOff>139700</xdr:rowOff>
    </xdr:to>
    <xdr:graphicFrame macro="">
      <xdr:nvGraphicFramePr>
        <xdr:cNvPr id="3221" name="Chart 1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12</xdr:col>
      <xdr:colOff>0</xdr:colOff>
      <xdr:row>150</xdr:row>
      <xdr:rowOff>12700</xdr:rowOff>
    </xdr:from>
    <xdr:to>
      <xdr:col>13</xdr:col>
      <xdr:colOff>0</xdr:colOff>
      <xdr:row>160</xdr:row>
      <xdr:rowOff>139700</xdr:rowOff>
    </xdr:to>
    <xdr:graphicFrame macro="">
      <xdr:nvGraphicFramePr>
        <xdr:cNvPr id="3222" name="Chart 1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13</xdr:col>
      <xdr:colOff>0</xdr:colOff>
      <xdr:row>150</xdr:row>
      <xdr:rowOff>12700</xdr:rowOff>
    </xdr:from>
    <xdr:to>
      <xdr:col>14</xdr:col>
      <xdr:colOff>0</xdr:colOff>
      <xdr:row>160</xdr:row>
      <xdr:rowOff>139700</xdr:rowOff>
    </xdr:to>
    <xdr:graphicFrame macro="">
      <xdr:nvGraphicFramePr>
        <xdr:cNvPr id="3223" name="Chart 1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14</xdr:col>
      <xdr:colOff>0</xdr:colOff>
      <xdr:row>150</xdr:row>
      <xdr:rowOff>12700</xdr:rowOff>
    </xdr:from>
    <xdr:to>
      <xdr:col>15</xdr:col>
      <xdr:colOff>0</xdr:colOff>
      <xdr:row>160</xdr:row>
      <xdr:rowOff>139700</xdr:rowOff>
    </xdr:to>
    <xdr:graphicFrame macro="">
      <xdr:nvGraphicFramePr>
        <xdr:cNvPr id="3224" name="Chart 1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15</xdr:col>
      <xdr:colOff>0</xdr:colOff>
      <xdr:row>150</xdr:row>
      <xdr:rowOff>12700</xdr:rowOff>
    </xdr:from>
    <xdr:to>
      <xdr:col>16</xdr:col>
      <xdr:colOff>0</xdr:colOff>
      <xdr:row>160</xdr:row>
      <xdr:rowOff>139700</xdr:rowOff>
    </xdr:to>
    <xdr:graphicFrame macro="">
      <xdr:nvGraphicFramePr>
        <xdr:cNvPr id="3225" name="Chart 1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16</xdr:col>
      <xdr:colOff>0</xdr:colOff>
      <xdr:row>150</xdr:row>
      <xdr:rowOff>12700</xdr:rowOff>
    </xdr:from>
    <xdr:to>
      <xdr:col>17</xdr:col>
      <xdr:colOff>0</xdr:colOff>
      <xdr:row>160</xdr:row>
      <xdr:rowOff>139700</xdr:rowOff>
    </xdr:to>
    <xdr:graphicFrame macro="">
      <xdr:nvGraphicFramePr>
        <xdr:cNvPr id="3226" name="Chart 1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10</xdr:col>
      <xdr:colOff>0</xdr:colOff>
      <xdr:row>162</xdr:row>
      <xdr:rowOff>0</xdr:rowOff>
    </xdr:from>
    <xdr:to>
      <xdr:col>11</xdr:col>
      <xdr:colOff>0</xdr:colOff>
      <xdr:row>172</xdr:row>
      <xdr:rowOff>127000</xdr:rowOff>
    </xdr:to>
    <xdr:graphicFrame macro="">
      <xdr:nvGraphicFramePr>
        <xdr:cNvPr id="3227" name="Chart 1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11</xdr:col>
      <xdr:colOff>0</xdr:colOff>
      <xdr:row>162</xdr:row>
      <xdr:rowOff>0</xdr:rowOff>
    </xdr:from>
    <xdr:to>
      <xdr:col>12</xdr:col>
      <xdr:colOff>0</xdr:colOff>
      <xdr:row>172</xdr:row>
      <xdr:rowOff>127000</xdr:rowOff>
    </xdr:to>
    <xdr:graphicFrame macro="">
      <xdr:nvGraphicFramePr>
        <xdr:cNvPr id="3228" name="Chart 1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12</xdr:col>
      <xdr:colOff>0</xdr:colOff>
      <xdr:row>162</xdr:row>
      <xdr:rowOff>0</xdr:rowOff>
    </xdr:from>
    <xdr:to>
      <xdr:col>13</xdr:col>
      <xdr:colOff>0</xdr:colOff>
      <xdr:row>172</xdr:row>
      <xdr:rowOff>127000</xdr:rowOff>
    </xdr:to>
    <xdr:graphicFrame macro="">
      <xdr:nvGraphicFramePr>
        <xdr:cNvPr id="3229" name="Chart 1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0</xdr:colOff>
      <xdr:row>162</xdr:row>
      <xdr:rowOff>0</xdr:rowOff>
    </xdr:from>
    <xdr:to>
      <xdr:col>14</xdr:col>
      <xdr:colOff>0</xdr:colOff>
      <xdr:row>172</xdr:row>
      <xdr:rowOff>127000</xdr:rowOff>
    </xdr:to>
    <xdr:graphicFrame macro="">
      <xdr:nvGraphicFramePr>
        <xdr:cNvPr id="3230" name="Chart 1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0</xdr:colOff>
      <xdr:row>162</xdr:row>
      <xdr:rowOff>0</xdr:rowOff>
    </xdr:from>
    <xdr:to>
      <xdr:col>15</xdr:col>
      <xdr:colOff>0</xdr:colOff>
      <xdr:row>172</xdr:row>
      <xdr:rowOff>127000</xdr:rowOff>
    </xdr:to>
    <xdr:graphicFrame macro="">
      <xdr:nvGraphicFramePr>
        <xdr:cNvPr id="3231" name="Chart 1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15</xdr:col>
      <xdr:colOff>0</xdr:colOff>
      <xdr:row>162</xdr:row>
      <xdr:rowOff>0</xdr:rowOff>
    </xdr:from>
    <xdr:to>
      <xdr:col>16</xdr:col>
      <xdr:colOff>0</xdr:colOff>
      <xdr:row>172</xdr:row>
      <xdr:rowOff>127000</xdr:rowOff>
    </xdr:to>
    <xdr:graphicFrame macro="">
      <xdr:nvGraphicFramePr>
        <xdr:cNvPr id="3232" name="Chart 1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</xdr:col>
      <xdr:colOff>0</xdr:colOff>
      <xdr:row>162</xdr:row>
      <xdr:rowOff>0</xdr:rowOff>
    </xdr:from>
    <xdr:to>
      <xdr:col>17</xdr:col>
      <xdr:colOff>0</xdr:colOff>
      <xdr:row>172</xdr:row>
      <xdr:rowOff>127000</xdr:rowOff>
    </xdr:to>
    <xdr:graphicFrame macro="">
      <xdr:nvGraphicFramePr>
        <xdr:cNvPr id="3233" name="Chart 1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17</xdr:col>
      <xdr:colOff>0</xdr:colOff>
      <xdr:row>162</xdr:row>
      <xdr:rowOff>0</xdr:rowOff>
    </xdr:from>
    <xdr:to>
      <xdr:col>18</xdr:col>
      <xdr:colOff>0</xdr:colOff>
      <xdr:row>172</xdr:row>
      <xdr:rowOff>127000</xdr:rowOff>
    </xdr:to>
    <xdr:graphicFrame macro="">
      <xdr:nvGraphicFramePr>
        <xdr:cNvPr id="3236" name="Chart 1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17</xdr:col>
      <xdr:colOff>0</xdr:colOff>
      <xdr:row>150</xdr:row>
      <xdr:rowOff>12700</xdr:rowOff>
    </xdr:from>
    <xdr:to>
      <xdr:col>18</xdr:col>
      <xdr:colOff>0</xdr:colOff>
      <xdr:row>160</xdr:row>
      <xdr:rowOff>139700</xdr:rowOff>
    </xdr:to>
    <xdr:graphicFrame macro="">
      <xdr:nvGraphicFramePr>
        <xdr:cNvPr id="3237" name="Chart 1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10</xdr:col>
      <xdr:colOff>0</xdr:colOff>
      <xdr:row>228</xdr:row>
      <xdr:rowOff>12700</xdr:rowOff>
    </xdr:from>
    <xdr:to>
      <xdr:col>11</xdr:col>
      <xdr:colOff>0</xdr:colOff>
      <xdr:row>238</xdr:row>
      <xdr:rowOff>139700</xdr:rowOff>
    </xdr:to>
    <xdr:graphicFrame macro="">
      <xdr:nvGraphicFramePr>
        <xdr:cNvPr id="3238" name="Chart 1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11</xdr:col>
      <xdr:colOff>0</xdr:colOff>
      <xdr:row>228</xdr:row>
      <xdr:rowOff>12700</xdr:rowOff>
    </xdr:from>
    <xdr:to>
      <xdr:col>12</xdr:col>
      <xdr:colOff>0</xdr:colOff>
      <xdr:row>238</xdr:row>
      <xdr:rowOff>139700</xdr:rowOff>
    </xdr:to>
    <xdr:graphicFrame macro="">
      <xdr:nvGraphicFramePr>
        <xdr:cNvPr id="3239" name="Chart 1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12</xdr:col>
      <xdr:colOff>0</xdr:colOff>
      <xdr:row>228</xdr:row>
      <xdr:rowOff>12700</xdr:rowOff>
    </xdr:from>
    <xdr:to>
      <xdr:col>13</xdr:col>
      <xdr:colOff>0</xdr:colOff>
      <xdr:row>238</xdr:row>
      <xdr:rowOff>139700</xdr:rowOff>
    </xdr:to>
    <xdr:graphicFrame macro="">
      <xdr:nvGraphicFramePr>
        <xdr:cNvPr id="3240" name="Chart 1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0</xdr:colOff>
      <xdr:row>228</xdr:row>
      <xdr:rowOff>12700</xdr:rowOff>
    </xdr:from>
    <xdr:to>
      <xdr:col>14</xdr:col>
      <xdr:colOff>0</xdr:colOff>
      <xdr:row>238</xdr:row>
      <xdr:rowOff>139700</xdr:rowOff>
    </xdr:to>
    <xdr:graphicFrame macro="">
      <xdr:nvGraphicFramePr>
        <xdr:cNvPr id="3241" name="Chart 1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0</xdr:colOff>
      <xdr:row>228</xdr:row>
      <xdr:rowOff>12700</xdr:rowOff>
    </xdr:from>
    <xdr:to>
      <xdr:col>15</xdr:col>
      <xdr:colOff>0</xdr:colOff>
      <xdr:row>238</xdr:row>
      <xdr:rowOff>139700</xdr:rowOff>
    </xdr:to>
    <xdr:graphicFrame macro="">
      <xdr:nvGraphicFramePr>
        <xdr:cNvPr id="3242" name="Chart 1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</xdr:col>
      <xdr:colOff>0</xdr:colOff>
      <xdr:row>242</xdr:row>
      <xdr:rowOff>12700</xdr:rowOff>
    </xdr:from>
    <xdr:to>
      <xdr:col>11</xdr:col>
      <xdr:colOff>0</xdr:colOff>
      <xdr:row>252</xdr:row>
      <xdr:rowOff>139700</xdr:rowOff>
    </xdr:to>
    <xdr:graphicFrame macro="">
      <xdr:nvGraphicFramePr>
        <xdr:cNvPr id="3252" name="Chart 1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11</xdr:col>
      <xdr:colOff>0</xdr:colOff>
      <xdr:row>242</xdr:row>
      <xdr:rowOff>12700</xdr:rowOff>
    </xdr:from>
    <xdr:to>
      <xdr:col>12</xdr:col>
      <xdr:colOff>0</xdr:colOff>
      <xdr:row>252</xdr:row>
      <xdr:rowOff>139700</xdr:rowOff>
    </xdr:to>
    <xdr:graphicFrame macro="">
      <xdr:nvGraphicFramePr>
        <xdr:cNvPr id="3253" name="Chart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12</xdr:col>
      <xdr:colOff>0</xdr:colOff>
      <xdr:row>242</xdr:row>
      <xdr:rowOff>12700</xdr:rowOff>
    </xdr:from>
    <xdr:to>
      <xdr:col>13</xdr:col>
      <xdr:colOff>0</xdr:colOff>
      <xdr:row>252</xdr:row>
      <xdr:rowOff>139700</xdr:rowOff>
    </xdr:to>
    <xdr:graphicFrame macro="">
      <xdr:nvGraphicFramePr>
        <xdr:cNvPr id="3254" name="Chart 1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13</xdr:col>
      <xdr:colOff>0</xdr:colOff>
      <xdr:row>242</xdr:row>
      <xdr:rowOff>12700</xdr:rowOff>
    </xdr:from>
    <xdr:to>
      <xdr:col>14</xdr:col>
      <xdr:colOff>0</xdr:colOff>
      <xdr:row>252</xdr:row>
      <xdr:rowOff>139700</xdr:rowOff>
    </xdr:to>
    <xdr:graphicFrame macro="">
      <xdr:nvGraphicFramePr>
        <xdr:cNvPr id="3255" name="Chart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0</xdr:colOff>
      <xdr:row>242</xdr:row>
      <xdr:rowOff>12700</xdr:rowOff>
    </xdr:from>
    <xdr:to>
      <xdr:col>15</xdr:col>
      <xdr:colOff>0</xdr:colOff>
      <xdr:row>252</xdr:row>
      <xdr:rowOff>139700</xdr:rowOff>
    </xdr:to>
    <xdr:graphicFrame macro="">
      <xdr:nvGraphicFramePr>
        <xdr:cNvPr id="3256" name="Chart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15</xdr:col>
      <xdr:colOff>0</xdr:colOff>
      <xdr:row>242</xdr:row>
      <xdr:rowOff>12700</xdr:rowOff>
    </xdr:from>
    <xdr:to>
      <xdr:col>16</xdr:col>
      <xdr:colOff>0</xdr:colOff>
      <xdr:row>252</xdr:row>
      <xdr:rowOff>139700</xdr:rowOff>
    </xdr:to>
    <xdr:graphicFrame macro="">
      <xdr:nvGraphicFramePr>
        <xdr:cNvPr id="3257" name="Chart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16</xdr:col>
      <xdr:colOff>0</xdr:colOff>
      <xdr:row>242</xdr:row>
      <xdr:rowOff>12700</xdr:rowOff>
    </xdr:from>
    <xdr:to>
      <xdr:col>17</xdr:col>
      <xdr:colOff>0</xdr:colOff>
      <xdr:row>252</xdr:row>
      <xdr:rowOff>139700</xdr:rowOff>
    </xdr:to>
    <xdr:graphicFrame macro="">
      <xdr:nvGraphicFramePr>
        <xdr:cNvPr id="3258" name="Chart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10</xdr:col>
      <xdr:colOff>0</xdr:colOff>
      <xdr:row>254</xdr:row>
      <xdr:rowOff>0</xdr:rowOff>
    </xdr:from>
    <xdr:to>
      <xdr:col>11</xdr:col>
      <xdr:colOff>0</xdr:colOff>
      <xdr:row>264</xdr:row>
      <xdr:rowOff>127000</xdr:rowOff>
    </xdr:to>
    <xdr:graphicFrame macro="">
      <xdr:nvGraphicFramePr>
        <xdr:cNvPr id="3259" name="Chart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11</xdr:col>
      <xdr:colOff>0</xdr:colOff>
      <xdr:row>254</xdr:row>
      <xdr:rowOff>0</xdr:rowOff>
    </xdr:from>
    <xdr:to>
      <xdr:col>12</xdr:col>
      <xdr:colOff>0</xdr:colOff>
      <xdr:row>264</xdr:row>
      <xdr:rowOff>127000</xdr:rowOff>
    </xdr:to>
    <xdr:graphicFrame macro="">
      <xdr:nvGraphicFramePr>
        <xdr:cNvPr id="3260" name="Chart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12</xdr:col>
      <xdr:colOff>0</xdr:colOff>
      <xdr:row>254</xdr:row>
      <xdr:rowOff>0</xdr:rowOff>
    </xdr:from>
    <xdr:to>
      <xdr:col>13</xdr:col>
      <xdr:colOff>0</xdr:colOff>
      <xdr:row>264</xdr:row>
      <xdr:rowOff>127000</xdr:rowOff>
    </xdr:to>
    <xdr:graphicFrame macro="">
      <xdr:nvGraphicFramePr>
        <xdr:cNvPr id="3261" name="Chart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0</xdr:colOff>
      <xdr:row>254</xdr:row>
      <xdr:rowOff>0</xdr:rowOff>
    </xdr:from>
    <xdr:to>
      <xdr:col>14</xdr:col>
      <xdr:colOff>0</xdr:colOff>
      <xdr:row>264</xdr:row>
      <xdr:rowOff>127000</xdr:rowOff>
    </xdr:to>
    <xdr:graphicFrame macro="">
      <xdr:nvGraphicFramePr>
        <xdr:cNvPr id="3262" name="Chart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14</xdr:col>
      <xdr:colOff>0</xdr:colOff>
      <xdr:row>254</xdr:row>
      <xdr:rowOff>0</xdr:rowOff>
    </xdr:from>
    <xdr:to>
      <xdr:col>15</xdr:col>
      <xdr:colOff>0</xdr:colOff>
      <xdr:row>264</xdr:row>
      <xdr:rowOff>127000</xdr:rowOff>
    </xdr:to>
    <xdr:graphicFrame macro="">
      <xdr:nvGraphicFramePr>
        <xdr:cNvPr id="3263" name="Chart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15</xdr:col>
      <xdr:colOff>0</xdr:colOff>
      <xdr:row>254</xdr:row>
      <xdr:rowOff>0</xdr:rowOff>
    </xdr:from>
    <xdr:to>
      <xdr:col>16</xdr:col>
      <xdr:colOff>0</xdr:colOff>
      <xdr:row>264</xdr:row>
      <xdr:rowOff>127000</xdr:rowOff>
    </xdr:to>
    <xdr:graphicFrame macro="">
      <xdr:nvGraphicFramePr>
        <xdr:cNvPr id="3264" name="Chart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16</xdr:col>
      <xdr:colOff>0</xdr:colOff>
      <xdr:row>254</xdr:row>
      <xdr:rowOff>0</xdr:rowOff>
    </xdr:from>
    <xdr:to>
      <xdr:col>17</xdr:col>
      <xdr:colOff>0</xdr:colOff>
      <xdr:row>264</xdr:row>
      <xdr:rowOff>127000</xdr:rowOff>
    </xdr:to>
    <xdr:graphicFrame macro="">
      <xdr:nvGraphicFramePr>
        <xdr:cNvPr id="3265" name="Chart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10</xdr:col>
      <xdr:colOff>0</xdr:colOff>
      <xdr:row>136</xdr:row>
      <xdr:rowOff>12700</xdr:rowOff>
    </xdr:from>
    <xdr:to>
      <xdr:col>11</xdr:col>
      <xdr:colOff>0</xdr:colOff>
      <xdr:row>146</xdr:row>
      <xdr:rowOff>139700</xdr:rowOff>
    </xdr:to>
    <xdr:graphicFrame macro="">
      <xdr:nvGraphicFramePr>
        <xdr:cNvPr id="3266" name="Chart 1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11</xdr:col>
      <xdr:colOff>0</xdr:colOff>
      <xdr:row>136</xdr:row>
      <xdr:rowOff>12700</xdr:rowOff>
    </xdr:from>
    <xdr:to>
      <xdr:col>12</xdr:col>
      <xdr:colOff>0</xdr:colOff>
      <xdr:row>146</xdr:row>
      <xdr:rowOff>139700</xdr:rowOff>
    </xdr:to>
    <xdr:graphicFrame macro="">
      <xdr:nvGraphicFramePr>
        <xdr:cNvPr id="3267" name="Chart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12</xdr:col>
      <xdr:colOff>0</xdr:colOff>
      <xdr:row>136</xdr:row>
      <xdr:rowOff>12700</xdr:rowOff>
    </xdr:from>
    <xdr:to>
      <xdr:col>13</xdr:col>
      <xdr:colOff>0</xdr:colOff>
      <xdr:row>146</xdr:row>
      <xdr:rowOff>139700</xdr:rowOff>
    </xdr:to>
    <xdr:graphicFrame macro="">
      <xdr:nvGraphicFramePr>
        <xdr:cNvPr id="3268" name="Chart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13</xdr:col>
      <xdr:colOff>0</xdr:colOff>
      <xdr:row>136</xdr:row>
      <xdr:rowOff>12700</xdr:rowOff>
    </xdr:from>
    <xdr:to>
      <xdr:col>14</xdr:col>
      <xdr:colOff>0</xdr:colOff>
      <xdr:row>146</xdr:row>
      <xdr:rowOff>139700</xdr:rowOff>
    </xdr:to>
    <xdr:graphicFrame macro="">
      <xdr:nvGraphicFramePr>
        <xdr:cNvPr id="3269" name="Chart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14</xdr:col>
      <xdr:colOff>0</xdr:colOff>
      <xdr:row>136</xdr:row>
      <xdr:rowOff>12700</xdr:rowOff>
    </xdr:from>
    <xdr:to>
      <xdr:col>15</xdr:col>
      <xdr:colOff>0</xdr:colOff>
      <xdr:row>146</xdr:row>
      <xdr:rowOff>139700</xdr:rowOff>
    </xdr:to>
    <xdr:graphicFrame macro="">
      <xdr:nvGraphicFramePr>
        <xdr:cNvPr id="3270" name="Chart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15</xdr:col>
      <xdr:colOff>0</xdr:colOff>
      <xdr:row>136</xdr:row>
      <xdr:rowOff>12700</xdr:rowOff>
    </xdr:from>
    <xdr:to>
      <xdr:col>16</xdr:col>
      <xdr:colOff>0</xdr:colOff>
      <xdr:row>146</xdr:row>
      <xdr:rowOff>139700</xdr:rowOff>
    </xdr:to>
    <xdr:graphicFrame macro="">
      <xdr:nvGraphicFramePr>
        <xdr:cNvPr id="3271" name="Chart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16</xdr:col>
      <xdr:colOff>0</xdr:colOff>
      <xdr:row>136</xdr:row>
      <xdr:rowOff>12700</xdr:rowOff>
    </xdr:from>
    <xdr:to>
      <xdr:col>17</xdr:col>
      <xdr:colOff>0</xdr:colOff>
      <xdr:row>146</xdr:row>
      <xdr:rowOff>139700</xdr:rowOff>
    </xdr:to>
    <xdr:graphicFrame macro="">
      <xdr:nvGraphicFramePr>
        <xdr:cNvPr id="3272" name="Chart 2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17</xdr:col>
      <xdr:colOff>0</xdr:colOff>
      <xdr:row>136</xdr:row>
      <xdr:rowOff>12700</xdr:rowOff>
    </xdr:from>
    <xdr:to>
      <xdr:col>18</xdr:col>
      <xdr:colOff>0</xdr:colOff>
      <xdr:row>146</xdr:row>
      <xdr:rowOff>139700</xdr:rowOff>
    </xdr:to>
    <xdr:graphicFrame macro="">
      <xdr:nvGraphicFramePr>
        <xdr:cNvPr id="3273" name="Chart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0.49691</cdr:x>
      <cdr:y>0.49646</cdr:y>
    </cdr:from>
    <cdr:to>
      <cdr:x>0.53466</cdr:x>
      <cdr:y>0.57452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03417" y="889016"/>
          <a:ext cx="76229" cy="1397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0.49691</cdr:x>
      <cdr:y>0.49646</cdr:y>
    </cdr:from>
    <cdr:to>
      <cdr:x>0.53466</cdr:x>
      <cdr:y>0.57452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03417" y="889016"/>
          <a:ext cx="76229" cy="1397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177800</xdr:colOff>
      <xdr:row>125</xdr:row>
      <xdr:rowOff>101600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99</xdr:row>
      <xdr:rowOff>63500</xdr:rowOff>
    </xdr:from>
    <xdr:to>
      <xdr:col>8</xdr:col>
      <xdr:colOff>139700</xdr:colOff>
      <xdr:row>125</xdr:row>
      <xdr:rowOff>101600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139700</xdr:colOff>
      <xdr:row>99</xdr:row>
      <xdr:rowOff>63500</xdr:rowOff>
    </xdr:from>
    <xdr:to>
      <xdr:col>12</xdr:col>
      <xdr:colOff>114300</xdr:colOff>
      <xdr:row>125</xdr:row>
      <xdr:rowOff>101600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584200</xdr:colOff>
      <xdr:row>99</xdr:row>
      <xdr:rowOff>50800</xdr:rowOff>
    </xdr:to>
    <xdr:graphicFrame macro="">
      <xdr:nvGraphicFramePr>
        <xdr:cNvPr id="10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workbookViewId="0">
      <selection activeCell="B8" sqref="B8"/>
    </sheetView>
  </sheetViews>
  <sheetFormatPr baseColWidth="10" defaultRowHeight="13" x14ac:dyDescent="0"/>
  <sheetData>
    <row r="1" spans="1:2">
      <c r="A1" s="6" t="s">
        <v>3567</v>
      </c>
      <c r="B1" s="6"/>
    </row>
    <row r="2" spans="1:2">
      <c r="A2" s="6" t="s">
        <v>269</v>
      </c>
      <c r="B2" s="6"/>
    </row>
    <row r="3" spans="1:2">
      <c r="A3" s="6"/>
      <c r="B3" s="130"/>
    </row>
    <row r="4" spans="1:2">
      <c r="A4" s="10" t="s">
        <v>270</v>
      </c>
      <c r="B4" s="136">
        <v>1.1000000000000001</v>
      </c>
    </row>
    <row r="5" spans="1:2">
      <c r="A5" s="10" t="s">
        <v>236</v>
      </c>
      <c r="B5" s="131">
        <v>40128</v>
      </c>
    </row>
    <row r="7" spans="1:2">
      <c r="B7" t="s">
        <v>3576</v>
      </c>
    </row>
  </sheetData>
  <phoneticPr fontId="15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X111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O62" sqref="O62"/>
    </sheetView>
  </sheetViews>
  <sheetFormatPr baseColWidth="10" defaultRowHeight="13" x14ac:dyDescent="0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73" customWidth="1"/>
    <col min="10" max="11" width="9.7109375" customWidth="1"/>
    <col min="13" max="13" width="10.7109375" style="2"/>
    <col min="18" max="25" width="8.7109375" customWidth="1"/>
    <col min="26" max="62" width="7.7109375" customWidth="1"/>
    <col min="64" max="64" width="3.85546875" customWidth="1"/>
    <col min="65" max="65" width="4.7109375" customWidth="1"/>
    <col min="66" max="69" width="1.7109375" customWidth="1"/>
    <col min="70" max="70" width="2.7109375" customWidth="1"/>
    <col min="75" max="75" width="4" customWidth="1"/>
    <col min="76" max="76" width="4.28515625" customWidth="1"/>
  </cols>
  <sheetData>
    <row r="1" spans="1:76">
      <c r="A1" t="s">
        <v>3272</v>
      </c>
      <c r="B1" s="73" t="s">
        <v>2789</v>
      </c>
      <c r="C1" s="30" t="s">
        <v>2789</v>
      </c>
      <c r="D1" s="156" t="s">
        <v>1698</v>
      </c>
      <c r="E1" s="156"/>
      <c r="F1" s="156"/>
      <c r="G1" s="157" t="s">
        <v>2425</v>
      </c>
      <c r="H1" s="157"/>
      <c r="I1" s="157"/>
      <c r="J1" s="149" t="s">
        <v>2688</v>
      </c>
      <c r="K1" s="152"/>
      <c r="L1" s="158" t="str">
        <f>Candidates!H2</f>
        <v>Obama</v>
      </c>
      <c r="M1" s="158"/>
      <c r="N1" s="159" t="str">
        <f>Candidates!H3</f>
        <v>McCain</v>
      </c>
      <c r="O1" s="152"/>
      <c r="P1" s="160" t="str">
        <f>Candidates!H4</f>
        <v>Nader</v>
      </c>
      <c r="Q1" s="161"/>
      <c r="R1" s="149" t="str">
        <f>Candidates!H5</f>
        <v>Barr</v>
      </c>
      <c r="S1" s="152"/>
      <c r="T1" s="149" t="str">
        <f>Candidates!H6</f>
        <v>McKinney</v>
      </c>
      <c r="U1" s="152"/>
      <c r="V1" s="149" t="str">
        <f>Candidates!H7</f>
        <v>Baldwin</v>
      </c>
      <c r="W1" s="152"/>
      <c r="X1" s="149" t="str">
        <f>Candidates!H8</f>
        <v>Calero</v>
      </c>
      <c r="Y1" s="152"/>
      <c r="Z1" s="149" t="str">
        <f>Candidates!H9</f>
        <v>Moore</v>
      </c>
      <c r="AA1" s="149"/>
      <c r="AB1" s="149" t="str">
        <f>Candidates!H10</f>
        <v>LaRiva</v>
      </c>
      <c r="AC1" s="152"/>
      <c r="AD1" s="149" t="str">
        <f>Candidates!H11</f>
        <v>Write-ins</v>
      </c>
      <c r="AE1" s="152"/>
      <c r="AF1" s="149" t="str">
        <f>Candidates!H12</f>
        <v>Jay</v>
      </c>
      <c r="AG1" s="149"/>
      <c r="AH1" s="149" t="str">
        <f>Candidates!H13</f>
        <v>Keyes</v>
      </c>
      <c r="AI1" s="149"/>
      <c r="AJ1" s="149" t="str">
        <f>Candidates!H14</f>
        <v>None</v>
      </c>
      <c r="AK1" s="149"/>
      <c r="AL1" s="149" t="str">
        <f>Candidates!H15</f>
        <v>Allen</v>
      </c>
      <c r="AM1" s="152"/>
      <c r="AN1" s="149" t="str">
        <f>Candidates!H16</f>
        <v>Polachek</v>
      </c>
      <c r="AO1" s="149"/>
      <c r="AP1" s="149" t="str">
        <f>Candidates!H17</f>
        <v>Lyttle</v>
      </c>
      <c r="AQ1" s="152"/>
      <c r="AR1" s="149" t="str">
        <f>Candidates!H18</f>
        <v>McEnulty</v>
      </c>
      <c r="AS1" s="152"/>
      <c r="AT1" s="149" t="str">
        <f>Candidates!H19</f>
        <v>Amondson</v>
      </c>
      <c r="AU1" s="152"/>
      <c r="AV1" s="149" t="str">
        <f>Candidates!H20</f>
        <v>Stevens</v>
      </c>
      <c r="AW1" s="149"/>
      <c r="AX1" s="149" t="str">
        <f>Candidates!H21</f>
        <v>Paul</v>
      </c>
      <c r="AY1" s="149"/>
      <c r="AZ1" s="149" t="str">
        <f>Candidates!H22</f>
        <v>Weill</v>
      </c>
      <c r="BA1" s="149"/>
      <c r="BB1" s="149" t="str">
        <f>Candidates!H23</f>
        <v>Phillies</v>
      </c>
      <c r="BC1" s="149"/>
      <c r="BD1" s="149" t="str">
        <f>Candidates!H24</f>
        <v>Boss</v>
      </c>
      <c r="BE1" s="149"/>
      <c r="BF1" s="149" t="str">
        <f>Candidates!H25</f>
        <v>Duncan</v>
      </c>
      <c r="BG1" s="149"/>
      <c r="BH1" s="149" t="str">
        <f>Candidates!H26</f>
        <v>Wamboldt</v>
      </c>
      <c r="BI1" s="149"/>
      <c r="BJ1" s="1"/>
      <c r="BK1" s="1"/>
      <c r="BN1" s="17" t="str">
        <f>LEFT(R1,1)</f>
        <v>B</v>
      </c>
      <c r="BO1" s="17" t="str">
        <f>LEFT(T1,1)</f>
        <v>M</v>
      </c>
      <c r="BP1" s="17" t="str">
        <f>LEFT(X1,1)</f>
        <v>C</v>
      </c>
      <c r="BQ1" s="17" t="str">
        <f>LEFT(V1,1)</f>
        <v>B</v>
      </c>
    </row>
    <row r="2" spans="1:76" s="32" customFormat="1">
      <c r="B2" s="56" t="s">
        <v>1698</v>
      </c>
      <c r="C2" s="34" t="s">
        <v>2956</v>
      </c>
      <c r="D2" s="33" t="s">
        <v>344</v>
      </c>
      <c r="E2" s="33" t="s">
        <v>1783</v>
      </c>
      <c r="F2" s="33" t="s">
        <v>3354</v>
      </c>
      <c r="G2" s="83" t="str">
        <f>LEFT(L2,1)</f>
        <v>D</v>
      </c>
      <c r="H2" s="84" t="str">
        <f>LEFT(N2,1)</f>
        <v>R</v>
      </c>
      <c r="I2" s="81" t="str">
        <f>LEFT(P2,1)</f>
        <v>I</v>
      </c>
      <c r="J2" s="34" t="s">
        <v>2977</v>
      </c>
      <c r="K2" s="34" t="s">
        <v>562</v>
      </c>
      <c r="L2" s="153" t="str">
        <f>Candidates!D2</f>
        <v>Democratic</v>
      </c>
      <c r="M2" s="153"/>
      <c r="N2" s="154" t="str">
        <f>Candidates!D3</f>
        <v>Republican</v>
      </c>
      <c r="O2" s="151"/>
      <c r="P2" s="155" t="str">
        <f>Candidates!D4</f>
        <v>Independent</v>
      </c>
      <c r="Q2" s="151"/>
      <c r="R2" s="150" t="str">
        <f>Candidates!D5</f>
        <v>Libertarian</v>
      </c>
      <c r="S2" s="151"/>
      <c r="T2" s="150" t="str">
        <f>Candidates!D6</f>
        <v>Green</v>
      </c>
      <c r="U2" s="151"/>
      <c r="V2" s="150" t="str">
        <f>Candidates!D7</f>
        <v>Constitution</v>
      </c>
      <c r="W2" s="151"/>
      <c r="X2" s="150" t="str">
        <f>Candidates!D8</f>
        <v>Socialist Workers</v>
      </c>
      <c r="Y2" s="151"/>
      <c r="Z2" s="150" t="str">
        <f>Candidates!D9</f>
        <v>Socialist</v>
      </c>
      <c r="AA2" s="151"/>
      <c r="AB2" s="150" t="str">
        <f>Candidates!D10</f>
        <v>Socialism and Liberation</v>
      </c>
      <c r="AC2" s="151"/>
      <c r="AD2" s="150" t="str">
        <f>Candidates!D11</f>
        <v>-</v>
      </c>
      <c r="AE2" s="151"/>
      <c r="AF2" s="150" t="str">
        <f>Candidates!D12</f>
        <v>Boston Tea Party</v>
      </c>
      <c r="AG2" s="151"/>
      <c r="AH2" s="150" t="str">
        <f>Candidates!D13</f>
        <v>Independent</v>
      </c>
      <c r="AI2" s="151"/>
      <c r="AJ2" s="150" t="str">
        <f>Candidates!D14</f>
        <v>-</v>
      </c>
      <c r="AK2" s="151"/>
      <c r="AL2" s="150" t="str">
        <f>Candidates!D15</f>
        <v>Independent</v>
      </c>
      <c r="AM2" s="151"/>
      <c r="AN2" s="150" t="str">
        <f>Candidates!D16</f>
        <v>New</v>
      </c>
      <c r="AO2" s="151"/>
      <c r="AP2" s="150" t="str">
        <f>Candidates!D17</f>
        <v>US Pacifist</v>
      </c>
      <c r="AQ2" s="151"/>
      <c r="AR2" s="150" t="str">
        <f>Candidates!D18</f>
        <v>New American Indpendent</v>
      </c>
      <c r="AS2" s="151"/>
      <c r="AT2" s="150" t="str">
        <f>Candidates!D19</f>
        <v>Prohibition</v>
      </c>
      <c r="AU2" s="151"/>
      <c r="AV2" s="150" t="str">
        <f>Candidates!D20</f>
        <v>Objectivist</v>
      </c>
      <c r="AW2" s="151"/>
      <c r="AX2" s="150" t="str">
        <f>Candidates!D21</f>
        <v>LA Taxpayers</v>
      </c>
      <c r="AY2" s="151"/>
      <c r="AZ2" s="150" t="str">
        <f>Candidates!D22</f>
        <v>Reform</v>
      </c>
      <c r="BA2" s="151"/>
      <c r="BB2" s="150" t="str">
        <f>Candidates!D23</f>
        <v>Libertarian</v>
      </c>
      <c r="BC2" s="151"/>
      <c r="BD2" s="150" t="str">
        <f>Candidates!D24</f>
        <v>Vote Here</v>
      </c>
      <c r="BE2" s="151"/>
      <c r="BF2" s="150" t="str">
        <f>Candidates!D25</f>
        <v>Independent</v>
      </c>
      <c r="BG2" s="151"/>
      <c r="BH2" s="150" t="str">
        <f>Candidates!D26</f>
        <v>We, the People</v>
      </c>
      <c r="BI2" s="151"/>
      <c r="BJ2" s="35"/>
      <c r="BK2" s="35" t="s">
        <v>3272</v>
      </c>
      <c r="BM2" s="32" t="s">
        <v>3385</v>
      </c>
      <c r="BN2" s="36"/>
      <c r="BO2" s="36"/>
      <c r="BP2" s="36"/>
      <c r="BQ2" s="36"/>
      <c r="BS2" s="32" t="s">
        <v>2713</v>
      </c>
      <c r="BU2" s="32" t="s">
        <v>414</v>
      </c>
      <c r="BW2" s="32" t="s">
        <v>3385</v>
      </c>
      <c r="BX2" s="32" t="s">
        <v>165</v>
      </c>
    </row>
    <row r="3" spans="1:76">
      <c r="A3" t="s">
        <v>1874</v>
      </c>
      <c r="B3">
        <v>9</v>
      </c>
      <c r="C3" s="1">
        <f>L3+N3+P3+R3+T3+X3+V3+AD3+AJ3+AB3+AF3+Z3+AH3+AR3+AT3+AL3+AP3+AN3+AV3+AX3+BB3+BD3+BF3+BH3+AZ3</f>
        <v>2099819</v>
      </c>
      <c r="D3" s="24">
        <v>9</v>
      </c>
      <c r="E3" s="24"/>
      <c r="F3" s="24"/>
      <c r="G3" s="85">
        <f t="shared" ref="G3:G34" si="0">RANK(L3,L3:BJ3)</f>
        <v>2</v>
      </c>
      <c r="H3" s="85">
        <f t="shared" ref="H3:H34" si="1">RANK(N3,L3:BJ3)</f>
        <v>1</v>
      </c>
      <c r="I3" s="85">
        <f t="shared" ref="I3:I34" si="2">IF(P3&gt;0,RANK(P3,L3:BJ3),"-")</f>
        <v>3</v>
      </c>
      <c r="J3" s="1">
        <f>ABS(N3-L3)</f>
        <v>453067</v>
      </c>
      <c r="K3" s="2">
        <f>IF(C3&gt;0, J3/C3,0)</f>
        <v>0.21576478734595697</v>
      </c>
      <c r="L3" s="1">
        <f>County!N70</f>
        <v>813479</v>
      </c>
      <c r="M3" s="2">
        <f>IF($C3&gt;0,L3/$C3,0)</f>
        <v>0.38740434294574916</v>
      </c>
      <c r="N3" s="66">
        <f>County!O70</f>
        <v>1266546</v>
      </c>
      <c r="O3" s="71">
        <f t="shared" ref="O3:O54" si="3">IF($C3&gt;0,N3/$C3,0)</f>
        <v>0.60316913029170605</v>
      </c>
      <c r="P3" s="66">
        <f>County!P70</f>
        <v>6788</v>
      </c>
      <c r="Q3" s="71">
        <f t="shared" ref="Q3:Q54" si="4">IF($C3&gt;0,P3/$C3,0)</f>
        <v>3.2326595768492426E-3</v>
      </c>
      <c r="R3" s="66">
        <f>County!Q70</f>
        <v>4991</v>
      </c>
      <c r="S3" s="71">
        <f t="shared" ref="S3:S54" si="5">IF($C3&gt;0,R3/$C3,0)</f>
        <v>2.3768715303557116E-3</v>
      </c>
      <c r="T3" s="66">
        <f>County!R70</f>
        <v>2</v>
      </c>
      <c r="U3" s="71">
        <f t="shared" ref="U3:U54" si="6">IF($C3&gt;0,T3/$C3,0)</f>
        <v>9.5246304562440863E-7</v>
      </c>
      <c r="V3" s="66">
        <f>County!S70</f>
        <v>4310</v>
      </c>
      <c r="W3" s="71">
        <f t="shared" ref="W3:W54" si="7">IF($C3&gt;0,V3/$C3,0)</f>
        <v>2.0525578633206003E-3</v>
      </c>
      <c r="X3" s="66">
        <f>County!T70</f>
        <v>0</v>
      </c>
      <c r="Y3" s="71">
        <f t="shared" ref="Y3:Y54" si="8">IF($C3&gt;0,X3/$C3,0)</f>
        <v>0</v>
      </c>
      <c r="Z3" s="66">
        <f>County!U70</f>
        <v>0</v>
      </c>
      <c r="AA3" s="71">
        <f t="shared" ref="AA3:AA54" si="9">IF($C3&gt;0,Z3/$C3,0)</f>
        <v>0</v>
      </c>
      <c r="AB3" s="66">
        <f>County!V70</f>
        <v>0</v>
      </c>
      <c r="AC3" s="71">
        <f t="shared" ref="AC3:AC54" si="10">IF($C3&gt;0,AB3/$C3,0)</f>
        <v>0</v>
      </c>
      <c r="AD3" s="66">
        <f>County!W70</f>
        <v>3703</v>
      </c>
      <c r="AE3" s="71">
        <f t="shared" ref="AE3:AE54" si="11">IF($C3&gt;0,AD3/$C3,0)</f>
        <v>1.7634853289735925E-3</v>
      </c>
      <c r="AF3" s="66">
        <f>County!X70</f>
        <v>0</v>
      </c>
      <c r="AG3" s="71">
        <f t="shared" ref="AG3:AG54" si="12">IF($C3&gt;0,AF3/$C3,0)</f>
        <v>0</v>
      </c>
      <c r="AH3" s="1">
        <f>County!Y70</f>
        <v>0</v>
      </c>
      <c r="AI3" s="2">
        <f t="shared" ref="AI3:AI54" si="13">IF($C3&gt;0,AH3/$C3,0)</f>
        <v>0</v>
      </c>
      <c r="AJ3" s="1">
        <f>County!Z70</f>
        <v>0</v>
      </c>
      <c r="AK3" s="2">
        <f t="shared" ref="AK3:AK54" si="14">IF($C3&gt;0,AJ3/$C3,0)</f>
        <v>0</v>
      </c>
      <c r="AL3" s="1">
        <f>County!AA70</f>
        <v>0</v>
      </c>
      <c r="AM3" s="2">
        <f t="shared" ref="AM3:AM54" si="15">IF($C3&gt;0,AL3/$C3,0)</f>
        <v>0</v>
      </c>
      <c r="AN3" s="1">
        <f>County!AB70</f>
        <v>0</v>
      </c>
      <c r="AO3" s="2">
        <f t="shared" ref="AO3:AO54" si="16">IF($C3&gt;0,AN3/$C3,0)</f>
        <v>0</v>
      </c>
      <c r="AP3" s="1">
        <f>County!AC70</f>
        <v>0</v>
      </c>
      <c r="AQ3" s="2">
        <f t="shared" ref="AQ3:AQ54" si="17">IF($C3&gt;0,AP3/$C3,0)</f>
        <v>0</v>
      </c>
      <c r="AR3" s="1">
        <f>County!AD70</f>
        <v>0</v>
      </c>
      <c r="AS3" s="2">
        <f t="shared" ref="AS3:AS54" si="18">IF($C3&gt;0,AR3/$C3,0)</f>
        <v>0</v>
      </c>
      <c r="AT3" s="1">
        <f>County!AE70</f>
        <v>0</v>
      </c>
      <c r="AU3" s="2">
        <f t="shared" ref="AU3:AU54" si="19">IF($C3&gt;0,AT3/$C3,0)</f>
        <v>0</v>
      </c>
      <c r="AV3" s="1">
        <f>County!AF70</f>
        <v>0</v>
      </c>
      <c r="AW3" s="2">
        <f t="shared" ref="AW3:AY54" si="20">IF($C3&gt;0,AV3/$C3,0)</f>
        <v>0</v>
      </c>
      <c r="AX3" s="1">
        <f>County!AG70</f>
        <v>0</v>
      </c>
      <c r="AY3" s="2">
        <f t="shared" si="20"/>
        <v>0</v>
      </c>
      <c r="AZ3" s="1">
        <f>County!AH70</f>
        <v>0</v>
      </c>
      <c r="BA3" s="2">
        <f t="shared" ref="BA3:BA34" si="21">IF($C3&gt;0,AZ3/$C3,0)</f>
        <v>0</v>
      </c>
      <c r="BB3" s="1">
        <f>County!AI70</f>
        <v>0</v>
      </c>
      <c r="BC3" s="2">
        <f t="shared" ref="BC3:BE34" si="22">IF($C3&gt;0,BB3/$C3,0)</f>
        <v>0</v>
      </c>
      <c r="BD3" s="1">
        <f>County!AJ70</f>
        <v>0</v>
      </c>
      <c r="BE3" s="2">
        <f t="shared" si="22"/>
        <v>0</v>
      </c>
      <c r="BF3" s="1">
        <f>County!AK70</f>
        <v>0</v>
      </c>
      <c r="BG3" s="2">
        <f t="shared" ref="BG3:BG34" si="23">IF($C3&gt;0,BF3/$C3,0)</f>
        <v>0</v>
      </c>
      <c r="BH3" s="1">
        <f>County!AL70</f>
        <v>0</v>
      </c>
      <c r="BI3" s="2">
        <f t="shared" ref="BI3:BI34" si="24">IF($C3&gt;0,BH3/$C3,0)</f>
        <v>0</v>
      </c>
      <c r="BJ3" s="31"/>
      <c r="BK3" t="str">
        <f>A3</f>
        <v>Alabama</v>
      </c>
      <c r="BL3" t="s">
        <v>1365</v>
      </c>
      <c r="BM3">
        <f>SUM(D3:F3)</f>
        <v>9</v>
      </c>
      <c r="BN3" s="9">
        <f>RANK(R3,(L3:Q3,R3:Y3,AD3:AW3))</f>
        <v>4</v>
      </c>
      <c r="BO3" s="9">
        <f>RANK(T3,(L3:Q3,R3:Y3,AD3:AW3))</f>
        <v>7</v>
      </c>
      <c r="BP3" s="9">
        <f>RANK(X3,(L3:Q3,R3:Y3,AD3:AW3))</f>
        <v>15</v>
      </c>
      <c r="BQ3" s="9">
        <f>RANK(V3,(L3:Q3,R3:Y3,AD3:AW3))</f>
        <v>5</v>
      </c>
      <c r="BS3">
        <v>1</v>
      </c>
      <c r="BU3" s="1">
        <f>County!BF70</f>
        <v>0</v>
      </c>
      <c r="BW3">
        <v>9</v>
      </c>
      <c r="BX3">
        <v>0</v>
      </c>
    </row>
    <row r="4" spans="1:76" s="50" customFormat="1">
      <c r="A4" s="50" t="s">
        <v>2403</v>
      </c>
      <c r="B4" s="50">
        <v>3</v>
      </c>
      <c r="C4" s="53">
        <f t="shared" ref="C4:C54" si="25">L4+N4+P4+R4+T4+X4+V4+AD4+AJ4+AB4+AF4+Z4+AH4+AR4+AT4+AL4+AP4+AN4+AV4+AX4+BB4+BD4+BF4+BH4+AZ4</f>
        <v>326197</v>
      </c>
      <c r="D4" s="52">
        <v>3</v>
      </c>
      <c r="E4" s="52"/>
      <c r="F4" s="52"/>
      <c r="G4" s="86">
        <f t="shared" si="0"/>
        <v>2</v>
      </c>
      <c r="H4" s="86">
        <f t="shared" si="1"/>
        <v>1</v>
      </c>
      <c r="I4" s="86">
        <f t="shared" si="2"/>
        <v>3</v>
      </c>
      <c r="J4" s="53">
        <f t="shared" ref="J4:J53" si="26">ABS(N4-L4)</f>
        <v>70247</v>
      </c>
      <c r="K4" s="54">
        <f t="shared" ref="K4:K54" si="27">IF(C4&gt;0, J4/C4,0)</f>
        <v>0.21535145939416978</v>
      </c>
      <c r="L4" s="53">
        <f>County!N112</f>
        <v>123594</v>
      </c>
      <c r="M4" s="54">
        <f t="shared" ref="M4:M54" si="28">IF($C4&gt;0,L4/$C4,0)</f>
        <v>0.37889373599389325</v>
      </c>
      <c r="N4" s="75">
        <f>County!O112</f>
        <v>193841</v>
      </c>
      <c r="O4" s="110">
        <f t="shared" si="3"/>
        <v>0.59424519538806309</v>
      </c>
      <c r="P4" s="75">
        <f>County!P112</f>
        <v>3783</v>
      </c>
      <c r="Q4" s="110">
        <f t="shared" si="4"/>
        <v>1.1597286302449133E-2</v>
      </c>
      <c r="R4" s="75">
        <f>County!Q112</f>
        <v>1589</v>
      </c>
      <c r="S4" s="110">
        <f t="shared" si="5"/>
        <v>4.8712894355251585E-3</v>
      </c>
      <c r="T4" s="75">
        <f>County!R112</f>
        <v>0</v>
      </c>
      <c r="U4" s="110">
        <f t="shared" si="6"/>
        <v>0</v>
      </c>
      <c r="V4" s="75">
        <f>County!S112</f>
        <v>1660</v>
      </c>
      <c r="W4" s="110">
        <f t="shared" si="7"/>
        <v>5.0889493159041932E-3</v>
      </c>
      <c r="X4" s="75">
        <f>County!T112</f>
        <v>0</v>
      </c>
      <c r="Y4" s="110">
        <f t="shared" si="8"/>
        <v>0</v>
      </c>
      <c r="Z4" s="75">
        <f>County!U112</f>
        <v>0</v>
      </c>
      <c r="AA4" s="110">
        <f t="shared" si="9"/>
        <v>0</v>
      </c>
      <c r="AB4" s="75">
        <f>County!V112</f>
        <v>0</v>
      </c>
      <c r="AC4" s="110">
        <f t="shared" si="10"/>
        <v>0</v>
      </c>
      <c r="AD4" s="75">
        <f>County!W112</f>
        <v>1730</v>
      </c>
      <c r="AE4" s="110">
        <f t="shared" si="11"/>
        <v>5.3035435641652128E-3</v>
      </c>
      <c r="AF4" s="75">
        <f>County!X112</f>
        <v>0</v>
      </c>
      <c r="AG4" s="110">
        <f t="shared" si="12"/>
        <v>0</v>
      </c>
      <c r="AH4" s="53">
        <f>County!Y112</f>
        <v>0</v>
      </c>
      <c r="AI4" s="54">
        <f t="shared" si="13"/>
        <v>0</v>
      </c>
      <c r="AJ4" s="53">
        <f>County!Z112</f>
        <v>0</v>
      </c>
      <c r="AK4" s="54">
        <f t="shared" si="14"/>
        <v>0</v>
      </c>
      <c r="AL4" s="53">
        <f>County!AA112</f>
        <v>0</v>
      </c>
      <c r="AM4" s="54">
        <f t="shared" si="15"/>
        <v>0</v>
      </c>
      <c r="AN4" s="53">
        <f>County!AB112</f>
        <v>0</v>
      </c>
      <c r="AO4" s="54">
        <f t="shared" si="16"/>
        <v>0</v>
      </c>
      <c r="AP4" s="53">
        <f>County!AC112</f>
        <v>0</v>
      </c>
      <c r="AQ4" s="54">
        <f t="shared" si="17"/>
        <v>0</v>
      </c>
      <c r="AR4" s="53">
        <f>County!AD112</f>
        <v>0</v>
      </c>
      <c r="AS4" s="54">
        <f t="shared" si="18"/>
        <v>0</v>
      </c>
      <c r="AT4" s="53">
        <f>County!AE112</f>
        <v>0</v>
      </c>
      <c r="AU4" s="54">
        <f t="shared" si="19"/>
        <v>0</v>
      </c>
      <c r="AV4" s="53">
        <f>County!AF112</f>
        <v>0</v>
      </c>
      <c r="AW4" s="54">
        <f t="shared" si="20"/>
        <v>0</v>
      </c>
      <c r="AX4" s="53">
        <f>County!AG112</f>
        <v>0</v>
      </c>
      <c r="AY4" s="54">
        <f t="shared" si="20"/>
        <v>0</v>
      </c>
      <c r="AZ4" s="53">
        <f>County!AH112</f>
        <v>0</v>
      </c>
      <c r="BA4" s="54">
        <f t="shared" si="21"/>
        <v>0</v>
      </c>
      <c r="BB4" s="53">
        <f>County!AI112</f>
        <v>0</v>
      </c>
      <c r="BC4" s="54">
        <f t="shared" si="22"/>
        <v>0</v>
      </c>
      <c r="BD4" s="53">
        <f>County!AJ112</f>
        <v>0</v>
      </c>
      <c r="BE4" s="54">
        <f t="shared" si="22"/>
        <v>0</v>
      </c>
      <c r="BF4" s="53">
        <f>County!AK112</f>
        <v>0</v>
      </c>
      <c r="BG4" s="54">
        <f t="shared" si="23"/>
        <v>0</v>
      </c>
      <c r="BH4" s="53">
        <f>County!AL112</f>
        <v>0</v>
      </c>
      <c r="BI4" s="54">
        <f t="shared" si="24"/>
        <v>0</v>
      </c>
      <c r="BJ4" s="61"/>
      <c r="BK4" s="50" t="str">
        <f t="shared" ref="BK4:BK54" si="29">A4</f>
        <v>Alaska</v>
      </c>
      <c r="BL4" s="50" t="s">
        <v>1274</v>
      </c>
      <c r="BM4" s="50">
        <f t="shared" ref="BM4:BM54" si="30">SUM(D4:F4)</f>
        <v>3</v>
      </c>
      <c r="BN4" s="51">
        <f>RANK(R4,(L4:Q4,R4:Y4,AD4:AW4))</f>
        <v>6</v>
      </c>
      <c r="BO4" s="51">
        <f>RANK(T4,(L4:Q4,R4:Y4,AD4:AW4))</f>
        <v>13</v>
      </c>
      <c r="BP4" s="51">
        <f>RANK(X4,(L4:Q4,R4:Y4,AD4:AW4))</f>
        <v>13</v>
      </c>
      <c r="BQ4" s="51">
        <f>RANK(V4,(L4:Q4,R4:Y4,AD4:AW4))</f>
        <v>5</v>
      </c>
      <c r="BS4" s="50">
        <v>2</v>
      </c>
      <c r="BU4" s="53">
        <f>County!BF112</f>
        <v>0</v>
      </c>
      <c r="BW4" s="50">
        <v>3</v>
      </c>
      <c r="BX4" s="50">
        <v>0</v>
      </c>
    </row>
    <row r="5" spans="1:76" s="37" customFormat="1">
      <c r="A5" s="37" t="s">
        <v>2081</v>
      </c>
      <c r="B5" s="37">
        <v>10</v>
      </c>
      <c r="C5" s="40">
        <f t="shared" si="25"/>
        <v>2293475</v>
      </c>
      <c r="D5" s="39">
        <v>10</v>
      </c>
      <c r="E5" s="39"/>
      <c r="F5" s="39"/>
      <c r="G5" s="87">
        <f t="shared" si="0"/>
        <v>2</v>
      </c>
      <c r="H5" s="87">
        <f t="shared" si="1"/>
        <v>1</v>
      </c>
      <c r="I5" s="87">
        <f t="shared" si="2"/>
        <v>4</v>
      </c>
      <c r="J5" s="1">
        <f t="shared" si="26"/>
        <v>195404</v>
      </c>
      <c r="K5" s="41">
        <f t="shared" si="27"/>
        <v>8.5199969478629595E-2</v>
      </c>
      <c r="L5" s="40">
        <f>County!N129</f>
        <v>1034707</v>
      </c>
      <c r="M5" s="41">
        <f t="shared" si="28"/>
        <v>0.45115250874764279</v>
      </c>
      <c r="N5" s="76">
        <f>County!O129</f>
        <v>1230111</v>
      </c>
      <c r="O5" s="77">
        <f t="shared" si="3"/>
        <v>0.53635247822627241</v>
      </c>
      <c r="P5" s="76">
        <f>County!P129</f>
        <v>11301</v>
      </c>
      <c r="Q5" s="77">
        <f t="shared" si="4"/>
        <v>4.9274572428302027E-3</v>
      </c>
      <c r="R5" s="76">
        <f>County!Q129</f>
        <v>12555</v>
      </c>
      <c r="S5" s="77">
        <f t="shared" si="5"/>
        <v>5.474225792738094E-3</v>
      </c>
      <c r="T5" s="76">
        <f>County!R129</f>
        <v>3406</v>
      </c>
      <c r="U5" s="77">
        <f t="shared" si="6"/>
        <v>1.4850826802123415E-3</v>
      </c>
      <c r="V5" s="76">
        <f>County!S129</f>
        <v>1371</v>
      </c>
      <c r="W5" s="77">
        <f t="shared" si="7"/>
        <v>5.9778284044953618E-4</v>
      </c>
      <c r="X5" s="76">
        <f>County!T129</f>
        <v>0</v>
      </c>
      <c r="Y5" s="77">
        <f t="shared" si="8"/>
        <v>0</v>
      </c>
      <c r="Z5" s="76">
        <f>County!U129</f>
        <v>0</v>
      </c>
      <c r="AA5" s="77">
        <f t="shared" si="9"/>
        <v>0</v>
      </c>
      <c r="AB5" s="76">
        <f>County!V129</f>
        <v>0</v>
      </c>
      <c r="AC5" s="77">
        <f t="shared" si="10"/>
        <v>0</v>
      </c>
      <c r="AD5" s="76">
        <f>County!W129</f>
        <v>0</v>
      </c>
      <c r="AE5" s="77">
        <f t="shared" si="11"/>
        <v>0</v>
      </c>
      <c r="AF5" s="76">
        <f>County!X129</f>
        <v>16</v>
      </c>
      <c r="AG5" s="77">
        <f t="shared" si="12"/>
        <v>6.976313236464317E-6</v>
      </c>
      <c r="AH5" s="40">
        <f>County!Y129</f>
        <v>0</v>
      </c>
      <c r="AI5" s="41">
        <f t="shared" si="13"/>
        <v>0</v>
      </c>
      <c r="AJ5" s="40">
        <f>County!Z129</f>
        <v>0</v>
      </c>
      <c r="AK5" s="41">
        <f t="shared" si="14"/>
        <v>0</v>
      </c>
      <c r="AL5" s="40">
        <f>County!AA129</f>
        <v>8</v>
      </c>
      <c r="AM5" s="41">
        <f t="shared" si="15"/>
        <v>3.4881566182321585E-6</v>
      </c>
      <c r="AN5" s="40">
        <f>County!AB129</f>
        <v>0</v>
      </c>
      <c r="AO5" s="41">
        <f t="shared" si="16"/>
        <v>0</v>
      </c>
      <c r="AP5" s="40">
        <f>County!AC129</f>
        <v>0</v>
      </c>
      <c r="AQ5" s="41">
        <f t="shared" si="17"/>
        <v>0</v>
      </c>
      <c r="AR5" s="40">
        <f>County!AD129</f>
        <v>0</v>
      </c>
      <c r="AS5" s="41">
        <f t="shared" si="18"/>
        <v>0</v>
      </c>
      <c r="AT5" s="40">
        <f>County!AE129</f>
        <v>0</v>
      </c>
      <c r="AU5" s="41">
        <f t="shared" si="19"/>
        <v>0</v>
      </c>
      <c r="AV5" s="40">
        <f>County!AF129</f>
        <v>0</v>
      </c>
      <c r="AW5" s="41">
        <f t="shared" si="20"/>
        <v>0</v>
      </c>
      <c r="AX5" s="40">
        <f>County!AG129</f>
        <v>0</v>
      </c>
      <c r="AY5" s="41">
        <f t="shared" si="20"/>
        <v>0</v>
      </c>
      <c r="AZ5" s="40">
        <f>County!AH129</f>
        <v>0</v>
      </c>
      <c r="BA5" s="41">
        <f t="shared" si="21"/>
        <v>0</v>
      </c>
      <c r="BB5" s="40">
        <f>County!AI129</f>
        <v>0</v>
      </c>
      <c r="BC5" s="41">
        <f t="shared" si="22"/>
        <v>0</v>
      </c>
      <c r="BD5" s="40">
        <f>County!AJ129</f>
        <v>0</v>
      </c>
      <c r="BE5" s="41">
        <f t="shared" si="22"/>
        <v>0</v>
      </c>
      <c r="BF5" s="40">
        <f>County!AK129</f>
        <v>0</v>
      </c>
      <c r="BG5" s="41">
        <f t="shared" si="23"/>
        <v>0</v>
      </c>
      <c r="BH5" s="40">
        <f>County!AL129</f>
        <v>0</v>
      </c>
      <c r="BI5" s="41">
        <f t="shared" si="24"/>
        <v>0</v>
      </c>
      <c r="BJ5" s="62"/>
      <c r="BK5" s="37" t="str">
        <f t="shared" si="29"/>
        <v>Arizona</v>
      </c>
      <c r="BL5" s="37" t="s">
        <v>1920</v>
      </c>
      <c r="BM5" s="37">
        <f t="shared" si="30"/>
        <v>10</v>
      </c>
      <c r="BN5" s="38">
        <f>RANK(R5,(L5:Q5,R5:Y5,AD5:AW5))</f>
        <v>3</v>
      </c>
      <c r="BO5" s="38">
        <f>RANK(T5,(L5:Q5,R5:Y5,AD5:AW5))</f>
        <v>5</v>
      </c>
      <c r="BP5" s="38">
        <f>RANK(X5,(L5:Q5,R5:Y5,AD5:AW5))</f>
        <v>17</v>
      </c>
      <c r="BQ5" s="38">
        <f>RANK(V5,(L5:Q5,R5:Y5,AD5:AW5))</f>
        <v>6</v>
      </c>
      <c r="BS5" s="37">
        <v>4</v>
      </c>
      <c r="BU5" s="40">
        <f>County!BF129</f>
        <v>0</v>
      </c>
      <c r="BW5" s="37">
        <v>10</v>
      </c>
      <c r="BX5" s="37">
        <v>0</v>
      </c>
    </row>
    <row r="6" spans="1:76" s="50" customFormat="1">
      <c r="A6" s="55" t="s">
        <v>2396</v>
      </c>
      <c r="B6" s="55">
        <v>6</v>
      </c>
      <c r="C6" s="53">
        <f t="shared" si="25"/>
        <v>1086617</v>
      </c>
      <c r="D6" s="52">
        <v>6</v>
      </c>
      <c r="E6" s="52"/>
      <c r="F6" s="52"/>
      <c r="G6" s="86">
        <f t="shared" si="0"/>
        <v>2</v>
      </c>
      <c r="H6" s="86">
        <f t="shared" si="1"/>
        <v>1</v>
      </c>
      <c r="I6" s="86">
        <f t="shared" si="2"/>
        <v>3</v>
      </c>
      <c r="J6" s="53">
        <f t="shared" si="26"/>
        <v>215707</v>
      </c>
      <c r="K6" s="54">
        <f t="shared" si="27"/>
        <v>0.19851244734805365</v>
      </c>
      <c r="L6" s="53">
        <f>County!N206</f>
        <v>422310</v>
      </c>
      <c r="M6" s="54">
        <f t="shared" si="28"/>
        <v>0.38864659765124232</v>
      </c>
      <c r="N6" s="75">
        <f>County!O206</f>
        <v>638017</v>
      </c>
      <c r="O6" s="110">
        <f t="shared" si="3"/>
        <v>0.58715904499929594</v>
      </c>
      <c r="P6" s="75">
        <f>County!P206</f>
        <v>12882</v>
      </c>
      <c r="Q6" s="110">
        <f t="shared" si="4"/>
        <v>1.1855143072490124E-2</v>
      </c>
      <c r="R6" s="75">
        <f>County!Q206</f>
        <v>4776</v>
      </c>
      <c r="S6" s="110">
        <f t="shared" si="5"/>
        <v>4.3952929136945214E-3</v>
      </c>
      <c r="T6" s="75">
        <f>County!R206</f>
        <v>3470</v>
      </c>
      <c r="U6" s="110">
        <f t="shared" si="6"/>
        <v>3.193397489639864E-3</v>
      </c>
      <c r="V6" s="75">
        <f>County!S206</f>
        <v>4023</v>
      </c>
      <c r="W6" s="110">
        <f t="shared" si="7"/>
        <v>3.7023164555680613E-3</v>
      </c>
      <c r="X6" s="75">
        <f>County!T206</f>
        <v>0</v>
      </c>
      <c r="Y6" s="110">
        <f t="shared" si="8"/>
        <v>0</v>
      </c>
      <c r="Z6" s="75">
        <f>County!U206</f>
        <v>0</v>
      </c>
      <c r="AA6" s="110">
        <f t="shared" si="9"/>
        <v>0</v>
      </c>
      <c r="AB6" s="75">
        <f>County!V206</f>
        <v>1139</v>
      </c>
      <c r="AC6" s="110">
        <f t="shared" si="10"/>
        <v>1.048207418069108E-3</v>
      </c>
      <c r="AD6" s="75">
        <f>County!W206</f>
        <v>0</v>
      </c>
      <c r="AE6" s="110">
        <f t="shared" si="11"/>
        <v>0</v>
      </c>
      <c r="AF6" s="75">
        <f>County!X206</f>
        <v>0</v>
      </c>
      <c r="AG6" s="110">
        <f t="shared" si="12"/>
        <v>0</v>
      </c>
      <c r="AH6" s="53">
        <f>County!Y206</f>
        <v>0</v>
      </c>
      <c r="AI6" s="54">
        <f t="shared" si="13"/>
        <v>0</v>
      </c>
      <c r="AJ6" s="53">
        <f>County!Z206</f>
        <v>0</v>
      </c>
      <c r="AK6" s="54">
        <f t="shared" si="14"/>
        <v>0</v>
      </c>
      <c r="AL6" s="53">
        <f>County!AA206</f>
        <v>0</v>
      </c>
      <c r="AM6" s="54">
        <f t="shared" si="15"/>
        <v>0</v>
      </c>
      <c r="AN6" s="53">
        <f>County!AB206</f>
        <v>0</v>
      </c>
      <c r="AO6" s="54">
        <f t="shared" si="16"/>
        <v>0</v>
      </c>
      <c r="AP6" s="53">
        <f>County!AC206</f>
        <v>0</v>
      </c>
      <c r="AQ6" s="54">
        <f t="shared" si="17"/>
        <v>0</v>
      </c>
      <c r="AR6" s="53">
        <f>County!AD206</f>
        <v>0</v>
      </c>
      <c r="AS6" s="54">
        <f t="shared" si="18"/>
        <v>0</v>
      </c>
      <c r="AT6" s="53">
        <f>County!AE206</f>
        <v>0</v>
      </c>
      <c r="AU6" s="54">
        <f t="shared" si="19"/>
        <v>0</v>
      </c>
      <c r="AV6" s="53">
        <f>County!AF206</f>
        <v>0</v>
      </c>
      <c r="AW6" s="54">
        <f t="shared" si="20"/>
        <v>0</v>
      </c>
      <c r="AX6" s="53">
        <f>County!AG206</f>
        <v>0</v>
      </c>
      <c r="AY6" s="54">
        <f t="shared" si="20"/>
        <v>0</v>
      </c>
      <c r="AZ6" s="53">
        <f>County!AH206</f>
        <v>0</v>
      </c>
      <c r="BA6" s="54">
        <f t="shared" si="21"/>
        <v>0</v>
      </c>
      <c r="BB6" s="53">
        <f>County!AI206</f>
        <v>0</v>
      </c>
      <c r="BC6" s="54">
        <f t="shared" si="22"/>
        <v>0</v>
      </c>
      <c r="BD6" s="53">
        <f>County!AJ206</f>
        <v>0</v>
      </c>
      <c r="BE6" s="54">
        <f t="shared" si="22"/>
        <v>0</v>
      </c>
      <c r="BF6" s="53">
        <f>County!AK206</f>
        <v>0</v>
      </c>
      <c r="BG6" s="54">
        <f t="shared" si="23"/>
        <v>0</v>
      </c>
      <c r="BH6" s="53">
        <f>County!AL206</f>
        <v>0</v>
      </c>
      <c r="BI6" s="54">
        <f t="shared" si="24"/>
        <v>0</v>
      </c>
      <c r="BJ6" s="61"/>
      <c r="BK6" s="50" t="str">
        <f t="shared" si="29"/>
        <v>Arkansas</v>
      </c>
      <c r="BL6" s="50" t="s">
        <v>2917</v>
      </c>
      <c r="BM6" s="50">
        <f t="shared" si="30"/>
        <v>6</v>
      </c>
      <c r="BN6" s="51">
        <f>RANK(R6,(L6:Q6,R6:Y6,AD6:AW6))</f>
        <v>4</v>
      </c>
      <c r="BO6" s="51">
        <f>RANK(T6,(L6:Q6,R6:Y6,AD6:AW6))</f>
        <v>6</v>
      </c>
      <c r="BP6" s="51">
        <f>RANK(X6,(L6:Q6,R6:Y6,AD6:AW6))</f>
        <v>13</v>
      </c>
      <c r="BQ6" s="51">
        <f>RANK(V6,(L6:Q6,R6:Y6,AD6:AW6))</f>
        <v>5</v>
      </c>
      <c r="BS6" s="50">
        <v>5</v>
      </c>
      <c r="BU6" s="53">
        <f>County!BF206</f>
        <v>0</v>
      </c>
      <c r="BW6" s="50">
        <v>6</v>
      </c>
      <c r="BX6" s="50">
        <v>0</v>
      </c>
    </row>
    <row r="7" spans="1:76" s="37" customFormat="1">
      <c r="A7" s="42" t="s">
        <v>2114</v>
      </c>
      <c r="B7" s="42">
        <v>55</v>
      </c>
      <c r="C7" s="40">
        <f t="shared" si="25"/>
        <v>13561900</v>
      </c>
      <c r="D7" s="39"/>
      <c r="E7" s="39">
        <v>55</v>
      </c>
      <c r="F7" s="39"/>
      <c r="G7" s="87">
        <f t="shared" si="0"/>
        <v>1</v>
      </c>
      <c r="H7" s="87">
        <f t="shared" si="1"/>
        <v>2</v>
      </c>
      <c r="I7" s="87">
        <f t="shared" si="2"/>
        <v>3</v>
      </c>
      <c r="J7" s="1">
        <f t="shared" si="26"/>
        <v>3262692</v>
      </c>
      <c r="K7" s="41">
        <f t="shared" si="27"/>
        <v>0.24057779514669772</v>
      </c>
      <c r="L7" s="40">
        <f>County!N266</f>
        <v>8274473</v>
      </c>
      <c r="M7" s="41">
        <f t="shared" si="28"/>
        <v>0.61012638347134251</v>
      </c>
      <c r="N7" s="76">
        <f>County!O266</f>
        <v>5011781</v>
      </c>
      <c r="O7" s="77">
        <f t="shared" si="3"/>
        <v>0.36954858832464477</v>
      </c>
      <c r="P7" s="76">
        <f>County!P266</f>
        <v>108381</v>
      </c>
      <c r="Q7" s="77">
        <f t="shared" si="4"/>
        <v>7.9915793509758963E-3</v>
      </c>
      <c r="R7" s="76">
        <f>County!Q266</f>
        <v>67582</v>
      </c>
      <c r="S7" s="77">
        <f t="shared" si="5"/>
        <v>4.9832250643346435E-3</v>
      </c>
      <c r="T7" s="76">
        <f>County!R266</f>
        <v>38774</v>
      </c>
      <c r="U7" s="77">
        <f t="shared" si="6"/>
        <v>2.8590389252243415E-3</v>
      </c>
      <c r="V7" s="76">
        <f>County!S266</f>
        <v>3145</v>
      </c>
      <c r="W7" s="77">
        <f t="shared" si="7"/>
        <v>2.3189966007712784E-4</v>
      </c>
      <c r="X7" s="76">
        <f>County!T266</f>
        <v>49</v>
      </c>
      <c r="Y7" s="77">
        <f t="shared" si="8"/>
        <v>3.6130630663845037E-6</v>
      </c>
      <c r="Z7" s="76">
        <f>County!U266</f>
        <v>0</v>
      </c>
      <c r="AA7" s="77">
        <f t="shared" si="9"/>
        <v>0</v>
      </c>
      <c r="AB7" s="76">
        <f>County!V266</f>
        <v>0</v>
      </c>
      <c r="AC7" s="77">
        <f t="shared" si="10"/>
        <v>0</v>
      </c>
      <c r="AD7" s="76">
        <f>County!W266</f>
        <v>36</v>
      </c>
      <c r="AE7" s="77">
        <f t="shared" si="11"/>
        <v>2.654495314078411E-6</v>
      </c>
      <c r="AF7" s="76">
        <f>County!X266</f>
        <v>0</v>
      </c>
      <c r="AG7" s="77">
        <f t="shared" si="12"/>
        <v>0</v>
      </c>
      <c r="AH7" s="40">
        <f>County!Y266</f>
        <v>40673</v>
      </c>
      <c r="AI7" s="41">
        <f t="shared" si="13"/>
        <v>2.9990635530419778E-3</v>
      </c>
      <c r="AJ7" s="40">
        <f>County!Z266</f>
        <v>0</v>
      </c>
      <c r="AK7" s="41">
        <f t="shared" si="14"/>
        <v>0</v>
      </c>
      <c r="AL7" s="40">
        <f>County!AA266</f>
        <v>0</v>
      </c>
      <c r="AM7" s="41">
        <f t="shared" si="15"/>
        <v>0</v>
      </c>
      <c r="AN7" s="40">
        <f>County!AB266</f>
        <v>0</v>
      </c>
      <c r="AO7" s="41">
        <f t="shared" si="16"/>
        <v>0</v>
      </c>
      <c r="AP7" s="40">
        <f>County!AC266</f>
        <v>0</v>
      </c>
      <c r="AQ7" s="41">
        <f t="shared" si="17"/>
        <v>0</v>
      </c>
      <c r="AR7" s="40">
        <f>County!AD266</f>
        <v>0</v>
      </c>
      <c r="AS7" s="41">
        <f t="shared" si="18"/>
        <v>0</v>
      </c>
      <c r="AT7" s="40">
        <f>County!AE266</f>
        <v>0</v>
      </c>
      <c r="AU7" s="41">
        <f t="shared" si="19"/>
        <v>0</v>
      </c>
      <c r="AV7" s="40">
        <f>County!AF266</f>
        <v>0</v>
      </c>
      <c r="AW7" s="41">
        <f t="shared" si="20"/>
        <v>0</v>
      </c>
      <c r="AX7" s="40">
        <f>County!AG266</f>
        <v>17006</v>
      </c>
      <c r="AY7" s="41">
        <f t="shared" si="20"/>
        <v>1.2539540919782627E-3</v>
      </c>
      <c r="AZ7" s="40">
        <f>County!AH266</f>
        <v>0</v>
      </c>
      <c r="BA7" s="41">
        <f t="shared" si="21"/>
        <v>0</v>
      </c>
      <c r="BB7" s="40">
        <f>County!AI266</f>
        <v>0</v>
      </c>
      <c r="BC7" s="41">
        <f t="shared" si="22"/>
        <v>0</v>
      </c>
      <c r="BD7" s="40">
        <f>County!AJ266</f>
        <v>0</v>
      </c>
      <c r="BE7" s="41">
        <f t="shared" si="22"/>
        <v>0</v>
      </c>
      <c r="BF7" s="40">
        <f>County!AK266</f>
        <v>0</v>
      </c>
      <c r="BG7" s="41">
        <f t="shared" si="23"/>
        <v>0</v>
      </c>
      <c r="BH7" s="40">
        <f>County!AL266</f>
        <v>0</v>
      </c>
      <c r="BI7" s="41">
        <f t="shared" si="24"/>
        <v>0</v>
      </c>
      <c r="BJ7" s="62"/>
      <c r="BK7" s="37" t="str">
        <f t="shared" si="29"/>
        <v>California</v>
      </c>
      <c r="BL7" s="37" t="s">
        <v>2115</v>
      </c>
      <c r="BM7" s="37">
        <f t="shared" si="30"/>
        <v>55</v>
      </c>
      <c r="BN7" s="38">
        <f>RANK(R7,(L7:Q7,R7:Y7,AD7:AW7))</f>
        <v>4</v>
      </c>
      <c r="BO7" s="38">
        <f>RANK(T7,(L7:Q7,R7:Y7,AD7:AW7))</f>
        <v>6</v>
      </c>
      <c r="BP7" s="38">
        <f>RANK(X7,(L7:Q7,R7:Y7,AD7:AW7))</f>
        <v>8</v>
      </c>
      <c r="BQ7" s="38">
        <f>RANK(V7,(L7:Q7,R7:Y7,AD7:AW7))</f>
        <v>7</v>
      </c>
      <c r="BS7" s="37">
        <v>6</v>
      </c>
      <c r="BU7" s="40">
        <f>County!BF266</f>
        <v>0</v>
      </c>
      <c r="BW7" s="37">
        <v>55</v>
      </c>
      <c r="BX7" s="37">
        <v>0</v>
      </c>
    </row>
    <row r="8" spans="1:76" s="50" customFormat="1">
      <c r="A8" s="50" t="s">
        <v>1296</v>
      </c>
      <c r="B8" s="50">
        <v>9</v>
      </c>
      <c r="C8" s="53">
        <f t="shared" si="25"/>
        <v>2401462</v>
      </c>
      <c r="D8" s="52"/>
      <c r="E8" s="52">
        <v>9</v>
      </c>
      <c r="F8" s="52"/>
      <c r="G8" s="86">
        <f t="shared" si="0"/>
        <v>1</v>
      </c>
      <c r="H8" s="86">
        <f t="shared" si="1"/>
        <v>2</v>
      </c>
      <c r="I8" s="86">
        <f t="shared" si="2"/>
        <v>3</v>
      </c>
      <c r="J8" s="53">
        <f t="shared" si="26"/>
        <v>215004</v>
      </c>
      <c r="K8" s="54">
        <f t="shared" si="27"/>
        <v>8.9530461027490751E-2</v>
      </c>
      <c r="L8" s="53">
        <f>County!N332</f>
        <v>1288633</v>
      </c>
      <c r="M8" s="54">
        <f t="shared" si="28"/>
        <v>0.53660353567951524</v>
      </c>
      <c r="N8" s="75">
        <f>County!O332</f>
        <v>1073629</v>
      </c>
      <c r="O8" s="110">
        <f t="shared" si="3"/>
        <v>0.44707307465202445</v>
      </c>
      <c r="P8" s="75">
        <f>County!P332</f>
        <v>13352</v>
      </c>
      <c r="Q8" s="110">
        <f t="shared" si="4"/>
        <v>5.5599463993184148E-3</v>
      </c>
      <c r="R8" s="75">
        <f>County!Q332</f>
        <v>10898</v>
      </c>
      <c r="S8" s="110">
        <f t="shared" si="5"/>
        <v>4.538068893032661E-3</v>
      </c>
      <c r="T8" s="75">
        <f>County!R332</f>
        <v>2822</v>
      </c>
      <c r="U8" s="110">
        <f t="shared" si="6"/>
        <v>1.1751174909284427E-3</v>
      </c>
      <c r="V8" s="75">
        <f>County!S332</f>
        <v>6233</v>
      </c>
      <c r="W8" s="110">
        <f t="shared" si="7"/>
        <v>2.5955022398855363E-3</v>
      </c>
      <c r="X8" s="75">
        <f>County!T332</f>
        <v>154</v>
      </c>
      <c r="Y8" s="110">
        <f t="shared" si="8"/>
        <v>6.412760226895116E-5</v>
      </c>
      <c r="Z8" s="75">
        <f>County!U332</f>
        <v>226</v>
      </c>
      <c r="AA8" s="110">
        <f t="shared" si="9"/>
        <v>9.4109338394694566E-5</v>
      </c>
      <c r="AB8" s="75">
        <f>County!V332</f>
        <v>158</v>
      </c>
      <c r="AC8" s="110">
        <f t="shared" si="10"/>
        <v>6.5793254275936907E-5</v>
      </c>
      <c r="AD8" s="75">
        <f>County!W332</f>
        <v>0</v>
      </c>
      <c r="AE8" s="110">
        <f t="shared" si="11"/>
        <v>0</v>
      </c>
      <c r="AF8" s="75">
        <f>County!X332</f>
        <v>598</v>
      </c>
      <c r="AG8" s="110">
        <f t="shared" si="12"/>
        <v>2.490149750443688E-4</v>
      </c>
      <c r="AH8" s="53">
        <f>County!Y332</f>
        <v>3051</v>
      </c>
      <c r="AI8" s="54">
        <f t="shared" si="13"/>
        <v>1.2704760683283766E-3</v>
      </c>
      <c r="AJ8" s="53">
        <f>County!Z332</f>
        <v>0</v>
      </c>
      <c r="AK8" s="54">
        <f t="shared" si="14"/>
        <v>0</v>
      </c>
      <c r="AL8" s="53">
        <f>County!AA332</f>
        <v>348</v>
      </c>
      <c r="AM8" s="54">
        <f t="shared" si="15"/>
        <v>1.4491172460775976E-4</v>
      </c>
      <c r="AN8" s="53">
        <f>County!AB332</f>
        <v>0</v>
      </c>
      <c r="AO8" s="54">
        <f t="shared" si="16"/>
        <v>0</v>
      </c>
      <c r="AP8" s="53">
        <f>County!AC332</f>
        <v>110</v>
      </c>
      <c r="AQ8" s="54">
        <f t="shared" si="17"/>
        <v>4.5805430192107976E-5</v>
      </c>
      <c r="AR8" s="53">
        <f>County!AD332</f>
        <v>829</v>
      </c>
      <c r="AS8" s="54">
        <f t="shared" si="18"/>
        <v>3.4520637844779554E-4</v>
      </c>
      <c r="AT8" s="53">
        <f>County!AE332</f>
        <v>85</v>
      </c>
      <c r="AU8" s="54">
        <f t="shared" si="19"/>
        <v>3.5395105148447074E-5</v>
      </c>
      <c r="AV8" s="53">
        <f>County!AF332</f>
        <v>336</v>
      </c>
      <c r="AW8" s="54">
        <f t="shared" si="20"/>
        <v>1.3991476858680254E-4</v>
      </c>
      <c r="AX8" s="53">
        <f>County!AG332</f>
        <v>0</v>
      </c>
      <c r="AY8" s="54">
        <f t="shared" si="20"/>
        <v>0</v>
      </c>
      <c r="AZ8" s="53">
        <f>County!AH332</f>
        <v>0</v>
      </c>
      <c r="BA8" s="54">
        <f t="shared" si="21"/>
        <v>0</v>
      </c>
      <c r="BB8" s="53">
        <f>County!AI332</f>
        <v>0</v>
      </c>
      <c r="BC8" s="54">
        <f t="shared" si="22"/>
        <v>0</v>
      </c>
      <c r="BD8" s="53">
        <f>County!AJ332</f>
        <v>0</v>
      </c>
      <c r="BE8" s="54">
        <f t="shared" si="22"/>
        <v>0</v>
      </c>
      <c r="BF8" s="53">
        <f>County!AK332</f>
        <v>0</v>
      </c>
      <c r="BG8" s="54">
        <f t="shared" si="23"/>
        <v>0</v>
      </c>
      <c r="BH8" s="53">
        <f>County!AL332</f>
        <v>0</v>
      </c>
      <c r="BI8" s="54">
        <f t="shared" si="24"/>
        <v>0</v>
      </c>
      <c r="BJ8" s="61"/>
      <c r="BK8" s="50" t="str">
        <f t="shared" si="29"/>
        <v>Colorado</v>
      </c>
      <c r="BL8" s="50" t="s">
        <v>2011</v>
      </c>
      <c r="BM8" s="50">
        <f t="shared" si="30"/>
        <v>9</v>
      </c>
      <c r="BN8" s="51">
        <f>RANK(R8,(L8:Q8,R8:Y8,AD8:AW8))</f>
        <v>4</v>
      </c>
      <c r="BO8" s="51">
        <f>RANK(T8,(L8:Q8,R8:Y8,AD8:AW8))</f>
        <v>7</v>
      </c>
      <c r="BP8" s="51">
        <f>RANK(X8,(L8:Q8,R8:Y8,AD8:AW8))</f>
        <v>12</v>
      </c>
      <c r="BQ8" s="51">
        <f>RANK(V8,(L8:Q8,R8:Y8,AD8:AW8))</f>
        <v>5</v>
      </c>
      <c r="BS8" s="50">
        <v>8</v>
      </c>
      <c r="BU8" s="53">
        <f>County!BF332</f>
        <v>0</v>
      </c>
      <c r="BW8" s="50">
        <v>9</v>
      </c>
      <c r="BX8" s="50">
        <v>0</v>
      </c>
    </row>
    <row r="9" spans="1:76" s="37" customFormat="1">
      <c r="A9" s="37" t="s">
        <v>2589</v>
      </c>
      <c r="B9" s="37">
        <v>7</v>
      </c>
      <c r="C9" s="40">
        <f t="shared" si="25"/>
        <v>1646793</v>
      </c>
      <c r="D9" s="39"/>
      <c r="E9" s="39">
        <v>7</v>
      </c>
      <c r="F9" s="39"/>
      <c r="G9" s="87">
        <f t="shared" si="0"/>
        <v>1</v>
      </c>
      <c r="H9" s="87">
        <f t="shared" si="1"/>
        <v>2</v>
      </c>
      <c r="I9" s="87">
        <f t="shared" si="2"/>
        <v>3</v>
      </c>
      <c r="J9" s="1">
        <f t="shared" si="26"/>
        <v>368345</v>
      </c>
      <c r="K9" s="41">
        <f t="shared" si="27"/>
        <v>0.22367413512202203</v>
      </c>
      <c r="L9" s="40">
        <f>County!N342</f>
        <v>997773</v>
      </c>
      <c r="M9" s="41">
        <f t="shared" si="28"/>
        <v>0.60588853608194837</v>
      </c>
      <c r="N9" s="76">
        <f>County!O342</f>
        <v>629428</v>
      </c>
      <c r="O9" s="77">
        <f t="shared" si="3"/>
        <v>0.38221440095992637</v>
      </c>
      <c r="P9" s="76">
        <f>County!P342</f>
        <v>19162</v>
      </c>
      <c r="Q9" s="77">
        <f t="shared" si="4"/>
        <v>1.1635949387688678E-2</v>
      </c>
      <c r="R9" s="76">
        <f>County!Q342</f>
        <v>0</v>
      </c>
      <c r="S9" s="77">
        <f t="shared" si="5"/>
        <v>0</v>
      </c>
      <c r="T9" s="76">
        <f>County!R342</f>
        <v>90</v>
      </c>
      <c r="U9" s="77">
        <f t="shared" si="6"/>
        <v>5.4651677533241882E-5</v>
      </c>
      <c r="V9" s="76">
        <f>County!S342</f>
        <v>311</v>
      </c>
      <c r="W9" s="77">
        <f t="shared" si="7"/>
        <v>1.8885190792042474E-4</v>
      </c>
      <c r="X9" s="76">
        <f>County!T342</f>
        <v>10</v>
      </c>
      <c r="Y9" s="77">
        <f t="shared" si="8"/>
        <v>6.072408614804654E-6</v>
      </c>
      <c r="Z9" s="76">
        <f>County!U342</f>
        <v>19</v>
      </c>
      <c r="AA9" s="77">
        <f t="shared" si="9"/>
        <v>1.1537576368128842E-5</v>
      </c>
      <c r="AB9" s="76">
        <f>County!V342</f>
        <v>0</v>
      </c>
      <c r="AC9" s="77">
        <f t="shared" si="10"/>
        <v>0</v>
      </c>
      <c r="AD9" s="76">
        <f>County!W342</f>
        <v>0</v>
      </c>
      <c r="AE9" s="77">
        <f t="shared" si="11"/>
        <v>0</v>
      </c>
      <c r="AF9" s="76">
        <f>County!X342</f>
        <v>0</v>
      </c>
      <c r="AG9" s="77">
        <f t="shared" si="12"/>
        <v>0</v>
      </c>
      <c r="AH9" s="40">
        <f>County!Y342</f>
        <v>0</v>
      </c>
      <c r="AI9" s="41">
        <f t="shared" si="13"/>
        <v>0</v>
      </c>
      <c r="AJ9" s="40">
        <f>County!Z342</f>
        <v>0</v>
      </c>
      <c r="AK9" s="41">
        <f t="shared" si="14"/>
        <v>0</v>
      </c>
      <c r="AL9" s="40">
        <f>County!AA342</f>
        <v>0</v>
      </c>
      <c r="AM9" s="41">
        <f t="shared" si="15"/>
        <v>0</v>
      </c>
      <c r="AN9" s="40">
        <f>County!AB342</f>
        <v>0</v>
      </c>
      <c r="AO9" s="41">
        <f t="shared" si="16"/>
        <v>0</v>
      </c>
      <c r="AP9" s="40">
        <f>County!AC342</f>
        <v>0</v>
      </c>
      <c r="AQ9" s="41">
        <f t="shared" si="17"/>
        <v>0</v>
      </c>
      <c r="AR9" s="40">
        <f>County!AD342</f>
        <v>0</v>
      </c>
      <c r="AS9" s="41">
        <f t="shared" si="18"/>
        <v>0</v>
      </c>
      <c r="AT9" s="40">
        <f>County!AE342</f>
        <v>0</v>
      </c>
      <c r="AU9" s="41">
        <f t="shared" si="19"/>
        <v>0</v>
      </c>
      <c r="AV9" s="40">
        <f>County!AF342</f>
        <v>0</v>
      </c>
      <c r="AW9" s="41">
        <f t="shared" si="20"/>
        <v>0</v>
      </c>
      <c r="AX9" s="40">
        <f>County!AG342</f>
        <v>0</v>
      </c>
      <c r="AY9" s="41">
        <f t="shared" si="20"/>
        <v>0</v>
      </c>
      <c r="AZ9" s="40">
        <f>County!AH342</f>
        <v>0</v>
      </c>
      <c r="BA9" s="41">
        <f t="shared" si="21"/>
        <v>0</v>
      </c>
      <c r="BB9" s="40">
        <f>County!AI342</f>
        <v>0</v>
      </c>
      <c r="BC9" s="41">
        <f t="shared" si="22"/>
        <v>0</v>
      </c>
      <c r="BD9" s="40">
        <f>County!AJ342</f>
        <v>0</v>
      </c>
      <c r="BE9" s="41">
        <f t="shared" si="22"/>
        <v>0</v>
      </c>
      <c r="BF9" s="40">
        <f>County!AK342</f>
        <v>0</v>
      </c>
      <c r="BG9" s="41">
        <f t="shared" si="23"/>
        <v>0</v>
      </c>
      <c r="BH9" s="40">
        <f>County!AL342</f>
        <v>0</v>
      </c>
      <c r="BI9" s="41">
        <f t="shared" si="24"/>
        <v>0</v>
      </c>
      <c r="BJ9" s="62"/>
      <c r="BK9" s="37" t="str">
        <f t="shared" si="29"/>
        <v>Connecticut</v>
      </c>
      <c r="BL9" s="37" t="s">
        <v>1972</v>
      </c>
      <c r="BM9" s="37">
        <f t="shared" si="30"/>
        <v>7</v>
      </c>
      <c r="BN9" s="38">
        <f>RANK(R9,(L9:Q9,R9:Y9,AD9:AW9))</f>
        <v>13</v>
      </c>
      <c r="BO9" s="38">
        <f>RANK(T9,(L9:Q9,R9:Y9,AD9:AW9))</f>
        <v>5</v>
      </c>
      <c r="BP9" s="38">
        <f>RANK(X9,(L9:Q9,R9:Y9,AD9:AW9))</f>
        <v>6</v>
      </c>
      <c r="BQ9" s="38">
        <f>RANK(V9,(L9:Q9,R9:Y9,AD9:AW9))</f>
        <v>4</v>
      </c>
      <c r="BS9" s="37">
        <v>9</v>
      </c>
      <c r="BU9" s="40">
        <f>County!BF342</f>
        <v>0</v>
      </c>
      <c r="BW9" s="37">
        <v>7</v>
      </c>
      <c r="BX9" s="37">
        <v>0</v>
      </c>
    </row>
    <row r="10" spans="1:76" s="50" customFormat="1">
      <c r="A10" s="50" t="s">
        <v>1947</v>
      </c>
      <c r="B10" s="50">
        <v>3</v>
      </c>
      <c r="C10" s="53">
        <f t="shared" si="25"/>
        <v>412412</v>
      </c>
      <c r="D10" s="52"/>
      <c r="E10" s="52">
        <v>3</v>
      </c>
      <c r="F10" s="52"/>
      <c r="G10" s="86">
        <f t="shared" si="0"/>
        <v>1</v>
      </c>
      <c r="H10" s="86">
        <f t="shared" si="1"/>
        <v>2</v>
      </c>
      <c r="I10" s="86">
        <f t="shared" si="2"/>
        <v>3</v>
      </c>
      <c r="J10" s="53">
        <f t="shared" si="26"/>
        <v>103085</v>
      </c>
      <c r="K10" s="54">
        <f t="shared" si="27"/>
        <v>0.24995635432528637</v>
      </c>
      <c r="L10" s="53">
        <f>County!N347</f>
        <v>255459</v>
      </c>
      <c r="M10" s="54">
        <f t="shared" si="28"/>
        <v>0.61942668981503934</v>
      </c>
      <c r="N10" s="75">
        <f>County!O347</f>
        <v>152374</v>
      </c>
      <c r="O10" s="110">
        <f t="shared" si="3"/>
        <v>0.36947033548975294</v>
      </c>
      <c r="P10" s="75">
        <f>County!P347</f>
        <v>2401</v>
      </c>
      <c r="Q10" s="110">
        <f t="shared" si="4"/>
        <v>5.8218480548577634E-3</v>
      </c>
      <c r="R10" s="75">
        <f>County!Q347</f>
        <v>1109</v>
      </c>
      <c r="S10" s="110">
        <f t="shared" si="5"/>
        <v>2.6890585143012329E-3</v>
      </c>
      <c r="T10" s="75">
        <f>County!R347</f>
        <v>385</v>
      </c>
      <c r="U10" s="110">
        <f t="shared" si="6"/>
        <v>9.3353248693054519E-4</v>
      </c>
      <c r="V10" s="75">
        <f>County!S347</f>
        <v>626</v>
      </c>
      <c r="W10" s="110">
        <f t="shared" si="7"/>
        <v>1.5178995761520033E-3</v>
      </c>
      <c r="X10" s="75">
        <f>County!T347</f>
        <v>58</v>
      </c>
      <c r="Y10" s="110">
        <f t="shared" si="8"/>
        <v>1.4063606296616006E-4</v>
      </c>
      <c r="Z10" s="75">
        <f>County!U347</f>
        <v>0</v>
      </c>
      <c r="AA10" s="110">
        <f t="shared" si="9"/>
        <v>0</v>
      </c>
      <c r="AB10" s="75">
        <f>County!V347</f>
        <v>0</v>
      </c>
      <c r="AC10" s="110">
        <f t="shared" si="10"/>
        <v>0</v>
      </c>
      <c r="AD10" s="75">
        <f>County!W347</f>
        <v>0</v>
      </c>
      <c r="AE10" s="110">
        <f t="shared" si="11"/>
        <v>0</v>
      </c>
      <c r="AF10" s="75">
        <f>County!X347</f>
        <v>0</v>
      </c>
      <c r="AG10" s="110">
        <f t="shared" si="12"/>
        <v>0</v>
      </c>
      <c r="AH10" s="53">
        <f>County!Y347</f>
        <v>0</v>
      </c>
      <c r="AI10" s="54">
        <f t="shared" si="13"/>
        <v>0</v>
      </c>
      <c r="AJ10" s="53">
        <f>County!Z347</f>
        <v>0</v>
      </c>
      <c r="AK10" s="54">
        <f t="shared" si="14"/>
        <v>0</v>
      </c>
      <c r="AL10" s="53">
        <f>County!AA347</f>
        <v>0</v>
      </c>
      <c r="AM10" s="54">
        <f t="shared" si="15"/>
        <v>0</v>
      </c>
      <c r="AN10" s="53">
        <f>County!AB347</f>
        <v>0</v>
      </c>
      <c r="AO10" s="54">
        <f t="shared" si="16"/>
        <v>0</v>
      </c>
      <c r="AP10" s="53">
        <f>County!AC347</f>
        <v>0</v>
      </c>
      <c r="AQ10" s="54">
        <f t="shared" si="17"/>
        <v>0</v>
      </c>
      <c r="AR10" s="53">
        <f>County!AD347</f>
        <v>0</v>
      </c>
      <c r="AS10" s="54">
        <f t="shared" si="18"/>
        <v>0</v>
      </c>
      <c r="AT10" s="53">
        <f>County!AE347</f>
        <v>0</v>
      </c>
      <c r="AU10" s="54">
        <f t="shared" si="19"/>
        <v>0</v>
      </c>
      <c r="AV10" s="53">
        <f>County!AF347</f>
        <v>0</v>
      </c>
      <c r="AW10" s="54">
        <f t="shared" si="20"/>
        <v>0</v>
      </c>
      <c r="AX10" s="53">
        <f>County!AG347</f>
        <v>0</v>
      </c>
      <c r="AY10" s="54">
        <f t="shared" si="20"/>
        <v>0</v>
      </c>
      <c r="AZ10" s="53">
        <f>County!AH347</f>
        <v>0</v>
      </c>
      <c r="BA10" s="54">
        <f t="shared" si="21"/>
        <v>0</v>
      </c>
      <c r="BB10" s="53">
        <f>County!AI347</f>
        <v>0</v>
      </c>
      <c r="BC10" s="54">
        <f t="shared" si="22"/>
        <v>0</v>
      </c>
      <c r="BD10" s="53">
        <f>County!AJ347</f>
        <v>0</v>
      </c>
      <c r="BE10" s="54">
        <f t="shared" si="22"/>
        <v>0</v>
      </c>
      <c r="BF10" s="53">
        <f>County!AK347</f>
        <v>0</v>
      </c>
      <c r="BG10" s="54">
        <f t="shared" si="23"/>
        <v>0</v>
      </c>
      <c r="BH10" s="53">
        <f>County!AL347</f>
        <v>0</v>
      </c>
      <c r="BI10" s="54">
        <f t="shared" si="24"/>
        <v>0</v>
      </c>
      <c r="BJ10" s="61"/>
      <c r="BK10" s="50" t="str">
        <f t="shared" si="29"/>
        <v>Delaware</v>
      </c>
      <c r="BL10" s="50" t="s">
        <v>1948</v>
      </c>
      <c r="BM10" s="50">
        <f t="shared" si="30"/>
        <v>3</v>
      </c>
      <c r="BN10" s="51">
        <f>RANK(R10,(L10:Q10,R10:Y10,AD10:AW10))</f>
        <v>4</v>
      </c>
      <c r="BO10" s="51">
        <f>RANK(T10,(L10:Q10,R10:Y10,AD10:AW10))</f>
        <v>6</v>
      </c>
      <c r="BP10" s="51">
        <f>RANK(X10,(L10:Q10,R10:Y10,AD10:AW10))</f>
        <v>7</v>
      </c>
      <c r="BQ10" s="51">
        <f>RANK(V10,(L10:Q10,R10:Y10,AD10:AW10))</f>
        <v>5</v>
      </c>
      <c r="BS10" s="50">
        <v>10</v>
      </c>
      <c r="BU10" s="53">
        <f>County!BF347</f>
        <v>0</v>
      </c>
      <c r="BW10" s="50">
        <v>3</v>
      </c>
      <c r="BX10" s="50">
        <v>0</v>
      </c>
    </row>
    <row r="11" spans="1:76" s="37" customFormat="1">
      <c r="A11" s="43" t="s">
        <v>1686</v>
      </c>
      <c r="B11" s="43">
        <v>3</v>
      </c>
      <c r="C11" s="40">
        <f t="shared" si="25"/>
        <v>265853</v>
      </c>
      <c r="D11" s="39"/>
      <c r="E11" s="39">
        <v>3</v>
      </c>
      <c r="F11" s="39"/>
      <c r="G11" s="87">
        <f t="shared" si="0"/>
        <v>1</v>
      </c>
      <c r="H11" s="87">
        <f t="shared" si="1"/>
        <v>2</v>
      </c>
      <c r="I11" s="87">
        <f t="shared" si="2"/>
        <v>4</v>
      </c>
      <c r="J11" s="1">
        <f t="shared" si="26"/>
        <v>228433</v>
      </c>
      <c r="K11" s="41">
        <f t="shared" si="27"/>
        <v>0.85924552290175393</v>
      </c>
      <c r="L11" s="40">
        <f>County!N349</f>
        <v>245800</v>
      </c>
      <c r="M11" s="41">
        <f t="shared" si="28"/>
        <v>0.9245710975614343</v>
      </c>
      <c r="N11" s="76">
        <f>County!O349</f>
        <v>17367</v>
      </c>
      <c r="O11" s="77">
        <f t="shared" si="3"/>
        <v>6.5325574659680349E-2</v>
      </c>
      <c r="P11" s="76">
        <f>County!P349</f>
        <v>958</v>
      </c>
      <c r="Q11" s="77">
        <f t="shared" si="4"/>
        <v>3.6034951646210498E-3</v>
      </c>
      <c r="R11" s="76">
        <f>County!Q349</f>
        <v>0</v>
      </c>
      <c r="S11" s="77">
        <f t="shared" si="5"/>
        <v>0</v>
      </c>
      <c r="T11" s="76">
        <f>County!R349</f>
        <v>590</v>
      </c>
      <c r="U11" s="77">
        <f t="shared" si="6"/>
        <v>2.2192715523240286E-3</v>
      </c>
      <c r="V11" s="76">
        <f>County!S349</f>
        <v>0</v>
      </c>
      <c r="W11" s="77">
        <f t="shared" si="7"/>
        <v>0</v>
      </c>
      <c r="X11" s="76">
        <f>County!T349</f>
        <v>0</v>
      </c>
      <c r="Y11" s="77">
        <f t="shared" si="8"/>
        <v>0</v>
      </c>
      <c r="Z11" s="76">
        <f>County!U349</f>
        <v>0</v>
      </c>
      <c r="AA11" s="77">
        <f t="shared" si="9"/>
        <v>0</v>
      </c>
      <c r="AB11" s="76">
        <f>County!V349</f>
        <v>0</v>
      </c>
      <c r="AC11" s="77">
        <f t="shared" si="10"/>
        <v>0</v>
      </c>
      <c r="AD11" s="76">
        <f>County!W349</f>
        <v>1138</v>
      </c>
      <c r="AE11" s="77">
        <f t="shared" si="11"/>
        <v>4.280561061940245E-3</v>
      </c>
      <c r="AF11" s="76">
        <f>County!X349</f>
        <v>0</v>
      </c>
      <c r="AG11" s="77">
        <f t="shared" si="12"/>
        <v>0</v>
      </c>
      <c r="AH11" s="40">
        <f>County!Y349</f>
        <v>0</v>
      </c>
      <c r="AI11" s="41">
        <f t="shared" si="13"/>
        <v>0</v>
      </c>
      <c r="AJ11" s="40">
        <f>County!Z349</f>
        <v>0</v>
      </c>
      <c r="AK11" s="41">
        <f t="shared" si="14"/>
        <v>0</v>
      </c>
      <c r="AL11" s="40">
        <f>County!AA349</f>
        <v>0</v>
      </c>
      <c r="AM11" s="41">
        <f t="shared" si="15"/>
        <v>0</v>
      </c>
      <c r="AN11" s="40">
        <f>County!AB349</f>
        <v>0</v>
      </c>
      <c r="AO11" s="41">
        <f t="shared" si="16"/>
        <v>0</v>
      </c>
      <c r="AP11" s="40">
        <f>County!AC349</f>
        <v>0</v>
      </c>
      <c r="AQ11" s="41">
        <f t="shared" si="17"/>
        <v>0</v>
      </c>
      <c r="AR11" s="40">
        <f>County!AD349</f>
        <v>0</v>
      </c>
      <c r="AS11" s="41">
        <f t="shared" si="18"/>
        <v>0</v>
      </c>
      <c r="AT11" s="40">
        <f>County!AE349</f>
        <v>0</v>
      </c>
      <c r="AU11" s="41">
        <f t="shared" si="19"/>
        <v>0</v>
      </c>
      <c r="AV11" s="40">
        <f>County!AF349</f>
        <v>0</v>
      </c>
      <c r="AW11" s="41">
        <f t="shared" si="20"/>
        <v>0</v>
      </c>
      <c r="AX11" s="40">
        <f>County!AG349</f>
        <v>0</v>
      </c>
      <c r="AY11" s="41">
        <f t="shared" si="20"/>
        <v>0</v>
      </c>
      <c r="AZ11" s="40">
        <f>County!AH349</f>
        <v>0</v>
      </c>
      <c r="BA11" s="41">
        <f t="shared" si="21"/>
        <v>0</v>
      </c>
      <c r="BB11" s="40">
        <f>County!AI349</f>
        <v>0</v>
      </c>
      <c r="BC11" s="41">
        <f t="shared" si="22"/>
        <v>0</v>
      </c>
      <c r="BD11" s="40">
        <f>County!AJ349</f>
        <v>0</v>
      </c>
      <c r="BE11" s="41">
        <f t="shared" si="22"/>
        <v>0</v>
      </c>
      <c r="BF11" s="40">
        <f>County!AK349</f>
        <v>0</v>
      </c>
      <c r="BG11" s="41">
        <f t="shared" si="23"/>
        <v>0</v>
      </c>
      <c r="BH11" s="40">
        <f>County!AL349</f>
        <v>0</v>
      </c>
      <c r="BI11" s="41">
        <f t="shared" si="24"/>
        <v>0</v>
      </c>
      <c r="BJ11" s="62"/>
      <c r="BK11" s="37" t="str">
        <f t="shared" si="29"/>
        <v>District of Columbia</v>
      </c>
      <c r="BL11" s="37" t="s">
        <v>1633</v>
      </c>
      <c r="BM11" s="37">
        <f t="shared" si="30"/>
        <v>3</v>
      </c>
      <c r="BN11" s="38">
        <f>RANK(R11,(L11:Q11,R11:Y11,AD11:AW11))</f>
        <v>11</v>
      </c>
      <c r="BO11" s="38">
        <f>RANK(T11,(L11:Q11,R11:Y11,AD11:AW11))</f>
        <v>5</v>
      </c>
      <c r="BP11" s="38">
        <f>RANK(X11,(L11:Q11,R11:Y11,AD11:AW11))</f>
        <v>11</v>
      </c>
      <c r="BQ11" s="38">
        <f>RANK(V11,(L11:Q11,R11:Y11,AD11:AW11))</f>
        <v>11</v>
      </c>
      <c r="BS11" s="37">
        <v>11</v>
      </c>
      <c r="BU11" s="40">
        <f>County!BF349</f>
        <v>0</v>
      </c>
      <c r="BW11" s="37">
        <v>3</v>
      </c>
      <c r="BX11" s="37">
        <v>0</v>
      </c>
    </row>
    <row r="12" spans="1:76" s="50" customFormat="1">
      <c r="A12" s="50" t="s">
        <v>1683</v>
      </c>
      <c r="B12" s="50">
        <v>27</v>
      </c>
      <c r="C12" s="53">
        <f t="shared" si="25"/>
        <v>8391640</v>
      </c>
      <c r="D12" s="52"/>
      <c r="E12" s="52">
        <v>27</v>
      </c>
      <c r="F12" s="52"/>
      <c r="G12" s="86">
        <f t="shared" si="0"/>
        <v>1</v>
      </c>
      <c r="H12" s="86">
        <f t="shared" si="1"/>
        <v>2</v>
      </c>
      <c r="I12" s="86">
        <f t="shared" si="2"/>
        <v>3</v>
      </c>
      <c r="J12" s="53">
        <f t="shared" si="26"/>
        <v>236148</v>
      </c>
      <c r="K12" s="54">
        <f t="shared" si="27"/>
        <v>2.814086400274559E-2</v>
      </c>
      <c r="L12" s="53">
        <f>County!N419</f>
        <v>4282367</v>
      </c>
      <c r="M12" s="54">
        <f t="shared" si="28"/>
        <v>0.51031347865256371</v>
      </c>
      <c r="N12" s="75">
        <f>County!O419</f>
        <v>4046219</v>
      </c>
      <c r="O12" s="110">
        <f t="shared" si="3"/>
        <v>0.48217261464981814</v>
      </c>
      <c r="P12" s="75">
        <f>County!P419</f>
        <v>28128</v>
      </c>
      <c r="Q12" s="110">
        <f t="shared" si="4"/>
        <v>3.3519073744822229E-3</v>
      </c>
      <c r="R12" s="75">
        <f>County!Q419</f>
        <v>17220</v>
      </c>
      <c r="S12" s="110">
        <f t="shared" si="5"/>
        <v>2.0520422706407806E-3</v>
      </c>
      <c r="T12" s="75">
        <f>County!R419</f>
        <v>2887</v>
      </c>
      <c r="U12" s="110">
        <f t="shared" si="6"/>
        <v>3.4403287080951995E-4</v>
      </c>
      <c r="V12" s="75">
        <f>County!S419</f>
        <v>7915</v>
      </c>
      <c r="W12" s="110">
        <f t="shared" si="7"/>
        <v>9.4320061394435417E-4</v>
      </c>
      <c r="X12" s="75">
        <f>County!T419</f>
        <v>533</v>
      </c>
      <c r="Y12" s="110">
        <f t="shared" si="8"/>
        <v>6.351559409126226E-5</v>
      </c>
      <c r="Z12" s="75">
        <f>County!U419</f>
        <v>405</v>
      </c>
      <c r="AA12" s="110">
        <f t="shared" si="9"/>
        <v>4.8262318211934734E-5</v>
      </c>
      <c r="AB12" s="75">
        <f>County!V419</f>
        <v>1516</v>
      </c>
      <c r="AC12" s="110">
        <f t="shared" si="10"/>
        <v>1.8065598619578532E-4</v>
      </c>
      <c r="AD12" s="75">
        <f>County!W419</f>
        <v>391</v>
      </c>
      <c r="AE12" s="110">
        <f t="shared" si="11"/>
        <v>4.6593991162633291E-5</v>
      </c>
      <c r="AF12" s="75">
        <f>County!X419</f>
        <v>797</v>
      </c>
      <c r="AG12" s="110">
        <f t="shared" si="12"/>
        <v>9.4975475592375274E-5</v>
      </c>
      <c r="AH12" s="53">
        <f>County!Y419</f>
        <v>2550</v>
      </c>
      <c r="AI12" s="54">
        <f t="shared" si="13"/>
        <v>3.0387385540847796E-4</v>
      </c>
      <c r="AJ12" s="53">
        <f>County!Z419</f>
        <v>0</v>
      </c>
      <c r="AK12" s="54">
        <f t="shared" si="14"/>
        <v>0</v>
      </c>
      <c r="AL12" s="53">
        <f>County!AA419</f>
        <v>0</v>
      </c>
      <c r="AM12" s="54">
        <f t="shared" si="15"/>
        <v>0</v>
      </c>
      <c r="AN12" s="53">
        <f>County!AB419</f>
        <v>0</v>
      </c>
      <c r="AO12" s="54">
        <f t="shared" si="16"/>
        <v>0</v>
      </c>
      <c r="AP12" s="53">
        <f>County!AC419</f>
        <v>0</v>
      </c>
      <c r="AQ12" s="54">
        <f t="shared" si="17"/>
        <v>0</v>
      </c>
      <c r="AR12" s="53">
        <f>County!AD419</f>
        <v>0</v>
      </c>
      <c r="AS12" s="54">
        <f t="shared" si="18"/>
        <v>0</v>
      </c>
      <c r="AT12" s="53">
        <f>County!AE419</f>
        <v>293</v>
      </c>
      <c r="AU12" s="54">
        <f t="shared" si="19"/>
        <v>3.4915701817523151E-5</v>
      </c>
      <c r="AV12" s="53">
        <f>County!AF419</f>
        <v>419</v>
      </c>
      <c r="AW12" s="54">
        <f t="shared" si="20"/>
        <v>4.9930645261236185E-5</v>
      </c>
      <c r="AX12" s="53">
        <f>County!AG419</f>
        <v>0</v>
      </c>
      <c r="AY12" s="54">
        <f t="shared" si="20"/>
        <v>0</v>
      </c>
      <c r="AZ12" s="53">
        <f>County!AH419</f>
        <v>0</v>
      </c>
      <c r="BA12" s="54">
        <f t="shared" si="21"/>
        <v>0</v>
      </c>
      <c r="BB12" s="53">
        <f>County!AI419</f>
        <v>0</v>
      </c>
      <c r="BC12" s="54">
        <f t="shared" si="22"/>
        <v>0</v>
      </c>
      <c r="BD12" s="53">
        <f>County!AJ419</f>
        <v>0</v>
      </c>
      <c r="BE12" s="54">
        <f t="shared" si="22"/>
        <v>0</v>
      </c>
      <c r="BF12" s="53">
        <f>County!AK419</f>
        <v>0</v>
      </c>
      <c r="BG12" s="54">
        <f t="shared" si="23"/>
        <v>0</v>
      </c>
      <c r="BH12" s="53">
        <f>County!AL419</f>
        <v>0</v>
      </c>
      <c r="BI12" s="54">
        <f t="shared" si="24"/>
        <v>0</v>
      </c>
      <c r="BJ12" s="61"/>
      <c r="BK12" s="50" t="str">
        <f t="shared" si="29"/>
        <v>Florida</v>
      </c>
      <c r="BL12" s="50" t="s">
        <v>649</v>
      </c>
      <c r="BM12" s="50">
        <f t="shared" si="30"/>
        <v>27</v>
      </c>
      <c r="BN12" s="51">
        <f>RANK(R12,(L12:Q12,R12:Y12,AD12:AW12))</f>
        <v>4</v>
      </c>
      <c r="BO12" s="51">
        <f>RANK(T12,(L12:Q12,R12:Y12,AD12:AW12))</f>
        <v>6</v>
      </c>
      <c r="BP12" s="51">
        <f>RANK(X12,(L12:Q12,R12:Y12,AD12:AW12))</f>
        <v>9</v>
      </c>
      <c r="BQ12" s="51">
        <f>RANK(V12,(L12:Q12,R12:Y12,AD12:AW12))</f>
        <v>5</v>
      </c>
      <c r="BS12" s="50">
        <v>12</v>
      </c>
      <c r="BU12" s="53">
        <f>County!BF419</f>
        <v>0</v>
      </c>
      <c r="BW12" s="50">
        <v>27</v>
      </c>
      <c r="BX12" s="50">
        <v>0</v>
      </c>
    </row>
    <row r="13" spans="1:76" s="37" customFormat="1">
      <c r="A13" s="37" t="s">
        <v>2380</v>
      </c>
      <c r="B13" s="37">
        <v>15</v>
      </c>
      <c r="C13" s="40">
        <f t="shared" si="25"/>
        <v>3924500</v>
      </c>
      <c r="D13" s="39">
        <v>15</v>
      </c>
      <c r="E13" s="39"/>
      <c r="F13" s="39"/>
      <c r="G13" s="87">
        <f t="shared" si="0"/>
        <v>2</v>
      </c>
      <c r="H13" s="87">
        <f t="shared" si="1"/>
        <v>1</v>
      </c>
      <c r="I13" s="87">
        <f t="shared" si="2"/>
        <v>5</v>
      </c>
      <c r="J13" s="1">
        <f t="shared" si="26"/>
        <v>204636</v>
      </c>
      <c r="K13" s="41">
        <f t="shared" si="27"/>
        <v>5.2143202955790544E-2</v>
      </c>
      <c r="L13" s="40">
        <f>County!N580</f>
        <v>1844123</v>
      </c>
      <c r="M13" s="41">
        <f t="shared" si="28"/>
        <v>0.46990011466428844</v>
      </c>
      <c r="N13" s="76">
        <f>County!O580</f>
        <v>2048759</v>
      </c>
      <c r="O13" s="77">
        <f t="shared" si="3"/>
        <v>0.52204331762007894</v>
      </c>
      <c r="P13" s="76">
        <f>County!P580</f>
        <v>1165</v>
      </c>
      <c r="Q13" s="77">
        <f t="shared" si="4"/>
        <v>2.9685310230602625E-4</v>
      </c>
      <c r="R13" s="76">
        <f>County!Q580</f>
        <v>28731</v>
      </c>
      <c r="S13" s="77">
        <f t="shared" si="5"/>
        <v>7.3209326028793476E-3</v>
      </c>
      <c r="T13" s="76">
        <f>County!R580</f>
        <v>250</v>
      </c>
      <c r="U13" s="77">
        <f t="shared" si="6"/>
        <v>6.3702382469104342E-5</v>
      </c>
      <c r="V13" s="76">
        <f>County!S580</f>
        <v>1404</v>
      </c>
      <c r="W13" s="77">
        <f t="shared" si="7"/>
        <v>3.5775257994649E-4</v>
      </c>
      <c r="X13" s="76">
        <f>County!T580</f>
        <v>24</v>
      </c>
      <c r="Y13" s="77">
        <f t="shared" si="8"/>
        <v>6.1154287170340167E-6</v>
      </c>
      <c r="Z13" s="76">
        <f>County!U580</f>
        <v>0</v>
      </c>
      <c r="AA13" s="77">
        <f t="shared" si="9"/>
        <v>0</v>
      </c>
      <c r="AB13" s="76">
        <f>County!V580</f>
        <v>0</v>
      </c>
      <c r="AC13" s="77">
        <f t="shared" si="10"/>
        <v>0</v>
      </c>
      <c r="AD13" s="76">
        <f>County!W580</f>
        <v>35</v>
      </c>
      <c r="AE13" s="77">
        <f t="shared" si="11"/>
        <v>8.9183335456746091E-6</v>
      </c>
      <c r="AF13" s="76">
        <f>County!X580</f>
        <v>0</v>
      </c>
      <c r="AG13" s="77">
        <f t="shared" si="12"/>
        <v>0</v>
      </c>
      <c r="AH13" s="40">
        <f>County!Y580</f>
        <v>0</v>
      </c>
      <c r="AI13" s="41">
        <f t="shared" si="13"/>
        <v>0</v>
      </c>
      <c r="AJ13" s="40">
        <f>County!Z580</f>
        <v>0</v>
      </c>
      <c r="AK13" s="41">
        <f t="shared" si="14"/>
        <v>0</v>
      </c>
      <c r="AL13" s="40">
        <f>County!AA580</f>
        <v>9</v>
      </c>
      <c r="AM13" s="41">
        <f t="shared" si="15"/>
        <v>2.2932857688877564E-6</v>
      </c>
      <c r="AN13" s="40">
        <f>County!AB580</f>
        <v>0</v>
      </c>
      <c r="AO13" s="41">
        <f t="shared" si="16"/>
        <v>0</v>
      </c>
      <c r="AP13" s="40">
        <f>County!AC580</f>
        <v>0</v>
      </c>
      <c r="AQ13" s="41">
        <f t="shared" si="17"/>
        <v>0</v>
      </c>
      <c r="AR13" s="40">
        <f>County!AD580</f>
        <v>0</v>
      </c>
      <c r="AS13" s="41">
        <f t="shared" si="18"/>
        <v>0</v>
      </c>
      <c r="AT13" s="40">
        <f>County!AE580</f>
        <v>0</v>
      </c>
      <c r="AU13" s="41">
        <f t="shared" si="19"/>
        <v>0</v>
      </c>
      <c r="AV13" s="40">
        <f>County!AF580</f>
        <v>0</v>
      </c>
      <c r="AW13" s="41">
        <f t="shared" si="20"/>
        <v>0</v>
      </c>
      <c r="AX13" s="40">
        <f>County!AG580</f>
        <v>0</v>
      </c>
      <c r="AY13" s="41">
        <f t="shared" si="20"/>
        <v>0</v>
      </c>
      <c r="AZ13" s="40">
        <f>County!AH580</f>
        <v>0</v>
      </c>
      <c r="BA13" s="41">
        <f t="shared" si="21"/>
        <v>0</v>
      </c>
      <c r="BB13" s="40">
        <f>County!AI580</f>
        <v>0</v>
      </c>
      <c r="BC13" s="41">
        <f t="shared" si="22"/>
        <v>0</v>
      </c>
      <c r="BD13" s="40">
        <f>County!AJ580</f>
        <v>0</v>
      </c>
      <c r="BE13" s="41">
        <f t="shared" si="22"/>
        <v>0</v>
      </c>
      <c r="BF13" s="40">
        <f>County!AK580</f>
        <v>0</v>
      </c>
      <c r="BG13" s="41">
        <f t="shared" si="23"/>
        <v>0</v>
      </c>
      <c r="BH13" s="40">
        <f>County!AL580</f>
        <v>0</v>
      </c>
      <c r="BI13" s="41">
        <f t="shared" si="24"/>
        <v>0</v>
      </c>
      <c r="BJ13" s="62"/>
      <c r="BK13" s="37" t="str">
        <f t="shared" si="29"/>
        <v>Georgia</v>
      </c>
      <c r="BL13" s="37" t="s">
        <v>2381</v>
      </c>
      <c r="BM13" s="37">
        <f t="shared" si="30"/>
        <v>15</v>
      </c>
      <c r="BN13" s="38">
        <f>RANK(R13,(L13:Q13,R13:Y13,AD13:AW13))</f>
        <v>3</v>
      </c>
      <c r="BO13" s="38">
        <f>RANK(T13,(L13:Q13,R13:Y13,AD13:AW13))</f>
        <v>6</v>
      </c>
      <c r="BP13" s="38">
        <f>RANK(X13,(L13:Q13,R13:Y13,AD13:AW13))</f>
        <v>8</v>
      </c>
      <c r="BQ13" s="38">
        <f>RANK(V13,(L13:Q13,R13:Y13,AD13:AW13))</f>
        <v>4</v>
      </c>
      <c r="BS13" s="37">
        <v>13</v>
      </c>
      <c r="BU13" s="40">
        <f>County!BF580</f>
        <v>0</v>
      </c>
      <c r="BW13" s="37">
        <v>15</v>
      </c>
      <c r="BX13" s="37">
        <v>0</v>
      </c>
    </row>
    <row r="14" spans="1:76" s="50" customFormat="1">
      <c r="A14" s="50" t="s">
        <v>3232</v>
      </c>
      <c r="B14" s="50">
        <v>4</v>
      </c>
      <c r="C14" s="53">
        <f t="shared" si="25"/>
        <v>453568</v>
      </c>
      <c r="D14" s="52"/>
      <c r="E14" s="52">
        <v>4</v>
      </c>
      <c r="F14" s="52"/>
      <c r="G14" s="86">
        <f t="shared" si="0"/>
        <v>1</v>
      </c>
      <c r="H14" s="86">
        <f t="shared" si="1"/>
        <v>2</v>
      </c>
      <c r="I14" s="86">
        <f t="shared" si="2"/>
        <v>3</v>
      </c>
      <c r="J14" s="53">
        <f t="shared" si="26"/>
        <v>205305</v>
      </c>
      <c r="K14" s="54">
        <f t="shared" si="27"/>
        <v>0.45264436644560463</v>
      </c>
      <c r="L14" s="53">
        <f>County!N587</f>
        <v>325871</v>
      </c>
      <c r="M14" s="54">
        <f t="shared" si="28"/>
        <v>0.71846117891914774</v>
      </c>
      <c r="N14" s="75">
        <f>County!O587</f>
        <v>120566</v>
      </c>
      <c r="O14" s="110">
        <f t="shared" si="3"/>
        <v>0.26581681247354311</v>
      </c>
      <c r="P14" s="75">
        <f>County!P587</f>
        <v>3825</v>
      </c>
      <c r="Q14" s="110">
        <f t="shared" si="4"/>
        <v>8.4331346126710876E-3</v>
      </c>
      <c r="R14" s="75">
        <f>County!Q587</f>
        <v>1314</v>
      </c>
      <c r="S14" s="110">
        <f t="shared" si="5"/>
        <v>2.8970297728234794E-3</v>
      </c>
      <c r="T14" s="75">
        <f>County!R587</f>
        <v>979</v>
      </c>
      <c r="U14" s="110">
        <f t="shared" si="6"/>
        <v>2.1584415126287568E-3</v>
      </c>
      <c r="V14" s="75">
        <f>County!S587</f>
        <v>1013</v>
      </c>
      <c r="W14" s="110">
        <f t="shared" si="7"/>
        <v>2.2334027091858331E-3</v>
      </c>
      <c r="X14" s="75">
        <f>County!T587</f>
        <v>0</v>
      </c>
      <c r="Y14" s="110">
        <f t="shared" si="8"/>
        <v>0</v>
      </c>
      <c r="Z14" s="75">
        <f>County!U587</f>
        <v>0</v>
      </c>
      <c r="AA14" s="110">
        <f t="shared" si="9"/>
        <v>0</v>
      </c>
      <c r="AB14" s="75">
        <f>County!V587</f>
        <v>0</v>
      </c>
      <c r="AC14" s="110">
        <f t="shared" si="10"/>
        <v>0</v>
      </c>
      <c r="AD14" s="75">
        <f>County!W587</f>
        <v>0</v>
      </c>
      <c r="AE14" s="110">
        <f t="shared" si="11"/>
        <v>0</v>
      </c>
      <c r="AF14" s="75">
        <f>County!X587</f>
        <v>0</v>
      </c>
      <c r="AG14" s="110">
        <f t="shared" si="12"/>
        <v>0</v>
      </c>
      <c r="AH14" s="53">
        <f>County!Y587</f>
        <v>0</v>
      </c>
      <c r="AI14" s="54">
        <f t="shared" si="13"/>
        <v>0</v>
      </c>
      <c r="AJ14" s="53">
        <f>County!Z587</f>
        <v>0</v>
      </c>
      <c r="AK14" s="54">
        <f t="shared" si="14"/>
        <v>0</v>
      </c>
      <c r="AL14" s="53">
        <f>County!AA587</f>
        <v>0</v>
      </c>
      <c r="AM14" s="54">
        <f t="shared" si="15"/>
        <v>0</v>
      </c>
      <c r="AN14" s="53">
        <f>County!AB587</f>
        <v>0</v>
      </c>
      <c r="AO14" s="54">
        <f t="shared" si="16"/>
        <v>0</v>
      </c>
      <c r="AP14" s="53">
        <f>County!AC587</f>
        <v>0</v>
      </c>
      <c r="AQ14" s="54">
        <f t="shared" si="17"/>
        <v>0</v>
      </c>
      <c r="AR14" s="53">
        <f>County!AD587</f>
        <v>0</v>
      </c>
      <c r="AS14" s="54">
        <f t="shared" si="18"/>
        <v>0</v>
      </c>
      <c r="AT14" s="53">
        <f>County!AE587</f>
        <v>0</v>
      </c>
      <c r="AU14" s="54">
        <f t="shared" si="19"/>
        <v>0</v>
      </c>
      <c r="AV14" s="53">
        <f>County!AF587</f>
        <v>0</v>
      </c>
      <c r="AW14" s="54">
        <f t="shared" si="20"/>
        <v>0</v>
      </c>
      <c r="AX14" s="53">
        <f>County!AG587</f>
        <v>0</v>
      </c>
      <c r="AY14" s="54">
        <f t="shared" si="20"/>
        <v>0</v>
      </c>
      <c r="AZ14" s="53">
        <f>County!AH587</f>
        <v>0</v>
      </c>
      <c r="BA14" s="54">
        <f t="shared" si="21"/>
        <v>0</v>
      </c>
      <c r="BB14" s="53">
        <f>County!AI587</f>
        <v>0</v>
      </c>
      <c r="BC14" s="54">
        <f t="shared" si="22"/>
        <v>0</v>
      </c>
      <c r="BD14" s="53">
        <f>County!AJ587</f>
        <v>0</v>
      </c>
      <c r="BE14" s="54">
        <f t="shared" si="22"/>
        <v>0</v>
      </c>
      <c r="BF14" s="53">
        <f>County!AK587</f>
        <v>0</v>
      </c>
      <c r="BG14" s="54">
        <f t="shared" si="23"/>
        <v>0</v>
      </c>
      <c r="BH14" s="53">
        <f>County!AL587</f>
        <v>0</v>
      </c>
      <c r="BI14" s="54">
        <f t="shared" si="24"/>
        <v>0</v>
      </c>
      <c r="BJ14" s="61"/>
      <c r="BK14" s="50" t="str">
        <f t="shared" si="29"/>
        <v>Hawaii</v>
      </c>
      <c r="BL14" s="50" t="s">
        <v>2668</v>
      </c>
      <c r="BM14" s="50">
        <f t="shared" si="30"/>
        <v>4</v>
      </c>
      <c r="BN14" s="51">
        <f>RANK(R14,(L14:Q14,R14:Y14,AD14:AW14))</f>
        <v>4</v>
      </c>
      <c r="BO14" s="51">
        <f>RANK(T14,(L14:Q14,R14:Y14,AD14:AW14))</f>
        <v>6</v>
      </c>
      <c r="BP14" s="51">
        <f>RANK(X14,(L14:Q14,R14:Y14,AD14:AW14))</f>
        <v>13</v>
      </c>
      <c r="BQ14" s="51">
        <f>RANK(V14,(L14:Q14,R14:Y14,AD14:AW14))</f>
        <v>5</v>
      </c>
      <c r="BS14" s="50">
        <v>15</v>
      </c>
      <c r="BU14" s="53">
        <f>County!BF587</f>
        <v>0</v>
      </c>
      <c r="BW14" s="50">
        <v>4</v>
      </c>
      <c r="BX14" s="50">
        <v>0</v>
      </c>
    </row>
    <row r="15" spans="1:76" s="37" customFormat="1">
      <c r="A15" s="37" t="s">
        <v>3346</v>
      </c>
      <c r="B15" s="37">
        <v>4</v>
      </c>
      <c r="C15" s="40">
        <f t="shared" si="25"/>
        <v>655122</v>
      </c>
      <c r="D15" s="39">
        <v>4</v>
      </c>
      <c r="E15" s="39"/>
      <c r="F15" s="39"/>
      <c r="G15" s="87">
        <f t="shared" si="0"/>
        <v>2</v>
      </c>
      <c r="H15" s="87">
        <f t="shared" si="1"/>
        <v>1</v>
      </c>
      <c r="I15" s="87">
        <f t="shared" si="2"/>
        <v>3</v>
      </c>
      <c r="J15" s="1">
        <f t="shared" si="26"/>
        <v>166572</v>
      </c>
      <c r="K15" s="41">
        <f t="shared" si="27"/>
        <v>0.25426103840200759</v>
      </c>
      <c r="L15" s="40">
        <f>County!N633</f>
        <v>236440</v>
      </c>
      <c r="M15" s="41">
        <f t="shared" si="28"/>
        <v>0.36090987632837851</v>
      </c>
      <c r="N15" s="76">
        <f>County!O633</f>
        <v>403012</v>
      </c>
      <c r="O15" s="77">
        <f t="shared" si="3"/>
        <v>0.6151709147303861</v>
      </c>
      <c r="P15" s="76">
        <f>County!P633</f>
        <v>7175</v>
      </c>
      <c r="Q15" s="77">
        <f t="shared" si="4"/>
        <v>1.0952158529251041E-2</v>
      </c>
      <c r="R15" s="76">
        <f>County!Q633</f>
        <v>3658</v>
      </c>
      <c r="S15" s="77">
        <f t="shared" si="5"/>
        <v>5.5836928083624121E-3</v>
      </c>
      <c r="T15" s="76">
        <f>County!R633</f>
        <v>39</v>
      </c>
      <c r="U15" s="77">
        <f t="shared" si="6"/>
        <v>5.9530896535301823E-5</v>
      </c>
      <c r="V15" s="76">
        <f>County!S633</f>
        <v>4747</v>
      </c>
      <c r="W15" s="77">
        <f t="shared" si="7"/>
        <v>7.2459786116173784E-3</v>
      </c>
      <c r="X15" s="76">
        <f>County!T633</f>
        <v>0</v>
      </c>
      <c r="Y15" s="77">
        <f t="shared" si="8"/>
        <v>0</v>
      </c>
      <c r="Z15" s="76">
        <f>County!U633</f>
        <v>3</v>
      </c>
      <c r="AA15" s="77">
        <f t="shared" si="9"/>
        <v>4.5792997334847554E-6</v>
      </c>
      <c r="AB15" s="76">
        <f>County!V633</f>
        <v>0</v>
      </c>
      <c r="AC15" s="77">
        <f t="shared" si="10"/>
        <v>0</v>
      </c>
      <c r="AD15" s="76">
        <f>County!W633</f>
        <v>8</v>
      </c>
      <c r="AE15" s="77">
        <f t="shared" si="11"/>
        <v>1.2211465955959349E-5</v>
      </c>
      <c r="AF15" s="76">
        <f>County!X633</f>
        <v>0</v>
      </c>
      <c r="AG15" s="77">
        <f t="shared" si="12"/>
        <v>0</v>
      </c>
      <c r="AH15" s="40">
        <f>County!Y633</f>
        <v>40</v>
      </c>
      <c r="AI15" s="41">
        <f t="shared" si="13"/>
        <v>6.1057329779796741E-5</v>
      </c>
      <c r="AJ15" s="40">
        <f>County!Z633</f>
        <v>0</v>
      </c>
      <c r="AK15" s="41">
        <f t="shared" si="14"/>
        <v>0</v>
      </c>
      <c r="AL15" s="40">
        <f>County!AA633</f>
        <v>0</v>
      </c>
      <c r="AM15" s="41">
        <f t="shared" si="15"/>
        <v>0</v>
      </c>
      <c r="AN15" s="40">
        <f>County!AB633</f>
        <v>0</v>
      </c>
      <c r="AO15" s="41">
        <f t="shared" si="16"/>
        <v>0</v>
      </c>
      <c r="AP15" s="40">
        <f>County!AC633</f>
        <v>0</v>
      </c>
      <c r="AQ15" s="41">
        <f t="shared" si="17"/>
        <v>0</v>
      </c>
      <c r="AR15" s="40">
        <f>County!AD633</f>
        <v>0</v>
      </c>
      <c r="AS15" s="41">
        <f t="shared" si="18"/>
        <v>0</v>
      </c>
      <c r="AT15" s="40">
        <f>County!AE633</f>
        <v>0</v>
      </c>
      <c r="AU15" s="41">
        <f t="shared" si="19"/>
        <v>0</v>
      </c>
      <c r="AV15" s="40">
        <f>County!AF633</f>
        <v>0</v>
      </c>
      <c r="AW15" s="41">
        <f t="shared" si="20"/>
        <v>0</v>
      </c>
      <c r="AX15" s="40">
        <f>County!AG633</f>
        <v>0</v>
      </c>
      <c r="AY15" s="41">
        <f t="shared" si="20"/>
        <v>0</v>
      </c>
      <c r="AZ15" s="40">
        <f>County!AH633</f>
        <v>0</v>
      </c>
      <c r="BA15" s="41">
        <f t="shared" si="21"/>
        <v>0</v>
      </c>
      <c r="BB15" s="40">
        <f>County!AI633</f>
        <v>0</v>
      </c>
      <c r="BC15" s="41">
        <f t="shared" si="22"/>
        <v>0</v>
      </c>
      <c r="BD15" s="40">
        <f>County!AJ633</f>
        <v>0</v>
      </c>
      <c r="BE15" s="41">
        <f t="shared" si="22"/>
        <v>0</v>
      </c>
      <c r="BF15" s="40">
        <f>County!AK633</f>
        <v>0</v>
      </c>
      <c r="BG15" s="41">
        <f t="shared" si="23"/>
        <v>0</v>
      </c>
      <c r="BH15" s="40">
        <f>County!AL633</f>
        <v>0</v>
      </c>
      <c r="BI15" s="41">
        <f t="shared" si="24"/>
        <v>0</v>
      </c>
      <c r="BJ15" s="62"/>
      <c r="BK15" s="37" t="str">
        <f t="shared" si="29"/>
        <v>Idaho</v>
      </c>
      <c r="BL15" s="37" t="s">
        <v>3393</v>
      </c>
      <c r="BM15" s="37">
        <f t="shared" si="30"/>
        <v>4</v>
      </c>
      <c r="BN15" s="38">
        <f>RANK(R15,(L15:Q15,R15:Y15,AD15:AW15))</f>
        <v>5</v>
      </c>
      <c r="BO15" s="38">
        <f>RANK(T15,(L15:Q15,R15:Y15,AD15:AW15))</f>
        <v>7</v>
      </c>
      <c r="BP15" s="38">
        <f>RANK(X15,(L15:Q15,R15:Y15,AD15:AW15))</f>
        <v>17</v>
      </c>
      <c r="BQ15" s="38">
        <f>RANK(V15,(L15:Q15,R15:Y15,AD15:AW15))</f>
        <v>4</v>
      </c>
      <c r="BS15" s="37">
        <v>16</v>
      </c>
      <c r="BU15" s="40">
        <f>County!BF633</f>
        <v>0</v>
      </c>
      <c r="BW15" s="37">
        <v>4</v>
      </c>
      <c r="BX15" s="37">
        <v>0</v>
      </c>
    </row>
    <row r="16" spans="1:76" s="50" customFormat="1">
      <c r="A16" s="50" t="s">
        <v>1889</v>
      </c>
      <c r="B16" s="50">
        <v>21</v>
      </c>
      <c r="C16" s="53">
        <f t="shared" si="25"/>
        <v>5522575</v>
      </c>
      <c r="D16" s="52"/>
      <c r="E16" s="52">
        <v>21</v>
      </c>
      <c r="F16" s="52"/>
      <c r="G16" s="86">
        <f t="shared" si="0"/>
        <v>1</v>
      </c>
      <c r="H16" s="86">
        <f t="shared" si="1"/>
        <v>2</v>
      </c>
      <c r="I16" s="86">
        <f t="shared" si="2"/>
        <v>3</v>
      </c>
      <c r="J16" s="53">
        <f t="shared" si="26"/>
        <v>1388169</v>
      </c>
      <c r="K16" s="54">
        <f t="shared" si="27"/>
        <v>0.25136263427839367</v>
      </c>
      <c r="L16" s="53">
        <f>County!N737</f>
        <v>3419348</v>
      </c>
      <c r="M16" s="54">
        <f t="shared" si="28"/>
        <v>0.61915827308818805</v>
      </c>
      <c r="N16" s="75">
        <f>County!O737</f>
        <v>2031179</v>
      </c>
      <c r="O16" s="110">
        <f t="shared" si="3"/>
        <v>0.36779563880979432</v>
      </c>
      <c r="P16" s="75">
        <f>County!P737</f>
        <v>31152</v>
      </c>
      <c r="Q16" s="110">
        <f t="shared" si="4"/>
        <v>5.6408468875479281E-3</v>
      </c>
      <c r="R16" s="75">
        <f>County!Q737</f>
        <v>19642</v>
      </c>
      <c r="S16" s="110">
        <f t="shared" si="5"/>
        <v>3.5566741963667312E-3</v>
      </c>
      <c r="T16" s="75">
        <f>County!R737</f>
        <v>11838</v>
      </c>
      <c r="U16" s="110">
        <f t="shared" si="6"/>
        <v>2.1435652752565607E-3</v>
      </c>
      <c r="V16" s="75">
        <f>County!S737</f>
        <v>8256</v>
      </c>
      <c r="W16" s="110">
        <f t="shared" si="7"/>
        <v>1.4949547991652446E-3</v>
      </c>
      <c r="X16" s="75">
        <f>County!T737</f>
        <v>0</v>
      </c>
      <c r="Y16" s="110">
        <f t="shared" si="8"/>
        <v>0</v>
      </c>
      <c r="Z16" s="75">
        <f>County!U737</f>
        <v>0</v>
      </c>
      <c r="AA16" s="110">
        <f t="shared" si="9"/>
        <v>0</v>
      </c>
      <c r="AB16" s="75">
        <f>County!V737</f>
        <v>0</v>
      </c>
      <c r="AC16" s="110">
        <f t="shared" si="10"/>
        <v>0</v>
      </c>
      <c r="AD16" s="75">
        <f>County!W737</f>
        <v>10</v>
      </c>
      <c r="AE16" s="110">
        <f t="shared" si="11"/>
        <v>1.8107495144927865E-6</v>
      </c>
      <c r="AF16" s="75">
        <f>County!X737</f>
        <v>0</v>
      </c>
      <c r="AG16" s="110">
        <f t="shared" si="12"/>
        <v>0</v>
      </c>
      <c r="AH16" s="53">
        <f>County!Y737</f>
        <v>0</v>
      </c>
      <c r="AI16" s="54">
        <f t="shared" si="13"/>
        <v>0</v>
      </c>
      <c r="AJ16" s="53">
        <f>County!Z737</f>
        <v>0</v>
      </c>
      <c r="AK16" s="54">
        <f t="shared" si="14"/>
        <v>0</v>
      </c>
      <c r="AL16" s="53">
        <f>County!AA737</f>
        <v>0</v>
      </c>
      <c r="AM16" s="54">
        <f t="shared" si="15"/>
        <v>0</v>
      </c>
      <c r="AN16" s="53">
        <f>County!AB737</f>
        <v>1149</v>
      </c>
      <c r="AO16" s="54">
        <f t="shared" si="16"/>
        <v>2.0805511921522115E-4</v>
      </c>
      <c r="AP16" s="53">
        <f>County!AC737</f>
        <v>0</v>
      </c>
      <c r="AQ16" s="54">
        <f t="shared" si="17"/>
        <v>0</v>
      </c>
      <c r="AR16" s="53">
        <f>County!AD737</f>
        <v>0</v>
      </c>
      <c r="AS16" s="54">
        <f t="shared" si="18"/>
        <v>0</v>
      </c>
      <c r="AT16" s="53">
        <f>County!AE737</f>
        <v>0</v>
      </c>
      <c r="AU16" s="54">
        <f t="shared" si="19"/>
        <v>0</v>
      </c>
      <c r="AV16" s="53">
        <f>County!AF737</f>
        <v>0</v>
      </c>
      <c r="AW16" s="54">
        <f t="shared" si="20"/>
        <v>0</v>
      </c>
      <c r="AX16" s="53">
        <f>County!AG737</f>
        <v>1</v>
      </c>
      <c r="AY16" s="54">
        <f t="shared" si="20"/>
        <v>1.8107495144927864E-7</v>
      </c>
      <c r="AZ16" s="53">
        <f>County!AH737</f>
        <v>0</v>
      </c>
      <c r="BA16" s="54">
        <f t="shared" si="21"/>
        <v>0</v>
      </c>
      <c r="BB16" s="53">
        <f>County!AI737</f>
        <v>0</v>
      </c>
      <c r="BC16" s="54">
        <f t="shared" si="22"/>
        <v>0</v>
      </c>
      <c r="BD16" s="53">
        <f>County!AJ737</f>
        <v>0</v>
      </c>
      <c r="BE16" s="54">
        <f t="shared" si="22"/>
        <v>0</v>
      </c>
      <c r="BF16" s="53">
        <f>County!AK737</f>
        <v>0</v>
      </c>
      <c r="BG16" s="54">
        <f t="shared" si="23"/>
        <v>0</v>
      </c>
      <c r="BH16" s="53">
        <f>County!AL737</f>
        <v>0</v>
      </c>
      <c r="BI16" s="54">
        <f t="shared" si="24"/>
        <v>0</v>
      </c>
      <c r="BJ16" s="61"/>
      <c r="BK16" s="50" t="str">
        <f t="shared" si="29"/>
        <v>Illinois</v>
      </c>
      <c r="BL16" s="50" t="s">
        <v>1668</v>
      </c>
      <c r="BM16" s="50">
        <f t="shared" si="30"/>
        <v>21</v>
      </c>
      <c r="BN16" s="51">
        <f>RANK(R16,(L16:Q16,R16:Y16,AD16:AW16))</f>
        <v>4</v>
      </c>
      <c r="BO16" s="51">
        <f>RANK(T16,(L16:Q16,R16:Y16,AD16:AW16))</f>
        <v>5</v>
      </c>
      <c r="BP16" s="51">
        <f>RANK(X16,(L16:Q16,R16:Y16,AD16:AW16))</f>
        <v>17</v>
      </c>
      <c r="BQ16" s="51">
        <f>RANK(V16,(L16:Q16,R16:Y16,AD16:AW16))</f>
        <v>6</v>
      </c>
      <c r="BS16" s="50">
        <v>17</v>
      </c>
      <c r="BU16" s="53">
        <f>County!BF737</f>
        <v>0</v>
      </c>
      <c r="BW16" s="50">
        <v>21</v>
      </c>
      <c r="BX16" s="50">
        <v>0</v>
      </c>
    </row>
    <row r="17" spans="1:76" s="37" customFormat="1">
      <c r="A17" s="37" t="s">
        <v>2933</v>
      </c>
      <c r="B17" s="37">
        <v>11</v>
      </c>
      <c r="C17" s="40">
        <f t="shared" si="25"/>
        <v>2751054</v>
      </c>
      <c r="D17" s="39"/>
      <c r="E17" s="39">
        <v>11</v>
      </c>
      <c r="F17" s="39"/>
      <c r="G17" s="87">
        <f t="shared" si="0"/>
        <v>1</v>
      </c>
      <c r="H17" s="87">
        <f t="shared" si="1"/>
        <v>2</v>
      </c>
      <c r="I17" s="87">
        <f t="shared" si="2"/>
        <v>5</v>
      </c>
      <c r="J17" s="1">
        <f t="shared" si="26"/>
        <v>28391</v>
      </c>
      <c r="K17" s="41">
        <f t="shared" si="27"/>
        <v>1.0320044608357379E-2</v>
      </c>
      <c r="L17" s="40">
        <f>County!N831</f>
        <v>1374039</v>
      </c>
      <c r="M17" s="41">
        <f t="shared" si="28"/>
        <v>0.49945911639684282</v>
      </c>
      <c r="N17" s="76">
        <f>County!O831</f>
        <v>1345648</v>
      </c>
      <c r="O17" s="77">
        <f t="shared" si="3"/>
        <v>0.48913907178848542</v>
      </c>
      <c r="P17" s="76">
        <f>County!P831</f>
        <v>909</v>
      </c>
      <c r="Q17" s="77">
        <f t="shared" si="4"/>
        <v>3.3041881402546077E-4</v>
      </c>
      <c r="R17" s="76">
        <f>County!Q831</f>
        <v>29257</v>
      </c>
      <c r="S17" s="77">
        <f t="shared" si="5"/>
        <v>1.0634833049442141E-2</v>
      </c>
      <c r="T17" s="76">
        <f>County!R831</f>
        <v>87</v>
      </c>
      <c r="U17" s="77">
        <f t="shared" si="6"/>
        <v>3.1624242926529249E-5</v>
      </c>
      <c r="V17" s="76">
        <f>County!S831</f>
        <v>1024</v>
      </c>
      <c r="W17" s="77">
        <f t="shared" si="7"/>
        <v>3.7222097421570061E-4</v>
      </c>
      <c r="X17" s="76">
        <f>County!T831</f>
        <v>0</v>
      </c>
      <c r="Y17" s="77">
        <f t="shared" si="8"/>
        <v>0</v>
      </c>
      <c r="Z17" s="76">
        <f>County!U831</f>
        <v>14</v>
      </c>
      <c r="AA17" s="77">
        <f t="shared" si="9"/>
        <v>5.0889586318552816E-6</v>
      </c>
      <c r="AB17" s="76">
        <f>County!V831</f>
        <v>0</v>
      </c>
      <c r="AC17" s="77">
        <f t="shared" si="10"/>
        <v>0</v>
      </c>
      <c r="AD17" s="76">
        <f>County!W831</f>
        <v>76</v>
      </c>
      <c r="AE17" s="77">
        <f t="shared" si="11"/>
        <v>2.762577543007153E-5</v>
      </c>
      <c r="AF17" s="76">
        <f>County!X831</f>
        <v>0</v>
      </c>
      <c r="AG17" s="77">
        <f t="shared" si="12"/>
        <v>0</v>
      </c>
      <c r="AH17" s="40">
        <f>County!Y831</f>
        <v>0</v>
      </c>
      <c r="AI17" s="41">
        <f t="shared" si="13"/>
        <v>0</v>
      </c>
      <c r="AJ17" s="40">
        <f>County!Z831</f>
        <v>0</v>
      </c>
      <c r="AK17" s="41">
        <f t="shared" si="14"/>
        <v>0</v>
      </c>
      <c r="AL17" s="40">
        <f>County!AA831</f>
        <v>0</v>
      </c>
      <c r="AM17" s="41">
        <f t="shared" si="15"/>
        <v>0</v>
      </c>
      <c r="AN17" s="40">
        <f>County!AB831</f>
        <v>0</v>
      </c>
      <c r="AO17" s="41">
        <f t="shared" si="16"/>
        <v>0</v>
      </c>
      <c r="AP17" s="40">
        <f>County!AC831</f>
        <v>0</v>
      </c>
      <c r="AQ17" s="41">
        <f t="shared" si="17"/>
        <v>0</v>
      </c>
      <c r="AR17" s="40">
        <f>County!AD831</f>
        <v>0</v>
      </c>
      <c r="AS17" s="41">
        <f t="shared" si="18"/>
        <v>0</v>
      </c>
      <c r="AT17" s="40">
        <f>County!AE831</f>
        <v>0</v>
      </c>
      <c r="AU17" s="41">
        <f t="shared" si="19"/>
        <v>0</v>
      </c>
      <c r="AV17" s="40">
        <f>County!AF831</f>
        <v>0</v>
      </c>
      <c r="AW17" s="41">
        <f t="shared" si="20"/>
        <v>0</v>
      </c>
      <c r="AX17" s="40">
        <f>County!AG831</f>
        <v>0</v>
      </c>
      <c r="AY17" s="41">
        <f t="shared" si="20"/>
        <v>0</v>
      </c>
      <c r="AZ17" s="40">
        <f>County!AH831</f>
        <v>0</v>
      </c>
      <c r="BA17" s="41">
        <f t="shared" si="21"/>
        <v>0</v>
      </c>
      <c r="BB17" s="40">
        <f>County!AI831</f>
        <v>0</v>
      </c>
      <c r="BC17" s="41">
        <f t="shared" si="22"/>
        <v>0</v>
      </c>
      <c r="BD17" s="40">
        <f>County!AJ831</f>
        <v>0</v>
      </c>
      <c r="BE17" s="41">
        <f t="shared" si="22"/>
        <v>0</v>
      </c>
      <c r="BF17" s="40">
        <f>County!AK831</f>
        <v>0</v>
      </c>
      <c r="BG17" s="41">
        <f t="shared" si="23"/>
        <v>0</v>
      </c>
      <c r="BH17" s="40">
        <f>County!AL831</f>
        <v>0</v>
      </c>
      <c r="BI17" s="41">
        <f t="shared" si="24"/>
        <v>0</v>
      </c>
      <c r="BJ17" s="62"/>
      <c r="BK17" s="37" t="str">
        <f t="shared" si="29"/>
        <v>Indiana</v>
      </c>
      <c r="BL17" s="37" t="s">
        <v>2325</v>
      </c>
      <c r="BM17" s="37">
        <f t="shared" si="30"/>
        <v>11</v>
      </c>
      <c r="BN17" s="38">
        <f>RANK(R17,(L17:Q17,R17:Y17,AD17:AW17))</f>
        <v>3</v>
      </c>
      <c r="BO17" s="38">
        <f>RANK(T17,(L17:Q17,R17:Y17,AD17:AW17))</f>
        <v>6</v>
      </c>
      <c r="BP17" s="38">
        <f>RANK(X17,(L17:Q17,R17:Y17,AD17:AW17))</f>
        <v>15</v>
      </c>
      <c r="BQ17" s="38">
        <f>RANK(V17,(L17:Q17,R17:Y17,AD17:AW17))</f>
        <v>4</v>
      </c>
      <c r="BS17" s="37">
        <v>18</v>
      </c>
      <c r="BU17" s="40">
        <f>County!BF831</f>
        <v>0</v>
      </c>
      <c r="BW17" s="37">
        <v>11</v>
      </c>
      <c r="BX17" s="37">
        <v>0</v>
      </c>
    </row>
    <row r="18" spans="1:76" s="50" customFormat="1">
      <c r="A18" s="50" t="s">
        <v>2605</v>
      </c>
      <c r="B18" s="50">
        <v>7</v>
      </c>
      <c r="C18" s="53">
        <f t="shared" si="25"/>
        <v>1537123</v>
      </c>
      <c r="D18" s="52"/>
      <c r="E18" s="52">
        <v>7</v>
      </c>
      <c r="F18" s="52"/>
      <c r="G18" s="86">
        <f t="shared" si="0"/>
        <v>1</v>
      </c>
      <c r="H18" s="86">
        <f t="shared" si="1"/>
        <v>2</v>
      </c>
      <c r="I18" s="86">
        <f t="shared" si="2"/>
        <v>3</v>
      </c>
      <c r="J18" s="53">
        <f t="shared" si="26"/>
        <v>146561</v>
      </c>
      <c r="K18" s="54">
        <f t="shared" si="27"/>
        <v>9.5347607185631858E-2</v>
      </c>
      <c r="L18" s="53">
        <f>County!N932</f>
        <v>828940</v>
      </c>
      <c r="M18" s="54">
        <f t="shared" si="28"/>
        <v>0.53928020073865268</v>
      </c>
      <c r="N18" s="75">
        <f>County!O932</f>
        <v>682379</v>
      </c>
      <c r="O18" s="110">
        <f t="shared" si="3"/>
        <v>0.44393259355302078</v>
      </c>
      <c r="P18" s="75">
        <f>County!P932</f>
        <v>8014</v>
      </c>
      <c r="Q18" s="110">
        <f t="shared" si="4"/>
        <v>5.2136361241097821E-3</v>
      </c>
      <c r="R18" s="75">
        <f>County!Q932</f>
        <v>4590</v>
      </c>
      <c r="S18" s="110">
        <f t="shared" si="5"/>
        <v>2.9860980546124157E-3</v>
      </c>
      <c r="T18" s="75">
        <f>County!R932</f>
        <v>1423</v>
      </c>
      <c r="U18" s="110">
        <f t="shared" si="6"/>
        <v>9.257554535323458E-4</v>
      </c>
      <c r="V18" s="75">
        <f>County!S932</f>
        <v>4445</v>
      </c>
      <c r="W18" s="110">
        <f t="shared" si="7"/>
        <v>2.8917659809917619E-3</v>
      </c>
      <c r="X18" s="75">
        <f>County!T932</f>
        <v>292</v>
      </c>
      <c r="Y18" s="110">
        <f t="shared" si="8"/>
        <v>1.8996527929124736E-4</v>
      </c>
      <c r="Z18" s="75">
        <f>County!U932</f>
        <v>182</v>
      </c>
      <c r="AA18" s="110">
        <f t="shared" si="9"/>
        <v>1.1840301654454458E-4</v>
      </c>
      <c r="AB18" s="75">
        <f>County!V932</f>
        <v>121</v>
      </c>
      <c r="AC18" s="110">
        <f t="shared" si="10"/>
        <v>7.8718489021373052E-5</v>
      </c>
      <c r="AD18" s="75">
        <f>County!W932</f>
        <v>6737</v>
      </c>
      <c r="AE18" s="110">
        <f t="shared" si="11"/>
        <v>4.3828633102230598E-3</v>
      </c>
      <c r="AF18" s="75">
        <f>County!X932</f>
        <v>0</v>
      </c>
      <c r="AG18" s="110">
        <f t="shared" si="12"/>
        <v>0</v>
      </c>
      <c r="AH18" s="53">
        <f>County!Y932</f>
        <v>0</v>
      </c>
      <c r="AI18" s="54">
        <f t="shared" si="13"/>
        <v>0</v>
      </c>
      <c r="AJ18" s="53">
        <f>County!Z932</f>
        <v>0</v>
      </c>
      <c r="AK18" s="54">
        <f t="shared" si="14"/>
        <v>0</v>
      </c>
      <c r="AL18" s="53">
        <f>County!AA932</f>
        <v>0</v>
      </c>
      <c r="AM18" s="54">
        <f t="shared" si="15"/>
        <v>0</v>
      </c>
      <c r="AN18" s="53">
        <f>County!AB932</f>
        <v>0</v>
      </c>
      <c r="AO18" s="54">
        <f t="shared" si="16"/>
        <v>0</v>
      </c>
      <c r="AP18" s="53">
        <f>County!AC932</f>
        <v>0</v>
      </c>
      <c r="AQ18" s="54">
        <f t="shared" si="17"/>
        <v>0</v>
      </c>
      <c r="AR18" s="53">
        <f>County!AD932</f>
        <v>0</v>
      </c>
      <c r="AS18" s="54">
        <f t="shared" si="18"/>
        <v>0</v>
      </c>
      <c r="AT18" s="53">
        <f>County!AE932</f>
        <v>0</v>
      </c>
      <c r="AU18" s="54">
        <f t="shared" si="19"/>
        <v>0</v>
      </c>
      <c r="AV18" s="53">
        <f>County!AF932</f>
        <v>0</v>
      </c>
      <c r="AW18" s="54">
        <f t="shared" si="20"/>
        <v>0</v>
      </c>
      <c r="AX18" s="53">
        <f>County!AG932</f>
        <v>0</v>
      </c>
      <c r="AY18" s="54">
        <f t="shared" si="20"/>
        <v>0</v>
      </c>
      <c r="AZ18" s="53">
        <f>County!AH932</f>
        <v>0</v>
      </c>
      <c r="BA18" s="54">
        <f t="shared" si="21"/>
        <v>0</v>
      </c>
      <c r="BB18" s="53">
        <f>County!AI932</f>
        <v>0</v>
      </c>
      <c r="BC18" s="54">
        <f t="shared" si="22"/>
        <v>0</v>
      </c>
      <c r="BD18" s="53">
        <f>County!AJ932</f>
        <v>0</v>
      </c>
      <c r="BE18" s="54">
        <f t="shared" si="22"/>
        <v>0</v>
      </c>
      <c r="BF18" s="53">
        <f>County!AK932</f>
        <v>0</v>
      </c>
      <c r="BG18" s="54">
        <f t="shared" si="23"/>
        <v>0</v>
      </c>
      <c r="BH18" s="53">
        <f>County!AL932</f>
        <v>0</v>
      </c>
      <c r="BI18" s="54">
        <f t="shared" si="24"/>
        <v>0</v>
      </c>
      <c r="BJ18" s="61"/>
      <c r="BK18" s="50" t="str">
        <f t="shared" si="29"/>
        <v>Iowa</v>
      </c>
      <c r="BL18" s="50" t="s">
        <v>2606</v>
      </c>
      <c r="BM18" s="50">
        <f t="shared" si="30"/>
        <v>7</v>
      </c>
      <c r="BN18" s="51">
        <f>RANK(R18,(L18:Q18,R18:Y18,AD18:AW18))</f>
        <v>5</v>
      </c>
      <c r="BO18" s="51">
        <f>RANK(T18,(L18:Q18,R18:Y18,AD18:AW18))</f>
        <v>7</v>
      </c>
      <c r="BP18" s="51">
        <f>RANK(X18,(L18:Q18,R18:Y18,AD18:AW18))</f>
        <v>8</v>
      </c>
      <c r="BQ18" s="51">
        <f>RANK(V18,(L18:Q18,R18:Y18,AD18:AW18))</f>
        <v>6</v>
      </c>
      <c r="BS18" s="50">
        <v>19</v>
      </c>
      <c r="BU18" s="53">
        <f>County!BF932</f>
        <v>0</v>
      </c>
      <c r="BW18" s="50">
        <v>7</v>
      </c>
      <c r="BX18" s="50">
        <v>0</v>
      </c>
    </row>
    <row r="19" spans="1:76" s="37" customFormat="1">
      <c r="A19" s="37" t="s">
        <v>2945</v>
      </c>
      <c r="B19" s="37">
        <v>6</v>
      </c>
      <c r="C19" s="40">
        <f t="shared" si="25"/>
        <v>1235872</v>
      </c>
      <c r="D19" s="39">
        <v>6</v>
      </c>
      <c r="E19" s="39"/>
      <c r="F19" s="39"/>
      <c r="G19" s="87">
        <f t="shared" si="0"/>
        <v>2</v>
      </c>
      <c r="H19" s="87">
        <f t="shared" si="1"/>
        <v>1</v>
      </c>
      <c r="I19" s="87">
        <f t="shared" si="2"/>
        <v>3</v>
      </c>
      <c r="J19" s="1">
        <f t="shared" si="26"/>
        <v>184890</v>
      </c>
      <c r="K19" s="41">
        <f t="shared" si="27"/>
        <v>0.14960287149478263</v>
      </c>
      <c r="L19" s="40">
        <f>County!N1039</f>
        <v>514765</v>
      </c>
      <c r="M19" s="41">
        <f t="shared" si="28"/>
        <v>0.41651967194013617</v>
      </c>
      <c r="N19" s="76">
        <f>County!O1039</f>
        <v>699655</v>
      </c>
      <c r="O19" s="77">
        <f t="shared" si="3"/>
        <v>0.56612254343491886</v>
      </c>
      <c r="P19" s="76">
        <f>County!P1039</f>
        <v>10527</v>
      </c>
      <c r="Q19" s="77">
        <f t="shared" si="4"/>
        <v>8.5178724010253493E-3</v>
      </c>
      <c r="R19" s="76">
        <f>County!Q1039</f>
        <v>6706</v>
      </c>
      <c r="S19" s="77">
        <f t="shared" si="5"/>
        <v>5.4261282721835271E-3</v>
      </c>
      <c r="T19" s="76">
        <f>County!R1039</f>
        <v>35</v>
      </c>
      <c r="U19" s="77">
        <f t="shared" si="6"/>
        <v>2.8320084927888974E-5</v>
      </c>
      <c r="V19" s="76">
        <f>County!S1039</f>
        <v>4148</v>
      </c>
      <c r="W19" s="77">
        <f t="shared" si="7"/>
        <v>3.3563346365966702E-3</v>
      </c>
      <c r="X19" s="76">
        <f>County!T1039</f>
        <v>0</v>
      </c>
      <c r="Y19" s="77">
        <f t="shared" si="8"/>
        <v>0</v>
      </c>
      <c r="Z19" s="76">
        <f>County!U1039</f>
        <v>2</v>
      </c>
      <c r="AA19" s="77">
        <f t="shared" si="9"/>
        <v>1.6182905673079412E-6</v>
      </c>
      <c r="AB19" s="76">
        <f>County!V1039</f>
        <v>0</v>
      </c>
      <c r="AC19" s="77">
        <f t="shared" si="10"/>
        <v>0</v>
      </c>
      <c r="AD19" s="76">
        <f>County!W1039</f>
        <v>1</v>
      </c>
      <c r="AE19" s="77">
        <f t="shared" si="11"/>
        <v>8.0914528365397059E-7</v>
      </c>
      <c r="AF19" s="76">
        <f>County!X1039</f>
        <v>0</v>
      </c>
      <c r="AG19" s="77">
        <f t="shared" si="12"/>
        <v>0</v>
      </c>
      <c r="AH19" s="40">
        <f>County!Y1039</f>
        <v>31</v>
      </c>
      <c r="AI19" s="41">
        <f t="shared" si="13"/>
        <v>2.508350379327309E-5</v>
      </c>
      <c r="AJ19" s="40">
        <f>County!Z1039</f>
        <v>0</v>
      </c>
      <c r="AK19" s="41">
        <f t="shared" si="14"/>
        <v>0</v>
      </c>
      <c r="AL19" s="40">
        <f>County!AA1039</f>
        <v>2</v>
      </c>
      <c r="AM19" s="41">
        <f t="shared" si="15"/>
        <v>1.6182905673079412E-6</v>
      </c>
      <c r="AN19" s="40">
        <f>County!AB1039</f>
        <v>0</v>
      </c>
      <c r="AO19" s="41">
        <f t="shared" si="16"/>
        <v>0</v>
      </c>
      <c r="AP19" s="40">
        <f>County!AC1039</f>
        <v>0</v>
      </c>
      <c r="AQ19" s="41">
        <f t="shared" si="17"/>
        <v>0</v>
      </c>
      <c r="AR19" s="40">
        <f>County!AD1039</f>
        <v>0</v>
      </c>
      <c r="AS19" s="41">
        <f t="shared" si="18"/>
        <v>0</v>
      </c>
      <c r="AT19" s="40">
        <f>County!AE1039</f>
        <v>0</v>
      </c>
      <c r="AU19" s="41">
        <f t="shared" si="19"/>
        <v>0</v>
      </c>
      <c r="AV19" s="40">
        <f>County!AF1039</f>
        <v>0</v>
      </c>
      <c r="AW19" s="41">
        <f t="shared" si="20"/>
        <v>0</v>
      </c>
      <c r="AX19" s="40">
        <f>County!AG1039</f>
        <v>0</v>
      </c>
      <c r="AY19" s="41">
        <f t="shared" si="20"/>
        <v>0</v>
      </c>
      <c r="AZ19" s="40">
        <f>County!AH1039</f>
        <v>0</v>
      </c>
      <c r="BA19" s="41">
        <f t="shared" si="21"/>
        <v>0</v>
      </c>
      <c r="BB19" s="40">
        <f>County!AI1039</f>
        <v>0</v>
      </c>
      <c r="BC19" s="41">
        <f t="shared" si="22"/>
        <v>0</v>
      </c>
      <c r="BD19" s="40">
        <f>County!AJ1039</f>
        <v>0</v>
      </c>
      <c r="BE19" s="41">
        <f t="shared" si="22"/>
        <v>0</v>
      </c>
      <c r="BF19" s="40">
        <f>County!AK1039</f>
        <v>0</v>
      </c>
      <c r="BG19" s="41">
        <f t="shared" si="23"/>
        <v>0</v>
      </c>
      <c r="BH19" s="40">
        <f>County!AL1039</f>
        <v>0</v>
      </c>
      <c r="BI19" s="41">
        <f t="shared" si="24"/>
        <v>0</v>
      </c>
      <c r="BJ19" s="62"/>
      <c r="BK19" s="37" t="str">
        <f t="shared" si="29"/>
        <v>Kansas</v>
      </c>
      <c r="BL19" s="37" t="s">
        <v>1772</v>
      </c>
      <c r="BM19" s="37">
        <f t="shared" si="30"/>
        <v>6</v>
      </c>
      <c r="BN19" s="38">
        <f>RANK(R19,(L19:Q19,R19:Y19,AD19:AW19))</f>
        <v>4</v>
      </c>
      <c r="BO19" s="38">
        <f>RANK(T19,(L19:Q19,R19:Y19,AD19:AW19))</f>
        <v>6</v>
      </c>
      <c r="BP19" s="38">
        <f>RANK(X19,(L19:Q19,R19:Y19,AD19:AW19))</f>
        <v>19</v>
      </c>
      <c r="BQ19" s="38">
        <f>RANK(V19,(L19:Q19,R19:Y19,AD19:AW19))</f>
        <v>5</v>
      </c>
      <c r="BS19" s="37">
        <v>20</v>
      </c>
      <c r="BU19" s="40">
        <f>County!BF1039</f>
        <v>0</v>
      </c>
      <c r="BW19" s="37">
        <v>6</v>
      </c>
      <c r="BX19" s="37">
        <v>0</v>
      </c>
    </row>
    <row r="20" spans="1:76" s="50" customFormat="1">
      <c r="A20" s="50" t="s">
        <v>685</v>
      </c>
      <c r="B20" s="50">
        <v>8</v>
      </c>
      <c r="C20" s="53">
        <f t="shared" si="25"/>
        <v>1826543</v>
      </c>
      <c r="D20" s="52">
        <v>8</v>
      </c>
      <c r="E20" s="52"/>
      <c r="F20" s="52"/>
      <c r="G20" s="86">
        <f t="shared" si="0"/>
        <v>2</v>
      </c>
      <c r="H20" s="86">
        <f t="shared" si="1"/>
        <v>1</v>
      </c>
      <c r="I20" s="86">
        <f t="shared" si="2"/>
        <v>3</v>
      </c>
      <c r="J20" s="53">
        <f t="shared" si="26"/>
        <v>296477</v>
      </c>
      <c r="K20" s="54">
        <f t="shared" si="27"/>
        <v>0.16231591591328537</v>
      </c>
      <c r="L20" s="53">
        <f>County!N1161</f>
        <v>751985</v>
      </c>
      <c r="M20" s="54">
        <f t="shared" si="28"/>
        <v>0.41169849272642361</v>
      </c>
      <c r="N20" s="75">
        <f>County!O1161</f>
        <v>1048462</v>
      </c>
      <c r="O20" s="110">
        <f t="shared" si="3"/>
        <v>0.57401440863970898</v>
      </c>
      <c r="P20" s="75">
        <f>County!P1161</f>
        <v>15378</v>
      </c>
      <c r="Q20" s="110">
        <f t="shared" si="4"/>
        <v>8.4191831235289841E-3</v>
      </c>
      <c r="R20" s="75">
        <f>County!Q1161</f>
        <v>5989</v>
      </c>
      <c r="S20" s="110">
        <f t="shared" si="5"/>
        <v>3.2788716170383068E-3</v>
      </c>
      <c r="T20" s="75">
        <f>County!R1161</f>
        <v>0</v>
      </c>
      <c r="U20" s="110">
        <f t="shared" si="6"/>
        <v>0</v>
      </c>
      <c r="V20" s="75">
        <f>County!S1161</f>
        <v>4694</v>
      </c>
      <c r="W20" s="110">
        <f t="shared" si="7"/>
        <v>2.5698820120851249E-3</v>
      </c>
      <c r="X20" s="75">
        <f>County!T1161</f>
        <v>0</v>
      </c>
      <c r="Y20" s="110">
        <f t="shared" si="8"/>
        <v>0</v>
      </c>
      <c r="Z20" s="75">
        <f>County!U1161</f>
        <v>7</v>
      </c>
      <c r="AA20" s="110">
        <f t="shared" si="9"/>
        <v>3.832376242990173E-6</v>
      </c>
      <c r="AB20" s="75">
        <f>County!V1161</f>
        <v>0</v>
      </c>
      <c r="AC20" s="110">
        <f t="shared" si="10"/>
        <v>0</v>
      </c>
      <c r="AD20" s="75">
        <f>County!W1161</f>
        <v>0</v>
      </c>
      <c r="AE20" s="110">
        <f t="shared" si="11"/>
        <v>0</v>
      </c>
      <c r="AF20" s="75">
        <f>County!X1161</f>
        <v>0</v>
      </c>
      <c r="AG20" s="110">
        <f t="shared" si="12"/>
        <v>0</v>
      </c>
      <c r="AH20" s="53">
        <f>County!Y1161</f>
        <v>27</v>
      </c>
      <c r="AI20" s="54">
        <f t="shared" si="13"/>
        <v>1.4782022651533525E-5</v>
      </c>
      <c r="AJ20" s="53">
        <f>County!Z1161</f>
        <v>0</v>
      </c>
      <c r="AK20" s="54">
        <f t="shared" si="14"/>
        <v>0</v>
      </c>
      <c r="AL20" s="53">
        <f>County!AA1161</f>
        <v>1</v>
      </c>
      <c r="AM20" s="54">
        <f t="shared" si="15"/>
        <v>5.4748232042716758E-7</v>
      </c>
      <c r="AN20" s="53">
        <f>County!AB1161</f>
        <v>0</v>
      </c>
      <c r="AO20" s="54">
        <f t="shared" si="16"/>
        <v>0</v>
      </c>
      <c r="AP20" s="53">
        <f>County!AC1161</f>
        <v>0</v>
      </c>
      <c r="AQ20" s="54">
        <f t="shared" si="17"/>
        <v>0</v>
      </c>
      <c r="AR20" s="53">
        <f>County!AD1161</f>
        <v>0</v>
      </c>
      <c r="AS20" s="54">
        <f t="shared" si="18"/>
        <v>0</v>
      </c>
      <c r="AT20" s="53">
        <f>County!AE1161</f>
        <v>0</v>
      </c>
      <c r="AU20" s="54">
        <f t="shared" si="19"/>
        <v>0</v>
      </c>
      <c r="AV20" s="53">
        <f>County!AF1161</f>
        <v>0</v>
      </c>
      <c r="AW20" s="54">
        <f t="shared" si="20"/>
        <v>0</v>
      </c>
      <c r="AX20" s="53">
        <f>County!AG1161</f>
        <v>0</v>
      </c>
      <c r="AY20" s="54">
        <f t="shared" si="20"/>
        <v>0</v>
      </c>
      <c r="AZ20" s="53">
        <f>County!AH1161</f>
        <v>0</v>
      </c>
      <c r="BA20" s="54">
        <f t="shared" si="21"/>
        <v>0</v>
      </c>
      <c r="BB20" s="53">
        <f>County!AI1161</f>
        <v>0</v>
      </c>
      <c r="BC20" s="54">
        <f t="shared" si="22"/>
        <v>0</v>
      </c>
      <c r="BD20" s="53">
        <f>County!AJ1161</f>
        <v>0</v>
      </c>
      <c r="BE20" s="54">
        <f t="shared" si="22"/>
        <v>0</v>
      </c>
      <c r="BF20" s="53">
        <f>County!AK1161</f>
        <v>0</v>
      </c>
      <c r="BG20" s="54">
        <f t="shared" si="23"/>
        <v>0</v>
      </c>
      <c r="BH20" s="53">
        <f>County!AL1161</f>
        <v>0</v>
      </c>
      <c r="BI20" s="54">
        <f t="shared" si="24"/>
        <v>0</v>
      </c>
      <c r="BJ20" s="61"/>
      <c r="BK20" s="50" t="str">
        <f t="shared" si="29"/>
        <v>Kentucky</v>
      </c>
      <c r="BL20" s="50" t="s">
        <v>3319</v>
      </c>
      <c r="BM20" s="50">
        <f t="shared" si="30"/>
        <v>8</v>
      </c>
      <c r="BN20" s="51">
        <f>RANK(R20,(L20:Q20,R20:Y20,AD20:AW20))</f>
        <v>4</v>
      </c>
      <c r="BO20" s="51">
        <f>RANK(T20,(L20:Q20,R20:Y20,AD20:AW20))</f>
        <v>15</v>
      </c>
      <c r="BP20" s="51">
        <f>RANK(X20,(L20:Q20,R20:Y20,AD20:AW20))</f>
        <v>15</v>
      </c>
      <c r="BQ20" s="51">
        <f>RANK(V20,(L20:Q20,R20:Y20,AD20:AW20))</f>
        <v>5</v>
      </c>
      <c r="BS20" s="50">
        <v>21</v>
      </c>
      <c r="BU20" s="53">
        <f>County!BF1161</f>
        <v>0</v>
      </c>
      <c r="BW20" s="50">
        <v>8</v>
      </c>
      <c r="BX20" s="50">
        <v>0</v>
      </c>
    </row>
    <row r="21" spans="1:76" s="37" customFormat="1">
      <c r="A21" s="37" t="s">
        <v>1455</v>
      </c>
      <c r="B21" s="37">
        <v>9</v>
      </c>
      <c r="C21" s="40">
        <f t="shared" si="25"/>
        <v>1960761</v>
      </c>
      <c r="D21" s="39">
        <v>9</v>
      </c>
      <c r="E21" s="39"/>
      <c r="F21" s="39"/>
      <c r="G21" s="87">
        <f t="shared" si="0"/>
        <v>2</v>
      </c>
      <c r="H21" s="87">
        <f t="shared" si="1"/>
        <v>1</v>
      </c>
      <c r="I21" s="87">
        <f t="shared" si="2"/>
        <v>5</v>
      </c>
      <c r="J21" s="1">
        <f t="shared" si="26"/>
        <v>365286</v>
      </c>
      <c r="K21" s="41">
        <f t="shared" si="27"/>
        <v>0.18629807508411275</v>
      </c>
      <c r="L21" s="40">
        <f>County!N1227</f>
        <v>782989</v>
      </c>
      <c r="M21" s="41">
        <f t="shared" si="28"/>
        <v>0.3993291380234511</v>
      </c>
      <c r="N21" s="76">
        <f>County!O1227</f>
        <v>1148275</v>
      </c>
      <c r="O21" s="77">
        <f t="shared" si="3"/>
        <v>0.58562721310756383</v>
      </c>
      <c r="P21" s="76">
        <f>County!P1227</f>
        <v>6997</v>
      </c>
      <c r="Q21" s="77">
        <f t="shared" si="4"/>
        <v>3.5685124296127883E-3</v>
      </c>
      <c r="R21" s="76">
        <f>County!Q1227</f>
        <v>0</v>
      </c>
      <c r="S21" s="77">
        <f t="shared" si="5"/>
        <v>0</v>
      </c>
      <c r="T21" s="76">
        <f>County!R1227</f>
        <v>9187</v>
      </c>
      <c r="U21" s="77">
        <f t="shared" si="6"/>
        <v>4.6854257097116887E-3</v>
      </c>
      <c r="V21" s="76">
        <f>County!S1227</f>
        <v>2581</v>
      </c>
      <c r="W21" s="77">
        <f t="shared" si="7"/>
        <v>1.3163256511119917E-3</v>
      </c>
      <c r="X21" s="76">
        <f>County!T1227</f>
        <v>735</v>
      </c>
      <c r="Y21" s="77">
        <f t="shared" si="8"/>
        <v>3.7485445701949396E-4</v>
      </c>
      <c r="Z21" s="76">
        <f>County!U1227</f>
        <v>0</v>
      </c>
      <c r="AA21" s="77">
        <f t="shared" si="9"/>
        <v>0</v>
      </c>
      <c r="AB21" s="76">
        <f>County!V1227</f>
        <v>354</v>
      </c>
      <c r="AC21" s="77">
        <f t="shared" si="10"/>
        <v>1.8054214664612361E-4</v>
      </c>
      <c r="AD21" s="76">
        <f>County!W1227</f>
        <v>0</v>
      </c>
      <c r="AE21" s="77">
        <f t="shared" si="11"/>
        <v>0</v>
      </c>
      <c r="AF21" s="76">
        <f>County!X1227</f>
        <v>0</v>
      </c>
      <c r="AG21" s="77">
        <f t="shared" si="12"/>
        <v>0</v>
      </c>
      <c r="AH21" s="40">
        <f>County!Y1227</f>
        <v>0</v>
      </c>
      <c r="AI21" s="41">
        <f t="shared" si="13"/>
        <v>0</v>
      </c>
      <c r="AJ21" s="40">
        <f>County!Z1227</f>
        <v>0</v>
      </c>
      <c r="AK21" s="41">
        <f t="shared" si="14"/>
        <v>0</v>
      </c>
      <c r="AL21" s="40">
        <f>County!AA1227</f>
        <v>0</v>
      </c>
      <c r="AM21" s="41">
        <f t="shared" si="15"/>
        <v>0</v>
      </c>
      <c r="AN21" s="40">
        <f>County!AB1227</f>
        <v>0</v>
      </c>
      <c r="AO21" s="41">
        <f t="shared" si="16"/>
        <v>0</v>
      </c>
      <c r="AP21" s="40">
        <f>County!AC1227</f>
        <v>0</v>
      </c>
      <c r="AQ21" s="41">
        <f t="shared" si="17"/>
        <v>0</v>
      </c>
      <c r="AR21" s="40">
        <f>County!AD1227</f>
        <v>0</v>
      </c>
      <c r="AS21" s="41">
        <f t="shared" si="18"/>
        <v>0</v>
      </c>
      <c r="AT21" s="40">
        <f>County!AE1227</f>
        <v>275</v>
      </c>
      <c r="AU21" s="41">
        <f t="shared" si="19"/>
        <v>1.4025166759232767E-4</v>
      </c>
      <c r="AV21" s="40">
        <f>County!AF1227</f>
        <v>0</v>
      </c>
      <c r="AW21" s="41">
        <f t="shared" si="20"/>
        <v>0</v>
      </c>
      <c r="AX21" s="40">
        <f>County!AG1227</f>
        <v>9368</v>
      </c>
      <c r="AY21" s="41">
        <f t="shared" si="20"/>
        <v>4.7777368072906383E-3</v>
      </c>
      <c r="AZ21" s="40">
        <f>County!AH1227</f>
        <v>0</v>
      </c>
      <c r="BA21" s="41">
        <f t="shared" si="21"/>
        <v>0</v>
      </c>
      <c r="BB21" s="40">
        <f>County!AI1227</f>
        <v>0</v>
      </c>
      <c r="BC21" s="41">
        <f t="shared" si="22"/>
        <v>0</v>
      </c>
      <c r="BD21" s="40">
        <f>County!AJ1227</f>
        <v>0</v>
      </c>
      <c r="BE21" s="41">
        <f t="shared" si="22"/>
        <v>0</v>
      </c>
      <c r="BF21" s="40">
        <f>County!AK1227</f>
        <v>0</v>
      </c>
      <c r="BG21" s="41">
        <f t="shared" si="23"/>
        <v>0</v>
      </c>
      <c r="BH21" s="40">
        <f>County!AL1227</f>
        <v>0</v>
      </c>
      <c r="BI21" s="41">
        <f t="shared" si="24"/>
        <v>0</v>
      </c>
      <c r="BJ21" s="62"/>
      <c r="BK21" s="37" t="str">
        <f t="shared" si="29"/>
        <v>Louisiana</v>
      </c>
      <c r="BL21" s="37" t="s">
        <v>3057</v>
      </c>
      <c r="BM21" s="37">
        <f t="shared" si="30"/>
        <v>9</v>
      </c>
      <c r="BN21" s="38">
        <f>RANK(R21,(L21:Q21,R21:Y21,AD21:AW21))</f>
        <v>15</v>
      </c>
      <c r="BO21" s="38">
        <f>RANK(T21,(L21:Q21,R21:Y21,AD21:AW21))</f>
        <v>3</v>
      </c>
      <c r="BP21" s="38">
        <f>RANK(X21,(L21:Q21,R21:Y21,AD21:AW21))</f>
        <v>6</v>
      </c>
      <c r="BQ21" s="38">
        <f>RANK(V21,(L21:Q21,R21:Y21,AD21:AW21))</f>
        <v>5</v>
      </c>
      <c r="BS21" s="37">
        <v>22</v>
      </c>
      <c r="BU21" s="40">
        <f>County!BF1227</f>
        <v>0</v>
      </c>
      <c r="BW21" s="37">
        <v>9</v>
      </c>
      <c r="BX21" s="37">
        <v>0</v>
      </c>
    </row>
    <row r="22" spans="1:76" s="50" customFormat="1">
      <c r="A22" s="50" t="s">
        <v>173</v>
      </c>
      <c r="B22" s="50">
        <v>4</v>
      </c>
      <c r="C22" s="53">
        <f t="shared" si="25"/>
        <v>731163</v>
      </c>
      <c r="D22" s="52"/>
      <c r="E22" s="52">
        <v>4</v>
      </c>
      <c r="F22" s="52"/>
      <c r="G22" s="86">
        <f t="shared" si="0"/>
        <v>1</v>
      </c>
      <c r="H22" s="86">
        <f t="shared" si="1"/>
        <v>2</v>
      </c>
      <c r="I22" s="86">
        <f t="shared" si="2"/>
        <v>3</v>
      </c>
      <c r="J22" s="53">
        <f t="shared" si="26"/>
        <v>126650</v>
      </c>
      <c r="K22" s="54">
        <f t="shared" si="27"/>
        <v>0.17321718960067728</v>
      </c>
      <c r="L22" s="53">
        <f>County!N1245</f>
        <v>421923</v>
      </c>
      <c r="M22" s="54">
        <f t="shared" si="28"/>
        <v>0.57705737297975968</v>
      </c>
      <c r="N22" s="75">
        <f>County!O1245</f>
        <v>295273</v>
      </c>
      <c r="O22" s="110">
        <f t="shared" si="3"/>
        <v>0.40384018337908234</v>
      </c>
      <c r="P22" s="75">
        <f>County!P1245</f>
        <v>10636</v>
      </c>
      <c r="Q22" s="110">
        <f t="shared" si="4"/>
        <v>1.4546687947831058E-2</v>
      </c>
      <c r="R22" s="75">
        <f>County!Q1245</f>
        <v>251</v>
      </c>
      <c r="S22" s="110">
        <f t="shared" si="5"/>
        <v>3.4328870580157915E-4</v>
      </c>
      <c r="T22" s="75">
        <f>County!R1245</f>
        <v>2900</v>
      </c>
      <c r="U22" s="110">
        <f t="shared" si="6"/>
        <v>3.9662838518907551E-3</v>
      </c>
      <c r="V22" s="75">
        <f>County!S1245</f>
        <v>177</v>
      </c>
      <c r="W22" s="110">
        <f t="shared" si="7"/>
        <v>2.4208008337402195E-4</v>
      </c>
      <c r="X22" s="75">
        <f>County!T1245</f>
        <v>0</v>
      </c>
      <c r="Y22" s="110">
        <f t="shared" si="8"/>
        <v>0</v>
      </c>
      <c r="Z22" s="75">
        <f>County!U1245</f>
        <v>0</v>
      </c>
      <c r="AA22" s="110">
        <f t="shared" si="9"/>
        <v>0</v>
      </c>
      <c r="AB22" s="75">
        <f>County!V1245</f>
        <v>0</v>
      </c>
      <c r="AC22" s="110">
        <f t="shared" si="10"/>
        <v>0</v>
      </c>
      <c r="AD22" s="75">
        <f>County!W1245</f>
        <v>0</v>
      </c>
      <c r="AE22" s="110">
        <f t="shared" si="11"/>
        <v>0</v>
      </c>
      <c r="AF22" s="75">
        <f>County!X1245</f>
        <v>0</v>
      </c>
      <c r="AG22" s="110">
        <f t="shared" si="12"/>
        <v>0</v>
      </c>
      <c r="AH22" s="53">
        <f>County!Y1245</f>
        <v>0</v>
      </c>
      <c r="AI22" s="54">
        <f t="shared" si="13"/>
        <v>0</v>
      </c>
      <c r="AJ22" s="53">
        <f>County!Z1245</f>
        <v>0</v>
      </c>
      <c r="AK22" s="54">
        <f t="shared" si="14"/>
        <v>0</v>
      </c>
      <c r="AL22" s="53">
        <f>County!AA1245</f>
        <v>3</v>
      </c>
      <c r="AM22" s="54">
        <f t="shared" si="15"/>
        <v>4.1030522605766429E-6</v>
      </c>
      <c r="AN22" s="53">
        <f>County!AB1245</f>
        <v>0</v>
      </c>
      <c r="AO22" s="54">
        <f t="shared" si="16"/>
        <v>0</v>
      </c>
      <c r="AP22" s="53">
        <f>County!AC1245</f>
        <v>0</v>
      </c>
      <c r="AQ22" s="54">
        <f t="shared" si="17"/>
        <v>0</v>
      </c>
      <c r="AR22" s="53">
        <f>County!AD1245</f>
        <v>0</v>
      </c>
      <c r="AS22" s="54">
        <f t="shared" si="18"/>
        <v>0</v>
      </c>
      <c r="AT22" s="53">
        <f>County!AE1245</f>
        <v>0</v>
      </c>
      <c r="AU22" s="54">
        <f t="shared" si="19"/>
        <v>0</v>
      </c>
      <c r="AV22" s="53">
        <f>County!AF1245</f>
        <v>0</v>
      </c>
      <c r="AW22" s="54">
        <f t="shared" si="20"/>
        <v>0</v>
      </c>
      <c r="AX22" s="53">
        <f>County!AG1245</f>
        <v>0</v>
      </c>
      <c r="AY22" s="54">
        <f t="shared" si="20"/>
        <v>0</v>
      </c>
      <c r="AZ22" s="53">
        <f>County!AH1245</f>
        <v>0</v>
      </c>
      <c r="BA22" s="54">
        <f t="shared" si="21"/>
        <v>0</v>
      </c>
      <c r="BB22" s="53">
        <f>County!AI1245</f>
        <v>0</v>
      </c>
      <c r="BC22" s="54">
        <f t="shared" si="22"/>
        <v>0</v>
      </c>
      <c r="BD22" s="53">
        <f>County!AJ1245</f>
        <v>0</v>
      </c>
      <c r="BE22" s="54">
        <f t="shared" si="22"/>
        <v>0</v>
      </c>
      <c r="BF22" s="53">
        <f>County!AK1245</f>
        <v>0</v>
      </c>
      <c r="BG22" s="54">
        <f t="shared" si="23"/>
        <v>0</v>
      </c>
      <c r="BH22" s="53">
        <f>County!AL1245</f>
        <v>0</v>
      </c>
      <c r="BI22" s="54">
        <f t="shared" si="24"/>
        <v>0</v>
      </c>
      <c r="BJ22" s="61"/>
      <c r="BK22" s="50" t="str">
        <f t="shared" si="29"/>
        <v>Maine</v>
      </c>
      <c r="BL22" s="50" t="s">
        <v>1305</v>
      </c>
      <c r="BM22" s="50">
        <f t="shared" si="30"/>
        <v>4</v>
      </c>
      <c r="BN22" s="51">
        <f>RANK(R22,(L22:Q22,R22:Y22,AD22:AW22))</f>
        <v>5</v>
      </c>
      <c r="BO22" s="51">
        <f>RANK(T22,(L22:Q22,R22:Y22,AD22:AW22))</f>
        <v>4</v>
      </c>
      <c r="BP22" s="51">
        <f>RANK(X22,(L22:Q22,R22:Y22,AD22:AW22))</f>
        <v>15</v>
      </c>
      <c r="BQ22" s="51">
        <f>RANK(V22,(L22:Q22,R22:Y22,AD22:AW22))</f>
        <v>6</v>
      </c>
      <c r="BS22" s="50">
        <v>23</v>
      </c>
      <c r="BU22" s="53">
        <f>County!BF1245</f>
        <v>0</v>
      </c>
      <c r="BW22" s="50">
        <v>4</v>
      </c>
      <c r="BX22" s="50">
        <v>7</v>
      </c>
    </row>
    <row r="23" spans="1:76" s="37" customFormat="1">
      <c r="A23" s="37" t="s">
        <v>227</v>
      </c>
      <c r="B23" s="37">
        <v>10</v>
      </c>
      <c r="C23" s="40">
        <f t="shared" si="25"/>
        <v>2631596</v>
      </c>
      <c r="D23" s="39"/>
      <c r="E23" s="39">
        <v>10</v>
      </c>
      <c r="F23" s="39"/>
      <c r="G23" s="87">
        <f t="shared" si="0"/>
        <v>1</v>
      </c>
      <c r="H23" s="87">
        <f t="shared" si="1"/>
        <v>2</v>
      </c>
      <c r="I23" s="87">
        <f t="shared" si="2"/>
        <v>3</v>
      </c>
      <c r="J23" s="1">
        <f t="shared" si="26"/>
        <v>669605</v>
      </c>
      <c r="K23" s="41">
        <f t="shared" si="27"/>
        <v>0.25444825117533237</v>
      </c>
      <c r="L23" s="40">
        <f>County!N1271</f>
        <v>1629467</v>
      </c>
      <c r="M23" s="41">
        <f t="shared" si="28"/>
        <v>0.61919344762645934</v>
      </c>
      <c r="N23" s="76">
        <f>County!O1271</f>
        <v>959862</v>
      </c>
      <c r="O23" s="77">
        <f t="shared" si="3"/>
        <v>0.36474519645112702</v>
      </c>
      <c r="P23" s="76">
        <f>County!P1271</f>
        <v>14713</v>
      </c>
      <c r="Q23" s="77">
        <f t="shared" si="4"/>
        <v>5.5909037709435646E-3</v>
      </c>
      <c r="R23" s="76">
        <f>County!Q1271</f>
        <v>9842</v>
      </c>
      <c r="S23" s="77">
        <f t="shared" si="5"/>
        <v>3.7399357652162413E-3</v>
      </c>
      <c r="T23" s="76">
        <f>County!R1271</f>
        <v>4747</v>
      </c>
      <c r="U23" s="77">
        <f t="shared" si="6"/>
        <v>1.8038483110629443E-3</v>
      </c>
      <c r="V23" s="76">
        <f>County!S1271</f>
        <v>3760</v>
      </c>
      <c r="W23" s="77">
        <f t="shared" si="7"/>
        <v>1.4287907414359956E-3</v>
      </c>
      <c r="X23" s="76">
        <f>County!T1271</f>
        <v>0</v>
      </c>
      <c r="Y23" s="77">
        <f t="shared" si="8"/>
        <v>0</v>
      </c>
      <c r="Z23" s="76">
        <f>County!U1271</f>
        <v>10</v>
      </c>
      <c r="AA23" s="77">
        <f t="shared" si="9"/>
        <v>3.7999753761595625E-6</v>
      </c>
      <c r="AB23" s="76">
        <f>County!V1271</f>
        <v>0</v>
      </c>
      <c r="AC23" s="77">
        <f t="shared" si="10"/>
        <v>0</v>
      </c>
      <c r="AD23" s="76">
        <f>County!W1271</f>
        <v>9091</v>
      </c>
      <c r="AE23" s="77">
        <f t="shared" si="11"/>
        <v>3.4545576144666581E-3</v>
      </c>
      <c r="AF23" s="76">
        <f>County!X1271</f>
        <v>1</v>
      </c>
      <c r="AG23" s="77">
        <f t="shared" si="12"/>
        <v>3.7999753761595625E-7</v>
      </c>
      <c r="AH23" s="40">
        <f>County!Y1271</f>
        <v>103</v>
      </c>
      <c r="AI23" s="41">
        <f t="shared" si="13"/>
        <v>3.9139746374443491E-5</v>
      </c>
      <c r="AJ23" s="40">
        <f>County!Z1271</f>
        <v>0</v>
      </c>
      <c r="AK23" s="41">
        <f t="shared" si="14"/>
        <v>0</v>
      </c>
      <c r="AL23" s="40">
        <f>County!AA1271</f>
        <v>0</v>
      </c>
      <c r="AM23" s="41">
        <f t="shared" si="15"/>
        <v>0</v>
      </c>
      <c r="AN23" s="40">
        <f>County!AB1271</f>
        <v>0</v>
      </c>
      <c r="AO23" s="41">
        <f t="shared" si="16"/>
        <v>0</v>
      </c>
      <c r="AP23" s="40">
        <f>County!AC1271</f>
        <v>0</v>
      </c>
      <c r="AQ23" s="41">
        <f t="shared" si="17"/>
        <v>0</v>
      </c>
      <c r="AR23" s="40">
        <f>County!AD1271</f>
        <v>0</v>
      </c>
      <c r="AS23" s="41">
        <f t="shared" si="18"/>
        <v>0</v>
      </c>
      <c r="AT23" s="40">
        <f>County!AE1271</f>
        <v>0</v>
      </c>
      <c r="AU23" s="41">
        <f t="shared" si="19"/>
        <v>0</v>
      </c>
      <c r="AV23" s="40">
        <f>County!AF1271</f>
        <v>0</v>
      </c>
      <c r="AW23" s="41">
        <f t="shared" si="20"/>
        <v>0</v>
      </c>
      <c r="AX23" s="40">
        <f>County!AG1271</f>
        <v>0</v>
      </c>
      <c r="AY23" s="41">
        <f t="shared" si="20"/>
        <v>0</v>
      </c>
      <c r="AZ23" s="40">
        <f>County!AH1271</f>
        <v>0</v>
      </c>
      <c r="BA23" s="41">
        <f t="shared" si="21"/>
        <v>0</v>
      </c>
      <c r="BB23" s="40">
        <f>County!AI1271</f>
        <v>0</v>
      </c>
      <c r="BC23" s="41">
        <f t="shared" si="22"/>
        <v>0</v>
      </c>
      <c r="BD23" s="40">
        <f>County!AJ1271</f>
        <v>0</v>
      </c>
      <c r="BE23" s="41">
        <f t="shared" si="22"/>
        <v>0</v>
      </c>
      <c r="BF23" s="40">
        <f>County!AK1271</f>
        <v>0</v>
      </c>
      <c r="BG23" s="41">
        <f t="shared" si="23"/>
        <v>0</v>
      </c>
      <c r="BH23" s="40">
        <f>County!AL1271</f>
        <v>0</v>
      </c>
      <c r="BI23" s="41">
        <f t="shared" si="24"/>
        <v>0</v>
      </c>
      <c r="BJ23" s="62"/>
      <c r="BK23" s="37" t="str">
        <f t="shared" si="29"/>
        <v>Maryland</v>
      </c>
      <c r="BL23" s="37" t="s">
        <v>492</v>
      </c>
      <c r="BM23" s="37">
        <f t="shared" si="30"/>
        <v>10</v>
      </c>
      <c r="BN23" s="38">
        <f>RANK(R23,(L23:Q23,R23:Y23,AD23:AW23))</f>
        <v>4</v>
      </c>
      <c r="BO23" s="38">
        <f>RANK(T23,(L23:Q23,R23:Y23,AD23:AW23))</f>
        <v>6</v>
      </c>
      <c r="BP23" s="38">
        <f>RANK(X23,(L23:Q23,R23:Y23,AD23:AW23))</f>
        <v>19</v>
      </c>
      <c r="BQ23" s="38">
        <f>RANK(V23,(L23:Q23,R23:Y23,AD23:AW23))</f>
        <v>7</v>
      </c>
      <c r="BS23" s="37">
        <v>24</v>
      </c>
      <c r="BU23" s="40">
        <f>County!BF1271</f>
        <v>0</v>
      </c>
      <c r="BW23" s="37">
        <v>10</v>
      </c>
      <c r="BX23" s="37">
        <v>0</v>
      </c>
    </row>
    <row r="24" spans="1:76" s="50" customFormat="1">
      <c r="A24" s="50" t="s">
        <v>1023</v>
      </c>
      <c r="B24" s="50">
        <v>12</v>
      </c>
      <c r="C24" s="53">
        <f t="shared" si="25"/>
        <v>3081069</v>
      </c>
      <c r="D24" s="52"/>
      <c r="E24" s="52">
        <v>12</v>
      </c>
      <c r="F24" s="52"/>
      <c r="G24" s="86">
        <f t="shared" si="0"/>
        <v>1</v>
      </c>
      <c r="H24" s="86">
        <f t="shared" si="1"/>
        <v>2</v>
      </c>
      <c r="I24" s="86">
        <f t="shared" si="2"/>
        <v>3</v>
      </c>
      <c r="J24" s="53">
        <f t="shared" si="26"/>
        <v>795244</v>
      </c>
      <c r="K24" s="54">
        <f t="shared" si="27"/>
        <v>0.25810652082118252</v>
      </c>
      <c r="L24" s="53">
        <f>County!N1287</f>
        <v>1904098</v>
      </c>
      <c r="M24" s="54">
        <f t="shared" si="28"/>
        <v>0.61799914250540966</v>
      </c>
      <c r="N24" s="75">
        <f>County!O1287</f>
        <v>1108854</v>
      </c>
      <c r="O24" s="110">
        <f t="shared" si="3"/>
        <v>0.35989262168422714</v>
      </c>
      <c r="P24" s="75">
        <f>County!P1287</f>
        <v>28841</v>
      </c>
      <c r="Q24" s="110">
        <f t="shared" si="4"/>
        <v>9.3607121424414703E-3</v>
      </c>
      <c r="R24" s="75">
        <f>County!Q1287</f>
        <v>13189</v>
      </c>
      <c r="S24" s="110">
        <f t="shared" si="5"/>
        <v>4.2806571355591188E-3</v>
      </c>
      <c r="T24" s="75">
        <f>County!R1287</f>
        <v>6550</v>
      </c>
      <c r="U24" s="110">
        <f t="shared" si="6"/>
        <v>2.125885528691503E-3</v>
      </c>
      <c r="V24" s="75">
        <f>County!S1287</f>
        <v>4971</v>
      </c>
      <c r="W24" s="110">
        <f t="shared" si="7"/>
        <v>1.6134010630725895E-3</v>
      </c>
      <c r="X24" s="75">
        <f>County!T1287</f>
        <v>0</v>
      </c>
      <c r="Y24" s="110">
        <f t="shared" si="8"/>
        <v>0</v>
      </c>
      <c r="Z24" s="75">
        <f>County!U1287</f>
        <v>0</v>
      </c>
      <c r="AA24" s="110">
        <f t="shared" si="9"/>
        <v>0</v>
      </c>
      <c r="AB24" s="75">
        <f>County!V1287</f>
        <v>0</v>
      </c>
      <c r="AC24" s="110">
        <f t="shared" si="10"/>
        <v>0</v>
      </c>
      <c r="AD24" s="75">
        <f>County!W1287</f>
        <v>14566</v>
      </c>
      <c r="AE24" s="110">
        <f t="shared" si="11"/>
        <v>4.7275799405985391E-3</v>
      </c>
      <c r="AF24" s="75">
        <f>County!X1287</f>
        <v>0</v>
      </c>
      <c r="AG24" s="110">
        <f t="shared" si="12"/>
        <v>0</v>
      </c>
      <c r="AH24" s="53">
        <f>County!Y1287</f>
        <v>0</v>
      </c>
      <c r="AI24" s="54">
        <f t="shared" si="13"/>
        <v>0</v>
      </c>
      <c r="AJ24" s="53">
        <f>County!Z1287</f>
        <v>0</v>
      </c>
      <c r="AK24" s="54">
        <f t="shared" si="14"/>
        <v>0</v>
      </c>
      <c r="AL24" s="53">
        <f>County!AA1287</f>
        <v>0</v>
      </c>
      <c r="AM24" s="54">
        <f t="shared" si="15"/>
        <v>0</v>
      </c>
      <c r="AN24" s="53">
        <f>County!AB1287</f>
        <v>0</v>
      </c>
      <c r="AO24" s="54">
        <f t="shared" si="16"/>
        <v>0</v>
      </c>
      <c r="AP24" s="53">
        <f>County!AC1287</f>
        <v>0</v>
      </c>
      <c r="AQ24" s="54">
        <f t="shared" si="17"/>
        <v>0</v>
      </c>
      <c r="AR24" s="53">
        <f>County!AD1287</f>
        <v>0</v>
      </c>
      <c r="AS24" s="54">
        <f t="shared" si="18"/>
        <v>0</v>
      </c>
      <c r="AT24" s="53">
        <f>County!AE1287</f>
        <v>0</v>
      </c>
      <c r="AU24" s="54">
        <f t="shared" si="19"/>
        <v>0</v>
      </c>
      <c r="AV24" s="53">
        <f>County!AF1287</f>
        <v>0</v>
      </c>
      <c r="AW24" s="54">
        <f t="shared" si="20"/>
        <v>0</v>
      </c>
      <c r="AX24" s="53">
        <f>County!AG1287</f>
        <v>0</v>
      </c>
      <c r="AY24" s="54">
        <f t="shared" si="20"/>
        <v>0</v>
      </c>
      <c r="AZ24" s="53">
        <f>County!AH1287</f>
        <v>0</v>
      </c>
      <c r="BA24" s="54">
        <f t="shared" si="21"/>
        <v>0</v>
      </c>
      <c r="BB24" s="53">
        <f>County!AI1287</f>
        <v>0</v>
      </c>
      <c r="BC24" s="54">
        <f t="shared" si="22"/>
        <v>0</v>
      </c>
      <c r="BD24" s="53">
        <f>County!AJ1287</f>
        <v>0</v>
      </c>
      <c r="BE24" s="54">
        <f t="shared" si="22"/>
        <v>0</v>
      </c>
      <c r="BF24" s="53">
        <f>County!AK1287</f>
        <v>0</v>
      </c>
      <c r="BG24" s="54">
        <f t="shared" si="23"/>
        <v>0</v>
      </c>
      <c r="BH24" s="53">
        <f>County!AL1287</f>
        <v>0</v>
      </c>
      <c r="BI24" s="54">
        <f t="shared" si="24"/>
        <v>0</v>
      </c>
      <c r="BJ24" s="61"/>
      <c r="BK24" s="50" t="str">
        <f t="shared" si="29"/>
        <v>Massachusetts</v>
      </c>
      <c r="BL24" s="50" t="s">
        <v>1278</v>
      </c>
      <c r="BM24" s="50">
        <f t="shared" si="30"/>
        <v>12</v>
      </c>
      <c r="BN24" s="51">
        <f>RANK(R24,(L24:Q24,R24:Y24,AD24:AW24))</f>
        <v>5</v>
      </c>
      <c r="BO24" s="51">
        <f>RANK(T24,(L24:Q24,R24:Y24,AD24:AW24))</f>
        <v>6</v>
      </c>
      <c r="BP24" s="51">
        <f>RANK(X24,(L24:Q24,R24:Y24,AD24:AW24))</f>
        <v>15</v>
      </c>
      <c r="BQ24" s="51">
        <f>RANK(V24,(L24:Q24,R24:Y24,AD24:AW24))</f>
        <v>7</v>
      </c>
      <c r="BS24" s="50">
        <v>25</v>
      </c>
      <c r="BU24" s="53">
        <f>County!BF1287</f>
        <v>0</v>
      </c>
      <c r="BW24" s="50">
        <v>12</v>
      </c>
      <c r="BX24" s="50">
        <v>0</v>
      </c>
    </row>
    <row r="25" spans="1:76" s="37" customFormat="1">
      <c r="A25" s="37" t="s">
        <v>995</v>
      </c>
      <c r="B25" s="37">
        <v>17</v>
      </c>
      <c r="C25" s="40">
        <f t="shared" si="25"/>
        <v>5001766</v>
      </c>
      <c r="D25" s="39"/>
      <c r="E25" s="39">
        <v>17</v>
      </c>
      <c r="F25" s="39"/>
      <c r="G25" s="87">
        <f t="shared" si="0"/>
        <v>1</v>
      </c>
      <c r="H25" s="87">
        <f t="shared" si="1"/>
        <v>2</v>
      </c>
      <c r="I25" s="87">
        <f t="shared" si="2"/>
        <v>3</v>
      </c>
      <c r="J25" s="1">
        <f t="shared" si="26"/>
        <v>823940</v>
      </c>
      <c r="K25" s="41">
        <f t="shared" si="27"/>
        <v>0.16472981742848425</v>
      </c>
      <c r="L25" s="40">
        <f>County!N1372</f>
        <v>2872579</v>
      </c>
      <c r="M25" s="41">
        <f t="shared" si="28"/>
        <v>0.57431295266511873</v>
      </c>
      <c r="N25" s="76">
        <f>County!O1372</f>
        <v>2048639</v>
      </c>
      <c r="O25" s="77">
        <f t="shared" si="3"/>
        <v>0.40958313523663442</v>
      </c>
      <c r="P25" s="76">
        <f>County!P1372</f>
        <v>33085</v>
      </c>
      <c r="Q25" s="77">
        <f t="shared" si="4"/>
        <v>6.6146637007808845E-3</v>
      </c>
      <c r="R25" s="76">
        <f>County!Q1372</f>
        <v>23716</v>
      </c>
      <c r="S25" s="77">
        <f t="shared" si="5"/>
        <v>4.741525293266418E-3</v>
      </c>
      <c r="T25" s="76">
        <f>County!R1372</f>
        <v>8892</v>
      </c>
      <c r="U25" s="77">
        <f t="shared" si="6"/>
        <v>1.777772090897495E-3</v>
      </c>
      <c r="V25" s="76">
        <f>County!S1372</f>
        <v>14685</v>
      </c>
      <c r="W25" s="77">
        <f t="shared" si="7"/>
        <v>2.9359630178620909E-3</v>
      </c>
      <c r="X25" s="76">
        <f>County!T1372</f>
        <v>0</v>
      </c>
      <c r="Y25" s="77">
        <f t="shared" si="8"/>
        <v>0</v>
      </c>
      <c r="Z25" s="76">
        <f>County!U1372</f>
        <v>41</v>
      </c>
      <c r="AA25" s="77">
        <f t="shared" si="9"/>
        <v>8.1971047825907881E-6</v>
      </c>
      <c r="AB25" s="76">
        <f>County!V1372</f>
        <v>0</v>
      </c>
      <c r="AC25" s="77">
        <f t="shared" si="10"/>
        <v>0</v>
      </c>
      <c r="AD25" s="76">
        <f>County!W1372</f>
        <v>0</v>
      </c>
      <c r="AE25" s="77">
        <f t="shared" si="11"/>
        <v>0</v>
      </c>
      <c r="AF25" s="76">
        <f>County!X1372</f>
        <v>0</v>
      </c>
      <c r="AG25" s="77">
        <f t="shared" si="12"/>
        <v>0</v>
      </c>
      <c r="AH25" s="40">
        <f>County!Y1372</f>
        <v>129</v>
      </c>
      <c r="AI25" s="41">
        <f t="shared" si="13"/>
        <v>2.5790890657419801E-5</v>
      </c>
      <c r="AJ25" s="40">
        <f>County!Z1372</f>
        <v>0</v>
      </c>
      <c r="AK25" s="41">
        <f t="shared" si="14"/>
        <v>0</v>
      </c>
      <c r="AL25" s="40">
        <f>County!AA1372</f>
        <v>0</v>
      </c>
      <c r="AM25" s="41">
        <f t="shared" si="15"/>
        <v>0</v>
      </c>
      <c r="AN25" s="40">
        <f>County!AB1372</f>
        <v>0</v>
      </c>
      <c r="AO25" s="41">
        <f t="shared" si="16"/>
        <v>0</v>
      </c>
      <c r="AP25" s="40">
        <f>County!AC1372</f>
        <v>0</v>
      </c>
      <c r="AQ25" s="41">
        <f t="shared" si="17"/>
        <v>0</v>
      </c>
      <c r="AR25" s="40">
        <f>County!AD1372</f>
        <v>0</v>
      </c>
      <c r="AS25" s="41">
        <f t="shared" si="18"/>
        <v>0</v>
      </c>
      <c r="AT25" s="40">
        <f>County!AE1372</f>
        <v>0</v>
      </c>
      <c r="AU25" s="41">
        <f t="shared" si="19"/>
        <v>0</v>
      </c>
      <c r="AV25" s="40">
        <f>County!AF1372</f>
        <v>0</v>
      </c>
      <c r="AW25" s="41">
        <f t="shared" si="20"/>
        <v>0</v>
      </c>
      <c r="AX25" s="40">
        <f>County!AG1372</f>
        <v>0</v>
      </c>
      <c r="AY25" s="41">
        <f t="shared" si="20"/>
        <v>0</v>
      </c>
      <c r="AZ25" s="40">
        <f>County!AH1372</f>
        <v>0</v>
      </c>
      <c r="BA25" s="41">
        <f t="shared" si="21"/>
        <v>0</v>
      </c>
      <c r="BB25" s="40">
        <f>County!AI1372</f>
        <v>0</v>
      </c>
      <c r="BC25" s="41">
        <f t="shared" si="22"/>
        <v>0</v>
      </c>
      <c r="BD25" s="40">
        <f>County!AJ1372</f>
        <v>0</v>
      </c>
      <c r="BE25" s="41">
        <f t="shared" si="22"/>
        <v>0</v>
      </c>
      <c r="BF25" s="40">
        <f>County!AK1372</f>
        <v>0</v>
      </c>
      <c r="BG25" s="41">
        <f t="shared" si="23"/>
        <v>0</v>
      </c>
      <c r="BH25" s="40">
        <f>County!AL1372</f>
        <v>0</v>
      </c>
      <c r="BI25" s="41">
        <f t="shared" si="24"/>
        <v>0</v>
      </c>
      <c r="BJ25" s="62"/>
      <c r="BK25" s="37" t="str">
        <f t="shared" si="29"/>
        <v>Michigan</v>
      </c>
      <c r="BL25" s="37" t="s">
        <v>284</v>
      </c>
      <c r="BM25" s="37">
        <f t="shared" si="30"/>
        <v>17</v>
      </c>
      <c r="BN25" s="38">
        <f>RANK(R25,(L25:Q25,R25:Y25,AD25:AW25))</f>
        <v>4</v>
      </c>
      <c r="BO25" s="38">
        <f>RANK(T25,(L25:Q25,R25:Y25,AD25:AW25))</f>
        <v>6</v>
      </c>
      <c r="BP25" s="38">
        <f>RANK(X25,(L25:Q25,R25:Y25,AD25:AW25))</f>
        <v>15</v>
      </c>
      <c r="BQ25" s="38">
        <f>RANK(V25,(L25:Q25,R25:Y25,AD25:AW25))</f>
        <v>5</v>
      </c>
      <c r="BS25" s="37">
        <v>26</v>
      </c>
      <c r="BU25" s="40">
        <f>County!BF1372</f>
        <v>0</v>
      </c>
      <c r="BW25" s="37">
        <v>17</v>
      </c>
      <c r="BX25" s="37">
        <v>0</v>
      </c>
    </row>
    <row r="26" spans="1:76" s="50" customFormat="1">
      <c r="A26" s="50" t="s">
        <v>1191</v>
      </c>
      <c r="B26" s="50">
        <v>10</v>
      </c>
      <c r="C26" s="53">
        <f t="shared" si="25"/>
        <v>2910369</v>
      </c>
      <c r="D26" s="52"/>
      <c r="E26" s="52">
        <v>10</v>
      </c>
      <c r="F26" s="52"/>
      <c r="G26" s="86">
        <f t="shared" si="0"/>
        <v>1</v>
      </c>
      <c r="H26" s="86">
        <f t="shared" si="1"/>
        <v>2</v>
      </c>
      <c r="I26" s="86">
        <f t="shared" si="2"/>
        <v>3</v>
      </c>
      <c r="J26" s="53">
        <f t="shared" si="26"/>
        <v>297945</v>
      </c>
      <c r="K26" s="54">
        <f t="shared" si="27"/>
        <v>0.10237361654140764</v>
      </c>
      <c r="L26" s="53">
        <f>County!N1461</f>
        <v>1573354</v>
      </c>
      <c r="M26" s="54">
        <f t="shared" si="28"/>
        <v>0.54060292698279844</v>
      </c>
      <c r="N26" s="75">
        <f>County!O1461</f>
        <v>1275409</v>
      </c>
      <c r="O26" s="110">
        <f t="shared" si="3"/>
        <v>0.43822931044139074</v>
      </c>
      <c r="P26" s="75">
        <f>County!P1461</f>
        <v>30152</v>
      </c>
      <c r="Q26" s="110">
        <f t="shared" si="4"/>
        <v>1.0360198311623027E-2</v>
      </c>
      <c r="R26" s="75">
        <f>County!Q1461</f>
        <v>9174</v>
      </c>
      <c r="S26" s="110">
        <f t="shared" si="5"/>
        <v>3.1521776104679509E-3</v>
      </c>
      <c r="T26" s="75">
        <f>County!R1461</f>
        <v>5174</v>
      </c>
      <c r="U26" s="110">
        <f t="shared" si="6"/>
        <v>1.7777814428342248E-3</v>
      </c>
      <c r="V26" s="75">
        <f>County!S1461</f>
        <v>6787</v>
      </c>
      <c r="W26" s="110">
        <f t="shared" si="7"/>
        <v>2.3320066974325247E-3</v>
      </c>
      <c r="X26" s="75">
        <f>County!T1461</f>
        <v>790</v>
      </c>
      <c r="Y26" s="110">
        <f t="shared" si="8"/>
        <v>2.7144324310766091E-4</v>
      </c>
      <c r="Z26" s="75">
        <f>County!U1461</f>
        <v>7</v>
      </c>
      <c r="AA26" s="110">
        <f t="shared" si="9"/>
        <v>2.4051932933590208E-6</v>
      </c>
      <c r="AB26" s="75">
        <f>County!V1461</f>
        <v>0</v>
      </c>
      <c r="AC26" s="110">
        <f t="shared" si="10"/>
        <v>0</v>
      </c>
      <c r="AD26" s="75">
        <f>County!W1461</f>
        <v>9500</v>
      </c>
      <c r="AE26" s="110">
        <f t="shared" si="11"/>
        <v>3.2641908981300995E-3</v>
      </c>
      <c r="AF26" s="75">
        <f>County!X1461</f>
        <v>0</v>
      </c>
      <c r="AG26" s="110">
        <f t="shared" si="12"/>
        <v>0</v>
      </c>
      <c r="AH26" s="53">
        <f>County!Y1461</f>
        <v>22</v>
      </c>
      <c r="AI26" s="54">
        <f t="shared" si="13"/>
        <v>7.5591789219854937E-6</v>
      </c>
      <c r="AJ26" s="53">
        <f>County!Z1461</f>
        <v>0</v>
      </c>
      <c r="AK26" s="54">
        <f t="shared" si="14"/>
        <v>0</v>
      </c>
      <c r="AL26" s="53">
        <f>County!AA1461</f>
        <v>0</v>
      </c>
      <c r="AM26" s="54">
        <f t="shared" si="15"/>
        <v>0</v>
      </c>
      <c r="AN26" s="53">
        <f>County!AB1461</f>
        <v>0</v>
      </c>
      <c r="AO26" s="54">
        <f t="shared" si="16"/>
        <v>0</v>
      </c>
      <c r="AP26" s="53">
        <f>County!AC1461</f>
        <v>0</v>
      </c>
      <c r="AQ26" s="54">
        <f t="shared" si="17"/>
        <v>0</v>
      </c>
      <c r="AR26" s="53">
        <f>County!AD1461</f>
        <v>0</v>
      </c>
      <c r="AS26" s="54">
        <f t="shared" si="18"/>
        <v>0</v>
      </c>
      <c r="AT26" s="53">
        <f>County!AE1461</f>
        <v>0</v>
      </c>
      <c r="AU26" s="54">
        <f t="shared" si="19"/>
        <v>0</v>
      </c>
      <c r="AV26" s="53">
        <f>County!AF1461</f>
        <v>0</v>
      </c>
      <c r="AW26" s="54">
        <f t="shared" si="20"/>
        <v>0</v>
      </c>
      <c r="AX26" s="53">
        <f>County!AG1461</f>
        <v>0</v>
      </c>
      <c r="AY26" s="54">
        <f t="shared" si="20"/>
        <v>0</v>
      </c>
      <c r="AZ26" s="53">
        <f>County!AH1461</f>
        <v>0</v>
      </c>
      <c r="BA26" s="54">
        <f t="shared" si="21"/>
        <v>0</v>
      </c>
      <c r="BB26" s="53">
        <f>County!AI1461</f>
        <v>0</v>
      </c>
      <c r="BC26" s="54">
        <f t="shared" si="22"/>
        <v>0</v>
      </c>
      <c r="BD26" s="53">
        <f>County!AJ1461</f>
        <v>0</v>
      </c>
      <c r="BE26" s="54">
        <f t="shared" si="22"/>
        <v>0</v>
      </c>
      <c r="BF26" s="53">
        <f>County!AK1461</f>
        <v>0</v>
      </c>
      <c r="BG26" s="54">
        <f t="shared" si="23"/>
        <v>0</v>
      </c>
      <c r="BH26" s="53">
        <f>County!AL1461</f>
        <v>0</v>
      </c>
      <c r="BI26" s="54">
        <f t="shared" si="24"/>
        <v>0</v>
      </c>
      <c r="BJ26" s="61"/>
      <c r="BK26" s="50" t="str">
        <f t="shared" si="29"/>
        <v>Minnesota</v>
      </c>
      <c r="BL26" s="50" t="s">
        <v>1192</v>
      </c>
      <c r="BM26" s="50">
        <f t="shared" si="30"/>
        <v>10</v>
      </c>
      <c r="BN26" s="51">
        <f>RANK(R26,(L26:Q26,R26:Y26,AD26:AW26))</f>
        <v>5</v>
      </c>
      <c r="BO26" s="51">
        <f>RANK(T26,(L26:Q26,R26:Y26,AD26:AW26))</f>
        <v>7</v>
      </c>
      <c r="BP26" s="51">
        <f>RANK(X26,(L26:Q26,R26:Y26,AD26:AW26))</f>
        <v>8</v>
      </c>
      <c r="BQ26" s="51">
        <f>RANK(V26,(L26:Q26,R26:Y26,AD26:AW26))</f>
        <v>6</v>
      </c>
      <c r="BS26" s="50">
        <v>27</v>
      </c>
      <c r="BU26" s="53">
        <f>County!BF1461</f>
        <v>0</v>
      </c>
      <c r="BW26" s="50">
        <v>10</v>
      </c>
      <c r="BX26" s="50">
        <v>0</v>
      </c>
    </row>
    <row r="27" spans="1:76" s="37" customFormat="1">
      <c r="A27" s="37" t="s">
        <v>2276</v>
      </c>
      <c r="B27" s="37">
        <v>6</v>
      </c>
      <c r="C27" s="40">
        <f t="shared" si="25"/>
        <v>1289865</v>
      </c>
      <c r="D27" s="39">
        <v>6</v>
      </c>
      <c r="E27" s="39"/>
      <c r="F27" s="39"/>
      <c r="G27" s="87">
        <f t="shared" si="0"/>
        <v>2</v>
      </c>
      <c r="H27" s="87">
        <f t="shared" si="1"/>
        <v>1</v>
      </c>
      <c r="I27" s="87">
        <f t="shared" si="2"/>
        <v>3</v>
      </c>
      <c r="J27" s="1">
        <f t="shared" si="26"/>
        <v>169935</v>
      </c>
      <c r="K27" s="41">
        <f t="shared" si="27"/>
        <v>0.13174634554778988</v>
      </c>
      <c r="L27" s="40">
        <f>County!N1545</f>
        <v>554662</v>
      </c>
      <c r="M27" s="41">
        <f t="shared" si="28"/>
        <v>0.43001554426238403</v>
      </c>
      <c r="N27" s="76">
        <f>County!O1545</f>
        <v>724597</v>
      </c>
      <c r="O27" s="77">
        <f t="shared" si="3"/>
        <v>0.56176188981017394</v>
      </c>
      <c r="P27" s="76">
        <f>County!P1545</f>
        <v>4011</v>
      </c>
      <c r="Q27" s="77">
        <f t="shared" si="4"/>
        <v>3.1096277517414614E-3</v>
      </c>
      <c r="R27" s="76">
        <f>County!Q1545</f>
        <v>2529</v>
      </c>
      <c r="S27" s="77">
        <f t="shared" si="5"/>
        <v>1.960670302706097E-3</v>
      </c>
      <c r="T27" s="76">
        <f>County!R1545</f>
        <v>1034</v>
      </c>
      <c r="U27" s="77">
        <f t="shared" si="6"/>
        <v>8.0163427955638766E-4</v>
      </c>
      <c r="V27" s="76">
        <f>County!S1545</f>
        <v>2551</v>
      </c>
      <c r="W27" s="77">
        <f t="shared" si="7"/>
        <v>1.9777263512072967E-3</v>
      </c>
      <c r="X27" s="76">
        <f>County!T1545</f>
        <v>0</v>
      </c>
      <c r="Y27" s="77">
        <f t="shared" si="8"/>
        <v>0</v>
      </c>
      <c r="Z27" s="76">
        <f>County!U1545</f>
        <v>0</v>
      </c>
      <c r="AA27" s="77">
        <f t="shared" si="9"/>
        <v>0</v>
      </c>
      <c r="AB27" s="76">
        <f>County!V1545</f>
        <v>0</v>
      </c>
      <c r="AC27" s="77">
        <f t="shared" si="10"/>
        <v>0</v>
      </c>
      <c r="AD27" s="76">
        <f>County!W1545</f>
        <v>0</v>
      </c>
      <c r="AE27" s="77">
        <f t="shared" si="11"/>
        <v>0</v>
      </c>
      <c r="AF27" s="76">
        <f>County!X1545</f>
        <v>0</v>
      </c>
      <c r="AG27" s="77">
        <f t="shared" si="12"/>
        <v>0</v>
      </c>
      <c r="AH27" s="40">
        <f>County!Y1545</f>
        <v>0</v>
      </c>
      <c r="AI27" s="41">
        <f t="shared" si="13"/>
        <v>0</v>
      </c>
      <c r="AJ27" s="40">
        <f>County!Z1545</f>
        <v>0</v>
      </c>
      <c r="AK27" s="41">
        <f t="shared" si="14"/>
        <v>0</v>
      </c>
      <c r="AL27" s="40">
        <f>County!AA1545</f>
        <v>0</v>
      </c>
      <c r="AM27" s="41">
        <f t="shared" si="15"/>
        <v>0</v>
      </c>
      <c r="AN27" s="40">
        <f>County!AB1545</f>
        <v>0</v>
      </c>
      <c r="AO27" s="41">
        <f t="shared" si="16"/>
        <v>0</v>
      </c>
      <c r="AP27" s="40">
        <f>County!AC1545</f>
        <v>0</v>
      </c>
      <c r="AQ27" s="41">
        <f t="shared" si="17"/>
        <v>0</v>
      </c>
      <c r="AR27" s="40">
        <f>County!AD1545</f>
        <v>0</v>
      </c>
      <c r="AS27" s="41">
        <f t="shared" si="18"/>
        <v>0</v>
      </c>
      <c r="AT27" s="40">
        <f>County!AE1545</f>
        <v>0</v>
      </c>
      <c r="AU27" s="41">
        <f t="shared" si="19"/>
        <v>0</v>
      </c>
      <c r="AV27" s="40">
        <f>County!AF1545</f>
        <v>0</v>
      </c>
      <c r="AW27" s="41">
        <f t="shared" si="20"/>
        <v>0</v>
      </c>
      <c r="AX27" s="40">
        <f>County!AG1545</f>
        <v>0</v>
      </c>
      <c r="AY27" s="41">
        <f t="shared" si="20"/>
        <v>0</v>
      </c>
      <c r="AZ27" s="40">
        <f>County!AH1545</f>
        <v>481</v>
      </c>
      <c r="BA27" s="41">
        <f t="shared" si="21"/>
        <v>3.7290724223077609E-4</v>
      </c>
      <c r="BB27" s="40">
        <f>County!AI1545</f>
        <v>0</v>
      </c>
      <c r="BC27" s="41">
        <f t="shared" si="22"/>
        <v>0</v>
      </c>
      <c r="BD27" s="40">
        <f>County!AJ1545</f>
        <v>0</v>
      </c>
      <c r="BE27" s="41">
        <f t="shared" si="22"/>
        <v>0</v>
      </c>
      <c r="BF27" s="40">
        <f>County!AK1545</f>
        <v>0</v>
      </c>
      <c r="BG27" s="41">
        <f t="shared" si="23"/>
        <v>0</v>
      </c>
      <c r="BH27" s="40">
        <f>County!AL1545</f>
        <v>0</v>
      </c>
      <c r="BI27" s="41">
        <f t="shared" si="24"/>
        <v>0</v>
      </c>
      <c r="BJ27" s="62"/>
      <c r="BK27" s="37" t="str">
        <f t="shared" si="29"/>
        <v>Mississippi</v>
      </c>
      <c r="BL27" s="37" t="s">
        <v>2423</v>
      </c>
      <c r="BM27" s="37">
        <f t="shared" si="30"/>
        <v>6</v>
      </c>
      <c r="BN27" s="38">
        <f>RANK(R27,(L27:Q27,R27:Y27,AD27:AW27))</f>
        <v>5</v>
      </c>
      <c r="BO27" s="38">
        <f>RANK(T27,(L27:Q27,R27:Y27,AD27:AW27))</f>
        <v>6</v>
      </c>
      <c r="BP27" s="38">
        <f>RANK(X27,(L27:Q27,R27:Y27,AD27:AW27))</f>
        <v>13</v>
      </c>
      <c r="BQ27" s="38">
        <f>RANK(V27,(L27:Q27,R27:Y27,AD27:AW27))</f>
        <v>4</v>
      </c>
      <c r="BS27" s="37">
        <v>28</v>
      </c>
      <c r="BU27" s="40">
        <f>County!BF1545</f>
        <v>0</v>
      </c>
      <c r="BW27" s="37">
        <v>6</v>
      </c>
      <c r="BX27" s="37">
        <v>0</v>
      </c>
    </row>
    <row r="28" spans="1:76" s="50" customFormat="1">
      <c r="A28" s="50" t="s">
        <v>312</v>
      </c>
      <c r="B28" s="50">
        <v>11</v>
      </c>
      <c r="C28" s="53">
        <f t="shared" si="25"/>
        <v>2925205</v>
      </c>
      <c r="D28" s="52">
        <v>11</v>
      </c>
      <c r="E28" s="52"/>
      <c r="F28" s="52"/>
      <c r="G28" s="86">
        <f t="shared" si="0"/>
        <v>2</v>
      </c>
      <c r="H28" s="86">
        <f t="shared" si="1"/>
        <v>1</v>
      </c>
      <c r="I28" s="86">
        <f t="shared" si="2"/>
        <v>3</v>
      </c>
      <c r="J28" s="53">
        <f t="shared" si="26"/>
        <v>3903</v>
      </c>
      <c r="K28" s="54">
        <f t="shared" si="27"/>
        <v>1.3342654617368697E-3</v>
      </c>
      <c r="L28" s="53">
        <f>County!N1662</f>
        <v>1441911</v>
      </c>
      <c r="M28" s="54">
        <f t="shared" si="28"/>
        <v>0.49292647865705136</v>
      </c>
      <c r="N28" s="75">
        <f>County!O1662</f>
        <v>1445814</v>
      </c>
      <c r="O28" s="110">
        <f t="shared" si="3"/>
        <v>0.49426074411878823</v>
      </c>
      <c r="P28" s="75">
        <f>County!P1662</f>
        <v>17813</v>
      </c>
      <c r="Q28" s="110">
        <f t="shared" si="4"/>
        <v>6.089487745303321E-3</v>
      </c>
      <c r="R28" s="75">
        <f>County!Q1662</f>
        <v>11386</v>
      </c>
      <c r="S28" s="110">
        <f t="shared" si="5"/>
        <v>3.8923767735936456E-3</v>
      </c>
      <c r="T28" s="75">
        <f>County!R1662</f>
        <v>80</v>
      </c>
      <c r="U28" s="110">
        <f t="shared" si="6"/>
        <v>2.7348510617204606E-5</v>
      </c>
      <c r="V28" s="75">
        <f>County!S1662</f>
        <v>8201</v>
      </c>
      <c r="W28" s="110">
        <f t="shared" si="7"/>
        <v>2.8035641946461873E-3</v>
      </c>
      <c r="X28" s="75">
        <f>County!T1662</f>
        <v>0</v>
      </c>
      <c r="Y28" s="110">
        <f t="shared" si="8"/>
        <v>0</v>
      </c>
      <c r="Z28" s="75">
        <f>County!U1662</f>
        <v>0</v>
      </c>
      <c r="AA28" s="110">
        <f t="shared" si="9"/>
        <v>0</v>
      </c>
      <c r="AB28" s="75">
        <f>County!V1662</f>
        <v>0</v>
      </c>
      <c r="AC28" s="110">
        <f t="shared" si="10"/>
        <v>0</v>
      </c>
      <c r="AD28" s="75">
        <f>County!W1662</f>
        <v>0</v>
      </c>
      <c r="AE28" s="110">
        <f t="shared" si="11"/>
        <v>0</v>
      </c>
      <c r="AF28" s="75">
        <f>County!X1662</f>
        <v>0</v>
      </c>
      <c r="AG28" s="110">
        <f t="shared" si="12"/>
        <v>0</v>
      </c>
      <c r="AH28" s="53">
        <f>County!Y1662</f>
        <v>0</v>
      </c>
      <c r="AI28" s="54">
        <f t="shared" si="13"/>
        <v>0</v>
      </c>
      <c r="AJ28" s="53">
        <f>County!Z1662</f>
        <v>0</v>
      </c>
      <c r="AK28" s="54">
        <f t="shared" si="14"/>
        <v>0</v>
      </c>
      <c r="AL28" s="53">
        <f>County!AA1662</f>
        <v>0</v>
      </c>
      <c r="AM28" s="54">
        <f t="shared" si="15"/>
        <v>0</v>
      </c>
      <c r="AN28" s="53">
        <f>County!AB1662</f>
        <v>0</v>
      </c>
      <c r="AO28" s="54">
        <f t="shared" si="16"/>
        <v>0</v>
      </c>
      <c r="AP28" s="53">
        <f>County!AC1662</f>
        <v>0</v>
      </c>
      <c r="AQ28" s="54">
        <f t="shared" si="17"/>
        <v>0</v>
      </c>
      <c r="AR28" s="53">
        <f>County!AD1662</f>
        <v>0</v>
      </c>
      <c r="AS28" s="54">
        <f t="shared" si="18"/>
        <v>0</v>
      </c>
      <c r="AT28" s="53">
        <f>County!AE1662</f>
        <v>0</v>
      </c>
      <c r="AU28" s="54">
        <f t="shared" si="19"/>
        <v>0</v>
      </c>
      <c r="AV28" s="53">
        <f>County!AF1662</f>
        <v>0</v>
      </c>
      <c r="AW28" s="54">
        <f t="shared" si="20"/>
        <v>0</v>
      </c>
      <c r="AX28" s="53">
        <f>County!AG1662</f>
        <v>0</v>
      </c>
      <c r="AY28" s="54">
        <f t="shared" si="20"/>
        <v>0</v>
      </c>
      <c r="AZ28" s="53">
        <f>County!AH1662</f>
        <v>0</v>
      </c>
      <c r="BA28" s="54">
        <f t="shared" si="21"/>
        <v>0</v>
      </c>
      <c r="BB28" s="53">
        <f>County!AI1662</f>
        <v>0</v>
      </c>
      <c r="BC28" s="54">
        <f t="shared" si="22"/>
        <v>0</v>
      </c>
      <c r="BD28" s="53">
        <f>County!AJ1662</f>
        <v>0</v>
      </c>
      <c r="BE28" s="54">
        <f t="shared" si="22"/>
        <v>0</v>
      </c>
      <c r="BF28" s="53">
        <f>County!AK1662</f>
        <v>0</v>
      </c>
      <c r="BG28" s="54">
        <f t="shared" si="23"/>
        <v>0</v>
      </c>
      <c r="BH28" s="53">
        <f>County!AL1662</f>
        <v>0</v>
      </c>
      <c r="BI28" s="54">
        <f t="shared" si="24"/>
        <v>0</v>
      </c>
      <c r="BJ28" s="61"/>
      <c r="BK28" s="50" t="str">
        <f t="shared" si="29"/>
        <v>Missouri</v>
      </c>
      <c r="BL28" s="50" t="s">
        <v>1515</v>
      </c>
      <c r="BM28" s="50">
        <f t="shared" si="30"/>
        <v>11</v>
      </c>
      <c r="BN28" s="51">
        <f>RANK(R28,(L28:Q28,R28:Y28,AD28:AW28))</f>
        <v>4</v>
      </c>
      <c r="BO28" s="51">
        <f>RANK(T28,(L28:Q28,R28:Y28,AD28:AW28))</f>
        <v>6</v>
      </c>
      <c r="BP28" s="51">
        <f>RANK(X28,(L28:Q28,R28:Y28,AD28:AW28))</f>
        <v>13</v>
      </c>
      <c r="BQ28" s="51">
        <f>RANK(V28,(L28:Q28,R28:Y28,AD28:AW28))</f>
        <v>5</v>
      </c>
      <c r="BS28" s="50">
        <v>29</v>
      </c>
      <c r="BU28" s="53">
        <f>County!BF1662</f>
        <v>0</v>
      </c>
      <c r="BW28" s="50">
        <v>11</v>
      </c>
      <c r="BX28" s="50">
        <v>0</v>
      </c>
    </row>
    <row r="29" spans="1:76" s="37" customFormat="1">
      <c r="A29" s="37" t="s">
        <v>2491</v>
      </c>
      <c r="B29" s="37">
        <v>3</v>
      </c>
      <c r="C29" s="40">
        <f t="shared" si="25"/>
        <v>491960</v>
      </c>
      <c r="D29" s="39">
        <v>3</v>
      </c>
      <c r="E29" s="39"/>
      <c r="F29" s="39"/>
      <c r="G29" s="87">
        <f t="shared" si="0"/>
        <v>2</v>
      </c>
      <c r="H29" s="87">
        <f t="shared" si="1"/>
        <v>1</v>
      </c>
      <c r="I29" s="87">
        <f t="shared" si="2"/>
        <v>4</v>
      </c>
      <c r="J29" s="1">
        <f t="shared" si="26"/>
        <v>11723</v>
      </c>
      <c r="K29" s="41">
        <f t="shared" si="27"/>
        <v>2.382917310350435E-2</v>
      </c>
      <c r="L29" s="40">
        <f>County!N1720</f>
        <v>232159</v>
      </c>
      <c r="M29" s="41">
        <f t="shared" si="28"/>
        <v>0.471906252540857</v>
      </c>
      <c r="N29" s="76">
        <f>County!O1720</f>
        <v>243882</v>
      </c>
      <c r="O29" s="77">
        <f t="shared" si="3"/>
        <v>0.49573542564436135</v>
      </c>
      <c r="P29" s="76">
        <f>County!P1720</f>
        <v>3699</v>
      </c>
      <c r="Q29" s="77">
        <f t="shared" si="4"/>
        <v>7.5189039759330023E-3</v>
      </c>
      <c r="R29" s="76">
        <f>County!Q1720</f>
        <v>1358</v>
      </c>
      <c r="S29" s="77">
        <f t="shared" si="5"/>
        <v>2.7603870233352304E-3</v>
      </c>
      <c r="T29" s="76">
        <f>County!R1720</f>
        <v>23</v>
      </c>
      <c r="U29" s="77">
        <f t="shared" si="6"/>
        <v>4.675176843645825E-5</v>
      </c>
      <c r="V29" s="76">
        <f>County!S1720</f>
        <v>143</v>
      </c>
      <c r="W29" s="77">
        <f t="shared" si="7"/>
        <v>2.9067403853971866E-4</v>
      </c>
      <c r="X29" s="76">
        <f>County!T1720</f>
        <v>0</v>
      </c>
      <c r="Y29" s="77">
        <f t="shared" si="8"/>
        <v>0</v>
      </c>
      <c r="Z29" s="76">
        <f>County!U1720</f>
        <v>0</v>
      </c>
      <c r="AA29" s="77">
        <f t="shared" si="9"/>
        <v>0</v>
      </c>
      <c r="AB29" s="76">
        <f>County!V1720</f>
        <v>0</v>
      </c>
      <c r="AC29" s="77">
        <f t="shared" si="10"/>
        <v>0</v>
      </c>
      <c r="AD29" s="76">
        <f>County!W1720</f>
        <v>26</v>
      </c>
      <c r="AE29" s="77">
        <f t="shared" si="11"/>
        <v>5.2849825189039761E-5</v>
      </c>
      <c r="AF29" s="76">
        <f>County!X1720</f>
        <v>0</v>
      </c>
      <c r="AG29" s="77">
        <f t="shared" si="12"/>
        <v>0</v>
      </c>
      <c r="AH29" s="40">
        <f>County!Y1720</f>
        <v>0</v>
      </c>
      <c r="AI29" s="41">
        <f t="shared" si="13"/>
        <v>0</v>
      </c>
      <c r="AJ29" s="40">
        <f>County!Z1720</f>
        <v>0</v>
      </c>
      <c r="AK29" s="41">
        <f t="shared" si="14"/>
        <v>0</v>
      </c>
      <c r="AL29" s="40">
        <f>County!AA1720</f>
        <v>1</v>
      </c>
      <c r="AM29" s="41">
        <f t="shared" si="15"/>
        <v>2.032685584193837E-6</v>
      </c>
      <c r="AN29" s="40">
        <f>County!AB1720</f>
        <v>0</v>
      </c>
      <c r="AO29" s="41">
        <f t="shared" si="16"/>
        <v>0</v>
      </c>
      <c r="AP29" s="40">
        <f>County!AC1720</f>
        <v>0</v>
      </c>
      <c r="AQ29" s="41">
        <f t="shared" si="17"/>
        <v>0</v>
      </c>
      <c r="AR29" s="40">
        <f>County!AD1720</f>
        <v>0</v>
      </c>
      <c r="AS29" s="41">
        <f t="shared" si="18"/>
        <v>0</v>
      </c>
      <c r="AT29" s="40">
        <f>County!AE1720</f>
        <v>0</v>
      </c>
      <c r="AU29" s="41">
        <f t="shared" si="19"/>
        <v>0</v>
      </c>
      <c r="AV29" s="40">
        <f>County!AF1720</f>
        <v>0</v>
      </c>
      <c r="AW29" s="41">
        <f t="shared" si="20"/>
        <v>0</v>
      </c>
      <c r="AX29" s="40">
        <f>County!AG1720</f>
        <v>10669</v>
      </c>
      <c r="AY29" s="41">
        <f t="shared" si="20"/>
        <v>2.1686722497764047E-2</v>
      </c>
      <c r="AZ29" s="40">
        <f>County!AH1720</f>
        <v>0</v>
      </c>
      <c r="BA29" s="41">
        <f t="shared" si="21"/>
        <v>0</v>
      </c>
      <c r="BB29" s="40">
        <f>County!AI1720</f>
        <v>0</v>
      </c>
      <c r="BC29" s="41">
        <f t="shared" si="22"/>
        <v>0</v>
      </c>
      <c r="BD29" s="40">
        <f>County!AJ1720</f>
        <v>0</v>
      </c>
      <c r="BE29" s="41">
        <f t="shared" si="22"/>
        <v>0</v>
      </c>
      <c r="BF29" s="40">
        <f>County!AK1720</f>
        <v>0</v>
      </c>
      <c r="BG29" s="41">
        <f t="shared" si="23"/>
        <v>0</v>
      </c>
      <c r="BH29" s="40">
        <f>County!AL1720</f>
        <v>0</v>
      </c>
      <c r="BI29" s="41">
        <f t="shared" si="24"/>
        <v>0</v>
      </c>
      <c r="BJ29" s="62"/>
      <c r="BK29" s="37" t="str">
        <f t="shared" si="29"/>
        <v>Montana</v>
      </c>
      <c r="BL29" s="37" t="s">
        <v>1003</v>
      </c>
      <c r="BM29" s="37">
        <f t="shared" si="30"/>
        <v>3</v>
      </c>
      <c r="BN29" s="38">
        <f>RANK(R29,(L29:Q29,R29:Y29,AD29:AW29))</f>
        <v>4</v>
      </c>
      <c r="BO29" s="38">
        <f>RANK(T29,(L29:Q29,R29:Y29,AD29:AW29))</f>
        <v>7</v>
      </c>
      <c r="BP29" s="38">
        <f>RANK(X29,(L29:Q29,R29:Y29,AD29:AW29))</f>
        <v>17</v>
      </c>
      <c r="BQ29" s="38">
        <f>RANK(V29,(L29:Q29,R29:Y29,AD29:AW29))</f>
        <v>5</v>
      </c>
      <c r="BS29" s="37">
        <v>30</v>
      </c>
      <c r="BU29" s="40">
        <f>County!BF1720</f>
        <v>0</v>
      </c>
      <c r="BW29" s="37">
        <v>3</v>
      </c>
      <c r="BX29" s="37">
        <v>0</v>
      </c>
    </row>
    <row r="30" spans="1:76" s="50" customFormat="1">
      <c r="A30" s="50" t="s">
        <v>2572</v>
      </c>
      <c r="B30" s="50">
        <v>5</v>
      </c>
      <c r="C30" s="53">
        <f t="shared" si="25"/>
        <v>801281</v>
      </c>
      <c r="D30" s="52">
        <v>4</v>
      </c>
      <c r="E30" s="52">
        <v>1</v>
      </c>
      <c r="F30" s="52"/>
      <c r="G30" s="86">
        <f t="shared" si="0"/>
        <v>2</v>
      </c>
      <c r="H30" s="86">
        <f t="shared" si="1"/>
        <v>1</v>
      </c>
      <c r="I30" s="86">
        <f t="shared" si="2"/>
        <v>3</v>
      </c>
      <c r="J30" s="53">
        <f t="shared" si="26"/>
        <v>119660</v>
      </c>
      <c r="K30" s="54">
        <f t="shared" si="27"/>
        <v>0.14933587592866923</v>
      </c>
      <c r="L30" s="53">
        <f>County!N1815</f>
        <v>333319</v>
      </c>
      <c r="M30" s="54">
        <f t="shared" si="28"/>
        <v>0.41598265776924698</v>
      </c>
      <c r="N30" s="75">
        <f>County!O1815</f>
        <v>452979</v>
      </c>
      <c r="O30" s="110">
        <f t="shared" si="3"/>
        <v>0.56531853369791618</v>
      </c>
      <c r="P30" s="75">
        <f>County!P1815</f>
        <v>5406</v>
      </c>
      <c r="Q30" s="110">
        <f t="shared" si="4"/>
        <v>6.7466968516662696E-3</v>
      </c>
      <c r="R30" s="75">
        <f>County!Q1815</f>
        <v>2740</v>
      </c>
      <c r="S30" s="110">
        <f t="shared" si="5"/>
        <v>3.4195244864161263E-3</v>
      </c>
      <c r="T30" s="75">
        <f>County!R1815</f>
        <v>1028</v>
      </c>
      <c r="U30" s="110">
        <f t="shared" si="6"/>
        <v>1.2829456832247363E-3</v>
      </c>
      <c r="V30" s="75">
        <f>County!S1815</f>
        <v>2972</v>
      </c>
      <c r="W30" s="110">
        <f t="shared" si="7"/>
        <v>3.7090608662878567E-3</v>
      </c>
      <c r="X30" s="75">
        <f>County!T1815</f>
        <v>0</v>
      </c>
      <c r="Y30" s="110">
        <f t="shared" si="8"/>
        <v>0</v>
      </c>
      <c r="Z30" s="75">
        <f>County!U1815</f>
        <v>0</v>
      </c>
      <c r="AA30" s="110">
        <f t="shared" si="9"/>
        <v>0</v>
      </c>
      <c r="AB30" s="75">
        <f>County!V1815</f>
        <v>0</v>
      </c>
      <c r="AC30" s="110">
        <f t="shared" si="10"/>
        <v>0</v>
      </c>
      <c r="AD30" s="75">
        <f>County!W1815</f>
        <v>2837</v>
      </c>
      <c r="AE30" s="110">
        <f t="shared" si="11"/>
        <v>3.5405806452418064E-3</v>
      </c>
      <c r="AF30" s="75">
        <f>County!X1815</f>
        <v>0</v>
      </c>
      <c r="AG30" s="110">
        <f t="shared" si="12"/>
        <v>0</v>
      </c>
      <c r="AH30" s="53">
        <f>County!Y1815</f>
        <v>0</v>
      </c>
      <c r="AI30" s="54">
        <f t="shared" si="13"/>
        <v>0</v>
      </c>
      <c r="AJ30" s="53">
        <f>County!Z1815</f>
        <v>0</v>
      </c>
      <c r="AK30" s="54">
        <f t="shared" si="14"/>
        <v>0</v>
      </c>
      <c r="AL30" s="53">
        <f>County!AA1815</f>
        <v>0</v>
      </c>
      <c r="AM30" s="54">
        <f t="shared" si="15"/>
        <v>0</v>
      </c>
      <c r="AN30" s="53">
        <f>County!AB1815</f>
        <v>0</v>
      </c>
      <c r="AO30" s="54">
        <f t="shared" si="16"/>
        <v>0</v>
      </c>
      <c r="AP30" s="53">
        <f>County!AC1815</f>
        <v>0</v>
      </c>
      <c r="AQ30" s="54">
        <f t="shared" si="17"/>
        <v>0</v>
      </c>
      <c r="AR30" s="53">
        <f>County!AD1815</f>
        <v>0</v>
      </c>
      <c r="AS30" s="54">
        <f t="shared" si="18"/>
        <v>0</v>
      </c>
      <c r="AT30" s="53">
        <f>County!AE1815</f>
        <v>0</v>
      </c>
      <c r="AU30" s="54">
        <f t="shared" si="19"/>
        <v>0</v>
      </c>
      <c r="AV30" s="53">
        <f>County!AF1815</f>
        <v>0</v>
      </c>
      <c r="AW30" s="54">
        <f t="shared" si="20"/>
        <v>0</v>
      </c>
      <c r="AX30" s="53">
        <f>County!AG1815</f>
        <v>0</v>
      </c>
      <c r="AY30" s="54">
        <f t="shared" si="20"/>
        <v>0</v>
      </c>
      <c r="AZ30" s="53">
        <f>County!AH1815</f>
        <v>0</v>
      </c>
      <c r="BA30" s="54">
        <f t="shared" si="21"/>
        <v>0</v>
      </c>
      <c r="BB30" s="53">
        <f>County!AI1815</f>
        <v>0</v>
      </c>
      <c r="BC30" s="54">
        <f t="shared" si="22"/>
        <v>0</v>
      </c>
      <c r="BD30" s="53">
        <f>County!AJ1815</f>
        <v>0</v>
      </c>
      <c r="BE30" s="54">
        <f t="shared" si="22"/>
        <v>0</v>
      </c>
      <c r="BF30" s="53">
        <f>County!AK1815</f>
        <v>0</v>
      </c>
      <c r="BG30" s="54">
        <f t="shared" si="23"/>
        <v>0</v>
      </c>
      <c r="BH30" s="53">
        <f>County!AL1815</f>
        <v>0</v>
      </c>
      <c r="BI30" s="54">
        <f t="shared" si="24"/>
        <v>0</v>
      </c>
      <c r="BJ30" s="61"/>
      <c r="BK30" s="50" t="str">
        <f t="shared" si="29"/>
        <v>Nebraska</v>
      </c>
      <c r="BL30" s="50" t="s">
        <v>2573</v>
      </c>
      <c r="BM30" s="50">
        <f t="shared" si="30"/>
        <v>5</v>
      </c>
      <c r="BN30" s="51">
        <f>RANK(R30,(L30:Q30,R30:Y30,AD30:AW30))</f>
        <v>6</v>
      </c>
      <c r="BO30" s="51">
        <f>RANK(T30,(L30:Q30,R30:Y30,AD30:AW30))</f>
        <v>7</v>
      </c>
      <c r="BP30" s="51">
        <f>RANK(X30,(L30:Q30,R30:Y30,AD30:AW30))</f>
        <v>15</v>
      </c>
      <c r="BQ30" s="51">
        <f>RANK(V30,(L30:Q30,R30:Y30,AD30:AW30))</f>
        <v>4</v>
      </c>
      <c r="BS30" s="50">
        <v>31</v>
      </c>
      <c r="BU30" s="53">
        <f>County!BF1815</f>
        <v>0</v>
      </c>
      <c r="BW30" s="50">
        <v>5</v>
      </c>
      <c r="BX30" s="50">
        <v>7</v>
      </c>
    </row>
    <row r="31" spans="1:76" s="37" customFormat="1">
      <c r="A31" s="37" t="s">
        <v>3375</v>
      </c>
      <c r="B31" s="37">
        <v>5</v>
      </c>
      <c r="C31" s="40">
        <f t="shared" si="25"/>
        <v>967848</v>
      </c>
      <c r="D31" s="39"/>
      <c r="E31" s="39">
        <v>5</v>
      </c>
      <c r="F31" s="39"/>
      <c r="G31" s="87">
        <f t="shared" si="0"/>
        <v>1</v>
      </c>
      <c r="H31" s="87">
        <f t="shared" si="1"/>
        <v>2</v>
      </c>
      <c r="I31" s="87">
        <f t="shared" si="2"/>
        <v>4</v>
      </c>
      <c r="J31" s="1">
        <f t="shared" si="26"/>
        <v>120909</v>
      </c>
      <c r="K31" s="41">
        <f t="shared" si="27"/>
        <v>0.1249256081533464</v>
      </c>
      <c r="L31" s="40">
        <f>County!N1834</f>
        <v>533736</v>
      </c>
      <c r="M31" s="41">
        <f t="shared" si="28"/>
        <v>0.551466759243187</v>
      </c>
      <c r="N31" s="76">
        <f>County!O1834</f>
        <v>412827</v>
      </c>
      <c r="O31" s="77">
        <f t="shared" si="3"/>
        <v>0.42654115108984053</v>
      </c>
      <c r="P31" s="76">
        <f>County!P1834</f>
        <v>6150</v>
      </c>
      <c r="Q31" s="77">
        <f t="shared" si="4"/>
        <v>6.3543035683289112E-3</v>
      </c>
      <c r="R31" s="76">
        <f>County!Q1834</f>
        <v>4263</v>
      </c>
      <c r="S31" s="77">
        <f t="shared" si="5"/>
        <v>4.4046172539489673E-3</v>
      </c>
      <c r="T31" s="76">
        <f>County!R1834</f>
        <v>1411</v>
      </c>
      <c r="U31" s="77">
        <f t="shared" si="6"/>
        <v>1.4578735503922103E-3</v>
      </c>
      <c r="V31" s="76">
        <f>County!S1834</f>
        <v>3194</v>
      </c>
      <c r="W31" s="77">
        <f t="shared" si="7"/>
        <v>3.300104975161389E-3</v>
      </c>
      <c r="X31" s="76">
        <f>County!T1834</f>
        <v>0</v>
      </c>
      <c r="Y31" s="77">
        <f t="shared" si="8"/>
        <v>0</v>
      </c>
      <c r="Z31" s="76">
        <f>County!U1834</f>
        <v>0</v>
      </c>
      <c r="AA31" s="77">
        <f t="shared" si="9"/>
        <v>0</v>
      </c>
      <c r="AB31" s="76">
        <f>County!V1834</f>
        <v>0</v>
      </c>
      <c r="AC31" s="77">
        <f t="shared" si="10"/>
        <v>0</v>
      </c>
      <c r="AD31" s="76">
        <f>County!W1834</f>
        <v>0</v>
      </c>
      <c r="AE31" s="77">
        <f t="shared" si="11"/>
        <v>0</v>
      </c>
      <c r="AF31" s="76">
        <f>County!X1834</f>
        <v>0</v>
      </c>
      <c r="AG31" s="77">
        <f t="shared" si="12"/>
        <v>0</v>
      </c>
      <c r="AH31" s="40">
        <f>County!Y1834</f>
        <v>0</v>
      </c>
      <c r="AI31" s="41">
        <f t="shared" si="13"/>
        <v>0</v>
      </c>
      <c r="AJ31" s="40">
        <f>County!Z1834</f>
        <v>6267</v>
      </c>
      <c r="AK31" s="41">
        <f t="shared" si="14"/>
        <v>6.4751903191410222E-3</v>
      </c>
      <c r="AL31" s="40">
        <f>County!AA1834</f>
        <v>0</v>
      </c>
      <c r="AM31" s="41">
        <f t="shared" si="15"/>
        <v>0</v>
      </c>
      <c r="AN31" s="40">
        <f>County!AB1834</f>
        <v>0</v>
      </c>
      <c r="AO31" s="41">
        <f t="shared" si="16"/>
        <v>0</v>
      </c>
      <c r="AP31" s="40">
        <f>County!AC1834</f>
        <v>0</v>
      </c>
      <c r="AQ31" s="41">
        <f t="shared" si="17"/>
        <v>0</v>
      </c>
      <c r="AR31" s="40">
        <f>County!AD1834</f>
        <v>0</v>
      </c>
      <c r="AS31" s="41">
        <f t="shared" si="18"/>
        <v>0</v>
      </c>
      <c r="AT31" s="40">
        <f>County!AE1834</f>
        <v>0</v>
      </c>
      <c r="AU31" s="41">
        <f t="shared" si="19"/>
        <v>0</v>
      </c>
      <c r="AV31" s="40">
        <f>County!AF1834</f>
        <v>0</v>
      </c>
      <c r="AW31" s="41">
        <f t="shared" si="20"/>
        <v>0</v>
      </c>
      <c r="AX31" s="40">
        <f>County!AG1834</f>
        <v>0</v>
      </c>
      <c r="AY31" s="41">
        <f t="shared" si="20"/>
        <v>0</v>
      </c>
      <c r="AZ31" s="40">
        <f>County!AH1834</f>
        <v>0</v>
      </c>
      <c r="BA31" s="41">
        <f t="shared" si="21"/>
        <v>0</v>
      </c>
      <c r="BB31" s="40">
        <f>County!AI1834</f>
        <v>0</v>
      </c>
      <c r="BC31" s="41">
        <f t="shared" si="22"/>
        <v>0</v>
      </c>
      <c r="BD31" s="40">
        <f>County!AJ1834</f>
        <v>0</v>
      </c>
      <c r="BE31" s="41">
        <f t="shared" si="22"/>
        <v>0</v>
      </c>
      <c r="BF31" s="40">
        <f>County!AK1834</f>
        <v>0</v>
      </c>
      <c r="BG31" s="41">
        <f t="shared" si="23"/>
        <v>0</v>
      </c>
      <c r="BH31" s="40">
        <f>County!AL1834</f>
        <v>0</v>
      </c>
      <c r="BI31" s="41">
        <f t="shared" si="24"/>
        <v>0</v>
      </c>
      <c r="BJ31" s="62"/>
      <c r="BK31" s="37" t="str">
        <f t="shared" si="29"/>
        <v>Nevada</v>
      </c>
      <c r="BL31" s="37" t="s">
        <v>2358</v>
      </c>
      <c r="BM31" s="37">
        <f t="shared" si="30"/>
        <v>5</v>
      </c>
      <c r="BN31" s="38">
        <f>RANK(R31,(L31:Q31,R31:Y31,AD31:AW31))</f>
        <v>5</v>
      </c>
      <c r="BO31" s="38">
        <f>RANK(T31,(L31:Q31,R31:Y31,AD31:AW31))</f>
        <v>7</v>
      </c>
      <c r="BP31" s="38">
        <f>RANK(X31,(L31:Q31,R31:Y31,AD31:AW31))</f>
        <v>15</v>
      </c>
      <c r="BQ31" s="38">
        <f>RANK(V31,(L31:Q31,R31:Y31,AD31:AW31))</f>
        <v>6</v>
      </c>
      <c r="BS31" s="37">
        <v>32</v>
      </c>
      <c r="BU31" s="40">
        <f>County!BF1834</f>
        <v>0</v>
      </c>
      <c r="BW31" s="37">
        <v>5</v>
      </c>
      <c r="BX31" s="37">
        <v>0</v>
      </c>
    </row>
    <row r="32" spans="1:76" s="50" customFormat="1">
      <c r="A32" s="50" t="s">
        <v>1724</v>
      </c>
      <c r="B32" s="50">
        <v>4</v>
      </c>
      <c r="C32" s="53">
        <f t="shared" si="25"/>
        <v>710970</v>
      </c>
      <c r="D32" s="52"/>
      <c r="E32" s="52">
        <v>4</v>
      </c>
      <c r="F32" s="52"/>
      <c r="G32" s="86">
        <f t="shared" si="0"/>
        <v>1</v>
      </c>
      <c r="H32" s="86">
        <f t="shared" si="1"/>
        <v>2</v>
      </c>
      <c r="I32" s="86">
        <f t="shared" si="2"/>
        <v>3</v>
      </c>
      <c r="J32" s="53">
        <f t="shared" si="26"/>
        <v>68292</v>
      </c>
      <c r="K32" s="54">
        <f t="shared" si="27"/>
        <v>9.6054685851723706E-2</v>
      </c>
      <c r="L32" s="53">
        <f>County!N1846</f>
        <v>384826</v>
      </c>
      <c r="M32" s="54">
        <f t="shared" si="28"/>
        <v>0.54126897056134582</v>
      </c>
      <c r="N32" s="75">
        <f>County!O1846</f>
        <v>316534</v>
      </c>
      <c r="O32" s="110">
        <f t="shared" si="3"/>
        <v>0.44521428470962204</v>
      </c>
      <c r="P32" s="75">
        <f>County!P1846</f>
        <v>3503</v>
      </c>
      <c r="Q32" s="110">
        <f t="shared" si="4"/>
        <v>4.9270714657439832E-3</v>
      </c>
      <c r="R32" s="75">
        <f>County!Q1846</f>
        <v>2217</v>
      </c>
      <c r="S32" s="110">
        <f t="shared" si="5"/>
        <v>3.1182750327018015E-3</v>
      </c>
      <c r="T32" s="75">
        <f>County!R1846</f>
        <v>40</v>
      </c>
      <c r="U32" s="110">
        <f t="shared" si="6"/>
        <v>5.6261164324795703E-5</v>
      </c>
      <c r="V32" s="75">
        <f>County!S1846</f>
        <v>226</v>
      </c>
      <c r="W32" s="110">
        <f t="shared" si="7"/>
        <v>3.1787557843509574E-4</v>
      </c>
      <c r="X32" s="75">
        <f>County!T1846</f>
        <v>0</v>
      </c>
      <c r="Y32" s="110">
        <f t="shared" si="8"/>
        <v>0</v>
      </c>
      <c r="Z32" s="75">
        <f>County!U1846</f>
        <v>0</v>
      </c>
      <c r="AA32" s="110">
        <f t="shared" si="9"/>
        <v>0</v>
      </c>
      <c r="AB32" s="75">
        <f>County!V1846</f>
        <v>0</v>
      </c>
      <c r="AC32" s="110">
        <f t="shared" si="10"/>
        <v>0</v>
      </c>
      <c r="AD32" s="75">
        <f>County!W1846</f>
        <v>2001</v>
      </c>
      <c r="AE32" s="110">
        <f t="shared" si="11"/>
        <v>2.814464745347905E-3</v>
      </c>
      <c r="AF32" s="75">
        <f>County!X1846</f>
        <v>0</v>
      </c>
      <c r="AG32" s="110">
        <f t="shared" si="12"/>
        <v>0</v>
      </c>
      <c r="AH32" s="53">
        <f>County!Y1846</f>
        <v>0</v>
      </c>
      <c r="AI32" s="54">
        <f t="shared" si="13"/>
        <v>0</v>
      </c>
      <c r="AJ32" s="53">
        <f>County!Z1846</f>
        <v>0</v>
      </c>
      <c r="AK32" s="54">
        <f t="shared" si="14"/>
        <v>0</v>
      </c>
      <c r="AL32" s="53">
        <f>County!AA1846</f>
        <v>0</v>
      </c>
      <c r="AM32" s="54">
        <f t="shared" si="15"/>
        <v>0</v>
      </c>
      <c r="AN32" s="53">
        <f>County!AB1846</f>
        <v>0</v>
      </c>
      <c r="AO32" s="54">
        <f t="shared" si="16"/>
        <v>0</v>
      </c>
      <c r="AP32" s="53">
        <f>County!AC1846</f>
        <v>0</v>
      </c>
      <c r="AQ32" s="54">
        <f t="shared" si="17"/>
        <v>0</v>
      </c>
      <c r="AR32" s="53">
        <f>County!AD1846</f>
        <v>0</v>
      </c>
      <c r="AS32" s="54">
        <f t="shared" si="18"/>
        <v>0</v>
      </c>
      <c r="AT32" s="53">
        <f>County!AE1846</f>
        <v>0</v>
      </c>
      <c r="AU32" s="54">
        <f t="shared" si="19"/>
        <v>0</v>
      </c>
      <c r="AV32" s="53">
        <f>County!AF1846</f>
        <v>0</v>
      </c>
      <c r="AW32" s="54">
        <f t="shared" si="20"/>
        <v>0</v>
      </c>
      <c r="AX32" s="53">
        <f>County!AG1846</f>
        <v>1092</v>
      </c>
      <c r="AY32" s="54">
        <f t="shared" si="20"/>
        <v>1.5359297860669226E-3</v>
      </c>
      <c r="AZ32" s="53">
        <f>County!AH1846</f>
        <v>0</v>
      </c>
      <c r="BA32" s="54">
        <f t="shared" si="21"/>
        <v>0</v>
      </c>
      <c r="BB32" s="53">
        <f>County!AI1846</f>
        <v>531</v>
      </c>
      <c r="BC32" s="54">
        <f t="shared" si="22"/>
        <v>7.4686695641166298E-4</v>
      </c>
      <c r="BD32" s="53">
        <f>County!AJ1846</f>
        <v>0</v>
      </c>
      <c r="BE32" s="54">
        <f t="shared" si="22"/>
        <v>0</v>
      </c>
      <c r="BF32" s="53">
        <f>County!AK1846</f>
        <v>0</v>
      </c>
      <c r="BG32" s="54">
        <f t="shared" si="23"/>
        <v>0</v>
      </c>
      <c r="BH32" s="53">
        <f>County!AL1846</f>
        <v>0</v>
      </c>
      <c r="BI32" s="54">
        <f t="shared" si="24"/>
        <v>0</v>
      </c>
      <c r="BJ32" s="61"/>
      <c r="BK32" s="50" t="str">
        <f t="shared" si="29"/>
        <v>New Hampshire</v>
      </c>
      <c r="BL32" s="50" t="s">
        <v>2130</v>
      </c>
      <c r="BM32" s="50">
        <f t="shared" si="30"/>
        <v>4</v>
      </c>
      <c r="BN32" s="51">
        <f>RANK(R32,(L32:Q32,R32:Y32,AD32:AW32))</f>
        <v>4</v>
      </c>
      <c r="BO32" s="51">
        <f>RANK(T32,(L32:Q32,R32:Y32,AD32:AW32))</f>
        <v>7</v>
      </c>
      <c r="BP32" s="51">
        <f>RANK(X32,(L32:Q32,R32:Y32,AD32:AW32))</f>
        <v>15</v>
      </c>
      <c r="BQ32" s="51">
        <f>RANK(V32,(L32:Q32,R32:Y32,AD32:AW32))</f>
        <v>6</v>
      </c>
      <c r="BS32" s="50">
        <v>33</v>
      </c>
      <c r="BU32" s="53">
        <f>County!BF1846</f>
        <v>0</v>
      </c>
      <c r="BW32" s="50">
        <v>4</v>
      </c>
      <c r="BX32" s="50">
        <v>0</v>
      </c>
    </row>
    <row r="33" spans="1:76" s="37" customFormat="1">
      <c r="A33" s="37" t="s">
        <v>2228</v>
      </c>
      <c r="B33" s="37">
        <v>15</v>
      </c>
      <c r="C33" s="40">
        <f t="shared" si="25"/>
        <v>3868237</v>
      </c>
      <c r="D33" s="39"/>
      <c r="E33" s="39">
        <v>15</v>
      </c>
      <c r="F33" s="39"/>
      <c r="G33" s="87">
        <f t="shared" si="0"/>
        <v>1</v>
      </c>
      <c r="H33" s="87">
        <f t="shared" si="1"/>
        <v>2</v>
      </c>
      <c r="I33" s="87">
        <f t="shared" si="2"/>
        <v>3</v>
      </c>
      <c r="J33" s="1">
        <f t="shared" si="26"/>
        <v>602215</v>
      </c>
      <c r="K33" s="41">
        <f t="shared" si="27"/>
        <v>0.1556820329261108</v>
      </c>
      <c r="L33" s="40">
        <f>County!N1869</f>
        <v>2215422</v>
      </c>
      <c r="M33" s="41">
        <f t="shared" si="28"/>
        <v>0.57272137151885993</v>
      </c>
      <c r="N33" s="76">
        <f>County!O1869</f>
        <v>1613207</v>
      </c>
      <c r="O33" s="77">
        <f t="shared" si="3"/>
        <v>0.41703933859274911</v>
      </c>
      <c r="P33" s="76">
        <f>County!P1869</f>
        <v>21298</v>
      </c>
      <c r="Q33" s="77">
        <f t="shared" si="4"/>
        <v>5.5058674016095705E-3</v>
      </c>
      <c r="R33" s="76">
        <f>County!Q1869</f>
        <v>8441</v>
      </c>
      <c r="S33" s="77">
        <f t="shared" si="5"/>
        <v>2.1821310328193439E-3</v>
      </c>
      <c r="T33" s="76">
        <f>County!R1869</f>
        <v>3636</v>
      </c>
      <c r="U33" s="77">
        <f t="shared" si="6"/>
        <v>9.3996308912819976E-4</v>
      </c>
      <c r="V33" s="76">
        <f>County!S1869</f>
        <v>3956</v>
      </c>
      <c r="W33" s="77">
        <f t="shared" si="7"/>
        <v>1.0226881134739159E-3</v>
      </c>
      <c r="X33" s="76">
        <f>County!T1869</f>
        <v>523</v>
      </c>
      <c r="Y33" s="77">
        <f t="shared" si="8"/>
        <v>1.3520371166502983E-4</v>
      </c>
      <c r="Z33" s="76">
        <f>County!U1869</f>
        <v>699</v>
      </c>
      <c r="AA33" s="77">
        <f t="shared" si="9"/>
        <v>1.8070247505517373E-4</v>
      </c>
      <c r="AB33" s="76">
        <f>County!V1869</f>
        <v>416</v>
      </c>
      <c r="AC33" s="77">
        <f t="shared" si="10"/>
        <v>1.0754253164943099E-4</v>
      </c>
      <c r="AD33" s="76">
        <f>County!W1869</f>
        <v>0</v>
      </c>
      <c r="AE33" s="77">
        <f t="shared" si="11"/>
        <v>0</v>
      </c>
      <c r="AF33" s="76">
        <f>County!X1869</f>
        <v>0</v>
      </c>
      <c r="AG33" s="77">
        <f t="shared" si="12"/>
        <v>0</v>
      </c>
      <c r="AH33" s="40">
        <f>County!Y1869</f>
        <v>0</v>
      </c>
      <c r="AI33" s="41">
        <f t="shared" si="13"/>
        <v>0</v>
      </c>
      <c r="AJ33" s="40">
        <f>County!Z1869</f>
        <v>0</v>
      </c>
      <c r="AK33" s="41">
        <f t="shared" si="14"/>
        <v>0</v>
      </c>
      <c r="AL33" s="40">
        <f>County!AA1869</f>
        <v>0</v>
      </c>
      <c r="AM33" s="41">
        <f t="shared" si="15"/>
        <v>0</v>
      </c>
      <c r="AN33" s="40">
        <f>County!AB1869</f>
        <v>0</v>
      </c>
      <c r="AO33" s="41">
        <f t="shared" si="16"/>
        <v>0</v>
      </c>
      <c r="AP33" s="40">
        <f>County!AC1869</f>
        <v>0</v>
      </c>
      <c r="AQ33" s="41">
        <f t="shared" si="17"/>
        <v>0</v>
      </c>
      <c r="AR33" s="40">
        <f>County!AD1869</f>
        <v>0</v>
      </c>
      <c r="AS33" s="41">
        <f t="shared" si="18"/>
        <v>0</v>
      </c>
      <c r="AT33" s="40">
        <f>County!AE1869</f>
        <v>0</v>
      </c>
      <c r="AU33" s="41">
        <f t="shared" si="19"/>
        <v>0</v>
      </c>
      <c r="AV33" s="40">
        <f>County!AF1869</f>
        <v>0</v>
      </c>
      <c r="AW33" s="41">
        <f t="shared" si="20"/>
        <v>0</v>
      </c>
      <c r="AX33" s="40">
        <f>County!AG1869</f>
        <v>0</v>
      </c>
      <c r="AY33" s="41">
        <f t="shared" si="20"/>
        <v>0</v>
      </c>
      <c r="AZ33" s="40">
        <f>County!AH1869</f>
        <v>0</v>
      </c>
      <c r="BA33" s="41">
        <f t="shared" si="21"/>
        <v>0</v>
      </c>
      <c r="BB33" s="40">
        <f>County!AI1869</f>
        <v>0</v>
      </c>
      <c r="BC33" s="41">
        <f t="shared" si="22"/>
        <v>0</v>
      </c>
      <c r="BD33" s="40">
        <f>County!AJ1869</f>
        <v>639</v>
      </c>
      <c r="BE33" s="41">
        <f t="shared" si="22"/>
        <v>1.6519153299035194E-4</v>
      </c>
      <c r="BF33" s="40">
        <f>County!AK1869</f>
        <v>0</v>
      </c>
      <c r="BG33" s="41">
        <f t="shared" si="23"/>
        <v>0</v>
      </c>
      <c r="BH33" s="40">
        <f>County!AL1869</f>
        <v>0</v>
      </c>
      <c r="BI33" s="41">
        <f t="shared" si="24"/>
        <v>0</v>
      </c>
      <c r="BJ33" s="62"/>
      <c r="BK33" s="37" t="str">
        <f t="shared" si="29"/>
        <v>New Jersey</v>
      </c>
      <c r="BL33" s="37" t="s">
        <v>1370</v>
      </c>
      <c r="BM33" s="37">
        <f t="shared" si="30"/>
        <v>15</v>
      </c>
      <c r="BN33" s="38">
        <f>RANK(R33,(L33:Q33,R33:Y33,AD33:AW33))</f>
        <v>4</v>
      </c>
      <c r="BO33" s="38">
        <f>RANK(T33,(L33:Q33,R33:Y33,AD33:AW33))</f>
        <v>6</v>
      </c>
      <c r="BP33" s="38">
        <f>RANK(X33,(L33:Q33,R33:Y33,AD33:AW33))</f>
        <v>7</v>
      </c>
      <c r="BQ33" s="38">
        <f>RANK(V33,(L33:Q33,R33:Y33,AD33:AW33))</f>
        <v>5</v>
      </c>
      <c r="BS33" s="37">
        <v>34</v>
      </c>
      <c r="BU33" s="40">
        <f>County!BF1869</f>
        <v>0</v>
      </c>
      <c r="BW33" s="37">
        <v>15</v>
      </c>
      <c r="BX33" s="37">
        <v>0</v>
      </c>
    </row>
    <row r="34" spans="1:76" s="50" customFormat="1">
      <c r="A34" s="50" t="s">
        <v>1053</v>
      </c>
      <c r="B34" s="50">
        <v>5</v>
      </c>
      <c r="C34" s="53">
        <f t="shared" si="25"/>
        <v>830158</v>
      </c>
      <c r="D34" s="52"/>
      <c r="E34" s="52">
        <v>5</v>
      </c>
      <c r="F34" s="52"/>
      <c r="G34" s="86">
        <f t="shared" si="0"/>
        <v>1</v>
      </c>
      <c r="H34" s="86">
        <f t="shared" si="1"/>
        <v>2</v>
      </c>
      <c r="I34" s="86">
        <f t="shared" si="2"/>
        <v>3</v>
      </c>
      <c r="J34" s="53">
        <f t="shared" si="26"/>
        <v>125590</v>
      </c>
      <c r="K34" s="54">
        <f t="shared" si="27"/>
        <v>0.15128445428460607</v>
      </c>
      <c r="L34" s="53">
        <f>County!N1904</f>
        <v>472422</v>
      </c>
      <c r="M34" s="54">
        <f t="shared" si="28"/>
        <v>0.56907480262793353</v>
      </c>
      <c r="N34" s="75">
        <f>County!O1904</f>
        <v>346832</v>
      </c>
      <c r="O34" s="110">
        <f t="shared" si="3"/>
        <v>0.4177903483433274</v>
      </c>
      <c r="P34" s="75">
        <f>County!P1904</f>
        <v>5327</v>
      </c>
      <c r="Q34" s="110">
        <f t="shared" si="4"/>
        <v>6.4168507681670239E-3</v>
      </c>
      <c r="R34" s="75">
        <f>County!Q1904</f>
        <v>2428</v>
      </c>
      <c r="S34" s="110">
        <f t="shared" si="5"/>
        <v>2.924744446237945E-3</v>
      </c>
      <c r="T34" s="75">
        <f>County!R1904</f>
        <v>1552</v>
      </c>
      <c r="U34" s="110">
        <f t="shared" si="6"/>
        <v>1.869523632850614E-3</v>
      </c>
      <c r="V34" s="75">
        <f>County!S1904</f>
        <v>1597</v>
      </c>
      <c r="W34" s="110">
        <f t="shared" si="7"/>
        <v>1.9237301814835248E-3</v>
      </c>
      <c r="X34" s="75">
        <f>County!T1904</f>
        <v>0</v>
      </c>
      <c r="Y34" s="110">
        <f t="shared" si="8"/>
        <v>0</v>
      </c>
      <c r="Z34" s="75">
        <f>County!U1904</f>
        <v>0</v>
      </c>
      <c r="AA34" s="110">
        <f t="shared" si="9"/>
        <v>0</v>
      </c>
      <c r="AB34" s="75">
        <f>County!V1904</f>
        <v>0</v>
      </c>
      <c r="AC34" s="110">
        <f t="shared" si="10"/>
        <v>0</v>
      </c>
      <c r="AD34" s="75">
        <f>County!W1904</f>
        <v>0</v>
      </c>
      <c r="AE34" s="110">
        <f t="shared" si="11"/>
        <v>0</v>
      </c>
      <c r="AF34" s="75">
        <f>County!X1904</f>
        <v>0</v>
      </c>
      <c r="AG34" s="110">
        <f t="shared" si="12"/>
        <v>0</v>
      </c>
      <c r="AH34" s="53">
        <f>County!Y1904</f>
        <v>0</v>
      </c>
      <c r="AI34" s="54">
        <f t="shared" si="13"/>
        <v>0</v>
      </c>
      <c r="AJ34" s="53">
        <f>County!Z1904</f>
        <v>0</v>
      </c>
      <c r="AK34" s="54">
        <f t="shared" si="14"/>
        <v>0</v>
      </c>
      <c r="AL34" s="53">
        <f>County!AA1904</f>
        <v>0</v>
      </c>
      <c r="AM34" s="54">
        <f t="shared" si="15"/>
        <v>0</v>
      </c>
      <c r="AN34" s="53">
        <f>County!AB1904</f>
        <v>0</v>
      </c>
      <c r="AO34" s="54">
        <f t="shared" si="16"/>
        <v>0</v>
      </c>
      <c r="AP34" s="53">
        <f>County!AC1904</f>
        <v>0</v>
      </c>
      <c r="AQ34" s="54">
        <f t="shared" si="17"/>
        <v>0</v>
      </c>
      <c r="AR34" s="53">
        <f>County!AD1904</f>
        <v>0</v>
      </c>
      <c r="AS34" s="54">
        <f t="shared" si="18"/>
        <v>0</v>
      </c>
      <c r="AT34" s="53">
        <f>County!AE1904</f>
        <v>0</v>
      </c>
      <c r="AU34" s="54">
        <f t="shared" si="19"/>
        <v>0</v>
      </c>
      <c r="AV34" s="53">
        <f>County!AF1904</f>
        <v>0</v>
      </c>
      <c r="AW34" s="54">
        <f t="shared" si="20"/>
        <v>0</v>
      </c>
      <c r="AX34" s="53">
        <f>County!AG1904</f>
        <v>0</v>
      </c>
      <c r="AY34" s="54">
        <f t="shared" si="20"/>
        <v>0</v>
      </c>
      <c r="AZ34" s="53">
        <f>County!AH1904</f>
        <v>0</v>
      </c>
      <c r="BA34" s="54">
        <f t="shared" si="21"/>
        <v>0</v>
      </c>
      <c r="BB34" s="53">
        <f>County!AI1904</f>
        <v>0</v>
      </c>
      <c r="BC34" s="54">
        <f t="shared" si="22"/>
        <v>0</v>
      </c>
      <c r="BD34" s="53">
        <f>County!AJ1904</f>
        <v>0</v>
      </c>
      <c r="BE34" s="54">
        <f t="shared" si="22"/>
        <v>0</v>
      </c>
      <c r="BF34" s="53">
        <f>County!AK1904</f>
        <v>0</v>
      </c>
      <c r="BG34" s="54">
        <f t="shared" si="23"/>
        <v>0</v>
      </c>
      <c r="BH34" s="53">
        <f>County!AL1904</f>
        <v>0</v>
      </c>
      <c r="BI34" s="54">
        <f t="shared" si="24"/>
        <v>0</v>
      </c>
      <c r="BJ34" s="61"/>
      <c r="BK34" s="50" t="str">
        <f t="shared" si="29"/>
        <v>New Mexico</v>
      </c>
      <c r="BL34" s="50" t="s">
        <v>1797</v>
      </c>
      <c r="BM34" s="50">
        <f t="shared" si="30"/>
        <v>5</v>
      </c>
      <c r="BN34" s="51">
        <f>RANK(R34,(L34:Q34,R34:Y34,AD34:AW34))</f>
        <v>4</v>
      </c>
      <c r="BO34" s="51">
        <f>RANK(T34,(L34:Q34,R34:Y34,AD34:AW34))</f>
        <v>6</v>
      </c>
      <c r="BP34" s="51">
        <f>RANK(X34,(L34:Q34,R34:Y34,AD34:AW34))</f>
        <v>13</v>
      </c>
      <c r="BQ34" s="51">
        <f>RANK(V34,(L34:Q34,R34:Y34,AD34:AW34))</f>
        <v>5</v>
      </c>
      <c r="BS34" s="50">
        <v>35</v>
      </c>
      <c r="BU34" s="53">
        <f>County!BF1904</f>
        <v>0</v>
      </c>
      <c r="BW34" s="50">
        <v>5</v>
      </c>
      <c r="BX34" s="50">
        <v>0</v>
      </c>
    </row>
    <row r="35" spans="1:76" s="37" customFormat="1">
      <c r="A35" s="37" t="s">
        <v>2714</v>
      </c>
      <c r="B35" s="37">
        <v>31</v>
      </c>
      <c r="C35" s="40">
        <f t="shared" si="25"/>
        <v>7640948</v>
      </c>
      <c r="D35" s="39"/>
      <c r="E35" s="39">
        <v>31</v>
      </c>
      <c r="F35" s="39"/>
      <c r="G35" s="87">
        <f t="shared" ref="G35:G54" si="31">RANK(L35,L35:BJ35)</f>
        <v>1</v>
      </c>
      <c r="H35" s="87">
        <f t="shared" ref="H35:H54" si="32">RANK(N35,L35:BJ35)</f>
        <v>2</v>
      </c>
      <c r="I35" s="87">
        <f t="shared" ref="I35:I54" si="33">IF(P35&gt;0,RANK(P35,L35:BJ35),"-")</f>
        <v>3</v>
      </c>
      <c r="J35" s="1">
        <f t="shared" si="26"/>
        <v>2052174</v>
      </c>
      <c r="K35" s="41">
        <f t="shared" si="27"/>
        <v>0.26857583640145177</v>
      </c>
      <c r="L35" s="40">
        <f>County!N1968</f>
        <v>4804945</v>
      </c>
      <c r="M35" s="41">
        <f t="shared" si="28"/>
        <v>0.62884147359725517</v>
      </c>
      <c r="N35" s="76">
        <f>County!O1968</f>
        <v>2752771</v>
      </c>
      <c r="O35" s="77">
        <f t="shared" si="3"/>
        <v>0.36026563719580346</v>
      </c>
      <c r="P35" s="76">
        <f>County!P1968</f>
        <v>41249</v>
      </c>
      <c r="Q35" s="77">
        <f t="shared" si="4"/>
        <v>5.3984139140850059E-3</v>
      </c>
      <c r="R35" s="76">
        <f>County!Q1968</f>
        <v>19596</v>
      </c>
      <c r="S35" s="77">
        <f t="shared" si="5"/>
        <v>2.5646032403309118E-3</v>
      </c>
      <c r="T35" s="76">
        <f>County!R1968</f>
        <v>12801</v>
      </c>
      <c r="U35" s="77">
        <f t="shared" si="6"/>
        <v>1.6753156807244338E-3</v>
      </c>
      <c r="V35" s="76">
        <f>County!S1968</f>
        <v>646</v>
      </c>
      <c r="W35" s="77">
        <f t="shared" si="7"/>
        <v>8.4544483223809405E-5</v>
      </c>
      <c r="X35" s="76">
        <f>County!T1968</f>
        <v>3615</v>
      </c>
      <c r="Y35" s="77">
        <f t="shared" si="8"/>
        <v>4.7310883413942878E-4</v>
      </c>
      <c r="Z35" s="76">
        <f>County!U1968</f>
        <v>11</v>
      </c>
      <c r="AA35" s="77">
        <f t="shared" si="9"/>
        <v>1.439611943439479E-6</v>
      </c>
      <c r="AB35" s="76">
        <f>County!V1968</f>
        <v>1639</v>
      </c>
      <c r="AC35" s="77">
        <f t="shared" si="10"/>
        <v>2.1450217957248236E-4</v>
      </c>
      <c r="AD35" s="76">
        <f>County!W1968</f>
        <v>3296</v>
      </c>
      <c r="AE35" s="77">
        <f t="shared" si="11"/>
        <v>4.313600877796839E-4</v>
      </c>
      <c r="AF35" s="76">
        <f>County!X1968</f>
        <v>0</v>
      </c>
      <c r="AG35" s="77">
        <f t="shared" si="12"/>
        <v>0</v>
      </c>
      <c r="AH35" s="40">
        <f>County!Y1968</f>
        <v>37</v>
      </c>
      <c r="AI35" s="41">
        <f t="shared" si="13"/>
        <v>4.8423310824782476E-6</v>
      </c>
      <c r="AJ35" s="40">
        <f>County!Z1968</f>
        <v>0</v>
      </c>
      <c r="AK35" s="41">
        <f t="shared" si="14"/>
        <v>0</v>
      </c>
      <c r="AL35" s="40">
        <f>County!AA1968</f>
        <v>1</v>
      </c>
      <c r="AM35" s="41">
        <f t="shared" si="15"/>
        <v>1.3087381303995263E-7</v>
      </c>
      <c r="AN35" s="40">
        <f>County!AB1968</f>
        <v>0</v>
      </c>
      <c r="AO35" s="41">
        <f t="shared" si="16"/>
        <v>0</v>
      </c>
      <c r="AP35" s="40">
        <f>County!AC1968</f>
        <v>0</v>
      </c>
      <c r="AQ35" s="41">
        <f t="shared" si="17"/>
        <v>0</v>
      </c>
      <c r="AR35" s="40">
        <f>County!AD1968</f>
        <v>0</v>
      </c>
      <c r="AS35" s="41">
        <f t="shared" si="18"/>
        <v>0</v>
      </c>
      <c r="AT35" s="40">
        <f>County!AE1968</f>
        <v>0</v>
      </c>
      <c r="AU35" s="41">
        <f t="shared" si="19"/>
        <v>0</v>
      </c>
      <c r="AV35" s="40">
        <f>County!AF1968</f>
        <v>0</v>
      </c>
      <c r="AW35" s="41">
        <f t="shared" si="20"/>
        <v>0</v>
      </c>
      <c r="AX35" s="40">
        <f>County!AG1968</f>
        <v>341</v>
      </c>
      <c r="AY35" s="41">
        <f t="shared" si="20"/>
        <v>4.4627970246623846E-5</v>
      </c>
      <c r="AZ35" s="40">
        <f>County!AH1968</f>
        <v>0</v>
      </c>
      <c r="BA35" s="41">
        <f t="shared" ref="BA35:BA54" si="34">IF($C35&gt;0,AZ35/$C35,0)</f>
        <v>0</v>
      </c>
      <c r="BB35" s="40">
        <f>County!AI1968</f>
        <v>0</v>
      </c>
      <c r="BC35" s="41">
        <f t="shared" ref="BC35:BE54" si="35">IF($C35&gt;0,BB35/$C35,0)</f>
        <v>0</v>
      </c>
      <c r="BD35" s="40">
        <f>County!AJ1968</f>
        <v>0</v>
      </c>
      <c r="BE35" s="41">
        <f t="shared" si="35"/>
        <v>0</v>
      </c>
      <c r="BF35" s="40">
        <f>County!AK1968</f>
        <v>0</v>
      </c>
      <c r="BG35" s="41">
        <f t="shared" ref="BG35:BG54" si="36">IF($C35&gt;0,BF35/$C35,0)</f>
        <v>0</v>
      </c>
      <c r="BH35" s="40">
        <f>County!AL1968</f>
        <v>0</v>
      </c>
      <c r="BI35" s="41">
        <f t="shared" ref="BI35:BI54" si="37">IF($C35&gt;0,BH35/$C35,0)</f>
        <v>0</v>
      </c>
      <c r="BJ35" s="62"/>
      <c r="BK35" s="37" t="str">
        <f t="shared" si="29"/>
        <v>New York</v>
      </c>
      <c r="BL35" s="37" t="s">
        <v>2715</v>
      </c>
      <c r="BM35" s="37">
        <f t="shared" si="30"/>
        <v>31</v>
      </c>
      <c r="BN35" s="38">
        <f>RANK(R35,(L35:Q35,R35:Y35,AD35:AW35))</f>
        <v>4</v>
      </c>
      <c r="BO35" s="38">
        <f>RANK(T35,(L35:Q35,R35:Y35,AD35:AW35))</f>
        <v>5</v>
      </c>
      <c r="BP35" s="38">
        <f>RANK(X35,(L35:Q35,R35:Y35,AD35:AW35))</f>
        <v>6</v>
      </c>
      <c r="BQ35" s="38">
        <f>RANK(V35,(L35:Q35,R35:Y35,AD35:AW35))</f>
        <v>8</v>
      </c>
      <c r="BS35" s="37">
        <v>36</v>
      </c>
      <c r="BU35" s="40">
        <f>County!BF1968</f>
        <v>0</v>
      </c>
      <c r="BW35" s="37">
        <v>31</v>
      </c>
      <c r="BX35" s="37">
        <v>0</v>
      </c>
    </row>
    <row r="36" spans="1:76" s="50" customFormat="1">
      <c r="A36" s="50" t="s">
        <v>2444</v>
      </c>
      <c r="B36" s="50">
        <v>15</v>
      </c>
      <c r="C36" s="53">
        <f t="shared" si="25"/>
        <v>4310789</v>
      </c>
      <c r="D36" s="52"/>
      <c r="E36" s="52">
        <v>15</v>
      </c>
      <c r="F36" s="52"/>
      <c r="G36" s="86">
        <f t="shared" si="31"/>
        <v>1</v>
      </c>
      <c r="H36" s="86">
        <f t="shared" si="32"/>
        <v>2</v>
      </c>
      <c r="I36" s="86">
        <f t="shared" si="33"/>
        <v>5</v>
      </c>
      <c r="J36" s="53">
        <f t="shared" si="26"/>
        <v>14177</v>
      </c>
      <c r="K36" s="54">
        <f t="shared" si="27"/>
        <v>3.288725103455539E-3</v>
      </c>
      <c r="L36" s="53">
        <f>County!N2070</f>
        <v>2142651</v>
      </c>
      <c r="M36" s="54">
        <f t="shared" si="28"/>
        <v>0.49704381262919617</v>
      </c>
      <c r="N36" s="75">
        <f>County!O2070</f>
        <v>2128474</v>
      </c>
      <c r="O36" s="110">
        <f t="shared" si="3"/>
        <v>0.49375508752574065</v>
      </c>
      <c r="P36" s="75">
        <f>County!P2070</f>
        <v>1454</v>
      </c>
      <c r="Q36" s="110">
        <f t="shared" si="4"/>
        <v>3.3729324260593595E-4</v>
      </c>
      <c r="R36" s="75">
        <f>County!Q2070</f>
        <v>25722</v>
      </c>
      <c r="S36" s="110">
        <f t="shared" si="5"/>
        <v>5.9668891240095487E-3</v>
      </c>
      <c r="T36" s="75">
        <f>County!R2070</f>
        <v>158</v>
      </c>
      <c r="U36" s="110">
        <f t="shared" si="6"/>
        <v>3.6652223061717935E-5</v>
      </c>
      <c r="V36" s="75">
        <f>County!S2070</f>
        <v>0</v>
      </c>
      <c r="W36" s="110">
        <f t="shared" si="7"/>
        <v>0</v>
      </c>
      <c r="X36" s="75">
        <f>County!T2070</f>
        <v>0</v>
      </c>
      <c r="Y36" s="110">
        <f t="shared" si="8"/>
        <v>0</v>
      </c>
      <c r="Z36" s="75">
        <f>County!U2070</f>
        <v>38</v>
      </c>
      <c r="AA36" s="110">
        <f t="shared" si="9"/>
        <v>8.8150916224384903E-6</v>
      </c>
      <c r="AB36" s="75">
        <f>County!V2070</f>
        <v>0</v>
      </c>
      <c r="AC36" s="110">
        <f t="shared" si="10"/>
        <v>0</v>
      </c>
      <c r="AD36" s="75">
        <f>County!W2070</f>
        <v>12292</v>
      </c>
      <c r="AE36" s="110">
        <f t="shared" si="11"/>
        <v>2.8514501637635246E-3</v>
      </c>
      <c r="AF36" s="75">
        <f>County!X2070</f>
        <v>0</v>
      </c>
      <c r="AG36" s="110">
        <f t="shared" si="12"/>
        <v>0</v>
      </c>
      <c r="AH36" s="53">
        <f>County!Y2070</f>
        <v>0</v>
      </c>
      <c r="AI36" s="54">
        <f t="shared" si="13"/>
        <v>0</v>
      </c>
      <c r="AJ36" s="53">
        <f>County!Z2070</f>
        <v>0</v>
      </c>
      <c r="AK36" s="54">
        <f t="shared" si="14"/>
        <v>0</v>
      </c>
      <c r="AL36" s="53">
        <f>County!AA2070</f>
        <v>0</v>
      </c>
      <c r="AM36" s="54">
        <f t="shared" si="15"/>
        <v>0</v>
      </c>
      <c r="AN36" s="53">
        <f>County!AB2070</f>
        <v>0</v>
      </c>
      <c r="AO36" s="54">
        <f t="shared" si="16"/>
        <v>0</v>
      </c>
      <c r="AP36" s="53">
        <f>County!AC2070</f>
        <v>0</v>
      </c>
      <c r="AQ36" s="54">
        <f t="shared" si="17"/>
        <v>0</v>
      </c>
      <c r="AR36" s="53">
        <f>County!AD2070</f>
        <v>0</v>
      </c>
      <c r="AS36" s="54">
        <f t="shared" si="18"/>
        <v>0</v>
      </c>
      <c r="AT36" s="53">
        <f>County!AE2070</f>
        <v>0</v>
      </c>
      <c r="AU36" s="54">
        <f t="shared" si="19"/>
        <v>0</v>
      </c>
      <c r="AV36" s="53">
        <f>County!AF2070</f>
        <v>0</v>
      </c>
      <c r="AW36" s="54">
        <f t="shared" si="20"/>
        <v>0</v>
      </c>
      <c r="AX36" s="53">
        <f>County!AG2070</f>
        <v>0</v>
      </c>
      <c r="AY36" s="54">
        <f t="shared" si="20"/>
        <v>0</v>
      </c>
      <c r="AZ36" s="53">
        <f>County!AH2070</f>
        <v>0</v>
      </c>
      <c r="BA36" s="54">
        <f t="shared" si="34"/>
        <v>0</v>
      </c>
      <c r="BB36" s="53">
        <f>County!AI2070</f>
        <v>0</v>
      </c>
      <c r="BC36" s="54">
        <f t="shared" si="35"/>
        <v>0</v>
      </c>
      <c r="BD36" s="53">
        <f>County!AJ2070</f>
        <v>0</v>
      </c>
      <c r="BE36" s="54">
        <f t="shared" si="35"/>
        <v>0</v>
      </c>
      <c r="BF36" s="53">
        <f>County!AK2070</f>
        <v>0</v>
      </c>
      <c r="BG36" s="54">
        <f t="shared" si="36"/>
        <v>0</v>
      </c>
      <c r="BH36" s="53">
        <f>County!AL2070</f>
        <v>0</v>
      </c>
      <c r="BI36" s="54">
        <f t="shared" si="37"/>
        <v>0</v>
      </c>
      <c r="BJ36" s="61"/>
      <c r="BK36" s="50" t="str">
        <f t="shared" si="29"/>
        <v>North Carolina</v>
      </c>
      <c r="BL36" s="50" t="s">
        <v>1362</v>
      </c>
      <c r="BM36" s="50">
        <f t="shared" si="30"/>
        <v>15</v>
      </c>
      <c r="BN36" s="51">
        <f>RANK(R36,(L36:Q36,R36:Y36,AD36:AW36))</f>
        <v>3</v>
      </c>
      <c r="BO36" s="51">
        <f>RANK(T36,(L36:Q36,R36:Y36,AD36:AW36))</f>
        <v>6</v>
      </c>
      <c r="BP36" s="51">
        <f>RANK(X36,(L36:Q36,R36:Y36,AD36:AW36))</f>
        <v>13</v>
      </c>
      <c r="BQ36" s="51">
        <f>RANK(V36,(L36:Q36,R36:Y36,AD36:AW36))</f>
        <v>13</v>
      </c>
      <c r="BS36" s="50">
        <v>37</v>
      </c>
      <c r="BU36" s="53">
        <f>County!BF2070</f>
        <v>0</v>
      </c>
      <c r="BW36" s="50">
        <v>15</v>
      </c>
      <c r="BX36" s="50">
        <v>0</v>
      </c>
    </row>
    <row r="37" spans="1:76" s="37" customFormat="1">
      <c r="A37" s="37" t="s">
        <v>1363</v>
      </c>
      <c r="B37" s="37">
        <v>3</v>
      </c>
      <c r="C37" s="40">
        <f t="shared" si="25"/>
        <v>316615</v>
      </c>
      <c r="D37" s="39">
        <v>3</v>
      </c>
      <c r="E37" s="39"/>
      <c r="F37" s="39"/>
      <c r="G37" s="87">
        <f t="shared" si="31"/>
        <v>2</v>
      </c>
      <c r="H37" s="87">
        <f t="shared" si="32"/>
        <v>1</v>
      </c>
      <c r="I37" s="87">
        <f t="shared" si="33"/>
        <v>3</v>
      </c>
      <c r="J37" s="1">
        <f t="shared" si="26"/>
        <v>27484</v>
      </c>
      <c r="K37" s="41">
        <f t="shared" si="27"/>
        <v>8.6805741989482488E-2</v>
      </c>
      <c r="L37" s="40">
        <f>County!N2125</f>
        <v>141403</v>
      </c>
      <c r="M37" s="41">
        <f t="shared" si="28"/>
        <v>0.44660865720196452</v>
      </c>
      <c r="N37" s="76">
        <f>County!O2125</f>
        <v>168887</v>
      </c>
      <c r="O37" s="77">
        <f t="shared" si="3"/>
        <v>0.53341439919144706</v>
      </c>
      <c r="P37" s="76">
        <f>County!P2125</f>
        <v>4199</v>
      </c>
      <c r="Q37" s="77">
        <f t="shared" si="4"/>
        <v>1.3262163826729624E-2</v>
      </c>
      <c r="R37" s="76">
        <f>County!Q2125</f>
        <v>1067</v>
      </c>
      <c r="S37" s="77">
        <f t="shared" si="5"/>
        <v>3.3700235301549202E-3</v>
      </c>
      <c r="T37" s="76">
        <f>County!R2125</f>
        <v>0</v>
      </c>
      <c r="U37" s="77">
        <f t="shared" si="6"/>
        <v>0</v>
      </c>
      <c r="V37" s="76">
        <f>County!S2125</f>
        <v>1059</v>
      </c>
      <c r="W37" s="77">
        <f t="shared" si="7"/>
        <v>3.344756249703899E-3</v>
      </c>
      <c r="X37" s="76">
        <f>County!T2125</f>
        <v>0</v>
      </c>
      <c r="Y37" s="77">
        <f t="shared" si="8"/>
        <v>0</v>
      </c>
      <c r="Z37" s="76">
        <f>County!U2125</f>
        <v>0</v>
      </c>
      <c r="AA37" s="77">
        <f t="shared" si="9"/>
        <v>0</v>
      </c>
      <c r="AB37" s="76">
        <f>County!V2125</f>
        <v>0</v>
      </c>
      <c r="AC37" s="77">
        <f t="shared" si="10"/>
        <v>0</v>
      </c>
      <c r="AD37" s="76">
        <f>County!W2125</f>
        <v>0</v>
      </c>
      <c r="AE37" s="77">
        <f t="shared" si="11"/>
        <v>0</v>
      </c>
      <c r="AF37" s="76">
        <f>County!X2125</f>
        <v>0</v>
      </c>
      <c r="AG37" s="77">
        <f t="shared" si="12"/>
        <v>0</v>
      </c>
      <c r="AH37" s="40">
        <f>County!Y2125</f>
        <v>0</v>
      </c>
      <c r="AI37" s="41">
        <f t="shared" si="13"/>
        <v>0</v>
      </c>
      <c r="AJ37" s="40">
        <f>County!Z2125</f>
        <v>0</v>
      </c>
      <c r="AK37" s="41">
        <f t="shared" si="14"/>
        <v>0</v>
      </c>
      <c r="AL37" s="40">
        <f>County!AA2125</f>
        <v>0</v>
      </c>
      <c r="AM37" s="41">
        <f t="shared" si="15"/>
        <v>0</v>
      </c>
      <c r="AN37" s="40">
        <f>County!AB2125</f>
        <v>0</v>
      </c>
      <c r="AO37" s="41">
        <f t="shared" si="16"/>
        <v>0</v>
      </c>
      <c r="AP37" s="40">
        <f>County!AC2125</f>
        <v>0</v>
      </c>
      <c r="AQ37" s="41">
        <f t="shared" si="17"/>
        <v>0</v>
      </c>
      <c r="AR37" s="40">
        <f>County!AD2125</f>
        <v>0</v>
      </c>
      <c r="AS37" s="41">
        <f t="shared" si="18"/>
        <v>0</v>
      </c>
      <c r="AT37" s="40">
        <f>County!AE2125</f>
        <v>0</v>
      </c>
      <c r="AU37" s="41">
        <f t="shared" si="19"/>
        <v>0</v>
      </c>
      <c r="AV37" s="40">
        <f>County!AF2125</f>
        <v>0</v>
      </c>
      <c r="AW37" s="41">
        <f t="shared" si="20"/>
        <v>0</v>
      </c>
      <c r="AX37" s="40">
        <f>County!AG2125</f>
        <v>0</v>
      </c>
      <c r="AY37" s="41">
        <f t="shared" si="20"/>
        <v>0</v>
      </c>
      <c r="AZ37" s="40">
        <f>County!AH2125</f>
        <v>0</v>
      </c>
      <c r="BA37" s="41">
        <f t="shared" si="34"/>
        <v>0</v>
      </c>
      <c r="BB37" s="40">
        <f>County!AI2125</f>
        <v>0</v>
      </c>
      <c r="BC37" s="41">
        <f t="shared" si="35"/>
        <v>0</v>
      </c>
      <c r="BD37" s="40">
        <f>County!AJ2125</f>
        <v>0</v>
      </c>
      <c r="BE37" s="41">
        <f t="shared" si="35"/>
        <v>0</v>
      </c>
      <c r="BF37" s="40">
        <f>County!AK2125</f>
        <v>0</v>
      </c>
      <c r="BG37" s="41">
        <f t="shared" si="36"/>
        <v>0</v>
      </c>
      <c r="BH37" s="40">
        <f>County!AL2125</f>
        <v>0</v>
      </c>
      <c r="BI37" s="41">
        <f t="shared" si="37"/>
        <v>0</v>
      </c>
      <c r="BJ37" s="62"/>
      <c r="BK37" s="37" t="str">
        <f t="shared" si="29"/>
        <v>North Dakota</v>
      </c>
      <c r="BL37" s="37" t="s">
        <v>1436</v>
      </c>
      <c r="BM37" s="37">
        <f t="shared" si="30"/>
        <v>3</v>
      </c>
      <c r="BN37" s="38">
        <f>RANK(R37,(L37:Q37,R37:Y37,AD37:AW37))</f>
        <v>4</v>
      </c>
      <c r="BO37" s="38">
        <f>RANK(T37,(L37:Q37,R37:Y37,AD37:AW37))</f>
        <v>11</v>
      </c>
      <c r="BP37" s="38">
        <f>RANK(X37,(L37:Q37,R37:Y37,AD37:AW37))</f>
        <v>11</v>
      </c>
      <c r="BQ37" s="38">
        <f>RANK(V37,(L37:Q37,R37:Y37,AD37:AW37))</f>
        <v>5</v>
      </c>
      <c r="BS37" s="37">
        <v>38</v>
      </c>
      <c r="BU37" s="40">
        <f>County!BF2125</f>
        <v>0</v>
      </c>
      <c r="BW37" s="37">
        <v>3</v>
      </c>
      <c r="BX37" s="37">
        <v>0</v>
      </c>
    </row>
    <row r="38" spans="1:76" s="50" customFormat="1">
      <c r="A38" s="50" t="s">
        <v>3200</v>
      </c>
      <c r="B38" s="50">
        <v>20</v>
      </c>
      <c r="C38" s="53">
        <f t="shared" si="25"/>
        <v>5708350</v>
      </c>
      <c r="D38" s="52"/>
      <c r="E38" s="52">
        <v>20</v>
      </c>
      <c r="F38" s="52"/>
      <c r="G38" s="86">
        <f t="shared" si="31"/>
        <v>1</v>
      </c>
      <c r="H38" s="86">
        <f t="shared" si="32"/>
        <v>2</v>
      </c>
      <c r="I38" s="86">
        <f t="shared" si="33"/>
        <v>3</v>
      </c>
      <c r="J38" s="53">
        <f t="shared" si="26"/>
        <v>262224</v>
      </c>
      <c r="K38" s="54">
        <f t="shared" si="27"/>
        <v>4.5936916972505189E-2</v>
      </c>
      <c r="L38" s="53">
        <f>County!N2215</f>
        <v>2940044</v>
      </c>
      <c r="M38" s="54">
        <f t="shared" si="28"/>
        <v>0.5150427006052537</v>
      </c>
      <c r="N38" s="75">
        <f>County!O2215</f>
        <v>2677820</v>
      </c>
      <c r="O38" s="110">
        <f t="shared" si="3"/>
        <v>0.46910578363274852</v>
      </c>
      <c r="P38" s="75">
        <f>County!P2215</f>
        <v>42337</v>
      </c>
      <c r="Q38" s="110">
        <f t="shared" si="4"/>
        <v>7.4166790753895607E-3</v>
      </c>
      <c r="R38" s="75">
        <f>County!Q2215</f>
        <v>19917</v>
      </c>
      <c r="S38" s="110">
        <f t="shared" si="5"/>
        <v>3.4890993018998483E-3</v>
      </c>
      <c r="T38" s="75">
        <f>County!R2215</f>
        <v>8518</v>
      </c>
      <c r="U38" s="110">
        <f t="shared" si="6"/>
        <v>1.4922000227736562E-3</v>
      </c>
      <c r="V38" s="75">
        <f>County!S2215</f>
        <v>12565</v>
      </c>
      <c r="W38" s="110">
        <f t="shared" si="7"/>
        <v>2.201161456462901E-3</v>
      </c>
      <c r="X38" s="75">
        <f>County!T2215</f>
        <v>0</v>
      </c>
      <c r="Y38" s="110">
        <f t="shared" si="8"/>
        <v>0</v>
      </c>
      <c r="Z38" s="75">
        <f>County!U2215</f>
        <v>2735</v>
      </c>
      <c r="AA38" s="110">
        <f t="shared" si="9"/>
        <v>4.7912268869287975E-4</v>
      </c>
      <c r="AB38" s="75">
        <f>County!V2215</f>
        <v>0</v>
      </c>
      <c r="AC38" s="110">
        <f t="shared" si="10"/>
        <v>0</v>
      </c>
      <c r="AD38" s="75">
        <f>County!W2215</f>
        <v>347</v>
      </c>
      <c r="AE38" s="110">
        <f t="shared" si="11"/>
        <v>6.0788143684252018E-5</v>
      </c>
      <c r="AF38" s="75">
        <f>County!X2215</f>
        <v>0</v>
      </c>
      <c r="AG38" s="110">
        <f t="shared" si="12"/>
        <v>0</v>
      </c>
      <c r="AH38" s="53">
        <f>County!Y2215</f>
        <v>160</v>
      </c>
      <c r="AI38" s="54">
        <f t="shared" si="13"/>
        <v>2.8029115243459143E-5</v>
      </c>
      <c r="AJ38" s="53">
        <f>County!Z2215</f>
        <v>0</v>
      </c>
      <c r="AK38" s="54">
        <f t="shared" si="14"/>
        <v>0</v>
      </c>
      <c r="AL38" s="53">
        <f>County!AA2215</f>
        <v>2</v>
      </c>
      <c r="AM38" s="54">
        <f t="shared" si="15"/>
        <v>3.5036394054323931E-7</v>
      </c>
      <c r="AN38" s="53">
        <f>County!AB2215</f>
        <v>0</v>
      </c>
      <c r="AO38" s="54">
        <f t="shared" si="16"/>
        <v>0</v>
      </c>
      <c r="AP38" s="53">
        <f>County!AC2215</f>
        <v>0</v>
      </c>
      <c r="AQ38" s="54">
        <f t="shared" si="17"/>
        <v>0</v>
      </c>
      <c r="AR38" s="53">
        <f>County!AD2215</f>
        <v>0</v>
      </c>
      <c r="AS38" s="54">
        <f t="shared" si="18"/>
        <v>0</v>
      </c>
      <c r="AT38" s="53">
        <f>County!AE2215</f>
        <v>0</v>
      </c>
      <c r="AU38" s="54">
        <f t="shared" si="19"/>
        <v>0</v>
      </c>
      <c r="AV38" s="53">
        <f>County!AF2215</f>
        <v>0</v>
      </c>
      <c r="AW38" s="54">
        <f t="shared" si="20"/>
        <v>0</v>
      </c>
      <c r="AX38" s="53">
        <f>County!AG2215</f>
        <v>0</v>
      </c>
      <c r="AY38" s="54">
        <f t="shared" si="20"/>
        <v>0</v>
      </c>
      <c r="AZ38" s="53">
        <f>County!AH2215</f>
        <v>0</v>
      </c>
      <c r="BA38" s="54">
        <f t="shared" si="34"/>
        <v>0</v>
      </c>
      <c r="BB38" s="53">
        <f>County!AI2215</f>
        <v>0</v>
      </c>
      <c r="BC38" s="54">
        <f t="shared" si="35"/>
        <v>0</v>
      </c>
      <c r="BD38" s="53">
        <f>County!AJ2215</f>
        <v>0</v>
      </c>
      <c r="BE38" s="54">
        <f t="shared" si="35"/>
        <v>0</v>
      </c>
      <c r="BF38" s="53">
        <f>County!AK2215</f>
        <v>3905</v>
      </c>
      <c r="BG38" s="54">
        <f t="shared" si="36"/>
        <v>6.8408559391067473E-4</v>
      </c>
      <c r="BH38" s="53">
        <f>County!AL2215</f>
        <v>0</v>
      </c>
      <c r="BI38" s="54">
        <f t="shared" si="37"/>
        <v>0</v>
      </c>
      <c r="BJ38" s="61"/>
      <c r="BK38" s="50" t="str">
        <f t="shared" si="29"/>
        <v>Ohio</v>
      </c>
      <c r="BL38" s="50" t="s">
        <v>3305</v>
      </c>
      <c r="BM38" s="50">
        <f t="shared" si="30"/>
        <v>20</v>
      </c>
      <c r="BN38" s="51">
        <f>RANK(R38,(L38:Q38,R38:Y38,AD38:AW38))</f>
        <v>4</v>
      </c>
      <c r="BO38" s="51">
        <f>RANK(T38,(L38:Q38,R38:Y38,AD38:AW38))</f>
        <v>6</v>
      </c>
      <c r="BP38" s="51">
        <f>RANK(X38,(L38:Q38,R38:Y38,AD38:AW38))</f>
        <v>19</v>
      </c>
      <c r="BQ38" s="51">
        <f>RANK(V38,(L38:Q38,R38:Y38,AD38:AW38))</f>
        <v>5</v>
      </c>
      <c r="BS38" s="50">
        <v>39</v>
      </c>
      <c r="BU38" s="53">
        <f>County!BF2215</f>
        <v>0</v>
      </c>
      <c r="BW38" s="50">
        <v>20</v>
      </c>
      <c r="BX38" s="50">
        <v>0</v>
      </c>
    </row>
    <row r="39" spans="1:76" s="37" customFormat="1">
      <c r="A39" s="37" t="s">
        <v>1354</v>
      </c>
      <c r="B39" s="37">
        <v>7</v>
      </c>
      <c r="C39" s="40">
        <f t="shared" si="25"/>
        <v>1462661</v>
      </c>
      <c r="D39" s="39">
        <v>7</v>
      </c>
      <c r="E39" s="39"/>
      <c r="F39" s="39"/>
      <c r="G39" s="87">
        <f t="shared" si="31"/>
        <v>2</v>
      </c>
      <c r="H39" s="87">
        <f t="shared" si="32"/>
        <v>1</v>
      </c>
      <c r="I39" s="87" t="str">
        <f t="shared" si="33"/>
        <v>-</v>
      </c>
      <c r="J39" s="1">
        <f t="shared" si="26"/>
        <v>457669</v>
      </c>
      <c r="K39" s="41">
        <f t="shared" si="27"/>
        <v>0.31290162245387004</v>
      </c>
      <c r="L39" s="40">
        <f>County!N2294</f>
        <v>502496</v>
      </c>
      <c r="M39" s="41">
        <f t="shared" si="28"/>
        <v>0.34354918877306501</v>
      </c>
      <c r="N39" s="76">
        <f>County!O2294</f>
        <v>960165</v>
      </c>
      <c r="O39" s="77">
        <f t="shared" si="3"/>
        <v>0.65645081122693505</v>
      </c>
      <c r="P39" s="76">
        <f>County!P2294</f>
        <v>0</v>
      </c>
      <c r="Q39" s="77">
        <f t="shared" si="4"/>
        <v>0</v>
      </c>
      <c r="R39" s="76">
        <f>County!Q2294</f>
        <v>0</v>
      </c>
      <c r="S39" s="77">
        <f t="shared" si="5"/>
        <v>0</v>
      </c>
      <c r="T39" s="76">
        <f>County!R2294</f>
        <v>0</v>
      </c>
      <c r="U39" s="77">
        <f t="shared" si="6"/>
        <v>0</v>
      </c>
      <c r="V39" s="76">
        <f>County!S2294</f>
        <v>0</v>
      </c>
      <c r="W39" s="77">
        <f t="shared" si="7"/>
        <v>0</v>
      </c>
      <c r="X39" s="76">
        <f>County!T2294</f>
        <v>0</v>
      </c>
      <c r="Y39" s="77">
        <f t="shared" si="8"/>
        <v>0</v>
      </c>
      <c r="Z39" s="76">
        <f>County!U2294</f>
        <v>0</v>
      </c>
      <c r="AA39" s="77">
        <f t="shared" si="9"/>
        <v>0</v>
      </c>
      <c r="AB39" s="76">
        <f>County!V2294</f>
        <v>0</v>
      </c>
      <c r="AC39" s="77">
        <f t="shared" si="10"/>
        <v>0</v>
      </c>
      <c r="AD39" s="76">
        <f>County!W2294</f>
        <v>0</v>
      </c>
      <c r="AE39" s="77">
        <f t="shared" si="11"/>
        <v>0</v>
      </c>
      <c r="AF39" s="76">
        <f>County!X2294</f>
        <v>0</v>
      </c>
      <c r="AG39" s="77">
        <f t="shared" si="12"/>
        <v>0</v>
      </c>
      <c r="AH39" s="40">
        <f>County!Y2294</f>
        <v>0</v>
      </c>
      <c r="AI39" s="41">
        <f t="shared" si="13"/>
        <v>0</v>
      </c>
      <c r="AJ39" s="40">
        <f>County!Z2294</f>
        <v>0</v>
      </c>
      <c r="AK39" s="41">
        <f t="shared" si="14"/>
        <v>0</v>
      </c>
      <c r="AL39" s="40">
        <f>County!AA2294</f>
        <v>0</v>
      </c>
      <c r="AM39" s="41">
        <f t="shared" si="15"/>
        <v>0</v>
      </c>
      <c r="AN39" s="40">
        <f>County!AB2294</f>
        <v>0</v>
      </c>
      <c r="AO39" s="41">
        <f t="shared" si="16"/>
        <v>0</v>
      </c>
      <c r="AP39" s="40">
        <f>County!AC2294</f>
        <v>0</v>
      </c>
      <c r="AQ39" s="41">
        <f t="shared" si="17"/>
        <v>0</v>
      </c>
      <c r="AR39" s="40">
        <f>County!AD2294</f>
        <v>0</v>
      </c>
      <c r="AS39" s="41">
        <f t="shared" si="18"/>
        <v>0</v>
      </c>
      <c r="AT39" s="40">
        <f>County!AE2294</f>
        <v>0</v>
      </c>
      <c r="AU39" s="41">
        <f t="shared" si="19"/>
        <v>0</v>
      </c>
      <c r="AV39" s="40">
        <f>County!AF2294</f>
        <v>0</v>
      </c>
      <c r="AW39" s="41">
        <f t="shared" si="20"/>
        <v>0</v>
      </c>
      <c r="AX39" s="40">
        <f>County!AG2294</f>
        <v>0</v>
      </c>
      <c r="AY39" s="41">
        <f t="shared" si="20"/>
        <v>0</v>
      </c>
      <c r="AZ39" s="40">
        <f>County!AH2294</f>
        <v>0</v>
      </c>
      <c r="BA39" s="41">
        <f t="shared" si="34"/>
        <v>0</v>
      </c>
      <c r="BB39" s="40">
        <f>County!AI2294</f>
        <v>0</v>
      </c>
      <c r="BC39" s="41">
        <f t="shared" si="35"/>
        <v>0</v>
      </c>
      <c r="BD39" s="40">
        <f>County!AJ2294</f>
        <v>0</v>
      </c>
      <c r="BE39" s="41">
        <f t="shared" si="35"/>
        <v>0</v>
      </c>
      <c r="BF39" s="40">
        <f>County!AK2294</f>
        <v>0</v>
      </c>
      <c r="BG39" s="41">
        <f t="shared" si="36"/>
        <v>0</v>
      </c>
      <c r="BH39" s="40">
        <f>County!AL2294</f>
        <v>0</v>
      </c>
      <c r="BI39" s="41">
        <f t="shared" si="37"/>
        <v>0</v>
      </c>
      <c r="BJ39" s="62"/>
      <c r="BK39" s="37" t="str">
        <f t="shared" si="29"/>
        <v>Oklahoma</v>
      </c>
      <c r="BL39" s="37" t="s">
        <v>1355</v>
      </c>
      <c r="BM39" s="37">
        <f t="shared" si="30"/>
        <v>7</v>
      </c>
      <c r="BN39" s="38">
        <f>RANK(R39,(L39:Q39,R39:Y39,AD39:AW39))</f>
        <v>5</v>
      </c>
      <c r="BO39" s="38">
        <f>RANK(T39,(L39:Q39,R39:Y39,AD39:AW39))</f>
        <v>5</v>
      </c>
      <c r="BP39" s="38">
        <f>RANK(X39,(L39:Q39,R39:Y39,AD39:AW39))</f>
        <v>5</v>
      </c>
      <c r="BQ39" s="38">
        <f>RANK(V39,(L39:Q39,R39:Y39,AD39:AW39))</f>
        <v>5</v>
      </c>
      <c r="BS39" s="37">
        <v>40</v>
      </c>
      <c r="BU39" s="40">
        <f>County!BF2294</f>
        <v>0</v>
      </c>
      <c r="BW39" s="37">
        <v>7</v>
      </c>
      <c r="BX39" s="37">
        <v>0</v>
      </c>
    </row>
    <row r="40" spans="1:76" s="50" customFormat="1">
      <c r="A40" s="50" t="s">
        <v>1930</v>
      </c>
      <c r="B40" s="50">
        <v>7</v>
      </c>
      <c r="C40" s="53">
        <f t="shared" si="25"/>
        <v>1827864</v>
      </c>
      <c r="D40" s="52"/>
      <c r="E40" s="52">
        <v>7</v>
      </c>
      <c r="F40" s="52"/>
      <c r="G40" s="86">
        <f t="shared" si="31"/>
        <v>1</v>
      </c>
      <c r="H40" s="86">
        <f t="shared" si="32"/>
        <v>2</v>
      </c>
      <c r="I40" s="86">
        <f t="shared" si="33"/>
        <v>3</v>
      </c>
      <c r="J40" s="53">
        <f t="shared" si="26"/>
        <v>298816</v>
      </c>
      <c r="K40" s="54">
        <f t="shared" si="27"/>
        <v>0.16347824564628441</v>
      </c>
      <c r="L40" s="53">
        <f>County!N2332</f>
        <v>1037291</v>
      </c>
      <c r="M40" s="54">
        <f t="shared" si="28"/>
        <v>0.56748806256920648</v>
      </c>
      <c r="N40" s="75">
        <f>County!O2332</f>
        <v>738475</v>
      </c>
      <c r="O40" s="110">
        <f t="shared" si="3"/>
        <v>0.40400981692292204</v>
      </c>
      <c r="P40" s="75">
        <f>County!P2332</f>
        <v>18614</v>
      </c>
      <c r="Q40" s="110">
        <f t="shared" si="4"/>
        <v>1.0183470980335518E-2</v>
      </c>
      <c r="R40" s="75">
        <f>County!Q2332</f>
        <v>7635</v>
      </c>
      <c r="S40" s="110">
        <f t="shared" si="5"/>
        <v>4.1770066044300889E-3</v>
      </c>
      <c r="T40" s="75">
        <f>County!R2332</f>
        <v>4543</v>
      </c>
      <c r="U40" s="110">
        <f t="shared" si="6"/>
        <v>2.4854146698003788E-3</v>
      </c>
      <c r="V40" s="75">
        <f>County!S2332</f>
        <v>7693</v>
      </c>
      <c r="W40" s="110">
        <f t="shared" si="7"/>
        <v>4.2087376303707501E-3</v>
      </c>
      <c r="X40" s="75">
        <f>County!T2332</f>
        <v>0</v>
      </c>
      <c r="Y40" s="110">
        <f t="shared" si="8"/>
        <v>0</v>
      </c>
      <c r="Z40" s="75">
        <f>County!U2332</f>
        <v>0</v>
      </c>
      <c r="AA40" s="110">
        <f t="shared" si="9"/>
        <v>0</v>
      </c>
      <c r="AB40" s="75">
        <f>County!V2332</f>
        <v>0</v>
      </c>
      <c r="AC40" s="110">
        <f t="shared" si="10"/>
        <v>0</v>
      </c>
      <c r="AD40" s="75">
        <f>County!W2332</f>
        <v>13613</v>
      </c>
      <c r="AE40" s="110">
        <f t="shared" si="11"/>
        <v>7.4474906229347482E-3</v>
      </c>
      <c r="AF40" s="75">
        <f>County!X2332</f>
        <v>0</v>
      </c>
      <c r="AG40" s="110">
        <f t="shared" si="12"/>
        <v>0</v>
      </c>
      <c r="AH40" s="53">
        <f>County!Y2332</f>
        <v>0</v>
      </c>
      <c r="AI40" s="54">
        <f t="shared" si="13"/>
        <v>0</v>
      </c>
      <c r="AJ40" s="53">
        <f>County!Z2332</f>
        <v>0</v>
      </c>
      <c r="AK40" s="54">
        <f t="shared" si="14"/>
        <v>0</v>
      </c>
      <c r="AL40" s="53">
        <f>County!AA2332</f>
        <v>0</v>
      </c>
      <c r="AM40" s="54">
        <f t="shared" si="15"/>
        <v>0</v>
      </c>
      <c r="AN40" s="53">
        <f>County!AB2332</f>
        <v>0</v>
      </c>
      <c r="AO40" s="54">
        <f t="shared" si="16"/>
        <v>0</v>
      </c>
      <c r="AP40" s="53">
        <f>County!AC2332</f>
        <v>0</v>
      </c>
      <c r="AQ40" s="54">
        <f t="shared" si="17"/>
        <v>0</v>
      </c>
      <c r="AR40" s="53">
        <f>County!AD2332</f>
        <v>0</v>
      </c>
      <c r="AS40" s="54">
        <f t="shared" si="18"/>
        <v>0</v>
      </c>
      <c r="AT40" s="53">
        <f>County!AE2332</f>
        <v>0</v>
      </c>
      <c r="AU40" s="54">
        <f t="shared" si="19"/>
        <v>0</v>
      </c>
      <c r="AV40" s="53">
        <f>County!AF2332</f>
        <v>0</v>
      </c>
      <c r="AW40" s="54">
        <f t="shared" si="20"/>
        <v>0</v>
      </c>
      <c r="AX40" s="53">
        <f>County!AG2332</f>
        <v>0</v>
      </c>
      <c r="AY40" s="54">
        <f t="shared" si="20"/>
        <v>0</v>
      </c>
      <c r="AZ40" s="53">
        <f>County!AH2332</f>
        <v>0</v>
      </c>
      <c r="BA40" s="54">
        <f t="shared" si="34"/>
        <v>0</v>
      </c>
      <c r="BB40" s="53">
        <f>County!AI2332</f>
        <v>0</v>
      </c>
      <c r="BC40" s="54">
        <f t="shared" si="35"/>
        <v>0</v>
      </c>
      <c r="BD40" s="53">
        <f>County!AJ2332</f>
        <v>0</v>
      </c>
      <c r="BE40" s="54">
        <f t="shared" si="35"/>
        <v>0</v>
      </c>
      <c r="BF40" s="53">
        <f>County!AK2332</f>
        <v>0</v>
      </c>
      <c r="BG40" s="54">
        <f t="shared" si="36"/>
        <v>0</v>
      </c>
      <c r="BH40" s="53">
        <f>County!AL2332</f>
        <v>0</v>
      </c>
      <c r="BI40" s="54">
        <f t="shared" si="37"/>
        <v>0</v>
      </c>
      <c r="BJ40" s="61"/>
      <c r="BK40" s="50" t="str">
        <f t="shared" si="29"/>
        <v>Oregon</v>
      </c>
      <c r="BL40" s="50" t="s">
        <v>1356</v>
      </c>
      <c r="BM40" s="50">
        <f t="shared" si="30"/>
        <v>7</v>
      </c>
      <c r="BN40" s="51">
        <f>RANK(R40,(L40:Q40,R40:Y40,AD40:AW40))</f>
        <v>6</v>
      </c>
      <c r="BO40" s="51">
        <f>RANK(T40,(L40:Q40,R40:Y40,AD40:AW40))</f>
        <v>7</v>
      </c>
      <c r="BP40" s="51">
        <f>RANK(X40,(L40:Q40,R40:Y40,AD40:AW40))</f>
        <v>15</v>
      </c>
      <c r="BQ40" s="51">
        <f>RANK(V40,(L40:Q40,R40:Y40,AD40:AW40))</f>
        <v>5</v>
      </c>
      <c r="BS40" s="50">
        <v>41</v>
      </c>
      <c r="BU40" s="53">
        <f>County!BF2332</f>
        <v>0</v>
      </c>
      <c r="BW40" s="50">
        <v>7</v>
      </c>
      <c r="BX40" s="50">
        <v>0</v>
      </c>
    </row>
    <row r="41" spans="1:76" s="37" customFormat="1">
      <c r="A41" s="37" t="s">
        <v>1598</v>
      </c>
      <c r="B41" s="37">
        <v>21</v>
      </c>
      <c r="C41" s="40">
        <f t="shared" si="25"/>
        <v>6001185</v>
      </c>
      <c r="D41" s="39"/>
      <c r="E41" s="39">
        <v>21</v>
      </c>
      <c r="F41" s="39"/>
      <c r="G41" s="87">
        <f t="shared" si="31"/>
        <v>1</v>
      </c>
      <c r="H41" s="87">
        <f t="shared" si="32"/>
        <v>2</v>
      </c>
      <c r="I41" s="87">
        <f t="shared" si="33"/>
        <v>3</v>
      </c>
      <c r="J41" s="1">
        <f t="shared" si="26"/>
        <v>620478</v>
      </c>
      <c r="K41" s="41">
        <f t="shared" si="27"/>
        <v>0.10339257996545682</v>
      </c>
      <c r="L41" s="40">
        <f>County!N2401</f>
        <v>3276363</v>
      </c>
      <c r="M41" s="41">
        <f t="shared" si="28"/>
        <v>0.54595267434681649</v>
      </c>
      <c r="N41" s="76">
        <f>County!O2401</f>
        <v>2655885</v>
      </c>
      <c r="O41" s="77">
        <f t="shared" si="3"/>
        <v>0.44256009438135968</v>
      </c>
      <c r="P41" s="76">
        <f>County!P2401</f>
        <v>42977</v>
      </c>
      <c r="Q41" s="77">
        <f t="shared" si="4"/>
        <v>7.1614189530900983E-3</v>
      </c>
      <c r="R41" s="76">
        <f>County!Q2401</f>
        <v>19912</v>
      </c>
      <c r="S41" s="77">
        <f t="shared" si="5"/>
        <v>3.3180113594231805E-3</v>
      </c>
      <c r="T41" s="76">
        <f>County!R2401</f>
        <v>71</v>
      </c>
      <c r="U41" s="77">
        <f t="shared" si="6"/>
        <v>1.1830996711482815E-5</v>
      </c>
      <c r="V41" s="76">
        <f>County!S2401</f>
        <v>1348</v>
      </c>
      <c r="W41" s="77">
        <f t="shared" si="7"/>
        <v>2.2462230376167372E-4</v>
      </c>
      <c r="X41" s="76">
        <f>County!T2401</f>
        <v>3</v>
      </c>
      <c r="Y41" s="77">
        <f t="shared" si="8"/>
        <v>4.9990126949927385E-7</v>
      </c>
      <c r="Z41" s="76">
        <f>County!U2401</f>
        <v>20</v>
      </c>
      <c r="AA41" s="77">
        <f t="shared" si="9"/>
        <v>3.3326751299951593E-6</v>
      </c>
      <c r="AB41" s="76">
        <f>County!V2401</f>
        <v>1</v>
      </c>
      <c r="AC41" s="77">
        <f t="shared" si="10"/>
        <v>1.6663375649975796E-7</v>
      </c>
      <c r="AD41" s="76">
        <f>County!W2401</f>
        <v>0</v>
      </c>
      <c r="AE41" s="77">
        <f t="shared" si="11"/>
        <v>0</v>
      </c>
      <c r="AF41" s="76">
        <f>County!X2401</f>
        <v>1</v>
      </c>
      <c r="AG41" s="77">
        <f t="shared" si="12"/>
        <v>1.6663375649975796E-7</v>
      </c>
      <c r="AH41" s="40">
        <f>County!Y2401</f>
        <v>56</v>
      </c>
      <c r="AI41" s="41">
        <f t="shared" si="13"/>
        <v>9.3314903639864455E-6</v>
      </c>
      <c r="AJ41" s="40">
        <f>County!Z2401</f>
        <v>37</v>
      </c>
      <c r="AK41" s="41">
        <f t="shared" si="14"/>
        <v>6.1654489904910448E-6</v>
      </c>
      <c r="AL41" s="40">
        <f>County!AA2401</f>
        <v>0</v>
      </c>
      <c r="AM41" s="41">
        <f t="shared" si="15"/>
        <v>0</v>
      </c>
      <c r="AN41" s="40">
        <f>County!AB2401</f>
        <v>0</v>
      </c>
      <c r="AO41" s="41">
        <f t="shared" si="16"/>
        <v>0</v>
      </c>
      <c r="AP41" s="40">
        <f>County!AC2401</f>
        <v>0</v>
      </c>
      <c r="AQ41" s="41">
        <f t="shared" si="17"/>
        <v>0</v>
      </c>
      <c r="AR41" s="40">
        <f>County!AD2401</f>
        <v>2</v>
      </c>
      <c r="AS41" s="41">
        <f t="shared" si="18"/>
        <v>3.3326751299951592E-7</v>
      </c>
      <c r="AT41" s="40">
        <f>County!AE2401</f>
        <v>0</v>
      </c>
      <c r="AU41" s="41">
        <f t="shared" si="19"/>
        <v>0</v>
      </c>
      <c r="AV41" s="40">
        <f>County!AF2401</f>
        <v>0</v>
      </c>
      <c r="AW41" s="41">
        <f t="shared" si="20"/>
        <v>0</v>
      </c>
      <c r="AX41" s="40">
        <f>County!AG2401</f>
        <v>4509</v>
      </c>
      <c r="AY41" s="41">
        <f t="shared" si="20"/>
        <v>7.5135160805740871E-4</v>
      </c>
      <c r="AZ41" s="40">
        <f>County!AH2401</f>
        <v>0</v>
      </c>
      <c r="BA41" s="41">
        <f t="shared" si="34"/>
        <v>0</v>
      </c>
      <c r="BB41" s="40">
        <f>County!AI2401</f>
        <v>0</v>
      </c>
      <c r="BC41" s="41">
        <f t="shared" si="35"/>
        <v>0</v>
      </c>
      <c r="BD41" s="40">
        <f>County!AJ2401</f>
        <v>0</v>
      </c>
      <c r="BE41" s="41">
        <f t="shared" si="35"/>
        <v>0</v>
      </c>
      <c r="BF41" s="40">
        <f>County!AK2401</f>
        <v>0</v>
      </c>
      <c r="BG41" s="41">
        <f t="shared" si="36"/>
        <v>0</v>
      </c>
      <c r="BH41" s="40">
        <f>County!AL2401</f>
        <v>0</v>
      </c>
      <c r="BI41" s="41">
        <f t="shared" si="37"/>
        <v>0</v>
      </c>
      <c r="BJ41" s="62"/>
      <c r="BK41" s="37" t="str">
        <f t="shared" si="29"/>
        <v>Pennsylvania</v>
      </c>
      <c r="BL41" s="37" t="s">
        <v>1599</v>
      </c>
      <c r="BM41" s="37">
        <f t="shared" si="30"/>
        <v>21</v>
      </c>
      <c r="BN41" s="38">
        <f>RANK(R41,(L41:Q41,R41:Y41,AD41:AW41))</f>
        <v>4</v>
      </c>
      <c r="BO41" s="38">
        <f>RANK(T41,(L41:Q41,R41:Y41,AD41:AW41))</f>
        <v>6</v>
      </c>
      <c r="BP41" s="38">
        <f>RANK(X41,(L41:Q41,R41:Y41,AD41:AW41))</f>
        <v>9</v>
      </c>
      <c r="BQ41" s="38">
        <f>RANK(V41,(L41:Q41,R41:Y41,AD41:AW41))</f>
        <v>5</v>
      </c>
      <c r="BS41" s="37">
        <v>42</v>
      </c>
      <c r="BU41" s="40">
        <f>County!BF2401</f>
        <v>0</v>
      </c>
      <c r="BW41" s="37">
        <v>21</v>
      </c>
      <c r="BX41" s="37">
        <v>0</v>
      </c>
    </row>
    <row r="42" spans="1:76" s="50" customFormat="1">
      <c r="A42" s="50" t="s">
        <v>2424</v>
      </c>
      <c r="B42" s="50">
        <v>4</v>
      </c>
      <c r="C42" s="53">
        <f t="shared" si="25"/>
        <v>471766</v>
      </c>
      <c r="D42" s="52"/>
      <c r="E42" s="52">
        <v>4</v>
      </c>
      <c r="F42" s="52"/>
      <c r="G42" s="86">
        <f t="shared" si="31"/>
        <v>1</v>
      </c>
      <c r="H42" s="86">
        <f t="shared" si="32"/>
        <v>2</v>
      </c>
      <c r="I42" s="86">
        <f t="shared" si="33"/>
        <v>3</v>
      </c>
      <c r="J42" s="53">
        <f t="shared" si="26"/>
        <v>131180</v>
      </c>
      <c r="K42" s="54">
        <f t="shared" si="27"/>
        <v>0.27806158137720821</v>
      </c>
      <c r="L42" s="53">
        <f>County!N2408</f>
        <v>296571</v>
      </c>
      <c r="M42" s="54">
        <f t="shared" si="28"/>
        <v>0.6286400461245617</v>
      </c>
      <c r="N42" s="75">
        <f>County!O2408</f>
        <v>165391</v>
      </c>
      <c r="O42" s="110">
        <f t="shared" si="3"/>
        <v>0.35057846474735355</v>
      </c>
      <c r="P42" s="75">
        <f>County!P2408</f>
        <v>4829</v>
      </c>
      <c r="Q42" s="110">
        <f t="shared" si="4"/>
        <v>1.0236006833896466E-2</v>
      </c>
      <c r="R42" s="75">
        <f>County!Q2408</f>
        <v>1382</v>
      </c>
      <c r="S42" s="110">
        <f t="shared" si="5"/>
        <v>2.9294183981041447E-3</v>
      </c>
      <c r="T42" s="75">
        <f>County!R2408</f>
        <v>797</v>
      </c>
      <c r="U42" s="110">
        <f t="shared" si="6"/>
        <v>1.6893968620036205E-3</v>
      </c>
      <c r="V42" s="75">
        <f>County!S2408</f>
        <v>675</v>
      </c>
      <c r="W42" s="110">
        <f t="shared" si="7"/>
        <v>1.4307940801159898E-3</v>
      </c>
      <c r="X42" s="75">
        <f>County!T2408</f>
        <v>0</v>
      </c>
      <c r="Y42" s="110">
        <f t="shared" si="8"/>
        <v>0</v>
      </c>
      <c r="Z42" s="75">
        <f>County!U2408</f>
        <v>0</v>
      </c>
      <c r="AA42" s="110">
        <f t="shared" si="9"/>
        <v>0</v>
      </c>
      <c r="AB42" s="75">
        <f>County!V2408</f>
        <v>122</v>
      </c>
      <c r="AC42" s="110">
        <f t="shared" si="10"/>
        <v>2.5860278188763073E-4</v>
      </c>
      <c r="AD42" s="75">
        <f>County!W2408</f>
        <v>1511</v>
      </c>
      <c r="AE42" s="110">
        <f t="shared" si="11"/>
        <v>3.2028590445263116E-3</v>
      </c>
      <c r="AF42" s="75">
        <f>County!X2408</f>
        <v>0</v>
      </c>
      <c r="AG42" s="110">
        <f t="shared" si="12"/>
        <v>0</v>
      </c>
      <c r="AH42" s="53">
        <f>County!Y2408</f>
        <v>5</v>
      </c>
      <c r="AI42" s="54">
        <f t="shared" si="13"/>
        <v>1.059847466752585E-5</v>
      </c>
      <c r="AJ42" s="53">
        <f>County!Z2408</f>
        <v>11</v>
      </c>
      <c r="AK42" s="54">
        <f t="shared" si="14"/>
        <v>2.3316644268556868E-5</v>
      </c>
      <c r="AL42" s="53">
        <f>County!AA2408</f>
        <v>0</v>
      </c>
      <c r="AM42" s="54">
        <f t="shared" si="15"/>
        <v>0</v>
      </c>
      <c r="AN42" s="53">
        <f>County!AB2408</f>
        <v>0</v>
      </c>
      <c r="AO42" s="54">
        <f t="shared" si="16"/>
        <v>0</v>
      </c>
      <c r="AP42" s="53">
        <f>County!AC2408</f>
        <v>0</v>
      </c>
      <c r="AQ42" s="54">
        <f t="shared" si="17"/>
        <v>0</v>
      </c>
      <c r="AR42" s="53">
        <f>County!AD2408</f>
        <v>0</v>
      </c>
      <c r="AS42" s="54">
        <f t="shared" si="18"/>
        <v>0</v>
      </c>
      <c r="AT42" s="53">
        <f>County!AE2408</f>
        <v>0</v>
      </c>
      <c r="AU42" s="54">
        <f t="shared" si="19"/>
        <v>0</v>
      </c>
      <c r="AV42" s="53">
        <f>County!AF2408</f>
        <v>0</v>
      </c>
      <c r="AW42" s="54">
        <f t="shared" si="20"/>
        <v>0</v>
      </c>
      <c r="AX42" s="53">
        <f>County!AG2408</f>
        <v>472</v>
      </c>
      <c r="AY42" s="54">
        <f t="shared" si="20"/>
        <v>1.0004960086144401E-3</v>
      </c>
      <c r="AZ42" s="53">
        <f>County!AH2408</f>
        <v>0</v>
      </c>
      <c r="BA42" s="54">
        <f t="shared" si="34"/>
        <v>0</v>
      </c>
      <c r="BB42" s="53">
        <f>County!AI2408</f>
        <v>0</v>
      </c>
      <c r="BC42" s="54">
        <f t="shared" si="35"/>
        <v>0</v>
      </c>
      <c r="BD42" s="53">
        <f>County!AJ2408</f>
        <v>0</v>
      </c>
      <c r="BE42" s="54">
        <f t="shared" si="35"/>
        <v>0</v>
      </c>
      <c r="BF42" s="53">
        <f>County!AK2408</f>
        <v>0</v>
      </c>
      <c r="BG42" s="54">
        <f t="shared" si="36"/>
        <v>0</v>
      </c>
      <c r="BH42" s="53">
        <f>County!AL2408</f>
        <v>0</v>
      </c>
      <c r="BI42" s="54">
        <f t="shared" si="37"/>
        <v>0</v>
      </c>
      <c r="BJ42" s="61"/>
      <c r="BK42" s="50" t="str">
        <f t="shared" si="29"/>
        <v>Rhode Island</v>
      </c>
      <c r="BL42" s="50" t="s">
        <v>1320</v>
      </c>
      <c r="BM42" s="50">
        <f t="shared" si="30"/>
        <v>4</v>
      </c>
      <c r="BN42" s="51">
        <f>RANK(R42,(L42:Q42,R42:Y42,AD42:AW42))</f>
        <v>5</v>
      </c>
      <c r="BO42" s="51">
        <f>RANK(T42,(L42:Q42,R42:Y42,AD42:AW42))</f>
        <v>6</v>
      </c>
      <c r="BP42" s="51">
        <f>RANK(X42,(L42:Q42,R42:Y42,AD42:AW42))</f>
        <v>19</v>
      </c>
      <c r="BQ42" s="51">
        <f>RANK(V42,(L42:Q42,R42:Y42,AD42:AW42))</f>
        <v>7</v>
      </c>
      <c r="BS42" s="50">
        <v>44</v>
      </c>
      <c r="BU42" s="53">
        <f>County!BF2408</f>
        <v>0</v>
      </c>
      <c r="BW42" s="50">
        <v>4</v>
      </c>
      <c r="BX42" s="50">
        <v>0</v>
      </c>
    </row>
    <row r="43" spans="1:76" s="37" customFormat="1">
      <c r="A43" s="37" t="s">
        <v>1381</v>
      </c>
      <c r="B43" s="37">
        <v>8</v>
      </c>
      <c r="C43" s="40">
        <f t="shared" si="25"/>
        <v>1920969</v>
      </c>
      <c r="D43" s="39">
        <v>8</v>
      </c>
      <c r="E43" s="39"/>
      <c r="F43" s="39"/>
      <c r="G43" s="87">
        <f t="shared" si="31"/>
        <v>2</v>
      </c>
      <c r="H43" s="87">
        <f t="shared" si="32"/>
        <v>1</v>
      </c>
      <c r="I43" s="87">
        <f t="shared" si="33"/>
        <v>5</v>
      </c>
      <c r="J43" s="1">
        <f t="shared" si="26"/>
        <v>172447</v>
      </c>
      <c r="K43" s="41">
        <f t="shared" si="27"/>
        <v>8.9770839612716286E-2</v>
      </c>
      <c r="L43" s="76">
        <f>County!N2456</f>
        <v>862449</v>
      </c>
      <c r="M43" s="77">
        <f t="shared" si="28"/>
        <v>0.44896560017366238</v>
      </c>
      <c r="N43" s="76">
        <f>County!O2456</f>
        <v>1034896</v>
      </c>
      <c r="O43" s="77">
        <f t="shared" si="3"/>
        <v>0.53873643978637864</v>
      </c>
      <c r="P43" s="76">
        <f>County!P2456</f>
        <v>5053</v>
      </c>
      <c r="Q43" s="77">
        <f t="shared" si="4"/>
        <v>2.6304432814897066E-3</v>
      </c>
      <c r="R43" s="76">
        <f>County!Q2456</f>
        <v>7283</v>
      </c>
      <c r="S43" s="77">
        <f t="shared" si="5"/>
        <v>3.7913157370056466E-3</v>
      </c>
      <c r="T43" s="76">
        <f>County!R2456</f>
        <v>4461</v>
      </c>
      <c r="U43" s="77">
        <f t="shared" si="6"/>
        <v>2.322265481639735E-3</v>
      </c>
      <c r="V43" s="76">
        <f>County!S2456</f>
        <v>6827</v>
      </c>
      <c r="W43" s="77">
        <f t="shared" si="7"/>
        <v>3.553935539823912E-3</v>
      </c>
      <c r="X43" s="76">
        <f>County!T2456</f>
        <v>0</v>
      </c>
      <c r="Y43" s="77">
        <f t="shared" si="8"/>
        <v>0</v>
      </c>
      <c r="Z43" s="76">
        <f>County!U2456</f>
        <v>0</v>
      </c>
      <c r="AA43" s="77">
        <f t="shared" si="9"/>
        <v>0</v>
      </c>
      <c r="AB43" s="76">
        <f>County!V2456</f>
        <v>0</v>
      </c>
      <c r="AC43" s="77">
        <f t="shared" si="10"/>
        <v>0</v>
      </c>
      <c r="AD43" s="76">
        <f>County!W2456</f>
        <v>0</v>
      </c>
      <c r="AE43" s="77">
        <f t="shared" si="11"/>
        <v>0</v>
      </c>
      <c r="AF43" s="76">
        <f>County!X2456</f>
        <v>0</v>
      </c>
      <c r="AG43" s="77">
        <f t="shared" si="12"/>
        <v>0</v>
      </c>
      <c r="AH43" s="40">
        <f>County!Y2456</f>
        <v>0</v>
      </c>
      <c r="AI43" s="77">
        <f t="shared" si="13"/>
        <v>0</v>
      </c>
      <c r="AJ43" s="40">
        <f>County!Z2456</f>
        <v>0</v>
      </c>
      <c r="AK43" s="77">
        <f t="shared" si="14"/>
        <v>0</v>
      </c>
      <c r="AL43" s="40">
        <f>County!AA2456</f>
        <v>0</v>
      </c>
      <c r="AM43" s="77">
        <f t="shared" si="15"/>
        <v>0</v>
      </c>
      <c r="AN43" s="40">
        <f>County!AB2456</f>
        <v>0</v>
      </c>
      <c r="AO43" s="77">
        <f t="shared" si="16"/>
        <v>0</v>
      </c>
      <c r="AP43" s="40">
        <f>County!AC2456</f>
        <v>0</v>
      </c>
      <c r="AQ43" s="77">
        <f t="shared" si="17"/>
        <v>0</v>
      </c>
      <c r="AR43" s="40">
        <f>County!AD2456</f>
        <v>0</v>
      </c>
      <c r="AS43" s="77">
        <f t="shared" si="18"/>
        <v>0</v>
      </c>
      <c r="AT43" s="40">
        <f>County!AE2456</f>
        <v>0</v>
      </c>
      <c r="AU43" s="77">
        <f t="shared" si="19"/>
        <v>0</v>
      </c>
      <c r="AV43" s="40">
        <f>County!AF2456</f>
        <v>0</v>
      </c>
      <c r="AW43" s="77">
        <f t="shared" si="20"/>
        <v>0</v>
      </c>
      <c r="AX43" s="40">
        <f>County!AG2456</f>
        <v>0</v>
      </c>
      <c r="AY43" s="77">
        <f t="shared" si="20"/>
        <v>0</v>
      </c>
      <c r="AZ43" s="40">
        <f>County!AH2456</f>
        <v>0</v>
      </c>
      <c r="BA43" s="77">
        <f t="shared" si="34"/>
        <v>0</v>
      </c>
      <c r="BB43" s="40">
        <f>County!AI2456</f>
        <v>0</v>
      </c>
      <c r="BC43" s="77">
        <f t="shared" si="35"/>
        <v>0</v>
      </c>
      <c r="BD43" s="40">
        <f>County!AJ2456</f>
        <v>0</v>
      </c>
      <c r="BE43" s="77">
        <f t="shared" si="35"/>
        <v>0</v>
      </c>
      <c r="BF43" s="40">
        <f>County!AK2456</f>
        <v>0</v>
      </c>
      <c r="BG43" s="77">
        <f t="shared" si="36"/>
        <v>0</v>
      </c>
      <c r="BH43" s="40">
        <f>County!AL2456</f>
        <v>0</v>
      </c>
      <c r="BI43" s="77">
        <f t="shared" si="37"/>
        <v>0</v>
      </c>
      <c r="BJ43" s="62"/>
      <c r="BK43" s="37" t="str">
        <f t="shared" si="29"/>
        <v>South Carolina</v>
      </c>
      <c r="BL43" s="37" t="s">
        <v>1529</v>
      </c>
      <c r="BM43" s="37">
        <f t="shared" si="30"/>
        <v>8</v>
      </c>
      <c r="BN43" s="38">
        <f>RANK(R43,(L43:Q43,R43:Y43,AD43:AW43))</f>
        <v>3</v>
      </c>
      <c r="BO43" s="38">
        <f>RANK(T43,(L43:Q43,R43:Y43,AD43:AW43))</f>
        <v>6</v>
      </c>
      <c r="BP43" s="38">
        <f>RANK(X43,(L43:Q43,R43:Y43,AD43:AW43))</f>
        <v>13</v>
      </c>
      <c r="BQ43" s="38">
        <f>RANK(V43,(L43:Q43,R43:Y43,AD43:AW43))</f>
        <v>4</v>
      </c>
      <c r="BS43" s="37">
        <v>45</v>
      </c>
      <c r="BU43" s="40">
        <f>County!BF2456</f>
        <v>0</v>
      </c>
      <c r="BW43" s="37">
        <v>8</v>
      </c>
      <c r="BX43" s="37">
        <v>0</v>
      </c>
    </row>
    <row r="44" spans="1:76" s="50" customFormat="1">
      <c r="A44" s="50" t="s">
        <v>2163</v>
      </c>
      <c r="B44" s="50">
        <v>3</v>
      </c>
      <c r="C44" s="53">
        <f t="shared" si="25"/>
        <v>381975</v>
      </c>
      <c r="D44" s="52">
        <v>3</v>
      </c>
      <c r="E44" s="52"/>
      <c r="F44" s="52"/>
      <c r="G44" s="86">
        <f t="shared" si="31"/>
        <v>2</v>
      </c>
      <c r="H44" s="86">
        <f t="shared" si="32"/>
        <v>1</v>
      </c>
      <c r="I44" s="86">
        <f t="shared" si="33"/>
        <v>3</v>
      </c>
      <c r="J44" s="53">
        <f t="shared" si="26"/>
        <v>32130</v>
      </c>
      <c r="K44" s="54">
        <f t="shared" si="27"/>
        <v>8.4115452581975267E-2</v>
      </c>
      <c r="L44" s="53">
        <f>County!N2524</f>
        <v>170924</v>
      </c>
      <c r="M44" s="54">
        <f t="shared" si="28"/>
        <v>0.44747431114601743</v>
      </c>
      <c r="N44" s="75">
        <f>County!O2524</f>
        <v>203054</v>
      </c>
      <c r="O44" s="110">
        <f t="shared" si="3"/>
        <v>0.53158976372799271</v>
      </c>
      <c r="P44" s="75">
        <f>County!P2524</f>
        <v>4267</v>
      </c>
      <c r="Q44" s="110">
        <f t="shared" si="4"/>
        <v>1.1170888147130048E-2</v>
      </c>
      <c r="R44" s="75">
        <f>County!Q2524</f>
        <v>1835</v>
      </c>
      <c r="S44" s="110">
        <f t="shared" si="5"/>
        <v>4.803979318018195E-3</v>
      </c>
      <c r="T44" s="75">
        <f>County!R2524</f>
        <v>0</v>
      </c>
      <c r="U44" s="110">
        <f t="shared" si="6"/>
        <v>0</v>
      </c>
      <c r="V44" s="75">
        <f>County!S2524</f>
        <v>1895</v>
      </c>
      <c r="W44" s="110">
        <f t="shared" si="7"/>
        <v>4.9610576608416779E-3</v>
      </c>
      <c r="X44" s="75">
        <f>County!T2524</f>
        <v>0</v>
      </c>
      <c r="Y44" s="110">
        <f t="shared" si="8"/>
        <v>0</v>
      </c>
      <c r="Z44" s="75">
        <f>County!U2524</f>
        <v>0</v>
      </c>
      <c r="AA44" s="110">
        <f t="shared" si="9"/>
        <v>0</v>
      </c>
      <c r="AB44" s="75">
        <f>County!V2524</f>
        <v>0</v>
      </c>
      <c r="AC44" s="110">
        <f t="shared" si="10"/>
        <v>0</v>
      </c>
      <c r="AD44" s="75">
        <f>County!W2524</f>
        <v>0</v>
      </c>
      <c r="AE44" s="110">
        <f t="shared" si="11"/>
        <v>0</v>
      </c>
      <c r="AF44" s="75">
        <f>County!X2524</f>
        <v>0</v>
      </c>
      <c r="AG44" s="110">
        <f t="shared" si="12"/>
        <v>0</v>
      </c>
      <c r="AH44" s="53">
        <f>County!Y2524</f>
        <v>0</v>
      </c>
      <c r="AI44" s="54">
        <f t="shared" si="13"/>
        <v>0</v>
      </c>
      <c r="AJ44" s="53">
        <f>County!Z2524</f>
        <v>0</v>
      </c>
      <c r="AK44" s="54">
        <f t="shared" si="14"/>
        <v>0</v>
      </c>
      <c r="AL44" s="53">
        <f>County!AA2524</f>
        <v>0</v>
      </c>
      <c r="AM44" s="54">
        <f t="shared" si="15"/>
        <v>0</v>
      </c>
      <c r="AN44" s="53">
        <f>County!AB2524</f>
        <v>0</v>
      </c>
      <c r="AO44" s="54">
        <f t="shared" si="16"/>
        <v>0</v>
      </c>
      <c r="AP44" s="53">
        <f>County!AC2524</f>
        <v>0</v>
      </c>
      <c r="AQ44" s="54">
        <f t="shared" si="17"/>
        <v>0</v>
      </c>
      <c r="AR44" s="53">
        <f>County!AD2524</f>
        <v>0</v>
      </c>
      <c r="AS44" s="54">
        <f t="shared" si="18"/>
        <v>0</v>
      </c>
      <c r="AT44" s="53">
        <f>County!AE2524</f>
        <v>0</v>
      </c>
      <c r="AU44" s="54">
        <f t="shared" si="19"/>
        <v>0</v>
      </c>
      <c r="AV44" s="53">
        <f>County!AF2524</f>
        <v>0</v>
      </c>
      <c r="AW44" s="54">
        <f t="shared" si="20"/>
        <v>0</v>
      </c>
      <c r="AX44" s="53">
        <f>County!AG2524</f>
        <v>0</v>
      </c>
      <c r="AY44" s="54">
        <f t="shared" si="20"/>
        <v>0</v>
      </c>
      <c r="AZ44" s="53">
        <f>County!AH2524</f>
        <v>0</v>
      </c>
      <c r="BA44" s="54">
        <f t="shared" si="34"/>
        <v>0</v>
      </c>
      <c r="BB44" s="53">
        <f>County!AI2524</f>
        <v>0</v>
      </c>
      <c r="BC44" s="54">
        <f t="shared" si="35"/>
        <v>0</v>
      </c>
      <c r="BD44" s="53">
        <f>County!AJ2524</f>
        <v>0</v>
      </c>
      <c r="BE44" s="54">
        <f t="shared" si="35"/>
        <v>0</v>
      </c>
      <c r="BF44" s="53">
        <f>County!AK2524</f>
        <v>0</v>
      </c>
      <c r="BG44" s="54">
        <f t="shared" si="36"/>
        <v>0</v>
      </c>
      <c r="BH44" s="53">
        <f>County!AL2524</f>
        <v>0</v>
      </c>
      <c r="BI44" s="54">
        <f t="shared" si="37"/>
        <v>0</v>
      </c>
      <c r="BJ44" s="61"/>
      <c r="BK44" s="50" t="str">
        <f t="shared" si="29"/>
        <v>South Dakota</v>
      </c>
      <c r="BL44" s="50" t="s">
        <v>2000</v>
      </c>
      <c r="BM44" s="50">
        <f t="shared" si="30"/>
        <v>3</v>
      </c>
      <c r="BN44" s="51">
        <f>RANK(R44,(L44:Q44,R44:Y44,AD44:AW44))</f>
        <v>5</v>
      </c>
      <c r="BO44" s="51">
        <f>RANK(T44,(L44:Q44,R44:Y44,AD44:AW44))</f>
        <v>11</v>
      </c>
      <c r="BP44" s="51">
        <f>RANK(X44,(L44:Q44,R44:Y44,AD44:AW44))</f>
        <v>11</v>
      </c>
      <c r="BQ44" s="51">
        <f>RANK(V44,(L44:Q44,R44:Y44,AD44:AW44))</f>
        <v>4</v>
      </c>
      <c r="BS44" s="50">
        <v>46</v>
      </c>
      <c r="BU44" s="53">
        <f>County!BF2524</f>
        <v>0</v>
      </c>
      <c r="BW44" s="50">
        <v>3</v>
      </c>
      <c r="BX44" s="50">
        <v>0</v>
      </c>
    </row>
    <row r="45" spans="1:76" s="37" customFormat="1">
      <c r="A45" s="37" t="s">
        <v>1990</v>
      </c>
      <c r="B45" s="37">
        <v>11</v>
      </c>
      <c r="C45" s="40">
        <f t="shared" si="25"/>
        <v>2599749</v>
      </c>
      <c r="D45" s="39">
        <v>11</v>
      </c>
      <c r="E45" s="39"/>
      <c r="F45" s="39"/>
      <c r="G45" s="87">
        <f t="shared" si="31"/>
        <v>2</v>
      </c>
      <c r="H45" s="87">
        <f t="shared" si="32"/>
        <v>1</v>
      </c>
      <c r="I45" s="87">
        <f t="shared" si="33"/>
        <v>3</v>
      </c>
      <c r="J45" s="1">
        <f t="shared" si="26"/>
        <v>391741</v>
      </c>
      <c r="K45" s="41">
        <f t="shared" si="27"/>
        <v>0.15068416220181255</v>
      </c>
      <c r="L45" s="40">
        <f>County!N2621</f>
        <v>1087437</v>
      </c>
      <c r="M45" s="41">
        <f t="shared" si="28"/>
        <v>0.41828538062712978</v>
      </c>
      <c r="N45" s="76">
        <f>County!O2621</f>
        <v>1479178</v>
      </c>
      <c r="O45" s="77">
        <f t="shared" si="3"/>
        <v>0.5689695428289423</v>
      </c>
      <c r="P45" s="76">
        <f>County!P2621</f>
        <v>11560</v>
      </c>
      <c r="Q45" s="77">
        <f t="shared" si="4"/>
        <v>4.4465831124466245E-3</v>
      </c>
      <c r="R45" s="76">
        <f>County!Q2621</f>
        <v>8547</v>
      </c>
      <c r="S45" s="77">
        <f t="shared" si="5"/>
        <v>3.2876250745745069E-3</v>
      </c>
      <c r="T45" s="76">
        <f>County!R2621</f>
        <v>2499</v>
      </c>
      <c r="U45" s="77">
        <f t="shared" si="6"/>
        <v>9.6124664342596151E-4</v>
      </c>
      <c r="V45" s="76">
        <f>County!S2621</f>
        <v>8191</v>
      </c>
      <c r="W45" s="77">
        <f t="shared" si="7"/>
        <v>3.1506887780320329E-3</v>
      </c>
      <c r="X45" s="76">
        <f>County!T2621</f>
        <v>0</v>
      </c>
      <c r="Y45" s="77">
        <f t="shared" si="8"/>
        <v>0</v>
      </c>
      <c r="Z45" s="76">
        <f>County!U2621</f>
        <v>1326</v>
      </c>
      <c r="AA45" s="77">
        <f t="shared" si="9"/>
        <v>5.1004923936887752E-4</v>
      </c>
      <c r="AB45" s="76">
        <f>County!V2621</f>
        <v>0</v>
      </c>
      <c r="AC45" s="77">
        <f t="shared" si="10"/>
        <v>0</v>
      </c>
      <c r="AD45" s="76">
        <f>County!W2621</f>
        <v>0</v>
      </c>
      <c r="AE45" s="77">
        <f t="shared" si="11"/>
        <v>0</v>
      </c>
      <c r="AF45" s="76">
        <f>County!X2621</f>
        <v>1011</v>
      </c>
      <c r="AG45" s="77">
        <f t="shared" si="12"/>
        <v>3.888836960798908E-4</v>
      </c>
      <c r="AH45" s="40">
        <f>County!Y2621</f>
        <v>0</v>
      </c>
      <c r="AI45" s="41">
        <f t="shared" si="13"/>
        <v>0</v>
      </c>
      <c r="AJ45" s="40">
        <f>County!Z2621</f>
        <v>0</v>
      </c>
      <c r="AK45" s="41">
        <f t="shared" si="14"/>
        <v>0</v>
      </c>
      <c r="AL45" s="40">
        <f>County!AA2621</f>
        <v>0</v>
      </c>
      <c r="AM45" s="41">
        <f t="shared" si="15"/>
        <v>0</v>
      </c>
      <c r="AN45" s="40">
        <f>County!AB2621</f>
        <v>0</v>
      </c>
      <c r="AO45" s="41">
        <f t="shared" si="16"/>
        <v>0</v>
      </c>
      <c r="AP45" s="40">
        <f>County!AC2621</f>
        <v>0</v>
      </c>
      <c r="AQ45" s="41">
        <f t="shared" si="17"/>
        <v>0</v>
      </c>
      <c r="AR45" s="40">
        <f>County!AD2621</f>
        <v>0</v>
      </c>
      <c r="AS45" s="41">
        <f t="shared" si="18"/>
        <v>0</v>
      </c>
      <c r="AT45" s="40">
        <f>County!AE2621</f>
        <v>0</v>
      </c>
      <c r="AU45" s="41">
        <f t="shared" si="19"/>
        <v>0</v>
      </c>
      <c r="AV45" s="40">
        <f>County!AF2621</f>
        <v>0</v>
      </c>
      <c r="AW45" s="41">
        <f t="shared" si="20"/>
        <v>0</v>
      </c>
      <c r="AX45" s="40">
        <f>County!AG2621</f>
        <v>0</v>
      </c>
      <c r="AY45" s="41">
        <f t="shared" si="20"/>
        <v>0</v>
      </c>
      <c r="AZ45" s="40">
        <f>County!AH2621</f>
        <v>0</v>
      </c>
      <c r="BA45" s="41">
        <f t="shared" si="34"/>
        <v>0</v>
      </c>
      <c r="BB45" s="40">
        <f>County!AI2621</f>
        <v>0</v>
      </c>
      <c r="BC45" s="41">
        <f t="shared" si="35"/>
        <v>0</v>
      </c>
      <c r="BD45" s="40">
        <f>County!AJ2621</f>
        <v>0</v>
      </c>
      <c r="BE45" s="41">
        <f t="shared" si="35"/>
        <v>0</v>
      </c>
      <c r="BF45" s="40">
        <f>County!AK2621</f>
        <v>0</v>
      </c>
      <c r="BG45" s="41">
        <f t="shared" si="36"/>
        <v>0</v>
      </c>
      <c r="BH45" s="40">
        <f>County!AL2621</f>
        <v>0</v>
      </c>
      <c r="BI45" s="41">
        <f t="shared" si="37"/>
        <v>0</v>
      </c>
      <c r="BJ45" s="62"/>
      <c r="BK45" s="37" t="str">
        <f t="shared" si="29"/>
        <v>Tennessee</v>
      </c>
      <c r="BL45" s="37" t="s">
        <v>2990</v>
      </c>
      <c r="BM45" s="37">
        <f t="shared" si="30"/>
        <v>11</v>
      </c>
      <c r="BN45" s="38">
        <f>RANK(R45,(L45:Q45,R45:Y45,AD45:AW45))</f>
        <v>4</v>
      </c>
      <c r="BO45" s="38">
        <f>RANK(T45,(L45:Q45,R45:Y45,AD45:AW45))</f>
        <v>6</v>
      </c>
      <c r="BP45" s="38">
        <f>RANK(X45,(L45:Q45,R45:Y45,AD45:AW45))</f>
        <v>15</v>
      </c>
      <c r="BQ45" s="38">
        <f>RANK(V45,(L45:Q45,R45:Y45,AD45:AW45))</f>
        <v>5</v>
      </c>
      <c r="BS45" s="37">
        <v>47</v>
      </c>
      <c r="BU45" s="40">
        <f>County!BF2621</f>
        <v>0</v>
      </c>
      <c r="BW45" s="37">
        <v>11</v>
      </c>
      <c r="BX45" s="37">
        <v>0</v>
      </c>
    </row>
    <row r="46" spans="1:76" s="50" customFormat="1">
      <c r="A46" s="50" t="s">
        <v>3088</v>
      </c>
      <c r="B46" s="50">
        <v>34</v>
      </c>
      <c r="C46" s="53">
        <f t="shared" si="25"/>
        <v>8077795</v>
      </c>
      <c r="D46" s="52">
        <v>34</v>
      </c>
      <c r="E46" s="52"/>
      <c r="F46" s="52"/>
      <c r="G46" s="86">
        <f t="shared" si="31"/>
        <v>2</v>
      </c>
      <c r="H46" s="86">
        <f t="shared" si="32"/>
        <v>1</v>
      </c>
      <c r="I46" s="86">
        <f t="shared" si="33"/>
        <v>4</v>
      </c>
      <c r="J46" s="53">
        <f t="shared" si="26"/>
        <v>950695</v>
      </c>
      <c r="K46" s="54">
        <f t="shared" si="27"/>
        <v>0.11769239006436781</v>
      </c>
      <c r="L46" s="53">
        <f>County!N2877</f>
        <v>3528633</v>
      </c>
      <c r="M46" s="54">
        <f t="shared" si="28"/>
        <v>0.43683121445889628</v>
      </c>
      <c r="N46" s="75">
        <f>County!O2877</f>
        <v>4479328</v>
      </c>
      <c r="O46" s="110">
        <f t="shared" si="3"/>
        <v>0.5545236045232641</v>
      </c>
      <c r="P46" s="75">
        <f>County!P2877</f>
        <v>5751</v>
      </c>
      <c r="Q46" s="110">
        <f t="shared" si="4"/>
        <v>7.1195171454586307E-4</v>
      </c>
      <c r="R46" s="75">
        <f>County!Q2877</f>
        <v>56116</v>
      </c>
      <c r="S46" s="110">
        <f t="shared" si="5"/>
        <v>6.9469452988098852E-3</v>
      </c>
      <c r="T46" s="75">
        <f>County!R2877</f>
        <v>909</v>
      </c>
      <c r="U46" s="110">
        <f t="shared" si="6"/>
        <v>1.1253070918487037E-4</v>
      </c>
      <c r="V46" s="75">
        <f>County!S2877</f>
        <v>5708</v>
      </c>
      <c r="W46" s="110">
        <f t="shared" si="7"/>
        <v>7.0662847967793187E-4</v>
      </c>
      <c r="X46" s="75">
        <f>County!T2877</f>
        <v>0</v>
      </c>
      <c r="Y46" s="110">
        <f t="shared" si="8"/>
        <v>0</v>
      </c>
      <c r="Z46" s="75">
        <f>County!U2877</f>
        <v>135</v>
      </c>
      <c r="AA46" s="110">
        <f t="shared" si="9"/>
        <v>1.6712481562109462E-5</v>
      </c>
      <c r="AB46" s="75">
        <f>County!V2877</f>
        <v>0</v>
      </c>
      <c r="AC46" s="110">
        <f t="shared" si="10"/>
        <v>0</v>
      </c>
      <c r="AD46" s="75">
        <f>County!W2877</f>
        <v>216</v>
      </c>
      <c r="AE46" s="110">
        <f t="shared" si="11"/>
        <v>2.6739970499375138E-5</v>
      </c>
      <c r="AF46" s="75">
        <f>County!X2877</f>
        <v>0</v>
      </c>
      <c r="AG46" s="110">
        <f t="shared" si="12"/>
        <v>0</v>
      </c>
      <c r="AH46" s="53">
        <f>County!Y2877</f>
        <v>895</v>
      </c>
      <c r="AI46" s="54">
        <f t="shared" si="13"/>
        <v>1.1079756294879976E-4</v>
      </c>
      <c r="AJ46" s="53">
        <f>County!Z2877</f>
        <v>0</v>
      </c>
      <c r="AK46" s="54">
        <f t="shared" si="14"/>
        <v>0</v>
      </c>
      <c r="AL46" s="53">
        <f>County!AA2877</f>
        <v>104</v>
      </c>
      <c r="AM46" s="54">
        <f t="shared" si="15"/>
        <v>1.2874800610810252E-5</v>
      </c>
      <c r="AN46" s="53">
        <f>County!AB2877</f>
        <v>0</v>
      </c>
      <c r="AO46" s="54">
        <f t="shared" si="16"/>
        <v>0</v>
      </c>
      <c r="AP46" s="53">
        <f>County!AC2877</f>
        <v>0</v>
      </c>
      <c r="AQ46" s="54">
        <f t="shared" si="17"/>
        <v>0</v>
      </c>
      <c r="AR46" s="53">
        <f>County!AD2877</f>
        <v>0</v>
      </c>
      <c r="AS46" s="54">
        <f t="shared" si="18"/>
        <v>0</v>
      </c>
      <c r="AT46" s="53">
        <f>County!AE2877</f>
        <v>0</v>
      </c>
      <c r="AU46" s="54">
        <f t="shared" si="19"/>
        <v>0</v>
      </c>
      <c r="AV46" s="53">
        <f>County!AF2877</f>
        <v>0</v>
      </c>
      <c r="AW46" s="54">
        <f t="shared" si="20"/>
        <v>0</v>
      </c>
      <c r="AX46" s="53">
        <f>County!AG2877</f>
        <v>0</v>
      </c>
      <c r="AY46" s="54">
        <f t="shared" si="20"/>
        <v>0</v>
      </c>
      <c r="AZ46" s="53">
        <f>County!AH2877</f>
        <v>0</v>
      </c>
      <c r="BA46" s="54">
        <f t="shared" si="34"/>
        <v>0</v>
      </c>
      <c r="BB46" s="53">
        <f>County!AI2877</f>
        <v>0</v>
      </c>
      <c r="BC46" s="54">
        <f t="shared" si="35"/>
        <v>0</v>
      </c>
      <c r="BD46" s="53">
        <f>County!AJ2877</f>
        <v>0</v>
      </c>
      <c r="BE46" s="54">
        <f t="shared" si="35"/>
        <v>0</v>
      </c>
      <c r="BF46" s="53">
        <f>County!AK2877</f>
        <v>0</v>
      </c>
      <c r="BG46" s="54">
        <f t="shared" si="36"/>
        <v>0</v>
      </c>
      <c r="BH46" s="53">
        <f>County!AL2877</f>
        <v>0</v>
      </c>
      <c r="BI46" s="54">
        <f t="shared" si="37"/>
        <v>0</v>
      </c>
      <c r="BJ46" s="61"/>
      <c r="BK46" s="50" t="str">
        <f t="shared" si="29"/>
        <v>Texas</v>
      </c>
      <c r="BL46" s="50" t="s">
        <v>3197</v>
      </c>
      <c r="BM46" s="50">
        <f t="shared" si="30"/>
        <v>34</v>
      </c>
      <c r="BN46" s="51">
        <f>RANK(R46,(L46:Q46,R46:Y46,AD46:AW46))</f>
        <v>3</v>
      </c>
      <c r="BO46" s="51">
        <f>RANK(T46,(L46:Q46,R46:Y46,AD46:AW46))</f>
        <v>6</v>
      </c>
      <c r="BP46" s="51">
        <f>RANK(X46,(L46:Q46,R46:Y46,AD46:AW46))</f>
        <v>19</v>
      </c>
      <c r="BQ46" s="51">
        <f>RANK(V46,(L46:Q46,R46:Y46,AD46:AW46))</f>
        <v>5</v>
      </c>
      <c r="BS46" s="50">
        <v>48</v>
      </c>
      <c r="BU46" s="53">
        <f>County!BF2877</f>
        <v>0</v>
      </c>
      <c r="BW46" s="50">
        <v>34</v>
      </c>
      <c r="BX46" s="50">
        <v>0</v>
      </c>
    </row>
    <row r="47" spans="1:76" s="37" customFormat="1">
      <c r="A47" s="37" t="s">
        <v>3487</v>
      </c>
      <c r="B47" s="37">
        <v>5</v>
      </c>
      <c r="C47" s="40">
        <f t="shared" si="25"/>
        <v>952370</v>
      </c>
      <c r="D47" s="39">
        <v>5</v>
      </c>
      <c r="E47" s="39"/>
      <c r="F47" s="39"/>
      <c r="G47" s="87">
        <f t="shared" si="31"/>
        <v>2</v>
      </c>
      <c r="H47" s="87">
        <f t="shared" si="32"/>
        <v>1</v>
      </c>
      <c r="I47" s="87">
        <f t="shared" si="33"/>
        <v>4</v>
      </c>
      <c r="J47" s="1">
        <f t="shared" si="26"/>
        <v>268360</v>
      </c>
      <c r="K47" s="41">
        <f t="shared" si="27"/>
        <v>0.28178124048426556</v>
      </c>
      <c r="L47" s="40">
        <f>County!N2908</f>
        <v>327670</v>
      </c>
      <c r="M47" s="41">
        <f t="shared" si="28"/>
        <v>0.3440574566607516</v>
      </c>
      <c r="N47" s="76">
        <f>County!O2908</f>
        <v>596030</v>
      </c>
      <c r="O47" s="77">
        <f t="shared" si="3"/>
        <v>0.62583869714501716</v>
      </c>
      <c r="P47" s="76">
        <f>County!P2908</f>
        <v>8416</v>
      </c>
      <c r="Q47" s="77">
        <f t="shared" si="4"/>
        <v>8.8369016243686795E-3</v>
      </c>
      <c r="R47" s="76">
        <f>County!Q2908</f>
        <v>6966</v>
      </c>
      <c r="S47" s="77">
        <f t="shared" si="5"/>
        <v>7.3143841154173269E-3</v>
      </c>
      <c r="T47" s="76">
        <f>County!R2908</f>
        <v>982</v>
      </c>
      <c r="U47" s="77">
        <f t="shared" si="6"/>
        <v>1.0311118577863646E-3</v>
      </c>
      <c r="V47" s="76">
        <f>County!S2908</f>
        <v>12012</v>
      </c>
      <c r="W47" s="77">
        <f t="shared" si="7"/>
        <v>1.2612745046568036E-2</v>
      </c>
      <c r="X47" s="76">
        <f>County!T2908</f>
        <v>0</v>
      </c>
      <c r="Y47" s="77">
        <f t="shared" si="8"/>
        <v>0</v>
      </c>
      <c r="Z47" s="76">
        <f>County!U2908</f>
        <v>0</v>
      </c>
      <c r="AA47" s="77">
        <f t="shared" si="9"/>
        <v>0</v>
      </c>
      <c r="AB47" s="76">
        <f>County!V2908</f>
        <v>262</v>
      </c>
      <c r="AC47" s="77">
        <f t="shared" si="10"/>
        <v>2.7510316368638239E-4</v>
      </c>
      <c r="AD47" s="76">
        <f>County!W2908</f>
        <v>4</v>
      </c>
      <c r="AE47" s="77">
        <f t="shared" si="11"/>
        <v>4.2000483005554561E-6</v>
      </c>
      <c r="AF47" s="76">
        <f>County!X2908</f>
        <v>1</v>
      </c>
      <c r="AG47" s="77">
        <f t="shared" si="12"/>
        <v>1.050012075138864E-6</v>
      </c>
      <c r="AH47" s="40">
        <f>County!Y2908</f>
        <v>25</v>
      </c>
      <c r="AI47" s="41">
        <f t="shared" si="13"/>
        <v>2.6250301878471603E-5</v>
      </c>
      <c r="AJ47" s="40">
        <f>County!Z2908</f>
        <v>0</v>
      </c>
      <c r="AK47" s="41">
        <f t="shared" si="14"/>
        <v>0</v>
      </c>
      <c r="AL47" s="40">
        <f>County!AA2908</f>
        <v>2</v>
      </c>
      <c r="AM47" s="41">
        <f t="shared" si="15"/>
        <v>2.1000241502777281E-6</v>
      </c>
      <c r="AN47" s="40">
        <f>County!AB2908</f>
        <v>0</v>
      </c>
      <c r="AO47" s="41">
        <f t="shared" si="16"/>
        <v>0</v>
      </c>
      <c r="AP47" s="40">
        <f>County!AC2908</f>
        <v>0</v>
      </c>
      <c r="AQ47" s="41">
        <f t="shared" si="17"/>
        <v>0</v>
      </c>
      <c r="AR47" s="40">
        <f>County!AD2908</f>
        <v>0</v>
      </c>
      <c r="AS47" s="41">
        <f t="shared" si="18"/>
        <v>0</v>
      </c>
      <c r="AT47" s="40">
        <f>County!AE2908</f>
        <v>0</v>
      </c>
      <c r="AU47" s="41">
        <f t="shared" si="19"/>
        <v>0</v>
      </c>
      <c r="AV47" s="40">
        <f>County!AF2908</f>
        <v>0</v>
      </c>
      <c r="AW47" s="41">
        <f t="shared" si="20"/>
        <v>0</v>
      </c>
      <c r="AX47" s="40">
        <f>County!AG2908</f>
        <v>0</v>
      </c>
      <c r="AY47" s="41">
        <f t="shared" si="20"/>
        <v>0</v>
      </c>
      <c r="AZ47" s="40">
        <f>County!AH2908</f>
        <v>0</v>
      </c>
      <c r="BA47" s="41">
        <f t="shared" si="34"/>
        <v>0</v>
      </c>
      <c r="BB47" s="40">
        <f>County!AI2908</f>
        <v>0</v>
      </c>
      <c r="BC47" s="41">
        <f t="shared" si="35"/>
        <v>0</v>
      </c>
      <c r="BD47" s="40">
        <f>County!AJ2908</f>
        <v>0</v>
      </c>
      <c r="BE47" s="41">
        <f t="shared" si="35"/>
        <v>0</v>
      </c>
      <c r="BF47" s="40">
        <f>County!AK2908</f>
        <v>0</v>
      </c>
      <c r="BG47" s="41">
        <f t="shared" si="36"/>
        <v>0</v>
      </c>
      <c r="BH47" s="40">
        <f>County!AL2908</f>
        <v>0</v>
      </c>
      <c r="BI47" s="41">
        <f t="shared" si="37"/>
        <v>0</v>
      </c>
      <c r="BJ47" s="62"/>
      <c r="BK47" s="37" t="str">
        <f t="shared" si="29"/>
        <v>Utah</v>
      </c>
      <c r="BL47" s="37" t="s">
        <v>2795</v>
      </c>
      <c r="BM47" s="37">
        <f t="shared" si="30"/>
        <v>5</v>
      </c>
      <c r="BN47" s="38">
        <f>RANK(R47,(L47:Q47,R47:Y47,AD47:AW47))</f>
        <v>5</v>
      </c>
      <c r="BO47" s="38">
        <f>RANK(T47,(L47:Q47,R47:Y47,AD47:AW47))</f>
        <v>6</v>
      </c>
      <c r="BP47" s="38">
        <f>RANK(X47,(L47:Q47,R47:Y47,AD47:AW47))</f>
        <v>21</v>
      </c>
      <c r="BQ47" s="38">
        <f>RANK(V47,(L47:Q47,R47:Y47,AD47:AW47))</f>
        <v>3</v>
      </c>
      <c r="BS47" s="37">
        <v>49</v>
      </c>
      <c r="BU47" s="40">
        <f>County!BF2908</f>
        <v>0</v>
      </c>
      <c r="BW47" s="37">
        <v>5</v>
      </c>
      <c r="BX47" s="37">
        <v>0</v>
      </c>
    </row>
    <row r="48" spans="1:76" s="50" customFormat="1">
      <c r="A48" s="50" t="s">
        <v>3337</v>
      </c>
      <c r="B48" s="50">
        <v>3</v>
      </c>
      <c r="C48" s="53">
        <f t="shared" si="25"/>
        <v>325046</v>
      </c>
      <c r="D48" s="52"/>
      <c r="E48" s="52">
        <v>3</v>
      </c>
      <c r="F48" s="52"/>
      <c r="G48" s="86">
        <f t="shared" si="31"/>
        <v>1</v>
      </c>
      <c r="H48" s="86">
        <f t="shared" si="32"/>
        <v>2</v>
      </c>
      <c r="I48" s="86">
        <f t="shared" si="33"/>
        <v>3</v>
      </c>
      <c r="J48" s="53">
        <f t="shared" si="26"/>
        <v>120288</v>
      </c>
      <c r="K48" s="54">
        <f t="shared" si="27"/>
        <v>0.3700645447105948</v>
      </c>
      <c r="L48" s="53">
        <f>County!N2924</f>
        <v>219262</v>
      </c>
      <c r="M48" s="54">
        <f t="shared" si="28"/>
        <v>0.6745568319560924</v>
      </c>
      <c r="N48" s="75">
        <f>County!O2924</f>
        <v>98974</v>
      </c>
      <c r="O48" s="110">
        <f t="shared" si="3"/>
        <v>0.30449228724549754</v>
      </c>
      <c r="P48" s="75">
        <f>County!P2924</f>
        <v>3339</v>
      </c>
      <c r="Q48" s="110">
        <f t="shared" si="4"/>
        <v>1.0272392215255687E-2</v>
      </c>
      <c r="R48" s="75">
        <f>County!Q2924</f>
        <v>1067</v>
      </c>
      <c r="S48" s="110">
        <f t="shared" si="5"/>
        <v>3.2826123071811376E-3</v>
      </c>
      <c r="T48" s="75">
        <f>County!R2924</f>
        <v>66</v>
      </c>
      <c r="U48" s="110">
        <f t="shared" si="6"/>
        <v>2.030481839493487E-4</v>
      </c>
      <c r="V48" s="75">
        <f>County!S2924</f>
        <v>500</v>
      </c>
      <c r="W48" s="110">
        <f t="shared" si="7"/>
        <v>1.5382438177980963E-3</v>
      </c>
      <c r="X48" s="75">
        <f>County!T2924</f>
        <v>150</v>
      </c>
      <c r="Y48" s="110">
        <f t="shared" si="8"/>
        <v>4.6147314533942886E-4</v>
      </c>
      <c r="Z48" s="75">
        <f>County!U2924</f>
        <v>141</v>
      </c>
      <c r="AA48" s="110">
        <f t="shared" si="9"/>
        <v>4.3378475661906313E-4</v>
      </c>
      <c r="AB48" s="75">
        <f>County!V2924</f>
        <v>149</v>
      </c>
      <c r="AC48" s="110">
        <f t="shared" si="10"/>
        <v>4.5839665770383271E-4</v>
      </c>
      <c r="AD48" s="75">
        <f>County!W2924</f>
        <v>1398</v>
      </c>
      <c r="AE48" s="110">
        <f t="shared" si="11"/>
        <v>4.3009297145634772E-3</v>
      </c>
      <c r="AF48" s="75">
        <f>County!X2924</f>
        <v>0</v>
      </c>
      <c r="AG48" s="110">
        <f t="shared" si="12"/>
        <v>0</v>
      </c>
      <c r="AH48" s="53">
        <f>County!Y2924</f>
        <v>0</v>
      </c>
      <c r="AI48" s="54">
        <f t="shared" si="13"/>
        <v>0</v>
      </c>
      <c r="AJ48" s="53">
        <f>County!Z2924</f>
        <v>0</v>
      </c>
      <c r="AK48" s="54">
        <f t="shared" si="14"/>
        <v>0</v>
      </c>
      <c r="AL48" s="53">
        <f>County!AA2924</f>
        <v>0</v>
      </c>
      <c r="AM48" s="54">
        <f t="shared" si="15"/>
        <v>0</v>
      </c>
      <c r="AN48" s="53">
        <f>County!AB2924</f>
        <v>0</v>
      </c>
      <c r="AO48" s="54">
        <f t="shared" si="16"/>
        <v>0</v>
      </c>
      <c r="AP48" s="53">
        <f>County!AC2924</f>
        <v>0</v>
      </c>
      <c r="AQ48" s="54">
        <f t="shared" si="17"/>
        <v>0</v>
      </c>
      <c r="AR48" s="53">
        <f>County!AD2924</f>
        <v>0</v>
      </c>
      <c r="AS48" s="54">
        <f t="shared" si="18"/>
        <v>0</v>
      </c>
      <c r="AT48" s="53">
        <f>County!AE2924</f>
        <v>0</v>
      </c>
      <c r="AU48" s="54">
        <f t="shared" si="19"/>
        <v>0</v>
      </c>
      <c r="AV48" s="53">
        <f>County!AF2924</f>
        <v>0</v>
      </c>
      <c r="AW48" s="54">
        <f t="shared" si="20"/>
        <v>0</v>
      </c>
      <c r="AX48" s="53">
        <f>County!AG2924</f>
        <v>0</v>
      </c>
      <c r="AY48" s="54">
        <f t="shared" si="20"/>
        <v>0</v>
      </c>
      <c r="AZ48" s="53">
        <f>County!AH2924</f>
        <v>0</v>
      </c>
      <c r="BA48" s="54">
        <f t="shared" si="34"/>
        <v>0</v>
      </c>
      <c r="BB48" s="53">
        <f>County!AI2924</f>
        <v>0</v>
      </c>
      <c r="BC48" s="54">
        <f t="shared" si="35"/>
        <v>0</v>
      </c>
      <c r="BD48" s="53">
        <f>County!AJ2924</f>
        <v>0</v>
      </c>
      <c r="BE48" s="54">
        <f t="shared" si="35"/>
        <v>0</v>
      </c>
      <c r="BF48" s="53">
        <f>County!AK2924</f>
        <v>0</v>
      </c>
      <c r="BG48" s="54">
        <f t="shared" si="36"/>
        <v>0</v>
      </c>
      <c r="BH48" s="53">
        <f>County!AL2924</f>
        <v>0</v>
      </c>
      <c r="BI48" s="54">
        <f t="shared" si="37"/>
        <v>0</v>
      </c>
      <c r="BJ48" s="61"/>
      <c r="BK48" s="50" t="str">
        <f t="shared" si="29"/>
        <v>Vermont</v>
      </c>
      <c r="BL48" s="50" t="s">
        <v>1581</v>
      </c>
      <c r="BM48" s="50">
        <f t="shared" si="30"/>
        <v>3</v>
      </c>
      <c r="BN48" s="51">
        <f>RANK(R48,(L48:Q48,R48:Y48,AD48:AW48))</f>
        <v>5</v>
      </c>
      <c r="BO48" s="51">
        <f>RANK(T48,(L48:Q48,R48:Y48,AD48:AW48))</f>
        <v>8</v>
      </c>
      <c r="BP48" s="51">
        <f>RANK(X48,(L48:Q48,R48:Y48,AD48:AW48))</f>
        <v>7</v>
      </c>
      <c r="BQ48" s="51">
        <f>RANK(V48,(L48:Q48,R48:Y48,AD48:AW48))</f>
        <v>6</v>
      </c>
      <c r="BS48" s="50">
        <v>50</v>
      </c>
      <c r="BU48" s="53">
        <f>County!BF2924</f>
        <v>0</v>
      </c>
      <c r="BW48" s="50">
        <v>3</v>
      </c>
      <c r="BX48" s="50">
        <v>0</v>
      </c>
    </row>
    <row r="49" spans="1:76" s="37" customFormat="1">
      <c r="A49" s="37" t="s">
        <v>1815</v>
      </c>
      <c r="B49" s="37">
        <v>13</v>
      </c>
      <c r="C49" s="40">
        <f t="shared" si="25"/>
        <v>3723260</v>
      </c>
      <c r="D49" s="39"/>
      <c r="E49" s="39">
        <v>13</v>
      </c>
      <c r="F49" s="39"/>
      <c r="G49" s="87">
        <f t="shared" si="31"/>
        <v>1</v>
      </c>
      <c r="H49" s="87">
        <f t="shared" si="32"/>
        <v>2</v>
      </c>
      <c r="I49" s="87">
        <f t="shared" si="33"/>
        <v>3</v>
      </c>
      <c r="J49" s="1">
        <f t="shared" si="26"/>
        <v>234527</v>
      </c>
      <c r="K49" s="41">
        <f t="shared" si="27"/>
        <v>6.2989691829203442E-2</v>
      </c>
      <c r="L49" s="40">
        <f>County!N3060</f>
        <v>1959532</v>
      </c>
      <c r="M49" s="41">
        <f t="shared" si="28"/>
        <v>0.5262946987317566</v>
      </c>
      <c r="N49" s="76">
        <f>County!O3060</f>
        <v>1725005</v>
      </c>
      <c r="O49" s="77">
        <f t="shared" si="3"/>
        <v>0.46330500690255316</v>
      </c>
      <c r="P49" s="76">
        <f>County!P3060</f>
        <v>11483</v>
      </c>
      <c r="Q49" s="77">
        <f t="shared" si="4"/>
        <v>3.0841252021078301E-3</v>
      </c>
      <c r="R49" s="76">
        <f>County!Q3060</f>
        <v>11067</v>
      </c>
      <c r="S49" s="77">
        <f t="shared" si="5"/>
        <v>2.9723951590810206E-3</v>
      </c>
      <c r="T49" s="76">
        <f>County!R3060</f>
        <v>2344</v>
      </c>
      <c r="U49" s="77">
        <f t="shared" si="6"/>
        <v>6.295558193626016E-4</v>
      </c>
      <c r="V49" s="76">
        <f>County!S3060</f>
        <v>7474</v>
      </c>
      <c r="W49" s="77">
        <f t="shared" si="7"/>
        <v>2.0073806288037903E-3</v>
      </c>
      <c r="X49" s="76">
        <f>County!T3060</f>
        <v>0</v>
      </c>
      <c r="Y49" s="77">
        <f t="shared" si="8"/>
        <v>0</v>
      </c>
      <c r="Z49" s="76">
        <f>County!U3060</f>
        <v>13</v>
      </c>
      <c r="AA49" s="77">
        <f t="shared" si="9"/>
        <v>3.4915638445878073E-6</v>
      </c>
      <c r="AB49" s="76">
        <f>County!V3060</f>
        <v>0</v>
      </c>
      <c r="AC49" s="77">
        <f t="shared" si="10"/>
        <v>0</v>
      </c>
      <c r="AD49" s="76">
        <f>County!W3060</f>
        <v>6302</v>
      </c>
      <c r="AE49" s="77">
        <f t="shared" si="11"/>
        <v>1.6926027191224895E-3</v>
      </c>
      <c r="AF49" s="76">
        <f>County!X3060</f>
        <v>0</v>
      </c>
      <c r="AG49" s="77">
        <f t="shared" si="12"/>
        <v>0</v>
      </c>
      <c r="AH49" s="40">
        <f>County!Y3060</f>
        <v>38</v>
      </c>
      <c r="AI49" s="41">
        <f t="shared" si="13"/>
        <v>1.020610969956436E-5</v>
      </c>
      <c r="AJ49" s="40">
        <f>County!Z3060</f>
        <v>0</v>
      </c>
      <c r="AK49" s="41">
        <f t="shared" si="14"/>
        <v>0</v>
      </c>
      <c r="AL49" s="40">
        <f>County!AA3060</f>
        <v>2</v>
      </c>
      <c r="AM49" s="41">
        <f t="shared" si="15"/>
        <v>5.3716366839812427E-7</v>
      </c>
      <c r="AN49" s="40">
        <f>County!AB3060</f>
        <v>0</v>
      </c>
      <c r="AO49" s="41">
        <f t="shared" si="16"/>
        <v>0</v>
      </c>
      <c r="AP49" s="40">
        <f>County!AC3060</f>
        <v>0</v>
      </c>
      <c r="AQ49" s="41">
        <f t="shared" si="17"/>
        <v>0</v>
      </c>
      <c r="AR49" s="40">
        <f>County!AD3060</f>
        <v>0</v>
      </c>
      <c r="AS49" s="41">
        <f t="shared" si="18"/>
        <v>0</v>
      </c>
      <c r="AT49" s="40">
        <f>County!AE3060</f>
        <v>0</v>
      </c>
      <c r="AU49" s="41">
        <f t="shared" si="19"/>
        <v>0</v>
      </c>
      <c r="AV49" s="40">
        <f>County!AF3060</f>
        <v>0</v>
      </c>
      <c r="AW49" s="41">
        <f t="shared" si="20"/>
        <v>0</v>
      </c>
      <c r="AX49" s="40">
        <f>County!AG3060</f>
        <v>0</v>
      </c>
      <c r="AY49" s="41">
        <f t="shared" si="20"/>
        <v>0</v>
      </c>
      <c r="AZ49" s="40">
        <f>County!AH3060</f>
        <v>0</v>
      </c>
      <c r="BA49" s="41">
        <f t="shared" si="34"/>
        <v>0</v>
      </c>
      <c r="BB49" s="40">
        <f>County!AI3060</f>
        <v>0</v>
      </c>
      <c r="BC49" s="41">
        <f t="shared" si="35"/>
        <v>0</v>
      </c>
      <c r="BD49" s="40">
        <f>County!AJ3060</f>
        <v>0</v>
      </c>
      <c r="BE49" s="41">
        <f t="shared" si="35"/>
        <v>0</v>
      </c>
      <c r="BF49" s="40">
        <f>County!AK3060</f>
        <v>0</v>
      </c>
      <c r="BG49" s="41">
        <f t="shared" si="36"/>
        <v>0</v>
      </c>
      <c r="BH49" s="40">
        <f>County!AL3060</f>
        <v>0</v>
      </c>
      <c r="BI49" s="41">
        <f t="shared" si="37"/>
        <v>0</v>
      </c>
      <c r="BJ49" s="62"/>
      <c r="BK49" s="37" t="str">
        <f t="shared" si="29"/>
        <v>Virginia</v>
      </c>
      <c r="BL49" s="37" t="s">
        <v>2683</v>
      </c>
      <c r="BM49" s="37">
        <f t="shared" si="30"/>
        <v>13</v>
      </c>
      <c r="BN49" s="38">
        <f>RANK(R49,(L49:Q49,R49:Y49,AD49:AW49))</f>
        <v>4</v>
      </c>
      <c r="BO49" s="38">
        <f>RANK(T49,(L49:Q49,R49:Y49,AD49:AW49))</f>
        <v>7</v>
      </c>
      <c r="BP49" s="38">
        <f>RANK(X49,(L49:Q49,R49:Y49,AD49:AW49))</f>
        <v>19</v>
      </c>
      <c r="BQ49" s="38">
        <f>RANK(V49,(L49:Q49,R49:Y49,AD49:AW49))</f>
        <v>5</v>
      </c>
      <c r="BS49" s="37">
        <v>51</v>
      </c>
      <c r="BU49" s="40">
        <f>County!BF3060</f>
        <v>0</v>
      </c>
      <c r="BW49" s="37">
        <v>13</v>
      </c>
      <c r="BX49" s="37">
        <v>0</v>
      </c>
    </row>
    <row r="50" spans="1:76" s="50" customFormat="1">
      <c r="A50" s="50" t="s">
        <v>1616</v>
      </c>
      <c r="B50" s="50">
        <v>11</v>
      </c>
      <c r="C50" s="53">
        <f t="shared" si="25"/>
        <v>3036878</v>
      </c>
      <c r="D50" s="52"/>
      <c r="E50" s="52">
        <v>11</v>
      </c>
      <c r="F50" s="52"/>
      <c r="G50" s="86">
        <f t="shared" si="31"/>
        <v>1</v>
      </c>
      <c r="H50" s="86">
        <f t="shared" si="32"/>
        <v>2</v>
      </c>
      <c r="I50" s="86">
        <f t="shared" si="33"/>
        <v>3</v>
      </c>
      <c r="J50" s="53">
        <f t="shared" si="26"/>
        <v>521632</v>
      </c>
      <c r="K50" s="54">
        <f t="shared" si="27"/>
        <v>0.17176587271533464</v>
      </c>
      <c r="L50" s="53">
        <f>County!N3101</f>
        <v>1750848</v>
      </c>
      <c r="M50" s="54">
        <f t="shared" si="28"/>
        <v>0.57652892213648355</v>
      </c>
      <c r="N50" s="75">
        <f>County!O3101</f>
        <v>1229216</v>
      </c>
      <c r="O50" s="110">
        <f t="shared" si="3"/>
        <v>0.40476304942114893</v>
      </c>
      <c r="P50" s="75">
        <f>County!P3101</f>
        <v>29489</v>
      </c>
      <c r="Q50" s="110">
        <f t="shared" si="4"/>
        <v>9.7103011711369373E-3</v>
      </c>
      <c r="R50" s="75">
        <f>County!Q3101</f>
        <v>12728</v>
      </c>
      <c r="S50" s="110">
        <f t="shared" si="5"/>
        <v>4.1911463022222166E-3</v>
      </c>
      <c r="T50" s="75">
        <f>County!R3101</f>
        <v>3819</v>
      </c>
      <c r="U50" s="110">
        <f t="shared" si="6"/>
        <v>1.2575414619882656E-3</v>
      </c>
      <c r="V50" s="75">
        <f>County!S3101</f>
        <v>9432</v>
      </c>
      <c r="W50" s="110">
        <f t="shared" si="7"/>
        <v>3.1058211755625349E-3</v>
      </c>
      <c r="X50" s="75">
        <f>County!T3101</f>
        <v>641</v>
      </c>
      <c r="Y50" s="110">
        <f t="shared" si="8"/>
        <v>2.1107202857671595E-4</v>
      </c>
      <c r="Z50" s="75">
        <f>County!U3101</f>
        <v>0</v>
      </c>
      <c r="AA50" s="110">
        <f t="shared" si="9"/>
        <v>0</v>
      </c>
      <c r="AB50" s="75">
        <f>County!V3101</f>
        <v>705</v>
      </c>
      <c r="AC50" s="110">
        <f t="shared" si="10"/>
        <v>2.3214630288078745E-4</v>
      </c>
      <c r="AD50" s="75">
        <f>County!W3101</f>
        <v>0</v>
      </c>
      <c r="AE50" s="110">
        <f t="shared" si="11"/>
        <v>0</v>
      </c>
      <c r="AF50" s="75">
        <f>County!X3101</f>
        <v>0</v>
      </c>
      <c r="AG50" s="110">
        <f t="shared" si="12"/>
        <v>0</v>
      </c>
      <c r="AH50" s="53">
        <f>County!Y3101</f>
        <v>0</v>
      </c>
      <c r="AI50" s="54">
        <f t="shared" si="13"/>
        <v>0</v>
      </c>
      <c r="AJ50" s="53">
        <f>County!Z3101</f>
        <v>0</v>
      </c>
      <c r="AK50" s="54">
        <f t="shared" si="14"/>
        <v>0</v>
      </c>
      <c r="AL50" s="53">
        <f>County!AA3101</f>
        <v>0</v>
      </c>
      <c r="AM50" s="54">
        <f t="shared" si="15"/>
        <v>0</v>
      </c>
      <c r="AN50" s="53">
        <f>County!AB3101</f>
        <v>0</v>
      </c>
      <c r="AO50" s="54">
        <f t="shared" si="16"/>
        <v>0</v>
      </c>
      <c r="AP50" s="53">
        <f>County!AC3101</f>
        <v>0</v>
      </c>
      <c r="AQ50" s="54">
        <f t="shared" si="17"/>
        <v>0</v>
      </c>
      <c r="AR50" s="53">
        <f>County!AD3101</f>
        <v>0</v>
      </c>
      <c r="AS50" s="54">
        <f t="shared" si="18"/>
        <v>0</v>
      </c>
      <c r="AT50" s="53">
        <f>County!AE3101</f>
        <v>0</v>
      </c>
      <c r="AU50" s="54">
        <f t="shared" si="19"/>
        <v>0</v>
      </c>
      <c r="AV50" s="53">
        <f>County!AF3101</f>
        <v>0</v>
      </c>
      <c r="AW50" s="54">
        <f t="shared" si="20"/>
        <v>0</v>
      </c>
      <c r="AX50" s="53">
        <f>County!AG3101</f>
        <v>0</v>
      </c>
      <c r="AY50" s="54">
        <f t="shared" si="20"/>
        <v>0</v>
      </c>
      <c r="AZ50" s="53">
        <f>County!AH3101</f>
        <v>0</v>
      </c>
      <c r="BA50" s="54">
        <f t="shared" si="34"/>
        <v>0</v>
      </c>
      <c r="BB50" s="53">
        <f>County!AI3101</f>
        <v>0</v>
      </c>
      <c r="BC50" s="54">
        <f t="shared" si="35"/>
        <v>0</v>
      </c>
      <c r="BD50" s="53">
        <f>County!AJ3101</f>
        <v>0</v>
      </c>
      <c r="BE50" s="54">
        <f t="shared" si="35"/>
        <v>0</v>
      </c>
      <c r="BF50" s="53">
        <f>County!AK3101</f>
        <v>0</v>
      </c>
      <c r="BG50" s="54">
        <f t="shared" si="36"/>
        <v>0</v>
      </c>
      <c r="BH50" s="53">
        <f>County!AL3101</f>
        <v>0</v>
      </c>
      <c r="BI50" s="54">
        <f t="shared" si="37"/>
        <v>0</v>
      </c>
      <c r="BJ50" s="61"/>
      <c r="BK50" s="50" t="str">
        <f t="shared" si="29"/>
        <v>Washington</v>
      </c>
      <c r="BL50" s="50" t="s">
        <v>2660</v>
      </c>
      <c r="BM50" s="50">
        <f t="shared" si="30"/>
        <v>11</v>
      </c>
      <c r="BN50" s="51">
        <f>RANK(R50,(L50:Q50,R50:Y50,AD50:AW50))</f>
        <v>4</v>
      </c>
      <c r="BO50" s="51">
        <f>RANK(T50,(L50:Q50,R50:Y50,AD50:AW50))</f>
        <v>6</v>
      </c>
      <c r="BP50" s="51">
        <f>RANK(X50,(L50:Q50,R50:Y50,AD50:AW50))</f>
        <v>7</v>
      </c>
      <c r="BQ50" s="51">
        <f>RANK(V50,(L50:Q50,R50:Y50,AD50:AW50))</f>
        <v>5</v>
      </c>
      <c r="BS50" s="50">
        <v>53</v>
      </c>
      <c r="BU50" s="53">
        <f>County!BF3101</f>
        <v>0</v>
      </c>
      <c r="BW50" s="50">
        <v>11</v>
      </c>
      <c r="BX50" s="50">
        <v>0</v>
      </c>
    </row>
    <row r="51" spans="1:76" s="37" customFormat="1">
      <c r="A51" s="37" t="s">
        <v>1578</v>
      </c>
      <c r="B51" s="37">
        <v>5</v>
      </c>
      <c r="C51" s="40">
        <f t="shared" si="25"/>
        <v>713451</v>
      </c>
      <c r="D51" s="39">
        <v>5</v>
      </c>
      <c r="E51" s="39"/>
      <c r="F51" s="39"/>
      <c r="G51" s="87">
        <f t="shared" si="31"/>
        <v>2</v>
      </c>
      <c r="H51" s="87">
        <f t="shared" si="32"/>
        <v>1</v>
      </c>
      <c r="I51" s="87">
        <f t="shared" si="33"/>
        <v>3</v>
      </c>
      <c r="J51" s="1">
        <f t="shared" si="26"/>
        <v>93609</v>
      </c>
      <c r="K51" s="41">
        <f t="shared" si="27"/>
        <v>0.13120592724658037</v>
      </c>
      <c r="L51" s="40">
        <f>County!N3158</f>
        <v>303857</v>
      </c>
      <c r="M51" s="41">
        <f t="shared" si="28"/>
        <v>0.42589750382296754</v>
      </c>
      <c r="N51" s="76">
        <f>County!O3158</f>
        <v>397466</v>
      </c>
      <c r="O51" s="77">
        <f t="shared" si="3"/>
        <v>0.55710343106954785</v>
      </c>
      <c r="P51" s="76">
        <f>County!P3158</f>
        <v>7219</v>
      </c>
      <c r="Q51" s="77">
        <f t="shared" si="4"/>
        <v>1.0118424390743022E-2</v>
      </c>
      <c r="R51" s="76">
        <f>County!Q3158</f>
        <v>0</v>
      </c>
      <c r="S51" s="77">
        <f t="shared" si="5"/>
        <v>0</v>
      </c>
      <c r="T51" s="76">
        <f>County!R3158</f>
        <v>2355</v>
      </c>
      <c r="U51" s="77">
        <f t="shared" si="6"/>
        <v>3.3008573819365309E-3</v>
      </c>
      <c r="V51" s="76">
        <f>County!S3158</f>
        <v>2465</v>
      </c>
      <c r="W51" s="77">
        <f t="shared" si="7"/>
        <v>3.4550375568889805E-3</v>
      </c>
      <c r="X51" s="76">
        <f>County!T3158</f>
        <v>0</v>
      </c>
      <c r="Y51" s="77">
        <f t="shared" si="8"/>
        <v>0</v>
      </c>
      <c r="Z51" s="76">
        <f>County!U3158</f>
        <v>0</v>
      </c>
      <c r="AA51" s="77">
        <f t="shared" si="9"/>
        <v>0</v>
      </c>
      <c r="AB51" s="76">
        <f>County!V3158</f>
        <v>0</v>
      </c>
      <c r="AC51" s="77">
        <f t="shared" si="10"/>
        <v>0</v>
      </c>
      <c r="AD51" s="76">
        <f>County!W3158</f>
        <v>89</v>
      </c>
      <c r="AE51" s="77">
        <f t="shared" si="11"/>
        <v>1.2474577791607273E-4</v>
      </c>
      <c r="AF51" s="76">
        <f>County!X3158</f>
        <v>0</v>
      </c>
      <c r="AG51" s="77">
        <f t="shared" si="12"/>
        <v>0</v>
      </c>
      <c r="AH51" s="40">
        <f>County!Y3158</f>
        <v>0</v>
      </c>
      <c r="AI51" s="41">
        <f t="shared" si="13"/>
        <v>0</v>
      </c>
      <c r="AJ51" s="40">
        <f>County!Z3158</f>
        <v>0</v>
      </c>
      <c r="AK51" s="41">
        <f t="shared" si="14"/>
        <v>0</v>
      </c>
      <c r="AL51" s="40">
        <f>County!AA3158</f>
        <v>0</v>
      </c>
      <c r="AM51" s="41">
        <f t="shared" si="15"/>
        <v>0</v>
      </c>
      <c r="AN51" s="40">
        <f>County!AB3158</f>
        <v>0</v>
      </c>
      <c r="AO51" s="41">
        <f t="shared" si="16"/>
        <v>0</v>
      </c>
      <c r="AP51" s="40">
        <f>County!AC3158</f>
        <v>0</v>
      </c>
      <c r="AQ51" s="41">
        <f t="shared" si="17"/>
        <v>0</v>
      </c>
      <c r="AR51" s="40">
        <f>County!AD3158</f>
        <v>0</v>
      </c>
      <c r="AS51" s="41">
        <f t="shared" si="18"/>
        <v>0</v>
      </c>
      <c r="AT51" s="40">
        <f>County!AE3158</f>
        <v>0</v>
      </c>
      <c r="AU51" s="41">
        <f t="shared" si="19"/>
        <v>0</v>
      </c>
      <c r="AV51" s="40">
        <f>County!AF3158</f>
        <v>0</v>
      </c>
      <c r="AW51" s="41">
        <f t="shared" si="20"/>
        <v>0</v>
      </c>
      <c r="AX51" s="40">
        <f>County!AG3158</f>
        <v>0</v>
      </c>
      <c r="AY51" s="41">
        <f t="shared" si="20"/>
        <v>0</v>
      </c>
      <c r="AZ51" s="40">
        <f>County!AH3158</f>
        <v>0</v>
      </c>
      <c r="BA51" s="41">
        <f t="shared" si="34"/>
        <v>0</v>
      </c>
      <c r="BB51" s="40">
        <f>County!AI3158</f>
        <v>0</v>
      </c>
      <c r="BC51" s="41">
        <f t="shared" si="35"/>
        <v>0</v>
      </c>
      <c r="BD51" s="40">
        <f>County!AJ3158</f>
        <v>0</v>
      </c>
      <c r="BE51" s="41">
        <f t="shared" si="35"/>
        <v>0</v>
      </c>
      <c r="BF51" s="40">
        <f>County!AK3158</f>
        <v>0</v>
      </c>
      <c r="BG51" s="41">
        <f t="shared" si="36"/>
        <v>0</v>
      </c>
      <c r="BH51" s="40">
        <f>County!AL3158</f>
        <v>0</v>
      </c>
      <c r="BI51" s="41">
        <f t="shared" si="37"/>
        <v>0</v>
      </c>
      <c r="BJ51" s="62"/>
      <c r="BK51" s="37" t="str">
        <f t="shared" si="29"/>
        <v>West Virginia</v>
      </c>
      <c r="BL51" s="37" t="s">
        <v>1579</v>
      </c>
      <c r="BM51" s="37">
        <f t="shared" si="30"/>
        <v>5</v>
      </c>
      <c r="BN51" s="38">
        <f>RANK(R51,(L51:Q51,R51:Y51,AD51:AW51))</f>
        <v>13</v>
      </c>
      <c r="BO51" s="38">
        <f>RANK(T51,(L51:Q51,R51:Y51,AD51:AW51))</f>
        <v>5</v>
      </c>
      <c r="BP51" s="38">
        <f>RANK(X51,(L51:Q51,R51:Y51,AD51:AW51))</f>
        <v>13</v>
      </c>
      <c r="BQ51" s="38">
        <f>RANK(V51,(L51:Q51,R51:Y51,AD51:AW51))</f>
        <v>4</v>
      </c>
      <c r="BS51" s="37">
        <v>54</v>
      </c>
      <c r="BU51" s="40">
        <f>County!BF3158</f>
        <v>0</v>
      </c>
      <c r="BW51" s="37">
        <v>5</v>
      </c>
      <c r="BX51" s="37">
        <v>0</v>
      </c>
    </row>
    <row r="52" spans="1:76" s="50" customFormat="1">
      <c r="A52" s="50" t="s">
        <v>2458</v>
      </c>
      <c r="B52" s="50">
        <v>10</v>
      </c>
      <c r="C52" s="53">
        <f t="shared" si="25"/>
        <v>2983417</v>
      </c>
      <c r="D52" s="52"/>
      <c r="E52" s="52">
        <v>10</v>
      </c>
      <c r="F52" s="52"/>
      <c r="G52" s="86">
        <f t="shared" si="31"/>
        <v>1</v>
      </c>
      <c r="H52" s="86">
        <f t="shared" si="32"/>
        <v>2</v>
      </c>
      <c r="I52" s="86">
        <f t="shared" si="33"/>
        <v>3</v>
      </c>
      <c r="J52" s="53">
        <f t="shared" si="26"/>
        <v>414818</v>
      </c>
      <c r="K52" s="54">
        <f t="shared" si="27"/>
        <v>0.13904124029594253</v>
      </c>
      <c r="L52" s="53">
        <f>County!N3232</f>
        <v>1677211</v>
      </c>
      <c r="M52" s="54">
        <f t="shared" si="28"/>
        <v>0.56217786517942347</v>
      </c>
      <c r="N52" s="75">
        <f>County!O3232</f>
        <v>1262393</v>
      </c>
      <c r="O52" s="110">
        <f t="shared" si="3"/>
        <v>0.42313662488348092</v>
      </c>
      <c r="P52" s="75">
        <f>County!P3232</f>
        <v>17605</v>
      </c>
      <c r="Q52" s="110">
        <f t="shared" si="4"/>
        <v>5.9009518280548779E-3</v>
      </c>
      <c r="R52" s="75">
        <f>County!Q3232</f>
        <v>8858</v>
      </c>
      <c r="S52" s="110">
        <f t="shared" si="5"/>
        <v>2.969078744272088E-3</v>
      </c>
      <c r="T52" s="75">
        <f>County!R3232</f>
        <v>4216</v>
      </c>
      <c r="U52" s="110">
        <f t="shared" si="6"/>
        <v>1.4131447263322559E-3</v>
      </c>
      <c r="V52" s="75">
        <f>County!S3232</f>
        <v>5072</v>
      </c>
      <c r="W52" s="110">
        <f t="shared" si="7"/>
        <v>1.7000640540695451E-3</v>
      </c>
      <c r="X52" s="75">
        <f>County!T3232</f>
        <v>0</v>
      </c>
      <c r="Y52" s="110">
        <f t="shared" si="8"/>
        <v>0</v>
      </c>
      <c r="Z52" s="75">
        <f>County!U3232</f>
        <v>540</v>
      </c>
      <c r="AA52" s="110">
        <f t="shared" si="9"/>
        <v>1.810005104884768E-4</v>
      </c>
      <c r="AB52" s="75">
        <f>County!V3232</f>
        <v>237</v>
      </c>
      <c r="AC52" s="110">
        <f t="shared" si="10"/>
        <v>7.9439112936609266E-5</v>
      </c>
      <c r="AD52" s="75">
        <f>County!W3232</f>
        <v>6521</v>
      </c>
      <c r="AE52" s="110">
        <f t="shared" si="11"/>
        <v>2.1857487572136246E-3</v>
      </c>
      <c r="AF52" s="75">
        <f>County!X3232</f>
        <v>0</v>
      </c>
      <c r="AG52" s="110">
        <f t="shared" si="12"/>
        <v>0</v>
      </c>
      <c r="AH52" s="53">
        <f>County!Y3232</f>
        <v>0</v>
      </c>
      <c r="AI52" s="54">
        <f t="shared" si="13"/>
        <v>0</v>
      </c>
      <c r="AJ52" s="53">
        <f>County!Z3232</f>
        <v>0</v>
      </c>
      <c r="AK52" s="54">
        <f t="shared" si="14"/>
        <v>0</v>
      </c>
      <c r="AL52" s="53">
        <f>County!AA3232</f>
        <v>0</v>
      </c>
      <c r="AM52" s="54">
        <f t="shared" si="15"/>
        <v>0</v>
      </c>
      <c r="AN52" s="53">
        <f>County!AB3232</f>
        <v>0</v>
      </c>
      <c r="AO52" s="54">
        <f t="shared" si="16"/>
        <v>0</v>
      </c>
      <c r="AP52" s="53">
        <f>County!AC3232</f>
        <v>0</v>
      </c>
      <c r="AQ52" s="54">
        <f t="shared" si="17"/>
        <v>0</v>
      </c>
      <c r="AR52" s="53">
        <f>County!AD3232</f>
        <v>0</v>
      </c>
      <c r="AS52" s="54">
        <f t="shared" si="18"/>
        <v>0</v>
      </c>
      <c r="AT52" s="53">
        <f>County!AE3232</f>
        <v>0</v>
      </c>
      <c r="AU52" s="54">
        <f t="shared" si="19"/>
        <v>0</v>
      </c>
      <c r="AV52" s="53">
        <f>County!AF3232</f>
        <v>0</v>
      </c>
      <c r="AW52" s="54">
        <f t="shared" si="20"/>
        <v>0</v>
      </c>
      <c r="AX52" s="53">
        <f>County!AG3232</f>
        <v>0</v>
      </c>
      <c r="AY52" s="54">
        <f t="shared" si="20"/>
        <v>0</v>
      </c>
      <c r="AZ52" s="53">
        <f>County!AH3232</f>
        <v>0</v>
      </c>
      <c r="BA52" s="54">
        <f t="shared" si="34"/>
        <v>0</v>
      </c>
      <c r="BB52" s="53">
        <f>County!AI3232</f>
        <v>0</v>
      </c>
      <c r="BC52" s="54">
        <f t="shared" si="35"/>
        <v>0</v>
      </c>
      <c r="BD52" s="53">
        <f>County!AJ3232</f>
        <v>0</v>
      </c>
      <c r="BE52" s="54">
        <f t="shared" si="35"/>
        <v>0</v>
      </c>
      <c r="BF52" s="53">
        <f>County!AK3232</f>
        <v>0</v>
      </c>
      <c r="BG52" s="54">
        <f t="shared" si="36"/>
        <v>0</v>
      </c>
      <c r="BH52" s="53">
        <f>County!AL3232</f>
        <v>764</v>
      </c>
      <c r="BI52" s="54">
        <f t="shared" si="37"/>
        <v>2.5608220372814127E-4</v>
      </c>
      <c r="BJ52" s="61"/>
      <c r="BK52" s="50" t="str">
        <f t="shared" si="29"/>
        <v>Wisconsin</v>
      </c>
      <c r="BL52" s="50" t="s">
        <v>918</v>
      </c>
      <c r="BM52" s="50">
        <f t="shared" si="30"/>
        <v>10</v>
      </c>
      <c r="BN52" s="51">
        <f>RANK(R52,(L52:Q52,R52:Y52,AD52:AW52))</f>
        <v>4</v>
      </c>
      <c r="BO52" s="51">
        <f>RANK(T52,(L52:Q52,R52:Y52,AD52:AW52))</f>
        <v>7</v>
      </c>
      <c r="BP52" s="51">
        <f>RANK(X52,(L52:Q52,R52:Y52,AD52:AW52))</f>
        <v>15</v>
      </c>
      <c r="BQ52" s="51">
        <f>RANK(V52,(L52:Q52,R52:Y52,AD52:AW52))</f>
        <v>6</v>
      </c>
      <c r="BS52" s="50">
        <v>55</v>
      </c>
      <c r="BU52" s="53">
        <f>County!BF3232</f>
        <v>0</v>
      </c>
      <c r="BW52" s="50">
        <v>10</v>
      </c>
      <c r="BX52" s="50">
        <v>0</v>
      </c>
    </row>
    <row r="53" spans="1:76" s="44" customFormat="1">
      <c r="A53" s="44" t="s">
        <v>3270</v>
      </c>
      <c r="B53" s="44">
        <v>3</v>
      </c>
      <c r="C53" s="48">
        <f t="shared" si="25"/>
        <v>254658</v>
      </c>
      <c r="D53" s="47">
        <v>3</v>
      </c>
      <c r="E53" s="47"/>
      <c r="F53" s="47"/>
      <c r="G53" s="88">
        <f t="shared" si="31"/>
        <v>2</v>
      </c>
      <c r="H53" s="88">
        <f t="shared" si="32"/>
        <v>1</v>
      </c>
      <c r="I53" s="88">
        <f t="shared" si="33"/>
        <v>3</v>
      </c>
      <c r="J53" s="35">
        <f t="shared" si="26"/>
        <v>82090</v>
      </c>
      <c r="K53" s="49">
        <f t="shared" si="27"/>
        <v>0.32235390209614462</v>
      </c>
      <c r="L53" s="48">
        <f>County!N3257</f>
        <v>82868</v>
      </c>
      <c r="M53" s="49">
        <f t="shared" si="28"/>
        <v>0.32540897988675005</v>
      </c>
      <c r="N53" s="111">
        <f>County!O3257</f>
        <v>164958</v>
      </c>
      <c r="O53" s="112">
        <f t="shared" si="3"/>
        <v>0.64776288198289467</v>
      </c>
      <c r="P53" s="111">
        <f>County!P3257</f>
        <v>2525</v>
      </c>
      <c r="Q53" s="112">
        <f t="shared" si="4"/>
        <v>9.9152588962451594E-3</v>
      </c>
      <c r="R53" s="111">
        <f>County!Q3257</f>
        <v>1594</v>
      </c>
      <c r="S53" s="112">
        <f t="shared" si="5"/>
        <v>6.2593753190553604E-3</v>
      </c>
      <c r="T53" s="111">
        <f>County!R3257</f>
        <v>0</v>
      </c>
      <c r="U53" s="112">
        <f t="shared" si="6"/>
        <v>0</v>
      </c>
      <c r="V53" s="111">
        <f>County!S3257</f>
        <v>1192</v>
      </c>
      <c r="W53" s="112">
        <f t="shared" si="7"/>
        <v>4.6807875660690021E-3</v>
      </c>
      <c r="X53" s="111">
        <f>County!T3257</f>
        <v>0</v>
      </c>
      <c r="Y53" s="112">
        <f t="shared" si="8"/>
        <v>0</v>
      </c>
      <c r="Z53" s="111">
        <f>County!U3257</f>
        <v>0</v>
      </c>
      <c r="AA53" s="112">
        <f t="shared" si="9"/>
        <v>0</v>
      </c>
      <c r="AB53" s="111">
        <f>County!V3257</f>
        <v>0</v>
      </c>
      <c r="AC53" s="112">
        <f t="shared" si="10"/>
        <v>0</v>
      </c>
      <c r="AD53" s="111">
        <f>County!W3257</f>
        <v>1521</v>
      </c>
      <c r="AE53" s="112">
        <f t="shared" si="11"/>
        <v>5.9727163489856983E-3</v>
      </c>
      <c r="AF53" s="111">
        <f>County!X3257</f>
        <v>0</v>
      </c>
      <c r="AG53" s="112">
        <f t="shared" si="12"/>
        <v>0</v>
      </c>
      <c r="AH53" s="48">
        <f>County!Y3257</f>
        <v>0</v>
      </c>
      <c r="AI53" s="49">
        <f t="shared" si="13"/>
        <v>0</v>
      </c>
      <c r="AJ53" s="48">
        <f>County!Z3257</f>
        <v>0</v>
      </c>
      <c r="AK53" s="49">
        <f t="shared" si="14"/>
        <v>0</v>
      </c>
      <c r="AL53" s="48">
        <f>County!AA3257</f>
        <v>0</v>
      </c>
      <c r="AM53" s="49">
        <f t="shared" si="15"/>
        <v>0</v>
      </c>
      <c r="AN53" s="48">
        <f>County!AB3257</f>
        <v>0</v>
      </c>
      <c r="AO53" s="49">
        <f t="shared" si="16"/>
        <v>0</v>
      </c>
      <c r="AP53" s="48">
        <f>County!AC3257</f>
        <v>0</v>
      </c>
      <c r="AQ53" s="49">
        <f t="shared" si="17"/>
        <v>0</v>
      </c>
      <c r="AR53" s="48">
        <f>County!AD3257</f>
        <v>0</v>
      </c>
      <c r="AS53" s="49">
        <f t="shared" si="18"/>
        <v>0</v>
      </c>
      <c r="AT53" s="48">
        <f>County!AE3257</f>
        <v>0</v>
      </c>
      <c r="AU53" s="49">
        <f t="shared" si="19"/>
        <v>0</v>
      </c>
      <c r="AV53" s="48">
        <f>County!AF3257</f>
        <v>0</v>
      </c>
      <c r="AW53" s="49">
        <f t="shared" si="20"/>
        <v>0</v>
      </c>
      <c r="AX53" s="48">
        <f>County!AG3257</f>
        <v>0</v>
      </c>
      <c r="AY53" s="49">
        <f t="shared" si="20"/>
        <v>0</v>
      </c>
      <c r="AZ53" s="48">
        <f>County!AH3257</f>
        <v>0</v>
      </c>
      <c r="BA53" s="49">
        <f t="shared" si="34"/>
        <v>0</v>
      </c>
      <c r="BB53" s="48">
        <f>County!AI3257</f>
        <v>0</v>
      </c>
      <c r="BC53" s="49">
        <f t="shared" si="35"/>
        <v>0</v>
      </c>
      <c r="BD53" s="48">
        <f>County!AJ3257</f>
        <v>0</v>
      </c>
      <c r="BE53" s="49">
        <f t="shared" si="35"/>
        <v>0</v>
      </c>
      <c r="BF53" s="48">
        <f>County!AK3257</f>
        <v>0</v>
      </c>
      <c r="BG53" s="49">
        <f t="shared" si="36"/>
        <v>0</v>
      </c>
      <c r="BH53" s="48">
        <f>County!AL3257</f>
        <v>0</v>
      </c>
      <c r="BI53" s="49">
        <f t="shared" si="37"/>
        <v>0</v>
      </c>
      <c r="BJ53" s="63"/>
      <c r="BK53" s="44" t="str">
        <f t="shared" si="29"/>
        <v>Wyoming</v>
      </c>
      <c r="BL53" s="44" t="s">
        <v>1973</v>
      </c>
      <c r="BM53" s="44">
        <f t="shared" si="30"/>
        <v>3</v>
      </c>
      <c r="BN53" s="45">
        <f>RANK(R53,(L53:Q53,R53:Y53,AD53:AW53))</f>
        <v>4</v>
      </c>
      <c r="BO53" s="45">
        <f>RANK(T53,(L53:Q53,R53:Y53,AD53:AW53))</f>
        <v>13</v>
      </c>
      <c r="BP53" s="45">
        <f>RANK(X53,(L53:Q53,R53:Y53,AD53:AW53))</f>
        <v>13</v>
      </c>
      <c r="BQ53" s="45">
        <f>RANK(V53,(L53:Q53,R53:Y53,AD53:AW53))</f>
        <v>6</v>
      </c>
      <c r="BS53" s="44">
        <v>56</v>
      </c>
      <c r="BU53" s="48">
        <f>County!BF3257</f>
        <v>0</v>
      </c>
      <c r="BW53" s="44">
        <v>3</v>
      </c>
      <c r="BX53" s="44">
        <v>0</v>
      </c>
    </row>
    <row r="54" spans="1:76" s="50" customFormat="1">
      <c r="A54" s="46" t="s">
        <v>2789</v>
      </c>
      <c r="B54" s="82">
        <v>538</v>
      </c>
      <c r="C54" s="53">
        <f t="shared" si="25"/>
        <v>131304519</v>
      </c>
      <c r="D54" s="52">
        <f>SUM(D3:D53)</f>
        <v>173</v>
      </c>
      <c r="E54" s="52">
        <f>SUM(E3:E53)</f>
        <v>365</v>
      </c>
      <c r="F54" s="52">
        <f>SUM(F3:F53)</f>
        <v>0</v>
      </c>
      <c r="G54" s="86">
        <f t="shared" si="31"/>
        <v>1</v>
      </c>
      <c r="H54" s="86">
        <f t="shared" si="32"/>
        <v>2</v>
      </c>
      <c r="I54" s="86">
        <f t="shared" si="33"/>
        <v>3</v>
      </c>
      <c r="J54" s="53">
        <f>ABS(N54-L54)</f>
        <v>9549105</v>
      </c>
      <c r="K54" s="54">
        <f t="shared" si="27"/>
        <v>7.2724877047072534E-2</v>
      </c>
      <c r="L54" s="53">
        <f>SUM(L3:L53)</f>
        <v>69499428</v>
      </c>
      <c r="M54" s="54">
        <f t="shared" si="28"/>
        <v>0.52929958945281996</v>
      </c>
      <c r="N54" s="53">
        <f>SUM(N3:N53)</f>
        <v>59950323</v>
      </c>
      <c r="O54" s="54">
        <f t="shared" si="3"/>
        <v>0.45657471240574743</v>
      </c>
      <c r="P54" s="53">
        <f>SUM(P3:P53)</f>
        <v>739278</v>
      </c>
      <c r="Q54" s="54">
        <f t="shared" si="4"/>
        <v>5.6302555740674852E-3</v>
      </c>
      <c r="R54" s="53">
        <f>SUM(R3:R53)</f>
        <v>523433</v>
      </c>
      <c r="S54" s="54">
        <f t="shared" si="5"/>
        <v>3.9864050680540556E-3</v>
      </c>
      <c r="T54" s="53">
        <f>SUM(T3:T53)</f>
        <v>161870</v>
      </c>
      <c r="U54" s="54">
        <f t="shared" si="6"/>
        <v>1.2327831611035412E-3</v>
      </c>
      <c r="V54" s="53">
        <f>SUM(V3:V53)</f>
        <v>199880</v>
      </c>
      <c r="W54" s="54">
        <f t="shared" si="7"/>
        <v>1.5222629161757944E-3</v>
      </c>
      <c r="X54" s="53">
        <f>SUM(X3:X53)</f>
        <v>7577</v>
      </c>
      <c r="Y54" s="54">
        <f t="shared" si="8"/>
        <v>5.7705553911666972E-5</v>
      </c>
      <c r="Z54" s="53">
        <f>SUM(Z3:Z53)</f>
        <v>6574</v>
      </c>
      <c r="AA54" s="54">
        <f t="shared" si="9"/>
        <v>5.0066822147987152E-5</v>
      </c>
      <c r="AB54" s="53">
        <f>SUM(AB3:AB53)</f>
        <v>6819</v>
      </c>
      <c r="AC54" s="54">
        <f t="shared" si="10"/>
        <v>5.1932713755266869E-5</v>
      </c>
      <c r="AD54" s="53">
        <f>SUM(AD3:AD53)</f>
        <v>98996</v>
      </c>
      <c r="AE54" s="54">
        <f t="shared" si="11"/>
        <v>7.5394206348678675E-4</v>
      </c>
      <c r="AF54" s="53">
        <f>SUM(AF3:AF53)</f>
        <v>2425</v>
      </c>
      <c r="AG54" s="54">
        <f t="shared" si="12"/>
        <v>1.8468518970013516E-5</v>
      </c>
      <c r="AH54" s="53">
        <f>SUM(AH3:AH53)</f>
        <v>47842</v>
      </c>
      <c r="AI54" s="54">
        <f t="shared" si="13"/>
        <v>3.6435912765500476E-4</v>
      </c>
      <c r="AJ54" s="53">
        <f>SUM(AJ3:AJ53)</f>
        <v>6315</v>
      </c>
      <c r="AK54" s="54">
        <f t="shared" si="14"/>
        <v>4.8094308163148595E-5</v>
      </c>
      <c r="AL54" s="53">
        <f>SUM(AL3:AL53)</f>
        <v>483</v>
      </c>
      <c r="AM54" s="54">
        <f t="shared" si="15"/>
        <v>3.6784720257800115E-6</v>
      </c>
      <c r="AN54" s="53">
        <f>SUM(AN3:AN53)</f>
        <v>1149</v>
      </c>
      <c r="AO54" s="54">
        <f t="shared" si="16"/>
        <v>8.7506508439363005E-6</v>
      </c>
      <c r="AP54" s="53">
        <f>SUM(AP3:AP53)</f>
        <v>110</v>
      </c>
      <c r="AQ54" s="54">
        <f t="shared" si="17"/>
        <v>8.3774725224803574E-7</v>
      </c>
      <c r="AR54" s="53">
        <f>SUM(AR3:AR53)</f>
        <v>831</v>
      </c>
      <c r="AS54" s="54">
        <f t="shared" si="18"/>
        <v>6.3287996965283428E-6</v>
      </c>
      <c r="AT54" s="53">
        <f>SUM(AT3:AT53)</f>
        <v>653</v>
      </c>
      <c r="AU54" s="54">
        <f t="shared" si="19"/>
        <v>4.9731723247087939E-6</v>
      </c>
      <c r="AV54" s="53">
        <f>SUM(AV3:AV53)</f>
        <v>755</v>
      </c>
      <c r="AW54" s="54">
        <f t="shared" si="20"/>
        <v>5.7499925040660634E-6</v>
      </c>
      <c r="AX54" s="53">
        <f>SUM(AX3:AX53)</f>
        <v>43458</v>
      </c>
      <c r="AY54" s="54">
        <f t="shared" si="20"/>
        <v>3.3097109171086487E-4</v>
      </c>
      <c r="AZ54" s="53">
        <f>SUM(AZ3:AZ53)</f>
        <v>481</v>
      </c>
      <c r="BA54" s="54">
        <f t="shared" si="34"/>
        <v>3.6632402575573199E-6</v>
      </c>
      <c r="BB54" s="53">
        <f>SUM(BB3:BB53)</f>
        <v>531</v>
      </c>
      <c r="BC54" s="54">
        <f t="shared" si="35"/>
        <v>4.0440344631246086E-6</v>
      </c>
      <c r="BD54" s="53">
        <f>SUM(BD3:BD53)</f>
        <v>639</v>
      </c>
      <c r="BE54" s="54">
        <f t="shared" si="35"/>
        <v>4.8665499471499527E-6</v>
      </c>
      <c r="BF54" s="53">
        <f>SUM(BF3:BF53)</f>
        <v>3905</v>
      </c>
      <c r="BG54" s="54">
        <f t="shared" si="36"/>
        <v>2.9740027454805268E-5</v>
      </c>
      <c r="BH54" s="53">
        <f>SUM(BH3:BH53)</f>
        <v>764</v>
      </c>
      <c r="BI54" s="54">
        <f t="shared" si="37"/>
        <v>5.8185354610681752E-6</v>
      </c>
      <c r="BJ54" s="61"/>
      <c r="BK54" s="50" t="str">
        <f t="shared" si="29"/>
        <v>Total</v>
      </c>
      <c r="BM54" s="50">
        <f t="shared" si="30"/>
        <v>538</v>
      </c>
      <c r="BN54" s="51">
        <f>RANK(R54,(L54:Q54,R54:Y54,AD54:AW54))</f>
        <v>4</v>
      </c>
      <c r="BO54" s="51">
        <f>RANK(T54,(L54:Q54,R54:Y54,AD54:AW54))</f>
        <v>6</v>
      </c>
      <c r="BP54" s="51">
        <f>RANK(X54,(L54:Q54,R54:Y54,AD54:AW54))</f>
        <v>9</v>
      </c>
      <c r="BQ54" s="51">
        <f>RANK(V54,(L54:Q54,R54:Y54,AD54:AW54))</f>
        <v>5</v>
      </c>
      <c r="BU54" s="53">
        <f>SUM(BU3:BU53)</f>
        <v>0</v>
      </c>
      <c r="BW54" s="50">
        <v>538</v>
      </c>
    </row>
    <row r="55" spans="1:76">
      <c r="C55" s="1"/>
      <c r="J55" s="1"/>
      <c r="K55" s="1"/>
      <c r="L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76">
      <c r="A56" s="65" t="s">
        <v>2960</v>
      </c>
      <c r="C56" s="80">
        <v>38294</v>
      </c>
      <c r="O56" s="1"/>
      <c r="P56" s="1"/>
      <c r="Q56" s="1"/>
      <c r="R56" s="1"/>
      <c r="T56" s="1"/>
      <c r="V56" s="1"/>
      <c r="X56" s="1"/>
      <c r="Y56" s="1"/>
    </row>
    <row r="57" spans="1:76">
      <c r="L57" s="31"/>
      <c r="N57" s="1"/>
      <c r="P57" s="2"/>
      <c r="V57" s="1"/>
      <c r="W57" s="1"/>
      <c r="X57" s="1"/>
      <c r="AC57" s="66"/>
    </row>
    <row r="58" spans="1:76">
      <c r="K58" s="24"/>
      <c r="N58" s="1"/>
      <c r="AC58" s="10"/>
    </row>
    <row r="59" spans="1:76">
      <c r="P59" s="1"/>
    </row>
    <row r="61" spans="1:76">
      <c r="B61" s="1"/>
      <c r="C61" s="1"/>
      <c r="L61" s="1"/>
      <c r="M61" s="1"/>
      <c r="N61" s="1"/>
      <c r="O61" s="1"/>
      <c r="R61" s="1"/>
      <c r="S61" s="1"/>
    </row>
    <row r="62" spans="1:76">
      <c r="B62" s="1"/>
      <c r="C62" s="1"/>
      <c r="L62" s="1"/>
      <c r="M62" s="1"/>
      <c r="N62" s="1"/>
      <c r="O62" s="1"/>
      <c r="P62" s="1"/>
      <c r="R62" s="1"/>
      <c r="S62" s="1"/>
      <c r="T62" s="1"/>
      <c r="V62" s="1"/>
      <c r="X62" s="1"/>
      <c r="Z62" s="1"/>
      <c r="AB62" s="1"/>
      <c r="AD62" s="1"/>
      <c r="AF62" s="1"/>
      <c r="AH62" s="1"/>
      <c r="AJ62" s="1"/>
      <c r="AL62" s="1"/>
      <c r="AN62" s="1"/>
      <c r="AP62" s="1"/>
      <c r="AR62" s="1"/>
      <c r="AT62" s="1"/>
      <c r="AV62" s="1"/>
      <c r="AX62" s="1"/>
      <c r="AZ62" s="1"/>
      <c r="BB62" s="1"/>
      <c r="BD62" s="1"/>
    </row>
    <row r="63" spans="1:76">
      <c r="B63" s="1"/>
      <c r="C63" s="1"/>
      <c r="L63" s="1"/>
      <c r="M63" s="1"/>
      <c r="N63" s="1"/>
      <c r="O63" s="1"/>
      <c r="R63" s="1"/>
      <c r="S63" s="1"/>
    </row>
    <row r="64" spans="1:76">
      <c r="B64" s="1"/>
      <c r="C64" s="1"/>
      <c r="L64" s="1"/>
      <c r="M64" s="1"/>
      <c r="N64" s="1"/>
      <c r="O64" s="1"/>
      <c r="R64" s="1"/>
      <c r="S64" s="1"/>
    </row>
    <row r="65" spans="2:19">
      <c r="B65" s="1"/>
      <c r="C65" s="1"/>
      <c r="L65" s="1"/>
      <c r="M65" s="1"/>
      <c r="N65" s="1"/>
      <c r="O65" s="1"/>
      <c r="R65" s="1"/>
      <c r="S65" s="1"/>
    </row>
    <row r="66" spans="2:19">
      <c r="B66" s="1"/>
      <c r="C66" s="1"/>
      <c r="L66" s="1"/>
      <c r="M66" s="1"/>
      <c r="N66" s="1"/>
      <c r="O66" s="1"/>
      <c r="R66" s="1"/>
      <c r="S66" s="1"/>
    </row>
    <row r="67" spans="2:19">
      <c r="B67" s="1"/>
      <c r="C67" s="1"/>
      <c r="L67" s="1"/>
      <c r="M67" s="1"/>
      <c r="N67" s="1"/>
      <c r="O67" s="1"/>
      <c r="R67" s="1"/>
      <c r="S67" s="1"/>
    </row>
    <row r="68" spans="2:19">
      <c r="B68" s="1"/>
      <c r="C68" s="1"/>
      <c r="L68" s="1"/>
      <c r="M68" s="1"/>
      <c r="N68" s="1"/>
      <c r="O68" s="1"/>
      <c r="R68" s="1"/>
      <c r="S68" s="1"/>
    </row>
    <row r="69" spans="2:19">
      <c r="B69" s="1"/>
      <c r="C69" s="1"/>
      <c r="L69" s="1"/>
      <c r="M69" s="1"/>
      <c r="N69" s="1"/>
      <c r="O69" s="1"/>
      <c r="R69" s="1"/>
      <c r="S69" s="1"/>
    </row>
    <row r="70" spans="2:19">
      <c r="B70" s="1"/>
      <c r="C70" s="1"/>
      <c r="L70" s="1"/>
      <c r="M70" s="1"/>
      <c r="N70" s="1"/>
      <c r="O70" s="1"/>
      <c r="R70" s="1"/>
      <c r="S70" s="1"/>
    </row>
    <row r="71" spans="2:19">
      <c r="B71" s="1"/>
      <c r="C71" s="1"/>
      <c r="L71" s="1"/>
      <c r="M71" s="1"/>
      <c r="N71" s="1"/>
      <c r="O71" s="1"/>
      <c r="R71" s="1"/>
      <c r="S71" s="1"/>
    </row>
    <row r="72" spans="2:19">
      <c r="B72" s="1"/>
      <c r="C72" s="1"/>
      <c r="L72" s="1"/>
      <c r="M72" s="1"/>
      <c r="N72" s="1"/>
      <c r="O72" s="1"/>
      <c r="R72" s="1"/>
      <c r="S72" s="1"/>
    </row>
    <row r="73" spans="2:19">
      <c r="B73" s="1"/>
      <c r="C73" s="1"/>
      <c r="L73" s="1"/>
      <c r="M73" s="1"/>
      <c r="N73" s="1"/>
      <c r="O73" s="1"/>
      <c r="R73" s="1"/>
      <c r="S73" s="1"/>
    </row>
    <row r="74" spans="2:19">
      <c r="B74" s="1"/>
      <c r="C74" s="1"/>
      <c r="L74" s="1"/>
      <c r="M74" s="1"/>
      <c r="N74" s="1"/>
      <c r="O74" s="1"/>
      <c r="R74" s="1"/>
      <c r="S74" s="1"/>
    </row>
    <row r="75" spans="2:19">
      <c r="B75" s="1"/>
      <c r="C75" s="1"/>
      <c r="L75" s="1"/>
      <c r="M75" s="1"/>
      <c r="N75" s="1"/>
      <c r="O75" s="1"/>
      <c r="R75" s="1"/>
      <c r="S75" s="1"/>
    </row>
    <row r="76" spans="2:19">
      <c r="B76" s="1"/>
      <c r="C76" s="1"/>
      <c r="L76" s="1"/>
      <c r="M76" s="1"/>
      <c r="N76" s="1"/>
      <c r="O76" s="1"/>
      <c r="R76" s="1"/>
      <c r="S76" s="1"/>
    </row>
    <row r="77" spans="2:19">
      <c r="B77" s="1"/>
      <c r="C77" s="1"/>
      <c r="L77" s="1"/>
      <c r="M77" s="1"/>
      <c r="N77" s="1"/>
      <c r="O77" s="1"/>
      <c r="R77" s="1"/>
      <c r="S77" s="1"/>
    </row>
    <row r="78" spans="2:19">
      <c r="B78" s="1"/>
      <c r="C78" s="1"/>
      <c r="L78" s="1"/>
      <c r="M78" s="1"/>
      <c r="N78" s="1"/>
      <c r="O78" s="1"/>
      <c r="R78" s="1"/>
      <c r="S78" s="1"/>
    </row>
    <row r="79" spans="2:19">
      <c r="B79" s="1"/>
      <c r="C79" s="1"/>
      <c r="L79" s="1"/>
      <c r="M79" s="1"/>
      <c r="N79" s="1"/>
      <c r="O79" s="1"/>
      <c r="R79" s="1"/>
      <c r="S79" s="1"/>
    </row>
    <row r="80" spans="2:19">
      <c r="B80" s="1"/>
      <c r="C80" s="1"/>
      <c r="L80" s="1"/>
      <c r="M80" s="1"/>
      <c r="N80" s="1"/>
      <c r="O80" s="1"/>
      <c r="S80" s="1"/>
    </row>
    <row r="81" spans="2:19">
      <c r="B81" s="1"/>
      <c r="C81" s="1"/>
      <c r="L81" s="1"/>
      <c r="M81" s="1"/>
      <c r="N81" s="1"/>
      <c r="O81" s="1"/>
      <c r="R81" s="1"/>
      <c r="S81" s="1"/>
    </row>
    <row r="82" spans="2:19">
      <c r="B82" s="1"/>
      <c r="C82" s="1"/>
      <c r="L82" s="1"/>
      <c r="M82" s="1"/>
      <c r="N82" s="1"/>
      <c r="O82" s="1"/>
      <c r="R82" s="1"/>
      <c r="S82" s="1"/>
    </row>
    <row r="83" spans="2:19">
      <c r="B83" s="1"/>
      <c r="C83" s="1"/>
      <c r="L83" s="1"/>
      <c r="M83" s="1"/>
      <c r="N83" s="1"/>
      <c r="O83" s="1"/>
      <c r="R83" s="1"/>
      <c r="S83" s="1"/>
    </row>
    <row r="84" spans="2:19">
      <c r="B84" s="1"/>
      <c r="C84" s="1"/>
      <c r="L84" s="1"/>
      <c r="M84" s="1"/>
      <c r="N84" s="1"/>
      <c r="O84" s="1"/>
      <c r="R84" s="1"/>
      <c r="S84" s="1"/>
    </row>
    <row r="85" spans="2:19">
      <c r="B85" s="1"/>
      <c r="C85" s="1"/>
      <c r="L85" s="1"/>
      <c r="M85" s="1"/>
      <c r="N85" s="1"/>
      <c r="O85" s="1"/>
      <c r="R85" s="1"/>
      <c r="S85" s="1"/>
    </row>
    <row r="86" spans="2:19">
      <c r="B86" s="1"/>
      <c r="C86" s="1"/>
      <c r="L86" s="1"/>
      <c r="M86" s="1"/>
      <c r="N86" s="1"/>
      <c r="O86" s="1"/>
      <c r="R86" s="1"/>
      <c r="S86" s="1"/>
    </row>
    <row r="87" spans="2:19">
      <c r="B87" s="1"/>
      <c r="C87" s="1"/>
      <c r="L87" s="1"/>
      <c r="M87" s="1"/>
      <c r="N87" s="1"/>
      <c r="O87" s="1"/>
      <c r="R87" s="1"/>
      <c r="S87" s="1"/>
    </row>
    <row r="88" spans="2:19">
      <c r="B88" s="1"/>
      <c r="C88" s="1"/>
      <c r="L88" s="1"/>
      <c r="M88" s="1"/>
      <c r="N88" s="1"/>
      <c r="O88" s="1"/>
      <c r="R88" s="1"/>
      <c r="S88" s="1"/>
    </row>
    <row r="89" spans="2:19">
      <c r="B89" s="1"/>
      <c r="C89" s="1"/>
      <c r="L89" s="1"/>
      <c r="M89" s="1"/>
      <c r="N89" s="1"/>
      <c r="O89" s="1"/>
      <c r="R89" s="1"/>
      <c r="S89" s="1"/>
    </row>
    <row r="90" spans="2:19">
      <c r="B90" s="1"/>
      <c r="C90" s="1"/>
      <c r="L90" s="1"/>
      <c r="M90" s="1"/>
      <c r="N90" s="1"/>
      <c r="O90" s="1"/>
      <c r="R90" s="1"/>
      <c r="S90" s="1"/>
    </row>
    <row r="91" spans="2:19">
      <c r="B91" s="1"/>
      <c r="C91" s="1"/>
      <c r="L91" s="1"/>
      <c r="M91" s="1"/>
      <c r="N91" s="1"/>
      <c r="O91" s="1"/>
      <c r="R91" s="1"/>
      <c r="S91" s="1"/>
    </row>
    <row r="92" spans="2:19">
      <c r="B92" s="1"/>
      <c r="C92" s="1"/>
      <c r="L92" s="1"/>
      <c r="M92" s="1"/>
      <c r="N92" s="1"/>
      <c r="O92" s="1"/>
      <c r="R92" s="1"/>
      <c r="S92" s="1"/>
    </row>
    <row r="93" spans="2:19">
      <c r="B93" s="1"/>
      <c r="C93" s="1"/>
      <c r="L93" s="1"/>
      <c r="M93" s="1"/>
      <c r="N93" s="1"/>
      <c r="O93" s="1"/>
      <c r="R93" s="1"/>
      <c r="S93" s="1"/>
    </row>
    <row r="94" spans="2:19">
      <c r="B94" s="1"/>
      <c r="C94" s="1"/>
      <c r="L94" s="1"/>
      <c r="M94" s="1"/>
      <c r="N94" s="1"/>
      <c r="O94" s="1"/>
      <c r="R94" s="1"/>
      <c r="S94" s="1"/>
    </row>
    <row r="95" spans="2:19">
      <c r="B95" s="1"/>
      <c r="C95" s="1"/>
      <c r="L95" s="1"/>
      <c r="M95" s="1"/>
      <c r="N95" s="1"/>
      <c r="O95" s="1"/>
      <c r="R95" s="1"/>
      <c r="S95" s="1"/>
    </row>
    <row r="96" spans="2:19">
      <c r="B96" s="1"/>
      <c r="C96" s="1"/>
      <c r="L96" s="1"/>
      <c r="M96" s="1"/>
      <c r="N96" s="1"/>
      <c r="O96" s="1"/>
      <c r="R96" s="1"/>
      <c r="S96" s="1"/>
    </row>
    <row r="97" spans="2:19">
      <c r="B97" s="1"/>
      <c r="C97" s="1"/>
      <c r="L97" s="1"/>
      <c r="M97" s="1"/>
      <c r="N97" s="1"/>
      <c r="O97" s="1"/>
      <c r="R97" s="1"/>
      <c r="S97" s="1"/>
    </row>
    <row r="98" spans="2:19">
      <c r="B98" s="1"/>
      <c r="C98" s="1"/>
      <c r="L98" s="1"/>
      <c r="M98" s="1"/>
      <c r="N98" s="1"/>
      <c r="O98" s="1"/>
      <c r="R98" s="1"/>
      <c r="S98" s="1"/>
    </row>
    <row r="99" spans="2:19">
      <c r="B99" s="1"/>
      <c r="C99" s="1"/>
      <c r="L99" s="1"/>
      <c r="M99" s="1"/>
      <c r="N99" s="1"/>
      <c r="O99" s="1"/>
      <c r="R99" s="1"/>
      <c r="S99" s="1"/>
    </row>
    <row r="100" spans="2:19">
      <c r="B100" s="1"/>
      <c r="C100" s="1"/>
      <c r="L100" s="1"/>
      <c r="M100" s="1"/>
      <c r="N100" s="1"/>
      <c r="O100" s="1"/>
      <c r="R100" s="1"/>
      <c r="S100" s="1"/>
    </row>
    <row r="101" spans="2:19">
      <c r="B101" s="1"/>
      <c r="C101" s="1"/>
      <c r="L101" s="1"/>
      <c r="M101" s="1"/>
      <c r="N101" s="1"/>
      <c r="O101" s="1"/>
      <c r="R101" s="1"/>
      <c r="S101" s="1"/>
    </row>
    <row r="102" spans="2:19">
      <c r="B102" s="1"/>
      <c r="C102" s="1"/>
      <c r="L102" s="1"/>
      <c r="M102" s="1"/>
      <c r="N102" s="1"/>
      <c r="O102" s="1"/>
      <c r="R102" s="1"/>
      <c r="S102" s="1"/>
    </row>
    <row r="103" spans="2:19">
      <c r="B103" s="1"/>
      <c r="C103" s="1"/>
      <c r="L103" s="1"/>
      <c r="M103" s="1"/>
      <c r="N103" s="1"/>
      <c r="O103" s="1"/>
      <c r="R103" s="1"/>
      <c r="S103" s="1"/>
    </row>
    <row r="104" spans="2:19">
      <c r="B104" s="1"/>
      <c r="C104" s="1"/>
      <c r="L104" s="1"/>
      <c r="M104" s="1"/>
      <c r="N104" s="1"/>
      <c r="O104" s="1"/>
      <c r="R104" s="1"/>
      <c r="S104" s="1"/>
    </row>
    <row r="105" spans="2:19">
      <c r="B105" s="1"/>
      <c r="C105" s="1"/>
      <c r="L105" s="1"/>
      <c r="M105" s="1"/>
      <c r="N105" s="1"/>
      <c r="O105" s="1"/>
      <c r="R105" s="1"/>
      <c r="S105" s="1"/>
    </row>
    <row r="106" spans="2:19">
      <c r="B106" s="1"/>
      <c r="C106" s="1"/>
      <c r="L106" s="1"/>
      <c r="M106" s="1"/>
      <c r="N106" s="1"/>
      <c r="O106" s="1"/>
      <c r="R106" s="1"/>
      <c r="S106" s="1"/>
    </row>
    <row r="107" spans="2:19">
      <c r="B107" s="1"/>
      <c r="C107" s="1"/>
      <c r="L107" s="1"/>
      <c r="M107" s="1"/>
      <c r="N107" s="1"/>
      <c r="O107" s="1"/>
      <c r="R107" s="1"/>
      <c r="S107" s="1"/>
    </row>
    <row r="108" spans="2:19">
      <c r="B108" s="1"/>
      <c r="C108" s="1"/>
      <c r="L108" s="1"/>
      <c r="M108" s="1"/>
      <c r="N108" s="1"/>
      <c r="O108" s="1"/>
      <c r="R108" s="1"/>
      <c r="S108" s="1"/>
    </row>
    <row r="109" spans="2:19">
      <c r="B109" s="1"/>
      <c r="C109" s="1"/>
      <c r="L109" s="1"/>
      <c r="M109" s="1"/>
      <c r="N109" s="1"/>
      <c r="O109" s="1"/>
      <c r="R109" s="1"/>
      <c r="S109" s="1"/>
    </row>
    <row r="110" spans="2:19">
      <c r="B110" s="1"/>
      <c r="C110" s="1"/>
      <c r="L110" s="1"/>
      <c r="M110" s="1"/>
      <c r="N110" s="1"/>
      <c r="O110" s="1"/>
      <c r="R110" s="1"/>
      <c r="S110" s="1"/>
    </row>
    <row r="111" spans="2:19">
      <c r="B111" s="1"/>
      <c r="C111" s="1"/>
      <c r="L111" s="1"/>
      <c r="M111" s="1"/>
      <c r="N111" s="1"/>
      <c r="O111" s="1"/>
      <c r="R111" s="1"/>
      <c r="S111" s="1"/>
    </row>
  </sheetData>
  <mergeCells count="53">
    <mergeCell ref="BH1:BI1"/>
    <mergeCell ref="BH2:BI2"/>
    <mergeCell ref="AZ1:BA1"/>
    <mergeCell ref="AZ2:BA2"/>
    <mergeCell ref="BD1:BE1"/>
    <mergeCell ref="BD2:BE2"/>
    <mergeCell ref="BF1:BG1"/>
    <mergeCell ref="BF2:BG2"/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  <mergeCell ref="AF2:AG2"/>
    <mergeCell ref="AH2:AI2"/>
    <mergeCell ref="T2:U2"/>
    <mergeCell ref="X2:Y2"/>
    <mergeCell ref="V2:W2"/>
    <mergeCell ref="Z2:AA2"/>
    <mergeCell ref="AD2:AE2"/>
    <mergeCell ref="L2:M2"/>
    <mergeCell ref="N2:O2"/>
    <mergeCell ref="P2:Q2"/>
    <mergeCell ref="R2:S2"/>
    <mergeCell ref="AB2:AC2"/>
    <mergeCell ref="AP1:AQ1"/>
    <mergeCell ref="AV2:AW2"/>
    <mergeCell ref="AT2:AU2"/>
    <mergeCell ref="AL2:AM2"/>
    <mergeCell ref="AJ1:AK1"/>
    <mergeCell ref="AN1:AO1"/>
    <mergeCell ref="AV1:AW1"/>
    <mergeCell ref="AN2:AO2"/>
    <mergeCell ref="AL1:AM1"/>
    <mergeCell ref="AJ2:AK2"/>
    <mergeCell ref="AR1:AS1"/>
    <mergeCell ref="AR2:AS2"/>
    <mergeCell ref="AP2:AQ2"/>
    <mergeCell ref="AX1:AY1"/>
    <mergeCell ref="AX2:AY2"/>
    <mergeCell ref="BB1:BC1"/>
    <mergeCell ref="BB2:BC2"/>
    <mergeCell ref="AT1:AU1"/>
  </mergeCells>
  <phoneticPr fontId="15"/>
  <conditionalFormatting sqref="G3:G54">
    <cfRule type="cellIs" dxfId="49" priority="1" stopIfTrue="1" operator="equal">
      <formula>1</formula>
    </cfRule>
    <cfRule type="cellIs" dxfId="48" priority="2" stopIfTrue="1" operator="equal">
      <formula>3</formula>
    </cfRule>
  </conditionalFormatting>
  <conditionalFormatting sqref="H3:H54">
    <cfRule type="cellIs" dxfId="47" priority="3" stopIfTrue="1" operator="equal">
      <formula>1</formula>
    </cfRule>
    <cfRule type="cellIs" dxfId="46" priority="4" stopIfTrue="1" operator="equal">
      <formula>3</formula>
    </cfRule>
  </conditionalFormatting>
  <conditionalFormatting sqref="I3:I54">
    <cfRule type="cellIs" dxfId="45" priority="5" stopIfTrue="1" operator="equal">
      <formula>1</formula>
    </cfRule>
    <cfRule type="cellIs" dxfId="44" priority="6" stopIfTrue="1" operator="equal">
      <formula>3</formula>
    </cfRule>
  </conditionalFormatting>
  <conditionalFormatting sqref="K3:K54">
    <cfRule type="cellIs" dxfId="43" priority="7" stopIfTrue="1" operator="between">
      <formula>0.01</formula>
      <formula>-0.01</formula>
    </cfRule>
  </conditionalFormatting>
  <conditionalFormatting sqref="J3:J54">
    <cfRule type="expression" dxfId="42" priority="8" stopIfTrue="1">
      <formula>IF(G3=1,1,0)</formula>
    </cfRule>
    <cfRule type="expression" dxfId="41" priority="9" stopIfTrue="1">
      <formula>IF(H3=1,1,0)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CG3456"/>
  <sheetViews>
    <sheetView workbookViewId="0">
      <pane xSplit="2" ySplit="1" topLeftCell="C933" activePane="bottomRight" state="frozenSplit"/>
      <selection activeCell="R1" sqref="R1"/>
      <selection pane="topRight"/>
      <selection pane="bottomLeft" activeCell="A2" sqref="A2"/>
      <selection pane="bottomRight" activeCell="C1161" sqref="C1161"/>
    </sheetView>
  </sheetViews>
  <sheetFormatPr baseColWidth="10" defaultColWidth="12.42578125" defaultRowHeight="13" outlineLevelRow="1" x14ac:dyDescent="0"/>
  <cols>
    <col min="1" max="1" width="12.42578125" customWidth="1"/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66" customWidth="1"/>
    <col min="17" max="38" width="8.7109375" style="66" customWidth="1"/>
    <col min="39" max="39" width="8.7109375" style="1" customWidth="1"/>
    <col min="40" max="43" width="1.7109375" style="8" customWidth="1"/>
    <col min="44" max="48" width="6.7109375" style="2" customWidth="1"/>
    <col min="49" max="49" width="12.42578125" customWidth="1"/>
    <col min="50" max="50" width="2.7109375" customWidth="1"/>
    <col min="51" max="51" width="3" bestFit="1" customWidth="1"/>
    <col min="52" max="52" width="4" customWidth="1"/>
    <col min="53" max="53" width="3" style="118" bestFit="1" customWidth="1"/>
    <col min="54" max="54" width="4" style="120" bestFit="1" customWidth="1"/>
    <col min="55" max="55" width="6" style="122" bestFit="1" customWidth="1"/>
    <col min="56" max="56" width="5.28515625" customWidth="1"/>
    <col min="57" max="57" width="13.42578125" style="7" customWidth="1"/>
    <col min="58" max="59" width="7.5703125" style="1" customWidth="1"/>
    <col min="60" max="60" width="6.5703125" style="1" bestFit="1" customWidth="1"/>
    <col min="61" max="62" width="12.42578125" customWidth="1"/>
    <col min="63" max="63" width="15" customWidth="1"/>
    <col min="64" max="64" width="11.42578125" customWidth="1"/>
    <col min="65" max="73" width="10.7109375" style="1" customWidth="1"/>
    <col min="74" max="84" width="10.7109375" customWidth="1"/>
  </cols>
  <sheetData>
    <row r="1" spans="1:71">
      <c r="A1" t="s">
        <v>3569</v>
      </c>
      <c r="C1" s="26" t="s">
        <v>211</v>
      </c>
      <c r="D1" s="23" t="str">
        <f>LEFT(N1)</f>
        <v>O</v>
      </c>
      <c r="E1" s="20" t="str">
        <f>LEFT(O1)</f>
        <v>M</v>
      </c>
      <c r="F1" s="21" t="str">
        <f>LEFT(P1)</f>
        <v>N</v>
      </c>
      <c r="G1" s="30" t="s">
        <v>1998</v>
      </c>
      <c r="H1" s="2" t="s">
        <v>2923</v>
      </c>
      <c r="I1" s="26"/>
      <c r="J1" s="19" t="str">
        <f>N1</f>
        <v>Obama</v>
      </c>
      <c r="K1" s="20" t="str">
        <f>O1</f>
        <v>McCain</v>
      </c>
      <c r="L1" s="21" t="str">
        <f>P1</f>
        <v>Nader</v>
      </c>
      <c r="M1" s="2" t="s">
        <v>961</v>
      </c>
      <c r="N1" s="3" t="str">
        <f>Candidates!H2</f>
        <v>Obama</v>
      </c>
      <c r="O1" s="4" t="str">
        <f>Candidates!H3</f>
        <v>McCain</v>
      </c>
      <c r="P1" s="22" t="str">
        <f>Candidates!H4</f>
        <v>Nader</v>
      </c>
      <c r="Q1" s="66" t="str">
        <f>Candidates!H5</f>
        <v>Barr</v>
      </c>
      <c r="R1" s="66" t="str">
        <f>Candidates!H6</f>
        <v>McKinney</v>
      </c>
      <c r="S1" s="66" t="str">
        <f>Candidates!H7</f>
        <v>Baldwin</v>
      </c>
      <c r="T1" s="66" t="str">
        <f>Candidates!H8</f>
        <v>Calero</v>
      </c>
      <c r="U1" s="66" t="str">
        <f>Candidates!H9</f>
        <v>Moore</v>
      </c>
      <c r="V1" s="66" t="str">
        <f>Candidates!H10</f>
        <v>LaRiva</v>
      </c>
      <c r="W1" s="66" t="str">
        <f>Candidates!H11</f>
        <v>Write-ins</v>
      </c>
      <c r="X1" s="66" t="str">
        <f>Candidates!H12</f>
        <v>Jay</v>
      </c>
      <c r="Y1" s="66" t="str">
        <f>Candidates!H13</f>
        <v>Keyes</v>
      </c>
      <c r="Z1" s="66" t="str">
        <f>Candidates!H14</f>
        <v>None</v>
      </c>
      <c r="AA1" s="66" t="str">
        <f>Candidates!H15</f>
        <v>Allen</v>
      </c>
      <c r="AB1" s="66" t="str">
        <f>Candidates!H16</f>
        <v>Polachek</v>
      </c>
      <c r="AC1" s="66" t="str">
        <f>Candidates!H17</f>
        <v>Lyttle</v>
      </c>
      <c r="AD1" s="66" t="str">
        <f>Candidates!H18</f>
        <v>McEnulty</v>
      </c>
      <c r="AE1" s="66" t="str">
        <f>Candidates!H19</f>
        <v>Amondson</v>
      </c>
      <c r="AF1" s="66" t="str">
        <f>Candidates!H20</f>
        <v>Stevens</v>
      </c>
      <c r="AG1" s="66" t="str">
        <f>Candidates!H21</f>
        <v>Paul</v>
      </c>
      <c r="AH1" s="66" t="str">
        <f>Candidates!H22</f>
        <v>Weill</v>
      </c>
      <c r="AI1" s="66" t="str">
        <f>Candidates!H23</f>
        <v>Phillies</v>
      </c>
      <c r="AJ1" s="66" t="str">
        <f>Candidates!H24</f>
        <v>Boss</v>
      </c>
      <c r="AK1" s="66" t="str">
        <f>Candidates!H25</f>
        <v>Duncan</v>
      </c>
      <c r="AL1" s="66" t="str">
        <f>Candidates!H26</f>
        <v>Wamboldt</v>
      </c>
      <c r="AN1" s="24" t="str">
        <f>LEFT(Q1,1)</f>
        <v>B</v>
      </c>
      <c r="AO1" s="24" t="str">
        <f>LEFT(R1,1)</f>
        <v>M</v>
      </c>
      <c r="AP1" s="24" t="str">
        <f>LEFT(T1,1)</f>
        <v>C</v>
      </c>
      <c r="AQ1" s="24" t="str">
        <f>LEFT(S1,1)</f>
        <v>B</v>
      </c>
      <c r="AR1" s="2" t="str">
        <f>Q1</f>
        <v>Barr</v>
      </c>
      <c r="AS1" s="2" t="str">
        <f>R1</f>
        <v>McKinney</v>
      </c>
      <c r="AT1" s="2" t="str">
        <f>T1</f>
        <v>Calero</v>
      </c>
      <c r="AU1" s="2" t="str">
        <f>S1</f>
        <v>Baldwin</v>
      </c>
      <c r="AY1" t="s">
        <v>1918</v>
      </c>
      <c r="BA1" s="126" t="s">
        <v>322</v>
      </c>
      <c r="BB1" s="127" t="s">
        <v>323</v>
      </c>
      <c r="BC1" s="128" t="s">
        <v>2914</v>
      </c>
      <c r="BE1" s="7" t="s">
        <v>2287</v>
      </c>
      <c r="BF1" s="1" t="s">
        <v>3416</v>
      </c>
      <c r="BG1" s="1" t="s">
        <v>3417</v>
      </c>
      <c r="BH1" s="1" t="s">
        <v>1068</v>
      </c>
      <c r="BK1" t="s">
        <v>170</v>
      </c>
      <c r="BM1" s="1" t="s">
        <v>70</v>
      </c>
      <c r="BR1" s="1" t="s">
        <v>3445</v>
      </c>
      <c r="BS1" s="1" t="s">
        <v>3334</v>
      </c>
    </row>
    <row r="2" spans="1:71">
      <c r="C2" s="142"/>
      <c r="D2" s="23"/>
      <c r="E2" s="20"/>
      <c r="F2" s="21"/>
      <c r="G2" s="141"/>
      <c r="I2" s="142"/>
      <c r="J2" s="19"/>
      <c r="K2" s="20"/>
      <c r="L2" s="21"/>
      <c r="N2" s="3"/>
      <c r="O2" s="4"/>
      <c r="P2" s="22"/>
      <c r="AN2" s="24"/>
      <c r="AO2" s="24"/>
      <c r="AP2" s="24"/>
      <c r="AQ2" s="24"/>
      <c r="BA2" s="126"/>
      <c r="BB2" s="127"/>
      <c r="BC2" s="128"/>
    </row>
    <row r="3" spans="1:71" hidden="1" outlineLevel="1">
      <c r="A3" t="s">
        <v>679</v>
      </c>
      <c r="B3" t="s">
        <v>1365</v>
      </c>
      <c r="C3" s="1">
        <f t="shared" ref="C3:C34" si="0">SUM(N3:AL3)</f>
        <v>23641</v>
      </c>
      <c r="D3" s="7">
        <f>IF(N3&gt;0, RANK(N3,(N3:P3,Q3:AE3)),0)</f>
        <v>2</v>
      </c>
      <c r="E3" s="7">
        <f>IF(O3&gt;0,RANK(O3,(N3:P3,Q3:AE3)),0)</f>
        <v>1</v>
      </c>
      <c r="F3" s="7">
        <f>IF(P3&gt;0,RANK(P3,(N3:P3,Q3:AE3)),0)</f>
        <v>3</v>
      </c>
      <c r="G3" s="1">
        <f>IF(C3&gt;0,MAX(N3:P3)-LARGE(N3:P3,2),0)</f>
        <v>11310</v>
      </c>
      <c r="H3" s="2">
        <f>IF(C3&gt;0,G3/C3,0)</f>
        <v>0.47840615879192927</v>
      </c>
      <c r="I3" s="2"/>
      <c r="J3" s="2">
        <f t="shared" ref="J3:J34" si="1">IF($C3=0,"-",N3/$C3)</f>
        <v>0.25773021445793326</v>
      </c>
      <c r="K3" s="2">
        <f t="shared" ref="K3:K34" si="2">IF($C3=0,"-",O3/$C3)</f>
        <v>0.73613637324986247</v>
      </c>
      <c r="L3" s="2">
        <f t="shared" ref="L3:L34" si="3">IF($C3=0,"-",P3/$C3)</f>
        <v>1.945772175457891E-3</v>
      </c>
      <c r="M3" s="2">
        <f t="shared" ref="M3:M34" si="4">IF(C3=0,"-",(1-J3-K3-L3))</f>
        <v>4.1876401167464296E-3</v>
      </c>
      <c r="N3" s="66">
        <v>6093</v>
      </c>
      <c r="O3" s="66">
        <v>17403</v>
      </c>
      <c r="P3" s="66">
        <v>46</v>
      </c>
      <c r="Q3" s="66">
        <v>31</v>
      </c>
      <c r="S3" s="66">
        <v>44</v>
      </c>
      <c r="W3" s="66">
        <f>BR3-R3-SUM(T3:V3)-SUM(X3:AL3)</f>
        <v>24</v>
      </c>
      <c r="AN3" s="7">
        <f>IF(Q3&gt;0,RANK(Q3,(N3:P3,Q3:AE3)),0)</f>
        <v>5</v>
      </c>
      <c r="AO3" s="7">
        <f>IF(R3&gt;0,RANK(R3,(N3:P3,Q3:AE3)),0)</f>
        <v>0</v>
      </c>
      <c r="AP3" s="7">
        <f>IF(T3&gt;0,RANK(T3,(N3:P3,Q3:AE3)),0)</f>
        <v>0</v>
      </c>
      <c r="AQ3" s="7">
        <f>IF(S3&gt;0,RANK(S3,(N3:P3,Q3:AE3)),0)</f>
        <v>4</v>
      </c>
      <c r="AR3" s="2">
        <f t="shared" ref="AR3:AR34" si="5">IF($C3=0,"-",Q3/$C3)</f>
        <v>1.3112812486781439E-3</v>
      </c>
      <c r="AS3" s="2">
        <f t="shared" ref="AS3:AS34" si="6">IF($C3=0,"-",R3/$C3)</f>
        <v>0</v>
      </c>
      <c r="AT3" s="2">
        <f t="shared" ref="AT3:AT34" si="7">IF($C3=0,"-",T3/$C3)</f>
        <v>0</v>
      </c>
      <c r="AU3" s="2">
        <f t="shared" ref="AU3:AU34" si="8">IF($C3=0,"-",S3/$C3)</f>
        <v>1.8611733852205914E-3</v>
      </c>
      <c r="AW3" t="s">
        <v>679</v>
      </c>
      <c r="AX3" t="s">
        <v>1365</v>
      </c>
      <c r="AY3">
        <v>2</v>
      </c>
      <c r="BA3" s="119">
        <v>1</v>
      </c>
      <c r="BB3" s="121">
        <v>1</v>
      </c>
      <c r="BC3" s="125">
        <f>1000*BA3+BB3</f>
        <v>1001</v>
      </c>
      <c r="BE3" s="7" t="s">
        <v>228</v>
      </c>
      <c r="BR3" s="1">
        <v>24</v>
      </c>
    </row>
    <row r="4" spans="1:71" hidden="1" outlineLevel="1">
      <c r="A4" t="s">
        <v>680</v>
      </c>
      <c r="B4" t="s">
        <v>1365</v>
      </c>
      <c r="C4" s="1">
        <f t="shared" si="0"/>
        <v>81413</v>
      </c>
      <c r="D4" s="7">
        <f>IF(N4&gt;0, RANK(N4,(N4:P4,Q4:AE4)),0)</f>
        <v>2</v>
      </c>
      <c r="E4" s="7">
        <f>IF(O4&gt;0,RANK(O4,(N4:P4,Q4:AE4)),0)</f>
        <v>1</v>
      </c>
      <c r="F4" s="7">
        <f>IF(P4&gt;0,RANK(P4,(N4:P4,Q4:AE4)),0)</f>
        <v>3</v>
      </c>
      <c r="G4" s="1">
        <f t="shared" ref="G4:G67" si="9">IF(C4&gt;0,MAX(N4:P4)-LARGE(N4:P4,2),0)</f>
        <v>41885</v>
      </c>
      <c r="H4" s="2">
        <f t="shared" ref="H4:H67" si="10">IF(C4&gt;0,G4/C4,0)</f>
        <v>0.51447557515384523</v>
      </c>
      <c r="I4" s="2"/>
      <c r="J4" s="2">
        <f t="shared" si="1"/>
        <v>0.23811921928930269</v>
      </c>
      <c r="K4" s="2">
        <f t="shared" si="2"/>
        <v>0.75259479444314792</v>
      </c>
      <c r="L4" s="2">
        <f t="shared" si="3"/>
        <v>3.0707626546128998E-3</v>
      </c>
      <c r="M4" s="2">
        <f t="shared" si="4"/>
        <v>6.2152236129364956E-3</v>
      </c>
      <c r="N4" s="66">
        <v>19386</v>
      </c>
      <c r="O4" s="66">
        <v>61271</v>
      </c>
      <c r="P4" s="66">
        <v>250</v>
      </c>
      <c r="Q4" s="66">
        <v>220</v>
      </c>
      <c r="S4" s="66">
        <v>170</v>
      </c>
      <c r="W4" s="66">
        <f t="shared" ref="W4:W67" si="11">BR4-R4-SUM(T4:V4)-SUM(X4:AL4)</f>
        <v>116</v>
      </c>
      <c r="AN4" s="7">
        <f>IF(Q4&gt;0,RANK(Q4,(N4:P4,Q4:AE4)),0)</f>
        <v>4</v>
      </c>
      <c r="AO4" s="7">
        <f>IF(R4&gt;0,RANK(R4,(N4:P4,Q4:AE4)),0)</f>
        <v>0</v>
      </c>
      <c r="AP4" s="7">
        <f>IF(T4&gt;0,RANK(T4,(N4:P4,Q4:AE4)),0)</f>
        <v>0</v>
      </c>
      <c r="AQ4" s="7">
        <f>IF(S4&gt;0,RANK(S4,(N4:P4,Q4:AE4)),0)</f>
        <v>5</v>
      </c>
      <c r="AR4" s="2">
        <f t="shared" si="5"/>
        <v>2.7022711360593517E-3</v>
      </c>
      <c r="AS4" s="2">
        <f t="shared" si="6"/>
        <v>0</v>
      </c>
      <c r="AT4" s="2">
        <f t="shared" si="7"/>
        <v>0</v>
      </c>
      <c r="AU4" s="2">
        <f t="shared" si="8"/>
        <v>2.0881186051367718E-3</v>
      </c>
      <c r="AW4" t="s">
        <v>680</v>
      </c>
      <c r="AX4" t="s">
        <v>1365</v>
      </c>
      <c r="AY4">
        <v>1</v>
      </c>
      <c r="BA4" s="119">
        <v>1</v>
      </c>
      <c r="BB4" s="121">
        <v>3</v>
      </c>
      <c r="BC4" s="125">
        <f t="shared" ref="BC4:BC67" si="12">1000*BA4+BB4</f>
        <v>1003</v>
      </c>
      <c r="BE4" s="7" t="s">
        <v>228</v>
      </c>
      <c r="BR4" s="1">
        <v>116</v>
      </c>
    </row>
    <row r="5" spans="1:71" hidden="1" outlineLevel="1">
      <c r="A5" t="s">
        <v>681</v>
      </c>
      <c r="B5" t="s">
        <v>1365</v>
      </c>
      <c r="C5" s="1">
        <f t="shared" si="0"/>
        <v>11630</v>
      </c>
      <c r="D5" s="7">
        <f>IF(N5&gt;0, RANK(N5,(N5:P5,Q5:AE5)),0)</f>
        <v>2</v>
      </c>
      <c r="E5" s="7">
        <f>IF(O5&gt;0,RANK(O5,(N5:P5,Q5:AE5)),0)</f>
        <v>1</v>
      </c>
      <c r="F5" s="7">
        <f>IF(P5&gt;0,RANK(P5,(N5:P5,Q5:AE5)),0)</f>
        <v>4</v>
      </c>
      <c r="G5" s="1">
        <f t="shared" si="9"/>
        <v>169</v>
      </c>
      <c r="H5" s="2">
        <f t="shared" si="10"/>
        <v>1.4531384350816853E-2</v>
      </c>
      <c r="I5" s="2"/>
      <c r="J5" s="2">
        <f t="shared" si="1"/>
        <v>0.48985382631126395</v>
      </c>
      <c r="K5" s="2">
        <f t="shared" si="2"/>
        <v>0.50438521066208086</v>
      </c>
      <c r="L5" s="2">
        <f t="shared" si="3"/>
        <v>1.8056749785038692E-3</v>
      </c>
      <c r="M5" s="2">
        <f t="shared" si="4"/>
        <v>3.9552880481513166E-3</v>
      </c>
      <c r="N5" s="66">
        <v>5697</v>
      </c>
      <c r="O5" s="66">
        <v>5866</v>
      </c>
      <c r="P5" s="66">
        <v>21</v>
      </c>
      <c r="Q5" s="66">
        <v>11</v>
      </c>
      <c r="S5" s="66">
        <v>26</v>
      </c>
      <c r="W5" s="66">
        <f t="shared" si="11"/>
        <v>9</v>
      </c>
      <c r="AN5" s="7">
        <f>IF(Q5&gt;0,RANK(Q5,(N5:P5,Q5:AE5)),0)</f>
        <v>5</v>
      </c>
      <c r="AO5" s="7">
        <f>IF(R5&gt;0,RANK(R5,(N5:P5,Q5:AE5)),0)</f>
        <v>0</v>
      </c>
      <c r="AP5" s="7">
        <f>IF(T5&gt;0,RANK(T5,(N5:P5,Q5:AE5)),0)</f>
        <v>0</v>
      </c>
      <c r="AQ5" s="7">
        <f>IF(S5&gt;0,RANK(S5,(N5:P5,Q5:AE5)),0)</f>
        <v>3</v>
      </c>
      <c r="AR5" s="2">
        <f t="shared" si="5"/>
        <v>9.4582975064488395E-4</v>
      </c>
      <c r="AS5" s="2">
        <f t="shared" si="6"/>
        <v>0</v>
      </c>
      <c r="AT5" s="2">
        <f t="shared" si="7"/>
        <v>0</v>
      </c>
      <c r="AU5" s="2">
        <f t="shared" si="8"/>
        <v>2.2355975924333621E-3</v>
      </c>
      <c r="AW5" t="s">
        <v>681</v>
      </c>
      <c r="AX5" t="s">
        <v>1365</v>
      </c>
      <c r="AY5">
        <v>2</v>
      </c>
      <c r="BA5" s="119">
        <v>1</v>
      </c>
      <c r="BB5" s="121">
        <v>5</v>
      </c>
      <c r="BC5" s="125">
        <f t="shared" si="12"/>
        <v>1005</v>
      </c>
      <c r="BE5" s="7" t="s">
        <v>228</v>
      </c>
      <c r="BR5" s="1">
        <v>9</v>
      </c>
    </row>
    <row r="6" spans="1:71" hidden="1" outlineLevel="1">
      <c r="A6" t="s">
        <v>988</v>
      </c>
      <c r="B6" t="s">
        <v>1365</v>
      </c>
      <c r="C6" s="1">
        <f t="shared" si="0"/>
        <v>8644</v>
      </c>
      <c r="D6" s="7">
        <f>IF(N6&gt;0, RANK(N6,(N6:P6,Q6:AE6)),0)</f>
        <v>2</v>
      </c>
      <c r="E6" s="7">
        <f>IF(O6&gt;0,RANK(O6,(N6:P6,Q6:AE6)),0)</f>
        <v>1</v>
      </c>
      <c r="F6" s="7">
        <f>IF(P6&gt;0,RANK(P6,(N6:P6,Q6:AE6)),0)</f>
        <v>3</v>
      </c>
      <c r="G6" s="1">
        <f t="shared" si="9"/>
        <v>3963</v>
      </c>
      <c r="H6" s="2">
        <f t="shared" si="10"/>
        <v>0.45846830171217029</v>
      </c>
      <c r="I6" s="2"/>
      <c r="J6" s="2">
        <f t="shared" si="1"/>
        <v>0.26596483109671448</v>
      </c>
      <c r="K6" s="2">
        <f t="shared" si="2"/>
        <v>0.72443313280888477</v>
      </c>
      <c r="L6" s="2">
        <f t="shared" si="3"/>
        <v>3.7019898195279964E-3</v>
      </c>
      <c r="M6" s="2">
        <f t="shared" si="4"/>
        <v>5.9000462748728041E-3</v>
      </c>
      <c r="N6" s="66">
        <v>2299</v>
      </c>
      <c r="O6" s="66">
        <v>6262</v>
      </c>
      <c r="P6" s="66">
        <v>32</v>
      </c>
      <c r="Q6" s="66">
        <v>11</v>
      </c>
      <c r="S6" s="66">
        <v>26</v>
      </c>
      <c r="W6" s="66">
        <f t="shared" si="11"/>
        <v>14</v>
      </c>
      <c r="AN6" s="7">
        <f>IF(Q6&gt;0,RANK(Q6,(N6:P6,Q6:AE6)),0)</f>
        <v>6</v>
      </c>
      <c r="AO6" s="7">
        <f>IF(R6&gt;0,RANK(R6,(N6:P6,Q6:AE6)),0)</f>
        <v>0</v>
      </c>
      <c r="AP6" s="7">
        <f>IF(T6&gt;0,RANK(T6,(N6:P6,Q6:AE6)),0)</f>
        <v>0</v>
      </c>
      <c r="AQ6" s="7">
        <f>IF(S6&gt;0,RANK(S6,(N6:P6,Q6:AE6)),0)</f>
        <v>4</v>
      </c>
      <c r="AR6" s="2">
        <f t="shared" si="5"/>
        <v>1.2725590004627487E-3</v>
      </c>
      <c r="AS6" s="2">
        <f t="shared" si="6"/>
        <v>0</v>
      </c>
      <c r="AT6" s="2">
        <f t="shared" si="7"/>
        <v>0</v>
      </c>
      <c r="AU6" s="2">
        <f t="shared" si="8"/>
        <v>3.007866728366497E-3</v>
      </c>
      <c r="AW6" t="s">
        <v>988</v>
      </c>
      <c r="AX6" t="s">
        <v>1365</v>
      </c>
      <c r="AY6">
        <v>6</v>
      </c>
      <c r="BA6" s="119">
        <v>1</v>
      </c>
      <c r="BB6" s="121">
        <v>7</v>
      </c>
      <c r="BC6" s="125">
        <f t="shared" si="12"/>
        <v>1007</v>
      </c>
      <c r="BE6" s="7" t="s">
        <v>228</v>
      </c>
      <c r="BR6" s="1">
        <v>14</v>
      </c>
    </row>
    <row r="7" spans="1:71" hidden="1" outlineLevel="1">
      <c r="A7" t="s">
        <v>3181</v>
      </c>
      <c r="B7" t="s">
        <v>1365</v>
      </c>
      <c r="C7" s="1">
        <f t="shared" si="0"/>
        <v>24267</v>
      </c>
      <c r="D7" s="7">
        <f>IF(N7&gt;0, RANK(N7,(N7:P7,Q7:AE7)),0)</f>
        <v>2</v>
      </c>
      <c r="E7" s="7">
        <f>IF(O7&gt;0,RANK(O7,(N7:P7,Q7:AE7)),0)</f>
        <v>1</v>
      </c>
      <c r="F7" s="7">
        <f>IF(P7&gt;0,RANK(P7,(N7:P7,Q7:AE7)),0)</f>
        <v>3</v>
      </c>
      <c r="G7" s="1">
        <f t="shared" si="9"/>
        <v>16867</v>
      </c>
      <c r="H7" s="2">
        <f t="shared" si="10"/>
        <v>0.69505913380310713</v>
      </c>
      <c r="I7" s="2"/>
      <c r="J7" s="2">
        <f t="shared" si="1"/>
        <v>0.14513536901965632</v>
      </c>
      <c r="K7" s="2">
        <f t="shared" si="2"/>
        <v>0.84019450282276342</v>
      </c>
      <c r="L7" s="2">
        <f t="shared" si="3"/>
        <v>5.2334445955412702E-3</v>
      </c>
      <c r="M7" s="2">
        <f t="shared" si="4"/>
        <v>9.4366835620390173E-3</v>
      </c>
      <c r="N7" s="66">
        <v>3522</v>
      </c>
      <c r="O7" s="66">
        <v>20389</v>
      </c>
      <c r="P7" s="66">
        <v>127</v>
      </c>
      <c r="Q7" s="66">
        <v>81</v>
      </c>
      <c r="S7" s="66">
        <v>84</v>
      </c>
      <c r="W7" s="66">
        <f t="shared" si="11"/>
        <v>64</v>
      </c>
      <c r="AN7" s="7">
        <f>IF(Q7&gt;0,RANK(Q7,(N7:P7,Q7:AE7)),0)</f>
        <v>5</v>
      </c>
      <c r="AO7" s="7">
        <f>IF(R7&gt;0,RANK(R7,(N7:P7,Q7:AE7)),0)</f>
        <v>0</v>
      </c>
      <c r="AP7" s="7">
        <f>IF(T7&gt;0,RANK(T7,(N7:P7,Q7:AE7)),0)</f>
        <v>0</v>
      </c>
      <c r="AQ7" s="7">
        <f>IF(S7&gt;0,RANK(S7,(N7:P7,Q7:AE7)),0)</f>
        <v>4</v>
      </c>
      <c r="AR7" s="2">
        <f t="shared" si="5"/>
        <v>3.3378662381011249E-3</v>
      </c>
      <c r="AS7" s="2">
        <f t="shared" si="6"/>
        <v>0</v>
      </c>
      <c r="AT7" s="2">
        <f t="shared" si="7"/>
        <v>0</v>
      </c>
      <c r="AU7" s="2">
        <f t="shared" si="8"/>
        <v>3.4614909135863518E-3</v>
      </c>
      <c r="AW7" t="s">
        <v>3181</v>
      </c>
      <c r="AX7" t="s">
        <v>1365</v>
      </c>
      <c r="AY7">
        <v>4</v>
      </c>
      <c r="BA7" s="119">
        <v>1</v>
      </c>
      <c r="BB7" s="121">
        <v>9</v>
      </c>
      <c r="BC7" s="125">
        <f t="shared" si="12"/>
        <v>1009</v>
      </c>
      <c r="BE7" s="7" t="s">
        <v>228</v>
      </c>
      <c r="BR7" s="1">
        <v>64</v>
      </c>
    </row>
    <row r="8" spans="1:71" hidden="1" outlineLevel="1">
      <c r="A8" t="s">
        <v>956</v>
      </c>
      <c r="B8" t="s">
        <v>1365</v>
      </c>
      <c r="C8" s="1">
        <f t="shared" si="0"/>
        <v>5415</v>
      </c>
      <c r="D8" s="7">
        <f>IF(N8&gt;0, RANK(N8,(N8:P8,Q8:AE8)),0)</f>
        <v>1</v>
      </c>
      <c r="E8" s="7">
        <f>IF(O8&gt;0,RANK(O8,(N8:P8,Q8:AE8)),0)</f>
        <v>2</v>
      </c>
      <c r="F8" s="7">
        <f>IF(P8&gt;0,RANK(P8,(N8:P8,Q8:AE8)),0)</f>
        <v>5</v>
      </c>
      <c r="G8" s="1">
        <f t="shared" si="9"/>
        <v>2620</v>
      </c>
      <c r="H8" s="2">
        <f t="shared" si="10"/>
        <v>0.48384118190212372</v>
      </c>
      <c r="I8" s="2"/>
      <c r="J8" s="2">
        <f t="shared" si="1"/>
        <v>0.74072022160664819</v>
      </c>
      <c r="K8" s="2">
        <f t="shared" si="2"/>
        <v>0.25687903970452447</v>
      </c>
      <c r="L8" s="2">
        <f t="shared" si="3"/>
        <v>3.6934441366574328E-4</v>
      </c>
      <c r="M8" s="2">
        <f t="shared" si="4"/>
        <v>2.0313942751615985E-3</v>
      </c>
      <c r="N8" s="66">
        <v>4011</v>
      </c>
      <c r="O8" s="66">
        <v>1391</v>
      </c>
      <c r="P8" s="66">
        <v>2</v>
      </c>
      <c r="Q8" s="66">
        <v>6</v>
      </c>
      <c r="S8" s="66">
        <v>2</v>
      </c>
      <c r="W8" s="66">
        <f t="shared" si="11"/>
        <v>3</v>
      </c>
      <c r="AN8" s="7">
        <f>IF(Q8&gt;0,RANK(Q8,(N8:P8,Q8:AE8)),0)</f>
        <v>3</v>
      </c>
      <c r="AO8" s="7">
        <f>IF(R8&gt;0,RANK(R8,(N8:P8,Q8:AE8)),0)</f>
        <v>0</v>
      </c>
      <c r="AP8" s="7">
        <f>IF(T8&gt;0,RANK(T8,(N8:P8,Q8:AE8)),0)</f>
        <v>0</v>
      </c>
      <c r="AQ8" s="7">
        <f>IF(S8&gt;0,RANK(S8,(N8:P8,Q8:AE8)),0)</f>
        <v>5</v>
      </c>
      <c r="AR8" s="2">
        <f t="shared" si="5"/>
        <v>1.10803324099723E-3</v>
      </c>
      <c r="AS8" s="2">
        <f t="shared" si="6"/>
        <v>0</v>
      </c>
      <c r="AT8" s="2">
        <f t="shared" si="7"/>
        <v>0</v>
      </c>
      <c r="AU8" s="2">
        <f t="shared" si="8"/>
        <v>3.6934441366574328E-4</v>
      </c>
      <c r="AW8" t="s">
        <v>956</v>
      </c>
      <c r="AX8" t="s">
        <v>1365</v>
      </c>
      <c r="AY8">
        <v>2</v>
      </c>
      <c r="BA8" s="119">
        <v>1</v>
      </c>
      <c r="BB8" s="121">
        <v>11</v>
      </c>
      <c r="BC8" s="125">
        <f t="shared" si="12"/>
        <v>1011</v>
      </c>
      <c r="BE8" s="7" t="s">
        <v>228</v>
      </c>
      <c r="BR8" s="1">
        <v>3</v>
      </c>
    </row>
    <row r="9" spans="1:71" hidden="1" outlineLevel="1">
      <c r="A9" t="s">
        <v>957</v>
      </c>
      <c r="B9" t="s">
        <v>1365</v>
      </c>
      <c r="C9" s="1">
        <f t="shared" si="0"/>
        <v>9709</v>
      </c>
      <c r="D9" s="7">
        <f>IF(N9&gt;0, RANK(N9,(N9:P9,Q9:AE9)),0)</f>
        <v>2</v>
      </c>
      <c r="E9" s="7">
        <f>IF(O9&gt;0,RANK(O9,(N9:P9,Q9:AE9)),0)</f>
        <v>1</v>
      </c>
      <c r="F9" s="7">
        <f>IF(P9&gt;0,RANK(P9,(N9:P9,Q9:AE9)),0)</f>
        <v>3</v>
      </c>
      <c r="G9" s="1">
        <f t="shared" si="9"/>
        <v>1297</v>
      </c>
      <c r="H9" s="2">
        <f t="shared" si="10"/>
        <v>0.1335873931403852</v>
      </c>
      <c r="I9" s="2"/>
      <c r="J9" s="2">
        <f t="shared" si="1"/>
        <v>0.43135235348645584</v>
      </c>
      <c r="K9" s="2">
        <f t="shared" si="2"/>
        <v>0.5649397466268411</v>
      </c>
      <c r="L9" s="2">
        <f t="shared" si="3"/>
        <v>1.6479555052013595E-3</v>
      </c>
      <c r="M9" s="2">
        <f t="shared" si="4"/>
        <v>2.0599443815016993E-3</v>
      </c>
      <c r="N9" s="66">
        <v>4188</v>
      </c>
      <c r="O9" s="66">
        <v>5485</v>
      </c>
      <c r="P9" s="66">
        <v>16</v>
      </c>
      <c r="Q9" s="66">
        <v>7</v>
      </c>
      <c r="S9" s="66">
        <v>10</v>
      </c>
      <c r="W9" s="66">
        <f t="shared" si="11"/>
        <v>3</v>
      </c>
      <c r="AN9" s="7">
        <f>IF(Q9&gt;0,RANK(Q9,(N9:P9,Q9:AE9)),0)</f>
        <v>5</v>
      </c>
      <c r="AO9" s="7">
        <f>IF(R9&gt;0,RANK(R9,(N9:P9,Q9:AE9)),0)</f>
        <v>0</v>
      </c>
      <c r="AP9" s="7">
        <f>IF(T9&gt;0,RANK(T9,(N9:P9,Q9:AE9)),0)</f>
        <v>0</v>
      </c>
      <c r="AQ9" s="7">
        <f>IF(S9&gt;0,RANK(S9,(N9:P9,Q9:AE9)),0)</f>
        <v>4</v>
      </c>
      <c r="AR9" s="2">
        <f t="shared" si="5"/>
        <v>7.2098053352559477E-4</v>
      </c>
      <c r="AS9" s="2">
        <f t="shared" si="6"/>
        <v>0</v>
      </c>
      <c r="AT9" s="2">
        <f t="shared" si="7"/>
        <v>0</v>
      </c>
      <c r="AU9" s="2">
        <f t="shared" si="8"/>
        <v>1.0299721907508497E-3</v>
      </c>
      <c r="AW9" t="s">
        <v>957</v>
      </c>
      <c r="AX9" t="s">
        <v>1365</v>
      </c>
      <c r="AY9">
        <v>2</v>
      </c>
      <c r="BA9" s="119">
        <v>1</v>
      </c>
      <c r="BB9" s="121">
        <v>13</v>
      </c>
      <c r="BC9" s="125">
        <f t="shared" si="12"/>
        <v>1013</v>
      </c>
      <c r="BE9" s="7" t="s">
        <v>228</v>
      </c>
      <c r="BR9" s="1">
        <v>3</v>
      </c>
    </row>
    <row r="10" spans="1:71" hidden="1" outlineLevel="1">
      <c r="A10" t="s">
        <v>2267</v>
      </c>
      <c r="B10" t="s">
        <v>1365</v>
      </c>
      <c r="C10" s="1">
        <f t="shared" si="0"/>
        <v>49242</v>
      </c>
      <c r="D10" s="7">
        <f>IF(N10&gt;0, RANK(N10,(N10:P10,Q10:AE10)),0)</f>
        <v>2</v>
      </c>
      <c r="E10" s="7">
        <f>IF(O10&gt;0,RANK(O10,(N10:P10,Q10:AE10)),0)</f>
        <v>1</v>
      </c>
      <c r="F10" s="7">
        <f>IF(P10&gt;0,RANK(P10,(N10:P10,Q10:AE10)),0)</f>
        <v>3</v>
      </c>
      <c r="G10" s="1">
        <f t="shared" si="9"/>
        <v>16014</v>
      </c>
      <c r="H10" s="2">
        <f t="shared" si="10"/>
        <v>0.32521018642622151</v>
      </c>
      <c r="I10" s="2"/>
      <c r="J10" s="2">
        <f t="shared" si="1"/>
        <v>0.33170870395191099</v>
      </c>
      <c r="K10" s="2">
        <f t="shared" si="2"/>
        <v>0.65691889037813245</v>
      </c>
      <c r="L10" s="2">
        <f t="shared" si="3"/>
        <v>5.0363510824093256E-3</v>
      </c>
      <c r="M10" s="2">
        <f t="shared" si="4"/>
        <v>6.336054587547239E-3</v>
      </c>
      <c r="N10" s="66">
        <v>16334</v>
      </c>
      <c r="O10" s="66">
        <v>32348</v>
      </c>
      <c r="P10" s="66">
        <v>248</v>
      </c>
      <c r="Q10" s="66">
        <v>137</v>
      </c>
      <c r="R10" s="66">
        <v>1</v>
      </c>
      <c r="S10" s="66">
        <v>108</v>
      </c>
      <c r="W10" s="66">
        <f t="shared" si="11"/>
        <v>66</v>
      </c>
      <c r="AN10" s="7">
        <f>IF(Q10&gt;0,RANK(Q10,(N10:P10,Q10:AE10)),0)</f>
        <v>4</v>
      </c>
      <c r="AO10" s="7">
        <f>IF(R10&gt;0,RANK(R10,(N10:P10,Q10:AE10)),0)</f>
        <v>7</v>
      </c>
      <c r="AP10" s="7">
        <f>IF(T10&gt;0,RANK(T10,(N10:P10,Q10:AE10)),0)</f>
        <v>0</v>
      </c>
      <c r="AQ10" s="7">
        <f>IF(S10&gt;0,RANK(S10,(N10:P10,Q10:AE10)),0)</f>
        <v>5</v>
      </c>
      <c r="AR10" s="2">
        <f t="shared" si="5"/>
        <v>2.7821778156857965E-3</v>
      </c>
      <c r="AS10" s="2">
        <f t="shared" si="6"/>
        <v>2.0307867267779538E-5</v>
      </c>
      <c r="AT10" s="2">
        <f t="shared" si="7"/>
        <v>0</v>
      </c>
      <c r="AU10" s="2">
        <f t="shared" si="8"/>
        <v>2.1932496649201901E-3</v>
      </c>
      <c r="AW10" t="s">
        <v>2267</v>
      </c>
      <c r="AX10" t="s">
        <v>1365</v>
      </c>
      <c r="AY10">
        <v>3</v>
      </c>
      <c r="BA10" s="119">
        <v>1</v>
      </c>
      <c r="BB10" s="121">
        <v>15</v>
      </c>
      <c r="BC10" s="125">
        <f t="shared" si="12"/>
        <v>1015</v>
      </c>
      <c r="BE10" s="7" t="s">
        <v>228</v>
      </c>
      <c r="BR10" s="1">
        <v>67</v>
      </c>
    </row>
    <row r="11" spans="1:71" hidden="1" outlineLevel="1">
      <c r="A11" t="s">
        <v>986</v>
      </c>
      <c r="B11" t="s">
        <v>1365</v>
      </c>
      <c r="C11" s="1">
        <f t="shared" si="0"/>
        <v>14956</v>
      </c>
      <c r="D11" s="7">
        <f>IF(N11&gt;0, RANK(N11,(N11:P11,Q11:AE11)),0)</f>
        <v>2</v>
      </c>
      <c r="E11" s="7">
        <f>IF(O11&gt;0,RANK(O11,(N11:P11,Q11:AE11)),0)</f>
        <v>1</v>
      </c>
      <c r="F11" s="7">
        <f>IF(P11&gt;0,RANK(P11,(N11:P11,Q11:AE11)),0)</f>
        <v>3</v>
      </c>
      <c r="G11" s="1">
        <f t="shared" si="9"/>
        <v>1268</v>
      </c>
      <c r="H11" s="2">
        <f t="shared" si="10"/>
        <v>8.4782027280021391E-2</v>
      </c>
      <c r="I11" s="2"/>
      <c r="J11" s="2">
        <f t="shared" si="1"/>
        <v>0.45460016047071411</v>
      </c>
      <c r="K11" s="2">
        <f t="shared" si="2"/>
        <v>0.53938218775073554</v>
      </c>
      <c r="L11" s="2">
        <f t="shared" si="3"/>
        <v>1.9390211286440225E-3</v>
      </c>
      <c r="M11" s="2">
        <f t="shared" si="4"/>
        <v>4.07863064990627E-3</v>
      </c>
      <c r="N11" s="66">
        <v>6799</v>
      </c>
      <c r="O11" s="66">
        <v>8067</v>
      </c>
      <c r="P11" s="66">
        <v>29</v>
      </c>
      <c r="Q11" s="66">
        <v>27</v>
      </c>
      <c r="S11" s="66">
        <v>19</v>
      </c>
      <c r="W11" s="66">
        <f t="shared" si="11"/>
        <v>15</v>
      </c>
      <c r="AN11" s="7">
        <f>IF(Q11&gt;0,RANK(Q11,(N11:P11,Q11:AE11)),0)</f>
        <v>4</v>
      </c>
      <c r="AO11" s="7">
        <f>IF(R11&gt;0,RANK(R11,(N11:P11,Q11:AE11)),0)</f>
        <v>0</v>
      </c>
      <c r="AP11" s="7">
        <f>IF(T11&gt;0,RANK(T11,(N11:P11,Q11:AE11)),0)</f>
        <v>0</v>
      </c>
      <c r="AQ11" s="7">
        <f>IF(S11&gt;0,RANK(S11,(N11:P11,Q11:AE11)),0)</f>
        <v>5</v>
      </c>
      <c r="AR11" s="2">
        <f t="shared" si="5"/>
        <v>1.8052955335651243E-3</v>
      </c>
      <c r="AS11" s="2">
        <f t="shared" si="6"/>
        <v>0</v>
      </c>
      <c r="AT11" s="2">
        <f t="shared" si="7"/>
        <v>0</v>
      </c>
      <c r="AU11" s="2">
        <f t="shared" si="8"/>
        <v>1.2703931532495319E-3</v>
      </c>
      <c r="AW11" t="s">
        <v>986</v>
      </c>
      <c r="AX11" t="s">
        <v>1365</v>
      </c>
      <c r="AY11">
        <v>3</v>
      </c>
      <c r="BA11" s="119">
        <v>1</v>
      </c>
      <c r="BB11" s="121">
        <v>17</v>
      </c>
      <c r="BC11" s="125">
        <f t="shared" si="12"/>
        <v>1017</v>
      </c>
      <c r="BE11" s="7" t="s">
        <v>228</v>
      </c>
      <c r="BR11" s="1">
        <v>15</v>
      </c>
    </row>
    <row r="12" spans="1:71" hidden="1" outlineLevel="1">
      <c r="A12" t="s">
        <v>3147</v>
      </c>
      <c r="B12" t="s">
        <v>1365</v>
      </c>
      <c r="C12" s="1">
        <f t="shared" si="0"/>
        <v>9745</v>
      </c>
      <c r="D12" s="7">
        <f>IF(N12&gt;0, RANK(N12,(N12:P12,Q12:AE12)),0)</f>
        <v>2</v>
      </c>
      <c r="E12" s="7">
        <f>IF(O12&gt;0,RANK(O12,(N12:P12,Q12:AE12)),0)</f>
        <v>1</v>
      </c>
      <c r="F12" s="7">
        <f>IF(P12&gt;0,RANK(P12,(N12:P12,Q12:AE12)),0)</f>
        <v>4</v>
      </c>
      <c r="G12" s="1">
        <f t="shared" si="9"/>
        <v>4992</v>
      </c>
      <c r="H12" s="2">
        <f t="shared" si="10"/>
        <v>0.5122626988199076</v>
      </c>
      <c r="I12" s="2"/>
      <c r="J12" s="2">
        <f t="shared" si="1"/>
        <v>0.23663417136993331</v>
      </c>
      <c r="K12" s="2">
        <f t="shared" si="2"/>
        <v>0.74889687018984097</v>
      </c>
      <c r="L12" s="2">
        <f t="shared" si="3"/>
        <v>4.1046690610569521E-3</v>
      </c>
      <c r="M12" s="2">
        <f t="shared" si="4"/>
        <v>1.0364289379168713E-2</v>
      </c>
      <c r="N12" s="66">
        <v>2306</v>
      </c>
      <c r="O12" s="66">
        <v>7298</v>
      </c>
      <c r="P12" s="66">
        <v>40</v>
      </c>
      <c r="Q12" s="66">
        <v>44</v>
      </c>
      <c r="S12" s="66">
        <v>39</v>
      </c>
      <c r="W12" s="66">
        <f t="shared" si="11"/>
        <v>18</v>
      </c>
      <c r="AN12" s="7">
        <f>IF(Q12&gt;0,RANK(Q12,(N12:P12,Q12:AE12)),0)</f>
        <v>3</v>
      </c>
      <c r="AO12" s="7">
        <f>IF(R12&gt;0,RANK(R12,(N12:P12,Q12:AE12)),0)</f>
        <v>0</v>
      </c>
      <c r="AP12" s="7">
        <f>IF(T12&gt;0,RANK(T12,(N12:P12,Q12:AE12)),0)</f>
        <v>0</v>
      </c>
      <c r="AQ12" s="7">
        <f>IF(S12&gt;0,RANK(S12,(N12:P12,Q12:AE12)),0)</f>
        <v>5</v>
      </c>
      <c r="AR12" s="2">
        <f t="shared" si="5"/>
        <v>4.5151359671626477E-3</v>
      </c>
      <c r="AS12" s="2">
        <f t="shared" si="6"/>
        <v>0</v>
      </c>
      <c r="AT12" s="2">
        <f t="shared" si="7"/>
        <v>0</v>
      </c>
      <c r="AU12" s="2">
        <f t="shared" si="8"/>
        <v>4.0020523345305281E-3</v>
      </c>
      <c r="AW12" t="s">
        <v>3147</v>
      </c>
      <c r="AX12" t="s">
        <v>1365</v>
      </c>
      <c r="AY12">
        <v>3</v>
      </c>
      <c r="BA12" s="119">
        <v>1</v>
      </c>
      <c r="BB12" s="121">
        <v>19</v>
      </c>
      <c r="BC12" s="125">
        <f t="shared" si="12"/>
        <v>1019</v>
      </c>
      <c r="BE12" s="7" t="s">
        <v>228</v>
      </c>
      <c r="BR12" s="1">
        <v>18</v>
      </c>
    </row>
    <row r="13" spans="1:71" hidden="1" outlineLevel="1">
      <c r="A13" t="s">
        <v>3074</v>
      </c>
      <c r="B13" t="s">
        <v>1365</v>
      </c>
      <c r="C13" s="1">
        <f t="shared" si="0"/>
        <v>17785</v>
      </c>
      <c r="D13" s="7">
        <f>IF(N13&gt;0, RANK(N13,(N13:P13,Q13:AE13)),0)</f>
        <v>2</v>
      </c>
      <c r="E13" s="7">
        <f>IF(O13&gt;0,RANK(O13,(N13:P13,Q13:AE13)),0)</f>
        <v>1</v>
      </c>
      <c r="F13" s="7">
        <f>IF(P13&gt;0,RANK(P13,(N13:P13,Q13:AE13)),0)</f>
        <v>3</v>
      </c>
      <c r="G13" s="1">
        <f t="shared" si="9"/>
        <v>10286</v>
      </c>
      <c r="H13" s="2">
        <f t="shared" si="10"/>
        <v>0.57835254427888672</v>
      </c>
      <c r="I13" s="2"/>
      <c r="J13" s="2">
        <f t="shared" si="1"/>
        <v>0.20657857745290975</v>
      </c>
      <c r="K13" s="2">
        <f t="shared" si="2"/>
        <v>0.78493112173179647</v>
      </c>
      <c r="L13" s="2">
        <f t="shared" si="3"/>
        <v>2.867585043576047E-3</v>
      </c>
      <c r="M13" s="2">
        <f t="shared" si="4"/>
        <v>5.6227157717177361E-3</v>
      </c>
      <c r="N13" s="66">
        <v>3674</v>
      </c>
      <c r="O13" s="66">
        <v>13960</v>
      </c>
      <c r="P13" s="66">
        <v>51</v>
      </c>
      <c r="Q13" s="66">
        <v>30</v>
      </c>
      <c r="S13" s="66">
        <v>48</v>
      </c>
      <c r="W13" s="66">
        <f t="shared" si="11"/>
        <v>22</v>
      </c>
      <c r="AN13" s="7">
        <f>IF(Q13&gt;0,RANK(Q13,(N13:P13,Q13:AE13)),0)</f>
        <v>5</v>
      </c>
      <c r="AO13" s="7">
        <f>IF(R13&gt;0,RANK(R13,(N13:P13,Q13:AE13)),0)</f>
        <v>0</v>
      </c>
      <c r="AP13" s="7">
        <f>IF(T13&gt;0,RANK(T13,(N13:P13,Q13:AE13)),0)</f>
        <v>0</v>
      </c>
      <c r="AQ13" s="7">
        <f>IF(S13&gt;0,RANK(S13,(N13:P13,Q13:AE13)),0)</f>
        <v>4</v>
      </c>
      <c r="AR13" s="2">
        <f t="shared" si="5"/>
        <v>1.6868147315153219E-3</v>
      </c>
      <c r="AS13" s="2">
        <f t="shared" si="6"/>
        <v>0</v>
      </c>
      <c r="AT13" s="2">
        <f t="shared" si="7"/>
        <v>0</v>
      </c>
      <c r="AU13" s="2">
        <f t="shared" si="8"/>
        <v>2.6989035704245152E-3</v>
      </c>
      <c r="AW13" t="s">
        <v>3074</v>
      </c>
      <c r="AX13" t="s">
        <v>1365</v>
      </c>
      <c r="AY13">
        <v>6</v>
      </c>
      <c r="BA13" s="119">
        <v>1</v>
      </c>
      <c r="BB13" s="121">
        <v>21</v>
      </c>
      <c r="BC13" s="125">
        <f t="shared" si="12"/>
        <v>1021</v>
      </c>
      <c r="BE13" s="7" t="s">
        <v>228</v>
      </c>
      <c r="BR13" s="1">
        <v>22</v>
      </c>
    </row>
    <row r="14" spans="1:71" hidden="1" outlineLevel="1">
      <c r="A14" t="s">
        <v>366</v>
      </c>
      <c r="B14" t="s">
        <v>1365</v>
      </c>
      <c r="C14" s="1">
        <f t="shared" si="0"/>
        <v>7894</v>
      </c>
      <c r="D14" s="7">
        <f>IF(N14&gt;0, RANK(N14,(N14:P14,Q14:AE14)),0)</f>
        <v>2</v>
      </c>
      <c r="E14" s="7">
        <f>IF(O14&gt;0,RANK(O14,(N14:P14,Q14:AE14)),0)</f>
        <v>1</v>
      </c>
      <c r="F14" s="7">
        <f>IF(P14&gt;0,RANK(P14,(N14:P14,Q14:AE14)),0)</f>
        <v>3</v>
      </c>
      <c r="G14" s="1">
        <f t="shared" si="9"/>
        <v>587</v>
      </c>
      <c r="H14" s="2">
        <f t="shared" si="10"/>
        <v>7.4360273625538389E-2</v>
      </c>
      <c r="I14" s="2"/>
      <c r="J14" s="2">
        <f t="shared" si="1"/>
        <v>0.46060298961236384</v>
      </c>
      <c r="K14" s="2">
        <f t="shared" si="2"/>
        <v>0.53496326323790222</v>
      </c>
      <c r="L14" s="2">
        <f t="shared" si="3"/>
        <v>1.9001773498859894E-3</v>
      </c>
      <c r="M14" s="2">
        <f t="shared" si="4"/>
        <v>2.5335697998480015E-3</v>
      </c>
      <c r="N14" s="66">
        <v>3636</v>
      </c>
      <c r="O14" s="66">
        <v>4223</v>
      </c>
      <c r="P14" s="66">
        <v>15</v>
      </c>
      <c r="Q14" s="66">
        <v>5</v>
      </c>
      <c r="S14" s="66">
        <v>7</v>
      </c>
      <c r="W14" s="66">
        <f t="shared" si="11"/>
        <v>8</v>
      </c>
      <c r="AN14" s="7">
        <f>IF(Q14&gt;0,RANK(Q14,(N14:P14,Q14:AE14)),0)</f>
        <v>6</v>
      </c>
      <c r="AO14" s="7">
        <f>IF(R14&gt;0,RANK(R14,(N14:P14,Q14:AE14)),0)</f>
        <v>0</v>
      </c>
      <c r="AP14" s="7">
        <f>IF(T14&gt;0,RANK(T14,(N14:P14,Q14:AE14)),0)</f>
        <v>0</v>
      </c>
      <c r="AQ14" s="7">
        <f>IF(S14&gt;0,RANK(S14,(N14:P14,Q14:AE14)),0)</f>
        <v>5</v>
      </c>
      <c r="AR14" s="2">
        <f t="shared" si="5"/>
        <v>6.3339244996199646E-4</v>
      </c>
      <c r="AS14" s="2">
        <f t="shared" si="6"/>
        <v>0</v>
      </c>
      <c r="AT14" s="2">
        <f t="shared" si="7"/>
        <v>0</v>
      </c>
      <c r="AU14" s="2">
        <f t="shared" si="8"/>
        <v>8.8674942994679501E-4</v>
      </c>
      <c r="AW14" t="s">
        <v>366</v>
      </c>
      <c r="AX14" t="s">
        <v>1365</v>
      </c>
      <c r="AY14">
        <v>7</v>
      </c>
      <c r="BA14" s="119">
        <v>1</v>
      </c>
      <c r="BB14" s="121">
        <v>23</v>
      </c>
      <c r="BC14" s="125">
        <f t="shared" si="12"/>
        <v>1023</v>
      </c>
      <c r="BE14" s="7" t="s">
        <v>228</v>
      </c>
      <c r="BR14" s="1">
        <v>8</v>
      </c>
    </row>
    <row r="15" spans="1:71" hidden="1" outlineLevel="1">
      <c r="A15" t="s">
        <v>232</v>
      </c>
      <c r="B15" t="s">
        <v>1365</v>
      </c>
      <c r="C15" s="1">
        <f t="shared" si="0"/>
        <v>13435</v>
      </c>
      <c r="D15" s="7">
        <f>IF(N15&gt;0, RANK(N15,(N15:P15,Q15:AE15)),0)</f>
        <v>2</v>
      </c>
      <c r="E15" s="7">
        <f>IF(O15&gt;0,RANK(O15,(N15:P15,Q15:AE15)),0)</f>
        <v>1</v>
      </c>
      <c r="F15" s="7">
        <f>IF(P15&gt;0,RANK(P15,(N15:P15,Q15:AE15)),0)</f>
        <v>3</v>
      </c>
      <c r="G15" s="1">
        <f t="shared" si="9"/>
        <v>1552</v>
      </c>
      <c r="H15" s="2">
        <f t="shared" si="10"/>
        <v>0.11551916635653145</v>
      </c>
      <c r="I15" s="2"/>
      <c r="J15" s="2">
        <f t="shared" si="1"/>
        <v>0.44019352437662823</v>
      </c>
      <c r="K15" s="2">
        <f t="shared" si="2"/>
        <v>0.55571269073315965</v>
      </c>
      <c r="L15" s="2">
        <f t="shared" si="3"/>
        <v>1.6375139560848529E-3</v>
      </c>
      <c r="M15" s="2">
        <f t="shared" si="4"/>
        <v>2.456270934127318E-3</v>
      </c>
      <c r="N15" s="66">
        <v>5914</v>
      </c>
      <c r="O15" s="66">
        <v>7466</v>
      </c>
      <c r="P15" s="66">
        <v>22</v>
      </c>
      <c r="Q15" s="66">
        <v>16</v>
      </c>
      <c r="S15" s="66">
        <v>12</v>
      </c>
      <c r="W15" s="66">
        <f t="shared" si="11"/>
        <v>5</v>
      </c>
      <c r="AN15" s="7">
        <f>IF(Q15&gt;0,RANK(Q15,(N15:P15,Q15:AE15)),0)</f>
        <v>4</v>
      </c>
      <c r="AO15" s="7">
        <f>IF(R15&gt;0,RANK(R15,(N15:P15,Q15:AE15)),0)</f>
        <v>0</v>
      </c>
      <c r="AP15" s="7">
        <f>IF(T15&gt;0,RANK(T15,(N15:P15,Q15:AE15)),0)</f>
        <v>0</v>
      </c>
      <c r="AQ15" s="7">
        <f>IF(S15&gt;0,RANK(S15,(N15:P15,Q15:AE15)),0)</f>
        <v>5</v>
      </c>
      <c r="AR15" s="2">
        <f t="shared" si="5"/>
        <v>1.1909192407889839E-3</v>
      </c>
      <c r="AS15" s="2">
        <f t="shared" si="6"/>
        <v>0</v>
      </c>
      <c r="AT15" s="2">
        <f t="shared" si="7"/>
        <v>0</v>
      </c>
      <c r="AU15" s="2">
        <f t="shared" si="8"/>
        <v>8.9318943059173801E-4</v>
      </c>
      <c r="AW15" t="s">
        <v>232</v>
      </c>
      <c r="AX15" t="s">
        <v>1365</v>
      </c>
      <c r="BA15" s="119">
        <v>1</v>
      </c>
      <c r="BB15" s="121">
        <v>25</v>
      </c>
      <c r="BC15" s="125">
        <f t="shared" si="12"/>
        <v>1025</v>
      </c>
      <c r="BE15" s="7" t="s">
        <v>228</v>
      </c>
      <c r="BR15" s="1">
        <v>5</v>
      </c>
    </row>
    <row r="16" spans="1:71" hidden="1" outlineLevel="1">
      <c r="A16" t="s">
        <v>233</v>
      </c>
      <c r="B16" t="s">
        <v>1365</v>
      </c>
      <c r="C16" s="1">
        <f t="shared" si="0"/>
        <v>6819</v>
      </c>
      <c r="D16" s="7">
        <f>IF(N16&gt;0, RANK(N16,(N16:P16,Q16:AE16)),0)</f>
        <v>2</v>
      </c>
      <c r="E16" s="7">
        <f>IF(O16&gt;0,RANK(O16,(N16:P16,Q16:AE16)),0)</f>
        <v>1</v>
      </c>
      <c r="F16" s="7">
        <f>IF(P16&gt;0,RANK(P16,(N16:P16,Q16:AE16)),0)</f>
        <v>3</v>
      </c>
      <c r="G16" s="1">
        <f t="shared" si="9"/>
        <v>3224</v>
      </c>
      <c r="H16" s="2">
        <f t="shared" si="10"/>
        <v>0.47279659774160432</v>
      </c>
      <c r="I16" s="2"/>
      <c r="J16" s="2">
        <f t="shared" si="1"/>
        <v>0.25810236105000733</v>
      </c>
      <c r="K16" s="2">
        <f t="shared" si="2"/>
        <v>0.73089895879161171</v>
      </c>
      <c r="L16" s="2">
        <f t="shared" si="3"/>
        <v>4.5461211321308108E-3</v>
      </c>
      <c r="M16" s="2">
        <f t="shared" si="4"/>
        <v>6.4525590262502026E-3</v>
      </c>
      <c r="N16" s="66">
        <v>1760</v>
      </c>
      <c r="O16" s="66">
        <v>4984</v>
      </c>
      <c r="P16" s="66">
        <v>31</v>
      </c>
      <c r="Q16" s="66">
        <v>16</v>
      </c>
      <c r="S16" s="66">
        <v>12</v>
      </c>
      <c r="W16" s="66">
        <f t="shared" si="11"/>
        <v>16</v>
      </c>
      <c r="AN16" s="7">
        <f>IF(Q16&gt;0,RANK(Q16,(N16:P16,Q16:AE16)),0)</f>
        <v>4</v>
      </c>
      <c r="AO16" s="7">
        <f>IF(R16&gt;0,RANK(R16,(N16:P16,Q16:AE16)),0)</f>
        <v>0</v>
      </c>
      <c r="AP16" s="7">
        <f>IF(T16&gt;0,RANK(T16,(N16:P16,Q16:AE16)),0)</f>
        <v>0</v>
      </c>
      <c r="AQ16" s="7">
        <f>IF(S16&gt;0,RANK(S16,(N16:P16,Q16:AE16)),0)</f>
        <v>6</v>
      </c>
      <c r="AR16" s="2">
        <f t="shared" si="5"/>
        <v>2.346385100454612E-3</v>
      </c>
      <c r="AS16" s="2">
        <f t="shared" si="6"/>
        <v>0</v>
      </c>
      <c r="AT16" s="2">
        <f t="shared" si="7"/>
        <v>0</v>
      </c>
      <c r="AU16" s="2">
        <f t="shared" si="8"/>
        <v>1.7597888253409592E-3</v>
      </c>
      <c r="AW16" t="s">
        <v>233</v>
      </c>
      <c r="AX16" t="s">
        <v>1365</v>
      </c>
      <c r="AY16">
        <v>3</v>
      </c>
      <c r="BA16" s="119">
        <v>1</v>
      </c>
      <c r="BB16" s="121">
        <v>27</v>
      </c>
      <c r="BC16" s="125">
        <f t="shared" si="12"/>
        <v>1027</v>
      </c>
      <c r="BE16" s="7" t="s">
        <v>228</v>
      </c>
      <c r="BR16" s="1">
        <v>16</v>
      </c>
    </row>
    <row r="17" spans="1:70" hidden="1" outlineLevel="1">
      <c r="A17" t="s">
        <v>1585</v>
      </c>
      <c r="B17" t="s">
        <v>1365</v>
      </c>
      <c r="C17" s="1">
        <f t="shared" si="0"/>
        <v>6492</v>
      </c>
      <c r="D17" s="7">
        <f>IF(N17&gt;0, RANK(N17,(N17:P17,Q17:AE17)),0)</f>
        <v>2</v>
      </c>
      <c r="E17" s="7">
        <f>IF(O17&gt;0,RANK(O17,(N17:P17,Q17:AE17)),0)</f>
        <v>1</v>
      </c>
      <c r="F17" s="7">
        <f>IF(P17&gt;0,RANK(P17,(N17:P17,Q17:AE17)),0)</f>
        <v>5</v>
      </c>
      <c r="G17" s="1">
        <f t="shared" si="9"/>
        <v>4048</v>
      </c>
      <c r="H17" s="2">
        <f t="shared" si="10"/>
        <v>0.62353666050523726</v>
      </c>
      <c r="I17" s="2"/>
      <c r="J17" s="2">
        <f t="shared" si="1"/>
        <v>0.17991373998767715</v>
      </c>
      <c r="K17" s="2">
        <f t="shared" si="2"/>
        <v>0.80345040049291438</v>
      </c>
      <c r="L17" s="2">
        <f t="shared" si="3"/>
        <v>3.6968576709796672E-3</v>
      </c>
      <c r="M17" s="2">
        <f t="shared" si="4"/>
        <v>1.2939001848428824E-2</v>
      </c>
      <c r="N17" s="66">
        <v>1168</v>
      </c>
      <c r="O17" s="66">
        <v>5216</v>
      </c>
      <c r="P17" s="66">
        <v>24</v>
      </c>
      <c r="Q17" s="66">
        <v>49</v>
      </c>
      <c r="S17" s="66">
        <v>25</v>
      </c>
      <c r="W17" s="66">
        <f t="shared" si="11"/>
        <v>10</v>
      </c>
      <c r="AN17" s="7">
        <f>IF(Q17&gt;0,RANK(Q17,(N17:P17,Q17:AE17)),0)</f>
        <v>3</v>
      </c>
      <c r="AO17" s="7">
        <f>IF(R17&gt;0,RANK(R17,(N17:P17,Q17:AE17)),0)</f>
        <v>0</v>
      </c>
      <c r="AP17" s="7">
        <f>IF(T17&gt;0,RANK(T17,(N17:P17,Q17:AE17)),0)</f>
        <v>0</v>
      </c>
      <c r="AQ17" s="7">
        <f>IF(S17&gt;0,RANK(S17,(N17:P17,Q17:AE17)),0)</f>
        <v>4</v>
      </c>
      <c r="AR17" s="2">
        <f t="shared" si="5"/>
        <v>7.5477510782501539E-3</v>
      </c>
      <c r="AS17" s="2">
        <f t="shared" si="6"/>
        <v>0</v>
      </c>
      <c r="AT17" s="2">
        <f t="shared" si="7"/>
        <v>0</v>
      </c>
      <c r="AU17" s="2">
        <f t="shared" si="8"/>
        <v>3.8508934072704866E-3</v>
      </c>
      <c r="AW17" t="s">
        <v>1585</v>
      </c>
      <c r="AX17" t="s">
        <v>1365</v>
      </c>
      <c r="AY17">
        <v>3</v>
      </c>
      <c r="BA17" s="119">
        <v>1</v>
      </c>
      <c r="BB17" s="121">
        <v>29</v>
      </c>
      <c r="BC17" s="125">
        <f t="shared" si="12"/>
        <v>1029</v>
      </c>
      <c r="BE17" s="7" t="s">
        <v>228</v>
      </c>
      <c r="BR17" s="1">
        <v>10</v>
      </c>
    </row>
    <row r="18" spans="1:70" hidden="1" outlineLevel="1">
      <c r="A18" t="s">
        <v>1282</v>
      </c>
      <c r="B18" t="s">
        <v>1365</v>
      </c>
      <c r="C18" s="1">
        <f t="shared" si="0"/>
        <v>20128</v>
      </c>
      <c r="D18" s="7">
        <f>IF(N18&gt;0, RANK(N18,(N18:P18,Q18:AE18)),0)</f>
        <v>2</v>
      </c>
      <c r="E18" s="7">
        <f>IF(O18&gt;0,RANK(O18,(N18:P18,Q18:AE18)),0)</f>
        <v>1</v>
      </c>
      <c r="F18" s="7">
        <f>IF(P18&gt;0,RANK(P18,(N18:P18,Q18:AE18)),0)</f>
        <v>3</v>
      </c>
      <c r="G18" s="1">
        <f t="shared" si="9"/>
        <v>9840</v>
      </c>
      <c r="H18" s="2">
        <f t="shared" si="10"/>
        <v>0.48887122416534179</v>
      </c>
      <c r="I18" s="2"/>
      <c r="J18" s="2">
        <f t="shared" si="1"/>
        <v>0.25233505564387915</v>
      </c>
      <c r="K18" s="2">
        <f t="shared" si="2"/>
        <v>0.74120627980922094</v>
      </c>
      <c r="L18" s="2">
        <f t="shared" si="3"/>
        <v>2.4841017488076312E-3</v>
      </c>
      <c r="M18" s="2">
        <f t="shared" si="4"/>
        <v>3.9745627980922859E-3</v>
      </c>
      <c r="N18" s="66">
        <v>5079</v>
      </c>
      <c r="O18" s="66">
        <v>14919</v>
      </c>
      <c r="P18" s="66">
        <v>50</v>
      </c>
      <c r="Q18" s="66">
        <v>36</v>
      </c>
      <c r="S18" s="66">
        <v>28</v>
      </c>
      <c r="W18" s="66">
        <f t="shared" si="11"/>
        <v>16</v>
      </c>
      <c r="AN18" s="7">
        <f>IF(Q18&gt;0,RANK(Q18,(N18:P18,Q18:AE18)),0)</f>
        <v>4</v>
      </c>
      <c r="AO18" s="7">
        <f>IF(R18&gt;0,RANK(R18,(N18:P18,Q18:AE18)),0)</f>
        <v>0</v>
      </c>
      <c r="AP18" s="7">
        <f>IF(T18&gt;0,RANK(T18,(N18:P18,Q18:AE18)),0)</f>
        <v>0</v>
      </c>
      <c r="AQ18" s="7">
        <f>IF(S18&gt;0,RANK(S18,(N18:P18,Q18:AE18)),0)</f>
        <v>5</v>
      </c>
      <c r="AR18" s="2">
        <f t="shared" si="5"/>
        <v>1.7885532591414945E-3</v>
      </c>
      <c r="AS18" s="2">
        <f t="shared" si="6"/>
        <v>0</v>
      </c>
      <c r="AT18" s="2">
        <f t="shared" si="7"/>
        <v>0</v>
      </c>
      <c r="AU18" s="2">
        <f t="shared" si="8"/>
        <v>1.3910969793322733E-3</v>
      </c>
      <c r="AW18" t="s">
        <v>1282</v>
      </c>
      <c r="AX18" t="s">
        <v>1365</v>
      </c>
      <c r="AY18">
        <v>2</v>
      </c>
      <c r="BA18" s="119">
        <v>1</v>
      </c>
      <c r="BB18" s="121">
        <v>31</v>
      </c>
      <c r="BC18" s="125">
        <f t="shared" si="12"/>
        <v>1031</v>
      </c>
      <c r="BE18" s="7" t="s">
        <v>228</v>
      </c>
      <c r="BR18" s="1">
        <v>16</v>
      </c>
    </row>
    <row r="19" spans="1:70" hidden="1" outlineLevel="1">
      <c r="A19" t="s">
        <v>496</v>
      </c>
      <c r="B19" t="s">
        <v>1365</v>
      </c>
      <c r="C19" s="1">
        <f t="shared" si="0"/>
        <v>24843</v>
      </c>
      <c r="D19" s="7">
        <f>IF(N19&gt;0, RANK(N19,(N19:P19,Q19:AE19)),0)</f>
        <v>2</v>
      </c>
      <c r="E19" s="7">
        <f>IF(O19&gt;0,RANK(O19,(N19:P19,Q19:AE19)),0)</f>
        <v>1</v>
      </c>
      <c r="F19" s="7">
        <f>IF(P19&gt;0,RANK(P19,(N19:P19,Q19:AE19)),0)</f>
        <v>3</v>
      </c>
      <c r="G19" s="1">
        <f t="shared" si="9"/>
        <v>5036</v>
      </c>
      <c r="H19" s="2">
        <f t="shared" si="10"/>
        <v>0.20271303787787304</v>
      </c>
      <c r="I19" s="2"/>
      <c r="J19" s="2">
        <f t="shared" si="1"/>
        <v>0.39057279716620374</v>
      </c>
      <c r="K19" s="2">
        <f t="shared" si="2"/>
        <v>0.59328583504407684</v>
      </c>
      <c r="L19" s="2">
        <f t="shared" si="3"/>
        <v>6.4806987883910963E-3</v>
      </c>
      <c r="M19" s="2">
        <f t="shared" si="4"/>
        <v>9.6606690013283231E-3</v>
      </c>
      <c r="N19" s="66">
        <v>9703</v>
      </c>
      <c r="O19" s="66">
        <v>14739</v>
      </c>
      <c r="P19" s="66">
        <v>161</v>
      </c>
      <c r="Q19" s="66">
        <v>73</v>
      </c>
      <c r="S19" s="66">
        <v>63</v>
      </c>
      <c r="W19" s="66">
        <f t="shared" si="11"/>
        <v>104</v>
      </c>
      <c r="AN19" s="7">
        <f>IF(Q19&gt;0,RANK(Q19,(N19:P19,Q19:AE19)),0)</f>
        <v>5</v>
      </c>
      <c r="AO19" s="7">
        <f>IF(R19&gt;0,RANK(R19,(N19:P19,Q19:AE19)),0)</f>
        <v>0</v>
      </c>
      <c r="AP19" s="7">
        <f>IF(T19&gt;0,RANK(T19,(N19:P19,Q19:AE19)),0)</f>
        <v>0</v>
      </c>
      <c r="AQ19" s="7">
        <f>IF(S19&gt;0,RANK(S19,(N19:P19,Q19:AE19)),0)</f>
        <v>6</v>
      </c>
      <c r="AR19" s="2">
        <f t="shared" si="5"/>
        <v>2.9384534879040372E-3</v>
      </c>
      <c r="AS19" s="2">
        <f t="shared" si="6"/>
        <v>0</v>
      </c>
      <c r="AT19" s="2">
        <f t="shared" si="7"/>
        <v>0</v>
      </c>
      <c r="AU19" s="2">
        <f t="shared" si="8"/>
        <v>2.5359256128486898E-3</v>
      </c>
      <c r="AW19" t="s">
        <v>496</v>
      </c>
      <c r="AX19" t="s">
        <v>1365</v>
      </c>
      <c r="AY19">
        <v>5</v>
      </c>
      <c r="BA19" s="119">
        <v>1</v>
      </c>
      <c r="BB19" s="121">
        <v>33</v>
      </c>
      <c r="BC19" s="125">
        <f t="shared" si="12"/>
        <v>1033</v>
      </c>
      <c r="BE19" s="7" t="s">
        <v>228</v>
      </c>
      <c r="BR19" s="1">
        <v>104</v>
      </c>
    </row>
    <row r="20" spans="1:70" hidden="1" outlineLevel="1">
      <c r="A20" t="s">
        <v>3006</v>
      </c>
      <c r="B20" t="s">
        <v>1365</v>
      </c>
      <c r="C20" s="1">
        <f t="shared" si="0"/>
        <v>6943</v>
      </c>
      <c r="D20" s="7">
        <f>IF(N20&gt;0, RANK(N20,(N20:P20,Q20:AE20)),0)</f>
        <v>2</v>
      </c>
      <c r="E20" s="7">
        <f>IF(O20&gt;0,RANK(O20,(N20:P20,Q20:AE20)),0)</f>
        <v>1</v>
      </c>
      <c r="F20" s="7">
        <f>IF(P20&gt;0,RANK(P20,(N20:P20,Q20:AE20)),0)</f>
        <v>3</v>
      </c>
      <c r="G20" s="1">
        <f t="shared" si="9"/>
        <v>41</v>
      </c>
      <c r="H20" s="2">
        <f t="shared" si="10"/>
        <v>5.9052282874837965E-3</v>
      </c>
      <c r="I20" s="2"/>
      <c r="J20" s="2">
        <f t="shared" si="1"/>
        <v>0.49387872677516925</v>
      </c>
      <c r="K20" s="2">
        <f t="shared" si="2"/>
        <v>0.49978395506265305</v>
      </c>
      <c r="L20" s="2">
        <f t="shared" si="3"/>
        <v>3.6007489557828027E-3</v>
      </c>
      <c r="M20" s="2">
        <f t="shared" si="4"/>
        <v>2.7365692063949492E-3</v>
      </c>
      <c r="N20" s="66">
        <v>3429</v>
      </c>
      <c r="O20" s="66">
        <v>3470</v>
      </c>
      <c r="P20" s="66">
        <v>25</v>
      </c>
      <c r="Q20" s="66">
        <v>5</v>
      </c>
      <c r="S20" s="66">
        <v>12</v>
      </c>
      <c r="W20" s="66">
        <f t="shared" si="11"/>
        <v>2</v>
      </c>
      <c r="AN20" s="7">
        <f>IF(Q20&gt;0,RANK(Q20,(N20:P20,Q20:AE20)),0)</f>
        <v>5</v>
      </c>
      <c r="AO20" s="7">
        <f>IF(R20&gt;0,RANK(R20,(N20:P20,Q20:AE20)),0)</f>
        <v>0</v>
      </c>
      <c r="AP20" s="7">
        <f>IF(T20&gt;0,RANK(T20,(N20:P20,Q20:AE20)),0)</f>
        <v>0</v>
      </c>
      <c r="AQ20" s="7">
        <f>IF(S20&gt;0,RANK(S20,(N20:P20,Q20:AE20)),0)</f>
        <v>4</v>
      </c>
      <c r="AR20" s="2">
        <f t="shared" si="5"/>
        <v>7.2014979115656052E-4</v>
      </c>
      <c r="AS20" s="2">
        <f t="shared" si="6"/>
        <v>0</v>
      </c>
      <c r="AT20" s="2">
        <f t="shared" si="7"/>
        <v>0</v>
      </c>
      <c r="AU20" s="2">
        <f t="shared" si="8"/>
        <v>1.7283594987757454E-3</v>
      </c>
      <c r="AW20" t="s">
        <v>3006</v>
      </c>
      <c r="AX20" t="s">
        <v>1365</v>
      </c>
      <c r="AY20">
        <v>2</v>
      </c>
      <c r="BA20" s="119">
        <v>1</v>
      </c>
      <c r="BB20" s="121">
        <v>35</v>
      </c>
      <c r="BC20" s="125">
        <f t="shared" si="12"/>
        <v>1035</v>
      </c>
      <c r="BE20" s="7" t="s">
        <v>228</v>
      </c>
      <c r="BR20" s="1">
        <v>2</v>
      </c>
    </row>
    <row r="21" spans="1:70" hidden="1" outlineLevel="1">
      <c r="A21" t="s">
        <v>2695</v>
      </c>
      <c r="B21" t="s">
        <v>1365</v>
      </c>
      <c r="C21" s="1">
        <f t="shared" si="0"/>
        <v>5563</v>
      </c>
      <c r="D21" s="7">
        <f>IF(N21&gt;0, RANK(N21,(N21:P21,Q21:AE21)),0)</f>
        <v>2</v>
      </c>
      <c r="E21" s="7">
        <f>IF(O21&gt;0,RANK(O21,(N21:P21,Q21:AE21)),0)</f>
        <v>1</v>
      </c>
      <c r="F21" s="7">
        <f>IF(P21&gt;0,RANK(P21,(N21:P21,Q21:AE21)),0)</f>
        <v>4</v>
      </c>
      <c r="G21" s="1">
        <f t="shared" si="9"/>
        <v>975</v>
      </c>
      <c r="H21" s="2">
        <f t="shared" si="10"/>
        <v>0.17526514470609383</v>
      </c>
      <c r="I21" s="2"/>
      <c r="J21" s="2">
        <f t="shared" si="1"/>
        <v>0.40859248606866799</v>
      </c>
      <c r="K21" s="2">
        <f t="shared" si="2"/>
        <v>0.58385763077476183</v>
      </c>
      <c r="L21" s="2">
        <f t="shared" si="3"/>
        <v>2.516627718856732E-3</v>
      </c>
      <c r="M21" s="2">
        <f t="shared" si="4"/>
        <v>5.0332554377133937E-3</v>
      </c>
      <c r="N21" s="66">
        <v>2273</v>
      </c>
      <c r="O21" s="66">
        <v>3248</v>
      </c>
      <c r="P21" s="66">
        <v>14</v>
      </c>
      <c r="Q21" s="66">
        <v>9</v>
      </c>
      <c r="S21" s="66">
        <v>17</v>
      </c>
      <c r="W21" s="66">
        <f t="shared" si="11"/>
        <v>2</v>
      </c>
      <c r="AN21" s="7">
        <f>IF(Q21&gt;0,RANK(Q21,(N21:P21,Q21:AE21)),0)</f>
        <v>5</v>
      </c>
      <c r="AO21" s="7">
        <f>IF(R21&gt;0,RANK(R21,(N21:P21,Q21:AE21)),0)</f>
        <v>0</v>
      </c>
      <c r="AP21" s="7">
        <f>IF(T21&gt;0,RANK(T21,(N21:P21,Q21:AE21)),0)</f>
        <v>0</v>
      </c>
      <c r="AQ21" s="7">
        <f>IF(S21&gt;0,RANK(S21,(N21:P21,Q21:AE21)),0)</f>
        <v>3</v>
      </c>
      <c r="AR21" s="2">
        <f t="shared" si="5"/>
        <v>1.6178321049793278E-3</v>
      </c>
      <c r="AS21" s="2">
        <f t="shared" si="6"/>
        <v>0</v>
      </c>
      <c r="AT21" s="2">
        <f t="shared" si="7"/>
        <v>0</v>
      </c>
      <c r="AU21" s="2">
        <f t="shared" si="8"/>
        <v>3.0559050871831746E-3</v>
      </c>
      <c r="AW21" t="s">
        <v>2695</v>
      </c>
      <c r="AX21" t="s">
        <v>1365</v>
      </c>
      <c r="BA21" s="119">
        <v>1</v>
      </c>
      <c r="BB21" s="121">
        <v>37</v>
      </c>
      <c r="BC21" s="125">
        <f t="shared" si="12"/>
        <v>1037</v>
      </c>
      <c r="BE21" s="7" t="s">
        <v>228</v>
      </c>
      <c r="BR21" s="1">
        <v>2</v>
      </c>
    </row>
    <row r="22" spans="1:70" hidden="1" outlineLevel="1">
      <c r="A22" t="s">
        <v>2946</v>
      </c>
      <c r="B22" t="s">
        <v>1365</v>
      </c>
      <c r="C22" s="1">
        <f t="shared" si="0"/>
        <v>15787</v>
      </c>
      <c r="D22" s="7">
        <f>IF(N22&gt;0, RANK(N22,(N22:P22,Q22:AE22)),0)</f>
        <v>2</v>
      </c>
      <c r="E22" s="7">
        <f>IF(O22&gt;0,RANK(O22,(N22:P22,Q22:AE22)),0)</f>
        <v>1</v>
      </c>
      <c r="F22" s="7">
        <f>IF(P22&gt;0,RANK(P22,(N22:P22,Q22:AE22)),0)</f>
        <v>3</v>
      </c>
      <c r="G22" s="1">
        <f t="shared" si="9"/>
        <v>9204</v>
      </c>
      <c r="H22" s="2">
        <f t="shared" si="10"/>
        <v>0.58301133844302278</v>
      </c>
      <c r="I22" s="2"/>
      <c r="J22" s="2">
        <f t="shared" si="1"/>
        <v>0.20523215303730918</v>
      </c>
      <c r="K22" s="2">
        <f t="shared" si="2"/>
        <v>0.7882434914803319</v>
      </c>
      <c r="L22" s="2">
        <f t="shared" si="3"/>
        <v>2.1536707417495406E-3</v>
      </c>
      <c r="M22" s="2">
        <f t="shared" si="4"/>
        <v>4.3706847406094276E-3</v>
      </c>
      <c r="N22" s="66">
        <v>3240</v>
      </c>
      <c r="O22" s="66">
        <v>12444</v>
      </c>
      <c r="P22" s="66">
        <v>34</v>
      </c>
      <c r="Q22" s="66">
        <v>29</v>
      </c>
      <c r="S22" s="66">
        <v>26</v>
      </c>
      <c r="W22" s="66">
        <f t="shared" si="11"/>
        <v>14</v>
      </c>
      <c r="AN22" s="7">
        <f>IF(Q22&gt;0,RANK(Q22,(N22:P22,Q22:AE22)),0)</f>
        <v>4</v>
      </c>
      <c r="AO22" s="7">
        <f>IF(R22&gt;0,RANK(R22,(N22:P22,Q22:AE22)),0)</f>
        <v>0</v>
      </c>
      <c r="AP22" s="7">
        <f>IF(T22&gt;0,RANK(T22,(N22:P22,Q22:AE22)),0)</f>
        <v>0</v>
      </c>
      <c r="AQ22" s="7">
        <f>IF(S22&gt;0,RANK(S22,(N22:P22,Q22:AE22)),0)</f>
        <v>5</v>
      </c>
      <c r="AR22" s="2">
        <f t="shared" si="5"/>
        <v>1.8369544561981377E-3</v>
      </c>
      <c r="AS22" s="2">
        <f t="shared" si="6"/>
        <v>0</v>
      </c>
      <c r="AT22" s="2">
        <f t="shared" si="7"/>
        <v>0</v>
      </c>
      <c r="AU22" s="2">
        <f t="shared" si="8"/>
        <v>1.6469246848672958E-3</v>
      </c>
      <c r="AW22" t="s">
        <v>2946</v>
      </c>
      <c r="AX22" t="s">
        <v>1365</v>
      </c>
      <c r="AY22">
        <v>2</v>
      </c>
      <c r="BA22" s="119">
        <v>1</v>
      </c>
      <c r="BB22" s="121">
        <v>39</v>
      </c>
      <c r="BC22" s="125">
        <f t="shared" si="12"/>
        <v>1039</v>
      </c>
      <c r="BE22" s="7" t="s">
        <v>228</v>
      </c>
      <c r="BR22" s="1">
        <v>14</v>
      </c>
    </row>
    <row r="23" spans="1:70" hidden="1" outlineLevel="1">
      <c r="A23" t="s">
        <v>2769</v>
      </c>
      <c r="B23" t="s">
        <v>1365</v>
      </c>
      <c r="C23" s="1">
        <f t="shared" si="0"/>
        <v>6291</v>
      </c>
      <c r="D23" s="7">
        <f>IF(N23&gt;0, RANK(N23,(N23:P23,Q23:AE23)),0)</f>
        <v>2</v>
      </c>
      <c r="E23" s="7">
        <f>IF(O23&gt;0,RANK(O23,(N23:P23,Q23:AE23)),0)</f>
        <v>1</v>
      </c>
      <c r="F23" s="7">
        <f>IF(P23&gt;0,RANK(P23,(N23:P23,Q23:AE23)),0)</f>
        <v>4</v>
      </c>
      <c r="G23" s="1">
        <f t="shared" si="9"/>
        <v>2381</v>
      </c>
      <c r="H23" s="2">
        <f t="shared" si="10"/>
        <v>0.37847718963598792</v>
      </c>
      <c r="I23" s="2"/>
      <c r="J23" s="2">
        <f t="shared" si="1"/>
        <v>0.30805913209346686</v>
      </c>
      <c r="K23" s="2">
        <f t="shared" si="2"/>
        <v>0.68653632172945478</v>
      </c>
      <c r="L23" s="2">
        <f t="shared" si="3"/>
        <v>1.7485296455253536E-3</v>
      </c>
      <c r="M23" s="2">
        <f t="shared" si="4"/>
        <v>3.6560165315529529E-3</v>
      </c>
      <c r="N23" s="66">
        <v>1938</v>
      </c>
      <c r="O23" s="66">
        <v>4319</v>
      </c>
      <c r="P23" s="66">
        <v>11</v>
      </c>
      <c r="Q23" s="66">
        <v>5</v>
      </c>
      <c r="S23" s="66">
        <v>12</v>
      </c>
      <c r="W23" s="66">
        <f t="shared" si="11"/>
        <v>6</v>
      </c>
      <c r="AN23" s="7">
        <f>IF(Q23&gt;0,RANK(Q23,(N23:P23,Q23:AE23)),0)</f>
        <v>6</v>
      </c>
      <c r="AO23" s="7">
        <f>IF(R23&gt;0,RANK(R23,(N23:P23,Q23:AE23)),0)</f>
        <v>0</v>
      </c>
      <c r="AP23" s="7">
        <f>IF(T23&gt;0,RANK(T23,(N23:P23,Q23:AE23)),0)</f>
        <v>0</v>
      </c>
      <c r="AQ23" s="7">
        <f>IF(S23&gt;0,RANK(S23,(N23:P23,Q23:AE23)),0)</f>
        <v>3</v>
      </c>
      <c r="AR23" s="2">
        <f t="shared" si="5"/>
        <v>7.9478620251152439E-4</v>
      </c>
      <c r="AS23" s="2">
        <f t="shared" si="6"/>
        <v>0</v>
      </c>
      <c r="AT23" s="2">
        <f t="shared" si="7"/>
        <v>0</v>
      </c>
      <c r="AU23" s="2">
        <f t="shared" si="8"/>
        <v>1.9074868860276585E-3</v>
      </c>
      <c r="AW23" t="s">
        <v>2769</v>
      </c>
      <c r="AX23" t="s">
        <v>1365</v>
      </c>
      <c r="AY23">
        <v>2</v>
      </c>
      <c r="BA23" s="119">
        <v>1</v>
      </c>
      <c r="BB23" s="121">
        <v>41</v>
      </c>
      <c r="BC23" s="125">
        <f t="shared" si="12"/>
        <v>1041</v>
      </c>
      <c r="BE23" s="7" t="s">
        <v>228</v>
      </c>
      <c r="BR23" s="1">
        <v>6</v>
      </c>
    </row>
    <row r="24" spans="1:70" hidden="1" outlineLevel="1">
      <c r="A24" t="s">
        <v>1004</v>
      </c>
      <c r="B24" t="s">
        <v>1365</v>
      </c>
      <c r="C24" s="1">
        <f t="shared" si="0"/>
        <v>35305</v>
      </c>
      <c r="D24" s="7">
        <f>IF(N24&gt;0, RANK(N24,(N24:P24,Q24:AE24)),0)</f>
        <v>2</v>
      </c>
      <c r="E24" s="7">
        <f>IF(O24&gt;0,RANK(O24,(N24:P24,Q24:AE24)),0)</f>
        <v>1</v>
      </c>
      <c r="F24" s="7">
        <f>IF(P24&gt;0,RANK(P24,(N24:P24,Q24:AE24)),0)</f>
        <v>3</v>
      </c>
      <c r="G24" s="1">
        <f t="shared" si="9"/>
        <v>23032</v>
      </c>
      <c r="H24" s="2">
        <f t="shared" si="10"/>
        <v>0.65237218524288343</v>
      </c>
      <c r="I24" s="2"/>
      <c r="J24" s="2">
        <f t="shared" si="1"/>
        <v>0.16609545390171362</v>
      </c>
      <c r="K24" s="2">
        <f t="shared" si="2"/>
        <v>0.81846763914459708</v>
      </c>
      <c r="L24" s="2">
        <f t="shared" si="3"/>
        <v>6.4296841807109477E-3</v>
      </c>
      <c r="M24" s="2">
        <f t="shared" si="4"/>
        <v>9.007222772978319E-3</v>
      </c>
      <c r="N24" s="66">
        <v>5864</v>
      </c>
      <c r="O24" s="66">
        <v>28896</v>
      </c>
      <c r="P24" s="66">
        <v>227</v>
      </c>
      <c r="Q24" s="66">
        <v>89</v>
      </c>
      <c r="S24" s="66">
        <v>150</v>
      </c>
      <c r="W24" s="66">
        <f t="shared" si="11"/>
        <v>79</v>
      </c>
      <c r="AN24" s="7">
        <f>IF(Q24&gt;0,RANK(Q24,(N24:P24,Q24:AE24)),0)</f>
        <v>5</v>
      </c>
      <c r="AO24" s="7">
        <f>IF(R24&gt;0,RANK(R24,(N24:P24,Q24:AE24)),0)</f>
        <v>0</v>
      </c>
      <c r="AP24" s="7">
        <f>IF(T24&gt;0,RANK(T24,(N24:P24,Q24:AE24)),0)</f>
        <v>0</v>
      </c>
      <c r="AQ24" s="7">
        <f>IF(S24&gt;0,RANK(S24,(N24:P24,Q24:AE24)),0)</f>
        <v>4</v>
      </c>
      <c r="AR24" s="2">
        <f t="shared" si="5"/>
        <v>2.5208893924373319E-3</v>
      </c>
      <c r="AS24" s="2">
        <f t="shared" si="6"/>
        <v>0</v>
      </c>
      <c r="AT24" s="2">
        <f t="shared" si="7"/>
        <v>0</v>
      </c>
      <c r="AU24" s="2">
        <f t="shared" si="8"/>
        <v>4.2486899872539305E-3</v>
      </c>
      <c r="AW24" t="s">
        <v>1004</v>
      </c>
      <c r="AX24" t="s">
        <v>1365</v>
      </c>
      <c r="AY24">
        <v>4</v>
      </c>
      <c r="BA24" s="119">
        <v>1</v>
      </c>
      <c r="BB24" s="121">
        <v>43</v>
      </c>
      <c r="BC24" s="125">
        <f t="shared" si="12"/>
        <v>1043</v>
      </c>
      <c r="BE24" s="7" t="s">
        <v>228</v>
      </c>
      <c r="BR24" s="1">
        <v>79</v>
      </c>
    </row>
    <row r="25" spans="1:70" hidden="1" outlineLevel="1">
      <c r="A25" t="s">
        <v>1005</v>
      </c>
      <c r="B25" t="s">
        <v>1365</v>
      </c>
      <c r="C25" s="1">
        <f t="shared" si="0"/>
        <v>19320</v>
      </c>
      <c r="D25" s="7">
        <f>IF(N25&gt;0, RANK(N25,(N25:P25,Q25:AE25)),0)</f>
        <v>2</v>
      </c>
      <c r="E25" s="7">
        <f>IF(O25&gt;0,RANK(O25,(N25:P25,Q25:AE25)),0)</f>
        <v>1</v>
      </c>
      <c r="F25" s="7">
        <f>IF(P25&gt;0,RANK(P25,(N25:P25,Q25:AE25)),0)</f>
        <v>3</v>
      </c>
      <c r="G25" s="1">
        <f t="shared" si="9"/>
        <v>8616</v>
      </c>
      <c r="H25" s="2">
        <f t="shared" si="10"/>
        <v>0.44596273291925465</v>
      </c>
      <c r="I25" s="2"/>
      <c r="J25" s="2">
        <f t="shared" si="1"/>
        <v>0.27277432712215322</v>
      </c>
      <c r="K25" s="2">
        <f t="shared" si="2"/>
        <v>0.71873706004140792</v>
      </c>
      <c r="L25" s="2">
        <f t="shared" si="3"/>
        <v>3.105590062111801E-3</v>
      </c>
      <c r="M25" s="2">
        <f t="shared" si="4"/>
        <v>5.3830227743270681E-3</v>
      </c>
      <c r="N25" s="66">
        <v>5270</v>
      </c>
      <c r="O25" s="66">
        <v>13886</v>
      </c>
      <c r="P25" s="66">
        <v>60</v>
      </c>
      <c r="Q25" s="66">
        <v>35</v>
      </c>
      <c r="S25" s="66">
        <v>54</v>
      </c>
      <c r="W25" s="66">
        <f t="shared" si="11"/>
        <v>15</v>
      </c>
      <c r="AN25" s="7">
        <f>IF(Q25&gt;0,RANK(Q25,(N25:P25,Q25:AE25)),0)</f>
        <v>5</v>
      </c>
      <c r="AO25" s="7">
        <f>IF(R25&gt;0,RANK(R25,(N25:P25,Q25:AE25)),0)</f>
        <v>0</v>
      </c>
      <c r="AP25" s="7">
        <f>IF(T25&gt;0,RANK(T25,(N25:P25,Q25:AE25)),0)</f>
        <v>0</v>
      </c>
      <c r="AQ25" s="7">
        <f>IF(S25&gt;0,RANK(S25,(N25:P25,Q25:AE25)),0)</f>
        <v>4</v>
      </c>
      <c r="AR25" s="2">
        <f t="shared" si="5"/>
        <v>1.8115942028985507E-3</v>
      </c>
      <c r="AS25" s="2">
        <f t="shared" si="6"/>
        <v>0</v>
      </c>
      <c r="AT25" s="2">
        <f t="shared" si="7"/>
        <v>0</v>
      </c>
      <c r="AU25" s="2">
        <f t="shared" si="8"/>
        <v>2.7950310559006213E-3</v>
      </c>
      <c r="AW25" t="s">
        <v>1005</v>
      </c>
      <c r="AX25" t="s">
        <v>1365</v>
      </c>
      <c r="AY25">
        <v>2</v>
      </c>
      <c r="BA25" s="119">
        <v>1</v>
      </c>
      <c r="BB25" s="121">
        <v>45</v>
      </c>
      <c r="BC25" s="125">
        <f t="shared" si="12"/>
        <v>1045</v>
      </c>
      <c r="BE25" s="7" t="s">
        <v>228</v>
      </c>
      <c r="BR25" s="1">
        <v>15</v>
      </c>
    </row>
    <row r="26" spans="1:70" hidden="1" outlineLevel="1">
      <c r="A26" t="s">
        <v>2434</v>
      </c>
      <c r="B26" t="s">
        <v>1365</v>
      </c>
      <c r="C26" s="1">
        <f t="shared" si="0"/>
        <v>20852</v>
      </c>
      <c r="D26" s="7">
        <f>IF(N26&gt;0, RANK(N26,(N26:P26,Q26:AE26)),0)</f>
        <v>1</v>
      </c>
      <c r="E26" s="7">
        <f>IF(O26&gt;0,RANK(O26,(N26:P26,Q26:AE26)),0)</f>
        <v>2</v>
      </c>
      <c r="F26" s="7">
        <f>IF(P26&gt;0,RANK(P26,(N26:P26,Q26:AE26)),0)</f>
        <v>3</v>
      </c>
      <c r="G26" s="1">
        <f t="shared" si="9"/>
        <v>7188</v>
      </c>
      <c r="H26" s="2">
        <f t="shared" si="10"/>
        <v>0.34471513523882602</v>
      </c>
      <c r="I26" s="2"/>
      <c r="J26" s="2">
        <f t="shared" si="1"/>
        <v>0.67072702858239019</v>
      </c>
      <c r="K26" s="2">
        <f t="shared" si="2"/>
        <v>0.32601189334356417</v>
      </c>
      <c r="L26" s="2">
        <f t="shared" si="3"/>
        <v>1.1030117015154422E-3</v>
      </c>
      <c r="M26" s="2">
        <f t="shared" si="4"/>
        <v>2.1580663725301891E-3</v>
      </c>
      <c r="N26" s="66">
        <v>13986</v>
      </c>
      <c r="O26" s="66">
        <v>6798</v>
      </c>
      <c r="P26" s="66">
        <v>23</v>
      </c>
      <c r="Q26" s="66">
        <v>20</v>
      </c>
      <c r="S26" s="66">
        <v>14</v>
      </c>
      <c r="W26" s="66">
        <f t="shared" si="11"/>
        <v>11</v>
      </c>
      <c r="AN26" s="7">
        <f>IF(Q26&gt;0,RANK(Q26,(N26:P26,Q26:AE26)),0)</f>
        <v>4</v>
      </c>
      <c r="AO26" s="7">
        <f>IF(R26&gt;0,RANK(R26,(N26:P26,Q26:AE26)),0)</f>
        <v>0</v>
      </c>
      <c r="AP26" s="7">
        <f>IF(T26&gt;0,RANK(T26,(N26:P26,Q26:AE26)),0)</f>
        <v>0</v>
      </c>
      <c r="AQ26" s="7">
        <f>IF(S26&gt;0,RANK(S26,(N26:P26,Q26:AE26)),0)</f>
        <v>5</v>
      </c>
      <c r="AR26" s="2">
        <f t="shared" si="5"/>
        <v>9.5914061001342794E-4</v>
      </c>
      <c r="AS26" s="2">
        <f t="shared" si="6"/>
        <v>0</v>
      </c>
      <c r="AT26" s="2">
        <f t="shared" si="7"/>
        <v>0</v>
      </c>
      <c r="AU26" s="2">
        <f t="shared" si="8"/>
        <v>6.7139842700939954E-4</v>
      </c>
      <c r="AW26" t="s">
        <v>2434</v>
      </c>
      <c r="AX26" t="s">
        <v>1365</v>
      </c>
      <c r="AY26">
        <v>7</v>
      </c>
      <c r="BA26" s="119">
        <v>1</v>
      </c>
      <c r="BB26" s="121">
        <v>47</v>
      </c>
      <c r="BC26" s="125">
        <f t="shared" si="12"/>
        <v>1047</v>
      </c>
      <c r="BE26" s="7" t="s">
        <v>228</v>
      </c>
      <c r="BR26" s="1">
        <v>11</v>
      </c>
    </row>
    <row r="27" spans="1:70" hidden="1" outlineLevel="1">
      <c r="A27" t="s">
        <v>2435</v>
      </c>
      <c r="B27" t="s">
        <v>1365</v>
      </c>
      <c r="C27" s="1">
        <f t="shared" si="0"/>
        <v>24015</v>
      </c>
      <c r="D27" s="7">
        <f>IF(N27&gt;0, RANK(N27,(N27:P27,Q27:AE27)),0)</f>
        <v>2</v>
      </c>
      <c r="E27" s="7">
        <f>IF(O27&gt;0,RANK(O27,(N27:P27,Q27:AE27)),0)</f>
        <v>1</v>
      </c>
      <c r="F27" s="7">
        <f>IF(P27&gt;0,RANK(P27,(N27:P27,Q27:AE27)),0)</f>
        <v>3</v>
      </c>
      <c r="G27" s="1">
        <f t="shared" si="9"/>
        <v>12299</v>
      </c>
      <c r="H27" s="2">
        <f t="shared" si="10"/>
        <v>0.51213824692900267</v>
      </c>
      <c r="I27" s="2"/>
      <c r="J27" s="2">
        <f t="shared" si="1"/>
        <v>0.23560274828232355</v>
      </c>
      <c r="K27" s="2">
        <f t="shared" si="2"/>
        <v>0.74774099521132631</v>
      </c>
      <c r="L27" s="2">
        <f t="shared" si="3"/>
        <v>6.2877368311472E-3</v>
      </c>
      <c r="M27" s="2">
        <f t="shared" si="4"/>
        <v>1.0368519675202964E-2</v>
      </c>
      <c r="N27" s="66">
        <v>5658</v>
      </c>
      <c r="O27" s="66">
        <v>17957</v>
      </c>
      <c r="P27" s="66">
        <v>151</v>
      </c>
      <c r="Q27" s="66">
        <v>65</v>
      </c>
      <c r="S27" s="66">
        <v>64</v>
      </c>
      <c r="W27" s="66">
        <f t="shared" si="11"/>
        <v>120</v>
      </c>
      <c r="AN27" s="7">
        <f>IF(Q27&gt;0,RANK(Q27,(N27:P27,Q27:AE27)),0)</f>
        <v>5</v>
      </c>
      <c r="AO27" s="7">
        <f>IF(R27&gt;0,RANK(R27,(N27:P27,Q27:AE27)),0)</f>
        <v>0</v>
      </c>
      <c r="AP27" s="7">
        <f>IF(T27&gt;0,RANK(T27,(N27:P27,Q27:AE27)),0)</f>
        <v>0</v>
      </c>
      <c r="AQ27" s="7">
        <f>IF(S27&gt;0,RANK(S27,(N27:P27,Q27:AE27)),0)</f>
        <v>6</v>
      </c>
      <c r="AR27" s="2">
        <f t="shared" si="5"/>
        <v>2.7066416822819073E-3</v>
      </c>
      <c r="AS27" s="2">
        <f t="shared" si="6"/>
        <v>0</v>
      </c>
      <c r="AT27" s="2">
        <f t="shared" si="7"/>
        <v>0</v>
      </c>
      <c r="AU27" s="2">
        <f t="shared" si="8"/>
        <v>2.6650010410160315E-3</v>
      </c>
      <c r="AW27" t="s">
        <v>2435</v>
      </c>
      <c r="AX27" t="s">
        <v>1365</v>
      </c>
      <c r="AY27">
        <v>4</v>
      </c>
      <c r="BA27" s="119">
        <v>1</v>
      </c>
      <c r="BB27" s="121">
        <v>49</v>
      </c>
      <c r="BC27" s="125">
        <f t="shared" si="12"/>
        <v>1049</v>
      </c>
      <c r="BE27" s="7" t="s">
        <v>228</v>
      </c>
      <c r="BR27" s="1">
        <v>120</v>
      </c>
    </row>
    <row r="28" spans="1:70" hidden="1" outlineLevel="1">
      <c r="A28" t="s">
        <v>2999</v>
      </c>
      <c r="B28" t="s">
        <v>1365</v>
      </c>
      <c r="C28" s="1">
        <f t="shared" si="0"/>
        <v>34315</v>
      </c>
      <c r="D28" s="7">
        <f>IF(N28&gt;0, RANK(N28,(N28:P28,Q28:AE28)),0)</f>
        <v>2</v>
      </c>
      <c r="E28" s="7">
        <f>IF(O28&gt;0,RANK(O28,(N28:P28,Q28:AE28)),0)</f>
        <v>1</v>
      </c>
      <c r="F28" s="7">
        <f>IF(P28&gt;0,RANK(P28,(N28:P28,Q28:AE28)),0)</f>
        <v>3</v>
      </c>
      <c r="G28" s="1">
        <f t="shared" si="9"/>
        <v>17476</v>
      </c>
      <c r="H28" s="2">
        <f t="shared" si="10"/>
        <v>0.50928165525280489</v>
      </c>
      <c r="I28" s="2"/>
      <c r="J28" s="2">
        <f t="shared" si="1"/>
        <v>0.24190587206760891</v>
      </c>
      <c r="K28" s="2">
        <f t="shared" si="2"/>
        <v>0.75118752732041383</v>
      </c>
      <c r="L28" s="2">
        <f t="shared" si="3"/>
        <v>2.0399242313856912E-3</v>
      </c>
      <c r="M28" s="2">
        <f t="shared" si="4"/>
        <v>4.8666763805915404E-3</v>
      </c>
      <c r="N28" s="66">
        <v>8301</v>
      </c>
      <c r="O28" s="66">
        <v>25777</v>
      </c>
      <c r="P28" s="66">
        <v>70</v>
      </c>
      <c r="Q28" s="66">
        <v>63</v>
      </c>
      <c r="S28" s="66">
        <v>59</v>
      </c>
      <c r="W28" s="66">
        <f t="shared" si="11"/>
        <v>45</v>
      </c>
      <c r="AN28" s="7">
        <f>IF(Q28&gt;0,RANK(Q28,(N28:P28,Q28:AE28)),0)</f>
        <v>4</v>
      </c>
      <c r="AO28" s="7">
        <f>IF(R28&gt;0,RANK(R28,(N28:P28,Q28:AE28)),0)</f>
        <v>0</v>
      </c>
      <c r="AP28" s="7">
        <f>IF(T28&gt;0,RANK(T28,(N28:P28,Q28:AE28)),0)</f>
        <v>0</v>
      </c>
      <c r="AQ28" s="7">
        <f>IF(S28&gt;0,RANK(S28,(N28:P28,Q28:AE28)),0)</f>
        <v>5</v>
      </c>
      <c r="AR28" s="2">
        <f t="shared" si="5"/>
        <v>1.8359318082471223E-3</v>
      </c>
      <c r="AS28" s="2">
        <f t="shared" si="6"/>
        <v>0</v>
      </c>
      <c r="AT28" s="2">
        <f t="shared" si="7"/>
        <v>0</v>
      </c>
      <c r="AU28" s="2">
        <f t="shared" si="8"/>
        <v>1.7193647093107971E-3</v>
      </c>
      <c r="AW28" t="s">
        <v>2999</v>
      </c>
      <c r="AX28" t="s">
        <v>1365</v>
      </c>
      <c r="AY28">
        <v>2</v>
      </c>
      <c r="BA28" s="119">
        <v>1</v>
      </c>
      <c r="BB28" s="121">
        <v>51</v>
      </c>
      <c r="BC28" s="125">
        <f t="shared" si="12"/>
        <v>1051</v>
      </c>
      <c r="BE28" s="7" t="s">
        <v>228</v>
      </c>
      <c r="BR28" s="1">
        <v>45</v>
      </c>
    </row>
    <row r="29" spans="1:70" hidden="1" outlineLevel="1">
      <c r="A29" t="s">
        <v>1443</v>
      </c>
      <c r="B29" t="s">
        <v>1365</v>
      </c>
      <c r="C29" s="1">
        <f t="shared" si="0"/>
        <v>14674</v>
      </c>
      <c r="D29" s="7">
        <f>IF(N29&gt;0, RANK(N29,(N29:P29,Q29:AE29)),0)</f>
        <v>2</v>
      </c>
      <c r="E29" s="7">
        <f>IF(O29&gt;0,RANK(O29,(N29:P29,Q29:AE29)),0)</f>
        <v>1</v>
      </c>
      <c r="F29" s="7">
        <f>IF(P29&gt;0,RANK(P29,(N29:P29,Q29:AE29)),0)</f>
        <v>4</v>
      </c>
      <c r="G29" s="1">
        <f t="shared" si="9"/>
        <v>4187</v>
      </c>
      <c r="H29" s="2">
        <f t="shared" si="10"/>
        <v>0.28533460542456046</v>
      </c>
      <c r="I29" s="2"/>
      <c r="J29" s="2">
        <f t="shared" si="1"/>
        <v>0.35355049747853345</v>
      </c>
      <c r="K29" s="2">
        <f t="shared" si="2"/>
        <v>0.63888510290309386</v>
      </c>
      <c r="L29" s="2">
        <f t="shared" si="3"/>
        <v>1.976284584980237E-3</v>
      </c>
      <c r="M29" s="2">
        <f t="shared" si="4"/>
        <v>5.5881150333923933E-3</v>
      </c>
      <c r="N29" s="66">
        <v>5188</v>
      </c>
      <c r="O29" s="66">
        <v>9375</v>
      </c>
      <c r="P29" s="66">
        <v>29</v>
      </c>
      <c r="Q29" s="66">
        <v>28</v>
      </c>
      <c r="S29" s="66">
        <v>34</v>
      </c>
      <c r="W29" s="66">
        <f t="shared" si="11"/>
        <v>20</v>
      </c>
      <c r="AN29" s="7">
        <f>IF(Q29&gt;0,RANK(Q29,(N29:P29,Q29:AE29)),0)</f>
        <v>5</v>
      </c>
      <c r="AO29" s="7">
        <f>IF(R29&gt;0,RANK(R29,(N29:P29,Q29:AE29)),0)</f>
        <v>0</v>
      </c>
      <c r="AP29" s="7">
        <f>IF(T29&gt;0,RANK(T29,(N29:P29,Q29:AE29)),0)</f>
        <v>0</v>
      </c>
      <c r="AQ29" s="7">
        <f>IF(S29&gt;0,RANK(S29,(N29:P29,Q29:AE29)),0)</f>
        <v>3</v>
      </c>
      <c r="AR29" s="2">
        <f t="shared" si="5"/>
        <v>1.9081368406705739E-3</v>
      </c>
      <c r="AS29" s="2">
        <f t="shared" si="6"/>
        <v>0</v>
      </c>
      <c r="AT29" s="2">
        <f t="shared" si="7"/>
        <v>0</v>
      </c>
      <c r="AU29" s="2">
        <f t="shared" si="8"/>
        <v>2.3170233065285539E-3</v>
      </c>
      <c r="AW29" t="s">
        <v>1443</v>
      </c>
      <c r="AX29" t="s">
        <v>1365</v>
      </c>
      <c r="AY29">
        <v>1</v>
      </c>
      <c r="BA29" s="119">
        <v>1</v>
      </c>
      <c r="BB29" s="121">
        <v>53</v>
      </c>
      <c r="BC29" s="125">
        <f t="shared" si="12"/>
        <v>1053</v>
      </c>
      <c r="BE29" s="7" t="s">
        <v>228</v>
      </c>
      <c r="BR29" s="1">
        <v>20</v>
      </c>
    </row>
    <row r="30" spans="1:70" hidden="1" outlineLevel="1">
      <c r="A30" t="s">
        <v>3463</v>
      </c>
      <c r="B30" t="s">
        <v>1365</v>
      </c>
      <c r="C30" s="1">
        <f t="shared" si="0"/>
        <v>44737</v>
      </c>
      <c r="D30" s="7">
        <f>IF(N30&gt;0, RANK(N30,(N30:P30,Q30:AE30)),0)</f>
        <v>2</v>
      </c>
      <c r="E30" s="7">
        <f>IF(O30&gt;0,RANK(O30,(N30:P30,Q30:AE30)),0)</f>
        <v>1</v>
      </c>
      <c r="F30" s="7">
        <f>IF(P30&gt;0,RANK(P30,(N30:P30,Q30:AE30)),0)</f>
        <v>3</v>
      </c>
      <c r="G30" s="1">
        <f t="shared" si="9"/>
        <v>17098</v>
      </c>
      <c r="H30" s="2">
        <f t="shared" si="10"/>
        <v>0.38218923933209648</v>
      </c>
      <c r="I30" s="2"/>
      <c r="J30" s="2">
        <f t="shared" si="1"/>
        <v>0.30169658224735679</v>
      </c>
      <c r="K30" s="2">
        <f t="shared" si="2"/>
        <v>0.68388582157945321</v>
      </c>
      <c r="L30" s="2">
        <f t="shared" si="3"/>
        <v>5.9011556429800832E-3</v>
      </c>
      <c r="M30" s="2">
        <f t="shared" si="4"/>
        <v>8.5164405302099663E-3</v>
      </c>
      <c r="N30" s="66">
        <v>13497</v>
      </c>
      <c r="O30" s="66">
        <v>30595</v>
      </c>
      <c r="P30" s="66">
        <v>264</v>
      </c>
      <c r="Q30" s="66">
        <v>149</v>
      </c>
      <c r="R30" s="66">
        <v>1</v>
      </c>
      <c r="S30" s="66">
        <v>124</v>
      </c>
      <c r="W30" s="66">
        <f t="shared" si="11"/>
        <v>107</v>
      </c>
      <c r="AN30" s="7">
        <f>IF(Q30&gt;0,RANK(Q30,(N30:P30,Q30:AE30)),0)</f>
        <v>4</v>
      </c>
      <c r="AO30" s="7">
        <f>IF(R30&gt;0,RANK(R30,(N30:P30,Q30:AE30)),0)</f>
        <v>7</v>
      </c>
      <c r="AP30" s="7">
        <f>IF(T30&gt;0,RANK(T30,(N30:P30,Q30:AE30)),0)</f>
        <v>0</v>
      </c>
      <c r="AQ30" s="7">
        <f>IF(S30&gt;0,RANK(S30,(N30:P30,Q30:AE30)),0)</f>
        <v>5</v>
      </c>
      <c r="AR30" s="2">
        <f t="shared" si="5"/>
        <v>3.3305764803183047E-3</v>
      </c>
      <c r="AS30" s="2">
        <f t="shared" si="6"/>
        <v>2.2352862284015467E-5</v>
      </c>
      <c r="AT30" s="2">
        <f t="shared" si="7"/>
        <v>0</v>
      </c>
      <c r="AU30" s="2">
        <f t="shared" si="8"/>
        <v>2.7717549232179179E-3</v>
      </c>
      <c r="AW30" t="s">
        <v>3463</v>
      </c>
      <c r="AX30" t="s">
        <v>1365</v>
      </c>
      <c r="AY30">
        <v>4</v>
      </c>
      <c r="BA30" s="119">
        <v>1</v>
      </c>
      <c r="BB30" s="121">
        <v>55</v>
      </c>
      <c r="BC30" s="125">
        <f t="shared" si="12"/>
        <v>1055</v>
      </c>
      <c r="BE30" s="7" t="s">
        <v>228</v>
      </c>
      <c r="BR30" s="1">
        <v>108</v>
      </c>
    </row>
    <row r="31" spans="1:70" hidden="1" outlineLevel="1">
      <c r="A31" t="s">
        <v>3290</v>
      </c>
      <c r="B31" t="s">
        <v>1365</v>
      </c>
      <c r="C31" s="1">
        <f t="shared" si="0"/>
        <v>7957</v>
      </c>
      <c r="D31" s="7">
        <f>IF(N31&gt;0, RANK(N31,(N31:P31,Q31:AE31)),0)</f>
        <v>2</v>
      </c>
      <c r="E31" s="7">
        <f>IF(O31&gt;0,RANK(O31,(N31:P31,Q31:AE31)),0)</f>
        <v>1</v>
      </c>
      <c r="F31" s="7">
        <f>IF(P31&gt;0,RANK(P31,(N31:P31,Q31:AE31)),0)</f>
        <v>3</v>
      </c>
      <c r="G31" s="1">
        <f t="shared" si="9"/>
        <v>3889</v>
      </c>
      <c r="H31" s="2">
        <f t="shared" si="10"/>
        <v>0.48875204222696994</v>
      </c>
      <c r="I31" s="2"/>
      <c r="J31" s="2">
        <f t="shared" si="1"/>
        <v>0.25059695865275855</v>
      </c>
      <c r="K31" s="2">
        <f t="shared" si="2"/>
        <v>0.73934900087972855</v>
      </c>
      <c r="L31" s="2">
        <f t="shared" si="3"/>
        <v>6.2837752921955509E-3</v>
      </c>
      <c r="M31" s="2">
        <f t="shared" si="4"/>
        <v>3.7702651753173527E-3</v>
      </c>
      <c r="N31" s="66">
        <v>1994</v>
      </c>
      <c r="O31" s="66">
        <v>5883</v>
      </c>
      <c r="P31" s="66">
        <v>50</v>
      </c>
      <c r="Q31" s="66">
        <v>14</v>
      </c>
      <c r="S31" s="66">
        <v>16</v>
      </c>
      <c r="W31" s="66">
        <f t="shared" si="11"/>
        <v>0</v>
      </c>
      <c r="AN31" s="7">
        <f>IF(Q31&gt;0,RANK(Q31,(N31:P31,Q31:AE31)),0)</f>
        <v>5</v>
      </c>
      <c r="AO31" s="7">
        <f>IF(R31&gt;0,RANK(R31,(N31:P31,Q31:AE31)),0)</f>
        <v>0</v>
      </c>
      <c r="AP31" s="7">
        <f>IF(T31&gt;0,RANK(T31,(N31:P31,Q31:AE31)),0)</f>
        <v>0</v>
      </c>
      <c r="AQ31" s="7">
        <f>IF(S31&gt;0,RANK(S31,(N31:P31,Q31:AE31)),0)</f>
        <v>4</v>
      </c>
      <c r="AR31" s="2">
        <f t="shared" si="5"/>
        <v>1.7594570818147543E-3</v>
      </c>
      <c r="AS31" s="2">
        <f t="shared" si="6"/>
        <v>0</v>
      </c>
      <c r="AT31" s="2">
        <f t="shared" si="7"/>
        <v>0</v>
      </c>
      <c r="AU31" s="2">
        <f t="shared" si="8"/>
        <v>2.0108080935025766E-3</v>
      </c>
      <c r="AW31" t="s">
        <v>3290</v>
      </c>
      <c r="AX31" t="s">
        <v>1365</v>
      </c>
      <c r="AY31">
        <v>4</v>
      </c>
      <c r="BA31" s="119">
        <v>1</v>
      </c>
      <c r="BB31" s="121">
        <v>57</v>
      </c>
      <c r="BC31" s="125">
        <f t="shared" si="12"/>
        <v>1057</v>
      </c>
      <c r="BE31" s="7" t="s">
        <v>228</v>
      </c>
    </row>
    <row r="32" spans="1:70" hidden="1" outlineLevel="1">
      <c r="A32" t="s">
        <v>2910</v>
      </c>
      <c r="B32" t="s">
        <v>1365</v>
      </c>
      <c r="C32" s="1">
        <f t="shared" si="0"/>
        <v>11693</v>
      </c>
      <c r="D32" s="7">
        <f>IF(N32&gt;0, RANK(N32,(N32:P32,Q32:AE32)),0)</f>
        <v>2</v>
      </c>
      <c r="E32" s="7">
        <f>IF(O32&gt;0,RANK(O32,(N32:P32,Q32:AE32)),0)</f>
        <v>1</v>
      </c>
      <c r="F32" s="7">
        <f>IF(P32&gt;0,RANK(P32,(N32:P32,Q32:AE32)),0)</f>
        <v>3</v>
      </c>
      <c r="G32" s="1">
        <f t="shared" si="9"/>
        <v>4579</v>
      </c>
      <c r="H32" s="2">
        <f t="shared" si="10"/>
        <v>0.39160181305054304</v>
      </c>
      <c r="I32" s="2"/>
      <c r="J32" s="2">
        <f t="shared" si="1"/>
        <v>0.29667322329598905</v>
      </c>
      <c r="K32" s="2">
        <f t="shared" si="2"/>
        <v>0.68827503634653209</v>
      </c>
      <c r="L32" s="2">
        <f t="shared" si="3"/>
        <v>7.1837851706148979E-3</v>
      </c>
      <c r="M32" s="2">
        <f t="shared" si="4"/>
        <v>7.8679551868640167E-3</v>
      </c>
      <c r="N32" s="66">
        <v>3469</v>
      </c>
      <c r="O32" s="66">
        <v>8048</v>
      </c>
      <c r="P32" s="66">
        <v>84</v>
      </c>
      <c r="Q32" s="66">
        <v>25</v>
      </c>
      <c r="S32" s="66">
        <v>44</v>
      </c>
      <c r="W32" s="66">
        <f t="shared" si="11"/>
        <v>23</v>
      </c>
      <c r="AN32" s="7">
        <f>IF(Q32&gt;0,RANK(Q32,(N32:P32,Q32:AE32)),0)</f>
        <v>5</v>
      </c>
      <c r="AO32" s="7">
        <f>IF(R32&gt;0,RANK(R32,(N32:P32,Q32:AE32)),0)</f>
        <v>0</v>
      </c>
      <c r="AP32" s="7">
        <f>IF(T32&gt;0,RANK(T32,(N32:P32,Q32:AE32)),0)</f>
        <v>0</v>
      </c>
      <c r="AQ32" s="7">
        <f>IF(S32&gt;0,RANK(S32,(N32:P32,Q32:AE32)),0)</f>
        <v>4</v>
      </c>
      <c r="AR32" s="2">
        <f t="shared" si="5"/>
        <v>2.1380313007782433E-3</v>
      </c>
      <c r="AS32" s="2">
        <f t="shared" si="6"/>
        <v>0</v>
      </c>
      <c r="AT32" s="2">
        <f t="shared" si="7"/>
        <v>0</v>
      </c>
      <c r="AU32" s="2">
        <f t="shared" si="8"/>
        <v>3.7629350893697085E-3</v>
      </c>
      <c r="AW32" t="s">
        <v>2910</v>
      </c>
      <c r="AX32" t="s">
        <v>1365</v>
      </c>
      <c r="AY32">
        <v>4</v>
      </c>
      <c r="BA32" s="119">
        <v>1</v>
      </c>
      <c r="BB32" s="121">
        <v>59</v>
      </c>
      <c r="BC32" s="125">
        <f t="shared" si="12"/>
        <v>1059</v>
      </c>
      <c r="BE32" s="7" t="s">
        <v>228</v>
      </c>
      <c r="BR32" s="1">
        <v>23</v>
      </c>
    </row>
    <row r="33" spans="1:70" hidden="1" outlineLevel="1">
      <c r="A33" t="s">
        <v>2144</v>
      </c>
      <c r="B33" t="s">
        <v>1365</v>
      </c>
      <c r="C33" s="1">
        <f t="shared" si="0"/>
        <v>11657</v>
      </c>
      <c r="D33" s="7">
        <f>IF(N33&gt;0, RANK(N33,(N33:P33,Q33:AE33)),0)</f>
        <v>2</v>
      </c>
      <c r="E33" s="7">
        <f>IF(O33&gt;0,RANK(O33,(N33:P33,Q33:AE33)),0)</f>
        <v>1</v>
      </c>
      <c r="F33" s="7">
        <f>IF(P33&gt;0,RANK(P33,(N33:P33,Q33:AE33)),0)</f>
        <v>3</v>
      </c>
      <c r="G33" s="1">
        <f t="shared" si="9"/>
        <v>7283</v>
      </c>
      <c r="H33" s="2">
        <f t="shared" si="10"/>
        <v>0.62477481341683105</v>
      </c>
      <c r="I33" s="2"/>
      <c r="J33" s="2">
        <f t="shared" si="1"/>
        <v>0.18306596894569788</v>
      </c>
      <c r="K33" s="2">
        <f t="shared" si="2"/>
        <v>0.80784078236252899</v>
      </c>
      <c r="L33" s="2">
        <f t="shared" si="3"/>
        <v>3.002487775585485E-3</v>
      </c>
      <c r="M33" s="2">
        <f t="shared" si="4"/>
        <v>6.0907609161875969E-3</v>
      </c>
      <c r="N33" s="66">
        <v>2134</v>
      </c>
      <c r="O33" s="66">
        <v>9417</v>
      </c>
      <c r="P33" s="66">
        <v>35</v>
      </c>
      <c r="Q33" s="66">
        <v>34</v>
      </c>
      <c r="S33" s="66">
        <v>32</v>
      </c>
      <c r="W33" s="66">
        <f t="shared" si="11"/>
        <v>5</v>
      </c>
      <c r="AN33" s="7">
        <f>IF(Q33&gt;0,RANK(Q33,(N33:P33,Q33:AE33)),0)</f>
        <v>4</v>
      </c>
      <c r="AO33" s="7">
        <f>IF(R33&gt;0,RANK(R33,(N33:P33,Q33:AE33)),0)</f>
        <v>0</v>
      </c>
      <c r="AP33" s="7">
        <f>IF(T33&gt;0,RANK(T33,(N33:P33,Q33:AE33)),0)</f>
        <v>0</v>
      </c>
      <c r="AQ33" s="7">
        <f>IF(S33&gt;0,RANK(S33,(N33:P33,Q33:AE33)),0)</f>
        <v>5</v>
      </c>
      <c r="AR33" s="2">
        <f t="shared" si="5"/>
        <v>2.9167024105687571E-3</v>
      </c>
      <c r="AS33" s="2">
        <f t="shared" si="6"/>
        <v>0</v>
      </c>
      <c r="AT33" s="2">
        <f t="shared" si="7"/>
        <v>0</v>
      </c>
      <c r="AU33" s="2">
        <f t="shared" si="8"/>
        <v>2.7451316805353005E-3</v>
      </c>
      <c r="AW33" t="s">
        <v>2144</v>
      </c>
      <c r="AX33" t="s">
        <v>1365</v>
      </c>
      <c r="AY33">
        <v>2</v>
      </c>
      <c r="BA33" s="119">
        <v>1</v>
      </c>
      <c r="BB33" s="121">
        <v>61</v>
      </c>
      <c r="BC33" s="125">
        <f t="shared" si="12"/>
        <v>1061</v>
      </c>
      <c r="BE33" s="7" t="s">
        <v>228</v>
      </c>
      <c r="BR33" s="1">
        <v>5</v>
      </c>
    </row>
    <row r="34" spans="1:70" hidden="1" outlineLevel="1">
      <c r="A34" t="s">
        <v>620</v>
      </c>
      <c r="B34" t="s">
        <v>1365</v>
      </c>
      <c r="C34" s="1">
        <f t="shared" si="0"/>
        <v>5305</v>
      </c>
      <c r="D34" s="7">
        <f>IF(N34&gt;0, RANK(N34,(N34:P34,Q34:AE34)),0)</f>
        <v>1</v>
      </c>
      <c r="E34" s="7">
        <f>IF(O34&gt;0,RANK(O34,(N34:P34,Q34:AE34)),0)</f>
        <v>2</v>
      </c>
      <c r="F34" s="7">
        <f>IF(P34&gt;0,RANK(P34,(N34:P34,Q34:AE34)),0)</f>
        <v>5</v>
      </c>
      <c r="G34" s="1">
        <f t="shared" si="9"/>
        <v>3532</v>
      </c>
      <c r="H34" s="2">
        <f t="shared" si="10"/>
        <v>0.66578699340245051</v>
      </c>
      <c r="I34" s="2"/>
      <c r="J34" s="2">
        <f t="shared" si="1"/>
        <v>0.83091423185673896</v>
      </c>
      <c r="K34" s="2">
        <f t="shared" si="2"/>
        <v>0.16512723845428839</v>
      </c>
      <c r="L34" s="2">
        <f t="shared" si="3"/>
        <v>7.5400565504241286E-4</v>
      </c>
      <c r="M34" s="2">
        <f t="shared" si="4"/>
        <v>3.2045240339302321E-3</v>
      </c>
      <c r="N34" s="66">
        <v>4408</v>
      </c>
      <c r="O34" s="66">
        <v>876</v>
      </c>
      <c r="P34" s="66">
        <v>4</v>
      </c>
      <c r="Q34" s="66">
        <v>2</v>
      </c>
      <c r="S34" s="66">
        <v>10</v>
      </c>
      <c r="W34" s="66">
        <f t="shared" si="11"/>
        <v>5</v>
      </c>
      <c r="AN34" s="7">
        <f>IF(Q34&gt;0,RANK(Q34,(N34:P34,Q34:AE34)),0)</f>
        <v>6</v>
      </c>
      <c r="AO34" s="7">
        <f>IF(R34&gt;0,RANK(R34,(N34:P34,Q34:AE34)),0)</f>
        <v>0</v>
      </c>
      <c r="AP34" s="7">
        <f>IF(T34&gt;0,RANK(T34,(N34:P34,Q34:AE34)),0)</f>
        <v>0</v>
      </c>
      <c r="AQ34" s="7">
        <f>IF(S34&gt;0,RANK(S34,(N34:P34,Q34:AE34)),0)</f>
        <v>3</v>
      </c>
      <c r="AR34" s="2">
        <f t="shared" si="5"/>
        <v>3.7700282752120643E-4</v>
      </c>
      <c r="AS34" s="2">
        <f t="shared" si="6"/>
        <v>0</v>
      </c>
      <c r="AT34" s="2">
        <f t="shared" si="7"/>
        <v>0</v>
      </c>
      <c r="AU34" s="2">
        <f t="shared" si="8"/>
        <v>1.885014137606032E-3</v>
      </c>
      <c r="AW34" t="s">
        <v>620</v>
      </c>
      <c r="AX34" t="s">
        <v>1365</v>
      </c>
      <c r="AY34">
        <v>7</v>
      </c>
      <c r="BA34" s="119">
        <v>1</v>
      </c>
      <c r="BB34" s="121">
        <v>63</v>
      </c>
      <c r="BC34" s="125">
        <f t="shared" si="12"/>
        <v>1063</v>
      </c>
      <c r="BE34" s="7" t="s">
        <v>228</v>
      </c>
      <c r="BR34" s="1">
        <v>5</v>
      </c>
    </row>
    <row r="35" spans="1:70" hidden="1" outlineLevel="1">
      <c r="A35" t="s">
        <v>176</v>
      </c>
      <c r="B35" t="s">
        <v>1365</v>
      </c>
      <c r="C35" s="1">
        <f t="shared" ref="C35:C70" si="13">SUM(N35:AL35)</f>
        <v>8214</v>
      </c>
      <c r="D35" s="7">
        <f>IF(N35&gt;0, RANK(N35,(N35:P35,Q35:AE35)),0)</f>
        <v>1</v>
      </c>
      <c r="E35" s="7">
        <f>IF(O35&gt;0,RANK(O35,(N35:P35,Q35:AE35)),0)</f>
        <v>2</v>
      </c>
      <c r="F35" s="7">
        <f>IF(P35&gt;0,RANK(P35,(N35:P35,Q35:AE35)),0)</f>
        <v>3</v>
      </c>
      <c r="G35" s="1">
        <f t="shared" si="9"/>
        <v>1782</v>
      </c>
      <c r="H35" s="2">
        <f t="shared" si="10"/>
        <v>0.21694667640613585</v>
      </c>
      <c r="I35" s="2"/>
      <c r="J35" s="2">
        <f t="shared" ref="J35:J70" si="14">IF($C35=0,"-",N35/$C35)</f>
        <v>0.60652544436328215</v>
      </c>
      <c r="K35" s="2">
        <f t="shared" ref="K35:K70" si="15">IF($C35=0,"-",O35/$C35)</f>
        <v>0.38957876795714635</v>
      </c>
      <c r="L35" s="2">
        <f t="shared" ref="L35:L70" si="16">IF($C35=0,"-",P35/$C35)</f>
        <v>1.2174336498660824E-3</v>
      </c>
      <c r="M35" s="2">
        <f t="shared" ref="M35:M66" si="17">IF(C35=0,"-",(1-J35-K35-L35))</f>
        <v>2.6783540297054117E-3</v>
      </c>
      <c r="N35" s="66">
        <v>4982</v>
      </c>
      <c r="O35" s="66">
        <v>3200</v>
      </c>
      <c r="P35" s="66">
        <v>10</v>
      </c>
      <c r="Q35" s="66">
        <v>7</v>
      </c>
      <c r="S35" s="66">
        <v>8</v>
      </c>
      <c r="W35" s="66">
        <f t="shared" si="11"/>
        <v>7</v>
      </c>
      <c r="AN35" s="7">
        <f>IF(Q35&gt;0,RANK(Q35,(N35:P35,Q35:AE35)),0)</f>
        <v>5</v>
      </c>
      <c r="AO35" s="7">
        <f>IF(R35&gt;0,RANK(R35,(N35:P35,Q35:AE35)),0)</f>
        <v>0</v>
      </c>
      <c r="AP35" s="7">
        <f>IF(T35&gt;0,RANK(T35,(N35:P35,Q35:AE35)),0)</f>
        <v>0</v>
      </c>
      <c r="AQ35" s="7">
        <f>IF(S35&gt;0,RANK(S35,(N35:P35,Q35:AE35)),0)</f>
        <v>4</v>
      </c>
      <c r="AR35" s="2">
        <f t="shared" ref="AR35:AR70" si="18">IF($C35=0,"-",Q35/$C35)</f>
        <v>8.5220355490625761E-4</v>
      </c>
      <c r="AS35" s="2">
        <f t="shared" ref="AS35:AS70" si="19">IF($C35=0,"-",R35/$C35)</f>
        <v>0</v>
      </c>
      <c r="AT35" s="2">
        <f t="shared" ref="AT35:AT70" si="20">IF($C35=0,"-",T35/$C35)</f>
        <v>0</v>
      </c>
      <c r="AU35" s="2">
        <f t="shared" ref="AU35:AU70" si="21">IF($C35=0,"-",S35/$C35)</f>
        <v>9.7394691989286582E-4</v>
      </c>
      <c r="AW35" t="s">
        <v>176</v>
      </c>
      <c r="AX35" t="s">
        <v>1365</v>
      </c>
      <c r="AY35">
        <v>7</v>
      </c>
      <c r="BA35" s="119">
        <v>1</v>
      </c>
      <c r="BB35" s="121">
        <v>65</v>
      </c>
      <c r="BC35" s="125">
        <f t="shared" si="12"/>
        <v>1065</v>
      </c>
      <c r="BE35" s="7" t="s">
        <v>228</v>
      </c>
      <c r="BR35" s="1">
        <v>7</v>
      </c>
    </row>
    <row r="36" spans="1:70" hidden="1" outlineLevel="1">
      <c r="A36" t="s">
        <v>1185</v>
      </c>
      <c r="B36" t="s">
        <v>1365</v>
      </c>
      <c r="C36" s="1">
        <f t="shared" si="13"/>
        <v>8648</v>
      </c>
      <c r="D36" s="7">
        <f>IF(N36&gt;0, RANK(N36,(N36:P36,Q36:AE36)),0)</f>
        <v>2</v>
      </c>
      <c r="E36" s="7">
        <f>IF(O36&gt;0,RANK(O36,(N36:P36,Q36:AE36)),0)</f>
        <v>1</v>
      </c>
      <c r="F36" s="7">
        <f>IF(P36&gt;0,RANK(P36,(N36:P36,Q36:AE36)),0)</f>
        <v>4</v>
      </c>
      <c r="G36" s="1">
        <f t="shared" si="9"/>
        <v>2567</v>
      </c>
      <c r="H36" s="2">
        <f t="shared" si="10"/>
        <v>0.29683163737280294</v>
      </c>
      <c r="I36" s="2"/>
      <c r="J36" s="2">
        <f t="shared" si="14"/>
        <v>0.34898242368177612</v>
      </c>
      <c r="K36" s="2">
        <f t="shared" si="15"/>
        <v>0.64581406105457906</v>
      </c>
      <c r="L36" s="2">
        <f t="shared" si="16"/>
        <v>1.6188714153561516E-3</v>
      </c>
      <c r="M36" s="2">
        <f t="shared" si="17"/>
        <v>3.5846438482886687E-3</v>
      </c>
      <c r="N36" s="66">
        <v>3018</v>
      </c>
      <c r="O36" s="66">
        <v>5585</v>
      </c>
      <c r="P36" s="66">
        <v>14</v>
      </c>
      <c r="Q36" s="66">
        <v>8</v>
      </c>
      <c r="S36" s="66">
        <v>17</v>
      </c>
      <c r="W36" s="66">
        <f t="shared" si="11"/>
        <v>6</v>
      </c>
      <c r="AN36" s="7">
        <f>IF(Q36&gt;0,RANK(Q36,(N36:P36,Q36:AE36)),0)</f>
        <v>5</v>
      </c>
      <c r="AO36" s="7">
        <f>IF(R36&gt;0,RANK(R36,(N36:P36,Q36:AE36)),0)</f>
        <v>0</v>
      </c>
      <c r="AP36" s="7">
        <f>IF(T36&gt;0,RANK(T36,(N36:P36,Q36:AE36)),0)</f>
        <v>0</v>
      </c>
      <c r="AQ36" s="7">
        <f>IF(S36&gt;0,RANK(S36,(N36:P36,Q36:AE36)),0)</f>
        <v>3</v>
      </c>
      <c r="AR36" s="2">
        <f t="shared" si="18"/>
        <v>9.2506938020351531E-4</v>
      </c>
      <c r="AS36" s="2">
        <f t="shared" si="19"/>
        <v>0</v>
      </c>
      <c r="AT36" s="2">
        <f t="shared" si="20"/>
        <v>0</v>
      </c>
      <c r="AU36" s="2">
        <f t="shared" si="21"/>
        <v>1.96577243293247E-3</v>
      </c>
      <c r="AW36" t="s">
        <v>1185</v>
      </c>
      <c r="AX36" t="s">
        <v>1365</v>
      </c>
      <c r="AY36">
        <v>2</v>
      </c>
      <c r="BA36" s="119">
        <v>1</v>
      </c>
      <c r="BB36" s="121">
        <v>67</v>
      </c>
      <c r="BC36" s="125">
        <f t="shared" si="12"/>
        <v>1067</v>
      </c>
      <c r="BE36" s="7" t="s">
        <v>228</v>
      </c>
      <c r="BR36" s="1">
        <v>6</v>
      </c>
    </row>
    <row r="37" spans="1:70" hidden="1" outlineLevel="1">
      <c r="A37" t="s">
        <v>1814</v>
      </c>
      <c r="B37" t="s">
        <v>1365</v>
      </c>
      <c r="C37" s="1">
        <f t="shared" si="13"/>
        <v>41735</v>
      </c>
      <c r="D37" s="7">
        <f>IF(N37&gt;0, RANK(N37,(N37:P37,Q37:AE37)),0)</f>
        <v>2</v>
      </c>
      <c r="E37" s="7">
        <f>IF(O37&gt;0,RANK(O37,(N37:P37,Q37:AE37)),0)</f>
        <v>1</v>
      </c>
      <c r="F37" s="7">
        <f>IF(P37&gt;0,RANK(P37,(N37:P37,Q37:AE37)),0)</f>
        <v>3</v>
      </c>
      <c r="G37" s="1">
        <f t="shared" si="9"/>
        <v>17029</v>
      </c>
      <c r="H37" s="2">
        <f t="shared" si="10"/>
        <v>0.4080268359889781</v>
      </c>
      <c r="I37" s="2"/>
      <c r="J37" s="2">
        <f t="shared" si="14"/>
        <v>0.29291961183658799</v>
      </c>
      <c r="K37" s="2">
        <f t="shared" si="15"/>
        <v>0.70094644782556603</v>
      </c>
      <c r="L37" s="2">
        <f t="shared" si="16"/>
        <v>1.8689349466874327E-3</v>
      </c>
      <c r="M37" s="2">
        <f t="shared" si="17"/>
        <v>4.2650053911585453E-3</v>
      </c>
      <c r="N37" s="66">
        <v>12225</v>
      </c>
      <c r="O37" s="66">
        <v>29254</v>
      </c>
      <c r="P37" s="66">
        <v>78</v>
      </c>
      <c r="Q37" s="66">
        <v>59</v>
      </c>
      <c r="S37" s="66">
        <v>76</v>
      </c>
      <c r="W37" s="66">
        <f t="shared" si="11"/>
        <v>43</v>
      </c>
      <c r="AN37" s="7">
        <f>IF(Q37&gt;0,RANK(Q37,(N37:P37,Q37:AE37)),0)</f>
        <v>5</v>
      </c>
      <c r="AO37" s="7">
        <f>IF(R37&gt;0,RANK(R37,(N37:P37,Q37:AE37)),0)</f>
        <v>0</v>
      </c>
      <c r="AP37" s="7">
        <f>IF(T37&gt;0,RANK(T37,(N37:P37,Q37:AE37)),0)</f>
        <v>0</v>
      </c>
      <c r="AQ37" s="7">
        <f>IF(S37&gt;0,RANK(S37,(N37:P37,Q37:AE37)),0)</f>
        <v>4</v>
      </c>
      <c r="AR37" s="2">
        <f t="shared" si="18"/>
        <v>1.4136815622379298E-3</v>
      </c>
      <c r="AS37" s="2">
        <f t="shared" si="19"/>
        <v>0</v>
      </c>
      <c r="AT37" s="2">
        <f t="shared" si="20"/>
        <v>0</v>
      </c>
      <c r="AU37" s="2">
        <f t="shared" si="21"/>
        <v>1.8210135377980112E-3</v>
      </c>
      <c r="AW37" t="s">
        <v>1814</v>
      </c>
      <c r="AX37" t="s">
        <v>1365</v>
      </c>
      <c r="AY37">
        <v>2</v>
      </c>
      <c r="BA37" s="119">
        <v>1</v>
      </c>
      <c r="BB37" s="121">
        <v>69</v>
      </c>
      <c r="BC37" s="125">
        <f t="shared" si="12"/>
        <v>1069</v>
      </c>
      <c r="BE37" s="7" t="s">
        <v>228</v>
      </c>
      <c r="BR37" s="1">
        <v>43</v>
      </c>
    </row>
    <row r="38" spans="1:70" hidden="1" outlineLevel="1">
      <c r="A38" t="s">
        <v>627</v>
      </c>
      <c r="B38" t="s">
        <v>1365</v>
      </c>
      <c r="C38" s="1">
        <f t="shared" si="13"/>
        <v>20874</v>
      </c>
      <c r="D38" s="7">
        <f>IF(N38&gt;0, RANK(N38,(N38:P38,Q38:AE38)),0)</f>
        <v>2</v>
      </c>
      <c r="E38" s="7">
        <f>IF(O38&gt;0,RANK(O38,(N38:P38,Q38:AE38)),0)</f>
        <v>1</v>
      </c>
      <c r="F38" s="7">
        <f>IF(P38&gt;0,RANK(P38,(N38:P38,Q38:AE38)),0)</f>
        <v>3</v>
      </c>
      <c r="G38" s="1">
        <f t="shared" si="9"/>
        <v>7709</v>
      </c>
      <c r="H38" s="2">
        <f t="shared" si="10"/>
        <v>0.36931110472357959</v>
      </c>
      <c r="I38" s="2"/>
      <c r="J38" s="2">
        <f t="shared" si="14"/>
        <v>0.30535594519497938</v>
      </c>
      <c r="K38" s="2">
        <f t="shared" si="15"/>
        <v>0.67466704991855897</v>
      </c>
      <c r="L38" s="2">
        <f t="shared" si="16"/>
        <v>8.6231675768899101E-3</v>
      </c>
      <c r="M38" s="2">
        <f t="shared" si="17"/>
        <v>1.1353837309571681E-2</v>
      </c>
      <c r="N38" s="66">
        <v>6374</v>
      </c>
      <c r="O38" s="66">
        <v>14083</v>
      </c>
      <c r="P38" s="66">
        <v>180</v>
      </c>
      <c r="Q38" s="66">
        <v>59</v>
      </c>
      <c r="S38" s="66">
        <v>100</v>
      </c>
      <c r="W38" s="66">
        <f t="shared" si="11"/>
        <v>78</v>
      </c>
      <c r="AN38" s="7">
        <f>IF(Q38&gt;0,RANK(Q38,(N38:P38,Q38:AE38)),0)</f>
        <v>6</v>
      </c>
      <c r="AO38" s="7">
        <f>IF(R38&gt;0,RANK(R38,(N38:P38,Q38:AE38)),0)</f>
        <v>0</v>
      </c>
      <c r="AP38" s="7">
        <f>IF(T38&gt;0,RANK(T38,(N38:P38,Q38:AE38)),0)</f>
        <v>0</v>
      </c>
      <c r="AQ38" s="7">
        <f>IF(S38&gt;0,RANK(S38,(N38:P38,Q38:AE38)),0)</f>
        <v>4</v>
      </c>
      <c r="AR38" s="2">
        <f t="shared" si="18"/>
        <v>2.8264827057583597E-3</v>
      </c>
      <c r="AS38" s="2">
        <f t="shared" si="19"/>
        <v>0</v>
      </c>
      <c r="AT38" s="2">
        <f t="shared" si="20"/>
        <v>0</v>
      </c>
      <c r="AU38" s="2">
        <f t="shared" si="21"/>
        <v>4.7906486538277279E-3</v>
      </c>
      <c r="AW38" t="s">
        <v>627</v>
      </c>
      <c r="AX38" t="s">
        <v>1365</v>
      </c>
      <c r="AY38">
        <v>5</v>
      </c>
      <c r="BA38" s="119">
        <v>1</v>
      </c>
      <c r="BB38" s="121">
        <v>71</v>
      </c>
      <c r="BC38" s="125">
        <f t="shared" si="12"/>
        <v>1071</v>
      </c>
      <c r="BE38" s="7" t="s">
        <v>228</v>
      </c>
      <c r="BR38" s="1">
        <v>78</v>
      </c>
    </row>
    <row r="39" spans="1:70" hidden="1" outlineLevel="1">
      <c r="A39" t="s">
        <v>996</v>
      </c>
      <c r="B39" t="s">
        <v>1365</v>
      </c>
      <c r="C39" s="1">
        <f t="shared" si="13"/>
        <v>318524</v>
      </c>
      <c r="D39" s="7">
        <f>IF(N39&gt;0, RANK(N39,(N39:P39,Q39:AE39)),0)</f>
        <v>1</v>
      </c>
      <c r="E39" s="7">
        <f>IF(O39&gt;0,RANK(O39,(N39:P39,Q39:AE39)),0)</f>
        <v>2</v>
      </c>
      <c r="F39" s="7">
        <f>IF(P39&gt;0,RANK(P39,(N39:P39,Q39:AE39)),0)</f>
        <v>4</v>
      </c>
      <c r="G39" s="1">
        <f t="shared" si="9"/>
        <v>16200</v>
      </c>
      <c r="H39" s="2">
        <f t="shared" si="10"/>
        <v>5.0859589858221046E-2</v>
      </c>
      <c r="I39" s="2"/>
      <c r="J39" s="2">
        <f t="shared" si="14"/>
        <v>0.52153369918750236</v>
      </c>
      <c r="K39" s="2">
        <f t="shared" si="15"/>
        <v>0.47067410932928133</v>
      </c>
      <c r="L39" s="2">
        <f t="shared" si="16"/>
        <v>2.2384498499328151E-3</v>
      </c>
      <c r="M39" s="2">
        <f t="shared" si="17"/>
        <v>5.5537416332834891E-3</v>
      </c>
      <c r="N39" s="66">
        <v>166121</v>
      </c>
      <c r="O39" s="66">
        <v>149921</v>
      </c>
      <c r="P39" s="66">
        <v>713</v>
      </c>
      <c r="Q39" s="66">
        <v>793</v>
      </c>
      <c r="S39" s="66">
        <v>424</v>
      </c>
      <c r="W39" s="66">
        <f t="shared" si="11"/>
        <v>552</v>
      </c>
      <c r="AN39" s="7">
        <f>IF(Q39&gt;0,RANK(Q39,(N39:P39,Q39:AE39)),0)</f>
        <v>3</v>
      </c>
      <c r="AO39" s="7">
        <f>IF(R39&gt;0,RANK(R39,(N39:P39,Q39:AE39)),0)</f>
        <v>0</v>
      </c>
      <c r="AP39" s="7">
        <f>IF(T39&gt;0,RANK(T39,(N39:P39,Q39:AE39)),0)</f>
        <v>0</v>
      </c>
      <c r="AQ39" s="7">
        <f>IF(S39&gt;0,RANK(S39,(N39:P39,Q39:AE39)),0)</f>
        <v>6</v>
      </c>
      <c r="AR39" s="2">
        <f t="shared" si="18"/>
        <v>2.4896083183684747E-3</v>
      </c>
      <c r="AS39" s="2">
        <f t="shared" si="19"/>
        <v>0</v>
      </c>
      <c r="AT39" s="2">
        <f t="shared" si="20"/>
        <v>0</v>
      </c>
      <c r="AU39" s="2">
        <f t="shared" si="21"/>
        <v>1.3311398827089952E-3</v>
      </c>
      <c r="AW39" t="s">
        <v>996</v>
      </c>
      <c r="AX39" t="s">
        <v>1365</v>
      </c>
      <c r="BA39" s="119">
        <v>1</v>
      </c>
      <c r="BB39" s="121">
        <v>73</v>
      </c>
      <c r="BC39" s="125">
        <f t="shared" si="12"/>
        <v>1073</v>
      </c>
      <c r="BE39" s="7" t="s">
        <v>228</v>
      </c>
      <c r="BR39" s="1">
        <v>552</v>
      </c>
    </row>
    <row r="40" spans="1:70" hidden="1" outlineLevel="1">
      <c r="A40" t="s">
        <v>2160</v>
      </c>
      <c r="B40" t="s">
        <v>1365</v>
      </c>
      <c r="C40" s="1">
        <f t="shared" si="13"/>
        <v>7075</v>
      </c>
      <c r="D40" s="7">
        <f>IF(N40&gt;0, RANK(N40,(N40:P40,Q40:AE40)),0)</f>
        <v>2</v>
      </c>
      <c r="E40" s="7">
        <f>IF(O40&gt;0,RANK(O40,(N40:P40,Q40:AE40)),0)</f>
        <v>1</v>
      </c>
      <c r="F40" s="7">
        <f>IF(P40&gt;0,RANK(P40,(N40:P40,Q40:AE40)),0)</f>
        <v>3</v>
      </c>
      <c r="G40" s="1">
        <f t="shared" si="9"/>
        <v>3805</v>
      </c>
      <c r="H40" s="2">
        <f t="shared" si="10"/>
        <v>0.53780918727915195</v>
      </c>
      <c r="I40" s="2"/>
      <c r="J40" s="2">
        <f t="shared" si="14"/>
        <v>0.22812720848056536</v>
      </c>
      <c r="K40" s="2">
        <f t="shared" si="15"/>
        <v>0.76593639575971728</v>
      </c>
      <c r="L40" s="2">
        <f t="shared" si="16"/>
        <v>3.2508833922261482E-3</v>
      </c>
      <c r="M40" s="2">
        <f t="shared" si="17"/>
        <v>2.6855123674912351E-3</v>
      </c>
      <c r="N40" s="66">
        <v>1614</v>
      </c>
      <c r="O40" s="66">
        <v>5419</v>
      </c>
      <c r="P40" s="66">
        <v>23</v>
      </c>
      <c r="Q40" s="66">
        <v>5</v>
      </c>
      <c r="S40" s="66">
        <v>14</v>
      </c>
      <c r="W40" s="66">
        <f t="shared" si="11"/>
        <v>0</v>
      </c>
      <c r="AN40" s="7">
        <f>IF(Q40&gt;0,RANK(Q40,(N40:P40,Q40:AE40)),0)</f>
        <v>5</v>
      </c>
      <c r="AO40" s="7">
        <f>IF(R40&gt;0,RANK(R40,(N40:P40,Q40:AE40)),0)</f>
        <v>0</v>
      </c>
      <c r="AP40" s="7">
        <f>IF(T40&gt;0,RANK(T40,(N40:P40,Q40:AE40)),0)</f>
        <v>0</v>
      </c>
      <c r="AQ40" s="7">
        <f>IF(S40&gt;0,RANK(S40,(N40:P40,Q40:AE40)),0)</f>
        <v>4</v>
      </c>
      <c r="AR40" s="2">
        <f t="shared" si="18"/>
        <v>7.0671378091872788E-4</v>
      </c>
      <c r="AS40" s="2">
        <f t="shared" si="19"/>
        <v>0</v>
      </c>
      <c r="AT40" s="2">
        <f t="shared" si="20"/>
        <v>0</v>
      </c>
      <c r="AU40" s="2">
        <f t="shared" si="21"/>
        <v>1.9787985865724381E-3</v>
      </c>
      <c r="AW40" t="s">
        <v>2160</v>
      </c>
      <c r="AX40" t="s">
        <v>1365</v>
      </c>
      <c r="AY40">
        <v>4</v>
      </c>
      <c r="BA40" s="119">
        <v>1</v>
      </c>
      <c r="BB40" s="121">
        <v>75</v>
      </c>
      <c r="BC40" s="125">
        <f t="shared" si="12"/>
        <v>1075</v>
      </c>
      <c r="BE40" s="7" t="s">
        <v>228</v>
      </c>
    </row>
    <row r="41" spans="1:70" hidden="1" outlineLevel="1">
      <c r="A41" t="s">
        <v>985</v>
      </c>
      <c r="B41" t="s">
        <v>1365</v>
      </c>
      <c r="C41" s="1">
        <f t="shared" si="13"/>
        <v>38104</v>
      </c>
      <c r="D41" s="7">
        <f>IF(N41&gt;0, RANK(N41,(N41:P41,Q41:AE41)),0)</f>
        <v>2</v>
      </c>
      <c r="E41" s="7">
        <f>IF(O41&gt;0,RANK(O41,(N41:P41,Q41:AE41)),0)</f>
        <v>1</v>
      </c>
      <c r="F41" s="7">
        <f>IF(P41&gt;0,RANK(P41,(N41:P41,Q41:AE41)),0)</f>
        <v>3</v>
      </c>
      <c r="G41" s="1">
        <f t="shared" si="9"/>
        <v>10739</v>
      </c>
      <c r="H41" s="2">
        <f t="shared" si="10"/>
        <v>0.28183392819651482</v>
      </c>
      <c r="I41" s="2"/>
      <c r="J41" s="2">
        <f t="shared" si="14"/>
        <v>0.34980579466722656</v>
      </c>
      <c r="K41" s="2">
        <f t="shared" si="15"/>
        <v>0.63163972286374137</v>
      </c>
      <c r="L41" s="2">
        <f t="shared" si="16"/>
        <v>8.3980684442578214E-3</v>
      </c>
      <c r="M41" s="2">
        <f t="shared" si="17"/>
        <v>1.0156414024774197E-2</v>
      </c>
      <c r="N41" s="66">
        <v>13329</v>
      </c>
      <c r="O41" s="66">
        <v>24068</v>
      </c>
      <c r="P41" s="66">
        <v>320</v>
      </c>
      <c r="Q41" s="66">
        <v>128</v>
      </c>
      <c r="S41" s="66">
        <v>145</v>
      </c>
      <c r="W41" s="66">
        <f t="shared" si="11"/>
        <v>114</v>
      </c>
      <c r="AN41" s="7">
        <f>IF(Q41&gt;0,RANK(Q41,(N41:P41,Q41:AE41)),0)</f>
        <v>5</v>
      </c>
      <c r="AO41" s="7">
        <f>IF(R41&gt;0,RANK(R41,(N41:P41,Q41:AE41)),0)</f>
        <v>0</v>
      </c>
      <c r="AP41" s="7">
        <f>IF(T41&gt;0,RANK(T41,(N41:P41,Q41:AE41)),0)</f>
        <v>0</v>
      </c>
      <c r="AQ41" s="7">
        <f>IF(S41&gt;0,RANK(S41,(N41:P41,Q41:AE41)),0)</f>
        <v>4</v>
      </c>
      <c r="AR41" s="2">
        <f t="shared" si="18"/>
        <v>3.3592273777031281E-3</v>
      </c>
      <c r="AS41" s="2">
        <f t="shared" si="19"/>
        <v>0</v>
      </c>
      <c r="AT41" s="2">
        <f t="shared" si="20"/>
        <v>0</v>
      </c>
      <c r="AU41" s="2">
        <f t="shared" si="21"/>
        <v>3.8053747638043252E-3</v>
      </c>
      <c r="AW41" t="s">
        <v>985</v>
      </c>
      <c r="AX41" t="s">
        <v>1365</v>
      </c>
      <c r="AY41">
        <v>5</v>
      </c>
      <c r="BA41" s="119">
        <v>1</v>
      </c>
      <c r="BB41" s="121">
        <v>77</v>
      </c>
      <c r="BC41" s="125">
        <f t="shared" si="12"/>
        <v>1077</v>
      </c>
      <c r="BE41" s="7" t="s">
        <v>228</v>
      </c>
      <c r="BR41" s="1">
        <v>114</v>
      </c>
    </row>
    <row r="42" spans="1:70" hidden="1" outlineLevel="1">
      <c r="A42" t="s">
        <v>1932</v>
      </c>
      <c r="B42" t="s">
        <v>1365</v>
      </c>
      <c r="C42" s="1">
        <f t="shared" si="13"/>
        <v>14680</v>
      </c>
      <c r="D42" s="7">
        <f>IF(N42&gt;0, RANK(N42,(N42:P42,Q42:AE42)),0)</f>
        <v>2</v>
      </c>
      <c r="E42" s="7">
        <f>IF(O42&gt;0,RANK(O42,(N42:P42,Q42:AE42)),0)</f>
        <v>1</v>
      </c>
      <c r="F42" s="7">
        <f>IF(P42&gt;0,RANK(P42,(N42:P42,Q42:AE42)),0)</f>
        <v>3</v>
      </c>
      <c r="G42" s="1">
        <f t="shared" si="9"/>
        <v>4113</v>
      </c>
      <c r="H42" s="2">
        <f t="shared" si="10"/>
        <v>0.28017711171662124</v>
      </c>
      <c r="I42" s="2"/>
      <c r="J42" s="2">
        <f t="shared" si="14"/>
        <v>0.35177111716621251</v>
      </c>
      <c r="K42" s="2">
        <f t="shared" si="15"/>
        <v>0.63194822888283375</v>
      </c>
      <c r="L42" s="2">
        <f t="shared" si="16"/>
        <v>6.2670299727520433E-3</v>
      </c>
      <c r="M42" s="2">
        <f t="shared" si="17"/>
        <v>1.001362397820164E-2</v>
      </c>
      <c r="N42" s="66">
        <v>5164</v>
      </c>
      <c r="O42" s="66">
        <v>9277</v>
      </c>
      <c r="P42" s="66">
        <v>92</v>
      </c>
      <c r="Q42" s="66">
        <v>40</v>
      </c>
      <c r="S42" s="66">
        <v>58</v>
      </c>
      <c r="W42" s="66">
        <f t="shared" si="11"/>
        <v>49</v>
      </c>
      <c r="AN42" s="7">
        <f>IF(Q42&gt;0,RANK(Q42,(N42:P42,Q42:AE42)),0)</f>
        <v>6</v>
      </c>
      <c r="AO42" s="7">
        <f>IF(R42&gt;0,RANK(R42,(N42:P42,Q42:AE42)),0)</f>
        <v>0</v>
      </c>
      <c r="AP42" s="7">
        <f>IF(T42&gt;0,RANK(T42,(N42:P42,Q42:AE42)),0)</f>
        <v>0</v>
      </c>
      <c r="AQ42" s="7">
        <f>IF(S42&gt;0,RANK(S42,(N42:P42,Q42:AE42)),0)</f>
        <v>4</v>
      </c>
      <c r="AR42" s="2">
        <f t="shared" si="18"/>
        <v>2.7247956403269754E-3</v>
      </c>
      <c r="AS42" s="2">
        <f t="shared" si="19"/>
        <v>0</v>
      </c>
      <c r="AT42" s="2">
        <f t="shared" si="20"/>
        <v>0</v>
      </c>
      <c r="AU42" s="2">
        <f t="shared" si="21"/>
        <v>3.9509536784741147E-3</v>
      </c>
      <c r="AW42" t="s">
        <v>1932</v>
      </c>
      <c r="AX42" t="s">
        <v>1365</v>
      </c>
      <c r="AY42">
        <v>5</v>
      </c>
      <c r="BA42" s="119">
        <v>1</v>
      </c>
      <c r="BB42" s="121">
        <v>79</v>
      </c>
      <c r="BC42" s="125">
        <f t="shared" si="12"/>
        <v>1079</v>
      </c>
      <c r="BE42" s="7" t="s">
        <v>228</v>
      </c>
      <c r="BR42" s="1">
        <v>49</v>
      </c>
    </row>
    <row r="43" spans="1:70" hidden="1" outlineLevel="1">
      <c r="A43" t="s">
        <v>2170</v>
      </c>
      <c r="B43" t="s">
        <v>1365</v>
      </c>
      <c r="C43" s="1">
        <f t="shared" si="13"/>
        <v>54325</v>
      </c>
      <c r="D43" s="7">
        <f>IF(N43&gt;0, RANK(N43,(N43:P43,Q43:AE43)),0)</f>
        <v>2</v>
      </c>
      <c r="E43" s="7">
        <f>IF(O43&gt;0,RANK(O43,(N43:P43,Q43:AE43)),0)</f>
        <v>1</v>
      </c>
      <c r="F43" s="7">
        <f>IF(P43&gt;0,RANK(P43,(N43:P43,Q43:AE43)),0)</f>
        <v>3</v>
      </c>
      <c r="G43" s="1">
        <f t="shared" si="9"/>
        <v>10732</v>
      </c>
      <c r="H43" s="2">
        <f t="shared" si="10"/>
        <v>0.19755177174413255</v>
      </c>
      <c r="I43" s="2"/>
      <c r="J43" s="2">
        <f t="shared" si="14"/>
        <v>0.39572940635066728</v>
      </c>
      <c r="K43" s="2">
        <f t="shared" si="15"/>
        <v>0.59328117809479985</v>
      </c>
      <c r="L43" s="2">
        <f t="shared" si="16"/>
        <v>3.5342843994477682E-3</v>
      </c>
      <c r="M43" s="2">
        <f t="shared" si="17"/>
        <v>7.4551311550850423E-3</v>
      </c>
      <c r="N43" s="66">
        <v>21498</v>
      </c>
      <c r="O43" s="66">
        <v>32230</v>
      </c>
      <c r="P43" s="66">
        <v>192</v>
      </c>
      <c r="Q43" s="66">
        <v>186</v>
      </c>
      <c r="S43" s="66">
        <v>95</v>
      </c>
      <c r="W43" s="66">
        <f t="shared" si="11"/>
        <v>124</v>
      </c>
      <c r="AN43" s="7">
        <f>IF(Q43&gt;0,RANK(Q43,(N43:P43,Q43:AE43)),0)</f>
        <v>4</v>
      </c>
      <c r="AO43" s="7">
        <f>IF(R43&gt;0,RANK(R43,(N43:P43,Q43:AE43)),0)</f>
        <v>0</v>
      </c>
      <c r="AP43" s="7">
        <f>IF(T43&gt;0,RANK(T43,(N43:P43,Q43:AE43)),0)</f>
        <v>0</v>
      </c>
      <c r="AQ43" s="7">
        <f>IF(S43&gt;0,RANK(S43,(N43:P43,Q43:AE43)),0)</f>
        <v>6</v>
      </c>
      <c r="AR43" s="2">
        <f t="shared" si="18"/>
        <v>3.4238380119650251E-3</v>
      </c>
      <c r="AS43" s="2">
        <f t="shared" si="19"/>
        <v>0</v>
      </c>
      <c r="AT43" s="2">
        <f t="shared" si="20"/>
        <v>0</v>
      </c>
      <c r="AU43" s="2">
        <f t="shared" si="21"/>
        <v>1.7487344684767603E-3</v>
      </c>
      <c r="AW43" t="s">
        <v>2170</v>
      </c>
      <c r="AX43" t="s">
        <v>1365</v>
      </c>
      <c r="AY43">
        <v>3</v>
      </c>
      <c r="BA43" s="119">
        <v>1</v>
      </c>
      <c r="BB43" s="121">
        <v>81</v>
      </c>
      <c r="BC43" s="125">
        <f t="shared" si="12"/>
        <v>1081</v>
      </c>
      <c r="BE43" s="7" t="s">
        <v>228</v>
      </c>
      <c r="BR43" s="1">
        <v>124</v>
      </c>
    </row>
    <row r="44" spans="1:70" hidden="1" outlineLevel="1">
      <c r="A44" t="s">
        <v>3038</v>
      </c>
      <c r="B44" t="s">
        <v>1365</v>
      </c>
      <c r="C44" s="1">
        <f t="shared" si="13"/>
        <v>33551</v>
      </c>
      <c r="D44" s="7">
        <f>IF(N44&gt;0, RANK(N44,(N44:P44,Q44:AE44)),0)</f>
        <v>2</v>
      </c>
      <c r="E44" s="7">
        <f>IF(O44&gt;0,RANK(O44,(N44:P44,Q44:AE44)),0)</f>
        <v>1</v>
      </c>
      <c r="F44" s="7">
        <f>IF(P44&gt;0,RANK(P44,(N44:P44,Q44:AE44)),0)</f>
        <v>3</v>
      </c>
      <c r="G44" s="1">
        <f t="shared" si="9"/>
        <v>14062</v>
      </c>
      <c r="H44" s="2">
        <f t="shared" si="10"/>
        <v>0.41912312598730289</v>
      </c>
      <c r="I44" s="2"/>
      <c r="J44" s="2">
        <f t="shared" si="14"/>
        <v>0.28422401716789364</v>
      </c>
      <c r="K44" s="2">
        <f t="shared" si="15"/>
        <v>0.70334714315519653</v>
      </c>
      <c r="L44" s="2">
        <f t="shared" si="16"/>
        <v>3.8150874787636732E-3</v>
      </c>
      <c r="M44" s="2">
        <f t="shared" si="17"/>
        <v>8.6137521981462135E-3</v>
      </c>
      <c r="N44" s="66">
        <v>9536</v>
      </c>
      <c r="O44" s="66">
        <v>23598</v>
      </c>
      <c r="P44" s="66">
        <v>128</v>
      </c>
      <c r="Q44" s="66">
        <v>103</v>
      </c>
      <c r="S44" s="66">
        <v>118</v>
      </c>
      <c r="W44" s="66">
        <f t="shared" si="11"/>
        <v>68</v>
      </c>
      <c r="AN44" s="7">
        <f>IF(Q44&gt;0,RANK(Q44,(N44:P44,Q44:AE44)),0)</f>
        <v>5</v>
      </c>
      <c r="AO44" s="7">
        <f>IF(R44&gt;0,RANK(R44,(N44:P44,Q44:AE44)),0)</f>
        <v>0</v>
      </c>
      <c r="AP44" s="7">
        <f>IF(T44&gt;0,RANK(T44,(N44:P44,Q44:AE44)),0)</f>
        <v>0</v>
      </c>
      <c r="AQ44" s="7">
        <f>IF(S44&gt;0,RANK(S44,(N44:P44,Q44:AE44)),0)</f>
        <v>4</v>
      </c>
      <c r="AR44" s="2">
        <f t="shared" si="18"/>
        <v>3.0699532055676435E-3</v>
      </c>
      <c r="AS44" s="2">
        <f t="shared" si="19"/>
        <v>0</v>
      </c>
      <c r="AT44" s="2">
        <f t="shared" si="20"/>
        <v>0</v>
      </c>
      <c r="AU44" s="2">
        <f t="shared" si="21"/>
        <v>3.5170337694852612E-3</v>
      </c>
      <c r="AW44" t="s">
        <v>3038</v>
      </c>
      <c r="AX44" t="s">
        <v>1365</v>
      </c>
      <c r="AY44">
        <v>5</v>
      </c>
      <c r="BA44" s="119">
        <v>1</v>
      </c>
      <c r="BB44" s="121">
        <v>83</v>
      </c>
      <c r="BC44" s="125">
        <f t="shared" si="12"/>
        <v>1083</v>
      </c>
      <c r="BE44" s="7" t="s">
        <v>228</v>
      </c>
      <c r="BR44" s="1">
        <v>68</v>
      </c>
    </row>
    <row r="45" spans="1:70" hidden="1" outlineLevel="1">
      <c r="A45" t="s">
        <v>1710</v>
      </c>
      <c r="B45" t="s">
        <v>1365</v>
      </c>
      <c r="C45" s="1">
        <f t="shared" si="13"/>
        <v>7278</v>
      </c>
      <c r="D45" s="7">
        <f>IF(N45&gt;0, RANK(N45,(N45:P45,Q45:AE45)),0)</f>
        <v>1</v>
      </c>
      <c r="E45" s="7">
        <f>IF(O45&gt;0,RANK(O45,(N45:P45,Q45:AE45)),0)</f>
        <v>2</v>
      </c>
      <c r="F45" s="7">
        <f>IF(P45&gt;0,RANK(P45,(N45:P45,Q45:AE45)),0)</f>
        <v>4</v>
      </c>
      <c r="G45" s="1">
        <f t="shared" si="9"/>
        <v>3640</v>
      </c>
      <c r="H45" s="2">
        <f t="shared" si="10"/>
        <v>0.5001374003847211</v>
      </c>
      <c r="I45" s="2"/>
      <c r="J45" s="2">
        <f t="shared" si="14"/>
        <v>0.74869469634514973</v>
      </c>
      <c r="K45" s="2">
        <f t="shared" si="15"/>
        <v>0.24855729596042869</v>
      </c>
      <c r="L45" s="2">
        <f t="shared" si="16"/>
        <v>6.8700192360538609E-4</v>
      </c>
      <c r="M45" s="2">
        <f t="shared" si="17"/>
        <v>2.0610057708161864E-3</v>
      </c>
      <c r="N45" s="66">
        <v>5449</v>
      </c>
      <c r="O45" s="66">
        <v>1809</v>
      </c>
      <c r="P45" s="66">
        <v>5</v>
      </c>
      <c r="Q45" s="66">
        <v>3</v>
      </c>
      <c r="S45" s="66">
        <v>10</v>
      </c>
      <c r="W45" s="66">
        <f t="shared" si="11"/>
        <v>2</v>
      </c>
      <c r="AN45" s="7">
        <f>IF(Q45&gt;0,RANK(Q45,(N45:P45,Q45:AE45)),0)</f>
        <v>5</v>
      </c>
      <c r="AO45" s="7">
        <f>IF(R45&gt;0,RANK(R45,(N45:P45,Q45:AE45)),0)</f>
        <v>0</v>
      </c>
      <c r="AP45" s="7">
        <f>IF(T45&gt;0,RANK(T45,(N45:P45,Q45:AE45)),0)</f>
        <v>0</v>
      </c>
      <c r="AQ45" s="7">
        <f>IF(S45&gt;0,RANK(S45,(N45:P45,Q45:AE45)),0)</f>
        <v>3</v>
      </c>
      <c r="AR45" s="2">
        <f t="shared" si="18"/>
        <v>4.1220115416323167E-4</v>
      </c>
      <c r="AS45" s="2">
        <f t="shared" si="19"/>
        <v>0</v>
      </c>
      <c r="AT45" s="2">
        <f t="shared" si="20"/>
        <v>0</v>
      </c>
      <c r="AU45" s="2">
        <f t="shared" si="21"/>
        <v>1.3740038472107722E-3</v>
      </c>
      <c r="AW45" t="s">
        <v>1710</v>
      </c>
      <c r="AX45" t="s">
        <v>1365</v>
      </c>
      <c r="AY45">
        <v>2</v>
      </c>
      <c r="BA45" s="119">
        <v>1</v>
      </c>
      <c r="BB45" s="121">
        <v>85</v>
      </c>
      <c r="BC45" s="125">
        <f t="shared" si="12"/>
        <v>1085</v>
      </c>
      <c r="BE45" s="7" t="s">
        <v>228</v>
      </c>
      <c r="BR45" s="1">
        <v>2</v>
      </c>
    </row>
    <row r="46" spans="1:70" hidden="1" outlineLevel="1">
      <c r="A46" t="s">
        <v>1871</v>
      </c>
      <c r="B46" t="s">
        <v>1365</v>
      </c>
      <c r="C46" s="1">
        <f t="shared" si="13"/>
        <v>10877</v>
      </c>
      <c r="D46" s="7">
        <f>IF(N46&gt;0, RANK(N46,(N46:P46,Q46:AE46)),0)</f>
        <v>1</v>
      </c>
      <c r="E46" s="7">
        <f>IF(O46&gt;0,RANK(O46,(N46:P46,Q46:AE46)),0)</f>
        <v>2</v>
      </c>
      <c r="F46" s="7">
        <f>IF(P46&gt;0,RANK(P46,(N46:P46,Q46:AE46)),0)</f>
        <v>4</v>
      </c>
      <c r="G46" s="1">
        <f t="shared" si="9"/>
        <v>8054</v>
      </c>
      <c r="H46" s="2">
        <f t="shared" si="10"/>
        <v>0.74046152431736689</v>
      </c>
      <c r="I46" s="2"/>
      <c r="J46" s="2">
        <f t="shared" si="14"/>
        <v>0.86880573687597684</v>
      </c>
      <c r="K46" s="2">
        <f t="shared" si="15"/>
        <v>0.12834421255860992</v>
      </c>
      <c r="L46" s="2">
        <f t="shared" si="16"/>
        <v>7.354969201066471E-4</v>
      </c>
      <c r="M46" s="2">
        <f t="shared" si="17"/>
        <v>2.1145536453065898E-3</v>
      </c>
      <c r="N46" s="66">
        <v>9450</v>
      </c>
      <c r="O46" s="66">
        <v>1396</v>
      </c>
      <c r="P46" s="66">
        <v>8</v>
      </c>
      <c r="Q46" s="66">
        <v>4</v>
      </c>
      <c r="S46" s="66">
        <v>12</v>
      </c>
      <c r="W46" s="66">
        <f t="shared" si="11"/>
        <v>7</v>
      </c>
      <c r="AN46" s="7">
        <f>IF(Q46&gt;0,RANK(Q46,(N46:P46,Q46:AE46)),0)</f>
        <v>6</v>
      </c>
      <c r="AO46" s="7">
        <f>IF(R46&gt;0,RANK(R46,(N46:P46,Q46:AE46)),0)</f>
        <v>0</v>
      </c>
      <c r="AP46" s="7">
        <f>IF(T46&gt;0,RANK(T46,(N46:P46,Q46:AE46)),0)</f>
        <v>0</v>
      </c>
      <c r="AQ46" s="7">
        <f>IF(S46&gt;0,RANK(S46,(N46:P46,Q46:AE46)),0)</f>
        <v>3</v>
      </c>
      <c r="AR46" s="2">
        <f t="shared" si="18"/>
        <v>3.6774846005332355E-4</v>
      </c>
      <c r="AS46" s="2">
        <f t="shared" si="19"/>
        <v>0</v>
      </c>
      <c r="AT46" s="2">
        <f t="shared" si="20"/>
        <v>0</v>
      </c>
      <c r="AU46" s="2">
        <f t="shared" si="21"/>
        <v>1.1032453801599707E-3</v>
      </c>
      <c r="AW46" t="s">
        <v>1871</v>
      </c>
      <c r="AX46" t="s">
        <v>1365</v>
      </c>
      <c r="AY46">
        <v>3</v>
      </c>
      <c r="BA46" s="119">
        <v>1</v>
      </c>
      <c r="BB46" s="121">
        <v>87</v>
      </c>
      <c r="BC46" s="125">
        <f t="shared" si="12"/>
        <v>1087</v>
      </c>
      <c r="BE46" s="7" t="s">
        <v>228</v>
      </c>
      <c r="BR46" s="1">
        <v>7</v>
      </c>
    </row>
    <row r="47" spans="1:70" hidden="1" outlineLevel="1">
      <c r="A47" t="s">
        <v>1872</v>
      </c>
      <c r="B47" t="s">
        <v>1365</v>
      </c>
      <c r="C47" s="1">
        <f t="shared" si="13"/>
        <v>152899</v>
      </c>
      <c r="D47" s="7">
        <f>IF(N47&gt;0, RANK(N47,(N47:P47,Q47:AE47)),0)</f>
        <v>2</v>
      </c>
      <c r="E47" s="7">
        <f>IF(O47&gt;0,RANK(O47,(N47:P47,Q47:AE47)),0)</f>
        <v>1</v>
      </c>
      <c r="F47" s="7">
        <f>IF(P47&gt;0,RANK(P47,(N47:P47,Q47:AE47)),0)</f>
        <v>4</v>
      </c>
      <c r="G47" s="1">
        <f t="shared" si="9"/>
        <v>22848</v>
      </c>
      <c r="H47" s="2">
        <f t="shared" si="10"/>
        <v>0.149431977972387</v>
      </c>
      <c r="I47" s="2"/>
      <c r="J47" s="2">
        <f t="shared" si="14"/>
        <v>0.41934218013198254</v>
      </c>
      <c r="K47" s="2">
        <f t="shared" si="15"/>
        <v>0.5687741581043696</v>
      </c>
      <c r="L47" s="2">
        <f t="shared" si="16"/>
        <v>3.1458675334698071E-3</v>
      </c>
      <c r="M47" s="2">
        <f t="shared" si="17"/>
        <v>8.7377942301780503E-3</v>
      </c>
      <c r="N47" s="66">
        <v>64117</v>
      </c>
      <c r="O47" s="66">
        <v>86965</v>
      </c>
      <c r="P47" s="66">
        <v>481</v>
      </c>
      <c r="Q47" s="66">
        <v>579</v>
      </c>
      <c r="S47" s="66">
        <v>392</v>
      </c>
      <c r="W47" s="66">
        <f t="shared" si="11"/>
        <v>365</v>
      </c>
      <c r="AN47" s="7">
        <f>IF(Q47&gt;0,RANK(Q47,(N47:P47,Q47:AE47)),0)</f>
        <v>3</v>
      </c>
      <c r="AO47" s="7">
        <f>IF(R47&gt;0,RANK(R47,(N47:P47,Q47:AE47)),0)</f>
        <v>0</v>
      </c>
      <c r="AP47" s="7">
        <f>IF(T47&gt;0,RANK(T47,(N47:P47,Q47:AE47)),0)</f>
        <v>0</v>
      </c>
      <c r="AQ47" s="7">
        <f>IF(S47&gt;0,RANK(S47,(N47:P47,Q47:AE47)),0)</f>
        <v>5</v>
      </c>
      <c r="AR47" s="2">
        <f t="shared" si="18"/>
        <v>3.7868135174199962E-3</v>
      </c>
      <c r="AS47" s="2">
        <f t="shared" si="19"/>
        <v>0</v>
      </c>
      <c r="AT47" s="2">
        <f t="shared" si="20"/>
        <v>0</v>
      </c>
      <c r="AU47" s="2">
        <f t="shared" si="21"/>
        <v>2.5637839358007572E-3</v>
      </c>
      <c r="AW47" t="s">
        <v>1872</v>
      </c>
      <c r="AX47" t="s">
        <v>1365</v>
      </c>
      <c r="AY47">
        <v>5</v>
      </c>
      <c r="BA47" s="119">
        <v>1</v>
      </c>
      <c r="BB47" s="121">
        <v>89</v>
      </c>
      <c r="BC47" s="125">
        <f t="shared" si="12"/>
        <v>1089</v>
      </c>
      <c r="BE47" s="7" t="s">
        <v>228</v>
      </c>
      <c r="BR47" s="1">
        <v>365</v>
      </c>
    </row>
    <row r="48" spans="1:70" hidden="1" outlineLevel="1">
      <c r="A48" t="s">
        <v>2770</v>
      </c>
      <c r="B48" t="s">
        <v>1365</v>
      </c>
      <c r="C48" s="1">
        <f t="shared" si="13"/>
        <v>11471</v>
      </c>
      <c r="D48" s="7">
        <f>IF(N48&gt;0, RANK(N48,(N48:P48,Q48:AE48)),0)</f>
        <v>1</v>
      </c>
      <c r="E48" s="7">
        <f>IF(O48&gt;0,RANK(O48,(N48:P48,Q48:AE48)),0)</f>
        <v>2</v>
      </c>
      <c r="F48" s="7">
        <f>IF(P48&gt;0,RANK(P48,(N48:P48,Q48:AE48)),0)</f>
        <v>3</v>
      </c>
      <c r="G48" s="1">
        <f t="shared" si="9"/>
        <v>410</v>
      </c>
      <c r="H48" s="2">
        <f t="shared" si="10"/>
        <v>3.5742306686426639E-2</v>
      </c>
      <c r="I48" s="2"/>
      <c r="J48" s="2">
        <f t="shared" si="14"/>
        <v>0.51660709615552258</v>
      </c>
      <c r="K48" s="2">
        <f t="shared" si="15"/>
        <v>0.480864789469096</v>
      </c>
      <c r="L48" s="2">
        <f t="shared" si="16"/>
        <v>1.3948217243483568E-3</v>
      </c>
      <c r="M48" s="2">
        <f t="shared" si="17"/>
        <v>1.1332926510330616E-3</v>
      </c>
      <c r="N48" s="66">
        <v>5926</v>
      </c>
      <c r="O48" s="66">
        <v>5516</v>
      </c>
      <c r="P48" s="66">
        <v>16</v>
      </c>
      <c r="Q48" s="66">
        <v>3</v>
      </c>
      <c r="S48" s="66">
        <v>9</v>
      </c>
      <c r="W48" s="66">
        <f t="shared" si="11"/>
        <v>1</v>
      </c>
      <c r="AN48" s="7">
        <f>IF(Q48&gt;0,RANK(Q48,(N48:P48,Q48:AE48)),0)</f>
        <v>5</v>
      </c>
      <c r="AO48" s="7">
        <f>IF(R48&gt;0,RANK(R48,(N48:P48,Q48:AE48)),0)</f>
        <v>0</v>
      </c>
      <c r="AP48" s="7">
        <f>IF(T48&gt;0,RANK(T48,(N48:P48,Q48:AE48)),0)</f>
        <v>0</v>
      </c>
      <c r="AQ48" s="7">
        <f>IF(S48&gt;0,RANK(S48,(N48:P48,Q48:AE48)),0)</f>
        <v>4</v>
      </c>
      <c r="AR48" s="2">
        <f t="shared" si="18"/>
        <v>2.6152907331531691E-4</v>
      </c>
      <c r="AS48" s="2">
        <f t="shared" si="19"/>
        <v>0</v>
      </c>
      <c r="AT48" s="2">
        <f t="shared" si="20"/>
        <v>0</v>
      </c>
      <c r="AU48" s="2">
        <f t="shared" si="21"/>
        <v>7.8458721994595067E-4</v>
      </c>
      <c r="AW48" t="s">
        <v>2770</v>
      </c>
      <c r="AX48" t="s">
        <v>1365</v>
      </c>
      <c r="AY48">
        <v>7</v>
      </c>
      <c r="BA48" s="119">
        <v>1</v>
      </c>
      <c r="BB48" s="121">
        <v>91</v>
      </c>
      <c r="BC48" s="125">
        <f t="shared" si="12"/>
        <v>1091</v>
      </c>
      <c r="BE48" s="7" t="s">
        <v>228</v>
      </c>
      <c r="BR48" s="1">
        <v>1</v>
      </c>
    </row>
    <row r="49" spans="1:70" hidden="1" outlineLevel="1">
      <c r="A49" t="s">
        <v>3367</v>
      </c>
      <c r="B49" t="s">
        <v>1365</v>
      </c>
      <c r="C49" s="1">
        <f t="shared" si="13"/>
        <v>12355</v>
      </c>
      <c r="D49" s="7">
        <f>IF(N49&gt;0, RANK(N49,(N49:P49,Q49:AE49)),0)</f>
        <v>2</v>
      </c>
      <c r="E49" s="7">
        <f>IF(O49&gt;0,RANK(O49,(N49:P49,Q49:AE49)),0)</f>
        <v>1</v>
      </c>
      <c r="F49" s="7">
        <f>IF(P49&gt;0,RANK(P49,(N49:P49,Q49:AE49)),0)</f>
        <v>3</v>
      </c>
      <c r="G49" s="1">
        <f t="shared" si="9"/>
        <v>6936</v>
      </c>
      <c r="H49" s="2">
        <f t="shared" si="10"/>
        <v>0.56139214892755973</v>
      </c>
      <c r="I49" s="2"/>
      <c r="J49" s="2">
        <f t="shared" si="14"/>
        <v>0.2104411169566977</v>
      </c>
      <c r="K49" s="2">
        <f t="shared" si="15"/>
        <v>0.77183326588425738</v>
      </c>
      <c r="L49" s="2">
        <f t="shared" si="16"/>
        <v>9.4698502630513968E-3</v>
      </c>
      <c r="M49" s="2">
        <f t="shared" si="17"/>
        <v>8.2557668959934629E-3</v>
      </c>
      <c r="N49" s="66">
        <v>2600</v>
      </c>
      <c r="O49" s="66">
        <v>9536</v>
      </c>
      <c r="P49" s="66">
        <v>117</v>
      </c>
      <c r="Q49" s="66">
        <v>36</v>
      </c>
      <c r="S49" s="66">
        <v>34</v>
      </c>
      <c r="W49" s="66">
        <f t="shared" si="11"/>
        <v>32</v>
      </c>
      <c r="AN49" s="7">
        <f>IF(Q49&gt;0,RANK(Q49,(N49:P49,Q49:AE49)),0)</f>
        <v>4</v>
      </c>
      <c r="AO49" s="7">
        <f>IF(R49&gt;0,RANK(R49,(N49:P49,Q49:AE49)),0)</f>
        <v>0</v>
      </c>
      <c r="AP49" s="7">
        <f>IF(T49&gt;0,RANK(T49,(N49:P49,Q49:AE49)),0)</f>
        <v>0</v>
      </c>
      <c r="AQ49" s="7">
        <f>IF(S49&gt;0,RANK(S49,(N49:P49,Q49:AE49)),0)</f>
        <v>5</v>
      </c>
      <c r="AR49" s="2">
        <f t="shared" si="18"/>
        <v>2.9138000809388913E-3</v>
      </c>
      <c r="AS49" s="2">
        <f t="shared" si="19"/>
        <v>0</v>
      </c>
      <c r="AT49" s="2">
        <f t="shared" si="20"/>
        <v>0</v>
      </c>
      <c r="AU49" s="2">
        <f t="shared" si="21"/>
        <v>2.7519222986645085E-3</v>
      </c>
      <c r="AW49" t="s">
        <v>3367</v>
      </c>
      <c r="AX49" t="s">
        <v>1365</v>
      </c>
      <c r="AY49">
        <v>4</v>
      </c>
      <c r="BA49" s="119">
        <v>1</v>
      </c>
      <c r="BB49" s="121">
        <v>93</v>
      </c>
      <c r="BC49" s="125">
        <f t="shared" si="12"/>
        <v>1093</v>
      </c>
      <c r="BE49" s="7" t="s">
        <v>228</v>
      </c>
      <c r="BR49" s="1">
        <v>32</v>
      </c>
    </row>
    <row r="50" spans="1:70" hidden="1" outlineLevel="1">
      <c r="A50" t="s">
        <v>3230</v>
      </c>
      <c r="B50" t="s">
        <v>1365</v>
      </c>
      <c r="C50" s="1">
        <f t="shared" si="13"/>
        <v>33166</v>
      </c>
      <c r="D50" s="7">
        <f>IF(N50&gt;0, RANK(N50,(N50:P50,Q50:AE50)),0)</f>
        <v>2</v>
      </c>
      <c r="E50" s="7">
        <f>IF(O50&gt;0,RANK(O50,(N50:P50,Q50:AE50)),0)</f>
        <v>1</v>
      </c>
      <c r="F50" s="7">
        <f>IF(P50&gt;0,RANK(P50,(N50:P50,Q50:AE50)),0)</f>
        <v>3</v>
      </c>
      <c r="G50" s="1">
        <f t="shared" si="9"/>
        <v>18689</v>
      </c>
      <c r="H50" s="2">
        <f t="shared" si="10"/>
        <v>0.56349876379424713</v>
      </c>
      <c r="I50" s="2"/>
      <c r="J50" s="2">
        <f t="shared" si="14"/>
        <v>0.21220527045769763</v>
      </c>
      <c r="K50" s="2">
        <f t="shared" si="15"/>
        <v>0.77570403425194479</v>
      </c>
      <c r="L50" s="2">
        <f t="shared" si="16"/>
        <v>5.2764879696074289E-3</v>
      </c>
      <c r="M50" s="2">
        <f t="shared" si="17"/>
        <v>6.8142073207501271E-3</v>
      </c>
      <c r="N50" s="66">
        <v>7038</v>
      </c>
      <c r="O50" s="66">
        <v>25727</v>
      </c>
      <c r="P50" s="66">
        <v>175</v>
      </c>
      <c r="Q50" s="66">
        <v>82</v>
      </c>
      <c r="S50" s="66">
        <v>68</v>
      </c>
      <c r="W50" s="66">
        <f t="shared" si="11"/>
        <v>76</v>
      </c>
      <c r="AN50" s="7">
        <f>IF(Q50&gt;0,RANK(Q50,(N50:P50,Q50:AE50)),0)</f>
        <v>4</v>
      </c>
      <c r="AO50" s="7">
        <f>IF(R50&gt;0,RANK(R50,(N50:P50,Q50:AE50)),0)</f>
        <v>0</v>
      </c>
      <c r="AP50" s="7">
        <f>IF(T50&gt;0,RANK(T50,(N50:P50,Q50:AE50)),0)</f>
        <v>0</v>
      </c>
      <c r="AQ50" s="7">
        <f>IF(S50&gt;0,RANK(S50,(N50:P50,Q50:AE50)),0)</f>
        <v>6</v>
      </c>
      <c r="AR50" s="2">
        <f t="shared" si="18"/>
        <v>2.4724115057589099E-3</v>
      </c>
      <c r="AS50" s="2">
        <f t="shared" si="19"/>
        <v>0</v>
      </c>
      <c r="AT50" s="2">
        <f t="shared" si="20"/>
        <v>0</v>
      </c>
      <c r="AU50" s="2">
        <f t="shared" si="21"/>
        <v>2.0502924681903155E-3</v>
      </c>
      <c r="AW50" t="s">
        <v>3230</v>
      </c>
      <c r="AX50" t="s">
        <v>1365</v>
      </c>
      <c r="AY50">
        <v>4</v>
      </c>
      <c r="BA50" s="119">
        <v>1</v>
      </c>
      <c r="BB50" s="121">
        <v>95</v>
      </c>
      <c r="BC50" s="125">
        <f t="shared" si="12"/>
        <v>1095</v>
      </c>
      <c r="BE50" s="7" t="s">
        <v>228</v>
      </c>
      <c r="BR50" s="1">
        <v>76</v>
      </c>
    </row>
    <row r="51" spans="1:70" hidden="1" outlineLevel="1">
      <c r="A51" t="s">
        <v>1748</v>
      </c>
      <c r="B51" t="s">
        <v>1365</v>
      </c>
      <c r="C51" s="1">
        <f t="shared" si="13"/>
        <v>181424</v>
      </c>
      <c r="D51" s="7">
        <f>IF(N51&gt;0, RANK(N51,(N51:P51,Q51:AE51)),0)</f>
        <v>2</v>
      </c>
      <c r="E51" s="7">
        <f>IF(O51&gt;0,RANK(O51,(N51:P51,Q51:AE51)),0)</f>
        <v>1</v>
      </c>
      <c r="F51" s="7">
        <f>IF(P51&gt;0,RANK(P51,(N51:P51,Q51:AE51)),0)</f>
        <v>3</v>
      </c>
      <c r="G51" s="1">
        <f t="shared" si="9"/>
        <v>15868</v>
      </c>
      <c r="H51" s="2">
        <f t="shared" si="10"/>
        <v>8.7463621130611166E-2</v>
      </c>
      <c r="I51" s="2"/>
      <c r="J51" s="2">
        <f t="shared" si="14"/>
        <v>0.45297755533997708</v>
      </c>
      <c r="K51" s="2">
        <f t="shared" si="15"/>
        <v>0.5404411764705882</v>
      </c>
      <c r="L51" s="2">
        <f t="shared" si="16"/>
        <v>2.3480906605520767E-3</v>
      </c>
      <c r="M51" s="2">
        <f t="shared" si="17"/>
        <v>4.233177528882642E-3</v>
      </c>
      <c r="N51" s="66">
        <v>82181</v>
      </c>
      <c r="O51" s="66">
        <v>98049</v>
      </c>
      <c r="P51" s="66">
        <v>426</v>
      </c>
      <c r="Q51" s="66">
        <v>327</v>
      </c>
      <c r="S51" s="66">
        <v>238</v>
      </c>
      <c r="W51" s="66">
        <f t="shared" si="11"/>
        <v>203</v>
      </c>
      <c r="AN51" s="7">
        <f>IF(Q51&gt;0,RANK(Q51,(N51:P51,Q51:AE51)),0)</f>
        <v>4</v>
      </c>
      <c r="AO51" s="7">
        <f>IF(R51&gt;0,RANK(R51,(N51:P51,Q51:AE51)),0)</f>
        <v>0</v>
      </c>
      <c r="AP51" s="7">
        <f>IF(T51&gt;0,RANK(T51,(N51:P51,Q51:AE51)),0)</f>
        <v>0</v>
      </c>
      <c r="AQ51" s="7">
        <f>IF(S51&gt;0,RANK(S51,(N51:P51,Q51:AE51)),0)</f>
        <v>5</v>
      </c>
      <c r="AR51" s="2">
        <f t="shared" si="18"/>
        <v>1.8024076197195519E-3</v>
      </c>
      <c r="AS51" s="2">
        <f t="shared" si="19"/>
        <v>0</v>
      </c>
      <c r="AT51" s="2">
        <f t="shared" si="20"/>
        <v>0</v>
      </c>
      <c r="AU51" s="2">
        <f t="shared" si="21"/>
        <v>1.3118440779610195E-3</v>
      </c>
      <c r="AW51" t="s">
        <v>1748</v>
      </c>
      <c r="AX51" t="s">
        <v>1365</v>
      </c>
      <c r="AY51">
        <v>1</v>
      </c>
      <c r="BA51" s="119">
        <v>1</v>
      </c>
      <c r="BB51" s="121">
        <v>97</v>
      </c>
      <c r="BC51" s="125">
        <f t="shared" si="12"/>
        <v>1097</v>
      </c>
      <c r="BE51" s="7" t="s">
        <v>228</v>
      </c>
      <c r="BR51" s="1">
        <v>203</v>
      </c>
    </row>
    <row r="52" spans="1:70" hidden="1" outlineLevel="1">
      <c r="A52" t="s">
        <v>1749</v>
      </c>
      <c r="B52" t="s">
        <v>1365</v>
      </c>
      <c r="C52" s="1">
        <f t="shared" si="13"/>
        <v>11252</v>
      </c>
      <c r="D52" s="7">
        <f>IF(N52&gt;0, RANK(N52,(N52:P52,Q52:AE52)),0)</f>
        <v>2</v>
      </c>
      <c r="E52" s="7">
        <f>IF(O52&gt;0,RANK(O52,(N52:P52,Q52:AE52)),0)</f>
        <v>1</v>
      </c>
      <c r="F52" s="7">
        <f>IF(P52&gt;0,RANK(P52,(N52:P52,Q52:AE52)),0)</f>
        <v>3</v>
      </c>
      <c r="G52" s="1">
        <f t="shared" si="9"/>
        <v>1150</v>
      </c>
      <c r="H52" s="2">
        <f t="shared" si="10"/>
        <v>0.10220405261286883</v>
      </c>
      <c r="I52" s="2"/>
      <c r="J52" s="2">
        <f t="shared" si="14"/>
        <v>0.44658727337362247</v>
      </c>
      <c r="K52" s="2">
        <f t="shared" si="15"/>
        <v>0.54879132598649127</v>
      </c>
      <c r="L52" s="2">
        <f t="shared" si="16"/>
        <v>1.68858869534305E-3</v>
      </c>
      <c r="M52" s="2">
        <f t="shared" si="17"/>
        <v>2.9328119445432028E-3</v>
      </c>
      <c r="N52" s="66">
        <v>5025</v>
      </c>
      <c r="O52" s="66">
        <v>6175</v>
      </c>
      <c r="P52" s="66">
        <v>19</v>
      </c>
      <c r="Q52" s="66">
        <v>6</v>
      </c>
      <c r="S52" s="66">
        <v>15</v>
      </c>
      <c r="W52" s="66">
        <f t="shared" si="11"/>
        <v>12</v>
      </c>
      <c r="AN52" s="7">
        <f>IF(Q52&gt;0,RANK(Q52,(N52:P52,Q52:AE52)),0)</f>
        <v>6</v>
      </c>
      <c r="AO52" s="7">
        <f>IF(R52&gt;0,RANK(R52,(N52:P52,Q52:AE52)),0)</f>
        <v>0</v>
      </c>
      <c r="AP52" s="7">
        <f>IF(T52&gt;0,RANK(T52,(N52:P52,Q52:AE52)),0)</f>
        <v>0</v>
      </c>
      <c r="AQ52" s="7">
        <f>IF(S52&gt;0,RANK(S52,(N52:P52,Q52:AE52)),0)</f>
        <v>4</v>
      </c>
      <c r="AR52" s="2">
        <f t="shared" si="18"/>
        <v>5.3323853537148955E-4</v>
      </c>
      <c r="AS52" s="2">
        <f t="shared" si="19"/>
        <v>0</v>
      </c>
      <c r="AT52" s="2">
        <f t="shared" si="20"/>
        <v>0</v>
      </c>
      <c r="AU52" s="2">
        <f t="shared" si="21"/>
        <v>1.3330963384287238E-3</v>
      </c>
      <c r="AW52" t="s">
        <v>1749</v>
      </c>
      <c r="AX52" t="s">
        <v>1365</v>
      </c>
      <c r="AY52">
        <v>1</v>
      </c>
      <c r="BA52" s="119">
        <v>1</v>
      </c>
      <c r="BB52" s="121">
        <v>99</v>
      </c>
      <c r="BC52" s="125">
        <f t="shared" si="12"/>
        <v>1099</v>
      </c>
      <c r="BE52" s="7" t="s">
        <v>228</v>
      </c>
      <c r="BR52" s="1">
        <v>12</v>
      </c>
    </row>
    <row r="53" spans="1:70" hidden="1" outlineLevel="1">
      <c r="A53" t="s">
        <v>1426</v>
      </c>
      <c r="B53" t="s">
        <v>1365</v>
      </c>
      <c r="C53" s="1">
        <f t="shared" si="13"/>
        <v>104743</v>
      </c>
      <c r="D53" s="7">
        <f>IF(N53&gt;0, RANK(N53,(N53:P53,Q53:AE53)),0)</f>
        <v>1</v>
      </c>
      <c r="E53" s="7">
        <f>IF(O53&gt;0,RANK(O53,(N53:P53,Q53:AE53)),0)</f>
        <v>2</v>
      </c>
      <c r="F53" s="7">
        <f>IF(P53&gt;0,RANK(P53,(N53:P53,Q53:AE53)),0)</f>
        <v>3</v>
      </c>
      <c r="G53" s="1">
        <f t="shared" si="9"/>
        <v>20135</v>
      </c>
      <c r="H53" s="2">
        <f t="shared" si="10"/>
        <v>0.1922324164860659</v>
      </c>
      <c r="I53" s="2"/>
      <c r="J53" s="2">
        <f t="shared" si="14"/>
        <v>0.59350982881910963</v>
      </c>
      <c r="K53" s="2">
        <f t="shared" si="15"/>
        <v>0.40127741233304376</v>
      </c>
      <c r="L53" s="2">
        <f t="shared" si="16"/>
        <v>1.5943786219604174E-3</v>
      </c>
      <c r="M53" s="2">
        <f t="shared" si="17"/>
        <v>3.6183802258861926E-3</v>
      </c>
      <c r="N53" s="66">
        <v>62166</v>
      </c>
      <c r="O53" s="66">
        <v>42031</v>
      </c>
      <c r="P53" s="66">
        <v>167</v>
      </c>
      <c r="Q53" s="66">
        <v>148</v>
      </c>
      <c r="S53" s="66">
        <v>107</v>
      </c>
      <c r="W53" s="66">
        <f t="shared" si="11"/>
        <v>124</v>
      </c>
      <c r="AN53" s="7">
        <f>IF(Q53&gt;0,RANK(Q53,(N53:P53,Q53:AE53)),0)</f>
        <v>4</v>
      </c>
      <c r="AO53" s="7">
        <f>IF(R53&gt;0,RANK(R53,(N53:P53,Q53:AE53)),0)</f>
        <v>0</v>
      </c>
      <c r="AP53" s="7">
        <f>IF(T53&gt;0,RANK(T53,(N53:P53,Q53:AE53)),0)</f>
        <v>0</v>
      </c>
      <c r="AQ53" s="7">
        <f>IF(S53&gt;0,RANK(S53,(N53:P53,Q53:AE53)),0)</f>
        <v>6</v>
      </c>
      <c r="AR53" s="2">
        <f t="shared" si="18"/>
        <v>1.4129822517972561E-3</v>
      </c>
      <c r="AS53" s="2">
        <f t="shared" si="19"/>
        <v>0</v>
      </c>
      <c r="AT53" s="2">
        <f t="shared" si="20"/>
        <v>0</v>
      </c>
      <c r="AU53" s="2">
        <f t="shared" si="21"/>
        <v>1.0215479793399083E-3</v>
      </c>
      <c r="AW53" t="s">
        <v>1426</v>
      </c>
      <c r="AX53" t="s">
        <v>1365</v>
      </c>
      <c r="BA53" s="119">
        <v>1</v>
      </c>
      <c r="BB53" s="121">
        <v>101</v>
      </c>
      <c r="BC53" s="125">
        <f t="shared" si="12"/>
        <v>1101</v>
      </c>
      <c r="BE53" s="7" t="s">
        <v>228</v>
      </c>
      <c r="BR53" s="1">
        <v>124</v>
      </c>
    </row>
    <row r="54" spans="1:70" hidden="1" outlineLevel="1">
      <c r="A54" t="s">
        <v>1298</v>
      </c>
      <c r="B54" t="s">
        <v>1365</v>
      </c>
      <c r="C54" s="1">
        <f t="shared" si="13"/>
        <v>50542</v>
      </c>
      <c r="D54" s="7">
        <f>IF(N54&gt;0, RANK(N54,(N54:P54,Q54:AE54)),0)</f>
        <v>2</v>
      </c>
      <c r="E54" s="7">
        <f>IF(O54&gt;0,RANK(O54,(N54:P54,Q54:AE54)),0)</f>
        <v>1</v>
      </c>
      <c r="F54" s="7">
        <f>IF(P54&gt;0,RANK(P54,(N54:P54,Q54:AE54)),0)</f>
        <v>3</v>
      </c>
      <c r="G54" s="1">
        <f t="shared" si="9"/>
        <v>22119</v>
      </c>
      <c r="H54" s="2">
        <f t="shared" si="10"/>
        <v>0.43763602548375607</v>
      </c>
      <c r="I54" s="2"/>
      <c r="J54" s="2">
        <f t="shared" si="14"/>
        <v>0.27491986862411461</v>
      </c>
      <c r="K54" s="2">
        <f t="shared" si="15"/>
        <v>0.71255589410787068</v>
      </c>
      <c r="L54" s="2">
        <f t="shared" si="16"/>
        <v>4.4121720549246167E-3</v>
      </c>
      <c r="M54" s="2">
        <f t="shared" si="17"/>
        <v>8.1120652130901548E-3</v>
      </c>
      <c r="N54" s="66">
        <v>13895</v>
      </c>
      <c r="O54" s="66">
        <v>36014</v>
      </c>
      <c r="P54" s="66">
        <v>223</v>
      </c>
      <c r="Q54" s="66">
        <v>142</v>
      </c>
      <c r="S54" s="66">
        <v>129</v>
      </c>
      <c r="W54" s="66">
        <f t="shared" si="11"/>
        <v>139</v>
      </c>
      <c r="AN54" s="7">
        <f>IF(Q54&gt;0,RANK(Q54,(N54:P54,Q54:AE54)),0)</f>
        <v>4</v>
      </c>
      <c r="AO54" s="7">
        <f>IF(R54&gt;0,RANK(R54,(N54:P54,Q54:AE54)),0)</f>
        <v>0</v>
      </c>
      <c r="AP54" s="7">
        <f>IF(T54&gt;0,RANK(T54,(N54:P54,Q54:AE54)),0)</f>
        <v>0</v>
      </c>
      <c r="AQ54" s="7">
        <f>IF(S54&gt;0,RANK(S54,(N54:P54,Q54:AE54)),0)</f>
        <v>6</v>
      </c>
      <c r="AR54" s="2">
        <f t="shared" si="18"/>
        <v>2.8095445372165722E-3</v>
      </c>
      <c r="AS54" s="2">
        <f t="shared" si="19"/>
        <v>0</v>
      </c>
      <c r="AT54" s="2">
        <f t="shared" si="20"/>
        <v>0</v>
      </c>
      <c r="AU54" s="2">
        <f t="shared" si="21"/>
        <v>2.5523327133868861E-3</v>
      </c>
      <c r="AW54" t="s">
        <v>1298</v>
      </c>
      <c r="AX54" t="s">
        <v>1365</v>
      </c>
      <c r="BA54" s="119">
        <v>1</v>
      </c>
      <c r="BB54" s="121">
        <v>103</v>
      </c>
      <c r="BC54" s="125">
        <f t="shared" si="12"/>
        <v>1103</v>
      </c>
      <c r="BE54" s="7" t="s">
        <v>228</v>
      </c>
      <c r="BR54" s="1">
        <v>139</v>
      </c>
    </row>
    <row r="55" spans="1:70" hidden="1" outlineLevel="1">
      <c r="A55" t="s">
        <v>1808</v>
      </c>
      <c r="B55" t="s">
        <v>1365</v>
      </c>
      <c r="C55" s="1">
        <f t="shared" si="13"/>
        <v>6159</v>
      </c>
      <c r="D55" s="7">
        <f>IF(N55&gt;0, RANK(N55,(N55:P55,Q55:AE55)),0)</f>
        <v>1</v>
      </c>
      <c r="E55" s="7">
        <f>IF(O55&gt;0,RANK(O55,(N55:P55,Q55:AE55)),0)</f>
        <v>2</v>
      </c>
      <c r="F55" s="7">
        <f>IF(P55&gt;0,RANK(P55,(N55:P55,Q55:AE55)),0)</f>
        <v>5</v>
      </c>
      <c r="G55" s="1">
        <f t="shared" si="9"/>
        <v>2778</v>
      </c>
      <c r="H55" s="2">
        <f t="shared" si="10"/>
        <v>0.45104724792985873</v>
      </c>
      <c r="I55" s="2"/>
      <c r="J55" s="2">
        <f t="shared" si="14"/>
        <v>0.72365643773339827</v>
      </c>
      <c r="K55" s="2">
        <f t="shared" si="15"/>
        <v>0.27260918980353954</v>
      </c>
      <c r="L55" s="2">
        <f t="shared" si="16"/>
        <v>9.7418412079883102E-4</v>
      </c>
      <c r="M55" s="2">
        <f t="shared" si="17"/>
        <v>2.7601883422633546E-3</v>
      </c>
      <c r="N55" s="66">
        <v>4457</v>
      </c>
      <c r="O55" s="66">
        <v>1679</v>
      </c>
      <c r="P55" s="66">
        <v>6</v>
      </c>
      <c r="Q55" s="66">
        <v>7</v>
      </c>
      <c r="S55" s="66">
        <v>7</v>
      </c>
      <c r="W55" s="66">
        <f t="shared" si="11"/>
        <v>3</v>
      </c>
      <c r="AN55" s="7">
        <f>IF(Q55&gt;0,RANK(Q55,(N55:P55,Q55:AE55)),0)</f>
        <v>3</v>
      </c>
      <c r="AO55" s="7">
        <f>IF(R55&gt;0,RANK(R55,(N55:P55,Q55:AE55)),0)</f>
        <v>0</v>
      </c>
      <c r="AP55" s="7">
        <f>IF(T55&gt;0,RANK(T55,(N55:P55,Q55:AE55)),0)</f>
        <v>0</v>
      </c>
      <c r="AQ55" s="7">
        <f>IF(S55&gt;0,RANK(S55,(N55:P55,Q55:AE55)),0)</f>
        <v>3</v>
      </c>
      <c r="AR55" s="2">
        <f t="shared" si="18"/>
        <v>1.1365481409319695E-3</v>
      </c>
      <c r="AS55" s="2">
        <f t="shared" si="19"/>
        <v>0</v>
      </c>
      <c r="AT55" s="2">
        <f t="shared" si="20"/>
        <v>0</v>
      </c>
      <c r="AU55" s="2">
        <f t="shared" si="21"/>
        <v>1.1365481409319695E-3</v>
      </c>
      <c r="AW55" t="s">
        <v>1808</v>
      </c>
      <c r="AX55" t="s">
        <v>1365</v>
      </c>
      <c r="AY55">
        <v>7</v>
      </c>
      <c r="BA55" s="119">
        <v>1</v>
      </c>
      <c r="BB55" s="121">
        <v>105</v>
      </c>
      <c r="BC55" s="125">
        <f t="shared" si="12"/>
        <v>1105</v>
      </c>
      <c r="BE55" s="7" t="s">
        <v>228</v>
      </c>
      <c r="BR55" s="1">
        <v>3</v>
      </c>
    </row>
    <row r="56" spans="1:70" hidden="1" outlineLevel="1">
      <c r="A56" t="s">
        <v>1007</v>
      </c>
      <c r="B56" t="s">
        <v>1365</v>
      </c>
      <c r="C56" s="1">
        <f t="shared" si="13"/>
        <v>10067</v>
      </c>
      <c r="D56" s="7">
        <f>IF(N56&gt;0, RANK(N56,(N56:P56,Q56:AE56)),0)</f>
        <v>2</v>
      </c>
      <c r="E56" s="7">
        <f>IF(O56&gt;0,RANK(O56,(N56:P56,Q56:AE56)),0)</f>
        <v>1</v>
      </c>
      <c r="F56" s="7">
        <f>IF(P56&gt;0,RANK(P56,(N56:P56,Q56:AE56)),0)</f>
        <v>3</v>
      </c>
      <c r="G56" s="1">
        <f t="shared" si="9"/>
        <v>840</v>
      </c>
      <c r="H56" s="2">
        <f t="shared" si="10"/>
        <v>8.3440945664050858E-2</v>
      </c>
      <c r="I56" s="2"/>
      <c r="J56" s="2">
        <f t="shared" si="14"/>
        <v>0.45634250521505909</v>
      </c>
      <c r="K56" s="2">
        <f t="shared" si="15"/>
        <v>0.53978345087910995</v>
      </c>
      <c r="L56" s="2">
        <f t="shared" si="16"/>
        <v>1.8873547233535313E-3</v>
      </c>
      <c r="M56" s="2">
        <f t="shared" si="17"/>
        <v>1.9866891824773724E-3</v>
      </c>
      <c r="N56" s="66">
        <v>4594</v>
      </c>
      <c r="O56" s="66">
        <v>5434</v>
      </c>
      <c r="P56" s="66">
        <v>19</v>
      </c>
      <c r="Q56" s="66">
        <v>3</v>
      </c>
      <c r="S56" s="66">
        <v>8</v>
      </c>
      <c r="W56" s="66">
        <f t="shared" si="11"/>
        <v>9</v>
      </c>
      <c r="AN56" s="7">
        <f>IF(Q56&gt;0,RANK(Q56,(N56:P56,Q56:AE56)),0)</f>
        <v>6</v>
      </c>
      <c r="AO56" s="7">
        <f>IF(R56&gt;0,RANK(R56,(N56:P56,Q56:AE56)),0)</f>
        <v>0</v>
      </c>
      <c r="AP56" s="7">
        <f>IF(T56&gt;0,RANK(T56,(N56:P56,Q56:AE56)),0)</f>
        <v>0</v>
      </c>
      <c r="AQ56" s="7">
        <f>IF(S56&gt;0,RANK(S56,(N56:P56,Q56:AE56)),0)</f>
        <v>5</v>
      </c>
      <c r="AR56" s="2">
        <f t="shared" si="18"/>
        <v>2.9800337737161022E-4</v>
      </c>
      <c r="AS56" s="2">
        <f t="shared" si="19"/>
        <v>0</v>
      </c>
      <c r="AT56" s="2">
        <f t="shared" si="20"/>
        <v>0</v>
      </c>
      <c r="AU56" s="2">
        <f t="shared" si="21"/>
        <v>7.946756729909606E-4</v>
      </c>
      <c r="AW56" t="s">
        <v>1007</v>
      </c>
      <c r="AX56" t="s">
        <v>1365</v>
      </c>
      <c r="BA56" s="119">
        <v>1</v>
      </c>
      <c r="BB56" s="121">
        <v>107</v>
      </c>
      <c r="BC56" s="125">
        <f t="shared" si="12"/>
        <v>1107</v>
      </c>
      <c r="BE56" s="7" t="s">
        <v>228</v>
      </c>
      <c r="BR56" s="1">
        <v>9</v>
      </c>
    </row>
    <row r="57" spans="1:70" hidden="1" outlineLevel="1">
      <c r="A57" t="s">
        <v>1643</v>
      </c>
      <c r="B57" t="s">
        <v>1365</v>
      </c>
      <c r="C57" s="1">
        <f t="shared" si="13"/>
        <v>13955</v>
      </c>
      <c r="D57" s="7">
        <f>IF(N57&gt;0, RANK(N57,(N57:P57,Q57:AE57)),0)</f>
        <v>2</v>
      </c>
      <c r="E57" s="7">
        <f>IF(O57&gt;0,RANK(O57,(N57:P57,Q57:AE57)),0)</f>
        <v>1</v>
      </c>
      <c r="F57" s="7">
        <f>IF(P57&gt;0,RANK(P57,(N57:P57,Q57:AE57)),0)</f>
        <v>3</v>
      </c>
      <c r="G57" s="1">
        <f t="shared" si="9"/>
        <v>2125</v>
      </c>
      <c r="H57" s="2">
        <f t="shared" si="10"/>
        <v>0.15227517018989609</v>
      </c>
      <c r="I57" s="2"/>
      <c r="J57" s="2">
        <f t="shared" si="14"/>
        <v>0.42128269437477606</v>
      </c>
      <c r="K57" s="2">
        <f t="shared" si="15"/>
        <v>0.57355786456467217</v>
      </c>
      <c r="L57" s="2">
        <f t="shared" si="16"/>
        <v>2.2930849158007884E-3</v>
      </c>
      <c r="M57" s="2">
        <f t="shared" si="17"/>
        <v>2.8663561447509842E-3</v>
      </c>
      <c r="N57" s="66">
        <v>5879</v>
      </c>
      <c r="O57" s="66">
        <v>8004</v>
      </c>
      <c r="P57" s="66">
        <v>32</v>
      </c>
      <c r="Q57" s="66">
        <v>16</v>
      </c>
      <c r="S57" s="66">
        <v>13</v>
      </c>
      <c r="W57" s="66">
        <f t="shared" si="11"/>
        <v>11</v>
      </c>
      <c r="AN57" s="7">
        <f>IF(Q57&gt;0,RANK(Q57,(N57:P57,Q57:AE57)),0)</f>
        <v>4</v>
      </c>
      <c r="AO57" s="7">
        <f>IF(R57&gt;0,RANK(R57,(N57:P57,Q57:AE57)),0)</f>
        <v>0</v>
      </c>
      <c r="AP57" s="7">
        <f>IF(T57&gt;0,RANK(T57,(N57:P57,Q57:AE57)),0)</f>
        <v>0</v>
      </c>
      <c r="AQ57" s="7">
        <f>IF(S57&gt;0,RANK(S57,(N57:P57,Q57:AE57)),0)</f>
        <v>5</v>
      </c>
      <c r="AR57" s="2">
        <f t="shared" si="18"/>
        <v>1.1465424579003942E-3</v>
      </c>
      <c r="AS57" s="2">
        <f t="shared" si="19"/>
        <v>0</v>
      </c>
      <c r="AT57" s="2">
        <f t="shared" si="20"/>
        <v>0</v>
      </c>
      <c r="AU57" s="2">
        <f t="shared" si="21"/>
        <v>9.3156574704407024E-4</v>
      </c>
      <c r="AW57" t="s">
        <v>1643</v>
      </c>
      <c r="AX57" t="s">
        <v>1365</v>
      </c>
      <c r="AY57">
        <v>2</v>
      </c>
      <c r="BA57" s="119">
        <v>1</v>
      </c>
      <c r="BB57" s="121">
        <v>109</v>
      </c>
      <c r="BC57" s="125">
        <f t="shared" si="12"/>
        <v>1109</v>
      </c>
      <c r="BE57" s="7" t="s">
        <v>228</v>
      </c>
      <c r="BR57" s="1">
        <v>11</v>
      </c>
    </row>
    <row r="58" spans="1:70" hidden="1" outlineLevel="1">
      <c r="A58" t="s">
        <v>572</v>
      </c>
      <c r="B58" t="s">
        <v>1365</v>
      </c>
      <c r="C58" s="1">
        <f t="shared" si="13"/>
        <v>10384</v>
      </c>
      <c r="D58" s="7">
        <f>IF(N58&gt;0, RANK(N58,(N58:P58,Q58:AE58)),0)</f>
        <v>2</v>
      </c>
      <c r="E58" s="7">
        <f>IF(O58&gt;0,RANK(O58,(N58:P58,Q58:AE58)),0)</f>
        <v>1</v>
      </c>
      <c r="F58" s="7">
        <f>IF(P58&gt;0,RANK(P58,(N58:P58,Q58:AE58)),0)</f>
        <v>4</v>
      </c>
      <c r="G58" s="1">
        <f t="shared" si="9"/>
        <v>4111</v>
      </c>
      <c r="H58" s="2">
        <f t="shared" si="10"/>
        <v>0.39589753466872113</v>
      </c>
      <c r="I58" s="2"/>
      <c r="J58" s="2">
        <f t="shared" si="14"/>
        <v>0.2950693374422188</v>
      </c>
      <c r="K58" s="2">
        <f t="shared" si="15"/>
        <v>0.69096687211093988</v>
      </c>
      <c r="L58" s="2">
        <f t="shared" si="16"/>
        <v>4.0446841294298919E-3</v>
      </c>
      <c r="M58" s="2">
        <f t="shared" si="17"/>
        <v>9.9191063174113702E-3</v>
      </c>
      <c r="N58" s="66">
        <v>3064</v>
      </c>
      <c r="O58" s="66">
        <v>7175</v>
      </c>
      <c r="P58" s="66">
        <v>42</v>
      </c>
      <c r="Q58" s="66">
        <v>50</v>
      </c>
      <c r="S58" s="66">
        <v>38</v>
      </c>
      <c r="W58" s="66">
        <f t="shared" si="11"/>
        <v>15</v>
      </c>
      <c r="AN58" s="7">
        <f>IF(Q58&gt;0,RANK(Q58,(N58:P58,Q58:AE58)),0)</f>
        <v>3</v>
      </c>
      <c r="AO58" s="7">
        <f>IF(R58&gt;0,RANK(R58,(N58:P58,Q58:AE58)),0)</f>
        <v>0</v>
      </c>
      <c r="AP58" s="7">
        <f>IF(T58&gt;0,RANK(T58,(N58:P58,Q58:AE58)),0)</f>
        <v>0</v>
      </c>
      <c r="AQ58" s="7">
        <f>IF(S58&gt;0,RANK(S58,(N58:P58,Q58:AE58)),0)</f>
        <v>5</v>
      </c>
      <c r="AR58" s="2">
        <f t="shared" si="18"/>
        <v>4.8151001540832046E-3</v>
      </c>
      <c r="AS58" s="2">
        <f t="shared" si="19"/>
        <v>0</v>
      </c>
      <c r="AT58" s="2">
        <f t="shared" si="20"/>
        <v>0</v>
      </c>
      <c r="AU58" s="2">
        <f t="shared" si="21"/>
        <v>3.6594761171032356E-3</v>
      </c>
      <c r="AW58" t="s">
        <v>572</v>
      </c>
      <c r="AX58" t="s">
        <v>1365</v>
      </c>
      <c r="AY58">
        <v>3</v>
      </c>
      <c r="BA58" s="119">
        <v>1</v>
      </c>
      <c r="BB58" s="121">
        <v>111</v>
      </c>
      <c r="BC58" s="125">
        <f t="shared" si="12"/>
        <v>1111</v>
      </c>
      <c r="BE58" s="7" t="s">
        <v>228</v>
      </c>
      <c r="BR58" s="1">
        <v>15</v>
      </c>
    </row>
    <row r="59" spans="1:70" hidden="1" outlineLevel="1">
      <c r="A59" t="s">
        <v>353</v>
      </c>
      <c r="B59" t="s">
        <v>1365</v>
      </c>
      <c r="C59" s="1">
        <f t="shared" si="13"/>
        <v>18915</v>
      </c>
      <c r="D59" s="7">
        <f>IF(N59&gt;0, RANK(N59,(N59:P59,Q59:AE59)),0)</f>
        <v>1</v>
      </c>
      <c r="E59" s="7">
        <f>IF(O59&gt;0,RANK(O59,(N59:P59,Q59:AE59)),0)</f>
        <v>2</v>
      </c>
      <c r="F59" s="7">
        <f>IF(P59&gt;0,RANK(P59,(N59:P59,Q59:AE59)),0)</f>
        <v>3</v>
      </c>
      <c r="G59" s="1">
        <f t="shared" si="9"/>
        <v>1380</v>
      </c>
      <c r="H59" s="2">
        <f t="shared" si="10"/>
        <v>7.2957969865186365E-2</v>
      </c>
      <c r="I59" s="2"/>
      <c r="J59" s="2">
        <f t="shared" si="14"/>
        <v>0.5331747290510177</v>
      </c>
      <c r="K59" s="2">
        <f t="shared" si="15"/>
        <v>0.46021675918583133</v>
      </c>
      <c r="L59" s="2">
        <f t="shared" si="16"/>
        <v>2.1675918583135079E-3</v>
      </c>
      <c r="M59" s="2">
        <f t="shared" si="17"/>
        <v>4.4409199048374625E-3</v>
      </c>
      <c r="N59" s="66">
        <v>10085</v>
      </c>
      <c r="O59" s="66">
        <v>8705</v>
      </c>
      <c r="P59" s="66">
        <v>41</v>
      </c>
      <c r="Q59" s="66">
        <v>36</v>
      </c>
      <c r="S59" s="66">
        <v>28</v>
      </c>
      <c r="W59" s="66">
        <f t="shared" si="11"/>
        <v>20</v>
      </c>
      <c r="AN59" s="7">
        <f>IF(Q59&gt;0,RANK(Q59,(N59:P59,Q59:AE59)),0)</f>
        <v>4</v>
      </c>
      <c r="AO59" s="7">
        <f>IF(R59&gt;0,RANK(R59,(N59:P59,Q59:AE59)),0)</f>
        <v>0</v>
      </c>
      <c r="AP59" s="7">
        <f>IF(T59&gt;0,RANK(T59,(N59:P59,Q59:AE59)),0)</f>
        <v>0</v>
      </c>
      <c r="AQ59" s="7">
        <f>IF(S59&gt;0,RANK(S59,(N59:P59,Q59:AE59)),0)</f>
        <v>5</v>
      </c>
      <c r="AR59" s="2">
        <f t="shared" si="18"/>
        <v>1.9032513877874702E-3</v>
      </c>
      <c r="AS59" s="2">
        <f t="shared" si="19"/>
        <v>0</v>
      </c>
      <c r="AT59" s="2">
        <f t="shared" si="20"/>
        <v>0</v>
      </c>
      <c r="AU59" s="2">
        <f t="shared" si="21"/>
        <v>1.4803066349458101E-3</v>
      </c>
      <c r="AW59" t="s">
        <v>353</v>
      </c>
      <c r="AX59" t="s">
        <v>1365</v>
      </c>
      <c r="AY59">
        <v>3</v>
      </c>
      <c r="BA59" s="119">
        <v>1</v>
      </c>
      <c r="BB59" s="121">
        <v>113</v>
      </c>
      <c r="BC59" s="125">
        <f t="shared" si="12"/>
        <v>1113</v>
      </c>
      <c r="BE59" s="7" t="s">
        <v>228</v>
      </c>
      <c r="BR59" s="1">
        <v>20</v>
      </c>
    </row>
    <row r="60" spans="1:70" hidden="1" outlineLevel="1">
      <c r="A60" t="s">
        <v>2771</v>
      </c>
      <c r="B60" t="s">
        <v>1365</v>
      </c>
      <c r="C60" s="1">
        <f t="shared" si="13"/>
        <v>34088</v>
      </c>
      <c r="D60" s="7">
        <f>IF(N60&gt;0, RANK(N60,(N60:P60,Q60:AE60)),0)</f>
        <v>2</v>
      </c>
      <c r="E60" s="7">
        <f>IF(O60&gt;0,RANK(O60,(N60:P60,Q60:AE60)),0)</f>
        <v>1</v>
      </c>
      <c r="F60" s="7">
        <f>IF(P60&gt;0,RANK(P60,(N60:P60,Q60:AE60)),0)</f>
        <v>3</v>
      </c>
      <c r="G60" s="1">
        <f t="shared" si="9"/>
        <v>21558</v>
      </c>
      <c r="H60" s="2">
        <f t="shared" si="10"/>
        <v>0.63242196667448958</v>
      </c>
      <c r="I60" s="2"/>
      <c r="J60" s="2">
        <f t="shared" si="14"/>
        <v>0.17868458108425253</v>
      </c>
      <c r="K60" s="2">
        <f t="shared" si="15"/>
        <v>0.81110654775874202</v>
      </c>
      <c r="L60" s="2">
        <f t="shared" si="16"/>
        <v>3.4616287256512557E-3</v>
      </c>
      <c r="M60" s="2">
        <f t="shared" si="17"/>
        <v>6.7472424313541612E-3</v>
      </c>
      <c r="N60" s="66">
        <v>6091</v>
      </c>
      <c r="O60" s="66">
        <v>27649</v>
      </c>
      <c r="P60" s="66">
        <v>118</v>
      </c>
      <c r="Q60" s="66">
        <v>65</v>
      </c>
      <c r="S60" s="66">
        <v>114</v>
      </c>
      <c r="W60" s="66">
        <f t="shared" si="11"/>
        <v>51</v>
      </c>
      <c r="AN60" s="7">
        <f>IF(Q60&gt;0,RANK(Q60,(N60:P60,Q60:AE60)),0)</f>
        <v>5</v>
      </c>
      <c r="AO60" s="7">
        <f>IF(R60&gt;0,RANK(R60,(N60:P60,Q60:AE60)),0)</f>
        <v>0</v>
      </c>
      <c r="AP60" s="7">
        <f>IF(T60&gt;0,RANK(T60,(N60:P60,Q60:AE60)),0)</f>
        <v>0</v>
      </c>
      <c r="AQ60" s="7">
        <f>IF(S60&gt;0,RANK(S60,(N60:P60,Q60:AE60)),0)</f>
        <v>4</v>
      </c>
      <c r="AR60" s="2">
        <f t="shared" si="18"/>
        <v>1.9068293827739968E-3</v>
      </c>
      <c r="AS60" s="2">
        <f t="shared" si="19"/>
        <v>0</v>
      </c>
      <c r="AT60" s="2">
        <f t="shared" si="20"/>
        <v>0</v>
      </c>
      <c r="AU60" s="2">
        <f t="shared" si="21"/>
        <v>3.3442853790190095E-3</v>
      </c>
      <c r="AW60" t="s">
        <v>2771</v>
      </c>
      <c r="AX60" t="s">
        <v>1365</v>
      </c>
      <c r="BA60" s="119">
        <v>1</v>
      </c>
      <c r="BB60" s="121">
        <v>115</v>
      </c>
      <c r="BC60" s="125">
        <f t="shared" si="12"/>
        <v>1115</v>
      </c>
      <c r="BE60" s="7" t="s">
        <v>228</v>
      </c>
      <c r="BR60" s="1">
        <v>51</v>
      </c>
    </row>
    <row r="61" spans="1:70" hidden="1" outlineLevel="1">
      <c r="A61" t="s">
        <v>2173</v>
      </c>
      <c r="B61" t="s">
        <v>1365</v>
      </c>
      <c r="C61" s="1">
        <f t="shared" si="13"/>
        <v>90643</v>
      </c>
      <c r="D61" s="7">
        <f>IF(N61&gt;0, RANK(N61,(N61:P61,Q61:AE61)),0)</f>
        <v>2</v>
      </c>
      <c r="E61" s="7">
        <f>IF(O61&gt;0,RANK(O61,(N61:P61,Q61:AE61)),0)</f>
        <v>1</v>
      </c>
      <c r="F61" s="7">
        <f>IF(P61&gt;0,RANK(P61,(N61:P61,Q61:AE61)),0)</f>
        <v>5</v>
      </c>
      <c r="G61" s="1">
        <f t="shared" si="9"/>
        <v>48435</v>
      </c>
      <c r="H61" s="2">
        <f t="shared" si="10"/>
        <v>0.53434903963902347</v>
      </c>
      <c r="I61" s="2"/>
      <c r="J61" s="2">
        <f t="shared" si="14"/>
        <v>0.22754101254371545</v>
      </c>
      <c r="K61" s="2">
        <f t="shared" si="15"/>
        <v>0.76189005218273886</v>
      </c>
      <c r="L61" s="2">
        <f t="shared" si="16"/>
        <v>2.5153624659377998E-3</v>
      </c>
      <c r="M61" s="2">
        <f t="shared" si="17"/>
        <v>8.0535728076079442E-3</v>
      </c>
      <c r="N61" s="66">
        <v>20625</v>
      </c>
      <c r="O61" s="66">
        <v>69060</v>
      </c>
      <c r="P61" s="66">
        <v>228</v>
      </c>
      <c r="Q61" s="66">
        <v>304</v>
      </c>
      <c r="S61" s="66">
        <v>242</v>
      </c>
      <c r="W61" s="66">
        <f t="shared" si="11"/>
        <v>184</v>
      </c>
      <c r="AN61" s="7">
        <f>IF(Q61&gt;0,RANK(Q61,(N61:P61,Q61:AE61)),0)</f>
        <v>3</v>
      </c>
      <c r="AO61" s="7">
        <f>IF(R61&gt;0,RANK(R61,(N61:P61,Q61:AE61)),0)</f>
        <v>0</v>
      </c>
      <c r="AP61" s="7">
        <f>IF(T61&gt;0,RANK(T61,(N61:P61,Q61:AE61)),0)</f>
        <v>0</v>
      </c>
      <c r="AQ61" s="7">
        <f>IF(S61&gt;0,RANK(S61,(N61:P61,Q61:AE61)),0)</f>
        <v>4</v>
      </c>
      <c r="AR61" s="2">
        <f t="shared" si="18"/>
        <v>3.3538166212504E-3</v>
      </c>
      <c r="AS61" s="2">
        <f t="shared" si="19"/>
        <v>0</v>
      </c>
      <c r="AT61" s="2">
        <f t="shared" si="20"/>
        <v>0</v>
      </c>
      <c r="AU61" s="2">
        <f t="shared" si="21"/>
        <v>2.6698145471795946E-3</v>
      </c>
      <c r="AW61" t="s">
        <v>2173</v>
      </c>
      <c r="AX61" t="s">
        <v>1365</v>
      </c>
      <c r="AY61">
        <v>6</v>
      </c>
      <c r="BA61" s="119">
        <v>1</v>
      </c>
      <c r="BB61" s="121">
        <v>117</v>
      </c>
      <c r="BC61" s="125">
        <f t="shared" si="12"/>
        <v>1117</v>
      </c>
      <c r="BE61" s="7" t="s">
        <v>228</v>
      </c>
      <c r="BR61" s="1">
        <v>184</v>
      </c>
    </row>
    <row r="62" spans="1:70" hidden="1" outlineLevel="1">
      <c r="A62" t="s">
        <v>1231</v>
      </c>
      <c r="B62" t="s">
        <v>1365</v>
      </c>
      <c r="C62" s="1">
        <f t="shared" si="13"/>
        <v>7020</v>
      </c>
      <c r="D62" s="7">
        <f>IF(N62&gt;0, RANK(N62,(N62:P62,Q62:AE62)),0)</f>
        <v>1</v>
      </c>
      <c r="E62" s="7">
        <f>IF(O62&gt;0,RANK(O62,(N62:P62,Q62:AE62)),0)</f>
        <v>2</v>
      </c>
      <c r="F62" s="7">
        <f>IF(P62&gt;0,RANK(P62,(N62:P62,Q62:AE62)),0)</f>
        <v>3</v>
      </c>
      <c r="G62" s="1">
        <f t="shared" si="9"/>
        <v>3533</v>
      </c>
      <c r="H62" s="2">
        <f t="shared" si="10"/>
        <v>0.50327635327635323</v>
      </c>
      <c r="I62" s="2"/>
      <c r="J62" s="2">
        <f t="shared" si="14"/>
        <v>0.74985754985754982</v>
      </c>
      <c r="K62" s="2">
        <f t="shared" si="15"/>
        <v>0.24658119658119659</v>
      </c>
      <c r="L62" s="2">
        <f t="shared" si="16"/>
        <v>1.7094017094017094E-3</v>
      </c>
      <c r="M62" s="2">
        <f t="shared" si="17"/>
        <v>1.8518518518518762E-3</v>
      </c>
      <c r="N62" s="66">
        <v>5264</v>
      </c>
      <c r="O62" s="66">
        <v>1731</v>
      </c>
      <c r="P62" s="66">
        <v>12</v>
      </c>
      <c r="Q62" s="66">
        <v>5</v>
      </c>
      <c r="S62" s="66">
        <v>6</v>
      </c>
      <c r="W62" s="66">
        <f t="shared" si="11"/>
        <v>2</v>
      </c>
      <c r="AN62" s="7">
        <f>IF(Q62&gt;0,RANK(Q62,(N62:P62,Q62:AE62)),0)</f>
        <v>5</v>
      </c>
      <c r="AO62" s="7">
        <f>IF(R62&gt;0,RANK(R62,(N62:P62,Q62:AE62)),0)</f>
        <v>0</v>
      </c>
      <c r="AP62" s="7">
        <f>IF(T62&gt;0,RANK(T62,(N62:P62,Q62:AE62)),0)</f>
        <v>0</v>
      </c>
      <c r="AQ62" s="7">
        <f>IF(S62&gt;0,RANK(S62,(N62:P62,Q62:AE62)),0)</f>
        <v>4</v>
      </c>
      <c r="AR62" s="2">
        <f t="shared" si="18"/>
        <v>7.1225071225071229E-4</v>
      </c>
      <c r="AS62" s="2">
        <f t="shared" si="19"/>
        <v>0</v>
      </c>
      <c r="AT62" s="2">
        <f t="shared" si="20"/>
        <v>0</v>
      </c>
      <c r="AU62" s="2">
        <f t="shared" si="21"/>
        <v>8.547008547008547E-4</v>
      </c>
      <c r="AW62" t="s">
        <v>1231</v>
      </c>
      <c r="AX62" t="s">
        <v>1365</v>
      </c>
      <c r="AY62">
        <v>7</v>
      </c>
      <c r="BA62" s="119">
        <v>1</v>
      </c>
      <c r="BB62" s="121">
        <v>119</v>
      </c>
      <c r="BC62" s="125">
        <f t="shared" si="12"/>
        <v>1119</v>
      </c>
      <c r="BE62" s="7" t="s">
        <v>228</v>
      </c>
      <c r="BR62" s="1">
        <v>2</v>
      </c>
    </row>
    <row r="63" spans="1:70" hidden="1" outlineLevel="1">
      <c r="A63" t="s">
        <v>705</v>
      </c>
      <c r="B63" t="s">
        <v>1365</v>
      </c>
      <c r="C63" s="1">
        <f t="shared" si="13"/>
        <v>34204</v>
      </c>
      <c r="D63" s="7">
        <f>IF(N63&gt;0, RANK(N63,(N63:P63,Q63:AE63)),0)</f>
        <v>2</v>
      </c>
      <c r="E63" s="7">
        <f>IF(O63&gt;0,RANK(O63,(N63:P63,Q63:AE63)),0)</f>
        <v>1</v>
      </c>
      <c r="F63" s="7">
        <f>IF(P63&gt;0,RANK(P63,(N63:P63,Q63:AE63)),0)</f>
        <v>3</v>
      </c>
      <c r="G63" s="1">
        <f t="shared" si="9"/>
        <v>6333</v>
      </c>
      <c r="H63" s="2">
        <f t="shared" si="10"/>
        <v>0.18515378318325343</v>
      </c>
      <c r="I63" s="2"/>
      <c r="J63" s="2">
        <f t="shared" si="14"/>
        <v>0.40284762016138465</v>
      </c>
      <c r="K63" s="2">
        <f t="shared" si="15"/>
        <v>0.58800140334463802</v>
      </c>
      <c r="L63" s="2">
        <f t="shared" si="16"/>
        <v>2.8943983159864344E-3</v>
      </c>
      <c r="M63" s="2">
        <f t="shared" si="17"/>
        <v>6.256578177990902E-3</v>
      </c>
      <c r="N63" s="66">
        <v>13779</v>
      </c>
      <c r="O63" s="66">
        <v>20112</v>
      </c>
      <c r="P63" s="66">
        <v>99</v>
      </c>
      <c r="Q63" s="66">
        <v>74</v>
      </c>
      <c r="S63" s="66">
        <v>92</v>
      </c>
      <c r="W63" s="66">
        <f t="shared" si="11"/>
        <v>48</v>
      </c>
      <c r="AN63" s="7">
        <f>IF(Q63&gt;0,RANK(Q63,(N63:P63,Q63:AE63)),0)</f>
        <v>5</v>
      </c>
      <c r="AO63" s="7">
        <f>IF(R63&gt;0,RANK(R63,(N63:P63,Q63:AE63)),0)</f>
        <v>0</v>
      </c>
      <c r="AP63" s="7">
        <f>IF(T63&gt;0,RANK(T63,(N63:P63,Q63:AE63)),0)</f>
        <v>0</v>
      </c>
      <c r="AQ63" s="7">
        <f>IF(S63&gt;0,RANK(S63,(N63:P63,Q63:AE63)),0)</f>
        <v>4</v>
      </c>
      <c r="AR63" s="2">
        <f t="shared" si="18"/>
        <v>2.1634896503332944E-3</v>
      </c>
      <c r="AS63" s="2">
        <f t="shared" si="19"/>
        <v>0</v>
      </c>
      <c r="AT63" s="2">
        <f t="shared" si="20"/>
        <v>0</v>
      </c>
      <c r="AU63" s="2">
        <f t="shared" si="21"/>
        <v>2.689743889603555E-3</v>
      </c>
      <c r="AW63" t="s">
        <v>705</v>
      </c>
      <c r="AX63" t="s">
        <v>1365</v>
      </c>
      <c r="AY63">
        <v>3</v>
      </c>
      <c r="BA63" s="119">
        <v>1</v>
      </c>
      <c r="BB63" s="121">
        <v>121</v>
      </c>
      <c r="BC63" s="125">
        <f t="shared" si="12"/>
        <v>1121</v>
      </c>
      <c r="BE63" s="7" t="s">
        <v>228</v>
      </c>
      <c r="BR63" s="1">
        <v>48</v>
      </c>
    </row>
    <row r="64" spans="1:70" hidden="1" outlineLevel="1">
      <c r="A64" t="s">
        <v>686</v>
      </c>
      <c r="B64" t="s">
        <v>1365</v>
      </c>
      <c r="C64" s="1">
        <f t="shared" si="13"/>
        <v>19311</v>
      </c>
      <c r="D64" s="7">
        <f>IF(N64&gt;0, RANK(N64,(N64:P64,Q64:AE64)),0)</f>
        <v>2</v>
      </c>
      <c r="E64" s="7">
        <f>IF(O64&gt;0,RANK(O64,(N64:P64,Q64:AE64)),0)</f>
        <v>1</v>
      </c>
      <c r="F64" s="7">
        <f>IF(P64&gt;0,RANK(P64,(N64:P64,Q64:AE64)),0)</f>
        <v>3</v>
      </c>
      <c r="G64" s="1">
        <f t="shared" si="9"/>
        <v>7053</v>
      </c>
      <c r="H64" s="2">
        <f t="shared" si="10"/>
        <v>0.36523225104862511</v>
      </c>
      <c r="I64" s="2"/>
      <c r="J64" s="2">
        <f t="shared" si="14"/>
        <v>0.31396613329190615</v>
      </c>
      <c r="K64" s="2">
        <f t="shared" si="15"/>
        <v>0.67919838434053126</v>
      </c>
      <c r="L64" s="2">
        <f t="shared" si="16"/>
        <v>2.4338459945109007E-3</v>
      </c>
      <c r="M64" s="2">
        <f t="shared" si="17"/>
        <v>4.4016363730516941E-3</v>
      </c>
      <c r="N64" s="66">
        <v>6063</v>
      </c>
      <c r="O64" s="66">
        <v>13116</v>
      </c>
      <c r="P64" s="66">
        <v>47</v>
      </c>
      <c r="Q64" s="66">
        <v>31</v>
      </c>
      <c r="S64" s="66">
        <v>32</v>
      </c>
      <c r="W64" s="66">
        <f t="shared" si="11"/>
        <v>22</v>
      </c>
      <c r="AN64" s="7">
        <f>IF(Q64&gt;0,RANK(Q64,(N64:P64,Q64:AE64)),0)</f>
        <v>5</v>
      </c>
      <c r="AO64" s="7">
        <f>IF(R64&gt;0,RANK(R64,(N64:P64,Q64:AE64)),0)</f>
        <v>0</v>
      </c>
      <c r="AP64" s="7">
        <f>IF(T64&gt;0,RANK(T64,(N64:P64,Q64:AE64)),0)</f>
        <v>0</v>
      </c>
      <c r="AQ64" s="7">
        <f>IF(S64&gt;0,RANK(S64,(N64:P64,Q64:AE64)),0)</f>
        <v>4</v>
      </c>
      <c r="AR64" s="2">
        <f t="shared" si="18"/>
        <v>1.6053026772305939E-3</v>
      </c>
      <c r="AS64" s="2">
        <f t="shared" si="19"/>
        <v>0</v>
      </c>
      <c r="AT64" s="2">
        <f t="shared" si="20"/>
        <v>0</v>
      </c>
      <c r="AU64" s="2">
        <f t="shared" si="21"/>
        <v>1.6570866345606131E-3</v>
      </c>
      <c r="AW64" t="s">
        <v>686</v>
      </c>
      <c r="AX64" t="s">
        <v>1365</v>
      </c>
      <c r="AY64">
        <v>3</v>
      </c>
      <c r="BA64" s="119">
        <v>1</v>
      </c>
      <c r="BB64" s="121">
        <v>123</v>
      </c>
      <c r="BC64" s="125">
        <f t="shared" si="12"/>
        <v>1123</v>
      </c>
      <c r="BE64" s="7" t="s">
        <v>228</v>
      </c>
      <c r="BR64" s="1">
        <v>22</v>
      </c>
    </row>
    <row r="65" spans="1:70" hidden="1" outlineLevel="1">
      <c r="A65" t="s">
        <v>357</v>
      </c>
      <c r="B65" t="s">
        <v>1365</v>
      </c>
      <c r="C65" s="1">
        <f t="shared" si="13"/>
        <v>78912</v>
      </c>
      <c r="D65" s="7">
        <f>IF(N65&gt;0, RANK(N65,(N65:P65,Q65:AE65)),0)</f>
        <v>2</v>
      </c>
      <c r="E65" s="7">
        <f>IF(O65&gt;0,RANK(O65,(N65:P65,Q65:AE65)),0)</f>
        <v>1</v>
      </c>
      <c r="F65" s="7">
        <f>IF(P65&gt;0,RANK(P65,(N65:P65,Q65:AE65)),0)</f>
        <v>3</v>
      </c>
      <c r="G65" s="1">
        <f t="shared" si="9"/>
        <v>12609</v>
      </c>
      <c r="H65" s="2">
        <f t="shared" si="10"/>
        <v>0.15978558394160583</v>
      </c>
      <c r="I65" s="2"/>
      <c r="J65" s="2">
        <f t="shared" si="14"/>
        <v>0.41560218978102192</v>
      </c>
      <c r="K65" s="2">
        <f t="shared" si="15"/>
        <v>0.57538777372262773</v>
      </c>
      <c r="L65" s="2">
        <f t="shared" si="16"/>
        <v>2.6738645579886455E-3</v>
      </c>
      <c r="M65" s="2">
        <f t="shared" si="17"/>
        <v>6.3361719383617033E-3</v>
      </c>
      <c r="N65" s="66">
        <v>32796</v>
      </c>
      <c r="O65" s="66">
        <v>45405</v>
      </c>
      <c r="P65" s="66">
        <v>211</v>
      </c>
      <c r="Q65" s="66">
        <v>186</v>
      </c>
      <c r="S65" s="66">
        <v>122</v>
      </c>
      <c r="W65" s="66">
        <f t="shared" si="11"/>
        <v>192</v>
      </c>
      <c r="AN65" s="7">
        <f>IF(Q65&gt;0,RANK(Q65,(N65:P65,Q65:AE65)),0)</f>
        <v>5</v>
      </c>
      <c r="AO65" s="7">
        <f>IF(R65&gt;0,RANK(R65,(N65:P65,Q65:AE65)),0)</f>
        <v>0</v>
      </c>
      <c r="AP65" s="7">
        <f>IF(T65&gt;0,RANK(T65,(N65:P65,Q65:AE65)),0)</f>
        <v>0</v>
      </c>
      <c r="AQ65" s="7">
        <f>IF(S65&gt;0,RANK(S65,(N65:P65,Q65:AE65)),0)</f>
        <v>6</v>
      </c>
      <c r="AR65" s="2">
        <f t="shared" si="18"/>
        <v>2.3570559610705598E-3</v>
      </c>
      <c r="AS65" s="2">
        <f t="shared" si="19"/>
        <v>0</v>
      </c>
      <c r="AT65" s="2">
        <f t="shared" si="20"/>
        <v>0</v>
      </c>
      <c r="AU65" s="2">
        <f t="shared" si="21"/>
        <v>1.5460259529602594E-3</v>
      </c>
      <c r="AW65" t="s">
        <v>357</v>
      </c>
      <c r="AX65" t="s">
        <v>1365</v>
      </c>
      <c r="BA65" s="119">
        <v>1</v>
      </c>
      <c r="BB65" s="121">
        <v>125</v>
      </c>
      <c r="BC65" s="125">
        <f t="shared" si="12"/>
        <v>1125</v>
      </c>
      <c r="BE65" s="7" t="s">
        <v>228</v>
      </c>
      <c r="BR65" s="1">
        <v>192</v>
      </c>
    </row>
    <row r="66" spans="1:70" hidden="1" outlineLevel="1">
      <c r="A66" t="s">
        <v>1410</v>
      </c>
      <c r="B66" t="s">
        <v>1365</v>
      </c>
      <c r="C66" s="1">
        <f t="shared" si="13"/>
        <v>28652</v>
      </c>
      <c r="D66" s="7">
        <f>IF(N66&gt;0, RANK(N66,(N66:P66,Q66:AE66)),0)</f>
        <v>2</v>
      </c>
      <c r="E66" s="7">
        <f>IF(O66&gt;0,RANK(O66,(N66:P66,Q66:AE66)),0)</f>
        <v>1</v>
      </c>
      <c r="F66" s="7">
        <f>IF(P66&gt;0,RANK(P66,(N66:P66,Q66:AE66)),0)</f>
        <v>3</v>
      </c>
      <c r="G66" s="1">
        <f t="shared" si="9"/>
        <v>13302</v>
      </c>
      <c r="H66" s="2">
        <f t="shared" si="10"/>
        <v>0.46426078458746334</v>
      </c>
      <c r="I66" s="2"/>
      <c r="J66" s="2">
        <f t="shared" si="14"/>
        <v>0.25896970543068548</v>
      </c>
      <c r="K66" s="2">
        <f t="shared" si="15"/>
        <v>0.72323049001814887</v>
      </c>
      <c r="L66" s="2">
        <f t="shared" si="16"/>
        <v>6.8756107776071478E-3</v>
      </c>
      <c r="M66" s="2">
        <f t="shared" si="17"/>
        <v>1.0924193773558551E-2</v>
      </c>
      <c r="N66" s="66">
        <v>7420</v>
      </c>
      <c r="O66" s="66">
        <v>20722</v>
      </c>
      <c r="P66" s="66">
        <v>197</v>
      </c>
      <c r="Q66" s="66">
        <v>68</v>
      </c>
      <c r="S66" s="66">
        <v>105</v>
      </c>
      <c r="W66" s="66">
        <f t="shared" si="11"/>
        <v>140</v>
      </c>
      <c r="AN66" s="7">
        <f>IF(Q66&gt;0,RANK(Q66,(N66:P66,Q66:AE66)),0)</f>
        <v>6</v>
      </c>
      <c r="AO66" s="7">
        <f>IF(R66&gt;0,RANK(R66,(N66:P66,Q66:AE66)),0)</f>
        <v>0</v>
      </c>
      <c r="AP66" s="7">
        <f>IF(T66&gt;0,RANK(T66,(N66:P66,Q66:AE66)),0)</f>
        <v>0</v>
      </c>
      <c r="AQ66" s="7">
        <f>IF(S66&gt;0,RANK(S66,(N66:P66,Q66:AE66)),0)</f>
        <v>5</v>
      </c>
      <c r="AR66" s="2">
        <f t="shared" si="18"/>
        <v>2.3733072734887619E-3</v>
      </c>
      <c r="AS66" s="2">
        <f t="shared" si="19"/>
        <v>0</v>
      </c>
      <c r="AT66" s="2">
        <f t="shared" si="20"/>
        <v>0</v>
      </c>
      <c r="AU66" s="2">
        <f t="shared" si="21"/>
        <v>3.6646656428870584E-3</v>
      </c>
      <c r="AW66" t="s">
        <v>1410</v>
      </c>
      <c r="AX66" t="s">
        <v>1365</v>
      </c>
      <c r="AY66">
        <v>4</v>
      </c>
      <c r="BA66" s="119">
        <v>1</v>
      </c>
      <c r="BB66" s="121">
        <v>127</v>
      </c>
      <c r="BC66" s="125">
        <f t="shared" si="12"/>
        <v>1127</v>
      </c>
      <c r="BE66" s="7" t="s">
        <v>228</v>
      </c>
      <c r="BR66" s="1">
        <v>140</v>
      </c>
    </row>
    <row r="67" spans="1:70" hidden="1" outlineLevel="1">
      <c r="A67" t="s">
        <v>1616</v>
      </c>
      <c r="B67" t="s">
        <v>1365</v>
      </c>
      <c r="C67" s="1">
        <f t="shared" si="13"/>
        <v>8775</v>
      </c>
      <c r="D67" s="7">
        <f>IF(N67&gt;0, RANK(N67,(N67:P67,Q67:AE67)),0)</f>
        <v>2</v>
      </c>
      <c r="E67" s="7">
        <f>IF(O67&gt;0,RANK(O67,(N67:P67,Q67:AE67)),0)</f>
        <v>1</v>
      </c>
      <c r="F67" s="7">
        <f>IF(P67&gt;0,RANK(P67,(N67:P67,Q67:AE67)),0)</f>
        <v>3</v>
      </c>
      <c r="G67" s="1">
        <f t="shared" si="9"/>
        <v>2587</v>
      </c>
      <c r="H67" s="2">
        <f t="shared" si="10"/>
        <v>0.29481481481481481</v>
      </c>
      <c r="I67" s="2"/>
      <c r="J67" s="2">
        <f t="shared" si="14"/>
        <v>0.34951566951566954</v>
      </c>
      <c r="K67" s="2">
        <f t="shared" si="15"/>
        <v>0.64433048433048434</v>
      </c>
      <c r="L67" s="2">
        <f t="shared" si="16"/>
        <v>2.5071225071225073E-3</v>
      </c>
      <c r="M67" s="2">
        <f>IF(C67=0,"-",(1-J67-K67-L67))</f>
        <v>3.6467236467235581E-3</v>
      </c>
      <c r="N67" s="66">
        <v>3067</v>
      </c>
      <c r="O67" s="66">
        <v>5654</v>
      </c>
      <c r="P67" s="66">
        <v>22</v>
      </c>
      <c r="Q67" s="66">
        <v>5</v>
      </c>
      <c r="S67" s="66">
        <v>16</v>
      </c>
      <c r="W67" s="66">
        <f t="shared" si="11"/>
        <v>11</v>
      </c>
      <c r="AN67" s="7">
        <f>IF(Q67&gt;0,RANK(Q67,(N67:P67,Q67:AE67)),0)</f>
        <v>6</v>
      </c>
      <c r="AO67" s="7">
        <f>IF(R67&gt;0,RANK(R67,(N67:P67,Q67:AE67)),0)</f>
        <v>0</v>
      </c>
      <c r="AP67" s="7">
        <f>IF(T67&gt;0,RANK(T67,(N67:P67,Q67:AE67)),0)</f>
        <v>0</v>
      </c>
      <c r="AQ67" s="7">
        <f>IF(S67&gt;0,RANK(S67,(N67:P67,Q67:AE67)),0)</f>
        <v>4</v>
      </c>
      <c r="AR67" s="2">
        <f t="shared" si="18"/>
        <v>5.6980056980056976E-4</v>
      </c>
      <c r="AS67" s="2">
        <f t="shared" si="19"/>
        <v>0</v>
      </c>
      <c r="AT67" s="2">
        <f t="shared" si="20"/>
        <v>0</v>
      </c>
      <c r="AU67" s="2">
        <f t="shared" si="21"/>
        <v>1.8233618233618233E-3</v>
      </c>
      <c r="AW67" t="s">
        <v>1616</v>
      </c>
      <c r="AX67" t="s">
        <v>1365</v>
      </c>
      <c r="AY67">
        <v>1</v>
      </c>
      <c r="BA67" s="119">
        <v>1</v>
      </c>
      <c r="BB67" s="121">
        <v>129</v>
      </c>
      <c r="BC67" s="125">
        <f t="shared" si="12"/>
        <v>1129</v>
      </c>
      <c r="BE67" s="7" t="s">
        <v>228</v>
      </c>
      <c r="BR67" s="1">
        <v>11</v>
      </c>
    </row>
    <row r="68" spans="1:70" hidden="1" outlineLevel="1">
      <c r="A68" t="s">
        <v>1617</v>
      </c>
      <c r="B68" t="s">
        <v>1365</v>
      </c>
      <c r="C68" s="1">
        <f t="shared" si="13"/>
        <v>6494</v>
      </c>
      <c r="D68" s="7">
        <f>IF(N68&gt;0, RANK(N68,(N68:P68,Q68:AE68)),0)</f>
        <v>1</v>
      </c>
      <c r="E68" s="7">
        <f>IF(O68&gt;0,RANK(O68,(N68:P68,Q68:AE68)),0)</f>
        <v>2</v>
      </c>
      <c r="F68" s="7">
        <f>IF(P68&gt;0,RANK(P68,(N68:P68,Q68:AE68)),0)</f>
        <v>3</v>
      </c>
      <c r="G68" s="1">
        <f>IF(C68&gt;0,MAX(N68:P68)-LARGE(N68:P68,2),0)</f>
        <v>2744</v>
      </c>
      <c r="H68" s="2">
        <f>IF(C68&gt;0,G68/C68,0)</f>
        <v>0.42254388666461351</v>
      </c>
      <c r="I68" s="2"/>
      <c r="J68" s="2">
        <f t="shared" si="14"/>
        <v>0.71019402525408071</v>
      </c>
      <c r="K68" s="2">
        <f t="shared" si="15"/>
        <v>0.2876501385894672</v>
      </c>
      <c r="L68" s="2">
        <f t="shared" si="16"/>
        <v>1.0779180782260547E-3</v>
      </c>
      <c r="M68" s="2">
        <f>IF(C68=0,"-",(1-J68-K68-L68))</f>
        <v>1.0779180782260409E-3</v>
      </c>
      <c r="N68" s="66">
        <v>4612</v>
      </c>
      <c r="O68" s="66">
        <v>1868</v>
      </c>
      <c r="P68" s="66">
        <v>7</v>
      </c>
      <c r="Q68" s="66">
        <v>1</v>
      </c>
      <c r="S68" s="66">
        <v>2</v>
      </c>
      <c r="W68" s="66">
        <f>BR68-R68-SUM(T68:V68)-SUM(X68:AL68)</f>
        <v>4</v>
      </c>
      <c r="AN68" s="7">
        <f>IF(Q68&gt;0,RANK(Q68,(N68:P68,Q68:AE68)),0)</f>
        <v>6</v>
      </c>
      <c r="AO68" s="7">
        <f>IF(R68&gt;0,RANK(R68,(N68:P68,Q68:AE68)),0)</f>
        <v>0</v>
      </c>
      <c r="AP68" s="7">
        <f>IF(T68&gt;0,RANK(T68,(N68:P68,Q68:AE68)),0)</f>
        <v>0</v>
      </c>
      <c r="AQ68" s="7">
        <f>IF(S68&gt;0,RANK(S68,(N68:P68,Q68:AE68)),0)</f>
        <v>5</v>
      </c>
      <c r="AR68" s="2">
        <f t="shared" si="18"/>
        <v>1.5398829688943641E-4</v>
      </c>
      <c r="AS68" s="2">
        <f t="shared" si="19"/>
        <v>0</v>
      </c>
      <c r="AT68" s="2">
        <f t="shared" si="20"/>
        <v>0</v>
      </c>
      <c r="AU68" s="2">
        <f t="shared" si="21"/>
        <v>3.0797659377887281E-4</v>
      </c>
      <c r="AW68" t="s">
        <v>1617</v>
      </c>
      <c r="AX68" t="s">
        <v>1365</v>
      </c>
      <c r="AY68">
        <v>7</v>
      </c>
      <c r="BA68" s="119">
        <v>1</v>
      </c>
      <c r="BB68" s="121">
        <v>131</v>
      </c>
      <c r="BC68" s="125">
        <f t="shared" ref="BC68:BC167" si="22">1000*BA68+BB68</f>
        <v>1131</v>
      </c>
      <c r="BE68" s="7" t="s">
        <v>228</v>
      </c>
      <c r="BR68" s="1">
        <v>4</v>
      </c>
    </row>
    <row r="69" spans="1:70" hidden="1" outlineLevel="1">
      <c r="A69" t="s">
        <v>2780</v>
      </c>
      <c r="B69" t="s">
        <v>1365</v>
      </c>
      <c r="C69" s="1">
        <f t="shared" si="13"/>
        <v>10031</v>
      </c>
      <c r="D69" s="7">
        <f>IF(N69&gt;0, RANK(N69,(N69:P69,Q69:AE69)),0)</f>
        <v>2</v>
      </c>
      <c r="E69" s="7">
        <f>IF(O69&gt;0,RANK(O69,(N69:P69,Q69:AE69)),0)</f>
        <v>1</v>
      </c>
      <c r="F69" s="7">
        <f>IF(P69&gt;0,RANK(P69,(N69:P69,Q69:AE69)),0)</f>
        <v>3</v>
      </c>
      <c r="G69" s="1">
        <f>IF(C69&gt;0,MAX(N69:P69)-LARGE(N69:P69,2),0)</f>
        <v>6346</v>
      </c>
      <c r="H69" s="2">
        <f>IF(C69&gt;0,G69/C69,0)</f>
        <v>0.63263881965905688</v>
      </c>
      <c r="I69" s="2"/>
      <c r="J69" s="2">
        <f t="shared" si="14"/>
        <v>0.17515701325889743</v>
      </c>
      <c r="K69" s="2">
        <f t="shared" si="15"/>
        <v>0.80779583291795432</v>
      </c>
      <c r="L69" s="2">
        <f t="shared" si="16"/>
        <v>7.377130894227894E-3</v>
      </c>
      <c r="M69" s="2">
        <f>IF(C69=0,"-",(1-J69-K69-L69))</f>
        <v>9.6700229289203594E-3</v>
      </c>
      <c r="N69" s="66">
        <v>1757</v>
      </c>
      <c r="O69" s="66">
        <v>8103</v>
      </c>
      <c r="P69" s="66">
        <v>74</v>
      </c>
      <c r="Q69" s="66">
        <v>50</v>
      </c>
      <c r="S69" s="66">
        <v>25</v>
      </c>
      <c r="W69" s="66">
        <f>BR69-R69-SUM(T69:V69)-SUM(X69:AL69)</f>
        <v>22</v>
      </c>
      <c r="AN69" s="7">
        <f>IF(Q69&gt;0,RANK(Q69,(N69:P69,Q69:AE69)),0)</f>
        <v>4</v>
      </c>
      <c r="AO69" s="7">
        <f>IF(R69&gt;0,RANK(R69,(N69:P69,Q69:AE69)),0)</f>
        <v>0</v>
      </c>
      <c r="AP69" s="7">
        <f>IF(T69&gt;0,RANK(T69,(N69:P69,Q69:AE69)),0)</f>
        <v>0</v>
      </c>
      <c r="AQ69" s="7">
        <f>IF(S69&gt;0,RANK(S69,(N69:P69,Q69:AE69)),0)</f>
        <v>5</v>
      </c>
      <c r="AR69" s="2">
        <f t="shared" si="18"/>
        <v>4.9845479015053337E-3</v>
      </c>
      <c r="AS69" s="2">
        <f t="shared" si="19"/>
        <v>0</v>
      </c>
      <c r="AT69" s="2">
        <f t="shared" si="20"/>
        <v>0</v>
      </c>
      <c r="AU69" s="2">
        <f t="shared" si="21"/>
        <v>2.4922739507526668E-3</v>
      </c>
      <c r="AW69" t="s">
        <v>2780</v>
      </c>
      <c r="AX69" t="s">
        <v>1365</v>
      </c>
      <c r="AY69">
        <v>4</v>
      </c>
      <c r="BA69" s="119">
        <v>1</v>
      </c>
      <c r="BB69" s="121">
        <v>133</v>
      </c>
      <c r="BC69" s="125">
        <f t="shared" si="22"/>
        <v>1133</v>
      </c>
      <c r="BE69" s="7" t="s">
        <v>228</v>
      </c>
      <c r="BR69" s="1">
        <v>22</v>
      </c>
    </row>
    <row r="70" spans="1:70" collapsed="1">
      <c r="A70" t="s">
        <v>1874</v>
      </c>
      <c r="B70" t="s">
        <v>2781</v>
      </c>
      <c r="C70" s="1">
        <f t="shared" si="13"/>
        <v>2099819</v>
      </c>
      <c r="D70" s="7">
        <f>IF(N70&gt;0, RANK(N70,(N70:P70,Q70:AE70)),0)</f>
        <v>2</v>
      </c>
      <c r="E70" s="7">
        <f>IF(O70&gt;0,RANK(O70,(N70:P70,Q70:AE70)),0)</f>
        <v>1</v>
      </c>
      <c r="F70" s="7">
        <f>IF(P70&gt;0,RANK(P70,(N70:P70,Q70:AE70)),0)</f>
        <v>3</v>
      </c>
      <c r="G70" s="1">
        <f>IF(C70&gt;0,MAX(N70:P70)-LARGE(N70:P70,2),0)</f>
        <v>453067</v>
      </c>
      <c r="H70" s="2">
        <f>IF(C70&gt;0,G70/C70,0)</f>
        <v>0.21576478734595697</v>
      </c>
      <c r="I70" s="2"/>
      <c r="J70" s="2">
        <f t="shared" si="14"/>
        <v>0.38740434294574916</v>
      </c>
      <c r="K70" s="2">
        <f t="shared" si="15"/>
        <v>0.60316913029170605</v>
      </c>
      <c r="L70" s="2">
        <f t="shared" si="16"/>
        <v>3.2326595768492426E-3</v>
      </c>
      <c r="M70" s="2">
        <f>IF(C70=0,"-",(1-J70-K70-L70))</f>
        <v>6.1938671856954976E-3</v>
      </c>
      <c r="N70" s="66">
        <f t="shared" ref="N70:Y70" si="23">SUM(N3:N69)</f>
        <v>813479</v>
      </c>
      <c r="O70" s="66">
        <f t="shared" si="23"/>
        <v>1266546</v>
      </c>
      <c r="P70" s="66">
        <f t="shared" si="23"/>
        <v>6788</v>
      </c>
      <c r="Q70" s="66">
        <f t="shared" si="23"/>
        <v>4991</v>
      </c>
      <c r="R70" s="66">
        <f t="shared" si="23"/>
        <v>2</v>
      </c>
      <c r="S70" s="66">
        <f t="shared" si="23"/>
        <v>4310</v>
      </c>
      <c r="U70" s="66">
        <f t="shared" si="23"/>
        <v>0</v>
      </c>
      <c r="W70" s="66">
        <f t="shared" ref="W70" si="24">SUM(W3:W69)</f>
        <v>3703</v>
      </c>
      <c r="Y70" s="66">
        <f t="shared" si="23"/>
        <v>0</v>
      </c>
      <c r="AG70" s="66">
        <f>SUM(AG3:AG69)</f>
        <v>0</v>
      </c>
      <c r="AL70" s="66">
        <f>SUM(AL3:AL69)</f>
        <v>0</v>
      </c>
      <c r="AN70" s="7">
        <f>IF(Q70&gt;0,RANK(Q70,(N70:P70,Q70:AE70)),0)</f>
        <v>4</v>
      </c>
      <c r="AO70" s="7">
        <f>IF(R70&gt;0,RANK(R70,(N70:P70,Q70:AE70)),0)</f>
        <v>7</v>
      </c>
      <c r="AP70" s="7">
        <f>IF(T70&gt;0,RANK(T70,(N70:P70,Q70:AE70)),0)</f>
        <v>0</v>
      </c>
      <c r="AQ70" s="7">
        <f>IF(S70&gt;0,RANK(S70,(N70:P70,Q70:AE70)),0)</f>
        <v>5</v>
      </c>
      <c r="AR70" s="2">
        <f t="shared" si="18"/>
        <v>2.3768715303557116E-3</v>
      </c>
      <c r="AS70" s="2">
        <f t="shared" si="19"/>
        <v>9.5246304562440863E-7</v>
      </c>
      <c r="AT70" s="2">
        <f t="shared" si="20"/>
        <v>0</v>
      </c>
      <c r="AU70" s="2">
        <f t="shared" si="21"/>
        <v>2.0525578633206003E-3</v>
      </c>
      <c r="AW70" t="s">
        <v>1874</v>
      </c>
      <c r="AX70" t="s">
        <v>2781</v>
      </c>
      <c r="BA70" s="119">
        <v>1</v>
      </c>
      <c r="BB70" s="121"/>
      <c r="BC70" s="119">
        <v>1</v>
      </c>
      <c r="BE70" s="7" t="s">
        <v>3272</v>
      </c>
      <c r="BR70" s="1">
        <f>SUM(BR3:BR69)</f>
        <v>3705</v>
      </c>
    </row>
    <row r="71" spans="1:70">
      <c r="E71" s="7"/>
      <c r="BA71" s="119"/>
      <c r="BB71" s="121"/>
      <c r="BC71" s="125"/>
    </row>
    <row r="72" spans="1:70" hidden="1" outlineLevel="1">
      <c r="A72" t="s">
        <v>1592</v>
      </c>
      <c r="B72" t="s">
        <v>1274</v>
      </c>
      <c r="C72" s="1">
        <f>SUM(N72:AL72)</f>
        <v>6970</v>
      </c>
      <c r="D72" s="7">
        <f>IF(N72&gt;0, RANK(N72,(N72:P72,Q72:AE72)),0)</f>
        <v>2</v>
      </c>
      <c r="E72" s="7">
        <f>IF(O72&gt;0,RANK(O72,(N72:P72,Q72:AE72)),0)</f>
        <v>1</v>
      </c>
      <c r="F72" s="7">
        <f>IF(P72&gt;0,RANK(P72,(N72:P72,Q72:AE72)),0)</f>
        <v>3</v>
      </c>
      <c r="G72" s="1">
        <f>IF(C72&gt;0,MAX(N72:P72)-LARGE(N72:P72,2),0)</f>
        <v>1552</v>
      </c>
      <c r="H72" s="2">
        <f>IF(C72&gt;0,G72/C72,0)</f>
        <v>0.22266857962697273</v>
      </c>
      <c r="I72" s="2"/>
      <c r="J72" s="2">
        <f t="shared" ref="J72:L75" si="25">IF($C72=0,"-",N72/$C72)</f>
        <v>0.372596843615495</v>
      </c>
      <c r="K72" s="2">
        <f t="shared" si="25"/>
        <v>0.59526542324246767</v>
      </c>
      <c r="L72" s="2">
        <f t="shared" si="25"/>
        <v>1.2769010043041608E-2</v>
      </c>
      <c r="M72" s="2">
        <f>IF(C72=0,"-",(1-J72-K72-L72))</f>
        <v>1.9368723098995774E-2</v>
      </c>
      <c r="N72" s="66">
        <v>2597</v>
      </c>
      <c r="O72" s="66">
        <v>4149</v>
      </c>
      <c r="P72" s="66">
        <v>89</v>
      </c>
      <c r="Q72" s="66">
        <v>42</v>
      </c>
      <c r="S72" s="66">
        <v>54</v>
      </c>
      <c r="W72" s="66">
        <v>39</v>
      </c>
      <c r="AN72" s="7">
        <f>IF(Q72&gt;0,RANK(Q72,(N72:P72,Q72:AE72)),0)</f>
        <v>5</v>
      </c>
      <c r="AO72" s="7">
        <f>IF(R72&gt;0,RANK(R72,(N72:P72,Q72:AE72)),0)</f>
        <v>0</v>
      </c>
      <c r="AP72" s="7">
        <f>IF(T72&gt;0,RANK(T72,(N72:P72,Q72:AE72)),0)</f>
        <v>0</v>
      </c>
      <c r="AQ72" s="7">
        <f>IF(S72&gt;0,RANK(S72,(N72:P72,Q72:AE72)),0)</f>
        <v>4</v>
      </c>
      <c r="AR72" s="2">
        <f t="shared" ref="AR72:AS87" si="26">IF($C72=0,"-",Q72/$C72)</f>
        <v>6.0258249641319947E-3</v>
      </c>
      <c r="AS72" s="2">
        <f t="shared" si="26"/>
        <v>0</v>
      </c>
      <c r="AT72" s="2">
        <f>IF($C72=0,"-",T72/$C72)</f>
        <v>0</v>
      </c>
      <c r="AU72" s="2">
        <f>IF($C72=0,"-",S72/$C72)</f>
        <v>7.7474892395982785E-3</v>
      </c>
      <c r="AW72" t="s">
        <v>1592</v>
      </c>
      <c r="AX72" t="s">
        <v>1274</v>
      </c>
      <c r="AY72">
        <v>1</v>
      </c>
      <c r="BA72" s="119">
        <v>2</v>
      </c>
      <c r="BB72" s="121">
        <v>701</v>
      </c>
      <c r="BC72" s="125">
        <f t="shared" ref="BC72:BC111" si="27">1000*BA72+BB72</f>
        <v>2701</v>
      </c>
      <c r="BE72" s="7" t="s">
        <v>3475</v>
      </c>
    </row>
    <row r="73" spans="1:70" hidden="1" outlineLevel="1">
      <c r="A73" t="s">
        <v>3127</v>
      </c>
      <c r="B73" t="s">
        <v>1274</v>
      </c>
      <c r="C73" s="1">
        <f>SUM(N73:AL73)</f>
        <v>7735</v>
      </c>
      <c r="D73" s="7">
        <f>IF(N73&gt;0, RANK(N73,(N73:P73,Q73:AE73)),0)</f>
        <v>2</v>
      </c>
      <c r="E73" s="7">
        <f>IF(O73&gt;0,RANK(O73,(N73:P73,Q73:AE73)),0)</f>
        <v>1</v>
      </c>
      <c r="F73" s="7">
        <f>IF(P73&gt;0,RANK(P73,(N73:P73,Q73:AE73)),0)</f>
        <v>3</v>
      </c>
      <c r="G73" s="1">
        <f>IF(C73&gt;0,MAX(N73:P73)-LARGE(N73:P73,2),0)</f>
        <v>561</v>
      </c>
      <c r="H73" s="2">
        <f>IF(C73&gt;0,G73/C73,0)</f>
        <v>7.2527472527472533E-2</v>
      </c>
      <c r="I73" s="2"/>
      <c r="J73" s="2">
        <f t="shared" si="25"/>
        <v>0.44835164835164837</v>
      </c>
      <c r="K73" s="2">
        <f t="shared" si="25"/>
        <v>0.52087912087912092</v>
      </c>
      <c r="L73" s="2">
        <f t="shared" si="25"/>
        <v>1.4996767937944409E-2</v>
      </c>
      <c r="M73" s="2">
        <f>IF(C73=0,"-",(1-J73-K73-L73))</f>
        <v>1.577246283128636E-2</v>
      </c>
      <c r="N73" s="66">
        <v>3468</v>
      </c>
      <c r="O73" s="66">
        <v>4029</v>
      </c>
      <c r="P73" s="66">
        <v>116</v>
      </c>
      <c r="Q73" s="66">
        <v>46</v>
      </c>
      <c r="S73" s="66">
        <v>39</v>
      </c>
      <c r="W73" s="66">
        <v>37</v>
      </c>
      <c r="AN73" s="7">
        <f>IF(Q73&gt;0,RANK(Q73,(N73:P73,Q73:AE73)),0)</f>
        <v>4</v>
      </c>
      <c r="AO73" s="7">
        <f>IF(R73&gt;0,RANK(R73,(N73:P73,Q73:AE73)),0)</f>
        <v>0</v>
      </c>
      <c r="AP73" s="7">
        <f>IF(T73&gt;0,RANK(T73,(N73:P73,Q73:AE73)),0)</f>
        <v>0</v>
      </c>
      <c r="AQ73" s="7">
        <f>IF(S73&gt;0,RANK(S73,(N73:P73,Q73:AE73)),0)</f>
        <v>5</v>
      </c>
      <c r="AR73" s="2">
        <f t="shared" si="26"/>
        <v>5.9469941822882996E-3</v>
      </c>
      <c r="AS73" s="2">
        <f t="shared" si="26"/>
        <v>0</v>
      </c>
      <c r="AT73" s="2">
        <f>IF($C73=0,"-",T73/$C73)</f>
        <v>0</v>
      </c>
      <c r="AU73" s="2">
        <f>IF($C73=0,"-",S73/$C73)</f>
        <v>5.0420168067226894E-3</v>
      </c>
      <c r="AW73" t="s">
        <v>3127</v>
      </c>
      <c r="AX73" t="s">
        <v>1274</v>
      </c>
      <c r="AY73">
        <v>1</v>
      </c>
      <c r="BA73" s="119">
        <v>2</v>
      </c>
      <c r="BB73" s="121">
        <v>702</v>
      </c>
      <c r="BC73" s="125">
        <f t="shared" si="27"/>
        <v>2702</v>
      </c>
      <c r="BE73" s="7" t="s">
        <v>3475</v>
      </c>
    </row>
    <row r="74" spans="1:70" hidden="1" outlineLevel="1">
      <c r="A74" t="s">
        <v>2943</v>
      </c>
      <c r="B74" t="s">
        <v>1274</v>
      </c>
      <c r="C74" s="1">
        <f>SUM(N74:AL74)</f>
        <v>8767</v>
      </c>
      <c r="D74" s="7">
        <f>IF(N74&gt;0, RANK(N74,(N74:P74,Q74:AE74)),0)</f>
        <v>1</v>
      </c>
      <c r="E74" s="7">
        <f>IF(O74&gt;0,RANK(O74,(N74:P74,Q74:AE74)),0)</f>
        <v>2</v>
      </c>
      <c r="F74" s="7">
        <f>IF(P74&gt;0,RANK(P74,(N74:P74,Q74:AE74)),0)</f>
        <v>3</v>
      </c>
      <c r="G74" s="1">
        <f>IF(C74&gt;0,MAX(N74:P74)-LARGE(N74:P74,2),0)</f>
        <v>2828</v>
      </c>
      <c r="H74" s="2">
        <f>IF(C74&gt;0,G74/C74,0)</f>
        <v>0.322573286186837</v>
      </c>
      <c r="I74" s="2"/>
      <c r="J74" s="2">
        <f t="shared" si="25"/>
        <v>0.64526063647770049</v>
      </c>
      <c r="K74" s="2">
        <f t="shared" si="25"/>
        <v>0.32268735029086348</v>
      </c>
      <c r="L74" s="2">
        <f t="shared" si="25"/>
        <v>1.5740846355651875E-2</v>
      </c>
      <c r="M74" s="2">
        <f>IF(C74=0,"-",(1-J74-K74-L74))</f>
        <v>1.6311166875784152E-2</v>
      </c>
      <c r="N74" s="66">
        <v>5657</v>
      </c>
      <c r="O74" s="66">
        <v>2829</v>
      </c>
      <c r="P74" s="66">
        <v>138</v>
      </c>
      <c r="Q74" s="66">
        <v>44</v>
      </c>
      <c r="S74" s="66">
        <v>56</v>
      </c>
      <c r="W74" s="66">
        <v>43</v>
      </c>
      <c r="AN74" s="7">
        <f>IF(Q74&gt;0,RANK(Q74,(N74:P74,Q74:AE74)),0)</f>
        <v>5</v>
      </c>
      <c r="AO74" s="7">
        <f>IF(R74&gt;0,RANK(R74,(N74:P74,Q74:AE74)),0)</f>
        <v>0</v>
      </c>
      <c r="AP74" s="7">
        <f>IF(T74&gt;0,RANK(T74,(N74:P74,Q74:AE74)),0)</f>
        <v>0</v>
      </c>
      <c r="AQ74" s="7">
        <f>IF(S74&gt;0,RANK(S74,(N74:P74,Q74:AE74)),0)</f>
        <v>4</v>
      </c>
      <c r="AR74" s="2">
        <f t="shared" si="26"/>
        <v>5.018820577164366E-3</v>
      </c>
      <c r="AS74" s="2">
        <f t="shared" si="26"/>
        <v>0</v>
      </c>
      <c r="AT74" s="2">
        <f>IF($C74=0,"-",T74/$C74)</f>
        <v>0</v>
      </c>
      <c r="AU74" s="2">
        <f>IF($C74=0,"-",S74/$C74)</f>
        <v>6.3875898254819206E-3</v>
      </c>
      <c r="AW74" t="s">
        <v>2943</v>
      </c>
      <c r="AX74" t="s">
        <v>1274</v>
      </c>
      <c r="AY74">
        <v>1</v>
      </c>
      <c r="BA74" s="119">
        <v>2</v>
      </c>
      <c r="BB74" s="121">
        <v>703</v>
      </c>
      <c r="BC74" s="125">
        <f t="shared" si="27"/>
        <v>2703</v>
      </c>
      <c r="BE74" s="7" t="s">
        <v>3475</v>
      </c>
    </row>
    <row r="75" spans="1:70" hidden="1" outlineLevel="1">
      <c r="A75" t="s">
        <v>2399</v>
      </c>
      <c r="B75" t="s">
        <v>1274</v>
      </c>
      <c r="C75" s="1">
        <f>SUM(N75:AL75)</f>
        <v>8736</v>
      </c>
      <c r="D75" s="7">
        <f>IF(N75&gt;0, RANK(N75,(N75:P75,Q75:AE75)),0)</f>
        <v>2</v>
      </c>
      <c r="E75" s="7">
        <f>IF(O75&gt;0,RANK(O75,(N75:P75,Q75:AE75)),0)</f>
        <v>1</v>
      </c>
      <c r="F75" s="7">
        <f>IF(P75&gt;0,RANK(P75,(N75:P75,Q75:AE75)),0)</f>
        <v>3</v>
      </c>
      <c r="G75" s="1">
        <f>IF(C75&gt;0,MAX(N75:P75)-LARGE(N75:P75,2),0)</f>
        <v>141</v>
      </c>
      <c r="H75" s="2">
        <f>IF(C75&gt;0,G75/C75,0)</f>
        <v>1.6140109890109892E-2</v>
      </c>
      <c r="I75" s="2"/>
      <c r="J75" s="2">
        <f t="shared" si="25"/>
        <v>0.47630494505494503</v>
      </c>
      <c r="K75" s="2">
        <f t="shared" si="25"/>
        <v>0.49244505494505497</v>
      </c>
      <c r="L75" s="2">
        <f t="shared" si="25"/>
        <v>1.591117216117216E-2</v>
      </c>
      <c r="M75" s="2">
        <f>IF(C75=0,"-",(1-J75-K75-L75))</f>
        <v>1.533882783882784E-2</v>
      </c>
      <c r="N75" s="66">
        <v>4161</v>
      </c>
      <c r="O75" s="66">
        <v>4302</v>
      </c>
      <c r="P75" s="66">
        <v>139</v>
      </c>
      <c r="Q75" s="66">
        <v>53</v>
      </c>
      <c r="S75" s="66">
        <v>49</v>
      </c>
      <c r="W75" s="66">
        <v>32</v>
      </c>
      <c r="AN75" s="7">
        <f>IF(Q75&gt;0,RANK(Q75,(N75:P75,Q75:AE75)),0)</f>
        <v>4</v>
      </c>
      <c r="AO75" s="7">
        <f>IF(R75&gt;0,RANK(R75,(N75:P75,Q75:AE75)),0)</f>
        <v>0</v>
      </c>
      <c r="AP75" s="7">
        <f>IF(T75&gt;0,RANK(T75,(N75:P75,Q75:AE75)),0)</f>
        <v>0</v>
      </c>
      <c r="AQ75" s="7">
        <f>IF(S75&gt;0,RANK(S75,(N75:P75,Q75:AE75)),0)</f>
        <v>5</v>
      </c>
      <c r="AR75" s="2">
        <f t="shared" si="26"/>
        <v>6.066849816849817E-3</v>
      </c>
      <c r="AS75" s="2">
        <f t="shared" si="26"/>
        <v>0</v>
      </c>
      <c r="AT75" s="2">
        <f>IF($C75=0,"-",T75/$C75)</f>
        <v>0</v>
      </c>
      <c r="AU75" s="2">
        <f>IF($C75=0,"-",S75/$C75)</f>
        <v>5.608974358974359E-3</v>
      </c>
      <c r="AW75" t="s">
        <v>2399</v>
      </c>
      <c r="AX75" t="s">
        <v>1274</v>
      </c>
      <c r="AY75">
        <v>1</v>
      </c>
      <c r="BA75" s="119">
        <v>2</v>
      </c>
      <c r="BB75" s="121">
        <v>704</v>
      </c>
      <c r="BC75" s="125">
        <f t="shared" si="27"/>
        <v>2704</v>
      </c>
      <c r="BE75" s="7" t="s">
        <v>3475</v>
      </c>
    </row>
    <row r="76" spans="1:70" hidden="1" outlineLevel="1">
      <c r="A76" t="s">
        <v>127</v>
      </c>
      <c r="B76" t="s">
        <v>1274</v>
      </c>
      <c r="C76" s="1">
        <f t="shared" ref="C76:C111" si="28">SUM(N76:AL76)</f>
        <v>7123</v>
      </c>
      <c r="D76" s="7">
        <f>IF(N76&gt;0, RANK(N76,(N76:P76,Q76:AE76)),0)</f>
        <v>2</v>
      </c>
      <c r="E76" s="7">
        <f>IF(O76&gt;0,RANK(O76,(N76:P76,Q76:AE76)),0)</f>
        <v>1</v>
      </c>
      <c r="F76" s="7">
        <f>IF(P76&gt;0,RANK(P76,(N76:P76,Q76:AE76)),0)</f>
        <v>3</v>
      </c>
      <c r="G76" s="1">
        <f t="shared" ref="G76:G111" si="29">IF(C76&gt;0,MAX(N76:P76)-LARGE(N76:P76,2),0)</f>
        <v>33</v>
      </c>
      <c r="H76" s="2">
        <f t="shared" ref="H76:H111" si="30">IF(C76&gt;0,G76/C76,0)</f>
        <v>4.6328794047451917E-3</v>
      </c>
      <c r="I76" s="2"/>
      <c r="J76" s="2">
        <f t="shared" ref="J76:J111" si="31">IF($C76=0,"-",N76/$C76)</f>
        <v>0.47634423697880107</v>
      </c>
      <c r="K76" s="2">
        <f t="shared" ref="K76:K111" si="32">IF($C76=0,"-",O76/$C76)</f>
        <v>0.48097711638354623</v>
      </c>
      <c r="L76" s="2">
        <f t="shared" ref="L76:L111" si="33">IF($C76=0,"-",P76/$C76)</f>
        <v>1.8812298188965324E-2</v>
      </c>
      <c r="M76" s="2">
        <f t="shared" ref="M76:M111" si="34">IF(C76=0,"-",(1-J76-K76-L76))</f>
        <v>2.3866348448687316E-2</v>
      </c>
      <c r="N76" s="66">
        <v>3393</v>
      </c>
      <c r="O76" s="66">
        <v>3426</v>
      </c>
      <c r="P76" s="66">
        <v>134</v>
      </c>
      <c r="Q76" s="66">
        <v>42</v>
      </c>
      <c r="S76" s="66">
        <v>79</v>
      </c>
      <c r="W76" s="66">
        <v>49</v>
      </c>
      <c r="AN76" s="7">
        <f>IF(Q76&gt;0,RANK(Q76,(N76:P76,Q76:AE76)),0)</f>
        <v>6</v>
      </c>
      <c r="AO76" s="7">
        <f>IF(R76&gt;0,RANK(R76,(N76:P76,Q76:AE76)),0)</f>
        <v>0</v>
      </c>
      <c r="AP76" s="7">
        <f>IF(T76&gt;0,RANK(T76,(N76:P76,Q76:AE76)),0)</f>
        <v>0</v>
      </c>
      <c r="AQ76" s="7">
        <f>IF(S76&gt;0,RANK(S76,(N76:P76,Q76:AE76)),0)</f>
        <v>4</v>
      </c>
      <c r="AR76" s="2">
        <f t="shared" si="26"/>
        <v>5.8963919696756982E-3</v>
      </c>
      <c r="AS76" s="2">
        <f t="shared" si="26"/>
        <v>0</v>
      </c>
      <c r="AT76" s="2">
        <f t="shared" ref="AT76:AT110" si="35">IF($C76=0,"-",T76/$C76)</f>
        <v>0</v>
      </c>
      <c r="AU76" s="2">
        <f t="shared" ref="AU76:AU110" si="36">IF($C76=0,"-",S76/$C76)</f>
        <v>1.1090832514390005E-2</v>
      </c>
      <c r="AW76" t="s">
        <v>2399</v>
      </c>
      <c r="AX76" t="s">
        <v>1274</v>
      </c>
      <c r="AY76">
        <v>1</v>
      </c>
      <c r="BA76" s="119">
        <v>2</v>
      </c>
      <c r="BB76" s="121">
        <v>705</v>
      </c>
      <c r="BC76" s="125">
        <f t="shared" si="27"/>
        <v>2705</v>
      </c>
      <c r="BE76" s="7" t="s">
        <v>3475</v>
      </c>
    </row>
    <row r="77" spans="1:70" hidden="1" outlineLevel="1">
      <c r="A77" t="s">
        <v>128</v>
      </c>
      <c r="B77" t="s">
        <v>1274</v>
      </c>
      <c r="C77" s="1">
        <f t="shared" si="28"/>
        <v>6824</v>
      </c>
      <c r="D77" s="7">
        <f>IF(N77&gt;0, RANK(N77,(N77:P77,Q77:AE77)),0)</f>
        <v>2</v>
      </c>
      <c r="E77" s="7">
        <f>IF(O77&gt;0,RANK(O77,(N77:P77,Q77:AE77)),0)</f>
        <v>1</v>
      </c>
      <c r="F77" s="7">
        <f>IF(P77&gt;0,RANK(P77,(N77:P77,Q77:AE77)),0)</f>
        <v>3</v>
      </c>
      <c r="G77" s="1">
        <f t="shared" si="29"/>
        <v>1883</v>
      </c>
      <c r="H77" s="2">
        <f t="shared" si="30"/>
        <v>0.27593786635404455</v>
      </c>
      <c r="I77" s="2"/>
      <c r="J77" s="2">
        <f t="shared" si="31"/>
        <v>0.34451934349355218</v>
      </c>
      <c r="K77" s="2">
        <f t="shared" si="32"/>
        <v>0.62045720984759667</v>
      </c>
      <c r="L77" s="2">
        <f t="shared" si="33"/>
        <v>1.3921453692848768E-2</v>
      </c>
      <c r="M77" s="2">
        <f t="shared" si="34"/>
        <v>2.1101992966002386E-2</v>
      </c>
      <c r="N77" s="66">
        <v>2351</v>
      </c>
      <c r="O77" s="66">
        <v>4234</v>
      </c>
      <c r="P77" s="66">
        <v>95</v>
      </c>
      <c r="Q77" s="66">
        <v>32</v>
      </c>
      <c r="S77" s="66">
        <v>67</v>
      </c>
      <c r="W77" s="66">
        <v>45</v>
      </c>
      <c r="AN77" s="7">
        <f>IF(Q77&gt;0,RANK(Q77,(N77:P77,Q77:AE77)),0)</f>
        <v>6</v>
      </c>
      <c r="AO77" s="7">
        <f>IF(R77&gt;0,RANK(R77,(N77:P77,Q77:AE77)),0)</f>
        <v>0</v>
      </c>
      <c r="AP77" s="7">
        <f>IF(T77&gt;0,RANK(T77,(N77:P77,Q77:AE77)),0)</f>
        <v>0</v>
      </c>
      <c r="AQ77" s="7">
        <f>IF(S77&gt;0,RANK(S77,(N77:P77,Q77:AE77)),0)</f>
        <v>4</v>
      </c>
      <c r="AR77" s="2">
        <f t="shared" si="26"/>
        <v>4.6893317702227429E-3</v>
      </c>
      <c r="AS77" s="2">
        <f t="shared" si="26"/>
        <v>0</v>
      </c>
      <c r="AT77" s="2">
        <f t="shared" si="35"/>
        <v>0</v>
      </c>
      <c r="AU77" s="2">
        <f t="shared" si="36"/>
        <v>9.8182883939038693E-3</v>
      </c>
      <c r="AW77" t="s">
        <v>2399</v>
      </c>
      <c r="AX77" t="s">
        <v>1274</v>
      </c>
      <c r="AY77">
        <v>1</v>
      </c>
      <c r="BA77" s="119">
        <v>2</v>
      </c>
      <c r="BB77" s="121">
        <v>706</v>
      </c>
      <c r="BC77" s="125">
        <f t="shared" si="27"/>
        <v>2706</v>
      </c>
      <c r="BE77" s="7" t="s">
        <v>3475</v>
      </c>
    </row>
    <row r="78" spans="1:70" hidden="1" outlineLevel="1">
      <c r="A78" t="s">
        <v>129</v>
      </c>
      <c r="B78" t="s">
        <v>1274</v>
      </c>
      <c r="C78" s="1">
        <f t="shared" si="28"/>
        <v>10894</v>
      </c>
      <c r="D78" s="7">
        <f>IF(N78&gt;0, RANK(N78,(N78:P78,Q78:AE78)),0)</f>
        <v>2</v>
      </c>
      <c r="E78" s="7">
        <f>IF(O78&gt;0,RANK(O78,(N78:P78,Q78:AE78)),0)</f>
        <v>1</v>
      </c>
      <c r="F78" s="7">
        <f>IF(P78&gt;0,RANK(P78,(N78:P78,Q78:AE78)),0)</f>
        <v>3</v>
      </c>
      <c r="G78" s="1">
        <f t="shared" si="29"/>
        <v>2014</v>
      </c>
      <c r="H78" s="2">
        <f t="shared" si="30"/>
        <v>0.18487240682944739</v>
      </c>
      <c r="I78" s="2"/>
      <c r="J78" s="2">
        <f t="shared" si="31"/>
        <v>0.39315219386818434</v>
      </c>
      <c r="K78" s="2">
        <f t="shared" si="32"/>
        <v>0.57802460069763173</v>
      </c>
      <c r="L78" s="2">
        <f t="shared" si="33"/>
        <v>1.0005507618872774E-2</v>
      </c>
      <c r="M78" s="2">
        <f t="shared" si="34"/>
        <v>1.8817697815311153E-2</v>
      </c>
      <c r="N78" s="66">
        <v>4283</v>
      </c>
      <c r="O78" s="66">
        <v>6297</v>
      </c>
      <c r="P78" s="66">
        <v>109</v>
      </c>
      <c r="Q78" s="66">
        <v>66</v>
      </c>
      <c r="S78" s="66">
        <v>64</v>
      </c>
      <c r="W78" s="66">
        <v>75</v>
      </c>
      <c r="AN78" s="7">
        <f>IF(Q78&gt;0,RANK(Q78,(N78:P78,Q78:AE78)),0)</f>
        <v>5</v>
      </c>
      <c r="AO78" s="7">
        <f>IF(R78&gt;0,RANK(R78,(N78:P78,Q78:AE78)),0)</f>
        <v>0</v>
      </c>
      <c r="AP78" s="7">
        <f>IF(T78&gt;0,RANK(T78,(N78:P78,Q78:AE78)),0)</f>
        <v>0</v>
      </c>
      <c r="AQ78" s="7">
        <f>IF(S78&gt;0,RANK(S78,(N78:P78,Q78:AE78)),0)</f>
        <v>6</v>
      </c>
      <c r="AR78" s="2">
        <f t="shared" si="26"/>
        <v>6.0583807600514041E-3</v>
      </c>
      <c r="AS78" s="2">
        <f t="shared" si="26"/>
        <v>0</v>
      </c>
      <c r="AT78" s="2">
        <f t="shared" si="35"/>
        <v>0</v>
      </c>
      <c r="AU78" s="2">
        <f t="shared" si="36"/>
        <v>5.874793464292271E-3</v>
      </c>
      <c r="AW78" t="s">
        <v>2399</v>
      </c>
      <c r="AX78" t="s">
        <v>1274</v>
      </c>
      <c r="AY78">
        <v>1</v>
      </c>
      <c r="BA78" s="119">
        <v>2</v>
      </c>
      <c r="BB78" s="121">
        <v>707</v>
      </c>
      <c r="BC78" s="125">
        <f t="shared" si="27"/>
        <v>2707</v>
      </c>
      <c r="BE78" s="7" t="s">
        <v>3475</v>
      </c>
    </row>
    <row r="79" spans="1:70" hidden="1" outlineLevel="1">
      <c r="A79" t="s">
        <v>130</v>
      </c>
      <c r="B79" t="s">
        <v>1274</v>
      </c>
      <c r="C79" s="1">
        <f t="shared" si="28"/>
        <v>10320</v>
      </c>
      <c r="D79" s="7">
        <f>IF(N79&gt;0, RANK(N79,(N79:P79,Q79:AE79)),0)</f>
        <v>1</v>
      </c>
      <c r="E79" s="7">
        <f>IF(O79&gt;0,RANK(O79,(N79:P79,Q79:AE79)),0)</f>
        <v>2</v>
      </c>
      <c r="F79" s="7">
        <f>IF(P79&gt;0,RANK(P79,(N79:P79,Q79:AE79)),0)</f>
        <v>3</v>
      </c>
      <c r="G79" s="1">
        <f t="shared" si="29"/>
        <v>12</v>
      </c>
      <c r="H79" s="2">
        <f t="shared" si="30"/>
        <v>1.1627906976744186E-3</v>
      </c>
      <c r="I79" s="2"/>
      <c r="J79" s="2">
        <f t="shared" si="31"/>
        <v>0.48401162790697677</v>
      </c>
      <c r="K79" s="2">
        <f t="shared" si="32"/>
        <v>0.48284883720930233</v>
      </c>
      <c r="L79" s="2">
        <f t="shared" si="33"/>
        <v>1.4534883720930232E-2</v>
      </c>
      <c r="M79" s="2">
        <f t="shared" si="34"/>
        <v>1.8604651162790614E-2</v>
      </c>
      <c r="N79" s="66">
        <v>4995</v>
      </c>
      <c r="O79" s="66">
        <v>4983</v>
      </c>
      <c r="P79" s="66">
        <v>150</v>
      </c>
      <c r="Q79" s="66">
        <v>69</v>
      </c>
      <c r="S79" s="66">
        <v>54</v>
      </c>
      <c r="W79" s="66">
        <v>69</v>
      </c>
      <c r="AN79" s="7">
        <f>IF(Q79&gt;0,RANK(Q79,(N79:P79,Q79:AE79)),0)</f>
        <v>4</v>
      </c>
      <c r="AO79" s="7">
        <f>IF(R79&gt;0,RANK(R79,(N79:P79,Q79:AE79)),0)</f>
        <v>0</v>
      </c>
      <c r="AP79" s="7">
        <f>IF(T79&gt;0,RANK(T79,(N79:P79,Q79:AE79)),0)</f>
        <v>0</v>
      </c>
      <c r="AQ79" s="7">
        <f>IF(S79&gt;0,RANK(S79,(N79:P79,Q79:AE79)),0)</f>
        <v>6</v>
      </c>
      <c r="AR79" s="2">
        <f t="shared" si="26"/>
        <v>6.6860465116279069E-3</v>
      </c>
      <c r="AS79" s="2">
        <f t="shared" si="26"/>
        <v>0</v>
      </c>
      <c r="AT79" s="2">
        <f t="shared" si="35"/>
        <v>0</v>
      </c>
      <c r="AU79" s="2">
        <f t="shared" si="36"/>
        <v>5.2325581395348836E-3</v>
      </c>
      <c r="AW79" t="s">
        <v>2399</v>
      </c>
      <c r="AX79" t="s">
        <v>1274</v>
      </c>
      <c r="AY79">
        <v>1</v>
      </c>
      <c r="BA79" s="119">
        <v>2</v>
      </c>
      <c r="BB79" s="121">
        <v>708</v>
      </c>
      <c r="BC79" s="125">
        <f t="shared" si="27"/>
        <v>2708</v>
      </c>
      <c r="BE79" s="7" t="s">
        <v>3475</v>
      </c>
    </row>
    <row r="80" spans="1:70" hidden="1" outlineLevel="1">
      <c r="A80" t="s">
        <v>131</v>
      </c>
      <c r="B80" t="s">
        <v>1274</v>
      </c>
      <c r="C80" s="1">
        <f t="shared" si="28"/>
        <v>7143</v>
      </c>
      <c r="D80" s="7">
        <f>IF(N80&gt;0, RANK(N80,(N80:P80,Q80:AE80)),0)</f>
        <v>2</v>
      </c>
      <c r="E80" s="7">
        <f>IF(O80&gt;0,RANK(O80,(N80:P80,Q80:AE80)),0)</f>
        <v>1</v>
      </c>
      <c r="F80" s="7">
        <f>IF(P80&gt;0,RANK(P80,(N80:P80,Q80:AE80)),0)</f>
        <v>3</v>
      </c>
      <c r="G80" s="1">
        <f t="shared" si="29"/>
        <v>1336</v>
      </c>
      <c r="H80" s="2">
        <f t="shared" si="30"/>
        <v>0.18703625927481451</v>
      </c>
      <c r="I80" s="2"/>
      <c r="J80" s="2">
        <f t="shared" si="31"/>
        <v>0.39269214615707687</v>
      </c>
      <c r="K80" s="2">
        <f t="shared" si="32"/>
        <v>0.57972840543189141</v>
      </c>
      <c r="L80" s="2">
        <f t="shared" si="33"/>
        <v>1.0779784404311914E-2</v>
      </c>
      <c r="M80" s="2">
        <f t="shared" si="34"/>
        <v>1.6799664006719745E-2</v>
      </c>
      <c r="N80" s="66">
        <v>2805</v>
      </c>
      <c r="O80" s="66">
        <v>4141</v>
      </c>
      <c r="P80" s="66">
        <v>77</v>
      </c>
      <c r="Q80" s="66">
        <v>30</v>
      </c>
      <c r="S80" s="66">
        <v>52</v>
      </c>
      <c r="W80" s="66">
        <v>38</v>
      </c>
      <c r="AN80" s="7">
        <f>IF(Q80&gt;0,RANK(Q80,(N80:P80,Q80:AE80)),0)</f>
        <v>6</v>
      </c>
      <c r="AO80" s="7">
        <f>IF(R80&gt;0,RANK(R80,(N80:P80,Q80:AE80)),0)</f>
        <v>0</v>
      </c>
      <c r="AP80" s="7">
        <f>IF(T80&gt;0,RANK(T80,(N80:P80,Q80:AE80)),0)</f>
        <v>0</v>
      </c>
      <c r="AQ80" s="7">
        <f>IF(S80&gt;0,RANK(S80,(N80:P80,Q80:AE80)),0)</f>
        <v>4</v>
      </c>
      <c r="AR80" s="2">
        <f t="shared" si="26"/>
        <v>4.1999160016799666E-3</v>
      </c>
      <c r="AS80" s="2">
        <f t="shared" si="26"/>
        <v>0</v>
      </c>
      <c r="AT80" s="2">
        <f t="shared" si="35"/>
        <v>0</v>
      </c>
      <c r="AU80" s="2">
        <f t="shared" si="36"/>
        <v>7.2798544029119422E-3</v>
      </c>
      <c r="AW80" t="s">
        <v>2399</v>
      </c>
      <c r="AX80" t="s">
        <v>1274</v>
      </c>
      <c r="AY80">
        <v>1</v>
      </c>
      <c r="BA80" s="119">
        <v>2</v>
      </c>
      <c r="BB80" s="121">
        <v>709</v>
      </c>
      <c r="BC80" s="125">
        <f t="shared" si="27"/>
        <v>2709</v>
      </c>
      <c r="BE80" s="7" t="s">
        <v>3475</v>
      </c>
    </row>
    <row r="81" spans="1:57" hidden="1" outlineLevel="1">
      <c r="A81" t="s">
        <v>132</v>
      </c>
      <c r="B81" t="s">
        <v>1274</v>
      </c>
      <c r="C81" s="1">
        <f t="shared" si="28"/>
        <v>5615</v>
      </c>
      <c r="D81" s="7">
        <f>IF(N81&gt;0, RANK(N81,(N81:P81,Q81:AE81)),0)</f>
        <v>2</v>
      </c>
      <c r="E81" s="7">
        <f>IF(O81&gt;0,RANK(O81,(N81:P81,Q81:AE81)),0)</f>
        <v>1</v>
      </c>
      <c r="F81" s="7">
        <f>IF(P81&gt;0,RANK(P81,(N81:P81,Q81:AE81)),0)</f>
        <v>3</v>
      </c>
      <c r="G81" s="1">
        <f t="shared" si="29"/>
        <v>1318</v>
      </c>
      <c r="H81" s="2">
        <f t="shared" si="30"/>
        <v>0.23472840605520925</v>
      </c>
      <c r="I81" s="2"/>
      <c r="J81" s="2">
        <f t="shared" si="31"/>
        <v>0.36936776491540518</v>
      </c>
      <c r="K81" s="2">
        <f t="shared" si="32"/>
        <v>0.60409617097061441</v>
      </c>
      <c r="L81" s="2">
        <f t="shared" si="33"/>
        <v>1.2644701691896706E-2</v>
      </c>
      <c r="M81" s="2">
        <f t="shared" si="34"/>
        <v>1.3891362422083645E-2</v>
      </c>
      <c r="N81" s="66">
        <v>2074</v>
      </c>
      <c r="O81" s="66">
        <v>3392</v>
      </c>
      <c r="P81" s="66">
        <v>71</v>
      </c>
      <c r="Q81" s="66">
        <v>22</v>
      </c>
      <c r="S81" s="66">
        <v>20</v>
      </c>
      <c r="W81" s="66">
        <v>36</v>
      </c>
      <c r="AN81" s="7">
        <f>IF(Q81&gt;0,RANK(Q81,(N81:P81,Q81:AE81)),0)</f>
        <v>5</v>
      </c>
      <c r="AO81" s="7">
        <f>IF(R81&gt;0,RANK(R81,(N81:P81,Q81:AE81)),0)</f>
        <v>0</v>
      </c>
      <c r="AP81" s="7">
        <f>IF(T81&gt;0,RANK(T81,(N81:P81,Q81:AE81)),0)</f>
        <v>0</v>
      </c>
      <c r="AQ81" s="7">
        <f>IF(S81&gt;0,RANK(S81,(N81:P81,Q81:AE81)),0)</f>
        <v>6</v>
      </c>
      <c r="AR81" s="2">
        <f t="shared" si="26"/>
        <v>3.9180765805877111E-3</v>
      </c>
      <c r="AS81" s="2">
        <f t="shared" si="26"/>
        <v>0</v>
      </c>
      <c r="AT81" s="2">
        <f t="shared" si="35"/>
        <v>0</v>
      </c>
      <c r="AU81" s="2">
        <f t="shared" si="36"/>
        <v>3.5618878005342831E-3</v>
      </c>
      <c r="AW81" t="s">
        <v>2399</v>
      </c>
      <c r="AX81" t="s">
        <v>1274</v>
      </c>
      <c r="AY81">
        <v>1</v>
      </c>
      <c r="BA81" s="119">
        <v>2</v>
      </c>
      <c r="BB81" s="121">
        <v>710</v>
      </c>
      <c r="BC81" s="125">
        <f t="shared" si="27"/>
        <v>2710</v>
      </c>
      <c r="BE81" s="7" t="s">
        <v>3475</v>
      </c>
    </row>
    <row r="82" spans="1:57" hidden="1" outlineLevel="1">
      <c r="A82" t="s">
        <v>133</v>
      </c>
      <c r="B82" t="s">
        <v>1274</v>
      </c>
      <c r="C82" s="1">
        <f t="shared" si="28"/>
        <v>9866</v>
      </c>
      <c r="D82" s="7">
        <f>IF(N82&gt;0, RANK(N82,(N82:P82,Q82:AE82)),0)</f>
        <v>2</v>
      </c>
      <c r="E82" s="7">
        <f>IF(O82&gt;0,RANK(O82,(N82:P82,Q82:AE82)),0)</f>
        <v>1</v>
      </c>
      <c r="F82" s="7">
        <f>IF(P82&gt;0,RANK(P82,(N82:P82,Q82:AE82)),0)</f>
        <v>4</v>
      </c>
      <c r="G82" s="1">
        <f t="shared" si="29"/>
        <v>5812</v>
      </c>
      <c r="H82" s="2">
        <f t="shared" si="30"/>
        <v>0.58909385769308742</v>
      </c>
      <c r="I82" s="2"/>
      <c r="J82" s="2">
        <f t="shared" si="31"/>
        <v>0.19501317656598419</v>
      </c>
      <c r="K82" s="2">
        <f t="shared" si="32"/>
        <v>0.78410703425907158</v>
      </c>
      <c r="L82" s="2">
        <f t="shared" si="33"/>
        <v>5.2706263936752483E-3</v>
      </c>
      <c r="M82" s="2">
        <f t="shared" si="34"/>
        <v>1.5609162781269014E-2</v>
      </c>
      <c r="N82" s="66">
        <v>1924</v>
      </c>
      <c r="O82" s="66">
        <v>7736</v>
      </c>
      <c r="P82" s="66">
        <v>52</v>
      </c>
      <c r="Q82" s="66">
        <v>42</v>
      </c>
      <c r="S82" s="66">
        <v>51</v>
      </c>
      <c r="W82" s="66">
        <v>61</v>
      </c>
      <c r="AN82" s="7">
        <f>IF(Q82&gt;0,RANK(Q82,(N82:P82,Q82:AE82)),0)</f>
        <v>6</v>
      </c>
      <c r="AO82" s="7">
        <f>IF(R82&gt;0,RANK(R82,(N82:P82,Q82:AE82)),0)</f>
        <v>0</v>
      </c>
      <c r="AP82" s="7">
        <f>IF(T82&gt;0,RANK(T82,(N82:P82,Q82:AE82)),0)</f>
        <v>0</v>
      </c>
      <c r="AQ82" s="7">
        <f>IF(S82&gt;0,RANK(S82,(N82:P82,Q82:AE82)),0)</f>
        <v>5</v>
      </c>
      <c r="AR82" s="2">
        <f t="shared" si="26"/>
        <v>4.2570443948915463E-3</v>
      </c>
      <c r="AS82" s="2">
        <f t="shared" si="26"/>
        <v>0</v>
      </c>
      <c r="AT82" s="2">
        <f t="shared" si="35"/>
        <v>0</v>
      </c>
      <c r="AU82" s="2">
        <f t="shared" si="36"/>
        <v>5.1692681937968782E-3</v>
      </c>
      <c r="AW82" t="s">
        <v>2399</v>
      </c>
      <c r="AX82" t="s">
        <v>1274</v>
      </c>
      <c r="AY82">
        <v>1</v>
      </c>
      <c r="BA82" s="119">
        <v>2</v>
      </c>
      <c r="BB82" s="121">
        <v>711</v>
      </c>
      <c r="BC82" s="125">
        <f t="shared" si="27"/>
        <v>2711</v>
      </c>
      <c r="BE82" s="7" t="s">
        <v>3475</v>
      </c>
    </row>
    <row r="83" spans="1:57" hidden="1" outlineLevel="1">
      <c r="A83" t="s">
        <v>134</v>
      </c>
      <c r="B83" t="s">
        <v>1274</v>
      </c>
      <c r="C83" s="1">
        <f t="shared" si="28"/>
        <v>7589</v>
      </c>
      <c r="D83" s="7">
        <f>IF(N83&gt;0, RANK(N83,(N83:P83,Q83:AE83)),0)</f>
        <v>2</v>
      </c>
      <c r="E83" s="7">
        <f>IF(O83&gt;0,RANK(O83,(N83:P83,Q83:AE83)),0)</f>
        <v>1</v>
      </c>
      <c r="F83" s="7">
        <f>IF(P83&gt;0,RANK(P83,(N83:P83,Q83:AE83)),0)</f>
        <v>3</v>
      </c>
      <c r="G83" s="1">
        <f t="shared" si="29"/>
        <v>3553</v>
      </c>
      <c r="H83" s="2">
        <f t="shared" si="30"/>
        <v>0.46817762551060743</v>
      </c>
      <c r="I83" s="2"/>
      <c r="J83" s="2">
        <f t="shared" si="31"/>
        <v>0.25220714191593097</v>
      </c>
      <c r="K83" s="2">
        <f t="shared" si="32"/>
        <v>0.72038476742653845</v>
      </c>
      <c r="L83" s="2">
        <f t="shared" si="33"/>
        <v>1.0014494663328502E-2</v>
      </c>
      <c r="M83" s="2">
        <f t="shared" si="34"/>
        <v>1.739359599420208E-2</v>
      </c>
      <c r="N83" s="66">
        <v>1914</v>
      </c>
      <c r="O83" s="66">
        <v>5467</v>
      </c>
      <c r="P83" s="66">
        <v>76</v>
      </c>
      <c r="Q83" s="66">
        <v>37</v>
      </c>
      <c r="S83" s="66">
        <v>58</v>
      </c>
      <c r="W83" s="66">
        <v>37</v>
      </c>
      <c r="AN83" s="7">
        <f>IF(Q83&gt;0,RANK(Q83,(N83:P83,Q83:AE83)),0)</f>
        <v>5</v>
      </c>
      <c r="AO83" s="7">
        <f>IF(R83&gt;0,RANK(R83,(N83:P83,Q83:AE83)),0)</f>
        <v>0</v>
      </c>
      <c r="AP83" s="7">
        <f>IF(T83&gt;0,RANK(T83,(N83:P83,Q83:AE83)),0)</f>
        <v>0</v>
      </c>
      <c r="AQ83" s="7">
        <f>IF(S83&gt;0,RANK(S83,(N83:P83,Q83:AE83)),0)</f>
        <v>4</v>
      </c>
      <c r="AR83" s="2">
        <f t="shared" si="26"/>
        <v>4.8754776650415076E-3</v>
      </c>
      <c r="AS83" s="2">
        <f t="shared" si="26"/>
        <v>0</v>
      </c>
      <c r="AT83" s="2">
        <f t="shared" si="35"/>
        <v>0</v>
      </c>
      <c r="AU83" s="2">
        <f t="shared" si="36"/>
        <v>7.64264066411912E-3</v>
      </c>
      <c r="AW83" t="s">
        <v>2399</v>
      </c>
      <c r="AX83" t="s">
        <v>1274</v>
      </c>
      <c r="AY83">
        <v>1</v>
      </c>
      <c r="BA83" s="119">
        <v>2</v>
      </c>
      <c r="BB83" s="121">
        <v>712</v>
      </c>
      <c r="BC83" s="125">
        <f t="shared" si="27"/>
        <v>2712</v>
      </c>
      <c r="BE83" s="7" t="s">
        <v>3475</v>
      </c>
    </row>
    <row r="84" spans="1:57" hidden="1" outlineLevel="1">
      <c r="A84" t="s">
        <v>135</v>
      </c>
      <c r="B84" t="s">
        <v>1274</v>
      </c>
      <c r="C84" s="1">
        <f t="shared" si="28"/>
        <v>11526</v>
      </c>
      <c r="D84" s="7">
        <f>IF(N84&gt;0, RANK(N84,(N84:P84,Q84:AE84)),0)</f>
        <v>2</v>
      </c>
      <c r="E84" s="7">
        <f>IF(O84&gt;0,RANK(O84,(N84:P84,Q84:AE84)),0)</f>
        <v>1</v>
      </c>
      <c r="F84" s="7">
        <f>IF(P84&gt;0,RANK(P84,(N84:P84,Q84:AE84)),0)</f>
        <v>3</v>
      </c>
      <c r="G84" s="1">
        <f t="shared" si="29"/>
        <v>5632</v>
      </c>
      <c r="H84" s="2">
        <f t="shared" si="30"/>
        <v>0.48863439180982127</v>
      </c>
      <c r="I84" s="2"/>
      <c r="J84" s="2">
        <f t="shared" si="31"/>
        <v>0.24292903001908728</v>
      </c>
      <c r="K84" s="2">
        <f t="shared" si="32"/>
        <v>0.73156342182890854</v>
      </c>
      <c r="L84" s="2">
        <f t="shared" si="33"/>
        <v>1.0584764879403089E-2</v>
      </c>
      <c r="M84" s="2">
        <f t="shared" si="34"/>
        <v>1.4922783272601089E-2</v>
      </c>
      <c r="N84" s="66">
        <v>2800</v>
      </c>
      <c r="O84" s="66">
        <v>8432</v>
      </c>
      <c r="P84" s="66">
        <v>122</v>
      </c>
      <c r="Q84" s="66">
        <v>55</v>
      </c>
      <c r="S84" s="66">
        <v>61</v>
      </c>
      <c r="W84" s="66">
        <v>56</v>
      </c>
      <c r="AN84" s="7">
        <f>IF(Q84&gt;0,RANK(Q84,(N84:P84,Q84:AE84)),0)</f>
        <v>6</v>
      </c>
      <c r="AO84" s="7">
        <f>IF(R84&gt;0,RANK(R84,(N84:P84,Q84:AE84)),0)</f>
        <v>0</v>
      </c>
      <c r="AP84" s="7">
        <f>IF(T84&gt;0,RANK(T84,(N84:P84,Q84:AE84)),0)</f>
        <v>0</v>
      </c>
      <c r="AQ84" s="7">
        <f>IF(S84&gt;0,RANK(S84,(N84:P84,Q84:AE84)),0)</f>
        <v>4</v>
      </c>
      <c r="AR84" s="2">
        <f t="shared" si="26"/>
        <v>4.7718202325177858E-3</v>
      </c>
      <c r="AS84" s="2">
        <f t="shared" si="26"/>
        <v>0</v>
      </c>
      <c r="AT84" s="2">
        <f t="shared" si="35"/>
        <v>0</v>
      </c>
      <c r="AU84" s="2">
        <f t="shared" si="36"/>
        <v>5.2923824397015443E-3</v>
      </c>
      <c r="AW84" t="s">
        <v>2399</v>
      </c>
      <c r="AX84" t="s">
        <v>1274</v>
      </c>
      <c r="AY84">
        <v>1</v>
      </c>
      <c r="BA84" s="119">
        <v>2</v>
      </c>
      <c r="BB84" s="121">
        <v>713</v>
      </c>
      <c r="BC84" s="125">
        <f t="shared" si="27"/>
        <v>2713</v>
      </c>
      <c r="BE84" s="7" t="s">
        <v>3475</v>
      </c>
    </row>
    <row r="85" spans="1:57" hidden="1" outlineLevel="1">
      <c r="A85" t="s">
        <v>136</v>
      </c>
      <c r="B85" t="s">
        <v>1274</v>
      </c>
      <c r="C85" s="1">
        <f t="shared" si="28"/>
        <v>10456</v>
      </c>
      <c r="D85" s="7">
        <f>IF(N85&gt;0, RANK(N85,(N85:P85,Q85:AE85)),0)</f>
        <v>2</v>
      </c>
      <c r="E85" s="7">
        <f>IF(O85&gt;0,RANK(O85,(N85:P85,Q85:AE85)),0)</f>
        <v>1</v>
      </c>
      <c r="F85" s="7">
        <f>IF(P85&gt;0,RANK(P85,(N85:P85,Q85:AE85)),0)</f>
        <v>3</v>
      </c>
      <c r="G85" s="1">
        <f t="shared" si="29"/>
        <v>5976</v>
      </c>
      <c r="H85" s="2">
        <f t="shared" si="30"/>
        <v>0.57153787299158376</v>
      </c>
      <c r="I85" s="2"/>
      <c r="J85" s="2">
        <f t="shared" si="31"/>
        <v>0.20390206579954093</v>
      </c>
      <c r="K85" s="2">
        <f t="shared" si="32"/>
        <v>0.77543993879112472</v>
      </c>
      <c r="L85" s="2">
        <f t="shared" si="33"/>
        <v>8.3205814843152256E-3</v>
      </c>
      <c r="M85" s="2">
        <f t="shared" si="34"/>
        <v>1.2337413925019103E-2</v>
      </c>
      <c r="N85" s="66">
        <v>2132</v>
      </c>
      <c r="O85" s="66">
        <v>8108</v>
      </c>
      <c r="P85" s="66">
        <v>87</v>
      </c>
      <c r="Q85" s="66">
        <v>36</v>
      </c>
      <c r="S85" s="66">
        <v>29</v>
      </c>
      <c r="W85" s="66">
        <v>64</v>
      </c>
      <c r="AN85" s="7">
        <f>IF(Q85&gt;0,RANK(Q85,(N85:P85,Q85:AE85)),0)</f>
        <v>5</v>
      </c>
      <c r="AO85" s="7">
        <f>IF(R85&gt;0,RANK(R85,(N85:P85,Q85:AE85)),0)</f>
        <v>0</v>
      </c>
      <c r="AP85" s="7">
        <f>IF(T85&gt;0,RANK(T85,(N85:P85,Q85:AE85)),0)</f>
        <v>0</v>
      </c>
      <c r="AQ85" s="7">
        <f>IF(S85&gt;0,RANK(S85,(N85:P85,Q85:AE85)),0)</f>
        <v>6</v>
      </c>
      <c r="AR85" s="2">
        <f t="shared" si="26"/>
        <v>3.4429992348890587E-3</v>
      </c>
      <c r="AS85" s="2">
        <f t="shared" si="26"/>
        <v>0</v>
      </c>
      <c r="AT85" s="2">
        <f t="shared" si="35"/>
        <v>0</v>
      </c>
      <c r="AU85" s="2">
        <f t="shared" si="36"/>
        <v>2.7735271614384087E-3</v>
      </c>
      <c r="AW85" t="s">
        <v>2399</v>
      </c>
      <c r="AX85" t="s">
        <v>1274</v>
      </c>
      <c r="AY85">
        <v>1</v>
      </c>
      <c r="BA85" s="119">
        <v>2</v>
      </c>
      <c r="BB85" s="121">
        <v>714</v>
      </c>
      <c r="BC85" s="125">
        <f t="shared" si="27"/>
        <v>2714</v>
      </c>
      <c r="BE85" s="7" t="s">
        <v>3475</v>
      </c>
    </row>
    <row r="86" spans="1:57" hidden="1" outlineLevel="1">
      <c r="A86" t="s">
        <v>137</v>
      </c>
      <c r="B86" t="s">
        <v>1274</v>
      </c>
      <c r="C86" s="1">
        <f t="shared" si="28"/>
        <v>11086</v>
      </c>
      <c r="D86" s="7">
        <f>IF(N86&gt;0, RANK(N86,(N86:P86,Q86:AE86)),0)</f>
        <v>2</v>
      </c>
      <c r="E86" s="7">
        <f>IF(O86&gt;0,RANK(O86,(N86:P86,Q86:AE86)),0)</f>
        <v>1</v>
      </c>
      <c r="F86" s="7">
        <f>IF(P86&gt;0,RANK(P86,(N86:P86,Q86:AE86)),0)</f>
        <v>3</v>
      </c>
      <c r="G86" s="1">
        <f t="shared" si="29"/>
        <v>5717</v>
      </c>
      <c r="H86" s="2">
        <f t="shared" si="30"/>
        <v>0.51569547176619157</v>
      </c>
      <c r="I86" s="2"/>
      <c r="J86" s="2">
        <f t="shared" si="31"/>
        <v>0.22641169042035</v>
      </c>
      <c r="K86" s="2">
        <f t="shared" si="32"/>
        <v>0.7421071621865416</v>
      </c>
      <c r="L86" s="2">
        <f t="shared" si="33"/>
        <v>1.4703229298213964E-2</v>
      </c>
      <c r="M86" s="2">
        <f t="shared" si="34"/>
        <v>1.6777918094894401E-2</v>
      </c>
      <c r="N86" s="66">
        <v>2510</v>
      </c>
      <c r="O86" s="66">
        <v>8227</v>
      </c>
      <c r="P86" s="66">
        <v>163</v>
      </c>
      <c r="Q86" s="66">
        <v>55</v>
      </c>
      <c r="S86" s="66">
        <v>58</v>
      </c>
      <c r="W86" s="66">
        <v>73</v>
      </c>
      <c r="AN86" s="7">
        <f>IF(Q86&gt;0,RANK(Q86,(N86:P86,Q86:AE86)),0)</f>
        <v>6</v>
      </c>
      <c r="AO86" s="7">
        <f>IF(R86&gt;0,RANK(R86,(N86:P86,Q86:AE86)),0)</f>
        <v>0</v>
      </c>
      <c r="AP86" s="7">
        <f>IF(T86&gt;0,RANK(T86,(N86:P86,Q86:AE86)),0)</f>
        <v>0</v>
      </c>
      <c r="AQ86" s="7">
        <f>IF(S86&gt;0,RANK(S86,(N86:P86,Q86:AE86)),0)</f>
        <v>5</v>
      </c>
      <c r="AR86" s="2">
        <f t="shared" si="26"/>
        <v>4.9612123398881476E-3</v>
      </c>
      <c r="AS86" s="2">
        <f t="shared" si="26"/>
        <v>0</v>
      </c>
      <c r="AT86" s="2">
        <f t="shared" si="35"/>
        <v>0</v>
      </c>
      <c r="AU86" s="2">
        <f t="shared" si="36"/>
        <v>5.2318239220638645E-3</v>
      </c>
      <c r="AW86" t="s">
        <v>2399</v>
      </c>
      <c r="AX86" t="s">
        <v>1274</v>
      </c>
      <c r="AY86">
        <v>1</v>
      </c>
      <c r="BA86" s="119">
        <v>2</v>
      </c>
      <c r="BB86" s="121">
        <v>715</v>
      </c>
      <c r="BC86" s="125">
        <f t="shared" si="27"/>
        <v>2715</v>
      </c>
      <c r="BE86" s="7" t="s">
        <v>3475</v>
      </c>
    </row>
    <row r="87" spans="1:57" hidden="1" outlineLevel="1">
      <c r="A87" t="s">
        <v>138</v>
      </c>
      <c r="B87" t="s">
        <v>1274</v>
      </c>
      <c r="C87" s="1">
        <f t="shared" si="28"/>
        <v>10697</v>
      </c>
      <c r="D87" s="7">
        <f>IF(N87&gt;0, RANK(N87,(N87:P87,Q87:AE87)),0)</f>
        <v>2</v>
      </c>
      <c r="E87" s="7">
        <f>IF(O87&gt;0,RANK(O87,(N87:P87,Q87:AE87)),0)</f>
        <v>1</v>
      </c>
      <c r="F87" s="7">
        <f>IF(P87&gt;0,RANK(P87,(N87:P87,Q87:AE87)),0)</f>
        <v>3</v>
      </c>
      <c r="G87" s="1">
        <f t="shared" si="29"/>
        <v>5138</v>
      </c>
      <c r="H87" s="2">
        <f t="shared" si="30"/>
        <v>0.48032158549125925</v>
      </c>
      <c r="I87" s="2"/>
      <c r="J87" s="2">
        <f t="shared" si="31"/>
        <v>0.24642423109282977</v>
      </c>
      <c r="K87" s="2">
        <f t="shared" si="32"/>
        <v>0.72674581658408899</v>
      </c>
      <c r="L87" s="2">
        <f t="shared" si="33"/>
        <v>1.1218098532298776E-2</v>
      </c>
      <c r="M87" s="2">
        <f t="shared" si="34"/>
        <v>1.5611853790782499E-2</v>
      </c>
      <c r="N87" s="66">
        <v>2636</v>
      </c>
      <c r="O87" s="66">
        <v>7774</v>
      </c>
      <c r="P87" s="66">
        <v>120</v>
      </c>
      <c r="Q87" s="66">
        <v>52</v>
      </c>
      <c r="S87" s="66">
        <v>48</v>
      </c>
      <c r="W87" s="66">
        <v>67</v>
      </c>
      <c r="AN87" s="7">
        <f>IF(Q87&gt;0,RANK(Q87,(N87:P87,Q87:AE87)),0)</f>
        <v>5</v>
      </c>
      <c r="AO87" s="7">
        <f>IF(R87&gt;0,RANK(R87,(N87:P87,Q87:AE87)),0)</f>
        <v>0</v>
      </c>
      <c r="AP87" s="7">
        <f>IF(T87&gt;0,RANK(T87,(N87:P87,Q87:AE87)),0)</f>
        <v>0</v>
      </c>
      <c r="AQ87" s="7">
        <f>IF(S87&gt;0,RANK(S87,(N87:P87,Q87:AE87)),0)</f>
        <v>6</v>
      </c>
      <c r="AR87" s="2">
        <f t="shared" si="26"/>
        <v>4.8611760306628031E-3</v>
      </c>
      <c r="AS87" s="2">
        <f t="shared" si="26"/>
        <v>0</v>
      </c>
      <c r="AT87" s="2">
        <f t="shared" si="35"/>
        <v>0</v>
      </c>
      <c r="AU87" s="2">
        <f t="shared" si="36"/>
        <v>4.4872394129195099E-3</v>
      </c>
      <c r="AW87" t="s">
        <v>2399</v>
      </c>
      <c r="AX87" t="s">
        <v>1274</v>
      </c>
      <c r="AY87">
        <v>1</v>
      </c>
      <c r="BA87" s="119">
        <v>2</v>
      </c>
      <c r="BB87" s="121">
        <v>716</v>
      </c>
      <c r="BC87" s="125">
        <f t="shared" si="27"/>
        <v>2716</v>
      </c>
      <c r="BE87" s="7" t="s">
        <v>3475</v>
      </c>
    </row>
    <row r="88" spans="1:57" hidden="1" outlineLevel="1">
      <c r="A88" t="s">
        <v>139</v>
      </c>
      <c r="B88" t="s">
        <v>1274</v>
      </c>
      <c r="C88" s="1">
        <f t="shared" si="28"/>
        <v>9448</v>
      </c>
      <c r="D88" s="7">
        <f>IF(N88&gt;0, RANK(N88,(N88:P88,Q88:AE88)),0)</f>
        <v>2</v>
      </c>
      <c r="E88" s="7">
        <f>IF(O88&gt;0,RANK(O88,(N88:P88,Q88:AE88)),0)</f>
        <v>1</v>
      </c>
      <c r="F88" s="7">
        <f>IF(P88&gt;0,RANK(P88,(N88:P88,Q88:AE88)),0)</f>
        <v>3</v>
      </c>
      <c r="G88" s="1">
        <f t="shared" si="29"/>
        <v>3976</v>
      </c>
      <c r="H88" s="2">
        <f t="shared" si="30"/>
        <v>0.4208298052497883</v>
      </c>
      <c r="I88" s="2"/>
      <c r="J88" s="2">
        <f t="shared" si="31"/>
        <v>0.27995342929720574</v>
      </c>
      <c r="K88" s="2">
        <f t="shared" si="32"/>
        <v>0.70078323454699409</v>
      </c>
      <c r="L88" s="2">
        <f t="shared" si="33"/>
        <v>8.7849280270956825E-3</v>
      </c>
      <c r="M88" s="2">
        <f t="shared" si="34"/>
        <v>1.0478408128704543E-2</v>
      </c>
      <c r="N88" s="66">
        <v>2645</v>
      </c>
      <c r="O88" s="66">
        <v>6621</v>
      </c>
      <c r="P88" s="66">
        <v>83</v>
      </c>
      <c r="Q88" s="66">
        <v>33</v>
      </c>
      <c r="S88" s="66">
        <v>32</v>
      </c>
      <c r="W88" s="66">
        <v>34</v>
      </c>
      <c r="AN88" s="7">
        <f>IF(Q88&gt;0,RANK(Q88,(N88:P88,Q88:AE88)),0)</f>
        <v>5</v>
      </c>
      <c r="AO88" s="7">
        <f>IF(R88&gt;0,RANK(R88,(N88:P88,Q88:AE88)),0)</f>
        <v>0</v>
      </c>
      <c r="AP88" s="7">
        <f>IF(T88&gt;0,RANK(T88,(N88:P88,Q88:AE88)),0)</f>
        <v>0</v>
      </c>
      <c r="AQ88" s="7">
        <f>IF(S88&gt;0,RANK(S88,(N88:P88,Q88:AE88)),0)</f>
        <v>6</v>
      </c>
      <c r="AR88" s="2">
        <f t="shared" ref="AR88:AS110" si="37">IF($C88=0,"-",Q88/$C88)</f>
        <v>3.4928027095681626E-3</v>
      </c>
      <c r="AS88" s="2">
        <f t="shared" si="37"/>
        <v>0</v>
      </c>
      <c r="AT88" s="2">
        <f t="shared" si="35"/>
        <v>0</v>
      </c>
      <c r="AU88" s="2">
        <f t="shared" si="36"/>
        <v>3.3869602032176121E-3</v>
      </c>
      <c r="AW88" t="s">
        <v>2399</v>
      </c>
      <c r="AX88" t="s">
        <v>1274</v>
      </c>
      <c r="AY88">
        <v>1</v>
      </c>
      <c r="BA88" s="119">
        <v>2</v>
      </c>
      <c r="BB88" s="121">
        <v>717</v>
      </c>
      <c r="BC88" s="125">
        <f t="shared" si="27"/>
        <v>2717</v>
      </c>
      <c r="BE88" s="7" t="s">
        <v>3475</v>
      </c>
    </row>
    <row r="89" spans="1:57" hidden="1" outlineLevel="1">
      <c r="A89" t="s">
        <v>140</v>
      </c>
      <c r="B89" t="s">
        <v>1274</v>
      </c>
      <c r="C89" s="1">
        <f t="shared" si="28"/>
        <v>6411</v>
      </c>
      <c r="D89" s="7">
        <f>IF(N89&gt;0, RANK(N89,(N89:P89,Q89:AE89)),0)</f>
        <v>2</v>
      </c>
      <c r="E89" s="7">
        <f>IF(O89&gt;0,RANK(O89,(N89:P89,Q89:AE89)),0)</f>
        <v>1</v>
      </c>
      <c r="F89" s="7">
        <f>IF(P89&gt;0,RANK(P89,(N89:P89,Q89:AE89)),0)</f>
        <v>3</v>
      </c>
      <c r="G89" s="1">
        <f t="shared" si="29"/>
        <v>2206</v>
      </c>
      <c r="H89" s="2">
        <f t="shared" si="30"/>
        <v>0.34409608485415694</v>
      </c>
      <c r="I89" s="2"/>
      <c r="J89" s="2">
        <f t="shared" si="31"/>
        <v>0.31913897987833412</v>
      </c>
      <c r="K89" s="2">
        <f t="shared" si="32"/>
        <v>0.66323506473249105</v>
      </c>
      <c r="L89" s="2">
        <f t="shared" si="33"/>
        <v>8.5790048354390889E-3</v>
      </c>
      <c r="M89" s="2">
        <f t="shared" si="34"/>
        <v>9.0469505537356856E-3</v>
      </c>
      <c r="N89" s="66">
        <v>2046</v>
      </c>
      <c r="O89" s="66">
        <v>4252</v>
      </c>
      <c r="P89" s="66">
        <v>55</v>
      </c>
      <c r="Q89" s="66">
        <v>17</v>
      </c>
      <c r="S89" s="66">
        <v>12</v>
      </c>
      <c r="W89" s="66">
        <v>29</v>
      </c>
      <c r="AN89" s="7">
        <f>IF(Q89&gt;0,RANK(Q89,(N89:P89,Q89:AE89)),0)</f>
        <v>5</v>
      </c>
      <c r="AO89" s="7">
        <f>IF(R89&gt;0,RANK(R89,(N89:P89,Q89:AE89)),0)</f>
        <v>0</v>
      </c>
      <c r="AP89" s="7">
        <f>IF(T89&gt;0,RANK(T89,(N89:P89,Q89:AE89)),0)</f>
        <v>0</v>
      </c>
      <c r="AQ89" s="7">
        <f>IF(S89&gt;0,RANK(S89,(N89:P89,Q89:AE89)),0)</f>
        <v>6</v>
      </c>
      <c r="AR89" s="2">
        <f t="shared" si="37"/>
        <v>2.6516924036811729E-3</v>
      </c>
      <c r="AS89" s="2">
        <f t="shared" si="37"/>
        <v>0</v>
      </c>
      <c r="AT89" s="2">
        <f t="shared" si="35"/>
        <v>0</v>
      </c>
      <c r="AU89" s="2">
        <f t="shared" si="36"/>
        <v>1.8717828731867104E-3</v>
      </c>
      <c r="AW89" t="s">
        <v>2399</v>
      </c>
      <c r="AX89" t="s">
        <v>1274</v>
      </c>
      <c r="AY89">
        <v>1</v>
      </c>
      <c r="BA89" s="119">
        <v>2</v>
      </c>
      <c r="BB89" s="121">
        <v>718</v>
      </c>
      <c r="BC89" s="125">
        <f t="shared" si="27"/>
        <v>2718</v>
      </c>
      <c r="BE89" s="7" t="s">
        <v>3475</v>
      </c>
    </row>
    <row r="90" spans="1:57" hidden="1" outlineLevel="1">
      <c r="A90" t="s">
        <v>141</v>
      </c>
      <c r="B90" t="s">
        <v>1274</v>
      </c>
      <c r="C90" s="1">
        <f t="shared" si="28"/>
        <v>7372</v>
      </c>
      <c r="D90" s="7">
        <f>IF(N90&gt;0, RANK(N90,(N90:P90,Q90:AE90)),0)</f>
        <v>2</v>
      </c>
      <c r="E90" s="7">
        <f>IF(O90&gt;0,RANK(O90,(N90:P90,Q90:AE90)),0)</f>
        <v>1</v>
      </c>
      <c r="F90" s="7">
        <f>IF(P90&gt;0,RANK(P90,(N90:P90,Q90:AE90)),0)</f>
        <v>3</v>
      </c>
      <c r="G90" s="1">
        <f t="shared" si="29"/>
        <v>1011</v>
      </c>
      <c r="H90" s="2">
        <f t="shared" si="30"/>
        <v>0.13714053174172544</v>
      </c>
      <c r="I90" s="2"/>
      <c r="J90" s="2">
        <f t="shared" si="31"/>
        <v>0.41983179598480735</v>
      </c>
      <c r="K90" s="2">
        <f t="shared" si="32"/>
        <v>0.55697232772653282</v>
      </c>
      <c r="L90" s="2">
        <f t="shared" si="33"/>
        <v>1.0444926749864351E-2</v>
      </c>
      <c r="M90" s="2">
        <f t="shared" si="34"/>
        <v>1.2750949538795471E-2</v>
      </c>
      <c r="N90" s="66">
        <v>3095</v>
      </c>
      <c r="O90" s="66">
        <v>4106</v>
      </c>
      <c r="P90" s="66">
        <v>77</v>
      </c>
      <c r="Q90" s="66">
        <v>28</v>
      </c>
      <c r="S90" s="66">
        <v>23</v>
      </c>
      <c r="W90" s="66">
        <v>43</v>
      </c>
      <c r="AN90" s="7">
        <f>IF(Q90&gt;0,RANK(Q90,(N90:P90,Q90:AE90)),0)</f>
        <v>5</v>
      </c>
      <c r="AO90" s="7">
        <f>IF(R90&gt;0,RANK(R90,(N90:P90,Q90:AE90)),0)</f>
        <v>0</v>
      </c>
      <c r="AP90" s="7">
        <f>IF(T90&gt;0,RANK(T90,(N90:P90,Q90:AE90)),0)</f>
        <v>0</v>
      </c>
      <c r="AQ90" s="7">
        <f>IF(S90&gt;0,RANK(S90,(N90:P90,Q90:AE90)),0)</f>
        <v>6</v>
      </c>
      <c r="AR90" s="2">
        <f t="shared" si="37"/>
        <v>3.7981551817688553E-3</v>
      </c>
      <c r="AS90" s="2">
        <f t="shared" si="37"/>
        <v>0</v>
      </c>
      <c r="AT90" s="2">
        <f t="shared" si="35"/>
        <v>0</v>
      </c>
      <c r="AU90" s="2">
        <f t="shared" si="36"/>
        <v>3.1199131850244166E-3</v>
      </c>
      <c r="AW90" t="s">
        <v>2399</v>
      </c>
      <c r="AX90" t="s">
        <v>1274</v>
      </c>
      <c r="AY90">
        <v>1</v>
      </c>
      <c r="BA90" s="119">
        <v>2</v>
      </c>
      <c r="BB90" s="121">
        <v>719</v>
      </c>
      <c r="BC90" s="125">
        <f t="shared" si="27"/>
        <v>2719</v>
      </c>
      <c r="BE90" s="7" t="s">
        <v>3475</v>
      </c>
    </row>
    <row r="91" spans="1:57" hidden="1" outlineLevel="1">
      <c r="A91" t="s">
        <v>142</v>
      </c>
      <c r="B91" t="s">
        <v>1274</v>
      </c>
      <c r="C91" s="1">
        <f t="shared" si="28"/>
        <v>5138</v>
      </c>
      <c r="D91" s="7">
        <f>IF(N91&gt;0, RANK(N91,(N91:P91,Q91:AE91)),0)</f>
        <v>2</v>
      </c>
      <c r="E91" s="7">
        <f>IF(O91&gt;0,RANK(O91,(N91:P91,Q91:AE91)),0)</f>
        <v>1</v>
      </c>
      <c r="F91" s="7">
        <f>IF(P91&gt;0,RANK(P91,(N91:P91,Q91:AE91)),0)</f>
        <v>3</v>
      </c>
      <c r="G91" s="1">
        <f t="shared" si="29"/>
        <v>62</v>
      </c>
      <c r="H91" s="2">
        <f t="shared" si="30"/>
        <v>1.2066952121448035E-2</v>
      </c>
      <c r="I91" s="2"/>
      <c r="J91" s="2">
        <f t="shared" si="31"/>
        <v>0.48151031529778121</v>
      </c>
      <c r="K91" s="2">
        <f t="shared" si="32"/>
        <v>0.49357726741922925</v>
      </c>
      <c r="L91" s="2">
        <f t="shared" si="33"/>
        <v>1.1483067341377969E-2</v>
      </c>
      <c r="M91" s="2">
        <f t="shared" si="34"/>
        <v>1.3429349941611572E-2</v>
      </c>
      <c r="N91" s="66">
        <v>2474</v>
      </c>
      <c r="O91" s="66">
        <v>2536</v>
      </c>
      <c r="P91" s="66">
        <v>59</v>
      </c>
      <c r="Q91" s="66">
        <v>30</v>
      </c>
      <c r="S91" s="66">
        <v>21</v>
      </c>
      <c r="W91" s="66">
        <v>18</v>
      </c>
      <c r="AN91" s="7">
        <f>IF(Q91&gt;0,RANK(Q91,(N91:P91,Q91:AE91)),0)</f>
        <v>4</v>
      </c>
      <c r="AO91" s="7">
        <f>IF(R91&gt;0,RANK(R91,(N91:P91,Q91:AE91)),0)</f>
        <v>0</v>
      </c>
      <c r="AP91" s="7">
        <f>IF(T91&gt;0,RANK(T91,(N91:P91,Q91:AE91)),0)</f>
        <v>0</v>
      </c>
      <c r="AQ91" s="7">
        <f>IF(S91&gt;0,RANK(S91,(N91:P91,Q91:AE91)),0)</f>
        <v>5</v>
      </c>
      <c r="AR91" s="2">
        <f t="shared" si="37"/>
        <v>5.8388478007006615E-3</v>
      </c>
      <c r="AS91" s="2">
        <f t="shared" si="37"/>
        <v>0</v>
      </c>
      <c r="AT91" s="2">
        <f t="shared" si="35"/>
        <v>0</v>
      </c>
      <c r="AU91" s="2">
        <f t="shared" si="36"/>
        <v>4.0871934604904629E-3</v>
      </c>
      <c r="AW91" t="s">
        <v>2399</v>
      </c>
      <c r="AX91" t="s">
        <v>1274</v>
      </c>
      <c r="AY91">
        <v>1</v>
      </c>
      <c r="BA91" s="119">
        <v>2</v>
      </c>
      <c r="BB91" s="121">
        <v>720</v>
      </c>
      <c r="BC91" s="125">
        <f t="shared" si="27"/>
        <v>2720</v>
      </c>
      <c r="BE91" s="7" t="s">
        <v>3475</v>
      </c>
    </row>
    <row r="92" spans="1:57" hidden="1" outlineLevel="1">
      <c r="A92" t="s">
        <v>143</v>
      </c>
      <c r="B92" t="s">
        <v>1274</v>
      </c>
      <c r="C92" s="1">
        <f t="shared" si="28"/>
        <v>8675</v>
      </c>
      <c r="D92" s="7">
        <f>IF(N92&gt;0, RANK(N92,(N92:P92,Q92:AE92)),0)</f>
        <v>2</v>
      </c>
      <c r="E92" s="7">
        <f>IF(O92&gt;0,RANK(O92,(N92:P92,Q92:AE92)),0)</f>
        <v>1</v>
      </c>
      <c r="F92" s="7">
        <f>IF(P92&gt;0,RANK(P92,(N92:P92,Q92:AE92)),0)</f>
        <v>3</v>
      </c>
      <c r="G92" s="1">
        <f t="shared" si="29"/>
        <v>1190</v>
      </c>
      <c r="H92" s="2">
        <f t="shared" si="30"/>
        <v>0.1371757925072046</v>
      </c>
      <c r="I92" s="2"/>
      <c r="J92" s="2">
        <f t="shared" si="31"/>
        <v>0.42040345821325648</v>
      </c>
      <c r="K92" s="2">
        <f t="shared" si="32"/>
        <v>0.55757925072046111</v>
      </c>
      <c r="L92" s="2">
        <f t="shared" si="33"/>
        <v>9.6829971181556194E-3</v>
      </c>
      <c r="M92" s="2">
        <f t="shared" si="34"/>
        <v>1.2334293948126743E-2</v>
      </c>
      <c r="N92" s="66">
        <v>3647</v>
      </c>
      <c r="O92" s="66">
        <v>4837</v>
      </c>
      <c r="P92" s="66">
        <v>84</v>
      </c>
      <c r="Q92" s="66">
        <v>41</v>
      </c>
      <c r="S92" s="66">
        <v>19</v>
      </c>
      <c r="W92" s="66">
        <v>47</v>
      </c>
      <c r="AN92" s="7">
        <f>IF(Q92&gt;0,RANK(Q92,(N92:P92,Q92:AE92)),0)</f>
        <v>5</v>
      </c>
      <c r="AO92" s="7">
        <f>IF(R92&gt;0,RANK(R92,(N92:P92,Q92:AE92)),0)</f>
        <v>0</v>
      </c>
      <c r="AP92" s="7">
        <f>IF(T92&gt;0,RANK(T92,(N92:P92,Q92:AE92)),0)</f>
        <v>0</v>
      </c>
      <c r="AQ92" s="7">
        <f>IF(S92&gt;0,RANK(S92,(N92:P92,Q92:AE92)),0)</f>
        <v>6</v>
      </c>
      <c r="AR92" s="2">
        <f t="shared" si="37"/>
        <v>4.7262247838616711E-3</v>
      </c>
      <c r="AS92" s="2">
        <f t="shared" si="37"/>
        <v>0</v>
      </c>
      <c r="AT92" s="2">
        <f t="shared" si="35"/>
        <v>0</v>
      </c>
      <c r="AU92" s="2">
        <f t="shared" si="36"/>
        <v>2.1902017291066281E-3</v>
      </c>
      <c r="AW92" t="s">
        <v>2399</v>
      </c>
      <c r="AX92" t="s">
        <v>1274</v>
      </c>
      <c r="AY92">
        <v>1</v>
      </c>
      <c r="BA92" s="119">
        <v>2</v>
      </c>
      <c r="BB92" s="121">
        <v>721</v>
      </c>
      <c r="BC92" s="125">
        <f t="shared" si="27"/>
        <v>2721</v>
      </c>
      <c r="BE92" s="7" t="s">
        <v>3475</v>
      </c>
    </row>
    <row r="93" spans="1:57" hidden="1" outlineLevel="1">
      <c r="A93" t="s">
        <v>144</v>
      </c>
      <c r="B93" t="s">
        <v>1274</v>
      </c>
      <c r="C93" s="1">
        <f t="shared" ref="C93:C110" si="38">SUM(N93:AL93)</f>
        <v>6634</v>
      </c>
      <c r="D93" s="7">
        <f>IF(N93&gt;0, RANK(N93,(N93:P93,Q93:AE93)),0)</f>
        <v>1</v>
      </c>
      <c r="E93" s="7">
        <f>IF(O93&gt;0,RANK(O93,(N93:P93,Q93:AE93)),0)</f>
        <v>2</v>
      </c>
      <c r="F93" s="7">
        <f>IF(P93&gt;0,RANK(P93,(N93:P93,Q93:AE93)),0)</f>
        <v>3</v>
      </c>
      <c r="G93" s="1">
        <f t="shared" ref="G93:G110" si="39">IF(C93&gt;0,MAX(N93:P93)-LARGE(N93:P93,2),0)</f>
        <v>228</v>
      </c>
      <c r="H93" s="2">
        <f t="shared" ref="H93:H110" si="40">IF(C93&gt;0,G93/C93,0)</f>
        <v>3.4368405185408499E-2</v>
      </c>
      <c r="I93" s="2"/>
      <c r="J93" s="2">
        <f t="shared" ref="J93:J110" si="41">IF($C93=0,"-",N93/$C93)</f>
        <v>0.50301477238468495</v>
      </c>
      <c r="K93" s="2">
        <f t="shared" ref="K93:K110" si="42">IF($C93=0,"-",O93/$C93)</f>
        <v>0.46864636719927644</v>
      </c>
      <c r="L93" s="2">
        <f t="shared" ref="L93:L110" si="43">IF($C93=0,"-",P93/$C93)</f>
        <v>1.4169430208019295E-2</v>
      </c>
      <c r="M93" s="2">
        <f t="shared" ref="M93:M110" si="44">IF(C93=0,"-",(1-J93-K93-L93))</f>
        <v>1.4169430208019319E-2</v>
      </c>
      <c r="N93" s="66">
        <v>3337</v>
      </c>
      <c r="O93" s="66">
        <v>3109</v>
      </c>
      <c r="P93" s="66">
        <v>94</v>
      </c>
      <c r="Q93" s="66">
        <v>37</v>
      </c>
      <c r="S93" s="66">
        <v>20</v>
      </c>
      <c r="W93" s="66">
        <v>37</v>
      </c>
      <c r="AN93" s="7">
        <f>IF(Q93&gt;0,RANK(Q93,(N93:P93,Q93:AE93)),0)</f>
        <v>4</v>
      </c>
      <c r="AO93" s="7">
        <f>IF(R93&gt;0,RANK(R93,(N93:P93,Q93:AE93)),0)</f>
        <v>0</v>
      </c>
      <c r="AP93" s="7">
        <f>IF(T93&gt;0,RANK(T93,(N93:P93,Q93:AE93)),0)</f>
        <v>0</v>
      </c>
      <c r="AQ93" s="7">
        <f>IF(S93&gt;0,RANK(S93,(N93:P93,Q93:AE93)),0)</f>
        <v>6</v>
      </c>
      <c r="AR93" s="2">
        <f t="shared" si="37"/>
        <v>5.5773289116671692E-3</v>
      </c>
      <c r="AS93" s="2">
        <f t="shared" si="37"/>
        <v>0</v>
      </c>
      <c r="AT93" s="2">
        <f t="shared" si="35"/>
        <v>0</v>
      </c>
      <c r="AU93" s="2">
        <f t="shared" si="36"/>
        <v>3.0147723846849564E-3</v>
      </c>
      <c r="AW93" t="s">
        <v>2399</v>
      </c>
      <c r="AX93" t="s">
        <v>1274</v>
      </c>
      <c r="AY93">
        <v>1</v>
      </c>
      <c r="BA93" s="119">
        <v>2</v>
      </c>
      <c r="BB93" s="121">
        <v>722</v>
      </c>
      <c r="BC93" s="125">
        <f t="shared" si="27"/>
        <v>2722</v>
      </c>
      <c r="BE93" s="7" t="s">
        <v>3475</v>
      </c>
    </row>
    <row r="94" spans="1:57" hidden="1" outlineLevel="1">
      <c r="A94" t="s">
        <v>145</v>
      </c>
      <c r="B94" t="s">
        <v>1274</v>
      </c>
      <c r="C94" s="1">
        <f t="shared" si="38"/>
        <v>7082</v>
      </c>
      <c r="D94" s="7">
        <f>IF(N94&gt;0, RANK(N94,(N94:P94,Q94:AE94)),0)</f>
        <v>1</v>
      </c>
      <c r="E94" s="7">
        <f>IF(O94&gt;0,RANK(O94,(N94:P94,Q94:AE94)),0)</f>
        <v>2</v>
      </c>
      <c r="F94" s="7">
        <f>IF(P94&gt;0,RANK(P94,(N94:P94,Q94:AE94)),0)</f>
        <v>3</v>
      </c>
      <c r="G94" s="1">
        <f t="shared" si="39"/>
        <v>1267</v>
      </c>
      <c r="H94" s="2">
        <f t="shared" si="40"/>
        <v>0.17890426433210957</v>
      </c>
      <c r="I94" s="2"/>
      <c r="J94" s="2">
        <f t="shared" si="41"/>
        <v>0.57540242869245972</v>
      </c>
      <c r="K94" s="2">
        <f t="shared" si="42"/>
        <v>0.39649816436035018</v>
      </c>
      <c r="L94" s="2">
        <f t="shared" si="43"/>
        <v>1.3696695848630331E-2</v>
      </c>
      <c r="M94" s="2">
        <f t="shared" si="44"/>
        <v>1.4402711098559767E-2</v>
      </c>
      <c r="N94" s="66">
        <v>4075</v>
      </c>
      <c r="O94" s="66">
        <v>2808</v>
      </c>
      <c r="P94" s="66">
        <v>97</v>
      </c>
      <c r="Q94" s="66">
        <v>41</v>
      </c>
      <c r="S94" s="66">
        <v>16</v>
      </c>
      <c r="W94" s="66">
        <v>45</v>
      </c>
      <c r="AN94" s="7">
        <f>IF(Q94&gt;0,RANK(Q94,(N94:P94,Q94:AE94)),0)</f>
        <v>5</v>
      </c>
      <c r="AO94" s="7">
        <f>IF(R94&gt;0,RANK(R94,(N94:P94,Q94:AE94)),0)</f>
        <v>0</v>
      </c>
      <c r="AP94" s="7">
        <f>IF(T94&gt;0,RANK(T94,(N94:P94,Q94:AE94)),0)</f>
        <v>0</v>
      </c>
      <c r="AQ94" s="7">
        <f>IF(S94&gt;0,RANK(S94,(N94:P94,Q94:AE94)),0)</f>
        <v>6</v>
      </c>
      <c r="AR94" s="2">
        <f t="shared" si="37"/>
        <v>5.7893250494210676E-3</v>
      </c>
      <c r="AS94" s="2">
        <f t="shared" si="37"/>
        <v>0</v>
      </c>
      <c r="AT94" s="2">
        <f t="shared" si="35"/>
        <v>0</v>
      </c>
      <c r="AU94" s="2">
        <f t="shared" si="36"/>
        <v>2.2592487997740753E-3</v>
      </c>
      <c r="AW94" t="s">
        <v>2399</v>
      </c>
      <c r="AX94" t="s">
        <v>1274</v>
      </c>
      <c r="AY94">
        <v>1</v>
      </c>
      <c r="BA94" s="119">
        <v>2</v>
      </c>
      <c r="BB94" s="121">
        <v>723</v>
      </c>
      <c r="BC94" s="125">
        <f t="shared" si="27"/>
        <v>2723</v>
      </c>
      <c r="BE94" s="7" t="s">
        <v>3475</v>
      </c>
    </row>
    <row r="95" spans="1:57" hidden="1" outlineLevel="1">
      <c r="A95" t="s">
        <v>146</v>
      </c>
      <c r="B95" t="s">
        <v>1274</v>
      </c>
      <c r="C95" s="1">
        <f t="shared" si="38"/>
        <v>7688</v>
      </c>
      <c r="D95" s="7">
        <f>IF(N95&gt;0, RANK(N95,(N95:P95,Q95:AE95)),0)</f>
        <v>2</v>
      </c>
      <c r="E95" s="7">
        <f>IF(O95&gt;0,RANK(O95,(N95:P95,Q95:AE95)),0)</f>
        <v>1</v>
      </c>
      <c r="F95" s="7">
        <f>IF(P95&gt;0,RANK(P95,(N95:P95,Q95:AE95)),0)</f>
        <v>3</v>
      </c>
      <c r="G95" s="1">
        <f t="shared" si="39"/>
        <v>747</v>
      </c>
      <c r="H95" s="2">
        <f t="shared" si="40"/>
        <v>9.7164412070759626E-2</v>
      </c>
      <c r="I95" s="2"/>
      <c r="J95" s="2">
        <f t="shared" si="41"/>
        <v>0.43964620187304893</v>
      </c>
      <c r="K95" s="2">
        <f t="shared" si="42"/>
        <v>0.53681061394380858</v>
      </c>
      <c r="L95" s="2">
        <f t="shared" si="43"/>
        <v>9.8855359001040581E-3</v>
      </c>
      <c r="M95" s="2">
        <f t="shared" si="44"/>
        <v>1.3657648283038438E-2</v>
      </c>
      <c r="N95" s="66">
        <v>3380</v>
      </c>
      <c r="O95" s="66">
        <v>4127</v>
      </c>
      <c r="P95" s="66">
        <v>76</v>
      </c>
      <c r="Q95" s="66">
        <v>42</v>
      </c>
      <c r="S95" s="66">
        <v>27</v>
      </c>
      <c r="W95" s="66">
        <v>36</v>
      </c>
      <c r="AN95" s="7">
        <f>IF(Q95&gt;0,RANK(Q95,(N95:P95,Q95:AE95)),0)</f>
        <v>4</v>
      </c>
      <c r="AO95" s="7">
        <f>IF(R95&gt;0,RANK(R95,(N95:P95,Q95:AE95)),0)</f>
        <v>0</v>
      </c>
      <c r="AP95" s="7">
        <f>IF(T95&gt;0,RANK(T95,(N95:P95,Q95:AE95)),0)</f>
        <v>0</v>
      </c>
      <c r="AQ95" s="7">
        <f>IF(S95&gt;0,RANK(S95,(N95:P95,Q95:AE95)),0)</f>
        <v>6</v>
      </c>
      <c r="AR95" s="2">
        <f t="shared" si="37"/>
        <v>5.4630593132154008E-3</v>
      </c>
      <c r="AS95" s="2">
        <f t="shared" si="37"/>
        <v>0</v>
      </c>
      <c r="AT95" s="2">
        <f t="shared" si="35"/>
        <v>0</v>
      </c>
      <c r="AU95" s="2">
        <f t="shared" si="36"/>
        <v>3.5119667013527576E-3</v>
      </c>
      <c r="AW95" t="s">
        <v>2399</v>
      </c>
      <c r="AX95" t="s">
        <v>1274</v>
      </c>
      <c r="AY95">
        <v>1</v>
      </c>
      <c r="BA95" s="119">
        <v>2</v>
      </c>
      <c r="BB95" s="121">
        <v>724</v>
      </c>
      <c r="BC95" s="125">
        <f t="shared" si="27"/>
        <v>2724</v>
      </c>
      <c r="BE95" s="7" t="s">
        <v>3475</v>
      </c>
    </row>
    <row r="96" spans="1:57" hidden="1" outlineLevel="1">
      <c r="A96" t="s">
        <v>147</v>
      </c>
      <c r="B96" t="s">
        <v>1274</v>
      </c>
      <c r="C96" s="1">
        <f t="shared" si="38"/>
        <v>6443</v>
      </c>
      <c r="D96" s="7">
        <f>IF(N96&gt;0, RANK(N96,(N96:P96,Q96:AE96)),0)</f>
        <v>1</v>
      </c>
      <c r="E96" s="7">
        <f>IF(O96&gt;0,RANK(O96,(N96:P96,Q96:AE96)),0)</f>
        <v>2</v>
      </c>
      <c r="F96" s="7">
        <f>IF(P96&gt;0,RANK(P96,(N96:P96,Q96:AE96)),0)</f>
        <v>3</v>
      </c>
      <c r="G96" s="1">
        <f t="shared" si="39"/>
        <v>191</v>
      </c>
      <c r="H96" s="2">
        <f t="shared" si="40"/>
        <v>2.9644575508303586E-2</v>
      </c>
      <c r="I96" s="2"/>
      <c r="J96" s="2">
        <f t="shared" si="41"/>
        <v>0.50178488281856282</v>
      </c>
      <c r="K96" s="2">
        <f t="shared" si="42"/>
        <v>0.47214030731025919</v>
      </c>
      <c r="L96" s="2">
        <f t="shared" si="43"/>
        <v>1.2416576129132391E-2</v>
      </c>
      <c r="M96" s="2">
        <f t="shared" si="44"/>
        <v>1.3658233742045604E-2</v>
      </c>
      <c r="N96" s="66">
        <v>3233</v>
      </c>
      <c r="O96" s="66">
        <v>3042</v>
      </c>
      <c r="P96" s="66">
        <v>80</v>
      </c>
      <c r="Q96" s="66">
        <v>20</v>
      </c>
      <c r="S96" s="66">
        <v>28</v>
      </c>
      <c r="W96" s="66">
        <v>40</v>
      </c>
      <c r="AN96" s="7">
        <f>IF(Q96&gt;0,RANK(Q96,(N96:P96,Q96:AE96)),0)</f>
        <v>6</v>
      </c>
      <c r="AO96" s="7">
        <f>IF(R96&gt;0,RANK(R96,(N96:P96,Q96:AE96)),0)</f>
        <v>0</v>
      </c>
      <c r="AP96" s="7">
        <f>IF(T96&gt;0,RANK(T96,(N96:P96,Q96:AE96)),0)</f>
        <v>0</v>
      </c>
      <c r="AQ96" s="7">
        <f>IF(S96&gt;0,RANK(S96,(N96:P96,Q96:AE96)),0)</f>
        <v>5</v>
      </c>
      <c r="AR96" s="2">
        <f t="shared" si="37"/>
        <v>3.1041440322830977E-3</v>
      </c>
      <c r="AS96" s="2">
        <f t="shared" si="37"/>
        <v>0</v>
      </c>
      <c r="AT96" s="2">
        <f t="shared" si="35"/>
        <v>0</v>
      </c>
      <c r="AU96" s="2">
        <f t="shared" si="36"/>
        <v>4.3458016451963372E-3</v>
      </c>
      <c r="AW96" t="s">
        <v>2399</v>
      </c>
      <c r="AX96" t="s">
        <v>1274</v>
      </c>
      <c r="AY96">
        <v>1</v>
      </c>
      <c r="BA96" s="119">
        <v>2</v>
      </c>
      <c r="BB96" s="121">
        <v>725</v>
      </c>
      <c r="BC96" s="125">
        <f t="shared" si="27"/>
        <v>2725</v>
      </c>
      <c r="BE96" s="7" t="s">
        <v>3475</v>
      </c>
    </row>
    <row r="97" spans="1:57" hidden="1" outlineLevel="1">
      <c r="A97" t="s">
        <v>148</v>
      </c>
      <c r="B97" t="s">
        <v>1274</v>
      </c>
      <c r="C97" s="1">
        <f t="shared" si="38"/>
        <v>8695</v>
      </c>
      <c r="D97" s="7">
        <f>IF(N97&gt;0, RANK(N97,(N97:P97,Q97:AE97)),0)</f>
        <v>1</v>
      </c>
      <c r="E97" s="7">
        <f>IF(O97&gt;0,RANK(O97,(N97:P97,Q97:AE97)),0)</f>
        <v>2</v>
      </c>
      <c r="F97" s="7">
        <f>IF(P97&gt;0,RANK(P97,(N97:P97,Q97:AE97)),0)</f>
        <v>3</v>
      </c>
      <c r="G97" s="1">
        <f t="shared" si="39"/>
        <v>435</v>
      </c>
      <c r="H97" s="2">
        <f t="shared" si="40"/>
        <v>5.0028752156411734E-2</v>
      </c>
      <c r="I97" s="2"/>
      <c r="J97" s="2">
        <f t="shared" si="41"/>
        <v>0.51431857389304203</v>
      </c>
      <c r="K97" s="2">
        <f t="shared" si="42"/>
        <v>0.46428982173663025</v>
      </c>
      <c r="L97" s="2">
        <f t="shared" si="43"/>
        <v>9.2006900517538816E-3</v>
      </c>
      <c r="M97" s="2">
        <f t="shared" si="44"/>
        <v>1.219091431857384E-2</v>
      </c>
      <c r="N97" s="66">
        <v>4472</v>
      </c>
      <c r="O97" s="66">
        <v>4037</v>
      </c>
      <c r="P97" s="66">
        <v>80</v>
      </c>
      <c r="Q97" s="66">
        <v>43</v>
      </c>
      <c r="S97" s="66">
        <v>18</v>
      </c>
      <c r="W97" s="66">
        <v>45</v>
      </c>
      <c r="AN97" s="7">
        <f>IF(Q97&gt;0,RANK(Q97,(N97:P97,Q97:AE97)),0)</f>
        <v>5</v>
      </c>
      <c r="AO97" s="7">
        <f>IF(R97&gt;0,RANK(R97,(N97:P97,Q97:AE97)),0)</f>
        <v>0</v>
      </c>
      <c r="AP97" s="7">
        <f>IF(T97&gt;0,RANK(T97,(N97:P97,Q97:AE97)),0)</f>
        <v>0</v>
      </c>
      <c r="AQ97" s="7">
        <f>IF(S97&gt;0,RANK(S97,(N97:P97,Q97:AE97)),0)</f>
        <v>6</v>
      </c>
      <c r="AR97" s="2">
        <f t="shared" si="37"/>
        <v>4.9453709028177114E-3</v>
      </c>
      <c r="AS97" s="2">
        <f t="shared" si="37"/>
        <v>0</v>
      </c>
      <c r="AT97" s="2">
        <f t="shared" si="35"/>
        <v>0</v>
      </c>
      <c r="AU97" s="2">
        <f t="shared" si="36"/>
        <v>2.0701552616446232E-3</v>
      </c>
      <c r="AW97" t="s">
        <v>2399</v>
      </c>
      <c r="AX97" t="s">
        <v>1274</v>
      </c>
      <c r="AY97">
        <v>1</v>
      </c>
      <c r="BA97" s="119">
        <v>2</v>
      </c>
      <c r="BB97" s="121">
        <v>726</v>
      </c>
      <c r="BC97" s="125">
        <f t="shared" si="27"/>
        <v>2726</v>
      </c>
      <c r="BE97" s="7" t="s">
        <v>3475</v>
      </c>
    </row>
    <row r="98" spans="1:57" hidden="1" outlineLevel="1">
      <c r="A98" t="s">
        <v>149</v>
      </c>
      <c r="B98" t="s">
        <v>1274</v>
      </c>
      <c r="C98" s="1">
        <f t="shared" si="38"/>
        <v>8498</v>
      </c>
      <c r="D98" s="7">
        <f>IF(N98&gt;0, RANK(N98,(N98:P98,Q98:AE98)),0)</f>
        <v>2</v>
      </c>
      <c r="E98" s="7">
        <f>IF(O98&gt;0,RANK(O98,(N98:P98,Q98:AE98)),0)</f>
        <v>1</v>
      </c>
      <c r="F98" s="7">
        <f>IF(P98&gt;0,RANK(P98,(N98:P98,Q98:AE98)),0)</f>
        <v>3</v>
      </c>
      <c r="G98" s="1">
        <f t="shared" si="39"/>
        <v>2029</v>
      </c>
      <c r="H98" s="2">
        <f t="shared" si="40"/>
        <v>0.23876206166156744</v>
      </c>
      <c r="I98" s="2"/>
      <c r="J98" s="2">
        <f t="shared" si="41"/>
        <v>0.36832195810779006</v>
      </c>
      <c r="K98" s="2">
        <f t="shared" si="42"/>
        <v>0.60708401976935744</v>
      </c>
      <c r="L98" s="2">
        <f t="shared" si="43"/>
        <v>1.1061426217933632E-2</v>
      </c>
      <c r="M98" s="2">
        <f t="shared" si="44"/>
        <v>1.3532595904918811E-2</v>
      </c>
      <c r="N98" s="66">
        <v>3130</v>
      </c>
      <c r="O98" s="66">
        <v>5159</v>
      </c>
      <c r="P98" s="66">
        <v>94</v>
      </c>
      <c r="Q98" s="66">
        <v>42</v>
      </c>
      <c r="S98" s="66">
        <v>23</v>
      </c>
      <c r="W98" s="66">
        <v>50</v>
      </c>
      <c r="AN98" s="7">
        <f>IF(Q98&gt;0,RANK(Q98,(N98:P98,Q98:AE98)),0)</f>
        <v>5</v>
      </c>
      <c r="AO98" s="7">
        <f>IF(R98&gt;0,RANK(R98,(N98:P98,Q98:AE98)),0)</f>
        <v>0</v>
      </c>
      <c r="AP98" s="7">
        <f>IF(T98&gt;0,RANK(T98,(N98:P98,Q98:AE98)),0)</f>
        <v>0</v>
      </c>
      <c r="AQ98" s="7">
        <f>IF(S98&gt;0,RANK(S98,(N98:P98,Q98:AE98)),0)</f>
        <v>6</v>
      </c>
      <c r="AR98" s="2">
        <f t="shared" si="37"/>
        <v>4.9423393739703456E-3</v>
      </c>
      <c r="AS98" s="2">
        <f t="shared" si="37"/>
        <v>0</v>
      </c>
      <c r="AT98" s="2">
        <f t="shared" si="35"/>
        <v>0</v>
      </c>
      <c r="AU98" s="2">
        <f t="shared" si="36"/>
        <v>2.7065191809837611E-3</v>
      </c>
      <c r="AW98" t="s">
        <v>2399</v>
      </c>
      <c r="AX98" t="s">
        <v>1274</v>
      </c>
      <c r="AY98">
        <v>1</v>
      </c>
      <c r="BA98" s="119">
        <v>2</v>
      </c>
      <c r="BB98" s="121">
        <v>727</v>
      </c>
      <c r="BC98" s="125">
        <f t="shared" si="27"/>
        <v>2727</v>
      </c>
      <c r="BE98" s="7" t="s">
        <v>3475</v>
      </c>
    </row>
    <row r="99" spans="1:57" hidden="1" outlineLevel="1">
      <c r="A99" t="s">
        <v>150</v>
      </c>
      <c r="B99" t="s">
        <v>1274</v>
      </c>
      <c r="C99" s="1">
        <f t="shared" si="38"/>
        <v>9792</v>
      </c>
      <c r="D99" s="7">
        <f>IF(N99&gt;0, RANK(N99,(N99:P99,Q99:AE99)),0)</f>
        <v>2</v>
      </c>
      <c r="E99" s="7">
        <f>IF(O99&gt;0,RANK(O99,(N99:P99,Q99:AE99)),0)</f>
        <v>1</v>
      </c>
      <c r="F99" s="7">
        <f>IF(P99&gt;0,RANK(P99,(N99:P99,Q99:AE99)),0)</f>
        <v>3</v>
      </c>
      <c r="G99" s="1">
        <f t="shared" si="39"/>
        <v>2311</v>
      </c>
      <c r="H99" s="2">
        <f t="shared" si="40"/>
        <v>0.23600898692810457</v>
      </c>
      <c r="I99" s="2"/>
      <c r="J99" s="2">
        <f t="shared" si="41"/>
        <v>0.37193627450980393</v>
      </c>
      <c r="K99" s="2">
        <f t="shared" si="42"/>
        <v>0.6079452614379085</v>
      </c>
      <c r="L99" s="2">
        <f t="shared" si="43"/>
        <v>8.0678104575163407E-3</v>
      </c>
      <c r="M99" s="2">
        <f t="shared" si="44"/>
        <v>1.2050653594771225E-2</v>
      </c>
      <c r="N99" s="66">
        <v>3642</v>
      </c>
      <c r="O99" s="66">
        <v>5953</v>
      </c>
      <c r="P99" s="66">
        <v>79</v>
      </c>
      <c r="Q99" s="66">
        <v>51</v>
      </c>
      <c r="S99" s="66">
        <v>25</v>
      </c>
      <c r="W99" s="66">
        <v>42</v>
      </c>
      <c r="AN99" s="7">
        <f>IF(Q99&gt;0,RANK(Q99,(N99:P99,Q99:AE99)),0)</f>
        <v>4</v>
      </c>
      <c r="AO99" s="7">
        <f>IF(R99&gt;0,RANK(R99,(N99:P99,Q99:AE99)),0)</f>
        <v>0</v>
      </c>
      <c r="AP99" s="7">
        <f>IF(T99&gt;0,RANK(T99,(N99:P99,Q99:AE99)),0)</f>
        <v>0</v>
      </c>
      <c r="AQ99" s="7">
        <f>IF(S99&gt;0,RANK(S99,(N99:P99,Q99:AE99)),0)</f>
        <v>6</v>
      </c>
      <c r="AR99" s="2">
        <f t="shared" si="37"/>
        <v>5.208333333333333E-3</v>
      </c>
      <c r="AS99" s="2">
        <f t="shared" si="37"/>
        <v>0</v>
      </c>
      <c r="AT99" s="2">
        <f t="shared" si="35"/>
        <v>0</v>
      </c>
      <c r="AU99" s="2">
        <f t="shared" si="36"/>
        <v>2.5531045751633987E-3</v>
      </c>
      <c r="AW99" t="s">
        <v>2399</v>
      </c>
      <c r="AX99" t="s">
        <v>1274</v>
      </c>
      <c r="AY99">
        <v>1</v>
      </c>
      <c r="BA99" s="119">
        <v>2</v>
      </c>
      <c r="BB99" s="121">
        <v>728</v>
      </c>
      <c r="BC99" s="125">
        <f t="shared" si="27"/>
        <v>2728</v>
      </c>
      <c r="BE99" s="7" t="s">
        <v>3475</v>
      </c>
    </row>
    <row r="100" spans="1:57" hidden="1" outlineLevel="1">
      <c r="A100" t="s">
        <v>151</v>
      </c>
      <c r="B100" t="s">
        <v>1274</v>
      </c>
      <c r="C100" s="1">
        <f t="shared" si="38"/>
        <v>6962</v>
      </c>
      <c r="D100" s="7">
        <f>IF(N100&gt;0, RANK(N100,(N100:P100,Q100:AE100)),0)</f>
        <v>2</v>
      </c>
      <c r="E100" s="7">
        <f>IF(O100&gt;0,RANK(O100,(N100:P100,Q100:AE100)),0)</f>
        <v>1</v>
      </c>
      <c r="F100" s="7">
        <f>IF(P100&gt;0,RANK(P100,(N100:P100,Q100:AE100)),0)</f>
        <v>3</v>
      </c>
      <c r="G100" s="1">
        <f t="shared" si="39"/>
        <v>1443</v>
      </c>
      <c r="H100" s="2">
        <f t="shared" si="40"/>
        <v>0.20726802642918701</v>
      </c>
      <c r="I100" s="2"/>
      <c r="J100" s="2">
        <f t="shared" si="41"/>
        <v>0.38552140189600692</v>
      </c>
      <c r="K100" s="2">
        <f t="shared" si="42"/>
        <v>0.59278942832519388</v>
      </c>
      <c r="L100" s="2">
        <f t="shared" si="43"/>
        <v>1.0629129560471129E-2</v>
      </c>
      <c r="M100" s="2">
        <f t="shared" si="44"/>
        <v>1.1060040218328071E-2</v>
      </c>
      <c r="N100" s="66">
        <v>2684</v>
      </c>
      <c r="O100" s="66">
        <v>4127</v>
      </c>
      <c r="P100" s="66">
        <v>74</v>
      </c>
      <c r="Q100" s="66">
        <v>22</v>
      </c>
      <c r="S100" s="66">
        <v>16</v>
      </c>
      <c r="W100" s="66">
        <v>39</v>
      </c>
      <c r="AN100" s="7">
        <f>IF(Q100&gt;0,RANK(Q100,(N100:P100,Q100:AE100)),0)</f>
        <v>5</v>
      </c>
      <c r="AO100" s="7">
        <f>IF(R100&gt;0,RANK(R100,(N100:P100,Q100:AE100)),0)</f>
        <v>0</v>
      </c>
      <c r="AP100" s="7">
        <f>IF(T100&gt;0,RANK(T100,(N100:P100,Q100:AE100)),0)</f>
        <v>0</v>
      </c>
      <c r="AQ100" s="7">
        <f>IF(S100&gt;0,RANK(S100,(N100:P100,Q100:AE100)),0)</f>
        <v>6</v>
      </c>
      <c r="AR100" s="2">
        <f t="shared" si="37"/>
        <v>3.1600114909508762E-3</v>
      </c>
      <c r="AS100" s="2">
        <f t="shared" si="37"/>
        <v>0</v>
      </c>
      <c r="AT100" s="2">
        <f t="shared" si="35"/>
        <v>0</v>
      </c>
      <c r="AU100" s="2">
        <f t="shared" si="36"/>
        <v>2.298190175237001E-3</v>
      </c>
      <c r="AW100" t="s">
        <v>2399</v>
      </c>
      <c r="AX100" t="s">
        <v>1274</v>
      </c>
      <c r="AY100">
        <v>1</v>
      </c>
      <c r="BA100" s="119">
        <v>2</v>
      </c>
      <c r="BB100" s="121">
        <v>729</v>
      </c>
      <c r="BC100" s="125">
        <f t="shared" si="27"/>
        <v>2729</v>
      </c>
      <c r="BE100" s="7" t="s">
        <v>3475</v>
      </c>
    </row>
    <row r="101" spans="1:57" hidden="1" outlineLevel="1">
      <c r="A101" t="s">
        <v>152</v>
      </c>
      <c r="B101" t="s">
        <v>1274</v>
      </c>
      <c r="C101" s="1">
        <f t="shared" si="38"/>
        <v>9183</v>
      </c>
      <c r="D101" s="7">
        <f>IF(N101&gt;0, RANK(N101,(N101:P101,Q101:AE101)),0)</f>
        <v>2</v>
      </c>
      <c r="E101" s="7">
        <f>IF(O101&gt;0,RANK(O101,(N101:P101,Q101:AE101)),0)</f>
        <v>1</v>
      </c>
      <c r="F101" s="7">
        <f>IF(P101&gt;0,RANK(P101,(N101:P101,Q101:AE101)),0)</f>
        <v>3</v>
      </c>
      <c r="G101" s="1">
        <f t="shared" si="39"/>
        <v>2014</v>
      </c>
      <c r="H101" s="2">
        <f t="shared" si="40"/>
        <v>0.21931830556463031</v>
      </c>
      <c r="I101" s="2"/>
      <c r="J101" s="2">
        <f t="shared" si="41"/>
        <v>0.3796145050637047</v>
      </c>
      <c r="K101" s="2">
        <f t="shared" si="42"/>
        <v>0.59893281062833492</v>
      </c>
      <c r="L101" s="2">
        <f t="shared" si="43"/>
        <v>1.0780790591310029E-2</v>
      </c>
      <c r="M101" s="2">
        <f t="shared" si="44"/>
        <v>1.0671893716650295E-2</v>
      </c>
      <c r="N101" s="66">
        <v>3486</v>
      </c>
      <c r="O101" s="66">
        <v>5500</v>
      </c>
      <c r="P101" s="66">
        <v>99</v>
      </c>
      <c r="Q101" s="66">
        <v>34</v>
      </c>
      <c r="S101" s="66">
        <v>22</v>
      </c>
      <c r="W101" s="66">
        <v>42</v>
      </c>
      <c r="AN101" s="7">
        <f>IF(Q101&gt;0,RANK(Q101,(N101:P101,Q101:AE101)),0)</f>
        <v>5</v>
      </c>
      <c r="AO101" s="7">
        <f>IF(R101&gt;0,RANK(R101,(N101:P101,Q101:AE101)),0)</f>
        <v>0</v>
      </c>
      <c r="AP101" s="7">
        <f>IF(T101&gt;0,RANK(T101,(N101:P101,Q101:AE101)),0)</f>
        <v>0</v>
      </c>
      <c r="AQ101" s="7">
        <f>IF(S101&gt;0,RANK(S101,(N101:P101,Q101:AE101)),0)</f>
        <v>6</v>
      </c>
      <c r="AR101" s="2">
        <f t="shared" si="37"/>
        <v>3.702493738429707E-3</v>
      </c>
      <c r="AS101" s="2">
        <f t="shared" si="37"/>
        <v>0</v>
      </c>
      <c r="AT101" s="2">
        <f t="shared" si="35"/>
        <v>0</v>
      </c>
      <c r="AU101" s="2">
        <f t="shared" si="36"/>
        <v>2.39573124251334E-3</v>
      </c>
      <c r="AW101" t="s">
        <v>2399</v>
      </c>
      <c r="AX101" t="s">
        <v>1274</v>
      </c>
      <c r="AY101">
        <v>1</v>
      </c>
      <c r="BA101" s="119">
        <v>2</v>
      </c>
      <c r="BB101" s="121">
        <v>730</v>
      </c>
      <c r="BC101" s="125">
        <f t="shared" si="27"/>
        <v>2730</v>
      </c>
      <c r="BE101" s="7" t="s">
        <v>3475</v>
      </c>
    </row>
    <row r="102" spans="1:57" hidden="1" outlineLevel="1">
      <c r="A102" t="s">
        <v>153</v>
      </c>
      <c r="B102" t="s">
        <v>1274</v>
      </c>
      <c r="C102" s="1">
        <f t="shared" si="38"/>
        <v>10220</v>
      </c>
      <c r="D102" s="7">
        <f>IF(N102&gt;0, RANK(N102,(N102:P102,Q102:AE102)),0)</f>
        <v>2</v>
      </c>
      <c r="E102" s="7">
        <f>IF(O102&gt;0,RANK(O102,(N102:P102,Q102:AE102)),0)</f>
        <v>1</v>
      </c>
      <c r="F102" s="7">
        <f>IF(P102&gt;0,RANK(P102,(N102:P102,Q102:AE102)),0)</f>
        <v>3</v>
      </c>
      <c r="G102" s="1">
        <f t="shared" si="39"/>
        <v>2823</v>
      </c>
      <c r="H102" s="2">
        <f t="shared" si="40"/>
        <v>0.27622309197651662</v>
      </c>
      <c r="I102" s="2"/>
      <c r="J102" s="2">
        <f t="shared" si="41"/>
        <v>0.3518590998043053</v>
      </c>
      <c r="K102" s="2">
        <f t="shared" si="42"/>
        <v>0.62808219178082192</v>
      </c>
      <c r="L102" s="2">
        <f t="shared" si="43"/>
        <v>8.5127201565557732E-3</v>
      </c>
      <c r="M102" s="2">
        <f t="shared" si="44"/>
        <v>1.154598825831701E-2</v>
      </c>
      <c r="N102" s="66">
        <v>3596</v>
      </c>
      <c r="O102" s="66">
        <v>6419</v>
      </c>
      <c r="P102" s="66">
        <v>87</v>
      </c>
      <c r="Q102" s="66">
        <v>40</v>
      </c>
      <c r="S102" s="66">
        <v>28</v>
      </c>
      <c r="W102" s="66">
        <v>50</v>
      </c>
      <c r="AN102" s="7">
        <f>IF(Q102&gt;0,RANK(Q102,(N102:P102,Q102:AE102)),0)</f>
        <v>5</v>
      </c>
      <c r="AO102" s="7">
        <f>IF(R102&gt;0,RANK(R102,(N102:P102,Q102:AE102)),0)</f>
        <v>0</v>
      </c>
      <c r="AP102" s="7">
        <f>IF(T102&gt;0,RANK(T102,(N102:P102,Q102:AE102)),0)</f>
        <v>0</v>
      </c>
      <c r="AQ102" s="7">
        <f>IF(S102&gt;0,RANK(S102,(N102:P102,Q102:AE102)),0)</f>
        <v>6</v>
      </c>
      <c r="AR102" s="2">
        <f t="shared" si="37"/>
        <v>3.9138943248532287E-3</v>
      </c>
      <c r="AS102" s="2">
        <f t="shared" si="37"/>
        <v>0</v>
      </c>
      <c r="AT102" s="2">
        <f t="shared" si="35"/>
        <v>0</v>
      </c>
      <c r="AU102" s="2">
        <f t="shared" si="36"/>
        <v>2.7397260273972603E-3</v>
      </c>
      <c r="AW102" t="s">
        <v>2399</v>
      </c>
      <c r="AX102" t="s">
        <v>1274</v>
      </c>
      <c r="AY102">
        <v>1</v>
      </c>
      <c r="BA102" s="119">
        <v>2</v>
      </c>
      <c r="BB102" s="121">
        <v>731</v>
      </c>
      <c r="BC102" s="125">
        <f t="shared" si="27"/>
        <v>2731</v>
      </c>
      <c r="BE102" s="7" t="s">
        <v>3475</v>
      </c>
    </row>
    <row r="103" spans="1:57" hidden="1" outlineLevel="1">
      <c r="A103" t="s">
        <v>154</v>
      </c>
      <c r="B103" t="s">
        <v>1274</v>
      </c>
      <c r="C103" s="1">
        <f t="shared" si="38"/>
        <v>12307</v>
      </c>
      <c r="D103" s="7">
        <f>IF(N103&gt;0, RANK(N103,(N103:P103,Q103:AE103)),0)</f>
        <v>2</v>
      </c>
      <c r="E103" s="7">
        <f>IF(O103&gt;0,RANK(O103,(N103:P103,Q103:AE103)),0)</f>
        <v>1</v>
      </c>
      <c r="F103" s="7">
        <f>IF(P103&gt;0,RANK(P103,(N103:P103,Q103:AE103)),0)</f>
        <v>3</v>
      </c>
      <c r="G103" s="1">
        <f t="shared" si="39"/>
        <v>1691</v>
      </c>
      <c r="H103" s="2">
        <f t="shared" si="40"/>
        <v>0.13740147883318438</v>
      </c>
      <c r="I103" s="2"/>
      <c r="J103" s="2">
        <f t="shared" si="41"/>
        <v>0.42057365726822132</v>
      </c>
      <c r="K103" s="2">
        <f t="shared" si="42"/>
        <v>0.5579751361014057</v>
      </c>
      <c r="L103" s="2">
        <f t="shared" si="43"/>
        <v>8.5317299098074274E-3</v>
      </c>
      <c r="M103" s="2">
        <f t="shared" si="44"/>
        <v>1.2919476720565605E-2</v>
      </c>
      <c r="N103" s="66">
        <v>5176</v>
      </c>
      <c r="O103" s="66">
        <v>6867</v>
      </c>
      <c r="P103" s="66">
        <v>105</v>
      </c>
      <c r="Q103" s="66">
        <v>60</v>
      </c>
      <c r="S103" s="66">
        <v>24</v>
      </c>
      <c r="W103" s="66">
        <v>75</v>
      </c>
      <c r="AN103" s="7">
        <f>IF(Q103&gt;0,RANK(Q103,(N103:P103,Q103:AE103)),0)</f>
        <v>5</v>
      </c>
      <c r="AO103" s="7">
        <f>IF(R103&gt;0,RANK(R103,(N103:P103,Q103:AE103)),0)</f>
        <v>0</v>
      </c>
      <c r="AP103" s="7">
        <f>IF(T103&gt;0,RANK(T103,(N103:P103,Q103:AE103)),0)</f>
        <v>0</v>
      </c>
      <c r="AQ103" s="7">
        <f>IF(S103&gt;0,RANK(S103,(N103:P103,Q103:AE103)),0)</f>
        <v>6</v>
      </c>
      <c r="AR103" s="2">
        <f t="shared" si="37"/>
        <v>4.8752742341756725E-3</v>
      </c>
      <c r="AS103" s="2">
        <f t="shared" si="37"/>
        <v>0</v>
      </c>
      <c r="AT103" s="2">
        <f t="shared" si="35"/>
        <v>0</v>
      </c>
      <c r="AU103" s="2">
        <f t="shared" si="36"/>
        <v>1.950109693670269E-3</v>
      </c>
      <c r="AW103" t="s">
        <v>2399</v>
      </c>
      <c r="AX103" t="s">
        <v>1274</v>
      </c>
      <c r="AY103">
        <v>1</v>
      </c>
      <c r="BA103" s="119">
        <v>2</v>
      </c>
      <c r="BB103" s="121">
        <v>732</v>
      </c>
      <c r="BC103" s="125">
        <f t="shared" si="27"/>
        <v>2732</v>
      </c>
      <c r="BE103" s="7" t="s">
        <v>3475</v>
      </c>
    </row>
    <row r="104" spans="1:57" hidden="1" outlineLevel="1">
      <c r="A104" t="s">
        <v>155</v>
      </c>
      <c r="B104" t="s">
        <v>1274</v>
      </c>
      <c r="C104" s="1">
        <f t="shared" si="38"/>
        <v>8909</v>
      </c>
      <c r="D104" s="7">
        <f>IF(N104&gt;0, RANK(N104,(N104:P104,Q104:AE104)),0)</f>
        <v>2</v>
      </c>
      <c r="E104" s="7">
        <f>IF(O104&gt;0,RANK(O104,(N104:P104,Q104:AE104)),0)</f>
        <v>1</v>
      </c>
      <c r="F104" s="7">
        <f>IF(P104&gt;0,RANK(P104,(N104:P104,Q104:AE104)),0)</f>
        <v>3</v>
      </c>
      <c r="G104" s="1">
        <f t="shared" si="39"/>
        <v>4482</v>
      </c>
      <c r="H104" s="2">
        <f t="shared" si="40"/>
        <v>0.50308676619149173</v>
      </c>
      <c r="I104" s="2"/>
      <c r="J104" s="2">
        <f t="shared" si="41"/>
        <v>0.23448198451004601</v>
      </c>
      <c r="K104" s="2">
        <f t="shared" si="42"/>
        <v>0.73756875070153782</v>
      </c>
      <c r="L104" s="2">
        <f t="shared" si="43"/>
        <v>1.2122572679313054E-2</v>
      </c>
      <c r="M104" s="2">
        <f t="shared" si="44"/>
        <v>1.582669210910314E-2</v>
      </c>
      <c r="N104" s="66">
        <v>2089</v>
      </c>
      <c r="O104" s="66">
        <v>6571</v>
      </c>
      <c r="P104" s="66">
        <v>108</v>
      </c>
      <c r="Q104" s="66">
        <v>50</v>
      </c>
      <c r="S104" s="66">
        <v>50</v>
      </c>
      <c r="W104" s="66">
        <v>41</v>
      </c>
      <c r="AN104" s="7">
        <f>IF(Q104&gt;0,RANK(Q104,(N104:P104,Q104:AE104)),0)</f>
        <v>4</v>
      </c>
      <c r="AO104" s="7">
        <f>IF(R104&gt;0,RANK(R104,(N104:P104,Q104:AE104)),0)</f>
        <v>0</v>
      </c>
      <c r="AP104" s="7">
        <f>IF(T104&gt;0,RANK(T104,(N104:P104,Q104:AE104)),0)</f>
        <v>0</v>
      </c>
      <c r="AQ104" s="7">
        <f>IF(S104&gt;0,RANK(S104,(N104:P104,Q104:AE104)),0)</f>
        <v>4</v>
      </c>
      <c r="AR104" s="2">
        <f t="shared" si="37"/>
        <v>5.6123021663486358E-3</v>
      </c>
      <c r="AS104" s="2">
        <f t="shared" si="37"/>
        <v>0</v>
      </c>
      <c r="AT104" s="2">
        <f t="shared" si="35"/>
        <v>0</v>
      </c>
      <c r="AU104" s="2">
        <f t="shared" si="36"/>
        <v>5.6123021663486358E-3</v>
      </c>
      <c r="AW104" t="s">
        <v>2399</v>
      </c>
      <c r="AX104" t="s">
        <v>1274</v>
      </c>
      <c r="AY104">
        <v>1</v>
      </c>
      <c r="BA104" s="119">
        <v>2</v>
      </c>
      <c r="BB104" s="121">
        <v>733</v>
      </c>
      <c r="BC104" s="125">
        <f t="shared" si="27"/>
        <v>2733</v>
      </c>
      <c r="BE104" s="7" t="s">
        <v>3475</v>
      </c>
    </row>
    <row r="105" spans="1:57" hidden="1" outlineLevel="1">
      <c r="A105" t="s">
        <v>156</v>
      </c>
      <c r="B105" t="s">
        <v>1274</v>
      </c>
      <c r="C105" s="1">
        <f t="shared" si="38"/>
        <v>9548</v>
      </c>
      <c r="D105" s="7">
        <f>IF(N105&gt;0, RANK(N105,(N105:P105,Q105:AE105)),0)</f>
        <v>2</v>
      </c>
      <c r="E105" s="7">
        <f>IF(O105&gt;0,RANK(O105,(N105:P105,Q105:AE105)),0)</f>
        <v>1</v>
      </c>
      <c r="F105" s="7">
        <f>IF(P105&gt;0,RANK(P105,(N105:P105,Q105:AE105)),0)</f>
        <v>3</v>
      </c>
      <c r="G105" s="1">
        <f t="shared" si="39"/>
        <v>5438</v>
      </c>
      <c r="H105" s="2">
        <f t="shared" si="40"/>
        <v>0.56954335986594051</v>
      </c>
      <c r="I105" s="2"/>
      <c r="J105" s="2">
        <f t="shared" si="41"/>
        <v>0.20108923334729786</v>
      </c>
      <c r="K105" s="2">
        <f t="shared" si="42"/>
        <v>0.7706325932132384</v>
      </c>
      <c r="L105" s="2">
        <f t="shared" si="43"/>
        <v>1.2044407205697528E-2</v>
      </c>
      <c r="M105" s="2">
        <f t="shared" si="44"/>
        <v>1.6233766233766177E-2</v>
      </c>
      <c r="N105" s="66">
        <v>1920</v>
      </c>
      <c r="O105" s="66">
        <v>7358</v>
      </c>
      <c r="P105" s="66">
        <v>115</v>
      </c>
      <c r="Q105" s="66">
        <v>45</v>
      </c>
      <c r="S105" s="66">
        <v>57</v>
      </c>
      <c r="W105" s="66">
        <v>53</v>
      </c>
      <c r="AN105" s="7">
        <f>IF(Q105&gt;0,RANK(Q105,(N105:P105,Q105:AE105)),0)</f>
        <v>6</v>
      </c>
      <c r="AO105" s="7">
        <f>IF(R105&gt;0,RANK(R105,(N105:P105,Q105:AE105)),0)</f>
        <v>0</v>
      </c>
      <c r="AP105" s="7">
        <f>IF(T105&gt;0,RANK(T105,(N105:P105,Q105:AE105)),0)</f>
        <v>0</v>
      </c>
      <c r="AQ105" s="7">
        <f>IF(S105&gt;0,RANK(S105,(N105:P105,Q105:AE105)),0)</f>
        <v>4</v>
      </c>
      <c r="AR105" s="2">
        <f t="shared" si="37"/>
        <v>4.7130289065772935E-3</v>
      </c>
      <c r="AS105" s="2">
        <f t="shared" si="37"/>
        <v>0</v>
      </c>
      <c r="AT105" s="2">
        <f t="shared" si="35"/>
        <v>0</v>
      </c>
      <c r="AU105" s="2">
        <f t="shared" si="36"/>
        <v>5.9698366149979051E-3</v>
      </c>
      <c r="AW105" t="s">
        <v>2399</v>
      </c>
      <c r="AX105" t="s">
        <v>1274</v>
      </c>
      <c r="AY105">
        <v>1</v>
      </c>
      <c r="BA105" s="119">
        <v>2</v>
      </c>
      <c r="BB105" s="121">
        <v>734</v>
      </c>
      <c r="BC105" s="125">
        <f t="shared" si="27"/>
        <v>2734</v>
      </c>
      <c r="BE105" s="7" t="s">
        <v>3475</v>
      </c>
    </row>
    <row r="106" spans="1:57" hidden="1" outlineLevel="1">
      <c r="A106" t="s">
        <v>14</v>
      </c>
      <c r="B106" t="s">
        <v>1274</v>
      </c>
      <c r="C106" s="1">
        <f t="shared" si="38"/>
        <v>9503</v>
      </c>
      <c r="D106" s="7">
        <f>IF(N106&gt;0, RANK(N106,(N106:P106,Q106:AE106)),0)</f>
        <v>2</v>
      </c>
      <c r="E106" s="7">
        <f>IF(O106&gt;0,RANK(O106,(N106:P106,Q106:AE106)),0)</f>
        <v>1</v>
      </c>
      <c r="F106" s="7">
        <f>IF(P106&gt;0,RANK(P106,(N106:P106,Q106:AE106)),0)</f>
        <v>3</v>
      </c>
      <c r="G106" s="1">
        <f t="shared" si="39"/>
        <v>705</v>
      </c>
      <c r="H106" s="2">
        <f t="shared" si="40"/>
        <v>7.4187098810901825E-2</v>
      </c>
      <c r="I106" s="2"/>
      <c r="J106" s="2">
        <f t="shared" si="41"/>
        <v>0.44764811112280334</v>
      </c>
      <c r="K106" s="2">
        <f t="shared" si="42"/>
        <v>0.52183520993370514</v>
      </c>
      <c r="L106" s="2">
        <f t="shared" si="43"/>
        <v>1.7994317583920866E-2</v>
      </c>
      <c r="M106" s="2">
        <f t="shared" si="44"/>
        <v>1.2522361359570661E-2</v>
      </c>
      <c r="N106" s="66">
        <v>4254</v>
      </c>
      <c r="O106" s="66">
        <v>4959</v>
      </c>
      <c r="P106" s="66">
        <v>171</v>
      </c>
      <c r="Q106" s="66">
        <v>31</v>
      </c>
      <c r="S106" s="66">
        <v>37</v>
      </c>
      <c r="W106" s="66">
        <v>51</v>
      </c>
      <c r="AN106" s="7">
        <f>IF(Q106&gt;0,RANK(Q106,(N106:P106,Q106:AE106)),0)</f>
        <v>6</v>
      </c>
      <c r="AO106" s="7">
        <f>IF(R106&gt;0,RANK(R106,(N106:P106,Q106:AE106)),0)</f>
        <v>0</v>
      </c>
      <c r="AP106" s="7">
        <f>IF(T106&gt;0,RANK(T106,(N106:P106,Q106:AE106)),0)</f>
        <v>0</v>
      </c>
      <c r="AQ106" s="7">
        <f>IF(S106&gt;0,RANK(S106,(N106:P106,Q106:AE106)),0)</f>
        <v>5</v>
      </c>
      <c r="AR106" s="2">
        <f t="shared" si="37"/>
        <v>3.262127749131853E-3</v>
      </c>
      <c r="AS106" s="2">
        <f t="shared" si="37"/>
        <v>0</v>
      </c>
      <c r="AT106" s="2">
        <f t="shared" si="35"/>
        <v>0</v>
      </c>
      <c r="AU106" s="2">
        <f t="shared" si="36"/>
        <v>3.8935073134799538E-3</v>
      </c>
      <c r="AW106" t="s">
        <v>2399</v>
      </c>
      <c r="AX106" t="s">
        <v>1274</v>
      </c>
      <c r="AY106">
        <v>1</v>
      </c>
      <c r="BA106" s="119">
        <v>2</v>
      </c>
      <c r="BB106" s="121">
        <v>735</v>
      </c>
      <c r="BC106" s="125">
        <f t="shared" si="27"/>
        <v>2735</v>
      </c>
      <c r="BE106" s="7" t="s">
        <v>3475</v>
      </c>
    </row>
    <row r="107" spans="1:57" hidden="1" outlineLevel="1">
      <c r="A107" t="s">
        <v>15</v>
      </c>
      <c r="B107" t="s">
        <v>1274</v>
      </c>
      <c r="C107" s="1">
        <f t="shared" si="38"/>
        <v>6673</v>
      </c>
      <c r="D107" s="7">
        <f>IF(N107&gt;0, RANK(N107,(N107:P107,Q107:AE107)),0)</f>
        <v>2</v>
      </c>
      <c r="E107" s="7">
        <f>IF(O107&gt;0,RANK(O107,(N107:P107,Q107:AE107)),0)</f>
        <v>1</v>
      </c>
      <c r="F107" s="7">
        <f>IF(P107&gt;0,RANK(P107,(N107:P107,Q107:AE107)),0)</f>
        <v>3</v>
      </c>
      <c r="G107" s="1">
        <f t="shared" si="39"/>
        <v>1937</v>
      </c>
      <c r="H107" s="2">
        <f t="shared" si="40"/>
        <v>0.29027423947250114</v>
      </c>
      <c r="I107" s="2"/>
      <c r="J107" s="2">
        <f t="shared" si="41"/>
        <v>0.33927768619811177</v>
      </c>
      <c r="K107" s="2">
        <f t="shared" si="42"/>
        <v>0.62955192567061291</v>
      </c>
      <c r="L107" s="2">
        <f t="shared" si="43"/>
        <v>1.4686048254158549E-2</v>
      </c>
      <c r="M107" s="2">
        <f t="shared" si="44"/>
        <v>1.6484339877116824E-2</v>
      </c>
      <c r="N107" s="66">
        <v>2264</v>
      </c>
      <c r="O107" s="66">
        <v>4201</v>
      </c>
      <c r="P107" s="66">
        <v>98</v>
      </c>
      <c r="Q107" s="66">
        <v>33</v>
      </c>
      <c r="S107" s="66">
        <v>46</v>
      </c>
      <c r="W107" s="66">
        <v>31</v>
      </c>
      <c r="AN107" s="7">
        <f>IF(Q107&gt;0,RANK(Q107,(N107:P107,Q107:AE107)),0)</f>
        <v>5</v>
      </c>
      <c r="AO107" s="7">
        <f>IF(R107&gt;0,RANK(R107,(N107:P107,Q107:AE107)),0)</f>
        <v>0</v>
      </c>
      <c r="AP107" s="7">
        <f>IF(T107&gt;0,RANK(T107,(N107:P107,Q107:AE107)),0)</f>
        <v>0</v>
      </c>
      <c r="AQ107" s="7">
        <f>IF(S107&gt;0,RANK(S107,(N107:P107,Q107:AE107)),0)</f>
        <v>4</v>
      </c>
      <c r="AR107" s="2">
        <f t="shared" si="37"/>
        <v>4.9453019631350214E-3</v>
      </c>
      <c r="AS107" s="2">
        <f t="shared" si="37"/>
        <v>0</v>
      </c>
      <c r="AT107" s="2">
        <f t="shared" si="35"/>
        <v>0</v>
      </c>
      <c r="AU107" s="2">
        <f t="shared" si="36"/>
        <v>6.893451221339727E-3</v>
      </c>
      <c r="AW107" t="s">
        <v>2399</v>
      </c>
      <c r="AX107" t="s">
        <v>1274</v>
      </c>
      <c r="AY107">
        <v>1</v>
      </c>
      <c r="BA107" s="119">
        <v>2</v>
      </c>
      <c r="BB107" s="121">
        <v>736</v>
      </c>
      <c r="BC107" s="125">
        <f t="shared" si="27"/>
        <v>2736</v>
      </c>
      <c r="BE107" s="7" t="s">
        <v>3475</v>
      </c>
    </row>
    <row r="108" spans="1:57" hidden="1" outlineLevel="1">
      <c r="A108" t="s">
        <v>16</v>
      </c>
      <c r="B108" t="s">
        <v>1274</v>
      </c>
      <c r="C108" s="1">
        <f t="shared" si="38"/>
        <v>4665</v>
      </c>
      <c r="D108" s="7">
        <f>IF(N108&gt;0, RANK(N108,(N108:P108,Q108:AE108)),0)</f>
        <v>2</v>
      </c>
      <c r="E108" s="7">
        <f>IF(O108&gt;0,RANK(O108,(N108:P108,Q108:AE108)),0)</f>
        <v>1</v>
      </c>
      <c r="F108" s="7">
        <f>IF(P108&gt;0,RANK(P108,(N108:P108,Q108:AE108)),0)</f>
        <v>3</v>
      </c>
      <c r="G108" s="1">
        <f t="shared" si="39"/>
        <v>793</v>
      </c>
      <c r="H108" s="2">
        <f t="shared" si="40"/>
        <v>0.16998928188638798</v>
      </c>
      <c r="I108" s="2"/>
      <c r="J108" s="2">
        <f t="shared" si="41"/>
        <v>0.4004287245444802</v>
      </c>
      <c r="K108" s="2">
        <f t="shared" si="42"/>
        <v>0.57041800643086815</v>
      </c>
      <c r="L108" s="2">
        <f t="shared" si="43"/>
        <v>1.1146838156484458E-2</v>
      </c>
      <c r="M108" s="2">
        <f t="shared" si="44"/>
        <v>1.8006430868167195E-2</v>
      </c>
      <c r="N108" s="66">
        <v>1868</v>
      </c>
      <c r="O108" s="66">
        <v>2661</v>
      </c>
      <c r="P108" s="66">
        <v>52</v>
      </c>
      <c r="Q108" s="66">
        <v>24</v>
      </c>
      <c r="S108" s="66">
        <v>39</v>
      </c>
      <c r="W108" s="66">
        <v>21</v>
      </c>
      <c r="AN108" s="7">
        <f>IF(Q108&gt;0,RANK(Q108,(N108:P108,Q108:AE108)),0)</f>
        <v>5</v>
      </c>
      <c r="AO108" s="7">
        <f>IF(R108&gt;0,RANK(R108,(N108:P108,Q108:AE108)),0)</f>
        <v>0</v>
      </c>
      <c r="AP108" s="7">
        <f>IF(T108&gt;0,RANK(T108,(N108:P108,Q108:AE108)),0)</f>
        <v>0</v>
      </c>
      <c r="AQ108" s="7">
        <f>IF(S108&gt;0,RANK(S108,(N108:P108,Q108:AE108)),0)</f>
        <v>4</v>
      </c>
      <c r="AR108" s="2">
        <f t="shared" si="37"/>
        <v>5.144694533762058E-3</v>
      </c>
      <c r="AS108" s="2">
        <f t="shared" si="37"/>
        <v>0</v>
      </c>
      <c r="AT108" s="2">
        <f t="shared" si="35"/>
        <v>0</v>
      </c>
      <c r="AU108" s="2">
        <f t="shared" si="36"/>
        <v>8.3601286173633441E-3</v>
      </c>
      <c r="AW108" t="s">
        <v>2399</v>
      </c>
      <c r="AX108" t="s">
        <v>1274</v>
      </c>
      <c r="AY108">
        <v>1</v>
      </c>
      <c r="BA108" s="119">
        <v>2</v>
      </c>
      <c r="BB108" s="121">
        <v>737</v>
      </c>
      <c r="BC108" s="125">
        <f t="shared" si="27"/>
        <v>2737</v>
      </c>
      <c r="BE108" s="7" t="s">
        <v>3475</v>
      </c>
    </row>
    <row r="109" spans="1:57" hidden="1" outlineLevel="1">
      <c r="A109" t="s">
        <v>17</v>
      </c>
      <c r="B109" t="s">
        <v>1274</v>
      </c>
      <c r="C109" s="1">
        <f t="shared" si="38"/>
        <v>4820</v>
      </c>
      <c r="D109" s="7">
        <f>IF(N109&gt;0, RANK(N109,(N109:P109,Q109:AE109)),0)</f>
        <v>1</v>
      </c>
      <c r="E109" s="7">
        <f>IF(O109&gt;0,RANK(O109,(N109:P109,Q109:AE109)),0)</f>
        <v>2</v>
      </c>
      <c r="F109" s="7">
        <f>IF(P109&gt;0,RANK(P109,(N109:P109,Q109:AE109)),0)</f>
        <v>4</v>
      </c>
      <c r="G109" s="1">
        <f t="shared" si="39"/>
        <v>493</v>
      </c>
      <c r="H109" s="2">
        <f t="shared" si="40"/>
        <v>0.10228215767634855</v>
      </c>
      <c r="I109" s="2"/>
      <c r="J109" s="2">
        <f t="shared" si="41"/>
        <v>0.52883817427385893</v>
      </c>
      <c r="K109" s="2">
        <f t="shared" si="42"/>
        <v>0.42655601659751036</v>
      </c>
      <c r="L109" s="2">
        <f t="shared" si="43"/>
        <v>1.3485477178423237E-2</v>
      </c>
      <c r="M109" s="2">
        <f t="shared" si="44"/>
        <v>3.1120331950207476E-2</v>
      </c>
      <c r="N109" s="66">
        <v>2549</v>
      </c>
      <c r="O109" s="66">
        <v>2056</v>
      </c>
      <c r="P109" s="66">
        <v>65</v>
      </c>
      <c r="Q109" s="66">
        <v>45</v>
      </c>
      <c r="S109" s="66">
        <v>95</v>
      </c>
      <c r="W109" s="66">
        <v>10</v>
      </c>
      <c r="AN109" s="7">
        <f>IF(Q109&gt;0,RANK(Q109,(N109:P109,Q109:AE109)),0)</f>
        <v>5</v>
      </c>
      <c r="AO109" s="7">
        <f>IF(R109&gt;0,RANK(R109,(N109:P109,Q109:AE109)),0)</f>
        <v>0</v>
      </c>
      <c r="AP109" s="7">
        <f>IF(T109&gt;0,RANK(T109,(N109:P109,Q109:AE109)),0)</f>
        <v>0</v>
      </c>
      <c r="AQ109" s="7">
        <f>IF(S109&gt;0,RANK(S109,(N109:P109,Q109:AE109)),0)</f>
        <v>3</v>
      </c>
      <c r="AR109" s="2">
        <f t="shared" si="37"/>
        <v>9.3360995850622405E-3</v>
      </c>
      <c r="AS109" s="2">
        <f t="shared" si="37"/>
        <v>0</v>
      </c>
      <c r="AT109" s="2">
        <f t="shared" si="35"/>
        <v>0</v>
      </c>
      <c r="AU109" s="2">
        <f t="shared" si="36"/>
        <v>1.970954356846473E-2</v>
      </c>
      <c r="AW109" t="s">
        <v>2399</v>
      </c>
      <c r="AX109" t="s">
        <v>1274</v>
      </c>
      <c r="AY109">
        <v>1</v>
      </c>
      <c r="BA109" s="119">
        <v>2</v>
      </c>
      <c r="BB109" s="121">
        <v>738</v>
      </c>
      <c r="BC109" s="125">
        <f t="shared" si="27"/>
        <v>2738</v>
      </c>
      <c r="BE109" s="7" t="s">
        <v>3475</v>
      </c>
    </row>
    <row r="110" spans="1:57" hidden="1" outlineLevel="1">
      <c r="A110" t="s">
        <v>18</v>
      </c>
      <c r="B110" t="s">
        <v>1274</v>
      </c>
      <c r="C110" s="1">
        <f t="shared" si="38"/>
        <v>5184</v>
      </c>
      <c r="D110" s="7">
        <f>IF(N110&gt;0, RANK(N110,(N110:P110,Q110:AE110)),0)</f>
        <v>1</v>
      </c>
      <c r="E110" s="7">
        <f>IF(O110&gt;0,RANK(O110,(N110:P110,Q110:AE110)),0)</f>
        <v>2</v>
      </c>
      <c r="F110" s="7">
        <f>IF(P110&gt;0,RANK(P110,(N110:P110,Q110:AE110)),0)</f>
        <v>4</v>
      </c>
      <c r="G110" s="1">
        <f t="shared" si="39"/>
        <v>372</v>
      </c>
      <c r="H110" s="2">
        <f t="shared" si="40"/>
        <v>7.1759259259259259E-2</v>
      </c>
      <c r="I110" s="2"/>
      <c r="J110" s="2">
        <f t="shared" si="41"/>
        <v>0.51986882716049387</v>
      </c>
      <c r="K110" s="2">
        <f t="shared" si="42"/>
        <v>0.44810956790123457</v>
      </c>
      <c r="L110" s="2">
        <f t="shared" si="43"/>
        <v>1.1574074074074073E-2</v>
      </c>
      <c r="M110" s="2">
        <f t="shared" si="44"/>
        <v>2.0447530864197479E-2</v>
      </c>
      <c r="N110" s="66">
        <v>2695</v>
      </c>
      <c r="O110" s="66">
        <v>2323</v>
      </c>
      <c r="P110" s="66">
        <v>60</v>
      </c>
      <c r="Q110" s="66">
        <v>27</v>
      </c>
      <c r="S110" s="66">
        <v>66</v>
      </c>
      <c r="W110" s="66">
        <v>13</v>
      </c>
      <c r="AN110" s="7">
        <f>IF(Q110&gt;0,RANK(Q110,(N110:P110,Q110:AE110)),0)</f>
        <v>5</v>
      </c>
      <c r="AO110" s="7">
        <f>IF(R110&gt;0,RANK(R110,(N110:P110,Q110:AE110)),0)</f>
        <v>0</v>
      </c>
      <c r="AP110" s="7">
        <f>IF(T110&gt;0,RANK(T110,(N110:P110,Q110:AE110)),0)</f>
        <v>0</v>
      </c>
      <c r="AQ110" s="7">
        <f>IF(S110&gt;0,RANK(S110,(N110:P110,Q110:AE110)),0)</f>
        <v>3</v>
      </c>
      <c r="AR110" s="2">
        <f t="shared" si="37"/>
        <v>5.208333333333333E-3</v>
      </c>
      <c r="AS110" s="2">
        <f t="shared" si="37"/>
        <v>0</v>
      </c>
      <c r="AT110" s="2">
        <f t="shared" si="35"/>
        <v>0</v>
      </c>
      <c r="AU110" s="2">
        <f t="shared" si="36"/>
        <v>1.2731481481481481E-2</v>
      </c>
      <c r="AW110" t="s">
        <v>2399</v>
      </c>
      <c r="AX110" t="s">
        <v>1274</v>
      </c>
      <c r="AY110">
        <v>1</v>
      </c>
      <c r="BA110" s="119">
        <v>2</v>
      </c>
      <c r="BB110" s="121">
        <v>739</v>
      </c>
      <c r="BC110" s="125">
        <f t="shared" si="27"/>
        <v>2739</v>
      </c>
      <c r="BE110" s="7" t="s">
        <v>3475</v>
      </c>
    </row>
    <row r="111" spans="1:57" hidden="1" outlineLevel="1">
      <c r="A111" t="s">
        <v>19</v>
      </c>
      <c r="B111" t="s">
        <v>1274</v>
      </c>
      <c r="C111" s="1">
        <f t="shared" si="28"/>
        <v>5000</v>
      </c>
      <c r="D111" s="7">
        <f>IF(N111&gt;0, RANK(N111,(N111:P111,Q111:AE111)),0)</f>
        <v>2</v>
      </c>
      <c r="E111" s="7">
        <f>IF(O111&gt;0,RANK(O111,(N111:P111,Q111:AE111)),0)</f>
        <v>1</v>
      </c>
      <c r="F111" s="7">
        <f>IF(P111&gt;0,RANK(P111,(N111:P111,Q111:AE111)),0)</f>
        <v>4</v>
      </c>
      <c r="G111" s="1">
        <f t="shared" si="29"/>
        <v>549</v>
      </c>
      <c r="H111" s="2">
        <f t="shared" si="30"/>
        <v>0.10979999999999999</v>
      </c>
      <c r="I111" s="2"/>
      <c r="J111" s="2">
        <f t="shared" si="31"/>
        <v>0.4274</v>
      </c>
      <c r="K111" s="2">
        <f t="shared" si="32"/>
        <v>0.53720000000000001</v>
      </c>
      <c r="L111" s="2">
        <f t="shared" si="33"/>
        <v>1.06E-2</v>
      </c>
      <c r="M111" s="2">
        <f t="shared" si="34"/>
        <v>2.4799999999999989E-2</v>
      </c>
      <c r="N111" s="66">
        <v>2137</v>
      </c>
      <c r="O111" s="66">
        <v>2686</v>
      </c>
      <c r="P111" s="66">
        <v>53</v>
      </c>
      <c r="Q111" s="66">
        <v>30</v>
      </c>
      <c r="S111" s="66">
        <v>77</v>
      </c>
      <c r="W111" s="66">
        <v>17</v>
      </c>
      <c r="AN111" s="7">
        <f>IF(Q111&gt;0,RANK(Q111,(N111:P111,Q111:AE111)),0)</f>
        <v>5</v>
      </c>
      <c r="AO111" s="7">
        <f>IF(R111&gt;0,RANK(R111,(N111:P111,Q111:AE111)),0)</f>
        <v>0</v>
      </c>
      <c r="AP111" s="7">
        <f>IF(T111&gt;0,RANK(T111,(N111:P111,Q111:AE111)),0)</f>
        <v>0</v>
      </c>
      <c r="AQ111" s="7">
        <f>IF(S111&gt;0,RANK(S111,(N111:P111,Q111:AE111)),0)</f>
        <v>3</v>
      </c>
      <c r="AR111" s="2">
        <f>IF($C111=0,"-",Q111/$C111)</f>
        <v>6.0000000000000001E-3</v>
      </c>
      <c r="AS111" s="2">
        <f>IF($C111=0,"-",R111/$C111)</f>
        <v>0</v>
      </c>
      <c r="AT111" s="2">
        <f>IF($C111=0,"-",T111/$C111)</f>
        <v>0</v>
      </c>
      <c r="AU111" s="2">
        <f>IF($C111=0,"-",S111/$C111)</f>
        <v>1.54E-2</v>
      </c>
      <c r="AW111" t="s">
        <v>2399</v>
      </c>
      <c r="AX111" t="s">
        <v>1274</v>
      </c>
      <c r="AY111">
        <v>1</v>
      </c>
      <c r="BA111" s="119">
        <v>2</v>
      </c>
      <c r="BB111" s="121">
        <v>740</v>
      </c>
      <c r="BC111" s="125">
        <f t="shared" si="27"/>
        <v>2740</v>
      </c>
      <c r="BE111" s="7" t="s">
        <v>3475</v>
      </c>
    </row>
    <row r="112" spans="1:57" collapsed="1">
      <c r="A112" t="s">
        <v>2403</v>
      </c>
      <c r="B112" t="s">
        <v>2781</v>
      </c>
      <c r="C112" s="1">
        <f>SUM(N112:AL112)</f>
        <v>326197</v>
      </c>
      <c r="D112" s="7">
        <f>IF(N112&gt;0, RANK(N112,(N112:P112,Q112:AE112)),0)</f>
        <v>2</v>
      </c>
      <c r="E112" s="7">
        <f>IF(O112&gt;0,RANK(O112,(N112:P112,Q112:AE112)),0)</f>
        <v>1</v>
      </c>
      <c r="F112" s="7">
        <f>IF(P112&gt;0,RANK(P112,(N112:P112,Q112:AE112)),0)</f>
        <v>3</v>
      </c>
      <c r="G112" s="1">
        <f>IF(C112&gt;0,MAX(N112:P112)-LARGE(N112:P112,2),0)</f>
        <v>70247</v>
      </c>
      <c r="H112" s="2">
        <f>IF(C112&gt;0,G112/C112,0)</f>
        <v>0.21535145939416978</v>
      </c>
      <c r="I112" s="2"/>
      <c r="J112" s="2">
        <f>IF($C112=0,"-",N112/$C112)</f>
        <v>0.37889373599389325</v>
      </c>
      <c r="K112" s="2">
        <f>IF($C112=0,"-",O112/$C112)</f>
        <v>0.59424519538806309</v>
      </c>
      <c r="L112" s="2">
        <f>IF($C112=0,"-",P112/$C112)</f>
        <v>1.1597286302449133E-2</v>
      </c>
      <c r="M112" s="2">
        <f>IF(C112=0,"-",(1-J112-K112-L112))</f>
        <v>1.5263782315594471E-2</v>
      </c>
      <c r="N112" s="66">
        <f>SUM(N72:N111)</f>
        <v>123594</v>
      </c>
      <c r="O112" s="66">
        <f>SUM(O72:O111)</f>
        <v>193841</v>
      </c>
      <c r="P112" s="66">
        <f>SUM(P72:P111)</f>
        <v>3783</v>
      </c>
      <c r="Q112" s="66">
        <f>SUM(Q72:Q111)</f>
        <v>1589</v>
      </c>
      <c r="S112" s="66">
        <f>SUM(S72:S111)</f>
        <v>1660</v>
      </c>
      <c r="W112" s="66">
        <f>SUM(W72:W111)</f>
        <v>1730</v>
      </c>
      <c r="AL112" s="66">
        <f>SUM(AL72:AL111)</f>
        <v>0</v>
      </c>
      <c r="AN112" s="7">
        <f>IF(Q112&gt;0,RANK(Q112,(N112:P112,Q112:AE112)),0)</f>
        <v>6</v>
      </c>
      <c r="AO112" s="7">
        <f>IF(R112&gt;0,RANK(R112,(N112:P112,Q112:AE112)),0)</f>
        <v>0</v>
      </c>
      <c r="AP112" s="7">
        <f>IF(T112&gt;0,RANK(T112,(N112:P112,Q112:AE112)),0)</f>
        <v>0</v>
      </c>
      <c r="AQ112" s="7">
        <f>IF(S112&gt;0,RANK(S112,(N112:P112,Q112:AE112)),0)</f>
        <v>5</v>
      </c>
      <c r="AR112" s="2">
        <f>IF($C112=0,"-",Q112/$C112)</f>
        <v>4.8712894355251585E-3</v>
      </c>
      <c r="AS112" s="2">
        <f>IF($C112=0,"-",R112/$C112)</f>
        <v>0</v>
      </c>
      <c r="AT112" s="2">
        <f>IF($C112=0,"-",T112/$C112)</f>
        <v>0</v>
      </c>
      <c r="AU112" s="2">
        <f>IF($C112=0,"-",S112/$C112)</f>
        <v>5.0889493159041932E-3</v>
      </c>
      <c r="AW112" t="s">
        <v>2403</v>
      </c>
      <c r="AX112" t="s">
        <v>2781</v>
      </c>
      <c r="BA112" s="119">
        <v>2</v>
      </c>
      <c r="BB112" s="121"/>
      <c r="BC112" s="119">
        <v>2</v>
      </c>
      <c r="BE112" s="7" t="s">
        <v>3272</v>
      </c>
    </row>
    <row r="113" spans="1:73">
      <c r="E113" s="7"/>
      <c r="I113" s="2"/>
      <c r="AN113" s="7"/>
      <c r="AO113" s="7"/>
      <c r="AP113" s="7"/>
      <c r="AQ113" s="7"/>
      <c r="BA113" s="119"/>
      <c r="BB113" s="121"/>
      <c r="BC113" s="125"/>
      <c r="BJ113" s="1"/>
      <c r="BK113" s="1"/>
      <c r="BL113" s="1"/>
    </row>
    <row r="114" spans="1:73" hidden="1" outlineLevel="1">
      <c r="A114" t="s">
        <v>1921</v>
      </c>
      <c r="B114" t="s">
        <v>1920</v>
      </c>
      <c r="C114" s="1">
        <f t="shared" ref="C114:C129" si="45">SUM(N114:AL114)</f>
        <v>24262</v>
      </c>
      <c r="D114" s="7">
        <f>IF(N114&gt;0, RANK(N114,(N114:P114,Q114:AE114)),0)</f>
        <v>1</v>
      </c>
      <c r="E114" s="7">
        <f>IF(O114&gt;0,RANK(O114,(N114:P114,Q114:AE114)),0)</f>
        <v>2</v>
      </c>
      <c r="F114" s="7">
        <f>IF(P114&gt;0,RANK(P114,(N114:P114,Q114:AE114)),0)</f>
        <v>4</v>
      </c>
      <c r="G114" s="1">
        <f t="shared" ref="G114:G129" si="46">IF(C114&gt;0,MAX(N114:P114)-LARGE(N114:P114,2),0)</f>
        <v>6839</v>
      </c>
      <c r="H114" s="2">
        <f t="shared" ref="H114:H129" si="47">IF(C114&gt;0,G114/C114,0)</f>
        <v>0.28188113098672823</v>
      </c>
      <c r="I114" s="2"/>
      <c r="J114" s="2">
        <f t="shared" ref="J114:J129" si="48">IF($C114=0,"-",N114/$C114)</f>
        <v>0.63432528233451491</v>
      </c>
      <c r="K114" s="2">
        <f t="shared" ref="K114:K129" si="49">IF($C114=0,"-",O114/$C114)</f>
        <v>0.35244415134778667</v>
      </c>
      <c r="L114" s="2">
        <f t="shared" ref="L114:L129" si="50">IF($C114=0,"-",P114/$C114)</f>
        <v>4.4926222075673894E-3</v>
      </c>
      <c r="M114" s="2">
        <f t="shared" ref="M114:M129" si="51">IF(C114=0,"-",(1-J114-K114-L114))</f>
        <v>8.7379441101310337E-3</v>
      </c>
      <c r="N114" s="66">
        <v>15390</v>
      </c>
      <c r="O114" s="66">
        <v>8551</v>
      </c>
      <c r="P114" s="66">
        <v>109</v>
      </c>
      <c r="Q114" s="66">
        <v>111</v>
      </c>
      <c r="R114" s="66">
        <v>75</v>
      </c>
      <c r="S114" s="66">
        <v>26</v>
      </c>
      <c r="W114" s="66">
        <f>IF(Notes!B$31=1,IF(BR114&gt;0,BR114-SUM(S114:V114)-SUM(X114:AL114),SUM(BS114:BY114)),SUM(BS114:BY114))</f>
        <v>0</v>
      </c>
      <c r="X114" s="66">
        <v>0</v>
      </c>
      <c r="AA114" s="66">
        <v>0</v>
      </c>
      <c r="AN114" s="7">
        <f>IF(Q114&gt;0,RANK(Q114,(N114:P114,Q114:AE114)),0)</f>
        <v>3</v>
      </c>
      <c r="AO114" s="7">
        <f>IF(R114&gt;0,RANK(R114,(N114:P114,Q114:AE114)),0)</f>
        <v>5</v>
      </c>
      <c r="AP114" s="7">
        <f>IF(T114&gt;0,RANK(T114,(N114:P114,Q114:AE114)),0)</f>
        <v>0</v>
      </c>
      <c r="AQ114" s="7">
        <f>IF(S114&gt;0,RANK(S114,(N114:P114,Q114:AE114)),0)</f>
        <v>6</v>
      </c>
      <c r="AR114" s="2">
        <f t="shared" ref="AR114:AR129" si="52">IF($C114=0,"-",Q114/$C114)</f>
        <v>4.5750556425686257E-3</v>
      </c>
      <c r="AS114" s="2">
        <f t="shared" ref="AS114:AS129" si="53">IF($C114=0,"-",R114/$C114)</f>
        <v>3.0912538125463687E-3</v>
      </c>
      <c r="AT114" s="2">
        <f t="shared" ref="AT114:AT129" si="54">IF($C114=0,"-",T114/$C114)</f>
        <v>0</v>
      </c>
      <c r="AU114" s="2">
        <f t="shared" ref="AU114:AU129" si="55">IF($C114=0,"-",S114/$C114)</f>
        <v>1.0716346550160745E-3</v>
      </c>
      <c r="AW114" t="s">
        <v>1921</v>
      </c>
      <c r="AX114" t="s">
        <v>1920</v>
      </c>
      <c r="AY114">
        <v>1</v>
      </c>
      <c r="BA114" s="119">
        <v>4</v>
      </c>
      <c r="BB114" s="121">
        <v>1</v>
      </c>
      <c r="BC114" s="125">
        <f t="shared" si="22"/>
        <v>4001</v>
      </c>
      <c r="BE114" s="7" t="s">
        <v>228</v>
      </c>
      <c r="BR114" s="1">
        <v>119</v>
      </c>
    </row>
    <row r="115" spans="1:73" hidden="1" outlineLevel="1">
      <c r="A115" t="s">
        <v>1670</v>
      </c>
      <c r="B115" t="s">
        <v>1920</v>
      </c>
      <c r="C115" s="1">
        <f t="shared" si="45"/>
        <v>48820</v>
      </c>
      <c r="D115" s="7">
        <f>IF(N115&gt;0, RANK(N115,(N115:P115,Q115:AE115)),0)</f>
        <v>2</v>
      </c>
      <c r="E115" s="7">
        <f>IF(O115&gt;0,RANK(O115,(N115:P115,Q115:AE115)),0)</f>
        <v>1</v>
      </c>
      <c r="F115" s="7">
        <f>IF(P115&gt;0,RANK(P115,(N115:P115,Q115:AE115)),0)</f>
        <v>4</v>
      </c>
      <c r="G115" s="1">
        <f t="shared" si="46"/>
        <v>10083</v>
      </c>
      <c r="H115" s="2">
        <f t="shared" si="47"/>
        <v>0.2065342072920934</v>
      </c>
      <c r="I115" s="2"/>
      <c r="J115" s="2">
        <f t="shared" si="48"/>
        <v>0.38801720606308887</v>
      </c>
      <c r="K115" s="2">
        <f t="shared" si="49"/>
        <v>0.59455141335518236</v>
      </c>
      <c r="L115" s="2">
        <f t="shared" si="50"/>
        <v>7.2920934043424826E-3</v>
      </c>
      <c r="M115" s="2">
        <f t="shared" si="51"/>
        <v>1.013928717738629E-2</v>
      </c>
      <c r="N115" s="66">
        <v>18943</v>
      </c>
      <c r="O115" s="66">
        <v>29026</v>
      </c>
      <c r="P115" s="66">
        <v>356</v>
      </c>
      <c r="Q115" s="66">
        <v>371</v>
      </c>
      <c r="R115" s="66">
        <v>90</v>
      </c>
      <c r="S115" s="66">
        <v>34</v>
      </c>
      <c r="W115" s="66">
        <f>IF(Notes!B$31=1,IF(BR115&gt;0,BR115-SUM(S115:V115)-SUM(X115:AL115),SUM(BS115:BY115)),SUM(BS115:BY115))</f>
        <v>0</v>
      </c>
      <c r="X115" s="66">
        <v>0</v>
      </c>
      <c r="AA115" s="66">
        <v>0</v>
      </c>
      <c r="AN115" s="7">
        <f>IF(Q115&gt;0,RANK(Q115,(N115:P115,Q115:AE115)),0)</f>
        <v>3</v>
      </c>
      <c r="AO115" s="7">
        <f>IF(R115&gt;0,RANK(R115,(N115:P115,Q115:AE115)),0)</f>
        <v>5</v>
      </c>
      <c r="AP115" s="7">
        <f>IF(T115&gt;0,RANK(T115,(N115:P115,Q115:AE115)),0)</f>
        <v>0</v>
      </c>
      <c r="AQ115" s="7">
        <f>IF(S115&gt;0,RANK(S115,(N115:P115,Q115:AE115)),0)</f>
        <v>6</v>
      </c>
      <c r="AR115" s="2">
        <f t="shared" si="52"/>
        <v>7.5993445309299468E-3</v>
      </c>
      <c r="AS115" s="2">
        <f t="shared" si="53"/>
        <v>1.8435067595247848E-3</v>
      </c>
      <c r="AT115" s="2">
        <f t="shared" si="54"/>
        <v>0</v>
      </c>
      <c r="AU115" s="2">
        <f t="shared" si="55"/>
        <v>6.9643588693158538E-4</v>
      </c>
      <c r="AW115" t="s">
        <v>1670</v>
      </c>
      <c r="AX115" t="s">
        <v>1920</v>
      </c>
      <c r="AY115">
        <v>8</v>
      </c>
      <c r="BA115" s="119">
        <v>4</v>
      </c>
      <c r="BB115" s="121">
        <v>3</v>
      </c>
      <c r="BC115" s="125">
        <f t="shared" si="22"/>
        <v>4003</v>
      </c>
      <c r="BE115" s="7" t="s">
        <v>228</v>
      </c>
      <c r="BR115" s="1">
        <v>295</v>
      </c>
    </row>
    <row r="116" spans="1:73" s="10" customFormat="1" hidden="1" outlineLevel="1">
      <c r="A116" s="10" t="s">
        <v>1823</v>
      </c>
      <c r="B116" s="10" t="s">
        <v>1920</v>
      </c>
      <c r="C116" s="1">
        <f t="shared" si="45"/>
        <v>54344</v>
      </c>
      <c r="D116" s="7">
        <f>IF(N116&gt;0, RANK(N116,(N116:P116,Q116:AE116)),0)</f>
        <v>1</v>
      </c>
      <c r="E116" s="7">
        <f>IF(O116&gt;0,RANK(O116,(N116:P116,Q116:AE116)),0)</f>
        <v>2</v>
      </c>
      <c r="F116" s="7">
        <f>IF(P116&gt;0,RANK(P116,(N116:P116,Q116:AE116)),0)</f>
        <v>3</v>
      </c>
      <c r="G116" s="1">
        <f t="shared" si="46"/>
        <v>9247</v>
      </c>
      <c r="H116" s="2">
        <f t="shared" si="47"/>
        <v>0.17015677903724422</v>
      </c>
      <c r="I116" s="2"/>
      <c r="J116" s="2">
        <f t="shared" si="48"/>
        <v>0.57840791991756224</v>
      </c>
      <c r="K116" s="2">
        <f t="shared" si="49"/>
        <v>0.408251140880318</v>
      </c>
      <c r="L116" s="2">
        <f t="shared" si="50"/>
        <v>5.6860002944207275E-3</v>
      </c>
      <c r="M116" s="2">
        <f t="shared" si="51"/>
        <v>7.654938907699034E-3</v>
      </c>
      <c r="N116" s="66">
        <v>31433</v>
      </c>
      <c r="O116" s="66">
        <v>22186</v>
      </c>
      <c r="P116" s="66">
        <v>309</v>
      </c>
      <c r="Q116" s="66">
        <v>267</v>
      </c>
      <c r="R116" s="66">
        <v>117</v>
      </c>
      <c r="S116" s="66">
        <v>31</v>
      </c>
      <c r="T116" s="66"/>
      <c r="U116" s="66"/>
      <c r="V116" s="66"/>
      <c r="W116" s="66">
        <f>IF(Notes!B$31=1,IF(BR116&gt;0,BR116-SUM(S116:V116)-SUM(X116:AL116),SUM(BS116:BY116)),SUM(BS116:BY116))</f>
        <v>0</v>
      </c>
      <c r="X116" s="66">
        <v>0</v>
      </c>
      <c r="Y116" s="66"/>
      <c r="Z116" s="66"/>
      <c r="AA116" s="66">
        <v>1</v>
      </c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  <c r="AN116" s="7">
        <f>IF(Q116&gt;0,RANK(Q116,(N116:P116,Q116:AE116)),0)</f>
        <v>4</v>
      </c>
      <c r="AO116" s="7">
        <f>IF(R116&gt;0,RANK(R116,(N116:P116,Q116:AE116)),0)</f>
        <v>5</v>
      </c>
      <c r="AP116" s="7">
        <f>IF(T116&gt;0,RANK(T116,(N116:P116,Q116:AE116)),0)</f>
        <v>0</v>
      </c>
      <c r="AQ116" s="7">
        <f>IF(S116&gt;0,RANK(S116,(N116:P116,Q116:AE116)),0)</f>
        <v>6</v>
      </c>
      <c r="AR116" s="2">
        <f t="shared" si="52"/>
        <v>4.9131458854703375E-3</v>
      </c>
      <c r="AS116" s="2">
        <f t="shared" si="53"/>
        <v>2.1529515677903726E-3</v>
      </c>
      <c r="AT116" s="2">
        <f t="shared" si="54"/>
        <v>0</v>
      </c>
      <c r="AU116" s="2">
        <f t="shared" si="55"/>
        <v>5.7044015898719273E-4</v>
      </c>
      <c r="AV116" s="71"/>
      <c r="AW116" s="10" t="s">
        <v>1823</v>
      </c>
      <c r="AX116" s="10" t="s">
        <v>1920</v>
      </c>
      <c r="BA116" s="119">
        <v>4</v>
      </c>
      <c r="BB116" s="121">
        <v>5</v>
      </c>
      <c r="BC116" s="125">
        <f t="shared" si="22"/>
        <v>4005</v>
      </c>
      <c r="BE116" s="7" t="s">
        <v>228</v>
      </c>
      <c r="BF116" s="66"/>
      <c r="BG116" s="66"/>
      <c r="BH116" s="66"/>
      <c r="BK116"/>
      <c r="BL116"/>
      <c r="BM116" s="1"/>
      <c r="BN116" s="1"/>
      <c r="BO116" s="1"/>
      <c r="BP116" s="1"/>
      <c r="BQ116" s="1"/>
      <c r="BR116" s="1">
        <v>271</v>
      </c>
      <c r="BS116" s="66"/>
      <c r="BT116" s="66"/>
      <c r="BU116" s="66"/>
    </row>
    <row r="117" spans="1:73" hidden="1" outlineLevel="1">
      <c r="A117" t="s">
        <v>958</v>
      </c>
      <c r="B117" t="s">
        <v>1920</v>
      </c>
      <c r="C117" s="1">
        <f t="shared" si="45"/>
        <v>22333</v>
      </c>
      <c r="D117" s="7">
        <f>IF(N117&gt;0, RANK(N117,(N117:P117,Q117:AE117)),0)</f>
        <v>2</v>
      </c>
      <c r="E117" s="7">
        <f>IF(O117&gt;0,RANK(O117,(N117:P117,Q117:AE117)),0)</f>
        <v>1</v>
      </c>
      <c r="F117" s="7">
        <f>IF(P117&gt;0,RANK(P117,(N117:P117,Q117:AE117)),0)</f>
        <v>3</v>
      </c>
      <c r="G117" s="1">
        <f t="shared" si="46"/>
        <v>6211</v>
      </c>
      <c r="H117" s="2">
        <f t="shared" si="47"/>
        <v>0.27810862848699236</v>
      </c>
      <c r="I117" s="2"/>
      <c r="J117" s="2">
        <f t="shared" si="48"/>
        <v>0.3530201943312587</v>
      </c>
      <c r="K117" s="2">
        <f t="shared" si="49"/>
        <v>0.631128822818251</v>
      </c>
      <c r="L117" s="2">
        <f t="shared" si="50"/>
        <v>6.9851788832669143E-3</v>
      </c>
      <c r="M117" s="2">
        <f t="shared" si="51"/>
        <v>8.8658039672233329E-3</v>
      </c>
      <c r="N117" s="66">
        <v>7884</v>
      </c>
      <c r="O117" s="66">
        <v>14095</v>
      </c>
      <c r="P117" s="66">
        <v>156</v>
      </c>
      <c r="Q117" s="66">
        <v>150</v>
      </c>
      <c r="R117" s="66">
        <v>31</v>
      </c>
      <c r="S117" s="66">
        <v>17</v>
      </c>
      <c r="W117" s="66">
        <f>IF(Notes!B$31=1,IF(BR117&gt;0,BR117-SUM(S117:V117)-SUM(X117:AL117),SUM(BS117:BY117)),SUM(BS117:BY117))</f>
        <v>0</v>
      </c>
      <c r="X117" s="66">
        <v>0</v>
      </c>
      <c r="AA117" s="66">
        <v>0</v>
      </c>
      <c r="AN117" s="7">
        <f>IF(Q117&gt;0,RANK(Q117,(N117:P117,Q117:AE117)),0)</f>
        <v>4</v>
      </c>
      <c r="AO117" s="7">
        <f>IF(R117&gt;0,RANK(R117,(N117:P117,Q117:AE117)),0)</f>
        <v>5</v>
      </c>
      <c r="AP117" s="7">
        <f>IF(T117&gt;0,RANK(T117,(N117:P117,Q117:AE117)),0)</f>
        <v>0</v>
      </c>
      <c r="AQ117" s="7">
        <f>IF(S117&gt;0,RANK(S117,(N117:P117,Q117:AE117)),0)</f>
        <v>6</v>
      </c>
      <c r="AR117" s="2">
        <f t="shared" si="52"/>
        <v>6.7165181569874173E-3</v>
      </c>
      <c r="AS117" s="2">
        <f t="shared" si="53"/>
        <v>1.388080419110733E-3</v>
      </c>
      <c r="AT117" s="2">
        <f t="shared" si="54"/>
        <v>0</v>
      </c>
      <c r="AU117" s="2">
        <f t="shared" si="55"/>
        <v>7.6120539112524064E-4</v>
      </c>
      <c r="AW117" t="s">
        <v>958</v>
      </c>
      <c r="AX117" t="s">
        <v>1920</v>
      </c>
      <c r="AY117">
        <v>1</v>
      </c>
      <c r="BA117" s="119">
        <v>4</v>
      </c>
      <c r="BB117" s="121">
        <v>7</v>
      </c>
      <c r="BC117" s="125">
        <f t="shared" si="22"/>
        <v>4007</v>
      </c>
      <c r="BE117" s="7" t="s">
        <v>228</v>
      </c>
      <c r="BF117" s="66"/>
      <c r="BG117" s="66"/>
      <c r="BH117" s="66"/>
      <c r="BR117" s="1">
        <v>101</v>
      </c>
    </row>
    <row r="118" spans="1:73" hidden="1" outlineLevel="1">
      <c r="A118" t="s">
        <v>2054</v>
      </c>
      <c r="B118" t="s">
        <v>1920</v>
      </c>
      <c r="C118" s="1">
        <f t="shared" si="45"/>
        <v>12007</v>
      </c>
      <c r="D118" s="7">
        <f>IF(N118&gt;0, RANK(N118,(N118:P118,Q118:AE118)),0)</f>
        <v>2</v>
      </c>
      <c r="E118" s="7">
        <f>IF(O118&gt;0,RANK(O118,(N118:P118,Q118:AE118)),0)</f>
        <v>1</v>
      </c>
      <c r="F118" s="7">
        <f>IF(P118&gt;0,RANK(P118,(N118:P118,Q118:AE118)),0)</f>
        <v>4</v>
      </c>
      <c r="G118" s="1">
        <f t="shared" si="46"/>
        <v>4889</v>
      </c>
      <c r="H118" s="2">
        <f t="shared" si="47"/>
        <v>0.40717914549845924</v>
      </c>
      <c r="I118" s="2"/>
      <c r="J118" s="2">
        <f t="shared" si="48"/>
        <v>0.29041392521029402</v>
      </c>
      <c r="K118" s="2">
        <f t="shared" si="49"/>
        <v>0.6975930707087532</v>
      </c>
      <c r="L118" s="2">
        <f t="shared" si="50"/>
        <v>4.6639460314816354E-3</v>
      </c>
      <c r="M118" s="2">
        <f t="shared" si="51"/>
        <v>7.3290580494711939E-3</v>
      </c>
      <c r="N118" s="66">
        <v>3487</v>
      </c>
      <c r="O118" s="66">
        <v>8376</v>
      </c>
      <c r="P118" s="66">
        <v>56</v>
      </c>
      <c r="Q118" s="66">
        <v>60</v>
      </c>
      <c r="R118" s="66">
        <v>23</v>
      </c>
      <c r="S118" s="66">
        <v>5</v>
      </c>
      <c r="W118" s="66">
        <f>IF(Notes!B$31=1,IF(BR118&gt;0,BR118-SUM(S118:V118)-SUM(X118:AL118),SUM(BS118:BY118)),SUM(BS118:BY118))</f>
        <v>0</v>
      </c>
      <c r="X118" s="66">
        <v>0</v>
      </c>
      <c r="AA118" s="66">
        <v>0</v>
      </c>
      <c r="AN118" s="7">
        <f>IF(Q118&gt;0,RANK(Q118,(N118:P118,Q118:AE118)),0)</f>
        <v>3</v>
      </c>
      <c r="AO118" s="7">
        <f>IF(R118&gt;0,RANK(R118,(N118:P118,Q118:AE118)),0)</f>
        <v>5</v>
      </c>
      <c r="AP118" s="7">
        <f>IF(T118&gt;0,RANK(T118,(N118:P118,Q118:AE118)),0)</f>
        <v>0</v>
      </c>
      <c r="AQ118" s="7">
        <f>IF(S118&gt;0,RANK(S118,(N118:P118,Q118:AE118)),0)</f>
        <v>6</v>
      </c>
      <c r="AR118" s="2">
        <f t="shared" si="52"/>
        <v>4.9970850337303242E-3</v>
      </c>
      <c r="AS118" s="2">
        <f t="shared" si="53"/>
        <v>1.9155492629299574E-3</v>
      </c>
      <c r="AT118" s="2">
        <f t="shared" si="54"/>
        <v>0</v>
      </c>
      <c r="AU118" s="2">
        <f t="shared" si="55"/>
        <v>4.1642375281086033E-4</v>
      </c>
      <c r="AW118" t="s">
        <v>2054</v>
      </c>
      <c r="AX118" t="s">
        <v>1920</v>
      </c>
      <c r="AY118">
        <v>1</v>
      </c>
      <c r="BA118" s="119">
        <v>4</v>
      </c>
      <c r="BB118" s="121">
        <v>9</v>
      </c>
      <c r="BC118" s="125">
        <f t="shared" si="22"/>
        <v>4009</v>
      </c>
      <c r="BE118" s="7" t="s">
        <v>228</v>
      </c>
      <c r="BF118" s="66"/>
      <c r="BG118" s="66"/>
      <c r="BH118" s="66"/>
      <c r="BR118" s="1">
        <v>67</v>
      </c>
    </row>
    <row r="119" spans="1:73" hidden="1" outlineLevel="1">
      <c r="A119" t="s">
        <v>777</v>
      </c>
      <c r="B119" t="s">
        <v>1920</v>
      </c>
      <c r="C119" s="1">
        <f t="shared" si="45"/>
        <v>2913</v>
      </c>
      <c r="D119" s="7">
        <f>IF(N119&gt;0, RANK(N119,(N119:P119,Q119:AE119)),0)</f>
        <v>2</v>
      </c>
      <c r="E119" s="7">
        <f>IF(O119&gt;0,RANK(O119,(N119:P119,Q119:AE119)),0)</f>
        <v>1</v>
      </c>
      <c r="F119" s="7">
        <f>IF(P119&gt;0,RANK(P119,(N119:P119,Q119:AE119)),0)</f>
        <v>3</v>
      </c>
      <c r="G119" s="1">
        <f t="shared" si="46"/>
        <v>547</v>
      </c>
      <c r="H119" s="2">
        <f t="shared" si="47"/>
        <v>0.18777892207346378</v>
      </c>
      <c r="I119" s="2"/>
      <c r="J119" s="2">
        <f t="shared" si="48"/>
        <v>0.39993134225883969</v>
      </c>
      <c r="K119" s="2">
        <f t="shared" si="49"/>
        <v>0.58771026433230344</v>
      </c>
      <c r="L119" s="2">
        <f t="shared" si="50"/>
        <v>5.8359079986268448E-3</v>
      </c>
      <c r="M119" s="2">
        <f t="shared" si="51"/>
        <v>6.52248541022996E-3</v>
      </c>
      <c r="N119" s="66">
        <v>1165</v>
      </c>
      <c r="O119" s="66">
        <v>1712</v>
      </c>
      <c r="P119" s="66">
        <v>17</v>
      </c>
      <c r="Q119" s="66">
        <v>16</v>
      </c>
      <c r="R119" s="66">
        <v>3</v>
      </c>
      <c r="S119" s="66">
        <v>0</v>
      </c>
      <c r="W119" s="66">
        <f>IF(Notes!B$31=1,IF(BR119&gt;0,BR119-SUM(S119:V119)-SUM(X119:AL119),SUM(BS119:BY119)),SUM(BS119:BY119))</f>
        <v>0</v>
      </c>
      <c r="X119" s="66">
        <v>0</v>
      </c>
      <c r="AA119" s="66">
        <v>0</v>
      </c>
      <c r="AN119" s="7">
        <f>IF(Q119&gt;0,RANK(Q119,(N119:P119,Q119:AE119)),0)</f>
        <v>4</v>
      </c>
      <c r="AO119" s="7">
        <f>IF(R119&gt;0,RANK(R119,(N119:P119,Q119:AE119)),0)</f>
        <v>5</v>
      </c>
      <c r="AP119" s="7">
        <f>IF(T119&gt;0,RANK(T119,(N119:P119,Q119:AE119)),0)</f>
        <v>0</v>
      </c>
      <c r="AQ119" s="7">
        <f>IF(S119&gt;0,RANK(S119,(N119:P119,Q119:AE119)),0)</f>
        <v>0</v>
      </c>
      <c r="AR119" s="2">
        <f t="shared" si="52"/>
        <v>5.4926192928252664E-3</v>
      </c>
      <c r="AS119" s="2">
        <f t="shared" si="53"/>
        <v>1.0298661174047373E-3</v>
      </c>
      <c r="AT119" s="2">
        <f t="shared" si="54"/>
        <v>0</v>
      </c>
      <c r="AU119" s="2">
        <f t="shared" si="55"/>
        <v>0</v>
      </c>
      <c r="AW119" t="s">
        <v>777</v>
      </c>
      <c r="AX119" t="s">
        <v>1920</v>
      </c>
      <c r="AY119">
        <v>1</v>
      </c>
      <c r="BA119" s="119">
        <v>4</v>
      </c>
      <c r="BB119" s="121">
        <v>11</v>
      </c>
      <c r="BC119" s="125">
        <f t="shared" si="22"/>
        <v>4011</v>
      </c>
      <c r="BE119" s="7" t="s">
        <v>228</v>
      </c>
      <c r="BF119" s="66"/>
      <c r="BG119" s="66"/>
      <c r="BH119" s="66"/>
      <c r="BR119" s="1">
        <v>7</v>
      </c>
    </row>
    <row r="120" spans="1:73" hidden="1" outlineLevel="1">
      <c r="A120" t="s">
        <v>2853</v>
      </c>
      <c r="B120" t="s">
        <v>1920</v>
      </c>
      <c r="C120" s="1">
        <f t="shared" si="45"/>
        <v>5552</v>
      </c>
      <c r="D120" s="7">
        <f>IF(N120&gt;0, RANK(N120,(N120:P120,Q120:AE120)),0)</f>
        <v>2</v>
      </c>
      <c r="E120" s="7">
        <f>IF(O120&gt;0,RANK(O120,(N120:P120,Q120:AE120)),0)</f>
        <v>1</v>
      </c>
      <c r="F120" s="7">
        <f>IF(P120&gt;0,RANK(P120,(N120:P120,Q120:AE120)),0)</f>
        <v>3</v>
      </c>
      <c r="G120" s="1">
        <f t="shared" si="46"/>
        <v>1580</v>
      </c>
      <c r="H120" s="2">
        <f t="shared" si="47"/>
        <v>0.28458213256484149</v>
      </c>
      <c r="I120" s="2"/>
      <c r="J120" s="2">
        <f t="shared" si="48"/>
        <v>0.34744236311239191</v>
      </c>
      <c r="K120" s="2">
        <f t="shared" si="49"/>
        <v>0.6320244956772334</v>
      </c>
      <c r="L120" s="2">
        <f t="shared" si="50"/>
        <v>9.5461095100864545E-3</v>
      </c>
      <c r="M120" s="2">
        <f t="shared" si="51"/>
        <v>1.0987031700288185E-2</v>
      </c>
      <c r="N120" s="66">
        <v>1929</v>
      </c>
      <c r="O120" s="66">
        <v>3509</v>
      </c>
      <c r="P120" s="66">
        <v>53</v>
      </c>
      <c r="Q120" s="66">
        <v>39</v>
      </c>
      <c r="R120" s="66">
        <v>14</v>
      </c>
      <c r="S120" s="66">
        <v>8</v>
      </c>
      <c r="W120" s="66">
        <f>IF(Notes!B$31=1,IF(BR120&gt;0,BR120-SUM(S120:V120)-SUM(X120:AL120),SUM(BS120:BY120)),SUM(BS120:BY120))</f>
        <v>0</v>
      </c>
      <c r="X120" s="66">
        <v>0</v>
      </c>
      <c r="AA120" s="66">
        <v>0</v>
      </c>
      <c r="AN120" s="7">
        <f>IF(Q120&gt;0,RANK(Q120,(N120:P120,Q120:AE120)),0)</f>
        <v>4</v>
      </c>
      <c r="AO120" s="7">
        <f>IF(R120&gt;0,RANK(R120,(N120:P120,Q120:AE120)),0)</f>
        <v>5</v>
      </c>
      <c r="AP120" s="7">
        <f>IF(T120&gt;0,RANK(T120,(N120:P120,Q120:AE120)),0)</f>
        <v>0</v>
      </c>
      <c r="AQ120" s="7">
        <f>IF(S120&gt;0,RANK(S120,(N120:P120,Q120:AE120)),0)</f>
        <v>6</v>
      </c>
      <c r="AR120" s="2">
        <f t="shared" si="52"/>
        <v>7.0244956772334294E-3</v>
      </c>
      <c r="AS120" s="2">
        <f t="shared" si="53"/>
        <v>2.5216138328530259E-3</v>
      </c>
      <c r="AT120" s="2">
        <f t="shared" si="54"/>
        <v>0</v>
      </c>
      <c r="AU120" s="2">
        <f t="shared" si="55"/>
        <v>1.440922190201729E-3</v>
      </c>
      <c r="AW120" t="s">
        <v>2853</v>
      </c>
      <c r="AX120" t="s">
        <v>1920</v>
      </c>
      <c r="BA120" s="119">
        <v>4</v>
      </c>
      <c r="BB120" s="121">
        <v>12</v>
      </c>
      <c r="BC120" s="125">
        <f t="shared" si="22"/>
        <v>4012</v>
      </c>
      <c r="BE120" s="7" t="s">
        <v>228</v>
      </c>
      <c r="BF120" s="66"/>
      <c r="BG120" s="66"/>
      <c r="BH120" s="66"/>
      <c r="BR120" s="1">
        <v>33</v>
      </c>
    </row>
    <row r="121" spans="1:73" hidden="1" outlineLevel="1">
      <c r="A121" t="s">
        <v>2852</v>
      </c>
      <c r="B121" t="s">
        <v>1920</v>
      </c>
      <c r="C121" s="1">
        <f t="shared" si="45"/>
        <v>1364962</v>
      </c>
      <c r="D121" s="7">
        <f>IF(N121&gt;0, RANK(N121,(N121:P121,Q121:AE121)),0)</f>
        <v>2</v>
      </c>
      <c r="E121" s="7">
        <f>IF(O121&gt;0,RANK(O121,(N121:P121,Q121:AE121)),0)</f>
        <v>1</v>
      </c>
      <c r="F121" s="7">
        <f>IF(P121&gt;0,RANK(P121,(N121:P121,Q121:AE121)),0)</f>
        <v>4</v>
      </c>
      <c r="G121" s="1">
        <f t="shared" si="46"/>
        <v>144282</v>
      </c>
      <c r="H121" s="2">
        <f t="shared" si="47"/>
        <v>0.10570404157771425</v>
      </c>
      <c r="I121" s="2"/>
      <c r="J121" s="2">
        <f t="shared" si="48"/>
        <v>0.44115953411157233</v>
      </c>
      <c r="K121" s="2">
        <f t="shared" si="49"/>
        <v>0.54686357568928656</v>
      </c>
      <c r="L121" s="2">
        <f t="shared" si="50"/>
        <v>4.4653257746369492E-3</v>
      </c>
      <c r="M121" s="2">
        <f t="shared" si="51"/>
        <v>7.5115644245041056E-3</v>
      </c>
      <c r="N121" s="66">
        <v>602166</v>
      </c>
      <c r="O121" s="66">
        <v>746448</v>
      </c>
      <c r="P121" s="66">
        <v>6095</v>
      </c>
      <c r="Q121" s="66">
        <v>7605</v>
      </c>
      <c r="R121" s="66">
        <v>1799</v>
      </c>
      <c r="S121" s="66">
        <v>832</v>
      </c>
      <c r="W121" s="66">
        <f>IF(Notes!B$31=1,IF(BR121&gt;0,BR121-SUM(S121:V121)-SUM(X121:AL121),SUM(BS121:BY121)),SUM(BS121:BY121))</f>
        <v>0</v>
      </c>
      <c r="X121" s="66">
        <v>12</v>
      </c>
      <c r="AA121" s="66">
        <v>5</v>
      </c>
      <c r="AN121" s="7">
        <f>IF(Q121&gt;0,RANK(Q121,(N121:P121,Q121:AE121)),0)</f>
        <v>3</v>
      </c>
      <c r="AO121" s="7">
        <f>IF(R121&gt;0,RANK(R121,(N121:P121,Q121:AE121)),0)</f>
        <v>5</v>
      </c>
      <c r="AP121" s="7">
        <f>IF(T121&gt;0,RANK(T121,(N121:P121,Q121:AE121)),0)</f>
        <v>0</v>
      </c>
      <c r="AQ121" s="7">
        <f>IF(S121&gt;0,RANK(S121,(N121:P121,Q121:AE121)),0)</f>
        <v>6</v>
      </c>
      <c r="AR121" s="2">
        <f t="shared" si="52"/>
        <v>5.5715836777873668E-3</v>
      </c>
      <c r="AS121" s="2">
        <f t="shared" si="53"/>
        <v>1.3179854091176166E-3</v>
      </c>
      <c r="AT121" s="2">
        <f t="shared" si="54"/>
        <v>0</v>
      </c>
      <c r="AU121" s="2">
        <f t="shared" si="55"/>
        <v>6.0954077842460081E-4</v>
      </c>
      <c r="AW121" t="s">
        <v>2852</v>
      </c>
      <c r="AX121" t="s">
        <v>1920</v>
      </c>
      <c r="BA121" s="119">
        <v>4</v>
      </c>
      <c r="BB121" s="121">
        <v>13</v>
      </c>
      <c r="BC121" s="125">
        <f t="shared" si="22"/>
        <v>4013</v>
      </c>
      <c r="BE121" s="7" t="s">
        <v>228</v>
      </c>
      <c r="BF121" s="66"/>
      <c r="BG121" s="66"/>
      <c r="BH121" s="66"/>
      <c r="BK121" s="1"/>
      <c r="BL121" s="1"/>
      <c r="BR121" s="1">
        <v>7257</v>
      </c>
    </row>
    <row r="122" spans="1:73" hidden="1" outlineLevel="1">
      <c r="A122" t="s">
        <v>1292</v>
      </c>
      <c r="B122" t="s">
        <v>1920</v>
      </c>
      <c r="C122" s="1">
        <f t="shared" si="45"/>
        <v>67605</v>
      </c>
      <c r="D122" s="7">
        <f>IF(N122&gt;0, RANK(N122,(N122:P122,Q122:AE122)),0)</f>
        <v>2</v>
      </c>
      <c r="E122" s="7">
        <f>IF(O122&gt;0,RANK(O122,(N122:P122,Q122:AE122)),0)</f>
        <v>1</v>
      </c>
      <c r="F122" s="7">
        <f>IF(P122&gt;0,RANK(P122,(N122:P122,Q122:AE122)),0)</f>
        <v>3</v>
      </c>
      <c r="G122" s="1">
        <f t="shared" si="46"/>
        <v>22241</v>
      </c>
      <c r="H122" s="2">
        <f t="shared" si="47"/>
        <v>0.32898454256341986</v>
      </c>
      <c r="I122" s="2"/>
      <c r="J122" s="2">
        <f t="shared" si="48"/>
        <v>0.32678056356778346</v>
      </c>
      <c r="K122" s="2">
        <f t="shared" si="49"/>
        <v>0.65576510613120331</v>
      </c>
      <c r="L122" s="2">
        <f t="shared" si="50"/>
        <v>8.2982027956512092E-3</v>
      </c>
      <c r="M122" s="2">
        <f t="shared" si="51"/>
        <v>9.1561275053620786E-3</v>
      </c>
      <c r="N122" s="66">
        <v>22092</v>
      </c>
      <c r="O122" s="66">
        <v>44333</v>
      </c>
      <c r="P122" s="66">
        <v>561</v>
      </c>
      <c r="Q122" s="66">
        <v>433</v>
      </c>
      <c r="R122" s="66">
        <v>111</v>
      </c>
      <c r="S122" s="66">
        <v>75</v>
      </c>
      <c r="W122" s="66">
        <f>IF(Notes!B$31=1,IF(BR122&gt;0,BR122-SUM(S122:V122)-SUM(X122:AL122),SUM(BS122:BY122)),SUM(BS122:BY122))</f>
        <v>0</v>
      </c>
      <c r="X122" s="66">
        <v>0</v>
      </c>
      <c r="AA122" s="66">
        <v>0</v>
      </c>
      <c r="AN122" s="7">
        <f>IF(Q122&gt;0,RANK(Q122,(N122:P122,Q122:AE122)),0)</f>
        <v>4</v>
      </c>
      <c r="AO122" s="7">
        <f>IF(R122&gt;0,RANK(R122,(N122:P122,Q122:AE122)),0)</f>
        <v>5</v>
      </c>
      <c r="AP122" s="7">
        <f>IF(T122&gt;0,RANK(T122,(N122:P122,Q122:AE122)),0)</f>
        <v>0</v>
      </c>
      <c r="AQ122" s="7">
        <f>IF(S122&gt;0,RANK(S122,(N122:P122,Q122:AE122)),0)</f>
        <v>6</v>
      </c>
      <c r="AR122" s="2">
        <f t="shared" si="52"/>
        <v>6.4048517121514685E-3</v>
      </c>
      <c r="AS122" s="2">
        <f t="shared" si="53"/>
        <v>1.6418903927224318E-3</v>
      </c>
      <c r="AT122" s="2">
        <f t="shared" si="54"/>
        <v>0</v>
      </c>
      <c r="AU122" s="2">
        <f t="shared" si="55"/>
        <v>1.1093854004881295E-3</v>
      </c>
      <c r="AW122" t="s">
        <v>1292</v>
      </c>
      <c r="AX122" t="s">
        <v>1920</v>
      </c>
      <c r="AY122">
        <v>2</v>
      </c>
      <c r="BA122" s="119">
        <v>4</v>
      </c>
      <c r="BB122" s="121">
        <v>15</v>
      </c>
      <c r="BC122" s="125">
        <f t="shared" si="22"/>
        <v>4015</v>
      </c>
      <c r="BE122" s="7" t="s">
        <v>228</v>
      </c>
      <c r="BF122" s="66"/>
      <c r="BG122" s="66"/>
      <c r="BH122" s="66"/>
      <c r="BR122" s="1">
        <v>465</v>
      </c>
    </row>
    <row r="123" spans="1:73" hidden="1" outlineLevel="1">
      <c r="A123" t="s">
        <v>1140</v>
      </c>
      <c r="B123" t="s">
        <v>1920</v>
      </c>
      <c r="C123" s="1">
        <f t="shared" si="45"/>
        <v>35800</v>
      </c>
      <c r="D123" s="7">
        <f>IF(N123&gt;0, RANK(N123,(N123:P123,Q123:AE123)),0)</f>
        <v>2</v>
      </c>
      <c r="E123" s="7">
        <f>IF(O123&gt;0,RANK(O123,(N123:P123,Q123:AE123)),0)</f>
        <v>1</v>
      </c>
      <c r="F123" s="7">
        <f>IF(P123&gt;0,RANK(P123,(N123:P123,Q123:AE123)),0)</f>
        <v>3</v>
      </c>
      <c r="G123" s="1">
        <f t="shared" si="46"/>
        <v>4182</v>
      </c>
      <c r="H123" s="2">
        <f t="shared" si="47"/>
        <v>0.11681564245810055</v>
      </c>
      <c r="I123" s="2"/>
      <c r="J123" s="2">
        <f t="shared" si="48"/>
        <v>0.43516759776536312</v>
      </c>
      <c r="K123" s="2">
        <f t="shared" si="49"/>
        <v>0.55198324022346368</v>
      </c>
      <c r="L123" s="2">
        <f t="shared" si="50"/>
        <v>5.0837988826815646E-3</v>
      </c>
      <c r="M123" s="2">
        <f t="shared" si="51"/>
        <v>7.7653631284916895E-3</v>
      </c>
      <c r="N123" s="66">
        <v>15579</v>
      </c>
      <c r="O123" s="66">
        <v>19761</v>
      </c>
      <c r="P123" s="66">
        <v>182</v>
      </c>
      <c r="Q123" s="66">
        <v>158</v>
      </c>
      <c r="R123" s="66">
        <v>70</v>
      </c>
      <c r="S123" s="66">
        <v>50</v>
      </c>
      <c r="W123" s="66">
        <f>IF(Notes!B$31=1,IF(BR123&gt;0,BR123-SUM(S123:V123)-SUM(X123:AL123),SUM(BS123:BY123)),SUM(BS123:BY123))</f>
        <v>0</v>
      </c>
      <c r="X123" s="66">
        <v>0</v>
      </c>
      <c r="AA123" s="66">
        <v>0</v>
      </c>
      <c r="AN123" s="7">
        <f>IF(Q123&gt;0,RANK(Q123,(N123:P123,Q123:AE123)),0)</f>
        <v>4</v>
      </c>
      <c r="AO123" s="7">
        <f>IF(R123&gt;0,RANK(R123,(N123:P123,Q123:AE123)),0)</f>
        <v>5</v>
      </c>
      <c r="AP123" s="7">
        <f>IF(T123&gt;0,RANK(T123,(N123:P123,Q123:AE123)),0)</f>
        <v>0</v>
      </c>
      <c r="AQ123" s="7">
        <f>IF(S123&gt;0,RANK(S123,(N123:P123,Q123:AE123)),0)</f>
        <v>6</v>
      </c>
      <c r="AR123" s="2">
        <f t="shared" si="52"/>
        <v>4.4134078212290503E-3</v>
      </c>
      <c r="AS123" s="2">
        <f t="shared" si="53"/>
        <v>1.9553072625698325E-3</v>
      </c>
      <c r="AT123" s="2">
        <f t="shared" si="54"/>
        <v>0</v>
      </c>
      <c r="AU123" s="2">
        <f t="shared" si="55"/>
        <v>1.3966480446927375E-3</v>
      </c>
      <c r="AW123" t="s">
        <v>1140</v>
      </c>
      <c r="AX123" t="s">
        <v>1920</v>
      </c>
      <c r="BA123" s="119">
        <v>4</v>
      </c>
      <c r="BB123" s="121">
        <v>17</v>
      </c>
      <c r="BC123" s="125">
        <f t="shared" si="22"/>
        <v>4017</v>
      </c>
      <c r="BE123" s="7" t="s">
        <v>228</v>
      </c>
      <c r="BF123" s="66"/>
      <c r="BG123" s="66"/>
      <c r="BH123" s="66"/>
      <c r="BR123" s="1">
        <v>182</v>
      </c>
    </row>
    <row r="124" spans="1:73" hidden="1" outlineLevel="1">
      <c r="A124" t="s">
        <v>3031</v>
      </c>
      <c r="B124" t="s">
        <v>1920</v>
      </c>
      <c r="C124" s="1">
        <f t="shared" si="45"/>
        <v>393428</v>
      </c>
      <c r="D124" s="7">
        <f>IF(N124&gt;0, RANK(N124,(N124:P124,Q124:AE124)),0)</f>
        <v>1</v>
      </c>
      <c r="E124" s="7">
        <f>IF(O124&gt;0,RANK(O124,(N124:P124,Q124:AE124)),0)</f>
        <v>2</v>
      </c>
      <c r="F124" s="7">
        <f>IF(P124&gt;0,RANK(P124,(N124:P124,Q124:AE124)),0)</f>
        <v>3</v>
      </c>
      <c r="G124" s="1">
        <f t="shared" si="46"/>
        <v>23848</v>
      </c>
      <c r="H124" s="2">
        <f t="shared" si="47"/>
        <v>6.0615919558343584E-2</v>
      </c>
      <c r="I124" s="2"/>
      <c r="J124" s="2">
        <f t="shared" si="48"/>
        <v>0.52424840123224581</v>
      </c>
      <c r="K124" s="2">
        <f t="shared" si="49"/>
        <v>0.4636324816739022</v>
      </c>
      <c r="L124" s="2">
        <f t="shared" si="50"/>
        <v>5.0708134652337911E-3</v>
      </c>
      <c r="M124" s="2">
        <f t="shared" si="51"/>
        <v>7.0483036286182032E-3</v>
      </c>
      <c r="N124" s="66">
        <v>206254</v>
      </c>
      <c r="O124" s="66">
        <v>182406</v>
      </c>
      <c r="P124" s="66">
        <v>1995</v>
      </c>
      <c r="Q124" s="66">
        <v>1923</v>
      </c>
      <c r="R124" s="66">
        <v>683</v>
      </c>
      <c r="S124" s="66">
        <v>162</v>
      </c>
      <c r="W124" s="66">
        <f>IF(Notes!B$31=1,IF(BR124&gt;0,BR124-SUM(S124:V124)-SUM(X124:AL124),SUM(BS124:BY124)),SUM(BS124:BY124))</f>
        <v>0</v>
      </c>
      <c r="X124" s="66">
        <v>4</v>
      </c>
      <c r="AA124" s="66">
        <v>1</v>
      </c>
      <c r="AN124" s="7">
        <f>IF(Q124&gt;0,RANK(Q124,(N124:P124,Q124:AE124)),0)</f>
        <v>4</v>
      </c>
      <c r="AO124" s="7">
        <f>IF(R124&gt;0,RANK(R124,(N124:P124,Q124:AE124)),0)</f>
        <v>5</v>
      </c>
      <c r="AP124" s="7">
        <f>IF(T124&gt;0,RANK(T124,(N124:P124,Q124:AE124)),0)</f>
        <v>0</v>
      </c>
      <c r="AQ124" s="7">
        <f>IF(S124&gt;0,RANK(S124,(N124:P124,Q124:AE124)),0)</f>
        <v>6</v>
      </c>
      <c r="AR124" s="2">
        <f t="shared" si="52"/>
        <v>4.887806663480993E-3</v>
      </c>
      <c r="AS124" s="2">
        <f t="shared" si="53"/>
        <v>1.73602285551613E-3</v>
      </c>
      <c r="AT124" s="2">
        <f t="shared" si="54"/>
        <v>0</v>
      </c>
      <c r="AU124" s="2">
        <f t="shared" si="55"/>
        <v>4.1176530394379659E-4</v>
      </c>
      <c r="AW124" t="s">
        <v>3031</v>
      </c>
      <c r="AX124" t="s">
        <v>1920</v>
      </c>
      <c r="BA124" s="119">
        <v>4</v>
      </c>
      <c r="BB124" s="121">
        <v>19</v>
      </c>
      <c r="BC124" s="125">
        <f t="shared" si="22"/>
        <v>4019</v>
      </c>
      <c r="BE124" s="7" t="s">
        <v>228</v>
      </c>
      <c r="BF124" s="66"/>
      <c r="BG124" s="66"/>
      <c r="BH124" s="66"/>
      <c r="BR124" s="1">
        <v>1579</v>
      </c>
    </row>
    <row r="125" spans="1:73" hidden="1" outlineLevel="1">
      <c r="A125" t="s">
        <v>3235</v>
      </c>
      <c r="B125" t="s">
        <v>1920</v>
      </c>
      <c r="C125" s="1">
        <f t="shared" si="45"/>
        <v>104883</v>
      </c>
      <c r="D125" s="7">
        <f>IF(N125&gt;0, RANK(N125,(N125:P125,Q125:AE125)),0)</f>
        <v>2</v>
      </c>
      <c r="E125" s="7">
        <f>IF(O125&gt;0,RANK(O125,(N125:P125,Q125:AE125)),0)</f>
        <v>1</v>
      </c>
      <c r="F125" s="7">
        <f>IF(P125&gt;0,RANK(P125,(N125:P125,Q125:AE125)),0)</f>
        <v>3</v>
      </c>
      <c r="G125" s="1">
        <f t="shared" si="46"/>
        <v>15167</v>
      </c>
      <c r="H125" s="2">
        <f t="shared" si="47"/>
        <v>0.14460875451693792</v>
      </c>
      <c r="I125" s="2"/>
      <c r="J125" s="2">
        <f t="shared" si="48"/>
        <v>0.42193682484292022</v>
      </c>
      <c r="K125" s="2">
        <f t="shared" si="49"/>
        <v>0.56654557935985816</v>
      </c>
      <c r="L125" s="2">
        <f t="shared" si="50"/>
        <v>5.3583516871180265E-3</v>
      </c>
      <c r="M125" s="2">
        <f t="shared" si="51"/>
        <v>6.1592441101035317E-3</v>
      </c>
      <c r="N125" s="66">
        <v>44254</v>
      </c>
      <c r="O125" s="66">
        <v>59421</v>
      </c>
      <c r="P125" s="66">
        <v>562</v>
      </c>
      <c r="Q125" s="66">
        <v>530</v>
      </c>
      <c r="R125" s="66">
        <v>116</v>
      </c>
      <c r="S125" s="66">
        <v>0</v>
      </c>
      <c r="W125" s="66">
        <f>IF(Notes!B$31=1,IF(BR125&gt;0,BR125-SUM(S125:V125)-SUM(X125:AL125),SUM(BS125:BY125)),SUM(BS125:BY125))</f>
        <v>0</v>
      </c>
      <c r="X125" s="66">
        <v>0</v>
      </c>
      <c r="AA125" s="66">
        <v>0</v>
      </c>
      <c r="AN125" s="7">
        <f>IF(Q125&gt;0,RANK(Q125,(N125:P125,Q125:AE125)),0)</f>
        <v>4</v>
      </c>
      <c r="AO125" s="7">
        <f>IF(R125&gt;0,RANK(R125,(N125:P125,Q125:AE125)),0)</f>
        <v>5</v>
      </c>
      <c r="AP125" s="7">
        <f>IF(T125&gt;0,RANK(T125,(N125:P125,Q125:AE125)),0)</f>
        <v>0</v>
      </c>
      <c r="AQ125" s="7">
        <f>IF(S125&gt;0,RANK(S125,(N125:P125,Q125:AE125)),0)</f>
        <v>0</v>
      </c>
      <c r="AR125" s="2">
        <f t="shared" si="52"/>
        <v>5.0532498116949362E-3</v>
      </c>
      <c r="AS125" s="2">
        <f t="shared" si="53"/>
        <v>1.105994298408703E-3</v>
      </c>
      <c r="AT125" s="2">
        <f t="shared" si="54"/>
        <v>0</v>
      </c>
      <c r="AU125" s="2">
        <f t="shared" si="55"/>
        <v>0</v>
      </c>
      <c r="AW125" t="s">
        <v>3235</v>
      </c>
      <c r="AX125" t="s">
        <v>1920</v>
      </c>
      <c r="BA125" s="119">
        <v>4</v>
      </c>
      <c r="BB125" s="121">
        <v>21</v>
      </c>
      <c r="BC125" s="125">
        <f t="shared" si="22"/>
        <v>4021</v>
      </c>
      <c r="BE125" s="7" t="s">
        <v>228</v>
      </c>
      <c r="BF125" s="66"/>
      <c r="BG125" s="66"/>
      <c r="BH125" s="66"/>
      <c r="BR125" s="1">
        <v>515</v>
      </c>
    </row>
    <row r="126" spans="1:73" hidden="1" outlineLevel="1">
      <c r="A126" t="s">
        <v>3350</v>
      </c>
      <c r="B126" t="s">
        <v>1920</v>
      </c>
      <c r="C126" s="1">
        <f t="shared" si="45"/>
        <v>13303</v>
      </c>
      <c r="D126" s="7">
        <f>IF(N126&gt;0, RANK(N126,(N126:P126,Q126:AE126)),0)</f>
        <v>1</v>
      </c>
      <c r="E126" s="7">
        <f>IF(O126&gt;0,RANK(O126,(N126:P126,Q126:AE126)),0)</f>
        <v>2</v>
      </c>
      <c r="F126" s="7">
        <f>IF(P126&gt;0,RANK(P126,(N126:P126,Q126:AE126)),0)</f>
        <v>4</v>
      </c>
      <c r="G126" s="1">
        <f t="shared" si="46"/>
        <v>4165</v>
      </c>
      <c r="H126" s="2">
        <f t="shared" si="47"/>
        <v>0.31308727354732013</v>
      </c>
      <c r="I126" s="2"/>
      <c r="J126" s="2">
        <f t="shared" si="48"/>
        <v>0.65270991505675413</v>
      </c>
      <c r="K126" s="2">
        <f t="shared" si="49"/>
        <v>0.33962264150943394</v>
      </c>
      <c r="L126" s="2">
        <f t="shared" si="50"/>
        <v>2.6309854919942871E-3</v>
      </c>
      <c r="M126" s="2">
        <f t="shared" si="51"/>
        <v>5.0364579418176398E-3</v>
      </c>
      <c r="N126" s="66">
        <v>8683</v>
      </c>
      <c r="O126" s="66">
        <v>4518</v>
      </c>
      <c r="P126" s="66">
        <v>35</v>
      </c>
      <c r="Q126" s="66">
        <v>49</v>
      </c>
      <c r="R126" s="66">
        <v>17</v>
      </c>
      <c r="S126" s="66">
        <v>1</v>
      </c>
      <c r="W126" s="66">
        <f>IF(Notes!B$31=1,IF(BR126&gt;0,BR126-SUM(S126:V126)-SUM(X126:AL126),SUM(BS126:BY126)),SUM(BS126:BY126))</f>
        <v>0</v>
      </c>
      <c r="X126" s="66">
        <v>0</v>
      </c>
      <c r="AA126" s="66">
        <v>0</v>
      </c>
      <c r="AN126" s="7">
        <f>IF(Q126&gt;0,RANK(Q126,(N126:P126,Q126:AE126)),0)</f>
        <v>3</v>
      </c>
      <c r="AO126" s="7">
        <f>IF(R126&gt;0,RANK(R126,(N126:P126,Q126:AE126)),0)</f>
        <v>5</v>
      </c>
      <c r="AP126" s="7">
        <f>IF(T126&gt;0,RANK(T126,(N126:P126,Q126:AE126)),0)</f>
        <v>0</v>
      </c>
      <c r="AQ126" s="7">
        <f>IF(S126&gt;0,RANK(S126,(N126:P126,Q126:AE126)),0)</f>
        <v>6</v>
      </c>
      <c r="AR126" s="2">
        <f t="shared" si="52"/>
        <v>3.6833796887920018E-3</v>
      </c>
      <c r="AS126" s="2">
        <f t="shared" si="53"/>
        <v>1.2779072389686537E-3</v>
      </c>
      <c r="AT126" s="2">
        <f t="shared" si="54"/>
        <v>0</v>
      </c>
      <c r="AU126" s="2">
        <f t="shared" si="55"/>
        <v>7.5171014056979622E-5</v>
      </c>
      <c r="AW126" t="s">
        <v>3350</v>
      </c>
      <c r="AX126" t="s">
        <v>1920</v>
      </c>
      <c r="BA126" s="119">
        <v>4</v>
      </c>
      <c r="BB126" s="121">
        <v>23</v>
      </c>
      <c r="BC126" s="125">
        <f t="shared" si="22"/>
        <v>4023</v>
      </c>
      <c r="BE126" s="7" t="s">
        <v>228</v>
      </c>
      <c r="BF126" s="66"/>
      <c r="BG126" s="66"/>
      <c r="BH126" s="66"/>
      <c r="BR126" s="1">
        <v>42</v>
      </c>
    </row>
    <row r="127" spans="1:73" hidden="1" outlineLevel="1">
      <c r="A127" t="s">
        <v>722</v>
      </c>
      <c r="B127" t="s">
        <v>1920</v>
      </c>
      <c r="C127" s="1">
        <f t="shared" si="45"/>
        <v>99648</v>
      </c>
      <c r="D127" s="7">
        <f>IF(N127&gt;0, RANK(N127,(N127:P127,Q127:AE127)),0)</f>
        <v>2</v>
      </c>
      <c r="E127" s="7">
        <f>IF(O127&gt;0,RANK(O127,(N127:P127,Q127:AE127)),0)</f>
        <v>1</v>
      </c>
      <c r="F127" s="7">
        <f>IF(P127&gt;0,RANK(P127,(N127:P127,Q127:AE127)),0)</f>
        <v>3</v>
      </c>
      <c r="G127" s="1">
        <f t="shared" si="46"/>
        <v>24303</v>
      </c>
      <c r="H127" s="2">
        <f t="shared" si="47"/>
        <v>0.24388848747591521</v>
      </c>
      <c r="I127" s="2"/>
      <c r="J127" s="2">
        <f t="shared" si="48"/>
        <v>0.37019307964033399</v>
      </c>
      <c r="K127" s="2">
        <f t="shared" si="49"/>
        <v>0.61408156711624917</v>
      </c>
      <c r="L127" s="2">
        <f t="shared" si="50"/>
        <v>6.4025369299935773E-3</v>
      </c>
      <c r="M127" s="2">
        <f t="shared" si="51"/>
        <v>9.3228163134232624E-3</v>
      </c>
      <c r="N127" s="66">
        <v>36889</v>
      </c>
      <c r="O127" s="66">
        <v>61192</v>
      </c>
      <c r="P127" s="66">
        <v>638</v>
      </c>
      <c r="Q127" s="66">
        <v>638</v>
      </c>
      <c r="R127" s="66">
        <v>185</v>
      </c>
      <c r="S127" s="66">
        <v>106</v>
      </c>
      <c r="W127" s="66">
        <f>IF(Notes!B$31=1,IF(BR127&gt;0,BR127-SUM(S127:V127)-SUM(X127:AL127),SUM(BS127:BY127)),SUM(BS127:BY127))</f>
        <v>0</v>
      </c>
      <c r="X127" s="66">
        <v>0</v>
      </c>
      <c r="AA127" s="66">
        <v>0</v>
      </c>
      <c r="AN127" s="7">
        <f>IF(Q127&gt;0,RANK(Q127,(N127:P127,Q127:AE127)),0)</f>
        <v>3</v>
      </c>
      <c r="AO127" s="7">
        <f>IF(R127&gt;0,RANK(R127,(N127:P127,Q127:AE127)),0)</f>
        <v>5</v>
      </c>
      <c r="AP127" s="7">
        <f>IF(T127&gt;0,RANK(T127,(N127:P127,Q127:AE127)),0)</f>
        <v>0</v>
      </c>
      <c r="AQ127" s="7">
        <f>IF(S127&gt;0,RANK(S127,(N127:P127,Q127:AE127)),0)</f>
        <v>6</v>
      </c>
      <c r="AR127" s="2">
        <f t="shared" si="52"/>
        <v>6.4025369299935773E-3</v>
      </c>
      <c r="AS127" s="2">
        <f t="shared" si="53"/>
        <v>1.8565350032113037E-3</v>
      </c>
      <c r="AT127" s="2">
        <f t="shared" si="54"/>
        <v>0</v>
      </c>
      <c r="AU127" s="2">
        <f t="shared" si="55"/>
        <v>1.0637443802183687E-3</v>
      </c>
      <c r="AW127" t="s">
        <v>722</v>
      </c>
      <c r="AX127" t="s">
        <v>1920</v>
      </c>
      <c r="BA127" s="119">
        <v>4</v>
      </c>
      <c r="BB127" s="121">
        <v>25</v>
      </c>
      <c r="BC127" s="125">
        <f t="shared" si="22"/>
        <v>4025</v>
      </c>
      <c r="BE127" s="7" t="s">
        <v>228</v>
      </c>
      <c r="BF127" s="66"/>
      <c r="BG127" s="66"/>
      <c r="BH127" s="66"/>
      <c r="BR127" s="1">
        <v>643</v>
      </c>
    </row>
    <row r="128" spans="1:73" hidden="1" outlineLevel="1">
      <c r="A128" t="s">
        <v>3428</v>
      </c>
      <c r="B128" t="s">
        <v>1920</v>
      </c>
      <c r="C128" s="1">
        <f t="shared" si="45"/>
        <v>43615</v>
      </c>
      <c r="D128" s="7">
        <f>IF(N128&gt;0, RANK(N128,(N128:P128,Q128:AE128)),0)</f>
        <v>2</v>
      </c>
      <c r="E128" s="7">
        <f>IF(O128&gt;0,RANK(O128,(N128:P128,Q128:AE128)),0)</f>
        <v>1</v>
      </c>
      <c r="F128" s="7">
        <f>IF(P128&gt;0,RANK(P128,(N128:P128,Q128:AE128)),0)</f>
        <v>4</v>
      </c>
      <c r="G128" s="1">
        <f t="shared" si="46"/>
        <v>6018</v>
      </c>
      <c r="H128" s="2">
        <f t="shared" si="47"/>
        <v>0.13798005273415109</v>
      </c>
      <c r="I128" s="2"/>
      <c r="J128" s="2">
        <f t="shared" si="48"/>
        <v>0.42551874355153041</v>
      </c>
      <c r="K128" s="2">
        <f t="shared" si="49"/>
        <v>0.56349879628568156</v>
      </c>
      <c r="L128" s="2">
        <f t="shared" si="50"/>
        <v>4.058236845122091E-3</v>
      </c>
      <c r="M128" s="2">
        <f t="shared" si="51"/>
        <v>6.9242233176659415E-3</v>
      </c>
      <c r="N128" s="66">
        <v>18559</v>
      </c>
      <c r="O128" s="66">
        <v>24577</v>
      </c>
      <c r="P128" s="66">
        <v>177</v>
      </c>
      <c r="Q128" s="66">
        <v>205</v>
      </c>
      <c r="R128" s="66">
        <v>72</v>
      </c>
      <c r="S128" s="66">
        <v>24</v>
      </c>
      <c r="W128" s="66">
        <f>IF(Notes!B$31=1,IF(BR128&gt;0,BR128-SUM(S128:V128)-SUM(X128:AL128),SUM(BS128:BY128)),SUM(BS128:BY128))</f>
        <v>0</v>
      </c>
      <c r="X128" s="66">
        <v>0</v>
      </c>
      <c r="AA128" s="66">
        <v>1</v>
      </c>
      <c r="AN128" s="7">
        <f>IF(Q128&gt;0,RANK(Q128,(N128:P128,Q128:AE128)),0)</f>
        <v>3</v>
      </c>
      <c r="AO128" s="7">
        <f>IF(R128&gt;0,RANK(R128,(N128:P128,Q128:AE128)),0)</f>
        <v>5</v>
      </c>
      <c r="AP128" s="7">
        <f>IF(T128&gt;0,RANK(T128,(N128:P128,Q128:AE128)),0)</f>
        <v>0</v>
      </c>
      <c r="AQ128" s="7">
        <f>IF(S128&gt;0,RANK(S128,(N128:P128,Q128:AE128)),0)</f>
        <v>6</v>
      </c>
      <c r="AR128" s="2">
        <f t="shared" si="52"/>
        <v>4.7002178149719133E-3</v>
      </c>
      <c r="AS128" s="2">
        <f t="shared" si="53"/>
        <v>1.6508082081852574E-3</v>
      </c>
      <c r="AT128" s="2">
        <f t="shared" si="54"/>
        <v>0</v>
      </c>
      <c r="AU128" s="2">
        <f t="shared" si="55"/>
        <v>5.5026940272841912E-4</v>
      </c>
      <c r="AW128" t="s">
        <v>3428</v>
      </c>
      <c r="AX128" t="s">
        <v>1920</v>
      </c>
      <c r="AY128">
        <v>7</v>
      </c>
      <c r="BA128" s="119">
        <v>4</v>
      </c>
      <c r="BB128" s="121">
        <v>27</v>
      </c>
      <c r="BC128" s="125">
        <f t="shared" si="22"/>
        <v>4027</v>
      </c>
      <c r="BE128" s="7" t="s">
        <v>228</v>
      </c>
      <c r="BF128" s="66"/>
      <c r="BG128" s="66"/>
      <c r="BH128" s="66"/>
      <c r="BR128" s="1">
        <v>182</v>
      </c>
    </row>
    <row r="129" spans="1:70" collapsed="1">
      <c r="A129" t="s">
        <v>2081</v>
      </c>
      <c r="B129" t="s">
        <v>2781</v>
      </c>
      <c r="C129" s="1">
        <f t="shared" si="45"/>
        <v>2293475</v>
      </c>
      <c r="D129" s="7">
        <f>IF(N129&gt;0, RANK(N129,(N129:P129,Q129:AE129)),0)</f>
        <v>2</v>
      </c>
      <c r="E129" s="7">
        <f>IF(O129&gt;0,RANK(O129,(N129:P129,Q129:AE129)),0)</f>
        <v>1</v>
      </c>
      <c r="F129" s="7">
        <f>IF(P129&gt;0,RANK(P129,(N129:P129,Q129:AE129)),0)</f>
        <v>4</v>
      </c>
      <c r="G129" s="1">
        <f t="shared" si="46"/>
        <v>195404</v>
      </c>
      <c r="H129" s="2">
        <f t="shared" si="47"/>
        <v>8.5199969478629595E-2</v>
      </c>
      <c r="I129" s="2"/>
      <c r="J129" s="2">
        <f t="shared" si="48"/>
        <v>0.45115250874764279</v>
      </c>
      <c r="K129" s="2">
        <f t="shared" si="49"/>
        <v>0.53635247822627241</v>
      </c>
      <c r="L129" s="2">
        <f t="shared" si="50"/>
        <v>4.9274572428302027E-3</v>
      </c>
      <c r="M129" s="2">
        <f t="shared" si="51"/>
        <v>7.5675557832545976E-3</v>
      </c>
      <c r="N129" s="66">
        <f t="shared" ref="N129:S129" si="56">SUM(N114:N128)</f>
        <v>1034707</v>
      </c>
      <c r="O129" s="66">
        <f t="shared" si="56"/>
        <v>1230111</v>
      </c>
      <c r="P129" s="66">
        <f t="shared" si="56"/>
        <v>11301</v>
      </c>
      <c r="Q129" s="66">
        <f t="shared" si="56"/>
        <v>12555</v>
      </c>
      <c r="R129" s="66">
        <f t="shared" si="56"/>
        <v>3406</v>
      </c>
      <c r="S129" s="66">
        <f t="shared" si="56"/>
        <v>1371</v>
      </c>
      <c r="W129" s="66">
        <f>SUM(W114:W128)</f>
        <v>0</v>
      </c>
      <c r="X129" s="66">
        <f>SUM(X114:X128)</f>
        <v>16</v>
      </c>
      <c r="AA129" s="66">
        <f>SUM(AA114:AA128)</f>
        <v>8</v>
      </c>
      <c r="AL129" s="66">
        <f>SUM(AL114:AL128)</f>
        <v>0</v>
      </c>
      <c r="AN129" s="7">
        <f>IF(Q129&gt;0,RANK(Q129,(N129:P129,Q129:AE129)),0)</f>
        <v>3</v>
      </c>
      <c r="AO129" s="7">
        <f>IF(R129&gt;0,RANK(R129,(N129:P129,Q129:AE129)),0)</f>
        <v>5</v>
      </c>
      <c r="AP129" s="7">
        <f>IF(T129&gt;0,RANK(T129,(N129:P129,Q129:AE129)),0)</f>
        <v>0</v>
      </c>
      <c r="AQ129" s="7">
        <f>IF(S129&gt;0,RANK(S129,(N129:P129,Q129:AE129)),0)</f>
        <v>6</v>
      </c>
      <c r="AR129" s="2">
        <f t="shared" si="52"/>
        <v>5.474225792738094E-3</v>
      </c>
      <c r="AS129" s="2">
        <f t="shared" si="53"/>
        <v>1.4850826802123415E-3</v>
      </c>
      <c r="AT129" s="2">
        <f t="shared" si="54"/>
        <v>0</v>
      </c>
      <c r="AU129" s="2">
        <f t="shared" si="55"/>
        <v>5.9778284044953618E-4</v>
      </c>
      <c r="AW129" t="s">
        <v>2081</v>
      </c>
      <c r="AX129" t="s">
        <v>2781</v>
      </c>
      <c r="BA129" s="119">
        <v>4</v>
      </c>
      <c r="BB129" s="121"/>
      <c r="BC129" s="119">
        <v>4</v>
      </c>
      <c r="BE129" s="7" t="s">
        <v>3272</v>
      </c>
      <c r="BR129" s="1">
        <f>SUM(BR114:BR128)</f>
        <v>11758</v>
      </c>
    </row>
    <row r="130" spans="1:70">
      <c r="E130" s="7"/>
      <c r="I130" s="2"/>
      <c r="AN130" s="7"/>
      <c r="AO130" s="7"/>
      <c r="AP130" s="7"/>
      <c r="AQ130" s="7"/>
      <c r="BA130" s="119"/>
      <c r="BB130" s="121"/>
      <c r="BC130" s="125"/>
    </row>
    <row r="131" spans="1:70" hidden="1" outlineLevel="1">
      <c r="A131" s="5" t="s">
        <v>2396</v>
      </c>
      <c r="B131" s="5" t="s">
        <v>2917</v>
      </c>
      <c r="C131" s="1">
        <f t="shared" ref="C131:C162" si="57">SUM(N131:AL131)</f>
        <v>6978</v>
      </c>
      <c r="D131" s="7">
        <f>IF(N131&gt;0, RANK(N131,(N131:P131,Q131:AE131)),0)</f>
        <v>2</v>
      </c>
      <c r="E131" s="7">
        <f>IF(O131&gt;0,RANK(O131,(N131:P131,Q131:AE131)),0)</f>
        <v>1</v>
      </c>
      <c r="F131" s="7">
        <f>IF(P131&gt;0,RANK(P131,(N131:P131,Q131:AE131)),0)</f>
        <v>3</v>
      </c>
      <c r="G131" s="1">
        <f>IF(C131&gt;0,MAX(N131:P131)-LARGE(N131:P131,2),0)</f>
        <v>1566</v>
      </c>
      <c r="H131" s="2">
        <f>IF(C131&gt;0,G131/C131,0)</f>
        <v>0.22441960447119519</v>
      </c>
      <c r="I131" s="2"/>
      <c r="J131" s="2">
        <f t="shared" ref="J131:J162" si="58">IF($C131=0,"-",N131/$C131)</f>
        <v>0.37532244196044712</v>
      </c>
      <c r="K131" s="2">
        <f t="shared" ref="K131:K162" si="59">IF($C131=0,"-",O131/$C131)</f>
        <v>0.59974204643164231</v>
      </c>
      <c r="L131" s="2">
        <f t="shared" ref="L131:L162" si="60">IF($C131=0,"-",P131/$C131)</f>
        <v>1.4044138721696761E-2</v>
      </c>
      <c r="M131" s="2">
        <f t="shared" ref="M131:M162" si="61">IF(C131=0,"-",(1-J131-K131-L131))</f>
        <v>1.0891372886213871E-2</v>
      </c>
      <c r="N131" s="66">
        <v>2619</v>
      </c>
      <c r="O131" s="66">
        <v>4185</v>
      </c>
      <c r="P131" s="66">
        <v>98</v>
      </c>
      <c r="Q131" s="66">
        <v>19</v>
      </c>
      <c r="R131" s="66">
        <v>12</v>
      </c>
      <c r="S131" s="66">
        <v>39</v>
      </c>
      <c r="V131" s="66">
        <v>6</v>
      </c>
      <c r="AN131" s="7">
        <f>IF(Q131&gt;0,RANK(Q131,(N131:P131,Q131:AE131)),0)</f>
        <v>5</v>
      </c>
      <c r="AO131" s="7">
        <f>IF(R131&gt;0,RANK(R131,(N131:P131,Q131:AE131)),0)</f>
        <v>6</v>
      </c>
      <c r="AP131" s="7">
        <f>IF(T131&gt;0,RANK(T131,(N131:P131,Q131:AE131)),0)</f>
        <v>0</v>
      </c>
      <c r="AQ131" s="7">
        <f>IF(S131&gt;0,RANK(S131,(N131:P131,Q131:AE131)),0)</f>
        <v>4</v>
      </c>
      <c r="AR131" s="2">
        <f t="shared" ref="AR131:AR162" si="62">IF($C131=0,"-",Q131/$C131)</f>
        <v>2.7228432215534535E-3</v>
      </c>
      <c r="AS131" s="2">
        <f t="shared" ref="AS131:AS162" si="63">IF($C131=0,"-",R131/$C131)</f>
        <v>1.7196904557179708E-3</v>
      </c>
      <c r="AT131" s="2">
        <f t="shared" ref="AT131:AT162" si="64">IF($C131=0,"-",T131/$C131)</f>
        <v>0</v>
      </c>
      <c r="AU131" s="2">
        <f t="shared" ref="AU131:AU162" si="65">IF($C131=0,"-",S131/$C131)</f>
        <v>5.5889939810834051E-3</v>
      </c>
      <c r="AW131" s="5" t="s">
        <v>2396</v>
      </c>
      <c r="AX131" s="5" t="s">
        <v>2917</v>
      </c>
      <c r="AY131">
        <v>1</v>
      </c>
      <c r="BA131" s="119">
        <v>5</v>
      </c>
      <c r="BB131" s="121">
        <v>1</v>
      </c>
      <c r="BC131" s="125">
        <f t="shared" si="22"/>
        <v>5001</v>
      </c>
      <c r="BE131" s="7" t="s">
        <v>228</v>
      </c>
    </row>
    <row r="132" spans="1:70" hidden="1" outlineLevel="1">
      <c r="A132" s="5" t="s">
        <v>967</v>
      </c>
      <c r="B132" s="5" t="s">
        <v>2917</v>
      </c>
      <c r="C132" s="1">
        <f t="shared" si="57"/>
        <v>8642</v>
      </c>
      <c r="D132" s="7">
        <f>IF(N132&gt;0, RANK(N132,(N132:P132,Q132:AE132)),0)</f>
        <v>2</v>
      </c>
      <c r="E132" s="7">
        <f>IF(O132&gt;0,RANK(O132,(N132:P132,Q132:AE132)),0)</f>
        <v>1</v>
      </c>
      <c r="F132" s="7">
        <f>IF(P132&gt;0,RANK(P132,(N132:P132,Q132:AE132)),0)</f>
        <v>3</v>
      </c>
      <c r="G132" s="1">
        <f>IF(C132&gt;0,MAX(N132:P132)-LARGE(N132:P132,2),0)</f>
        <v>2430</v>
      </c>
      <c r="H132" s="2">
        <f>IF(C132&gt;0,G132/C132,0)</f>
        <v>0.28118491090025455</v>
      </c>
      <c r="I132" s="2"/>
      <c r="J132" s="2">
        <f t="shared" si="58"/>
        <v>0.34436473038648463</v>
      </c>
      <c r="K132" s="2">
        <f t="shared" si="59"/>
        <v>0.62554964128673918</v>
      </c>
      <c r="L132" s="2">
        <f t="shared" si="60"/>
        <v>1.2959962971534367E-2</v>
      </c>
      <c r="M132" s="2">
        <f t="shared" si="61"/>
        <v>1.7125665355241827E-2</v>
      </c>
      <c r="N132" s="66">
        <v>2976</v>
      </c>
      <c r="O132" s="66">
        <v>5406</v>
      </c>
      <c r="P132" s="66">
        <v>112</v>
      </c>
      <c r="Q132" s="66">
        <v>39</v>
      </c>
      <c r="R132" s="66">
        <v>54</v>
      </c>
      <c r="S132" s="66">
        <v>38</v>
      </c>
      <c r="V132" s="66">
        <v>17</v>
      </c>
      <c r="AN132" s="7">
        <f>IF(Q132&gt;0,RANK(Q132,(N132:P132,Q132:AE132)),0)</f>
        <v>5</v>
      </c>
      <c r="AO132" s="7">
        <f>IF(R132&gt;0,RANK(R132,(N132:P132,Q132:AE132)),0)</f>
        <v>4</v>
      </c>
      <c r="AP132" s="7">
        <f>IF(T132&gt;0,RANK(T132,(N132:P132,Q132:AE132)),0)</f>
        <v>0</v>
      </c>
      <c r="AQ132" s="7">
        <f>IF(S132&gt;0,RANK(S132,(N132:P132,Q132:AE132)),0)</f>
        <v>6</v>
      </c>
      <c r="AR132" s="2">
        <f t="shared" si="62"/>
        <v>4.512844249016431E-3</v>
      </c>
      <c r="AS132" s="2">
        <f t="shared" si="63"/>
        <v>6.2485535755612128E-3</v>
      </c>
      <c r="AT132" s="2">
        <f t="shared" si="64"/>
        <v>0</v>
      </c>
      <c r="AU132" s="2">
        <f t="shared" si="65"/>
        <v>4.3971302939134456E-3</v>
      </c>
      <c r="AW132" s="5" t="s">
        <v>967</v>
      </c>
      <c r="AX132" s="5" t="s">
        <v>2917</v>
      </c>
      <c r="AY132">
        <v>4</v>
      </c>
      <c r="BA132" s="119">
        <v>5</v>
      </c>
      <c r="BB132" s="121">
        <v>3</v>
      </c>
      <c r="BC132" s="125">
        <f t="shared" si="22"/>
        <v>5003</v>
      </c>
      <c r="BE132" s="7" t="s">
        <v>228</v>
      </c>
    </row>
    <row r="133" spans="1:70" hidden="1" outlineLevel="1">
      <c r="A133" s="5" t="s">
        <v>977</v>
      </c>
      <c r="B133" s="5" t="s">
        <v>2917</v>
      </c>
      <c r="C133" s="1">
        <f t="shared" si="57"/>
        <v>19981</v>
      </c>
      <c r="D133" s="7">
        <f>IF(N133&gt;0, RANK(N133,(N133:P133,Q133:AE133)),0)</f>
        <v>2</v>
      </c>
      <c r="E133" s="7">
        <f>IF(O133&gt;0,RANK(O133,(N133:P133,Q133:AE133)),0)</f>
        <v>1</v>
      </c>
      <c r="F133" s="7">
        <f>IF(P133&gt;0,RANK(P133,(N133:P133,Q133:AE133)),0)</f>
        <v>3</v>
      </c>
      <c r="G133" s="1">
        <f>IF(C133&gt;0,MAX(N133:P133)-LARGE(N133:P133,2),0)</f>
        <v>6313</v>
      </c>
      <c r="H133" s="2">
        <f>IF(C133&gt;0,G133/C133,0)</f>
        <v>0.31595015264501275</v>
      </c>
      <c r="I133" s="2"/>
      <c r="J133" s="2">
        <f t="shared" si="58"/>
        <v>0.32726089785296031</v>
      </c>
      <c r="K133" s="2">
        <f t="shared" si="59"/>
        <v>0.64321105049797311</v>
      </c>
      <c r="L133" s="2">
        <f t="shared" si="60"/>
        <v>1.3913217556678846E-2</v>
      </c>
      <c r="M133" s="2">
        <f t="shared" si="61"/>
        <v>1.5614834092387732E-2</v>
      </c>
      <c r="N133" s="66">
        <v>6539</v>
      </c>
      <c r="O133" s="66">
        <v>12852</v>
      </c>
      <c r="P133" s="66">
        <v>278</v>
      </c>
      <c r="Q133" s="66">
        <v>125</v>
      </c>
      <c r="R133" s="66">
        <v>75</v>
      </c>
      <c r="S133" s="66">
        <v>96</v>
      </c>
      <c r="V133" s="66">
        <v>16</v>
      </c>
      <c r="AN133" s="7">
        <f>IF(Q133&gt;0,RANK(Q133,(N133:P133,Q133:AE133)),0)</f>
        <v>4</v>
      </c>
      <c r="AO133" s="7">
        <f>IF(R133&gt;0,RANK(R133,(N133:P133,Q133:AE133)),0)</f>
        <v>6</v>
      </c>
      <c r="AP133" s="7">
        <f>IF(T133&gt;0,RANK(T133,(N133:P133,Q133:AE133)),0)</f>
        <v>0</v>
      </c>
      <c r="AQ133" s="7">
        <f>IF(S133&gt;0,RANK(S133,(N133:P133,Q133:AE133)),0)</f>
        <v>5</v>
      </c>
      <c r="AR133" s="2">
        <f t="shared" si="62"/>
        <v>6.2559431459886889E-3</v>
      </c>
      <c r="AS133" s="2">
        <f t="shared" si="63"/>
        <v>3.7535658875932137E-3</v>
      </c>
      <c r="AT133" s="2">
        <f t="shared" si="64"/>
        <v>0</v>
      </c>
      <c r="AU133" s="2">
        <f t="shared" si="65"/>
        <v>4.8045643361193137E-3</v>
      </c>
      <c r="AW133" s="5" t="s">
        <v>977</v>
      </c>
      <c r="AX133" s="5" t="s">
        <v>2917</v>
      </c>
      <c r="AY133">
        <v>1</v>
      </c>
      <c r="BA133" s="119">
        <v>5</v>
      </c>
      <c r="BB133" s="121">
        <v>5</v>
      </c>
      <c r="BC133" s="125">
        <f t="shared" si="22"/>
        <v>5005</v>
      </c>
      <c r="BE133" s="7" t="s">
        <v>228</v>
      </c>
    </row>
    <row r="134" spans="1:70" hidden="1" outlineLevel="1">
      <c r="A134" s="5" t="s">
        <v>1568</v>
      </c>
      <c r="B134" s="5" t="s">
        <v>2917</v>
      </c>
      <c r="C134" s="1">
        <f t="shared" si="57"/>
        <v>76073</v>
      </c>
      <c r="D134" s="7">
        <f>IF(N134&gt;0, RANK(N134,(N134:P134,Q134:AE134)),0)</f>
        <v>2</v>
      </c>
      <c r="E134" s="7">
        <f>IF(O134&gt;0,RANK(O134,(N134:P134,Q134:AE134)),0)</f>
        <v>1</v>
      </c>
      <c r="F134" s="7">
        <f>IF(P134&gt;0,RANK(P134,(N134:P134,Q134:AE134)),0)</f>
        <v>3</v>
      </c>
      <c r="G134" s="1">
        <f>IF(C134&gt;0,MAX(N134:P134)-LARGE(N134:P134,2),0)</f>
        <v>27793</v>
      </c>
      <c r="H134" s="2">
        <f>IF(C134&gt;0,G134/C134,0)</f>
        <v>0.36534644354764501</v>
      </c>
      <c r="I134" s="2"/>
      <c r="J134" s="2">
        <f t="shared" si="58"/>
        <v>0.30669225612240875</v>
      </c>
      <c r="K134" s="2">
        <f t="shared" si="59"/>
        <v>0.67203869967005381</v>
      </c>
      <c r="L134" s="2">
        <f t="shared" si="60"/>
        <v>9.2805594626214297E-3</v>
      </c>
      <c r="M134" s="2">
        <f t="shared" si="61"/>
        <v>1.1988484744915961E-2</v>
      </c>
      <c r="N134" s="66">
        <v>23331</v>
      </c>
      <c r="O134" s="66">
        <v>51124</v>
      </c>
      <c r="P134" s="66">
        <v>706</v>
      </c>
      <c r="Q134" s="66">
        <v>417</v>
      </c>
      <c r="R134" s="66">
        <v>143</v>
      </c>
      <c r="S134" s="66">
        <v>318</v>
      </c>
      <c r="V134" s="66">
        <v>34</v>
      </c>
      <c r="AN134" s="7">
        <f>IF(Q134&gt;0,RANK(Q134,(N134:P134,Q134:AE134)),0)</f>
        <v>4</v>
      </c>
      <c r="AO134" s="7">
        <f>IF(R134&gt;0,RANK(R134,(N134:P134,Q134:AE134)),0)</f>
        <v>6</v>
      </c>
      <c r="AP134" s="7">
        <f>IF(T134&gt;0,RANK(T134,(N134:P134,Q134:AE134)),0)</f>
        <v>0</v>
      </c>
      <c r="AQ134" s="7">
        <f>IF(S134&gt;0,RANK(S134,(N134:P134,Q134:AE134)),0)</f>
        <v>5</v>
      </c>
      <c r="AR134" s="2">
        <f t="shared" si="62"/>
        <v>5.4815769063925436E-3</v>
      </c>
      <c r="AS134" s="2">
        <f t="shared" si="63"/>
        <v>1.8797733755734623E-3</v>
      </c>
      <c r="AT134" s="2">
        <f t="shared" si="64"/>
        <v>0</v>
      </c>
      <c r="AU134" s="2">
        <f t="shared" si="65"/>
        <v>4.1801953386878393E-3</v>
      </c>
      <c r="AW134" s="5" t="s">
        <v>1568</v>
      </c>
      <c r="AX134" s="5" t="s">
        <v>2917</v>
      </c>
      <c r="AY134">
        <v>3</v>
      </c>
      <c r="BA134" s="119">
        <v>5</v>
      </c>
      <c r="BB134" s="121">
        <v>7</v>
      </c>
      <c r="BC134" s="125">
        <f t="shared" si="22"/>
        <v>5007</v>
      </c>
      <c r="BE134" s="7" t="s">
        <v>228</v>
      </c>
    </row>
    <row r="135" spans="1:70" hidden="1" outlineLevel="1">
      <c r="A135" s="6" t="s">
        <v>3473</v>
      </c>
      <c r="B135" s="5" t="s">
        <v>2917</v>
      </c>
      <c r="C135" s="1">
        <f t="shared" si="57"/>
        <v>15474</v>
      </c>
      <c r="D135" s="7">
        <f>IF(N135&gt;0, RANK(N135,(N135:P135,Q135:AE135)),0)</f>
        <v>2</v>
      </c>
      <c r="E135" s="7">
        <f>IF(O135&gt;0,RANK(O135,(N135:P135,Q135:AE135)),0)</f>
        <v>1</v>
      </c>
      <c r="F135" s="7">
        <f>IF(P135&gt;0,RANK(P135,(N135:P135,Q135:AE135)),0)</f>
        <v>3</v>
      </c>
      <c r="G135" s="1">
        <f t="shared" ref="G135:G198" si="66">IF(C135&gt;0,MAX(N135:P135)-LARGE(N135:P135,2),0)</f>
        <v>6140</v>
      </c>
      <c r="H135" s="2">
        <f t="shared" ref="H135:H198" si="67">IF(C135&gt;0,G135/C135,0)</f>
        <v>0.39679462323898151</v>
      </c>
      <c r="I135" s="2"/>
      <c r="J135" s="2">
        <f t="shared" si="58"/>
        <v>0.28660979707897116</v>
      </c>
      <c r="K135" s="2">
        <f t="shared" si="59"/>
        <v>0.68340442031795268</v>
      </c>
      <c r="L135" s="2">
        <f t="shared" si="60"/>
        <v>1.3506527077678687E-2</v>
      </c>
      <c r="M135" s="2">
        <f t="shared" si="61"/>
        <v>1.6479255525397474E-2</v>
      </c>
      <c r="N135" s="66">
        <v>4435</v>
      </c>
      <c r="O135" s="66">
        <v>10575</v>
      </c>
      <c r="P135" s="66">
        <v>209</v>
      </c>
      <c r="Q135" s="66">
        <v>94</v>
      </c>
      <c r="R135" s="66">
        <v>63</v>
      </c>
      <c r="S135" s="66">
        <v>81</v>
      </c>
      <c r="V135" s="66">
        <v>17</v>
      </c>
      <c r="AN135" s="7">
        <f>IF(Q135&gt;0,RANK(Q135,(N135:P135,Q135:AE135)),0)</f>
        <v>4</v>
      </c>
      <c r="AO135" s="7">
        <f>IF(R135&gt;0,RANK(R135,(N135:P135,Q135:AE135)),0)</f>
        <v>6</v>
      </c>
      <c r="AP135" s="7">
        <f>IF(T135&gt;0,RANK(T135,(N135:P135,Q135:AE135)),0)</f>
        <v>0</v>
      </c>
      <c r="AQ135" s="7">
        <f>IF(S135&gt;0,RANK(S135,(N135:P135,Q135:AE135)),0)</f>
        <v>5</v>
      </c>
      <c r="AR135" s="2">
        <f t="shared" si="62"/>
        <v>6.0747059583818016E-3</v>
      </c>
      <c r="AS135" s="2">
        <f t="shared" si="63"/>
        <v>4.0713454827452497E-3</v>
      </c>
      <c r="AT135" s="2">
        <f t="shared" si="64"/>
        <v>0</v>
      </c>
      <c r="AU135" s="2">
        <f t="shared" si="65"/>
        <v>5.2345870492438926E-3</v>
      </c>
      <c r="AW135" s="6" t="s">
        <v>3473</v>
      </c>
      <c r="AX135" s="5" t="s">
        <v>2917</v>
      </c>
      <c r="AY135">
        <v>3</v>
      </c>
      <c r="BA135" s="119">
        <v>5</v>
      </c>
      <c r="BB135" s="121">
        <v>9</v>
      </c>
      <c r="BC135" s="125">
        <f t="shared" si="22"/>
        <v>5009</v>
      </c>
      <c r="BE135" s="7" t="s">
        <v>228</v>
      </c>
    </row>
    <row r="136" spans="1:70" hidden="1" outlineLevel="1">
      <c r="A136" s="6" t="s">
        <v>1776</v>
      </c>
      <c r="B136" s="5" t="s">
        <v>2917</v>
      </c>
      <c r="C136" s="1">
        <f t="shared" si="57"/>
        <v>4041</v>
      </c>
      <c r="D136" s="7">
        <f>IF(N136&gt;0, RANK(N136,(N136:P136,Q136:AE136)),0)</f>
        <v>2</v>
      </c>
      <c r="E136" s="7">
        <f>IF(O136&gt;0,RANK(O136,(N136:P136,Q136:AE136)),0)</f>
        <v>1</v>
      </c>
      <c r="F136" s="7">
        <f>IF(P136&gt;0,RANK(P136,(N136:P136,Q136:AE136)),0)</f>
        <v>3</v>
      </c>
      <c r="G136" s="1">
        <f t="shared" si="66"/>
        <v>582</v>
      </c>
      <c r="H136" s="2">
        <f t="shared" si="67"/>
        <v>0.14402375649591687</v>
      </c>
      <c r="I136" s="2"/>
      <c r="J136" s="2">
        <f t="shared" si="58"/>
        <v>0.41573867854491464</v>
      </c>
      <c r="K136" s="2">
        <f t="shared" si="59"/>
        <v>0.55976243504083145</v>
      </c>
      <c r="L136" s="2">
        <f t="shared" si="60"/>
        <v>7.9188319722840878E-3</v>
      </c>
      <c r="M136" s="2">
        <f t="shared" si="61"/>
        <v>1.6580054441969819E-2</v>
      </c>
      <c r="N136" s="66">
        <v>1680</v>
      </c>
      <c r="O136" s="66">
        <v>2262</v>
      </c>
      <c r="P136" s="66">
        <v>32</v>
      </c>
      <c r="Q136" s="66">
        <v>11</v>
      </c>
      <c r="R136" s="66">
        <v>27</v>
      </c>
      <c r="S136" s="66">
        <v>17</v>
      </c>
      <c r="V136" s="66">
        <v>12</v>
      </c>
      <c r="AN136" s="7">
        <f>IF(Q136&gt;0,RANK(Q136,(N136:P136,Q136:AE136)),0)</f>
        <v>7</v>
      </c>
      <c r="AO136" s="7">
        <f>IF(R136&gt;0,RANK(R136,(N136:P136,Q136:AE136)),0)</f>
        <v>4</v>
      </c>
      <c r="AP136" s="7">
        <f>IF(T136&gt;0,RANK(T136,(N136:P136,Q136:AE136)),0)</f>
        <v>0</v>
      </c>
      <c r="AQ136" s="7">
        <f>IF(S136&gt;0,RANK(S136,(N136:P136,Q136:AE136)),0)</f>
        <v>5</v>
      </c>
      <c r="AR136" s="2">
        <f t="shared" si="62"/>
        <v>2.7220984904726552E-3</v>
      </c>
      <c r="AS136" s="2">
        <f t="shared" si="63"/>
        <v>6.6815144766146995E-3</v>
      </c>
      <c r="AT136" s="2">
        <f t="shared" si="64"/>
        <v>0</v>
      </c>
      <c r="AU136" s="2">
        <f t="shared" si="65"/>
        <v>4.2068794852759221E-3</v>
      </c>
      <c r="AW136" s="6" t="s">
        <v>1776</v>
      </c>
      <c r="AX136" s="5" t="s">
        <v>2917</v>
      </c>
      <c r="AY136">
        <v>4</v>
      </c>
      <c r="BA136" s="119">
        <v>5</v>
      </c>
      <c r="BB136" s="121">
        <v>11</v>
      </c>
      <c r="BC136" s="125">
        <f t="shared" si="22"/>
        <v>5011</v>
      </c>
      <c r="BE136" s="7" t="s">
        <v>228</v>
      </c>
    </row>
    <row r="137" spans="1:70" hidden="1" outlineLevel="1">
      <c r="A137" s="6" t="s">
        <v>2267</v>
      </c>
      <c r="B137" s="5" t="s">
        <v>2917</v>
      </c>
      <c r="C137" s="1">
        <f t="shared" si="57"/>
        <v>2217</v>
      </c>
      <c r="D137" s="7">
        <f>IF(N137&gt;0, RANK(N137,(N137:P137,Q137:AE137)),0)</f>
        <v>2</v>
      </c>
      <c r="E137" s="7">
        <f>IF(O137&gt;0,RANK(O137,(N137:P137,Q137:AE137)),0)</f>
        <v>1</v>
      </c>
      <c r="F137" s="7">
        <f>IF(P137&gt;0,RANK(P137,(N137:P137,Q137:AE137)),0)</f>
        <v>3</v>
      </c>
      <c r="G137" s="1">
        <f t="shared" si="66"/>
        <v>771</v>
      </c>
      <c r="H137" s="2">
        <f t="shared" si="67"/>
        <v>0.34776725304465494</v>
      </c>
      <c r="I137" s="2"/>
      <c r="J137" s="2">
        <f t="shared" si="58"/>
        <v>0.3116824537663509</v>
      </c>
      <c r="K137" s="2">
        <f t="shared" si="59"/>
        <v>0.6594497068110059</v>
      </c>
      <c r="L137" s="2">
        <f t="shared" si="60"/>
        <v>1.3080739738385205E-2</v>
      </c>
      <c r="M137" s="2">
        <f t="shared" si="61"/>
        <v>1.5787099684257944E-2</v>
      </c>
      <c r="N137" s="66">
        <v>691</v>
      </c>
      <c r="O137" s="66">
        <v>1462</v>
      </c>
      <c r="P137" s="66">
        <v>29</v>
      </c>
      <c r="Q137" s="66">
        <v>14</v>
      </c>
      <c r="R137" s="66">
        <v>6</v>
      </c>
      <c r="S137" s="66">
        <v>8</v>
      </c>
      <c r="V137" s="66">
        <v>7</v>
      </c>
      <c r="AN137" s="7">
        <f>IF(Q137&gt;0,RANK(Q137,(N137:P137,Q137:AE137)),0)</f>
        <v>4</v>
      </c>
      <c r="AO137" s="7">
        <f>IF(R137&gt;0,RANK(R137,(N137:P137,Q137:AE137)),0)</f>
        <v>7</v>
      </c>
      <c r="AP137" s="7">
        <f>IF(T137&gt;0,RANK(T137,(N137:P137,Q137:AE137)),0)</f>
        <v>0</v>
      </c>
      <c r="AQ137" s="7">
        <f>IF(S137&gt;0,RANK(S137,(N137:P137,Q137:AE137)),0)</f>
        <v>5</v>
      </c>
      <c r="AR137" s="2">
        <f t="shared" si="62"/>
        <v>6.3148398737032027E-3</v>
      </c>
      <c r="AS137" s="2">
        <f t="shared" si="63"/>
        <v>2.7063599458728013E-3</v>
      </c>
      <c r="AT137" s="2">
        <f t="shared" si="64"/>
        <v>0</v>
      </c>
      <c r="AU137" s="2">
        <f t="shared" si="65"/>
        <v>3.6084799278304014E-3</v>
      </c>
      <c r="AW137" s="6" t="s">
        <v>2267</v>
      </c>
      <c r="AX137" s="5" t="s">
        <v>2917</v>
      </c>
      <c r="AY137">
        <v>4</v>
      </c>
      <c r="BA137" s="119">
        <v>5</v>
      </c>
      <c r="BB137" s="121">
        <v>13</v>
      </c>
      <c r="BC137" s="125">
        <f t="shared" si="22"/>
        <v>5013</v>
      </c>
      <c r="BE137" s="7" t="s">
        <v>228</v>
      </c>
    </row>
    <row r="138" spans="1:70" hidden="1" outlineLevel="1">
      <c r="A138" s="6" t="s">
        <v>3449</v>
      </c>
      <c r="B138" s="5" t="s">
        <v>2917</v>
      </c>
      <c r="C138" s="1">
        <f t="shared" si="57"/>
        <v>10579</v>
      </c>
      <c r="D138" s="7">
        <f>IF(N138&gt;0, RANK(N138,(N138:P138,Q138:AE138)),0)</f>
        <v>2</v>
      </c>
      <c r="E138" s="7">
        <f>IF(O138&gt;0,RANK(O138,(N138:P138,Q138:AE138)),0)</f>
        <v>1</v>
      </c>
      <c r="F138" s="7">
        <f>IF(P138&gt;0,RANK(P138,(N138:P138,Q138:AE138)),0)</f>
        <v>3</v>
      </c>
      <c r="G138" s="1">
        <f t="shared" si="66"/>
        <v>1911</v>
      </c>
      <c r="H138" s="2">
        <f t="shared" si="67"/>
        <v>0.18064089233386899</v>
      </c>
      <c r="I138" s="2"/>
      <c r="J138" s="2">
        <f t="shared" si="58"/>
        <v>0.39436619718309857</v>
      </c>
      <c r="K138" s="2">
        <f t="shared" si="59"/>
        <v>0.57500708951696755</v>
      </c>
      <c r="L138" s="2">
        <f t="shared" si="60"/>
        <v>1.2383022970034975E-2</v>
      </c>
      <c r="M138" s="2">
        <f t="shared" si="61"/>
        <v>1.8243690329898962E-2</v>
      </c>
      <c r="N138" s="66">
        <v>4172</v>
      </c>
      <c r="O138" s="66">
        <v>6083</v>
      </c>
      <c r="P138" s="66">
        <v>131</v>
      </c>
      <c r="Q138" s="66">
        <v>76</v>
      </c>
      <c r="R138" s="66">
        <v>58</v>
      </c>
      <c r="S138" s="66">
        <v>53</v>
      </c>
      <c r="V138" s="66">
        <v>6</v>
      </c>
      <c r="AN138" s="7">
        <f>IF(Q138&gt;0,RANK(Q138,(N138:P138,Q138:AE138)),0)</f>
        <v>4</v>
      </c>
      <c r="AO138" s="7">
        <f>IF(R138&gt;0,RANK(R138,(N138:P138,Q138:AE138)),0)</f>
        <v>5</v>
      </c>
      <c r="AP138" s="7">
        <f>IF(T138&gt;0,RANK(T138,(N138:P138,Q138:AE138)),0)</f>
        <v>0</v>
      </c>
      <c r="AQ138" s="7">
        <f>IF(S138&gt;0,RANK(S138,(N138:P138,Q138:AE138)),0)</f>
        <v>6</v>
      </c>
      <c r="AR138" s="2">
        <f t="shared" si="62"/>
        <v>7.184043860478306E-3</v>
      </c>
      <c r="AS138" s="2">
        <f t="shared" si="63"/>
        <v>5.4825597882597601E-3</v>
      </c>
      <c r="AT138" s="2">
        <f t="shared" si="64"/>
        <v>0</v>
      </c>
      <c r="AU138" s="2">
        <f t="shared" si="65"/>
        <v>5.0099253237546083E-3</v>
      </c>
      <c r="AW138" s="6" t="s">
        <v>3449</v>
      </c>
      <c r="AX138" s="5" t="s">
        <v>2917</v>
      </c>
      <c r="AY138">
        <v>3</v>
      </c>
      <c r="BA138" s="119">
        <v>5</v>
      </c>
      <c r="BB138" s="121">
        <v>15</v>
      </c>
      <c r="BC138" s="125">
        <f t="shared" si="22"/>
        <v>5015</v>
      </c>
      <c r="BE138" s="7" t="s">
        <v>228</v>
      </c>
    </row>
    <row r="139" spans="1:70" hidden="1" outlineLevel="1">
      <c r="A139" s="6" t="s">
        <v>1006</v>
      </c>
      <c r="B139" s="5" t="s">
        <v>2917</v>
      </c>
      <c r="C139" s="1">
        <f t="shared" si="57"/>
        <v>5208</v>
      </c>
      <c r="D139" s="7">
        <f>IF(N139&gt;0, RANK(N139,(N139:P139,Q139:AE139)),0)</f>
        <v>1</v>
      </c>
      <c r="E139" s="7">
        <f>IF(O139&gt;0,RANK(O139,(N139:P139,Q139:AE139)),0)</f>
        <v>2</v>
      </c>
      <c r="F139" s="7">
        <f>IF(P139&gt;0,RANK(P139,(N139:P139,Q139:AE139)),0)</f>
        <v>3</v>
      </c>
      <c r="G139" s="1">
        <f t="shared" si="66"/>
        <v>924</v>
      </c>
      <c r="H139" s="2">
        <f t="shared" si="67"/>
        <v>0.17741935483870969</v>
      </c>
      <c r="I139" s="2"/>
      <c r="J139" s="2">
        <f t="shared" si="58"/>
        <v>0.58429339477726572</v>
      </c>
      <c r="K139" s="2">
        <f t="shared" si="59"/>
        <v>0.40687403993855609</v>
      </c>
      <c r="L139" s="2">
        <f t="shared" si="60"/>
        <v>4.608294930875576E-3</v>
      </c>
      <c r="M139" s="2">
        <f t="shared" si="61"/>
        <v>4.2242703533026194E-3</v>
      </c>
      <c r="N139" s="66">
        <v>3043</v>
      </c>
      <c r="O139" s="66">
        <v>2119</v>
      </c>
      <c r="P139" s="66">
        <v>24</v>
      </c>
      <c r="Q139" s="66">
        <v>13</v>
      </c>
      <c r="R139" s="66">
        <v>7</v>
      </c>
      <c r="S139" s="66">
        <v>2</v>
      </c>
      <c r="V139" s="66">
        <v>0</v>
      </c>
      <c r="AN139" s="7">
        <f>IF(Q139&gt;0,RANK(Q139,(N139:P139,Q139:AE139)),0)</f>
        <v>4</v>
      </c>
      <c r="AO139" s="7">
        <f>IF(R139&gt;0,RANK(R139,(N139:P139,Q139:AE139)),0)</f>
        <v>5</v>
      </c>
      <c r="AP139" s="7">
        <f>IF(T139&gt;0,RANK(T139,(N139:P139,Q139:AE139)),0)</f>
        <v>0</v>
      </c>
      <c r="AQ139" s="7">
        <f>IF(S139&gt;0,RANK(S139,(N139:P139,Q139:AE139)),0)</f>
        <v>6</v>
      </c>
      <c r="AR139" s="2">
        <f t="shared" si="62"/>
        <v>2.4961597542242702E-3</v>
      </c>
      <c r="AS139" s="2">
        <f t="shared" si="63"/>
        <v>1.3440860215053765E-3</v>
      </c>
      <c r="AT139" s="2">
        <f t="shared" si="64"/>
        <v>0</v>
      </c>
      <c r="AU139" s="2">
        <f t="shared" si="65"/>
        <v>3.8402457757296467E-4</v>
      </c>
      <c r="AW139" s="6" t="s">
        <v>1006</v>
      </c>
      <c r="AX139" s="5" t="s">
        <v>2917</v>
      </c>
      <c r="AY139">
        <v>4</v>
      </c>
      <c r="BA139" s="119">
        <v>5</v>
      </c>
      <c r="BB139" s="121">
        <v>17</v>
      </c>
      <c r="BC139" s="125">
        <f t="shared" si="22"/>
        <v>5017</v>
      </c>
      <c r="BE139" s="7" t="s">
        <v>228</v>
      </c>
    </row>
    <row r="140" spans="1:70" hidden="1" outlineLevel="1">
      <c r="A140" s="6" t="s">
        <v>2895</v>
      </c>
      <c r="B140" s="5" t="s">
        <v>2917</v>
      </c>
      <c r="C140" s="1">
        <f t="shared" si="57"/>
        <v>9094</v>
      </c>
      <c r="D140" s="7">
        <f>IF(N140&gt;0, RANK(N140,(N140:P140,Q140:AE140)),0)</f>
        <v>2</v>
      </c>
      <c r="E140" s="7">
        <f>IF(O140&gt;0,RANK(O140,(N140:P140,Q140:AE140)),0)</f>
        <v>1</v>
      </c>
      <c r="F140" s="7">
        <f>IF(P140&gt;0,RANK(P140,(N140:P140,Q140:AE140)),0)</f>
        <v>3</v>
      </c>
      <c r="G140" s="1">
        <f t="shared" si="66"/>
        <v>341</v>
      </c>
      <c r="H140" s="2">
        <f t="shared" si="67"/>
        <v>3.7497250934682209E-2</v>
      </c>
      <c r="I140" s="2"/>
      <c r="J140" s="2">
        <f t="shared" si="58"/>
        <v>0.46921046844073017</v>
      </c>
      <c r="K140" s="2">
        <f t="shared" si="59"/>
        <v>0.50670771937541237</v>
      </c>
      <c r="L140" s="2">
        <f t="shared" si="60"/>
        <v>1.2755663074554651E-2</v>
      </c>
      <c r="M140" s="2">
        <f t="shared" si="61"/>
        <v>1.1326149109302869E-2</v>
      </c>
      <c r="N140" s="66">
        <v>4267</v>
      </c>
      <c r="O140" s="66">
        <v>4608</v>
      </c>
      <c r="P140" s="66">
        <v>116</v>
      </c>
      <c r="Q140" s="66">
        <v>31</v>
      </c>
      <c r="R140" s="66">
        <v>29</v>
      </c>
      <c r="S140" s="66">
        <v>33</v>
      </c>
      <c r="V140" s="66">
        <v>10</v>
      </c>
      <c r="AN140" s="7">
        <f>IF(Q140&gt;0,RANK(Q140,(N140:P140,Q140:AE140)),0)</f>
        <v>5</v>
      </c>
      <c r="AO140" s="7">
        <f>IF(R140&gt;0,RANK(R140,(N140:P140,Q140:AE140)),0)</f>
        <v>6</v>
      </c>
      <c r="AP140" s="7">
        <f>IF(T140&gt;0,RANK(T140,(N140:P140,Q140:AE140)),0)</f>
        <v>0</v>
      </c>
      <c r="AQ140" s="7">
        <f>IF(S140&gt;0,RANK(S140,(N140:P140,Q140:AE140)),0)</f>
        <v>4</v>
      </c>
      <c r="AR140" s="2">
        <f t="shared" si="62"/>
        <v>3.4088409940620191E-3</v>
      </c>
      <c r="AS140" s="2">
        <f t="shared" si="63"/>
        <v>3.1889157686386628E-3</v>
      </c>
      <c r="AT140" s="2">
        <f t="shared" si="64"/>
        <v>0</v>
      </c>
      <c r="AU140" s="2">
        <f t="shared" si="65"/>
        <v>3.628766219485375E-3</v>
      </c>
      <c r="AW140" s="6" t="s">
        <v>2895</v>
      </c>
      <c r="AX140" s="5" t="s">
        <v>2917</v>
      </c>
      <c r="AY140">
        <v>4</v>
      </c>
      <c r="BA140" s="119">
        <v>5</v>
      </c>
      <c r="BB140" s="121">
        <v>19</v>
      </c>
      <c r="BC140" s="125">
        <f t="shared" si="22"/>
        <v>5019</v>
      </c>
      <c r="BE140" s="7" t="s">
        <v>228</v>
      </c>
    </row>
    <row r="141" spans="1:70" hidden="1" outlineLevel="1">
      <c r="A141" s="6" t="s">
        <v>233</v>
      </c>
      <c r="B141" s="5" t="s">
        <v>2917</v>
      </c>
      <c r="C141" s="1">
        <f t="shared" si="57"/>
        <v>5511</v>
      </c>
      <c r="D141" s="7">
        <f>IF(N141&gt;0, RANK(N141,(N141:P141,Q141:AE141)),0)</f>
        <v>2</v>
      </c>
      <c r="E141" s="7">
        <f>IF(O141&gt;0,RANK(O141,(N141:P141,Q141:AE141)),0)</f>
        <v>1</v>
      </c>
      <c r="F141" s="7">
        <f>IF(P141&gt;0,RANK(P141,(N141:P141,Q141:AE141)),0)</f>
        <v>3</v>
      </c>
      <c r="G141" s="1">
        <f t="shared" si="66"/>
        <v>788</v>
      </c>
      <c r="H141" s="2">
        <f t="shared" si="67"/>
        <v>0.14298675376519687</v>
      </c>
      <c r="I141" s="2"/>
      <c r="J141" s="2">
        <f t="shared" si="58"/>
        <v>0.40718562874251496</v>
      </c>
      <c r="K141" s="2">
        <f t="shared" si="59"/>
        <v>0.55017238250771183</v>
      </c>
      <c r="L141" s="2">
        <f t="shared" si="60"/>
        <v>2.4859372164761386E-2</v>
      </c>
      <c r="M141" s="2">
        <f t="shared" si="61"/>
        <v>1.7782616585011821E-2</v>
      </c>
      <c r="N141" s="66">
        <v>2244</v>
      </c>
      <c r="O141" s="66">
        <v>3032</v>
      </c>
      <c r="P141" s="66">
        <v>137</v>
      </c>
      <c r="Q141" s="66">
        <v>38</v>
      </c>
      <c r="R141" s="66">
        <v>23</v>
      </c>
      <c r="S141" s="66">
        <v>30</v>
      </c>
      <c r="V141" s="66">
        <v>7</v>
      </c>
      <c r="AN141" s="7">
        <f>IF(Q141&gt;0,RANK(Q141,(N141:P141,Q141:AE141)),0)</f>
        <v>4</v>
      </c>
      <c r="AO141" s="7">
        <f>IF(R141&gt;0,RANK(R141,(N141:P141,Q141:AE141)),0)</f>
        <v>6</v>
      </c>
      <c r="AP141" s="7">
        <f>IF(T141&gt;0,RANK(T141,(N141:P141,Q141:AE141)),0)</f>
        <v>0</v>
      </c>
      <c r="AQ141" s="7">
        <f>IF(S141&gt;0,RANK(S141,(N141:P141,Q141:AE141)),0)</f>
        <v>5</v>
      </c>
      <c r="AR141" s="2">
        <f t="shared" si="62"/>
        <v>6.8953003084739608E-3</v>
      </c>
      <c r="AS141" s="2">
        <f t="shared" si="63"/>
        <v>4.1734712393395029E-3</v>
      </c>
      <c r="AT141" s="2">
        <f t="shared" si="64"/>
        <v>0</v>
      </c>
      <c r="AU141" s="2">
        <f t="shared" si="65"/>
        <v>5.4436581382689168E-3</v>
      </c>
      <c r="AW141" s="6" t="s">
        <v>233</v>
      </c>
      <c r="AX141" s="5" t="s">
        <v>2917</v>
      </c>
      <c r="AY141">
        <v>1</v>
      </c>
      <c r="BA141" s="119">
        <v>5</v>
      </c>
      <c r="BB141" s="121">
        <v>21</v>
      </c>
      <c r="BC141" s="125">
        <f t="shared" si="22"/>
        <v>5021</v>
      </c>
      <c r="BE141" s="7" t="s">
        <v>228</v>
      </c>
    </row>
    <row r="142" spans="1:70" hidden="1" outlineLevel="1">
      <c r="A142" s="6" t="s">
        <v>1585</v>
      </c>
      <c r="B142" s="5" t="s">
        <v>2917</v>
      </c>
      <c r="C142" s="1">
        <f t="shared" si="57"/>
        <v>11338</v>
      </c>
      <c r="D142" s="7">
        <f>IF(N142&gt;0, RANK(N142,(N142:P142,Q142:AE142)),0)</f>
        <v>2</v>
      </c>
      <c r="E142" s="7">
        <f>IF(O142&gt;0,RANK(O142,(N142:P142,Q142:AE142)),0)</f>
        <v>1</v>
      </c>
      <c r="F142" s="7">
        <f>IF(P142&gt;0,RANK(P142,(N142:P142,Q142:AE142)),0)</f>
        <v>3</v>
      </c>
      <c r="G142" s="1">
        <f t="shared" si="66"/>
        <v>5011</v>
      </c>
      <c r="H142" s="2">
        <f t="shared" si="67"/>
        <v>0.44196507320515083</v>
      </c>
      <c r="I142" s="2"/>
      <c r="J142" s="2">
        <f t="shared" si="58"/>
        <v>0.26027518080790263</v>
      </c>
      <c r="K142" s="2">
        <f t="shared" si="59"/>
        <v>0.70224025401305346</v>
      </c>
      <c r="L142" s="2">
        <f t="shared" si="60"/>
        <v>1.7463397424589876E-2</v>
      </c>
      <c r="M142" s="2">
        <f t="shared" si="61"/>
        <v>2.0021167754453985E-2</v>
      </c>
      <c r="N142" s="66">
        <v>2951</v>
      </c>
      <c r="O142" s="66">
        <v>7962</v>
      </c>
      <c r="P142" s="66">
        <v>198</v>
      </c>
      <c r="Q142" s="66">
        <v>57</v>
      </c>
      <c r="R142" s="66">
        <v>79</v>
      </c>
      <c r="S142" s="66">
        <v>66</v>
      </c>
      <c r="V142" s="66">
        <v>25</v>
      </c>
      <c r="AN142" s="7">
        <f>IF(Q142&gt;0,RANK(Q142,(N142:P142,Q142:AE142)),0)</f>
        <v>6</v>
      </c>
      <c r="AO142" s="7">
        <f>IF(R142&gt;0,RANK(R142,(N142:P142,Q142:AE142)),0)</f>
        <v>4</v>
      </c>
      <c r="AP142" s="7">
        <f>IF(T142&gt;0,RANK(T142,(N142:P142,Q142:AE142)),0)</f>
        <v>0</v>
      </c>
      <c r="AQ142" s="7">
        <f>IF(S142&gt;0,RANK(S142,(N142:P142,Q142:AE142)),0)</f>
        <v>5</v>
      </c>
      <c r="AR142" s="2">
        <f t="shared" si="62"/>
        <v>5.0273416828364795E-3</v>
      </c>
      <c r="AS142" s="2">
        <f t="shared" si="63"/>
        <v>6.9677191744575767E-3</v>
      </c>
      <c r="AT142" s="2">
        <f t="shared" si="64"/>
        <v>0</v>
      </c>
      <c r="AU142" s="2">
        <f t="shared" si="65"/>
        <v>5.8211324748632916E-3</v>
      </c>
      <c r="AW142" s="6" t="s">
        <v>1585</v>
      </c>
      <c r="AX142" s="5" t="s">
        <v>2917</v>
      </c>
      <c r="AY142">
        <v>1</v>
      </c>
      <c r="BA142" s="119">
        <v>5</v>
      </c>
      <c r="BB142" s="121">
        <v>23</v>
      </c>
      <c r="BC142" s="125">
        <f t="shared" si="22"/>
        <v>5023</v>
      </c>
      <c r="BE142" s="7" t="s">
        <v>228</v>
      </c>
    </row>
    <row r="143" spans="1:70" hidden="1" outlineLevel="1">
      <c r="A143" s="6" t="s">
        <v>203</v>
      </c>
      <c r="B143" s="5" t="s">
        <v>2917</v>
      </c>
      <c r="C143" s="1">
        <f t="shared" si="57"/>
        <v>3505</v>
      </c>
      <c r="D143" s="7">
        <f>IF(N143&gt;0, RANK(N143,(N143:P143,Q143:AE143)),0)</f>
        <v>2</v>
      </c>
      <c r="E143" s="7">
        <f>IF(O143&gt;0,RANK(O143,(N143:P143,Q143:AE143)),0)</f>
        <v>1</v>
      </c>
      <c r="F143" s="7">
        <f>IF(P143&gt;0,RANK(P143,(N143:P143,Q143:AE143)),0)</f>
        <v>3</v>
      </c>
      <c r="G143" s="1">
        <f t="shared" si="66"/>
        <v>1540</v>
      </c>
      <c r="H143" s="2">
        <f t="shared" si="67"/>
        <v>0.43937232524964337</v>
      </c>
      <c r="I143" s="2"/>
      <c r="J143" s="2">
        <f t="shared" si="58"/>
        <v>0.25991440798858773</v>
      </c>
      <c r="K143" s="2">
        <f t="shared" si="59"/>
        <v>0.6992867332382311</v>
      </c>
      <c r="L143" s="2">
        <f t="shared" si="60"/>
        <v>2.1398002853067047E-2</v>
      </c>
      <c r="M143" s="2">
        <f t="shared" si="61"/>
        <v>1.9400855920114077E-2</v>
      </c>
      <c r="N143" s="66">
        <v>911</v>
      </c>
      <c r="O143" s="66">
        <v>2451</v>
      </c>
      <c r="P143" s="66">
        <v>75</v>
      </c>
      <c r="Q143" s="66">
        <v>17</v>
      </c>
      <c r="R143" s="66">
        <v>25</v>
      </c>
      <c r="S143" s="66">
        <v>13</v>
      </c>
      <c r="V143" s="66">
        <v>13</v>
      </c>
      <c r="AN143" s="7">
        <f>IF(Q143&gt;0,RANK(Q143,(N143:P143,Q143:AE143)),0)</f>
        <v>5</v>
      </c>
      <c r="AO143" s="7">
        <f>IF(R143&gt;0,RANK(R143,(N143:P143,Q143:AE143)),0)</f>
        <v>4</v>
      </c>
      <c r="AP143" s="7">
        <f>IF(T143&gt;0,RANK(T143,(N143:P143,Q143:AE143)),0)</f>
        <v>0</v>
      </c>
      <c r="AQ143" s="7">
        <f>IF(S143&gt;0,RANK(S143,(N143:P143,Q143:AE143)),0)</f>
        <v>6</v>
      </c>
      <c r="AR143" s="2">
        <f t="shared" si="62"/>
        <v>4.8502139800285305E-3</v>
      </c>
      <c r="AS143" s="2">
        <f t="shared" si="63"/>
        <v>7.1326676176890159E-3</v>
      </c>
      <c r="AT143" s="2">
        <f t="shared" si="64"/>
        <v>0</v>
      </c>
      <c r="AU143" s="2">
        <f t="shared" si="65"/>
        <v>3.7089871611982882E-3</v>
      </c>
      <c r="AW143" s="6" t="s">
        <v>203</v>
      </c>
      <c r="AX143" s="5" t="s">
        <v>2917</v>
      </c>
      <c r="AY143">
        <v>4</v>
      </c>
      <c r="BA143" s="119">
        <v>5</v>
      </c>
      <c r="BB143" s="121">
        <v>25</v>
      </c>
      <c r="BC143" s="125">
        <f t="shared" si="22"/>
        <v>5025</v>
      </c>
      <c r="BE143" s="7" t="s">
        <v>228</v>
      </c>
    </row>
    <row r="144" spans="1:70" hidden="1" outlineLevel="1">
      <c r="A144" s="6" t="s">
        <v>1675</v>
      </c>
      <c r="B144" s="5" t="s">
        <v>2917</v>
      </c>
      <c r="C144" s="1">
        <f t="shared" si="57"/>
        <v>9558</v>
      </c>
      <c r="D144" s="7">
        <f>IF(N144&gt;0, RANK(N144,(N144:P144,Q144:AE144)),0)</f>
        <v>2</v>
      </c>
      <c r="E144" s="7">
        <f>IF(O144&gt;0,RANK(O144,(N144:P144,Q144:AE144)),0)</f>
        <v>1</v>
      </c>
      <c r="F144" s="7">
        <f>IF(P144&gt;0,RANK(P144,(N144:P144,Q144:AE144)),0)</f>
        <v>4</v>
      </c>
      <c r="G144" s="1">
        <f t="shared" si="66"/>
        <v>2307</v>
      </c>
      <c r="H144" s="2">
        <f t="shared" si="67"/>
        <v>0.24136848713119899</v>
      </c>
      <c r="I144" s="2"/>
      <c r="J144" s="2">
        <f t="shared" si="58"/>
        <v>0.37183511194810631</v>
      </c>
      <c r="K144" s="2">
        <f t="shared" si="59"/>
        <v>0.61320359907930533</v>
      </c>
      <c r="L144" s="2">
        <f t="shared" si="60"/>
        <v>4.0803515379786567E-3</v>
      </c>
      <c r="M144" s="2">
        <f t="shared" si="61"/>
        <v>1.0880937434609758E-2</v>
      </c>
      <c r="N144" s="66">
        <v>3554</v>
      </c>
      <c r="O144" s="66">
        <v>5861</v>
      </c>
      <c r="P144" s="66">
        <v>39</v>
      </c>
      <c r="Q144" s="66">
        <v>25</v>
      </c>
      <c r="R144" s="66">
        <v>50</v>
      </c>
      <c r="S144" s="66">
        <v>23</v>
      </c>
      <c r="V144" s="66">
        <v>6</v>
      </c>
      <c r="AN144" s="7">
        <f>IF(Q144&gt;0,RANK(Q144,(N144:P144,Q144:AE144)),0)</f>
        <v>5</v>
      </c>
      <c r="AO144" s="7">
        <f>IF(R144&gt;0,RANK(R144,(N144:P144,Q144:AE144)),0)</f>
        <v>3</v>
      </c>
      <c r="AP144" s="7">
        <f>IF(T144&gt;0,RANK(T144,(N144:P144,Q144:AE144)),0)</f>
        <v>0</v>
      </c>
      <c r="AQ144" s="7">
        <f>IF(S144&gt;0,RANK(S144,(N144:P144,Q144:AE144)),0)</f>
        <v>6</v>
      </c>
      <c r="AR144" s="2">
        <f t="shared" si="62"/>
        <v>2.6156099602427287E-3</v>
      </c>
      <c r="AS144" s="2">
        <f t="shared" si="63"/>
        <v>5.2312199204854574E-3</v>
      </c>
      <c r="AT144" s="2">
        <f t="shared" si="64"/>
        <v>0</v>
      </c>
      <c r="AU144" s="2">
        <f t="shared" si="65"/>
        <v>2.4063611634233101E-3</v>
      </c>
      <c r="AW144" s="6" t="s">
        <v>1675</v>
      </c>
      <c r="AX144" s="5" t="s">
        <v>2917</v>
      </c>
      <c r="AY144">
        <v>4</v>
      </c>
      <c r="BA144" s="119">
        <v>5</v>
      </c>
      <c r="BB144" s="121">
        <v>27</v>
      </c>
      <c r="BC144" s="125">
        <f t="shared" si="22"/>
        <v>5027</v>
      </c>
      <c r="BE144" s="7" t="s">
        <v>228</v>
      </c>
    </row>
    <row r="145" spans="1:57" hidden="1" outlineLevel="1">
      <c r="A145" s="6" t="s">
        <v>1796</v>
      </c>
      <c r="B145" s="5" t="s">
        <v>2917</v>
      </c>
      <c r="C145" s="1">
        <f t="shared" si="57"/>
        <v>8138</v>
      </c>
      <c r="D145" s="7">
        <f>IF(N145&gt;0, RANK(N145,(N145:P145,Q145:AE145)),0)</f>
        <v>2</v>
      </c>
      <c r="E145" s="7">
        <f>IF(O145&gt;0,RANK(O145,(N145:P145,Q145:AE145)),0)</f>
        <v>1</v>
      </c>
      <c r="F145" s="7">
        <f>IF(P145&gt;0,RANK(P145,(N145:P145,Q145:AE145)),0)</f>
        <v>3</v>
      </c>
      <c r="G145" s="1">
        <f t="shared" si="66"/>
        <v>1542</v>
      </c>
      <c r="H145" s="2">
        <f t="shared" si="67"/>
        <v>0.18948144507249939</v>
      </c>
      <c r="I145" s="2"/>
      <c r="J145" s="2">
        <f t="shared" si="58"/>
        <v>0.38695011059228313</v>
      </c>
      <c r="K145" s="2">
        <f t="shared" si="59"/>
        <v>0.57643155566478255</v>
      </c>
      <c r="L145" s="2">
        <f t="shared" si="60"/>
        <v>1.8432047186040797E-2</v>
      </c>
      <c r="M145" s="2">
        <f t="shared" si="61"/>
        <v>1.8186286556893531E-2</v>
      </c>
      <c r="N145" s="66">
        <v>3149</v>
      </c>
      <c r="O145" s="66">
        <v>4691</v>
      </c>
      <c r="P145" s="66">
        <v>150</v>
      </c>
      <c r="Q145" s="66">
        <v>58</v>
      </c>
      <c r="R145" s="66">
        <v>33</v>
      </c>
      <c r="S145" s="66">
        <v>39</v>
      </c>
      <c r="V145" s="66">
        <v>18</v>
      </c>
      <c r="AN145" s="7">
        <f>IF(Q145&gt;0,RANK(Q145,(N145:P145,Q145:AE145)),0)</f>
        <v>4</v>
      </c>
      <c r="AO145" s="7">
        <f>IF(R145&gt;0,RANK(R145,(N145:P145,Q145:AE145)),0)</f>
        <v>6</v>
      </c>
      <c r="AP145" s="7">
        <f>IF(T145&gt;0,RANK(T145,(N145:P145,Q145:AE145)),0)</f>
        <v>0</v>
      </c>
      <c r="AQ145" s="7">
        <f>IF(S145&gt;0,RANK(S145,(N145:P145,Q145:AE145)),0)</f>
        <v>5</v>
      </c>
      <c r="AR145" s="2">
        <f t="shared" si="62"/>
        <v>7.1270582452691075E-3</v>
      </c>
      <c r="AS145" s="2">
        <f t="shared" si="63"/>
        <v>4.0550503809289751E-3</v>
      </c>
      <c r="AT145" s="2">
        <f t="shared" si="64"/>
        <v>0</v>
      </c>
      <c r="AU145" s="2">
        <f t="shared" si="65"/>
        <v>4.7923322683706068E-3</v>
      </c>
      <c r="AW145" s="6" t="s">
        <v>1796</v>
      </c>
      <c r="AX145" s="5" t="s">
        <v>2917</v>
      </c>
      <c r="AY145">
        <v>2</v>
      </c>
      <c r="BA145" s="119">
        <v>5</v>
      </c>
      <c r="BB145" s="121">
        <v>29</v>
      </c>
      <c r="BC145" s="125">
        <f t="shared" si="22"/>
        <v>5029</v>
      </c>
      <c r="BE145" s="7" t="s">
        <v>228</v>
      </c>
    </row>
    <row r="146" spans="1:57" hidden="1" outlineLevel="1">
      <c r="A146" s="6" t="s">
        <v>2741</v>
      </c>
      <c r="B146" s="5" t="s">
        <v>2917</v>
      </c>
      <c r="C146" s="1">
        <f t="shared" si="57"/>
        <v>30968</v>
      </c>
      <c r="D146" s="7">
        <f>IF(N146&gt;0, RANK(N146,(N146:P146,Q146:AE146)),0)</f>
        <v>2</v>
      </c>
      <c r="E146" s="7">
        <f>IF(O146&gt;0,RANK(O146,(N146:P146,Q146:AE146)),0)</f>
        <v>1</v>
      </c>
      <c r="F146" s="7">
        <f>IF(P146&gt;0,RANK(P146,(N146:P146,Q146:AE146)),0)</f>
        <v>3</v>
      </c>
      <c r="G146" s="1">
        <f t="shared" si="66"/>
        <v>7587</v>
      </c>
      <c r="H146" s="2">
        <f t="shared" si="67"/>
        <v>0.24499483337638853</v>
      </c>
      <c r="I146" s="2"/>
      <c r="J146" s="2">
        <f t="shared" si="58"/>
        <v>0.36469904417463189</v>
      </c>
      <c r="K146" s="2">
        <f t="shared" si="59"/>
        <v>0.60969387755102045</v>
      </c>
      <c r="L146" s="2">
        <f t="shared" si="60"/>
        <v>1.55321622319814E-2</v>
      </c>
      <c r="M146" s="2">
        <f t="shared" si="61"/>
        <v>1.0074916042366317E-2</v>
      </c>
      <c r="N146" s="66">
        <v>11294</v>
      </c>
      <c r="O146" s="66">
        <v>18881</v>
      </c>
      <c r="P146" s="66">
        <v>481</v>
      </c>
      <c r="Q146" s="66">
        <v>145</v>
      </c>
      <c r="R146" s="66">
        <v>55</v>
      </c>
      <c r="S146" s="66">
        <v>102</v>
      </c>
      <c r="V146" s="66">
        <v>10</v>
      </c>
      <c r="AN146" s="7">
        <f>IF(Q146&gt;0,RANK(Q146,(N146:P146,Q146:AE146)),0)</f>
        <v>4</v>
      </c>
      <c r="AO146" s="7">
        <f>IF(R146&gt;0,RANK(R146,(N146:P146,Q146:AE146)),0)</f>
        <v>6</v>
      </c>
      <c r="AP146" s="7">
        <f>IF(T146&gt;0,RANK(T146,(N146:P146,Q146:AE146)),0)</f>
        <v>0</v>
      </c>
      <c r="AQ146" s="7">
        <f>IF(S146&gt;0,RANK(S146,(N146:P146,Q146:AE146)),0)</f>
        <v>5</v>
      </c>
      <c r="AR146" s="2">
        <f t="shared" si="62"/>
        <v>4.6822526478946013E-3</v>
      </c>
      <c r="AS146" s="2">
        <f t="shared" si="63"/>
        <v>1.7760268664427797E-3</v>
      </c>
      <c r="AT146" s="2">
        <f t="shared" si="64"/>
        <v>0</v>
      </c>
      <c r="AU146" s="2">
        <f t="shared" si="65"/>
        <v>3.2937225523120639E-3</v>
      </c>
      <c r="AW146" s="6" t="s">
        <v>2741</v>
      </c>
      <c r="AX146" s="5" t="s">
        <v>2917</v>
      </c>
      <c r="AY146">
        <v>1</v>
      </c>
      <c r="BA146" s="119">
        <v>5</v>
      </c>
      <c r="BB146" s="121">
        <v>31</v>
      </c>
      <c r="BC146" s="125">
        <f t="shared" si="22"/>
        <v>5031</v>
      </c>
      <c r="BE146" s="7" t="s">
        <v>228</v>
      </c>
    </row>
    <row r="147" spans="1:57" hidden="1" outlineLevel="1">
      <c r="A147" s="6" t="s">
        <v>1997</v>
      </c>
      <c r="B147" s="5" t="s">
        <v>2917</v>
      </c>
      <c r="C147" s="1">
        <f t="shared" si="57"/>
        <v>20532</v>
      </c>
      <c r="D147" s="7">
        <f>IF(N147&gt;0, RANK(N147,(N147:P147,Q147:AE147)),0)</f>
        <v>2</v>
      </c>
      <c r="E147" s="7">
        <f>IF(O147&gt;0,RANK(O147,(N147:P147,Q147:AE147)),0)</f>
        <v>1</v>
      </c>
      <c r="F147" s="7">
        <f>IF(P147&gt;0,RANK(P147,(N147:P147,Q147:AE147)),0)</f>
        <v>3</v>
      </c>
      <c r="G147" s="1">
        <f t="shared" si="66"/>
        <v>9450</v>
      </c>
      <c r="H147" s="2">
        <f t="shared" si="67"/>
        <v>0.46025715955581531</v>
      </c>
      <c r="I147" s="2"/>
      <c r="J147" s="2">
        <f t="shared" si="58"/>
        <v>0.25511396843950906</v>
      </c>
      <c r="K147" s="2">
        <f t="shared" si="59"/>
        <v>0.71537112799532432</v>
      </c>
      <c r="L147" s="2">
        <f t="shared" si="60"/>
        <v>1.6121176699785699E-2</v>
      </c>
      <c r="M147" s="2">
        <f t="shared" si="61"/>
        <v>1.3393726865380918E-2</v>
      </c>
      <c r="N147" s="66">
        <v>5238</v>
      </c>
      <c r="O147" s="66">
        <v>14688</v>
      </c>
      <c r="P147" s="66">
        <v>331</v>
      </c>
      <c r="Q147" s="66">
        <v>79</v>
      </c>
      <c r="R147" s="66">
        <v>77</v>
      </c>
      <c r="S147" s="66">
        <v>90</v>
      </c>
      <c r="V147" s="66">
        <v>29</v>
      </c>
      <c r="AN147" s="7">
        <f>IF(Q147&gt;0,RANK(Q147,(N147:P147,Q147:AE147)),0)</f>
        <v>5</v>
      </c>
      <c r="AO147" s="7">
        <f>IF(R147&gt;0,RANK(R147,(N147:P147,Q147:AE147)),0)</f>
        <v>6</v>
      </c>
      <c r="AP147" s="7">
        <f>IF(T147&gt;0,RANK(T147,(N147:P147,Q147:AE147)),0)</f>
        <v>0</v>
      </c>
      <c r="AQ147" s="7">
        <f>IF(S147&gt;0,RANK(S147,(N147:P147,Q147:AE147)),0)</f>
        <v>4</v>
      </c>
      <c r="AR147" s="2">
        <f t="shared" si="62"/>
        <v>3.8476524449639585E-3</v>
      </c>
      <c r="AS147" s="2">
        <f t="shared" si="63"/>
        <v>3.7502435223066431E-3</v>
      </c>
      <c r="AT147" s="2">
        <f t="shared" si="64"/>
        <v>0</v>
      </c>
      <c r="AU147" s="2">
        <f t="shared" si="65"/>
        <v>4.3834015195791933E-3</v>
      </c>
      <c r="AW147" s="6" t="s">
        <v>1997</v>
      </c>
      <c r="AX147" s="5" t="s">
        <v>2917</v>
      </c>
      <c r="AY147">
        <v>3</v>
      </c>
      <c r="BA147" s="119">
        <v>5</v>
      </c>
      <c r="BB147" s="121">
        <v>33</v>
      </c>
      <c r="BC147" s="125">
        <f t="shared" si="22"/>
        <v>5033</v>
      </c>
      <c r="BE147" s="7" t="s">
        <v>228</v>
      </c>
    </row>
    <row r="148" spans="1:57" hidden="1" outlineLevel="1">
      <c r="A148" s="6" t="s">
        <v>2182</v>
      </c>
      <c r="B148" s="5" t="s">
        <v>2917</v>
      </c>
      <c r="C148" s="1">
        <f t="shared" si="57"/>
        <v>18255</v>
      </c>
      <c r="D148" s="7">
        <f>IF(N148&gt;0, RANK(N148,(N148:P148,Q148:AE148)),0)</f>
        <v>1</v>
      </c>
      <c r="E148" s="7">
        <f>IF(O148&gt;0,RANK(O148,(N148:P148,Q148:AE148)),0)</f>
        <v>2</v>
      </c>
      <c r="F148" s="7">
        <f>IF(P148&gt;0,RANK(P148,(N148:P148,Q148:AE148)),0)</f>
        <v>3</v>
      </c>
      <c r="G148" s="1">
        <f t="shared" si="66"/>
        <v>2680</v>
      </c>
      <c r="H148" s="2">
        <f t="shared" si="67"/>
        <v>0.14680909339906875</v>
      </c>
      <c r="I148" s="2"/>
      <c r="J148" s="2">
        <f t="shared" si="58"/>
        <v>0.56587236373596272</v>
      </c>
      <c r="K148" s="2">
        <f t="shared" si="59"/>
        <v>0.419063270336894</v>
      </c>
      <c r="L148" s="2">
        <f t="shared" si="60"/>
        <v>4.8205970966858393E-3</v>
      </c>
      <c r="M148" s="2">
        <f t="shared" si="61"/>
        <v>1.0243768830457436E-2</v>
      </c>
      <c r="N148" s="66">
        <v>10330</v>
      </c>
      <c r="O148" s="66">
        <v>7650</v>
      </c>
      <c r="P148" s="66">
        <v>88</v>
      </c>
      <c r="Q148" s="66">
        <v>50</v>
      </c>
      <c r="R148" s="66">
        <v>57</v>
      </c>
      <c r="S148" s="66">
        <v>36</v>
      </c>
      <c r="V148" s="66">
        <v>44</v>
      </c>
      <c r="AN148" s="7">
        <f>IF(Q148&gt;0,RANK(Q148,(N148:P148,Q148:AE148)),0)</f>
        <v>5</v>
      </c>
      <c r="AO148" s="7">
        <f>IF(R148&gt;0,RANK(R148,(N148:P148,Q148:AE148)),0)</f>
        <v>4</v>
      </c>
      <c r="AP148" s="7">
        <f>IF(T148&gt;0,RANK(T148,(N148:P148,Q148:AE148)),0)</f>
        <v>0</v>
      </c>
      <c r="AQ148" s="7">
        <f>IF(S148&gt;0,RANK(S148,(N148:P148,Q148:AE148)),0)</f>
        <v>7</v>
      </c>
      <c r="AR148" s="2">
        <f t="shared" si="62"/>
        <v>2.7389756231169541E-3</v>
      </c>
      <c r="AS148" s="2">
        <f t="shared" si="63"/>
        <v>3.1224322103533277E-3</v>
      </c>
      <c r="AT148" s="2">
        <f t="shared" si="64"/>
        <v>0</v>
      </c>
      <c r="AU148" s="2">
        <f t="shared" si="65"/>
        <v>1.972062448644207E-3</v>
      </c>
      <c r="AW148" s="6" t="s">
        <v>2182</v>
      </c>
      <c r="AX148" s="5" t="s">
        <v>2917</v>
      </c>
      <c r="AY148">
        <v>1</v>
      </c>
      <c r="BA148" s="119">
        <v>5</v>
      </c>
      <c r="BB148" s="121">
        <v>35</v>
      </c>
      <c r="BC148" s="125">
        <f t="shared" si="22"/>
        <v>5035</v>
      </c>
      <c r="BE148" s="7" t="s">
        <v>228</v>
      </c>
    </row>
    <row r="149" spans="1:57" hidden="1" outlineLevel="1">
      <c r="A149" s="6" t="s">
        <v>1798</v>
      </c>
      <c r="B149" s="5" t="s">
        <v>2917</v>
      </c>
      <c r="C149" s="1">
        <f t="shared" si="57"/>
        <v>7130</v>
      </c>
      <c r="D149" s="7">
        <f>IF(N149&gt;0, RANK(N149,(N149:P149,Q149:AE149)),0)</f>
        <v>2</v>
      </c>
      <c r="E149" s="7">
        <f>IF(O149&gt;0,RANK(O149,(N149:P149,Q149:AE149)),0)</f>
        <v>1</v>
      </c>
      <c r="F149" s="7">
        <f>IF(P149&gt;0,RANK(P149,(N149:P149,Q149:AE149)),0)</f>
        <v>3</v>
      </c>
      <c r="G149" s="1">
        <f t="shared" si="66"/>
        <v>1813</v>
      </c>
      <c r="H149" s="2">
        <f t="shared" si="67"/>
        <v>0.25427769985974752</v>
      </c>
      <c r="I149" s="2"/>
      <c r="J149" s="2">
        <f t="shared" si="58"/>
        <v>0.36185133239831696</v>
      </c>
      <c r="K149" s="2">
        <f t="shared" si="59"/>
        <v>0.61612903225806448</v>
      </c>
      <c r="L149" s="2">
        <f t="shared" si="60"/>
        <v>1.1079943899018233E-2</v>
      </c>
      <c r="M149" s="2">
        <f t="shared" si="61"/>
        <v>1.0939691444600271E-2</v>
      </c>
      <c r="N149" s="66">
        <v>2580</v>
      </c>
      <c r="O149" s="66">
        <v>4393</v>
      </c>
      <c r="P149" s="66">
        <v>79</v>
      </c>
      <c r="Q149" s="66">
        <v>27</v>
      </c>
      <c r="R149" s="66">
        <v>15</v>
      </c>
      <c r="S149" s="66">
        <v>21</v>
      </c>
      <c r="V149" s="66">
        <v>15</v>
      </c>
      <c r="AN149" s="7">
        <f>IF(Q149&gt;0,RANK(Q149,(N149:P149,Q149:AE149)),0)</f>
        <v>4</v>
      </c>
      <c r="AO149" s="7">
        <f>IF(R149&gt;0,RANK(R149,(N149:P149,Q149:AE149)),0)</f>
        <v>6</v>
      </c>
      <c r="AP149" s="7">
        <f>IF(T149&gt;0,RANK(T149,(N149:P149,Q149:AE149)),0)</f>
        <v>0</v>
      </c>
      <c r="AQ149" s="7">
        <f>IF(S149&gt;0,RANK(S149,(N149:P149,Q149:AE149)),0)</f>
        <v>5</v>
      </c>
      <c r="AR149" s="2">
        <f t="shared" si="62"/>
        <v>3.7868162692847123E-3</v>
      </c>
      <c r="AS149" s="2">
        <f t="shared" si="63"/>
        <v>2.1037868162692847E-3</v>
      </c>
      <c r="AT149" s="2">
        <f t="shared" si="64"/>
        <v>0</v>
      </c>
      <c r="AU149" s="2">
        <f t="shared" si="65"/>
        <v>2.9453015427769987E-3</v>
      </c>
      <c r="AW149" s="6" t="s">
        <v>1798</v>
      </c>
      <c r="AX149" s="5" t="s">
        <v>2917</v>
      </c>
      <c r="AY149">
        <v>1</v>
      </c>
      <c r="BA149" s="119">
        <v>5</v>
      </c>
      <c r="BB149" s="121">
        <v>37</v>
      </c>
      <c r="BC149" s="125">
        <f t="shared" si="22"/>
        <v>5037</v>
      </c>
      <c r="BE149" s="7" t="s">
        <v>228</v>
      </c>
    </row>
    <row r="150" spans="1:57" hidden="1" outlineLevel="1">
      <c r="A150" s="6" t="s">
        <v>2434</v>
      </c>
      <c r="B150" s="5" t="s">
        <v>2917</v>
      </c>
      <c r="C150" s="1">
        <f t="shared" si="57"/>
        <v>3318</v>
      </c>
      <c r="D150" s="7">
        <f>IF(N150&gt;0, RANK(N150,(N150:P150,Q150:AE150)),0)</f>
        <v>2</v>
      </c>
      <c r="E150" s="7">
        <f>IF(O150&gt;0,RANK(O150,(N150:P150,Q150:AE150)),0)</f>
        <v>1</v>
      </c>
      <c r="F150" s="7">
        <f>IF(P150&gt;0,RANK(P150,(N150:P150,Q150:AE150)),0)</f>
        <v>3</v>
      </c>
      <c r="G150" s="1">
        <f t="shared" si="66"/>
        <v>286</v>
      </c>
      <c r="H150" s="2">
        <f t="shared" si="67"/>
        <v>8.6196503918022901E-2</v>
      </c>
      <c r="I150" s="2"/>
      <c r="J150" s="2">
        <f t="shared" si="58"/>
        <v>0.44333936106088007</v>
      </c>
      <c r="K150" s="2">
        <f t="shared" si="59"/>
        <v>0.52953586497890293</v>
      </c>
      <c r="L150" s="2">
        <f t="shared" si="60"/>
        <v>1.0247136829415311E-2</v>
      </c>
      <c r="M150" s="2">
        <f t="shared" si="61"/>
        <v>1.6877637130801752E-2</v>
      </c>
      <c r="N150" s="66">
        <v>1471</v>
      </c>
      <c r="O150" s="66">
        <v>1757</v>
      </c>
      <c r="P150" s="66">
        <v>34</v>
      </c>
      <c r="Q150" s="66">
        <v>13</v>
      </c>
      <c r="R150" s="66">
        <v>15</v>
      </c>
      <c r="S150" s="66">
        <v>22</v>
      </c>
      <c r="V150" s="66">
        <v>6</v>
      </c>
      <c r="AN150" s="7">
        <f>IF(Q150&gt;0,RANK(Q150,(N150:P150,Q150:AE150)),0)</f>
        <v>6</v>
      </c>
      <c r="AO150" s="7">
        <f>IF(R150&gt;0,RANK(R150,(N150:P150,Q150:AE150)),0)</f>
        <v>5</v>
      </c>
      <c r="AP150" s="7">
        <f>IF(T150&gt;0,RANK(T150,(N150:P150,Q150:AE150)),0)</f>
        <v>0</v>
      </c>
      <c r="AQ150" s="7">
        <f>IF(S150&gt;0,RANK(S150,(N150:P150,Q150:AE150)),0)</f>
        <v>4</v>
      </c>
      <c r="AR150" s="2">
        <f t="shared" si="62"/>
        <v>3.9180229053646775E-3</v>
      </c>
      <c r="AS150" s="2">
        <f t="shared" si="63"/>
        <v>4.5207956600361665E-3</v>
      </c>
      <c r="AT150" s="2">
        <f t="shared" si="64"/>
        <v>0</v>
      </c>
      <c r="AU150" s="2">
        <f t="shared" si="65"/>
        <v>6.6305003013863778E-3</v>
      </c>
      <c r="AW150" s="6" t="s">
        <v>2434</v>
      </c>
      <c r="AX150" s="5" t="s">
        <v>2917</v>
      </c>
      <c r="AY150">
        <v>4</v>
      </c>
      <c r="BA150" s="119">
        <v>5</v>
      </c>
      <c r="BB150" s="121">
        <v>39</v>
      </c>
      <c r="BC150" s="125">
        <f t="shared" si="22"/>
        <v>5039</v>
      </c>
      <c r="BE150" s="7" t="s">
        <v>228</v>
      </c>
    </row>
    <row r="151" spans="1:57" hidden="1" outlineLevel="1">
      <c r="A151" s="6" t="s">
        <v>745</v>
      </c>
      <c r="B151" s="5" t="s">
        <v>2917</v>
      </c>
      <c r="C151" s="1">
        <f t="shared" si="57"/>
        <v>4678</v>
      </c>
      <c r="D151" s="7">
        <f>IF(N151&gt;0, RANK(N151,(N151:P151,Q151:AE151)),0)</f>
        <v>1</v>
      </c>
      <c r="E151" s="7">
        <f>IF(O151&gt;0,RANK(O151,(N151:P151,Q151:AE151)),0)</f>
        <v>2</v>
      </c>
      <c r="F151" s="7">
        <f>IF(P151&gt;0,RANK(P151,(N151:P151,Q151:AE151)),0)</f>
        <v>3</v>
      </c>
      <c r="G151" s="1">
        <f t="shared" si="66"/>
        <v>570</v>
      </c>
      <c r="H151" s="2">
        <f t="shared" si="67"/>
        <v>0.1218469431380932</v>
      </c>
      <c r="I151" s="2"/>
      <c r="J151" s="2">
        <f t="shared" si="58"/>
        <v>0.54916631038905517</v>
      </c>
      <c r="K151" s="2">
        <f t="shared" si="59"/>
        <v>0.42731936725096192</v>
      </c>
      <c r="L151" s="2">
        <f t="shared" si="60"/>
        <v>1.0688328345446772E-2</v>
      </c>
      <c r="M151" s="2">
        <f t="shared" si="61"/>
        <v>1.2825994014536136E-2</v>
      </c>
      <c r="N151" s="66">
        <v>2569</v>
      </c>
      <c r="O151" s="66">
        <v>1999</v>
      </c>
      <c r="P151" s="66">
        <v>50</v>
      </c>
      <c r="Q151" s="66">
        <v>20</v>
      </c>
      <c r="R151" s="66">
        <v>17</v>
      </c>
      <c r="S151" s="66">
        <v>10</v>
      </c>
      <c r="V151" s="66">
        <v>13</v>
      </c>
      <c r="AN151" s="7">
        <f>IF(Q151&gt;0,RANK(Q151,(N151:P151,Q151:AE151)),0)</f>
        <v>4</v>
      </c>
      <c r="AO151" s="7">
        <f>IF(R151&gt;0,RANK(R151,(N151:P151,Q151:AE151)),0)</f>
        <v>5</v>
      </c>
      <c r="AP151" s="7">
        <f>IF(T151&gt;0,RANK(T151,(N151:P151,Q151:AE151)),0)</f>
        <v>0</v>
      </c>
      <c r="AQ151" s="7">
        <f>IF(S151&gt;0,RANK(S151,(N151:P151,Q151:AE151)),0)</f>
        <v>7</v>
      </c>
      <c r="AR151" s="2">
        <f t="shared" si="62"/>
        <v>4.2753313381787093E-3</v>
      </c>
      <c r="AS151" s="2">
        <f t="shared" si="63"/>
        <v>3.6340316374519027E-3</v>
      </c>
      <c r="AT151" s="2">
        <f t="shared" si="64"/>
        <v>0</v>
      </c>
      <c r="AU151" s="2">
        <f t="shared" si="65"/>
        <v>2.1376656690893546E-3</v>
      </c>
      <c r="AW151" s="6" t="s">
        <v>745</v>
      </c>
      <c r="AX151" s="5" t="s">
        <v>2917</v>
      </c>
      <c r="AY151">
        <v>4</v>
      </c>
      <c r="BA151" s="119">
        <v>5</v>
      </c>
      <c r="BB151" s="121">
        <v>41</v>
      </c>
      <c r="BC151" s="125">
        <f t="shared" si="22"/>
        <v>5041</v>
      </c>
      <c r="BE151" s="7" t="s">
        <v>228</v>
      </c>
    </row>
    <row r="152" spans="1:57" hidden="1" outlineLevel="1">
      <c r="A152" s="6" t="s">
        <v>984</v>
      </c>
      <c r="B152" s="5" t="s">
        <v>2917</v>
      </c>
      <c r="C152" s="1">
        <f t="shared" si="57"/>
        <v>6610</v>
      </c>
      <c r="D152" s="7">
        <f>IF(N152&gt;0, RANK(N152,(N152:P152,Q152:AE152)),0)</f>
        <v>2</v>
      </c>
      <c r="E152" s="7">
        <f>IF(O152&gt;0,RANK(O152,(N152:P152,Q152:AE152)),0)</f>
        <v>1</v>
      </c>
      <c r="F152" s="7">
        <f>IF(P152&gt;0,RANK(P152,(N152:P152,Q152:AE152)),0)</f>
        <v>3</v>
      </c>
      <c r="G152" s="1">
        <f t="shared" si="66"/>
        <v>1262</v>
      </c>
      <c r="H152" s="2">
        <f t="shared" si="67"/>
        <v>0.19092284417549168</v>
      </c>
      <c r="I152" s="2"/>
      <c r="J152" s="2">
        <f t="shared" si="58"/>
        <v>0.3930408472012103</v>
      </c>
      <c r="K152" s="2">
        <f t="shared" si="59"/>
        <v>0.58396369137670201</v>
      </c>
      <c r="L152" s="2">
        <f t="shared" si="60"/>
        <v>9.682299546142208E-3</v>
      </c>
      <c r="M152" s="2">
        <f t="shared" si="61"/>
        <v>1.3313161875945429E-2</v>
      </c>
      <c r="N152" s="66">
        <v>2598</v>
      </c>
      <c r="O152" s="66">
        <v>3860</v>
      </c>
      <c r="P152" s="66">
        <v>64</v>
      </c>
      <c r="Q152" s="66">
        <v>29</v>
      </c>
      <c r="R152" s="66">
        <v>19</v>
      </c>
      <c r="S152" s="66">
        <v>19</v>
      </c>
      <c r="V152" s="66">
        <v>21</v>
      </c>
      <c r="AN152" s="7">
        <f>IF(Q152&gt;0,RANK(Q152,(N152:P152,Q152:AE152)),0)</f>
        <v>4</v>
      </c>
      <c r="AO152" s="7">
        <f>IF(R152&gt;0,RANK(R152,(N152:P152,Q152:AE152)),0)</f>
        <v>6</v>
      </c>
      <c r="AP152" s="7">
        <f>IF(T152&gt;0,RANK(T152,(N152:P152,Q152:AE152)),0)</f>
        <v>0</v>
      </c>
      <c r="AQ152" s="7">
        <f>IF(S152&gt;0,RANK(S152,(N152:P152,Q152:AE152)),0)</f>
        <v>6</v>
      </c>
      <c r="AR152" s="2">
        <f t="shared" si="62"/>
        <v>4.3872919818456887E-3</v>
      </c>
      <c r="AS152" s="2">
        <f t="shared" si="63"/>
        <v>2.8744326777609681E-3</v>
      </c>
      <c r="AT152" s="2">
        <f t="shared" si="64"/>
        <v>0</v>
      </c>
      <c r="AU152" s="2">
        <f t="shared" si="65"/>
        <v>2.8744326777609681E-3</v>
      </c>
      <c r="AW152" s="6" t="s">
        <v>984</v>
      </c>
      <c r="AX152" s="5" t="s">
        <v>2917</v>
      </c>
      <c r="AY152">
        <v>4</v>
      </c>
      <c r="BA152" s="119">
        <v>5</v>
      </c>
      <c r="BB152" s="121">
        <v>43</v>
      </c>
      <c r="BC152" s="125">
        <f t="shared" si="22"/>
        <v>5043</v>
      </c>
      <c r="BE152" s="7" t="s">
        <v>228</v>
      </c>
    </row>
    <row r="153" spans="1:57" hidden="1" outlineLevel="1">
      <c r="A153" s="6" t="s">
        <v>876</v>
      </c>
      <c r="B153" s="5" t="s">
        <v>2917</v>
      </c>
      <c r="C153" s="1">
        <f t="shared" si="57"/>
        <v>41179</v>
      </c>
      <c r="D153" s="7">
        <f>IF(N153&gt;0, RANK(N153,(N153:P153,Q153:AE153)),0)</f>
        <v>2</v>
      </c>
      <c r="E153" s="7">
        <f>IF(O153&gt;0,RANK(O153,(N153:P153,Q153:AE153)),0)</f>
        <v>1</v>
      </c>
      <c r="F153" s="7">
        <f>IF(P153&gt;0,RANK(P153,(N153:P153,Q153:AE153)),0)</f>
        <v>3</v>
      </c>
      <c r="G153" s="1">
        <f t="shared" si="66"/>
        <v>10407</v>
      </c>
      <c r="H153" s="2">
        <f t="shared" si="67"/>
        <v>0.25272590398018407</v>
      </c>
      <c r="I153" s="2"/>
      <c r="J153" s="2">
        <f t="shared" si="58"/>
        <v>0.36317054809490273</v>
      </c>
      <c r="K153" s="2">
        <f t="shared" si="59"/>
        <v>0.61589645207508681</v>
      </c>
      <c r="L153" s="2">
        <f t="shared" si="60"/>
        <v>9.7379732387867599E-3</v>
      </c>
      <c r="M153" s="2">
        <f t="shared" si="61"/>
        <v>1.1195026591223642E-2</v>
      </c>
      <c r="N153" s="66">
        <v>14955</v>
      </c>
      <c r="O153" s="66">
        <v>25362</v>
      </c>
      <c r="P153" s="66">
        <v>401</v>
      </c>
      <c r="Q153" s="66">
        <v>172</v>
      </c>
      <c r="R153" s="66">
        <v>115</v>
      </c>
      <c r="S153" s="66">
        <v>155</v>
      </c>
      <c r="V153" s="66">
        <v>19</v>
      </c>
      <c r="AN153" s="7">
        <f>IF(Q153&gt;0,RANK(Q153,(N153:P153,Q153:AE153)),0)</f>
        <v>4</v>
      </c>
      <c r="AO153" s="7">
        <f>IF(R153&gt;0,RANK(R153,(N153:P153,Q153:AE153)),0)</f>
        <v>6</v>
      </c>
      <c r="AP153" s="7">
        <f>IF(T153&gt;0,RANK(T153,(N153:P153,Q153:AE153)),0)</f>
        <v>0</v>
      </c>
      <c r="AQ153" s="7">
        <f>IF(S153&gt;0,RANK(S153,(N153:P153,Q153:AE153)),0)</f>
        <v>5</v>
      </c>
      <c r="AR153" s="2">
        <f t="shared" si="62"/>
        <v>4.1768862769858426E-3</v>
      </c>
      <c r="AS153" s="2">
        <f t="shared" si="63"/>
        <v>2.7926855921707665E-3</v>
      </c>
      <c r="AT153" s="2">
        <f t="shared" si="64"/>
        <v>0</v>
      </c>
      <c r="AU153" s="2">
        <f t="shared" si="65"/>
        <v>3.7640544937953811E-3</v>
      </c>
      <c r="AW153" s="6" t="s">
        <v>876</v>
      </c>
      <c r="AX153" s="5" t="s">
        <v>2917</v>
      </c>
      <c r="AY153">
        <v>2</v>
      </c>
      <c r="BA153" s="119">
        <v>5</v>
      </c>
      <c r="BB153" s="121">
        <v>45</v>
      </c>
      <c r="BC153" s="125">
        <f t="shared" si="22"/>
        <v>5045</v>
      </c>
      <c r="BE153" s="7" t="s">
        <v>228</v>
      </c>
    </row>
    <row r="154" spans="1:57" hidden="1" outlineLevel="1">
      <c r="A154" s="6" t="s">
        <v>2910</v>
      </c>
      <c r="B154" s="5" t="s">
        <v>2917</v>
      </c>
      <c r="C154" s="1">
        <f t="shared" si="57"/>
        <v>6475</v>
      </c>
      <c r="D154" s="7">
        <f>IF(N154&gt;0, RANK(N154,(N154:P154,Q154:AE154)),0)</f>
        <v>2</v>
      </c>
      <c r="E154" s="7">
        <f>IF(O154&gt;0,RANK(O154,(N154:P154,Q154:AE154)),0)</f>
        <v>1</v>
      </c>
      <c r="F154" s="7">
        <f>IF(P154&gt;0,RANK(P154,(N154:P154,Q154:AE154)),0)</f>
        <v>3</v>
      </c>
      <c r="G154" s="1">
        <f t="shared" si="66"/>
        <v>2542</v>
      </c>
      <c r="H154" s="2">
        <f t="shared" si="67"/>
        <v>0.39258687258687258</v>
      </c>
      <c r="I154" s="2"/>
      <c r="J154" s="2">
        <f t="shared" si="58"/>
        <v>0.28864864864864864</v>
      </c>
      <c r="K154" s="2">
        <f t="shared" si="59"/>
        <v>0.68123552123552122</v>
      </c>
      <c r="L154" s="2">
        <f t="shared" si="60"/>
        <v>1.5444015444015444E-2</v>
      </c>
      <c r="M154" s="2">
        <f t="shared" si="61"/>
        <v>1.4671814671814744E-2</v>
      </c>
      <c r="N154" s="66">
        <v>1869</v>
      </c>
      <c r="O154" s="66">
        <v>4411</v>
      </c>
      <c r="P154" s="66">
        <v>100</v>
      </c>
      <c r="Q154" s="66">
        <v>32</v>
      </c>
      <c r="R154" s="66">
        <v>40</v>
      </c>
      <c r="S154" s="66">
        <v>21</v>
      </c>
      <c r="V154" s="66">
        <v>2</v>
      </c>
      <c r="AN154" s="7">
        <f>IF(Q154&gt;0,RANK(Q154,(N154:P154,Q154:AE154)),0)</f>
        <v>5</v>
      </c>
      <c r="AO154" s="7">
        <f>IF(R154&gt;0,RANK(R154,(N154:P154,Q154:AE154)),0)</f>
        <v>4</v>
      </c>
      <c r="AP154" s="7">
        <f>IF(T154&gt;0,RANK(T154,(N154:P154,Q154:AE154)),0)</f>
        <v>0</v>
      </c>
      <c r="AQ154" s="7">
        <f>IF(S154&gt;0,RANK(S154,(N154:P154,Q154:AE154)),0)</f>
        <v>6</v>
      </c>
      <c r="AR154" s="2">
        <f t="shared" si="62"/>
        <v>4.9420849420849424E-3</v>
      </c>
      <c r="AS154" s="2">
        <f t="shared" si="63"/>
        <v>6.1776061776061776E-3</v>
      </c>
      <c r="AT154" s="2">
        <f t="shared" si="64"/>
        <v>0</v>
      </c>
      <c r="AU154" s="2">
        <f t="shared" si="65"/>
        <v>3.2432432432432431E-3</v>
      </c>
      <c r="AW154" s="6" t="s">
        <v>2910</v>
      </c>
      <c r="AX154" s="5" t="s">
        <v>2917</v>
      </c>
      <c r="AY154">
        <v>3</v>
      </c>
      <c r="BA154" s="119">
        <v>5</v>
      </c>
      <c r="BB154" s="121">
        <v>47</v>
      </c>
      <c r="BC154" s="125">
        <f t="shared" si="22"/>
        <v>5047</v>
      </c>
      <c r="BE154" s="7" t="s">
        <v>228</v>
      </c>
    </row>
    <row r="155" spans="1:57" hidden="1" outlineLevel="1">
      <c r="A155" s="6" t="s">
        <v>1214</v>
      </c>
      <c r="B155" s="5" t="s">
        <v>2917</v>
      </c>
      <c r="C155" s="1">
        <f t="shared" si="57"/>
        <v>4676</v>
      </c>
      <c r="D155" s="7">
        <f>IF(N155&gt;0, RANK(N155,(N155:P155,Q155:AE155)),0)</f>
        <v>2</v>
      </c>
      <c r="E155" s="7">
        <f>IF(O155&gt;0,RANK(O155,(N155:P155,Q155:AE155)),0)</f>
        <v>1</v>
      </c>
      <c r="F155" s="7">
        <f>IF(P155&gt;0,RANK(P155,(N155:P155,Q155:AE155)),0)</f>
        <v>3</v>
      </c>
      <c r="G155" s="1">
        <f t="shared" si="66"/>
        <v>883</v>
      </c>
      <c r="H155" s="2">
        <f t="shared" si="67"/>
        <v>0.18883661248930711</v>
      </c>
      <c r="I155" s="2"/>
      <c r="J155" s="2">
        <f t="shared" si="58"/>
        <v>0.3890076988879384</v>
      </c>
      <c r="K155" s="2">
        <f t="shared" si="59"/>
        <v>0.57784431137724546</v>
      </c>
      <c r="L155" s="2">
        <f t="shared" si="60"/>
        <v>1.6253207869974338E-2</v>
      </c>
      <c r="M155" s="2">
        <f t="shared" si="61"/>
        <v>1.6894781864841803E-2</v>
      </c>
      <c r="N155" s="66">
        <v>1819</v>
      </c>
      <c r="O155" s="66">
        <v>2702</v>
      </c>
      <c r="P155" s="66">
        <v>76</v>
      </c>
      <c r="Q155" s="66">
        <v>27</v>
      </c>
      <c r="R155" s="66">
        <v>17</v>
      </c>
      <c r="S155" s="66">
        <v>28</v>
      </c>
      <c r="V155" s="66">
        <v>7</v>
      </c>
      <c r="AN155" s="7">
        <f>IF(Q155&gt;0,RANK(Q155,(N155:P155,Q155:AE155)),0)</f>
        <v>5</v>
      </c>
      <c r="AO155" s="7">
        <f>IF(R155&gt;0,RANK(R155,(N155:P155,Q155:AE155)),0)</f>
        <v>6</v>
      </c>
      <c r="AP155" s="7">
        <f>IF(T155&gt;0,RANK(T155,(N155:P155,Q155:AE155)),0)</f>
        <v>0</v>
      </c>
      <c r="AQ155" s="7">
        <f>IF(S155&gt;0,RANK(S155,(N155:P155,Q155:AE155)),0)</f>
        <v>4</v>
      </c>
      <c r="AR155" s="2">
        <f t="shared" si="62"/>
        <v>5.774165953806672E-3</v>
      </c>
      <c r="AS155" s="2">
        <f t="shared" si="63"/>
        <v>3.6355859709153123E-3</v>
      </c>
      <c r="AT155" s="2">
        <f t="shared" si="64"/>
        <v>0</v>
      </c>
      <c r="AU155" s="2">
        <f t="shared" si="65"/>
        <v>5.9880239520958087E-3</v>
      </c>
      <c r="AW155" s="6" t="s">
        <v>1214</v>
      </c>
      <c r="AX155" s="5" t="s">
        <v>2917</v>
      </c>
      <c r="AY155">
        <v>1</v>
      </c>
      <c r="BA155" s="119">
        <v>5</v>
      </c>
      <c r="BB155" s="121">
        <v>49</v>
      </c>
      <c r="BC155" s="125">
        <f t="shared" si="22"/>
        <v>5049</v>
      </c>
      <c r="BE155" s="7" t="s">
        <v>228</v>
      </c>
    </row>
    <row r="156" spans="1:57" hidden="1" outlineLevel="1">
      <c r="A156" s="6" t="s">
        <v>1751</v>
      </c>
      <c r="B156" s="5" t="s">
        <v>2917</v>
      </c>
      <c r="C156" s="1">
        <f t="shared" si="57"/>
        <v>43719</v>
      </c>
      <c r="D156" s="7">
        <f>IF(N156&gt;0, RANK(N156,(N156:P156,Q156:AE156)),0)</f>
        <v>2</v>
      </c>
      <c r="E156" s="7">
        <f>IF(O156&gt;0,RANK(O156,(N156:P156,Q156:AE156)),0)</f>
        <v>1</v>
      </c>
      <c r="F156" s="7">
        <f>IF(P156&gt;0,RANK(P156,(N156:P156,Q156:AE156)),0)</f>
        <v>3</v>
      </c>
      <c r="G156" s="1">
        <f t="shared" si="66"/>
        <v>10926</v>
      </c>
      <c r="H156" s="2">
        <f t="shared" si="67"/>
        <v>0.24991422493652646</v>
      </c>
      <c r="I156" s="2"/>
      <c r="J156" s="2">
        <f t="shared" si="58"/>
        <v>0.36366339577757956</v>
      </c>
      <c r="K156" s="2">
        <f t="shared" si="59"/>
        <v>0.61357762071410604</v>
      </c>
      <c r="L156" s="2">
        <f t="shared" si="60"/>
        <v>1.1734028683181226E-2</v>
      </c>
      <c r="M156" s="2">
        <f t="shared" si="61"/>
        <v>1.1024954825133175E-2</v>
      </c>
      <c r="N156" s="66">
        <v>15899</v>
      </c>
      <c r="O156" s="66">
        <v>26825</v>
      </c>
      <c r="P156" s="66">
        <v>513</v>
      </c>
      <c r="Q156" s="66">
        <v>204</v>
      </c>
      <c r="R156" s="66">
        <v>152</v>
      </c>
      <c r="S156" s="66">
        <v>107</v>
      </c>
      <c r="V156" s="66">
        <v>19</v>
      </c>
      <c r="AN156" s="7">
        <f>IF(Q156&gt;0,RANK(Q156,(N156:P156,Q156:AE156)),0)</f>
        <v>4</v>
      </c>
      <c r="AO156" s="7">
        <f>IF(R156&gt;0,RANK(R156,(N156:P156,Q156:AE156)),0)</f>
        <v>5</v>
      </c>
      <c r="AP156" s="7">
        <f>IF(T156&gt;0,RANK(T156,(N156:P156,Q156:AE156)),0)</f>
        <v>0</v>
      </c>
      <c r="AQ156" s="7">
        <f>IF(S156&gt;0,RANK(S156,(N156:P156,Q156:AE156)),0)</f>
        <v>6</v>
      </c>
      <c r="AR156" s="2">
        <f t="shared" si="62"/>
        <v>4.6661634529609553E-3</v>
      </c>
      <c r="AS156" s="2">
        <f t="shared" si="63"/>
        <v>3.4767492394611041E-3</v>
      </c>
      <c r="AT156" s="2">
        <f t="shared" si="64"/>
        <v>0</v>
      </c>
      <c r="AU156" s="2">
        <f t="shared" si="65"/>
        <v>2.4474484777785403E-3</v>
      </c>
      <c r="AW156" s="6" t="s">
        <v>1751</v>
      </c>
      <c r="AX156" s="5" t="s">
        <v>2917</v>
      </c>
      <c r="AY156">
        <v>4</v>
      </c>
      <c r="BA156" s="119">
        <v>5</v>
      </c>
      <c r="BB156" s="121">
        <v>51</v>
      </c>
      <c r="BC156" s="125">
        <f t="shared" si="22"/>
        <v>5051</v>
      </c>
      <c r="BE156" s="7" t="s">
        <v>228</v>
      </c>
    </row>
    <row r="157" spans="1:57" hidden="1" outlineLevel="1">
      <c r="A157" s="6" t="s">
        <v>1789</v>
      </c>
      <c r="B157" s="5" t="s">
        <v>2917</v>
      </c>
      <c r="C157" s="1">
        <f t="shared" si="57"/>
        <v>6793</v>
      </c>
      <c r="D157" s="7">
        <f>IF(N157&gt;0, RANK(N157,(N157:P157,Q157:AE157)),0)</f>
        <v>2</v>
      </c>
      <c r="E157" s="7">
        <f>IF(O157&gt;0,RANK(O157,(N157:P157,Q157:AE157)),0)</f>
        <v>1</v>
      </c>
      <c r="F157" s="7">
        <f>IF(P157&gt;0,RANK(P157,(N157:P157,Q157:AE157)),0)</f>
        <v>3</v>
      </c>
      <c r="G157" s="1">
        <f t="shared" si="66"/>
        <v>3461</v>
      </c>
      <c r="H157" s="2">
        <f t="shared" si="67"/>
        <v>0.50949506845281911</v>
      </c>
      <c r="I157" s="2"/>
      <c r="J157" s="2">
        <f t="shared" si="58"/>
        <v>0.22994258795819225</v>
      </c>
      <c r="K157" s="2">
        <f t="shared" si="59"/>
        <v>0.73943765641101133</v>
      </c>
      <c r="L157" s="2">
        <f t="shared" si="60"/>
        <v>1.8106874723980568E-2</v>
      </c>
      <c r="M157" s="2">
        <f t="shared" si="61"/>
        <v>1.2512880906815873E-2</v>
      </c>
      <c r="N157" s="66">
        <v>1562</v>
      </c>
      <c r="O157" s="66">
        <v>5023</v>
      </c>
      <c r="P157" s="66">
        <v>123</v>
      </c>
      <c r="Q157" s="66">
        <v>30</v>
      </c>
      <c r="R157" s="66">
        <v>22</v>
      </c>
      <c r="S157" s="66">
        <v>21</v>
      </c>
      <c r="V157" s="66">
        <v>12</v>
      </c>
      <c r="AN157" s="7">
        <f>IF(Q157&gt;0,RANK(Q157,(N157:P157,Q157:AE157)),0)</f>
        <v>4</v>
      </c>
      <c r="AO157" s="7">
        <f>IF(R157&gt;0,RANK(R157,(N157:P157,Q157:AE157)),0)</f>
        <v>5</v>
      </c>
      <c r="AP157" s="7">
        <f>IF(T157&gt;0,RANK(T157,(N157:P157,Q157:AE157)),0)</f>
        <v>0</v>
      </c>
      <c r="AQ157" s="7">
        <f>IF(S157&gt;0,RANK(S157,(N157:P157,Q157:AE157)),0)</f>
        <v>6</v>
      </c>
      <c r="AR157" s="2">
        <f t="shared" si="62"/>
        <v>4.4163109082879437E-3</v>
      </c>
      <c r="AS157" s="2">
        <f t="shared" si="63"/>
        <v>3.2386279994111584E-3</v>
      </c>
      <c r="AT157" s="2">
        <f t="shared" si="64"/>
        <v>0</v>
      </c>
      <c r="AU157" s="2">
        <f t="shared" si="65"/>
        <v>3.0914176358015602E-3</v>
      </c>
      <c r="AW157" s="6" t="s">
        <v>1789</v>
      </c>
      <c r="AX157" s="5" t="s">
        <v>2917</v>
      </c>
      <c r="AY157">
        <v>4</v>
      </c>
      <c r="BA157" s="119">
        <v>5</v>
      </c>
      <c r="BB157" s="121">
        <v>53</v>
      </c>
      <c r="BC157" s="125">
        <f t="shared" si="22"/>
        <v>5053</v>
      </c>
      <c r="BE157" s="7" t="s">
        <v>228</v>
      </c>
    </row>
    <row r="158" spans="1:57" hidden="1" outlineLevel="1">
      <c r="A158" s="6" t="s">
        <v>620</v>
      </c>
      <c r="B158" s="5" t="s">
        <v>2917</v>
      </c>
      <c r="C158" s="1">
        <f t="shared" si="57"/>
        <v>13612</v>
      </c>
      <c r="D158" s="7">
        <f>IF(N158&gt;0, RANK(N158,(N158:P158,Q158:AE158)),0)</f>
        <v>2</v>
      </c>
      <c r="E158" s="7">
        <f>IF(O158&gt;0,RANK(O158,(N158:P158,Q158:AE158)),0)</f>
        <v>1</v>
      </c>
      <c r="F158" s="7">
        <f>IF(P158&gt;0,RANK(P158,(N158:P158,Q158:AE158)),0)</f>
        <v>3</v>
      </c>
      <c r="G158" s="1">
        <f t="shared" si="66"/>
        <v>4037</v>
      </c>
      <c r="H158" s="2">
        <f t="shared" si="67"/>
        <v>0.29657655010285044</v>
      </c>
      <c r="I158" s="2"/>
      <c r="J158" s="2">
        <f t="shared" si="58"/>
        <v>0.33360270349691451</v>
      </c>
      <c r="K158" s="2">
        <f t="shared" si="59"/>
        <v>0.6301792535997649</v>
      </c>
      <c r="L158" s="2">
        <f t="shared" si="60"/>
        <v>2.0276226858654128E-2</v>
      </c>
      <c r="M158" s="2">
        <f t="shared" si="61"/>
        <v>1.5941816044666518E-2</v>
      </c>
      <c r="N158" s="66">
        <v>4541</v>
      </c>
      <c r="O158" s="66">
        <v>8578</v>
      </c>
      <c r="P158" s="66">
        <v>276</v>
      </c>
      <c r="Q158" s="66">
        <v>78</v>
      </c>
      <c r="R158" s="66">
        <v>71</v>
      </c>
      <c r="S158" s="66">
        <v>54</v>
      </c>
      <c r="V158" s="66">
        <v>14</v>
      </c>
      <c r="AN158" s="7">
        <f>IF(Q158&gt;0,RANK(Q158,(N158:P158,Q158:AE158)),0)</f>
        <v>4</v>
      </c>
      <c r="AO158" s="7">
        <f>IF(R158&gt;0,RANK(R158,(N158:P158,Q158:AE158)),0)</f>
        <v>5</v>
      </c>
      <c r="AP158" s="7">
        <f>IF(T158&gt;0,RANK(T158,(N158:P158,Q158:AE158)),0)</f>
        <v>0</v>
      </c>
      <c r="AQ158" s="7">
        <f>IF(S158&gt;0,RANK(S158,(N158:P158,Q158:AE158)),0)</f>
        <v>6</v>
      </c>
      <c r="AR158" s="2">
        <f t="shared" si="62"/>
        <v>5.7302380252718188E-3</v>
      </c>
      <c r="AS158" s="2">
        <f t="shared" si="63"/>
        <v>5.2159858947987067E-3</v>
      </c>
      <c r="AT158" s="2">
        <f t="shared" si="64"/>
        <v>0</v>
      </c>
      <c r="AU158" s="2">
        <f t="shared" si="65"/>
        <v>3.9670878636497205E-3</v>
      </c>
      <c r="AW158" s="6" t="s">
        <v>620</v>
      </c>
      <c r="AX158" s="5" t="s">
        <v>2917</v>
      </c>
      <c r="AY158">
        <v>1</v>
      </c>
      <c r="BA158" s="119">
        <v>5</v>
      </c>
      <c r="BB158" s="121">
        <v>55</v>
      </c>
      <c r="BC158" s="125">
        <f t="shared" si="22"/>
        <v>5055</v>
      </c>
      <c r="BE158" s="7" t="s">
        <v>228</v>
      </c>
    </row>
    <row r="159" spans="1:57" hidden="1" outlineLevel="1">
      <c r="A159" s="6" t="s">
        <v>647</v>
      </c>
      <c r="B159" s="5" t="s">
        <v>2917</v>
      </c>
      <c r="C159" s="1">
        <f t="shared" si="57"/>
        <v>7349</v>
      </c>
      <c r="D159" s="7">
        <f>IF(N159&gt;0, RANK(N159,(N159:P159,Q159:AE159)),0)</f>
        <v>2</v>
      </c>
      <c r="E159" s="7">
        <f>IF(O159&gt;0,RANK(O159,(N159:P159,Q159:AE159)),0)</f>
        <v>1</v>
      </c>
      <c r="F159" s="7">
        <f>IF(P159&gt;0,RANK(P159,(N159:P159,Q159:AE159)),0)</f>
        <v>3</v>
      </c>
      <c r="G159" s="1">
        <f t="shared" si="66"/>
        <v>1404</v>
      </c>
      <c r="H159" s="2">
        <f t="shared" si="67"/>
        <v>0.19104640087086677</v>
      </c>
      <c r="I159" s="2"/>
      <c r="J159" s="2">
        <f t="shared" si="58"/>
        <v>0.39039325078241938</v>
      </c>
      <c r="K159" s="2">
        <f t="shared" si="59"/>
        <v>0.58143965165328615</v>
      </c>
      <c r="L159" s="2">
        <f t="shared" si="60"/>
        <v>1.3063001768948156E-2</v>
      </c>
      <c r="M159" s="2">
        <f t="shared" si="61"/>
        <v>1.5104095795346318E-2</v>
      </c>
      <c r="N159" s="66">
        <v>2869</v>
      </c>
      <c r="O159" s="66">
        <v>4273</v>
      </c>
      <c r="P159" s="66">
        <v>96</v>
      </c>
      <c r="Q159" s="66">
        <v>27</v>
      </c>
      <c r="R159" s="66">
        <v>26</v>
      </c>
      <c r="S159" s="66">
        <v>36</v>
      </c>
      <c r="V159" s="66">
        <v>22</v>
      </c>
      <c r="AN159" s="7">
        <f>IF(Q159&gt;0,RANK(Q159,(N159:P159,Q159:AE159)),0)</f>
        <v>5</v>
      </c>
      <c r="AO159" s="7">
        <f>IF(R159&gt;0,RANK(R159,(N159:P159,Q159:AE159)),0)</f>
        <v>6</v>
      </c>
      <c r="AP159" s="7">
        <f>IF(T159&gt;0,RANK(T159,(N159:P159,Q159:AE159)),0)</f>
        <v>0</v>
      </c>
      <c r="AQ159" s="7">
        <f>IF(S159&gt;0,RANK(S159,(N159:P159,Q159:AE159)),0)</f>
        <v>4</v>
      </c>
      <c r="AR159" s="2">
        <f t="shared" si="62"/>
        <v>3.6739692475166691E-3</v>
      </c>
      <c r="AS159" s="2">
        <f t="shared" si="63"/>
        <v>3.5378963124234591E-3</v>
      </c>
      <c r="AT159" s="2">
        <f t="shared" si="64"/>
        <v>0</v>
      </c>
      <c r="AU159" s="2">
        <f t="shared" si="65"/>
        <v>4.8986256633555582E-3</v>
      </c>
      <c r="AW159" s="6" t="s">
        <v>647</v>
      </c>
      <c r="AX159" s="5" t="s">
        <v>2917</v>
      </c>
      <c r="AY159">
        <v>4</v>
      </c>
      <c r="BA159" s="119">
        <v>5</v>
      </c>
      <c r="BB159" s="121">
        <v>57</v>
      </c>
      <c r="BC159" s="125">
        <f t="shared" si="22"/>
        <v>5057</v>
      </c>
      <c r="BE159" s="7" t="s">
        <v>228</v>
      </c>
    </row>
    <row r="160" spans="1:57" hidden="1" outlineLevel="1">
      <c r="A160" s="6" t="s">
        <v>1613</v>
      </c>
      <c r="B160" s="5" t="s">
        <v>2917</v>
      </c>
      <c r="C160" s="1">
        <f t="shared" si="57"/>
        <v>11955</v>
      </c>
      <c r="D160" s="7">
        <f>IF(N160&gt;0, RANK(N160,(N160:P160,Q160:AE160)),0)</f>
        <v>2</v>
      </c>
      <c r="E160" s="7">
        <f>IF(O160&gt;0,RANK(O160,(N160:P160,Q160:AE160)),0)</f>
        <v>1</v>
      </c>
      <c r="F160" s="7">
        <f>IF(P160&gt;0,RANK(P160,(N160:P160,Q160:AE160)),0)</f>
        <v>3</v>
      </c>
      <c r="G160" s="1">
        <f t="shared" si="66"/>
        <v>2921</v>
      </c>
      <c r="H160" s="2">
        <f t="shared" si="67"/>
        <v>0.24433291509828522</v>
      </c>
      <c r="I160" s="2"/>
      <c r="J160" s="2">
        <f t="shared" si="58"/>
        <v>0.35867837724801338</v>
      </c>
      <c r="K160" s="2">
        <f t="shared" si="59"/>
        <v>0.60301129234629858</v>
      </c>
      <c r="L160" s="2">
        <f t="shared" si="60"/>
        <v>2.1413634462567964E-2</v>
      </c>
      <c r="M160" s="2">
        <f t="shared" si="61"/>
        <v>1.6896695943120134E-2</v>
      </c>
      <c r="N160" s="66">
        <v>4288</v>
      </c>
      <c r="O160" s="66">
        <v>7209</v>
      </c>
      <c r="P160" s="66">
        <v>256</v>
      </c>
      <c r="Q160" s="66">
        <v>68</v>
      </c>
      <c r="R160" s="66">
        <v>71</v>
      </c>
      <c r="S160" s="66">
        <v>48</v>
      </c>
      <c r="V160" s="66">
        <v>15</v>
      </c>
      <c r="AN160" s="7">
        <f>IF(Q160&gt;0,RANK(Q160,(N160:P160,Q160:AE160)),0)</f>
        <v>5</v>
      </c>
      <c r="AO160" s="7">
        <f>IF(R160&gt;0,RANK(R160,(N160:P160,Q160:AE160)),0)</f>
        <v>4</v>
      </c>
      <c r="AP160" s="7">
        <f>IF(T160&gt;0,RANK(T160,(N160:P160,Q160:AE160)),0)</f>
        <v>0</v>
      </c>
      <c r="AQ160" s="7">
        <f>IF(S160&gt;0,RANK(S160,(N160:P160,Q160:AE160)),0)</f>
        <v>6</v>
      </c>
      <c r="AR160" s="2">
        <f t="shared" si="62"/>
        <v>5.6879966541196151E-3</v>
      </c>
      <c r="AS160" s="2">
        <f t="shared" si="63"/>
        <v>5.9389376829778332E-3</v>
      </c>
      <c r="AT160" s="2">
        <f t="shared" si="64"/>
        <v>0</v>
      </c>
      <c r="AU160" s="2">
        <f t="shared" si="65"/>
        <v>4.0150564617314928E-3</v>
      </c>
      <c r="AW160" s="6" t="s">
        <v>1613</v>
      </c>
      <c r="AX160" s="5" t="s">
        <v>2917</v>
      </c>
      <c r="AY160">
        <v>4</v>
      </c>
      <c r="BA160" s="119">
        <v>5</v>
      </c>
      <c r="BB160" s="121">
        <v>59</v>
      </c>
      <c r="BC160" s="125">
        <f t="shared" si="22"/>
        <v>5059</v>
      </c>
      <c r="BE160" s="7" t="s">
        <v>228</v>
      </c>
    </row>
    <row r="161" spans="1:57" hidden="1" outlineLevel="1">
      <c r="A161" s="6" t="s">
        <v>3003</v>
      </c>
      <c r="B161" s="5" t="s">
        <v>2917</v>
      </c>
      <c r="C161" s="1">
        <f t="shared" si="57"/>
        <v>4846</v>
      </c>
      <c r="D161" s="7">
        <f>IF(N161&gt;0, RANK(N161,(N161:P161,Q161:AE161)),0)</f>
        <v>2</v>
      </c>
      <c r="E161" s="7">
        <f>IF(O161&gt;0,RANK(O161,(N161:P161,Q161:AE161)),0)</f>
        <v>1</v>
      </c>
      <c r="F161" s="7">
        <f>IF(P161&gt;0,RANK(P161,(N161:P161,Q161:AE161)),0)</f>
        <v>3</v>
      </c>
      <c r="G161" s="1">
        <f t="shared" si="66"/>
        <v>1211</v>
      </c>
      <c r="H161" s="2">
        <f t="shared" si="67"/>
        <v>0.24989682212133718</v>
      </c>
      <c r="I161" s="2"/>
      <c r="J161" s="2">
        <f t="shared" si="58"/>
        <v>0.36029715229054893</v>
      </c>
      <c r="K161" s="2">
        <f t="shared" si="59"/>
        <v>0.61019397441188605</v>
      </c>
      <c r="L161" s="2">
        <f t="shared" si="60"/>
        <v>1.5683037556747832E-2</v>
      </c>
      <c r="M161" s="2">
        <f t="shared" si="61"/>
        <v>1.3825835740817187E-2</v>
      </c>
      <c r="N161" s="66">
        <v>1746</v>
      </c>
      <c r="O161" s="66">
        <v>2957</v>
      </c>
      <c r="P161" s="66">
        <v>76</v>
      </c>
      <c r="Q161" s="66">
        <v>22</v>
      </c>
      <c r="R161" s="66">
        <v>22</v>
      </c>
      <c r="S161" s="66">
        <v>16</v>
      </c>
      <c r="V161" s="66">
        <v>7</v>
      </c>
      <c r="AN161" s="7">
        <f>IF(Q161&gt;0,RANK(Q161,(N161:P161,Q161:AE161)),0)</f>
        <v>4</v>
      </c>
      <c r="AO161" s="7">
        <f>IF(R161&gt;0,RANK(R161,(N161:P161,Q161:AE161)),0)</f>
        <v>4</v>
      </c>
      <c r="AP161" s="7">
        <f>IF(T161&gt;0,RANK(T161,(N161:P161,Q161:AE161)),0)</f>
        <v>0</v>
      </c>
      <c r="AQ161" s="7">
        <f>IF(S161&gt;0,RANK(S161,(N161:P161,Q161:AE161)),0)</f>
        <v>6</v>
      </c>
      <c r="AR161" s="2">
        <f t="shared" si="62"/>
        <v>4.5398266611638462E-3</v>
      </c>
      <c r="AS161" s="2">
        <f t="shared" si="63"/>
        <v>4.5398266611638462E-3</v>
      </c>
      <c r="AT161" s="2">
        <f t="shared" si="64"/>
        <v>0</v>
      </c>
      <c r="AU161" s="2">
        <f t="shared" si="65"/>
        <v>3.3016921172100704E-3</v>
      </c>
      <c r="AW161" s="6" t="s">
        <v>3003</v>
      </c>
      <c r="AX161" s="5" t="s">
        <v>2917</v>
      </c>
      <c r="AY161">
        <v>4</v>
      </c>
      <c r="BA161" s="119">
        <v>5</v>
      </c>
      <c r="BB161" s="121">
        <v>61</v>
      </c>
      <c r="BC161" s="125">
        <f t="shared" si="22"/>
        <v>5061</v>
      </c>
      <c r="BE161" s="7" t="s">
        <v>228</v>
      </c>
    </row>
    <row r="162" spans="1:57" hidden="1" outlineLevel="1">
      <c r="A162" s="6" t="s">
        <v>1745</v>
      </c>
      <c r="B162" s="5" t="s">
        <v>2917</v>
      </c>
      <c r="C162" s="1">
        <f t="shared" si="57"/>
        <v>12299</v>
      </c>
      <c r="D162" s="7">
        <f>IF(N162&gt;0, RANK(N162,(N162:P162,Q162:AE162)),0)</f>
        <v>2</v>
      </c>
      <c r="E162" s="7">
        <f>IF(O162&gt;0,RANK(O162,(N162:P162,Q162:AE162)),0)</f>
        <v>1</v>
      </c>
      <c r="F162" s="7">
        <f>IF(P162&gt;0,RANK(P162,(N162:P162,Q162:AE162)),0)</f>
        <v>3</v>
      </c>
      <c r="G162" s="1">
        <f t="shared" si="66"/>
        <v>4567</v>
      </c>
      <c r="H162" s="2">
        <f t="shared" si="67"/>
        <v>0.37133100252053014</v>
      </c>
      <c r="I162" s="2"/>
      <c r="J162" s="2">
        <f t="shared" si="58"/>
        <v>0.29986177738027481</v>
      </c>
      <c r="K162" s="2">
        <f t="shared" si="59"/>
        <v>0.67119277990080495</v>
      </c>
      <c r="L162" s="2">
        <f t="shared" si="60"/>
        <v>1.6017562403447434E-2</v>
      </c>
      <c r="M162" s="2">
        <f t="shared" si="61"/>
        <v>1.2927880315472866E-2</v>
      </c>
      <c r="N162" s="66">
        <v>3688</v>
      </c>
      <c r="O162" s="66">
        <v>8255</v>
      </c>
      <c r="P162" s="66">
        <v>197</v>
      </c>
      <c r="Q162" s="66">
        <v>34</v>
      </c>
      <c r="R162" s="66">
        <v>46</v>
      </c>
      <c r="S162" s="66">
        <v>60</v>
      </c>
      <c r="V162" s="66">
        <v>19</v>
      </c>
      <c r="AN162" s="7">
        <f>IF(Q162&gt;0,RANK(Q162,(N162:P162,Q162:AE162)),0)</f>
        <v>6</v>
      </c>
      <c r="AO162" s="7">
        <f>IF(R162&gt;0,RANK(R162,(N162:P162,Q162:AE162)),0)</f>
        <v>5</v>
      </c>
      <c r="AP162" s="7">
        <f>IF(T162&gt;0,RANK(T162,(N162:P162,Q162:AE162)),0)</f>
        <v>0</v>
      </c>
      <c r="AQ162" s="7">
        <f>IF(S162&gt;0,RANK(S162,(N162:P162,Q162:AE162)),0)</f>
        <v>4</v>
      </c>
      <c r="AR162" s="2">
        <f t="shared" si="62"/>
        <v>2.7644523945036183E-3</v>
      </c>
      <c r="AS162" s="2">
        <f t="shared" si="63"/>
        <v>3.74014147491666E-3</v>
      </c>
      <c r="AT162" s="2">
        <f t="shared" si="64"/>
        <v>0</v>
      </c>
      <c r="AU162" s="2">
        <f t="shared" si="65"/>
        <v>4.8784454020652087E-3</v>
      </c>
      <c r="AW162" s="6" t="s">
        <v>1745</v>
      </c>
      <c r="AX162" s="5" t="s">
        <v>2917</v>
      </c>
      <c r="AY162">
        <v>1</v>
      </c>
      <c r="BA162" s="119">
        <v>5</v>
      </c>
      <c r="BB162" s="121">
        <v>63</v>
      </c>
      <c r="BC162" s="125">
        <f t="shared" si="22"/>
        <v>5063</v>
      </c>
      <c r="BE162" s="7" t="s">
        <v>228</v>
      </c>
    </row>
    <row r="163" spans="1:57" hidden="1" outlineLevel="1">
      <c r="A163" s="6" t="s">
        <v>1110</v>
      </c>
      <c r="B163" s="5" t="s">
        <v>2917</v>
      </c>
      <c r="C163" s="1">
        <f t="shared" ref="C163:C194" si="68">SUM(N163:AL163)</f>
        <v>5218</v>
      </c>
      <c r="D163" s="7">
        <f>IF(N163&gt;0, RANK(N163,(N163:P163,Q163:AE163)),0)</f>
        <v>2</v>
      </c>
      <c r="E163" s="7">
        <f>IF(O163&gt;0,RANK(O163,(N163:P163,Q163:AE163)),0)</f>
        <v>1</v>
      </c>
      <c r="F163" s="7">
        <f>IF(P163&gt;0,RANK(P163,(N163:P163,Q163:AE163)),0)</f>
        <v>3</v>
      </c>
      <c r="G163" s="1">
        <f t="shared" si="66"/>
        <v>1401</v>
      </c>
      <c r="H163" s="2">
        <f t="shared" si="67"/>
        <v>0.26849367573783056</v>
      </c>
      <c r="I163" s="2"/>
      <c r="J163" s="2">
        <f t="shared" ref="J163:J194" si="69">IF($C163=0,"-",N163/$C163)</f>
        <v>0.34342660022997318</v>
      </c>
      <c r="K163" s="2">
        <f t="shared" ref="K163:K194" si="70">IF($C163=0,"-",O163/$C163)</f>
        <v>0.61192027596780374</v>
      </c>
      <c r="L163" s="2">
        <f t="shared" ref="L163:L194" si="71">IF($C163=0,"-",P163/$C163)</f>
        <v>2.012265235722499E-2</v>
      </c>
      <c r="M163" s="2">
        <f t="shared" ref="M163:M194" si="72">IF(C163=0,"-",(1-J163-K163-L163))</f>
        <v>2.4530471444998092E-2</v>
      </c>
      <c r="N163" s="66">
        <v>1792</v>
      </c>
      <c r="O163" s="66">
        <v>3193</v>
      </c>
      <c r="P163" s="66">
        <v>105</v>
      </c>
      <c r="Q163" s="66">
        <v>38</v>
      </c>
      <c r="R163" s="66">
        <v>25</v>
      </c>
      <c r="S163" s="66">
        <v>56</v>
      </c>
      <c r="V163" s="66">
        <v>9</v>
      </c>
      <c r="AN163" s="7">
        <f>IF(Q163&gt;0,RANK(Q163,(N163:P163,Q163:AE163)),0)</f>
        <v>5</v>
      </c>
      <c r="AO163" s="7">
        <f>IF(R163&gt;0,RANK(R163,(N163:P163,Q163:AE163)),0)</f>
        <v>6</v>
      </c>
      <c r="AP163" s="7">
        <f>IF(T163&gt;0,RANK(T163,(N163:P163,Q163:AE163)),0)</f>
        <v>0</v>
      </c>
      <c r="AQ163" s="7">
        <f>IF(S163&gt;0,RANK(S163,(N163:P163,Q163:AE163)),0)</f>
        <v>4</v>
      </c>
      <c r="AR163" s="2">
        <f t="shared" ref="AR163:AR194" si="73">IF($C163=0,"-",Q163/$C163)</f>
        <v>7.282483710233806E-3</v>
      </c>
      <c r="AS163" s="2">
        <f t="shared" ref="AS163:AS194" si="74">IF($C163=0,"-",R163/$C163)</f>
        <v>4.7911077041011881E-3</v>
      </c>
      <c r="AT163" s="2">
        <f t="shared" ref="AT163:AT194" si="75">IF($C163=0,"-",T163/$C163)</f>
        <v>0</v>
      </c>
      <c r="AU163" s="2">
        <f t="shared" ref="AU163:AU194" si="76">IF($C163=0,"-",S163/$C163)</f>
        <v>1.0732081257186662E-2</v>
      </c>
      <c r="AW163" s="6" t="s">
        <v>1110</v>
      </c>
      <c r="AX163" s="5" t="s">
        <v>2917</v>
      </c>
      <c r="AY163">
        <v>1</v>
      </c>
      <c r="BA163" s="119">
        <v>5</v>
      </c>
      <c r="BB163" s="121">
        <v>65</v>
      </c>
      <c r="BC163" s="125">
        <f t="shared" si="22"/>
        <v>5065</v>
      </c>
      <c r="BE163" s="7" t="s">
        <v>228</v>
      </c>
    </row>
    <row r="164" spans="1:57" hidden="1" outlineLevel="1">
      <c r="A164" s="6" t="s">
        <v>627</v>
      </c>
      <c r="B164" s="5" t="s">
        <v>2917</v>
      </c>
      <c r="C164" s="1">
        <f t="shared" si="68"/>
        <v>5582</v>
      </c>
      <c r="D164" s="7">
        <f>IF(N164&gt;0, RANK(N164,(N164:P164,Q164:AE164)),0)</f>
        <v>2</v>
      </c>
      <c r="E164" s="7">
        <f>IF(O164&gt;0,RANK(O164,(N164:P164,Q164:AE164)),0)</f>
        <v>1</v>
      </c>
      <c r="F164" s="7">
        <f>IF(P164&gt;0,RANK(P164,(N164:P164,Q164:AE164)),0)</f>
        <v>3</v>
      </c>
      <c r="G164" s="1">
        <f t="shared" si="66"/>
        <v>911</v>
      </c>
      <c r="H164" s="2">
        <f t="shared" si="67"/>
        <v>0.16320315299175922</v>
      </c>
      <c r="I164" s="2"/>
      <c r="J164" s="2">
        <f t="shared" si="69"/>
        <v>0.39537800071658902</v>
      </c>
      <c r="K164" s="2">
        <f t="shared" si="70"/>
        <v>0.55858115370834827</v>
      </c>
      <c r="L164" s="2">
        <f t="shared" si="71"/>
        <v>2.8484414188462915E-2</v>
      </c>
      <c r="M164" s="2">
        <f t="shared" si="72"/>
        <v>1.7556431386599802E-2</v>
      </c>
      <c r="N164" s="66">
        <v>2207</v>
      </c>
      <c r="O164" s="66">
        <v>3118</v>
      </c>
      <c r="P164" s="66">
        <v>159</v>
      </c>
      <c r="Q164" s="66">
        <v>29</v>
      </c>
      <c r="R164" s="66">
        <v>27</v>
      </c>
      <c r="S164" s="66">
        <v>23</v>
      </c>
      <c r="V164" s="66">
        <v>19</v>
      </c>
      <c r="AN164" s="7">
        <f>IF(Q164&gt;0,RANK(Q164,(N164:P164,Q164:AE164)),0)</f>
        <v>4</v>
      </c>
      <c r="AO164" s="7">
        <f>IF(R164&gt;0,RANK(R164,(N164:P164,Q164:AE164)),0)</f>
        <v>5</v>
      </c>
      <c r="AP164" s="7">
        <f>IF(T164&gt;0,RANK(T164,(N164:P164,Q164:AE164)),0)</f>
        <v>0</v>
      </c>
      <c r="AQ164" s="7">
        <f>IF(S164&gt;0,RANK(S164,(N164:P164,Q164:AE164)),0)</f>
        <v>6</v>
      </c>
      <c r="AR164" s="2">
        <f t="shared" si="73"/>
        <v>5.1952705123611605E-3</v>
      </c>
      <c r="AS164" s="2">
        <f t="shared" si="74"/>
        <v>4.8369759942672877E-3</v>
      </c>
      <c r="AT164" s="2">
        <f t="shared" si="75"/>
        <v>0</v>
      </c>
      <c r="AU164" s="2">
        <f t="shared" si="76"/>
        <v>4.1203869580795412E-3</v>
      </c>
      <c r="AW164" s="6" t="s">
        <v>627</v>
      </c>
      <c r="AX164" s="5" t="s">
        <v>2917</v>
      </c>
      <c r="AY164">
        <v>1</v>
      </c>
      <c r="BA164" s="119">
        <v>5</v>
      </c>
      <c r="BB164" s="121">
        <v>67</v>
      </c>
      <c r="BC164" s="125">
        <f t="shared" si="22"/>
        <v>5067</v>
      </c>
      <c r="BE164" s="7" t="s">
        <v>228</v>
      </c>
    </row>
    <row r="165" spans="1:57" hidden="1" outlineLevel="1">
      <c r="A165" s="6" t="s">
        <v>996</v>
      </c>
      <c r="B165" s="5" t="s">
        <v>2917</v>
      </c>
      <c r="C165" s="1">
        <f t="shared" si="68"/>
        <v>29689</v>
      </c>
      <c r="D165" s="7">
        <f>IF(N165&gt;0, RANK(N165,(N165:P165,Q165:AE165)),0)</f>
        <v>1</v>
      </c>
      <c r="E165" s="7">
        <f>IF(O165&gt;0,RANK(O165,(N165:P165,Q165:AE165)),0)</f>
        <v>2</v>
      </c>
      <c r="F165" s="7">
        <f>IF(P165&gt;0,RANK(P165,(N165:P165,Q165:AE165)),0)</f>
        <v>3</v>
      </c>
      <c r="G165" s="1">
        <f t="shared" si="66"/>
        <v>7810</v>
      </c>
      <c r="H165" s="2">
        <f t="shared" si="67"/>
        <v>0.26306039273805115</v>
      </c>
      <c r="I165" s="2"/>
      <c r="J165" s="2">
        <f t="shared" si="69"/>
        <v>0.62194752265148712</v>
      </c>
      <c r="K165" s="2">
        <f t="shared" si="70"/>
        <v>0.35888712991343596</v>
      </c>
      <c r="L165" s="2">
        <f t="shared" si="71"/>
        <v>7.7469769948465758E-3</v>
      </c>
      <c r="M165" s="2">
        <f t="shared" si="72"/>
        <v>1.1418370440230342E-2</v>
      </c>
      <c r="N165" s="66">
        <v>18465</v>
      </c>
      <c r="O165" s="66">
        <v>10655</v>
      </c>
      <c r="P165" s="66">
        <v>230</v>
      </c>
      <c r="Q165" s="66">
        <v>89</v>
      </c>
      <c r="R165" s="66">
        <v>92</v>
      </c>
      <c r="S165" s="66">
        <v>94</v>
      </c>
      <c r="V165" s="66">
        <v>64</v>
      </c>
      <c r="AN165" s="7">
        <f>IF(Q165&gt;0,RANK(Q165,(N165:P165,Q165:AE165)),0)</f>
        <v>6</v>
      </c>
      <c r="AO165" s="7">
        <f>IF(R165&gt;0,RANK(R165,(N165:P165,Q165:AE165)),0)</f>
        <v>5</v>
      </c>
      <c r="AP165" s="7">
        <f>IF(T165&gt;0,RANK(T165,(N165:P165,Q165:AE165)),0)</f>
        <v>0</v>
      </c>
      <c r="AQ165" s="7">
        <f>IF(S165&gt;0,RANK(S165,(N165:P165,Q165:AE165)),0)</f>
        <v>4</v>
      </c>
      <c r="AR165" s="2">
        <f t="shared" si="73"/>
        <v>2.9977432719188925E-3</v>
      </c>
      <c r="AS165" s="2">
        <f t="shared" si="74"/>
        <v>3.0987907979386307E-3</v>
      </c>
      <c r="AT165" s="2">
        <f t="shared" si="75"/>
        <v>0</v>
      </c>
      <c r="AU165" s="2">
        <f t="shared" si="76"/>
        <v>3.1661558152851223E-3</v>
      </c>
      <c r="AW165" s="6" t="s">
        <v>996</v>
      </c>
      <c r="AX165" s="5" t="s">
        <v>2917</v>
      </c>
      <c r="AY165">
        <v>4</v>
      </c>
      <c r="BA165" s="119">
        <v>5</v>
      </c>
      <c r="BB165" s="121">
        <v>69</v>
      </c>
      <c r="BC165" s="125">
        <f t="shared" si="22"/>
        <v>5069</v>
      </c>
      <c r="BE165" s="7" t="s">
        <v>228</v>
      </c>
    </row>
    <row r="166" spans="1:57" hidden="1" outlineLevel="1">
      <c r="A166" s="6" t="s">
        <v>1979</v>
      </c>
      <c r="B166" s="5" t="s">
        <v>2917</v>
      </c>
      <c r="C166" s="1">
        <f t="shared" si="68"/>
        <v>8180</v>
      </c>
      <c r="D166" s="7">
        <f>IF(N166&gt;0, RANK(N166,(N166:P166,Q166:AE166)),0)</f>
        <v>2</v>
      </c>
      <c r="E166" s="7">
        <f>IF(O166&gt;0,RANK(O166,(N166:P166,Q166:AE166)),0)</f>
        <v>1</v>
      </c>
      <c r="F166" s="7">
        <f>IF(P166&gt;0,RANK(P166,(N166:P166,Q166:AE166)),0)</f>
        <v>3</v>
      </c>
      <c r="G166" s="1">
        <f t="shared" si="66"/>
        <v>1888</v>
      </c>
      <c r="H166" s="2">
        <f t="shared" si="67"/>
        <v>0.23080684596577017</v>
      </c>
      <c r="I166" s="2"/>
      <c r="J166" s="2">
        <f t="shared" si="69"/>
        <v>0.3709046454767726</v>
      </c>
      <c r="K166" s="2">
        <f t="shared" si="70"/>
        <v>0.60171149144254277</v>
      </c>
      <c r="L166" s="2">
        <f t="shared" si="71"/>
        <v>1.4669926650366748E-2</v>
      </c>
      <c r="M166" s="2">
        <f t="shared" si="72"/>
        <v>1.2713936430317886E-2</v>
      </c>
      <c r="N166" s="66">
        <v>3034</v>
      </c>
      <c r="O166" s="66">
        <v>4922</v>
      </c>
      <c r="P166" s="66">
        <v>120</v>
      </c>
      <c r="Q166" s="66">
        <v>28</v>
      </c>
      <c r="R166" s="66">
        <v>43</v>
      </c>
      <c r="S166" s="66">
        <v>23</v>
      </c>
      <c r="V166" s="66">
        <v>10</v>
      </c>
      <c r="AN166" s="7">
        <f>IF(Q166&gt;0,RANK(Q166,(N166:P166,Q166:AE166)),0)</f>
        <v>5</v>
      </c>
      <c r="AO166" s="7">
        <f>IF(R166&gt;0,RANK(R166,(N166:P166,Q166:AE166)),0)</f>
        <v>4</v>
      </c>
      <c r="AP166" s="7">
        <f>IF(T166&gt;0,RANK(T166,(N166:P166,Q166:AE166)),0)</f>
        <v>0</v>
      </c>
      <c r="AQ166" s="7">
        <f>IF(S166&gt;0,RANK(S166,(N166:P166,Q166:AE166)),0)</f>
        <v>6</v>
      </c>
      <c r="AR166" s="2">
        <f t="shared" si="73"/>
        <v>3.4229828850855745E-3</v>
      </c>
      <c r="AS166" s="2">
        <f t="shared" si="74"/>
        <v>5.2567237163814182E-3</v>
      </c>
      <c r="AT166" s="2">
        <f t="shared" si="75"/>
        <v>0</v>
      </c>
      <c r="AU166" s="2">
        <f t="shared" si="76"/>
        <v>2.8117359413202935E-3</v>
      </c>
      <c r="AW166" s="6" t="s">
        <v>1979</v>
      </c>
      <c r="AX166" s="5" t="s">
        <v>2917</v>
      </c>
      <c r="AY166">
        <v>3</v>
      </c>
      <c r="BA166" s="119">
        <v>5</v>
      </c>
      <c r="BB166" s="121">
        <v>71</v>
      </c>
      <c r="BC166" s="125">
        <f t="shared" si="22"/>
        <v>5071</v>
      </c>
      <c r="BE166" s="7" t="s">
        <v>228</v>
      </c>
    </row>
    <row r="167" spans="1:57" hidden="1" outlineLevel="1">
      <c r="A167" s="6" t="s">
        <v>3267</v>
      </c>
      <c r="B167" s="5" t="s">
        <v>2917</v>
      </c>
      <c r="C167" s="1">
        <f t="shared" si="68"/>
        <v>2902</v>
      </c>
      <c r="D167" s="7">
        <f>IF(N167&gt;0, RANK(N167,(N167:P167,Q167:AE167)),0)</f>
        <v>2</v>
      </c>
      <c r="E167" s="7">
        <f>IF(O167&gt;0,RANK(O167,(N167:P167,Q167:AE167)),0)</f>
        <v>1</v>
      </c>
      <c r="F167" s="7">
        <f>IF(P167&gt;0,RANK(P167,(N167:P167,Q167:AE167)),0)</f>
        <v>3</v>
      </c>
      <c r="G167" s="1">
        <f t="shared" si="66"/>
        <v>552</v>
      </c>
      <c r="H167" s="2">
        <f t="shared" si="67"/>
        <v>0.19021364576154376</v>
      </c>
      <c r="I167" s="2"/>
      <c r="J167" s="2">
        <f t="shared" si="69"/>
        <v>0.39042039972432807</v>
      </c>
      <c r="K167" s="2">
        <f t="shared" si="70"/>
        <v>0.58063404548587183</v>
      </c>
      <c r="L167" s="2">
        <f t="shared" si="71"/>
        <v>1.2060647829083391E-2</v>
      </c>
      <c r="M167" s="2">
        <f t="shared" si="72"/>
        <v>1.6884906960716706E-2</v>
      </c>
      <c r="N167" s="66">
        <v>1133</v>
      </c>
      <c r="O167" s="66">
        <v>1685</v>
      </c>
      <c r="P167" s="66">
        <v>35</v>
      </c>
      <c r="Q167" s="66">
        <v>20</v>
      </c>
      <c r="R167" s="66">
        <v>14</v>
      </c>
      <c r="S167" s="66">
        <v>6</v>
      </c>
      <c r="V167" s="66">
        <v>9</v>
      </c>
      <c r="AN167" s="7">
        <f>IF(Q167&gt;0,RANK(Q167,(N167:P167,Q167:AE167)),0)</f>
        <v>4</v>
      </c>
      <c r="AO167" s="7">
        <f>IF(R167&gt;0,RANK(R167,(N167:P167,Q167:AE167)),0)</f>
        <v>5</v>
      </c>
      <c r="AP167" s="7">
        <f>IF(T167&gt;0,RANK(T167,(N167:P167,Q167:AE167)),0)</f>
        <v>0</v>
      </c>
      <c r="AQ167" s="7">
        <f>IF(S167&gt;0,RANK(S167,(N167:P167,Q167:AE167)),0)</f>
        <v>7</v>
      </c>
      <c r="AR167" s="2">
        <f t="shared" si="73"/>
        <v>6.8917987594762234E-3</v>
      </c>
      <c r="AS167" s="2">
        <f t="shared" si="74"/>
        <v>4.8242591316333561E-3</v>
      </c>
      <c r="AT167" s="2">
        <f t="shared" si="75"/>
        <v>0</v>
      </c>
      <c r="AU167" s="2">
        <f t="shared" si="76"/>
        <v>2.0675396278428669E-3</v>
      </c>
      <c r="AW167" s="6" t="s">
        <v>3267</v>
      </c>
      <c r="AX167" s="5" t="s">
        <v>2917</v>
      </c>
      <c r="AY167">
        <v>4</v>
      </c>
      <c r="BA167" s="119">
        <v>5</v>
      </c>
      <c r="BB167" s="121">
        <v>73</v>
      </c>
      <c r="BC167" s="125">
        <f t="shared" si="22"/>
        <v>5073</v>
      </c>
      <c r="BE167" s="7" t="s">
        <v>228</v>
      </c>
    </row>
    <row r="168" spans="1:57" hidden="1" outlineLevel="1">
      <c r="A168" s="6" t="s">
        <v>1932</v>
      </c>
      <c r="B168" s="5" t="s">
        <v>2917</v>
      </c>
      <c r="C168" s="1">
        <f t="shared" si="68"/>
        <v>5830</v>
      </c>
      <c r="D168" s="7">
        <f>IF(N168&gt;0, RANK(N168,(N168:P168,Q168:AE168)),0)</f>
        <v>2</v>
      </c>
      <c r="E168" s="7">
        <f>IF(O168&gt;0,RANK(O168,(N168:P168,Q168:AE168)),0)</f>
        <v>1</v>
      </c>
      <c r="F168" s="7">
        <f>IF(P168&gt;0,RANK(P168,(N168:P168,Q168:AE168)),0)</f>
        <v>3</v>
      </c>
      <c r="G168" s="1">
        <f t="shared" si="66"/>
        <v>1219</v>
      </c>
      <c r="H168" s="2">
        <f t="shared" si="67"/>
        <v>0.20909090909090908</v>
      </c>
      <c r="I168" s="2"/>
      <c r="J168" s="2">
        <f t="shared" si="69"/>
        <v>0.36672384219554033</v>
      </c>
      <c r="K168" s="2">
        <f t="shared" si="70"/>
        <v>0.57581475128644943</v>
      </c>
      <c r="L168" s="2">
        <f t="shared" si="71"/>
        <v>3.3104631217838763E-2</v>
      </c>
      <c r="M168" s="2">
        <f t="shared" si="72"/>
        <v>2.4356775300171475E-2</v>
      </c>
      <c r="N168" s="66">
        <v>2138</v>
      </c>
      <c r="O168" s="66">
        <v>3357</v>
      </c>
      <c r="P168" s="66">
        <v>193</v>
      </c>
      <c r="Q168" s="66">
        <v>30</v>
      </c>
      <c r="R168" s="66">
        <v>34</v>
      </c>
      <c r="S168" s="66">
        <v>59</v>
      </c>
      <c r="V168" s="66">
        <v>19</v>
      </c>
      <c r="AN168" s="7">
        <f>IF(Q168&gt;0,RANK(Q168,(N168:P168,Q168:AE168)),0)</f>
        <v>6</v>
      </c>
      <c r="AO168" s="7">
        <f>IF(R168&gt;0,RANK(R168,(N168:P168,Q168:AE168)),0)</f>
        <v>5</v>
      </c>
      <c r="AP168" s="7">
        <f>IF(T168&gt;0,RANK(T168,(N168:P168,Q168:AE168)),0)</f>
        <v>0</v>
      </c>
      <c r="AQ168" s="7">
        <f>IF(S168&gt;0,RANK(S168,(N168:P168,Q168:AE168)),0)</f>
        <v>4</v>
      </c>
      <c r="AR168" s="2">
        <f t="shared" si="73"/>
        <v>5.1457975986277877E-3</v>
      </c>
      <c r="AS168" s="2">
        <f t="shared" si="74"/>
        <v>5.8319039451114919E-3</v>
      </c>
      <c r="AT168" s="2">
        <f t="shared" si="75"/>
        <v>0</v>
      </c>
      <c r="AU168" s="2">
        <f t="shared" si="76"/>
        <v>1.0120068610634648E-2</v>
      </c>
      <c r="AW168" s="6" t="s">
        <v>1932</v>
      </c>
      <c r="AX168" s="5" t="s">
        <v>2917</v>
      </c>
      <c r="AY168">
        <v>1</v>
      </c>
      <c r="BA168" s="119">
        <v>5</v>
      </c>
      <c r="BB168" s="121">
        <v>75</v>
      </c>
      <c r="BC168" s="125">
        <f t="shared" ref="BC168:BC231" si="77">1000*BA168+BB168</f>
        <v>5075</v>
      </c>
      <c r="BE168" s="7" t="s">
        <v>228</v>
      </c>
    </row>
    <row r="169" spans="1:57" hidden="1" outlineLevel="1">
      <c r="A169" s="6" t="s">
        <v>2170</v>
      </c>
      <c r="B169" s="5" t="s">
        <v>2917</v>
      </c>
      <c r="C169" s="1">
        <f t="shared" si="68"/>
        <v>3763</v>
      </c>
      <c r="D169" s="7">
        <f>IF(N169&gt;0, RANK(N169,(N169:P169,Q169:AE169)),0)</f>
        <v>1</v>
      </c>
      <c r="E169" s="7">
        <f>IF(O169&gt;0,RANK(O169,(N169:P169,Q169:AE169)),0)</f>
        <v>2</v>
      </c>
      <c r="F169" s="7">
        <f>IF(P169&gt;0,RANK(P169,(N169:P169,Q169:AE169)),0)</f>
        <v>3</v>
      </c>
      <c r="G169" s="1">
        <f t="shared" si="66"/>
        <v>809</v>
      </c>
      <c r="H169" s="2">
        <f t="shared" si="67"/>
        <v>0.21498804145628489</v>
      </c>
      <c r="I169" s="2"/>
      <c r="J169" s="2">
        <f t="shared" si="69"/>
        <v>0.60138187616263616</v>
      </c>
      <c r="K169" s="2">
        <f t="shared" si="70"/>
        <v>0.3863938347063513</v>
      </c>
      <c r="L169" s="2">
        <f t="shared" si="71"/>
        <v>6.6436353972893969E-3</v>
      </c>
      <c r="M169" s="2">
        <f t="shared" si="72"/>
        <v>5.5806537337231366E-3</v>
      </c>
      <c r="N169" s="66">
        <v>2263</v>
      </c>
      <c r="O169" s="66">
        <v>1454</v>
      </c>
      <c r="P169" s="66">
        <v>25</v>
      </c>
      <c r="Q169" s="66">
        <v>13</v>
      </c>
      <c r="R169" s="66">
        <v>4</v>
      </c>
      <c r="S169" s="66">
        <v>3</v>
      </c>
      <c r="V169" s="66">
        <v>1</v>
      </c>
      <c r="AN169" s="7">
        <f>IF(Q169&gt;0,RANK(Q169,(N169:P169,Q169:AE169)),0)</f>
        <v>4</v>
      </c>
      <c r="AO169" s="7">
        <f>IF(R169&gt;0,RANK(R169,(N169:P169,Q169:AE169)),0)</f>
        <v>5</v>
      </c>
      <c r="AP169" s="7">
        <f>IF(T169&gt;0,RANK(T169,(N169:P169,Q169:AE169)),0)</f>
        <v>0</v>
      </c>
      <c r="AQ169" s="7">
        <f>IF(S169&gt;0,RANK(S169,(N169:P169,Q169:AE169)),0)</f>
        <v>6</v>
      </c>
      <c r="AR169" s="2">
        <f t="shared" si="73"/>
        <v>3.4546904065904864E-3</v>
      </c>
      <c r="AS169" s="2">
        <f t="shared" si="74"/>
        <v>1.0629816635663034E-3</v>
      </c>
      <c r="AT169" s="2">
        <f t="shared" si="75"/>
        <v>0</v>
      </c>
      <c r="AU169" s="2">
        <f t="shared" si="76"/>
        <v>7.9723624767472762E-4</v>
      </c>
      <c r="AW169" s="6" t="s">
        <v>2170</v>
      </c>
      <c r="AX169" s="5" t="s">
        <v>2917</v>
      </c>
      <c r="AY169">
        <v>1</v>
      </c>
      <c r="BA169" s="119">
        <v>5</v>
      </c>
      <c r="BB169" s="121">
        <v>77</v>
      </c>
      <c r="BC169" s="125">
        <f t="shared" si="77"/>
        <v>5077</v>
      </c>
      <c r="BE169" s="7" t="s">
        <v>228</v>
      </c>
    </row>
    <row r="170" spans="1:57" hidden="1" outlineLevel="1">
      <c r="A170" s="6" t="s">
        <v>2196</v>
      </c>
      <c r="B170" s="5" t="s">
        <v>2917</v>
      </c>
      <c r="C170" s="1">
        <f t="shared" si="68"/>
        <v>4406</v>
      </c>
      <c r="D170" s="7">
        <f>IF(N170&gt;0, RANK(N170,(N170:P170,Q170:AE170)),0)</f>
        <v>2</v>
      </c>
      <c r="E170" s="7">
        <f>IF(O170&gt;0,RANK(O170,(N170:P170,Q170:AE170)),0)</f>
        <v>1</v>
      </c>
      <c r="F170" s="7">
        <f>IF(P170&gt;0,RANK(P170,(N170:P170,Q170:AE170)),0)</f>
        <v>3</v>
      </c>
      <c r="G170" s="1">
        <f t="shared" si="66"/>
        <v>803</v>
      </c>
      <c r="H170" s="2">
        <f t="shared" si="67"/>
        <v>0.18225147526100771</v>
      </c>
      <c r="I170" s="2"/>
      <c r="J170" s="2">
        <f t="shared" si="69"/>
        <v>0.38810712664548341</v>
      </c>
      <c r="K170" s="2">
        <f t="shared" si="70"/>
        <v>0.57035860190649112</v>
      </c>
      <c r="L170" s="2">
        <f t="shared" si="71"/>
        <v>1.8157058556513846E-2</v>
      </c>
      <c r="M170" s="2">
        <f t="shared" si="72"/>
        <v>2.3377212891511616E-2</v>
      </c>
      <c r="N170" s="66">
        <v>1710</v>
      </c>
      <c r="O170" s="66">
        <v>2513</v>
      </c>
      <c r="P170" s="66">
        <v>80</v>
      </c>
      <c r="Q170" s="66">
        <v>27</v>
      </c>
      <c r="R170" s="66">
        <v>21</v>
      </c>
      <c r="S170" s="66">
        <v>28</v>
      </c>
      <c r="V170" s="66">
        <v>27</v>
      </c>
      <c r="AN170" s="7">
        <f>IF(Q170&gt;0,RANK(Q170,(N170:P170,Q170:AE170)),0)</f>
        <v>5</v>
      </c>
      <c r="AO170" s="7">
        <f>IF(R170&gt;0,RANK(R170,(N170:P170,Q170:AE170)),0)</f>
        <v>7</v>
      </c>
      <c r="AP170" s="7">
        <f>IF(T170&gt;0,RANK(T170,(N170:P170,Q170:AE170)),0)</f>
        <v>0</v>
      </c>
      <c r="AQ170" s="7">
        <f>IF(S170&gt;0,RANK(S170,(N170:P170,Q170:AE170)),0)</f>
        <v>4</v>
      </c>
      <c r="AR170" s="2">
        <f t="shared" si="73"/>
        <v>6.1280072628234223E-3</v>
      </c>
      <c r="AS170" s="2">
        <f t="shared" si="74"/>
        <v>4.7662278710848844E-3</v>
      </c>
      <c r="AT170" s="2">
        <f t="shared" si="75"/>
        <v>0</v>
      </c>
      <c r="AU170" s="2">
        <f t="shared" si="76"/>
        <v>6.3549704947798453E-3</v>
      </c>
      <c r="AW170" s="6" t="s">
        <v>2196</v>
      </c>
      <c r="AX170" s="5" t="s">
        <v>2917</v>
      </c>
      <c r="AY170">
        <v>4</v>
      </c>
      <c r="BA170" s="119">
        <v>5</v>
      </c>
      <c r="BB170" s="121">
        <v>79</v>
      </c>
      <c r="BC170" s="125">
        <f t="shared" si="77"/>
        <v>5079</v>
      </c>
      <c r="BE170" s="7" t="s">
        <v>228</v>
      </c>
    </row>
    <row r="171" spans="1:57" hidden="1" outlineLevel="1">
      <c r="A171" s="6" t="s">
        <v>1689</v>
      </c>
      <c r="B171" s="5" t="s">
        <v>2917</v>
      </c>
      <c r="C171" s="1">
        <f t="shared" si="68"/>
        <v>5152</v>
      </c>
      <c r="D171" s="7">
        <f>IF(N171&gt;0, RANK(N171,(N171:P171,Q171:AE171)),0)</f>
        <v>2</v>
      </c>
      <c r="E171" s="7">
        <f>IF(O171&gt;0,RANK(O171,(N171:P171,Q171:AE171)),0)</f>
        <v>1</v>
      </c>
      <c r="F171" s="7">
        <f>IF(P171&gt;0,RANK(P171,(N171:P171,Q171:AE171)),0)</f>
        <v>3</v>
      </c>
      <c r="G171" s="1">
        <f t="shared" si="66"/>
        <v>1494</v>
      </c>
      <c r="H171" s="2">
        <f t="shared" si="67"/>
        <v>0.28998447204968947</v>
      </c>
      <c r="I171" s="2"/>
      <c r="J171" s="2">
        <f t="shared" si="69"/>
        <v>0.34025621118012422</v>
      </c>
      <c r="K171" s="2">
        <f t="shared" si="70"/>
        <v>0.63024068322981364</v>
      </c>
      <c r="L171" s="2">
        <f t="shared" si="71"/>
        <v>1.4557453416149068E-2</v>
      </c>
      <c r="M171" s="2">
        <f t="shared" si="72"/>
        <v>1.4945652173913127E-2</v>
      </c>
      <c r="N171" s="66">
        <v>1753</v>
      </c>
      <c r="O171" s="66">
        <v>3247</v>
      </c>
      <c r="P171" s="66">
        <v>75</v>
      </c>
      <c r="Q171" s="66">
        <v>32</v>
      </c>
      <c r="R171" s="66">
        <v>16</v>
      </c>
      <c r="S171" s="66">
        <v>21</v>
      </c>
      <c r="V171" s="66">
        <v>8</v>
      </c>
      <c r="AN171" s="7">
        <f>IF(Q171&gt;0,RANK(Q171,(N171:P171,Q171:AE171)),0)</f>
        <v>4</v>
      </c>
      <c r="AO171" s="7">
        <f>IF(R171&gt;0,RANK(R171,(N171:P171,Q171:AE171)),0)</f>
        <v>6</v>
      </c>
      <c r="AP171" s="7">
        <f>IF(T171&gt;0,RANK(T171,(N171:P171,Q171:AE171)),0)</f>
        <v>0</v>
      </c>
      <c r="AQ171" s="7">
        <f>IF(S171&gt;0,RANK(S171,(N171:P171,Q171:AE171)),0)</f>
        <v>5</v>
      </c>
      <c r="AR171" s="2">
        <f t="shared" si="73"/>
        <v>6.2111801242236021E-3</v>
      </c>
      <c r="AS171" s="2">
        <f t="shared" si="74"/>
        <v>3.105590062111801E-3</v>
      </c>
      <c r="AT171" s="2">
        <f t="shared" si="75"/>
        <v>0</v>
      </c>
      <c r="AU171" s="2">
        <f t="shared" si="76"/>
        <v>4.076086956521739E-3</v>
      </c>
      <c r="AW171" s="6" t="s">
        <v>1689</v>
      </c>
      <c r="AX171" s="5" t="s">
        <v>2917</v>
      </c>
      <c r="AY171">
        <v>4</v>
      </c>
      <c r="BA171" s="119">
        <v>5</v>
      </c>
      <c r="BB171" s="121">
        <v>81</v>
      </c>
      <c r="BC171" s="125">
        <f t="shared" si="77"/>
        <v>5081</v>
      </c>
      <c r="BE171" s="7" t="s">
        <v>228</v>
      </c>
    </row>
    <row r="172" spans="1:57" hidden="1" outlineLevel="1">
      <c r="A172" s="6" t="s">
        <v>2374</v>
      </c>
      <c r="B172" s="5" t="s">
        <v>2917</v>
      </c>
      <c r="C172" s="1">
        <f t="shared" si="68"/>
        <v>7907</v>
      </c>
      <c r="D172" s="7">
        <f>IF(N172&gt;0, RANK(N172,(N172:P172,Q172:AE172)),0)</f>
        <v>2</v>
      </c>
      <c r="E172" s="7">
        <f>IF(O172&gt;0,RANK(O172,(N172:P172,Q172:AE172)),0)</f>
        <v>1</v>
      </c>
      <c r="F172" s="7">
        <f>IF(P172&gt;0,RANK(P172,(N172:P172,Q172:AE172)),0)</f>
        <v>3</v>
      </c>
      <c r="G172" s="1">
        <f t="shared" si="66"/>
        <v>3064</v>
      </c>
      <c r="H172" s="2">
        <f t="shared" si="67"/>
        <v>0.38750474263310991</v>
      </c>
      <c r="I172" s="2"/>
      <c r="J172" s="2">
        <f t="shared" si="69"/>
        <v>0.28911091437966357</v>
      </c>
      <c r="K172" s="2">
        <f t="shared" si="70"/>
        <v>0.67661565701277349</v>
      </c>
      <c r="L172" s="2">
        <f t="shared" si="71"/>
        <v>2.036170481851524E-2</v>
      </c>
      <c r="M172" s="2">
        <f t="shared" si="72"/>
        <v>1.3911723789047755E-2</v>
      </c>
      <c r="N172" s="66">
        <v>2286</v>
      </c>
      <c r="O172" s="66">
        <v>5350</v>
      </c>
      <c r="P172" s="66">
        <v>161</v>
      </c>
      <c r="Q172" s="66">
        <v>34</v>
      </c>
      <c r="R172" s="66">
        <v>37</v>
      </c>
      <c r="S172" s="66">
        <v>33</v>
      </c>
      <c r="V172" s="66">
        <v>6</v>
      </c>
      <c r="AN172" s="7">
        <f>IF(Q172&gt;0,RANK(Q172,(N172:P172,Q172:AE172)),0)</f>
        <v>5</v>
      </c>
      <c r="AO172" s="7">
        <f>IF(R172&gt;0,RANK(R172,(N172:P172,Q172:AE172)),0)</f>
        <v>4</v>
      </c>
      <c r="AP172" s="7">
        <f>IF(T172&gt;0,RANK(T172,(N172:P172,Q172:AE172)),0)</f>
        <v>0</v>
      </c>
      <c r="AQ172" s="7">
        <f>IF(S172&gt;0,RANK(S172,(N172:P172,Q172:AE172)),0)</f>
        <v>6</v>
      </c>
      <c r="AR172" s="2">
        <f t="shared" si="73"/>
        <v>4.2999873529783739E-3</v>
      </c>
      <c r="AS172" s="2">
        <f t="shared" si="74"/>
        <v>4.6793980017705832E-3</v>
      </c>
      <c r="AT172" s="2">
        <f t="shared" si="75"/>
        <v>0</v>
      </c>
      <c r="AU172" s="2">
        <f t="shared" si="76"/>
        <v>4.1735171367143038E-3</v>
      </c>
      <c r="AW172" s="6" t="s">
        <v>2374</v>
      </c>
      <c r="AX172" s="5" t="s">
        <v>2917</v>
      </c>
      <c r="AY172">
        <v>4</v>
      </c>
      <c r="BA172" s="119">
        <v>5</v>
      </c>
      <c r="BB172" s="121">
        <v>83</v>
      </c>
      <c r="BC172" s="125">
        <f t="shared" si="77"/>
        <v>5083</v>
      </c>
      <c r="BE172" s="7" t="s">
        <v>228</v>
      </c>
    </row>
    <row r="173" spans="1:57" hidden="1" outlineLevel="1">
      <c r="A173" s="6" t="s">
        <v>1036</v>
      </c>
      <c r="B173" s="5" t="s">
        <v>2917</v>
      </c>
      <c r="C173" s="1">
        <f t="shared" si="68"/>
        <v>23741</v>
      </c>
      <c r="D173" s="7">
        <f>IF(N173&gt;0, RANK(N173,(N173:P173,Q173:AE173)),0)</f>
        <v>2</v>
      </c>
      <c r="E173" s="7">
        <f>IF(O173&gt;0,RANK(O173,(N173:P173,Q173:AE173)),0)</f>
        <v>1</v>
      </c>
      <c r="F173" s="7">
        <f>IF(P173&gt;0,RANK(P173,(N173:P173,Q173:AE173)),0)</f>
        <v>3</v>
      </c>
      <c r="G173" s="1">
        <f t="shared" si="66"/>
        <v>11274</v>
      </c>
      <c r="H173" s="2">
        <f t="shared" si="67"/>
        <v>0.47487468935596649</v>
      </c>
      <c r="I173" s="2"/>
      <c r="J173" s="2">
        <f t="shared" si="69"/>
        <v>0.25137947011499095</v>
      </c>
      <c r="K173" s="2">
        <f t="shared" si="70"/>
        <v>0.72625415947095739</v>
      </c>
      <c r="L173" s="2">
        <f t="shared" si="71"/>
        <v>1.1962427867402384E-2</v>
      </c>
      <c r="M173" s="2">
        <f t="shared" si="72"/>
        <v>1.0403942546649267E-2</v>
      </c>
      <c r="N173" s="66">
        <v>5968</v>
      </c>
      <c r="O173" s="66">
        <v>17242</v>
      </c>
      <c r="P173" s="66">
        <v>284</v>
      </c>
      <c r="Q173" s="66">
        <v>85</v>
      </c>
      <c r="R173" s="66">
        <v>64</v>
      </c>
      <c r="S173" s="66">
        <v>84</v>
      </c>
      <c r="V173" s="66">
        <v>14</v>
      </c>
      <c r="AN173" s="7">
        <f>IF(Q173&gt;0,RANK(Q173,(N173:P173,Q173:AE173)),0)</f>
        <v>4</v>
      </c>
      <c r="AO173" s="7">
        <f>IF(R173&gt;0,RANK(R173,(N173:P173,Q173:AE173)),0)</f>
        <v>6</v>
      </c>
      <c r="AP173" s="7">
        <f>IF(T173&gt;0,RANK(T173,(N173:P173,Q173:AE173)),0)</f>
        <v>0</v>
      </c>
      <c r="AQ173" s="7">
        <f>IF(S173&gt;0,RANK(S173,(N173:P173,Q173:AE173)),0)</f>
        <v>5</v>
      </c>
      <c r="AR173" s="2">
        <f t="shared" si="73"/>
        <v>3.5803041152436712E-3</v>
      </c>
      <c r="AS173" s="2">
        <f t="shared" si="74"/>
        <v>2.6957583926540585E-3</v>
      </c>
      <c r="AT173" s="2">
        <f t="shared" si="75"/>
        <v>0</v>
      </c>
      <c r="AU173" s="2">
        <f t="shared" si="76"/>
        <v>3.5381828903584514E-3</v>
      </c>
      <c r="AW173" s="6" t="s">
        <v>1036</v>
      </c>
      <c r="AX173" s="5" t="s">
        <v>2917</v>
      </c>
      <c r="AY173">
        <v>1</v>
      </c>
      <c r="BA173" s="119">
        <v>5</v>
      </c>
      <c r="BB173" s="121">
        <v>85</v>
      </c>
      <c r="BC173" s="125">
        <f t="shared" si="77"/>
        <v>5085</v>
      </c>
      <c r="BE173" s="7" t="s">
        <v>228</v>
      </c>
    </row>
    <row r="174" spans="1:57" hidden="1" outlineLevel="1">
      <c r="A174" s="6" t="s">
        <v>1872</v>
      </c>
      <c r="B174" s="5" t="s">
        <v>2917</v>
      </c>
      <c r="C174" s="1">
        <f t="shared" si="68"/>
        <v>6328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>IF(P174&gt;0,RANK(P174,(N174:P174,Q174:AE174)),0)</f>
        <v>3</v>
      </c>
      <c r="G174" s="1">
        <f t="shared" si="66"/>
        <v>1828</v>
      </c>
      <c r="H174" s="2">
        <f t="shared" si="67"/>
        <v>0.2888748419721871</v>
      </c>
      <c r="I174" s="2"/>
      <c r="J174" s="2">
        <f t="shared" si="69"/>
        <v>0.33881163084702909</v>
      </c>
      <c r="K174" s="2">
        <f t="shared" si="70"/>
        <v>0.62768647281921619</v>
      </c>
      <c r="L174" s="2">
        <f t="shared" si="71"/>
        <v>1.5802781289506952E-2</v>
      </c>
      <c r="M174" s="2">
        <f t="shared" si="72"/>
        <v>1.7699115044247826E-2</v>
      </c>
      <c r="N174" s="66">
        <v>2144</v>
      </c>
      <c r="O174" s="66">
        <v>3972</v>
      </c>
      <c r="P174" s="66">
        <v>100</v>
      </c>
      <c r="Q174" s="66">
        <v>17</v>
      </c>
      <c r="R174" s="66">
        <v>31</v>
      </c>
      <c r="S174" s="66">
        <v>63</v>
      </c>
      <c r="V174" s="66">
        <v>1</v>
      </c>
      <c r="AN174" s="7">
        <f>IF(Q174&gt;0,RANK(Q174,(N174:P174,Q174:AE174)),0)</f>
        <v>6</v>
      </c>
      <c r="AO174" s="7">
        <f>IF(R174&gt;0,RANK(R174,(N174:P174,Q174:AE174)),0)</f>
        <v>5</v>
      </c>
      <c r="AP174" s="7">
        <f>IF(T174&gt;0,RANK(T174,(N174:P174,Q174:AE174)),0)</f>
        <v>0</v>
      </c>
      <c r="AQ174" s="7">
        <f>IF(S174&gt;0,RANK(S174,(N174:P174,Q174:AE174)),0)</f>
        <v>4</v>
      </c>
      <c r="AR174" s="2">
        <f t="shared" si="73"/>
        <v>2.6864728192161819E-3</v>
      </c>
      <c r="AS174" s="2">
        <f t="shared" si="74"/>
        <v>4.8988621997471558E-3</v>
      </c>
      <c r="AT174" s="2">
        <f t="shared" si="75"/>
        <v>0</v>
      </c>
      <c r="AU174" s="2">
        <f t="shared" si="76"/>
        <v>9.9557522123893804E-3</v>
      </c>
      <c r="AW174" s="6" t="s">
        <v>1872</v>
      </c>
      <c r="AX174" s="5" t="s">
        <v>2917</v>
      </c>
      <c r="AY174">
        <v>3</v>
      </c>
      <c r="BA174" s="119">
        <v>5</v>
      </c>
      <c r="BB174" s="121">
        <v>87</v>
      </c>
      <c r="BC174" s="125">
        <f t="shared" si="77"/>
        <v>5087</v>
      </c>
      <c r="BE174" s="7" t="s">
        <v>228</v>
      </c>
    </row>
    <row r="175" spans="1:57" hidden="1" outlineLevel="1">
      <c r="A175" s="6" t="s">
        <v>3367</v>
      </c>
      <c r="B175" s="5" t="s">
        <v>2917</v>
      </c>
      <c r="C175" s="1">
        <f t="shared" si="68"/>
        <v>7162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>IF(P175&gt;0,RANK(P175,(N175:P175,Q175:AE175)),0)</f>
        <v>3</v>
      </c>
      <c r="G175" s="1">
        <f t="shared" si="66"/>
        <v>2140</v>
      </c>
      <c r="H175" s="2">
        <f t="shared" si="67"/>
        <v>0.29879921809550403</v>
      </c>
      <c r="I175" s="2"/>
      <c r="J175" s="2">
        <f t="shared" si="69"/>
        <v>0.33286791399050547</v>
      </c>
      <c r="K175" s="2">
        <f t="shared" si="70"/>
        <v>0.63166713208600944</v>
      </c>
      <c r="L175" s="2">
        <f t="shared" si="71"/>
        <v>1.3962580284836637E-2</v>
      </c>
      <c r="M175" s="2">
        <f t="shared" si="72"/>
        <v>2.1502373638648396E-2</v>
      </c>
      <c r="N175" s="66">
        <v>2384</v>
      </c>
      <c r="O175" s="66">
        <v>4524</v>
      </c>
      <c r="P175" s="66">
        <v>100</v>
      </c>
      <c r="Q175" s="66">
        <v>54</v>
      </c>
      <c r="R175" s="66">
        <v>27</v>
      </c>
      <c r="S175" s="66">
        <v>65</v>
      </c>
      <c r="V175" s="66">
        <v>8</v>
      </c>
      <c r="AN175" s="7">
        <f>IF(Q175&gt;0,RANK(Q175,(N175:P175,Q175:AE175)),0)</f>
        <v>5</v>
      </c>
      <c r="AO175" s="7">
        <f>IF(R175&gt;0,RANK(R175,(N175:P175,Q175:AE175)),0)</f>
        <v>6</v>
      </c>
      <c r="AP175" s="7">
        <f>IF(T175&gt;0,RANK(T175,(N175:P175,Q175:AE175)),0)</f>
        <v>0</v>
      </c>
      <c r="AQ175" s="7">
        <f>IF(S175&gt;0,RANK(S175,(N175:P175,Q175:AE175)),0)</f>
        <v>4</v>
      </c>
      <c r="AR175" s="2">
        <f t="shared" si="73"/>
        <v>7.5397933538117841E-3</v>
      </c>
      <c r="AS175" s="2">
        <f t="shared" si="74"/>
        <v>3.769896676905892E-3</v>
      </c>
      <c r="AT175" s="2">
        <f t="shared" si="75"/>
        <v>0</v>
      </c>
      <c r="AU175" s="2">
        <f t="shared" si="76"/>
        <v>9.0756771851438142E-3</v>
      </c>
      <c r="AW175" s="6" t="s">
        <v>3367</v>
      </c>
      <c r="AX175" s="5" t="s">
        <v>2917</v>
      </c>
      <c r="AY175">
        <v>3</v>
      </c>
      <c r="BA175" s="119">
        <v>5</v>
      </c>
      <c r="BB175" s="121">
        <v>89</v>
      </c>
      <c r="BC175" s="125">
        <f t="shared" si="77"/>
        <v>5089</v>
      </c>
      <c r="BE175" s="7" t="s">
        <v>228</v>
      </c>
    </row>
    <row r="176" spans="1:57" hidden="1" outlineLevel="1">
      <c r="A176" s="6" t="s">
        <v>2205</v>
      </c>
      <c r="B176" s="5" t="s">
        <v>2917</v>
      </c>
      <c r="C176" s="1">
        <f t="shared" si="68"/>
        <v>15063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>IF(P176&gt;0,RANK(P176,(N176:P176,Q176:AE176)),0)</f>
        <v>3</v>
      </c>
      <c r="G176" s="1">
        <f t="shared" si="66"/>
        <v>5044</v>
      </c>
      <c r="H176" s="2">
        <f t="shared" si="67"/>
        <v>0.3348602536015402</v>
      </c>
      <c r="I176" s="2"/>
      <c r="J176" s="2">
        <f t="shared" si="69"/>
        <v>0.32324238199561839</v>
      </c>
      <c r="K176" s="2">
        <f t="shared" si="70"/>
        <v>0.65810263559715865</v>
      </c>
      <c r="L176" s="2">
        <f t="shared" si="71"/>
        <v>7.7673770165305718E-3</v>
      </c>
      <c r="M176" s="2">
        <f t="shared" si="72"/>
        <v>1.0887605390692393E-2</v>
      </c>
      <c r="N176" s="66">
        <v>4869</v>
      </c>
      <c r="O176" s="66">
        <v>9913</v>
      </c>
      <c r="P176" s="66">
        <v>117</v>
      </c>
      <c r="Q176" s="66">
        <v>56</v>
      </c>
      <c r="R176" s="66">
        <v>26</v>
      </c>
      <c r="S176" s="66">
        <v>60</v>
      </c>
      <c r="V176" s="66">
        <v>22</v>
      </c>
      <c r="AN176" s="7">
        <f>IF(Q176&gt;0,RANK(Q176,(N176:P176,Q176:AE176)),0)</f>
        <v>5</v>
      </c>
      <c r="AO176" s="7">
        <f>IF(R176&gt;0,RANK(R176,(N176:P176,Q176:AE176)),0)</f>
        <v>6</v>
      </c>
      <c r="AP176" s="7">
        <f>IF(T176&gt;0,RANK(T176,(N176:P176,Q176:AE176)),0)</f>
        <v>0</v>
      </c>
      <c r="AQ176" s="7">
        <f>IF(S176&gt;0,RANK(S176,(N176:P176,Q176:AE176)),0)</f>
        <v>4</v>
      </c>
      <c r="AR176" s="2">
        <f t="shared" si="73"/>
        <v>3.7177189138949745E-3</v>
      </c>
      <c r="AS176" s="2">
        <f t="shared" si="74"/>
        <v>1.7260837814512381E-3</v>
      </c>
      <c r="AT176" s="2">
        <f t="shared" si="75"/>
        <v>0</v>
      </c>
      <c r="AU176" s="2">
        <f t="shared" si="76"/>
        <v>3.9832702648874728E-3</v>
      </c>
      <c r="AW176" s="6" t="s">
        <v>2205</v>
      </c>
      <c r="AX176" s="5" t="s">
        <v>2917</v>
      </c>
      <c r="AY176">
        <v>4</v>
      </c>
      <c r="BA176" s="119">
        <v>5</v>
      </c>
      <c r="BB176" s="121">
        <v>91</v>
      </c>
      <c r="BC176" s="125">
        <f t="shared" si="77"/>
        <v>5091</v>
      </c>
      <c r="BE176" s="7" t="s">
        <v>228</v>
      </c>
    </row>
    <row r="177" spans="1:57" hidden="1" outlineLevel="1">
      <c r="A177" s="6" t="s">
        <v>2276</v>
      </c>
      <c r="B177" s="5" t="s">
        <v>2917</v>
      </c>
      <c r="C177" s="1">
        <f t="shared" si="68"/>
        <v>14010</v>
      </c>
      <c r="D177" s="7">
        <f>IF(N177&gt;0, RANK(N177,(N177:P177,Q177:AE177)),0)</f>
        <v>2</v>
      </c>
      <c r="E177" s="7">
        <f>IF(O177&gt;0,RANK(O177,(N177:P177,Q177:AE177)),0)</f>
        <v>1</v>
      </c>
      <c r="F177" s="7">
        <f>IF(P177&gt;0,RANK(P177,(N177:P177,Q177:AE177)),0)</f>
        <v>3</v>
      </c>
      <c r="G177" s="1">
        <f t="shared" si="66"/>
        <v>309</v>
      </c>
      <c r="H177" s="2">
        <f t="shared" si="67"/>
        <v>2.2055674518201285E-2</v>
      </c>
      <c r="I177" s="2"/>
      <c r="J177" s="2">
        <f t="shared" si="69"/>
        <v>0.47587437544610994</v>
      </c>
      <c r="K177" s="2">
        <f t="shared" si="70"/>
        <v>0.49793004996431123</v>
      </c>
      <c r="L177" s="2">
        <f t="shared" si="71"/>
        <v>1.2134189864382585E-2</v>
      </c>
      <c r="M177" s="2">
        <f t="shared" si="72"/>
        <v>1.40613847251963E-2</v>
      </c>
      <c r="N177" s="66">
        <v>6667</v>
      </c>
      <c r="O177" s="66">
        <v>6976</v>
      </c>
      <c r="P177" s="66">
        <v>170</v>
      </c>
      <c r="Q177" s="66">
        <v>60</v>
      </c>
      <c r="R177" s="66">
        <v>37</v>
      </c>
      <c r="S177" s="66">
        <v>66</v>
      </c>
      <c r="V177" s="66">
        <v>34</v>
      </c>
      <c r="AN177" s="7">
        <f>IF(Q177&gt;0,RANK(Q177,(N177:P177,Q177:AE177)),0)</f>
        <v>5</v>
      </c>
      <c r="AO177" s="7">
        <f>IF(R177&gt;0,RANK(R177,(N177:P177,Q177:AE177)),0)</f>
        <v>6</v>
      </c>
      <c r="AP177" s="7">
        <f>IF(T177&gt;0,RANK(T177,(N177:P177,Q177:AE177)),0)</f>
        <v>0</v>
      </c>
      <c r="AQ177" s="7">
        <f>IF(S177&gt;0,RANK(S177,(N177:P177,Q177:AE177)),0)</f>
        <v>4</v>
      </c>
      <c r="AR177" s="2">
        <f t="shared" si="73"/>
        <v>4.2826552462526769E-3</v>
      </c>
      <c r="AS177" s="2">
        <f t="shared" si="74"/>
        <v>2.6409707351891507E-3</v>
      </c>
      <c r="AT177" s="2">
        <f t="shared" si="75"/>
        <v>0</v>
      </c>
      <c r="AU177" s="2">
        <f t="shared" si="76"/>
        <v>4.7109207708779443E-3</v>
      </c>
      <c r="AW177" s="6" t="s">
        <v>2276</v>
      </c>
      <c r="AX177" s="5" t="s">
        <v>2917</v>
      </c>
      <c r="AY177">
        <v>1</v>
      </c>
      <c r="BA177" s="119">
        <v>5</v>
      </c>
      <c r="BB177" s="121">
        <v>93</v>
      </c>
      <c r="BC177" s="125">
        <f t="shared" si="77"/>
        <v>5093</v>
      </c>
      <c r="BE177" s="7" t="s">
        <v>228</v>
      </c>
    </row>
    <row r="178" spans="1:57" hidden="1" outlineLevel="1">
      <c r="A178" s="6" t="s">
        <v>1749</v>
      </c>
      <c r="B178" s="5" t="s">
        <v>2917</v>
      </c>
      <c r="C178" s="1">
        <f t="shared" si="68"/>
        <v>3449</v>
      </c>
      <c r="D178" s="7">
        <f>IF(N178&gt;0, RANK(N178,(N178:P178,Q178:AE178)),0)</f>
        <v>2</v>
      </c>
      <c r="E178" s="7">
        <f>IF(O178&gt;0,RANK(O178,(N178:P178,Q178:AE178)),0)</f>
        <v>1</v>
      </c>
      <c r="F178" s="7">
        <f>IF(P178&gt;0,RANK(P178,(N178:P178,Q178:AE178)),0)</f>
        <v>3</v>
      </c>
      <c r="G178" s="1">
        <f t="shared" si="66"/>
        <v>139</v>
      </c>
      <c r="H178" s="2">
        <f t="shared" si="67"/>
        <v>4.0301536677297765E-2</v>
      </c>
      <c r="I178" s="2"/>
      <c r="J178" s="2">
        <f t="shared" si="69"/>
        <v>0.46825166714989852</v>
      </c>
      <c r="K178" s="2">
        <f t="shared" si="70"/>
        <v>0.50855320382719627</v>
      </c>
      <c r="L178" s="2">
        <f t="shared" si="71"/>
        <v>1.2177442737025224E-2</v>
      </c>
      <c r="M178" s="2">
        <f t="shared" si="72"/>
        <v>1.101768628587999E-2</v>
      </c>
      <c r="N178" s="66">
        <v>1615</v>
      </c>
      <c r="O178" s="66">
        <v>1754</v>
      </c>
      <c r="P178" s="66">
        <v>42</v>
      </c>
      <c r="Q178" s="66">
        <v>17</v>
      </c>
      <c r="R178" s="66">
        <v>7</v>
      </c>
      <c r="S178" s="66">
        <v>10</v>
      </c>
      <c r="V178" s="66">
        <v>4</v>
      </c>
      <c r="AN178" s="7">
        <f>IF(Q178&gt;0,RANK(Q178,(N178:P178,Q178:AE178)),0)</f>
        <v>4</v>
      </c>
      <c r="AO178" s="7">
        <f>IF(R178&gt;0,RANK(R178,(N178:P178,Q178:AE178)),0)</f>
        <v>6</v>
      </c>
      <c r="AP178" s="7">
        <f>IF(T178&gt;0,RANK(T178,(N178:P178,Q178:AE178)),0)</f>
        <v>0</v>
      </c>
      <c r="AQ178" s="7">
        <f>IF(S178&gt;0,RANK(S178,(N178:P178,Q178:AE178)),0)</f>
        <v>5</v>
      </c>
      <c r="AR178" s="2">
        <f t="shared" si="73"/>
        <v>4.9289649173673532E-3</v>
      </c>
      <c r="AS178" s="2">
        <f t="shared" si="74"/>
        <v>2.029573789504204E-3</v>
      </c>
      <c r="AT178" s="2">
        <f t="shared" si="75"/>
        <v>0</v>
      </c>
      <c r="AU178" s="2">
        <f t="shared" si="76"/>
        <v>2.8993911278631487E-3</v>
      </c>
      <c r="AW178" s="6" t="s">
        <v>1749</v>
      </c>
      <c r="AX178" s="5" t="s">
        <v>2917</v>
      </c>
      <c r="AY178">
        <v>1</v>
      </c>
      <c r="BA178" s="119">
        <v>5</v>
      </c>
      <c r="BB178" s="121">
        <v>95</v>
      </c>
      <c r="BC178" s="125">
        <f t="shared" si="77"/>
        <v>5095</v>
      </c>
      <c r="BE178" s="7" t="s">
        <v>228</v>
      </c>
    </row>
    <row r="179" spans="1:57" hidden="1" outlineLevel="1">
      <c r="A179" s="6" t="s">
        <v>1426</v>
      </c>
      <c r="B179" s="5" t="s">
        <v>2917</v>
      </c>
      <c r="C179" s="1">
        <f t="shared" si="68"/>
        <v>3622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>IF(P179&gt;0,RANK(P179,(N179:P179,Q179:AE179)),0)</f>
        <v>3</v>
      </c>
      <c r="G179" s="1">
        <f t="shared" si="66"/>
        <v>1273</v>
      </c>
      <c r="H179" s="2">
        <f t="shared" si="67"/>
        <v>0.35146327995582549</v>
      </c>
      <c r="I179" s="2"/>
      <c r="J179" s="2">
        <f t="shared" si="69"/>
        <v>0.30149088901159582</v>
      </c>
      <c r="K179" s="2">
        <f t="shared" si="70"/>
        <v>0.65295416896742131</v>
      </c>
      <c r="L179" s="2">
        <f t="shared" si="71"/>
        <v>2.2915516289342904E-2</v>
      </c>
      <c r="M179" s="2">
        <f t="shared" si="72"/>
        <v>2.2639425731639965E-2</v>
      </c>
      <c r="N179" s="66">
        <v>1092</v>
      </c>
      <c r="O179" s="66">
        <v>2365</v>
      </c>
      <c r="P179" s="66">
        <v>83</v>
      </c>
      <c r="Q179" s="66">
        <v>25</v>
      </c>
      <c r="R179" s="66">
        <v>24</v>
      </c>
      <c r="S179" s="66">
        <v>28</v>
      </c>
      <c r="V179" s="66">
        <v>5</v>
      </c>
      <c r="AN179" s="7">
        <f>IF(Q179&gt;0,RANK(Q179,(N179:P179,Q179:AE179)),0)</f>
        <v>5</v>
      </c>
      <c r="AO179" s="7">
        <f>IF(R179&gt;0,RANK(R179,(N179:P179,Q179:AE179)),0)</f>
        <v>6</v>
      </c>
      <c r="AP179" s="7">
        <f>IF(T179&gt;0,RANK(T179,(N179:P179,Q179:AE179)),0)</f>
        <v>0</v>
      </c>
      <c r="AQ179" s="7">
        <f>IF(S179&gt;0,RANK(S179,(N179:P179,Q179:AE179)),0)</f>
        <v>4</v>
      </c>
      <c r="AR179" s="2">
        <f t="shared" si="73"/>
        <v>6.9022639425731641E-3</v>
      </c>
      <c r="AS179" s="2">
        <f t="shared" si="74"/>
        <v>6.6261733848702372E-3</v>
      </c>
      <c r="AT179" s="2">
        <f t="shared" si="75"/>
        <v>0</v>
      </c>
      <c r="AU179" s="2">
        <f t="shared" si="76"/>
        <v>7.730535615681944E-3</v>
      </c>
      <c r="AW179" s="6" t="s">
        <v>1426</v>
      </c>
      <c r="AX179" s="5" t="s">
        <v>2917</v>
      </c>
      <c r="AY179">
        <v>4</v>
      </c>
      <c r="BA179" s="119">
        <v>5</v>
      </c>
      <c r="BB179" s="121">
        <v>97</v>
      </c>
      <c r="BC179" s="125">
        <f t="shared" si="77"/>
        <v>5097</v>
      </c>
      <c r="BE179" s="7" t="s">
        <v>228</v>
      </c>
    </row>
    <row r="180" spans="1:57" hidden="1" outlineLevel="1">
      <c r="A180" s="6" t="s">
        <v>3375</v>
      </c>
      <c r="B180" s="5" t="s">
        <v>2917</v>
      </c>
      <c r="C180" s="1">
        <f t="shared" si="68"/>
        <v>3635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>IF(P180&gt;0,RANK(P180,(N180:P180,Q180:AE180)),0)</f>
        <v>3</v>
      </c>
      <c r="G180" s="1">
        <f t="shared" si="66"/>
        <v>588</v>
      </c>
      <c r="H180" s="2">
        <f t="shared" si="67"/>
        <v>0.16176066024759284</v>
      </c>
      <c r="I180" s="2"/>
      <c r="J180" s="2">
        <f t="shared" si="69"/>
        <v>0.40550206327372768</v>
      </c>
      <c r="K180" s="2">
        <f t="shared" si="70"/>
        <v>0.56726272352132046</v>
      </c>
      <c r="L180" s="2">
        <f t="shared" si="71"/>
        <v>1.2104539202200825E-2</v>
      </c>
      <c r="M180" s="2">
        <f t="shared" si="72"/>
        <v>1.51306740027511E-2</v>
      </c>
      <c r="N180" s="66">
        <v>1474</v>
      </c>
      <c r="O180" s="66">
        <v>2062</v>
      </c>
      <c r="P180" s="66">
        <v>44</v>
      </c>
      <c r="Q180" s="66">
        <v>17</v>
      </c>
      <c r="R180" s="66">
        <v>12</v>
      </c>
      <c r="S180" s="66">
        <v>17</v>
      </c>
      <c r="V180" s="66">
        <v>9</v>
      </c>
      <c r="AN180" s="7">
        <f>IF(Q180&gt;0,RANK(Q180,(N180:P180,Q180:AE180)),0)</f>
        <v>4</v>
      </c>
      <c r="AO180" s="7">
        <f>IF(R180&gt;0,RANK(R180,(N180:P180,Q180:AE180)),0)</f>
        <v>6</v>
      </c>
      <c r="AP180" s="7">
        <f>IF(T180&gt;0,RANK(T180,(N180:P180,Q180:AE180)),0)</f>
        <v>0</v>
      </c>
      <c r="AQ180" s="7">
        <f>IF(S180&gt;0,RANK(S180,(N180:P180,Q180:AE180)),0)</f>
        <v>4</v>
      </c>
      <c r="AR180" s="2">
        <f t="shared" si="73"/>
        <v>4.6767537826685008E-3</v>
      </c>
      <c r="AS180" s="2">
        <f t="shared" si="74"/>
        <v>3.3012379642365888E-3</v>
      </c>
      <c r="AT180" s="2">
        <f t="shared" si="75"/>
        <v>0</v>
      </c>
      <c r="AU180" s="2">
        <f t="shared" si="76"/>
        <v>4.6767537826685008E-3</v>
      </c>
      <c r="AW180" s="6" t="s">
        <v>3375</v>
      </c>
      <c r="AX180" s="5" t="s">
        <v>2917</v>
      </c>
      <c r="AY180">
        <v>4</v>
      </c>
      <c r="BA180" s="119">
        <v>5</v>
      </c>
      <c r="BB180" s="121">
        <v>99</v>
      </c>
      <c r="BC180" s="125">
        <f t="shared" si="77"/>
        <v>5099</v>
      </c>
      <c r="BE180" s="7" t="s">
        <v>228</v>
      </c>
    </row>
    <row r="181" spans="1:57" hidden="1" outlineLevel="1">
      <c r="A181" s="6" t="s">
        <v>2341</v>
      </c>
      <c r="B181" s="5" t="s">
        <v>2917</v>
      </c>
      <c r="C181" s="1">
        <f t="shared" si="68"/>
        <v>3960</v>
      </c>
      <c r="D181" s="7">
        <f>IF(N181&gt;0, RANK(N181,(N181:P181,Q181:AE181)),0)</f>
        <v>2</v>
      </c>
      <c r="E181" s="7">
        <f>IF(O181&gt;0,RANK(O181,(N181:P181,Q181:AE181)),0)</f>
        <v>1</v>
      </c>
      <c r="F181" s="7">
        <f>IF(P181&gt;0,RANK(P181,(N181:P181,Q181:AE181)),0)</f>
        <v>3</v>
      </c>
      <c r="G181" s="1">
        <f t="shared" si="66"/>
        <v>1406</v>
      </c>
      <c r="H181" s="2">
        <f t="shared" si="67"/>
        <v>0.35505050505050506</v>
      </c>
      <c r="I181" s="2"/>
      <c r="J181" s="2">
        <f t="shared" si="69"/>
        <v>0.29848484848484846</v>
      </c>
      <c r="K181" s="2">
        <f t="shared" si="70"/>
        <v>0.65353535353535352</v>
      </c>
      <c r="L181" s="2">
        <f t="shared" si="71"/>
        <v>2.2474747474747474E-2</v>
      </c>
      <c r="M181" s="2">
        <f t="shared" si="72"/>
        <v>2.5505050505050537E-2</v>
      </c>
      <c r="N181" s="66">
        <v>1182</v>
      </c>
      <c r="O181" s="66">
        <v>2588</v>
      </c>
      <c r="P181" s="66">
        <v>89</v>
      </c>
      <c r="Q181" s="66">
        <v>18</v>
      </c>
      <c r="R181" s="66">
        <v>16</v>
      </c>
      <c r="S181" s="66">
        <v>24</v>
      </c>
      <c r="V181" s="66">
        <v>43</v>
      </c>
      <c r="AN181" s="7">
        <f>IF(Q181&gt;0,RANK(Q181,(N181:P181,Q181:AE181)),0)</f>
        <v>6</v>
      </c>
      <c r="AO181" s="7">
        <f>IF(R181&gt;0,RANK(R181,(N181:P181,Q181:AE181)),0)</f>
        <v>7</v>
      </c>
      <c r="AP181" s="7">
        <f>IF(T181&gt;0,RANK(T181,(N181:P181,Q181:AE181)),0)</f>
        <v>0</v>
      </c>
      <c r="AQ181" s="7">
        <f>IF(S181&gt;0,RANK(S181,(N181:P181,Q181:AE181)),0)</f>
        <v>5</v>
      </c>
      <c r="AR181" s="2">
        <f t="shared" si="73"/>
        <v>4.5454545454545452E-3</v>
      </c>
      <c r="AS181" s="2">
        <f t="shared" si="74"/>
        <v>4.0404040404040404E-3</v>
      </c>
      <c r="AT181" s="2">
        <f t="shared" si="75"/>
        <v>0</v>
      </c>
      <c r="AU181" s="2">
        <f t="shared" si="76"/>
        <v>6.0606060606060606E-3</v>
      </c>
      <c r="AW181" s="6" t="s">
        <v>2341</v>
      </c>
      <c r="AX181" s="5" t="s">
        <v>2917</v>
      </c>
      <c r="AY181">
        <v>3</v>
      </c>
      <c r="BA181" s="119">
        <v>5</v>
      </c>
      <c r="BB181" s="121">
        <v>101</v>
      </c>
      <c r="BC181" s="125">
        <f t="shared" si="77"/>
        <v>5101</v>
      </c>
      <c r="BE181" s="7" t="s">
        <v>228</v>
      </c>
    </row>
    <row r="182" spans="1:57" hidden="1" outlineLevel="1">
      <c r="A182" s="6" t="s">
        <v>2478</v>
      </c>
      <c r="B182" s="5" t="s">
        <v>2917</v>
      </c>
      <c r="C182" s="1">
        <f t="shared" si="68"/>
        <v>9960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>IF(P182&gt;0,RANK(P182,(N182:P182,Q182:AE182)),0)</f>
        <v>3</v>
      </c>
      <c r="G182" s="1">
        <f t="shared" si="66"/>
        <v>1081</v>
      </c>
      <c r="H182" s="2">
        <f t="shared" si="67"/>
        <v>0.10853413654618474</v>
      </c>
      <c r="I182" s="2"/>
      <c r="J182" s="2">
        <f t="shared" si="69"/>
        <v>0.43634538152610441</v>
      </c>
      <c r="K182" s="2">
        <f t="shared" si="70"/>
        <v>0.54487951807228918</v>
      </c>
      <c r="L182" s="2">
        <f t="shared" si="71"/>
        <v>1.1345381526104417E-2</v>
      </c>
      <c r="M182" s="2">
        <f t="shared" si="72"/>
        <v>7.4297188755019315E-3</v>
      </c>
      <c r="N182" s="66">
        <v>4346</v>
      </c>
      <c r="O182" s="66">
        <v>5427</v>
      </c>
      <c r="P182" s="66">
        <v>113</v>
      </c>
      <c r="Q182" s="66">
        <v>29</v>
      </c>
      <c r="R182" s="66">
        <v>18</v>
      </c>
      <c r="S182" s="66">
        <v>20</v>
      </c>
      <c r="V182" s="66">
        <v>7</v>
      </c>
      <c r="AN182" s="7">
        <f>IF(Q182&gt;0,RANK(Q182,(N182:P182,Q182:AE182)),0)</f>
        <v>4</v>
      </c>
      <c r="AO182" s="7">
        <f>IF(R182&gt;0,RANK(R182,(N182:P182,Q182:AE182)),0)</f>
        <v>6</v>
      </c>
      <c r="AP182" s="7">
        <f>IF(T182&gt;0,RANK(T182,(N182:P182,Q182:AE182)),0)</f>
        <v>0</v>
      </c>
      <c r="AQ182" s="7">
        <f>IF(S182&gt;0,RANK(S182,(N182:P182,Q182:AE182)),0)</f>
        <v>5</v>
      </c>
      <c r="AR182" s="2">
        <f t="shared" si="73"/>
        <v>2.9116465863453815E-3</v>
      </c>
      <c r="AS182" s="2">
        <f t="shared" si="74"/>
        <v>1.8072289156626507E-3</v>
      </c>
      <c r="AT182" s="2">
        <f t="shared" si="75"/>
        <v>0</v>
      </c>
      <c r="AU182" s="2">
        <f t="shared" si="76"/>
        <v>2.008032128514056E-3</v>
      </c>
      <c r="AW182" s="6" t="s">
        <v>2478</v>
      </c>
      <c r="AX182" s="5" t="s">
        <v>2917</v>
      </c>
      <c r="AY182">
        <v>4</v>
      </c>
      <c r="BA182" s="119">
        <v>5</v>
      </c>
      <c r="BB182" s="121">
        <v>103</v>
      </c>
      <c r="BC182" s="125">
        <f t="shared" si="77"/>
        <v>5103</v>
      </c>
      <c r="BE182" s="7" t="s">
        <v>228</v>
      </c>
    </row>
    <row r="183" spans="1:57" hidden="1" outlineLevel="1">
      <c r="A183" s="6" t="s">
        <v>1808</v>
      </c>
      <c r="B183" s="5" t="s">
        <v>2917</v>
      </c>
      <c r="C183" s="1">
        <f t="shared" si="68"/>
        <v>4279</v>
      </c>
      <c r="D183" s="7">
        <f>IF(N183&gt;0, RANK(N183,(N183:P183,Q183:AE183)),0)</f>
        <v>2</v>
      </c>
      <c r="E183" s="7">
        <f>IF(O183&gt;0,RANK(O183,(N183:P183,Q183:AE183)),0)</f>
        <v>1</v>
      </c>
      <c r="F183" s="7">
        <f>IF(P183&gt;0,RANK(P183,(N183:P183,Q183:AE183)),0)</f>
        <v>3</v>
      </c>
      <c r="G183" s="1">
        <f t="shared" si="66"/>
        <v>1391</v>
      </c>
      <c r="H183" s="2">
        <f t="shared" si="67"/>
        <v>0.32507595232530967</v>
      </c>
      <c r="I183" s="2"/>
      <c r="J183" s="2">
        <f t="shared" si="69"/>
        <v>0.31596167328815145</v>
      </c>
      <c r="K183" s="2">
        <f t="shared" si="70"/>
        <v>0.64103762561346112</v>
      </c>
      <c r="L183" s="2">
        <f t="shared" si="71"/>
        <v>2.243514839915868E-2</v>
      </c>
      <c r="M183" s="2">
        <f t="shared" si="72"/>
        <v>2.0565552699228815E-2</v>
      </c>
      <c r="N183" s="66">
        <v>1352</v>
      </c>
      <c r="O183" s="66">
        <v>2743</v>
      </c>
      <c r="P183" s="66">
        <v>96</v>
      </c>
      <c r="Q183" s="66">
        <v>22</v>
      </c>
      <c r="R183" s="66">
        <v>33</v>
      </c>
      <c r="S183" s="66">
        <v>25</v>
      </c>
      <c r="V183" s="66">
        <v>8</v>
      </c>
      <c r="AN183" s="7">
        <f>IF(Q183&gt;0,RANK(Q183,(N183:P183,Q183:AE183)),0)</f>
        <v>6</v>
      </c>
      <c r="AO183" s="7">
        <f>IF(R183&gt;0,RANK(R183,(N183:P183,Q183:AE183)),0)</f>
        <v>4</v>
      </c>
      <c r="AP183" s="7">
        <f>IF(T183&gt;0,RANK(T183,(N183:P183,Q183:AE183)),0)</f>
        <v>0</v>
      </c>
      <c r="AQ183" s="7">
        <f>IF(S183&gt;0,RANK(S183,(N183:P183,Q183:AE183)),0)</f>
        <v>5</v>
      </c>
      <c r="AR183" s="2">
        <f t="shared" si="73"/>
        <v>5.1413881748071976E-3</v>
      </c>
      <c r="AS183" s="2">
        <f t="shared" si="74"/>
        <v>7.7120822622107968E-3</v>
      </c>
      <c r="AT183" s="2">
        <f t="shared" si="75"/>
        <v>0</v>
      </c>
      <c r="AU183" s="2">
        <f t="shared" si="76"/>
        <v>5.8424865622809068E-3</v>
      </c>
      <c r="AW183" s="6" t="s">
        <v>1808</v>
      </c>
      <c r="AX183" s="5" t="s">
        <v>2917</v>
      </c>
      <c r="AY183">
        <v>2</v>
      </c>
      <c r="BA183" s="119">
        <v>5</v>
      </c>
      <c r="BB183" s="121">
        <v>105</v>
      </c>
      <c r="BC183" s="125">
        <f t="shared" si="77"/>
        <v>5105</v>
      </c>
      <c r="BE183" s="7" t="s">
        <v>228</v>
      </c>
    </row>
    <row r="184" spans="1:57" hidden="1" outlineLevel="1">
      <c r="A184" s="6" t="s">
        <v>1335</v>
      </c>
      <c r="B184" s="5" t="s">
        <v>2917</v>
      </c>
      <c r="C184" s="1">
        <f t="shared" si="68"/>
        <v>8969</v>
      </c>
      <c r="D184" s="7">
        <f>IF(N184&gt;0, RANK(N184,(N184:P184,Q184:AE184)),0)</f>
        <v>1</v>
      </c>
      <c r="E184" s="7">
        <f>IF(O184&gt;0,RANK(O184,(N184:P184,Q184:AE184)),0)</f>
        <v>2</v>
      </c>
      <c r="F184" s="7">
        <f>IF(P184&gt;0,RANK(P184,(N184:P184,Q184:AE184)),0)</f>
        <v>3</v>
      </c>
      <c r="G184" s="1">
        <f t="shared" si="66"/>
        <v>2598</v>
      </c>
      <c r="H184" s="2">
        <f t="shared" si="67"/>
        <v>0.28966439959861745</v>
      </c>
      <c r="I184" s="2"/>
      <c r="J184" s="2">
        <f t="shared" si="69"/>
        <v>0.63496487902776233</v>
      </c>
      <c r="K184" s="2">
        <f t="shared" si="70"/>
        <v>0.34530047942914482</v>
      </c>
      <c r="L184" s="2">
        <f t="shared" si="71"/>
        <v>7.6931653473073921E-3</v>
      </c>
      <c r="M184" s="2">
        <f t="shared" si="72"/>
        <v>1.2041476195785453E-2</v>
      </c>
      <c r="N184" s="66">
        <v>5695</v>
      </c>
      <c r="O184" s="66">
        <v>3097</v>
      </c>
      <c r="P184" s="66">
        <v>69</v>
      </c>
      <c r="Q184" s="66">
        <v>40</v>
      </c>
      <c r="R184" s="66">
        <v>38</v>
      </c>
      <c r="S184" s="66">
        <v>13</v>
      </c>
      <c r="V184" s="66">
        <v>17</v>
      </c>
      <c r="AN184" s="7">
        <f>IF(Q184&gt;0,RANK(Q184,(N184:P184,Q184:AE184)),0)</f>
        <v>4</v>
      </c>
      <c r="AO184" s="7">
        <f>IF(R184&gt;0,RANK(R184,(N184:P184,Q184:AE184)),0)</f>
        <v>5</v>
      </c>
      <c r="AP184" s="7">
        <f>IF(T184&gt;0,RANK(T184,(N184:P184,Q184:AE184)),0)</f>
        <v>0</v>
      </c>
      <c r="AQ184" s="7">
        <f>IF(S184&gt;0,RANK(S184,(N184:P184,Q184:AE184)),0)</f>
        <v>7</v>
      </c>
      <c r="AR184" s="2">
        <f t="shared" si="73"/>
        <v>4.4598059984390682E-3</v>
      </c>
      <c r="AS184" s="2">
        <f t="shared" si="74"/>
        <v>4.2368156985171145E-3</v>
      </c>
      <c r="AT184" s="2">
        <f t="shared" si="75"/>
        <v>0</v>
      </c>
      <c r="AU184" s="2">
        <f t="shared" si="76"/>
        <v>1.4494369494926971E-3</v>
      </c>
      <c r="AW184" s="6" t="s">
        <v>1335</v>
      </c>
      <c r="AX184" s="5" t="s">
        <v>2917</v>
      </c>
      <c r="AY184">
        <v>1</v>
      </c>
      <c r="BA184" s="119">
        <v>5</v>
      </c>
      <c r="BB184" s="121">
        <v>107</v>
      </c>
      <c r="BC184" s="125">
        <f t="shared" si="77"/>
        <v>5107</v>
      </c>
      <c r="BE184" s="7" t="s">
        <v>228</v>
      </c>
    </row>
    <row r="185" spans="1:57" hidden="1" outlineLevel="1">
      <c r="A185" s="6" t="s">
        <v>1643</v>
      </c>
      <c r="B185" s="5" t="s">
        <v>2917</v>
      </c>
      <c r="C185" s="1">
        <f t="shared" si="68"/>
        <v>3966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>IF(P185&gt;0,RANK(P185,(N185:P185,Q185:AE185)),0)</f>
        <v>3</v>
      </c>
      <c r="G185" s="1">
        <f t="shared" si="66"/>
        <v>1638</v>
      </c>
      <c r="H185" s="2">
        <f t="shared" si="67"/>
        <v>0.41301059001512858</v>
      </c>
      <c r="I185" s="2"/>
      <c r="J185" s="2">
        <f t="shared" si="69"/>
        <v>0.27458396369137672</v>
      </c>
      <c r="K185" s="2">
        <f t="shared" si="70"/>
        <v>0.68759455370650524</v>
      </c>
      <c r="L185" s="2">
        <f t="shared" si="71"/>
        <v>1.9667170953101363E-2</v>
      </c>
      <c r="M185" s="2">
        <f t="shared" si="72"/>
        <v>1.8154311649016677E-2</v>
      </c>
      <c r="N185" s="66">
        <v>1089</v>
      </c>
      <c r="O185" s="66">
        <v>2727</v>
      </c>
      <c r="P185" s="66">
        <v>78</v>
      </c>
      <c r="Q185" s="66">
        <v>34</v>
      </c>
      <c r="R185" s="66">
        <v>14</v>
      </c>
      <c r="S185" s="66">
        <v>19</v>
      </c>
      <c r="V185" s="66">
        <v>5</v>
      </c>
      <c r="AN185" s="7">
        <f>IF(Q185&gt;0,RANK(Q185,(N185:P185,Q185:AE185)),0)</f>
        <v>4</v>
      </c>
      <c r="AO185" s="7">
        <f>IF(R185&gt;0,RANK(R185,(N185:P185,Q185:AE185)),0)</f>
        <v>6</v>
      </c>
      <c r="AP185" s="7">
        <f>IF(T185&gt;0,RANK(T185,(N185:P185,Q185:AE185)),0)</f>
        <v>0</v>
      </c>
      <c r="AQ185" s="7">
        <f>IF(S185&gt;0,RANK(S185,(N185:P185,Q185:AE185)),0)</f>
        <v>5</v>
      </c>
      <c r="AR185" s="2">
        <f t="shared" si="73"/>
        <v>8.5728693898134145E-3</v>
      </c>
      <c r="AS185" s="2">
        <f t="shared" si="74"/>
        <v>3.5300050428643467E-3</v>
      </c>
      <c r="AT185" s="2">
        <f t="shared" si="75"/>
        <v>0</v>
      </c>
      <c r="AU185" s="2">
        <f t="shared" si="76"/>
        <v>4.7907211296016137E-3</v>
      </c>
      <c r="AW185" s="6" t="s">
        <v>1643</v>
      </c>
      <c r="AX185" s="5" t="s">
        <v>2917</v>
      </c>
      <c r="AY185">
        <v>4</v>
      </c>
      <c r="BA185" s="119">
        <v>5</v>
      </c>
      <c r="BB185" s="121">
        <v>109</v>
      </c>
      <c r="BC185" s="125">
        <f t="shared" si="77"/>
        <v>5109</v>
      </c>
      <c r="BE185" s="7" t="s">
        <v>228</v>
      </c>
    </row>
    <row r="186" spans="1:57" hidden="1" outlineLevel="1">
      <c r="A186" s="6" t="s">
        <v>1143</v>
      </c>
      <c r="B186" s="5" t="s">
        <v>2917</v>
      </c>
      <c r="C186" s="1">
        <f t="shared" si="68"/>
        <v>7928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>IF(P186&gt;0,RANK(P186,(N186:P186,Q186:AE186)),0)</f>
        <v>3</v>
      </c>
      <c r="G186" s="1">
        <f t="shared" si="66"/>
        <v>2161</v>
      </c>
      <c r="H186" s="2">
        <f t="shared" si="67"/>
        <v>0.27257820383451059</v>
      </c>
      <c r="I186" s="2"/>
      <c r="J186" s="2">
        <f t="shared" si="69"/>
        <v>0.34586276488395562</v>
      </c>
      <c r="K186" s="2">
        <f t="shared" si="70"/>
        <v>0.61844096871846621</v>
      </c>
      <c r="L186" s="2">
        <f t="shared" si="71"/>
        <v>2.5353178607467206E-2</v>
      </c>
      <c r="M186" s="2">
        <f t="shared" si="72"/>
        <v>1.0343087790110964E-2</v>
      </c>
      <c r="N186" s="66">
        <v>2742</v>
      </c>
      <c r="O186" s="66">
        <v>4903</v>
      </c>
      <c r="P186" s="66">
        <v>201</v>
      </c>
      <c r="Q186" s="66">
        <v>25</v>
      </c>
      <c r="R186" s="66">
        <v>23</v>
      </c>
      <c r="S186" s="66">
        <v>25</v>
      </c>
      <c r="V186" s="66">
        <v>9</v>
      </c>
      <c r="AN186" s="7">
        <f>IF(Q186&gt;0,RANK(Q186,(N186:P186,Q186:AE186)),0)</f>
        <v>4</v>
      </c>
      <c r="AO186" s="7">
        <f>IF(R186&gt;0,RANK(R186,(N186:P186,Q186:AE186)),0)</f>
        <v>6</v>
      </c>
      <c r="AP186" s="7">
        <f>IF(T186&gt;0,RANK(T186,(N186:P186,Q186:AE186)),0)</f>
        <v>0</v>
      </c>
      <c r="AQ186" s="7">
        <f>IF(S186&gt;0,RANK(S186,(N186:P186,Q186:AE186)),0)</f>
        <v>4</v>
      </c>
      <c r="AR186" s="2">
        <f t="shared" si="73"/>
        <v>3.153380423814329E-3</v>
      </c>
      <c r="AS186" s="2">
        <f t="shared" si="74"/>
        <v>2.9011099899091826E-3</v>
      </c>
      <c r="AT186" s="2">
        <f t="shared" si="75"/>
        <v>0</v>
      </c>
      <c r="AU186" s="2">
        <f t="shared" si="76"/>
        <v>3.153380423814329E-3</v>
      </c>
      <c r="AW186" s="6" t="s">
        <v>1143</v>
      </c>
      <c r="AX186" s="5" t="s">
        <v>2917</v>
      </c>
      <c r="AY186">
        <v>1</v>
      </c>
      <c r="BA186" s="119">
        <v>5</v>
      </c>
      <c r="BB186" s="121">
        <v>111</v>
      </c>
      <c r="BC186" s="125">
        <f t="shared" si="77"/>
        <v>5111</v>
      </c>
      <c r="BE186" s="7" t="s">
        <v>228</v>
      </c>
    </row>
    <row r="187" spans="1:57" hidden="1" outlineLevel="1">
      <c r="A187" s="6" t="s">
        <v>1895</v>
      </c>
      <c r="B187" s="5" t="s">
        <v>2917</v>
      </c>
      <c r="C187" s="1">
        <f t="shared" si="68"/>
        <v>7681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>IF(P187&gt;0,RANK(P187,(N187:P187,Q187:AE187)),0)</f>
        <v>3</v>
      </c>
      <c r="G187" s="1">
        <f t="shared" si="66"/>
        <v>3516</v>
      </c>
      <c r="H187" s="2">
        <f t="shared" si="67"/>
        <v>0.45775289675823461</v>
      </c>
      <c r="I187" s="2"/>
      <c r="J187" s="2">
        <f t="shared" si="69"/>
        <v>0.25478453326389794</v>
      </c>
      <c r="K187" s="2">
        <f t="shared" si="70"/>
        <v>0.71253743002213255</v>
      </c>
      <c r="L187" s="2">
        <f t="shared" si="71"/>
        <v>1.3800286421038928E-2</v>
      </c>
      <c r="M187" s="2">
        <f t="shared" si="72"/>
        <v>1.8877750292930588E-2</v>
      </c>
      <c r="N187" s="66">
        <v>1957</v>
      </c>
      <c r="O187" s="66">
        <v>5473</v>
      </c>
      <c r="P187" s="66">
        <v>106</v>
      </c>
      <c r="Q187" s="66">
        <v>50</v>
      </c>
      <c r="R187" s="66">
        <v>30</v>
      </c>
      <c r="S187" s="66">
        <v>57</v>
      </c>
      <c r="V187" s="66">
        <v>8</v>
      </c>
      <c r="AN187" s="7">
        <f>IF(Q187&gt;0,RANK(Q187,(N187:P187,Q187:AE187)),0)</f>
        <v>5</v>
      </c>
      <c r="AO187" s="7">
        <f>IF(R187&gt;0,RANK(R187,(N187:P187,Q187:AE187)),0)</f>
        <v>6</v>
      </c>
      <c r="AP187" s="7">
        <f>IF(T187&gt;0,RANK(T187,(N187:P187,Q187:AE187)),0)</f>
        <v>0</v>
      </c>
      <c r="AQ187" s="7">
        <f>IF(S187&gt;0,RANK(S187,(N187:P187,Q187:AE187)),0)</f>
        <v>4</v>
      </c>
      <c r="AR187" s="2">
        <f t="shared" si="73"/>
        <v>6.5095690665277961E-3</v>
      </c>
      <c r="AS187" s="2">
        <f t="shared" si="74"/>
        <v>3.9057414399166776E-3</v>
      </c>
      <c r="AT187" s="2">
        <f t="shared" si="75"/>
        <v>0</v>
      </c>
      <c r="AU187" s="2">
        <f t="shared" si="76"/>
        <v>7.4209087358416874E-3</v>
      </c>
      <c r="AW187" s="6" t="s">
        <v>1895</v>
      </c>
      <c r="AX187" s="5" t="s">
        <v>2917</v>
      </c>
      <c r="AY187">
        <v>4</v>
      </c>
      <c r="BA187" s="119">
        <v>5</v>
      </c>
      <c r="BB187" s="121">
        <v>113</v>
      </c>
      <c r="BC187" s="125">
        <f t="shared" si="77"/>
        <v>5113</v>
      </c>
      <c r="BE187" s="7" t="s">
        <v>228</v>
      </c>
    </row>
    <row r="188" spans="1:57" hidden="1" outlineLevel="1">
      <c r="A188" s="6" t="s">
        <v>2969</v>
      </c>
      <c r="B188" s="5" t="s">
        <v>2917</v>
      </c>
      <c r="C188" s="1">
        <f t="shared" si="68"/>
        <v>22079</v>
      </c>
      <c r="D188" s="7">
        <f>IF(N188&gt;0, RANK(N188,(N188:P188,Q188:AE188)),0)</f>
        <v>2</v>
      </c>
      <c r="E188" s="7">
        <f>IF(O188&gt;0,RANK(O188,(N188:P188,Q188:AE188)),0)</f>
        <v>1</v>
      </c>
      <c r="F188" s="7">
        <f>IF(P188&gt;0,RANK(P188,(N188:P188,Q188:AE188)),0)</f>
        <v>3</v>
      </c>
      <c r="G188" s="1">
        <f t="shared" si="66"/>
        <v>9566</v>
      </c>
      <c r="H188" s="2">
        <f t="shared" si="67"/>
        <v>0.43326237601340639</v>
      </c>
      <c r="I188" s="2"/>
      <c r="J188" s="2">
        <f t="shared" si="69"/>
        <v>0.27184202183069883</v>
      </c>
      <c r="K188" s="2">
        <f t="shared" si="70"/>
        <v>0.70510439784410528</v>
      </c>
      <c r="L188" s="2">
        <f t="shared" si="71"/>
        <v>1.3270528556546946E-2</v>
      </c>
      <c r="M188" s="2">
        <f t="shared" si="72"/>
        <v>9.7830517686489423E-3</v>
      </c>
      <c r="N188" s="66">
        <v>6002</v>
      </c>
      <c r="O188" s="66">
        <v>15568</v>
      </c>
      <c r="P188" s="66">
        <v>293</v>
      </c>
      <c r="Q188" s="66">
        <v>89</v>
      </c>
      <c r="R188" s="66">
        <v>48</v>
      </c>
      <c r="S188" s="66">
        <v>75</v>
      </c>
      <c r="V188" s="66">
        <v>4</v>
      </c>
      <c r="AN188" s="7">
        <f>IF(Q188&gt;0,RANK(Q188,(N188:P188,Q188:AE188)),0)</f>
        <v>4</v>
      </c>
      <c r="AO188" s="7">
        <f>IF(R188&gt;0,RANK(R188,(N188:P188,Q188:AE188)),0)</f>
        <v>6</v>
      </c>
      <c r="AP188" s="7">
        <f>IF(T188&gt;0,RANK(T188,(N188:P188,Q188:AE188)),0)</f>
        <v>0</v>
      </c>
      <c r="AQ188" s="7">
        <f>IF(S188&gt;0,RANK(S188,(N188:P188,Q188:AE188)),0)</f>
        <v>5</v>
      </c>
      <c r="AR188" s="2">
        <f t="shared" si="73"/>
        <v>4.0309796639340549E-3</v>
      </c>
      <c r="AS188" s="2">
        <f t="shared" si="74"/>
        <v>2.1740115041442095E-3</v>
      </c>
      <c r="AT188" s="2">
        <f t="shared" si="75"/>
        <v>0</v>
      </c>
      <c r="AU188" s="2">
        <f t="shared" si="76"/>
        <v>3.396892975225327E-3</v>
      </c>
      <c r="AW188" s="6" t="s">
        <v>2969</v>
      </c>
      <c r="AX188" s="5" t="s">
        <v>2917</v>
      </c>
      <c r="AY188">
        <v>3</v>
      </c>
      <c r="BA188" s="119">
        <v>5</v>
      </c>
      <c r="BB188" s="121">
        <v>115</v>
      </c>
      <c r="BC188" s="125">
        <f t="shared" si="77"/>
        <v>5115</v>
      </c>
      <c r="BE188" s="7" t="s">
        <v>228</v>
      </c>
    </row>
    <row r="189" spans="1:57" hidden="1" outlineLevel="1">
      <c r="A189" s="6" t="s">
        <v>3485</v>
      </c>
      <c r="B189" s="5" t="s">
        <v>2917</v>
      </c>
      <c r="C189" s="1">
        <f t="shared" si="68"/>
        <v>3381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>IF(P189&gt;0,RANK(P189,(N189:P189,Q189:AE189)),0)</f>
        <v>3</v>
      </c>
      <c r="G189" s="1">
        <f t="shared" si="66"/>
        <v>1175</v>
      </c>
      <c r="H189" s="2">
        <f t="shared" si="67"/>
        <v>0.34753031647441585</v>
      </c>
      <c r="I189" s="2"/>
      <c r="J189" s="2">
        <f t="shared" si="69"/>
        <v>0.30996746524696833</v>
      </c>
      <c r="K189" s="2">
        <f t="shared" si="70"/>
        <v>0.65749778172138418</v>
      </c>
      <c r="L189" s="2">
        <f t="shared" si="71"/>
        <v>1.7450458444247263E-2</v>
      </c>
      <c r="M189" s="2">
        <f t="shared" si="72"/>
        <v>1.5084294587400172E-2</v>
      </c>
      <c r="N189" s="66">
        <v>1048</v>
      </c>
      <c r="O189" s="66">
        <v>2223</v>
      </c>
      <c r="P189" s="66">
        <v>59</v>
      </c>
      <c r="Q189" s="66">
        <v>12</v>
      </c>
      <c r="R189" s="66">
        <v>18</v>
      </c>
      <c r="S189" s="66">
        <v>11</v>
      </c>
      <c r="V189" s="66">
        <v>10</v>
      </c>
      <c r="AN189" s="7">
        <f>IF(Q189&gt;0,RANK(Q189,(N189:P189,Q189:AE189)),0)</f>
        <v>5</v>
      </c>
      <c r="AO189" s="7">
        <f>IF(R189&gt;0,RANK(R189,(N189:P189,Q189:AE189)),0)</f>
        <v>4</v>
      </c>
      <c r="AP189" s="7">
        <f>IF(T189&gt;0,RANK(T189,(N189:P189,Q189:AE189)),0)</f>
        <v>0</v>
      </c>
      <c r="AQ189" s="7">
        <f>IF(S189&gt;0,RANK(S189,(N189:P189,Q189:AE189)),0)</f>
        <v>6</v>
      </c>
      <c r="AR189" s="2">
        <f t="shared" si="73"/>
        <v>3.5492457852706301E-3</v>
      </c>
      <c r="AS189" s="2">
        <f t="shared" si="74"/>
        <v>5.3238686779059448E-3</v>
      </c>
      <c r="AT189" s="2">
        <f t="shared" si="75"/>
        <v>0</v>
      </c>
      <c r="AU189" s="2">
        <f t="shared" si="76"/>
        <v>3.2534753031647442E-3</v>
      </c>
      <c r="AW189" s="6" t="s">
        <v>3485</v>
      </c>
      <c r="AX189" s="5" t="s">
        <v>2917</v>
      </c>
      <c r="AY189">
        <v>1</v>
      </c>
      <c r="BA189" s="119">
        <v>5</v>
      </c>
      <c r="BB189" s="121">
        <v>117</v>
      </c>
      <c r="BC189" s="125">
        <f t="shared" si="77"/>
        <v>5117</v>
      </c>
      <c r="BE189" s="7" t="s">
        <v>228</v>
      </c>
    </row>
    <row r="190" spans="1:57" hidden="1" outlineLevel="1">
      <c r="A190" s="6" t="s">
        <v>2224</v>
      </c>
      <c r="B190" s="5" t="s">
        <v>2917</v>
      </c>
      <c r="C190" s="1">
        <f t="shared" si="68"/>
        <v>161343</v>
      </c>
      <c r="D190" s="7">
        <f>IF(N190&gt;0, RANK(N190,(N190:P190,Q190:AE190)),0)</f>
        <v>1</v>
      </c>
      <c r="E190" s="7">
        <f>IF(O190&gt;0,RANK(O190,(N190:P190,Q190:AE190)),0)</f>
        <v>2</v>
      </c>
      <c r="F190" s="7">
        <f>IF(P190&gt;0,RANK(P190,(N190:P190,Q190:AE190)),0)</f>
        <v>3</v>
      </c>
      <c r="G190" s="1">
        <f t="shared" si="66"/>
        <v>18642</v>
      </c>
      <c r="H190" s="2">
        <f t="shared" si="67"/>
        <v>0.11554266376601402</v>
      </c>
      <c r="I190" s="2"/>
      <c r="J190" s="2">
        <f t="shared" si="69"/>
        <v>0.55071493650173853</v>
      </c>
      <c r="K190" s="2">
        <f t="shared" si="70"/>
        <v>0.43517227273572451</v>
      </c>
      <c r="L190" s="2">
        <f t="shared" si="71"/>
        <v>5.9872445659247689E-3</v>
      </c>
      <c r="M190" s="2">
        <f t="shared" si="72"/>
        <v>8.1255461966121961E-3</v>
      </c>
      <c r="N190" s="66">
        <v>88854</v>
      </c>
      <c r="O190" s="66">
        <v>70212</v>
      </c>
      <c r="P190" s="66">
        <v>966</v>
      </c>
      <c r="Q190" s="66">
        <v>544</v>
      </c>
      <c r="R190" s="66">
        <v>362</v>
      </c>
      <c r="S190" s="66">
        <v>338</v>
      </c>
      <c r="V190" s="66">
        <v>67</v>
      </c>
      <c r="AN190" s="7">
        <f>IF(Q190&gt;0,RANK(Q190,(N190:P190,Q190:AE190)),0)</f>
        <v>4</v>
      </c>
      <c r="AO190" s="7">
        <f>IF(R190&gt;0,RANK(R190,(N190:P190,Q190:AE190)),0)</f>
        <v>5</v>
      </c>
      <c r="AP190" s="7">
        <f>IF(T190&gt;0,RANK(T190,(N190:P190,Q190:AE190)),0)</f>
        <v>0</v>
      </c>
      <c r="AQ190" s="7">
        <f>IF(S190&gt;0,RANK(S190,(N190:P190,Q190:AE190)),0)</f>
        <v>6</v>
      </c>
      <c r="AR190" s="2">
        <f t="shared" si="73"/>
        <v>3.3716988031708842E-3</v>
      </c>
      <c r="AS190" s="2">
        <f t="shared" si="74"/>
        <v>2.2436672182865078E-3</v>
      </c>
      <c r="AT190" s="2">
        <f t="shared" si="75"/>
        <v>0</v>
      </c>
      <c r="AU190" s="2">
        <f t="shared" si="76"/>
        <v>2.094915800499557E-3</v>
      </c>
      <c r="AW190" s="6" t="s">
        <v>2224</v>
      </c>
      <c r="AX190" s="5" t="s">
        <v>2917</v>
      </c>
      <c r="AY190">
        <v>2</v>
      </c>
      <c r="BA190" s="119">
        <v>5</v>
      </c>
      <c r="BB190" s="121">
        <v>119</v>
      </c>
      <c r="BC190" s="125">
        <f t="shared" si="77"/>
        <v>5119</v>
      </c>
      <c r="BE190" s="7" t="s">
        <v>228</v>
      </c>
    </row>
    <row r="191" spans="1:57" hidden="1" outlineLevel="1">
      <c r="A191" s="6" t="s">
        <v>572</v>
      </c>
      <c r="B191" s="5" t="s">
        <v>2917</v>
      </c>
      <c r="C191" s="1">
        <f t="shared" si="68"/>
        <v>6319</v>
      </c>
      <c r="D191" s="7">
        <f>IF(N191&gt;0, RANK(N191,(N191:P191,Q191:AE191)),0)</f>
        <v>2</v>
      </c>
      <c r="E191" s="7">
        <f>IF(O191&gt;0,RANK(O191,(N191:P191,Q191:AE191)),0)</f>
        <v>1</v>
      </c>
      <c r="F191" s="7">
        <f>IF(P191&gt;0,RANK(P191,(N191:P191,Q191:AE191)),0)</f>
        <v>3</v>
      </c>
      <c r="G191" s="1">
        <f t="shared" si="66"/>
        <v>1146</v>
      </c>
      <c r="H191" s="2">
        <f t="shared" si="67"/>
        <v>0.18135780978002849</v>
      </c>
      <c r="I191" s="2"/>
      <c r="J191" s="2">
        <f t="shared" si="69"/>
        <v>0.39072638075644883</v>
      </c>
      <c r="K191" s="2">
        <f t="shared" si="70"/>
        <v>0.5720841905364773</v>
      </c>
      <c r="L191" s="2">
        <f t="shared" si="71"/>
        <v>1.8832093685709764E-2</v>
      </c>
      <c r="M191" s="2">
        <f t="shared" si="72"/>
        <v>1.8357335021364104E-2</v>
      </c>
      <c r="N191" s="66">
        <v>2469</v>
      </c>
      <c r="O191" s="66">
        <v>3615</v>
      </c>
      <c r="P191" s="66">
        <v>119</v>
      </c>
      <c r="Q191" s="66">
        <v>41</v>
      </c>
      <c r="R191" s="66">
        <v>15</v>
      </c>
      <c r="S191" s="66">
        <v>51</v>
      </c>
      <c r="V191" s="66">
        <v>9</v>
      </c>
      <c r="AN191" s="7">
        <f>IF(Q191&gt;0,RANK(Q191,(N191:P191,Q191:AE191)),0)</f>
        <v>5</v>
      </c>
      <c r="AO191" s="7">
        <f>IF(R191&gt;0,RANK(R191,(N191:P191,Q191:AE191)),0)</f>
        <v>6</v>
      </c>
      <c r="AP191" s="7">
        <f>IF(T191&gt;0,RANK(T191,(N191:P191,Q191:AE191)),0)</f>
        <v>0</v>
      </c>
      <c r="AQ191" s="7">
        <f>IF(S191&gt;0,RANK(S191,(N191:P191,Q191:AE191)),0)</f>
        <v>4</v>
      </c>
      <c r="AR191" s="2">
        <f t="shared" si="73"/>
        <v>6.488368412723532E-3</v>
      </c>
      <c r="AS191" s="2">
        <f t="shared" si="74"/>
        <v>2.3737933217281215E-3</v>
      </c>
      <c r="AT191" s="2">
        <f t="shared" si="75"/>
        <v>0</v>
      </c>
      <c r="AU191" s="2">
        <f t="shared" si="76"/>
        <v>8.0708972938756136E-3</v>
      </c>
      <c r="AW191" s="6" t="s">
        <v>572</v>
      </c>
      <c r="AX191" s="5" t="s">
        <v>2917</v>
      </c>
      <c r="AY191">
        <v>1</v>
      </c>
      <c r="BA191" s="119">
        <v>5</v>
      </c>
      <c r="BB191" s="121">
        <v>121</v>
      </c>
      <c r="BC191" s="125">
        <f t="shared" si="77"/>
        <v>5121</v>
      </c>
      <c r="BE191" s="7" t="s">
        <v>228</v>
      </c>
    </row>
    <row r="192" spans="1:57" hidden="1" outlineLevel="1">
      <c r="A192" s="6" t="s">
        <v>1051</v>
      </c>
      <c r="B192" s="5" t="s">
        <v>2917</v>
      </c>
      <c r="C192" s="1">
        <f t="shared" si="68"/>
        <v>9505</v>
      </c>
      <c r="D192" s="7">
        <f>IF(N192&gt;0, RANK(N192,(N192:P192,Q192:AE192)),0)</f>
        <v>1</v>
      </c>
      <c r="E192" s="7">
        <f>IF(O192&gt;0,RANK(O192,(N192:P192,Q192:AE192)),0)</f>
        <v>2</v>
      </c>
      <c r="F192" s="7">
        <f>IF(P192&gt;0,RANK(P192,(N192:P192,Q192:AE192)),0)</f>
        <v>3</v>
      </c>
      <c r="G192" s="1">
        <f t="shared" si="66"/>
        <v>1569</v>
      </c>
      <c r="H192" s="2">
        <f t="shared" si="67"/>
        <v>0.16507101525512888</v>
      </c>
      <c r="I192" s="2"/>
      <c r="J192" s="2">
        <f t="shared" si="69"/>
        <v>0.57716991057338241</v>
      </c>
      <c r="K192" s="2">
        <f t="shared" si="70"/>
        <v>0.41209889531825356</v>
      </c>
      <c r="L192" s="2">
        <f t="shared" si="71"/>
        <v>7.3645449763282481E-3</v>
      </c>
      <c r="M192" s="2">
        <f t="shared" si="72"/>
        <v>3.3666491320357914E-3</v>
      </c>
      <c r="N192" s="66">
        <v>5486</v>
      </c>
      <c r="O192" s="66">
        <v>3917</v>
      </c>
      <c r="P192" s="66">
        <v>70</v>
      </c>
      <c r="Q192" s="66">
        <v>11</v>
      </c>
      <c r="R192" s="66">
        <v>7</v>
      </c>
      <c r="S192" s="66">
        <v>9</v>
      </c>
      <c r="V192" s="66">
        <v>5</v>
      </c>
      <c r="AN192" s="7">
        <f>IF(Q192&gt;0,RANK(Q192,(N192:P192,Q192:AE192)),0)</f>
        <v>4</v>
      </c>
      <c r="AO192" s="7">
        <f>IF(R192&gt;0,RANK(R192,(N192:P192,Q192:AE192)),0)</f>
        <v>6</v>
      </c>
      <c r="AP192" s="7">
        <f>IF(T192&gt;0,RANK(T192,(N192:P192,Q192:AE192)),0)</f>
        <v>0</v>
      </c>
      <c r="AQ192" s="7">
        <f>IF(S192&gt;0,RANK(S192,(N192:P192,Q192:AE192)),0)</f>
        <v>5</v>
      </c>
      <c r="AR192" s="2">
        <f t="shared" si="73"/>
        <v>1.1572856391372961E-3</v>
      </c>
      <c r="AS192" s="2">
        <f t="shared" si="74"/>
        <v>7.3645449763282481E-4</v>
      </c>
      <c r="AT192" s="2">
        <f t="shared" si="75"/>
        <v>0</v>
      </c>
      <c r="AU192" s="2">
        <f t="shared" si="76"/>
        <v>9.4687006838506046E-4</v>
      </c>
      <c r="AW192" s="6" t="s">
        <v>1051</v>
      </c>
      <c r="AX192" s="5" t="s">
        <v>2917</v>
      </c>
      <c r="AY192">
        <v>1</v>
      </c>
      <c r="BA192" s="119">
        <v>5</v>
      </c>
      <c r="BB192" s="121">
        <v>123</v>
      </c>
      <c r="BC192" s="125">
        <f t="shared" si="77"/>
        <v>5123</v>
      </c>
      <c r="BE192" s="7" t="s">
        <v>228</v>
      </c>
    </row>
    <row r="193" spans="1:71" hidden="1" outlineLevel="1">
      <c r="A193" s="6" t="s">
        <v>3118</v>
      </c>
      <c r="B193" s="5" t="s">
        <v>2917</v>
      </c>
      <c r="C193" s="1">
        <f t="shared" si="68"/>
        <v>44653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>IF(P193&gt;0,RANK(P193,(N193:P193,Q193:AE193)),0)</f>
        <v>3</v>
      </c>
      <c r="G193" s="1">
        <f t="shared" si="66"/>
        <v>18286</v>
      </c>
      <c r="H193" s="2">
        <f t="shared" si="67"/>
        <v>0.40951335856493404</v>
      </c>
      <c r="I193" s="2"/>
      <c r="J193" s="2">
        <f t="shared" si="69"/>
        <v>0.28430340626609635</v>
      </c>
      <c r="K193" s="2">
        <f t="shared" si="70"/>
        <v>0.69381676483103039</v>
      </c>
      <c r="L193" s="2">
        <f t="shared" si="71"/>
        <v>1.2585940474324233E-2</v>
      </c>
      <c r="M193" s="2">
        <f t="shared" si="72"/>
        <v>9.2938884285490887E-3</v>
      </c>
      <c r="N193" s="66">
        <v>12695</v>
      </c>
      <c r="O193" s="66">
        <v>30981</v>
      </c>
      <c r="P193" s="66">
        <v>562</v>
      </c>
      <c r="Q193" s="66">
        <v>152</v>
      </c>
      <c r="R193" s="66">
        <v>151</v>
      </c>
      <c r="S193" s="66">
        <v>82</v>
      </c>
      <c r="V193" s="66">
        <v>30</v>
      </c>
      <c r="AN193" s="7">
        <f>IF(Q193&gt;0,RANK(Q193,(N193:P193,Q193:AE193)),0)</f>
        <v>4</v>
      </c>
      <c r="AO193" s="7">
        <f>IF(R193&gt;0,RANK(R193,(N193:P193,Q193:AE193)),0)</f>
        <v>5</v>
      </c>
      <c r="AP193" s="7">
        <f>IF(T193&gt;0,RANK(T193,(N193:P193,Q193:AE193)),0)</f>
        <v>0</v>
      </c>
      <c r="AQ193" s="7">
        <f>IF(S193&gt;0,RANK(S193,(N193:P193,Q193:AE193)),0)</f>
        <v>6</v>
      </c>
      <c r="AR193" s="2">
        <f t="shared" si="73"/>
        <v>3.4040266051553088E-3</v>
      </c>
      <c r="AS193" s="2">
        <f t="shared" si="74"/>
        <v>3.3816316932792868E-3</v>
      </c>
      <c r="AT193" s="2">
        <f t="shared" si="75"/>
        <v>0</v>
      </c>
      <c r="AU193" s="2">
        <f t="shared" si="76"/>
        <v>1.8363827738337849E-3</v>
      </c>
      <c r="AW193" s="6" t="s">
        <v>3118</v>
      </c>
      <c r="AX193" s="5" t="s">
        <v>2917</v>
      </c>
      <c r="AY193">
        <v>2</v>
      </c>
      <c r="BA193" s="119">
        <v>5</v>
      </c>
      <c r="BB193" s="121">
        <v>125</v>
      </c>
      <c r="BC193" s="125">
        <f t="shared" si="77"/>
        <v>5125</v>
      </c>
      <c r="BE193" s="7" t="s">
        <v>228</v>
      </c>
    </row>
    <row r="194" spans="1:71" hidden="1" outlineLevel="1">
      <c r="A194" s="6" t="s">
        <v>2375</v>
      </c>
      <c r="B194" s="5" t="s">
        <v>2917</v>
      </c>
      <c r="C194" s="1">
        <f t="shared" si="68"/>
        <v>3995</v>
      </c>
      <c r="D194" s="7">
        <f>IF(N194&gt;0, RANK(N194,(N194:P194,Q194:AE194)),0)</f>
        <v>2</v>
      </c>
      <c r="E194" s="7">
        <f>IF(O194&gt;0,RANK(O194,(N194:P194,Q194:AE194)),0)</f>
        <v>1</v>
      </c>
      <c r="F194" s="7">
        <f>IF(P194&gt;0,RANK(P194,(N194:P194,Q194:AE194)),0)</f>
        <v>3</v>
      </c>
      <c r="G194" s="1">
        <f t="shared" si="66"/>
        <v>1738</v>
      </c>
      <c r="H194" s="2">
        <f t="shared" si="67"/>
        <v>0.43504380475594495</v>
      </c>
      <c r="I194" s="2"/>
      <c r="J194" s="2">
        <f t="shared" si="69"/>
        <v>0.26357947434292867</v>
      </c>
      <c r="K194" s="2">
        <f t="shared" si="70"/>
        <v>0.69862327909887356</v>
      </c>
      <c r="L194" s="2">
        <f t="shared" si="71"/>
        <v>1.9274092615769713E-2</v>
      </c>
      <c r="M194" s="2">
        <f t="shared" si="72"/>
        <v>1.8523153942428004E-2</v>
      </c>
      <c r="N194" s="66">
        <v>1053</v>
      </c>
      <c r="O194" s="66">
        <v>2791</v>
      </c>
      <c r="P194" s="66">
        <v>77</v>
      </c>
      <c r="Q194" s="66">
        <v>33</v>
      </c>
      <c r="R194" s="66">
        <v>19</v>
      </c>
      <c r="S194" s="66">
        <v>18</v>
      </c>
      <c r="V194" s="66">
        <v>4</v>
      </c>
      <c r="AN194" s="7">
        <f>IF(Q194&gt;0,RANK(Q194,(N194:P194,Q194:AE194)),0)</f>
        <v>4</v>
      </c>
      <c r="AO194" s="7">
        <f>IF(R194&gt;0,RANK(R194,(N194:P194,Q194:AE194)),0)</f>
        <v>5</v>
      </c>
      <c r="AP194" s="7">
        <f>IF(T194&gt;0,RANK(T194,(N194:P194,Q194:AE194)),0)</f>
        <v>0</v>
      </c>
      <c r="AQ194" s="7">
        <f>IF(S194&gt;0,RANK(S194,(N194:P194,Q194:AE194)),0)</f>
        <v>6</v>
      </c>
      <c r="AR194" s="2">
        <f t="shared" si="73"/>
        <v>8.2603254067584488E-3</v>
      </c>
      <c r="AS194" s="2">
        <f t="shared" si="74"/>
        <v>4.7559449311639548E-3</v>
      </c>
      <c r="AT194" s="2">
        <f t="shared" si="75"/>
        <v>0</v>
      </c>
      <c r="AU194" s="2">
        <f t="shared" si="76"/>
        <v>4.505632040050063E-3</v>
      </c>
      <c r="AW194" s="6" t="s">
        <v>2375</v>
      </c>
      <c r="AX194" s="5" t="s">
        <v>2917</v>
      </c>
      <c r="AY194">
        <v>4</v>
      </c>
      <c r="BA194" s="119">
        <v>5</v>
      </c>
      <c r="BB194" s="121">
        <v>127</v>
      </c>
      <c r="BC194" s="125">
        <f t="shared" si="77"/>
        <v>5127</v>
      </c>
      <c r="BE194" s="7" t="s">
        <v>228</v>
      </c>
    </row>
    <row r="195" spans="1:71" hidden="1" outlineLevel="1">
      <c r="A195" s="6" t="s">
        <v>2867</v>
      </c>
      <c r="B195" s="5" t="s">
        <v>2917</v>
      </c>
      <c r="C195" s="1">
        <f t="shared" ref="C195:C206" si="78">SUM(N195:AL195)</f>
        <v>3847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>IF(P195&gt;0,RANK(P195,(N195:P195,Q195:AE195)),0)</f>
        <v>3</v>
      </c>
      <c r="G195" s="1">
        <f t="shared" si="66"/>
        <v>1765</v>
      </c>
      <c r="H195" s="2">
        <f t="shared" si="67"/>
        <v>0.45879906420587468</v>
      </c>
      <c r="I195" s="2"/>
      <c r="J195" s="2">
        <f t="shared" ref="J195:J206" si="79">IF($C195=0,"-",N195/$C195)</f>
        <v>0.24980504289056407</v>
      </c>
      <c r="K195" s="2">
        <f t="shared" ref="K195:K206" si="80">IF($C195=0,"-",O195/$C195)</f>
        <v>0.70860410709643873</v>
      </c>
      <c r="L195" s="2">
        <f t="shared" ref="L195:L206" si="81">IF($C195=0,"-",P195/$C195)</f>
        <v>1.6636340005198855E-2</v>
      </c>
      <c r="M195" s="2">
        <f t="shared" ref="M195:M206" si="82">IF(C195=0,"-",(1-J195-K195-L195))</f>
        <v>2.4954510007798372E-2</v>
      </c>
      <c r="N195" s="66">
        <v>961</v>
      </c>
      <c r="O195" s="66">
        <v>2726</v>
      </c>
      <c r="P195" s="66">
        <v>64</v>
      </c>
      <c r="Q195" s="66">
        <v>28</v>
      </c>
      <c r="R195" s="66">
        <v>23</v>
      </c>
      <c r="S195" s="66">
        <v>33</v>
      </c>
      <c r="V195" s="66">
        <v>12</v>
      </c>
      <c r="AN195" s="7">
        <f>IF(Q195&gt;0,RANK(Q195,(N195:P195,Q195:AE195)),0)</f>
        <v>5</v>
      </c>
      <c r="AO195" s="7">
        <f>IF(R195&gt;0,RANK(R195,(N195:P195,Q195:AE195)),0)</f>
        <v>6</v>
      </c>
      <c r="AP195" s="7">
        <f>IF(T195&gt;0,RANK(T195,(N195:P195,Q195:AE195)),0)</f>
        <v>0</v>
      </c>
      <c r="AQ195" s="7">
        <f>IF(S195&gt;0,RANK(S195,(N195:P195,Q195:AE195)),0)</f>
        <v>4</v>
      </c>
      <c r="AR195" s="2">
        <f t="shared" ref="AR195:AR206" si="83">IF($C195=0,"-",Q195/$C195)</f>
        <v>7.2783987522744998E-3</v>
      </c>
      <c r="AS195" s="2">
        <f t="shared" ref="AS195:AS206" si="84">IF($C195=0,"-",R195/$C195)</f>
        <v>5.9786846893683391E-3</v>
      </c>
      <c r="AT195" s="2">
        <f t="shared" ref="AT195:AT206" si="85">IF($C195=0,"-",T195/$C195)</f>
        <v>0</v>
      </c>
      <c r="AU195" s="2">
        <f t="shared" ref="AU195:AU206" si="86">IF($C195=0,"-",S195/$C195)</f>
        <v>8.5781128151806597E-3</v>
      </c>
      <c r="AW195" s="6" t="s">
        <v>2867</v>
      </c>
      <c r="AX195" s="5" t="s">
        <v>2917</v>
      </c>
      <c r="AY195">
        <v>1</v>
      </c>
      <c r="BA195" s="119">
        <v>5</v>
      </c>
      <c r="BB195" s="121">
        <v>129</v>
      </c>
      <c r="BC195" s="125">
        <f t="shared" si="77"/>
        <v>5129</v>
      </c>
      <c r="BE195" s="7" t="s">
        <v>228</v>
      </c>
    </row>
    <row r="196" spans="1:71" hidden="1" outlineLevel="1">
      <c r="A196" s="6" t="s">
        <v>3153</v>
      </c>
      <c r="B196" s="5" t="s">
        <v>2917</v>
      </c>
      <c r="C196" s="1">
        <f t="shared" si="78"/>
        <v>43212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>IF(P196&gt;0,RANK(P196,(N196:P196,Q196:AE196)),0)</f>
        <v>3</v>
      </c>
      <c r="G196" s="1">
        <f t="shared" si="66"/>
        <v>14964</v>
      </c>
      <c r="H196" s="2">
        <f t="shared" si="67"/>
        <v>0.34629269647320188</v>
      </c>
      <c r="I196" s="2"/>
      <c r="J196" s="2">
        <f t="shared" si="79"/>
        <v>0.31641673609182636</v>
      </c>
      <c r="K196" s="2">
        <f t="shared" si="80"/>
        <v>0.66270943256502823</v>
      </c>
      <c r="L196" s="2">
        <f t="shared" si="81"/>
        <v>1.0598907710821068E-2</v>
      </c>
      <c r="M196" s="2">
        <f t="shared" si="82"/>
        <v>1.0274923632324287E-2</v>
      </c>
      <c r="N196" s="66">
        <v>13673</v>
      </c>
      <c r="O196" s="66">
        <v>28637</v>
      </c>
      <c r="P196" s="66">
        <v>458</v>
      </c>
      <c r="Q196" s="66">
        <v>173</v>
      </c>
      <c r="R196" s="66">
        <v>100</v>
      </c>
      <c r="S196" s="66">
        <v>141</v>
      </c>
      <c r="V196" s="66">
        <v>30</v>
      </c>
      <c r="AN196" s="7">
        <f>IF(Q196&gt;0,RANK(Q196,(N196:P196,Q196:AE196)),0)</f>
        <v>4</v>
      </c>
      <c r="AO196" s="7">
        <f>IF(R196&gt;0,RANK(R196,(N196:P196,Q196:AE196)),0)</f>
        <v>6</v>
      </c>
      <c r="AP196" s="7">
        <f>IF(T196&gt;0,RANK(T196,(N196:P196,Q196:AE196)),0)</f>
        <v>0</v>
      </c>
      <c r="AQ196" s="7">
        <f>IF(S196&gt;0,RANK(S196,(N196:P196,Q196:AE196)),0)</f>
        <v>5</v>
      </c>
      <c r="AR196" s="2">
        <f t="shared" si="83"/>
        <v>4.0035175414236783E-3</v>
      </c>
      <c r="AS196" s="2">
        <f t="shared" si="84"/>
        <v>2.3141719892622419E-3</v>
      </c>
      <c r="AT196" s="2">
        <f t="shared" si="85"/>
        <v>0</v>
      </c>
      <c r="AU196" s="2">
        <f t="shared" si="86"/>
        <v>3.262982504859761E-3</v>
      </c>
      <c r="AW196" s="6" t="s">
        <v>3153</v>
      </c>
      <c r="AX196" s="5" t="s">
        <v>2917</v>
      </c>
      <c r="AY196">
        <v>3</v>
      </c>
      <c r="BA196" s="119">
        <v>5</v>
      </c>
      <c r="BB196" s="121">
        <v>131</v>
      </c>
      <c r="BC196" s="125">
        <f t="shared" si="77"/>
        <v>5131</v>
      </c>
      <c r="BE196" s="7" t="s">
        <v>228</v>
      </c>
    </row>
    <row r="197" spans="1:71" hidden="1" outlineLevel="1">
      <c r="A197" s="6" t="s">
        <v>3466</v>
      </c>
      <c r="B197" s="5" t="s">
        <v>2917</v>
      </c>
      <c r="C197" s="1">
        <f t="shared" si="78"/>
        <v>4580</v>
      </c>
      <c r="D197" s="7">
        <f>IF(N197&gt;0, RANK(N197,(N197:P197,Q197:AE197)),0)</f>
        <v>2</v>
      </c>
      <c r="E197" s="7">
        <f>IF(O197&gt;0,RANK(O197,(N197:P197,Q197:AE197)),0)</f>
        <v>1</v>
      </c>
      <c r="F197" s="7">
        <f>IF(P197&gt;0,RANK(P197,(N197:P197,Q197:AE197)),0)</f>
        <v>3</v>
      </c>
      <c r="G197" s="1">
        <f t="shared" si="66"/>
        <v>1834</v>
      </c>
      <c r="H197" s="2">
        <f t="shared" si="67"/>
        <v>0.40043668122270742</v>
      </c>
      <c r="I197" s="2"/>
      <c r="J197" s="2">
        <f t="shared" si="79"/>
        <v>0.28187772925764193</v>
      </c>
      <c r="K197" s="2">
        <f t="shared" si="80"/>
        <v>0.68231441048034935</v>
      </c>
      <c r="L197" s="2">
        <f t="shared" si="81"/>
        <v>2.074235807860262E-2</v>
      </c>
      <c r="M197" s="2">
        <f t="shared" si="82"/>
        <v>1.5065502183406042E-2</v>
      </c>
      <c r="N197" s="66">
        <v>1291</v>
      </c>
      <c r="O197" s="66">
        <v>3125</v>
      </c>
      <c r="P197" s="66">
        <v>95</v>
      </c>
      <c r="Q197" s="66">
        <v>23</v>
      </c>
      <c r="R197" s="66">
        <v>21</v>
      </c>
      <c r="S197" s="66">
        <v>19</v>
      </c>
      <c r="V197" s="66">
        <v>6</v>
      </c>
      <c r="AN197" s="7">
        <f>IF(Q197&gt;0,RANK(Q197,(N197:P197,Q197:AE197)),0)</f>
        <v>4</v>
      </c>
      <c r="AO197" s="7">
        <f>IF(R197&gt;0,RANK(R197,(N197:P197,Q197:AE197)),0)</f>
        <v>5</v>
      </c>
      <c r="AP197" s="7">
        <f>IF(T197&gt;0,RANK(T197,(N197:P197,Q197:AE197)),0)</f>
        <v>0</v>
      </c>
      <c r="AQ197" s="7">
        <f>IF(S197&gt;0,RANK(S197,(N197:P197,Q197:AE197)),0)</f>
        <v>6</v>
      </c>
      <c r="AR197" s="2">
        <f t="shared" si="83"/>
        <v>5.0218340611353713E-3</v>
      </c>
      <c r="AS197" s="2">
        <f t="shared" si="84"/>
        <v>4.5851528384279472E-3</v>
      </c>
      <c r="AT197" s="2">
        <f t="shared" si="85"/>
        <v>0</v>
      </c>
      <c r="AU197" s="2">
        <f t="shared" si="86"/>
        <v>4.148471615720524E-3</v>
      </c>
      <c r="AW197" s="6" t="s">
        <v>3466</v>
      </c>
      <c r="AX197" s="5" t="s">
        <v>2917</v>
      </c>
      <c r="AY197">
        <v>4</v>
      </c>
      <c r="BA197" s="119">
        <v>5</v>
      </c>
      <c r="BB197" s="121">
        <v>133</v>
      </c>
      <c r="BC197" s="125">
        <f t="shared" si="77"/>
        <v>5133</v>
      </c>
      <c r="BE197" s="7" t="s">
        <v>228</v>
      </c>
    </row>
    <row r="198" spans="1:71" hidden="1" outlineLevel="1">
      <c r="A198" s="6" t="s">
        <v>3361</v>
      </c>
      <c r="B198" s="5" t="s">
        <v>2917</v>
      </c>
      <c r="C198" s="1">
        <f t="shared" si="78"/>
        <v>7252</v>
      </c>
      <c r="D198" s="7">
        <f>IF(N198&gt;0, RANK(N198,(N198:P198,Q198:AE198)),0)</f>
        <v>2</v>
      </c>
      <c r="E198" s="7">
        <f>IF(O198&gt;0,RANK(O198,(N198:P198,Q198:AE198)),0)</f>
        <v>1</v>
      </c>
      <c r="F198" s="7">
        <f>IF(P198&gt;0,RANK(P198,(N198:P198,Q198:AE198)),0)</f>
        <v>3</v>
      </c>
      <c r="G198" s="1">
        <f t="shared" si="66"/>
        <v>2099</v>
      </c>
      <c r="H198" s="2">
        <f t="shared" si="67"/>
        <v>0.28943739658025375</v>
      </c>
      <c r="I198" s="2"/>
      <c r="J198" s="2">
        <f t="shared" si="79"/>
        <v>0.3359073359073359</v>
      </c>
      <c r="K198" s="2">
        <f t="shared" si="80"/>
        <v>0.62534473248758959</v>
      </c>
      <c r="L198" s="2">
        <f t="shared" si="81"/>
        <v>2.2062879205736349E-2</v>
      </c>
      <c r="M198" s="2">
        <f t="shared" si="82"/>
        <v>1.6685052399338155E-2</v>
      </c>
      <c r="N198" s="66">
        <v>2436</v>
      </c>
      <c r="O198" s="66">
        <v>4535</v>
      </c>
      <c r="P198" s="66">
        <v>160</v>
      </c>
      <c r="Q198" s="66">
        <v>45</v>
      </c>
      <c r="R198" s="66">
        <v>31</v>
      </c>
      <c r="S198" s="66">
        <v>34</v>
      </c>
      <c r="V198" s="66">
        <v>11</v>
      </c>
      <c r="AN198" s="7">
        <f>IF(Q198&gt;0,RANK(Q198,(N198:P198,Q198:AE198)),0)</f>
        <v>4</v>
      </c>
      <c r="AO198" s="7">
        <f>IF(R198&gt;0,RANK(R198,(N198:P198,Q198:AE198)),0)</f>
        <v>6</v>
      </c>
      <c r="AP198" s="7">
        <f>IF(T198&gt;0,RANK(T198,(N198:P198,Q198:AE198)),0)</f>
        <v>0</v>
      </c>
      <c r="AQ198" s="7">
        <f>IF(S198&gt;0,RANK(S198,(N198:P198,Q198:AE198)),0)</f>
        <v>5</v>
      </c>
      <c r="AR198" s="2">
        <f t="shared" si="83"/>
        <v>6.2051847766133482E-3</v>
      </c>
      <c r="AS198" s="2">
        <f t="shared" si="84"/>
        <v>4.2746828461114172E-3</v>
      </c>
      <c r="AT198" s="2">
        <f t="shared" si="85"/>
        <v>0</v>
      </c>
      <c r="AU198" s="2">
        <f t="shared" si="86"/>
        <v>4.6883618312189741E-3</v>
      </c>
      <c r="AW198" s="6" t="s">
        <v>3361</v>
      </c>
      <c r="AX198" s="5" t="s">
        <v>2917</v>
      </c>
      <c r="AY198">
        <v>1</v>
      </c>
      <c r="BA198" s="119">
        <v>5</v>
      </c>
      <c r="BB198" s="121">
        <v>135</v>
      </c>
      <c r="BC198" s="125">
        <f t="shared" si="77"/>
        <v>5135</v>
      </c>
      <c r="BE198" s="7" t="s">
        <v>228</v>
      </c>
    </row>
    <row r="199" spans="1:71" hidden="1" outlineLevel="1">
      <c r="A199" s="6" t="s">
        <v>3041</v>
      </c>
      <c r="B199" s="5" t="s">
        <v>2917</v>
      </c>
      <c r="C199" s="1">
        <f t="shared" si="78"/>
        <v>5324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>IF(P199&gt;0,RANK(P199,(N199:P199,Q199:AE199)),0)</f>
        <v>3</v>
      </c>
      <c r="G199" s="1">
        <f t="shared" ref="G199:G262" si="87">IF(C199&gt;0,MAX(N199:P199)-LARGE(N199:P199,2),0)</f>
        <v>1936</v>
      </c>
      <c r="H199" s="2">
        <f t="shared" ref="H199:H262" si="88">IF(C199&gt;0,G199/C199,0)</f>
        <v>0.36363636363636365</v>
      </c>
      <c r="I199" s="2"/>
      <c r="J199" s="2">
        <f t="shared" si="79"/>
        <v>0.30015026296018033</v>
      </c>
      <c r="K199" s="2">
        <f t="shared" si="80"/>
        <v>0.66378662659654397</v>
      </c>
      <c r="L199" s="2">
        <f t="shared" si="81"/>
        <v>1.9534184823441023E-2</v>
      </c>
      <c r="M199" s="2">
        <f t="shared" si="82"/>
        <v>1.652892561983468E-2</v>
      </c>
      <c r="N199" s="66">
        <v>1598</v>
      </c>
      <c r="O199" s="66">
        <v>3534</v>
      </c>
      <c r="P199" s="66">
        <v>104</v>
      </c>
      <c r="Q199" s="66">
        <v>32</v>
      </c>
      <c r="R199" s="66">
        <v>24</v>
      </c>
      <c r="S199" s="66">
        <v>27</v>
      </c>
      <c r="V199" s="66">
        <v>5</v>
      </c>
      <c r="AN199" s="7">
        <f>IF(Q199&gt;0,RANK(Q199,(N199:P199,Q199:AE199)),0)</f>
        <v>4</v>
      </c>
      <c r="AO199" s="7">
        <f>IF(R199&gt;0,RANK(R199,(N199:P199,Q199:AE199)),0)</f>
        <v>6</v>
      </c>
      <c r="AP199" s="7">
        <f>IF(T199&gt;0,RANK(T199,(N199:P199,Q199:AE199)),0)</f>
        <v>0</v>
      </c>
      <c r="AQ199" s="7">
        <f>IF(S199&gt;0,RANK(S199,(N199:P199,Q199:AE199)),0)</f>
        <v>5</v>
      </c>
      <c r="AR199" s="2">
        <f t="shared" si="83"/>
        <v>6.0105184072126224E-3</v>
      </c>
      <c r="AS199" s="2">
        <f t="shared" si="84"/>
        <v>4.5078888054094664E-3</v>
      </c>
      <c r="AT199" s="2">
        <f t="shared" si="85"/>
        <v>0</v>
      </c>
      <c r="AU199" s="2">
        <f t="shared" si="86"/>
        <v>5.0713749060856501E-3</v>
      </c>
      <c r="AW199" s="6" t="s">
        <v>3041</v>
      </c>
      <c r="AX199" s="5" t="s">
        <v>2917</v>
      </c>
      <c r="AY199">
        <v>1</v>
      </c>
      <c r="BA199" s="119">
        <v>5</v>
      </c>
      <c r="BB199" s="121">
        <v>137</v>
      </c>
      <c r="BC199" s="125">
        <f t="shared" si="77"/>
        <v>5137</v>
      </c>
      <c r="BE199" s="7" t="s">
        <v>228</v>
      </c>
    </row>
    <row r="200" spans="1:71" hidden="1" outlineLevel="1">
      <c r="A200" s="6" t="s">
        <v>2947</v>
      </c>
      <c r="B200" s="5" t="s">
        <v>2917</v>
      </c>
      <c r="C200" s="1">
        <f t="shared" si="78"/>
        <v>17179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>IF(P200&gt;0,RANK(P200,(N200:P200,Q200:AE200)),0)</f>
        <v>4</v>
      </c>
      <c r="G200" s="1">
        <f t="shared" si="87"/>
        <v>4487</v>
      </c>
      <c r="H200" s="2">
        <f t="shared" si="88"/>
        <v>0.26119098899819548</v>
      </c>
      <c r="I200" s="2"/>
      <c r="J200" s="2">
        <f t="shared" si="79"/>
        <v>0.3603236509692066</v>
      </c>
      <c r="K200" s="2">
        <f t="shared" si="80"/>
        <v>0.62151463996740208</v>
      </c>
      <c r="L200" s="2">
        <f t="shared" si="81"/>
        <v>5.0061121136271026E-3</v>
      </c>
      <c r="M200" s="2">
        <f t="shared" si="82"/>
        <v>1.3155596949764215E-2</v>
      </c>
      <c r="N200" s="66">
        <v>6190</v>
      </c>
      <c r="O200" s="66">
        <v>10677</v>
      </c>
      <c r="P200" s="66">
        <v>86</v>
      </c>
      <c r="Q200" s="66">
        <v>75</v>
      </c>
      <c r="R200" s="66">
        <v>20</v>
      </c>
      <c r="S200" s="66">
        <v>124</v>
      </c>
      <c r="V200" s="66">
        <v>7</v>
      </c>
      <c r="AN200" s="7">
        <f>IF(Q200&gt;0,RANK(Q200,(N200:P200,Q200:AE200)),0)</f>
        <v>5</v>
      </c>
      <c r="AO200" s="7">
        <f>IF(R200&gt;0,RANK(R200,(N200:P200,Q200:AE200)),0)</f>
        <v>6</v>
      </c>
      <c r="AP200" s="7">
        <f>IF(T200&gt;0,RANK(T200,(N200:P200,Q200:AE200)),0)</f>
        <v>0</v>
      </c>
      <c r="AQ200" s="7">
        <f>IF(S200&gt;0,RANK(S200,(N200:P200,Q200:AE200)),0)</f>
        <v>3</v>
      </c>
      <c r="AR200" s="2">
        <f t="shared" si="83"/>
        <v>4.3657954479306132E-3</v>
      </c>
      <c r="AS200" s="2">
        <f t="shared" si="84"/>
        <v>1.1642121194481634E-3</v>
      </c>
      <c r="AT200" s="2">
        <f t="shared" si="85"/>
        <v>0</v>
      </c>
      <c r="AU200" s="2">
        <f t="shared" si="86"/>
        <v>7.2181151405786136E-3</v>
      </c>
      <c r="AW200" s="6" t="s">
        <v>2947</v>
      </c>
      <c r="AX200" s="5" t="s">
        <v>2917</v>
      </c>
      <c r="AY200">
        <v>4</v>
      </c>
      <c r="BA200" s="119">
        <v>5</v>
      </c>
      <c r="BB200" s="121">
        <v>139</v>
      </c>
      <c r="BC200" s="125">
        <f t="shared" si="77"/>
        <v>5139</v>
      </c>
      <c r="BE200" s="7" t="s">
        <v>228</v>
      </c>
    </row>
    <row r="201" spans="1:71" hidden="1" outlineLevel="1">
      <c r="A201" s="6" t="s">
        <v>2190</v>
      </c>
      <c r="B201" s="5" t="s">
        <v>2917</v>
      </c>
      <c r="C201" s="1">
        <f t="shared" si="78"/>
        <v>6703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>IF(P201&gt;0,RANK(P201,(N201:P201,Q201:AE201)),0)</f>
        <v>3</v>
      </c>
      <c r="G201" s="1">
        <f t="shared" si="87"/>
        <v>2125</v>
      </c>
      <c r="H201" s="2">
        <f t="shared" si="88"/>
        <v>0.3170222288527525</v>
      </c>
      <c r="I201" s="2"/>
      <c r="J201" s="2">
        <f t="shared" si="79"/>
        <v>0.32090108906459797</v>
      </c>
      <c r="K201" s="2">
        <f t="shared" si="80"/>
        <v>0.63792331791735046</v>
      </c>
      <c r="L201" s="2">
        <f t="shared" si="81"/>
        <v>2.1482918096374759E-2</v>
      </c>
      <c r="M201" s="2">
        <f t="shared" si="82"/>
        <v>1.9692674921676756E-2</v>
      </c>
      <c r="N201" s="66">
        <v>2151</v>
      </c>
      <c r="O201" s="66">
        <v>4276</v>
      </c>
      <c r="P201" s="66">
        <v>144</v>
      </c>
      <c r="Q201" s="66">
        <v>42</v>
      </c>
      <c r="R201" s="66">
        <v>30</v>
      </c>
      <c r="S201" s="66">
        <v>53</v>
      </c>
      <c r="V201" s="66">
        <v>7</v>
      </c>
      <c r="AN201" s="7">
        <f>IF(Q201&gt;0,RANK(Q201,(N201:P201,Q201:AE201)),0)</f>
        <v>5</v>
      </c>
      <c r="AO201" s="7">
        <f>IF(R201&gt;0,RANK(R201,(N201:P201,Q201:AE201)),0)</f>
        <v>6</v>
      </c>
      <c r="AP201" s="7">
        <f>IF(T201&gt;0,RANK(T201,(N201:P201,Q201:AE201)),0)</f>
        <v>0</v>
      </c>
      <c r="AQ201" s="7">
        <f>IF(S201&gt;0,RANK(S201,(N201:P201,Q201:AE201)),0)</f>
        <v>4</v>
      </c>
      <c r="AR201" s="2">
        <f t="shared" si="83"/>
        <v>6.2658511114426375E-3</v>
      </c>
      <c r="AS201" s="2">
        <f t="shared" si="84"/>
        <v>4.4756079367447412E-3</v>
      </c>
      <c r="AT201" s="2">
        <f t="shared" si="85"/>
        <v>0</v>
      </c>
      <c r="AU201" s="2">
        <f t="shared" si="86"/>
        <v>7.9069073549157091E-3</v>
      </c>
      <c r="AW201" s="6" t="s">
        <v>2190</v>
      </c>
      <c r="AX201" s="5" t="s">
        <v>2917</v>
      </c>
      <c r="AY201">
        <v>2</v>
      </c>
      <c r="BA201" s="119">
        <v>5</v>
      </c>
      <c r="BB201" s="121">
        <v>141</v>
      </c>
      <c r="BC201" s="125">
        <f t="shared" si="77"/>
        <v>5141</v>
      </c>
      <c r="BE201" s="7" t="s">
        <v>228</v>
      </c>
    </row>
    <row r="202" spans="1:71" hidden="1" outlineLevel="1">
      <c r="A202" s="6" t="s">
        <v>1616</v>
      </c>
      <c r="B202" s="5" t="s">
        <v>2917</v>
      </c>
      <c r="C202" s="1">
        <f t="shared" si="78"/>
        <v>68380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>IF(P202&gt;0,RANK(P202,(N202:P202,Q202:AE202)),0)</f>
        <v>3</v>
      </c>
      <c r="G202" s="1">
        <f t="shared" si="87"/>
        <v>8942</v>
      </c>
      <c r="H202" s="2">
        <f t="shared" si="88"/>
        <v>0.13076923076923078</v>
      </c>
      <c r="I202" s="2"/>
      <c r="J202" s="2">
        <f t="shared" si="79"/>
        <v>0.42440772155601053</v>
      </c>
      <c r="K202" s="2">
        <f t="shared" si="80"/>
        <v>0.55517695232524134</v>
      </c>
      <c r="L202" s="2">
        <f t="shared" si="81"/>
        <v>9.1839719216145078E-3</v>
      </c>
      <c r="M202" s="2">
        <f t="shared" si="82"/>
        <v>1.1231354197133682E-2</v>
      </c>
      <c r="N202" s="66">
        <v>29021</v>
      </c>
      <c r="O202" s="66">
        <v>37963</v>
      </c>
      <c r="P202" s="66">
        <v>628</v>
      </c>
      <c r="Q202" s="66">
        <v>317</v>
      </c>
      <c r="R202" s="66">
        <v>172</v>
      </c>
      <c r="S202" s="66">
        <v>244</v>
      </c>
      <c r="V202" s="66">
        <v>35</v>
      </c>
      <c r="AN202" s="7">
        <f>IF(Q202&gt;0,RANK(Q202,(N202:P202,Q202:AE202)),0)</f>
        <v>4</v>
      </c>
      <c r="AO202" s="7">
        <f>IF(R202&gt;0,RANK(R202,(N202:P202,Q202:AE202)),0)</f>
        <v>6</v>
      </c>
      <c r="AP202" s="7">
        <f>IF(T202&gt;0,RANK(T202,(N202:P202,Q202:AE202)),0)</f>
        <v>0</v>
      </c>
      <c r="AQ202" s="7">
        <f>IF(S202&gt;0,RANK(S202,(N202:P202,Q202:AE202)),0)</f>
        <v>5</v>
      </c>
      <c r="AR202" s="2">
        <f t="shared" si="83"/>
        <v>4.6358584381398071E-3</v>
      </c>
      <c r="AS202" s="2">
        <f t="shared" si="84"/>
        <v>2.5153553670663937E-3</v>
      </c>
      <c r="AT202" s="2">
        <f t="shared" si="85"/>
        <v>0</v>
      </c>
      <c r="AU202" s="2">
        <f t="shared" si="86"/>
        <v>3.5682948230476748E-3</v>
      </c>
      <c r="AW202" s="6" t="s">
        <v>1616</v>
      </c>
      <c r="AX202" s="5" t="s">
        <v>2917</v>
      </c>
      <c r="AY202">
        <v>3</v>
      </c>
      <c r="BA202" s="119">
        <v>5</v>
      </c>
      <c r="BB202" s="121">
        <v>143</v>
      </c>
      <c r="BC202" s="125">
        <f t="shared" si="77"/>
        <v>5143</v>
      </c>
      <c r="BE202" s="7" t="s">
        <v>228</v>
      </c>
    </row>
    <row r="203" spans="1:71" hidden="1" outlineLevel="1">
      <c r="A203" s="6" t="s">
        <v>1083</v>
      </c>
      <c r="B203" s="5" t="s">
        <v>2917</v>
      </c>
      <c r="C203" s="1">
        <f t="shared" si="78"/>
        <v>26955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>IF(P203&gt;0,RANK(P203,(N203:P203,Q203:AE203)),0)</f>
        <v>3</v>
      </c>
      <c r="G203" s="1">
        <f t="shared" si="87"/>
        <v>12735</v>
      </c>
      <c r="H203" s="2">
        <f t="shared" si="88"/>
        <v>0.47245409015025042</v>
      </c>
      <c r="I203" s="2"/>
      <c r="J203" s="2">
        <f t="shared" si="79"/>
        <v>0.24974958263772956</v>
      </c>
      <c r="K203" s="2">
        <f t="shared" si="80"/>
        <v>0.72220367278797992</v>
      </c>
      <c r="L203" s="2">
        <f t="shared" si="81"/>
        <v>1.3318493785939529E-2</v>
      </c>
      <c r="M203" s="2">
        <f t="shared" si="82"/>
        <v>1.4728250788350931E-2</v>
      </c>
      <c r="N203" s="66">
        <v>6732</v>
      </c>
      <c r="O203" s="66">
        <v>19467</v>
      </c>
      <c r="P203" s="66">
        <v>359</v>
      </c>
      <c r="Q203" s="66">
        <v>130</v>
      </c>
      <c r="R203" s="66">
        <v>130</v>
      </c>
      <c r="S203" s="66">
        <v>96</v>
      </c>
      <c r="V203" s="66">
        <v>41</v>
      </c>
      <c r="AN203" s="7">
        <f>IF(Q203&gt;0,RANK(Q203,(N203:P203,Q203:AE203)),0)</f>
        <v>4</v>
      </c>
      <c r="AO203" s="7">
        <f>IF(R203&gt;0,RANK(R203,(N203:P203,Q203:AE203)),0)</f>
        <v>4</v>
      </c>
      <c r="AP203" s="7">
        <f>IF(T203&gt;0,RANK(T203,(N203:P203,Q203:AE203)),0)</f>
        <v>0</v>
      </c>
      <c r="AQ203" s="7">
        <f>IF(S203&gt;0,RANK(S203,(N203:P203,Q203:AE203)),0)</f>
        <v>6</v>
      </c>
      <c r="AR203" s="2">
        <f t="shared" si="83"/>
        <v>4.8228529029864589E-3</v>
      </c>
      <c r="AS203" s="2">
        <f t="shared" si="84"/>
        <v>4.8228529029864589E-3</v>
      </c>
      <c r="AT203" s="2">
        <f t="shared" si="85"/>
        <v>0</v>
      </c>
      <c r="AU203" s="2">
        <f t="shared" si="86"/>
        <v>3.5614913745130772E-3</v>
      </c>
      <c r="AW203" s="6" t="s">
        <v>1083</v>
      </c>
      <c r="AX203" s="5" t="s">
        <v>2917</v>
      </c>
      <c r="AY203">
        <v>2</v>
      </c>
      <c r="BA203" s="119">
        <v>5</v>
      </c>
      <c r="BB203" s="121">
        <v>145</v>
      </c>
      <c r="BC203" s="125">
        <f t="shared" si="77"/>
        <v>5145</v>
      </c>
      <c r="BE203" s="7" t="s">
        <v>228</v>
      </c>
    </row>
    <row r="204" spans="1:71" hidden="1" outlineLevel="1">
      <c r="A204" s="6" t="s">
        <v>1071</v>
      </c>
      <c r="B204" s="5" t="s">
        <v>2917</v>
      </c>
      <c r="C204" s="1">
        <f t="shared" si="78"/>
        <v>2761</v>
      </c>
      <c r="D204" s="7">
        <f>IF(N204&gt;0, RANK(N204,(N204:P204,Q204:AE204)),0)</f>
        <v>1</v>
      </c>
      <c r="E204" s="7">
        <f>IF(O204&gt;0,RANK(O204,(N204:P204,Q204:AE204)),0)</f>
        <v>2</v>
      </c>
      <c r="F204" s="7">
        <f>IF(P204&gt;0,RANK(P204,(N204:P204,Q204:AE204)),0)</f>
        <v>3</v>
      </c>
      <c r="G204" s="1">
        <f t="shared" si="87"/>
        <v>206</v>
      </c>
      <c r="H204" s="2">
        <f t="shared" si="88"/>
        <v>7.4610648315827602E-2</v>
      </c>
      <c r="I204" s="2"/>
      <c r="J204" s="2">
        <f t="shared" si="79"/>
        <v>0.51140890981528431</v>
      </c>
      <c r="K204" s="2">
        <f t="shared" si="80"/>
        <v>0.43679826149945672</v>
      </c>
      <c r="L204" s="2">
        <f t="shared" si="81"/>
        <v>2.6077508149221298E-2</v>
      </c>
      <c r="M204" s="2">
        <f t="shared" si="82"/>
        <v>2.5715320536037676E-2</v>
      </c>
      <c r="N204" s="66">
        <v>1412</v>
      </c>
      <c r="O204" s="66">
        <v>1206</v>
      </c>
      <c r="P204" s="66">
        <v>72</v>
      </c>
      <c r="Q204" s="66">
        <v>25</v>
      </c>
      <c r="R204" s="66">
        <v>18</v>
      </c>
      <c r="S204" s="66">
        <v>14</v>
      </c>
      <c r="V204" s="66">
        <v>14</v>
      </c>
      <c r="AN204" s="7">
        <f>IF(Q204&gt;0,RANK(Q204,(N204:P204,Q204:AE204)),0)</f>
        <v>4</v>
      </c>
      <c r="AO204" s="7">
        <f>IF(R204&gt;0,RANK(R204,(N204:P204,Q204:AE204)),0)</f>
        <v>5</v>
      </c>
      <c r="AP204" s="7">
        <f>IF(T204&gt;0,RANK(T204,(N204:P204,Q204:AE204)),0)</f>
        <v>0</v>
      </c>
      <c r="AQ204" s="7">
        <f>IF(S204&gt;0,RANK(S204,(N204:P204,Q204:AE204)),0)</f>
        <v>6</v>
      </c>
      <c r="AR204" s="2">
        <f t="shared" si="83"/>
        <v>9.0546903295907286E-3</v>
      </c>
      <c r="AS204" s="2">
        <f t="shared" si="84"/>
        <v>6.5193770373053244E-3</v>
      </c>
      <c r="AT204" s="2">
        <f t="shared" si="85"/>
        <v>0</v>
      </c>
      <c r="AU204" s="2">
        <f t="shared" si="86"/>
        <v>5.0706265845708075E-3</v>
      </c>
      <c r="AW204" s="6" t="s">
        <v>1071</v>
      </c>
      <c r="AX204" s="5" t="s">
        <v>2917</v>
      </c>
      <c r="AY204">
        <v>1</v>
      </c>
      <c r="BA204" s="119">
        <v>5</v>
      </c>
      <c r="BB204" s="121">
        <v>147</v>
      </c>
      <c r="BC204" s="125">
        <f t="shared" si="77"/>
        <v>5147</v>
      </c>
      <c r="BE204" s="7" t="s">
        <v>228</v>
      </c>
    </row>
    <row r="205" spans="1:71" hidden="1" outlineLevel="1">
      <c r="A205" s="6" t="s">
        <v>1535</v>
      </c>
      <c r="B205" s="5" t="s">
        <v>2917</v>
      </c>
      <c r="C205" s="1">
        <f t="shared" si="78"/>
        <v>6036</v>
      </c>
      <c r="D205" s="7">
        <f>IF(N205&gt;0, RANK(N205,(N205:P205,Q205:AE205)),0)</f>
        <v>2</v>
      </c>
      <c r="E205" s="7">
        <f>IF(O205&gt;0,RANK(O205,(N205:P205,Q205:AE205)),0)</f>
        <v>1</v>
      </c>
      <c r="F205" s="7">
        <f>IF(P205&gt;0,RANK(P205,(N205:P205,Q205:AE205)),0)</f>
        <v>3</v>
      </c>
      <c r="G205" s="1">
        <f t="shared" si="87"/>
        <v>1805</v>
      </c>
      <c r="H205" s="2">
        <f t="shared" si="88"/>
        <v>0.29903909874088802</v>
      </c>
      <c r="I205" s="2"/>
      <c r="J205" s="2">
        <f t="shared" si="79"/>
        <v>0.33184227965540092</v>
      </c>
      <c r="K205" s="2">
        <f t="shared" si="80"/>
        <v>0.63088137839628888</v>
      </c>
      <c r="L205" s="2">
        <f t="shared" si="81"/>
        <v>1.9218025182239893E-2</v>
      </c>
      <c r="M205" s="2">
        <f t="shared" si="82"/>
        <v>1.8058316766070306E-2</v>
      </c>
      <c r="N205" s="66">
        <v>2003</v>
      </c>
      <c r="O205" s="66">
        <v>3808</v>
      </c>
      <c r="P205" s="66">
        <v>116</v>
      </c>
      <c r="Q205" s="66">
        <v>24</v>
      </c>
      <c r="R205" s="66">
        <v>47</v>
      </c>
      <c r="S205" s="66">
        <v>30</v>
      </c>
      <c r="V205" s="66">
        <v>8</v>
      </c>
      <c r="AN205" s="7">
        <f>IF(Q205&gt;0,RANK(Q205,(N205:P205,Q205:AE205)),0)</f>
        <v>6</v>
      </c>
      <c r="AO205" s="7">
        <f>IF(R205&gt;0,RANK(R205,(N205:P205,Q205:AE205)),0)</f>
        <v>4</v>
      </c>
      <c r="AP205" s="7">
        <f>IF(T205&gt;0,RANK(T205,(N205:P205,Q205:AE205)),0)</f>
        <v>0</v>
      </c>
      <c r="AQ205" s="7">
        <f>IF(S205&gt;0,RANK(S205,(N205:P205,Q205:AE205)),0)</f>
        <v>5</v>
      </c>
      <c r="AR205" s="2">
        <f t="shared" si="83"/>
        <v>3.9761431411530811E-3</v>
      </c>
      <c r="AS205" s="2">
        <f t="shared" si="84"/>
        <v>7.7866136514247843E-3</v>
      </c>
      <c r="AT205" s="2">
        <f t="shared" si="85"/>
        <v>0</v>
      </c>
      <c r="AU205" s="2">
        <f t="shared" si="86"/>
        <v>4.970178926441352E-3</v>
      </c>
      <c r="AW205" s="6" t="s">
        <v>1535</v>
      </c>
      <c r="AX205" s="5" t="s">
        <v>2917</v>
      </c>
      <c r="AY205">
        <v>2</v>
      </c>
      <c r="BA205" s="119">
        <v>5</v>
      </c>
      <c r="BB205" s="121">
        <v>149</v>
      </c>
      <c r="BC205" s="125">
        <f t="shared" si="77"/>
        <v>5149</v>
      </c>
      <c r="BE205" s="7" t="s">
        <v>228</v>
      </c>
    </row>
    <row r="206" spans="1:71" collapsed="1">
      <c r="A206" s="6" t="s">
        <v>2396</v>
      </c>
      <c r="B206" s="5" t="s">
        <v>2781</v>
      </c>
      <c r="C206" s="1">
        <f t="shared" si="78"/>
        <v>1086617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>IF(P206&gt;0,RANK(P206,(N206:P206,Q206:AE206)),0)</f>
        <v>3</v>
      </c>
      <c r="G206" s="1">
        <f t="shared" si="87"/>
        <v>215707</v>
      </c>
      <c r="H206" s="2">
        <f t="shared" si="88"/>
        <v>0.19851244734805365</v>
      </c>
      <c r="I206" s="2"/>
      <c r="J206" s="2">
        <f t="shared" si="79"/>
        <v>0.38864659765124232</v>
      </c>
      <c r="K206" s="2">
        <f t="shared" si="80"/>
        <v>0.58715904499929594</v>
      </c>
      <c r="L206" s="2">
        <f t="shared" si="81"/>
        <v>1.1855143072490124E-2</v>
      </c>
      <c r="M206" s="2">
        <f t="shared" si="82"/>
        <v>1.2339214276971613E-2</v>
      </c>
      <c r="N206" s="66">
        <f t="shared" ref="N206:V206" si="89">SUM(N131:N205)</f>
        <v>422310</v>
      </c>
      <c r="O206" s="66">
        <f t="shared" si="89"/>
        <v>638017</v>
      </c>
      <c r="P206" s="66">
        <f t="shared" si="89"/>
        <v>12882</v>
      </c>
      <c r="Q206" s="66">
        <f t="shared" si="89"/>
        <v>4776</v>
      </c>
      <c r="R206" s="66">
        <f t="shared" si="89"/>
        <v>3470</v>
      </c>
      <c r="S206" s="66">
        <f t="shared" si="89"/>
        <v>4023</v>
      </c>
      <c r="V206" s="66">
        <f t="shared" si="89"/>
        <v>1139</v>
      </c>
      <c r="AL206" s="66">
        <f>SUM(AL131:AL205)</f>
        <v>0</v>
      </c>
      <c r="AN206" s="7">
        <f>IF(Q206&gt;0,RANK(Q206,(N206:P206,Q206:AE206)),0)</f>
        <v>4</v>
      </c>
      <c r="AO206" s="7">
        <f>IF(R206&gt;0,RANK(R206,(N206:P206,Q206:AE206)),0)</f>
        <v>6</v>
      </c>
      <c r="AP206" s="7">
        <f>IF(T206&gt;0,RANK(T206,(N206:P206,Q206:AE206)),0)</f>
        <v>0</v>
      </c>
      <c r="AQ206" s="7">
        <f>IF(S206&gt;0,RANK(S206,(N206:P206,Q206:AE206)),0)</f>
        <v>5</v>
      </c>
      <c r="AR206" s="2">
        <f t="shared" si="83"/>
        <v>4.3952929136945214E-3</v>
      </c>
      <c r="AS206" s="2">
        <f t="shared" si="84"/>
        <v>3.193397489639864E-3</v>
      </c>
      <c r="AT206" s="2">
        <f t="shared" si="85"/>
        <v>0</v>
      </c>
      <c r="AU206" s="2">
        <f t="shared" si="86"/>
        <v>3.7023164555680613E-3</v>
      </c>
      <c r="AW206" s="6" t="s">
        <v>2396</v>
      </c>
      <c r="AX206" s="5" t="s">
        <v>2781</v>
      </c>
      <c r="BA206" s="119">
        <v>5</v>
      </c>
      <c r="BB206" s="121"/>
      <c r="BC206" s="119">
        <v>5</v>
      </c>
      <c r="BE206" s="7" t="s">
        <v>3272</v>
      </c>
    </row>
    <row r="207" spans="1:71">
      <c r="A207" s="6"/>
      <c r="B207" s="6"/>
      <c r="C207" s="1"/>
      <c r="E207" s="7"/>
      <c r="F207" s="7"/>
      <c r="I207" s="2"/>
      <c r="AN207" s="7"/>
      <c r="AO207" s="7"/>
      <c r="AP207" s="7"/>
      <c r="AQ207" s="7"/>
      <c r="AW207" s="6"/>
      <c r="AX207" s="6"/>
      <c r="BA207" s="119"/>
      <c r="BB207" s="121"/>
      <c r="BC207" s="125"/>
      <c r="BS207" s="1" t="s">
        <v>1303</v>
      </c>
    </row>
    <row r="208" spans="1:71" ht="13" hidden="1" customHeight="1" outlineLevel="1">
      <c r="A208" s="6" t="s">
        <v>2073</v>
      </c>
      <c r="B208" s="6" t="s">
        <v>2115</v>
      </c>
      <c r="C208" s="1">
        <f t="shared" ref="C208:C239" si="90">SUM(N208:AL208)</f>
        <v>621029</v>
      </c>
      <c r="D208" s="7">
        <f>IF(N208&gt;0, RANK(N208,(N208:P208,Q208:AE208)),0)</f>
        <v>1</v>
      </c>
      <c r="E208" s="7">
        <f>IF(O208&gt;0,RANK(O208,(N208:P208,Q208:AE208)),0)</f>
        <v>2</v>
      </c>
      <c r="F208" s="7">
        <f>IF(P208&gt;0,RANK(P208,(N208:P208,Q208:AE208)),0)</f>
        <v>3</v>
      </c>
      <c r="G208" s="1">
        <f t="shared" si="87"/>
        <v>369551</v>
      </c>
      <c r="H208" s="2">
        <f t="shared" si="88"/>
        <v>0.59506238839088033</v>
      </c>
      <c r="I208" s="2"/>
      <c r="J208" s="2">
        <f t="shared" ref="J208:J239" si="91">IF($C208=0,"-",N208/$C208)</f>
        <v>0.78757352716217766</v>
      </c>
      <c r="K208" s="2">
        <f t="shared" ref="K208:K239" si="92">IF($C208=0,"-",O208/$C208)</f>
        <v>0.1925111387712973</v>
      </c>
      <c r="L208" s="2">
        <f t="shared" ref="L208:L239" si="93">IF($C208=0,"-",P208/$C208)</f>
        <v>8.9480523453816171E-3</v>
      </c>
      <c r="M208" s="2">
        <f t="shared" ref="M208:M239" si="94">IF(C208=0,"-",(1-J208-K208-L208))</f>
        <v>1.0967281721143425E-2</v>
      </c>
      <c r="N208" s="66">
        <v>489106</v>
      </c>
      <c r="O208" s="66">
        <v>119555</v>
      </c>
      <c r="P208" s="66">
        <v>5557</v>
      </c>
      <c r="Q208" s="66">
        <v>2426</v>
      </c>
      <c r="R208" s="66">
        <v>2536</v>
      </c>
      <c r="S208" s="66">
        <v>116</v>
      </c>
      <c r="T208" s="66">
        <v>5</v>
      </c>
      <c r="W208" s="66">
        <f>IF(Notes!B$31=1,IF(BR208&gt;0,BR208-SUM(S208:V208)-SUM(Z208:AL208)-X208,SUM(BS208:BY208)),SUM(BS208:BY208))</f>
        <v>10</v>
      </c>
      <c r="Y208" s="66">
        <v>1205</v>
      </c>
      <c r="AG208" s="66">
        <v>513</v>
      </c>
      <c r="AN208" s="7">
        <f>IF(Q208&gt;0,RANK(Q208,(N208:P208,Q208:AE208)),0)</f>
        <v>5</v>
      </c>
      <c r="AO208" s="7">
        <f>IF(R208&gt;0,RANK(R208,(N208:P208,Q208:AE208)),0)</f>
        <v>4</v>
      </c>
      <c r="AP208" s="7">
        <f>IF(T208&gt;0,RANK(T208,(N208:P208,Q208:AE208)),0)</f>
        <v>9</v>
      </c>
      <c r="AQ208" s="7">
        <f>IF(S208&gt;0,RANK(S208,(N208:P208,Q208:AE208)),0)</f>
        <v>7</v>
      </c>
      <c r="AR208" s="2">
        <f t="shared" ref="AR208:AR239" si="95">IF($C208=0,"-",Q208/$C208)</f>
        <v>3.9064198290256974E-3</v>
      </c>
      <c r="AS208" s="2">
        <f t="shared" ref="AS208:AS239" si="96">IF($C208=0,"-",R208/$C208)</f>
        <v>4.0835452128644553E-3</v>
      </c>
      <c r="AT208" s="2">
        <f t="shared" ref="AT208:AT239" si="97">IF($C208=0,"-",T208/$C208)</f>
        <v>8.0511538108526327E-6</v>
      </c>
      <c r="AU208" s="2">
        <f t="shared" ref="AU208:AU239" si="98">IF($C208=0,"-",S208/$C208)</f>
        <v>1.867867684117811E-4</v>
      </c>
      <c r="AW208" s="6" t="s">
        <v>2073</v>
      </c>
      <c r="AX208" s="6" t="s">
        <v>2115</v>
      </c>
      <c r="AY208">
        <v>0</v>
      </c>
      <c r="BA208" s="119">
        <v>6</v>
      </c>
      <c r="BB208" s="121">
        <v>1</v>
      </c>
      <c r="BC208" s="125">
        <f t="shared" si="77"/>
        <v>6001</v>
      </c>
      <c r="BE208" s="7" t="s">
        <v>228</v>
      </c>
      <c r="BR208" s="1">
        <v>2528</v>
      </c>
      <c r="BS208" s="1">
        <v>10</v>
      </c>
    </row>
    <row r="209" spans="1:71" ht="13" hidden="1" customHeight="1" outlineLevel="1">
      <c r="A209" s="6" t="s">
        <v>2535</v>
      </c>
      <c r="B209" s="6" t="s">
        <v>2115</v>
      </c>
      <c r="C209" s="1">
        <f t="shared" si="90"/>
        <v>692</v>
      </c>
      <c r="D209" s="7">
        <f>IF(N209&gt;0, RANK(N209,(N209:P209,Q209:AE209)),0)</f>
        <v>1</v>
      </c>
      <c r="E209" s="7">
        <f>IF(O209&gt;0,RANK(O209,(N209:P209,Q209:AE209)),0)</f>
        <v>2</v>
      </c>
      <c r="F209" s="7">
        <f>IF(P209&gt;0,RANK(P209,(N209:P209,Q209:AE209)),0)</f>
        <v>3</v>
      </c>
      <c r="G209" s="1">
        <f t="shared" si="87"/>
        <v>170</v>
      </c>
      <c r="H209" s="2">
        <f t="shared" si="88"/>
        <v>0.24566473988439305</v>
      </c>
      <c r="I209" s="2"/>
      <c r="J209" s="2">
        <f t="shared" si="91"/>
        <v>0.60982658959537572</v>
      </c>
      <c r="K209" s="2">
        <f t="shared" si="92"/>
        <v>0.36416184971098264</v>
      </c>
      <c r="L209" s="2">
        <f t="shared" si="93"/>
        <v>7.2254335260115606E-3</v>
      </c>
      <c r="M209" s="2">
        <f t="shared" si="94"/>
        <v>1.8786127167630073E-2</v>
      </c>
      <c r="N209" s="66">
        <v>422</v>
      </c>
      <c r="O209" s="66">
        <v>252</v>
      </c>
      <c r="P209" s="66">
        <v>5</v>
      </c>
      <c r="Q209" s="66">
        <v>2</v>
      </c>
      <c r="R209" s="66">
        <v>5</v>
      </c>
      <c r="S209" s="66">
        <v>0</v>
      </c>
      <c r="T209" s="66">
        <v>0</v>
      </c>
      <c r="W209" s="66">
        <f>IF(Notes!B$31=1,IF(BR209&gt;0,BR209-SUM(S209:V209)-SUM(Z209:AL209)-X209,SUM(BS209:BY209)),SUM(BS209:BY209))</f>
        <v>0</v>
      </c>
      <c r="Y209" s="66">
        <v>5</v>
      </c>
      <c r="AG209" s="66">
        <v>1</v>
      </c>
      <c r="AN209" s="7">
        <f>IF(Q209&gt;0,RANK(Q209,(N209:P209,Q209:AE209)),0)</f>
        <v>6</v>
      </c>
      <c r="AO209" s="7">
        <f>IF(R209&gt;0,RANK(R209,(N209:P209,Q209:AE209)),0)</f>
        <v>3</v>
      </c>
      <c r="AP209" s="7">
        <f>IF(T209&gt;0,RANK(T209,(N209:P209,Q209:AE209)),0)</f>
        <v>0</v>
      </c>
      <c r="AQ209" s="7">
        <f>IF(S209&gt;0,RANK(S209,(N209:P209,Q209:AE209)),0)</f>
        <v>0</v>
      </c>
      <c r="AR209" s="2">
        <f t="shared" si="95"/>
        <v>2.8901734104046241E-3</v>
      </c>
      <c r="AS209" s="2">
        <f t="shared" si="96"/>
        <v>7.2254335260115606E-3</v>
      </c>
      <c r="AT209" s="2">
        <f t="shared" si="97"/>
        <v>0</v>
      </c>
      <c r="AU209" s="2">
        <f t="shared" si="98"/>
        <v>0</v>
      </c>
      <c r="AW209" s="6" t="s">
        <v>2535</v>
      </c>
      <c r="AX209" s="6" t="s">
        <v>2115</v>
      </c>
      <c r="AY209">
        <v>3</v>
      </c>
      <c r="BA209" s="119">
        <v>6</v>
      </c>
      <c r="BB209" s="121">
        <v>3</v>
      </c>
      <c r="BC209" s="125">
        <f t="shared" si="77"/>
        <v>6003</v>
      </c>
      <c r="BE209" s="7" t="s">
        <v>228</v>
      </c>
      <c r="BR209" s="1">
        <v>3</v>
      </c>
      <c r="BS209" s="1">
        <v>0</v>
      </c>
    </row>
    <row r="210" spans="1:71" ht="13" hidden="1" customHeight="1" outlineLevel="1">
      <c r="A210" s="6" t="s">
        <v>3359</v>
      </c>
      <c r="B210" s="6" t="s">
        <v>2115</v>
      </c>
      <c r="C210" s="1">
        <f t="shared" si="90"/>
        <v>18810</v>
      </c>
      <c r="D210" s="7">
        <f>IF(N210&gt;0, RANK(N210,(N210:P210,Q210:AE210)),0)</f>
        <v>2</v>
      </c>
      <c r="E210" s="7">
        <f>IF(O210&gt;0,RANK(O210,(N210:P210,Q210:AE210)),0)</f>
        <v>1</v>
      </c>
      <c r="F210" s="7">
        <f>IF(P210&gt;0,RANK(P210,(N210:P210,Q210:AE210)),0)</f>
        <v>3</v>
      </c>
      <c r="G210" s="1">
        <f t="shared" si="87"/>
        <v>2748</v>
      </c>
      <c r="H210" s="2">
        <f t="shared" si="88"/>
        <v>0.14609250398724083</v>
      </c>
      <c r="I210" s="2"/>
      <c r="J210" s="2">
        <f t="shared" si="91"/>
        <v>0.41536416799574694</v>
      </c>
      <c r="K210" s="2">
        <f t="shared" si="92"/>
        <v>0.56145667198298777</v>
      </c>
      <c r="L210" s="2">
        <f t="shared" si="93"/>
        <v>8.3466241360978209E-3</v>
      </c>
      <c r="M210" s="2">
        <f t="shared" si="94"/>
        <v>1.4832535885167478E-2</v>
      </c>
      <c r="N210" s="66">
        <v>7813</v>
      </c>
      <c r="O210" s="66">
        <v>10561</v>
      </c>
      <c r="P210" s="66">
        <v>157</v>
      </c>
      <c r="Q210" s="66">
        <v>92</v>
      </c>
      <c r="R210" s="66">
        <v>43</v>
      </c>
      <c r="S210" s="66">
        <v>5</v>
      </c>
      <c r="T210" s="66">
        <v>0</v>
      </c>
      <c r="W210" s="66">
        <f>IF(Notes!B$31=1,IF(BR210&gt;0,BR210-SUM(S210:V210)-SUM(Z210:AL210)-X210,SUM(BS210:BY210)),SUM(BS210:BY210))</f>
        <v>0</v>
      </c>
      <c r="Y210" s="66">
        <v>103</v>
      </c>
      <c r="AG210" s="66">
        <v>36</v>
      </c>
      <c r="AN210" s="7">
        <f>IF(Q210&gt;0,RANK(Q210,(N210:P210,Q210:AE210)),0)</f>
        <v>5</v>
      </c>
      <c r="AO210" s="7">
        <f>IF(R210&gt;0,RANK(R210,(N210:P210,Q210:AE210)),0)</f>
        <v>6</v>
      </c>
      <c r="AP210" s="7">
        <f>IF(T210&gt;0,RANK(T210,(N210:P210,Q210:AE210)),0)</f>
        <v>0</v>
      </c>
      <c r="AQ210" s="7">
        <f>IF(S210&gt;0,RANK(S210,(N210:P210,Q210:AE210)),0)</f>
        <v>7</v>
      </c>
      <c r="AR210" s="2">
        <f t="shared" si="95"/>
        <v>4.8910154173312072E-3</v>
      </c>
      <c r="AS210" s="2">
        <f t="shared" si="96"/>
        <v>2.2860180754917599E-3</v>
      </c>
      <c r="AT210" s="2">
        <f t="shared" si="97"/>
        <v>0</v>
      </c>
      <c r="AU210" s="2">
        <f t="shared" si="98"/>
        <v>2.6581605528973952E-4</v>
      </c>
      <c r="AW210" s="6" t="s">
        <v>3359</v>
      </c>
      <c r="AX210" s="6" t="s">
        <v>2115</v>
      </c>
      <c r="AY210">
        <v>3</v>
      </c>
      <c r="BA210" s="119">
        <v>6</v>
      </c>
      <c r="BB210" s="121">
        <v>5</v>
      </c>
      <c r="BC210" s="125">
        <f t="shared" si="77"/>
        <v>6005</v>
      </c>
      <c r="BE210" s="7" t="s">
        <v>228</v>
      </c>
      <c r="BR210" s="1">
        <v>110</v>
      </c>
      <c r="BS210" s="1">
        <v>0</v>
      </c>
    </row>
    <row r="211" spans="1:71" ht="13" hidden="1" customHeight="1" outlineLevel="1">
      <c r="A211" s="6" t="s">
        <v>1756</v>
      </c>
      <c r="B211" s="6" t="s">
        <v>2115</v>
      </c>
      <c r="C211" s="1">
        <f t="shared" si="90"/>
        <v>98325</v>
      </c>
      <c r="D211" s="7">
        <f>IF(N211&gt;0, RANK(N211,(N211:P211,Q211:AE211)),0)</f>
        <v>1</v>
      </c>
      <c r="E211" s="7">
        <f>IF(O211&gt;0,RANK(O211,(N211:P211,Q211:AE211)),0)</f>
        <v>2</v>
      </c>
      <c r="F211" s="7">
        <f>IF(P211&gt;0,RANK(P211,(N211:P211,Q211:AE211)),0)</f>
        <v>3</v>
      </c>
      <c r="G211" s="1">
        <f t="shared" si="87"/>
        <v>2307</v>
      </c>
      <c r="H211" s="2">
        <f t="shared" si="88"/>
        <v>2.3463005339435544E-2</v>
      </c>
      <c r="I211" s="2"/>
      <c r="J211" s="2">
        <f t="shared" si="91"/>
        <v>0.49847953216374269</v>
      </c>
      <c r="K211" s="2">
        <f t="shared" si="92"/>
        <v>0.47501652682430712</v>
      </c>
      <c r="L211" s="2">
        <f t="shared" si="93"/>
        <v>1.0455123315535214E-2</v>
      </c>
      <c r="M211" s="2">
        <f t="shared" si="94"/>
        <v>1.6048817696414926E-2</v>
      </c>
      <c r="N211" s="66">
        <v>49013</v>
      </c>
      <c r="O211" s="66">
        <v>46706</v>
      </c>
      <c r="P211" s="66">
        <v>1028</v>
      </c>
      <c r="Q211" s="66">
        <v>526</v>
      </c>
      <c r="R211" s="66">
        <v>335</v>
      </c>
      <c r="S211" s="66">
        <v>21</v>
      </c>
      <c r="T211" s="66">
        <v>0</v>
      </c>
      <c r="W211" s="66">
        <f>IF(Notes!B$31=1,IF(BR211&gt;0,BR211-SUM(S211:V211)-SUM(Z211:AL211)-X211,SUM(BS211:BY211)),SUM(BS211:BY211))</f>
        <v>0</v>
      </c>
      <c r="Y211" s="66">
        <v>473</v>
      </c>
      <c r="AG211" s="66">
        <v>223</v>
      </c>
      <c r="AN211" s="7">
        <f>IF(Q211&gt;0,RANK(Q211,(N211:P211,Q211:AE211)),0)</f>
        <v>4</v>
      </c>
      <c r="AO211" s="7">
        <f>IF(R211&gt;0,RANK(R211,(N211:P211,Q211:AE211)),0)</f>
        <v>6</v>
      </c>
      <c r="AP211" s="7">
        <f>IF(T211&gt;0,RANK(T211,(N211:P211,Q211:AE211)),0)</f>
        <v>0</v>
      </c>
      <c r="AQ211" s="7">
        <f>IF(S211&gt;0,RANK(S211,(N211:P211,Q211:AE211)),0)</f>
        <v>7</v>
      </c>
      <c r="AR211" s="2">
        <f t="shared" si="95"/>
        <v>5.3496058988049839E-3</v>
      </c>
      <c r="AS211" s="2">
        <f t="shared" si="96"/>
        <v>3.407068395626748E-3</v>
      </c>
      <c r="AT211" s="2">
        <f t="shared" si="97"/>
        <v>0</v>
      </c>
      <c r="AU211" s="2">
        <f t="shared" si="98"/>
        <v>2.1357742181540807E-4</v>
      </c>
      <c r="AW211" s="6" t="s">
        <v>1756</v>
      </c>
      <c r="AX211" s="6" t="s">
        <v>2115</v>
      </c>
      <c r="AY211">
        <v>0</v>
      </c>
      <c r="BA211" s="119">
        <v>6</v>
      </c>
      <c r="BB211" s="121">
        <v>7</v>
      </c>
      <c r="BC211" s="125">
        <f t="shared" si="77"/>
        <v>6007</v>
      </c>
      <c r="BE211" s="7" t="s">
        <v>228</v>
      </c>
      <c r="BR211" s="1">
        <v>626</v>
      </c>
      <c r="BS211" s="1">
        <v>0</v>
      </c>
    </row>
    <row r="212" spans="1:71" ht="13" hidden="1" customHeight="1" outlineLevel="1">
      <c r="A212" s="6" t="s">
        <v>2301</v>
      </c>
      <c r="B212" s="6" t="s">
        <v>2115</v>
      </c>
      <c r="C212" s="1">
        <f t="shared" si="90"/>
        <v>23306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>IF(P212&gt;0,RANK(P212,(N212:P212,Q212:AE212)),0)</f>
        <v>3</v>
      </c>
      <c r="G212" s="1">
        <f t="shared" si="87"/>
        <v>3022</v>
      </c>
      <c r="H212" s="2">
        <f t="shared" si="88"/>
        <v>0.12966618038273406</v>
      </c>
      <c r="I212" s="2"/>
      <c r="J212" s="2">
        <f t="shared" si="91"/>
        <v>0.42105037329443062</v>
      </c>
      <c r="K212" s="2">
        <f t="shared" si="92"/>
        <v>0.55071655367716466</v>
      </c>
      <c r="L212" s="2">
        <f t="shared" si="93"/>
        <v>9.8257959323779284E-3</v>
      </c>
      <c r="M212" s="2">
        <f t="shared" si="94"/>
        <v>1.840727709602679E-2</v>
      </c>
      <c r="N212" s="66">
        <v>9813</v>
      </c>
      <c r="O212" s="66">
        <v>12835</v>
      </c>
      <c r="P212" s="66">
        <v>229</v>
      </c>
      <c r="Q212" s="66">
        <v>170</v>
      </c>
      <c r="R212" s="66">
        <v>83</v>
      </c>
      <c r="S212" s="66">
        <v>14</v>
      </c>
      <c r="T212" s="66">
        <v>0</v>
      </c>
      <c r="W212" s="66">
        <f>IF(Notes!B$31=1,IF(BR212&gt;0,BR212-SUM(S212:V212)-SUM(Z212:AL212)-X212,SUM(BS212:BY212)),SUM(BS212:BY212))</f>
        <v>0</v>
      </c>
      <c r="Y212" s="66">
        <v>118</v>
      </c>
      <c r="AG212" s="66">
        <v>44</v>
      </c>
      <c r="AN212" s="7">
        <f>IF(Q212&gt;0,RANK(Q212,(N212:P212,Q212:AE212)),0)</f>
        <v>4</v>
      </c>
      <c r="AO212" s="7">
        <f>IF(R212&gt;0,RANK(R212,(N212:P212,Q212:AE212)),0)</f>
        <v>6</v>
      </c>
      <c r="AP212" s="7">
        <f>IF(T212&gt;0,RANK(T212,(N212:P212,Q212:AE212)),0)</f>
        <v>0</v>
      </c>
      <c r="AQ212" s="7">
        <f>IF(S212&gt;0,RANK(S212,(N212:P212,Q212:AE212)),0)</f>
        <v>7</v>
      </c>
      <c r="AR212" s="2">
        <f t="shared" si="95"/>
        <v>7.2942589891015191E-3</v>
      </c>
      <c r="AS212" s="2">
        <f t="shared" si="96"/>
        <v>3.561314682914271E-3</v>
      </c>
      <c r="AT212" s="2">
        <f t="shared" si="97"/>
        <v>0</v>
      </c>
      <c r="AU212" s="2">
        <f t="shared" si="98"/>
        <v>6.0070368145541918E-4</v>
      </c>
      <c r="AW212" s="6" t="s">
        <v>2301</v>
      </c>
      <c r="AX212" s="6" t="s">
        <v>2115</v>
      </c>
      <c r="AY212">
        <v>3</v>
      </c>
      <c r="BA212" s="119">
        <v>6</v>
      </c>
      <c r="BB212" s="121">
        <v>9</v>
      </c>
      <c r="BC212" s="125">
        <f t="shared" si="77"/>
        <v>6009</v>
      </c>
      <c r="BE212" s="7" t="s">
        <v>228</v>
      </c>
      <c r="BR212" s="1">
        <v>173</v>
      </c>
      <c r="BS212" s="1">
        <v>0</v>
      </c>
    </row>
    <row r="213" spans="1:71" ht="13" hidden="1" customHeight="1" outlineLevel="1">
      <c r="A213" s="6" t="s">
        <v>2288</v>
      </c>
      <c r="B213" s="6" t="s">
        <v>2115</v>
      </c>
      <c r="C213" s="1">
        <f t="shared" si="90"/>
        <v>6429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>IF(P213&gt;0,RANK(P213,(N213:P213,Q213:AE213)),0)</f>
        <v>3</v>
      </c>
      <c r="G213" s="1">
        <f t="shared" si="87"/>
        <v>1164</v>
      </c>
      <c r="H213" s="2">
        <f t="shared" si="88"/>
        <v>0.18105459636024265</v>
      </c>
      <c r="I213" s="2"/>
      <c r="J213" s="2">
        <f t="shared" si="91"/>
        <v>0.39959558251672112</v>
      </c>
      <c r="K213" s="2">
        <f t="shared" si="92"/>
        <v>0.5806501788769638</v>
      </c>
      <c r="L213" s="2">
        <f t="shared" si="93"/>
        <v>7.466168922071862E-3</v>
      </c>
      <c r="M213" s="2">
        <f t="shared" si="94"/>
        <v>1.2288069684243227E-2</v>
      </c>
      <c r="N213" s="66">
        <v>2569</v>
      </c>
      <c r="O213" s="66">
        <v>3733</v>
      </c>
      <c r="P213" s="66">
        <v>48</v>
      </c>
      <c r="Q213" s="66">
        <v>30</v>
      </c>
      <c r="R213" s="66">
        <v>19</v>
      </c>
      <c r="S213" s="66">
        <v>0</v>
      </c>
      <c r="T213" s="66">
        <v>0</v>
      </c>
      <c r="W213" s="66">
        <f>IF(Notes!B$31=1,IF(BR213&gt;0,BR213-SUM(S213:V213)-SUM(Z213:AL213)-X213,SUM(BS213:BY213)),SUM(BS213:BY213))</f>
        <v>0</v>
      </c>
      <c r="Y213" s="66">
        <v>18</v>
      </c>
      <c r="AG213" s="66">
        <v>12</v>
      </c>
      <c r="AN213" s="7">
        <f>IF(Q213&gt;0,RANK(Q213,(N213:P213,Q213:AE213)),0)</f>
        <v>4</v>
      </c>
      <c r="AO213" s="7">
        <f>IF(R213&gt;0,RANK(R213,(N213:P213,Q213:AE213)),0)</f>
        <v>5</v>
      </c>
      <c r="AP213" s="7">
        <f>IF(T213&gt;0,RANK(T213,(N213:P213,Q213:AE213)),0)</f>
        <v>0</v>
      </c>
      <c r="AQ213" s="7">
        <f>IF(S213&gt;0,RANK(S213,(N213:P213,Q213:AE213)),0)</f>
        <v>0</v>
      </c>
      <c r="AR213" s="2">
        <f t="shared" si="95"/>
        <v>4.6663555762949133E-3</v>
      </c>
      <c r="AS213" s="2">
        <f t="shared" si="96"/>
        <v>2.9553585316534452E-3</v>
      </c>
      <c r="AT213" s="2">
        <f t="shared" si="97"/>
        <v>0</v>
      </c>
      <c r="AU213" s="2">
        <f t="shared" si="98"/>
        <v>0</v>
      </c>
      <c r="AW213" s="6" t="s">
        <v>2288</v>
      </c>
      <c r="AX213" s="6" t="s">
        <v>2115</v>
      </c>
      <c r="AY213">
        <v>2</v>
      </c>
      <c r="BA213" s="119">
        <v>6</v>
      </c>
      <c r="BB213" s="121">
        <v>11</v>
      </c>
      <c r="BC213" s="125">
        <f t="shared" si="77"/>
        <v>6011</v>
      </c>
      <c r="BE213" s="7" t="s">
        <v>228</v>
      </c>
      <c r="BR213" s="1">
        <v>31</v>
      </c>
      <c r="BS213" s="1">
        <v>0</v>
      </c>
    </row>
    <row r="214" spans="1:71" ht="13" hidden="1" customHeight="1" outlineLevel="1">
      <c r="A214" s="6" t="s">
        <v>1440</v>
      </c>
      <c r="B214" s="6" t="s">
        <v>2115</v>
      </c>
      <c r="C214" s="1">
        <f t="shared" si="90"/>
        <v>451650</v>
      </c>
      <c r="D214" s="7">
        <f>IF(N214&gt;0, RANK(N214,(N214:P214,Q214:AE214)),0)</f>
        <v>1</v>
      </c>
      <c r="E214" s="7">
        <f>IF(O214&gt;0,RANK(O214,(N214:P214,Q214:AE214)),0)</f>
        <v>2</v>
      </c>
      <c r="F214" s="7">
        <f>IF(P214&gt;0,RANK(P214,(N214:P214,Q214:AE214)),0)</f>
        <v>3</v>
      </c>
      <c r="G214" s="1">
        <f t="shared" si="87"/>
        <v>170547</v>
      </c>
      <c r="H214" s="2">
        <f t="shared" si="88"/>
        <v>0.37760876785121222</v>
      </c>
      <c r="I214" s="2"/>
      <c r="J214" s="2">
        <f t="shared" si="91"/>
        <v>0.67969223956603564</v>
      </c>
      <c r="K214" s="2">
        <f t="shared" si="92"/>
        <v>0.30208347171482341</v>
      </c>
      <c r="L214" s="2">
        <f t="shared" si="93"/>
        <v>7.4238901804494634E-3</v>
      </c>
      <c r="M214" s="2">
        <f t="shared" si="94"/>
        <v>1.0800398538691483E-2</v>
      </c>
      <c r="N214" s="66">
        <v>306983</v>
      </c>
      <c r="O214" s="66">
        <v>136436</v>
      </c>
      <c r="P214" s="66">
        <v>3353</v>
      </c>
      <c r="Q214" s="66">
        <v>1868</v>
      </c>
      <c r="R214" s="66">
        <v>1112</v>
      </c>
      <c r="S214" s="66">
        <v>71</v>
      </c>
      <c r="T214" s="66">
        <v>4</v>
      </c>
      <c r="W214" s="66">
        <f>IF(Notes!B$31=1,IF(BR214&gt;0,BR214-SUM(S214:V214)-SUM(Z214:AL214)-X214,SUM(BS214:BY214)),SUM(BS214:BY214))</f>
        <v>3</v>
      </c>
      <c r="Y214" s="66">
        <v>1356</v>
      </c>
      <c r="AG214" s="66">
        <v>464</v>
      </c>
      <c r="AN214" s="7">
        <f>IF(Q214&gt;0,RANK(Q214,(N214:P214,Q214:AE214)),0)</f>
        <v>4</v>
      </c>
      <c r="AO214" s="7">
        <f>IF(R214&gt;0,RANK(R214,(N214:P214,Q214:AE214)),0)</f>
        <v>6</v>
      </c>
      <c r="AP214" s="7">
        <f>IF(T214&gt;0,RANK(T214,(N214:P214,Q214:AE214)),0)</f>
        <v>8</v>
      </c>
      <c r="AQ214" s="7">
        <f>IF(S214&gt;0,RANK(S214,(N214:P214,Q214:AE214)),0)</f>
        <v>7</v>
      </c>
      <c r="AR214" s="2">
        <f t="shared" si="95"/>
        <v>4.1359459758662682E-3</v>
      </c>
      <c r="AS214" s="2">
        <f t="shared" si="96"/>
        <v>2.4620834717148233E-3</v>
      </c>
      <c r="AT214" s="2">
        <f t="shared" si="97"/>
        <v>8.8564153658806603E-6</v>
      </c>
      <c r="AU214" s="2">
        <f t="shared" si="98"/>
        <v>1.5720137274438171E-4</v>
      </c>
      <c r="AW214" s="6" t="s">
        <v>1440</v>
      </c>
      <c r="AX214" s="6" t="s">
        <v>2115</v>
      </c>
      <c r="AY214">
        <v>0</v>
      </c>
      <c r="BA214" s="119">
        <v>6</v>
      </c>
      <c r="BB214" s="121">
        <v>13</v>
      </c>
      <c r="BC214" s="125">
        <f t="shared" si="77"/>
        <v>6013</v>
      </c>
      <c r="BE214" s="7" t="s">
        <v>228</v>
      </c>
      <c r="BR214" s="1">
        <v>2136</v>
      </c>
      <c r="BS214" s="1">
        <v>3</v>
      </c>
    </row>
    <row r="215" spans="1:71" ht="13" hidden="1" customHeight="1" outlineLevel="1">
      <c r="A215" s="6" t="s">
        <v>1300</v>
      </c>
      <c r="B215" s="6" t="s">
        <v>2115</v>
      </c>
      <c r="C215" s="1">
        <f t="shared" si="90"/>
        <v>9531</v>
      </c>
      <c r="D215" s="7">
        <f>IF(N215&gt;0, RANK(N215,(N215:P215,Q215:AE215)),0)</f>
        <v>2</v>
      </c>
      <c r="E215" s="7">
        <f>IF(O215&gt;0,RANK(O215,(N215:P215,Q215:AE215)),0)</f>
        <v>1</v>
      </c>
      <c r="F215" s="7">
        <f>IF(P215&gt;0,RANK(P215,(N215:P215,Q215:AE215)),0)</f>
        <v>3</v>
      </c>
      <c r="G215" s="1">
        <f t="shared" si="87"/>
        <v>644</v>
      </c>
      <c r="H215" s="2">
        <f t="shared" si="88"/>
        <v>6.7568985416010918E-2</v>
      </c>
      <c r="I215" s="2"/>
      <c r="J215" s="2">
        <f t="shared" si="91"/>
        <v>0.45357255272269437</v>
      </c>
      <c r="K215" s="2">
        <f t="shared" si="92"/>
        <v>0.52114153813870523</v>
      </c>
      <c r="L215" s="2">
        <f t="shared" si="93"/>
        <v>1.2170811037666561E-2</v>
      </c>
      <c r="M215" s="2">
        <f t="shared" si="94"/>
        <v>1.3115098100933843E-2</v>
      </c>
      <c r="N215" s="66">
        <v>4323</v>
      </c>
      <c r="O215" s="66">
        <v>4967</v>
      </c>
      <c r="P215" s="66">
        <v>116</v>
      </c>
      <c r="Q215" s="66">
        <v>42</v>
      </c>
      <c r="R215" s="66">
        <v>36</v>
      </c>
      <c r="S215" s="66">
        <v>0</v>
      </c>
      <c r="T215" s="66">
        <v>0</v>
      </c>
      <c r="W215" s="66">
        <f>IF(Notes!B$31=1,IF(BR215&gt;0,BR215-SUM(S215:V215)-SUM(Z215:AL215)-X215,SUM(BS215:BY215)),SUM(BS215:BY215))</f>
        <v>0</v>
      </c>
      <c r="Y215" s="66">
        <v>47</v>
      </c>
      <c r="AG215" s="66">
        <v>0</v>
      </c>
      <c r="AN215" s="7">
        <f>IF(Q215&gt;0,RANK(Q215,(N215:P215,Q215:AE215)),0)</f>
        <v>5</v>
      </c>
      <c r="AO215" s="7">
        <f>IF(R215&gt;0,RANK(R215,(N215:P215,Q215:AE215)),0)</f>
        <v>6</v>
      </c>
      <c r="AP215" s="7">
        <f>IF(T215&gt;0,RANK(T215,(N215:P215,Q215:AE215)),0)</f>
        <v>0</v>
      </c>
      <c r="AQ215" s="7">
        <f>IF(S215&gt;0,RANK(S215,(N215:P215,Q215:AE215)),0)</f>
        <v>0</v>
      </c>
      <c r="AR215" s="2">
        <f t="shared" si="95"/>
        <v>4.4066729619137547E-3</v>
      </c>
      <c r="AS215" s="2">
        <f t="shared" si="96"/>
        <v>3.7771482530689331E-3</v>
      </c>
      <c r="AT215" s="2">
        <f t="shared" si="97"/>
        <v>0</v>
      </c>
      <c r="AU215" s="2">
        <f t="shared" si="98"/>
        <v>0</v>
      </c>
      <c r="AW215" s="6" t="s">
        <v>1300</v>
      </c>
      <c r="AX215" s="6" t="s">
        <v>2115</v>
      </c>
      <c r="AY215">
        <v>1</v>
      </c>
      <c r="BA215" s="119">
        <v>6</v>
      </c>
      <c r="BB215" s="121">
        <v>15</v>
      </c>
      <c r="BC215" s="125">
        <f t="shared" si="77"/>
        <v>6015</v>
      </c>
      <c r="BE215" s="7" t="s">
        <v>228</v>
      </c>
      <c r="BS215" s="1">
        <v>0</v>
      </c>
    </row>
    <row r="216" spans="1:71" ht="13" hidden="1" customHeight="1" outlineLevel="1">
      <c r="A216" s="6" t="s">
        <v>2183</v>
      </c>
      <c r="B216" s="6" t="s">
        <v>2115</v>
      </c>
      <c r="C216" s="1">
        <f t="shared" si="90"/>
        <v>92926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>IF(P216&gt;0,RANK(P216,(N216:P216,Q216:AE216)),0)</f>
        <v>3</v>
      </c>
      <c r="G216" s="1">
        <f t="shared" si="87"/>
        <v>9785</v>
      </c>
      <c r="H216" s="2">
        <f t="shared" si="88"/>
        <v>0.10529883993715429</v>
      </c>
      <c r="I216" s="2"/>
      <c r="J216" s="2">
        <f t="shared" si="91"/>
        <v>0.43614273723177582</v>
      </c>
      <c r="K216" s="2">
        <f t="shared" si="92"/>
        <v>0.54144157716893015</v>
      </c>
      <c r="L216" s="2">
        <f t="shared" si="93"/>
        <v>8.6735682155693779E-3</v>
      </c>
      <c r="M216" s="2">
        <f t="shared" si="94"/>
        <v>1.3742117383724588E-2</v>
      </c>
      <c r="N216" s="66">
        <v>40529</v>
      </c>
      <c r="O216" s="66">
        <v>50314</v>
      </c>
      <c r="P216" s="66">
        <v>806</v>
      </c>
      <c r="Q216" s="66">
        <v>502</v>
      </c>
      <c r="R216" s="66">
        <v>211</v>
      </c>
      <c r="S216" s="66">
        <v>38</v>
      </c>
      <c r="T216" s="66">
        <v>0</v>
      </c>
      <c r="W216" s="66">
        <f>IF(Notes!B$31=1,IF(BR216&gt;0,BR216-SUM(S216:V216)-SUM(Z216:AL216)-X216,SUM(BS216:BY216)),SUM(BS216:BY216))</f>
        <v>1</v>
      </c>
      <c r="Y216" s="66">
        <v>358</v>
      </c>
      <c r="AG216" s="66">
        <v>167</v>
      </c>
      <c r="AN216" s="7">
        <f>IF(Q216&gt;0,RANK(Q216,(N216:P216,Q216:AE216)),0)</f>
        <v>4</v>
      </c>
      <c r="AO216" s="7">
        <f>IF(R216&gt;0,RANK(R216,(N216:P216,Q216:AE216)),0)</f>
        <v>6</v>
      </c>
      <c r="AP216" s="7">
        <f>IF(T216&gt;0,RANK(T216,(N216:P216,Q216:AE216)),0)</f>
        <v>0</v>
      </c>
      <c r="AQ216" s="7">
        <f>IF(S216&gt;0,RANK(S216,(N216:P216,Q216:AE216)),0)</f>
        <v>7</v>
      </c>
      <c r="AR216" s="2">
        <f t="shared" si="95"/>
        <v>5.4021479456772053E-3</v>
      </c>
      <c r="AS216" s="2">
        <f t="shared" si="96"/>
        <v>2.2706239373264749E-3</v>
      </c>
      <c r="AT216" s="2">
        <f t="shared" si="97"/>
        <v>0</v>
      </c>
      <c r="AU216" s="2">
        <f t="shared" si="98"/>
        <v>4.0892753373652152E-4</v>
      </c>
      <c r="AW216" s="6" t="s">
        <v>2183</v>
      </c>
      <c r="AX216" s="6" t="s">
        <v>2115</v>
      </c>
      <c r="AY216">
        <v>4</v>
      </c>
      <c r="BA216" s="119">
        <v>6</v>
      </c>
      <c r="BB216" s="121">
        <v>17</v>
      </c>
      <c r="BC216" s="125">
        <f t="shared" si="77"/>
        <v>6017</v>
      </c>
      <c r="BE216" s="7" t="s">
        <v>228</v>
      </c>
      <c r="BR216" s="1">
        <v>589</v>
      </c>
      <c r="BS216" s="1">
        <v>1</v>
      </c>
    </row>
    <row r="217" spans="1:71" ht="13" hidden="1" customHeight="1" outlineLevel="1">
      <c r="A217" s="6" t="s">
        <v>2542</v>
      </c>
      <c r="B217" s="6" t="s">
        <v>2115</v>
      </c>
      <c r="C217" s="1">
        <f t="shared" si="90"/>
        <v>272289</v>
      </c>
      <c r="D217" s="7">
        <f>IF(N217&gt;0, RANK(N217,(N217:P217,Q217:AE217)),0)</f>
        <v>1</v>
      </c>
      <c r="E217" s="7">
        <f>IF(O217&gt;0,RANK(O217,(N217:P217,Q217:AE217)),0)</f>
        <v>2</v>
      </c>
      <c r="F217" s="7">
        <f>IF(P217&gt;0,RANK(P217,(N217:P217,Q217:AE217)),0)</f>
        <v>3</v>
      </c>
      <c r="G217" s="1">
        <f t="shared" si="87"/>
        <v>5691</v>
      </c>
      <c r="H217" s="2">
        <f t="shared" si="88"/>
        <v>2.0900587243700627E-2</v>
      </c>
      <c r="I217" s="2"/>
      <c r="J217" s="2">
        <f t="shared" si="91"/>
        <v>0.50206214720388997</v>
      </c>
      <c r="K217" s="2">
        <f t="shared" si="92"/>
        <v>0.48116155996018933</v>
      </c>
      <c r="L217" s="2">
        <f t="shared" si="93"/>
        <v>7.014605804861746E-3</v>
      </c>
      <c r="M217" s="2">
        <f t="shared" si="94"/>
        <v>9.7616870310589451E-3</v>
      </c>
      <c r="N217" s="66">
        <v>136706</v>
      </c>
      <c r="O217" s="66">
        <v>131015</v>
      </c>
      <c r="P217" s="66">
        <v>1910</v>
      </c>
      <c r="Q217" s="66">
        <v>911</v>
      </c>
      <c r="R217" s="66">
        <v>609</v>
      </c>
      <c r="S217" s="66">
        <v>42</v>
      </c>
      <c r="T217" s="66">
        <v>0</v>
      </c>
      <c r="W217" s="66">
        <f>IF(Notes!B$31=1,IF(BR217&gt;0,BR217-SUM(S217:V217)-SUM(Z217:AL217)-X217,SUM(BS217:BY217)),SUM(BS217:BY217))</f>
        <v>1</v>
      </c>
      <c r="Y217" s="66">
        <v>812</v>
      </c>
      <c r="AG217" s="66">
        <v>283</v>
      </c>
      <c r="AN217" s="7">
        <f>IF(Q217&gt;0,RANK(Q217,(N217:P217,Q217:AE217)),0)</f>
        <v>4</v>
      </c>
      <c r="AO217" s="7">
        <f>IF(R217&gt;0,RANK(R217,(N217:P217,Q217:AE217)),0)</f>
        <v>6</v>
      </c>
      <c r="AP217" s="7">
        <f>IF(T217&gt;0,RANK(T217,(N217:P217,Q217:AE217)),0)</f>
        <v>0</v>
      </c>
      <c r="AQ217" s="7">
        <f>IF(S217&gt;0,RANK(S217,(N217:P217,Q217:AE217)),0)</f>
        <v>7</v>
      </c>
      <c r="AR217" s="2">
        <f t="shared" si="95"/>
        <v>3.3457098891251573E-3</v>
      </c>
      <c r="AS217" s="2">
        <f t="shared" si="96"/>
        <v>2.2365942068904728E-3</v>
      </c>
      <c r="AT217" s="2">
        <f t="shared" si="97"/>
        <v>0</v>
      </c>
      <c r="AU217" s="2">
        <f t="shared" si="98"/>
        <v>1.54247876337274E-4</v>
      </c>
      <c r="AW217" s="6" t="s">
        <v>2542</v>
      </c>
      <c r="AX217" s="6" t="s">
        <v>2115</v>
      </c>
      <c r="AY217">
        <v>0</v>
      </c>
      <c r="BA217" s="119">
        <v>6</v>
      </c>
      <c r="BB217" s="121">
        <v>19</v>
      </c>
      <c r="BC217" s="125">
        <f t="shared" si="77"/>
        <v>6019</v>
      </c>
      <c r="BE217" s="7" t="s">
        <v>228</v>
      </c>
      <c r="BR217" s="1">
        <f>1163+1+42+283</f>
        <v>1489</v>
      </c>
      <c r="BS217" s="1">
        <v>1</v>
      </c>
    </row>
    <row r="218" spans="1:71" ht="13" hidden="1" customHeight="1" outlineLevel="1">
      <c r="A218" s="6" t="s">
        <v>2539</v>
      </c>
      <c r="B218" s="6" t="s">
        <v>2115</v>
      </c>
      <c r="C218" s="1">
        <f t="shared" si="90"/>
        <v>9879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>IF(P218&gt;0,RANK(P218,(N218:P218,Q218:AE218)),0)</f>
        <v>3</v>
      </c>
      <c r="G218" s="1">
        <f t="shared" si="87"/>
        <v>2176</v>
      </c>
      <c r="H218" s="2">
        <f t="shared" si="88"/>
        <v>0.22026520902925398</v>
      </c>
      <c r="I218" s="2"/>
      <c r="J218" s="2">
        <f t="shared" si="91"/>
        <v>0.37797347909707463</v>
      </c>
      <c r="K218" s="2">
        <f t="shared" si="92"/>
        <v>0.59823868812632852</v>
      </c>
      <c r="L218" s="2">
        <f t="shared" si="93"/>
        <v>9.8188075716165602E-3</v>
      </c>
      <c r="M218" s="2">
        <f t="shared" si="94"/>
        <v>1.3969025204980346E-2</v>
      </c>
      <c r="N218" s="66">
        <v>3734</v>
      </c>
      <c r="O218" s="66">
        <v>5910</v>
      </c>
      <c r="P218" s="66">
        <v>97</v>
      </c>
      <c r="Q218" s="66">
        <v>52</v>
      </c>
      <c r="R218" s="66">
        <v>26</v>
      </c>
      <c r="S218" s="66">
        <v>2</v>
      </c>
      <c r="T218" s="66">
        <v>0</v>
      </c>
      <c r="W218" s="66">
        <f>IF(Notes!B$31=1,IF(BR218&gt;0,BR218-SUM(S218:V218)-SUM(Z218:AL218)-X218,SUM(BS218:BY218)),SUM(BS218:BY218))</f>
        <v>0</v>
      </c>
      <c r="Y218" s="66">
        <v>50</v>
      </c>
      <c r="AG218" s="66">
        <v>8</v>
      </c>
      <c r="AN218" s="7">
        <f>IF(Q218&gt;0,RANK(Q218,(N218:P218,Q218:AE218)),0)</f>
        <v>4</v>
      </c>
      <c r="AO218" s="7">
        <f>IF(R218&gt;0,RANK(R218,(N218:P218,Q218:AE218)),0)</f>
        <v>6</v>
      </c>
      <c r="AP218" s="7">
        <f>IF(T218&gt;0,RANK(T218,(N218:P218,Q218:AE218)),0)</f>
        <v>0</v>
      </c>
      <c r="AQ218" s="7">
        <f>IF(S218&gt;0,RANK(S218,(N218:P218,Q218:AE218)),0)</f>
        <v>7</v>
      </c>
      <c r="AR218" s="2">
        <f t="shared" si="95"/>
        <v>5.2636906569490842E-3</v>
      </c>
      <c r="AS218" s="2">
        <f t="shared" si="96"/>
        <v>2.6318453284745421E-3</v>
      </c>
      <c r="AT218" s="2">
        <f t="shared" si="97"/>
        <v>0</v>
      </c>
      <c r="AU218" s="2">
        <f t="shared" si="98"/>
        <v>2.0244964065188785E-4</v>
      </c>
      <c r="AW218" s="6" t="s">
        <v>2539</v>
      </c>
      <c r="AX218" s="6" t="s">
        <v>2115</v>
      </c>
      <c r="AY218">
        <v>2</v>
      </c>
      <c r="BA218" s="119">
        <v>6</v>
      </c>
      <c r="BB218" s="121">
        <v>21</v>
      </c>
      <c r="BC218" s="125">
        <f t="shared" si="77"/>
        <v>6021</v>
      </c>
      <c r="BE218" s="7" t="s">
        <v>228</v>
      </c>
      <c r="BS218" s="1">
        <v>0</v>
      </c>
    </row>
    <row r="219" spans="1:71" ht="13" hidden="1" customHeight="1" outlineLevel="1">
      <c r="A219" s="6" t="s">
        <v>609</v>
      </c>
      <c r="B219" s="6" t="s">
        <v>2115</v>
      </c>
      <c r="C219" s="1">
        <f t="shared" si="90"/>
        <v>63727</v>
      </c>
      <c r="D219" s="7">
        <f>IF(N219&gt;0, RANK(N219,(N219:P219,Q219:AE219)),0)</f>
        <v>1</v>
      </c>
      <c r="E219" s="7">
        <f>IF(O219&gt;0,RANK(O219,(N219:P219,Q219:AE219)),0)</f>
        <v>2</v>
      </c>
      <c r="F219" s="7">
        <f>IF(P219&gt;0,RANK(P219,(N219:P219,Q219:AE219)),0)</f>
        <v>3</v>
      </c>
      <c r="G219" s="1">
        <f t="shared" si="87"/>
        <v>17979</v>
      </c>
      <c r="H219" s="2">
        <f t="shared" si="88"/>
        <v>0.28212531580021027</v>
      </c>
      <c r="I219" s="2"/>
      <c r="J219" s="2">
        <f t="shared" si="91"/>
        <v>0.62284432030379588</v>
      </c>
      <c r="K219" s="2">
        <f t="shared" si="92"/>
        <v>0.34071900450358561</v>
      </c>
      <c r="L219" s="2">
        <f t="shared" si="93"/>
        <v>1.4515040720573698E-2</v>
      </c>
      <c r="M219" s="2">
        <f t="shared" si="94"/>
        <v>2.1921634472044808E-2</v>
      </c>
      <c r="N219" s="66">
        <v>39692</v>
      </c>
      <c r="O219" s="66">
        <v>21713</v>
      </c>
      <c r="P219" s="66">
        <v>925</v>
      </c>
      <c r="Q219" s="66">
        <v>320</v>
      </c>
      <c r="R219" s="66">
        <v>646</v>
      </c>
      <c r="S219" s="66">
        <v>24</v>
      </c>
      <c r="T219" s="66">
        <v>0</v>
      </c>
      <c r="W219" s="66">
        <f>IF(Notes!B$31=1,IF(BR219&gt;0,BR219-SUM(S219:V219)-SUM(Z219:AL219)-X219,SUM(BS219:BY219)),SUM(BS219:BY219))</f>
        <v>0</v>
      </c>
      <c r="Y219" s="66">
        <v>204</v>
      </c>
      <c r="AG219" s="66">
        <v>203</v>
      </c>
      <c r="AN219" s="7">
        <f>IF(Q219&gt;0,RANK(Q219,(N219:P219,Q219:AE219)),0)</f>
        <v>5</v>
      </c>
      <c r="AO219" s="7">
        <f>IF(R219&gt;0,RANK(R219,(N219:P219,Q219:AE219)),0)</f>
        <v>4</v>
      </c>
      <c r="AP219" s="7">
        <f>IF(T219&gt;0,RANK(T219,(N219:P219,Q219:AE219)),0)</f>
        <v>0</v>
      </c>
      <c r="AQ219" s="7">
        <f>IF(S219&gt;0,RANK(S219,(N219:P219,Q219:AE219)),0)</f>
        <v>7</v>
      </c>
      <c r="AR219" s="2">
        <f t="shared" si="95"/>
        <v>5.0214194925227926E-3</v>
      </c>
      <c r="AS219" s="2">
        <f t="shared" si="96"/>
        <v>1.0136990600530388E-2</v>
      </c>
      <c r="AT219" s="2">
        <f t="shared" si="97"/>
        <v>0</v>
      </c>
      <c r="AU219" s="2">
        <f t="shared" si="98"/>
        <v>3.7660646193920946E-4</v>
      </c>
      <c r="AW219" s="6" t="s">
        <v>609</v>
      </c>
      <c r="AX219" s="6" t="s">
        <v>2115</v>
      </c>
      <c r="AY219">
        <v>1</v>
      </c>
      <c r="BA219" s="119">
        <v>6</v>
      </c>
      <c r="BB219" s="121">
        <v>23</v>
      </c>
      <c r="BC219" s="125">
        <f t="shared" si="77"/>
        <v>6023</v>
      </c>
      <c r="BE219" s="7" t="s">
        <v>228</v>
      </c>
      <c r="BR219" s="1">
        <v>468</v>
      </c>
      <c r="BS219" s="1">
        <v>0</v>
      </c>
    </row>
    <row r="220" spans="1:71" ht="13" hidden="1" customHeight="1" outlineLevel="1">
      <c r="A220" s="6" t="s">
        <v>1319</v>
      </c>
      <c r="B220" s="6" t="s">
        <v>2115</v>
      </c>
      <c r="C220" s="1">
        <f t="shared" si="90"/>
        <v>38820</v>
      </c>
      <c r="D220" s="7">
        <f>IF(N220&gt;0, RANK(N220,(N220:P220,Q220:AE220)),0)</f>
        <v>1</v>
      </c>
      <c r="E220" s="7">
        <f>IF(O220&gt;0,RANK(O220,(N220:P220,Q220:AE220)),0)</f>
        <v>2</v>
      </c>
      <c r="F220" s="7">
        <f>IF(P220&gt;0,RANK(P220,(N220:P220,Q220:AE220)),0)</f>
        <v>3</v>
      </c>
      <c r="G220" s="1">
        <f t="shared" si="87"/>
        <v>10154</v>
      </c>
      <c r="H220" s="2">
        <f t="shared" si="88"/>
        <v>0.26156620298815042</v>
      </c>
      <c r="I220" s="2"/>
      <c r="J220" s="2">
        <f t="shared" si="91"/>
        <v>0.62241112828438949</v>
      </c>
      <c r="K220" s="2">
        <f t="shared" si="92"/>
        <v>0.36084492529623907</v>
      </c>
      <c r="L220" s="2">
        <f t="shared" si="93"/>
        <v>6.9809376609994847E-3</v>
      </c>
      <c r="M220" s="2">
        <f t="shared" si="94"/>
        <v>9.7630087583719521E-3</v>
      </c>
      <c r="N220" s="66">
        <v>24162</v>
      </c>
      <c r="O220" s="66">
        <v>14008</v>
      </c>
      <c r="P220" s="66">
        <v>271</v>
      </c>
      <c r="Q220" s="66">
        <v>134</v>
      </c>
      <c r="R220" s="66">
        <v>146</v>
      </c>
      <c r="S220" s="66">
        <v>4</v>
      </c>
      <c r="T220" s="66">
        <v>0</v>
      </c>
      <c r="W220" s="66">
        <f>IF(Notes!B$31=1,IF(BR220&gt;0,BR220-SUM(S220:V220)-SUM(Z220:AL220)-X220,SUM(BS220:BY220)),SUM(BS220:BY220))</f>
        <v>0</v>
      </c>
      <c r="Y220" s="66">
        <v>80</v>
      </c>
      <c r="AG220" s="66">
        <v>15</v>
      </c>
      <c r="AN220" s="7">
        <f>IF(Q220&gt;0,RANK(Q220,(N220:P220,Q220:AE220)),0)</f>
        <v>5</v>
      </c>
      <c r="AO220" s="7">
        <f>IF(R220&gt;0,RANK(R220,(N220:P220,Q220:AE220)),0)</f>
        <v>4</v>
      </c>
      <c r="AP220" s="7">
        <f>IF(T220&gt;0,RANK(T220,(N220:P220,Q220:AE220)),0)</f>
        <v>0</v>
      </c>
      <c r="AQ220" s="7">
        <f>IF(S220&gt;0,RANK(S220,(N220:P220,Q220:AE220)),0)</f>
        <v>7</v>
      </c>
      <c r="AR220" s="2">
        <f t="shared" si="95"/>
        <v>3.4518289541473467E-3</v>
      </c>
      <c r="AS220" s="2">
        <f t="shared" si="96"/>
        <v>3.7609479649665122E-3</v>
      </c>
      <c r="AT220" s="2">
        <f t="shared" si="97"/>
        <v>0</v>
      </c>
      <c r="AU220" s="2">
        <f t="shared" si="98"/>
        <v>1.0303967027305513E-4</v>
      </c>
      <c r="AW220" s="6" t="s">
        <v>1319</v>
      </c>
      <c r="AX220" s="6" t="s">
        <v>2115</v>
      </c>
      <c r="AY220">
        <v>51</v>
      </c>
      <c r="BA220" s="119">
        <v>6</v>
      </c>
      <c r="BB220" s="121">
        <v>25</v>
      </c>
      <c r="BC220" s="125">
        <f t="shared" si="77"/>
        <v>6025</v>
      </c>
      <c r="BE220" s="7" t="s">
        <v>228</v>
      </c>
      <c r="BS220" s="1">
        <v>0</v>
      </c>
    </row>
    <row r="221" spans="1:71" ht="13" hidden="1" customHeight="1" outlineLevel="1">
      <c r="A221" s="6" t="s">
        <v>506</v>
      </c>
      <c r="B221" s="6" t="s">
        <v>2115</v>
      </c>
      <c r="C221" s="1">
        <f t="shared" si="90"/>
        <v>8533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>IF(P221&gt;0,RANK(P221,(N221:P221,Q221:AE221)),0)</f>
        <v>3</v>
      </c>
      <c r="G221" s="1">
        <f t="shared" si="87"/>
        <v>780</v>
      </c>
      <c r="H221" s="2">
        <f t="shared" si="88"/>
        <v>9.1409820696120941E-2</v>
      </c>
      <c r="I221" s="2"/>
      <c r="J221" s="2">
        <f t="shared" si="91"/>
        <v>0.43864994726356499</v>
      </c>
      <c r="K221" s="2">
        <f t="shared" si="92"/>
        <v>0.5300597679596859</v>
      </c>
      <c r="L221" s="2">
        <f t="shared" si="93"/>
        <v>1.2539552326262745E-2</v>
      </c>
      <c r="M221" s="2">
        <f t="shared" si="94"/>
        <v>1.8750732450486366E-2</v>
      </c>
      <c r="N221" s="66">
        <v>3743</v>
      </c>
      <c r="O221" s="66">
        <v>4523</v>
      </c>
      <c r="P221" s="66">
        <v>107</v>
      </c>
      <c r="Q221" s="66">
        <v>53</v>
      </c>
      <c r="R221" s="66">
        <v>32</v>
      </c>
      <c r="S221" s="66">
        <v>1</v>
      </c>
      <c r="T221" s="66">
        <v>0</v>
      </c>
      <c r="W221" s="66">
        <f>IF(Notes!B$31=1,IF(BR221&gt;0,BR221-SUM(S221:V221)-SUM(Z221:AL221)-X221,SUM(BS221:BY221)),SUM(BS221:BY221))</f>
        <v>0</v>
      </c>
      <c r="Y221" s="66">
        <v>51</v>
      </c>
      <c r="AG221" s="66">
        <v>23</v>
      </c>
      <c r="AN221" s="7">
        <f>IF(Q221&gt;0,RANK(Q221,(N221:P221,Q221:AE221)),0)</f>
        <v>4</v>
      </c>
      <c r="AO221" s="7">
        <f>IF(R221&gt;0,RANK(R221,(N221:P221,Q221:AE221)),0)</f>
        <v>6</v>
      </c>
      <c r="AP221" s="7">
        <f>IF(T221&gt;0,RANK(T221,(N221:P221,Q221:AE221)),0)</f>
        <v>0</v>
      </c>
      <c r="AQ221" s="7">
        <f>IF(S221&gt;0,RANK(S221,(N221:P221,Q221:AE221)),0)</f>
        <v>7</v>
      </c>
      <c r="AR221" s="2">
        <f t="shared" si="95"/>
        <v>6.2111801242236021E-3</v>
      </c>
      <c r="AS221" s="2">
        <f t="shared" si="96"/>
        <v>3.7501464900972694E-3</v>
      </c>
      <c r="AT221" s="2">
        <f t="shared" si="97"/>
        <v>0</v>
      </c>
      <c r="AU221" s="2">
        <f t="shared" si="98"/>
        <v>1.1719207781553967E-4</v>
      </c>
      <c r="AW221" s="6" t="s">
        <v>506</v>
      </c>
      <c r="AX221" s="6" t="s">
        <v>2115</v>
      </c>
      <c r="AY221">
        <v>25</v>
      </c>
      <c r="BA221" s="119">
        <v>6</v>
      </c>
      <c r="BB221" s="121">
        <v>27</v>
      </c>
      <c r="BC221" s="125">
        <f t="shared" si="77"/>
        <v>6027</v>
      </c>
      <c r="BE221" s="7" t="s">
        <v>228</v>
      </c>
      <c r="BR221" s="1">
        <v>45</v>
      </c>
      <c r="BS221" s="1">
        <v>0</v>
      </c>
    </row>
    <row r="222" spans="1:71" ht="13" hidden="1" customHeight="1" outlineLevel="1">
      <c r="A222" s="6" t="s">
        <v>998</v>
      </c>
      <c r="B222" s="6" t="s">
        <v>2115</v>
      </c>
      <c r="C222" s="1">
        <f t="shared" si="90"/>
        <v>232850</v>
      </c>
      <c r="D222" s="7">
        <f>IF(N222&gt;0, RANK(N222,(N222:P222,Q222:AE222)),0)</f>
        <v>2</v>
      </c>
      <c r="E222" s="7">
        <f>IF(O222&gt;0,RANK(O222,(N222:P222,Q222:AE222)),0)</f>
        <v>1</v>
      </c>
      <c r="F222" s="7">
        <f>IF(P222&gt;0,RANK(P222,(N222:P222,Q222:AE222)),0)</f>
        <v>3</v>
      </c>
      <c r="G222" s="1">
        <f t="shared" si="87"/>
        <v>41336</v>
      </c>
      <c r="H222" s="2">
        <f t="shared" si="88"/>
        <v>0.17752200987760361</v>
      </c>
      <c r="I222" s="2"/>
      <c r="J222" s="2">
        <f t="shared" si="91"/>
        <v>0.40136139145372557</v>
      </c>
      <c r="K222" s="2">
        <f t="shared" si="92"/>
        <v>0.57888340133132921</v>
      </c>
      <c r="L222" s="2">
        <f t="shared" si="93"/>
        <v>6.7425381146660936E-3</v>
      </c>
      <c r="M222" s="2">
        <f t="shared" si="94"/>
        <v>1.3012669100279187E-2</v>
      </c>
      <c r="N222" s="66">
        <v>93457</v>
      </c>
      <c r="O222" s="66">
        <v>134793</v>
      </c>
      <c r="P222" s="66">
        <v>1570</v>
      </c>
      <c r="Q222" s="66">
        <v>1068</v>
      </c>
      <c r="R222" s="66">
        <v>535</v>
      </c>
      <c r="S222" s="66">
        <v>123</v>
      </c>
      <c r="T222" s="66">
        <v>0</v>
      </c>
      <c r="W222" s="66">
        <f>IF(Notes!B$31=1,IF(BR222&gt;0,BR222-SUM(S222:V222)-SUM(Z222:AL222)-X222,SUM(BS222:BY222)),SUM(BS222:BY222))</f>
        <v>0</v>
      </c>
      <c r="Y222" s="66">
        <v>938</v>
      </c>
      <c r="AG222" s="66">
        <v>366</v>
      </c>
      <c r="AN222" s="7">
        <f>IF(Q222&gt;0,RANK(Q222,(N222:P222,Q222:AE222)),0)</f>
        <v>4</v>
      </c>
      <c r="AO222" s="7">
        <f>IF(R222&gt;0,RANK(R222,(N222:P222,Q222:AE222)),0)</f>
        <v>6</v>
      </c>
      <c r="AP222" s="7">
        <f>IF(T222&gt;0,RANK(T222,(N222:P222,Q222:AE222)),0)</f>
        <v>0</v>
      </c>
      <c r="AQ222" s="7">
        <f>IF(S222&gt;0,RANK(S222,(N222:P222,Q222:AE222)),0)</f>
        <v>7</v>
      </c>
      <c r="AR222" s="2">
        <f t="shared" si="95"/>
        <v>4.5866437620785917E-3</v>
      </c>
      <c r="AS222" s="2">
        <f t="shared" si="96"/>
        <v>2.2976164913034143E-3</v>
      </c>
      <c r="AT222" s="2">
        <f t="shared" si="97"/>
        <v>0</v>
      </c>
      <c r="AU222" s="2">
        <f t="shared" si="98"/>
        <v>5.2823706248657936E-4</v>
      </c>
      <c r="AW222" s="6" t="s">
        <v>998</v>
      </c>
      <c r="AX222" s="6" t="s">
        <v>2115</v>
      </c>
      <c r="AY222">
        <v>0</v>
      </c>
      <c r="BA222" s="119">
        <v>6</v>
      </c>
      <c r="BB222" s="121">
        <v>29</v>
      </c>
      <c r="BC222" s="125">
        <f t="shared" si="77"/>
        <v>6029</v>
      </c>
      <c r="BE222" s="7" t="s">
        <v>228</v>
      </c>
      <c r="BR222" s="1">
        <f>233808-232850+AG222+S222</f>
        <v>1447</v>
      </c>
      <c r="BS222" s="1">
        <v>0</v>
      </c>
    </row>
    <row r="223" spans="1:71" ht="13" hidden="1" customHeight="1" outlineLevel="1">
      <c r="A223" s="6" t="s">
        <v>2140</v>
      </c>
      <c r="B223" s="6" t="s">
        <v>2115</v>
      </c>
      <c r="C223" s="1">
        <f t="shared" si="90"/>
        <v>35108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>IF(P223&gt;0,RANK(P223,(N223:P223,Q223:AE223)),0)</f>
        <v>3</v>
      </c>
      <c r="G223" s="1">
        <f t="shared" si="87"/>
        <v>4963</v>
      </c>
      <c r="H223" s="2">
        <f t="shared" si="88"/>
        <v>0.14136379172838098</v>
      </c>
      <c r="I223" s="2"/>
      <c r="J223" s="2">
        <f t="shared" si="91"/>
        <v>0.42004671299988605</v>
      </c>
      <c r="K223" s="2">
        <f t="shared" si="92"/>
        <v>0.56141050472826703</v>
      </c>
      <c r="L223" s="2">
        <f t="shared" si="93"/>
        <v>7.462686567164179E-3</v>
      </c>
      <c r="M223" s="2">
        <f t="shared" si="94"/>
        <v>1.1080095704682734E-2</v>
      </c>
      <c r="N223" s="66">
        <v>14747</v>
      </c>
      <c r="O223" s="66">
        <v>19710</v>
      </c>
      <c r="P223" s="66">
        <v>262</v>
      </c>
      <c r="Q223" s="66">
        <v>173</v>
      </c>
      <c r="R223" s="66">
        <v>72</v>
      </c>
      <c r="S223" s="66">
        <v>11</v>
      </c>
      <c r="T223" s="66">
        <v>0</v>
      </c>
      <c r="W223" s="66">
        <f>IF(Notes!B$31=1,IF(BR223&gt;0,BR223-SUM(S223:V223)-SUM(Z223:AL223)-X223,SUM(BS223:BY223)),SUM(BS223:BY223))</f>
        <v>0</v>
      </c>
      <c r="Y223" s="66">
        <v>111</v>
      </c>
      <c r="AG223" s="66">
        <v>22</v>
      </c>
      <c r="AN223" s="7">
        <f>IF(Q223&gt;0,RANK(Q223,(N223:P223,Q223:AE223)),0)</f>
        <v>4</v>
      </c>
      <c r="AO223" s="7">
        <f>IF(R223&gt;0,RANK(R223,(N223:P223,Q223:AE223)),0)</f>
        <v>6</v>
      </c>
      <c r="AP223" s="7">
        <f>IF(T223&gt;0,RANK(T223,(N223:P223,Q223:AE223)),0)</f>
        <v>0</v>
      </c>
      <c r="AQ223" s="7">
        <f>IF(S223&gt;0,RANK(S223,(N223:P223,Q223:AE223)),0)</f>
        <v>7</v>
      </c>
      <c r="AR223" s="2">
        <f t="shared" si="95"/>
        <v>4.9276518172496299E-3</v>
      </c>
      <c r="AS223" s="2">
        <f t="shared" si="96"/>
        <v>2.0508146291443544E-3</v>
      </c>
      <c r="AT223" s="2">
        <f t="shared" si="97"/>
        <v>0</v>
      </c>
      <c r="AU223" s="2">
        <f t="shared" si="98"/>
        <v>3.1331890167483195E-4</v>
      </c>
      <c r="AW223" s="6" t="s">
        <v>2140</v>
      </c>
      <c r="AX223" s="6" t="s">
        <v>2115</v>
      </c>
      <c r="AY223">
        <v>20</v>
      </c>
      <c r="BA223" s="119">
        <v>6</v>
      </c>
      <c r="BB223" s="121">
        <v>31</v>
      </c>
      <c r="BC223" s="125">
        <f t="shared" si="77"/>
        <v>6031</v>
      </c>
      <c r="BE223" s="7" t="s">
        <v>228</v>
      </c>
      <c r="BS223" s="1">
        <v>0</v>
      </c>
    </row>
    <row r="224" spans="1:71" ht="13" hidden="1" customHeight="1" outlineLevel="1">
      <c r="A224" s="6" t="s">
        <v>2141</v>
      </c>
      <c r="B224" s="6" t="s">
        <v>2115</v>
      </c>
      <c r="C224" s="1">
        <f t="shared" si="90"/>
        <v>25542</v>
      </c>
      <c r="D224" s="7">
        <f>IF(N224&gt;0, RANK(N224,(N224:P224,Q224:AE224)),0)</f>
        <v>1</v>
      </c>
      <c r="E224" s="7">
        <f>IF(O224&gt;0,RANK(O224,(N224:P224,Q224:AE224)),0)</f>
        <v>2</v>
      </c>
      <c r="F224" s="7">
        <f>IF(P224&gt;0,RANK(P224,(N224:P224,Q224:AE224)),0)</f>
        <v>3</v>
      </c>
      <c r="G224" s="1">
        <f t="shared" si="87"/>
        <v>4919</v>
      </c>
      <c r="H224" s="2">
        <f t="shared" si="88"/>
        <v>0.1925847623522042</v>
      </c>
      <c r="I224" s="2"/>
      <c r="J224" s="2">
        <f t="shared" si="91"/>
        <v>0.58155195364497692</v>
      </c>
      <c r="K224" s="2">
        <f t="shared" si="92"/>
        <v>0.38896719129277268</v>
      </c>
      <c r="L224" s="2">
        <f t="shared" si="93"/>
        <v>1.123639495732519E-2</v>
      </c>
      <c r="M224" s="2">
        <f t="shared" si="94"/>
        <v>1.8244460104925211E-2</v>
      </c>
      <c r="N224" s="66">
        <v>14854</v>
      </c>
      <c r="O224" s="66">
        <v>9935</v>
      </c>
      <c r="P224" s="66">
        <v>287</v>
      </c>
      <c r="Q224" s="66">
        <v>153</v>
      </c>
      <c r="R224" s="66">
        <v>137</v>
      </c>
      <c r="S224" s="66">
        <v>14</v>
      </c>
      <c r="T224" s="66">
        <v>0</v>
      </c>
      <c r="W224" s="66">
        <f>IF(Notes!B$31=1,IF(BR224&gt;0,BR224-SUM(S224:V224)-SUM(Z224:AL224)-X224,SUM(BS224:BY224)),SUM(BS224:BY224))</f>
        <v>0</v>
      </c>
      <c r="Y224" s="66">
        <v>113</v>
      </c>
      <c r="AG224" s="66">
        <v>49</v>
      </c>
      <c r="AN224" s="7">
        <f>IF(Q224&gt;0,RANK(Q224,(N224:P224,Q224:AE224)),0)</f>
        <v>4</v>
      </c>
      <c r="AO224" s="7">
        <f>IF(R224&gt;0,RANK(R224,(N224:P224,Q224:AE224)),0)</f>
        <v>5</v>
      </c>
      <c r="AP224" s="7">
        <f>IF(T224&gt;0,RANK(T224,(N224:P224,Q224:AE224)),0)</f>
        <v>0</v>
      </c>
      <c r="AQ224" s="7">
        <f>IF(S224&gt;0,RANK(S224,(N224:P224,Q224:AE224)),0)</f>
        <v>7</v>
      </c>
      <c r="AR224" s="2">
        <f t="shared" si="95"/>
        <v>5.9901338971106409E-3</v>
      </c>
      <c r="AS224" s="2">
        <f t="shared" si="96"/>
        <v>5.3637146660402476E-3</v>
      </c>
      <c r="AT224" s="2">
        <f t="shared" si="97"/>
        <v>0</v>
      </c>
      <c r="AU224" s="2">
        <f t="shared" si="98"/>
        <v>5.4811682718659458E-4</v>
      </c>
      <c r="AW224" s="6" t="s">
        <v>2141</v>
      </c>
      <c r="AX224" s="6" t="s">
        <v>2115</v>
      </c>
      <c r="AY224">
        <v>1</v>
      </c>
      <c r="BA224" s="119">
        <v>6</v>
      </c>
      <c r="BB224" s="121">
        <v>33</v>
      </c>
      <c r="BC224" s="125">
        <f t="shared" si="77"/>
        <v>6033</v>
      </c>
      <c r="BE224" s="7" t="s">
        <v>228</v>
      </c>
      <c r="BR224" s="1">
        <v>150</v>
      </c>
      <c r="BS224" s="1">
        <v>0</v>
      </c>
    </row>
    <row r="225" spans="1:71" ht="13" hidden="1" customHeight="1" outlineLevel="1">
      <c r="A225" s="6" t="s">
        <v>2452</v>
      </c>
      <c r="B225" s="6" t="s">
        <v>2115</v>
      </c>
      <c r="C225" s="1">
        <f t="shared" si="90"/>
        <v>11387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>IF(P225&gt;0,RANK(P225,(N225:P225,Q225:AE225)),0)</f>
        <v>3</v>
      </c>
      <c r="G225" s="1">
        <f t="shared" si="87"/>
        <v>3897</v>
      </c>
      <c r="H225" s="2">
        <f t="shared" si="88"/>
        <v>0.34223237024677261</v>
      </c>
      <c r="I225" s="2"/>
      <c r="J225" s="2">
        <f t="shared" si="91"/>
        <v>0.3149205234038816</v>
      </c>
      <c r="K225" s="2">
        <f t="shared" si="92"/>
        <v>0.65715289365065421</v>
      </c>
      <c r="L225" s="2">
        <f t="shared" si="93"/>
        <v>9.3966804250461052E-3</v>
      </c>
      <c r="M225" s="2">
        <f t="shared" si="94"/>
        <v>1.8529902520418022E-2</v>
      </c>
      <c r="N225" s="66">
        <v>3586</v>
      </c>
      <c r="O225" s="66">
        <v>7483</v>
      </c>
      <c r="P225" s="66">
        <v>107</v>
      </c>
      <c r="Q225" s="66">
        <v>54</v>
      </c>
      <c r="R225" s="66">
        <v>23</v>
      </c>
      <c r="S225" s="66">
        <v>6</v>
      </c>
      <c r="T225" s="66">
        <v>0</v>
      </c>
      <c r="W225" s="66">
        <f>IF(Notes!B$31=1,IF(BR225&gt;0,BR225-SUM(S225:V225)-SUM(Z225:AL225)-X225,SUM(BS225:BY225)),SUM(BS225:BY225))</f>
        <v>0</v>
      </c>
      <c r="Y225" s="66">
        <v>93</v>
      </c>
      <c r="AG225" s="66">
        <v>35</v>
      </c>
      <c r="AN225" s="7">
        <f>IF(Q225&gt;0,RANK(Q225,(N225:P225,Q225:AE225)),0)</f>
        <v>5</v>
      </c>
      <c r="AO225" s="7">
        <f>IF(R225&gt;0,RANK(R225,(N225:P225,Q225:AE225)),0)</f>
        <v>6</v>
      </c>
      <c r="AP225" s="7">
        <f>IF(T225&gt;0,RANK(T225,(N225:P225,Q225:AE225)),0)</f>
        <v>0</v>
      </c>
      <c r="AQ225" s="7">
        <f>IF(S225&gt;0,RANK(S225,(N225:P225,Q225:AE225)),0)</f>
        <v>7</v>
      </c>
      <c r="AR225" s="2">
        <f t="shared" si="95"/>
        <v>4.7422499341354179E-3</v>
      </c>
      <c r="AS225" s="2">
        <f t="shared" si="96"/>
        <v>2.0198471941687891E-3</v>
      </c>
      <c r="AT225" s="2">
        <f t="shared" si="97"/>
        <v>0</v>
      </c>
      <c r="AU225" s="2">
        <f t="shared" si="98"/>
        <v>5.2691665934837971E-4</v>
      </c>
      <c r="AW225" s="6" t="s">
        <v>2452</v>
      </c>
      <c r="AX225" s="6" t="s">
        <v>2115</v>
      </c>
      <c r="AY225">
        <v>4</v>
      </c>
      <c r="BA225" s="119">
        <v>6</v>
      </c>
      <c r="BB225" s="121">
        <v>35</v>
      </c>
      <c r="BC225" s="125">
        <f t="shared" si="77"/>
        <v>6035</v>
      </c>
      <c r="BE225" s="7" t="s">
        <v>228</v>
      </c>
      <c r="BR225" s="1">
        <f>46+6+35</f>
        <v>87</v>
      </c>
      <c r="BS225" s="1">
        <v>0</v>
      </c>
    </row>
    <row r="226" spans="1:71" ht="13" hidden="1" customHeight="1" outlineLevel="1">
      <c r="A226" s="6" t="s">
        <v>628</v>
      </c>
      <c r="B226" s="6" t="s">
        <v>2115</v>
      </c>
      <c r="C226" s="1">
        <f t="shared" si="90"/>
        <v>3318248</v>
      </c>
      <c r="D226" s="7">
        <f>IF(N226&gt;0, RANK(N226,(N226:P226,Q226:AE226)),0)</f>
        <v>1</v>
      </c>
      <c r="E226" s="7">
        <f>IF(O226&gt;0,RANK(O226,(N226:P226,Q226:AE226)),0)</f>
        <v>2</v>
      </c>
      <c r="F226" s="7">
        <f>IF(P226&gt;0,RANK(P226,(N226:P226,Q226:AE226)),0)</f>
        <v>3</v>
      </c>
      <c r="G226" s="1">
        <f t="shared" si="87"/>
        <v>1339428</v>
      </c>
      <c r="H226" s="2">
        <f t="shared" si="88"/>
        <v>0.40365518189116667</v>
      </c>
      <c r="I226" s="2"/>
      <c r="J226" s="2">
        <f t="shared" si="91"/>
        <v>0.69188710427912559</v>
      </c>
      <c r="K226" s="2">
        <f t="shared" si="92"/>
        <v>0.28823192238795897</v>
      </c>
      <c r="L226" s="2">
        <f t="shared" si="93"/>
        <v>8.1205503627215323E-3</v>
      </c>
      <c r="M226" s="2">
        <f t="shared" si="94"/>
        <v>1.1760422970193909E-2</v>
      </c>
      <c r="N226" s="66">
        <v>2295853</v>
      </c>
      <c r="O226" s="66">
        <v>956425</v>
      </c>
      <c r="P226" s="66">
        <v>26946</v>
      </c>
      <c r="Q226" s="66">
        <v>16967</v>
      </c>
      <c r="R226" s="66">
        <v>11238</v>
      </c>
      <c r="S226" s="66">
        <v>308</v>
      </c>
      <c r="T226" s="66">
        <v>17</v>
      </c>
      <c r="W226" s="66">
        <f>IF(Notes!B$31=1,IF(BR226&gt;0,BR226-SUM(S226:V226)-SUM(Z226:AL226)-X226,SUM(BS226:BY226)),SUM(BS226:BY226))</f>
        <v>3</v>
      </c>
      <c r="Y226" s="66">
        <v>9201</v>
      </c>
      <c r="AG226" s="66">
        <v>1290</v>
      </c>
      <c r="AN226" s="7">
        <f>IF(Q226&gt;0,RANK(Q226,(N226:P226,Q226:AE226)),0)</f>
        <v>4</v>
      </c>
      <c r="AO226" s="7">
        <f>IF(R226&gt;0,RANK(R226,(N226:P226,Q226:AE226)),0)</f>
        <v>5</v>
      </c>
      <c r="AP226" s="7">
        <f>IF(T226&gt;0,RANK(T226,(N226:P226,Q226:AE226)),0)</f>
        <v>8</v>
      </c>
      <c r="AQ226" s="7">
        <f>IF(S226&gt;0,RANK(S226,(N226:P226,Q226:AE226)),0)</f>
        <v>7</v>
      </c>
      <c r="AR226" s="2">
        <f t="shared" si="95"/>
        <v>5.113240481121363E-3</v>
      </c>
      <c r="AS226" s="2">
        <f t="shared" si="96"/>
        <v>3.3867269715825944E-3</v>
      </c>
      <c r="AT226" s="2">
        <f t="shared" si="97"/>
        <v>5.1231854882456042E-6</v>
      </c>
      <c r="AU226" s="2">
        <f t="shared" si="98"/>
        <v>9.2820066492920364E-5</v>
      </c>
      <c r="AW226" s="6" t="s">
        <v>628</v>
      </c>
      <c r="AX226" s="6" t="s">
        <v>2115</v>
      </c>
      <c r="AY226">
        <v>0</v>
      </c>
      <c r="BA226" s="119">
        <v>6</v>
      </c>
      <c r="BB226" s="121">
        <v>37</v>
      </c>
      <c r="BC226" s="125">
        <f t="shared" si="77"/>
        <v>6037</v>
      </c>
      <c r="BE226" s="7" t="s">
        <v>228</v>
      </c>
      <c r="BS226" s="1">
        <v>3</v>
      </c>
    </row>
    <row r="227" spans="1:71" ht="13" hidden="1" customHeight="1" outlineLevel="1">
      <c r="A227" s="6" t="s">
        <v>1959</v>
      </c>
      <c r="B227" s="6" t="s">
        <v>2115</v>
      </c>
      <c r="C227" s="1">
        <f t="shared" si="90"/>
        <v>42355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>IF(P227&gt;0,RANK(P227,(N227:P227,Q227:AE227)),0)</f>
        <v>3</v>
      </c>
      <c r="G227" s="1">
        <f t="shared" si="87"/>
        <v>5631</v>
      </c>
      <c r="H227" s="2">
        <f t="shared" si="88"/>
        <v>0.1329477039310589</v>
      </c>
      <c r="I227" s="2"/>
      <c r="J227" s="2">
        <f t="shared" si="91"/>
        <v>0.42384606303860228</v>
      </c>
      <c r="K227" s="2">
        <f t="shared" si="92"/>
        <v>0.55679376696966121</v>
      </c>
      <c r="L227" s="2">
        <f t="shared" si="93"/>
        <v>8.0037775941447283E-3</v>
      </c>
      <c r="M227" s="2">
        <f t="shared" si="94"/>
        <v>1.1356392397591781E-2</v>
      </c>
      <c r="N227" s="66">
        <v>17952</v>
      </c>
      <c r="O227" s="66">
        <v>23583</v>
      </c>
      <c r="P227" s="66">
        <v>339</v>
      </c>
      <c r="Q227" s="66">
        <v>169</v>
      </c>
      <c r="R227" s="66">
        <v>87</v>
      </c>
      <c r="S227" s="66">
        <v>20</v>
      </c>
      <c r="T227" s="66">
        <v>0</v>
      </c>
      <c r="W227" s="66">
        <f>IF(Notes!B$31=1,IF(BR227&gt;0,BR227-SUM(S227:V227)-SUM(Z227:AL227)-X227,SUM(BS227:BY227)),SUM(BS227:BY227))</f>
        <v>0</v>
      </c>
      <c r="Y227" s="66">
        <v>157</v>
      </c>
      <c r="AG227" s="66">
        <v>48</v>
      </c>
      <c r="AN227" s="7">
        <f>IF(Q227&gt;0,RANK(Q227,(N227:P227,Q227:AE227)),0)</f>
        <v>4</v>
      </c>
      <c r="AO227" s="7">
        <f>IF(R227&gt;0,RANK(R227,(N227:P227,Q227:AE227)),0)</f>
        <v>6</v>
      </c>
      <c r="AP227" s="7">
        <f>IF(T227&gt;0,RANK(T227,(N227:P227,Q227:AE227)),0)</f>
        <v>0</v>
      </c>
      <c r="AQ227" s="7">
        <f>IF(S227&gt;0,RANK(S227,(N227:P227,Q227:AE227)),0)</f>
        <v>7</v>
      </c>
      <c r="AR227" s="2">
        <f t="shared" si="95"/>
        <v>3.9900838153700859E-3</v>
      </c>
      <c r="AS227" s="2">
        <f t="shared" si="96"/>
        <v>2.0540668161964349E-3</v>
      </c>
      <c r="AT227" s="2">
        <f t="shared" si="97"/>
        <v>0</v>
      </c>
      <c r="AU227" s="2">
        <f t="shared" si="98"/>
        <v>4.7219926809113444E-4</v>
      </c>
      <c r="AW227" s="6" t="s">
        <v>1959</v>
      </c>
      <c r="AX227" s="6" t="s">
        <v>2115</v>
      </c>
      <c r="AY227">
        <v>0</v>
      </c>
      <c r="BA227" s="119">
        <v>6</v>
      </c>
      <c r="BB227" s="121">
        <v>39</v>
      </c>
      <c r="BC227" s="125">
        <f t="shared" si="77"/>
        <v>6039</v>
      </c>
      <c r="BE227" s="7" t="s">
        <v>228</v>
      </c>
      <c r="BR227" s="1">
        <v>187</v>
      </c>
      <c r="BS227" s="1">
        <v>0</v>
      </c>
    </row>
    <row r="228" spans="1:71" ht="13" hidden="1" customHeight="1" outlineLevel="1">
      <c r="A228" s="6" t="s">
        <v>2551</v>
      </c>
      <c r="B228" s="6" t="s">
        <v>2115</v>
      </c>
      <c r="C228" s="1">
        <f t="shared" si="90"/>
        <v>140197</v>
      </c>
      <c r="D228" s="7">
        <f>IF(N228&gt;0, RANK(N228,(N228:P228,Q228:AE228)),0)</f>
        <v>1</v>
      </c>
      <c r="E228" s="7">
        <f>IF(O228&gt;0,RANK(O228,(N228:P228,Q228:AE228)),0)</f>
        <v>2</v>
      </c>
      <c r="F228" s="7">
        <f>IF(P228&gt;0,RANK(P228,(N228:P228,Q228:AE228)),0)</f>
        <v>3</v>
      </c>
      <c r="G228" s="1">
        <f t="shared" si="87"/>
        <v>80936</v>
      </c>
      <c r="H228" s="2">
        <f t="shared" si="88"/>
        <v>0.57730193941382479</v>
      </c>
      <c r="I228" s="2"/>
      <c r="J228" s="2">
        <f t="shared" si="91"/>
        <v>0.77975990927052652</v>
      </c>
      <c r="K228" s="2">
        <f t="shared" si="92"/>
        <v>0.20245796985670164</v>
      </c>
      <c r="L228" s="2">
        <f t="shared" si="93"/>
        <v>7.0115623016184367E-3</v>
      </c>
      <c r="M228" s="2">
        <f t="shared" si="94"/>
        <v>1.0770558571153402E-2</v>
      </c>
      <c r="N228" s="66">
        <v>109320</v>
      </c>
      <c r="O228" s="66">
        <v>28384</v>
      </c>
      <c r="P228" s="66">
        <v>983</v>
      </c>
      <c r="Q228" s="66">
        <v>715</v>
      </c>
      <c r="R228" s="66">
        <v>359</v>
      </c>
      <c r="S228" s="66">
        <v>25</v>
      </c>
      <c r="T228" s="66">
        <v>1</v>
      </c>
      <c r="W228" s="66">
        <f>IF(Notes!B$31=1,IF(BR228&gt;0,BR228-SUM(S228:V228)-SUM(Z228:AL228)-X228,SUM(BS228:BY228)),SUM(BS228:BY228))</f>
        <v>0</v>
      </c>
      <c r="Y228" s="66">
        <v>246</v>
      </c>
      <c r="AG228" s="66">
        <v>164</v>
      </c>
      <c r="AN228" s="7">
        <f>IF(Q228&gt;0,RANK(Q228,(N228:P228,Q228:AE228)),0)</f>
        <v>4</v>
      </c>
      <c r="AO228" s="7">
        <f>IF(R228&gt;0,RANK(R228,(N228:P228,Q228:AE228)),0)</f>
        <v>5</v>
      </c>
      <c r="AP228" s="7">
        <f>IF(T228&gt;0,RANK(T228,(N228:P228,Q228:AE228)),0)</f>
        <v>8</v>
      </c>
      <c r="AQ228" s="7">
        <f>IF(S228&gt;0,RANK(S228,(N228:P228,Q228:AE228)),0)</f>
        <v>7</v>
      </c>
      <c r="AR228" s="2">
        <f t="shared" si="95"/>
        <v>5.0999664757448446E-3</v>
      </c>
      <c r="AS228" s="2">
        <f t="shared" si="96"/>
        <v>2.5606824682411176E-3</v>
      </c>
      <c r="AT228" s="2">
        <f t="shared" si="97"/>
        <v>7.1328202457969854E-6</v>
      </c>
      <c r="AU228" s="2">
        <f t="shared" si="98"/>
        <v>1.7832050614492465E-4</v>
      </c>
      <c r="AW228" s="6" t="s">
        <v>2551</v>
      </c>
      <c r="AX228" s="6" t="s">
        <v>2115</v>
      </c>
      <c r="AY228">
        <v>6</v>
      </c>
      <c r="BA228" s="119">
        <v>6</v>
      </c>
      <c r="BB228" s="121">
        <v>41</v>
      </c>
      <c r="BC228" s="125">
        <f t="shared" si="77"/>
        <v>6041</v>
      </c>
      <c r="BE228" s="7" t="s">
        <v>228</v>
      </c>
      <c r="BR228" s="1">
        <v>563</v>
      </c>
      <c r="BS228" s="1">
        <v>0</v>
      </c>
    </row>
    <row r="229" spans="1:71" ht="13" hidden="1" customHeight="1" outlineLevel="1">
      <c r="A229" s="6" t="s">
        <v>2611</v>
      </c>
      <c r="B229" s="6" t="s">
        <v>2115</v>
      </c>
      <c r="C229" s="1">
        <f t="shared" si="90"/>
        <v>9651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>IF(P229&gt;0,RANK(P229,(N229:P229,Q229:AE229)),0)</f>
        <v>3</v>
      </c>
      <c r="G229" s="1">
        <f t="shared" si="87"/>
        <v>1198</v>
      </c>
      <c r="H229" s="2">
        <f t="shared" si="88"/>
        <v>0.12413221427831313</v>
      </c>
      <c r="I229" s="2"/>
      <c r="J229" s="2">
        <f t="shared" si="91"/>
        <v>0.42482644285566262</v>
      </c>
      <c r="K229" s="2">
        <f t="shared" si="92"/>
        <v>0.54895865713397574</v>
      </c>
      <c r="L229" s="2">
        <f t="shared" si="93"/>
        <v>1.0465236763029738E-2</v>
      </c>
      <c r="M229" s="2">
        <f t="shared" si="94"/>
        <v>1.5749663247331902E-2</v>
      </c>
      <c r="N229" s="66">
        <v>4100</v>
      </c>
      <c r="O229" s="66">
        <v>5298</v>
      </c>
      <c r="P229" s="66">
        <v>101</v>
      </c>
      <c r="Q229" s="66">
        <v>51</v>
      </c>
      <c r="R229" s="66">
        <v>28</v>
      </c>
      <c r="S229" s="66">
        <v>9</v>
      </c>
      <c r="T229" s="66">
        <v>0</v>
      </c>
      <c r="W229" s="66">
        <f>IF(Notes!B$31=1,IF(BR229&gt;0,BR229-SUM(S229:V229)-SUM(Z229:AL229)-X229,SUM(BS229:BY229)),SUM(BS229:BY229))</f>
        <v>0</v>
      </c>
      <c r="Y229" s="66">
        <v>41</v>
      </c>
      <c r="AG229" s="66">
        <v>23</v>
      </c>
      <c r="AN229" s="7">
        <f>IF(Q229&gt;0,RANK(Q229,(N229:P229,Q229:AE229)),0)</f>
        <v>4</v>
      </c>
      <c r="AO229" s="7">
        <f>IF(R229&gt;0,RANK(R229,(N229:P229,Q229:AE229)),0)</f>
        <v>6</v>
      </c>
      <c r="AP229" s="7">
        <f>IF(T229&gt;0,RANK(T229,(N229:P229,Q229:AE229)),0)</f>
        <v>0</v>
      </c>
      <c r="AQ229" s="7">
        <f>IF(S229&gt;0,RANK(S229,(N229:P229,Q229:AE229)),0)</f>
        <v>7</v>
      </c>
      <c r="AR229" s="2">
        <f t="shared" si="95"/>
        <v>5.2844264843021444E-3</v>
      </c>
      <c r="AS229" s="2">
        <f t="shared" si="96"/>
        <v>2.9012537560874521E-3</v>
      </c>
      <c r="AT229" s="2">
        <f t="shared" si="97"/>
        <v>0</v>
      </c>
      <c r="AU229" s="2">
        <f t="shared" si="98"/>
        <v>9.3254585017096673E-4</v>
      </c>
      <c r="AW229" s="6" t="s">
        <v>2611</v>
      </c>
      <c r="AX229" s="6" t="s">
        <v>2115</v>
      </c>
      <c r="AY229">
        <v>19</v>
      </c>
      <c r="BA229" s="119">
        <v>6</v>
      </c>
      <c r="BB229" s="121">
        <v>43</v>
      </c>
      <c r="BC229" s="125">
        <f t="shared" si="77"/>
        <v>6043</v>
      </c>
      <c r="BE229" s="7" t="s">
        <v>228</v>
      </c>
      <c r="BR229" s="1">
        <v>58</v>
      </c>
      <c r="BS229" s="1">
        <v>0</v>
      </c>
    </row>
    <row r="230" spans="1:71" ht="13" hidden="1" customHeight="1" outlineLevel="1">
      <c r="A230" s="6" t="s">
        <v>2507</v>
      </c>
      <c r="B230" s="6" t="s">
        <v>2115</v>
      </c>
      <c r="C230" s="1">
        <f t="shared" si="90"/>
        <v>40016</v>
      </c>
      <c r="D230" s="7">
        <f>IF(N230&gt;0, RANK(N230,(N230:P230,Q230:AE230)),0)</f>
        <v>1</v>
      </c>
      <c r="E230" s="7">
        <f>IF(O230&gt;0,RANK(O230,(N230:P230,Q230:AE230)),0)</f>
        <v>2</v>
      </c>
      <c r="F230" s="7">
        <f>IF(P230&gt;0,RANK(P230,(N230:P230,Q230:AE230)),0)</f>
        <v>3</v>
      </c>
      <c r="G230" s="1">
        <f t="shared" si="87"/>
        <v>17122</v>
      </c>
      <c r="H230" s="2">
        <f t="shared" si="88"/>
        <v>0.42787884846061575</v>
      </c>
      <c r="I230" s="2"/>
      <c r="J230" s="2">
        <f t="shared" si="91"/>
        <v>0.69579668132746897</v>
      </c>
      <c r="K230" s="2">
        <f t="shared" si="92"/>
        <v>0.26791783286685328</v>
      </c>
      <c r="L230" s="2">
        <f t="shared" si="93"/>
        <v>1.6143542582966814E-2</v>
      </c>
      <c r="M230" s="2">
        <f t="shared" si="94"/>
        <v>2.0141943222710939E-2</v>
      </c>
      <c r="N230" s="66">
        <v>27843</v>
      </c>
      <c r="O230" s="66">
        <v>10721</v>
      </c>
      <c r="P230" s="66">
        <v>646</v>
      </c>
      <c r="Q230" s="66">
        <v>236</v>
      </c>
      <c r="R230" s="66">
        <v>341</v>
      </c>
      <c r="S230" s="66">
        <v>26</v>
      </c>
      <c r="T230" s="66">
        <v>0</v>
      </c>
      <c r="W230" s="66">
        <f>IF(Notes!B$31=1,IF(BR230&gt;0,BR230-SUM(S230:V230)-SUM(Z230:AL230)-X230,SUM(BS230:BY230)),SUM(BS230:BY230))</f>
        <v>0</v>
      </c>
      <c r="Y230" s="66">
        <v>143</v>
      </c>
      <c r="AG230" s="66">
        <v>60</v>
      </c>
      <c r="AN230" s="7">
        <f>IF(Q230&gt;0,RANK(Q230,(N230:P230,Q230:AE230)),0)</f>
        <v>5</v>
      </c>
      <c r="AO230" s="7">
        <f>IF(R230&gt;0,RANK(R230,(N230:P230,Q230:AE230)),0)</f>
        <v>4</v>
      </c>
      <c r="AP230" s="7">
        <f>IF(T230&gt;0,RANK(T230,(N230:P230,Q230:AE230)),0)</f>
        <v>0</v>
      </c>
      <c r="AQ230" s="7">
        <f>IF(S230&gt;0,RANK(S230,(N230:P230,Q230:AE230)),0)</f>
        <v>7</v>
      </c>
      <c r="AR230" s="2">
        <f t="shared" si="95"/>
        <v>5.8976409436225508E-3</v>
      </c>
      <c r="AS230" s="2">
        <f t="shared" si="96"/>
        <v>8.5215913634546173E-3</v>
      </c>
      <c r="AT230" s="2">
        <f t="shared" si="97"/>
        <v>0</v>
      </c>
      <c r="AU230" s="2">
        <f t="shared" si="98"/>
        <v>6.4974010395841663E-4</v>
      </c>
      <c r="AW230" s="6" t="s">
        <v>2507</v>
      </c>
      <c r="AX230" s="6" t="s">
        <v>2115</v>
      </c>
      <c r="AY230">
        <v>1</v>
      </c>
      <c r="BA230" s="119">
        <v>6</v>
      </c>
      <c r="BB230" s="121">
        <v>45</v>
      </c>
      <c r="BC230" s="125">
        <f t="shared" si="77"/>
        <v>6045</v>
      </c>
      <c r="BE230" s="7" t="s">
        <v>228</v>
      </c>
      <c r="BR230" s="1">
        <v>254</v>
      </c>
      <c r="BS230" s="1">
        <v>0</v>
      </c>
    </row>
    <row r="231" spans="1:71" ht="13" hidden="1" customHeight="1" outlineLevel="1">
      <c r="A231" s="6" t="s">
        <v>2213</v>
      </c>
      <c r="B231" s="6" t="s">
        <v>2115</v>
      </c>
      <c r="C231" s="1">
        <f t="shared" si="90"/>
        <v>63808</v>
      </c>
      <c r="D231" s="7">
        <f>IF(N231&gt;0, RANK(N231,(N231:P231,Q231:AE231)),0)</f>
        <v>1</v>
      </c>
      <c r="E231" s="7">
        <f>IF(O231&gt;0,RANK(O231,(N231:P231,Q231:AE231)),0)</f>
        <v>2</v>
      </c>
      <c r="F231" s="7">
        <f>IF(P231&gt;0,RANK(P231,(N231:P231,Q231:AE231)),0)</f>
        <v>3</v>
      </c>
      <c r="G231" s="1">
        <f t="shared" si="87"/>
        <v>5327</v>
      </c>
      <c r="H231" s="2">
        <f t="shared" si="88"/>
        <v>8.348482948846539E-2</v>
      </c>
      <c r="I231" s="2"/>
      <c r="J231" s="2">
        <f t="shared" si="91"/>
        <v>0.53333437813440321</v>
      </c>
      <c r="K231" s="2">
        <f t="shared" si="92"/>
        <v>0.44984954864593779</v>
      </c>
      <c r="L231" s="2">
        <f t="shared" si="93"/>
        <v>6.958375125376128E-3</v>
      </c>
      <c r="M231" s="2">
        <f t="shared" si="94"/>
        <v>9.8576980942828712E-3</v>
      </c>
      <c r="N231" s="66">
        <v>34031</v>
      </c>
      <c r="O231" s="66">
        <v>28704</v>
      </c>
      <c r="P231" s="66">
        <v>444</v>
      </c>
      <c r="Q231" s="66">
        <v>229</v>
      </c>
      <c r="R231" s="66">
        <v>127</v>
      </c>
      <c r="S231" s="66">
        <v>8</v>
      </c>
      <c r="T231" s="66">
        <v>0</v>
      </c>
      <c r="W231" s="66">
        <f>IF(Notes!B$31=1,IF(BR231&gt;0,BR231-SUM(S231:V231)-SUM(Z231:AL231)-X231,SUM(BS231:BY231)),SUM(BS231:BY231))</f>
        <v>0</v>
      </c>
      <c r="Y231" s="66">
        <v>207</v>
      </c>
      <c r="AG231" s="66">
        <v>58</v>
      </c>
      <c r="AN231" s="7">
        <f>IF(Q231&gt;0,RANK(Q231,(N231:P231,Q231:AE231)),0)</f>
        <v>4</v>
      </c>
      <c r="AO231" s="7">
        <f>IF(R231&gt;0,RANK(R231,(N231:P231,Q231:AE231)),0)</f>
        <v>6</v>
      </c>
      <c r="AP231" s="7">
        <f>IF(T231&gt;0,RANK(T231,(N231:P231,Q231:AE231)),0)</f>
        <v>0</v>
      </c>
      <c r="AQ231" s="7">
        <f>IF(S231&gt;0,RANK(S231,(N231:P231,Q231:AE231)),0)</f>
        <v>7</v>
      </c>
      <c r="AR231" s="2">
        <f t="shared" si="95"/>
        <v>3.5888916750250752E-3</v>
      </c>
      <c r="AS231" s="2">
        <f t="shared" si="96"/>
        <v>1.9903460381143429E-3</v>
      </c>
      <c r="AT231" s="2">
        <f t="shared" si="97"/>
        <v>0</v>
      </c>
      <c r="AU231" s="2">
        <f t="shared" si="98"/>
        <v>1.2537612838515547E-4</v>
      </c>
      <c r="AW231" s="6" t="s">
        <v>2213</v>
      </c>
      <c r="AX231" s="6" t="s">
        <v>2115</v>
      </c>
      <c r="AY231">
        <v>18</v>
      </c>
      <c r="BA231" s="119">
        <v>6</v>
      </c>
      <c r="BB231" s="121">
        <v>47</v>
      </c>
      <c r="BC231" s="125">
        <f t="shared" si="77"/>
        <v>6047</v>
      </c>
      <c r="BE231" s="7" t="s">
        <v>228</v>
      </c>
      <c r="BR231" s="66">
        <v>309</v>
      </c>
      <c r="BS231" s="1">
        <v>0</v>
      </c>
    </row>
    <row r="232" spans="1:71" ht="13" hidden="1" customHeight="1" outlineLevel="1">
      <c r="A232" s="6" t="s">
        <v>3349</v>
      </c>
      <c r="B232" s="6" t="s">
        <v>2115</v>
      </c>
      <c r="C232" s="1">
        <f t="shared" si="90"/>
        <v>4420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>IF(P232&gt;0,RANK(P232,(N232:P232,Q232:AE232)),0)</f>
        <v>3</v>
      </c>
      <c r="G232" s="1">
        <f t="shared" si="87"/>
        <v>1668</v>
      </c>
      <c r="H232" s="2">
        <f t="shared" si="88"/>
        <v>0.37737556561085972</v>
      </c>
      <c r="I232" s="2"/>
      <c r="J232" s="2">
        <f t="shared" si="91"/>
        <v>0.29705882352941176</v>
      </c>
      <c r="K232" s="2">
        <f t="shared" si="92"/>
        <v>0.67443438914027154</v>
      </c>
      <c r="L232" s="2">
        <f t="shared" si="93"/>
        <v>7.46606334841629E-3</v>
      </c>
      <c r="M232" s="2">
        <f t="shared" si="94"/>
        <v>2.104072398190035E-2</v>
      </c>
      <c r="N232" s="66">
        <v>1313</v>
      </c>
      <c r="O232" s="66">
        <v>2981</v>
      </c>
      <c r="P232" s="66">
        <v>33</v>
      </c>
      <c r="Q232" s="66">
        <v>28</v>
      </c>
      <c r="R232" s="66">
        <v>10</v>
      </c>
      <c r="S232" s="66">
        <v>3</v>
      </c>
      <c r="T232" s="66">
        <v>0</v>
      </c>
      <c r="W232" s="66">
        <f>IF(Notes!B$31=1,IF(BR232&gt;0,BR232-SUM(S232:V232)-SUM(Z232:AL232)-X232,SUM(BS232:BY232)),SUM(BS232:BY232))</f>
        <v>0</v>
      </c>
      <c r="Y232" s="66">
        <v>24</v>
      </c>
      <c r="AG232" s="66">
        <v>28</v>
      </c>
      <c r="AN232" s="7">
        <f>IF(Q232&gt;0,RANK(Q232,(N232:P232,Q232:AE232)),0)</f>
        <v>4</v>
      </c>
      <c r="AO232" s="7">
        <f>IF(R232&gt;0,RANK(R232,(N232:P232,Q232:AE232)),0)</f>
        <v>6</v>
      </c>
      <c r="AP232" s="7">
        <f>IF(T232&gt;0,RANK(T232,(N232:P232,Q232:AE232)),0)</f>
        <v>0</v>
      </c>
      <c r="AQ232" s="7">
        <f>IF(S232&gt;0,RANK(S232,(N232:P232,Q232:AE232)),0)</f>
        <v>7</v>
      </c>
      <c r="AR232" s="2">
        <f t="shared" si="95"/>
        <v>6.3348416289592761E-3</v>
      </c>
      <c r="AS232" s="2">
        <f t="shared" si="96"/>
        <v>2.2624434389140274E-3</v>
      </c>
      <c r="AT232" s="2">
        <f t="shared" si="97"/>
        <v>0</v>
      </c>
      <c r="AU232" s="2">
        <f t="shared" si="98"/>
        <v>6.7873303167420812E-4</v>
      </c>
      <c r="AW232" s="6" t="s">
        <v>3349</v>
      </c>
      <c r="AX232" s="6" t="s">
        <v>2115</v>
      </c>
      <c r="AY232">
        <v>4</v>
      </c>
      <c r="BA232" s="119">
        <v>6</v>
      </c>
      <c r="BB232" s="121">
        <v>49</v>
      </c>
      <c r="BC232" s="125">
        <f t="shared" ref="BC232:BC295" si="99">1000*BA232+BB232</f>
        <v>6049</v>
      </c>
      <c r="BE232" s="7" t="s">
        <v>228</v>
      </c>
      <c r="BS232" s="1">
        <v>0</v>
      </c>
    </row>
    <row r="233" spans="1:71" ht="13" hidden="1" customHeight="1" outlineLevel="1">
      <c r="A233" s="6" t="s">
        <v>3555</v>
      </c>
      <c r="B233" s="6" t="s">
        <v>2115</v>
      </c>
      <c r="C233" s="1">
        <f t="shared" si="90"/>
        <v>5571</v>
      </c>
      <c r="D233" s="7">
        <f>IF(N233&gt;0, RANK(N233,(N233:P233,Q233:AE233)),0)</f>
        <v>1</v>
      </c>
      <c r="E233" s="7">
        <f>IF(O233&gt;0,RANK(O233,(N233:P233,Q233:AE233)),0)</f>
        <v>2</v>
      </c>
      <c r="F233" s="7">
        <f>IF(P233&gt;0,RANK(P233,(N233:P233,Q233:AE233)),0)</f>
        <v>3</v>
      </c>
      <c r="G233" s="1">
        <f t="shared" si="87"/>
        <v>739</v>
      </c>
      <c r="H233" s="2">
        <f t="shared" si="88"/>
        <v>0.1326512295817627</v>
      </c>
      <c r="I233" s="2"/>
      <c r="J233" s="2">
        <f t="shared" si="91"/>
        <v>0.55519655358104469</v>
      </c>
      <c r="K233" s="2">
        <f t="shared" si="92"/>
        <v>0.42254532399928202</v>
      </c>
      <c r="L233" s="2">
        <f t="shared" si="93"/>
        <v>9.154550350026925E-3</v>
      </c>
      <c r="M233" s="2">
        <f t="shared" si="94"/>
        <v>1.3103572069646362E-2</v>
      </c>
      <c r="N233" s="66">
        <v>3093</v>
      </c>
      <c r="O233" s="66">
        <v>2354</v>
      </c>
      <c r="P233" s="66">
        <v>51</v>
      </c>
      <c r="Q233" s="66">
        <v>42</v>
      </c>
      <c r="R233" s="66">
        <v>15</v>
      </c>
      <c r="S233" s="66">
        <v>0</v>
      </c>
      <c r="T233" s="66">
        <v>0</v>
      </c>
      <c r="W233" s="66">
        <f>IF(Notes!B$31=1,IF(BR233&gt;0,BR233-SUM(S233:V233)-SUM(Z233:AL233)-X233,SUM(BS233:BY233)),SUM(BS233:BY233))</f>
        <v>0</v>
      </c>
      <c r="Y233" s="66">
        <v>16</v>
      </c>
      <c r="AG233" s="66">
        <v>0</v>
      </c>
      <c r="AN233" s="7">
        <f>IF(Q233&gt;0,RANK(Q233,(N233:P233,Q233:AE233)),0)</f>
        <v>4</v>
      </c>
      <c r="AO233" s="7">
        <f>IF(R233&gt;0,RANK(R233,(N233:P233,Q233:AE233)),0)</f>
        <v>6</v>
      </c>
      <c r="AP233" s="7">
        <f>IF(T233&gt;0,RANK(T233,(N233:P233,Q233:AE233)),0)</f>
        <v>0</v>
      </c>
      <c r="AQ233" s="7">
        <f>IF(S233&gt;0,RANK(S233,(N233:P233,Q233:AE233)),0)</f>
        <v>0</v>
      </c>
      <c r="AR233" s="2">
        <f t="shared" si="95"/>
        <v>7.5390414647280562E-3</v>
      </c>
      <c r="AS233" s="2">
        <f t="shared" si="96"/>
        <v>2.6925148088314485E-3</v>
      </c>
      <c r="AT233" s="2">
        <f t="shared" si="97"/>
        <v>0</v>
      </c>
      <c r="AU233" s="2">
        <f t="shared" si="98"/>
        <v>0</v>
      </c>
      <c r="AW233" s="6" t="s">
        <v>3555</v>
      </c>
      <c r="AX233" s="6" t="s">
        <v>2115</v>
      </c>
      <c r="AY233">
        <v>25</v>
      </c>
      <c r="BA233" s="119">
        <v>6</v>
      </c>
      <c r="BB233" s="121">
        <v>51</v>
      </c>
      <c r="BC233" s="125">
        <f t="shared" si="99"/>
        <v>6051</v>
      </c>
      <c r="BE233" s="7" t="s">
        <v>228</v>
      </c>
      <c r="BS233" s="1">
        <v>0</v>
      </c>
    </row>
    <row r="234" spans="1:71" ht="13" hidden="1" customHeight="1" outlineLevel="1">
      <c r="A234" s="6" t="s">
        <v>3557</v>
      </c>
      <c r="B234" s="6" t="s">
        <v>2115</v>
      </c>
      <c r="C234" s="1">
        <f t="shared" si="90"/>
        <v>129783</v>
      </c>
      <c r="D234" s="7">
        <f>IF(N234&gt;0, RANK(N234,(N234:P234,Q234:AE234)),0)</f>
        <v>1</v>
      </c>
      <c r="E234" s="7">
        <f>IF(O234&gt;0,RANK(O234,(N234:P234,Q234:AE234)),0)</f>
        <v>2</v>
      </c>
      <c r="F234" s="7">
        <f>IF(P234&gt;0,RANK(P234,(N234:P234,Q234:AE234)),0)</f>
        <v>3</v>
      </c>
      <c r="G234" s="1">
        <f t="shared" si="87"/>
        <v>49656</v>
      </c>
      <c r="H234" s="2">
        <f t="shared" si="88"/>
        <v>0.3826078916344976</v>
      </c>
      <c r="I234" s="2"/>
      <c r="J234" s="2">
        <f t="shared" si="91"/>
        <v>0.6815453487744928</v>
      </c>
      <c r="K234" s="2">
        <f t="shared" si="92"/>
        <v>0.2989374571399952</v>
      </c>
      <c r="L234" s="2">
        <f t="shared" si="93"/>
        <v>8.1597743926400228E-3</v>
      </c>
      <c r="M234" s="2">
        <f t="shared" si="94"/>
        <v>1.1357419692871979E-2</v>
      </c>
      <c r="N234" s="66">
        <v>88453</v>
      </c>
      <c r="O234" s="66">
        <v>38797</v>
      </c>
      <c r="P234" s="66">
        <v>1059</v>
      </c>
      <c r="Q234" s="66">
        <v>586</v>
      </c>
      <c r="R234" s="66">
        <v>323</v>
      </c>
      <c r="S234" s="66">
        <v>38</v>
      </c>
      <c r="T234" s="66">
        <v>1</v>
      </c>
      <c r="W234" s="66">
        <f>IF(Notes!B$31=1,IF(BR234&gt;0,BR234-SUM(S234:V234)-SUM(Z234:AL234)-X234,SUM(BS234:BY234)),SUM(BS234:BY234))</f>
        <v>0</v>
      </c>
      <c r="Y234" s="66">
        <v>376</v>
      </c>
      <c r="AG234" s="66">
        <v>150</v>
      </c>
      <c r="AN234" s="7">
        <f>IF(Q234&gt;0,RANK(Q234,(N234:P234,Q234:AE234)),0)</f>
        <v>4</v>
      </c>
      <c r="AO234" s="7">
        <f>IF(R234&gt;0,RANK(R234,(N234:P234,Q234:AE234)),0)</f>
        <v>6</v>
      </c>
      <c r="AP234" s="7">
        <f>IF(T234&gt;0,RANK(T234,(N234:P234,Q234:AE234)),0)</f>
        <v>8</v>
      </c>
      <c r="AQ234" s="7">
        <f>IF(S234&gt;0,RANK(S234,(N234:P234,Q234:AE234)),0)</f>
        <v>7</v>
      </c>
      <c r="AR234" s="2">
        <f t="shared" si="95"/>
        <v>4.5152292673154423E-3</v>
      </c>
      <c r="AS234" s="2">
        <f t="shared" si="96"/>
        <v>2.4887697156021973E-3</v>
      </c>
      <c r="AT234" s="2">
        <f t="shared" si="97"/>
        <v>7.7051693981492181E-6</v>
      </c>
      <c r="AU234" s="2">
        <f t="shared" si="98"/>
        <v>2.927964371296703E-4</v>
      </c>
      <c r="AW234" s="6" t="s">
        <v>3557</v>
      </c>
      <c r="AX234" s="6" t="s">
        <v>2115</v>
      </c>
      <c r="AY234">
        <v>17</v>
      </c>
      <c r="BA234" s="119">
        <v>6</v>
      </c>
      <c r="BB234" s="121">
        <v>53</v>
      </c>
      <c r="BC234" s="125">
        <f t="shared" si="99"/>
        <v>6053</v>
      </c>
      <c r="BE234" s="7" t="s">
        <v>228</v>
      </c>
      <c r="BS234" s="1">
        <v>0</v>
      </c>
    </row>
    <row r="235" spans="1:71" ht="13" hidden="1" customHeight="1" outlineLevel="1">
      <c r="A235" s="6" t="s">
        <v>3374</v>
      </c>
      <c r="B235" s="6" t="s">
        <v>2115</v>
      </c>
      <c r="C235" s="1">
        <f t="shared" si="90"/>
        <v>59642</v>
      </c>
      <c r="D235" s="7">
        <f>IF(N235&gt;0, RANK(N235,(N235:P235,Q235:AE235)),0)</f>
        <v>1</v>
      </c>
      <c r="E235" s="7">
        <f>IF(O235&gt;0,RANK(O235,(N235:P235,Q235:AE235)),0)</f>
        <v>2</v>
      </c>
      <c r="F235" s="7">
        <f>IF(P235&gt;0,RANK(P235,(N235:P235,Q235:AE235)),0)</f>
        <v>3</v>
      </c>
      <c r="G235" s="1">
        <f t="shared" si="87"/>
        <v>19365</v>
      </c>
      <c r="H235" s="2">
        <f t="shared" si="88"/>
        <v>0.3246873008953422</v>
      </c>
      <c r="I235" s="2"/>
      <c r="J235" s="2">
        <f t="shared" si="91"/>
        <v>0.6513698400456055</v>
      </c>
      <c r="K235" s="2">
        <f t="shared" si="92"/>
        <v>0.32668253915026324</v>
      </c>
      <c r="L235" s="2">
        <f t="shared" si="93"/>
        <v>8.9198886690587172E-3</v>
      </c>
      <c r="M235" s="2">
        <f t="shared" si="94"/>
        <v>1.3027732135072545E-2</v>
      </c>
      <c r="N235" s="66">
        <v>38849</v>
      </c>
      <c r="O235" s="66">
        <v>19484</v>
      </c>
      <c r="P235" s="66">
        <v>532</v>
      </c>
      <c r="Q235" s="66">
        <v>314</v>
      </c>
      <c r="R235" s="66">
        <v>178</v>
      </c>
      <c r="S235" s="66">
        <v>20</v>
      </c>
      <c r="T235" s="66">
        <v>0</v>
      </c>
      <c r="W235" s="66">
        <f>IF(Notes!B$31=1,IF(BR235&gt;0,BR235-SUM(S235:V235)-SUM(Z235:AL235)-X235,SUM(BS235:BY235)),SUM(BS235:BY235))</f>
        <v>0</v>
      </c>
      <c r="Y235" s="66">
        <v>190</v>
      </c>
      <c r="AG235" s="66">
        <v>75</v>
      </c>
      <c r="AN235" s="7">
        <f>IF(Q235&gt;0,RANK(Q235,(N235:P235,Q235:AE235)),0)</f>
        <v>4</v>
      </c>
      <c r="AO235" s="7">
        <f>IF(R235&gt;0,RANK(R235,(N235:P235,Q235:AE235)),0)</f>
        <v>6</v>
      </c>
      <c r="AP235" s="7">
        <f>IF(T235&gt;0,RANK(T235,(N235:P235,Q235:AE235)),0)</f>
        <v>0</v>
      </c>
      <c r="AQ235" s="7">
        <f>IF(S235&gt;0,RANK(S235,(N235:P235,Q235:AE235)),0)</f>
        <v>7</v>
      </c>
      <c r="AR235" s="2">
        <f t="shared" si="95"/>
        <v>5.2647463197075884E-3</v>
      </c>
      <c r="AS235" s="2">
        <f t="shared" si="96"/>
        <v>2.98447402836927E-3</v>
      </c>
      <c r="AT235" s="2">
        <f t="shared" si="97"/>
        <v>0</v>
      </c>
      <c r="AU235" s="2">
        <f t="shared" si="98"/>
        <v>3.3533416049092921E-4</v>
      </c>
      <c r="AW235" s="6" t="s">
        <v>3374</v>
      </c>
      <c r="AX235" s="6" t="s">
        <v>2115</v>
      </c>
      <c r="AY235">
        <v>1</v>
      </c>
      <c r="BA235" s="119">
        <v>6</v>
      </c>
      <c r="BB235" s="121">
        <v>55</v>
      </c>
      <c r="BC235" s="125">
        <f t="shared" si="99"/>
        <v>6055</v>
      </c>
      <c r="BE235" s="7" t="s">
        <v>228</v>
      </c>
      <c r="BS235" s="1">
        <v>0</v>
      </c>
    </row>
    <row r="236" spans="1:71" ht="13" hidden="1" customHeight="1" outlineLevel="1">
      <c r="A236" s="6" t="s">
        <v>3375</v>
      </c>
      <c r="B236" s="6" t="s">
        <v>2115</v>
      </c>
      <c r="C236" s="1">
        <f t="shared" si="90"/>
        <v>55647</v>
      </c>
      <c r="D236" s="7">
        <f>IF(N236&gt;0, RANK(N236,(N236:P236,Q236:AE236)),0)</f>
        <v>1</v>
      </c>
      <c r="E236" s="7">
        <f>IF(O236&gt;0,RANK(O236,(N236:P236,Q236:AE236)),0)</f>
        <v>2</v>
      </c>
      <c r="F236" s="7">
        <f>IF(P236&gt;0,RANK(P236,(N236:P236,Q236:AE236)),0)</f>
        <v>3</v>
      </c>
      <c r="G236" s="1">
        <f t="shared" si="87"/>
        <v>2954</v>
      </c>
      <c r="H236" s="2">
        <f t="shared" si="88"/>
        <v>5.3084622711017666E-2</v>
      </c>
      <c r="I236" s="2"/>
      <c r="J236" s="2">
        <f t="shared" si="91"/>
        <v>0.51425952881556958</v>
      </c>
      <c r="K236" s="2">
        <f t="shared" si="92"/>
        <v>0.46117490610455192</v>
      </c>
      <c r="L236" s="2">
        <f t="shared" si="93"/>
        <v>8.6437723507107305E-3</v>
      </c>
      <c r="M236" s="2">
        <f t="shared" si="94"/>
        <v>1.5921792729167772E-2</v>
      </c>
      <c r="N236" s="66">
        <v>28617</v>
      </c>
      <c r="O236" s="66">
        <v>25663</v>
      </c>
      <c r="P236" s="66">
        <v>481</v>
      </c>
      <c r="Q236" s="66">
        <v>355</v>
      </c>
      <c r="R236" s="66">
        <v>161</v>
      </c>
      <c r="S236" s="66">
        <v>31</v>
      </c>
      <c r="T236" s="66">
        <v>0</v>
      </c>
      <c r="W236" s="66">
        <f>IF(Notes!B$31=1,IF(BR236&gt;0,BR236-SUM(S236:V236)-SUM(Z236:AL236)-X236,SUM(BS236:BY236)),SUM(BS236:BY236))</f>
        <v>0</v>
      </c>
      <c r="Y236" s="66">
        <v>141</v>
      </c>
      <c r="AG236" s="66">
        <v>198</v>
      </c>
      <c r="AN236" s="7">
        <f>IF(Q236&gt;0,RANK(Q236,(N236:P236,Q236:AE236)),0)</f>
        <v>4</v>
      </c>
      <c r="AO236" s="7">
        <f>IF(R236&gt;0,RANK(R236,(N236:P236,Q236:AE236)),0)</f>
        <v>5</v>
      </c>
      <c r="AP236" s="7">
        <f>IF(T236&gt;0,RANK(T236,(N236:P236,Q236:AE236)),0)</f>
        <v>0</v>
      </c>
      <c r="AQ236" s="7">
        <f>IF(S236&gt;0,RANK(S236,(N236:P236,Q236:AE236)),0)</f>
        <v>7</v>
      </c>
      <c r="AR236" s="2">
        <f t="shared" si="95"/>
        <v>6.3794993440796453E-3</v>
      </c>
      <c r="AS236" s="2">
        <f t="shared" si="96"/>
        <v>2.8932377306952754E-3</v>
      </c>
      <c r="AT236" s="2">
        <f t="shared" si="97"/>
        <v>0</v>
      </c>
      <c r="AU236" s="2">
        <f t="shared" si="98"/>
        <v>5.5708304131399714E-4</v>
      </c>
      <c r="AW236" s="6" t="s">
        <v>3375</v>
      </c>
      <c r="AX236" s="6" t="s">
        <v>2115</v>
      </c>
      <c r="AY236">
        <v>4</v>
      </c>
      <c r="BA236" s="119">
        <v>6</v>
      </c>
      <c r="BB236" s="121">
        <v>57</v>
      </c>
      <c r="BC236" s="125">
        <f t="shared" si="99"/>
        <v>6057</v>
      </c>
      <c r="BE236" s="7" t="s">
        <v>228</v>
      </c>
      <c r="BS236" s="1">
        <v>0</v>
      </c>
    </row>
    <row r="237" spans="1:71" ht="13" hidden="1" customHeight="1" outlineLevel="1">
      <c r="A237" s="6" t="s">
        <v>3376</v>
      </c>
      <c r="B237" s="6" t="s">
        <v>2115</v>
      </c>
      <c r="C237" s="1">
        <f t="shared" si="90"/>
        <v>1153687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>IF(P237&gt;0,RANK(P237,(N237:P237,Q237:AE237)),0)</f>
        <v>4</v>
      </c>
      <c r="G237" s="1">
        <f t="shared" si="87"/>
        <v>29506</v>
      </c>
      <c r="H237" s="2">
        <f t="shared" si="88"/>
        <v>2.5575394366062893E-2</v>
      </c>
      <c r="I237" s="2"/>
      <c r="J237" s="2">
        <f t="shared" si="91"/>
        <v>0.47634930444739343</v>
      </c>
      <c r="K237" s="2">
        <f t="shared" si="92"/>
        <v>0.50192469881345636</v>
      </c>
      <c r="L237" s="2">
        <f t="shared" si="93"/>
        <v>6.6647192869469796E-3</v>
      </c>
      <c r="M237" s="2">
        <f t="shared" si="94"/>
        <v>1.5061277452203231E-2</v>
      </c>
      <c r="N237" s="66">
        <v>549558</v>
      </c>
      <c r="O237" s="66">
        <v>579064</v>
      </c>
      <c r="P237" s="66">
        <v>7689</v>
      </c>
      <c r="Q237" s="66">
        <v>7867</v>
      </c>
      <c r="R237" s="66">
        <v>2454</v>
      </c>
      <c r="S237" s="66">
        <v>373</v>
      </c>
      <c r="T237" s="66">
        <v>1</v>
      </c>
      <c r="W237" s="66">
        <f>IF(Notes!B$31=1,IF(BR237&gt;0,BR237-SUM(S237:V237)-SUM(Z237:AL237)-X237,SUM(BS237:BY237)),SUM(BS237:BY237))</f>
        <v>1</v>
      </c>
      <c r="Y237" s="66">
        <v>3562</v>
      </c>
      <c r="AG237" s="66">
        <v>3118</v>
      </c>
      <c r="AN237" s="7">
        <f>IF(Q237&gt;0,RANK(Q237,(N237:P237,Q237:AE237)),0)</f>
        <v>3</v>
      </c>
      <c r="AO237" s="7">
        <f>IF(R237&gt;0,RANK(R237,(N237:P237,Q237:AE237)),0)</f>
        <v>6</v>
      </c>
      <c r="AP237" s="7">
        <f>IF(T237&gt;0,RANK(T237,(N237:P237,Q237:AE237)),0)</f>
        <v>8</v>
      </c>
      <c r="AQ237" s="7">
        <f>IF(S237&gt;0,RANK(S237,(N237:P237,Q237:AE237)),0)</f>
        <v>7</v>
      </c>
      <c r="AR237" s="2">
        <f t="shared" si="95"/>
        <v>6.8190072350646233E-3</v>
      </c>
      <c r="AS237" s="2">
        <f t="shared" si="96"/>
        <v>2.1270933970825709E-3</v>
      </c>
      <c r="AT237" s="2">
        <f t="shared" si="97"/>
        <v>8.6678622538002071E-7</v>
      </c>
      <c r="AU237" s="2">
        <f t="shared" si="98"/>
        <v>3.2331126206674776E-4</v>
      </c>
      <c r="AW237" s="6" t="s">
        <v>3376</v>
      </c>
      <c r="AX237" s="6" t="s">
        <v>2115</v>
      </c>
      <c r="AY237">
        <v>0</v>
      </c>
      <c r="BA237" s="119">
        <v>6</v>
      </c>
      <c r="BB237" s="121">
        <v>59</v>
      </c>
      <c r="BC237" s="125">
        <f t="shared" si="99"/>
        <v>6059</v>
      </c>
      <c r="BE237" s="7" t="s">
        <v>228</v>
      </c>
      <c r="BS237" s="1">
        <v>1</v>
      </c>
    </row>
    <row r="238" spans="1:71" ht="13" hidden="1" customHeight="1" outlineLevel="1">
      <c r="A238" s="6" t="s">
        <v>3377</v>
      </c>
      <c r="B238" s="6" t="s">
        <v>2115</v>
      </c>
      <c r="C238" s="1">
        <f t="shared" si="90"/>
        <v>173107</v>
      </c>
      <c r="D238" s="7">
        <f>IF(N238&gt;0, RANK(N238,(N238:P238,Q238:AE238)),0)</f>
        <v>2</v>
      </c>
      <c r="E238" s="7">
        <f>IF(O238&gt;0,RANK(O238,(N238:P238,Q238:AE238)),0)</f>
        <v>1</v>
      </c>
      <c r="F238" s="7">
        <f>IF(P238&gt;0,RANK(P238,(N238:P238,Q238:AE238)),0)</f>
        <v>3</v>
      </c>
      <c r="G238" s="1">
        <f t="shared" si="87"/>
        <v>19535</v>
      </c>
      <c r="H238" s="2">
        <f t="shared" si="88"/>
        <v>0.11284927819210083</v>
      </c>
      <c r="I238" s="2"/>
      <c r="J238" s="2">
        <f t="shared" si="91"/>
        <v>0.433905041390585</v>
      </c>
      <c r="K238" s="2">
        <f t="shared" si="92"/>
        <v>0.54675431958268583</v>
      </c>
      <c r="L238" s="2">
        <f t="shared" si="93"/>
        <v>7.2671815697805406E-3</v>
      </c>
      <c r="M238" s="2">
        <f t="shared" si="94"/>
        <v>1.2073457456948683E-2</v>
      </c>
      <c r="N238" s="66">
        <v>75112</v>
      </c>
      <c r="O238" s="66">
        <v>94647</v>
      </c>
      <c r="P238" s="66">
        <v>1258</v>
      </c>
      <c r="Q238" s="66">
        <v>848</v>
      </c>
      <c r="R238" s="66">
        <v>316</v>
      </c>
      <c r="S238" s="66">
        <v>32</v>
      </c>
      <c r="T238" s="66">
        <v>0</v>
      </c>
      <c r="W238" s="66">
        <f>IF(Notes!B$31=1,IF(BR238&gt;0,BR238-SUM(S238:V238)-SUM(Z238:AL238)-X238,SUM(BS238:BY238)),SUM(BS238:BY238))</f>
        <v>0</v>
      </c>
      <c r="Y238" s="66">
        <v>582</v>
      </c>
      <c r="AG238" s="66">
        <v>312</v>
      </c>
      <c r="AN238" s="7">
        <f>IF(Q238&gt;0,RANK(Q238,(N238:P238,Q238:AE238)),0)</f>
        <v>4</v>
      </c>
      <c r="AO238" s="7">
        <f>IF(R238&gt;0,RANK(R238,(N238:P238,Q238:AE238)),0)</f>
        <v>6</v>
      </c>
      <c r="AP238" s="7">
        <f>IF(T238&gt;0,RANK(T238,(N238:P238,Q238:AE238)),0)</f>
        <v>0</v>
      </c>
      <c r="AQ238" s="7">
        <f>IF(S238&gt;0,RANK(S238,(N238:P238,Q238:AE238)),0)</f>
        <v>7</v>
      </c>
      <c r="AR238" s="2">
        <f t="shared" si="95"/>
        <v>4.8987042696135913E-3</v>
      </c>
      <c r="AS238" s="2">
        <f t="shared" si="96"/>
        <v>1.8254605532994044E-3</v>
      </c>
      <c r="AT238" s="2">
        <f t="shared" si="97"/>
        <v>0</v>
      </c>
      <c r="AU238" s="2">
        <f t="shared" si="98"/>
        <v>1.8485676489107892E-4</v>
      </c>
      <c r="AW238" s="6" t="s">
        <v>3377</v>
      </c>
      <c r="AX238" s="6" t="s">
        <v>2115</v>
      </c>
      <c r="AY238">
        <v>4</v>
      </c>
      <c r="BA238" s="119">
        <v>6</v>
      </c>
      <c r="BB238" s="121">
        <v>61</v>
      </c>
      <c r="BC238" s="125">
        <f t="shared" si="99"/>
        <v>6061</v>
      </c>
      <c r="BE238" s="7" t="s">
        <v>228</v>
      </c>
      <c r="BR238" s="1">
        <v>1049</v>
      </c>
      <c r="BS238" s="1">
        <v>0</v>
      </c>
    </row>
    <row r="239" spans="1:71" ht="13" hidden="1" customHeight="1" outlineLevel="1">
      <c r="A239" s="6" t="s">
        <v>3516</v>
      </c>
      <c r="B239" s="6" t="s">
        <v>2115</v>
      </c>
      <c r="C239" s="1">
        <f t="shared" si="90"/>
        <v>11028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>IF(P239&gt;0,RANK(P239,(N239:P239,Q239:AE239)),0)</f>
        <v>3</v>
      </c>
      <c r="G239" s="1">
        <f t="shared" si="87"/>
        <v>1320</v>
      </c>
      <c r="H239" s="2">
        <f t="shared" si="88"/>
        <v>0.11969532100108814</v>
      </c>
      <c r="I239" s="2"/>
      <c r="J239" s="2">
        <f t="shared" si="91"/>
        <v>0.4275480594849474</v>
      </c>
      <c r="K239" s="2">
        <f t="shared" si="92"/>
        <v>0.54724338048603549</v>
      </c>
      <c r="L239" s="2">
        <f t="shared" si="93"/>
        <v>1.1425462459194777E-2</v>
      </c>
      <c r="M239" s="2">
        <f t="shared" si="94"/>
        <v>1.3783097569822281E-2</v>
      </c>
      <c r="N239" s="66">
        <v>4715</v>
      </c>
      <c r="O239" s="66">
        <v>6035</v>
      </c>
      <c r="P239" s="66">
        <v>126</v>
      </c>
      <c r="Q239" s="66">
        <v>53</v>
      </c>
      <c r="R239" s="66">
        <v>26</v>
      </c>
      <c r="S239" s="66">
        <v>0</v>
      </c>
      <c r="T239" s="66">
        <v>0</v>
      </c>
      <c r="W239" s="66">
        <f>IF(Notes!B$31=1,IF(BR239&gt;0,BR239-SUM(S239:V239)-SUM(Z239:AL239)-X239,SUM(BS239:BY239)),SUM(BS239:BY239))</f>
        <v>0</v>
      </c>
      <c r="Y239" s="66">
        <v>71</v>
      </c>
      <c r="AG239" s="66">
        <v>2</v>
      </c>
      <c r="AN239" s="7">
        <f>IF(Q239&gt;0,RANK(Q239,(N239:P239,Q239:AE239)),0)</f>
        <v>5</v>
      </c>
      <c r="AO239" s="7">
        <f>IF(R239&gt;0,RANK(R239,(N239:P239,Q239:AE239)),0)</f>
        <v>6</v>
      </c>
      <c r="AP239" s="7">
        <f>IF(T239&gt;0,RANK(T239,(N239:P239,Q239:AE239)),0)</f>
        <v>0</v>
      </c>
      <c r="AQ239" s="7">
        <f>IF(S239&gt;0,RANK(S239,(N239:P239,Q239:AE239)),0)</f>
        <v>0</v>
      </c>
      <c r="AR239" s="2">
        <f t="shared" si="95"/>
        <v>4.8059484947406599E-3</v>
      </c>
      <c r="AS239" s="2">
        <f t="shared" si="96"/>
        <v>2.3576351106274936E-3</v>
      </c>
      <c r="AT239" s="2">
        <f t="shared" si="97"/>
        <v>0</v>
      </c>
      <c r="AU239" s="2">
        <f t="shared" si="98"/>
        <v>0</v>
      </c>
      <c r="AW239" s="6" t="s">
        <v>3516</v>
      </c>
      <c r="AX239" s="6" t="s">
        <v>2115</v>
      </c>
      <c r="AY239">
        <v>4</v>
      </c>
      <c r="BA239" s="119">
        <v>6</v>
      </c>
      <c r="BB239" s="121">
        <v>63</v>
      </c>
      <c r="BC239" s="125">
        <f t="shared" si="99"/>
        <v>6063</v>
      </c>
      <c r="BE239" s="7" t="s">
        <v>228</v>
      </c>
      <c r="BS239" s="1">
        <v>0</v>
      </c>
    </row>
    <row r="240" spans="1:71" ht="13" hidden="1" customHeight="1" outlineLevel="1">
      <c r="A240" s="6" t="s">
        <v>474</v>
      </c>
      <c r="B240" s="6" t="s">
        <v>2115</v>
      </c>
      <c r="C240" s="1">
        <f t="shared" ref="C240:C266" si="100">SUM(N240:AL240)</f>
        <v>647299</v>
      </c>
      <c r="D240" s="7">
        <f>IF(N240&gt;0, RANK(N240,(N240:P240,Q240:AE240)),0)</f>
        <v>1</v>
      </c>
      <c r="E240" s="7">
        <f>IF(O240&gt;0,RANK(O240,(N240:P240,Q240:AE240)),0)</f>
        <v>2</v>
      </c>
      <c r="F240" s="7">
        <f>IF(P240&gt;0,RANK(P240,(N240:P240,Q240:AE240)),0)</f>
        <v>3</v>
      </c>
      <c r="G240" s="1">
        <f t="shared" si="87"/>
        <v>14976</v>
      </c>
      <c r="H240" s="2">
        <f t="shared" si="88"/>
        <v>2.3136139558380286E-2</v>
      </c>
      <c r="I240" s="2"/>
      <c r="J240" s="2">
        <f t="shared" ref="J240:J266" si="101">IF($C240=0,"-",N240/$C240)</f>
        <v>0.50211262492294906</v>
      </c>
      <c r="K240" s="2">
        <f t="shared" ref="K240:K266" si="102">IF($C240=0,"-",O240/$C240)</f>
        <v>0.47897648536456877</v>
      </c>
      <c r="L240" s="2">
        <f t="shared" ref="L240:L266" si="103">IF($C240=0,"-",P240/$C240)</f>
        <v>7.4555962545902283E-3</v>
      </c>
      <c r="M240" s="2">
        <f t="shared" ref="M240:M266" si="104">IF(C240=0,"-",(1-J240-K240-L240))</f>
        <v>1.1455293457891941E-2</v>
      </c>
      <c r="N240" s="66">
        <v>325017</v>
      </c>
      <c r="O240" s="66">
        <v>310041</v>
      </c>
      <c r="P240" s="66">
        <v>4826</v>
      </c>
      <c r="Q240" s="66">
        <v>2879</v>
      </c>
      <c r="R240" s="66">
        <v>1318</v>
      </c>
      <c r="S240" s="66">
        <v>248</v>
      </c>
      <c r="T240" s="66">
        <v>0</v>
      </c>
      <c r="W240" s="66">
        <f>IF(Notes!B$31=1,IF(BR240&gt;0,BR240-SUM(S240:V240)-SUM(Z240:AL240)-X240,SUM(BS240:BY240)),SUM(BS240:BY240))</f>
        <v>1</v>
      </c>
      <c r="Y240" s="66">
        <v>2193</v>
      </c>
      <c r="AG240" s="66">
        <v>776</v>
      </c>
      <c r="AN240" s="7">
        <f>IF(Q240&gt;0,RANK(Q240,(N240:P240,Q240:AE240)),0)</f>
        <v>4</v>
      </c>
      <c r="AO240" s="7">
        <f>IF(R240&gt;0,RANK(R240,(N240:P240,Q240:AE240)),0)</f>
        <v>6</v>
      </c>
      <c r="AP240" s="7">
        <f>IF(T240&gt;0,RANK(T240,(N240:P240,Q240:AE240)),0)</f>
        <v>0</v>
      </c>
      <c r="AQ240" s="7">
        <f>IF(S240&gt;0,RANK(S240,(N240:P240,Q240:AE240)),0)</f>
        <v>7</v>
      </c>
      <c r="AR240" s="2">
        <f t="shared" ref="AR240:AR266" si="105">IF($C240=0,"-",Q240/$C240)</f>
        <v>4.4477127262671501E-3</v>
      </c>
      <c r="AS240" s="2">
        <f t="shared" ref="AS240:AS266" si="106">IF($C240=0,"-",R240/$C240)</f>
        <v>2.0361533078221967E-3</v>
      </c>
      <c r="AT240" s="2">
        <f t="shared" ref="AT240:AT266" si="107">IF($C240=0,"-",T240/$C240)</f>
        <v>0</v>
      </c>
      <c r="AU240" s="2">
        <f t="shared" ref="AU240:AU266" si="108">IF($C240=0,"-",S240/$C240)</f>
        <v>3.8313051619112649E-4</v>
      </c>
      <c r="AW240" s="6" t="s">
        <v>474</v>
      </c>
      <c r="AX240" s="6" t="s">
        <v>2115</v>
      </c>
      <c r="AY240">
        <v>0</v>
      </c>
      <c r="BA240" s="119">
        <v>6</v>
      </c>
      <c r="BB240" s="121">
        <v>65</v>
      </c>
      <c r="BC240" s="125">
        <f t="shared" si="99"/>
        <v>6065</v>
      </c>
      <c r="BE240" s="7" t="s">
        <v>228</v>
      </c>
      <c r="BS240" s="1">
        <v>1</v>
      </c>
    </row>
    <row r="241" spans="1:71" ht="13" hidden="1" customHeight="1" outlineLevel="1">
      <c r="A241" s="6" t="s">
        <v>1762</v>
      </c>
      <c r="B241" s="6" t="s">
        <v>2115</v>
      </c>
      <c r="C241" s="1">
        <f t="shared" si="100"/>
        <v>541101</v>
      </c>
      <c r="D241" s="7">
        <f>IF(N241&gt;0, RANK(N241,(N241:P241,Q241:AE241)),0)</f>
        <v>1</v>
      </c>
      <c r="E241" s="7">
        <f>IF(O241&gt;0,RANK(O241,(N241:P241,Q241:AE241)),0)</f>
        <v>2</v>
      </c>
      <c r="F241" s="7">
        <f>IF(P241&gt;0,RANK(P241,(N241:P241,Q241:AE241)),0)</f>
        <v>3</v>
      </c>
      <c r="G241" s="1">
        <f t="shared" si="87"/>
        <v>102923</v>
      </c>
      <c r="H241" s="2">
        <f t="shared" si="88"/>
        <v>0.19021033041890517</v>
      </c>
      <c r="I241" s="2"/>
      <c r="J241" s="2">
        <f t="shared" si="101"/>
        <v>0.58492961572793245</v>
      </c>
      <c r="K241" s="2">
        <f t="shared" si="102"/>
        <v>0.39471928530902733</v>
      </c>
      <c r="L241" s="2">
        <f t="shared" si="103"/>
        <v>8.6952343462680711E-3</v>
      </c>
      <c r="M241" s="2">
        <f t="shared" si="104"/>
        <v>1.1655864616772144E-2</v>
      </c>
      <c r="N241" s="66">
        <v>316506</v>
      </c>
      <c r="O241" s="66">
        <v>213583</v>
      </c>
      <c r="P241" s="66">
        <v>4705</v>
      </c>
      <c r="Q241" s="66">
        <v>2337</v>
      </c>
      <c r="R241" s="66">
        <v>1423</v>
      </c>
      <c r="S241" s="66">
        <v>130</v>
      </c>
      <c r="T241" s="66">
        <v>0</v>
      </c>
      <c r="W241" s="66">
        <f>IF(Notes!B$31=1,IF(BR241&gt;0,BR241-SUM(S241:V241)-SUM(Z241:AL241)-X241,SUM(BS241:BY241)),SUM(BS241:BY241))</f>
        <v>2</v>
      </c>
      <c r="Y241" s="66">
        <v>1781</v>
      </c>
      <c r="AG241" s="66">
        <v>634</v>
      </c>
      <c r="AN241" s="7">
        <f>IF(Q241&gt;0,RANK(Q241,(N241:P241,Q241:AE241)),0)</f>
        <v>4</v>
      </c>
      <c r="AO241" s="7">
        <f>IF(R241&gt;0,RANK(R241,(N241:P241,Q241:AE241)),0)</f>
        <v>6</v>
      </c>
      <c r="AP241" s="7">
        <f>IF(T241&gt;0,RANK(T241,(N241:P241,Q241:AE241)),0)</f>
        <v>0</v>
      </c>
      <c r="AQ241" s="7">
        <f>IF(S241&gt;0,RANK(S241,(N241:P241,Q241:AE241)),0)</f>
        <v>7</v>
      </c>
      <c r="AR241" s="2">
        <f t="shared" si="105"/>
        <v>4.3189718740124306E-3</v>
      </c>
      <c r="AS241" s="2">
        <f t="shared" si="106"/>
        <v>2.6298232677448388E-3</v>
      </c>
      <c r="AT241" s="2">
        <f t="shared" si="107"/>
        <v>0</v>
      </c>
      <c r="AU241" s="2">
        <f t="shared" si="108"/>
        <v>2.4025089585862899E-4</v>
      </c>
      <c r="AW241" s="6" t="s">
        <v>1762</v>
      </c>
      <c r="AX241" s="6" t="s">
        <v>2115</v>
      </c>
      <c r="AY241">
        <v>0</v>
      </c>
      <c r="BA241" s="119">
        <v>6</v>
      </c>
      <c r="BB241" s="121">
        <v>67</v>
      </c>
      <c r="BC241" s="125">
        <f t="shared" si="99"/>
        <v>6067</v>
      </c>
      <c r="BE241" s="7" t="s">
        <v>228</v>
      </c>
      <c r="BR241" s="1">
        <v>2524</v>
      </c>
      <c r="BS241" s="1">
        <v>2</v>
      </c>
    </row>
    <row r="242" spans="1:71" ht="13" hidden="1" customHeight="1" outlineLevel="1">
      <c r="A242" s="6" t="s">
        <v>1548</v>
      </c>
      <c r="B242" s="6" t="s">
        <v>2115</v>
      </c>
      <c r="C242" s="1">
        <f t="shared" si="100"/>
        <v>19705</v>
      </c>
      <c r="D242" s="7">
        <f>IF(N242&gt;0, RANK(N242,(N242:P242,Q242:AE242)),0)</f>
        <v>1</v>
      </c>
      <c r="E242" s="7">
        <f>IF(O242&gt;0,RANK(O242,(N242:P242,Q242:AE242)),0)</f>
        <v>2</v>
      </c>
      <c r="F242" s="7">
        <f>IF(P242&gt;0,RANK(P242,(N242:P242,Q242:AE242)),0)</f>
        <v>3</v>
      </c>
      <c r="G242" s="1">
        <f t="shared" si="87"/>
        <v>4492</v>
      </c>
      <c r="H242" s="2">
        <f t="shared" si="88"/>
        <v>0.2279624460796752</v>
      </c>
      <c r="I242" s="2"/>
      <c r="J242" s="2">
        <f t="shared" si="101"/>
        <v>0.60477036285206798</v>
      </c>
      <c r="K242" s="2">
        <f t="shared" si="102"/>
        <v>0.37680791677239278</v>
      </c>
      <c r="L242" s="2">
        <f t="shared" si="103"/>
        <v>7.8152753108348127E-3</v>
      </c>
      <c r="M242" s="2">
        <f t="shared" si="104"/>
        <v>1.0606445064704428E-2</v>
      </c>
      <c r="N242" s="66">
        <v>11917</v>
      </c>
      <c r="O242" s="66">
        <v>7425</v>
      </c>
      <c r="P242" s="66">
        <v>154</v>
      </c>
      <c r="Q242" s="66">
        <v>89</v>
      </c>
      <c r="R242" s="66">
        <v>53</v>
      </c>
      <c r="S242" s="66">
        <v>0</v>
      </c>
      <c r="T242" s="66">
        <v>0</v>
      </c>
      <c r="W242" s="66">
        <f>IF(Notes!B$31=1,IF(BR242&gt;0,BR242-SUM(S242:V242)-SUM(Z242:AL242)-X242,SUM(BS242:BY242)),SUM(BS242:BY242))</f>
        <v>0</v>
      </c>
      <c r="Y242" s="66">
        <v>67</v>
      </c>
      <c r="AG242" s="66">
        <v>0</v>
      </c>
      <c r="AN242" s="7">
        <f>IF(Q242&gt;0,RANK(Q242,(N242:P242,Q242:AE242)),0)</f>
        <v>4</v>
      </c>
      <c r="AO242" s="7">
        <f>IF(R242&gt;0,RANK(R242,(N242:P242,Q242:AE242)),0)</f>
        <v>6</v>
      </c>
      <c r="AP242" s="7">
        <f>IF(T242&gt;0,RANK(T242,(N242:P242,Q242:AE242)),0)</f>
        <v>0</v>
      </c>
      <c r="AQ242" s="7">
        <f>IF(S242&gt;0,RANK(S242,(N242:P242,Q242:AE242)),0)</f>
        <v>0</v>
      </c>
      <c r="AR242" s="2">
        <f t="shared" si="105"/>
        <v>4.5166201471707685E-3</v>
      </c>
      <c r="AS242" s="2">
        <f t="shared" si="106"/>
        <v>2.6896726719106826E-3</v>
      </c>
      <c r="AT242" s="2">
        <f t="shared" si="107"/>
        <v>0</v>
      </c>
      <c r="AU242" s="2">
        <f t="shared" si="108"/>
        <v>0</v>
      </c>
      <c r="AW242" s="6" t="s">
        <v>1548</v>
      </c>
      <c r="AX242" s="6" t="s">
        <v>2115</v>
      </c>
      <c r="AY242">
        <v>17</v>
      </c>
      <c r="BA242" s="119">
        <v>6</v>
      </c>
      <c r="BB242" s="121">
        <v>69</v>
      </c>
      <c r="BC242" s="125">
        <f t="shared" si="99"/>
        <v>6069</v>
      </c>
      <c r="BE242" s="7" t="s">
        <v>228</v>
      </c>
      <c r="BR242" s="1">
        <v>83</v>
      </c>
      <c r="BS242" s="1">
        <v>0</v>
      </c>
    </row>
    <row r="243" spans="1:71" ht="13" hidden="1" customHeight="1" outlineLevel="1">
      <c r="A243" s="6" t="s">
        <v>1714</v>
      </c>
      <c r="B243" s="6" t="s">
        <v>2115</v>
      </c>
      <c r="C243" s="1">
        <f t="shared" si="100"/>
        <v>606334</v>
      </c>
      <c r="D243" s="7">
        <f>IF(N243&gt;0, RANK(N243,(N243:P243,Q243:AE243)),0)</f>
        <v>1</v>
      </c>
      <c r="E243" s="7">
        <f>IF(O243&gt;0,RANK(O243,(N243:P243,Q243:AE243)),0)</f>
        <v>2</v>
      </c>
      <c r="F243" s="7">
        <f>IF(P243&gt;0,RANK(P243,(N243:P243,Q243:AE243)),0)</f>
        <v>3</v>
      </c>
      <c r="G243" s="1">
        <f t="shared" si="87"/>
        <v>38312</v>
      </c>
      <c r="H243" s="2">
        <f t="shared" si="88"/>
        <v>6.3186296661575964E-2</v>
      </c>
      <c r="I243" s="2"/>
      <c r="J243" s="2">
        <f t="shared" si="101"/>
        <v>0.52070311082670606</v>
      </c>
      <c r="K243" s="2">
        <f t="shared" si="102"/>
        <v>0.45751681416513013</v>
      </c>
      <c r="L243" s="2">
        <f t="shared" si="103"/>
        <v>8.7212658369809383E-3</v>
      </c>
      <c r="M243" s="2">
        <f t="shared" si="104"/>
        <v>1.3058809171182875E-2</v>
      </c>
      <c r="N243" s="66">
        <v>315720</v>
      </c>
      <c r="O243" s="66">
        <v>277408</v>
      </c>
      <c r="P243" s="66">
        <v>5288</v>
      </c>
      <c r="Q243" s="66">
        <v>2909</v>
      </c>
      <c r="R243" s="66">
        <v>1669</v>
      </c>
      <c r="S243" s="66">
        <v>198</v>
      </c>
      <c r="T243" s="66">
        <v>1</v>
      </c>
      <c r="W243" s="66">
        <f>IF(Notes!B$31=1,IF(BR243&gt;0,BR243-SUM(S243:V243)-SUM(Z243:AL243)-X243,SUM(BS243:BY243)),SUM(BS243:BY243))</f>
        <v>0</v>
      </c>
      <c r="Y243" s="66">
        <v>2415</v>
      </c>
      <c r="AG243" s="66">
        <v>726</v>
      </c>
      <c r="AN243" s="7">
        <f>IF(Q243&gt;0,RANK(Q243,(N243:P243,Q243:AE243)),0)</f>
        <v>4</v>
      </c>
      <c r="AO243" s="7">
        <f>IF(R243&gt;0,RANK(R243,(N243:P243,Q243:AE243)),0)</f>
        <v>6</v>
      </c>
      <c r="AP243" s="7">
        <f>IF(T243&gt;0,RANK(T243,(N243:P243,Q243:AE243)),0)</f>
        <v>8</v>
      </c>
      <c r="AQ243" s="7">
        <f>IF(S243&gt;0,RANK(S243,(N243:P243,Q243:AE243)),0)</f>
        <v>7</v>
      </c>
      <c r="AR243" s="2">
        <f t="shared" si="105"/>
        <v>4.7976857639518812E-3</v>
      </c>
      <c r="AS243" s="2">
        <f t="shared" si="106"/>
        <v>2.7526082983965932E-3</v>
      </c>
      <c r="AT243" s="2">
        <f t="shared" si="107"/>
        <v>1.6492560206091032E-6</v>
      </c>
      <c r="AU243" s="2">
        <f t="shared" si="108"/>
        <v>3.2655269208060244E-4</v>
      </c>
      <c r="AW243" s="6" t="s">
        <v>1714</v>
      </c>
      <c r="AX243" s="6" t="s">
        <v>2115</v>
      </c>
      <c r="AY243">
        <v>0</v>
      </c>
      <c r="BA243" s="119">
        <v>6</v>
      </c>
      <c r="BB243" s="121">
        <v>71</v>
      </c>
      <c r="BC243" s="125">
        <f t="shared" si="99"/>
        <v>6071</v>
      </c>
      <c r="BE243" s="7" t="s">
        <v>228</v>
      </c>
      <c r="BS243" s="1">
        <v>0</v>
      </c>
    </row>
    <row r="244" spans="1:71" ht="13" hidden="1" customHeight="1" outlineLevel="1">
      <c r="A244" s="6" t="s">
        <v>1728</v>
      </c>
      <c r="B244" s="6" t="s">
        <v>2115</v>
      </c>
      <c r="C244" s="1">
        <f t="shared" si="100"/>
        <v>1231047</v>
      </c>
      <c r="D244" s="7">
        <f>IF(N244&gt;0, RANK(N244,(N244:P244,Q244:AE244)),0)</f>
        <v>1</v>
      </c>
      <c r="E244" s="7">
        <f>IF(O244&gt;0,RANK(O244,(N244:P244,Q244:AE244)),0)</f>
        <v>2</v>
      </c>
      <c r="F244" s="7">
        <f>IF(P244&gt;0,RANK(P244,(N244:P244,Q244:AE244)),0)</f>
        <v>3</v>
      </c>
      <c r="G244" s="1">
        <f t="shared" si="87"/>
        <v>125549</v>
      </c>
      <c r="H244" s="2">
        <f t="shared" si="88"/>
        <v>0.10198554563716901</v>
      </c>
      <c r="I244" s="2"/>
      <c r="J244" s="2">
        <f t="shared" si="101"/>
        <v>0.54147485839289644</v>
      </c>
      <c r="K244" s="2">
        <f t="shared" si="102"/>
        <v>0.43948931275572745</v>
      </c>
      <c r="L244" s="2">
        <f t="shared" si="103"/>
        <v>7.2434277488999206E-3</v>
      </c>
      <c r="M244" s="2">
        <f t="shared" si="104"/>
        <v>1.1792401102476192E-2</v>
      </c>
      <c r="N244" s="66">
        <v>666581</v>
      </c>
      <c r="O244" s="66">
        <v>541032</v>
      </c>
      <c r="P244" s="66">
        <v>8917</v>
      </c>
      <c r="Q244" s="66">
        <v>6028</v>
      </c>
      <c r="R244" s="66">
        <v>2564</v>
      </c>
      <c r="S244" s="66">
        <v>394</v>
      </c>
      <c r="T244" s="66">
        <v>0</v>
      </c>
      <c r="W244" s="66">
        <f>IF(Notes!B$31=1,IF(BR244&gt;0,BR244-SUM(S244:V244)-SUM(Z244:AL244)-X244,SUM(BS244:BY244)),SUM(BS244:BY244))</f>
        <v>2</v>
      </c>
      <c r="Y244" s="66">
        <v>3297</v>
      </c>
      <c r="AG244" s="66">
        <v>2232</v>
      </c>
      <c r="AN244" s="7">
        <f>IF(Q244&gt;0,RANK(Q244,(N244:P244,Q244:AE244)),0)</f>
        <v>4</v>
      </c>
      <c r="AO244" s="7">
        <f>IF(R244&gt;0,RANK(R244,(N244:P244,Q244:AE244)),0)</f>
        <v>6</v>
      </c>
      <c r="AP244" s="7">
        <f>IF(T244&gt;0,RANK(T244,(N244:P244,Q244:AE244)),0)</f>
        <v>0</v>
      </c>
      <c r="AQ244" s="7">
        <f>IF(S244&gt;0,RANK(S244,(N244:P244,Q244:AE244)),0)</f>
        <v>7</v>
      </c>
      <c r="AR244" s="2">
        <f t="shared" si="105"/>
        <v>4.8966448884567365E-3</v>
      </c>
      <c r="AS244" s="2">
        <f t="shared" si="106"/>
        <v>2.082779942601704E-3</v>
      </c>
      <c r="AT244" s="2">
        <f t="shared" si="107"/>
        <v>0</v>
      </c>
      <c r="AU244" s="2">
        <f t="shared" si="108"/>
        <v>3.2005276809090146E-4</v>
      </c>
      <c r="AW244" s="6" t="s">
        <v>1728</v>
      </c>
      <c r="AX244" s="6" t="s">
        <v>2115</v>
      </c>
      <c r="AY244">
        <v>0</v>
      </c>
      <c r="BA244" s="119">
        <v>6</v>
      </c>
      <c r="BB244" s="121">
        <v>73</v>
      </c>
      <c r="BC244" s="125">
        <f t="shared" si="99"/>
        <v>6073</v>
      </c>
      <c r="BE244" s="7" t="s">
        <v>228</v>
      </c>
      <c r="BR244" s="1">
        <f>1235503-1231047+2+2232+394</f>
        <v>7084</v>
      </c>
      <c r="BS244" s="1">
        <v>2</v>
      </c>
    </row>
    <row r="245" spans="1:71" ht="13" hidden="1" customHeight="1" outlineLevel="1">
      <c r="A245" s="6" t="s">
        <v>1729</v>
      </c>
      <c r="B245" s="6" t="s">
        <v>2115</v>
      </c>
      <c r="C245" s="1">
        <f t="shared" si="100"/>
        <v>382865</v>
      </c>
      <c r="D245" s="7">
        <f>IF(N245&gt;0, RANK(N245,(N245:P245,Q245:AE245)),0)</f>
        <v>1</v>
      </c>
      <c r="E245" s="7">
        <f>IF(O245&gt;0,RANK(O245,(N245:P245,Q245:AE245)),0)</f>
        <v>2</v>
      </c>
      <c r="F245" s="7">
        <f>IF(P245&gt;0,RANK(P245,(N245:P245,Q245:AE245)),0)</f>
        <v>3</v>
      </c>
      <c r="G245" s="1">
        <f t="shared" si="87"/>
        <v>269928</v>
      </c>
      <c r="H245" s="2">
        <f t="shared" si="88"/>
        <v>0.70502135217374273</v>
      </c>
      <c r="I245" s="2"/>
      <c r="J245" s="2">
        <f t="shared" si="101"/>
        <v>0.8416021312995442</v>
      </c>
      <c r="K245" s="2">
        <f t="shared" si="102"/>
        <v>0.13658077912580152</v>
      </c>
      <c r="L245" s="2">
        <f t="shared" si="103"/>
        <v>1.0306504903817272E-2</v>
      </c>
      <c r="M245" s="2">
        <f t="shared" si="104"/>
        <v>1.1510584670837008E-2</v>
      </c>
      <c r="N245" s="66">
        <v>322220</v>
      </c>
      <c r="O245" s="66">
        <v>52292</v>
      </c>
      <c r="P245" s="66">
        <v>3946</v>
      </c>
      <c r="Q245" s="66">
        <v>1786</v>
      </c>
      <c r="R245" s="66">
        <v>1743</v>
      </c>
      <c r="S245" s="66">
        <v>37</v>
      </c>
      <c r="T245" s="66">
        <v>14</v>
      </c>
      <c r="W245" s="66">
        <f>IF(Notes!B$31=1,IF(BR245&gt;0,BR245-SUM(S245:V245)-SUM(Z245:AL245)-X245,SUM(BS245:BY245)),SUM(BS245:BY245))</f>
        <v>5</v>
      </c>
      <c r="Y245" s="66">
        <v>424</v>
      </c>
      <c r="AG245" s="66">
        <v>398</v>
      </c>
      <c r="AN245" s="7">
        <f>IF(Q245&gt;0,RANK(Q245,(N245:P245,Q245:AE245)),0)</f>
        <v>4</v>
      </c>
      <c r="AO245" s="7">
        <f>IF(R245&gt;0,RANK(R245,(N245:P245,Q245:AE245)),0)</f>
        <v>5</v>
      </c>
      <c r="AP245" s="7">
        <f>IF(T245&gt;0,RANK(T245,(N245:P245,Q245:AE245)),0)</f>
        <v>8</v>
      </c>
      <c r="AQ245" s="7">
        <f>IF(S245&gt;0,RANK(S245,(N245:P245,Q245:AE245)),0)</f>
        <v>7</v>
      </c>
      <c r="AR245" s="2">
        <f t="shared" si="105"/>
        <v>4.6648296396902302E-3</v>
      </c>
      <c r="AS245" s="2">
        <f t="shared" si="106"/>
        <v>4.5525185117469601E-3</v>
      </c>
      <c r="AT245" s="2">
        <f t="shared" si="107"/>
        <v>3.6566413748971569E-5</v>
      </c>
      <c r="AU245" s="2">
        <f t="shared" si="108"/>
        <v>9.6639807765139154E-5</v>
      </c>
      <c r="AW245" s="6" t="s">
        <v>1729</v>
      </c>
      <c r="AX245" s="6" t="s">
        <v>2115</v>
      </c>
      <c r="AY245">
        <v>0</v>
      </c>
      <c r="BA245" s="119">
        <v>6</v>
      </c>
      <c r="BB245" s="121">
        <v>75</v>
      </c>
      <c r="BC245" s="125">
        <f t="shared" si="99"/>
        <v>6075</v>
      </c>
      <c r="BE245" s="7" t="s">
        <v>228</v>
      </c>
      <c r="BR245" s="1">
        <f>931+37+14+5+398</f>
        <v>1385</v>
      </c>
      <c r="BS245" s="1">
        <v>5</v>
      </c>
    </row>
    <row r="246" spans="1:71" ht="13" hidden="1" customHeight="1" outlineLevel="1">
      <c r="A246" s="6" t="s">
        <v>1242</v>
      </c>
      <c r="B246" s="6" t="s">
        <v>2115</v>
      </c>
      <c r="C246" s="1">
        <f t="shared" si="100"/>
        <v>209349</v>
      </c>
      <c r="D246" s="7">
        <f>IF(N246&gt;0, RANK(N246,(N246:P246,Q246:AE246)),0)</f>
        <v>1</v>
      </c>
      <c r="E246" s="7">
        <f>IF(O246&gt;0,RANK(O246,(N246:P246,Q246:AE246)),0)</f>
        <v>2</v>
      </c>
      <c r="F246" s="7">
        <f>IF(P246&gt;0,RANK(P246,(N246:P246,Q246:AE246)),0)</f>
        <v>3</v>
      </c>
      <c r="G246" s="1">
        <f t="shared" si="87"/>
        <v>22367</v>
      </c>
      <c r="H246" s="2">
        <f t="shared" si="88"/>
        <v>0.10684073007274933</v>
      </c>
      <c r="I246" s="2"/>
      <c r="J246" s="2">
        <f t="shared" si="101"/>
        <v>0.54442103855284718</v>
      </c>
      <c r="K246" s="2">
        <f t="shared" si="102"/>
        <v>0.43758030848009782</v>
      </c>
      <c r="L246" s="2">
        <f t="shared" si="103"/>
        <v>7.6284099756865334E-3</v>
      </c>
      <c r="M246" s="2">
        <f t="shared" si="104"/>
        <v>1.0370242991368461E-2</v>
      </c>
      <c r="N246" s="66">
        <v>113974</v>
      </c>
      <c r="O246" s="66">
        <v>91607</v>
      </c>
      <c r="P246" s="66">
        <v>1597</v>
      </c>
      <c r="Q246" s="66">
        <v>680</v>
      </c>
      <c r="R246" s="66">
        <v>531</v>
      </c>
      <c r="S246" s="66">
        <v>30</v>
      </c>
      <c r="T246" s="66">
        <v>0</v>
      </c>
      <c r="W246" s="66">
        <f>IF(Notes!B$31=1,IF(BR246&gt;0,BR246-SUM(S246:V246)-SUM(Z246:AL246)-X246,SUM(BS246:BY246)),SUM(BS246:BY246))</f>
        <v>0</v>
      </c>
      <c r="Y246" s="66">
        <v>767</v>
      </c>
      <c r="AG246" s="66">
        <v>163</v>
      </c>
      <c r="AN246" s="7">
        <f>IF(Q246&gt;0,RANK(Q246,(N246:P246,Q246:AE246)),0)</f>
        <v>5</v>
      </c>
      <c r="AO246" s="7">
        <f>IF(R246&gt;0,RANK(R246,(N246:P246,Q246:AE246)),0)</f>
        <v>6</v>
      </c>
      <c r="AP246" s="7">
        <f>IF(T246&gt;0,RANK(T246,(N246:P246,Q246:AE246)),0)</f>
        <v>0</v>
      </c>
      <c r="AQ246" s="7">
        <f>IF(S246&gt;0,RANK(S246,(N246:P246,Q246:AE246)),0)</f>
        <v>7</v>
      </c>
      <c r="AR246" s="2">
        <f t="shared" si="105"/>
        <v>3.2481645481946416E-3</v>
      </c>
      <c r="AS246" s="2">
        <f t="shared" si="106"/>
        <v>2.5364343751343452E-3</v>
      </c>
      <c r="AT246" s="2">
        <f t="shared" si="107"/>
        <v>0</v>
      </c>
      <c r="AU246" s="2">
        <f t="shared" si="108"/>
        <v>1.4330137712623419E-4</v>
      </c>
      <c r="AW246" s="6" t="s">
        <v>1242</v>
      </c>
      <c r="AX246" s="6" t="s">
        <v>2115</v>
      </c>
      <c r="AY246">
        <v>0</v>
      </c>
      <c r="BA246" s="119">
        <v>6</v>
      </c>
      <c r="BB246" s="121">
        <v>77</v>
      </c>
      <c r="BC246" s="125">
        <f t="shared" si="99"/>
        <v>6077</v>
      </c>
      <c r="BE246" s="7" t="s">
        <v>228</v>
      </c>
      <c r="BR246" s="1">
        <v>1152</v>
      </c>
      <c r="BS246" s="1">
        <v>0</v>
      </c>
    </row>
    <row r="247" spans="1:71" ht="13" hidden="1" customHeight="1" outlineLevel="1">
      <c r="A247" s="6" t="s">
        <v>2794</v>
      </c>
      <c r="B247" s="6" t="s">
        <v>2115</v>
      </c>
      <c r="C247" s="1">
        <f t="shared" si="100"/>
        <v>132653</v>
      </c>
      <c r="D247" s="7">
        <f>IF(N247&gt;0, RANK(N247,(N247:P247,Q247:AE247)),0)</f>
        <v>1</v>
      </c>
      <c r="E247" s="7">
        <f>IF(O247&gt;0,RANK(O247,(N247:P247,Q247:AE247)),0)</f>
        <v>2</v>
      </c>
      <c r="F247" s="7">
        <f>IF(P247&gt;0,RANK(P247,(N247:P247,Q247:AE247)),0)</f>
        <v>3</v>
      </c>
      <c r="G247" s="1">
        <f t="shared" si="87"/>
        <v>7121</v>
      </c>
      <c r="H247" s="2">
        <f t="shared" si="88"/>
        <v>5.3681409391419722E-2</v>
      </c>
      <c r="I247" s="2"/>
      <c r="J247" s="2">
        <f t="shared" si="101"/>
        <v>0.51394239105033435</v>
      </c>
      <c r="K247" s="2">
        <f t="shared" si="102"/>
        <v>0.4602609816589146</v>
      </c>
      <c r="L247" s="2">
        <f t="shared" si="103"/>
        <v>9.9281584283808129E-3</v>
      </c>
      <c r="M247" s="2">
        <f t="shared" si="104"/>
        <v>1.5868468862370238E-2</v>
      </c>
      <c r="N247" s="66">
        <v>68176</v>
      </c>
      <c r="O247" s="66">
        <v>61055</v>
      </c>
      <c r="P247" s="66">
        <v>1317</v>
      </c>
      <c r="Q247" s="66">
        <v>713</v>
      </c>
      <c r="R247" s="66">
        <v>355</v>
      </c>
      <c r="S247" s="66">
        <v>60</v>
      </c>
      <c r="T247" s="66">
        <v>0</v>
      </c>
      <c r="W247" s="66">
        <f>IF(Notes!B$31=1,IF(BR247&gt;0,BR247-SUM(S247:V247)-SUM(Z247:AL247)-X247,SUM(BS247:BY247)),SUM(BS247:BY247))</f>
        <v>0</v>
      </c>
      <c r="Y247" s="66">
        <v>502</v>
      </c>
      <c r="AG247" s="66">
        <v>475</v>
      </c>
      <c r="AN247" s="7">
        <f>IF(Q247&gt;0,RANK(Q247,(N247:P247,Q247:AE247)),0)</f>
        <v>4</v>
      </c>
      <c r="AO247" s="7">
        <f>IF(R247&gt;0,RANK(R247,(N247:P247,Q247:AE247)),0)</f>
        <v>6</v>
      </c>
      <c r="AP247" s="7">
        <f>IF(T247&gt;0,RANK(T247,(N247:P247,Q247:AE247)),0)</f>
        <v>0</v>
      </c>
      <c r="AQ247" s="7">
        <f>IF(S247&gt;0,RANK(S247,(N247:P247,Q247:AE247)),0)</f>
        <v>7</v>
      </c>
      <c r="AR247" s="2">
        <f t="shared" si="105"/>
        <v>5.3749255576579493E-3</v>
      </c>
      <c r="AS247" s="2">
        <f t="shared" si="106"/>
        <v>2.676155081302345E-3</v>
      </c>
      <c r="AT247" s="2">
        <f t="shared" si="107"/>
        <v>0</v>
      </c>
      <c r="AU247" s="2">
        <f t="shared" si="108"/>
        <v>4.5230790106518513E-4</v>
      </c>
      <c r="AW247" s="6" t="s">
        <v>2794</v>
      </c>
      <c r="AX247" s="6" t="s">
        <v>2115</v>
      </c>
      <c r="AY247">
        <v>0</v>
      </c>
      <c r="BA247" s="119">
        <v>6</v>
      </c>
      <c r="BB247" s="121">
        <v>79</v>
      </c>
      <c r="BC247" s="125">
        <f t="shared" si="99"/>
        <v>6079</v>
      </c>
      <c r="BE247" s="7" t="s">
        <v>228</v>
      </c>
      <c r="BR247" s="1">
        <v>1037</v>
      </c>
      <c r="BS247" s="1">
        <v>0</v>
      </c>
    </row>
    <row r="248" spans="1:71" ht="13" hidden="1" customHeight="1" outlineLevel="1">
      <c r="A248" s="6" t="s">
        <v>3465</v>
      </c>
      <c r="B248" s="6" t="s">
        <v>2115</v>
      </c>
      <c r="C248" s="1">
        <f t="shared" si="100"/>
        <v>303292</v>
      </c>
      <c r="D248" s="7">
        <f>IF(N248&gt;0, RANK(N248,(N248:P248,Q248:AE248)),0)</f>
        <v>1</v>
      </c>
      <c r="E248" s="7">
        <f>IF(O248&gt;0,RANK(O248,(N248:P248,Q248:AE248)),0)</f>
        <v>2</v>
      </c>
      <c r="F248" s="7">
        <f>IF(P248&gt;0,RANK(P248,(N248:P248,Q248:AE248)),0)</f>
        <v>3</v>
      </c>
      <c r="G248" s="1">
        <f t="shared" si="87"/>
        <v>147769</v>
      </c>
      <c r="H248" s="2">
        <f t="shared" si="88"/>
        <v>0.48721693945109001</v>
      </c>
      <c r="I248" s="2"/>
      <c r="J248" s="2">
        <f t="shared" si="101"/>
        <v>0.73469132057555098</v>
      </c>
      <c r="K248" s="2">
        <f t="shared" si="102"/>
        <v>0.24747438112446091</v>
      </c>
      <c r="L248" s="2">
        <f t="shared" si="103"/>
        <v>7.3427587935059281E-3</v>
      </c>
      <c r="M248" s="2">
        <f t="shared" si="104"/>
        <v>1.0491539506482187E-2</v>
      </c>
      <c r="N248" s="66">
        <v>222826</v>
      </c>
      <c r="O248" s="66">
        <v>75057</v>
      </c>
      <c r="P248" s="66">
        <v>2227</v>
      </c>
      <c r="Q248" s="66">
        <v>1376</v>
      </c>
      <c r="R248" s="66">
        <v>753</v>
      </c>
      <c r="S248" s="66">
        <v>53</v>
      </c>
      <c r="T248" s="66">
        <v>2</v>
      </c>
      <c r="W248" s="66">
        <f>IF(Notes!B$31=1,IF(BR248&gt;0,BR248-SUM(S248:V248)-SUM(Z248:AL248)-X248,SUM(BS248:BY248)),SUM(BS248:BY248))</f>
        <v>1</v>
      </c>
      <c r="Y248" s="66">
        <v>609</v>
      </c>
      <c r="AG248" s="66">
        <v>388</v>
      </c>
      <c r="AN248" s="7">
        <f>IF(Q248&gt;0,RANK(Q248,(N248:P248,Q248:AE248)),0)</f>
        <v>4</v>
      </c>
      <c r="AO248" s="7">
        <f>IF(R248&gt;0,RANK(R248,(N248:P248,Q248:AE248)),0)</f>
        <v>5</v>
      </c>
      <c r="AP248" s="7">
        <f>IF(T248&gt;0,RANK(T248,(N248:P248,Q248:AE248)),0)</f>
        <v>8</v>
      </c>
      <c r="AQ248" s="7">
        <f>IF(S248&gt;0,RANK(S248,(N248:P248,Q248:AE248)),0)</f>
        <v>7</v>
      </c>
      <c r="AR248" s="2">
        <f t="shared" si="105"/>
        <v>4.5368819487490606E-3</v>
      </c>
      <c r="AS248" s="2">
        <f t="shared" si="106"/>
        <v>2.4827558920116587E-3</v>
      </c>
      <c r="AT248" s="2">
        <f t="shared" si="107"/>
        <v>6.5943051580654943E-6</v>
      </c>
      <c r="AU248" s="2">
        <f t="shared" si="108"/>
        <v>1.7474908668873562E-4</v>
      </c>
      <c r="AW248" s="6" t="s">
        <v>3465</v>
      </c>
      <c r="AX248" s="6" t="s">
        <v>2115</v>
      </c>
      <c r="AY248">
        <v>0</v>
      </c>
      <c r="BA248" s="119">
        <v>6</v>
      </c>
      <c r="BB248" s="121">
        <v>81</v>
      </c>
      <c r="BC248" s="125">
        <f t="shared" si="99"/>
        <v>6081</v>
      </c>
      <c r="BE248" s="7" t="s">
        <v>228</v>
      </c>
      <c r="BS248" s="1">
        <v>1</v>
      </c>
    </row>
    <row r="249" spans="1:71" ht="13" hidden="1" customHeight="1" outlineLevel="1">
      <c r="A249" s="6" t="s">
        <v>3411</v>
      </c>
      <c r="B249" s="6" t="s">
        <v>2115</v>
      </c>
      <c r="C249" s="1">
        <f t="shared" si="100"/>
        <v>174912</v>
      </c>
      <c r="D249" s="7">
        <f>IF(N249&gt;0, RANK(N249,(N249:P249,Q249:AE249)),0)</f>
        <v>1</v>
      </c>
      <c r="E249" s="7">
        <f>IF(O249&gt;0,RANK(O249,(N249:P249,Q249:AE249)),0)</f>
        <v>2</v>
      </c>
      <c r="F249" s="7">
        <f>IF(P249&gt;0,RANK(P249,(N249:P249,Q249:AE249)),0)</f>
        <v>3</v>
      </c>
      <c r="G249" s="1">
        <f t="shared" si="87"/>
        <v>40029</v>
      </c>
      <c r="H249" s="2">
        <f t="shared" si="88"/>
        <v>0.2288522228320527</v>
      </c>
      <c r="I249" s="2"/>
      <c r="J249" s="2">
        <f t="shared" si="101"/>
        <v>0.60381220270764724</v>
      </c>
      <c r="K249" s="2">
        <f t="shared" si="102"/>
        <v>0.3749599798755946</v>
      </c>
      <c r="L249" s="2">
        <f t="shared" si="103"/>
        <v>8.6900841566044645E-3</v>
      </c>
      <c r="M249" s="2">
        <f t="shared" si="104"/>
        <v>1.2537733260153701E-2</v>
      </c>
      <c r="N249" s="66">
        <v>105614</v>
      </c>
      <c r="O249" s="66">
        <v>65585</v>
      </c>
      <c r="P249" s="66">
        <v>1520</v>
      </c>
      <c r="Q249" s="66">
        <v>877</v>
      </c>
      <c r="R249" s="66">
        <v>387</v>
      </c>
      <c r="S249" s="66">
        <v>39</v>
      </c>
      <c r="T249" s="66">
        <v>0</v>
      </c>
      <c r="W249" s="66">
        <f>IF(Notes!B$31=1,IF(BR249&gt;0,BR249-SUM(S249:V249)-SUM(Z249:AL249)-X249,SUM(BS249:BY249)),SUM(BS249:BY249))</f>
        <v>0</v>
      </c>
      <c r="Y249" s="66">
        <v>527</v>
      </c>
      <c r="AG249" s="66">
        <v>363</v>
      </c>
      <c r="AN249" s="7">
        <f>IF(Q249&gt;0,RANK(Q249,(N249:P249,Q249:AE249)),0)</f>
        <v>4</v>
      </c>
      <c r="AO249" s="7">
        <f>IF(R249&gt;0,RANK(R249,(N249:P249,Q249:AE249)),0)</f>
        <v>6</v>
      </c>
      <c r="AP249" s="7">
        <f>IF(T249&gt;0,RANK(T249,(N249:P249,Q249:AE249)),0)</f>
        <v>0</v>
      </c>
      <c r="AQ249" s="7">
        <f>IF(S249&gt;0,RANK(S249,(N249:P249,Q249:AE249)),0)</f>
        <v>7</v>
      </c>
      <c r="AR249" s="2">
        <f t="shared" si="105"/>
        <v>5.013949871935602E-3</v>
      </c>
      <c r="AS249" s="2">
        <f t="shared" si="106"/>
        <v>2.2125411635565313E-3</v>
      </c>
      <c r="AT249" s="2">
        <f t="shared" si="107"/>
        <v>0</v>
      </c>
      <c r="AU249" s="2">
        <f t="shared" si="108"/>
        <v>2.2296926454445665E-4</v>
      </c>
      <c r="AW249" s="6" t="s">
        <v>3411</v>
      </c>
      <c r="AX249" s="6" t="s">
        <v>2115</v>
      </c>
      <c r="AY249">
        <v>0</v>
      </c>
      <c r="BA249" s="119">
        <v>6</v>
      </c>
      <c r="BB249" s="121">
        <v>83</v>
      </c>
      <c r="BC249" s="125">
        <f t="shared" si="99"/>
        <v>6083</v>
      </c>
      <c r="BE249" s="7" t="s">
        <v>228</v>
      </c>
      <c r="BR249" s="1">
        <v>897</v>
      </c>
      <c r="BS249" s="1">
        <v>0</v>
      </c>
    </row>
    <row r="250" spans="1:71" ht="13" hidden="1" customHeight="1" outlineLevel="1">
      <c r="A250" s="6" t="s">
        <v>1986</v>
      </c>
      <c r="B250" s="6" t="s">
        <v>2115</v>
      </c>
      <c r="C250" s="1">
        <f t="shared" si="100"/>
        <v>665589</v>
      </c>
      <c r="D250" s="7">
        <f>IF(N250&gt;0, RANK(N250,(N250:P250,Q250:AE250)),0)</f>
        <v>1</v>
      </c>
      <c r="E250" s="7">
        <f>IF(O250&gt;0,RANK(O250,(N250:P250,Q250:AE250)),0)</f>
        <v>2</v>
      </c>
      <c r="F250" s="7">
        <f>IF(P250&gt;0,RANK(P250,(N250:P250,Q250:AE250)),0)</f>
        <v>3</v>
      </c>
      <c r="G250" s="1">
        <f t="shared" si="87"/>
        <v>272202</v>
      </c>
      <c r="H250" s="2">
        <f t="shared" si="88"/>
        <v>0.40896409045221599</v>
      </c>
      <c r="I250" s="2"/>
      <c r="J250" s="2">
        <f t="shared" si="101"/>
        <v>0.69448413360196759</v>
      </c>
      <c r="K250" s="2">
        <f t="shared" si="102"/>
        <v>0.2855200431497516</v>
      </c>
      <c r="L250" s="2">
        <f t="shared" si="103"/>
        <v>7.1831114997393287E-3</v>
      </c>
      <c r="M250" s="2">
        <f t="shared" si="104"/>
        <v>1.281271174854148E-2</v>
      </c>
      <c r="N250" s="66">
        <v>462241</v>
      </c>
      <c r="O250" s="66">
        <v>190039</v>
      </c>
      <c r="P250" s="66">
        <v>4781</v>
      </c>
      <c r="Q250" s="66">
        <v>3918</v>
      </c>
      <c r="R250" s="66">
        <v>1801</v>
      </c>
      <c r="S250" s="66">
        <v>140</v>
      </c>
      <c r="T250" s="66">
        <v>1</v>
      </c>
      <c r="W250" s="66">
        <f>IF(Notes!B$31=1,IF(BR250&gt;0,BR250-SUM(S250:V250)-SUM(Z250:AL250)-X250,SUM(BS250:BY250)),SUM(BS250:BY250))</f>
        <v>1</v>
      </c>
      <c r="Y250" s="66">
        <v>1755</v>
      </c>
      <c r="AG250" s="66">
        <v>912</v>
      </c>
      <c r="AN250" s="7">
        <f>IF(Q250&gt;0,RANK(Q250,(N250:P250,Q250:AE250)),0)</f>
        <v>4</v>
      </c>
      <c r="AO250" s="7">
        <f>IF(R250&gt;0,RANK(R250,(N250:P250,Q250:AE250)),0)</f>
        <v>5</v>
      </c>
      <c r="AP250" s="7">
        <f>IF(T250&gt;0,RANK(T250,(N250:P250,Q250:AE250)),0)</f>
        <v>8</v>
      </c>
      <c r="AQ250" s="7">
        <f>IF(S250&gt;0,RANK(S250,(N250:P250,Q250:AE250)),0)</f>
        <v>7</v>
      </c>
      <c r="AR250" s="2">
        <f t="shared" si="105"/>
        <v>5.8865155523904391E-3</v>
      </c>
      <c r="AS250" s="2">
        <f t="shared" si="106"/>
        <v>2.7058740453943801E-3</v>
      </c>
      <c r="AT250" s="2">
        <f t="shared" si="107"/>
        <v>1.5024286759546808E-6</v>
      </c>
      <c r="AU250" s="2">
        <f t="shared" si="108"/>
        <v>2.1034001463365531E-4</v>
      </c>
      <c r="AW250" s="6" t="s">
        <v>1986</v>
      </c>
      <c r="AX250" s="6" t="s">
        <v>2115</v>
      </c>
      <c r="AY250">
        <v>0</v>
      </c>
      <c r="BA250" s="119">
        <v>6</v>
      </c>
      <c r="BB250" s="121">
        <v>85</v>
      </c>
      <c r="BC250" s="125">
        <f t="shared" si="99"/>
        <v>6085</v>
      </c>
      <c r="BE250" s="7" t="s">
        <v>228</v>
      </c>
      <c r="BS250" s="1">
        <v>1</v>
      </c>
    </row>
    <row r="251" spans="1:71" ht="13" hidden="1" customHeight="1" outlineLevel="1">
      <c r="A251" s="6" t="s">
        <v>3350</v>
      </c>
      <c r="B251" s="6" t="s">
        <v>2115</v>
      </c>
      <c r="C251" s="1">
        <f t="shared" si="100"/>
        <v>127483</v>
      </c>
      <c r="D251" s="7">
        <f>IF(N251&gt;0, RANK(N251,(N251:P251,Q251:AE251)),0)</f>
        <v>1</v>
      </c>
      <c r="E251" s="7">
        <f>IF(O251&gt;0,RANK(O251,(N251:P251,Q251:AE251)),0)</f>
        <v>2</v>
      </c>
      <c r="F251" s="7">
        <f>IF(P251&gt;0,RANK(P251,(N251:P251,Q251:AE251)),0)</f>
        <v>3</v>
      </c>
      <c r="G251" s="1">
        <f t="shared" si="87"/>
        <v>73501</v>
      </c>
      <c r="H251" s="2">
        <f t="shared" si="88"/>
        <v>0.57655530541327082</v>
      </c>
      <c r="I251" s="2"/>
      <c r="J251" s="2">
        <f t="shared" si="101"/>
        <v>0.7745738647505942</v>
      </c>
      <c r="K251" s="2">
        <f t="shared" si="102"/>
        <v>0.1980185593373234</v>
      </c>
      <c r="L251" s="2">
        <f t="shared" si="103"/>
        <v>1.1640767788646329E-2</v>
      </c>
      <c r="M251" s="2">
        <f t="shared" si="104"/>
        <v>1.5766808123436071E-2</v>
      </c>
      <c r="N251" s="66">
        <v>98745</v>
      </c>
      <c r="O251" s="66">
        <v>25244</v>
      </c>
      <c r="P251" s="66">
        <v>1484</v>
      </c>
      <c r="Q251" s="66">
        <v>724</v>
      </c>
      <c r="R251" s="66">
        <v>498</v>
      </c>
      <c r="S251" s="66">
        <v>49</v>
      </c>
      <c r="T251" s="66">
        <v>2</v>
      </c>
      <c r="W251" s="66">
        <f>IF(Notes!B$31=1,IF(BR251&gt;0,BR251-SUM(S251:V251)-SUM(Z251:AL251)-X251,SUM(BS251:BY251)),SUM(BS251:BY251))</f>
        <v>2</v>
      </c>
      <c r="Y251" s="66">
        <v>351</v>
      </c>
      <c r="AG251" s="66">
        <v>384</v>
      </c>
      <c r="AN251" s="7">
        <f>IF(Q251&gt;0,RANK(Q251,(N251:P251,Q251:AE251)),0)</f>
        <v>4</v>
      </c>
      <c r="AO251" s="7">
        <f>IF(R251&gt;0,RANK(R251,(N251:P251,Q251:AE251)),0)</f>
        <v>5</v>
      </c>
      <c r="AP251" s="7">
        <f>IF(T251&gt;0,RANK(T251,(N251:P251,Q251:AE251)),0)</f>
        <v>8</v>
      </c>
      <c r="AQ251" s="7">
        <f>IF(S251&gt;0,RANK(S251,(N251:P251,Q251:AE251)),0)</f>
        <v>7</v>
      </c>
      <c r="AR251" s="2">
        <f t="shared" si="105"/>
        <v>5.6791885976953792E-3</v>
      </c>
      <c r="AS251" s="2">
        <f t="shared" si="106"/>
        <v>3.9064032067020697E-3</v>
      </c>
      <c r="AT251" s="2">
        <f t="shared" si="107"/>
        <v>1.5688366291976185E-5</v>
      </c>
      <c r="AU251" s="2">
        <f t="shared" si="108"/>
        <v>3.8436497415341651E-4</v>
      </c>
      <c r="AW251" s="6" t="s">
        <v>3350</v>
      </c>
      <c r="AX251" s="6" t="s">
        <v>2115</v>
      </c>
      <c r="AY251">
        <v>0</v>
      </c>
      <c r="BA251" s="119">
        <v>6</v>
      </c>
      <c r="BB251" s="121">
        <v>87</v>
      </c>
      <c r="BC251" s="125">
        <f t="shared" si="99"/>
        <v>6087</v>
      </c>
      <c r="BE251" s="7" t="s">
        <v>228</v>
      </c>
      <c r="BR251" s="1">
        <v>690</v>
      </c>
      <c r="BS251" s="1">
        <v>2</v>
      </c>
    </row>
    <row r="252" spans="1:71" ht="13" hidden="1" customHeight="1" outlineLevel="1">
      <c r="A252" s="6" t="s">
        <v>1774</v>
      </c>
      <c r="B252" s="6" t="s">
        <v>2115</v>
      </c>
      <c r="C252" s="1">
        <f t="shared" si="100"/>
        <v>80390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>IF(P252&gt;0,RANK(P252,(N252:P252,Q252:AE252)),0)</f>
        <v>3</v>
      </c>
      <c r="G252" s="1">
        <f t="shared" si="87"/>
        <v>20721</v>
      </c>
      <c r="H252" s="2">
        <f t="shared" si="88"/>
        <v>0.25775593979350664</v>
      </c>
      <c r="I252" s="2"/>
      <c r="J252" s="2">
        <f t="shared" si="101"/>
        <v>0.35908695111332256</v>
      </c>
      <c r="K252" s="2">
        <f t="shared" si="102"/>
        <v>0.6168428909068292</v>
      </c>
      <c r="L252" s="2">
        <f t="shared" si="103"/>
        <v>9.018534643612389E-3</v>
      </c>
      <c r="M252" s="2">
        <f t="shared" si="104"/>
        <v>1.505162333623585E-2</v>
      </c>
      <c r="N252" s="66">
        <v>28867</v>
      </c>
      <c r="O252" s="66">
        <v>49588</v>
      </c>
      <c r="P252" s="66">
        <v>725</v>
      </c>
      <c r="Q252" s="66">
        <v>427</v>
      </c>
      <c r="R252" s="66">
        <v>215</v>
      </c>
      <c r="S252" s="66">
        <v>53</v>
      </c>
      <c r="T252" s="66">
        <v>0</v>
      </c>
      <c r="W252" s="66">
        <f>IF(Notes!B$31=1,IF(BR252&gt;0,BR252-SUM(S252:V252)-SUM(Z252:AL252)-X252,SUM(BS252:BY252)),SUM(BS252:BY252))</f>
        <v>0</v>
      </c>
      <c r="Y252" s="66">
        <v>367</v>
      </c>
      <c r="AG252" s="66">
        <v>148</v>
      </c>
      <c r="AN252" s="7">
        <f>IF(Q252&gt;0,RANK(Q252,(N252:P252,Q252:AE252)),0)</f>
        <v>4</v>
      </c>
      <c r="AO252" s="7">
        <f>IF(R252&gt;0,RANK(R252,(N252:P252,Q252:AE252)),0)</f>
        <v>6</v>
      </c>
      <c r="AP252" s="7">
        <f>IF(T252&gt;0,RANK(T252,(N252:P252,Q252:AE252)),0)</f>
        <v>0</v>
      </c>
      <c r="AQ252" s="7">
        <f>IF(S252&gt;0,RANK(S252,(N252:P252,Q252:AE252)),0)</f>
        <v>7</v>
      </c>
      <c r="AR252" s="2">
        <f t="shared" si="105"/>
        <v>5.3116059211344695E-3</v>
      </c>
      <c r="AS252" s="2">
        <f t="shared" si="106"/>
        <v>2.6744619977609155E-3</v>
      </c>
      <c r="AT252" s="2">
        <f t="shared" si="107"/>
        <v>0</v>
      </c>
      <c r="AU252" s="2">
        <f t="shared" si="108"/>
        <v>6.5928598084338851E-4</v>
      </c>
      <c r="AW252" s="6" t="s">
        <v>1774</v>
      </c>
      <c r="AX252" s="6" t="s">
        <v>2115</v>
      </c>
      <c r="AY252">
        <v>2</v>
      </c>
      <c r="BA252" s="119">
        <v>6</v>
      </c>
      <c r="BB252" s="121">
        <v>89</v>
      </c>
      <c r="BC252" s="125">
        <f t="shared" si="99"/>
        <v>6089</v>
      </c>
      <c r="BE252" s="7" t="s">
        <v>228</v>
      </c>
      <c r="BS252" s="1">
        <v>0</v>
      </c>
    </row>
    <row r="253" spans="1:71" ht="13" hidden="1" customHeight="1" outlineLevel="1">
      <c r="A253" s="6" t="s">
        <v>103</v>
      </c>
      <c r="B253" s="6" t="s">
        <v>2115</v>
      </c>
      <c r="C253" s="1">
        <f t="shared" si="100"/>
        <v>1991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>IF(P253&gt;0,RANK(P253,(N253:P253,Q253:AE253)),0)</f>
        <v>4</v>
      </c>
      <c r="G253" s="1">
        <f t="shared" si="87"/>
        <v>415</v>
      </c>
      <c r="H253" s="2">
        <f t="shared" si="88"/>
        <v>0.20843797086891008</v>
      </c>
      <c r="I253" s="2"/>
      <c r="J253" s="2">
        <f t="shared" si="101"/>
        <v>0.37317930688096435</v>
      </c>
      <c r="K253" s="2">
        <f t="shared" si="102"/>
        <v>0.58161727774987448</v>
      </c>
      <c r="L253" s="2">
        <f t="shared" si="103"/>
        <v>9.0406830738322449E-3</v>
      </c>
      <c r="M253" s="2">
        <f t="shared" si="104"/>
        <v>3.6162732295328924E-2</v>
      </c>
      <c r="N253" s="66">
        <v>743</v>
      </c>
      <c r="O253" s="66">
        <v>1158</v>
      </c>
      <c r="P253" s="66">
        <v>18</v>
      </c>
      <c r="Q253" s="66">
        <v>20</v>
      </c>
      <c r="R253" s="66">
        <v>13</v>
      </c>
      <c r="S253" s="66">
        <v>5</v>
      </c>
      <c r="T253" s="66">
        <v>0</v>
      </c>
      <c r="W253" s="66">
        <f>IF(Notes!B$31=1,IF(BR253&gt;0,BR253-SUM(S253:V253)-SUM(Z253:AL253)-X253,SUM(BS253:BY253)),SUM(BS253:BY253))</f>
        <v>0</v>
      </c>
      <c r="Y253" s="66">
        <v>17</v>
      </c>
      <c r="AG253" s="66">
        <v>17</v>
      </c>
      <c r="AN253" s="7">
        <f>IF(Q253&gt;0,RANK(Q253,(N253:P253,Q253:AE253)),0)</f>
        <v>3</v>
      </c>
      <c r="AO253" s="7">
        <f>IF(R253&gt;0,RANK(R253,(N253:P253,Q253:AE253)),0)</f>
        <v>6</v>
      </c>
      <c r="AP253" s="7">
        <f>IF(T253&gt;0,RANK(T253,(N253:P253,Q253:AE253)),0)</f>
        <v>0</v>
      </c>
      <c r="AQ253" s="7">
        <f>IF(S253&gt;0,RANK(S253,(N253:P253,Q253:AE253)),0)</f>
        <v>7</v>
      </c>
      <c r="AR253" s="2">
        <f t="shared" si="105"/>
        <v>1.0045203415369162E-2</v>
      </c>
      <c r="AS253" s="2">
        <f t="shared" si="106"/>
        <v>6.5293822199899544E-3</v>
      </c>
      <c r="AT253" s="2">
        <f t="shared" si="107"/>
        <v>0</v>
      </c>
      <c r="AU253" s="2">
        <f t="shared" si="108"/>
        <v>2.5113008538422904E-3</v>
      </c>
      <c r="AW253" s="6" t="s">
        <v>103</v>
      </c>
      <c r="AX253" s="6" t="s">
        <v>2115</v>
      </c>
      <c r="AY253">
        <v>4</v>
      </c>
      <c r="BA253" s="119">
        <v>6</v>
      </c>
      <c r="BB253" s="121">
        <v>91</v>
      </c>
      <c r="BC253" s="125">
        <f t="shared" si="99"/>
        <v>6091</v>
      </c>
      <c r="BE253" s="7" t="s">
        <v>228</v>
      </c>
      <c r="BS253" s="1">
        <v>0</v>
      </c>
    </row>
    <row r="254" spans="1:71" ht="13" hidden="1" customHeight="1" outlineLevel="1">
      <c r="A254" s="6" t="s">
        <v>104</v>
      </c>
      <c r="B254" s="6" t="s">
        <v>2115</v>
      </c>
      <c r="C254" s="1">
        <f t="shared" si="100"/>
        <v>21470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>IF(P254&gt;0,RANK(P254,(N254:P254,Q254:AE254)),0)</f>
        <v>3</v>
      </c>
      <c r="G254" s="1">
        <f t="shared" si="87"/>
        <v>2228</v>
      </c>
      <c r="H254" s="2">
        <f t="shared" si="88"/>
        <v>0.10377270610153704</v>
      </c>
      <c r="I254" s="2"/>
      <c r="J254" s="2">
        <f t="shared" si="101"/>
        <v>0.4327899394503959</v>
      </c>
      <c r="K254" s="2">
        <f t="shared" si="102"/>
        <v>0.53656264555193289</v>
      </c>
      <c r="L254" s="2">
        <f t="shared" si="103"/>
        <v>9.8276665114112715E-3</v>
      </c>
      <c r="M254" s="2">
        <f t="shared" si="104"/>
        <v>2.0819748486259934E-2</v>
      </c>
      <c r="N254" s="66">
        <v>9292</v>
      </c>
      <c r="O254" s="66">
        <v>11520</v>
      </c>
      <c r="P254" s="66">
        <v>211</v>
      </c>
      <c r="Q254" s="66">
        <v>157</v>
      </c>
      <c r="R254" s="66">
        <v>68</v>
      </c>
      <c r="S254" s="66">
        <v>17</v>
      </c>
      <c r="T254" s="66">
        <v>0</v>
      </c>
      <c r="W254" s="66">
        <f>IF(Notes!B$31=1,IF(BR254&gt;0,BR254-SUM(S254:V254)-SUM(Z254:AL254)-X254,SUM(BS254:BY254)),SUM(BS254:BY254))</f>
        <v>0</v>
      </c>
      <c r="Y254" s="66">
        <v>144</v>
      </c>
      <c r="AG254" s="66">
        <v>61</v>
      </c>
      <c r="AN254" s="7">
        <f>IF(Q254&gt;0,RANK(Q254,(N254:P254,Q254:AE254)),0)</f>
        <v>4</v>
      </c>
      <c r="AO254" s="7">
        <f>IF(R254&gt;0,RANK(R254,(N254:P254,Q254:AE254)),0)</f>
        <v>6</v>
      </c>
      <c r="AP254" s="7">
        <f>IF(T254&gt;0,RANK(T254,(N254:P254,Q254:AE254)),0)</f>
        <v>0</v>
      </c>
      <c r="AQ254" s="7">
        <f>IF(S254&gt;0,RANK(S254,(N254:P254,Q254:AE254)),0)</f>
        <v>7</v>
      </c>
      <c r="AR254" s="2">
        <f t="shared" si="105"/>
        <v>7.3125291103865861E-3</v>
      </c>
      <c r="AS254" s="2">
        <f t="shared" si="106"/>
        <v>3.1672100605496041E-3</v>
      </c>
      <c r="AT254" s="2">
        <f t="shared" si="107"/>
        <v>0</v>
      </c>
      <c r="AU254" s="2">
        <f t="shared" si="108"/>
        <v>7.9180251513740103E-4</v>
      </c>
      <c r="AW254" s="6" t="s">
        <v>104</v>
      </c>
      <c r="AX254" s="6" t="s">
        <v>2115</v>
      </c>
      <c r="AY254">
        <v>2</v>
      </c>
      <c r="BA254" s="119">
        <v>6</v>
      </c>
      <c r="BB254" s="121">
        <v>93</v>
      </c>
      <c r="BC254" s="125">
        <f t="shared" si="99"/>
        <v>6093</v>
      </c>
      <c r="BE254" s="7" t="s">
        <v>228</v>
      </c>
      <c r="BR254" s="1">
        <v>172</v>
      </c>
      <c r="BS254" s="1">
        <v>0</v>
      </c>
    </row>
    <row r="255" spans="1:71" ht="13" hidden="1" customHeight="1" outlineLevel="1">
      <c r="A255" s="6" t="s">
        <v>3363</v>
      </c>
      <c r="B255" s="6" t="s">
        <v>2115</v>
      </c>
      <c r="C255" s="1">
        <f t="shared" si="100"/>
        <v>160973</v>
      </c>
      <c r="D255" s="7">
        <f>IF(N255&gt;0, RANK(N255,(N255:P255,Q255:AE255)),0)</f>
        <v>1</v>
      </c>
      <c r="E255" s="7">
        <f>IF(O255&gt;0,RANK(O255,(N255:P255,Q255:AE255)),0)</f>
        <v>2</v>
      </c>
      <c r="F255" s="7">
        <f>IF(P255&gt;0,RANK(P255,(N255:P255,Q255:AE255)),0)</f>
        <v>3</v>
      </c>
      <c r="G255" s="1">
        <f t="shared" si="87"/>
        <v>46060</v>
      </c>
      <c r="H255" s="2">
        <f t="shared" si="88"/>
        <v>0.28613494188466387</v>
      </c>
      <c r="I255" s="2"/>
      <c r="J255" s="2">
        <f t="shared" si="101"/>
        <v>0.634236797475353</v>
      </c>
      <c r="K255" s="2">
        <f t="shared" si="102"/>
        <v>0.34810185559068912</v>
      </c>
      <c r="L255" s="2">
        <f t="shared" si="103"/>
        <v>7.2186018773334661E-3</v>
      </c>
      <c r="M255" s="2">
        <f t="shared" si="104"/>
        <v>1.0442745056624412E-2</v>
      </c>
      <c r="N255" s="66">
        <v>102095</v>
      </c>
      <c r="O255" s="66">
        <v>56035</v>
      </c>
      <c r="P255" s="66">
        <v>1162</v>
      </c>
      <c r="Q255" s="66">
        <v>602</v>
      </c>
      <c r="R255" s="66">
        <v>325</v>
      </c>
      <c r="S255" s="66">
        <v>33</v>
      </c>
      <c r="T255" s="66">
        <v>0</v>
      </c>
      <c r="W255" s="66">
        <f>IF(Notes!B$31=1,IF(BR255&gt;0,BR255-SUM(S255:V255)-SUM(Z255:AL255)-X255,SUM(BS255:BY255)),SUM(BS255:BY255))</f>
        <v>0</v>
      </c>
      <c r="Y255" s="66">
        <v>595</v>
      </c>
      <c r="AG255" s="66">
        <v>126</v>
      </c>
      <c r="AN255" s="7">
        <f>IF(Q255&gt;0,RANK(Q255,(N255:P255,Q255:AE255)),0)</f>
        <v>4</v>
      </c>
      <c r="AO255" s="7">
        <f>IF(R255&gt;0,RANK(R255,(N255:P255,Q255:AE255)),0)</f>
        <v>6</v>
      </c>
      <c r="AP255" s="7">
        <f>IF(T255&gt;0,RANK(T255,(N255:P255,Q255:AE255)),0)</f>
        <v>0</v>
      </c>
      <c r="AQ255" s="7">
        <f>IF(S255&gt;0,RANK(S255,(N255:P255,Q255:AE255)),0)</f>
        <v>7</v>
      </c>
      <c r="AR255" s="2">
        <f t="shared" si="105"/>
        <v>3.7397575991004704E-3</v>
      </c>
      <c r="AS255" s="2">
        <f t="shared" si="106"/>
        <v>2.0189721257602208E-3</v>
      </c>
      <c r="AT255" s="2">
        <f t="shared" si="107"/>
        <v>0</v>
      </c>
      <c r="AU255" s="2">
        <f t="shared" si="108"/>
        <v>2.0500332353873011E-4</v>
      </c>
      <c r="AW255" s="6" t="s">
        <v>3363</v>
      </c>
      <c r="AX255" s="6" t="s">
        <v>2115</v>
      </c>
      <c r="AY255">
        <v>0</v>
      </c>
      <c r="BA255" s="119">
        <v>6</v>
      </c>
      <c r="BB255" s="121">
        <v>95</v>
      </c>
      <c r="BC255" s="125">
        <f t="shared" si="99"/>
        <v>6095</v>
      </c>
      <c r="BE255" s="7" t="s">
        <v>228</v>
      </c>
      <c r="BR255" s="1">
        <v>774</v>
      </c>
      <c r="BS255" s="1">
        <v>0</v>
      </c>
    </row>
    <row r="256" spans="1:71" ht="13" hidden="1" customHeight="1" outlineLevel="1">
      <c r="A256" s="6" t="s">
        <v>2069</v>
      </c>
      <c r="B256" s="6" t="s">
        <v>2115</v>
      </c>
      <c r="C256" s="1">
        <f t="shared" si="100"/>
        <v>229351</v>
      </c>
      <c r="D256" s="7">
        <f>IF(N256&gt;0, RANK(N256,(N256:P256,Q256:AE256)),0)</f>
        <v>1</v>
      </c>
      <c r="E256" s="7">
        <f>IF(O256&gt;0,RANK(O256,(N256:P256,Q256:AE256)),0)</f>
        <v>2</v>
      </c>
      <c r="F256" s="7">
        <f>IF(P256&gt;0,RANK(P256,(N256:P256,Q256:AE256)),0)</f>
        <v>3</v>
      </c>
      <c r="G256" s="1">
        <f t="shared" si="87"/>
        <v>113761</v>
      </c>
      <c r="H256" s="2">
        <f t="shared" si="88"/>
        <v>0.49601266181529619</v>
      </c>
      <c r="I256" s="2"/>
      <c r="J256" s="2">
        <f t="shared" si="101"/>
        <v>0.73637350611072117</v>
      </c>
      <c r="K256" s="2">
        <f t="shared" si="102"/>
        <v>0.24036084429542492</v>
      </c>
      <c r="L256" s="2">
        <f t="shared" si="103"/>
        <v>8.7289787269294664E-3</v>
      </c>
      <c r="M256" s="2">
        <f t="shared" si="104"/>
        <v>1.4536670866924443E-2</v>
      </c>
      <c r="N256" s="66">
        <v>168888</v>
      </c>
      <c r="O256" s="66">
        <v>55127</v>
      </c>
      <c r="P256" s="66">
        <v>2002</v>
      </c>
      <c r="Q256" s="66">
        <v>1292</v>
      </c>
      <c r="R256" s="66">
        <v>890</v>
      </c>
      <c r="S256" s="66">
        <v>56</v>
      </c>
      <c r="T256" s="66">
        <v>0</v>
      </c>
      <c r="W256" s="66">
        <f>IF(Notes!B$31=1,IF(BR256&gt;0,BR256-SUM(S256:V256)-SUM(Z256:AL256)-X256,SUM(BS256:BY256)),SUM(BS256:BY256))</f>
        <v>1</v>
      </c>
      <c r="Y256" s="66">
        <v>809</v>
      </c>
      <c r="AG256" s="66">
        <v>286</v>
      </c>
      <c r="AN256" s="7">
        <f>IF(Q256&gt;0,RANK(Q256,(N256:P256,Q256:AE256)),0)</f>
        <v>4</v>
      </c>
      <c r="AO256" s="7">
        <f>IF(R256&gt;0,RANK(R256,(N256:P256,Q256:AE256)),0)</f>
        <v>5</v>
      </c>
      <c r="AP256" s="7">
        <f>IF(T256&gt;0,RANK(T256,(N256:P256,Q256:AE256)),0)</f>
        <v>0</v>
      </c>
      <c r="AQ256" s="7">
        <f>IF(S256&gt;0,RANK(S256,(N256:P256,Q256:AE256)),0)</f>
        <v>7</v>
      </c>
      <c r="AR256" s="2">
        <f t="shared" si="105"/>
        <v>5.6332869706258093E-3</v>
      </c>
      <c r="AS256" s="2">
        <f t="shared" si="106"/>
        <v>3.8805150184651471E-3</v>
      </c>
      <c r="AT256" s="2">
        <f t="shared" si="107"/>
        <v>0</v>
      </c>
      <c r="AU256" s="2">
        <f t="shared" si="108"/>
        <v>2.4416723711690813E-4</v>
      </c>
      <c r="AW256" s="6" t="s">
        <v>2069</v>
      </c>
      <c r="AX256" s="6" t="s">
        <v>2115</v>
      </c>
      <c r="AY256">
        <v>0</v>
      </c>
      <c r="BA256" s="119">
        <v>6</v>
      </c>
      <c r="BB256" s="121">
        <v>97</v>
      </c>
      <c r="BC256" s="125">
        <f t="shared" si="99"/>
        <v>6097</v>
      </c>
      <c r="BE256" s="7" t="s">
        <v>228</v>
      </c>
      <c r="BS256" s="1">
        <v>1</v>
      </c>
    </row>
    <row r="257" spans="1:74" ht="13" hidden="1" customHeight="1" outlineLevel="1">
      <c r="A257" s="6" t="s">
        <v>1210</v>
      </c>
      <c r="B257" s="6" t="s">
        <v>2115</v>
      </c>
      <c r="C257" s="1">
        <f t="shared" si="100"/>
        <v>161015</v>
      </c>
      <c r="D257" s="7">
        <f>IF(N257&gt;0, RANK(N257,(N257:P257,Q257:AE257)),0)</f>
        <v>1</v>
      </c>
      <c r="E257" s="7">
        <f>IF(O257&gt;0,RANK(O257,(N257:P257,Q257:AE257)),0)</f>
        <v>2</v>
      </c>
      <c r="F257" s="7">
        <f>IF(P257&gt;0,RANK(P257,(N257:P257,Q257:AE257)),0)</f>
        <v>3</v>
      </c>
      <c r="G257" s="1">
        <f t="shared" si="87"/>
        <v>2782</v>
      </c>
      <c r="H257" s="2">
        <f t="shared" si="88"/>
        <v>1.7277893363972299E-2</v>
      </c>
      <c r="I257" s="2"/>
      <c r="J257" s="2">
        <f t="shared" si="101"/>
        <v>0.49858087755799146</v>
      </c>
      <c r="K257" s="2">
        <f t="shared" si="102"/>
        <v>0.48130298419401918</v>
      </c>
      <c r="L257" s="2">
        <f t="shared" si="103"/>
        <v>8.1296773592522444E-3</v>
      </c>
      <c r="M257" s="2">
        <f t="shared" si="104"/>
        <v>1.1986460888737168E-2</v>
      </c>
      <c r="N257" s="66">
        <v>80279</v>
      </c>
      <c r="O257" s="66">
        <v>77497</v>
      </c>
      <c r="P257" s="66">
        <v>1309</v>
      </c>
      <c r="Q257" s="66">
        <v>635</v>
      </c>
      <c r="R257" s="66">
        <v>393</v>
      </c>
      <c r="S257" s="66">
        <v>57</v>
      </c>
      <c r="T257" s="66">
        <v>0</v>
      </c>
      <c r="W257" s="66">
        <f>IF(Notes!B$31=1,IF(BR257&gt;0,BR257-SUM(S257:V257)-SUM(Z257:AL257)-X257,SUM(BS257:BY257)),SUM(BS257:BY257))</f>
        <v>1</v>
      </c>
      <c r="Y257" s="66">
        <v>669</v>
      </c>
      <c r="AG257" s="66">
        <v>175</v>
      </c>
      <c r="AN257" s="7">
        <f>IF(Q257&gt;0,RANK(Q257,(N257:P257,Q257:AE257)),0)</f>
        <v>5</v>
      </c>
      <c r="AO257" s="7">
        <f>IF(R257&gt;0,RANK(R257,(N257:P257,Q257:AE257)),0)</f>
        <v>6</v>
      </c>
      <c r="AP257" s="7">
        <f>IF(T257&gt;0,RANK(T257,(N257:P257,Q257:AE257)),0)</f>
        <v>0</v>
      </c>
      <c r="AQ257" s="7">
        <f>IF(S257&gt;0,RANK(S257,(N257:P257,Q257:AE257)),0)</f>
        <v>7</v>
      </c>
      <c r="AR257" s="2">
        <f t="shared" si="105"/>
        <v>3.9437319504393997E-3</v>
      </c>
      <c r="AS257" s="2">
        <f t="shared" si="106"/>
        <v>2.4407663882246994E-3</v>
      </c>
      <c r="AT257" s="2">
        <f t="shared" si="107"/>
        <v>0</v>
      </c>
      <c r="AU257" s="2">
        <f t="shared" si="108"/>
        <v>3.5400428531503277E-4</v>
      </c>
      <c r="AW257" s="6" t="s">
        <v>1210</v>
      </c>
      <c r="AX257" s="6" t="s">
        <v>2115</v>
      </c>
      <c r="AY257">
        <v>0</v>
      </c>
      <c r="BA257" s="119">
        <v>6</v>
      </c>
      <c r="BB257" s="121">
        <v>99</v>
      </c>
      <c r="BC257" s="125">
        <f t="shared" si="99"/>
        <v>6099</v>
      </c>
      <c r="BE257" s="7" t="s">
        <v>228</v>
      </c>
      <c r="BR257" s="1">
        <v>730</v>
      </c>
      <c r="BS257" s="1">
        <v>1</v>
      </c>
    </row>
    <row r="258" spans="1:74" ht="13" hidden="1" customHeight="1" outlineLevel="1">
      <c r="A258" s="6" t="s">
        <v>1775</v>
      </c>
      <c r="B258" s="6" t="s">
        <v>2115</v>
      </c>
      <c r="C258" s="1">
        <f t="shared" si="100"/>
        <v>32941</v>
      </c>
      <c r="D258" s="7">
        <f>IF(N258&gt;0, RANK(N258,(N258:P258,Q258:AE258)),0)</f>
        <v>2</v>
      </c>
      <c r="E258" s="7">
        <f>IF(O258&gt;0,RANK(O258,(N258:P258,Q258:AE258)),0)</f>
        <v>1</v>
      </c>
      <c r="F258" s="7">
        <f>IF(P258&gt;0,RANK(P258,(N258:P258,Q258:AE258)),0)</f>
        <v>3</v>
      </c>
      <c r="G258" s="1">
        <f t="shared" si="87"/>
        <v>5499</v>
      </c>
      <c r="H258" s="2">
        <f t="shared" si="88"/>
        <v>0.16693482286512248</v>
      </c>
      <c r="I258" s="2"/>
      <c r="J258" s="2">
        <f t="shared" si="101"/>
        <v>0.40715218117239915</v>
      </c>
      <c r="K258" s="2">
        <f t="shared" si="102"/>
        <v>0.57408700403752166</v>
      </c>
      <c r="L258" s="2">
        <f t="shared" si="103"/>
        <v>6.8303937342521475E-3</v>
      </c>
      <c r="M258" s="2">
        <f t="shared" si="104"/>
        <v>1.1930421055827036E-2</v>
      </c>
      <c r="N258" s="66">
        <v>13412</v>
      </c>
      <c r="O258" s="66">
        <v>18911</v>
      </c>
      <c r="P258" s="66">
        <v>225</v>
      </c>
      <c r="Q258" s="66">
        <v>151</v>
      </c>
      <c r="R258" s="66">
        <v>70</v>
      </c>
      <c r="S258" s="66">
        <v>2</v>
      </c>
      <c r="T258" s="66">
        <v>0</v>
      </c>
      <c r="W258" s="66">
        <f>IF(Notes!B$31=1,IF(BR258&gt;0,BR258-SUM(S258:V258)-SUM(Z258:AL258)-X258,SUM(BS258:BY258)),SUM(BS258:BY258))</f>
        <v>0</v>
      </c>
      <c r="Y258" s="66">
        <v>144</v>
      </c>
      <c r="AG258" s="66">
        <v>26</v>
      </c>
      <c r="AN258" s="7">
        <f>IF(Q258&gt;0,RANK(Q258,(N258:P258,Q258:AE258)),0)</f>
        <v>4</v>
      </c>
      <c r="AO258" s="7">
        <f>IF(R258&gt;0,RANK(R258,(N258:P258,Q258:AE258)),0)</f>
        <v>6</v>
      </c>
      <c r="AP258" s="7">
        <f>IF(T258&gt;0,RANK(T258,(N258:P258,Q258:AE258)),0)</f>
        <v>0</v>
      </c>
      <c r="AQ258" s="7">
        <f>IF(S258&gt;0,RANK(S258,(N258:P258,Q258:AE258)),0)</f>
        <v>7</v>
      </c>
      <c r="AR258" s="2">
        <f t="shared" si="105"/>
        <v>4.58395312832033E-3</v>
      </c>
      <c r="AS258" s="2">
        <f t="shared" si="106"/>
        <v>2.1250113839895572E-3</v>
      </c>
      <c r="AT258" s="2">
        <f t="shared" si="107"/>
        <v>0</v>
      </c>
      <c r="AU258" s="2">
        <f t="shared" si="108"/>
        <v>6.0714610971130203E-5</v>
      </c>
      <c r="AW258" s="6" t="s">
        <v>1775</v>
      </c>
      <c r="AX258" s="6" t="s">
        <v>2115</v>
      </c>
      <c r="AY258">
        <v>2</v>
      </c>
      <c r="BA258" s="119">
        <v>6</v>
      </c>
      <c r="BB258" s="121">
        <v>101</v>
      </c>
      <c r="BC258" s="125">
        <f t="shared" si="99"/>
        <v>6101</v>
      </c>
      <c r="BE258" s="7" t="s">
        <v>228</v>
      </c>
      <c r="BR258" s="1">
        <v>108</v>
      </c>
      <c r="BS258" s="1">
        <v>0</v>
      </c>
    </row>
    <row r="259" spans="1:74" ht="13" hidden="1" customHeight="1" outlineLevel="1">
      <c r="A259" s="6" t="s">
        <v>2761</v>
      </c>
      <c r="B259" s="6" t="s">
        <v>2115</v>
      </c>
      <c r="C259" s="1">
        <f t="shared" si="100"/>
        <v>24436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>IF(P259&gt;0,RANK(P259,(N259:P259,Q259:AE259)),0)</f>
        <v>3</v>
      </c>
      <c r="G259" s="1">
        <f t="shared" si="87"/>
        <v>5898</v>
      </c>
      <c r="H259" s="2">
        <f t="shared" si="88"/>
        <v>0.2413651988868882</v>
      </c>
      <c r="I259" s="2"/>
      <c r="J259" s="2">
        <f t="shared" si="101"/>
        <v>0.36605827467670649</v>
      </c>
      <c r="K259" s="2">
        <f t="shared" si="102"/>
        <v>0.60742347356359472</v>
      </c>
      <c r="L259" s="2">
        <f t="shared" si="103"/>
        <v>1.0067114093959731E-2</v>
      </c>
      <c r="M259" s="2">
        <f t="shared" si="104"/>
        <v>1.6451137665739066E-2</v>
      </c>
      <c r="N259" s="66">
        <v>8945</v>
      </c>
      <c r="O259" s="66">
        <v>14843</v>
      </c>
      <c r="P259" s="66">
        <v>246</v>
      </c>
      <c r="Q259" s="66">
        <v>141</v>
      </c>
      <c r="R259" s="66">
        <v>74</v>
      </c>
      <c r="S259" s="66">
        <v>6</v>
      </c>
      <c r="T259" s="66">
        <v>0</v>
      </c>
      <c r="W259" s="66">
        <f>IF(Notes!B$31=1,IF(BR259&gt;0,BR259-SUM(S259:V259)-SUM(Z259:AL259)-X259,SUM(BS259:BY259)),SUM(BS259:BY259))</f>
        <v>0</v>
      </c>
      <c r="Y259" s="66">
        <v>161</v>
      </c>
      <c r="AG259" s="66">
        <v>20</v>
      </c>
      <c r="AN259" s="7">
        <f>IF(Q259&gt;0,RANK(Q259,(N259:P259,Q259:AE259)),0)</f>
        <v>5</v>
      </c>
      <c r="AO259" s="7">
        <f>IF(R259&gt;0,RANK(R259,(N259:P259,Q259:AE259)),0)</f>
        <v>6</v>
      </c>
      <c r="AP259" s="7">
        <f>IF(T259&gt;0,RANK(T259,(N259:P259,Q259:AE259)),0)</f>
        <v>0</v>
      </c>
      <c r="AQ259" s="7">
        <f>IF(S259&gt;0,RANK(S259,(N259:P259,Q259:AE259)),0)</f>
        <v>7</v>
      </c>
      <c r="AR259" s="2">
        <f t="shared" si="105"/>
        <v>5.7701751514159438E-3</v>
      </c>
      <c r="AS259" s="2">
        <f t="shared" si="106"/>
        <v>3.0283188737927646E-3</v>
      </c>
      <c r="AT259" s="2">
        <f t="shared" si="107"/>
        <v>0</v>
      </c>
      <c r="AU259" s="2">
        <f t="shared" si="108"/>
        <v>2.4553936814535933E-4</v>
      </c>
      <c r="AW259" s="6" t="s">
        <v>2761</v>
      </c>
      <c r="AX259" s="6" t="s">
        <v>2115</v>
      </c>
      <c r="AY259">
        <v>2</v>
      </c>
      <c r="BA259" s="119">
        <v>6</v>
      </c>
      <c r="BB259" s="121">
        <v>103</v>
      </c>
      <c r="BC259" s="125">
        <f t="shared" si="99"/>
        <v>6103</v>
      </c>
      <c r="BE259" s="7" t="s">
        <v>228</v>
      </c>
      <c r="BR259" s="1">
        <v>150</v>
      </c>
      <c r="BS259" s="1">
        <v>0</v>
      </c>
    </row>
    <row r="260" spans="1:74" ht="13" hidden="1" customHeight="1" outlineLevel="1">
      <c r="A260" s="6" t="s">
        <v>2214</v>
      </c>
      <c r="B260" s="6" t="s">
        <v>2115</v>
      </c>
      <c r="C260" s="1">
        <f t="shared" si="100"/>
        <v>6374</v>
      </c>
      <c r="D260" s="7">
        <f>IF(N260&gt;0, RANK(N260,(N260:P260,Q260:AE260)),0)</f>
        <v>1</v>
      </c>
      <c r="E260" s="7">
        <f>IF(O260&gt;0,RANK(O260,(N260:P260,Q260:AE260)),0)</f>
        <v>2</v>
      </c>
      <c r="F260" s="7">
        <f>IF(P260&gt;0,RANK(P260,(N260:P260,Q260:AE260)),0)</f>
        <v>3</v>
      </c>
      <c r="G260" s="1">
        <f t="shared" si="87"/>
        <v>293</v>
      </c>
      <c r="H260" s="2">
        <f t="shared" si="88"/>
        <v>4.5967994979604646E-2</v>
      </c>
      <c r="I260" s="2"/>
      <c r="J260" s="2">
        <f t="shared" si="101"/>
        <v>0.5072168183244431</v>
      </c>
      <c r="K260" s="2">
        <f t="shared" si="102"/>
        <v>0.46124882334483841</v>
      </c>
      <c r="L260" s="2">
        <f t="shared" si="103"/>
        <v>1.1609664261060559E-2</v>
      </c>
      <c r="M260" s="2">
        <f t="shared" si="104"/>
        <v>1.9924694069657932E-2</v>
      </c>
      <c r="N260" s="66">
        <v>3233</v>
      </c>
      <c r="O260" s="66">
        <v>2940</v>
      </c>
      <c r="P260" s="66">
        <v>74</v>
      </c>
      <c r="Q260" s="66">
        <v>50</v>
      </c>
      <c r="R260" s="66">
        <v>41</v>
      </c>
      <c r="S260" s="66">
        <v>0</v>
      </c>
      <c r="T260" s="66">
        <v>0</v>
      </c>
      <c r="W260" s="66">
        <f>IF(Notes!B$31=1,IF(BR260&gt;0,BR260-SUM(S260:V260)-SUM(Z260:AL260)-X260,SUM(BS260:BY260)),SUM(BS260:BY260))</f>
        <v>0</v>
      </c>
      <c r="Y260" s="66">
        <v>16</v>
      </c>
      <c r="AG260" s="66">
        <v>20</v>
      </c>
      <c r="AN260" s="7">
        <f>IF(Q260&gt;0,RANK(Q260,(N260:P260,Q260:AE260)),0)</f>
        <v>4</v>
      </c>
      <c r="AO260" s="7">
        <f>IF(R260&gt;0,RANK(R260,(N260:P260,Q260:AE260)),0)</f>
        <v>5</v>
      </c>
      <c r="AP260" s="7">
        <f>IF(T260&gt;0,RANK(T260,(N260:P260,Q260:AE260)),0)</f>
        <v>0</v>
      </c>
      <c r="AQ260" s="7">
        <f>IF(S260&gt;0,RANK(S260,(N260:P260,Q260:AE260)),0)</f>
        <v>0</v>
      </c>
      <c r="AR260" s="2">
        <f t="shared" si="105"/>
        <v>7.8443677439598361E-3</v>
      </c>
      <c r="AS260" s="2">
        <f t="shared" si="106"/>
        <v>6.4323815500470661E-3</v>
      </c>
      <c r="AT260" s="2">
        <f t="shared" si="107"/>
        <v>0</v>
      </c>
      <c r="AU260" s="2">
        <f t="shared" si="108"/>
        <v>0</v>
      </c>
      <c r="AW260" s="6" t="s">
        <v>2214</v>
      </c>
      <c r="AX260" s="6" t="s">
        <v>2115</v>
      </c>
      <c r="AY260">
        <v>2</v>
      </c>
      <c r="BA260" s="119">
        <v>6</v>
      </c>
      <c r="BB260" s="121">
        <v>105</v>
      </c>
      <c r="BC260" s="125">
        <f t="shared" si="99"/>
        <v>6105</v>
      </c>
      <c r="BE260" s="7" t="s">
        <v>228</v>
      </c>
      <c r="BR260" s="1">
        <v>76</v>
      </c>
      <c r="BS260" s="1">
        <v>0</v>
      </c>
    </row>
    <row r="261" spans="1:74" ht="13" hidden="1" customHeight="1" outlineLevel="1">
      <c r="A261" s="6" t="s">
        <v>2097</v>
      </c>
      <c r="B261" s="6" t="s">
        <v>2115</v>
      </c>
      <c r="C261" s="1">
        <f t="shared" si="100"/>
        <v>105206</v>
      </c>
      <c r="D261" s="7">
        <f>IF(N261&gt;0, RANK(N261,(N261:P261,Q261:AE261)),0)</f>
        <v>2</v>
      </c>
      <c r="E261" s="7">
        <f>IF(O261&gt;0,RANK(O261,(N261:P261,Q261:AE261)),0)</f>
        <v>1</v>
      </c>
      <c r="F261" s="7">
        <f>IF(P261&gt;0,RANK(P261,(N261:P261,Q261:AE261)),0)</f>
        <v>3</v>
      </c>
      <c r="G261" s="1">
        <f t="shared" si="87"/>
        <v>16131</v>
      </c>
      <c r="H261" s="2">
        <f t="shared" si="88"/>
        <v>0.15332775697203582</v>
      </c>
      <c r="I261" s="2"/>
      <c r="J261" s="2">
        <f t="shared" si="101"/>
        <v>0.41474820827709447</v>
      </c>
      <c r="K261" s="2">
        <f t="shared" si="102"/>
        <v>0.56807596524913029</v>
      </c>
      <c r="L261" s="2">
        <f t="shared" si="103"/>
        <v>6.8247058152576846E-3</v>
      </c>
      <c r="M261" s="2">
        <f t="shared" si="104"/>
        <v>1.0351120658517562E-2</v>
      </c>
      <c r="N261" s="66">
        <v>43634</v>
      </c>
      <c r="O261" s="66">
        <v>59765</v>
      </c>
      <c r="P261" s="66">
        <v>718</v>
      </c>
      <c r="Q261" s="66">
        <v>354</v>
      </c>
      <c r="R261" s="66">
        <v>217</v>
      </c>
      <c r="S261" s="66">
        <v>44</v>
      </c>
      <c r="T261" s="66">
        <v>0</v>
      </c>
      <c r="W261" s="66">
        <f>IF(Notes!B$31=1,IF(BR261&gt;0,BR261-SUM(S261:V261)-SUM(Z261:AL261)-X261,SUM(BS261:BY261)),SUM(BS261:BY261))</f>
        <v>0</v>
      </c>
      <c r="Y261" s="66">
        <v>360</v>
      </c>
      <c r="AG261" s="66">
        <v>114</v>
      </c>
      <c r="AN261" s="7">
        <f>IF(Q261&gt;0,RANK(Q261,(N261:P261,Q261:AE261)),0)</f>
        <v>5</v>
      </c>
      <c r="AO261" s="7">
        <f>IF(R261&gt;0,RANK(R261,(N261:P261,Q261:AE261)),0)</f>
        <v>6</v>
      </c>
      <c r="AP261" s="7">
        <f>IF(T261&gt;0,RANK(T261,(N261:P261,Q261:AE261)),0)</f>
        <v>0</v>
      </c>
      <c r="AQ261" s="7">
        <f>IF(S261&gt;0,RANK(S261,(N261:P261,Q261:AE261)),0)</f>
        <v>7</v>
      </c>
      <c r="AR261" s="2">
        <f t="shared" si="105"/>
        <v>3.3648271011159059E-3</v>
      </c>
      <c r="AS261" s="2">
        <f t="shared" si="106"/>
        <v>2.0626200026614451E-3</v>
      </c>
      <c r="AT261" s="2">
        <f t="shared" si="107"/>
        <v>0</v>
      </c>
      <c r="AU261" s="2">
        <f t="shared" si="108"/>
        <v>4.1822709731384141E-4</v>
      </c>
      <c r="AW261" s="6" t="s">
        <v>2097</v>
      </c>
      <c r="AX261" s="6" t="s">
        <v>2115</v>
      </c>
      <c r="AY261">
        <v>21</v>
      </c>
      <c r="BA261" s="119">
        <v>6</v>
      </c>
      <c r="BB261" s="121">
        <v>107</v>
      </c>
      <c r="BC261" s="125">
        <f t="shared" si="99"/>
        <v>6107</v>
      </c>
      <c r="BE261" s="7" t="s">
        <v>228</v>
      </c>
      <c r="BR261" s="1">
        <v>477</v>
      </c>
      <c r="BS261" s="1">
        <v>0</v>
      </c>
    </row>
    <row r="262" spans="1:74" ht="13" hidden="1" customHeight="1" outlineLevel="1">
      <c r="A262" s="6" t="s">
        <v>645</v>
      </c>
      <c r="B262" s="6" t="s">
        <v>2115</v>
      </c>
      <c r="C262" s="1">
        <f t="shared" si="100"/>
        <v>27181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>IF(P262&gt;0,RANK(P262,(N262:P262,Q262:AE262)),0)</f>
        <v>3</v>
      </c>
      <c r="G262" s="1">
        <f t="shared" si="87"/>
        <v>3456</v>
      </c>
      <c r="H262" s="2">
        <f t="shared" si="88"/>
        <v>0.12714763989551525</v>
      </c>
      <c r="I262" s="2"/>
      <c r="J262" s="2">
        <f t="shared" si="101"/>
        <v>0.42426695117913249</v>
      </c>
      <c r="K262" s="2">
        <f t="shared" si="102"/>
        <v>0.55141459107464774</v>
      </c>
      <c r="L262" s="2">
        <f t="shared" si="103"/>
        <v>1.1037121518707921E-2</v>
      </c>
      <c r="M262" s="2">
        <f t="shared" si="104"/>
        <v>1.3281336227511847E-2</v>
      </c>
      <c r="N262" s="66">
        <v>11532</v>
      </c>
      <c r="O262" s="66">
        <v>14988</v>
      </c>
      <c r="P262" s="66">
        <v>300</v>
      </c>
      <c r="Q262" s="66">
        <v>153</v>
      </c>
      <c r="R262" s="66">
        <v>64</v>
      </c>
      <c r="S262" s="66">
        <v>5</v>
      </c>
      <c r="T262" s="66">
        <v>0</v>
      </c>
      <c r="W262" s="66">
        <f>IF(Notes!B$31=1,IF(BR262&gt;0,BR262-SUM(S262:V262)-SUM(Z262:AL262)-X262,SUM(BS262:BY262)),SUM(BS262:BY262))</f>
        <v>0</v>
      </c>
      <c r="Y262" s="66">
        <v>114</v>
      </c>
      <c r="AG262" s="66">
        <v>25</v>
      </c>
      <c r="AN262" s="7">
        <f>IF(Q262&gt;0,RANK(Q262,(N262:P262,Q262:AE262)),0)</f>
        <v>4</v>
      </c>
      <c r="AO262" s="7">
        <f>IF(R262&gt;0,RANK(R262,(N262:P262,Q262:AE262)),0)</f>
        <v>6</v>
      </c>
      <c r="AP262" s="7">
        <f>IF(T262&gt;0,RANK(T262,(N262:P262,Q262:AE262)),0)</f>
        <v>0</v>
      </c>
      <c r="AQ262" s="7">
        <f>IF(S262&gt;0,RANK(S262,(N262:P262,Q262:AE262)),0)</f>
        <v>7</v>
      </c>
      <c r="AR262" s="2">
        <f t="shared" si="105"/>
        <v>5.6289319745410401E-3</v>
      </c>
      <c r="AS262" s="2">
        <f t="shared" si="106"/>
        <v>2.3545859239910232E-3</v>
      </c>
      <c r="AT262" s="2">
        <f t="shared" si="107"/>
        <v>0</v>
      </c>
      <c r="AU262" s="2">
        <f t="shared" si="108"/>
        <v>1.8395202531179869E-4</v>
      </c>
      <c r="AW262" s="6" t="s">
        <v>645</v>
      </c>
      <c r="AX262" s="6" t="s">
        <v>2115</v>
      </c>
      <c r="AY262">
        <v>19</v>
      </c>
      <c r="BA262" s="119">
        <v>6</v>
      </c>
      <c r="BB262" s="121">
        <v>109</v>
      </c>
      <c r="BC262" s="125">
        <f t="shared" si="99"/>
        <v>6109</v>
      </c>
      <c r="BE262" s="7" t="s">
        <v>228</v>
      </c>
      <c r="BR262" s="1">
        <v>152</v>
      </c>
      <c r="BS262" s="1">
        <v>0</v>
      </c>
    </row>
    <row r="263" spans="1:74" ht="13" hidden="1" customHeight="1" outlineLevel="1">
      <c r="A263" s="6" t="s">
        <v>1284</v>
      </c>
      <c r="B263" s="6" t="s">
        <v>2115</v>
      </c>
      <c r="C263" s="1">
        <f t="shared" si="100"/>
        <v>339800</v>
      </c>
      <c r="D263" s="7">
        <f>IF(N263&gt;0, RANK(N263,(N263:P263,Q263:AE263)),0)</f>
        <v>1</v>
      </c>
      <c r="E263" s="7">
        <f>IF(O263&gt;0,RANK(O263,(N263:P263,Q263:AE263)),0)</f>
        <v>2</v>
      </c>
      <c r="F263" s="7">
        <f>IF(P263&gt;0,RANK(P263,(N263:P263,Q263:AE263)),0)</f>
        <v>3</v>
      </c>
      <c r="G263" s="1">
        <f t="shared" ref="G263:G326" si="109">IF(C263&gt;0,MAX(N263:P263)-LARGE(N263:P263,2),0)</f>
        <v>41748</v>
      </c>
      <c r="H263" s="2">
        <f t="shared" ref="H263:H326" si="110">IF(C263&gt;0,G263/C263,0)</f>
        <v>0.12286050618010594</v>
      </c>
      <c r="I263" s="2"/>
      <c r="J263" s="2">
        <f t="shared" si="101"/>
        <v>0.5520924072984108</v>
      </c>
      <c r="K263" s="2">
        <f t="shared" si="102"/>
        <v>0.42923190111830489</v>
      </c>
      <c r="L263" s="2">
        <f t="shared" si="103"/>
        <v>6.645085344320188E-3</v>
      </c>
      <c r="M263" s="2">
        <f t="shared" si="104"/>
        <v>1.2030606238964115E-2</v>
      </c>
      <c r="N263" s="66">
        <v>187601</v>
      </c>
      <c r="O263" s="66">
        <v>145853</v>
      </c>
      <c r="P263" s="66">
        <v>2258</v>
      </c>
      <c r="Q263" s="66">
        <v>1813</v>
      </c>
      <c r="R263" s="66">
        <v>665</v>
      </c>
      <c r="S263" s="66">
        <v>80</v>
      </c>
      <c r="T263" s="66">
        <v>0</v>
      </c>
      <c r="W263" s="66">
        <f>IF(Notes!B$31=1,IF(BR263&gt;0,BR263-SUM(S263:V263)-SUM(Z263:AL263)-X263,SUM(BS263:BY263)),SUM(BS263:BY263))</f>
        <v>0</v>
      </c>
      <c r="Y263" s="66">
        <v>1131</v>
      </c>
      <c r="AG263" s="66">
        <v>399</v>
      </c>
      <c r="AN263" s="7">
        <f>IF(Q263&gt;0,RANK(Q263,(N263:P263,Q263:AE263)),0)</f>
        <v>4</v>
      </c>
      <c r="AO263" s="7">
        <f>IF(R263&gt;0,RANK(R263,(N263:P263,Q263:AE263)),0)</f>
        <v>6</v>
      </c>
      <c r="AP263" s="7">
        <f>IF(T263&gt;0,RANK(T263,(N263:P263,Q263:AE263)),0)</f>
        <v>0</v>
      </c>
      <c r="AQ263" s="7">
        <f>IF(S263&gt;0,RANK(S263,(N263:P263,Q263:AE263)),0)</f>
        <v>7</v>
      </c>
      <c r="AR263" s="2">
        <f t="shared" si="105"/>
        <v>5.3354914655679812E-3</v>
      </c>
      <c r="AS263" s="2">
        <f t="shared" si="106"/>
        <v>1.9570335491465567E-3</v>
      </c>
      <c r="AT263" s="2">
        <f t="shared" si="107"/>
        <v>0</v>
      </c>
      <c r="AU263" s="2">
        <f t="shared" si="108"/>
        <v>2.3543260741612713E-4</v>
      </c>
      <c r="AW263" s="6" t="s">
        <v>1284</v>
      </c>
      <c r="AX263" s="6" t="s">
        <v>2115</v>
      </c>
      <c r="AY263">
        <v>0</v>
      </c>
      <c r="BA263" s="119">
        <v>6</v>
      </c>
      <c r="BB263" s="121">
        <v>111</v>
      </c>
      <c r="BC263" s="125">
        <f t="shared" si="99"/>
        <v>6111</v>
      </c>
      <c r="BE263" s="7" t="s">
        <v>228</v>
      </c>
      <c r="BR263" s="1">
        <v>1720</v>
      </c>
      <c r="BS263" s="1">
        <v>0</v>
      </c>
    </row>
    <row r="264" spans="1:74" ht="13" hidden="1" customHeight="1" outlineLevel="1">
      <c r="A264" s="6" t="s">
        <v>1392</v>
      </c>
      <c r="B264" s="6" t="s">
        <v>2115</v>
      </c>
      <c r="C264" s="1">
        <f t="shared" si="100"/>
        <v>79749</v>
      </c>
      <c r="D264" s="7">
        <f>IF(N264&gt;0, RANK(N264,(N264:P264,Q264:AE264)),0)</f>
        <v>1</v>
      </c>
      <c r="E264" s="7">
        <f>IF(O264&gt;0,RANK(O264,(N264:P264,Q264:AE264)),0)</f>
        <v>2</v>
      </c>
      <c r="F264" s="7">
        <f>IF(P264&gt;0,RANK(P264,(N264:P264,Q264:AE264)),0)</f>
        <v>3</v>
      </c>
      <c r="G264" s="1">
        <f t="shared" si="109"/>
        <v>28896</v>
      </c>
      <c r="H264" s="2">
        <f t="shared" si="110"/>
        <v>0.36233683180980325</v>
      </c>
      <c r="I264" s="2"/>
      <c r="J264" s="2">
        <f t="shared" si="101"/>
        <v>0.67070433485059378</v>
      </c>
      <c r="K264" s="2">
        <f t="shared" si="102"/>
        <v>0.30836750304079047</v>
      </c>
      <c r="L264" s="2">
        <f t="shared" si="103"/>
        <v>8.6897641349734794E-3</v>
      </c>
      <c r="M264" s="2">
        <f t="shared" si="104"/>
        <v>1.2238397973642276E-2</v>
      </c>
      <c r="N264" s="66">
        <v>53488</v>
      </c>
      <c r="O264" s="66">
        <v>24592</v>
      </c>
      <c r="P264" s="66">
        <v>693</v>
      </c>
      <c r="Q264" s="66">
        <v>315</v>
      </c>
      <c r="R264" s="66">
        <v>303</v>
      </c>
      <c r="S264" s="66">
        <v>17</v>
      </c>
      <c r="T264" s="66">
        <v>0</v>
      </c>
      <c r="W264" s="66">
        <f>IF(Notes!B$31=1,IF(BR264&gt;0,BR264-SUM(S264:V264)-SUM(Z264:AL264)-X264,SUM(BS264:BY264)),SUM(BS264:BY264))</f>
        <v>1</v>
      </c>
      <c r="Y264" s="66">
        <v>221</v>
      </c>
      <c r="AG264" s="66">
        <v>119</v>
      </c>
      <c r="AN264" s="7">
        <f>IF(Q264&gt;0,RANK(Q264,(N264:P264,Q264:AE264)),0)</f>
        <v>4</v>
      </c>
      <c r="AO264" s="7">
        <f>IF(R264&gt;0,RANK(R264,(N264:P264,Q264:AE264)),0)</f>
        <v>5</v>
      </c>
      <c r="AP264" s="7">
        <f>IF(T264&gt;0,RANK(T264,(N264:P264,Q264:AE264)),0)</f>
        <v>0</v>
      </c>
      <c r="AQ264" s="7">
        <f>IF(S264&gt;0,RANK(S264,(N264:P264,Q264:AE264)),0)</f>
        <v>7</v>
      </c>
      <c r="AR264" s="2">
        <f t="shared" si="105"/>
        <v>3.9498927886243091E-3</v>
      </c>
      <c r="AS264" s="2">
        <f t="shared" si="106"/>
        <v>3.7994206823910017E-3</v>
      </c>
      <c r="AT264" s="2">
        <f t="shared" si="107"/>
        <v>0</v>
      </c>
      <c r="AU264" s="2">
        <f t="shared" si="108"/>
        <v>2.1316881716385158E-4</v>
      </c>
      <c r="AW264" s="6" t="s">
        <v>1392</v>
      </c>
      <c r="AX264" s="6" t="s">
        <v>2115</v>
      </c>
      <c r="AY264">
        <v>0</v>
      </c>
      <c r="BA264" s="119">
        <v>6</v>
      </c>
      <c r="BB264" s="121">
        <v>113</v>
      </c>
      <c r="BC264" s="125">
        <f t="shared" si="99"/>
        <v>6113</v>
      </c>
      <c r="BE264" s="7" t="s">
        <v>228</v>
      </c>
      <c r="BS264" s="1">
        <v>1</v>
      </c>
      <c r="BV264" s="1"/>
    </row>
    <row r="265" spans="1:74" ht="13" hidden="1" customHeight="1" outlineLevel="1">
      <c r="A265" s="6" t="s">
        <v>3171</v>
      </c>
      <c r="B265" s="6" t="s">
        <v>2115</v>
      </c>
      <c r="C265" s="1">
        <f t="shared" si="100"/>
        <v>21401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>IF(P265&gt;0,RANK(P265,(N265:P265,Q265:AE265)),0)</f>
        <v>3</v>
      </c>
      <c r="G265" s="1">
        <f t="shared" si="109"/>
        <v>3141</v>
      </c>
      <c r="H265" s="2">
        <f t="shared" si="110"/>
        <v>0.14676884257744965</v>
      </c>
      <c r="I265" s="2"/>
      <c r="J265" s="2">
        <f t="shared" si="101"/>
        <v>0.4142797065557684</v>
      </c>
      <c r="K265" s="2">
        <f t="shared" si="102"/>
        <v>0.56104854913321811</v>
      </c>
      <c r="L265" s="2">
        <f t="shared" si="103"/>
        <v>7.2426522125134335E-3</v>
      </c>
      <c r="M265" s="2">
        <f t="shared" si="104"/>
        <v>1.7429092098500056E-2</v>
      </c>
      <c r="N265" s="66">
        <v>8866</v>
      </c>
      <c r="O265" s="66">
        <v>12007</v>
      </c>
      <c r="P265" s="66">
        <v>155</v>
      </c>
      <c r="Q265" s="66">
        <v>120</v>
      </c>
      <c r="R265" s="66">
        <v>72</v>
      </c>
      <c r="S265" s="66">
        <v>7</v>
      </c>
      <c r="T265" s="66">
        <v>0</v>
      </c>
      <c r="W265" s="66">
        <f>IF(Notes!B$31=1,IF(BR265&gt;0,BR265-SUM(S265:V265)-SUM(Z265:AL265)-X265,SUM(BS265:BY265)),SUM(BS265:BY265))</f>
        <v>0</v>
      </c>
      <c r="Y265" s="66">
        <v>145</v>
      </c>
      <c r="AG265" s="66">
        <v>29</v>
      </c>
      <c r="AN265" s="7">
        <f>IF(Q265&gt;0,RANK(Q265,(N265:P265,Q265:AE265)),0)</f>
        <v>5</v>
      </c>
      <c r="AO265" s="7">
        <f>IF(R265&gt;0,RANK(R265,(N265:P265,Q265:AE265)),0)</f>
        <v>6</v>
      </c>
      <c r="AP265" s="7">
        <f>IF(T265&gt;0,RANK(T265,(N265:P265,Q265:AE265)),0)</f>
        <v>0</v>
      </c>
      <c r="AQ265" s="7">
        <f>IF(S265&gt;0,RANK(S265,(N265:P265,Q265:AE265)),0)</f>
        <v>7</v>
      </c>
      <c r="AR265" s="2">
        <f t="shared" si="105"/>
        <v>5.607214616139433E-3</v>
      </c>
      <c r="AS265" s="2">
        <f t="shared" si="106"/>
        <v>3.3643287696836595E-3</v>
      </c>
      <c r="AT265" s="2">
        <f t="shared" si="107"/>
        <v>0</v>
      </c>
      <c r="AU265" s="2">
        <f t="shared" si="108"/>
        <v>3.2708751927480024E-4</v>
      </c>
      <c r="AW265" s="6" t="s">
        <v>3171</v>
      </c>
      <c r="AX265" s="6" t="s">
        <v>2115</v>
      </c>
      <c r="AY265">
        <v>2</v>
      </c>
      <c r="BA265" s="119">
        <v>6</v>
      </c>
      <c r="BB265" s="121">
        <v>115</v>
      </c>
      <c r="BC265" s="125">
        <f t="shared" si="99"/>
        <v>6115</v>
      </c>
      <c r="BE265" s="7" t="s">
        <v>228</v>
      </c>
      <c r="BS265" s="1">
        <v>0</v>
      </c>
    </row>
    <row r="266" spans="1:74" collapsed="1">
      <c r="A266" s="6" t="s">
        <v>2114</v>
      </c>
      <c r="B266" s="6" t="s">
        <v>2781</v>
      </c>
      <c r="C266" s="1">
        <f t="shared" si="100"/>
        <v>13561900</v>
      </c>
      <c r="D266" s="7">
        <f>IF(N266&gt;0, RANK(N266,(N266:P266,Q266:AE266)),0)</f>
        <v>1</v>
      </c>
      <c r="E266" s="7">
        <f>IF(O266&gt;0,RANK(O266,(N266:P266,Q266:AE266)),0)</f>
        <v>2</v>
      </c>
      <c r="F266" s="7">
        <f>IF(P266&gt;0,RANK(P266,(N266:P266,Q266:AE266)),0)</f>
        <v>3</v>
      </c>
      <c r="G266" s="1">
        <f t="shared" si="109"/>
        <v>3262692</v>
      </c>
      <c r="H266" s="2">
        <f t="shared" si="110"/>
        <v>0.24057779514669772</v>
      </c>
      <c r="I266" s="2"/>
      <c r="J266" s="2">
        <f t="shared" si="101"/>
        <v>0.61012638347134251</v>
      </c>
      <c r="K266" s="2">
        <f t="shared" si="102"/>
        <v>0.36954858832464477</v>
      </c>
      <c r="L266" s="2">
        <f t="shared" si="103"/>
        <v>7.9915793509758963E-3</v>
      </c>
      <c r="M266" s="2">
        <f t="shared" si="104"/>
        <v>1.2333448853036822E-2</v>
      </c>
      <c r="N266" s="66">
        <f t="shared" ref="N266:T266" si="111">SUM(N208:N265)</f>
        <v>8274473</v>
      </c>
      <c r="O266" s="66">
        <f t="shared" si="111"/>
        <v>5011781</v>
      </c>
      <c r="P266" s="66">
        <f t="shared" si="111"/>
        <v>108381</v>
      </c>
      <c r="Q266" s="66">
        <f t="shared" si="111"/>
        <v>67582</v>
      </c>
      <c r="R266" s="66">
        <f t="shared" si="111"/>
        <v>38774</v>
      </c>
      <c r="S266" s="66">
        <f t="shared" si="111"/>
        <v>3145</v>
      </c>
      <c r="T266" s="66">
        <f t="shared" si="111"/>
        <v>49</v>
      </c>
      <c r="W266" s="66">
        <f>SUM(W208:W265)</f>
        <v>36</v>
      </c>
      <c r="Y266" s="66">
        <f>SUM(Y208:Y265)</f>
        <v>40673</v>
      </c>
      <c r="AG266" s="66">
        <f>SUM(AG208:AG265)</f>
        <v>17006</v>
      </c>
      <c r="AL266" s="66">
        <f>SUM(AL208:AL265)</f>
        <v>0</v>
      </c>
      <c r="AN266" s="7">
        <f>IF(Q266&gt;0,RANK(Q266,(N266:P266,Q266:AE266)),0)</f>
        <v>4</v>
      </c>
      <c r="AO266" s="7">
        <f>IF(R266&gt;0,RANK(R266,(N266:P266,Q266:AE266)),0)</f>
        <v>6</v>
      </c>
      <c r="AP266" s="7">
        <f>IF(T266&gt;0,RANK(T266,(N266:P266,Q266:AE266)),0)</f>
        <v>8</v>
      </c>
      <c r="AQ266" s="7">
        <f>IF(S266&gt;0,RANK(S266,(N266:P266,Q266:AE266)),0)</f>
        <v>7</v>
      </c>
      <c r="AR266" s="2">
        <f t="shared" si="105"/>
        <v>4.9832250643346435E-3</v>
      </c>
      <c r="AS266" s="2">
        <f t="shared" si="106"/>
        <v>2.8590389252243415E-3</v>
      </c>
      <c r="AT266" s="2">
        <f t="shared" si="107"/>
        <v>3.6130630663845037E-6</v>
      </c>
      <c r="AU266" s="2">
        <f t="shared" si="108"/>
        <v>2.3189966007712784E-4</v>
      </c>
      <c r="AW266" s="6" t="s">
        <v>2114</v>
      </c>
      <c r="AX266" s="6" t="s">
        <v>2781</v>
      </c>
      <c r="BA266" s="119">
        <v>6</v>
      </c>
      <c r="BB266" s="121"/>
      <c r="BC266" s="119">
        <v>6</v>
      </c>
      <c r="BE266" s="7" t="s">
        <v>3272</v>
      </c>
      <c r="BR266" s="1">
        <f>SUM(BR208:BR265)</f>
        <v>31513</v>
      </c>
      <c r="BS266" s="1">
        <f>SUM(BS208:BS265)</f>
        <v>36</v>
      </c>
    </row>
    <row r="267" spans="1:74">
      <c r="A267" s="6"/>
      <c r="B267" s="6"/>
      <c r="C267" s="1"/>
      <c r="E267" s="7"/>
      <c r="F267" s="7"/>
      <c r="I267" s="2"/>
      <c r="AN267" s="7"/>
      <c r="AO267" s="7"/>
      <c r="AP267" s="7"/>
      <c r="AQ267" s="7"/>
      <c r="AW267" s="6"/>
      <c r="AX267" s="6"/>
      <c r="BA267" s="119"/>
      <c r="BB267" s="121"/>
      <c r="BC267" s="125"/>
    </row>
    <row r="268" spans="1:74" hidden="1" outlineLevel="1">
      <c r="A268" t="s">
        <v>2268</v>
      </c>
      <c r="B268" t="s">
        <v>2011</v>
      </c>
      <c r="C268" s="1">
        <f t="shared" ref="C268:C299" si="112">SUM(N268:AL268)</f>
        <v>160501</v>
      </c>
      <c r="D268" s="7">
        <f>IF(N268&gt;0, RANK(N268,(N268:P268,Q268:AE268)),0)</f>
        <v>1</v>
      </c>
      <c r="E268" s="7">
        <f>IF(O268&gt;0,RANK(O268,(N268:P268,Q268:AE268)),0)</f>
        <v>2</v>
      </c>
      <c r="F268" s="7">
        <f>IF(P268&gt;0,RANK(P268,(N268:P268,Q268:AE268)),0)</f>
        <v>3</v>
      </c>
      <c r="G268" s="1">
        <f t="shared" si="109"/>
        <v>29469</v>
      </c>
      <c r="H268" s="2">
        <f t="shared" si="110"/>
        <v>0.18360633267082449</v>
      </c>
      <c r="I268" s="2"/>
      <c r="J268" s="2">
        <f t="shared" ref="J268:J300" si="113">IF($C268=0,"-",N268/$C268)</f>
        <v>0.58220821054074434</v>
      </c>
      <c r="K268" s="2">
        <f t="shared" ref="K268:K300" si="114">IF($C268=0,"-",O268/$C268)</f>
        <v>0.3986018778699198</v>
      </c>
      <c r="L268" s="2">
        <f t="shared" ref="L268:L300" si="115">IF($C268=0,"-",P268/$C268)</f>
        <v>6.9843801596251734E-3</v>
      </c>
      <c r="M268" s="2">
        <f t="shared" ref="M268:M300" si="116">IF(C268=0,"-",(1-J268-K268-L268))</f>
        <v>1.2205531429710689E-2</v>
      </c>
      <c r="N268" s="66">
        <v>93445</v>
      </c>
      <c r="O268" s="66">
        <v>63976</v>
      </c>
      <c r="P268" s="66">
        <v>1121</v>
      </c>
      <c r="Q268" s="66">
        <v>725</v>
      </c>
      <c r="R268" s="66">
        <v>217</v>
      </c>
      <c r="S268" s="66">
        <v>459</v>
      </c>
      <c r="T268" s="66">
        <v>14</v>
      </c>
      <c r="U268" s="66">
        <v>17</v>
      </c>
      <c r="V268" s="66">
        <v>6</v>
      </c>
      <c r="X268" s="66">
        <v>29</v>
      </c>
      <c r="Y268" s="66">
        <v>346</v>
      </c>
      <c r="AA268" s="66">
        <v>25</v>
      </c>
      <c r="AC268" s="66">
        <v>7</v>
      </c>
      <c r="AD268" s="66">
        <v>93</v>
      </c>
      <c r="AE268" s="66">
        <v>8</v>
      </c>
      <c r="AF268" s="66">
        <v>13</v>
      </c>
      <c r="AN268" s="7">
        <f>IF(Q268&gt;0,RANK(Q268,(N268:P268,Q268:AE268)),0)</f>
        <v>4</v>
      </c>
      <c r="AO268" s="7">
        <f>IF(R268&gt;0,RANK(R268,(N268:P268,Q268:AE268)),0)</f>
        <v>7</v>
      </c>
      <c r="AP268" s="7">
        <f>IF(T268&gt;0,RANK(T268,(N268:P268,Q268:AE268)),0)</f>
        <v>12</v>
      </c>
      <c r="AQ268" s="7">
        <f>IF(S268&gt;0,RANK(S268,(N268:P268,Q268:AE268)),0)</f>
        <v>5</v>
      </c>
      <c r="AR268" s="2">
        <f t="shared" ref="AR268:AR300" si="117">IF($C268=0,"-",Q268/$C268)</f>
        <v>4.5171058124248448E-3</v>
      </c>
      <c r="AS268" s="2">
        <f t="shared" ref="AS268:AS300" si="118">IF($C268=0,"-",R268/$C268)</f>
        <v>1.3520164983395742E-3</v>
      </c>
      <c r="AT268" s="2">
        <f t="shared" ref="AT268:AT300" si="119">IF($C268=0,"-",T268/$C268)</f>
        <v>8.722687086061769E-5</v>
      </c>
      <c r="AU268" s="2">
        <f t="shared" ref="AU268:AU300" si="120">IF($C268=0,"-",S268/$C268)</f>
        <v>2.8597952660731085E-3</v>
      </c>
      <c r="AW268" t="s">
        <v>2268</v>
      </c>
      <c r="AX268" t="s">
        <v>2011</v>
      </c>
      <c r="AY268" s="1">
        <v>0</v>
      </c>
      <c r="AZ268" s="1"/>
      <c r="BA268" s="119">
        <v>8</v>
      </c>
      <c r="BB268" s="121">
        <v>1</v>
      </c>
      <c r="BC268" s="125">
        <f t="shared" si="99"/>
        <v>8001</v>
      </c>
      <c r="BD268" s="1"/>
      <c r="BE268" s="7" t="s">
        <v>228</v>
      </c>
    </row>
    <row r="269" spans="1:74" hidden="1" outlineLevel="1">
      <c r="A269" t="s">
        <v>2269</v>
      </c>
      <c r="B269" t="s">
        <v>2011</v>
      </c>
      <c r="C269" s="1">
        <f t="shared" si="112"/>
        <v>6286</v>
      </c>
      <c r="D269" s="7">
        <f>IF(N269&gt;0, RANK(N269,(N269:P269,Q269:AE269)),0)</f>
        <v>1</v>
      </c>
      <c r="E269" s="7">
        <f>IF(O269&gt;0,RANK(O269,(N269:P269,Q269:AE269)),0)</f>
        <v>2</v>
      </c>
      <c r="F269" s="7">
        <f>IF(P269&gt;0,RANK(P269,(N269:P269,Q269:AE269)),0)</f>
        <v>3</v>
      </c>
      <c r="G269" s="1">
        <f t="shared" si="109"/>
        <v>886</v>
      </c>
      <c r="H269" s="2">
        <f t="shared" si="110"/>
        <v>0.14094813872096723</v>
      </c>
      <c r="I269" s="2"/>
      <c r="J269" s="2">
        <f t="shared" si="113"/>
        <v>0.56013363028953234</v>
      </c>
      <c r="K269" s="2">
        <f t="shared" si="114"/>
        <v>0.41918549156856505</v>
      </c>
      <c r="L269" s="2">
        <f t="shared" si="115"/>
        <v>9.7041043588927782E-3</v>
      </c>
      <c r="M269" s="2">
        <f t="shared" si="116"/>
        <v>1.0976773783009836E-2</v>
      </c>
      <c r="N269" s="66">
        <v>3521</v>
      </c>
      <c r="O269" s="66">
        <v>2635</v>
      </c>
      <c r="P269" s="66">
        <v>61</v>
      </c>
      <c r="Q269" s="66">
        <v>16</v>
      </c>
      <c r="R269" s="66">
        <v>14</v>
      </c>
      <c r="S269" s="66">
        <v>24</v>
      </c>
      <c r="T269" s="66">
        <v>1</v>
      </c>
      <c r="U269" s="66">
        <v>0</v>
      </c>
      <c r="V269" s="66">
        <v>3</v>
      </c>
      <c r="X269" s="66">
        <v>2</v>
      </c>
      <c r="Y269" s="66">
        <v>6</v>
      </c>
      <c r="AA269" s="66">
        <v>0</v>
      </c>
      <c r="AC269" s="66">
        <v>0</v>
      </c>
      <c r="AD269" s="66">
        <v>1</v>
      </c>
      <c r="AE269" s="66">
        <v>0</v>
      </c>
      <c r="AF269" s="66">
        <v>2</v>
      </c>
      <c r="AN269" s="7">
        <f>IF(Q269&gt;0,RANK(Q269,(N269:P269,Q269:AE269)),0)</f>
        <v>5</v>
      </c>
      <c r="AO269" s="7">
        <f>IF(R269&gt;0,RANK(R269,(N269:P269,Q269:AE269)),0)</f>
        <v>6</v>
      </c>
      <c r="AP269" s="7">
        <f>IF(T269&gt;0,RANK(T269,(N269:P269,Q269:AE269)),0)</f>
        <v>10</v>
      </c>
      <c r="AQ269" s="7">
        <f>IF(S269&gt;0,RANK(S269,(N269:P269,Q269:AE269)),0)</f>
        <v>4</v>
      </c>
      <c r="AR269" s="2">
        <f t="shared" si="117"/>
        <v>2.5453388482341711E-3</v>
      </c>
      <c r="AS269" s="2">
        <f t="shared" si="118"/>
        <v>2.2271714922048997E-3</v>
      </c>
      <c r="AT269" s="2">
        <f t="shared" si="119"/>
        <v>1.590836780146357E-4</v>
      </c>
      <c r="AU269" s="2">
        <f t="shared" si="120"/>
        <v>3.8180082723512569E-3</v>
      </c>
      <c r="AW269" t="s">
        <v>2269</v>
      </c>
      <c r="AX269" t="s">
        <v>2011</v>
      </c>
      <c r="AY269" s="1">
        <v>3</v>
      </c>
      <c r="AZ269" s="1"/>
      <c r="BA269" s="119">
        <v>8</v>
      </c>
      <c r="BB269" s="121">
        <v>3</v>
      </c>
      <c r="BC269" s="125">
        <f t="shared" si="99"/>
        <v>8003</v>
      </c>
      <c r="BD269" s="1"/>
      <c r="BE269" s="7" t="s">
        <v>228</v>
      </c>
    </row>
    <row r="270" spans="1:74" hidden="1" outlineLevel="1">
      <c r="A270" t="s">
        <v>2270</v>
      </c>
      <c r="B270" t="s">
        <v>2011</v>
      </c>
      <c r="C270" s="1">
        <f t="shared" si="112"/>
        <v>266156</v>
      </c>
      <c r="D270" s="7">
        <f>IF(N270&gt;0, RANK(N270,(N270:P270,Q270:AE270)),0)</f>
        <v>1</v>
      </c>
      <c r="E270" s="7">
        <f>IF(O270&gt;0,RANK(O270,(N270:P270,Q270:AE270)),0)</f>
        <v>2</v>
      </c>
      <c r="F270" s="7">
        <f>IF(P270&gt;0,RANK(P270,(N270:P270,Q270:AE270)),0)</f>
        <v>3</v>
      </c>
      <c r="G270" s="1">
        <f t="shared" si="109"/>
        <v>34356</v>
      </c>
      <c r="H270" s="2">
        <f t="shared" si="110"/>
        <v>0.12908219239844301</v>
      </c>
      <c r="I270" s="2"/>
      <c r="J270" s="2">
        <f t="shared" si="113"/>
        <v>0.55690647590135112</v>
      </c>
      <c r="K270" s="2">
        <f t="shared" si="114"/>
        <v>0.42782428350290808</v>
      </c>
      <c r="L270" s="2">
        <f t="shared" si="115"/>
        <v>5.1285712138745701E-3</v>
      </c>
      <c r="M270" s="2">
        <f t="shared" si="116"/>
        <v>1.0140669381866238E-2</v>
      </c>
      <c r="N270" s="66">
        <v>148224</v>
      </c>
      <c r="O270" s="66">
        <v>113868</v>
      </c>
      <c r="P270" s="66">
        <v>1365</v>
      </c>
      <c r="Q270" s="66">
        <v>1210</v>
      </c>
      <c r="R270" s="66">
        <v>278</v>
      </c>
      <c r="S270" s="66">
        <v>636</v>
      </c>
      <c r="T270" s="66">
        <v>12</v>
      </c>
      <c r="U270" s="66">
        <v>27</v>
      </c>
      <c r="V270" s="66">
        <v>13</v>
      </c>
      <c r="X270" s="66">
        <v>61</v>
      </c>
      <c r="Y270" s="66">
        <v>309</v>
      </c>
      <c r="AA270" s="66">
        <v>27</v>
      </c>
      <c r="AC270" s="66">
        <v>18</v>
      </c>
      <c r="AD270" s="66">
        <v>73</v>
      </c>
      <c r="AE270" s="66">
        <v>7</v>
      </c>
      <c r="AF270" s="66">
        <v>28</v>
      </c>
      <c r="AN270" s="7">
        <f>IF(Q270&gt;0,RANK(Q270,(N270:P270,Q270:AE270)),0)</f>
        <v>4</v>
      </c>
      <c r="AO270" s="7">
        <f>IF(R270&gt;0,RANK(R270,(N270:P270,Q270:AE270)),0)</f>
        <v>7</v>
      </c>
      <c r="AP270" s="7">
        <f>IF(T270&gt;0,RANK(T270,(N270:P270,Q270:AE270)),0)</f>
        <v>14</v>
      </c>
      <c r="AQ270" s="7">
        <f>IF(S270&gt;0,RANK(S270,(N270:P270,Q270:AE270)),0)</f>
        <v>5</v>
      </c>
      <c r="AR270" s="2">
        <f t="shared" si="117"/>
        <v>4.546205984460241E-3</v>
      </c>
      <c r="AS270" s="2">
        <f t="shared" si="118"/>
        <v>1.0445002179173117E-3</v>
      </c>
      <c r="AT270" s="2">
        <f t="shared" si="119"/>
        <v>4.5086340341754462E-5</v>
      </c>
      <c r="AU270" s="2">
        <f t="shared" si="120"/>
        <v>2.3895760381129863E-3</v>
      </c>
      <c r="AW270" t="s">
        <v>2270</v>
      </c>
      <c r="AX270" t="s">
        <v>2011</v>
      </c>
      <c r="AY270" s="1">
        <v>0</v>
      </c>
      <c r="AZ270" s="1"/>
      <c r="BA270" s="119">
        <v>8</v>
      </c>
      <c r="BB270" s="121">
        <v>5</v>
      </c>
      <c r="BC270" s="125">
        <f t="shared" si="99"/>
        <v>8005</v>
      </c>
      <c r="BD270" s="1"/>
      <c r="BE270" s="7" t="s">
        <v>228</v>
      </c>
    </row>
    <row r="271" spans="1:74" hidden="1" outlineLevel="1">
      <c r="A271" t="s">
        <v>907</v>
      </c>
      <c r="B271" t="s">
        <v>2011</v>
      </c>
      <c r="C271" s="1">
        <f t="shared" si="112"/>
        <v>6625</v>
      </c>
      <c r="D271" s="7">
        <f>IF(N271&gt;0, RANK(N271,(N271:P271,Q271:AE271)),0)</f>
        <v>2</v>
      </c>
      <c r="E271" s="7">
        <f>IF(O271&gt;0,RANK(O271,(N271:P271,Q271:AE271)),0)</f>
        <v>1</v>
      </c>
      <c r="F271" s="7">
        <f>IF(P271&gt;0,RANK(P271,(N271:P271,Q271:AE271)),0)</f>
        <v>3</v>
      </c>
      <c r="G271" s="1">
        <f t="shared" si="109"/>
        <v>802</v>
      </c>
      <c r="H271" s="2">
        <f t="shared" si="110"/>
        <v>0.1210566037735849</v>
      </c>
      <c r="I271" s="2"/>
      <c r="J271" s="2">
        <f t="shared" si="113"/>
        <v>0.42807547169811322</v>
      </c>
      <c r="K271" s="2">
        <f t="shared" si="114"/>
        <v>0.54913207547169807</v>
      </c>
      <c r="L271" s="2">
        <f t="shared" si="115"/>
        <v>7.2452830188679245E-3</v>
      </c>
      <c r="M271" s="2">
        <f t="shared" si="116"/>
        <v>1.554716981132079E-2</v>
      </c>
      <c r="N271" s="66">
        <v>2836</v>
      </c>
      <c r="O271" s="66">
        <v>3638</v>
      </c>
      <c r="P271" s="66">
        <v>48</v>
      </c>
      <c r="Q271" s="66">
        <v>31</v>
      </c>
      <c r="R271" s="66">
        <v>8</v>
      </c>
      <c r="S271" s="66">
        <v>38</v>
      </c>
      <c r="T271" s="66">
        <v>2</v>
      </c>
      <c r="U271" s="66">
        <v>2</v>
      </c>
      <c r="V271" s="66">
        <v>3</v>
      </c>
      <c r="X271" s="66">
        <v>4</v>
      </c>
      <c r="Y271" s="66">
        <v>11</v>
      </c>
      <c r="AA271" s="66">
        <v>0</v>
      </c>
      <c r="AC271" s="66">
        <v>1</v>
      </c>
      <c r="AD271" s="66">
        <v>2</v>
      </c>
      <c r="AE271" s="66">
        <v>0</v>
      </c>
      <c r="AF271" s="66">
        <v>1</v>
      </c>
      <c r="AN271" s="7">
        <f>IF(Q271&gt;0,RANK(Q271,(N271:P271,Q271:AE271)),0)</f>
        <v>5</v>
      </c>
      <c r="AO271" s="7">
        <f>IF(R271&gt;0,RANK(R271,(N271:P271,Q271:AE271)),0)</f>
        <v>7</v>
      </c>
      <c r="AP271" s="7">
        <f>IF(T271&gt;0,RANK(T271,(N271:P271,Q271:AE271)),0)</f>
        <v>10</v>
      </c>
      <c r="AQ271" s="7">
        <f>IF(S271&gt;0,RANK(S271,(N271:P271,Q271:AE271)),0)</f>
        <v>4</v>
      </c>
      <c r="AR271" s="2">
        <f t="shared" si="117"/>
        <v>4.6792452830188682E-3</v>
      </c>
      <c r="AS271" s="2">
        <f t="shared" si="118"/>
        <v>1.2075471698113208E-3</v>
      </c>
      <c r="AT271" s="2">
        <f t="shared" si="119"/>
        <v>3.0188679245283021E-4</v>
      </c>
      <c r="AU271" s="2">
        <f t="shared" si="120"/>
        <v>5.7358490566037732E-3</v>
      </c>
      <c r="AW271" t="s">
        <v>907</v>
      </c>
      <c r="AX271" t="s">
        <v>2011</v>
      </c>
      <c r="AY271" s="1">
        <v>3</v>
      </c>
      <c r="AZ271" s="1"/>
      <c r="BA271" s="119">
        <v>8</v>
      </c>
      <c r="BB271" s="121">
        <v>7</v>
      </c>
      <c r="BC271" s="125">
        <f t="shared" si="99"/>
        <v>8007</v>
      </c>
      <c r="BD271" s="1"/>
      <c r="BE271" s="7" t="s">
        <v>228</v>
      </c>
    </row>
    <row r="272" spans="1:74" hidden="1" outlineLevel="1">
      <c r="A272" t="s">
        <v>280</v>
      </c>
      <c r="B272" t="s">
        <v>2011</v>
      </c>
      <c r="C272" s="1">
        <f t="shared" si="112"/>
        <v>2175</v>
      </c>
      <c r="D272" s="7">
        <f>IF(N272&gt;0, RANK(N272,(N272:P272,Q272:AE272)),0)</f>
        <v>2</v>
      </c>
      <c r="E272" s="7">
        <f>IF(O272&gt;0,RANK(O272,(N272:P272,Q272:AE272)),0)</f>
        <v>1</v>
      </c>
      <c r="F272" s="7">
        <f>IF(P272&gt;0,RANK(P272,(N272:P272,Q272:AE272)),0)</f>
        <v>3</v>
      </c>
      <c r="G272" s="1">
        <f t="shared" si="109"/>
        <v>1036</v>
      </c>
      <c r="H272" s="2">
        <f t="shared" si="110"/>
        <v>0.47632183908045977</v>
      </c>
      <c r="I272" s="2"/>
      <c r="J272" s="2">
        <f t="shared" si="113"/>
        <v>0.24643678160919541</v>
      </c>
      <c r="K272" s="2">
        <f t="shared" si="114"/>
        <v>0.72275862068965513</v>
      </c>
      <c r="L272" s="2">
        <f t="shared" si="115"/>
        <v>1.1494252873563218E-2</v>
      </c>
      <c r="M272" s="2">
        <f t="shared" si="116"/>
        <v>1.9310344827586187E-2</v>
      </c>
      <c r="N272" s="66">
        <v>536</v>
      </c>
      <c r="O272" s="66">
        <v>1572</v>
      </c>
      <c r="P272" s="66">
        <v>25</v>
      </c>
      <c r="Q272" s="66">
        <v>10</v>
      </c>
      <c r="R272" s="66">
        <v>5</v>
      </c>
      <c r="S272" s="66">
        <v>10</v>
      </c>
      <c r="T272" s="66">
        <v>2</v>
      </c>
      <c r="U272" s="66">
        <v>0</v>
      </c>
      <c r="V272" s="66">
        <v>0</v>
      </c>
      <c r="X272" s="66">
        <v>2</v>
      </c>
      <c r="Y272" s="66">
        <v>11</v>
      </c>
      <c r="AA272" s="66">
        <v>1</v>
      </c>
      <c r="AC272" s="66">
        <v>0</v>
      </c>
      <c r="AD272" s="66">
        <v>0</v>
      </c>
      <c r="AE272" s="66">
        <v>0</v>
      </c>
      <c r="AF272" s="66">
        <v>1</v>
      </c>
      <c r="AN272" s="7">
        <f>IF(Q272&gt;0,RANK(Q272,(N272:P272,Q272:AE272)),0)</f>
        <v>5</v>
      </c>
      <c r="AO272" s="7">
        <f>IF(R272&gt;0,RANK(R272,(N272:P272,Q272:AE272)),0)</f>
        <v>7</v>
      </c>
      <c r="AP272" s="7">
        <f>IF(T272&gt;0,RANK(T272,(N272:P272,Q272:AE272)),0)</f>
        <v>8</v>
      </c>
      <c r="AQ272" s="7">
        <f>IF(S272&gt;0,RANK(S272,(N272:P272,Q272:AE272)),0)</f>
        <v>5</v>
      </c>
      <c r="AR272" s="2">
        <f t="shared" si="117"/>
        <v>4.5977011494252873E-3</v>
      </c>
      <c r="AS272" s="2">
        <f t="shared" si="118"/>
        <v>2.2988505747126436E-3</v>
      </c>
      <c r="AT272" s="2">
        <f t="shared" si="119"/>
        <v>9.1954022988505744E-4</v>
      </c>
      <c r="AU272" s="2">
        <f t="shared" si="120"/>
        <v>4.5977011494252873E-3</v>
      </c>
      <c r="AW272" t="s">
        <v>280</v>
      </c>
      <c r="AX272" t="s">
        <v>2011</v>
      </c>
      <c r="AY272" s="1">
        <v>4</v>
      </c>
      <c r="AZ272" s="1"/>
      <c r="BA272" s="119">
        <v>8</v>
      </c>
      <c r="BB272" s="121">
        <v>9</v>
      </c>
      <c r="BC272" s="125">
        <f t="shared" si="99"/>
        <v>8009</v>
      </c>
      <c r="BD272" s="1"/>
      <c r="BE272" s="7" t="s">
        <v>228</v>
      </c>
    </row>
    <row r="273" spans="1:57" hidden="1" outlineLevel="1">
      <c r="A273" t="s">
        <v>583</v>
      </c>
      <c r="B273" t="s">
        <v>2011</v>
      </c>
      <c r="C273" s="1">
        <f t="shared" si="112"/>
        <v>1920</v>
      </c>
      <c r="D273" s="7">
        <f>IF(N273&gt;0, RANK(N273,(N273:P273,Q273:AE273)),0)</f>
        <v>2</v>
      </c>
      <c r="E273" s="7">
        <f>IF(O273&gt;0,RANK(O273,(N273:P273,Q273:AE273)),0)</f>
        <v>1</v>
      </c>
      <c r="F273" s="7">
        <f>IF(P273&gt;0,RANK(P273,(N273:P273,Q273:AE273)),0)</f>
        <v>3</v>
      </c>
      <c r="G273" s="1">
        <f t="shared" si="109"/>
        <v>278</v>
      </c>
      <c r="H273" s="2">
        <f t="shared" si="110"/>
        <v>0.14479166666666668</v>
      </c>
      <c r="I273" s="2"/>
      <c r="J273" s="2">
        <f t="shared" si="113"/>
        <v>0.41614583333333333</v>
      </c>
      <c r="K273" s="2">
        <f t="shared" si="114"/>
        <v>0.56093749999999998</v>
      </c>
      <c r="L273" s="2">
        <f t="shared" si="115"/>
        <v>1.1979166666666667E-2</v>
      </c>
      <c r="M273" s="2">
        <f t="shared" si="116"/>
        <v>1.0937500000000029E-2</v>
      </c>
      <c r="N273" s="66">
        <v>799</v>
      </c>
      <c r="O273" s="66">
        <v>1077</v>
      </c>
      <c r="P273" s="66">
        <v>23</v>
      </c>
      <c r="Q273" s="66">
        <v>6</v>
      </c>
      <c r="R273" s="66">
        <v>2</v>
      </c>
      <c r="S273" s="66">
        <v>6</v>
      </c>
      <c r="T273" s="66">
        <v>0</v>
      </c>
      <c r="U273" s="66">
        <v>1</v>
      </c>
      <c r="V273" s="66">
        <v>0</v>
      </c>
      <c r="X273" s="66">
        <v>1</v>
      </c>
      <c r="Y273" s="66">
        <v>1</v>
      </c>
      <c r="AA273" s="66">
        <v>1</v>
      </c>
      <c r="AC273" s="66">
        <v>1</v>
      </c>
      <c r="AD273" s="66">
        <v>0</v>
      </c>
      <c r="AE273" s="66">
        <v>2</v>
      </c>
      <c r="AF273" s="66">
        <v>0</v>
      </c>
      <c r="AN273" s="7">
        <f>IF(Q273&gt;0,RANK(Q273,(N273:P273,Q273:AE273)),0)</f>
        <v>4</v>
      </c>
      <c r="AO273" s="7">
        <f>IF(R273&gt;0,RANK(R273,(N273:P273,Q273:AE273)),0)</f>
        <v>6</v>
      </c>
      <c r="AP273" s="7">
        <f>IF(T273&gt;0,RANK(T273,(N273:P273,Q273:AE273)),0)</f>
        <v>0</v>
      </c>
      <c r="AQ273" s="7">
        <f>IF(S273&gt;0,RANK(S273,(N273:P273,Q273:AE273)),0)</f>
        <v>4</v>
      </c>
      <c r="AR273" s="2">
        <f t="shared" si="117"/>
        <v>3.1250000000000002E-3</v>
      </c>
      <c r="AS273" s="2">
        <f t="shared" si="118"/>
        <v>1.0416666666666667E-3</v>
      </c>
      <c r="AT273" s="2">
        <f t="shared" si="119"/>
        <v>0</v>
      </c>
      <c r="AU273" s="2">
        <f t="shared" si="120"/>
        <v>3.1250000000000002E-3</v>
      </c>
      <c r="AW273" t="s">
        <v>583</v>
      </c>
      <c r="AX273" t="s">
        <v>2011</v>
      </c>
      <c r="AY273" s="1">
        <v>4</v>
      </c>
      <c r="AZ273" s="1"/>
      <c r="BA273" s="119">
        <v>8</v>
      </c>
      <c r="BB273" s="121">
        <v>11</v>
      </c>
      <c r="BC273" s="125">
        <f t="shared" si="99"/>
        <v>8011</v>
      </c>
      <c r="BD273" s="1"/>
      <c r="BE273" s="7" t="s">
        <v>228</v>
      </c>
    </row>
    <row r="274" spans="1:57" hidden="1" outlineLevel="1">
      <c r="A274" t="s">
        <v>580</v>
      </c>
      <c r="B274" t="s">
        <v>2011</v>
      </c>
      <c r="C274" s="1">
        <f t="shared" si="112"/>
        <v>171763</v>
      </c>
      <c r="D274" s="7">
        <f>IF(N274&gt;0, RANK(N274,(N274:P274,Q274:AE274)),0)</f>
        <v>1</v>
      </c>
      <c r="E274" s="7">
        <f>IF(O274&gt;0,RANK(O274,(N274:P274,Q274:AE274)),0)</f>
        <v>2</v>
      </c>
      <c r="F274" s="7">
        <f>IF(P274&gt;0,RANK(P274,(N274:P274,Q274:AE274)),0)</f>
        <v>4</v>
      </c>
      <c r="G274" s="1">
        <f t="shared" si="109"/>
        <v>79255</v>
      </c>
      <c r="H274" s="2">
        <f t="shared" si="110"/>
        <v>0.4614206784930398</v>
      </c>
      <c r="I274" s="2"/>
      <c r="J274" s="2">
        <f t="shared" si="113"/>
        <v>0.72285067214708643</v>
      </c>
      <c r="K274" s="2">
        <f t="shared" si="114"/>
        <v>0.26142999365404657</v>
      </c>
      <c r="L274" s="2">
        <f t="shared" si="115"/>
        <v>4.9603232360869338E-3</v>
      </c>
      <c r="M274" s="2">
        <f t="shared" si="116"/>
        <v>1.0759010962780074E-2</v>
      </c>
      <c r="N274" s="66">
        <v>124159</v>
      </c>
      <c r="O274" s="66">
        <v>44904</v>
      </c>
      <c r="P274" s="66">
        <v>852</v>
      </c>
      <c r="Q274" s="66">
        <v>928</v>
      </c>
      <c r="R274" s="66">
        <v>250</v>
      </c>
      <c r="S274" s="66">
        <v>376</v>
      </c>
      <c r="T274" s="66">
        <v>13</v>
      </c>
      <c r="U274" s="66">
        <v>13</v>
      </c>
      <c r="V274" s="66">
        <v>4</v>
      </c>
      <c r="X274" s="66">
        <v>35</v>
      </c>
      <c r="Y274" s="66">
        <v>133</v>
      </c>
      <c r="AA274" s="66">
        <v>20</v>
      </c>
      <c r="AC274" s="66">
        <v>4</v>
      </c>
      <c r="AD274" s="66">
        <v>33</v>
      </c>
      <c r="AE274" s="66">
        <v>5</v>
      </c>
      <c r="AF274" s="66">
        <v>34</v>
      </c>
      <c r="AN274" s="7">
        <f>IF(Q274&gt;0,RANK(Q274,(N274:P274,Q274:AE274)),0)</f>
        <v>3</v>
      </c>
      <c r="AO274" s="7">
        <f>IF(R274&gt;0,RANK(R274,(N274:P274,Q274:AE274)),0)</f>
        <v>6</v>
      </c>
      <c r="AP274" s="7">
        <f>IF(T274&gt;0,RANK(T274,(N274:P274,Q274:AE274)),0)</f>
        <v>11</v>
      </c>
      <c r="AQ274" s="7">
        <f>IF(S274&gt;0,RANK(S274,(N274:P274,Q274:AE274)),0)</f>
        <v>5</v>
      </c>
      <c r="AR274" s="2">
        <f t="shared" si="117"/>
        <v>5.4027933839068953E-3</v>
      </c>
      <c r="AS274" s="2">
        <f t="shared" si="118"/>
        <v>1.4554939073025039E-3</v>
      </c>
      <c r="AT274" s="2">
        <f t="shared" si="119"/>
        <v>7.5685683179730213E-5</v>
      </c>
      <c r="AU274" s="2">
        <f t="shared" si="120"/>
        <v>2.189062836582966E-3</v>
      </c>
      <c r="AW274" t="s">
        <v>580</v>
      </c>
      <c r="AX274" t="s">
        <v>2011</v>
      </c>
      <c r="AY274">
        <v>0</v>
      </c>
      <c r="BA274" s="119">
        <v>8</v>
      </c>
      <c r="BB274" s="121">
        <v>13</v>
      </c>
      <c r="BC274" s="125">
        <f t="shared" si="99"/>
        <v>8013</v>
      </c>
      <c r="BE274" s="7" t="s">
        <v>228</v>
      </c>
    </row>
    <row r="275" spans="1:57" hidden="1" outlineLevel="1">
      <c r="A275" t="s">
        <v>3009</v>
      </c>
      <c r="B275" t="s">
        <v>2011</v>
      </c>
      <c r="C275" s="1">
        <f t="shared" si="112"/>
        <v>29453</v>
      </c>
      <c r="D275" s="7">
        <f>IF(N275&gt;0, RANK(N275,(N275:P275,Q275:AE275)),0)</f>
        <v>1</v>
      </c>
      <c r="E275" s="7">
        <f>IF(O275&gt;0,RANK(O275,(N275:P275,Q275:AE275)),0)</f>
        <v>2</v>
      </c>
      <c r="F275" s="7">
        <f>IF(P275&gt;0,RANK(P275,(N275:P275,Q275:AE275)),0)</f>
        <v>3</v>
      </c>
      <c r="G275" s="1">
        <f t="shared" si="109"/>
        <v>3411</v>
      </c>
      <c r="H275" s="2">
        <f t="shared" si="110"/>
        <v>0.11581163209180728</v>
      </c>
      <c r="I275" s="2"/>
      <c r="J275" s="2">
        <f>IF($C275=0,"-",N275/$C275)</f>
        <v>0.54894238277934337</v>
      </c>
      <c r="K275" s="2">
        <f>IF($C275=0,"-",O275/$C275)</f>
        <v>0.43313075068753609</v>
      </c>
      <c r="L275" s="2">
        <f>IF($C275=0,"-",P275/$C275)</f>
        <v>5.7379553865480595E-3</v>
      </c>
      <c r="M275" s="2">
        <f>IF(C275=0,"-",(1-J275-K275-L275))</f>
        <v>1.2188911146572473E-2</v>
      </c>
      <c r="N275" s="66">
        <v>16168</v>
      </c>
      <c r="O275" s="66">
        <v>12757</v>
      </c>
      <c r="P275" s="66">
        <v>169</v>
      </c>
      <c r="Q275" s="66">
        <v>165</v>
      </c>
      <c r="R275" s="66">
        <v>32</v>
      </c>
      <c r="S275" s="66">
        <v>79</v>
      </c>
      <c r="T275" s="66">
        <v>1</v>
      </c>
      <c r="U275" s="66">
        <v>1</v>
      </c>
      <c r="V275" s="66">
        <v>2</v>
      </c>
      <c r="X275" s="66">
        <v>14</v>
      </c>
      <c r="Y275" s="66">
        <v>42</v>
      </c>
      <c r="AA275" s="66">
        <v>4</v>
      </c>
      <c r="AC275" s="66">
        <v>0</v>
      </c>
      <c r="AD275" s="66">
        <v>11</v>
      </c>
      <c r="AE275" s="66">
        <v>0</v>
      </c>
      <c r="AF275" s="66">
        <v>8</v>
      </c>
      <c r="AN275" s="7">
        <f>IF(Q275&gt;0,RANK(Q275,(N275:P275,Q275:AE275)),0)</f>
        <v>4</v>
      </c>
      <c r="AO275" s="7">
        <f>IF(R275&gt;0,RANK(R275,(N275:P275,Q275:AE275)),0)</f>
        <v>7</v>
      </c>
      <c r="AP275" s="7">
        <f>IF(T275&gt;0,RANK(T275,(N275:P275,Q275:AE275)),0)</f>
        <v>12</v>
      </c>
      <c r="AQ275" s="7">
        <f>IF(S275&gt;0,RANK(S275,(N275:P275,Q275:AE275)),0)</f>
        <v>5</v>
      </c>
      <c r="AR275" s="2">
        <f>IF($C275=0,"-",Q275/$C275)</f>
        <v>5.6021457916001762E-3</v>
      </c>
      <c r="AS275" s="2">
        <f>IF($C275=0,"-",R275/$C275)</f>
        <v>1.0864767595830645E-3</v>
      </c>
      <c r="AT275" s="2">
        <f>IF($C275=0,"-",T275/$C275)</f>
        <v>3.3952398736970765E-5</v>
      </c>
      <c r="AU275" s="2">
        <f>IF($C275=0,"-",S275/$C275)</f>
        <v>2.6822395002206907E-3</v>
      </c>
      <c r="AW275" t="s">
        <v>3009</v>
      </c>
      <c r="AX275" t="s">
        <v>2011</v>
      </c>
      <c r="AY275" s="1">
        <v>2</v>
      </c>
      <c r="AZ275" s="1"/>
      <c r="BA275" s="119">
        <v>8</v>
      </c>
      <c r="BB275" s="121">
        <v>14</v>
      </c>
      <c r="BC275" s="125">
        <f t="shared" si="99"/>
        <v>8014</v>
      </c>
      <c r="BD275" s="1"/>
      <c r="BE275" s="7" t="s">
        <v>228</v>
      </c>
    </row>
    <row r="276" spans="1:57" hidden="1" outlineLevel="1">
      <c r="A276" t="s">
        <v>2208</v>
      </c>
      <c r="B276" t="s">
        <v>2011</v>
      </c>
      <c r="C276" s="1">
        <f t="shared" si="112"/>
        <v>9921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>IF(P276&gt;0,RANK(P276,(N276:P276,Q276:AE276)),0)</f>
        <v>3</v>
      </c>
      <c r="G276" s="1">
        <f t="shared" si="109"/>
        <v>11</v>
      </c>
      <c r="H276" s="2">
        <f t="shared" si="110"/>
        <v>1.108759197661526E-3</v>
      </c>
      <c r="I276" s="2"/>
      <c r="J276" s="2">
        <f t="shared" si="113"/>
        <v>0.49007156536639451</v>
      </c>
      <c r="K276" s="2">
        <f t="shared" si="114"/>
        <v>0.49118032456405603</v>
      </c>
      <c r="L276" s="2">
        <f t="shared" si="115"/>
        <v>6.7533514766656587E-3</v>
      </c>
      <c r="M276" s="2">
        <f t="shared" si="116"/>
        <v>1.1994758592883802E-2</v>
      </c>
      <c r="N276" s="66">
        <v>4862</v>
      </c>
      <c r="O276" s="66">
        <v>4873</v>
      </c>
      <c r="P276" s="66">
        <v>67</v>
      </c>
      <c r="Q276" s="66">
        <v>39</v>
      </c>
      <c r="R276" s="66">
        <v>13</v>
      </c>
      <c r="S276" s="66">
        <v>37</v>
      </c>
      <c r="T276" s="66">
        <v>0</v>
      </c>
      <c r="U276" s="66">
        <v>0</v>
      </c>
      <c r="V276" s="66">
        <v>0</v>
      </c>
      <c r="X276" s="66">
        <v>3</v>
      </c>
      <c r="Y276" s="66">
        <v>21</v>
      </c>
      <c r="AA276" s="66">
        <v>1</v>
      </c>
      <c r="AC276" s="66">
        <v>0</v>
      </c>
      <c r="AD276" s="66">
        <v>4</v>
      </c>
      <c r="AE276" s="66">
        <v>0</v>
      </c>
      <c r="AF276" s="66">
        <v>1</v>
      </c>
      <c r="AN276" s="7">
        <f>IF(Q276&gt;0,RANK(Q276,(N276:P276,Q276:AE276)),0)</f>
        <v>4</v>
      </c>
      <c r="AO276" s="7">
        <f>IF(R276&gt;0,RANK(R276,(N276:P276,Q276:AE276)),0)</f>
        <v>7</v>
      </c>
      <c r="AP276" s="7">
        <f>IF(T276&gt;0,RANK(T276,(N276:P276,Q276:AE276)),0)</f>
        <v>0</v>
      </c>
      <c r="AQ276" s="7">
        <f>IF(S276&gt;0,RANK(S276,(N276:P276,Q276:AE276)),0)</f>
        <v>5</v>
      </c>
      <c r="AR276" s="2">
        <f t="shared" si="117"/>
        <v>3.9310553371635923E-3</v>
      </c>
      <c r="AS276" s="2">
        <f t="shared" si="118"/>
        <v>1.3103517790545307E-3</v>
      </c>
      <c r="AT276" s="2">
        <f t="shared" si="119"/>
        <v>0</v>
      </c>
      <c r="AU276" s="2">
        <f t="shared" si="120"/>
        <v>3.7294627557705878E-3</v>
      </c>
      <c r="AW276" t="s">
        <v>2208</v>
      </c>
      <c r="AX276" t="s">
        <v>2011</v>
      </c>
      <c r="AY276">
        <v>5</v>
      </c>
      <c r="BA276" s="119">
        <v>8</v>
      </c>
      <c r="BB276" s="121">
        <v>15</v>
      </c>
      <c r="BC276" s="125">
        <f t="shared" si="99"/>
        <v>8015</v>
      </c>
      <c r="BE276" s="7" t="s">
        <v>228</v>
      </c>
    </row>
    <row r="277" spans="1:57" hidden="1" outlineLevel="1">
      <c r="A277" t="s">
        <v>3395</v>
      </c>
      <c r="B277" t="s">
        <v>2011</v>
      </c>
      <c r="C277" s="1">
        <f t="shared" si="112"/>
        <v>1111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>IF(P277&gt;0,RANK(P277,(N277:P277,Q277:AE277)),0)</f>
        <v>3</v>
      </c>
      <c r="G277" s="1">
        <f t="shared" si="109"/>
        <v>692</v>
      </c>
      <c r="H277" s="2">
        <f t="shared" si="110"/>
        <v>0.62286228622862283</v>
      </c>
      <c r="I277" s="2"/>
      <c r="J277" s="2">
        <f t="shared" si="113"/>
        <v>0.17821782178217821</v>
      </c>
      <c r="K277" s="2">
        <f t="shared" si="114"/>
        <v>0.8010801080108011</v>
      </c>
      <c r="L277" s="2">
        <f t="shared" si="115"/>
        <v>1.0801080108010801E-2</v>
      </c>
      <c r="M277" s="2">
        <f t="shared" si="116"/>
        <v>9.9009900990099497E-3</v>
      </c>
      <c r="N277" s="66">
        <v>198</v>
      </c>
      <c r="O277" s="66">
        <v>890</v>
      </c>
      <c r="P277" s="66">
        <v>12</v>
      </c>
      <c r="Q277" s="66">
        <v>3</v>
      </c>
      <c r="R277" s="66">
        <v>1</v>
      </c>
      <c r="S277" s="66">
        <v>5</v>
      </c>
      <c r="T277" s="66">
        <v>0</v>
      </c>
      <c r="U277" s="66">
        <v>0</v>
      </c>
      <c r="V277" s="66">
        <v>0</v>
      </c>
      <c r="X277" s="66">
        <v>0</v>
      </c>
      <c r="Y277" s="66">
        <v>1</v>
      </c>
      <c r="AA277" s="66">
        <v>0</v>
      </c>
      <c r="AC277" s="66">
        <v>0</v>
      </c>
      <c r="AD277" s="66">
        <v>1</v>
      </c>
      <c r="AE277" s="66">
        <v>0</v>
      </c>
      <c r="AF277" s="66">
        <v>0</v>
      </c>
      <c r="AN277" s="7">
        <f>IF(Q277&gt;0,RANK(Q277,(N277:P277,Q277:AE277)),0)</f>
        <v>5</v>
      </c>
      <c r="AO277" s="7">
        <f>IF(R277&gt;0,RANK(R277,(N277:P277,Q277:AE277)),0)</f>
        <v>6</v>
      </c>
      <c r="AP277" s="7">
        <f>IF(T277&gt;0,RANK(T277,(N277:P277,Q277:AE277)),0)</f>
        <v>0</v>
      </c>
      <c r="AQ277" s="7">
        <f>IF(S277&gt;0,RANK(S277,(N277:P277,Q277:AE277)),0)</f>
        <v>4</v>
      </c>
      <c r="AR277" s="2">
        <f t="shared" si="117"/>
        <v>2.7002700270027003E-3</v>
      </c>
      <c r="AS277" s="2">
        <f t="shared" si="118"/>
        <v>9.0009000900090005E-4</v>
      </c>
      <c r="AT277" s="2">
        <f t="shared" si="119"/>
        <v>0</v>
      </c>
      <c r="AU277" s="2">
        <f t="shared" si="120"/>
        <v>4.5004500450045006E-3</v>
      </c>
      <c r="AW277" t="s">
        <v>3395</v>
      </c>
      <c r="AX277" t="s">
        <v>2011</v>
      </c>
      <c r="AY277" s="1">
        <v>4</v>
      </c>
      <c r="BA277" s="119">
        <v>8</v>
      </c>
      <c r="BB277" s="121">
        <v>17</v>
      </c>
      <c r="BC277" s="125">
        <f t="shared" si="99"/>
        <v>8017</v>
      </c>
      <c r="BE277" s="7" t="s">
        <v>228</v>
      </c>
    </row>
    <row r="278" spans="1:57" hidden="1" outlineLevel="1">
      <c r="A278" t="s">
        <v>3369</v>
      </c>
      <c r="B278" t="s">
        <v>2011</v>
      </c>
      <c r="C278" s="1">
        <f t="shared" si="112"/>
        <v>5767</v>
      </c>
      <c r="D278" s="7">
        <f>IF(N278&gt;0, RANK(N278,(N278:P278,Q278:AE278)),0)</f>
        <v>1</v>
      </c>
      <c r="E278" s="7">
        <f>IF(O278&gt;0,RANK(O278,(N278:P278,Q278:AE278)),0)</f>
        <v>2</v>
      </c>
      <c r="F278" s="7">
        <f>IF(P278&gt;0,RANK(P278,(N278:P278,Q278:AE278)),0)</f>
        <v>4</v>
      </c>
      <c r="G278" s="1">
        <f t="shared" si="109"/>
        <v>1032</v>
      </c>
      <c r="H278" s="2">
        <f t="shared" si="110"/>
        <v>0.17894919368822612</v>
      </c>
      <c r="I278" s="2"/>
      <c r="J278" s="2">
        <f t="shared" si="113"/>
        <v>0.57777007109415646</v>
      </c>
      <c r="K278" s="2">
        <f t="shared" si="114"/>
        <v>0.39882087740593031</v>
      </c>
      <c r="L278" s="2">
        <f t="shared" si="115"/>
        <v>7.4562164036760881E-3</v>
      </c>
      <c r="M278" s="2">
        <f t="shared" si="116"/>
        <v>1.5952835096237149E-2</v>
      </c>
      <c r="N278" s="66">
        <v>3332</v>
      </c>
      <c r="O278" s="66">
        <v>2300</v>
      </c>
      <c r="P278" s="66">
        <v>43</v>
      </c>
      <c r="Q278" s="66">
        <v>54</v>
      </c>
      <c r="R278" s="66">
        <v>7</v>
      </c>
      <c r="S278" s="66">
        <v>13</v>
      </c>
      <c r="T278" s="66">
        <v>0</v>
      </c>
      <c r="U278" s="66">
        <v>1</v>
      </c>
      <c r="V278" s="66">
        <v>1</v>
      </c>
      <c r="X278" s="66">
        <v>3</v>
      </c>
      <c r="Y278" s="66">
        <v>5</v>
      </c>
      <c r="AA278" s="66">
        <v>0</v>
      </c>
      <c r="AC278" s="66">
        <v>1</v>
      </c>
      <c r="AD278" s="66">
        <v>3</v>
      </c>
      <c r="AE278" s="66">
        <v>3</v>
      </c>
      <c r="AF278" s="66">
        <v>1</v>
      </c>
      <c r="AN278" s="7">
        <f>IF(Q278&gt;0,RANK(Q278,(N278:P278,Q278:AE278)),0)</f>
        <v>3</v>
      </c>
      <c r="AO278" s="7">
        <f>IF(R278&gt;0,RANK(R278,(N278:P278,Q278:AE278)),0)</f>
        <v>6</v>
      </c>
      <c r="AP278" s="7">
        <f>IF(T278&gt;0,RANK(T278,(N278:P278,Q278:AE278)),0)</f>
        <v>0</v>
      </c>
      <c r="AQ278" s="7">
        <f>IF(S278&gt;0,RANK(S278,(N278:P278,Q278:AE278)),0)</f>
        <v>5</v>
      </c>
      <c r="AR278" s="2">
        <f t="shared" si="117"/>
        <v>9.3636205999653201E-3</v>
      </c>
      <c r="AS278" s="2">
        <f t="shared" si="118"/>
        <v>1.2138026703658747E-3</v>
      </c>
      <c r="AT278" s="2">
        <f t="shared" si="119"/>
        <v>0</v>
      </c>
      <c r="AU278" s="2">
        <f t="shared" si="120"/>
        <v>2.2542049592509101E-3</v>
      </c>
      <c r="AW278" t="s">
        <v>3369</v>
      </c>
      <c r="AX278" t="s">
        <v>2011</v>
      </c>
      <c r="AY278">
        <v>2</v>
      </c>
      <c r="BA278" s="119">
        <v>8</v>
      </c>
      <c r="BB278" s="121">
        <v>19</v>
      </c>
      <c r="BC278" s="125">
        <f t="shared" si="99"/>
        <v>8019</v>
      </c>
      <c r="BE278" s="7" t="s">
        <v>228</v>
      </c>
    </row>
    <row r="279" spans="1:57" hidden="1" outlineLevel="1">
      <c r="A279" t="s">
        <v>1328</v>
      </c>
      <c r="B279" t="s">
        <v>2011</v>
      </c>
      <c r="C279" s="1">
        <f t="shared" si="112"/>
        <v>3874</v>
      </c>
      <c r="D279" s="7">
        <f>IF(N279&gt;0, RANK(N279,(N279:P279,Q279:AE279)),0)</f>
        <v>1</v>
      </c>
      <c r="E279" s="7">
        <f>IF(O279&gt;0,RANK(O279,(N279:P279,Q279:AE279)),0)</f>
        <v>2</v>
      </c>
      <c r="F279" s="7">
        <f>IF(P279&gt;0,RANK(P279,(N279:P279,Q279:AE279)),0)</f>
        <v>3</v>
      </c>
      <c r="G279" s="1">
        <f t="shared" si="109"/>
        <v>501</v>
      </c>
      <c r="H279" s="2">
        <f t="shared" si="110"/>
        <v>0.1293236964377904</v>
      </c>
      <c r="I279" s="2"/>
      <c r="J279" s="2">
        <f t="shared" si="113"/>
        <v>0.5560144553433144</v>
      </c>
      <c r="K279" s="2">
        <f t="shared" si="114"/>
        <v>0.42669075890552399</v>
      </c>
      <c r="L279" s="2">
        <f t="shared" si="115"/>
        <v>6.4532782653588024E-3</v>
      </c>
      <c r="M279" s="2">
        <f t="shared" si="116"/>
        <v>1.084150748580281E-2</v>
      </c>
      <c r="N279" s="66">
        <v>2154</v>
      </c>
      <c r="O279" s="66">
        <v>1653</v>
      </c>
      <c r="P279" s="66">
        <v>25</v>
      </c>
      <c r="Q279" s="66">
        <v>3</v>
      </c>
      <c r="R279" s="66">
        <v>5</v>
      </c>
      <c r="S279" s="66">
        <v>22</v>
      </c>
      <c r="T279" s="66">
        <v>2</v>
      </c>
      <c r="U279" s="66">
        <v>0</v>
      </c>
      <c r="V279" s="66">
        <v>3</v>
      </c>
      <c r="X279" s="66">
        <v>1</v>
      </c>
      <c r="Y279" s="66">
        <v>2</v>
      </c>
      <c r="AA279" s="66">
        <v>0</v>
      </c>
      <c r="AC279" s="66">
        <v>0</v>
      </c>
      <c r="AD279" s="66">
        <v>0</v>
      </c>
      <c r="AE279" s="66">
        <v>1</v>
      </c>
      <c r="AF279" s="66">
        <v>3</v>
      </c>
      <c r="AN279" s="7">
        <f>IF(Q279&gt;0,RANK(Q279,(N279:P279,Q279:AE279)),0)</f>
        <v>6</v>
      </c>
      <c r="AO279" s="7">
        <f>IF(R279&gt;0,RANK(R279,(N279:P279,Q279:AE279)),0)</f>
        <v>5</v>
      </c>
      <c r="AP279" s="7">
        <f>IF(T279&gt;0,RANK(T279,(N279:P279,Q279:AE279)),0)</f>
        <v>8</v>
      </c>
      <c r="AQ279" s="7">
        <f>IF(S279&gt;0,RANK(S279,(N279:P279,Q279:AE279)),0)</f>
        <v>4</v>
      </c>
      <c r="AR279" s="2">
        <f t="shared" si="117"/>
        <v>7.7439339184305622E-4</v>
      </c>
      <c r="AS279" s="2">
        <f t="shared" si="118"/>
        <v>1.2906556530717604E-3</v>
      </c>
      <c r="AT279" s="2">
        <f t="shared" si="119"/>
        <v>5.1626226122870422E-4</v>
      </c>
      <c r="AU279" s="2">
        <f t="shared" si="120"/>
        <v>5.6788848735157462E-3</v>
      </c>
      <c r="AW279" t="s">
        <v>1328</v>
      </c>
      <c r="AX279" t="s">
        <v>2011</v>
      </c>
      <c r="AY279">
        <v>3</v>
      </c>
      <c r="BA279" s="119">
        <v>8</v>
      </c>
      <c r="BB279" s="121">
        <v>21</v>
      </c>
      <c r="BC279" s="125">
        <f t="shared" si="99"/>
        <v>8021</v>
      </c>
      <c r="BE279" s="7" t="s">
        <v>228</v>
      </c>
    </row>
    <row r="280" spans="1:57" hidden="1" outlineLevel="1">
      <c r="A280" t="s">
        <v>2488</v>
      </c>
      <c r="B280" t="s">
        <v>2011</v>
      </c>
      <c r="C280" s="1">
        <f t="shared" si="112"/>
        <v>1697</v>
      </c>
      <c r="D280" s="7">
        <f>IF(N280&gt;0, RANK(N280,(N280:P280,Q280:AE280)),0)</f>
        <v>1</v>
      </c>
      <c r="E280" s="7">
        <f>IF(O280&gt;0,RANK(O280,(N280:P280,Q280:AE280)),0)</f>
        <v>2</v>
      </c>
      <c r="F280" s="7">
        <f>IF(P280&gt;0,RANK(P280,(N280:P280,Q280:AE280)),0)</f>
        <v>3</v>
      </c>
      <c r="G280" s="1">
        <f t="shared" si="109"/>
        <v>830</v>
      </c>
      <c r="H280" s="2">
        <f t="shared" si="110"/>
        <v>0.48909840895698292</v>
      </c>
      <c r="I280" s="2"/>
      <c r="J280" s="2">
        <f t="shared" si="113"/>
        <v>0.73364761343547436</v>
      </c>
      <c r="K280" s="2">
        <f t="shared" si="114"/>
        <v>0.24454920447849146</v>
      </c>
      <c r="L280" s="2">
        <f t="shared" si="115"/>
        <v>6.4820271066588098E-3</v>
      </c>
      <c r="M280" s="2">
        <f t="shared" si="116"/>
        <v>1.5321154979375374E-2</v>
      </c>
      <c r="N280" s="66">
        <v>1245</v>
      </c>
      <c r="O280" s="66">
        <v>415</v>
      </c>
      <c r="P280" s="66">
        <v>11</v>
      </c>
      <c r="Q280" s="66">
        <v>8</v>
      </c>
      <c r="R280" s="66">
        <v>1</v>
      </c>
      <c r="S280" s="66">
        <v>5</v>
      </c>
      <c r="T280" s="66">
        <v>1</v>
      </c>
      <c r="U280" s="66">
        <v>0</v>
      </c>
      <c r="V280" s="66">
        <v>0</v>
      </c>
      <c r="X280" s="66">
        <v>1</v>
      </c>
      <c r="Y280" s="66">
        <v>4</v>
      </c>
      <c r="AA280" s="66">
        <v>1</v>
      </c>
      <c r="AC280" s="66">
        <v>3</v>
      </c>
      <c r="AD280" s="66">
        <v>2</v>
      </c>
      <c r="AE280" s="66">
        <v>0</v>
      </c>
      <c r="AF280" s="66">
        <v>0</v>
      </c>
      <c r="AN280" s="7">
        <f>IF(Q280&gt;0,RANK(Q280,(N280:P280,Q280:AE280)),0)</f>
        <v>4</v>
      </c>
      <c r="AO280" s="7">
        <f>IF(R280&gt;0,RANK(R280,(N280:P280,Q280:AE280)),0)</f>
        <v>9</v>
      </c>
      <c r="AP280" s="7">
        <f>IF(T280&gt;0,RANK(T280,(N280:P280,Q280:AE280)),0)</f>
        <v>9</v>
      </c>
      <c r="AQ280" s="7">
        <f>IF(S280&gt;0,RANK(S280,(N280:P280,Q280:AE280)),0)</f>
        <v>5</v>
      </c>
      <c r="AR280" s="2">
        <f t="shared" si="117"/>
        <v>4.7142015321154978E-3</v>
      </c>
      <c r="AS280" s="2">
        <f t="shared" si="118"/>
        <v>5.8927519151443723E-4</v>
      </c>
      <c r="AT280" s="2">
        <f t="shared" si="119"/>
        <v>5.8927519151443723E-4</v>
      </c>
      <c r="AU280" s="2">
        <f t="shared" si="120"/>
        <v>2.9463759575721863E-3</v>
      </c>
      <c r="AW280" t="s">
        <v>2488</v>
      </c>
      <c r="AX280" t="s">
        <v>2011</v>
      </c>
      <c r="AY280">
        <v>3</v>
      </c>
      <c r="BA280" s="119">
        <v>8</v>
      </c>
      <c r="BB280" s="121">
        <v>23</v>
      </c>
      <c r="BC280" s="125">
        <f t="shared" si="99"/>
        <v>8023</v>
      </c>
      <c r="BE280" s="7" t="s">
        <v>228</v>
      </c>
    </row>
    <row r="281" spans="1:57" hidden="1" outlineLevel="1">
      <c r="A281" t="s">
        <v>2334</v>
      </c>
      <c r="B281" t="s">
        <v>2011</v>
      </c>
      <c r="C281" s="1">
        <f t="shared" si="112"/>
        <v>1558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>IF(P281&gt;0,RANK(P281,(N281:P281,Q281:AE281)),0)</f>
        <v>3</v>
      </c>
      <c r="G281" s="1">
        <f t="shared" si="109"/>
        <v>424</v>
      </c>
      <c r="H281" s="2">
        <f t="shared" si="110"/>
        <v>0.27214377406931967</v>
      </c>
      <c r="I281" s="2"/>
      <c r="J281" s="2">
        <f t="shared" si="113"/>
        <v>0.35430038510911427</v>
      </c>
      <c r="K281" s="2">
        <f t="shared" si="114"/>
        <v>0.62644415917843388</v>
      </c>
      <c r="L281" s="2">
        <f t="shared" si="115"/>
        <v>8.9858793324775355E-3</v>
      </c>
      <c r="M281" s="2">
        <f t="shared" si="116"/>
        <v>1.0269576379974372E-2</v>
      </c>
      <c r="N281" s="66">
        <v>552</v>
      </c>
      <c r="O281" s="66">
        <v>976</v>
      </c>
      <c r="P281" s="66">
        <v>14</v>
      </c>
      <c r="Q281" s="66">
        <v>3</v>
      </c>
      <c r="R281" s="66">
        <v>4</v>
      </c>
      <c r="S281" s="66">
        <v>5</v>
      </c>
      <c r="T281" s="66">
        <v>0</v>
      </c>
      <c r="U281" s="66">
        <v>0</v>
      </c>
      <c r="V281" s="66">
        <v>1</v>
      </c>
      <c r="X281" s="66">
        <v>1</v>
      </c>
      <c r="Y281" s="66">
        <v>0</v>
      </c>
      <c r="AA281" s="66">
        <v>2</v>
      </c>
      <c r="AC281" s="66">
        <v>0</v>
      </c>
      <c r="AD281" s="66">
        <v>0</v>
      </c>
      <c r="AE281" s="66">
        <v>0</v>
      </c>
      <c r="AF281" s="66">
        <v>0</v>
      </c>
      <c r="AN281" s="7">
        <f>IF(Q281&gt;0,RANK(Q281,(N281:P281,Q281:AE281)),0)</f>
        <v>6</v>
      </c>
      <c r="AO281" s="7">
        <f>IF(R281&gt;0,RANK(R281,(N281:P281,Q281:AE281)),0)</f>
        <v>5</v>
      </c>
      <c r="AP281" s="7">
        <f>IF(T281&gt;0,RANK(T281,(N281:P281,Q281:AE281)),0)</f>
        <v>0</v>
      </c>
      <c r="AQ281" s="7">
        <f>IF(S281&gt;0,RANK(S281,(N281:P281,Q281:AE281)),0)</f>
        <v>4</v>
      </c>
      <c r="AR281" s="2">
        <f t="shared" si="117"/>
        <v>1.9255455712451862E-3</v>
      </c>
      <c r="AS281" s="2">
        <f t="shared" si="118"/>
        <v>2.5673940949935813E-3</v>
      </c>
      <c r="AT281" s="2">
        <f t="shared" si="119"/>
        <v>0</v>
      </c>
      <c r="AU281" s="2">
        <f t="shared" si="120"/>
        <v>3.2092426187419771E-3</v>
      </c>
      <c r="AW281" t="s">
        <v>2334</v>
      </c>
      <c r="AX281" t="s">
        <v>2011</v>
      </c>
      <c r="AY281">
        <v>4</v>
      </c>
      <c r="BA281" s="119">
        <v>8</v>
      </c>
      <c r="BB281" s="121">
        <v>25</v>
      </c>
      <c r="BC281" s="125">
        <f t="shared" si="99"/>
        <v>8025</v>
      </c>
      <c r="BE281" s="7" t="s">
        <v>228</v>
      </c>
    </row>
    <row r="282" spans="1:57" hidden="1" outlineLevel="1">
      <c r="A282" t="s">
        <v>1544</v>
      </c>
      <c r="B282" t="s">
        <v>2011</v>
      </c>
      <c r="C282" s="1">
        <f t="shared" si="112"/>
        <v>2629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>IF(P282&gt;0,RANK(P282,(N282:P282,Q282:AE282)),0)</f>
        <v>3</v>
      </c>
      <c r="G282" s="1">
        <f t="shared" si="109"/>
        <v>760</v>
      </c>
      <c r="H282" s="2">
        <f t="shared" si="110"/>
        <v>0.28908330163560292</v>
      </c>
      <c r="I282" s="2"/>
      <c r="J282" s="2">
        <f t="shared" si="113"/>
        <v>0.34689996196272349</v>
      </c>
      <c r="K282" s="2">
        <f t="shared" si="114"/>
        <v>0.63598326359832635</v>
      </c>
      <c r="L282" s="2">
        <f t="shared" si="115"/>
        <v>4.9448459490300497E-3</v>
      </c>
      <c r="M282" s="2">
        <f t="shared" si="116"/>
        <v>1.2171928489920051E-2</v>
      </c>
      <c r="N282" s="66">
        <v>912</v>
      </c>
      <c r="O282" s="66">
        <v>1672</v>
      </c>
      <c r="P282" s="66">
        <v>13</v>
      </c>
      <c r="Q282" s="66">
        <v>13</v>
      </c>
      <c r="R282" s="66">
        <v>4</v>
      </c>
      <c r="S282" s="66">
        <v>7</v>
      </c>
      <c r="T282" s="66">
        <v>0</v>
      </c>
      <c r="U282" s="66">
        <v>0</v>
      </c>
      <c r="V282" s="66">
        <v>0</v>
      </c>
      <c r="X282" s="66">
        <v>2</v>
      </c>
      <c r="Y282" s="66">
        <v>5</v>
      </c>
      <c r="AA282" s="66">
        <v>0</v>
      </c>
      <c r="AC282" s="66">
        <v>0</v>
      </c>
      <c r="AD282" s="66">
        <v>1</v>
      </c>
      <c r="AE282" s="66">
        <v>0</v>
      </c>
      <c r="AF282" s="66">
        <v>0</v>
      </c>
      <c r="AN282" s="7">
        <f>IF(Q282&gt;0,RANK(Q282,(N282:P282,Q282:AE282)),0)</f>
        <v>3</v>
      </c>
      <c r="AO282" s="7">
        <f>IF(R282&gt;0,RANK(R282,(N282:P282,Q282:AE282)),0)</f>
        <v>7</v>
      </c>
      <c r="AP282" s="7">
        <f>IF(T282&gt;0,RANK(T282,(N282:P282,Q282:AE282)),0)</f>
        <v>0</v>
      </c>
      <c r="AQ282" s="7">
        <f>IF(S282&gt;0,RANK(S282,(N282:P282,Q282:AE282)),0)</f>
        <v>5</v>
      </c>
      <c r="AR282" s="2">
        <f t="shared" si="117"/>
        <v>4.9448459490300497E-3</v>
      </c>
      <c r="AS282" s="2">
        <f t="shared" si="118"/>
        <v>1.5214910612400153E-3</v>
      </c>
      <c r="AT282" s="2">
        <f t="shared" si="119"/>
        <v>0</v>
      </c>
      <c r="AU282" s="2">
        <f t="shared" si="120"/>
        <v>2.6626093571700264E-3</v>
      </c>
      <c r="AW282" t="s">
        <v>1544</v>
      </c>
      <c r="AX282" t="s">
        <v>2011</v>
      </c>
      <c r="AY282">
        <v>3</v>
      </c>
      <c r="BA282" s="119">
        <v>8</v>
      </c>
      <c r="BB282" s="121">
        <v>27</v>
      </c>
      <c r="BC282" s="125">
        <f t="shared" si="99"/>
        <v>8027</v>
      </c>
      <c r="BE282" s="7" t="s">
        <v>228</v>
      </c>
    </row>
    <row r="283" spans="1:57" hidden="1" outlineLevel="1">
      <c r="A283" t="s">
        <v>1545</v>
      </c>
      <c r="B283" t="s">
        <v>2011</v>
      </c>
      <c r="C283" s="1">
        <f t="shared" si="112"/>
        <v>15434</v>
      </c>
      <c r="D283" s="7">
        <f>IF(N283&gt;0, RANK(N283,(N283:P283,Q283:AE283)),0)</f>
        <v>2</v>
      </c>
      <c r="E283" s="7">
        <f>IF(O283&gt;0,RANK(O283,(N283:P283,Q283:AE283)),0)</f>
        <v>1</v>
      </c>
      <c r="F283" s="7">
        <f>IF(P283&gt;0,RANK(P283,(N283:P283,Q283:AE283)),0)</f>
        <v>3</v>
      </c>
      <c r="G283" s="1">
        <f t="shared" si="109"/>
        <v>4983</v>
      </c>
      <c r="H283" s="2">
        <f t="shared" si="110"/>
        <v>0.32285862381754565</v>
      </c>
      <c r="I283" s="2"/>
      <c r="J283" s="2">
        <f t="shared" si="113"/>
        <v>0.32940261759751199</v>
      </c>
      <c r="K283" s="2">
        <f t="shared" si="114"/>
        <v>0.6522612414150577</v>
      </c>
      <c r="L283" s="2">
        <f t="shared" si="115"/>
        <v>6.0256576389788779E-3</v>
      </c>
      <c r="M283" s="2">
        <f t="shared" si="116"/>
        <v>1.2310483348451428E-2</v>
      </c>
      <c r="N283" s="66">
        <v>5084</v>
      </c>
      <c r="O283" s="66">
        <v>10067</v>
      </c>
      <c r="P283" s="66">
        <v>93</v>
      </c>
      <c r="Q283" s="66">
        <v>66</v>
      </c>
      <c r="R283" s="66">
        <v>20</v>
      </c>
      <c r="S283" s="66">
        <v>59</v>
      </c>
      <c r="T283" s="66">
        <v>0</v>
      </c>
      <c r="U283" s="66">
        <v>2</v>
      </c>
      <c r="V283" s="66">
        <v>0</v>
      </c>
      <c r="X283" s="66">
        <v>3</v>
      </c>
      <c r="Y283" s="66">
        <v>18</v>
      </c>
      <c r="AA283" s="66">
        <v>9</v>
      </c>
      <c r="AC283" s="66">
        <v>0</v>
      </c>
      <c r="AD283" s="66">
        <v>8</v>
      </c>
      <c r="AE283" s="66">
        <v>4</v>
      </c>
      <c r="AF283" s="66">
        <v>1</v>
      </c>
      <c r="AN283" s="7">
        <f>IF(Q283&gt;0,RANK(Q283,(N283:P283,Q283:AE283)),0)</f>
        <v>4</v>
      </c>
      <c r="AO283" s="7">
        <f>IF(R283&gt;0,RANK(R283,(N283:P283,Q283:AE283)),0)</f>
        <v>6</v>
      </c>
      <c r="AP283" s="7">
        <f>IF(T283&gt;0,RANK(T283,(N283:P283,Q283:AE283)),0)</f>
        <v>0</v>
      </c>
      <c r="AQ283" s="7">
        <f>IF(S283&gt;0,RANK(S283,(N283:P283,Q283:AE283)),0)</f>
        <v>5</v>
      </c>
      <c r="AR283" s="2">
        <f t="shared" si="117"/>
        <v>4.2762731631463E-3</v>
      </c>
      <c r="AS283" s="2">
        <f t="shared" si="118"/>
        <v>1.295840352468576E-3</v>
      </c>
      <c r="AT283" s="2">
        <f t="shared" si="119"/>
        <v>0</v>
      </c>
      <c r="AU283" s="2">
        <f t="shared" si="120"/>
        <v>3.822729039782299E-3</v>
      </c>
      <c r="AW283" t="s">
        <v>1545</v>
      </c>
      <c r="AX283" t="s">
        <v>2011</v>
      </c>
      <c r="AY283">
        <v>3</v>
      </c>
      <c r="BA283" s="119">
        <v>8</v>
      </c>
      <c r="BB283" s="121">
        <v>29</v>
      </c>
      <c r="BC283" s="125">
        <f t="shared" si="99"/>
        <v>8029</v>
      </c>
      <c r="BE283" s="7" t="s">
        <v>228</v>
      </c>
    </row>
    <row r="284" spans="1:57" hidden="1" outlineLevel="1">
      <c r="A284" t="s">
        <v>2915</v>
      </c>
      <c r="B284" t="s">
        <v>2011</v>
      </c>
      <c r="C284" s="1">
        <f t="shared" si="112"/>
        <v>271533</v>
      </c>
      <c r="D284" s="7">
        <f>IF(N284&gt;0, RANK(N284,(N284:P284,Q284:AE284)),0)</f>
        <v>1</v>
      </c>
      <c r="E284" s="7">
        <f>IF(O284&gt;0,RANK(O284,(N284:P284,Q284:AE284)),0)</f>
        <v>2</v>
      </c>
      <c r="F284" s="7">
        <f>IF(P284&gt;0,RANK(P284,(N284:P284,Q284:AE284)),0)</f>
        <v>3</v>
      </c>
      <c r="G284" s="1">
        <f t="shared" si="109"/>
        <v>142315</v>
      </c>
      <c r="H284" s="2">
        <f t="shared" si="110"/>
        <v>0.52411677402010071</v>
      </c>
      <c r="I284" s="2"/>
      <c r="J284" s="2">
        <f t="shared" si="113"/>
        <v>0.75453812243815666</v>
      </c>
      <c r="K284" s="2">
        <f t="shared" si="114"/>
        <v>0.230421348418056</v>
      </c>
      <c r="L284" s="2">
        <f t="shared" si="115"/>
        <v>5.6162602703907077E-3</v>
      </c>
      <c r="M284" s="2">
        <f t="shared" si="116"/>
        <v>9.4242688733966323E-3</v>
      </c>
      <c r="N284" s="66">
        <v>204882</v>
      </c>
      <c r="O284" s="66">
        <v>62567</v>
      </c>
      <c r="P284" s="66">
        <v>1525</v>
      </c>
      <c r="Q284" s="66">
        <v>1158</v>
      </c>
      <c r="R284" s="66">
        <v>348</v>
      </c>
      <c r="S284" s="66">
        <v>519</v>
      </c>
      <c r="T284" s="66">
        <v>24</v>
      </c>
      <c r="U284" s="66">
        <v>30</v>
      </c>
      <c r="V284" s="66">
        <v>29</v>
      </c>
      <c r="X284" s="66">
        <v>51</v>
      </c>
      <c r="Y284" s="66">
        <v>286</v>
      </c>
      <c r="AA284" s="66">
        <v>18</v>
      </c>
      <c r="AC284" s="66">
        <v>13</v>
      </c>
      <c r="AD284" s="66">
        <v>39</v>
      </c>
      <c r="AE284" s="66">
        <v>11</v>
      </c>
      <c r="AF284" s="66">
        <v>33</v>
      </c>
      <c r="AN284" s="7">
        <f>IF(Q284&gt;0,RANK(Q284,(N284:P284,Q284:AE284)),0)</f>
        <v>4</v>
      </c>
      <c r="AO284" s="7">
        <f>IF(R284&gt;0,RANK(R284,(N284:P284,Q284:AE284)),0)</f>
        <v>6</v>
      </c>
      <c r="AP284" s="7">
        <f>IF(T284&gt;0,RANK(T284,(N284:P284,Q284:AE284)),0)</f>
        <v>12</v>
      </c>
      <c r="AQ284" s="7">
        <f>IF(S284&gt;0,RANK(S284,(N284:P284,Q284:AE284)),0)</f>
        <v>5</v>
      </c>
      <c r="AR284" s="2">
        <f t="shared" si="117"/>
        <v>4.2646750118770097E-3</v>
      </c>
      <c r="AS284" s="2">
        <f t="shared" si="118"/>
        <v>1.2816121797350599E-3</v>
      </c>
      <c r="AT284" s="2">
        <f t="shared" si="119"/>
        <v>8.8387046878279991E-5</v>
      </c>
      <c r="AU284" s="2">
        <f t="shared" si="120"/>
        <v>1.9113698887428048E-3</v>
      </c>
      <c r="AW284" t="s">
        <v>2915</v>
      </c>
      <c r="AX284" t="s">
        <v>2011</v>
      </c>
      <c r="AY284">
        <v>1</v>
      </c>
      <c r="BA284" s="119">
        <v>8</v>
      </c>
      <c r="BB284" s="121">
        <v>31</v>
      </c>
      <c r="BC284" s="125">
        <f t="shared" si="99"/>
        <v>8031</v>
      </c>
      <c r="BE284" s="7" t="s">
        <v>228</v>
      </c>
    </row>
    <row r="285" spans="1:57" hidden="1" outlineLevel="1">
      <c r="A285" t="s">
        <v>1769</v>
      </c>
      <c r="B285" t="s">
        <v>2011</v>
      </c>
      <c r="C285" s="1">
        <f t="shared" si="112"/>
        <v>1217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>IF(P285&gt;0,RANK(P285,(N285:P285,Q285:AE285)),0)</f>
        <v>4</v>
      </c>
      <c r="G285" s="1">
        <f t="shared" si="109"/>
        <v>449</v>
      </c>
      <c r="H285" s="2">
        <f t="shared" si="110"/>
        <v>0.36894001643385371</v>
      </c>
      <c r="I285" s="2"/>
      <c r="J285" s="2">
        <f t="shared" si="113"/>
        <v>0.30320460147904682</v>
      </c>
      <c r="K285" s="2">
        <f t="shared" si="114"/>
        <v>0.67214461791290059</v>
      </c>
      <c r="L285" s="2">
        <f t="shared" si="115"/>
        <v>5.7518488085456041E-3</v>
      </c>
      <c r="M285" s="2">
        <f t="shared" si="116"/>
        <v>1.8898931799506989E-2</v>
      </c>
      <c r="N285" s="66">
        <v>369</v>
      </c>
      <c r="O285" s="66">
        <v>818</v>
      </c>
      <c r="P285" s="66">
        <v>7</v>
      </c>
      <c r="Q285" s="66">
        <v>7</v>
      </c>
      <c r="R285" s="66">
        <v>1</v>
      </c>
      <c r="S285" s="66">
        <v>13</v>
      </c>
      <c r="T285" s="66">
        <v>0</v>
      </c>
      <c r="U285" s="66">
        <v>1</v>
      </c>
      <c r="V285" s="66">
        <v>0</v>
      </c>
      <c r="X285" s="66">
        <v>0</v>
      </c>
      <c r="Y285" s="66">
        <v>1</v>
      </c>
      <c r="AA285" s="66">
        <v>0</v>
      </c>
      <c r="AC285" s="66">
        <v>0</v>
      </c>
      <c r="AD285" s="66">
        <v>0</v>
      </c>
      <c r="AE285" s="66">
        <v>0</v>
      </c>
      <c r="AF285" s="66">
        <v>0</v>
      </c>
      <c r="AN285" s="7">
        <f>IF(Q285&gt;0,RANK(Q285,(N285:P285,Q285:AE285)),0)</f>
        <v>4</v>
      </c>
      <c r="AO285" s="7">
        <f>IF(R285&gt;0,RANK(R285,(N285:P285,Q285:AE285)),0)</f>
        <v>6</v>
      </c>
      <c r="AP285" s="7">
        <f>IF(T285&gt;0,RANK(T285,(N285:P285,Q285:AE285)),0)</f>
        <v>0</v>
      </c>
      <c r="AQ285" s="7">
        <f>IF(S285&gt;0,RANK(S285,(N285:P285,Q285:AE285)),0)</f>
        <v>3</v>
      </c>
      <c r="AR285" s="2">
        <f t="shared" si="117"/>
        <v>5.7518488085456041E-3</v>
      </c>
      <c r="AS285" s="2">
        <f t="shared" si="118"/>
        <v>8.2169268693508624E-4</v>
      </c>
      <c r="AT285" s="2">
        <f t="shared" si="119"/>
        <v>0</v>
      </c>
      <c r="AU285" s="2">
        <f t="shared" si="120"/>
        <v>1.0682004930156122E-2</v>
      </c>
      <c r="AW285" t="s">
        <v>1769</v>
      </c>
      <c r="AX285" t="s">
        <v>2011</v>
      </c>
      <c r="AY285">
        <v>3</v>
      </c>
      <c r="BA285" s="119">
        <v>8</v>
      </c>
      <c r="BB285" s="121">
        <v>33</v>
      </c>
      <c r="BC285" s="125">
        <f t="shared" si="99"/>
        <v>8033</v>
      </c>
      <c r="BE285" s="7" t="s">
        <v>228</v>
      </c>
    </row>
    <row r="286" spans="1:57" hidden="1" outlineLevel="1">
      <c r="A286" t="s">
        <v>3435</v>
      </c>
      <c r="B286" t="s">
        <v>2011</v>
      </c>
      <c r="C286" s="1">
        <f t="shared" si="112"/>
        <v>151819</v>
      </c>
      <c r="D286" s="7">
        <f>IF(N286&gt;0, RANK(N286,(N286:P286,Q286:AE286)),0)</f>
        <v>2</v>
      </c>
      <c r="E286" s="7">
        <f>IF(O286&gt;0,RANK(O286,(N286:P286,Q286:AE286)),0)</f>
        <v>1</v>
      </c>
      <c r="F286" s="7">
        <f>IF(P286&gt;0,RANK(P286,(N286:P286,Q286:AE286)),0)</f>
        <v>4</v>
      </c>
      <c r="G286" s="1">
        <f t="shared" si="109"/>
        <v>26148</v>
      </c>
      <c r="H286" s="2">
        <f t="shared" si="110"/>
        <v>0.17223140713612919</v>
      </c>
      <c r="I286" s="2"/>
      <c r="J286" s="2">
        <f t="shared" si="113"/>
        <v>0.40811756104308422</v>
      </c>
      <c r="K286" s="2">
        <f t="shared" si="114"/>
        <v>0.58034896817921344</v>
      </c>
      <c r="L286" s="2">
        <f t="shared" si="115"/>
        <v>3.3526765424617471E-3</v>
      </c>
      <c r="M286" s="2">
        <f t="shared" si="116"/>
        <v>8.1807942352405336E-3</v>
      </c>
      <c r="N286" s="66">
        <v>61960</v>
      </c>
      <c r="O286" s="66">
        <v>88108</v>
      </c>
      <c r="P286" s="66">
        <v>509</v>
      </c>
      <c r="Q286" s="66">
        <v>608</v>
      </c>
      <c r="R286" s="66">
        <v>109</v>
      </c>
      <c r="S286" s="66">
        <v>292</v>
      </c>
      <c r="T286" s="66">
        <v>4</v>
      </c>
      <c r="U286" s="66">
        <v>3</v>
      </c>
      <c r="V286" s="66">
        <v>3</v>
      </c>
      <c r="X286" s="66">
        <v>17</v>
      </c>
      <c r="Y286" s="66">
        <v>126</v>
      </c>
      <c r="AA286" s="66">
        <v>24</v>
      </c>
      <c r="AC286" s="66">
        <v>4</v>
      </c>
      <c r="AD286" s="66">
        <v>32</v>
      </c>
      <c r="AE286" s="66">
        <v>3</v>
      </c>
      <c r="AF286" s="66">
        <v>17</v>
      </c>
      <c r="AN286" s="7">
        <f>IF(Q286&gt;0,RANK(Q286,(N286:P286,Q286:AE286)),0)</f>
        <v>3</v>
      </c>
      <c r="AO286" s="7">
        <f>IF(R286&gt;0,RANK(R286,(N286:P286,Q286:AE286)),0)</f>
        <v>7</v>
      </c>
      <c r="AP286" s="7">
        <f>IF(T286&gt;0,RANK(T286,(N286:P286,Q286:AE286)),0)</f>
        <v>11</v>
      </c>
      <c r="AQ286" s="7">
        <f>IF(S286&gt;0,RANK(S286,(N286:P286,Q286:AE286)),0)</f>
        <v>5</v>
      </c>
      <c r="AR286" s="2">
        <f t="shared" si="117"/>
        <v>4.0047688365751326E-3</v>
      </c>
      <c r="AS286" s="2">
        <f t="shared" si="118"/>
        <v>7.1796020260968653E-4</v>
      </c>
      <c r="AT286" s="2">
        <f t="shared" si="119"/>
        <v>2.6347163398520605E-5</v>
      </c>
      <c r="AU286" s="2">
        <f t="shared" si="120"/>
        <v>1.9233429280920043E-3</v>
      </c>
      <c r="AW286" t="s">
        <v>3435</v>
      </c>
      <c r="AX286" t="s">
        <v>2011</v>
      </c>
      <c r="AY286">
        <v>6</v>
      </c>
      <c r="BA286" s="119">
        <v>8</v>
      </c>
      <c r="BB286" s="121">
        <v>35</v>
      </c>
      <c r="BC286" s="125">
        <f t="shared" si="99"/>
        <v>8035</v>
      </c>
      <c r="BE286" s="7" t="s">
        <v>228</v>
      </c>
    </row>
    <row r="287" spans="1:57" hidden="1" outlineLevel="1">
      <c r="A287" t="s">
        <v>3436</v>
      </c>
      <c r="B287" t="s">
        <v>2011</v>
      </c>
      <c r="C287" s="1">
        <f t="shared" si="112"/>
        <v>21658</v>
      </c>
      <c r="D287" s="7">
        <f>IF(N287&gt;0, RANK(N287,(N287:P287,Q287:AE287)),0)</f>
        <v>1</v>
      </c>
      <c r="E287" s="7">
        <f>IF(O287&gt;0,RANK(O287,(N287:P287,Q287:AE287)),0)</f>
        <v>2</v>
      </c>
      <c r="F287" s="7">
        <f>IF(P287&gt;0,RANK(P287,(N287:P287,Q287:AE287)),0)</f>
        <v>3</v>
      </c>
      <c r="G287" s="1">
        <f t="shared" si="109"/>
        <v>5010</v>
      </c>
      <c r="H287" s="2">
        <f t="shared" si="110"/>
        <v>0.23132329855018929</v>
      </c>
      <c r="I287" s="2"/>
      <c r="J287" s="2">
        <f t="shared" si="113"/>
        <v>0.60905900821867209</v>
      </c>
      <c r="K287" s="2">
        <f t="shared" si="114"/>
        <v>0.3777357096684828</v>
      </c>
      <c r="L287" s="2">
        <f t="shared" si="115"/>
        <v>5.1251269738664699E-3</v>
      </c>
      <c r="M287" s="2">
        <f t="shared" si="116"/>
        <v>8.0801551389786362E-3</v>
      </c>
      <c r="N287" s="66">
        <v>13191</v>
      </c>
      <c r="O287" s="66">
        <v>8181</v>
      </c>
      <c r="P287" s="66">
        <v>111</v>
      </c>
      <c r="Q287" s="66">
        <v>97</v>
      </c>
      <c r="R287" s="66">
        <v>29</v>
      </c>
      <c r="S287" s="66">
        <v>26</v>
      </c>
      <c r="T287" s="66">
        <v>1</v>
      </c>
      <c r="U287" s="66">
        <v>1</v>
      </c>
      <c r="V287" s="66">
        <v>0</v>
      </c>
      <c r="X287" s="66">
        <v>5</v>
      </c>
      <c r="Y287" s="66">
        <v>11</v>
      </c>
      <c r="AA287" s="66">
        <v>0</v>
      </c>
      <c r="AC287" s="66">
        <v>0</v>
      </c>
      <c r="AD287" s="66">
        <v>3</v>
      </c>
      <c r="AE287" s="66">
        <v>0</v>
      </c>
      <c r="AF287" s="66">
        <v>2</v>
      </c>
      <c r="AN287" s="7">
        <f>IF(Q287&gt;0,RANK(Q287,(N287:P287,Q287:AE287)),0)</f>
        <v>4</v>
      </c>
      <c r="AO287" s="7">
        <f>IF(R287&gt;0,RANK(R287,(N287:P287,Q287:AE287)),0)</f>
        <v>5</v>
      </c>
      <c r="AP287" s="7">
        <f>IF(T287&gt;0,RANK(T287,(N287:P287,Q287:AE287)),0)</f>
        <v>10</v>
      </c>
      <c r="AQ287" s="7">
        <f>IF(S287&gt;0,RANK(S287,(N287:P287,Q287:AE287)),0)</f>
        <v>6</v>
      </c>
      <c r="AR287" s="2">
        <f t="shared" si="117"/>
        <v>4.4787145627481761E-3</v>
      </c>
      <c r="AS287" s="2">
        <f t="shared" si="118"/>
        <v>1.338997137316465E-3</v>
      </c>
      <c r="AT287" s="2">
        <f t="shared" si="119"/>
        <v>4.6172315079878107E-5</v>
      </c>
      <c r="AU287" s="2">
        <f t="shared" si="120"/>
        <v>1.2004801920768306E-3</v>
      </c>
      <c r="AW287" t="s">
        <v>3436</v>
      </c>
      <c r="AX287" t="s">
        <v>2011</v>
      </c>
      <c r="AY287">
        <v>2</v>
      </c>
      <c r="BA287" s="119">
        <v>8</v>
      </c>
      <c r="BB287" s="121">
        <v>37</v>
      </c>
      <c r="BC287" s="125">
        <f t="shared" si="99"/>
        <v>8037</v>
      </c>
      <c r="BE287" s="7" t="s">
        <v>228</v>
      </c>
    </row>
    <row r="288" spans="1:57" hidden="1" outlineLevel="1">
      <c r="A288" t="s">
        <v>2335</v>
      </c>
      <c r="B288" t="s">
        <v>2011</v>
      </c>
      <c r="C288" s="1">
        <f t="shared" si="112"/>
        <v>13206</v>
      </c>
      <c r="D288" s="7">
        <f>IF(N288&gt;0, RANK(N288,(N288:P288,Q288:AE288)),0)</f>
        <v>2</v>
      </c>
      <c r="E288" s="7">
        <f>IF(O288&gt;0,RANK(O288,(N288:P288,Q288:AE288)),0)</f>
        <v>1</v>
      </c>
      <c r="F288" s="7">
        <f>IF(P288&gt;0,RANK(P288,(N288:P288,Q288:AE288)),0)</f>
        <v>3</v>
      </c>
      <c r="G288" s="1">
        <f t="shared" si="109"/>
        <v>5289</v>
      </c>
      <c r="H288" s="2">
        <f t="shared" si="110"/>
        <v>0.40049977283053156</v>
      </c>
      <c r="I288" s="2"/>
      <c r="J288" s="2">
        <f t="shared" si="113"/>
        <v>0.28918673330304406</v>
      </c>
      <c r="K288" s="2">
        <f t="shared" si="114"/>
        <v>0.68968650613357563</v>
      </c>
      <c r="L288" s="2">
        <f t="shared" si="115"/>
        <v>5.8306830228683935E-3</v>
      </c>
      <c r="M288" s="2">
        <f t="shared" si="116"/>
        <v>1.529607754051197E-2</v>
      </c>
      <c r="N288" s="66">
        <v>3819</v>
      </c>
      <c r="O288" s="66">
        <v>9108</v>
      </c>
      <c r="P288" s="66">
        <v>77</v>
      </c>
      <c r="Q288" s="66">
        <v>73</v>
      </c>
      <c r="R288" s="66">
        <v>19</v>
      </c>
      <c r="S288" s="66">
        <v>67</v>
      </c>
      <c r="T288" s="66">
        <v>1</v>
      </c>
      <c r="U288" s="66">
        <v>2</v>
      </c>
      <c r="V288" s="66">
        <v>1</v>
      </c>
      <c r="X288" s="66">
        <v>7</v>
      </c>
      <c r="Y288" s="66">
        <v>22</v>
      </c>
      <c r="AA288" s="66">
        <v>2</v>
      </c>
      <c r="AC288" s="66">
        <v>1</v>
      </c>
      <c r="AD288" s="66">
        <v>6</v>
      </c>
      <c r="AE288" s="66">
        <v>0</v>
      </c>
      <c r="AF288" s="66">
        <v>1</v>
      </c>
      <c r="AN288" s="7">
        <f>IF(Q288&gt;0,RANK(Q288,(N288:P288,Q288:AE288)),0)</f>
        <v>4</v>
      </c>
      <c r="AO288" s="7">
        <f>IF(R288&gt;0,RANK(R288,(N288:P288,Q288:AE288)),0)</f>
        <v>7</v>
      </c>
      <c r="AP288" s="7">
        <f>IF(T288&gt;0,RANK(T288,(N288:P288,Q288:AE288)),0)</f>
        <v>12</v>
      </c>
      <c r="AQ288" s="7">
        <f>IF(S288&gt;0,RANK(S288,(N288:P288,Q288:AE288)),0)</f>
        <v>5</v>
      </c>
      <c r="AR288" s="2">
        <f t="shared" si="117"/>
        <v>5.5277903983038017E-3</v>
      </c>
      <c r="AS288" s="2">
        <f t="shared" si="118"/>
        <v>1.4387399666818113E-3</v>
      </c>
      <c r="AT288" s="2">
        <f t="shared" si="119"/>
        <v>7.5723156141147964E-5</v>
      </c>
      <c r="AU288" s="2">
        <f t="shared" si="120"/>
        <v>5.0734514614569131E-3</v>
      </c>
      <c r="AW288" t="s">
        <v>2335</v>
      </c>
      <c r="AX288" t="s">
        <v>2011</v>
      </c>
      <c r="AY288">
        <v>6</v>
      </c>
      <c r="BA288" s="119">
        <v>8</v>
      </c>
      <c r="BB288" s="121">
        <v>39</v>
      </c>
      <c r="BC288" s="125">
        <f t="shared" si="99"/>
        <v>8039</v>
      </c>
      <c r="BE288" s="7" t="s">
        <v>228</v>
      </c>
    </row>
    <row r="289" spans="1:57" hidden="1" outlineLevel="1">
      <c r="A289" t="s">
        <v>878</v>
      </c>
      <c r="B289" t="s">
        <v>2011</v>
      </c>
      <c r="C289" s="1">
        <f t="shared" si="112"/>
        <v>273175</v>
      </c>
      <c r="D289" s="7">
        <f>IF(N289&gt;0, RANK(N289,(N289:P289,Q289:AE289)),0)</f>
        <v>2</v>
      </c>
      <c r="E289" s="7">
        <f>IF(O289&gt;0,RANK(O289,(N289:P289,Q289:AE289)),0)</f>
        <v>1</v>
      </c>
      <c r="F289" s="7">
        <f>IF(P289&gt;0,RANK(P289,(N289:P289,Q289:AE289)),0)</f>
        <v>4</v>
      </c>
      <c r="G289" s="1">
        <f t="shared" si="109"/>
        <v>51419</v>
      </c>
      <c r="H289" s="2">
        <f t="shared" si="110"/>
        <v>0.18822732680516152</v>
      </c>
      <c r="I289" s="2"/>
      <c r="J289" s="2">
        <f t="shared" si="113"/>
        <v>0.39864189622037155</v>
      </c>
      <c r="K289" s="2">
        <f t="shared" si="114"/>
        <v>0.58686922302553313</v>
      </c>
      <c r="L289" s="2">
        <f t="shared" si="115"/>
        <v>4.1914523656996433E-3</v>
      </c>
      <c r="M289" s="2">
        <f t="shared" si="116"/>
        <v>1.0297428388395737E-2</v>
      </c>
      <c r="N289" s="66">
        <v>108899</v>
      </c>
      <c r="O289" s="66">
        <v>160318</v>
      </c>
      <c r="P289" s="66">
        <v>1145</v>
      </c>
      <c r="Q289" s="66">
        <v>1208</v>
      </c>
      <c r="R289" s="66">
        <v>308</v>
      </c>
      <c r="S289" s="66">
        <v>710</v>
      </c>
      <c r="T289" s="66">
        <v>18</v>
      </c>
      <c r="U289" s="66">
        <v>19</v>
      </c>
      <c r="V289" s="66">
        <v>13</v>
      </c>
      <c r="X289" s="66">
        <v>65</v>
      </c>
      <c r="Y289" s="66">
        <v>321</v>
      </c>
      <c r="AA289" s="66">
        <v>43</v>
      </c>
      <c r="AC289" s="66">
        <v>11</v>
      </c>
      <c r="AD289" s="66">
        <v>60</v>
      </c>
      <c r="AE289" s="66">
        <v>9</v>
      </c>
      <c r="AF289" s="66">
        <v>28</v>
      </c>
      <c r="AN289" s="7">
        <f>IF(Q289&gt;0,RANK(Q289,(N289:P289,Q289:AE289)),0)</f>
        <v>3</v>
      </c>
      <c r="AO289" s="7">
        <f>IF(R289&gt;0,RANK(R289,(N289:P289,Q289:AE289)),0)</f>
        <v>7</v>
      </c>
      <c r="AP289" s="7">
        <f>IF(T289&gt;0,RANK(T289,(N289:P289,Q289:AE289)),0)</f>
        <v>12</v>
      </c>
      <c r="AQ289" s="7">
        <f>IF(S289&gt;0,RANK(S289,(N289:P289,Q289:AE289)),0)</f>
        <v>5</v>
      </c>
      <c r="AR289" s="2">
        <f t="shared" si="117"/>
        <v>4.4220737622403224E-3</v>
      </c>
      <c r="AS289" s="2">
        <f t="shared" si="118"/>
        <v>1.1274823830877642E-3</v>
      </c>
      <c r="AT289" s="2">
        <f t="shared" si="119"/>
        <v>6.5891827583051157E-5</v>
      </c>
      <c r="AU289" s="2">
        <f t="shared" si="120"/>
        <v>2.5990665324425732E-3</v>
      </c>
      <c r="AW289" t="s">
        <v>878</v>
      </c>
      <c r="AX289" t="s">
        <v>2011</v>
      </c>
      <c r="AY289">
        <v>5</v>
      </c>
      <c r="BA289" s="119">
        <v>8</v>
      </c>
      <c r="BB289" s="121">
        <v>41</v>
      </c>
      <c r="BC289" s="125">
        <f t="shared" si="99"/>
        <v>8041</v>
      </c>
      <c r="BE289" s="7" t="s">
        <v>228</v>
      </c>
    </row>
    <row r="290" spans="1:57" hidden="1" outlineLevel="1">
      <c r="A290" t="s">
        <v>3484</v>
      </c>
      <c r="B290" t="s">
        <v>2011</v>
      </c>
      <c r="C290" s="1">
        <f t="shared" si="112"/>
        <v>19919</v>
      </c>
      <c r="D290" s="7">
        <f>IF(N290&gt;0, RANK(N290,(N290:P290,Q290:AE290)),0)</f>
        <v>2</v>
      </c>
      <c r="E290" s="7">
        <f>IF(O290&gt;0,RANK(O290,(N290:P290,Q290:AE290)),0)</f>
        <v>1</v>
      </c>
      <c r="F290" s="7">
        <f>IF(P290&gt;0,RANK(P290,(N290:P290,Q290:AE290)),0)</f>
        <v>3</v>
      </c>
      <c r="G290" s="1">
        <f t="shared" si="109"/>
        <v>5824</v>
      </c>
      <c r="H290" s="2">
        <f t="shared" si="110"/>
        <v>0.29238415583111604</v>
      </c>
      <c r="I290" s="2"/>
      <c r="J290" s="2">
        <f t="shared" si="113"/>
        <v>0.34359154576032935</v>
      </c>
      <c r="K290" s="2">
        <f t="shared" si="114"/>
        <v>0.63597570159144534</v>
      </c>
      <c r="L290" s="2">
        <f t="shared" si="115"/>
        <v>7.5304985190019578E-3</v>
      </c>
      <c r="M290" s="2">
        <f t="shared" si="116"/>
        <v>1.2902254129223347E-2</v>
      </c>
      <c r="N290" s="66">
        <v>6844</v>
      </c>
      <c r="O290" s="66">
        <v>12668</v>
      </c>
      <c r="P290" s="66">
        <v>150</v>
      </c>
      <c r="Q290" s="66">
        <v>81</v>
      </c>
      <c r="R290" s="66">
        <v>27</v>
      </c>
      <c r="S290" s="66">
        <v>87</v>
      </c>
      <c r="T290" s="66">
        <v>2</v>
      </c>
      <c r="U290" s="66">
        <v>2</v>
      </c>
      <c r="V290" s="66">
        <v>0</v>
      </c>
      <c r="X290" s="66">
        <v>8</v>
      </c>
      <c r="Y290" s="66">
        <v>31</v>
      </c>
      <c r="AA290" s="66">
        <v>0</v>
      </c>
      <c r="AC290" s="66">
        <v>2</v>
      </c>
      <c r="AD290" s="66">
        <v>11</v>
      </c>
      <c r="AE290" s="66">
        <v>0</v>
      </c>
      <c r="AF290" s="66">
        <v>6</v>
      </c>
      <c r="AN290" s="7">
        <f>IF(Q290&gt;0,RANK(Q290,(N290:P290,Q290:AE290)),0)</f>
        <v>5</v>
      </c>
      <c r="AO290" s="7">
        <f>IF(R290&gt;0,RANK(R290,(N290:P290,Q290:AE290)),0)</f>
        <v>7</v>
      </c>
      <c r="AP290" s="7">
        <f>IF(T290&gt;0,RANK(T290,(N290:P290,Q290:AE290)),0)</f>
        <v>10</v>
      </c>
      <c r="AQ290" s="7">
        <f>IF(S290&gt;0,RANK(S290,(N290:P290,Q290:AE290)),0)</f>
        <v>4</v>
      </c>
      <c r="AR290" s="2">
        <f t="shared" si="117"/>
        <v>4.0664692002610574E-3</v>
      </c>
      <c r="AS290" s="2">
        <f t="shared" si="118"/>
        <v>1.3554897334203525E-3</v>
      </c>
      <c r="AT290" s="2">
        <f t="shared" si="119"/>
        <v>1.0040664692002611E-4</v>
      </c>
      <c r="AU290" s="2">
        <f t="shared" si="120"/>
        <v>4.3676891410211359E-3</v>
      </c>
      <c r="AW290" t="s">
        <v>3484</v>
      </c>
      <c r="AX290" t="s">
        <v>2011</v>
      </c>
      <c r="AY290">
        <v>5</v>
      </c>
      <c r="BA290" s="119">
        <v>8</v>
      </c>
      <c r="BB290" s="121">
        <v>43</v>
      </c>
      <c r="BC290" s="125">
        <f t="shared" si="99"/>
        <v>8043</v>
      </c>
      <c r="BE290" s="7" t="s">
        <v>228</v>
      </c>
    </row>
    <row r="291" spans="1:57" hidden="1" outlineLevel="1">
      <c r="A291" t="s">
        <v>870</v>
      </c>
      <c r="B291" t="s">
        <v>2011</v>
      </c>
      <c r="C291" s="1">
        <f t="shared" si="112"/>
        <v>23082</v>
      </c>
      <c r="D291" s="7">
        <f>IF(N291&gt;0, RANK(N291,(N291:P291,Q291:AE291)),0)</f>
        <v>2</v>
      </c>
      <c r="E291" s="7">
        <f>IF(O291&gt;0,RANK(O291,(N291:P291,Q291:AE291)),0)</f>
        <v>1</v>
      </c>
      <c r="F291" s="7">
        <f>IF(P291&gt;0,RANK(P291,(N291:P291,Q291:AE291)),0)</f>
        <v>3</v>
      </c>
      <c r="G291" s="1">
        <f t="shared" si="109"/>
        <v>2</v>
      </c>
      <c r="H291" s="2">
        <f t="shared" si="110"/>
        <v>8.6647604193744039E-5</v>
      </c>
      <c r="I291" s="2"/>
      <c r="J291" s="2">
        <f t="shared" si="113"/>
        <v>0.49202842041417555</v>
      </c>
      <c r="K291" s="2">
        <f t="shared" si="114"/>
        <v>0.49211506801836929</v>
      </c>
      <c r="L291" s="2">
        <f t="shared" si="115"/>
        <v>6.8018369292089072E-3</v>
      </c>
      <c r="M291" s="2">
        <f t="shared" si="116"/>
        <v>9.0546746382461941E-3</v>
      </c>
      <c r="N291" s="66">
        <v>11357</v>
      </c>
      <c r="O291" s="66">
        <v>11359</v>
      </c>
      <c r="P291" s="66">
        <v>157</v>
      </c>
      <c r="Q291" s="66">
        <v>87</v>
      </c>
      <c r="R291" s="66">
        <v>35</v>
      </c>
      <c r="S291" s="66">
        <v>45</v>
      </c>
      <c r="T291" s="66">
        <v>0</v>
      </c>
      <c r="U291" s="66">
        <v>2</v>
      </c>
      <c r="V291" s="66">
        <v>3</v>
      </c>
      <c r="X291" s="66">
        <v>6</v>
      </c>
      <c r="Y291" s="66">
        <v>18</v>
      </c>
      <c r="AA291" s="66">
        <v>2</v>
      </c>
      <c r="AC291" s="66">
        <v>0</v>
      </c>
      <c r="AD291" s="66">
        <v>11</v>
      </c>
      <c r="AE291" s="66">
        <v>0</v>
      </c>
      <c r="AF291" s="66">
        <v>0</v>
      </c>
      <c r="AN291" s="7">
        <f>IF(Q291&gt;0,RANK(Q291,(N291:P291,Q291:AE291)),0)</f>
        <v>4</v>
      </c>
      <c r="AO291" s="7">
        <f>IF(R291&gt;0,RANK(R291,(N291:P291,Q291:AE291)),0)</f>
        <v>6</v>
      </c>
      <c r="AP291" s="7">
        <f>IF(T291&gt;0,RANK(T291,(N291:P291,Q291:AE291)),0)</f>
        <v>0</v>
      </c>
      <c r="AQ291" s="7">
        <f>IF(S291&gt;0,RANK(S291,(N291:P291,Q291:AE291)),0)</f>
        <v>5</v>
      </c>
      <c r="AR291" s="2">
        <f t="shared" si="117"/>
        <v>3.7691707824278661E-3</v>
      </c>
      <c r="AS291" s="2">
        <f t="shared" si="118"/>
        <v>1.5163330733905208E-3</v>
      </c>
      <c r="AT291" s="2">
        <f t="shared" si="119"/>
        <v>0</v>
      </c>
      <c r="AU291" s="2">
        <f t="shared" si="120"/>
        <v>1.9495710943592409E-3</v>
      </c>
      <c r="AW291" t="s">
        <v>870</v>
      </c>
      <c r="AX291" t="s">
        <v>2011</v>
      </c>
      <c r="AY291">
        <v>3</v>
      </c>
      <c r="BA291" s="119">
        <v>8</v>
      </c>
      <c r="BB291" s="121">
        <v>45</v>
      </c>
      <c r="BC291" s="125">
        <f t="shared" si="99"/>
        <v>8045</v>
      </c>
      <c r="BE291" s="7" t="s">
        <v>228</v>
      </c>
    </row>
    <row r="292" spans="1:57" hidden="1" outlineLevel="1">
      <c r="A292" t="s">
        <v>895</v>
      </c>
      <c r="B292" t="s">
        <v>2011</v>
      </c>
      <c r="C292" s="1">
        <f t="shared" si="112"/>
        <v>3369</v>
      </c>
      <c r="D292" s="7">
        <f>IF(N292&gt;0, RANK(N292,(N292:P292,Q292:AE292)),0)</f>
        <v>1</v>
      </c>
      <c r="E292" s="7">
        <f>IF(O292&gt;0,RANK(O292,(N292:P292,Q292:AE292)),0)</f>
        <v>2</v>
      </c>
      <c r="F292" s="7">
        <f>IF(P292&gt;0,RANK(P292,(N292:P292,Q292:AE292)),0)</f>
        <v>3</v>
      </c>
      <c r="G292" s="1">
        <f t="shared" si="109"/>
        <v>707</v>
      </c>
      <c r="H292" s="2">
        <f t="shared" si="110"/>
        <v>0.20985455624814486</v>
      </c>
      <c r="I292" s="2"/>
      <c r="J292" s="2">
        <f t="shared" si="113"/>
        <v>0.59067972692193527</v>
      </c>
      <c r="K292" s="2">
        <f t="shared" si="114"/>
        <v>0.38082517067379046</v>
      </c>
      <c r="L292" s="2">
        <f t="shared" si="115"/>
        <v>1.1279311368358563E-2</v>
      </c>
      <c r="M292" s="2">
        <f t="shared" si="116"/>
        <v>1.7215791035915712E-2</v>
      </c>
      <c r="N292" s="66">
        <v>1990</v>
      </c>
      <c r="O292" s="66">
        <v>1283</v>
      </c>
      <c r="P292" s="66">
        <v>38</v>
      </c>
      <c r="Q292" s="66">
        <v>20</v>
      </c>
      <c r="R292" s="66">
        <v>4</v>
      </c>
      <c r="S292" s="66">
        <v>25</v>
      </c>
      <c r="T292" s="66">
        <v>0</v>
      </c>
      <c r="U292" s="66">
        <v>0</v>
      </c>
      <c r="V292" s="66">
        <v>0</v>
      </c>
      <c r="X292" s="66">
        <v>0</v>
      </c>
      <c r="Y292" s="66">
        <v>5</v>
      </c>
      <c r="AA292" s="66">
        <v>1</v>
      </c>
      <c r="AC292" s="66">
        <v>0</v>
      </c>
      <c r="AD292" s="66">
        <v>3</v>
      </c>
      <c r="AE292" s="66">
        <v>0</v>
      </c>
      <c r="AF292" s="66">
        <v>0</v>
      </c>
      <c r="AN292" s="7">
        <f>IF(Q292&gt;0,RANK(Q292,(N292:P292,Q292:AE292)),0)</f>
        <v>5</v>
      </c>
      <c r="AO292" s="7">
        <f>IF(R292&gt;0,RANK(R292,(N292:P292,Q292:AE292)),0)</f>
        <v>7</v>
      </c>
      <c r="AP292" s="7">
        <f>IF(T292&gt;0,RANK(T292,(N292:P292,Q292:AE292)),0)</f>
        <v>0</v>
      </c>
      <c r="AQ292" s="7">
        <f>IF(S292&gt;0,RANK(S292,(N292:P292,Q292:AE292)),0)</f>
        <v>4</v>
      </c>
      <c r="AR292" s="2">
        <f t="shared" si="117"/>
        <v>5.9364796675571386E-3</v>
      </c>
      <c r="AS292" s="2">
        <f t="shared" si="118"/>
        <v>1.1872959335114278E-3</v>
      </c>
      <c r="AT292" s="2">
        <f t="shared" si="119"/>
        <v>0</v>
      </c>
      <c r="AU292" s="2">
        <f t="shared" si="120"/>
        <v>7.4205995844464235E-3</v>
      </c>
      <c r="AW292" t="s">
        <v>895</v>
      </c>
      <c r="AX292" t="s">
        <v>2011</v>
      </c>
      <c r="AY292">
        <v>2</v>
      </c>
      <c r="BA292" s="119">
        <v>8</v>
      </c>
      <c r="BB292" s="121">
        <v>47</v>
      </c>
      <c r="BC292" s="125">
        <f t="shared" si="99"/>
        <v>8047</v>
      </c>
      <c r="BE292" s="7" t="s">
        <v>228</v>
      </c>
    </row>
    <row r="293" spans="1:57" hidden="1" outlineLevel="1">
      <c r="A293" t="s">
        <v>1812</v>
      </c>
      <c r="B293" t="s">
        <v>2011</v>
      </c>
      <c r="C293" s="1">
        <f t="shared" si="112"/>
        <v>8309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>IF(P293&gt;0,RANK(P293,(N293:P293,Q293:AE293)),0)</f>
        <v>3</v>
      </c>
      <c r="G293" s="1">
        <f t="shared" si="109"/>
        <v>91</v>
      </c>
      <c r="H293" s="2">
        <f t="shared" si="110"/>
        <v>1.0951979780960405E-2</v>
      </c>
      <c r="I293" s="2"/>
      <c r="J293" s="2">
        <f t="shared" si="113"/>
        <v>0.48585870742568299</v>
      </c>
      <c r="K293" s="2">
        <f t="shared" si="114"/>
        <v>0.4968106872066434</v>
      </c>
      <c r="L293" s="2">
        <f t="shared" si="115"/>
        <v>6.8600312913708024E-3</v>
      </c>
      <c r="M293" s="2">
        <f t="shared" si="116"/>
        <v>1.0470574076302756E-2</v>
      </c>
      <c r="N293" s="66">
        <v>4037</v>
      </c>
      <c r="O293" s="66">
        <v>4128</v>
      </c>
      <c r="P293" s="66">
        <v>57</v>
      </c>
      <c r="Q293" s="66">
        <v>36</v>
      </c>
      <c r="R293" s="66">
        <v>11</v>
      </c>
      <c r="S293" s="66">
        <v>27</v>
      </c>
      <c r="T293" s="66">
        <v>1</v>
      </c>
      <c r="U293" s="66">
        <v>0</v>
      </c>
      <c r="V293" s="66">
        <v>1</v>
      </c>
      <c r="X293" s="66">
        <v>4</v>
      </c>
      <c r="Y293" s="66">
        <v>5</v>
      </c>
      <c r="AA293" s="66">
        <v>1</v>
      </c>
      <c r="AC293" s="66">
        <v>0</v>
      </c>
      <c r="AD293" s="66">
        <v>1</v>
      </c>
      <c r="AE293" s="66">
        <v>0</v>
      </c>
      <c r="AF293" s="66">
        <v>0</v>
      </c>
      <c r="AN293" s="7">
        <f>IF(Q293&gt;0,RANK(Q293,(N293:P293,Q293:AE293)),0)</f>
        <v>4</v>
      </c>
      <c r="AO293" s="7">
        <f>IF(R293&gt;0,RANK(R293,(N293:P293,Q293:AE293)),0)</f>
        <v>6</v>
      </c>
      <c r="AP293" s="7">
        <f>IF(T293&gt;0,RANK(T293,(N293:P293,Q293:AE293)),0)</f>
        <v>9</v>
      </c>
      <c r="AQ293" s="7">
        <f>IF(S293&gt;0,RANK(S293,(N293:P293,Q293:AE293)),0)</f>
        <v>5</v>
      </c>
      <c r="AR293" s="2">
        <f t="shared" si="117"/>
        <v>4.3326513419184014E-3</v>
      </c>
      <c r="AS293" s="2">
        <f t="shared" si="118"/>
        <v>1.3238656878084005E-3</v>
      </c>
      <c r="AT293" s="2">
        <f t="shared" si="119"/>
        <v>1.2035142616440005E-4</v>
      </c>
      <c r="AU293" s="2">
        <f t="shared" si="120"/>
        <v>3.2494885064388015E-3</v>
      </c>
      <c r="AW293" t="s">
        <v>1812</v>
      </c>
      <c r="AX293" t="s">
        <v>2011</v>
      </c>
      <c r="AY293">
        <v>2</v>
      </c>
      <c r="BA293" s="119">
        <v>8</v>
      </c>
      <c r="BB293" s="121">
        <v>49</v>
      </c>
      <c r="BC293" s="125">
        <f t="shared" si="99"/>
        <v>8049</v>
      </c>
      <c r="BE293" s="7" t="s">
        <v>228</v>
      </c>
    </row>
    <row r="294" spans="1:57" hidden="1" outlineLevel="1">
      <c r="A294" t="s">
        <v>971</v>
      </c>
      <c r="B294" t="s">
        <v>2011</v>
      </c>
      <c r="C294" s="1">
        <f t="shared" si="112"/>
        <v>8871</v>
      </c>
      <c r="D294" s="7">
        <f>IF(N294&gt;0, RANK(N294,(N294:P294,Q294:AE294)),0)</f>
        <v>1</v>
      </c>
      <c r="E294" s="7">
        <f>IF(O294&gt;0,RANK(O294,(N294:P294,Q294:AE294)),0)</f>
        <v>2</v>
      </c>
      <c r="F294" s="7">
        <f>IF(P294&gt;0,RANK(P294,(N294:P294,Q294:AE294)),0)</f>
        <v>3</v>
      </c>
      <c r="G294" s="1">
        <f t="shared" si="109"/>
        <v>2426</v>
      </c>
      <c r="H294" s="2">
        <f t="shared" si="110"/>
        <v>0.27347536918047571</v>
      </c>
      <c r="I294" s="2"/>
      <c r="J294" s="2">
        <f t="shared" si="113"/>
        <v>0.62642317664299407</v>
      </c>
      <c r="K294" s="2">
        <f t="shared" si="114"/>
        <v>0.3529478074625183</v>
      </c>
      <c r="L294" s="2">
        <f t="shared" si="115"/>
        <v>7.6654266711757412E-3</v>
      </c>
      <c r="M294" s="2">
        <f t="shared" si="116"/>
        <v>1.2963589223311882E-2</v>
      </c>
      <c r="N294" s="66">
        <v>5557</v>
      </c>
      <c r="O294" s="66">
        <v>3131</v>
      </c>
      <c r="P294" s="66">
        <v>68</v>
      </c>
      <c r="Q294" s="66">
        <v>47</v>
      </c>
      <c r="R294" s="66">
        <v>20</v>
      </c>
      <c r="S294" s="66">
        <v>30</v>
      </c>
      <c r="T294" s="66">
        <v>0</v>
      </c>
      <c r="U294" s="66">
        <v>1</v>
      </c>
      <c r="V294" s="66">
        <v>0</v>
      </c>
      <c r="X294" s="66">
        <v>3</v>
      </c>
      <c r="Y294" s="66">
        <v>8</v>
      </c>
      <c r="AA294" s="66">
        <v>0</v>
      </c>
      <c r="AC294" s="66">
        <v>1</v>
      </c>
      <c r="AD294" s="66">
        <v>1</v>
      </c>
      <c r="AE294" s="66">
        <v>0</v>
      </c>
      <c r="AF294" s="66">
        <v>4</v>
      </c>
      <c r="AN294" s="7">
        <f>IF(Q294&gt;0,RANK(Q294,(N294:P294,Q294:AE294)),0)</f>
        <v>4</v>
      </c>
      <c r="AO294" s="7">
        <f>IF(R294&gt;0,RANK(R294,(N294:P294,Q294:AE294)),0)</f>
        <v>6</v>
      </c>
      <c r="AP294" s="7">
        <f>IF(T294&gt;0,RANK(T294,(N294:P294,Q294:AE294)),0)</f>
        <v>0</v>
      </c>
      <c r="AQ294" s="7">
        <f>IF(S294&gt;0,RANK(S294,(N294:P294,Q294:AE294)),0)</f>
        <v>5</v>
      </c>
      <c r="AR294" s="2">
        <f t="shared" si="117"/>
        <v>5.2981625521361739E-3</v>
      </c>
      <c r="AS294" s="2">
        <f t="shared" si="118"/>
        <v>2.2545372562281594E-3</v>
      </c>
      <c r="AT294" s="2">
        <f t="shared" si="119"/>
        <v>0</v>
      </c>
      <c r="AU294" s="2">
        <f t="shared" si="120"/>
        <v>3.3818058843422386E-3</v>
      </c>
      <c r="AW294" t="s">
        <v>971</v>
      </c>
      <c r="AX294" t="s">
        <v>2011</v>
      </c>
      <c r="AY294">
        <v>3</v>
      </c>
      <c r="BA294" s="119">
        <v>8</v>
      </c>
      <c r="BB294" s="121">
        <v>51</v>
      </c>
      <c r="BC294" s="125">
        <f t="shared" si="99"/>
        <v>8051</v>
      </c>
      <c r="BE294" s="7" t="s">
        <v>228</v>
      </c>
    </row>
    <row r="295" spans="1:57" hidden="1" outlineLevel="1">
      <c r="A295" t="s">
        <v>3149</v>
      </c>
      <c r="B295" t="s">
        <v>2011</v>
      </c>
      <c r="C295" s="1">
        <f t="shared" si="112"/>
        <v>599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>IF(P295&gt;0,RANK(P295,(N295:P295,Q295:AE295)),0)</f>
        <v>3</v>
      </c>
      <c r="G295" s="1">
        <f t="shared" si="109"/>
        <v>104</v>
      </c>
      <c r="H295" s="2">
        <f t="shared" si="110"/>
        <v>0.17362270450751252</v>
      </c>
      <c r="I295" s="2"/>
      <c r="J295" s="2">
        <f t="shared" si="113"/>
        <v>0.40066777963272121</v>
      </c>
      <c r="K295" s="2">
        <f t="shared" si="114"/>
        <v>0.57429048414023376</v>
      </c>
      <c r="L295" s="2">
        <f t="shared" si="115"/>
        <v>1.1686143572621035E-2</v>
      </c>
      <c r="M295" s="2">
        <f t="shared" si="116"/>
        <v>1.3355592654424051E-2</v>
      </c>
      <c r="N295" s="66">
        <v>240</v>
      </c>
      <c r="O295" s="66">
        <v>344</v>
      </c>
      <c r="P295" s="66">
        <v>7</v>
      </c>
      <c r="Q295" s="66">
        <v>1</v>
      </c>
      <c r="R295" s="66">
        <v>0</v>
      </c>
      <c r="S295" s="66">
        <v>5</v>
      </c>
      <c r="T295" s="66">
        <v>0</v>
      </c>
      <c r="U295" s="66">
        <v>0</v>
      </c>
      <c r="V295" s="66">
        <v>0</v>
      </c>
      <c r="X295" s="66">
        <v>0</v>
      </c>
      <c r="Y295" s="66">
        <v>2</v>
      </c>
      <c r="AA295" s="66">
        <v>0</v>
      </c>
      <c r="AC295" s="66">
        <v>0</v>
      </c>
      <c r="AD295" s="66">
        <v>0</v>
      </c>
      <c r="AE295" s="66">
        <v>0</v>
      </c>
      <c r="AF295" s="66">
        <v>0</v>
      </c>
      <c r="AN295" s="7">
        <f>IF(Q295&gt;0,RANK(Q295,(N295:P295,Q295:AE295)),0)</f>
        <v>6</v>
      </c>
      <c r="AO295" s="7">
        <f>IF(R295&gt;0,RANK(R295,(N295:P295,Q295:AE295)),0)</f>
        <v>0</v>
      </c>
      <c r="AP295" s="7">
        <f>IF(T295&gt;0,RANK(T295,(N295:P295,Q295:AE295)),0)</f>
        <v>0</v>
      </c>
      <c r="AQ295" s="7">
        <f>IF(S295&gt;0,RANK(S295,(N295:P295,Q295:AE295)),0)</f>
        <v>4</v>
      </c>
      <c r="AR295" s="2">
        <f t="shared" si="117"/>
        <v>1.6694490818030051E-3</v>
      </c>
      <c r="AS295" s="2">
        <f t="shared" si="118"/>
        <v>0</v>
      </c>
      <c r="AT295" s="2">
        <f t="shared" si="119"/>
        <v>0</v>
      </c>
      <c r="AU295" s="2">
        <f t="shared" si="120"/>
        <v>8.3472454090150246E-3</v>
      </c>
      <c r="AW295" t="s">
        <v>3149</v>
      </c>
      <c r="AX295" t="s">
        <v>2011</v>
      </c>
      <c r="AY295">
        <v>3</v>
      </c>
      <c r="BA295" s="119">
        <v>8</v>
      </c>
      <c r="BB295" s="121">
        <v>53</v>
      </c>
      <c r="BC295" s="125">
        <f t="shared" si="99"/>
        <v>8053</v>
      </c>
      <c r="BE295" s="7" t="s">
        <v>228</v>
      </c>
    </row>
    <row r="296" spans="1:57" hidden="1" outlineLevel="1">
      <c r="A296" t="s">
        <v>449</v>
      </c>
      <c r="B296" t="s">
        <v>2011</v>
      </c>
      <c r="C296" s="1">
        <f t="shared" si="112"/>
        <v>3643</v>
      </c>
      <c r="D296" s="7">
        <f>IF(N296&gt;0, RANK(N296,(N296:P296,Q296:AE296)),0)</f>
        <v>1</v>
      </c>
      <c r="E296" s="7">
        <f>IF(O296&gt;0,RANK(O296,(N296:P296,Q296:AE296)),0)</f>
        <v>2</v>
      </c>
      <c r="F296" s="7">
        <f>IF(P296&gt;0,RANK(P296,(N296:P296,Q296:AE296)),0)</f>
        <v>3</v>
      </c>
      <c r="G296" s="1">
        <f t="shared" si="109"/>
        <v>409</v>
      </c>
      <c r="H296" s="2">
        <f t="shared" si="110"/>
        <v>0.11227010705462531</v>
      </c>
      <c r="I296" s="2"/>
      <c r="J296" s="2">
        <f t="shared" si="113"/>
        <v>0.54597858907493824</v>
      </c>
      <c r="K296" s="2">
        <f t="shared" si="114"/>
        <v>0.43370848202031292</v>
      </c>
      <c r="L296" s="2">
        <f t="shared" si="115"/>
        <v>7.6859730990941535E-3</v>
      </c>
      <c r="M296" s="2">
        <f t="shared" si="116"/>
        <v>1.2626955805654686E-2</v>
      </c>
      <c r="N296" s="66">
        <v>1989</v>
      </c>
      <c r="O296" s="66">
        <v>1580</v>
      </c>
      <c r="P296" s="66">
        <v>28</v>
      </c>
      <c r="Q296" s="66">
        <v>12</v>
      </c>
      <c r="R296" s="66">
        <v>11</v>
      </c>
      <c r="S296" s="66">
        <v>13</v>
      </c>
      <c r="T296" s="66">
        <v>0</v>
      </c>
      <c r="U296" s="66">
        <v>1</v>
      </c>
      <c r="V296" s="66">
        <v>0</v>
      </c>
      <c r="X296" s="66">
        <v>1</v>
      </c>
      <c r="Y296" s="66">
        <v>3</v>
      </c>
      <c r="AA296" s="66">
        <v>1</v>
      </c>
      <c r="AC296" s="66">
        <v>1</v>
      </c>
      <c r="AD296" s="66">
        <v>3</v>
      </c>
      <c r="AE296" s="66">
        <v>0</v>
      </c>
      <c r="AF296" s="66">
        <v>0</v>
      </c>
      <c r="AN296" s="7">
        <f>IF(Q296&gt;0,RANK(Q296,(N296:P296,Q296:AE296)),0)</f>
        <v>5</v>
      </c>
      <c r="AO296" s="7">
        <f>IF(R296&gt;0,RANK(R296,(N296:P296,Q296:AE296)),0)</f>
        <v>6</v>
      </c>
      <c r="AP296" s="7">
        <f>IF(T296&gt;0,RANK(T296,(N296:P296,Q296:AE296)),0)</f>
        <v>0</v>
      </c>
      <c r="AQ296" s="7">
        <f>IF(S296&gt;0,RANK(S296,(N296:P296,Q296:AE296)),0)</f>
        <v>4</v>
      </c>
      <c r="AR296" s="2">
        <f t="shared" si="117"/>
        <v>3.2939884710403516E-3</v>
      </c>
      <c r="AS296" s="2">
        <f t="shared" si="118"/>
        <v>3.0194894317869887E-3</v>
      </c>
      <c r="AT296" s="2">
        <f t="shared" si="119"/>
        <v>0</v>
      </c>
      <c r="AU296" s="2">
        <f t="shared" si="120"/>
        <v>3.5684875102937139E-3</v>
      </c>
      <c r="AW296" t="s">
        <v>449</v>
      </c>
      <c r="AX296" t="s">
        <v>2011</v>
      </c>
      <c r="AY296">
        <v>3</v>
      </c>
      <c r="BA296" s="119">
        <v>8</v>
      </c>
      <c r="BB296" s="121">
        <v>55</v>
      </c>
      <c r="BC296" s="125">
        <f t="shared" ref="BC296:BC359" si="121">1000*BA296+BB296</f>
        <v>8055</v>
      </c>
      <c r="BE296" s="7" t="s">
        <v>228</v>
      </c>
    </row>
    <row r="297" spans="1:57" hidden="1" outlineLevel="1">
      <c r="A297" t="s">
        <v>627</v>
      </c>
      <c r="B297" t="s">
        <v>2011</v>
      </c>
      <c r="C297" s="1">
        <f t="shared" si="112"/>
        <v>914</v>
      </c>
      <c r="D297" s="7">
        <f>IF(N297&gt;0, RANK(N297,(N297:P297,Q297:AE297)),0)</f>
        <v>2</v>
      </c>
      <c r="E297" s="7">
        <f>IF(O297&gt;0,RANK(O297,(N297:P297,Q297:AE297)),0)</f>
        <v>1</v>
      </c>
      <c r="F297" s="7">
        <f>IF(P297&gt;0,RANK(P297,(N297:P297,Q297:AE297)),0)</f>
        <v>3</v>
      </c>
      <c r="G297" s="1">
        <f t="shared" si="109"/>
        <v>347</v>
      </c>
      <c r="H297" s="2">
        <f t="shared" si="110"/>
        <v>0.37964989059080961</v>
      </c>
      <c r="I297" s="2"/>
      <c r="J297" s="2">
        <f t="shared" si="113"/>
        <v>0.30306345733041573</v>
      </c>
      <c r="K297" s="2">
        <f t="shared" si="114"/>
        <v>0.6827133479212254</v>
      </c>
      <c r="L297" s="2">
        <f t="shared" si="115"/>
        <v>5.4704595185995622E-3</v>
      </c>
      <c r="M297" s="2">
        <f t="shared" si="116"/>
        <v>8.7527352297593064E-3</v>
      </c>
      <c r="N297" s="66">
        <v>277</v>
      </c>
      <c r="O297" s="66">
        <v>624</v>
      </c>
      <c r="P297" s="66">
        <v>5</v>
      </c>
      <c r="Q297" s="66">
        <v>4</v>
      </c>
      <c r="R297" s="66">
        <v>2</v>
      </c>
      <c r="S297" s="66">
        <v>0</v>
      </c>
      <c r="T297" s="66">
        <v>0</v>
      </c>
      <c r="U297" s="66">
        <v>0</v>
      </c>
      <c r="V297" s="66">
        <v>0</v>
      </c>
      <c r="X297" s="66">
        <v>0</v>
      </c>
      <c r="Y297" s="66">
        <v>1</v>
      </c>
      <c r="AA297" s="66">
        <v>0</v>
      </c>
      <c r="AC297" s="66">
        <v>0</v>
      </c>
      <c r="AD297" s="66">
        <v>1</v>
      </c>
      <c r="AE297" s="66">
        <v>0</v>
      </c>
      <c r="AF297" s="66">
        <v>0</v>
      </c>
      <c r="AN297" s="7">
        <f>IF(Q297&gt;0,RANK(Q297,(N297:P297,Q297:AE297)),0)</f>
        <v>4</v>
      </c>
      <c r="AO297" s="7">
        <f>IF(R297&gt;0,RANK(R297,(N297:P297,Q297:AE297)),0)</f>
        <v>5</v>
      </c>
      <c r="AP297" s="7">
        <f>IF(T297&gt;0,RANK(T297,(N297:P297,Q297:AE297)),0)</f>
        <v>0</v>
      </c>
      <c r="AQ297" s="7">
        <f>IF(S297&gt;0,RANK(S297,(N297:P297,Q297:AE297)),0)</f>
        <v>0</v>
      </c>
      <c r="AR297" s="2">
        <f t="shared" si="117"/>
        <v>4.3763676148796497E-3</v>
      </c>
      <c r="AS297" s="2">
        <f t="shared" si="118"/>
        <v>2.1881838074398249E-3</v>
      </c>
      <c r="AT297" s="2">
        <f t="shared" si="119"/>
        <v>0</v>
      </c>
      <c r="AU297" s="2">
        <f t="shared" si="120"/>
        <v>0</v>
      </c>
      <c r="AW297" t="s">
        <v>627</v>
      </c>
      <c r="AX297" t="s">
        <v>2011</v>
      </c>
      <c r="AY297">
        <v>3</v>
      </c>
      <c r="BA297" s="119">
        <v>8</v>
      </c>
      <c r="BB297" s="121">
        <v>57</v>
      </c>
      <c r="BC297" s="125">
        <f t="shared" si="121"/>
        <v>8057</v>
      </c>
      <c r="BE297" s="7" t="s">
        <v>228</v>
      </c>
    </row>
    <row r="298" spans="1:57" hidden="1" outlineLevel="1">
      <c r="A298" t="s">
        <v>996</v>
      </c>
      <c r="B298" t="s">
        <v>2011</v>
      </c>
      <c r="C298" s="1">
        <f t="shared" si="112"/>
        <v>295068</v>
      </c>
      <c r="D298" s="7">
        <f>IF(N298&gt;0, RANK(N298,(N298:P298,Q298:AE298)),0)</f>
        <v>1</v>
      </c>
      <c r="E298" s="7">
        <f>IF(O298&gt;0,RANK(O298,(N298:P298,Q298:AE298)),0)</f>
        <v>2</v>
      </c>
      <c r="F298" s="7">
        <f>IF(P298&gt;0,RANK(P298,(N298:P298,Q298:AE298)),0)</f>
        <v>3</v>
      </c>
      <c r="G298" s="1">
        <f t="shared" si="109"/>
        <v>26530</v>
      </c>
      <c r="H298" s="2">
        <f t="shared" si="110"/>
        <v>8.9911478032182413E-2</v>
      </c>
      <c r="I298" s="2"/>
      <c r="J298" s="2">
        <f t="shared" si="113"/>
        <v>0.53600525980451963</v>
      </c>
      <c r="K298" s="2">
        <f t="shared" si="114"/>
        <v>0.44609378177233722</v>
      </c>
      <c r="L298" s="2">
        <f t="shared" si="115"/>
        <v>6.4120812829585047E-3</v>
      </c>
      <c r="M298" s="2">
        <f t="shared" si="116"/>
        <v>1.148887714018465E-2</v>
      </c>
      <c r="N298" s="66">
        <v>158158</v>
      </c>
      <c r="O298" s="66">
        <v>131628</v>
      </c>
      <c r="P298" s="66">
        <v>1892</v>
      </c>
      <c r="Q298" s="66">
        <v>1464</v>
      </c>
      <c r="R298" s="66">
        <v>322</v>
      </c>
      <c r="S298" s="66">
        <v>706</v>
      </c>
      <c r="T298" s="66">
        <v>13</v>
      </c>
      <c r="U298" s="66">
        <v>45</v>
      </c>
      <c r="V298" s="66">
        <v>25</v>
      </c>
      <c r="X298" s="66">
        <v>70</v>
      </c>
      <c r="Y298" s="66">
        <v>470</v>
      </c>
      <c r="AA298" s="66">
        <v>37</v>
      </c>
      <c r="AC298" s="66">
        <v>15</v>
      </c>
      <c r="AD298" s="66">
        <v>150</v>
      </c>
      <c r="AE298" s="66">
        <v>11</v>
      </c>
      <c r="AF298" s="66">
        <v>62</v>
      </c>
      <c r="AN298" s="7">
        <f>IF(Q298&gt;0,RANK(Q298,(N298:P298,Q298:AE298)),0)</f>
        <v>4</v>
      </c>
      <c r="AO298" s="7">
        <f>IF(R298&gt;0,RANK(R298,(N298:P298,Q298:AE298)),0)</f>
        <v>7</v>
      </c>
      <c r="AP298" s="7">
        <f>IF(T298&gt;0,RANK(T298,(N298:P298,Q298:AE298)),0)</f>
        <v>14</v>
      </c>
      <c r="AQ298" s="7">
        <f>IF(S298&gt;0,RANK(S298,(N298:P298,Q298:AE298)),0)</f>
        <v>5</v>
      </c>
      <c r="AR298" s="2">
        <f t="shared" si="117"/>
        <v>4.9615681808938958E-3</v>
      </c>
      <c r="AS298" s="2">
        <f t="shared" si="118"/>
        <v>1.091273875852346E-3</v>
      </c>
      <c r="AT298" s="2">
        <f t="shared" si="119"/>
        <v>4.4057640950560546E-5</v>
      </c>
      <c r="AU298" s="2">
        <f t="shared" si="120"/>
        <v>2.3926688085458268E-3</v>
      </c>
      <c r="AW298" t="s">
        <v>996</v>
      </c>
      <c r="AX298" t="s">
        <v>2011</v>
      </c>
      <c r="AY298">
        <v>0</v>
      </c>
      <c r="BA298" s="119">
        <v>8</v>
      </c>
      <c r="BB298" s="121">
        <v>59</v>
      </c>
      <c r="BC298" s="125">
        <f t="shared" si="121"/>
        <v>8059</v>
      </c>
      <c r="BE298" s="7" t="s">
        <v>228</v>
      </c>
    </row>
    <row r="299" spans="1:57" hidden="1" outlineLevel="1">
      <c r="A299" t="s">
        <v>2855</v>
      </c>
      <c r="B299" t="s">
        <v>2011</v>
      </c>
      <c r="C299" s="1">
        <f t="shared" si="112"/>
        <v>852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>IF(P299&gt;0,RANK(P299,(N299:P299,Q299:AE299)),0)</f>
        <v>3</v>
      </c>
      <c r="G299" s="1">
        <f t="shared" si="109"/>
        <v>472</v>
      </c>
      <c r="H299" s="2">
        <f t="shared" si="110"/>
        <v>0.5539906103286385</v>
      </c>
      <c r="I299" s="2"/>
      <c r="J299" s="2">
        <f t="shared" si="113"/>
        <v>0.20892018779342722</v>
      </c>
      <c r="K299" s="2">
        <f t="shared" si="114"/>
        <v>0.76291079812206575</v>
      </c>
      <c r="L299" s="2">
        <f t="shared" si="115"/>
        <v>8.2159624413145546E-3</v>
      </c>
      <c r="M299" s="2">
        <f t="shared" si="116"/>
        <v>1.995305164319245E-2</v>
      </c>
      <c r="N299" s="66">
        <v>178</v>
      </c>
      <c r="O299" s="66">
        <v>650</v>
      </c>
      <c r="P299" s="66">
        <v>7</v>
      </c>
      <c r="Q299" s="66">
        <v>2</v>
      </c>
      <c r="R299" s="66">
        <v>0</v>
      </c>
      <c r="S299" s="66">
        <v>5</v>
      </c>
      <c r="T299" s="66">
        <v>0</v>
      </c>
      <c r="U299" s="66">
        <v>0</v>
      </c>
      <c r="V299" s="66">
        <v>0</v>
      </c>
      <c r="X299" s="66">
        <v>1</v>
      </c>
      <c r="Y299" s="66">
        <v>5</v>
      </c>
      <c r="AA299" s="66">
        <v>0</v>
      </c>
      <c r="AC299" s="66">
        <v>0</v>
      </c>
      <c r="AD299" s="66">
        <v>4</v>
      </c>
      <c r="AE299" s="66">
        <v>0</v>
      </c>
      <c r="AF299" s="66">
        <v>0</v>
      </c>
      <c r="AN299" s="7">
        <f>IF(Q299&gt;0,RANK(Q299,(N299:P299,Q299:AE299)),0)</f>
        <v>7</v>
      </c>
      <c r="AO299" s="7">
        <f>IF(R299&gt;0,RANK(R299,(N299:P299,Q299:AE299)),0)</f>
        <v>0</v>
      </c>
      <c r="AP299" s="7">
        <f>IF(T299&gt;0,RANK(T299,(N299:P299,Q299:AE299)),0)</f>
        <v>0</v>
      </c>
      <c r="AQ299" s="7">
        <f>IF(S299&gt;0,RANK(S299,(N299:P299,Q299:AE299)),0)</f>
        <v>4</v>
      </c>
      <c r="AR299" s="2">
        <f t="shared" si="117"/>
        <v>2.3474178403755869E-3</v>
      </c>
      <c r="AS299" s="2">
        <f t="shared" si="118"/>
        <v>0</v>
      </c>
      <c r="AT299" s="2">
        <f t="shared" si="119"/>
        <v>0</v>
      </c>
      <c r="AU299" s="2">
        <f t="shared" si="120"/>
        <v>5.8685446009389668E-3</v>
      </c>
      <c r="AW299" t="s">
        <v>2855</v>
      </c>
      <c r="AX299" t="s">
        <v>2011</v>
      </c>
      <c r="AY299">
        <v>4</v>
      </c>
      <c r="BA299" s="119">
        <v>8</v>
      </c>
      <c r="BB299" s="121">
        <v>61</v>
      </c>
      <c r="BC299" s="125">
        <f t="shared" si="121"/>
        <v>8061</v>
      </c>
      <c r="BE299" s="7" t="s">
        <v>228</v>
      </c>
    </row>
    <row r="300" spans="1:57" hidden="1" outlineLevel="1">
      <c r="A300" t="s">
        <v>350</v>
      </c>
      <c r="B300" t="s">
        <v>2011</v>
      </c>
      <c r="C300" s="1">
        <f t="shared" ref="C300:C332" si="122">SUM(N300:AL300)</f>
        <v>3442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>IF(P300&gt;0,RANK(P300,(N300:P300,Q300:AE300)),0)</f>
        <v>3</v>
      </c>
      <c r="G300" s="1">
        <f t="shared" si="109"/>
        <v>1543</v>
      </c>
      <c r="H300" s="2">
        <f t="shared" si="110"/>
        <v>0.44828588030214989</v>
      </c>
      <c r="I300" s="2"/>
      <c r="J300" s="2">
        <f t="shared" si="113"/>
        <v>0.26496223126089485</v>
      </c>
      <c r="K300" s="2">
        <f t="shared" si="114"/>
        <v>0.7132481115630448</v>
      </c>
      <c r="L300" s="2">
        <f t="shared" si="115"/>
        <v>7.2632190586868102E-3</v>
      </c>
      <c r="M300" s="2">
        <f t="shared" si="116"/>
        <v>1.4526438117373596E-2</v>
      </c>
      <c r="N300" s="66">
        <v>912</v>
      </c>
      <c r="O300" s="66">
        <v>2455</v>
      </c>
      <c r="P300" s="66">
        <v>25</v>
      </c>
      <c r="Q300" s="66">
        <v>14</v>
      </c>
      <c r="R300" s="66">
        <v>8</v>
      </c>
      <c r="S300" s="66">
        <v>14</v>
      </c>
      <c r="T300" s="66">
        <v>0</v>
      </c>
      <c r="U300" s="66">
        <v>0</v>
      </c>
      <c r="V300" s="66">
        <v>2</v>
      </c>
      <c r="X300" s="66">
        <v>1</v>
      </c>
      <c r="Y300" s="66">
        <v>4</v>
      </c>
      <c r="AA300" s="66">
        <v>3</v>
      </c>
      <c r="AC300" s="66">
        <v>0</v>
      </c>
      <c r="AD300" s="66">
        <v>3</v>
      </c>
      <c r="AE300" s="66">
        <v>0</v>
      </c>
      <c r="AF300" s="66">
        <v>1</v>
      </c>
      <c r="AN300" s="7">
        <f>IF(Q300&gt;0,RANK(Q300,(N300:P300,Q300:AE300)),0)</f>
        <v>4</v>
      </c>
      <c r="AO300" s="7">
        <f>IF(R300&gt;0,RANK(R300,(N300:P300,Q300:AE300)),0)</f>
        <v>6</v>
      </c>
      <c r="AP300" s="7">
        <f>IF(T300&gt;0,RANK(T300,(N300:P300,Q300:AE300)),0)</f>
        <v>0</v>
      </c>
      <c r="AQ300" s="7">
        <f>IF(S300&gt;0,RANK(S300,(N300:P300,Q300:AE300)),0)</f>
        <v>4</v>
      </c>
      <c r="AR300" s="2">
        <f t="shared" si="117"/>
        <v>4.0674026728646133E-3</v>
      </c>
      <c r="AS300" s="2">
        <f t="shared" si="118"/>
        <v>2.3242300987797791E-3</v>
      </c>
      <c r="AT300" s="2">
        <f t="shared" si="119"/>
        <v>0</v>
      </c>
      <c r="AU300" s="2">
        <f t="shared" si="120"/>
        <v>4.0674026728646133E-3</v>
      </c>
      <c r="AW300" t="s">
        <v>350</v>
      </c>
      <c r="AX300" t="s">
        <v>2011</v>
      </c>
      <c r="AY300">
        <v>4</v>
      </c>
      <c r="BA300" s="119">
        <v>8</v>
      </c>
      <c r="BB300" s="121">
        <v>63</v>
      </c>
      <c r="BC300" s="125">
        <f t="shared" si="121"/>
        <v>8063</v>
      </c>
      <c r="BE300" s="7" t="s">
        <v>228</v>
      </c>
    </row>
    <row r="301" spans="1:57" hidden="1" outlineLevel="1">
      <c r="A301" t="s">
        <v>2141</v>
      </c>
      <c r="B301" t="s">
        <v>2011</v>
      </c>
      <c r="C301" s="1">
        <f t="shared" si="122"/>
        <v>3002</v>
      </c>
      <c r="D301" s="7">
        <f>IF(N301&gt;0, RANK(N301,(N301:P301,Q301:AE301)),0)</f>
        <v>1</v>
      </c>
      <c r="E301" s="7">
        <f>IF(O301&gt;0,RANK(O301,(N301:P301,Q301:AE301)),0)</f>
        <v>2</v>
      </c>
      <c r="F301" s="7">
        <f>IF(P301&gt;0,RANK(P301,(N301:P301,Q301:AE301)),0)</f>
        <v>3</v>
      </c>
      <c r="G301" s="1">
        <f t="shared" si="109"/>
        <v>781</v>
      </c>
      <c r="H301" s="2">
        <f t="shared" si="110"/>
        <v>0.26015989340439705</v>
      </c>
      <c r="I301" s="2"/>
      <c r="J301" s="2">
        <f t="shared" ref="J301:J332" si="123">IF($C301=0,"-",N301/$C301)</f>
        <v>0.61925383077948037</v>
      </c>
      <c r="K301" s="2">
        <f t="shared" ref="K301:K332" si="124">IF($C301=0,"-",O301/$C301)</f>
        <v>0.35909393737508327</v>
      </c>
      <c r="L301" s="2">
        <f t="shared" ref="L301:L332" si="125">IF($C301=0,"-",P301/$C301)</f>
        <v>8.9940039973351107E-3</v>
      </c>
      <c r="M301" s="2">
        <f t="shared" ref="M301:M332" si="126">IF(C301=0,"-",(1-J301-K301-L301))</f>
        <v>1.2658227848101243E-2</v>
      </c>
      <c r="N301" s="66">
        <v>1859</v>
      </c>
      <c r="O301" s="66">
        <v>1078</v>
      </c>
      <c r="P301" s="66">
        <v>27</v>
      </c>
      <c r="Q301" s="66">
        <v>14</v>
      </c>
      <c r="R301" s="66">
        <v>4</v>
      </c>
      <c r="S301" s="66">
        <v>12</v>
      </c>
      <c r="T301" s="66">
        <v>0</v>
      </c>
      <c r="U301" s="66">
        <v>0</v>
      </c>
      <c r="V301" s="66">
        <v>0</v>
      </c>
      <c r="X301" s="66">
        <v>1</v>
      </c>
      <c r="Y301" s="66">
        <v>3</v>
      </c>
      <c r="AA301" s="66">
        <v>0</v>
      </c>
      <c r="AC301" s="66">
        <v>0</v>
      </c>
      <c r="AD301" s="66">
        <v>3</v>
      </c>
      <c r="AE301" s="66">
        <v>0</v>
      </c>
      <c r="AF301" s="66">
        <v>1</v>
      </c>
      <c r="AN301" s="7">
        <f>IF(Q301&gt;0,RANK(Q301,(N301:P301,Q301:AE301)),0)</f>
        <v>4</v>
      </c>
      <c r="AO301" s="7">
        <f>IF(R301&gt;0,RANK(R301,(N301:P301,Q301:AE301)),0)</f>
        <v>6</v>
      </c>
      <c r="AP301" s="7">
        <f>IF(T301&gt;0,RANK(T301,(N301:P301,Q301:AE301)),0)</f>
        <v>0</v>
      </c>
      <c r="AQ301" s="7">
        <f>IF(S301&gt;0,RANK(S301,(N301:P301,Q301:AE301)),0)</f>
        <v>5</v>
      </c>
      <c r="AR301" s="2">
        <f t="shared" ref="AR301:AR332" si="127">IF($C301=0,"-",Q301/$C301)</f>
        <v>4.6635576282478344E-3</v>
      </c>
      <c r="AS301" s="2">
        <f t="shared" ref="AS301:AS332" si="128">IF($C301=0,"-",R301/$C301)</f>
        <v>1.3324450366422385E-3</v>
      </c>
      <c r="AT301" s="2">
        <f t="shared" ref="AT301:AT332" si="129">IF($C301=0,"-",T301/$C301)</f>
        <v>0</v>
      </c>
      <c r="AU301" s="2">
        <f t="shared" ref="AU301:AU332" si="130">IF($C301=0,"-",S301/$C301)</f>
        <v>3.9973351099267156E-3</v>
      </c>
      <c r="AW301" t="s">
        <v>2141</v>
      </c>
      <c r="AX301" t="s">
        <v>2011</v>
      </c>
      <c r="AY301">
        <v>5</v>
      </c>
      <c r="BA301" s="119">
        <v>8</v>
      </c>
      <c r="BB301" s="121">
        <v>65</v>
      </c>
      <c r="BC301" s="125">
        <f t="shared" si="121"/>
        <v>8065</v>
      </c>
      <c r="BE301" s="7" t="s">
        <v>228</v>
      </c>
    </row>
    <row r="302" spans="1:57" hidden="1" outlineLevel="1">
      <c r="A302" t="s">
        <v>386</v>
      </c>
      <c r="B302" t="s">
        <v>2011</v>
      </c>
      <c r="C302" s="1">
        <f t="shared" si="122"/>
        <v>27979</v>
      </c>
      <c r="D302" s="7">
        <f>IF(N302&gt;0, RANK(N302,(N302:P302,Q302:AE302)),0)</f>
        <v>1</v>
      </c>
      <c r="E302" s="7">
        <f>IF(O302&gt;0,RANK(O302,(N302:P302,Q302:AE302)),0)</f>
        <v>2</v>
      </c>
      <c r="F302" s="7">
        <f>IF(P302&gt;0,RANK(P302,(N302:P302,Q302:AE302)),0)</f>
        <v>3</v>
      </c>
      <c r="G302" s="1">
        <f t="shared" si="109"/>
        <v>4554</v>
      </c>
      <c r="H302" s="2">
        <f t="shared" si="110"/>
        <v>0.16276493084098789</v>
      </c>
      <c r="I302" s="2"/>
      <c r="J302" s="2">
        <f t="shared" si="123"/>
        <v>0.57389470674434395</v>
      </c>
      <c r="K302" s="2">
        <f t="shared" si="124"/>
        <v>0.41112977590335609</v>
      </c>
      <c r="L302" s="2">
        <f t="shared" si="125"/>
        <v>5.8615390114014083E-3</v>
      </c>
      <c r="M302" s="2">
        <f t="shared" si="126"/>
        <v>9.1139783408985525E-3</v>
      </c>
      <c r="N302" s="66">
        <v>16057</v>
      </c>
      <c r="O302" s="66">
        <v>11503</v>
      </c>
      <c r="P302" s="66">
        <v>164</v>
      </c>
      <c r="Q302" s="66">
        <v>110</v>
      </c>
      <c r="R302" s="66">
        <v>51</v>
      </c>
      <c r="S302" s="66">
        <v>73</v>
      </c>
      <c r="T302" s="66">
        <v>0</v>
      </c>
      <c r="U302" s="66">
        <v>1</v>
      </c>
      <c r="V302" s="66">
        <v>3</v>
      </c>
      <c r="X302" s="66">
        <v>0</v>
      </c>
      <c r="Y302" s="66">
        <v>10</v>
      </c>
      <c r="AA302" s="66">
        <v>3</v>
      </c>
      <c r="AC302" s="66">
        <v>0</v>
      </c>
      <c r="AD302" s="66">
        <v>2</v>
      </c>
      <c r="AE302" s="66">
        <v>0</v>
      </c>
      <c r="AF302" s="66">
        <v>2</v>
      </c>
      <c r="AN302" s="7">
        <f>IF(Q302&gt;0,RANK(Q302,(N302:P302,Q302:AE302)),0)</f>
        <v>4</v>
      </c>
      <c r="AO302" s="7">
        <f>IF(R302&gt;0,RANK(R302,(N302:P302,Q302:AE302)),0)</f>
        <v>6</v>
      </c>
      <c r="AP302" s="7">
        <f>IF(T302&gt;0,RANK(T302,(N302:P302,Q302:AE302)),0)</f>
        <v>0</v>
      </c>
      <c r="AQ302" s="7">
        <f>IF(S302&gt;0,RANK(S302,(N302:P302,Q302:AE302)),0)</f>
        <v>5</v>
      </c>
      <c r="AR302" s="2">
        <f t="shared" si="127"/>
        <v>3.9315200686228955E-3</v>
      </c>
      <c r="AS302" s="2">
        <f t="shared" si="128"/>
        <v>1.8227956681797061E-3</v>
      </c>
      <c r="AT302" s="2">
        <f t="shared" si="129"/>
        <v>0</v>
      </c>
      <c r="AU302" s="2">
        <f t="shared" si="130"/>
        <v>2.6090996819042853E-3</v>
      </c>
      <c r="AW302" t="s">
        <v>386</v>
      </c>
      <c r="AX302" t="s">
        <v>2011</v>
      </c>
      <c r="AY302">
        <v>3</v>
      </c>
      <c r="BA302" s="119">
        <v>8</v>
      </c>
      <c r="BB302" s="121">
        <v>67</v>
      </c>
      <c r="BC302" s="125">
        <f t="shared" si="121"/>
        <v>8067</v>
      </c>
      <c r="BE302" s="7" t="s">
        <v>228</v>
      </c>
    </row>
    <row r="303" spans="1:57" hidden="1" outlineLevel="1">
      <c r="A303" t="s">
        <v>1100</v>
      </c>
      <c r="B303" t="s">
        <v>2011</v>
      </c>
      <c r="C303" s="1">
        <f t="shared" si="122"/>
        <v>166375</v>
      </c>
      <c r="D303" s="7">
        <f>IF(N303&gt;0, RANK(N303,(N303:P303,Q303:AE303)),0)</f>
        <v>1</v>
      </c>
      <c r="E303" s="7">
        <f>IF(O303&gt;0,RANK(O303,(N303:P303,Q303:AE303)),0)</f>
        <v>2</v>
      </c>
      <c r="F303" s="7">
        <f>IF(P303&gt;0,RANK(P303,(N303:P303,Q303:AE303)),0)</f>
        <v>3</v>
      </c>
      <c r="G303" s="1">
        <f t="shared" si="109"/>
        <v>16181</v>
      </c>
      <c r="H303" s="2">
        <f t="shared" si="110"/>
        <v>9.7256198347107442E-2</v>
      </c>
      <c r="I303" s="2"/>
      <c r="J303" s="2">
        <f t="shared" si="123"/>
        <v>0.53988279489105939</v>
      </c>
      <c r="K303" s="2">
        <f t="shared" si="124"/>
        <v>0.44262659654395192</v>
      </c>
      <c r="L303" s="2">
        <f t="shared" si="125"/>
        <v>5.3493613824192338E-3</v>
      </c>
      <c r="M303" s="2">
        <f t="shared" si="126"/>
        <v>1.2141247182569452E-2</v>
      </c>
      <c r="N303" s="66">
        <v>89823</v>
      </c>
      <c r="O303" s="66">
        <v>73642</v>
      </c>
      <c r="P303" s="66">
        <v>890</v>
      </c>
      <c r="Q303" s="66">
        <v>862</v>
      </c>
      <c r="R303" s="66">
        <v>196</v>
      </c>
      <c r="S303" s="66">
        <v>577</v>
      </c>
      <c r="T303" s="66">
        <v>10</v>
      </c>
      <c r="U303" s="66">
        <v>14</v>
      </c>
      <c r="V303" s="66">
        <v>7</v>
      </c>
      <c r="X303" s="66">
        <v>49</v>
      </c>
      <c r="Y303" s="66">
        <v>198</v>
      </c>
      <c r="AA303" s="66">
        <v>10</v>
      </c>
      <c r="AC303" s="66">
        <v>7</v>
      </c>
      <c r="AD303" s="66">
        <v>63</v>
      </c>
      <c r="AE303" s="66">
        <v>4</v>
      </c>
      <c r="AF303" s="66">
        <v>23</v>
      </c>
      <c r="AN303" s="7">
        <f>IF(Q303&gt;0,RANK(Q303,(N303:P303,Q303:AE303)),0)</f>
        <v>4</v>
      </c>
      <c r="AO303" s="7">
        <f>IF(R303&gt;0,RANK(R303,(N303:P303,Q303:AE303)),0)</f>
        <v>7</v>
      </c>
      <c r="AP303" s="7">
        <f>IF(T303&gt;0,RANK(T303,(N303:P303,Q303:AE303)),0)</f>
        <v>11</v>
      </c>
      <c r="AQ303" s="7">
        <f>IF(S303&gt;0,RANK(S303,(N303:P303,Q303:AE303)),0)</f>
        <v>5</v>
      </c>
      <c r="AR303" s="2">
        <f t="shared" si="127"/>
        <v>5.1810668670172798E-3</v>
      </c>
      <c r="AS303" s="2">
        <f t="shared" si="128"/>
        <v>1.178061607813674E-3</v>
      </c>
      <c r="AT303" s="2">
        <f t="shared" si="129"/>
        <v>6.0105184072126222E-5</v>
      </c>
      <c r="AU303" s="2">
        <f t="shared" si="130"/>
        <v>3.4680691209616828E-3</v>
      </c>
      <c r="AW303" t="s">
        <v>1100</v>
      </c>
      <c r="AX303" t="s">
        <v>2011</v>
      </c>
      <c r="AY303">
        <v>4</v>
      </c>
      <c r="BA303" s="119">
        <v>8</v>
      </c>
      <c r="BB303" s="121">
        <v>69</v>
      </c>
      <c r="BC303" s="125">
        <f t="shared" si="121"/>
        <v>8069</v>
      </c>
      <c r="BE303" s="7" t="s">
        <v>228</v>
      </c>
    </row>
    <row r="304" spans="1:57" hidden="1" outlineLevel="1">
      <c r="A304" t="s">
        <v>468</v>
      </c>
      <c r="B304" t="s">
        <v>2011</v>
      </c>
      <c r="C304" s="1">
        <f t="shared" si="122"/>
        <v>6761</v>
      </c>
      <c r="D304" s="7">
        <f>IF(N304&gt;0, RANK(N304,(N304:P304,Q304:AE304)),0)</f>
        <v>1</v>
      </c>
      <c r="E304" s="7">
        <f>IF(O304&gt;0,RANK(O304,(N304:P304,Q304:AE304)),0)</f>
        <v>2</v>
      </c>
      <c r="F304" s="7">
        <f>IF(P304&gt;0,RANK(P304,(N304:P304,Q304:AE304)),0)</f>
        <v>3</v>
      </c>
      <c r="G304" s="1">
        <f t="shared" si="109"/>
        <v>476</v>
      </c>
      <c r="H304" s="2">
        <f t="shared" si="110"/>
        <v>7.0403786422126899E-2</v>
      </c>
      <c r="I304" s="2"/>
      <c r="J304" s="2">
        <f t="shared" si="123"/>
        <v>0.52684514125129422</v>
      </c>
      <c r="K304" s="2">
        <f t="shared" si="124"/>
        <v>0.45644135482916726</v>
      </c>
      <c r="L304" s="2">
        <f t="shared" si="125"/>
        <v>7.5432628309421686E-3</v>
      </c>
      <c r="M304" s="2">
        <f t="shared" si="126"/>
        <v>9.1702410885963516E-3</v>
      </c>
      <c r="N304" s="66">
        <v>3562</v>
      </c>
      <c r="O304" s="66">
        <v>3086</v>
      </c>
      <c r="P304" s="66">
        <v>51</v>
      </c>
      <c r="Q304" s="66">
        <v>16</v>
      </c>
      <c r="R304" s="66">
        <v>10</v>
      </c>
      <c r="S304" s="66">
        <v>12</v>
      </c>
      <c r="T304" s="66">
        <v>2</v>
      </c>
      <c r="U304" s="66">
        <v>0</v>
      </c>
      <c r="V304" s="66">
        <v>3</v>
      </c>
      <c r="X304" s="66">
        <v>5</v>
      </c>
      <c r="Y304" s="66">
        <v>6</v>
      </c>
      <c r="AA304" s="66">
        <v>1</v>
      </c>
      <c r="AC304" s="66">
        <v>0</v>
      </c>
      <c r="AD304" s="66">
        <v>5</v>
      </c>
      <c r="AE304" s="66">
        <v>0</v>
      </c>
      <c r="AF304" s="66">
        <v>2</v>
      </c>
      <c r="AN304" s="7">
        <f>IF(Q304&gt;0,RANK(Q304,(N304:P304,Q304:AE304)),0)</f>
        <v>4</v>
      </c>
      <c r="AO304" s="7">
        <f>IF(R304&gt;0,RANK(R304,(N304:P304,Q304:AE304)),0)</f>
        <v>6</v>
      </c>
      <c r="AP304" s="7">
        <f>IF(T304&gt;0,RANK(T304,(N304:P304,Q304:AE304)),0)</f>
        <v>11</v>
      </c>
      <c r="AQ304" s="7">
        <f>IF(S304&gt;0,RANK(S304,(N304:P304,Q304:AE304)),0)</f>
        <v>5</v>
      </c>
      <c r="AR304" s="2">
        <f t="shared" si="127"/>
        <v>2.3665138293151901E-3</v>
      </c>
      <c r="AS304" s="2">
        <f t="shared" si="128"/>
        <v>1.4790711433219938E-3</v>
      </c>
      <c r="AT304" s="2">
        <f t="shared" si="129"/>
        <v>2.9581422866439876E-4</v>
      </c>
      <c r="AU304" s="2">
        <f t="shared" si="130"/>
        <v>1.7748853719863926E-3</v>
      </c>
      <c r="AW304" t="s">
        <v>468</v>
      </c>
      <c r="AX304" t="s">
        <v>2011</v>
      </c>
      <c r="AY304">
        <v>3</v>
      </c>
      <c r="BA304" s="119">
        <v>8</v>
      </c>
      <c r="BB304" s="121">
        <v>71</v>
      </c>
      <c r="BC304" s="125">
        <f t="shared" si="121"/>
        <v>8071</v>
      </c>
      <c r="BE304" s="7" t="s">
        <v>228</v>
      </c>
    </row>
    <row r="305" spans="1:57" hidden="1" outlineLevel="1">
      <c r="A305" t="s">
        <v>2196</v>
      </c>
      <c r="B305" t="s">
        <v>2011</v>
      </c>
      <c r="C305" s="1">
        <f t="shared" si="122"/>
        <v>2304</v>
      </c>
      <c r="D305" s="7">
        <f>IF(N305&gt;0, RANK(N305,(N305:P305,Q305:AE305)),0)</f>
        <v>2</v>
      </c>
      <c r="E305" s="7">
        <f>IF(O305&gt;0,RANK(O305,(N305:P305,Q305:AE305)),0)</f>
        <v>1</v>
      </c>
      <c r="F305" s="7">
        <f>IF(P305&gt;0,RANK(P305,(N305:P305,Q305:AE305)),0)</f>
        <v>3</v>
      </c>
      <c r="G305" s="1">
        <f t="shared" si="109"/>
        <v>1171</v>
      </c>
      <c r="H305" s="2">
        <f t="shared" si="110"/>
        <v>0.50824652777777779</v>
      </c>
      <c r="I305" s="2"/>
      <c r="J305" s="2">
        <f t="shared" si="123"/>
        <v>0.23697916666666666</v>
      </c>
      <c r="K305" s="2">
        <f t="shared" si="124"/>
        <v>0.74522569444444442</v>
      </c>
      <c r="L305" s="2">
        <f t="shared" si="125"/>
        <v>9.1145833333333339E-3</v>
      </c>
      <c r="M305" s="2">
        <f t="shared" si="126"/>
        <v>8.6805555555556167E-3</v>
      </c>
      <c r="N305" s="66">
        <v>546</v>
      </c>
      <c r="O305" s="66">
        <v>1717</v>
      </c>
      <c r="P305" s="66">
        <v>21</v>
      </c>
      <c r="Q305" s="66">
        <v>4</v>
      </c>
      <c r="R305" s="66">
        <v>1</v>
      </c>
      <c r="S305" s="66">
        <v>9</v>
      </c>
      <c r="T305" s="66">
        <v>0</v>
      </c>
      <c r="U305" s="66">
        <v>1</v>
      </c>
      <c r="V305" s="66">
        <v>0</v>
      </c>
      <c r="X305" s="66">
        <v>0</v>
      </c>
      <c r="Y305" s="66">
        <v>1</v>
      </c>
      <c r="AA305" s="66">
        <v>0</v>
      </c>
      <c r="AC305" s="66">
        <v>0</v>
      </c>
      <c r="AD305" s="66">
        <v>4</v>
      </c>
      <c r="AE305" s="66">
        <v>0</v>
      </c>
      <c r="AF305" s="66">
        <v>0</v>
      </c>
      <c r="AN305" s="7">
        <f>IF(Q305&gt;0,RANK(Q305,(N305:P305,Q305:AE305)),0)</f>
        <v>5</v>
      </c>
      <c r="AO305" s="7">
        <f>IF(R305&gt;0,RANK(R305,(N305:P305,Q305:AE305)),0)</f>
        <v>7</v>
      </c>
      <c r="AP305" s="7">
        <f>IF(T305&gt;0,RANK(T305,(N305:P305,Q305:AE305)),0)</f>
        <v>0</v>
      </c>
      <c r="AQ305" s="7">
        <f>IF(S305&gt;0,RANK(S305,(N305:P305,Q305:AE305)),0)</f>
        <v>4</v>
      </c>
      <c r="AR305" s="2">
        <f t="shared" si="127"/>
        <v>1.736111111111111E-3</v>
      </c>
      <c r="AS305" s="2">
        <f t="shared" si="128"/>
        <v>4.3402777777777775E-4</v>
      </c>
      <c r="AT305" s="2">
        <f t="shared" si="129"/>
        <v>0</v>
      </c>
      <c r="AU305" s="2">
        <f t="shared" si="130"/>
        <v>3.90625E-3</v>
      </c>
      <c r="AW305" t="s">
        <v>2196</v>
      </c>
      <c r="AX305" t="s">
        <v>2011</v>
      </c>
      <c r="AY305">
        <v>4</v>
      </c>
      <c r="BA305" s="119">
        <v>8</v>
      </c>
      <c r="BB305" s="121">
        <v>73</v>
      </c>
      <c r="BC305" s="125">
        <f t="shared" si="121"/>
        <v>8073</v>
      </c>
      <c r="BE305" s="7" t="s">
        <v>228</v>
      </c>
    </row>
    <row r="306" spans="1:57" hidden="1" outlineLevel="1">
      <c r="A306" t="s">
        <v>2374</v>
      </c>
      <c r="B306" t="s">
        <v>2011</v>
      </c>
      <c r="C306" s="1">
        <f t="shared" si="122"/>
        <v>8977</v>
      </c>
      <c r="D306" s="7">
        <f>IF(N306&gt;0, RANK(N306,(N306:P306,Q306:AE306)),0)</f>
        <v>2</v>
      </c>
      <c r="E306" s="7">
        <f>IF(O306&gt;0,RANK(O306,(N306:P306,Q306:AE306)),0)</f>
        <v>1</v>
      </c>
      <c r="F306" s="7">
        <f>IF(P306&gt;0,RANK(P306,(N306:P306,Q306:AE306)),0)</f>
        <v>3</v>
      </c>
      <c r="G306" s="1">
        <f t="shared" si="109"/>
        <v>3156</v>
      </c>
      <c r="H306" s="2">
        <f t="shared" si="110"/>
        <v>0.35156511083881031</v>
      </c>
      <c r="I306" s="2"/>
      <c r="J306" s="2">
        <f t="shared" si="123"/>
        <v>0.3170324161746686</v>
      </c>
      <c r="K306" s="2">
        <f t="shared" si="124"/>
        <v>0.66859752701347885</v>
      </c>
      <c r="L306" s="2">
        <f t="shared" si="125"/>
        <v>5.3469978834800045E-3</v>
      </c>
      <c r="M306" s="2">
        <f t="shared" si="126"/>
        <v>9.023058928372546E-3</v>
      </c>
      <c r="N306" s="66">
        <v>2846</v>
      </c>
      <c r="O306" s="66">
        <v>6002</v>
      </c>
      <c r="P306" s="66">
        <v>48</v>
      </c>
      <c r="Q306" s="66">
        <v>26</v>
      </c>
      <c r="R306" s="66">
        <v>7</v>
      </c>
      <c r="S306" s="66">
        <v>18</v>
      </c>
      <c r="T306" s="66">
        <v>1</v>
      </c>
      <c r="U306" s="66">
        <v>0</v>
      </c>
      <c r="V306" s="66">
        <v>1</v>
      </c>
      <c r="X306" s="66">
        <v>2</v>
      </c>
      <c r="Y306" s="66">
        <v>17</v>
      </c>
      <c r="AA306" s="66">
        <v>1</v>
      </c>
      <c r="AC306" s="66">
        <v>0</v>
      </c>
      <c r="AD306" s="66">
        <v>5</v>
      </c>
      <c r="AE306" s="66">
        <v>1</v>
      </c>
      <c r="AF306" s="66">
        <v>2</v>
      </c>
      <c r="AN306" s="7">
        <f>IF(Q306&gt;0,RANK(Q306,(N306:P306,Q306:AE306)),0)</f>
        <v>4</v>
      </c>
      <c r="AO306" s="7">
        <f>IF(R306&gt;0,RANK(R306,(N306:P306,Q306:AE306)),0)</f>
        <v>7</v>
      </c>
      <c r="AP306" s="7">
        <f>IF(T306&gt;0,RANK(T306,(N306:P306,Q306:AE306)),0)</f>
        <v>10</v>
      </c>
      <c r="AQ306" s="7">
        <f>IF(S306&gt;0,RANK(S306,(N306:P306,Q306:AE306)),0)</f>
        <v>5</v>
      </c>
      <c r="AR306" s="2">
        <f t="shared" si="127"/>
        <v>2.8962905202183356E-3</v>
      </c>
      <c r="AS306" s="2">
        <f t="shared" si="128"/>
        <v>7.7977052467416734E-4</v>
      </c>
      <c r="AT306" s="2">
        <f t="shared" si="129"/>
        <v>1.1139578923916676E-4</v>
      </c>
      <c r="AU306" s="2">
        <f t="shared" si="130"/>
        <v>2.0051242063050018E-3</v>
      </c>
      <c r="AW306" t="s">
        <v>2374</v>
      </c>
      <c r="AX306" t="s">
        <v>2011</v>
      </c>
      <c r="AY306">
        <v>4</v>
      </c>
      <c r="BA306" s="119">
        <v>8</v>
      </c>
      <c r="BB306" s="121">
        <v>75</v>
      </c>
      <c r="BC306" s="125">
        <f t="shared" si="121"/>
        <v>8075</v>
      </c>
      <c r="BE306" s="7" t="s">
        <v>228</v>
      </c>
    </row>
    <row r="307" spans="1:57" hidden="1" outlineLevel="1">
      <c r="A307" t="s">
        <v>2197</v>
      </c>
      <c r="B307" t="s">
        <v>2011</v>
      </c>
      <c r="C307" s="1">
        <f t="shared" si="122"/>
        <v>69631</v>
      </c>
      <c r="D307" s="7">
        <f>IF(N307&gt;0, RANK(N307,(N307:P307,Q307:AE307)),0)</f>
        <v>2</v>
      </c>
      <c r="E307" s="7">
        <f>IF(O307&gt;0,RANK(O307,(N307:P307,Q307:AE307)),0)</f>
        <v>1</v>
      </c>
      <c r="F307" s="7">
        <f>IF(P307&gt;0,RANK(P307,(N307:P307,Q307:AE307)),0)</f>
        <v>3</v>
      </c>
      <c r="G307" s="1">
        <f t="shared" si="109"/>
        <v>20570</v>
      </c>
      <c r="H307" s="2">
        <f t="shared" si="110"/>
        <v>0.29541439875917336</v>
      </c>
      <c r="I307" s="2"/>
      <c r="J307" s="2">
        <f t="shared" si="123"/>
        <v>0.34478895894070172</v>
      </c>
      <c r="K307" s="2">
        <f t="shared" si="124"/>
        <v>0.64020335769987502</v>
      </c>
      <c r="L307" s="2">
        <f t="shared" si="125"/>
        <v>5.4573394034266344E-3</v>
      </c>
      <c r="M307" s="2">
        <f t="shared" si="126"/>
        <v>9.5503439559966284E-3</v>
      </c>
      <c r="N307" s="66">
        <v>24008</v>
      </c>
      <c r="O307" s="66">
        <v>44578</v>
      </c>
      <c r="P307" s="66">
        <v>380</v>
      </c>
      <c r="Q307" s="66">
        <v>291</v>
      </c>
      <c r="R307" s="66">
        <v>64</v>
      </c>
      <c r="S307" s="66">
        <v>133</v>
      </c>
      <c r="T307" s="66">
        <v>5</v>
      </c>
      <c r="U307" s="66">
        <v>5</v>
      </c>
      <c r="V307" s="66">
        <v>3</v>
      </c>
      <c r="X307" s="66">
        <v>12</v>
      </c>
      <c r="Y307" s="66">
        <v>94</v>
      </c>
      <c r="AA307" s="66">
        <v>3</v>
      </c>
      <c r="AC307" s="66">
        <v>4</v>
      </c>
      <c r="AD307" s="66">
        <v>40</v>
      </c>
      <c r="AE307" s="66">
        <v>2</v>
      </c>
      <c r="AF307" s="66">
        <v>9</v>
      </c>
      <c r="AN307" s="7">
        <f>IF(Q307&gt;0,RANK(Q307,(N307:P307,Q307:AE307)),0)</f>
        <v>4</v>
      </c>
      <c r="AO307" s="7">
        <f>IF(R307&gt;0,RANK(R307,(N307:P307,Q307:AE307)),0)</f>
        <v>7</v>
      </c>
      <c r="AP307" s="7">
        <f>IF(T307&gt;0,RANK(T307,(N307:P307,Q307:AE307)),0)</f>
        <v>10</v>
      </c>
      <c r="AQ307" s="7">
        <f>IF(S307&gt;0,RANK(S307,(N307:P307,Q307:AE307)),0)</f>
        <v>5</v>
      </c>
      <c r="AR307" s="2">
        <f t="shared" si="127"/>
        <v>4.1791730694661858E-3</v>
      </c>
      <c r="AS307" s="2">
        <f t="shared" si="128"/>
        <v>9.1913084689290692E-4</v>
      </c>
      <c r="AT307" s="2">
        <f t="shared" si="129"/>
        <v>7.1807097413508357E-5</v>
      </c>
      <c r="AU307" s="2">
        <f t="shared" si="130"/>
        <v>1.9100687911993222E-3</v>
      </c>
      <c r="AW307" t="s">
        <v>2197</v>
      </c>
      <c r="AX307" t="s">
        <v>2011</v>
      </c>
      <c r="AY307">
        <v>3</v>
      </c>
      <c r="BA307" s="119">
        <v>8</v>
      </c>
      <c r="BB307" s="121">
        <v>77</v>
      </c>
      <c r="BC307" s="125">
        <f t="shared" si="121"/>
        <v>8077</v>
      </c>
      <c r="BE307" s="7" t="s">
        <v>228</v>
      </c>
    </row>
    <row r="308" spans="1:57" hidden="1" outlineLevel="1">
      <c r="A308" t="s">
        <v>2298</v>
      </c>
      <c r="B308" t="s">
        <v>2011</v>
      </c>
      <c r="C308" s="1">
        <f t="shared" si="122"/>
        <v>623</v>
      </c>
      <c r="D308" s="7">
        <f>IF(N308&gt;0, RANK(N308,(N308:P308,Q308:AE308)),0)</f>
        <v>2</v>
      </c>
      <c r="E308" s="7">
        <f>IF(O308&gt;0,RANK(O308,(N308:P308,Q308:AE308)),0)</f>
        <v>1</v>
      </c>
      <c r="F308" s="7">
        <f>IF(P308&gt;0,RANK(P308,(N308:P308,Q308:AE308)),0)</f>
        <v>4</v>
      </c>
      <c r="G308" s="1">
        <f t="shared" si="109"/>
        <v>64</v>
      </c>
      <c r="H308" s="2">
        <f t="shared" si="110"/>
        <v>0.10272873194221509</v>
      </c>
      <c r="I308" s="2"/>
      <c r="J308" s="2">
        <f t="shared" si="123"/>
        <v>0.4333868378812199</v>
      </c>
      <c r="K308" s="2">
        <f t="shared" si="124"/>
        <v>0.536115569823435</v>
      </c>
      <c r="L308" s="2">
        <f t="shared" si="125"/>
        <v>9.630818619582664E-3</v>
      </c>
      <c r="M308" s="2">
        <f t="shared" si="126"/>
        <v>2.0866773675762437E-2</v>
      </c>
      <c r="N308" s="66">
        <v>270</v>
      </c>
      <c r="O308" s="66">
        <v>334</v>
      </c>
      <c r="P308" s="66">
        <v>6</v>
      </c>
      <c r="Q308" s="66">
        <v>7</v>
      </c>
      <c r="R308" s="66">
        <v>1</v>
      </c>
      <c r="S308" s="66">
        <v>1</v>
      </c>
      <c r="T308" s="66">
        <v>0</v>
      </c>
      <c r="U308" s="66">
        <v>1</v>
      </c>
      <c r="V308" s="66">
        <v>1</v>
      </c>
      <c r="X308" s="66">
        <v>0</v>
      </c>
      <c r="Y308" s="66">
        <v>1</v>
      </c>
      <c r="AA308" s="66">
        <v>1</v>
      </c>
      <c r="AC308" s="66">
        <v>0</v>
      </c>
      <c r="AD308" s="66">
        <v>0</v>
      </c>
      <c r="AE308" s="66">
        <v>0</v>
      </c>
      <c r="AF308" s="66">
        <v>0</v>
      </c>
      <c r="AN308" s="7">
        <f>IF(Q308&gt;0,RANK(Q308,(N308:P308,Q308:AE308)),0)</f>
        <v>3</v>
      </c>
      <c r="AO308" s="7">
        <f>IF(R308&gt;0,RANK(R308,(N308:P308,Q308:AE308)),0)</f>
        <v>5</v>
      </c>
      <c r="AP308" s="7">
        <f>IF(T308&gt;0,RANK(T308,(N308:P308,Q308:AE308)),0)</f>
        <v>0</v>
      </c>
      <c r="AQ308" s="7">
        <f>IF(S308&gt;0,RANK(S308,(N308:P308,Q308:AE308)),0)</f>
        <v>5</v>
      </c>
      <c r="AR308" s="2">
        <f t="shared" si="127"/>
        <v>1.1235955056179775E-2</v>
      </c>
      <c r="AS308" s="2">
        <f t="shared" si="128"/>
        <v>1.6051364365971107E-3</v>
      </c>
      <c r="AT308" s="2">
        <f t="shared" si="129"/>
        <v>0</v>
      </c>
      <c r="AU308" s="2">
        <f t="shared" si="130"/>
        <v>1.6051364365971107E-3</v>
      </c>
      <c r="AW308" t="s">
        <v>2298</v>
      </c>
      <c r="AX308" t="s">
        <v>2011</v>
      </c>
      <c r="AY308">
        <v>3</v>
      </c>
      <c r="BA308" s="119">
        <v>8</v>
      </c>
      <c r="BB308" s="121">
        <v>79</v>
      </c>
      <c r="BC308" s="125">
        <f t="shared" si="121"/>
        <v>8079</v>
      </c>
      <c r="BE308" s="7" t="s">
        <v>228</v>
      </c>
    </row>
    <row r="309" spans="1:57" hidden="1" outlineLevel="1">
      <c r="A309" t="s">
        <v>1388</v>
      </c>
      <c r="B309" t="s">
        <v>2011</v>
      </c>
      <c r="C309" s="1">
        <f t="shared" si="122"/>
        <v>5871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>IF(P309&gt;0,RANK(P309,(N309:P309,Q309:AE309)),0)</f>
        <v>3</v>
      </c>
      <c r="G309" s="1">
        <f t="shared" si="109"/>
        <v>2553</v>
      </c>
      <c r="H309" s="2">
        <f t="shared" si="110"/>
        <v>0.4348492590700051</v>
      </c>
      <c r="I309" s="2"/>
      <c r="J309" s="2">
        <f t="shared" si="123"/>
        <v>0.26946005791176969</v>
      </c>
      <c r="K309" s="2">
        <f t="shared" si="124"/>
        <v>0.70430931698177479</v>
      </c>
      <c r="L309" s="2">
        <f t="shared" si="125"/>
        <v>9.5384091296201665E-3</v>
      </c>
      <c r="M309" s="2">
        <f t="shared" si="126"/>
        <v>1.6692215976835408E-2</v>
      </c>
      <c r="N309" s="66">
        <v>1582</v>
      </c>
      <c r="O309" s="66">
        <v>4135</v>
      </c>
      <c r="P309" s="66">
        <v>56</v>
      </c>
      <c r="Q309" s="66">
        <v>38</v>
      </c>
      <c r="R309" s="66">
        <v>8</v>
      </c>
      <c r="S309" s="66">
        <v>27</v>
      </c>
      <c r="T309" s="66">
        <v>1</v>
      </c>
      <c r="U309" s="66">
        <v>0</v>
      </c>
      <c r="V309" s="66">
        <v>1</v>
      </c>
      <c r="X309" s="66">
        <v>2</v>
      </c>
      <c r="Y309" s="66">
        <v>11</v>
      </c>
      <c r="AA309" s="66">
        <v>2</v>
      </c>
      <c r="AC309" s="66">
        <v>0</v>
      </c>
      <c r="AD309" s="66">
        <v>6</v>
      </c>
      <c r="AE309" s="66">
        <v>0</v>
      </c>
      <c r="AF309" s="66">
        <v>2</v>
      </c>
      <c r="AN309" s="7">
        <f>IF(Q309&gt;0,RANK(Q309,(N309:P309,Q309:AE309)),0)</f>
        <v>4</v>
      </c>
      <c r="AO309" s="7">
        <f>IF(R309&gt;0,RANK(R309,(N309:P309,Q309:AE309)),0)</f>
        <v>7</v>
      </c>
      <c r="AP309" s="7">
        <f>IF(T309&gt;0,RANK(T309,(N309:P309,Q309:AE309)),0)</f>
        <v>11</v>
      </c>
      <c r="AQ309" s="7">
        <f>IF(S309&gt;0,RANK(S309,(N309:P309,Q309:AE309)),0)</f>
        <v>5</v>
      </c>
      <c r="AR309" s="2">
        <f t="shared" si="127"/>
        <v>6.4724919093851136E-3</v>
      </c>
      <c r="AS309" s="2">
        <f t="shared" si="128"/>
        <v>1.3626298756600238E-3</v>
      </c>
      <c r="AT309" s="2">
        <f t="shared" si="129"/>
        <v>1.7032873445750298E-4</v>
      </c>
      <c r="AU309" s="2">
        <f t="shared" si="130"/>
        <v>4.5988758303525806E-3</v>
      </c>
      <c r="AW309" t="s">
        <v>1388</v>
      </c>
      <c r="AX309" t="s">
        <v>2011</v>
      </c>
      <c r="AY309">
        <v>3</v>
      </c>
      <c r="BA309" s="119">
        <v>8</v>
      </c>
      <c r="BB309" s="121">
        <v>81</v>
      </c>
      <c r="BC309" s="125">
        <f t="shared" si="121"/>
        <v>8081</v>
      </c>
      <c r="BE309" s="7" t="s">
        <v>228</v>
      </c>
    </row>
    <row r="310" spans="1:57" hidden="1" outlineLevel="1">
      <c r="A310" t="s">
        <v>1389</v>
      </c>
      <c r="B310" t="s">
        <v>2011</v>
      </c>
      <c r="C310" s="1">
        <f t="shared" si="122"/>
        <v>11825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>IF(P310&gt;0,RANK(P310,(N310:P310,Q310:AE310)),0)</f>
        <v>3</v>
      </c>
      <c r="G310" s="1">
        <f t="shared" si="109"/>
        <v>2300</v>
      </c>
      <c r="H310" s="2">
        <f t="shared" si="110"/>
        <v>0.1945031712473573</v>
      </c>
      <c r="I310" s="2"/>
      <c r="J310" s="2">
        <f t="shared" si="123"/>
        <v>0.39416490486257927</v>
      </c>
      <c r="K310" s="2">
        <f t="shared" si="124"/>
        <v>0.58866807610993654</v>
      </c>
      <c r="L310" s="2">
        <f t="shared" si="125"/>
        <v>6.4270613107822406E-3</v>
      </c>
      <c r="M310" s="2">
        <f t="shared" si="126"/>
        <v>1.0739957716701946E-2</v>
      </c>
      <c r="N310" s="66">
        <v>4661</v>
      </c>
      <c r="O310" s="66">
        <v>6961</v>
      </c>
      <c r="P310" s="66">
        <v>76</v>
      </c>
      <c r="Q310" s="66">
        <v>48</v>
      </c>
      <c r="R310" s="66">
        <v>17</v>
      </c>
      <c r="S310" s="66">
        <v>31</v>
      </c>
      <c r="T310" s="66">
        <v>1</v>
      </c>
      <c r="U310" s="66">
        <v>2</v>
      </c>
      <c r="V310" s="66">
        <v>0</v>
      </c>
      <c r="X310" s="66">
        <v>3</v>
      </c>
      <c r="Y310" s="66">
        <v>14</v>
      </c>
      <c r="AA310" s="66">
        <v>1</v>
      </c>
      <c r="AC310" s="66">
        <v>1</v>
      </c>
      <c r="AD310" s="66">
        <v>7</v>
      </c>
      <c r="AE310" s="66">
        <v>2</v>
      </c>
      <c r="AF310" s="66">
        <v>0</v>
      </c>
      <c r="AN310" s="7">
        <f>IF(Q310&gt;0,RANK(Q310,(N310:P310,Q310:AE310)),0)</f>
        <v>4</v>
      </c>
      <c r="AO310" s="7">
        <f>IF(R310&gt;0,RANK(R310,(N310:P310,Q310:AE310)),0)</f>
        <v>6</v>
      </c>
      <c r="AP310" s="7">
        <f>IF(T310&gt;0,RANK(T310,(N310:P310,Q310:AE310)),0)</f>
        <v>12</v>
      </c>
      <c r="AQ310" s="7">
        <f>IF(S310&gt;0,RANK(S310,(N310:P310,Q310:AE310)),0)</f>
        <v>5</v>
      </c>
      <c r="AR310" s="2">
        <f t="shared" si="127"/>
        <v>4.059196617336152E-3</v>
      </c>
      <c r="AS310" s="2">
        <f t="shared" si="128"/>
        <v>1.4376321353065538E-3</v>
      </c>
      <c r="AT310" s="2">
        <f t="shared" si="129"/>
        <v>8.4566596194503166E-5</v>
      </c>
      <c r="AU310" s="2">
        <f t="shared" si="130"/>
        <v>2.6215644820295984E-3</v>
      </c>
      <c r="AW310" t="s">
        <v>1389</v>
      </c>
      <c r="AX310" t="s">
        <v>2011</v>
      </c>
      <c r="AY310">
        <v>3</v>
      </c>
      <c r="BA310" s="119">
        <v>8</v>
      </c>
      <c r="BB310" s="121">
        <v>83</v>
      </c>
      <c r="BC310" s="125">
        <f t="shared" si="121"/>
        <v>8083</v>
      </c>
      <c r="BE310" s="7" t="s">
        <v>228</v>
      </c>
    </row>
    <row r="311" spans="1:57" hidden="1" outlineLevel="1">
      <c r="A311" t="s">
        <v>894</v>
      </c>
      <c r="B311" t="s">
        <v>2011</v>
      </c>
      <c r="C311" s="1">
        <f t="shared" si="122"/>
        <v>19153</v>
      </c>
      <c r="D311" s="7">
        <f>IF(N311&gt;0, RANK(N311,(N311:P311,Q311:AE311)),0)</f>
        <v>2</v>
      </c>
      <c r="E311" s="7">
        <f>IF(O311&gt;0,RANK(O311,(N311:P311,Q311:AE311)),0)</f>
        <v>1</v>
      </c>
      <c r="F311" s="7">
        <f>IF(P311&gt;0,RANK(P311,(N311:P311,Q311:AE311)),0)</f>
        <v>3</v>
      </c>
      <c r="G311" s="1">
        <f t="shared" si="109"/>
        <v>5704</v>
      </c>
      <c r="H311" s="2">
        <f t="shared" si="110"/>
        <v>0.2978123531561635</v>
      </c>
      <c r="I311" s="2"/>
      <c r="J311" s="2">
        <f t="shared" si="123"/>
        <v>0.33911136636558242</v>
      </c>
      <c r="K311" s="2">
        <f t="shared" si="124"/>
        <v>0.63692371952174598</v>
      </c>
      <c r="L311" s="2">
        <f t="shared" si="125"/>
        <v>6.2131258810630184E-3</v>
      </c>
      <c r="M311" s="2">
        <f t="shared" si="126"/>
        <v>1.7751788231608525E-2</v>
      </c>
      <c r="N311" s="66">
        <v>6495</v>
      </c>
      <c r="O311" s="66">
        <v>12199</v>
      </c>
      <c r="P311" s="66">
        <v>119</v>
      </c>
      <c r="Q311" s="66">
        <v>102</v>
      </c>
      <c r="R311" s="66">
        <v>18</v>
      </c>
      <c r="S311" s="66">
        <v>85</v>
      </c>
      <c r="T311" s="66">
        <v>1</v>
      </c>
      <c r="U311" s="66">
        <v>0</v>
      </c>
      <c r="V311" s="66">
        <v>4</v>
      </c>
      <c r="X311" s="66">
        <v>8</v>
      </c>
      <c r="Y311" s="66">
        <v>39</v>
      </c>
      <c r="AA311" s="66">
        <v>68</v>
      </c>
      <c r="AC311" s="66">
        <v>0</v>
      </c>
      <c r="AD311" s="66">
        <v>12</v>
      </c>
      <c r="AE311" s="66">
        <v>0</v>
      </c>
      <c r="AF311" s="66">
        <v>3</v>
      </c>
      <c r="AN311" s="7">
        <f>IF(Q311&gt;0,RANK(Q311,(N311:P311,Q311:AE311)),0)</f>
        <v>4</v>
      </c>
      <c r="AO311" s="7">
        <f>IF(R311&gt;0,RANK(R311,(N311:P311,Q311:AE311)),0)</f>
        <v>8</v>
      </c>
      <c r="AP311" s="7">
        <f>IF(T311&gt;0,RANK(T311,(N311:P311,Q311:AE311)),0)</f>
        <v>12</v>
      </c>
      <c r="AQ311" s="7">
        <f>IF(S311&gt;0,RANK(S311,(N311:P311,Q311:AE311)),0)</f>
        <v>5</v>
      </c>
      <c r="AR311" s="2">
        <f t="shared" si="127"/>
        <v>5.3255364694825879E-3</v>
      </c>
      <c r="AS311" s="2">
        <f t="shared" si="128"/>
        <v>9.3980055343810369E-4</v>
      </c>
      <c r="AT311" s="2">
        <f t="shared" si="129"/>
        <v>5.2211141857672424E-5</v>
      </c>
      <c r="AU311" s="2">
        <f t="shared" si="130"/>
        <v>4.4379470579021564E-3</v>
      </c>
      <c r="AW311" t="s">
        <v>894</v>
      </c>
      <c r="AX311" t="s">
        <v>2011</v>
      </c>
      <c r="AY311">
        <v>3</v>
      </c>
      <c r="BA311" s="119">
        <v>8</v>
      </c>
      <c r="BB311" s="121">
        <v>85</v>
      </c>
      <c r="BC311" s="125">
        <f t="shared" si="121"/>
        <v>8085</v>
      </c>
      <c r="BE311" s="7" t="s">
        <v>228</v>
      </c>
    </row>
    <row r="312" spans="1:57" hidden="1" outlineLevel="1">
      <c r="A312" t="s">
        <v>1298</v>
      </c>
      <c r="B312" t="s">
        <v>2011</v>
      </c>
      <c r="C312" s="1">
        <f t="shared" si="122"/>
        <v>10234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>IF(P312&gt;0,RANK(P312,(N312:P312,Q312:AE312)),0)</f>
        <v>3</v>
      </c>
      <c r="G312" s="1">
        <f t="shared" si="109"/>
        <v>2459</v>
      </c>
      <c r="H312" s="2">
        <f t="shared" si="110"/>
        <v>0.24027750635137776</v>
      </c>
      <c r="I312" s="2"/>
      <c r="J312" s="2">
        <f t="shared" si="123"/>
        <v>0.37258159077584524</v>
      </c>
      <c r="K312" s="2">
        <f t="shared" si="124"/>
        <v>0.61285909712722297</v>
      </c>
      <c r="L312" s="2">
        <f t="shared" si="125"/>
        <v>6.2536642564002343E-3</v>
      </c>
      <c r="M312" s="2">
        <f t="shared" si="126"/>
        <v>8.3056478405316089E-3</v>
      </c>
      <c r="N312" s="66">
        <v>3813</v>
      </c>
      <c r="O312" s="66">
        <v>6272</v>
      </c>
      <c r="P312" s="66">
        <v>64</v>
      </c>
      <c r="Q312" s="66">
        <v>32</v>
      </c>
      <c r="R312" s="66">
        <v>9</v>
      </c>
      <c r="S312" s="66">
        <v>26</v>
      </c>
      <c r="T312" s="66">
        <v>0</v>
      </c>
      <c r="U312" s="66">
        <v>2</v>
      </c>
      <c r="V312" s="66">
        <v>1</v>
      </c>
      <c r="X312" s="66">
        <v>0</v>
      </c>
      <c r="Y312" s="66">
        <v>7</v>
      </c>
      <c r="AA312" s="66">
        <v>0</v>
      </c>
      <c r="AC312" s="66">
        <v>0</v>
      </c>
      <c r="AD312" s="66">
        <v>7</v>
      </c>
      <c r="AE312" s="66">
        <v>0</v>
      </c>
      <c r="AF312" s="66">
        <v>1</v>
      </c>
      <c r="AN312" s="7">
        <f>IF(Q312&gt;0,RANK(Q312,(N312:P312,Q312:AE312)),0)</f>
        <v>4</v>
      </c>
      <c r="AO312" s="7">
        <f>IF(R312&gt;0,RANK(R312,(N312:P312,Q312:AE312)),0)</f>
        <v>6</v>
      </c>
      <c r="AP312" s="7">
        <f>IF(T312&gt;0,RANK(T312,(N312:P312,Q312:AE312)),0)</f>
        <v>0</v>
      </c>
      <c r="AQ312" s="7">
        <f>IF(S312&gt;0,RANK(S312,(N312:P312,Q312:AE312)),0)</f>
        <v>5</v>
      </c>
      <c r="AR312" s="2">
        <f t="shared" si="127"/>
        <v>3.1268321282001172E-3</v>
      </c>
      <c r="AS312" s="2">
        <f t="shared" si="128"/>
        <v>8.7942153605628294E-4</v>
      </c>
      <c r="AT312" s="2">
        <f t="shared" si="129"/>
        <v>0</v>
      </c>
      <c r="AU312" s="2">
        <f t="shared" si="130"/>
        <v>2.5405511041625955E-3</v>
      </c>
      <c r="AW312" t="s">
        <v>1298</v>
      </c>
      <c r="AX312" t="s">
        <v>2011</v>
      </c>
      <c r="AY312">
        <v>4</v>
      </c>
      <c r="BA312" s="119">
        <v>8</v>
      </c>
      <c r="BB312" s="121">
        <v>87</v>
      </c>
      <c r="BC312" s="125">
        <f t="shared" si="121"/>
        <v>8087</v>
      </c>
      <c r="BE312" s="7" t="s">
        <v>228</v>
      </c>
    </row>
    <row r="313" spans="1:57" hidden="1" outlineLevel="1">
      <c r="A313" t="s">
        <v>912</v>
      </c>
      <c r="B313" t="s">
        <v>2011</v>
      </c>
      <c r="C313" s="1">
        <f t="shared" si="122"/>
        <v>8065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>IF(P313&gt;0,RANK(P313,(N313:P313,Q313:AE313)),0)</f>
        <v>3</v>
      </c>
      <c r="G313" s="1">
        <f t="shared" si="109"/>
        <v>846</v>
      </c>
      <c r="H313" s="2">
        <f t="shared" si="110"/>
        <v>0.10489770613763175</v>
      </c>
      <c r="I313" s="2"/>
      <c r="J313" s="2">
        <f t="shared" si="123"/>
        <v>0.43980161190328582</v>
      </c>
      <c r="K313" s="2">
        <f t="shared" si="124"/>
        <v>0.54469931804091754</v>
      </c>
      <c r="L313" s="2">
        <f t="shared" si="125"/>
        <v>6.8195908245505272E-3</v>
      </c>
      <c r="M313" s="2">
        <f t="shared" si="126"/>
        <v>8.6794792312461216E-3</v>
      </c>
      <c r="N313" s="66">
        <v>3547</v>
      </c>
      <c r="O313" s="66">
        <v>4393</v>
      </c>
      <c r="P313" s="66">
        <v>55</v>
      </c>
      <c r="Q313" s="66">
        <v>12</v>
      </c>
      <c r="R313" s="66">
        <v>6</v>
      </c>
      <c r="S313" s="66">
        <v>31</v>
      </c>
      <c r="T313" s="66">
        <v>2</v>
      </c>
      <c r="U313" s="66">
        <v>0</v>
      </c>
      <c r="V313" s="66">
        <v>2</v>
      </c>
      <c r="X313" s="66">
        <v>0</v>
      </c>
      <c r="Y313" s="66">
        <v>7</v>
      </c>
      <c r="AA313" s="66">
        <v>3</v>
      </c>
      <c r="AC313" s="66">
        <v>0</v>
      </c>
      <c r="AD313" s="66">
        <v>6</v>
      </c>
      <c r="AE313" s="66">
        <v>1</v>
      </c>
      <c r="AF313" s="66">
        <v>0</v>
      </c>
      <c r="AN313" s="7">
        <f>IF(Q313&gt;0,RANK(Q313,(N313:P313,Q313:AE313)),0)</f>
        <v>5</v>
      </c>
      <c r="AO313" s="7">
        <f>IF(R313&gt;0,RANK(R313,(N313:P313,Q313:AE313)),0)</f>
        <v>7</v>
      </c>
      <c r="AP313" s="7">
        <f>IF(T313&gt;0,RANK(T313,(N313:P313,Q313:AE313)),0)</f>
        <v>10</v>
      </c>
      <c r="AQ313" s="7">
        <f>IF(S313&gt;0,RANK(S313,(N313:P313,Q313:AE313)),0)</f>
        <v>4</v>
      </c>
      <c r="AR313" s="2">
        <f t="shared" si="127"/>
        <v>1.4879107253564787E-3</v>
      </c>
      <c r="AS313" s="2">
        <f t="shared" si="128"/>
        <v>7.4395536267823936E-4</v>
      </c>
      <c r="AT313" s="2">
        <f t="shared" si="129"/>
        <v>2.4798512089274643E-4</v>
      </c>
      <c r="AU313" s="2">
        <f t="shared" si="130"/>
        <v>3.8437693738375698E-3</v>
      </c>
      <c r="AW313" t="s">
        <v>912</v>
      </c>
      <c r="AX313" t="s">
        <v>2011</v>
      </c>
      <c r="AY313">
        <v>0</v>
      </c>
      <c r="BA313" s="119">
        <v>8</v>
      </c>
      <c r="BB313" s="121">
        <v>89</v>
      </c>
      <c r="BC313" s="125">
        <f t="shared" si="121"/>
        <v>8089</v>
      </c>
      <c r="BE313" s="7" t="s">
        <v>228</v>
      </c>
    </row>
    <row r="314" spans="1:57" hidden="1" outlineLevel="1">
      <c r="A314" t="s">
        <v>1026</v>
      </c>
      <c r="B314" t="s">
        <v>2011</v>
      </c>
      <c r="C314" s="1">
        <f t="shared" si="122"/>
        <v>3060</v>
      </c>
      <c r="D314" s="7">
        <f>IF(N314&gt;0, RANK(N314,(N314:P314,Q314:AE314)),0)</f>
        <v>1</v>
      </c>
      <c r="E314" s="7">
        <f>IF(O314&gt;0,RANK(O314,(N314:P314,Q314:AE314)),0)</f>
        <v>2</v>
      </c>
      <c r="F314" s="7">
        <f>IF(P314&gt;0,RANK(P314,(N314:P314,Q314:AE314)),0)</f>
        <v>3</v>
      </c>
      <c r="G314" s="1">
        <f t="shared" si="109"/>
        <v>269</v>
      </c>
      <c r="H314" s="2">
        <f t="shared" si="110"/>
        <v>8.7908496732026151E-2</v>
      </c>
      <c r="I314" s="2"/>
      <c r="J314" s="2">
        <f t="shared" si="123"/>
        <v>0.53464052287581698</v>
      </c>
      <c r="K314" s="2">
        <f t="shared" si="124"/>
        <v>0.44673202614379087</v>
      </c>
      <c r="L314" s="2">
        <f t="shared" si="125"/>
        <v>6.5359477124183009E-3</v>
      </c>
      <c r="M314" s="2">
        <f t="shared" si="126"/>
        <v>1.2091503267973844E-2</v>
      </c>
      <c r="N314" s="66">
        <v>1636</v>
      </c>
      <c r="O314" s="66">
        <v>1367</v>
      </c>
      <c r="P314" s="66">
        <v>20</v>
      </c>
      <c r="Q314" s="66">
        <v>19</v>
      </c>
      <c r="R314" s="66">
        <v>5</v>
      </c>
      <c r="S314" s="66">
        <v>7</v>
      </c>
      <c r="T314" s="66">
        <v>0</v>
      </c>
      <c r="U314" s="66">
        <v>0</v>
      </c>
      <c r="V314" s="66">
        <v>0</v>
      </c>
      <c r="X314" s="66">
        <v>0</v>
      </c>
      <c r="Y314" s="66">
        <v>3</v>
      </c>
      <c r="AA314" s="66">
        <v>1</v>
      </c>
      <c r="AC314" s="66">
        <v>0</v>
      </c>
      <c r="AD314" s="66">
        <v>1</v>
      </c>
      <c r="AE314" s="66">
        <v>0</v>
      </c>
      <c r="AF314" s="66">
        <v>1</v>
      </c>
      <c r="AN314" s="7">
        <f>IF(Q314&gt;0,RANK(Q314,(N314:P314,Q314:AE314)),0)</f>
        <v>4</v>
      </c>
      <c r="AO314" s="7">
        <f>IF(R314&gt;0,RANK(R314,(N314:P314,Q314:AE314)),0)</f>
        <v>6</v>
      </c>
      <c r="AP314" s="7">
        <f>IF(T314&gt;0,RANK(T314,(N314:P314,Q314:AE314)),0)</f>
        <v>0</v>
      </c>
      <c r="AQ314" s="7">
        <f>IF(S314&gt;0,RANK(S314,(N314:P314,Q314:AE314)),0)</f>
        <v>5</v>
      </c>
      <c r="AR314" s="2">
        <f t="shared" si="127"/>
        <v>6.2091503267973852E-3</v>
      </c>
      <c r="AS314" s="2">
        <f t="shared" si="128"/>
        <v>1.6339869281045752E-3</v>
      </c>
      <c r="AT314" s="2">
        <f t="shared" si="129"/>
        <v>0</v>
      </c>
      <c r="AU314" s="2">
        <f t="shared" si="130"/>
        <v>2.2875816993464053E-3</v>
      </c>
      <c r="AW314" t="s">
        <v>1026</v>
      </c>
      <c r="AX314" t="s">
        <v>2011</v>
      </c>
      <c r="AY314">
        <v>3</v>
      </c>
      <c r="BA314" s="119">
        <v>8</v>
      </c>
      <c r="BB314" s="121">
        <v>91</v>
      </c>
      <c r="BC314" s="125">
        <f t="shared" si="121"/>
        <v>8091</v>
      </c>
      <c r="BE314" s="7" t="s">
        <v>228</v>
      </c>
    </row>
    <row r="315" spans="1:57" hidden="1" outlineLevel="1">
      <c r="A315" t="s">
        <v>1027</v>
      </c>
      <c r="B315" t="s">
        <v>2011</v>
      </c>
      <c r="C315" s="1">
        <f t="shared" si="122"/>
        <v>9383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>IF(P315&gt;0,RANK(P315,(N315:P315,Q315:AE315)),0)</f>
        <v>3</v>
      </c>
      <c r="G315" s="1">
        <f t="shared" si="109"/>
        <v>646</v>
      </c>
      <c r="H315" s="2">
        <f t="shared" si="110"/>
        <v>6.8847916444633908E-2</v>
      </c>
      <c r="I315" s="2"/>
      <c r="J315" s="2">
        <f t="shared" si="123"/>
        <v>0.45294681871469678</v>
      </c>
      <c r="K315" s="2">
        <f t="shared" si="124"/>
        <v>0.52179473515933072</v>
      </c>
      <c r="L315" s="2">
        <f t="shared" si="125"/>
        <v>8.0997548758392837E-3</v>
      </c>
      <c r="M315" s="2">
        <f t="shared" si="126"/>
        <v>1.7158691250133216E-2</v>
      </c>
      <c r="N315" s="66">
        <v>4250</v>
      </c>
      <c r="O315" s="66">
        <v>4896</v>
      </c>
      <c r="P315" s="66">
        <v>76</v>
      </c>
      <c r="Q315" s="66">
        <v>76</v>
      </c>
      <c r="R315" s="66">
        <v>17</v>
      </c>
      <c r="S315" s="66">
        <v>38</v>
      </c>
      <c r="T315" s="66">
        <v>0</v>
      </c>
      <c r="U315" s="66">
        <v>0</v>
      </c>
      <c r="V315" s="66">
        <v>1</v>
      </c>
      <c r="X315" s="66">
        <v>4</v>
      </c>
      <c r="Y315" s="66">
        <v>21</v>
      </c>
      <c r="AA315" s="66">
        <v>1</v>
      </c>
      <c r="AC315" s="66">
        <v>0</v>
      </c>
      <c r="AD315" s="66">
        <v>3</v>
      </c>
      <c r="AE315" s="66">
        <v>0</v>
      </c>
      <c r="AF315" s="66">
        <v>0</v>
      </c>
      <c r="AN315" s="7">
        <f>IF(Q315&gt;0,RANK(Q315,(N315:P315,Q315:AE315)),0)</f>
        <v>3</v>
      </c>
      <c r="AO315" s="7">
        <f>IF(R315&gt;0,RANK(R315,(N315:P315,Q315:AE315)),0)</f>
        <v>7</v>
      </c>
      <c r="AP315" s="7">
        <f>IF(T315&gt;0,RANK(T315,(N315:P315,Q315:AE315)),0)</f>
        <v>0</v>
      </c>
      <c r="AQ315" s="7">
        <f>IF(S315&gt;0,RANK(S315,(N315:P315,Q315:AE315)),0)</f>
        <v>5</v>
      </c>
      <c r="AR315" s="2">
        <f t="shared" si="127"/>
        <v>8.0997548758392837E-3</v>
      </c>
      <c r="AS315" s="2">
        <f t="shared" si="128"/>
        <v>1.8117872748587872E-3</v>
      </c>
      <c r="AT315" s="2">
        <f t="shared" si="129"/>
        <v>0</v>
      </c>
      <c r="AU315" s="2">
        <f t="shared" si="130"/>
        <v>4.0498774379196419E-3</v>
      </c>
      <c r="AW315" t="s">
        <v>1027</v>
      </c>
      <c r="AX315" t="s">
        <v>2011</v>
      </c>
      <c r="AY315">
        <v>0</v>
      </c>
      <c r="BA315" s="119">
        <v>8</v>
      </c>
      <c r="BB315" s="121">
        <v>93</v>
      </c>
      <c r="BC315" s="125">
        <f t="shared" si="121"/>
        <v>8093</v>
      </c>
      <c r="BE315" s="7" t="s">
        <v>228</v>
      </c>
    </row>
    <row r="316" spans="1:57" hidden="1" outlineLevel="1">
      <c r="A316" t="s">
        <v>1335</v>
      </c>
      <c r="B316" t="s">
        <v>2011</v>
      </c>
      <c r="C316" s="1">
        <f t="shared" si="122"/>
        <v>2261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>IF(P316&gt;0,RANK(P316,(N316:P316,Q316:AE316)),0)</f>
        <v>3</v>
      </c>
      <c r="G316" s="1">
        <f t="shared" si="109"/>
        <v>991</v>
      </c>
      <c r="H316" s="2">
        <f t="shared" si="110"/>
        <v>0.43830163644405129</v>
      </c>
      <c r="I316" s="2"/>
      <c r="J316" s="2">
        <f t="shared" si="123"/>
        <v>0.27509951348960637</v>
      </c>
      <c r="K316" s="2">
        <f t="shared" si="124"/>
        <v>0.71340114993365766</v>
      </c>
      <c r="L316" s="2">
        <f t="shared" si="125"/>
        <v>4.8651039363113669E-3</v>
      </c>
      <c r="M316" s="2">
        <f t="shared" si="126"/>
        <v>6.6342326404245965E-3</v>
      </c>
      <c r="N316" s="66">
        <v>622</v>
      </c>
      <c r="O316" s="66">
        <v>1613</v>
      </c>
      <c r="P316" s="66">
        <v>11</v>
      </c>
      <c r="Q316" s="66">
        <v>9</v>
      </c>
      <c r="R316" s="66">
        <v>1</v>
      </c>
      <c r="S316" s="66">
        <v>1</v>
      </c>
      <c r="T316" s="66">
        <v>0</v>
      </c>
      <c r="U316" s="66">
        <v>0</v>
      </c>
      <c r="V316" s="66">
        <v>0</v>
      </c>
      <c r="X316" s="66">
        <v>0</v>
      </c>
      <c r="Y316" s="66">
        <v>1</v>
      </c>
      <c r="AA316" s="66">
        <v>1</v>
      </c>
      <c r="AC316" s="66">
        <v>0</v>
      </c>
      <c r="AD316" s="66">
        <v>2</v>
      </c>
      <c r="AE316" s="66">
        <v>0</v>
      </c>
      <c r="AF316" s="66">
        <v>0</v>
      </c>
      <c r="AN316" s="7">
        <f>IF(Q316&gt;0,RANK(Q316,(N316:P316,Q316:AE316)),0)</f>
        <v>4</v>
      </c>
      <c r="AO316" s="7">
        <f>IF(R316&gt;0,RANK(R316,(N316:P316,Q316:AE316)),0)</f>
        <v>6</v>
      </c>
      <c r="AP316" s="7">
        <f>IF(T316&gt;0,RANK(T316,(N316:P316,Q316:AE316)),0)</f>
        <v>0</v>
      </c>
      <c r="AQ316" s="7">
        <f>IF(S316&gt;0,RANK(S316,(N316:P316,Q316:AE316)),0)</f>
        <v>6</v>
      </c>
      <c r="AR316" s="2">
        <f t="shared" si="127"/>
        <v>3.9805395842547548E-3</v>
      </c>
      <c r="AS316" s="2">
        <f t="shared" si="128"/>
        <v>4.4228217602830609E-4</v>
      </c>
      <c r="AT316" s="2">
        <f t="shared" si="129"/>
        <v>0</v>
      </c>
      <c r="AU316" s="2">
        <f t="shared" si="130"/>
        <v>4.4228217602830609E-4</v>
      </c>
      <c r="AW316" t="s">
        <v>1335</v>
      </c>
      <c r="AX316" t="s">
        <v>2011</v>
      </c>
      <c r="AY316">
        <v>4</v>
      </c>
      <c r="BA316" s="119">
        <v>8</v>
      </c>
      <c r="BB316" s="121">
        <v>95</v>
      </c>
      <c r="BC316" s="125">
        <f t="shared" si="121"/>
        <v>8095</v>
      </c>
      <c r="BE316" s="7" t="s">
        <v>228</v>
      </c>
    </row>
    <row r="317" spans="1:57" hidden="1" outlineLevel="1">
      <c r="A317" t="s">
        <v>2122</v>
      </c>
      <c r="B317" t="s">
        <v>2011</v>
      </c>
      <c r="C317" s="1">
        <f t="shared" si="122"/>
        <v>9966</v>
      </c>
      <c r="D317" s="7">
        <f>IF(N317&gt;0, RANK(N317,(N317:P317,Q317:AE317)),0)</f>
        <v>1</v>
      </c>
      <c r="E317" s="7">
        <f>IF(O317&gt;0,RANK(O317,(N317:P317,Q317:AE317)),0)</f>
        <v>2</v>
      </c>
      <c r="F317" s="7">
        <f>IF(P317&gt;0,RANK(P317,(N317:P317,Q317:AE317)),0)</f>
        <v>3</v>
      </c>
      <c r="G317" s="1">
        <f t="shared" si="109"/>
        <v>4865</v>
      </c>
      <c r="H317" s="2">
        <f t="shared" si="110"/>
        <v>0.48815974312663052</v>
      </c>
      <c r="I317" s="2"/>
      <c r="J317" s="2">
        <f t="shared" si="123"/>
        <v>0.737407184427052</v>
      </c>
      <c r="K317" s="2">
        <f t="shared" si="124"/>
        <v>0.24924744130042142</v>
      </c>
      <c r="L317" s="2">
        <f t="shared" si="125"/>
        <v>5.6191049568533012E-3</v>
      </c>
      <c r="M317" s="2">
        <f t="shared" si="126"/>
        <v>7.7262693156732766E-3</v>
      </c>
      <c r="N317" s="66">
        <v>7349</v>
      </c>
      <c r="O317" s="66">
        <v>2484</v>
      </c>
      <c r="P317" s="66">
        <v>56</v>
      </c>
      <c r="Q317" s="66">
        <v>43</v>
      </c>
      <c r="R317" s="66">
        <v>10</v>
      </c>
      <c r="S317" s="66">
        <v>12</v>
      </c>
      <c r="T317" s="66">
        <v>0</v>
      </c>
      <c r="U317" s="66">
        <v>0</v>
      </c>
      <c r="V317" s="66">
        <v>0</v>
      </c>
      <c r="X317" s="66">
        <v>2</v>
      </c>
      <c r="Y317" s="66">
        <v>7</v>
      </c>
      <c r="AA317" s="66">
        <v>0</v>
      </c>
      <c r="AC317" s="66">
        <v>1</v>
      </c>
      <c r="AD317" s="66">
        <v>1</v>
      </c>
      <c r="AE317" s="66">
        <v>0</v>
      </c>
      <c r="AF317" s="66">
        <v>1</v>
      </c>
      <c r="AN317" s="7">
        <f>IF(Q317&gt;0,RANK(Q317,(N317:P317,Q317:AE317)),0)</f>
        <v>4</v>
      </c>
      <c r="AO317" s="7">
        <f>IF(R317&gt;0,RANK(R317,(N317:P317,Q317:AE317)),0)</f>
        <v>6</v>
      </c>
      <c r="AP317" s="7">
        <f>IF(T317&gt;0,RANK(T317,(N317:P317,Q317:AE317)),0)</f>
        <v>0</v>
      </c>
      <c r="AQ317" s="7">
        <f>IF(S317&gt;0,RANK(S317,(N317:P317,Q317:AE317)),0)</f>
        <v>5</v>
      </c>
      <c r="AR317" s="2">
        <f t="shared" si="127"/>
        <v>4.3146698775837853E-3</v>
      </c>
      <c r="AS317" s="2">
        <f t="shared" si="128"/>
        <v>1.0034115994380895E-3</v>
      </c>
      <c r="AT317" s="2">
        <f t="shared" si="129"/>
        <v>0</v>
      </c>
      <c r="AU317" s="2">
        <f t="shared" si="130"/>
        <v>1.2040939193257074E-3</v>
      </c>
      <c r="AW317" t="s">
        <v>2122</v>
      </c>
      <c r="AX317" t="s">
        <v>2011</v>
      </c>
      <c r="AY317">
        <v>3</v>
      </c>
      <c r="BA317" s="119">
        <v>8</v>
      </c>
      <c r="BB317" s="121">
        <v>97</v>
      </c>
      <c r="BC317" s="125">
        <f t="shared" si="121"/>
        <v>8097</v>
      </c>
      <c r="BE317" s="7" t="s">
        <v>228</v>
      </c>
    </row>
    <row r="318" spans="1:57" hidden="1" outlineLevel="1">
      <c r="A318" t="s">
        <v>2020</v>
      </c>
      <c r="B318" t="s">
        <v>2011</v>
      </c>
      <c r="C318" s="1">
        <f t="shared" si="122"/>
        <v>4615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>IF(P318&gt;0,RANK(P318,(N318:P318,Q318:AE318)),0)</f>
        <v>3</v>
      </c>
      <c r="G318" s="1">
        <f t="shared" si="109"/>
        <v>1556</v>
      </c>
      <c r="H318" s="2">
        <f t="shared" si="110"/>
        <v>0.3371614301191766</v>
      </c>
      <c r="I318" s="2"/>
      <c r="J318" s="2">
        <f t="shared" si="123"/>
        <v>0.32221018418201519</v>
      </c>
      <c r="K318" s="2">
        <f t="shared" si="124"/>
        <v>0.65937161430119173</v>
      </c>
      <c r="L318" s="2">
        <f t="shared" si="125"/>
        <v>7.8006500541711807E-3</v>
      </c>
      <c r="M318" s="2">
        <f t="shared" si="126"/>
        <v>1.0617551462621895E-2</v>
      </c>
      <c r="N318" s="66">
        <v>1487</v>
      </c>
      <c r="O318" s="66">
        <v>3043</v>
      </c>
      <c r="P318" s="66">
        <v>36</v>
      </c>
      <c r="Q318" s="66">
        <v>20</v>
      </c>
      <c r="R318" s="66">
        <v>6</v>
      </c>
      <c r="S318" s="66">
        <v>10</v>
      </c>
      <c r="T318" s="66">
        <v>0</v>
      </c>
      <c r="U318" s="66">
        <v>1</v>
      </c>
      <c r="V318" s="66">
        <v>0</v>
      </c>
      <c r="X318" s="66">
        <v>0</v>
      </c>
      <c r="Y318" s="66">
        <v>9</v>
      </c>
      <c r="AA318" s="66">
        <v>1</v>
      </c>
      <c r="AC318" s="66">
        <v>0</v>
      </c>
      <c r="AD318" s="66">
        <v>1</v>
      </c>
      <c r="AE318" s="66">
        <v>1</v>
      </c>
      <c r="AF318" s="66">
        <v>0</v>
      </c>
      <c r="AN318" s="7">
        <f>IF(Q318&gt;0,RANK(Q318,(N318:P318,Q318:AE318)),0)</f>
        <v>4</v>
      </c>
      <c r="AO318" s="7">
        <f>IF(R318&gt;0,RANK(R318,(N318:P318,Q318:AE318)),0)</f>
        <v>7</v>
      </c>
      <c r="AP318" s="7">
        <f>IF(T318&gt;0,RANK(T318,(N318:P318,Q318:AE318)),0)</f>
        <v>0</v>
      </c>
      <c r="AQ318" s="7">
        <f>IF(S318&gt;0,RANK(S318,(N318:P318,Q318:AE318)),0)</f>
        <v>5</v>
      </c>
      <c r="AR318" s="2">
        <f t="shared" si="127"/>
        <v>4.3336944745395447E-3</v>
      </c>
      <c r="AS318" s="2">
        <f t="shared" si="128"/>
        <v>1.3001083423618636E-3</v>
      </c>
      <c r="AT318" s="2">
        <f t="shared" si="129"/>
        <v>0</v>
      </c>
      <c r="AU318" s="2">
        <f t="shared" si="130"/>
        <v>2.1668472372697724E-3</v>
      </c>
      <c r="AW318" t="s">
        <v>2020</v>
      </c>
      <c r="AX318" t="s">
        <v>2011</v>
      </c>
      <c r="AY318">
        <v>4</v>
      </c>
      <c r="BA318" s="119">
        <v>8</v>
      </c>
      <c r="BB318" s="121">
        <v>99</v>
      </c>
      <c r="BC318" s="125">
        <f t="shared" si="121"/>
        <v>8099</v>
      </c>
      <c r="BE318" s="7" t="s">
        <v>228</v>
      </c>
    </row>
    <row r="319" spans="1:57" hidden="1" outlineLevel="1">
      <c r="A319" t="s">
        <v>281</v>
      </c>
      <c r="B319" t="s">
        <v>2011</v>
      </c>
      <c r="C319" s="1">
        <f t="shared" si="122"/>
        <v>72427</v>
      </c>
      <c r="D319" s="7">
        <f>IF(N319&gt;0, RANK(N319,(N319:P319,Q319:AE319)),0)</f>
        <v>1</v>
      </c>
      <c r="E319" s="7">
        <f>IF(O319&gt;0,RANK(O319,(N319:P319,Q319:AE319)),0)</f>
        <v>2</v>
      </c>
      <c r="F319" s="7">
        <f>IF(P319&gt;0,RANK(P319,(N319:P319,Q319:AE319)),0)</f>
        <v>3</v>
      </c>
      <c r="G319" s="1">
        <f t="shared" si="109"/>
        <v>10840</v>
      </c>
      <c r="H319" s="2">
        <f t="shared" si="110"/>
        <v>0.14966794151352397</v>
      </c>
      <c r="I319" s="2"/>
      <c r="J319" s="2">
        <f t="shared" si="123"/>
        <v>0.56742651221229656</v>
      </c>
      <c r="K319" s="2">
        <f t="shared" si="124"/>
        <v>0.41775857069877254</v>
      </c>
      <c r="L319" s="2">
        <f t="shared" si="125"/>
        <v>5.7989423833653192E-3</v>
      </c>
      <c r="M319" s="2">
        <f t="shared" si="126"/>
        <v>9.0159747055655812E-3</v>
      </c>
      <c r="N319" s="66">
        <v>41097</v>
      </c>
      <c r="O319" s="66">
        <v>30257</v>
      </c>
      <c r="P319" s="66">
        <v>420</v>
      </c>
      <c r="Q319" s="66">
        <v>173</v>
      </c>
      <c r="R319" s="66">
        <v>81</v>
      </c>
      <c r="S319" s="66">
        <v>132</v>
      </c>
      <c r="T319" s="66">
        <v>8</v>
      </c>
      <c r="U319" s="66">
        <v>13</v>
      </c>
      <c r="V319" s="66">
        <v>10</v>
      </c>
      <c r="X319" s="66">
        <v>48</v>
      </c>
      <c r="Y319" s="66">
        <v>131</v>
      </c>
      <c r="AA319" s="66">
        <v>5</v>
      </c>
      <c r="AC319" s="66">
        <v>8</v>
      </c>
      <c r="AD319" s="66">
        <v>27</v>
      </c>
      <c r="AE319" s="66">
        <v>2</v>
      </c>
      <c r="AF319" s="66">
        <v>15</v>
      </c>
      <c r="AN319" s="7">
        <f>IF(Q319&gt;0,RANK(Q319,(N319:P319,Q319:AE319)),0)</f>
        <v>4</v>
      </c>
      <c r="AO319" s="7">
        <f>IF(R319&gt;0,RANK(R319,(N319:P319,Q319:AE319)),0)</f>
        <v>7</v>
      </c>
      <c r="AP319" s="7">
        <f>IF(T319&gt;0,RANK(T319,(N319:P319,Q319:AE319)),0)</f>
        <v>12</v>
      </c>
      <c r="AQ319" s="7">
        <f>IF(S319&gt;0,RANK(S319,(N319:P319,Q319:AE319)),0)</f>
        <v>5</v>
      </c>
      <c r="AR319" s="2">
        <f t="shared" si="127"/>
        <v>2.3886119817195244E-3</v>
      </c>
      <c r="AS319" s="2">
        <f t="shared" si="128"/>
        <v>1.118367459649026E-3</v>
      </c>
      <c r="AT319" s="2">
        <f t="shared" si="129"/>
        <v>1.1045604539743466E-4</v>
      </c>
      <c r="AU319" s="2">
        <f t="shared" si="130"/>
        <v>1.8225247490576719E-3</v>
      </c>
      <c r="AW319" t="s">
        <v>281</v>
      </c>
      <c r="AX319" t="s">
        <v>2011</v>
      </c>
      <c r="AY319">
        <v>3</v>
      </c>
      <c r="BA319" s="119">
        <v>8</v>
      </c>
      <c r="BB319" s="121">
        <v>101</v>
      </c>
      <c r="BC319" s="125">
        <f t="shared" si="121"/>
        <v>8101</v>
      </c>
      <c r="BE319" s="7" t="s">
        <v>228</v>
      </c>
    </row>
    <row r="320" spans="1:57" hidden="1" outlineLevel="1">
      <c r="A320" t="s">
        <v>3184</v>
      </c>
      <c r="B320" t="s">
        <v>2011</v>
      </c>
      <c r="C320" s="1">
        <f t="shared" si="122"/>
        <v>3147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>IF(P320&gt;0,RANK(P320,(N320:P320,Q320:AE320)),0)</f>
        <v>4</v>
      </c>
      <c r="G320" s="1">
        <f t="shared" si="109"/>
        <v>1782</v>
      </c>
      <c r="H320" s="2">
        <f t="shared" si="110"/>
        <v>0.5662535748331744</v>
      </c>
      <c r="I320" s="2"/>
      <c r="J320" s="2">
        <f t="shared" si="123"/>
        <v>0.20813473149030823</v>
      </c>
      <c r="K320" s="2">
        <f t="shared" si="124"/>
        <v>0.77438830632348266</v>
      </c>
      <c r="L320" s="2">
        <f t="shared" si="125"/>
        <v>4.4486812837623135E-3</v>
      </c>
      <c r="M320" s="2">
        <f t="shared" si="126"/>
        <v>1.3028280902446775E-2</v>
      </c>
      <c r="N320" s="66">
        <v>655</v>
      </c>
      <c r="O320" s="66">
        <v>2437</v>
      </c>
      <c r="P320" s="66">
        <v>14</v>
      </c>
      <c r="Q320" s="66">
        <v>12</v>
      </c>
      <c r="R320" s="66">
        <v>3</v>
      </c>
      <c r="S320" s="66">
        <v>19</v>
      </c>
      <c r="T320" s="66">
        <v>0</v>
      </c>
      <c r="U320" s="66">
        <v>0</v>
      </c>
      <c r="V320" s="66">
        <v>0</v>
      </c>
      <c r="X320" s="66">
        <v>0</v>
      </c>
      <c r="Y320" s="66">
        <v>5</v>
      </c>
      <c r="AA320" s="66">
        <v>0</v>
      </c>
      <c r="AC320" s="66">
        <v>0</v>
      </c>
      <c r="AD320" s="66">
        <v>2</v>
      </c>
      <c r="AE320" s="66">
        <v>0</v>
      </c>
      <c r="AF320" s="66">
        <v>0</v>
      </c>
      <c r="AN320" s="7">
        <f>IF(Q320&gt;0,RANK(Q320,(N320:P320,Q320:AE320)),0)</f>
        <v>5</v>
      </c>
      <c r="AO320" s="7">
        <f>IF(R320&gt;0,RANK(R320,(N320:P320,Q320:AE320)),0)</f>
        <v>7</v>
      </c>
      <c r="AP320" s="7">
        <f>IF(T320&gt;0,RANK(T320,(N320:P320,Q320:AE320)),0)</f>
        <v>0</v>
      </c>
      <c r="AQ320" s="7">
        <f>IF(S320&gt;0,RANK(S320,(N320:P320,Q320:AE320)),0)</f>
        <v>3</v>
      </c>
      <c r="AR320" s="2">
        <f t="shared" si="127"/>
        <v>3.8131553860819827E-3</v>
      </c>
      <c r="AS320" s="2">
        <f t="shared" si="128"/>
        <v>9.5328884652049568E-4</v>
      </c>
      <c r="AT320" s="2">
        <f t="shared" si="129"/>
        <v>0</v>
      </c>
      <c r="AU320" s="2">
        <f t="shared" si="130"/>
        <v>6.0374960279631395E-3</v>
      </c>
      <c r="AW320" t="s">
        <v>3184</v>
      </c>
      <c r="AX320" t="s">
        <v>2011</v>
      </c>
      <c r="AY320">
        <v>3</v>
      </c>
      <c r="BA320" s="119">
        <v>8</v>
      </c>
      <c r="BB320" s="121">
        <v>103</v>
      </c>
      <c r="BC320" s="125">
        <f t="shared" si="121"/>
        <v>8103</v>
      </c>
      <c r="BE320" s="7" t="s">
        <v>228</v>
      </c>
    </row>
    <row r="321" spans="1:57" hidden="1" outlineLevel="1">
      <c r="A321" t="s">
        <v>2532</v>
      </c>
      <c r="B321" t="s">
        <v>2011</v>
      </c>
      <c r="C321" s="1">
        <f t="shared" si="122"/>
        <v>5444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>IF(P321&gt;0,RANK(P321,(N321:P321,Q321:AE321)),0)</f>
        <v>3</v>
      </c>
      <c r="G321" s="1">
        <f t="shared" si="109"/>
        <v>482</v>
      </c>
      <c r="H321" s="2">
        <f t="shared" si="110"/>
        <v>8.8537839823659079E-2</v>
      </c>
      <c r="I321" s="2"/>
      <c r="J321" s="2">
        <f t="shared" si="123"/>
        <v>0.44966936076414399</v>
      </c>
      <c r="K321" s="2">
        <f t="shared" si="124"/>
        <v>0.53820720058780314</v>
      </c>
      <c r="L321" s="2">
        <f t="shared" si="125"/>
        <v>6.2454077883908887E-3</v>
      </c>
      <c r="M321" s="2">
        <f t="shared" si="126"/>
        <v>5.8780308596619868E-3</v>
      </c>
      <c r="N321" s="66">
        <v>2448</v>
      </c>
      <c r="O321" s="66">
        <v>2930</v>
      </c>
      <c r="P321" s="66">
        <v>34</v>
      </c>
      <c r="Q321" s="66">
        <v>10</v>
      </c>
      <c r="R321" s="66">
        <v>4</v>
      </c>
      <c r="S321" s="66">
        <v>10</v>
      </c>
      <c r="T321" s="66">
        <v>2</v>
      </c>
      <c r="U321" s="66">
        <v>0</v>
      </c>
      <c r="V321" s="66">
        <v>1</v>
      </c>
      <c r="X321" s="66">
        <v>1</v>
      </c>
      <c r="Y321" s="66">
        <v>1</v>
      </c>
      <c r="AA321" s="66">
        <v>1</v>
      </c>
      <c r="AC321" s="66">
        <v>0</v>
      </c>
      <c r="AD321" s="66">
        <v>1</v>
      </c>
      <c r="AE321" s="66">
        <v>0</v>
      </c>
      <c r="AF321" s="66">
        <v>1</v>
      </c>
      <c r="AN321" s="7">
        <f>IF(Q321&gt;0,RANK(Q321,(N321:P321,Q321:AE321)),0)</f>
        <v>4</v>
      </c>
      <c r="AO321" s="7">
        <f>IF(R321&gt;0,RANK(R321,(N321:P321,Q321:AE321)),0)</f>
        <v>6</v>
      </c>
      <c r="AP321" s="7">
        <f>IF(T321&gt;0,RANK(T321,(N321:P321,Q321:AE321)),0)</f>
        <v>7</v>
      </c>
      <c r="AQ321" s="7">
        <f>IF(S321&gt;0,RANK(S321,(N321:P321,Q321:AE321)),0)</f>
        <v>4</v>
      </c>
      <c r="AR321" s="2">
        <f t="shared" si="127"/>
        <v>1.8368846436443791E-3</v>
      </c>
      <c r="AS321" s="2">
        <f t="shared" si="128"/>
        <v>7.347538574577516E-4</v>
      </c>
      <c r="AT321" s="2">
        <f t="shared" si="129"/>
        <v>3.673769287288758E-4</v>
      </c>
      <c r="AU321" s="2">
        <f t="shared" si="130"/>
        <v>1.8368846436443791E-3</v>
      </c>
      <c r="AW321" t="s">
        <v>2532</v>
      </c>
      <c r="AX321" t="s">
        <v>2011</v>
      </c>
      <c r="AY321">
        <v>3</v>
      </c>
      <c r="BA321" s="119">
        <v>8</v>
      </c>
      <c r="BB321" s="121">
        <v>105</v>
      </c>
      <c r="BC321" s="125">
        <f t="shared" si="121"/>
        <v>8105</v>
      </c>
      <c r="BE321" s="7" t="s">
        <v>228</v>
      </c>
    </row>
    <row r="322" spans="1:57" hidden="1" outlineLevel="1">
      <c r="A322" t="s">
        <v>3366</v>
      </c>
      <c r="B322" t="s">
        <v>2011</v>
      </c>
      <c r="C322" s="1">
        <f t="shared" si="122"/>
        <v>13199</v>
      </c>
      <c r="D322" s="7">
        <f>IF(N322&gt;0, RANK(N322,(N322:P322,Q322:AE322)),0)</f>
        <v>1</v>
      </c>
      <c r="E322" s="7">
        <f>IF(O322&gt;0,RANK(O322,(N322:P322,Q322:AE322)),0)</f>
        <v>2</v>
      </c>
      <c r="F322" s="7">
        <f>IF(P322&gt;0,RANK(P322,(N322:P322,Q322:AE322)),0)</f>
        <v>3</v>
      </c>
      <c r="G322" s="1">
        <f t="shared" si="109"/>
        <v>3545</v>
      </c>
      <c r="H322" s="2">
        <f t="shared" si="110"/>
        <v>0.26858095310250779</v>
      </c>
      <c r="I322" s="2"/>
      <c r="J322" s="2">
        <f t="shared" si="123"/>
        <v>0.62656261838018035</v>
      </c>
      <c r="K322" s="2">
        <f t="shared" si="124"/>
        <v>0.35798166527767256</v>
      </c>
      <c r="L322" s="2">
        <f t="shared" si="125"/>
        <v>5.1519054473823777E-3</v>
      </c>
      <c r="M322" s="2">
        <f t="shared" si="126"/>
        <v>1.0303810894764719E-2</v>
      </c>
      <c r="N322" s="66">
        <v>8270</v>
      </c>
      <c r="O322" s="66">
        <v>4725</v>
      </c>
      <c r="P322" s="66">
        <v>68</v>
      </c>
      <c r="Q322" s="66">
        <v>66</v>
      </c>
      <c r="R322" s="66">
        <v>13</v>
      </c>
      <c r="S322" s="66">
        <v>33</v>
      </c>
      <c r="T322" s="66">
        <v>1</v>
      </c>
      <c r="U322" s="66">
        <v>2</v>
      </c>
      <c r="V322" s="66">
        <v>0</v>
      </c>
      <c r="X322" s="66">
        <v>4</v>
      </c>
      <c r="Y322" s="66">
        <v>8</v>
      </c>
      <c r="AA322" s="66">
        <v>2</v>
      </c>
      <c r="AC322" s="66">
        <v>1</v>
      </c>
      <c r="AD322" s="66">
        <v>0</v>
      </c>
      <c r="AE322" s="66">
        <v>0</v>
      </c>
      <c r="AF322" s="66">
        <v>6</v>
      </c>
      <c r="AN322" s="7">
        <f>IF(Q322&gt;0,RANK(Q322,(N322:P322,Q322:AE322)),0)</f>
        <v>4</v>
      </c>
      <c r="AO322" s="7">
        <f>IF(R322&gt;0,RANK(R322,(N322:P322,Q322:AE322)),0)</f>
        <v>6</v>
      </c>
      <c r="AP322" s="7">
        <f>IF(T322&gt;0,RANK(T322,(N322:P322,Q322:AE322)),0)</f>
        <v>11</v>
      </c>
      <c r="AQ322" s="7">
        <f>IF(S322&gt;0,RANK(S322,(N322:P322,Q322:AE322)),0)</f>
        <v>5</v>
      </c>
      <c r="AR322" s="2">
        <f t="shared" si="127"/>
        <v>5.0003788165770132E-3</v>
      </c>
      <c r="AS322" s="2">
        <f t="shared" si="128"/>
        <v>9.8492310023486638E-4</v>
      </c>
      <c r="AT322" s="2">
        <f t="shared" si="129"/>
        <v>7.5763315402682026E-5</v>
      </c>
      <c r="AU322" s="2">
        <f t="shared" si="130"/>
        <v>2.5001894082885066E-3</v>
      </c>
      <c r="AW322" t="s">
        <v>3366</v>
      </c>
      <c r="AX322" t="s">
        <v>2011</v>
      </c>
      <c r="AY322">
        <v>3</v>
      </c>
      <c r="BA322" s="119">
        <v>8</v>
      </c>
      <c r="BB322" s="121">
        <v>107</v>
      </c>
      <c r="BC322" s="125">
        <f t="shared" si="121"/>
        <v>8107</v>
      </c>
      <c r="BE322" s="7" t="s">
        <v>228</v>
      </c>
    </row>
    <row r="323" spans="1:57" hidden="1" outlineLevel="1">
      <c r="A323" t="s">
        <v>2316</v>
      </c>
      <c r="B323" t="s">
        <v>2011</v>
      </c>
      <c r="C323" s="1">
        <f t="shared" si="122"/>
        <v>2750</v>
      </c>
      <c r="D323" s="7">
        <f>IF(N323&gt;0, RANK(N323,(N323:P323,Q323:AE323)),0)</f>
        <v>1</v>
      </c>
      <c r="E323" s="7">
        <f>IF(O323&gt;0,RANK(O323,(N323:P323,Q323:AE323)),0)</f>
        <v>2</v>
      </c>
      <c r="F323" s="7">
        <f>IF(P323&gt;0,RANK(P323,(N323:P323,Q323:AE323)),0)</f>
        <v>3</v>
      </c>
      <c r="G323" s="1">
        <f t="shared" si="109"/>
        <v>774</v>
      </c>
      <c r="H323" s="2">
        <f t="shared" si="110"/>
        <v>0.28145454545454546</v>
      </c>
      <c r="I323" s="2"/>
      <c r="J323" s="2">
        <f t="shared" si="123"/>
        <v>0.62909090909090915</v>
      </c>
      <c r="K323" s="2">
        <f t="shared" si="124"/>
        <v>0.34763636363636363</v>
      </c>
      <c r="L323" s="2">
        <f t="shared" si="125"/>
        <v>8.7272727272727276E-3</v>
      </c>
      <c r="M323" s="2">
        <f t="shared" si="126"/>
        <v>1.4545454545454495E-2</v>
      </c>
      <c r="N323" s="66">
        <v>1730</v>
      </c>
      <c r="O323" s="66">
        <v>956</v>
      </c>
      <c r="P323" s="66">
        <v>24</v>
      </c>
      <c r="Q323" s="66">
        <v>17</v>
      </c>
      <c r="R323" s="66">
        <v>8</v>
      </c>
      <c r="S323" s="66">
        <v>10</v>
      </c>
      <c r="T323" s="66">
        <v>0</v>
      </c>
      <c r="U323" s="66">
        <v>0</v>
      </c>
      <c r="V323" s="66">
        <v>0</v>
      </c>
      <c r="X323" s="66">
        <v>2</v>
      </c>
      <c r="Y323" s="66">
        <v>2</v>
      </c>
      <c r="AA323" s="66">
        <v>0</v>
      </c>
      <c r="AC323" s="66">
        <v>0</v>
      </c>
      <c r="AD323" s="66">
        <v>1</v>
      </c>
      <c r="AE323" s="66">
        <v>0</v>
      </c>
      <c r="AF323" s="66">
        <v>0</v>
      </c>
      <c r="AN323" s="7">
        <f>IF(Q323&gt;0,RANK(Q323,(N323:P323,Q323:AE323)),0)</f>
        <v>4</v>
      </c>
      <c r="AO323" s="7">
        <f>IF(R323&gt;0,RANK(R323,(N323:P323,Q323:AE323)),0)</f>
        <v>6</v>
      </c>
      <c r="AP323" s="7">
        <f>IF(T323&gt;0,RANK(T323,(N323:P323,Q323:AE323)),0)</f>
        <v>0</v>
      </c>
      <c r="AQ323" s="7">
        <f>IF(S323&gt;0,RANK(S323,(N323:P323,Q323:AE323)),0)</f>
        <v>5</v>
      </c>
      <c r="AR323" s="2">
        <f t="shared" si="127"/>
        <v>6.1818181818181816E-3</v>
      </c>
      <c r="AS323" s="2">
        <f t="shared" si="128"/>
        <v>2.9090909090909089E-3</v>
      </c>
      <c r="AT323" s="2">
        <f t="shared" si="129"/>
        <v>0</v>
      </c>
      <c r="AU323" s="2">
        <f t="shared" si="130"/>
        <v>3.6363636363636364E-3</v>
      </c>
      <c r="AW323" t="s">
        <v>2316</v>
      </c>
      <c r="AX323" t="s">
        <v>2011</v>
      </c>
      <c r="AY323">
        <v>3</v>
      </c>
      <c r="BA323" s="119">
        <v>8</v>
      </c>
      <c r="BB323" s="121">
        <v>109</v>
      </c>
      <c r="BC323" s="125">
        <f t="shared" si="121"/>
        <v>8109</v>
      </c>
      <c r="BE323" s="7" t="s">
        <v>228</v>
      </c>
    </row>
    <row r="324" spans="1:57" hidden="1" outlineLevel="1">
      <c r="A324" t="s">
        <v>820</v>
      </c>
      <c r="B324" t="s">
        <v>2011</v>
      </c>
      <c r="C324" s="1">
        <f t="shared" si="122"/>
        <v>496</v>
      </c>
      <c r="D324" s="7">
        <f>IF(N324&gt;0, RANK(N324,(N324:P324,Q324:AE324)),0)</f>
        <v>1</v>
      </c>
      <c r="E324" s="7">
        <f>IF(O324&gt;0,RANK(O324,(N324:P324,Q324:AE324)),0)</f>
        <v>2</v>
      </c>
      <c r="F324" s="7">
        <f>IF(P324&gt;0,RANK(P324,(N324:P324,Q324:AE324)),0)</f>
        <v>3</v>
      </c>
      <c r="G324" s="1">
        <f t="shared" si="109"/>
        <v>46</v>
      </c>
      <c r="H324" s="2">
        <f t="shared" si="110"/>
        <v>9.2741935483870969E-2</v>
      </c>
      <c r="I324" s="2"/>
      <c r="J324" s="2">
        <f t="shared" si="123"/>
        <v>0.532258064516129</v>
      </c>
      <c r="K324" s="2">
        <f t="shared" si="124"/>
        <v>0.43951612903225806</v>
      </c>
      <c r="L324" s="2">
        <f t="shared" si="125"/>
        <v>1.0080645161290322E-2</v>
      </c>
      <c r="M324" s="2">
        <f t="shared" si="126"/>
        <v>1.8145161290322613E-2</v>
      </c>
      <c r="N324" s="66">
        <v>264</v>
      </c>
      <c r="O324" s="66">
        <v>218</v>
      </c>
      <c r="P324" s="66">
        <v>5</v>
      </c>
      <c r="Q324" s="66">
        <v>2</v>
      </c>
      <c r="R324" s="66">
        <v>3</v>
      </c>
      <c r="S324" s="66">
        <v>3</v>
      </c>
      <c r="T324" s="66">
        <v>0</v>
      </c>
      <c r="U324" s="66">
        <v>0</v>
      </c>
      <c r="V324" s="66">
        <v>0</v>
      </c>
      <c r="X324" s="66">
        <v>0</v>
      </c>
      <c r="Y324" s="66">
        <v>1</v>
      </c>
      <c r="AA324" s="66">
        <v>0</v>
      </c>
      <c r="AC324" s="66">
        <v>0</v>
      </c>
      <c r="AD324" s="66">
        <v>0</v>
      </c>
      <c r="AE324" s="66">
        <v>0</v>
      </c>
      <c r="AF324" s="66">
        <v>0</v>
      </c>
      <c r="AN324" s="7">
        <f>IF(Q324&gt;0,RANK(Q324,(N324:P324,Q324:AE324)),0)</f>
        <v>6</v>
      </c>
      <c r="AO324" s="7">
        <f>IF(R324&gt;0,RANK(R324,(N324:P324,Q324:AE324)),0)</f>
        <v>4</v>
      </c>
      <c r="AP324" s="7">
        <f>IF(T324&gt;0,RANK(T324,(N324:P324,Q324:AE324)),0)</f>
        <v>0</v>
      </c>
      <c r="AQ324" s="7">
        <f>IF(S324&gt;0,RANK(S324,(N324:P324,Q324:AE324)),0)</f>
        <v>4</v>
      </c>
      <c r="AR324" s="2">
        <f t="shared" si="127"/>
        <v>4.0322580645161289E-3</v>
      </c>
      <c r="AS324" s="2">
        <f t="shared" si="128"/>
        <v>6.0483870967741934E-3</v>
      </c>
      <c r="AT324" s="2">
        <f t="shared" si="129"/>
        <v>0</v>
      </c>
      <c r="AU324" s="2">
        <f t="shared" si="130"/>
        <v>6.0483870967741934E-3</v>
      </c>
      <c r="AW324" t="s">
        <v>820</v>
      </c>
      <c r="AX324" t="s">
        <v>2011</v>
      </c>
      <c r="AY324">
        <v>3</v>
      </c>
      <c r="BA324" s="119">
        <v>8</v>
      </c>
      <c r="BB324" s="121">
        <v>111</v>
      </c>
      <c r="BC324" s="125">
        <f t="shared" si="121"/>
        <v>8111</v>
      </c>
      <c r="BE324" s="7" t="s">
        <v>228</v>
      </c>
    </row>
    <row r="325" spans="1:57" hidden="1" outlineLevel="1">
      <c r="A325" t="s">
        <v>1358</v>
      </c>
      <c r="B325" t="s">
        <v>2011</v>
      </c>
      <c r="C325" s="1">
        <f t="shared" si="122"/>
        <v>4350</v>
      </c>
      <c r="D325" s="7">
        <f>IF(N325&gt;0, RANK(N325,(N325:P325,Q325:AE325)),0)</f>
        <v>1</v>
      </c>
      <c r="E325" s="7">
        <f>IF(O325&gt;0,RANK(O325,(N325:P325,Q325:AE325)),0)</f>
        <v>2</v>
      </c>
      <c r="F325" s="7">
        <f>IF(P325&gt;0,RANK(P325,(N325:P325,Q325:AE325)),0)</f>
        <v>3</v>
      </c>
      <c r="G325" s="1">
        <f t="shared" si="109"/>
        <v>2416</v>
      </c>
      <c r="H325" s="2">
        <f t="shared" si="110"/>
        <v>0.55540229885057468</v>
      </c>
      <c r="I325" s="2"/>
      <c r="J325" s="2">
        <f t="shared" si="123"/>
        <v>0.76988505747126434</v>
      </c>
      <c r="K325" s="2">
        <f t="shared" si="124"/>
        <v>0.21448275862068966</v>
      </c>
      <c r="L325" s="2">
        <f t="shared" si="125"/>
        <v>5.7471264367816091E-3</v>
      </c>
      <c r="M325" s="2">
        <f t="shared" si="126"/>
        <v>9.8850574712643843E-3</v>
      </c>
      <c r="N325" s="66">
        <v>3349</v>
      </c>
      <c r="O325" s="66">
        <v>933</v>
      </c>
      <c r="P325" s="66">
        <v>25</v>
      </c>
      <c r="Q325" s="66">
        <v>23</v>
      </c>
      <c r="R325" s="66">
        <v>11</v>
      </c>
      <c r="S325" s="66">
        <v>6</v>
      </c>
      <c r="T325" s="66">
        <v>0</v>
      </c>
      <c r="U325" s="66">
        <v>0</v>
      </c>
      <c r="V325" s="66">
        <v>0</v>
      </c>
      <c r="X325" s="66">
        <v>0</v>
      </c>
      <c r="Y325" s="66">
        <v>0</v>
      </c>
      <c r="AA325" s="66">
        <v>2</v>
      </c>
      <c r="AC325" s="66">
        <v>0</v>
      </c>
      <c r="AD325" s="66">
        <v>1</v>
      </c>
      <c r="AE325" s="66">
        <v>0</v>
      </c>
      <c r="AF325" s="66">
        <v>0</v>
      </c>
      <c r="AN325" s="7">
        <f>IF(Q325&gt;0,RANK(Q325,(N325:P325,Q325:AE325)),0)</f>
        <v>4</v>
      </c>
      <c r="AO325" s="7">
        <f>IF(R325&gt;0,RANK(R325,(N325:P325,Q325:AE325)),0)</f>
        <v>5</v>
      </c>
      <c r="AP325" s="7">
        <f>IF(T325&gt;0,RANK(T325,(N325:P325,Q325:AE325)),0)</f>
        <v>0</v>
      </c>
      <c r="AQ325" s="7">
        <f>IF(S325&gt;0,RANK(S325,(N325:P325,Q325:AE325)),0)</f>
        <v>6</v>
      </c>
      <c r="AR325" s="2">
        <f t="shared" si="127"/>
        <v>5.2873563218390806E-3</v>
      </c>
      <c r="AS325" s="2">
        <f t="shared" si="128"/>
        <v>2.5287356321839079E-3</v>
      </c>
      <c r="AT325" s="2">
        <f t="shared" si="129"/>
        <v>0</v>
      </c>
      <c r="AU325" s="2">
        <f t="shared" si="130"/>
        <v>1.3793103448275861E-3</v>
      </c>
      <c r="AW325" t="s">
        <v>1358</v>
      </c>
      <c r="AX325" t="s">
        <v>2011</v>
      </c>
      <c r="AY325">
        <v>3</v>
      </c>
      <c r="BA325" s="119">
        <v>8</v>
      </c>
      <c r="BB325" s="121">
        <v>113</v>
      </c>
      <c r="BC325" s="125">
        <f t="shared" si="121"/>
        <v>8113</v>
      </c>
      <c r="BE325" s="7" t="s">
        <v>228</v>
      </c>
    </row>
    <row r="326" spans="1:57" hidden="1" outlineLevel="1">
      <c r="A326" t="s">
        <v>329</v>
      </c>
      <c r="B326" t="s">
        <v>2011</v>
      </c>
      <c r="C326" s="1">
        <f t="shared" si="122"/>
        <v>1351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>IF(P326&gt;0,RANK(P326,(N326:P326,Q326:AE326)),0)</f>
        <v>3</v>
      </c>
      <c r="G326" s="1">
        <f t="shared" si="109"/>
        <v>389</v>
      </c>
      <c r="H326" s="2">
        <f t="shared" si="110"/>
        <v>0.28793486306439675</v>
      </c>
      <c r="I326" s="2"/>
      <c r="J326" s="2">
        <f t="shared" si="123"/>
        <v>0.34641006661732049</v>
      </c>
      <c r="K326" s="2">
        <f t="shared" si="124"/>
        <v>0.6343449296817173</v>
      </c>
      <c r="L326" s="2">
        <f t="shared" si="125"/>
        <v>8.8823094004441151E-3</v>
      </c>
      <c r="M326" s="2">
        <f t="shared" si="126"/>
        <v>1.0362694300518156E-2</v>
      </c>
      <c r="N326" s="66">
        <v>468</v>
      </c>
      <c r="O326" s="66">
        <v>857</v>
      </c>
      <c r="P326" s="66">
        <v>12</v>
      </c>
      <c r="Q326" s="66">
        <v>3</v>
      </c>
      <c r="R326" s="66">
        <v>3</v>
      </c>
      <c r="S326" s="66">
        <v>2</v>
      </c>
      <c r="T326" s="66">
        <v>0</v>
      </c>
      <c r="U326" s="66">
        <v>2</v>
      </c>
      <c r="V326" s="66">
        <v>0</v>
      </c>
      <c r="X326" s="66">
        <v>2</v>
      </c>
      <c r="Y326" s="66">
        <v>1</v>
      </c>
      <c r="AA326" s="66">
        <v>0</v>
      </c>
      <c r="AC326" s="66">
        <v>0</v>
      </c>
      <c r="AD326" s="66">
        <v>1</v>
      </c>
      <c r="AE326" s="66">
        <v>0</v>
      </c>
      <c r="AF326" s="66">
        <v>0</v>
      </c>
      <c r="AN326" s="7">
        <f>IF(Q326&gt;0,RANK(Q326,(N326:P326,Q326:AE326)),0)</f>
        <v>4</v>
      </c>
      <c r="AO326" s="7">
        <f>IF(R326&gt;0,RANK(R326,(N326:P326,Q326:AE326)),0)</f>
        <v>4</v>
      </c>
      <c r="AP326" s="7">
        <f>IF(T326&gt;0,RANK(T326,(N326:P326,Q326:AE326)),0)</f>
        <v>0</v>
      </c>
      <c r="AQ326" s="7">
        <f>IF(S326&gt;0,RANK(S326,(N326:P326,Q326:AE326)),0)</f>
        <v>6</v>
      </c>
      <c r="AR326" s="2">
        <f t="shared" si="127"/>
        <v>2.2205773501110288E-3</v>
      </c>
      <c r="AS326" s="2">
        <f t="shared" si="128"/>
        <v>2.2205773501110288E-3</v>
      </c>
      <c r="AT326" s="2">
        <f t="shared" si="129"/>
        <v>0</v>
      </c>
      <c r="AU326" s="2">
        <f t="shared" si="130"/>
        <v>1.4803849000740192E-3</v>
      </c>
      <c r="AW326" t="s">
        <v>329</v>
      </c>
      <c r="AX326" t="s">
        <v>2011</v>
      </c>
      <c r="AY326">
        <v>4</v>
      </c>
      <c r="BA326" s="119">
        <v>8</v>
      </c>
      <c r="BB326" s="121">
        <v>115</v>
      </c>
      <c r="BC326" s="125">
        <f t="shared" si="121"/>
        <v>8115</v>
      </c>
      <c r="BE326" s="7" t="s">
        <v>228</v>
      </c>
    </row>
    <row r="327" spans="1:57" hidden="1" outlineLevel="1">
      <c r="A327" t="s">
        <v>498</v>
      </c>
      <c r="B327" t="s">
        <v>2011</v>
      </c>
      <c r="C327" s="1">
        <f t="shared" si="122"/>
        <v>14899</v>
      </c>
      <c r="D327" s="7">
        <f>IF(N327&gt;0, RANK(N327,(N327:P327,Q327:AE327)),0)</f>
        <v>1</v>
      </c>
      <c r="E327" s="7">
        <f>IF(O327&gt;0,RANK(O327,(N327:P327,Q327:AE327)),0)</f>
        <v>2</v>
      </c>
      <c r="F327" s="7">
        <f>IF(P327&gt;0,RANK(P327,(N327:P327,Q327:AE327)),0)</f>
        <v>3</v>
      </c>
      <c r="G327" s="1">
        <f t="shared" ref="G327:G332" si="131">IF(C327&gt;0,MAX(N327:P327)-LARGE(N327:P327,2),0)</f>
        <v>4919</v>
      </c>
      <c r="H327" s="2">
        <f t="shared" ref="H327:H332" si="132">IF(C327&gt;0,G327/C327,0)</f>
        <v>0.33015638633465333</v>
      </c>
      <c r="I327" s="2"/>
      <c r="J327" s="2">
        <f t="shared" si="123"/>
        <v>0.65789650312101489</v>
      </c>
      <c r="K327" s="2">
        <f t="shared" si="124"/>
        <v>0.3277401167863615</v>
      </c>
      <c r="L327" s="2">
        <f t="shared" si="125"/>
        <v>5.9735552721659176E-3</v>
      </c>
      <c r="M327" s="2">
        <f t="shared" si="126"/>
        <v>8.3898248204576954E-3</v>
      </c>
      <c r="N327" s="66">
        <v>9802</v>
      </c>
      <c r="O327" s="66">
        <v>4883</v>
      </c>
      <c r="P327" s="66">
        <v>89</v>
      </c>
      <c r="Q327" s="66">
        <v>69</v>
      </c>
      <c r="R327" s="66">
        <v>13</v>
      </c>
      <c r="S327" s="66">
        <v>22</v>
      </c>
      <c r="T327" s="66">
        <v>1</v>
      </c>
      <c r="U327" s="66">
        <v>0</v>
      </c>
      <c r="V327" s="66">
        <v>0</v>
      </c>
      <c r="X327" s="66">
        <v>4</v>
      </c>
      <c r="Y327" s="66">
        <v>10</v>
      </c>
      <c r="AA327" s="66">
        <v>2</v>
      </c>
      <c r="AC327" s="66">
        <v>0</v>
      </c>
      <c r="AD327" s="66">
        <v>3</v>
      </c>
      <c r="AE327" s="66">
        <v>1</v>
      </c>
      <c r="AF327" s="66">
        <v>0</v>
      </c>
      <c r="AN327" s="7">
        <f>IF(Q327&gt;0,RANK(Q327,(N327:P327,Q327:AE327)),0)</f>
        <v>4</v>
      </c>
      <c r="AO327" s="7">
        <f>IF(R327&gt;0,RANK(R327,(N327:P327,Q327:AE327)),0)</f>
        <v>6</v>
      </c>
      <c r="AP327" s="7">
        <f>IF(T327&gt;0,RANK(T327,(N327:P327,Q327:AE327)),0)</f>
        <v>11</v>
      </c>
      <c r="AQ327" s="7">
        <f>IF(S327&gt;0,RANK(S327,(N327:P327,Q327:AE327)),0)</f>
        <v>5</v>
      </c>
      <c r="AR327" s="2">
        <f t="shared" si="127"/>
        <v>4.6311833008926776E-3</v>
      </c>
      <c r="AS327" s="2">
        <f t="shared" si="128"/>
        <v>8.7254178132760592E-4</v>
      </c>
      <c r="AT327" s="2">
        <f t="shared" si="129"/>
        <v>6.7118598563661991E-5</v>
      </c>
      <c r="AU327" s="2">
        <f t="shared" si="130"/>
        <v>1.4766091684005637E-3</v>
      </c>
      <c r="AW327" t="s">
        <v>498</v>
      </c>
      <c r="AX327" t="s">
        <v>2011</v>
      </c>
      <c r="AY327">
        <v>2</v>
      </c>
      <c r="BA327" s="119">
        <v>8</v>
      </c>
      <c r="BB327" s="121">
        <v>117</v>
      </c>
      <c r="BC327" s="125">
        <f t="shared" si="121"/>
        <v>8117</v>
      </c>
      <c r="BE327" s="7" t="s">
        <v>228</v>
      </c>
    </row>
    <row r="328" spans="1:57" hidden="1" outlineLevel="1">
      <c r="A328" t="s">
        <v>499</v>
      </c>
      <c r="B328" t="s">
        <v>2011</v>
      </c>
      <c r="C328" s="1">
        <f t="shared" si="122"/>
        <v>12906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>IF(P328&gt;0,RANK(P328,(N328:P328,Q328:AE328)),0)</f>
        <v>4</v>
      </c>
      <c r="G328" s="1">
        <f t="shared" si="131"/>
        <v>3633</v>
      </c>
      <c r="H328" s="2">
        <f t="shared" si="132"/>
        <v>0.28149697814969782</v>
      </c>
      <c r="I328" s="2"/>
      <c r="J328" s="2">
        <f t="shared" si="123"/>
        <v>0.34968231830156515</v>
      </c>
      <c r="K328" s="2">
        <f t="shared" si="124"/>
        <v>0.63117929645126303</v>
      </c>
      <c r="L328" s="2">
        <f t="shared" si="125"/>
        <v>5.1139005113900512E-3</v>
      </c>
      <c r="M328" s="2">
        <f t="shared" si="126"/>
        <v>1.4024484735781767E-2</v>
      </c>
      <c r="N328" s="66">
        <v>4513</v>
      </c>
      <c r="O328" s="66">
        <v>8146</v>
      </c>
      <c r="P328" s="66">
        <v>66</v>
      </c>
      <c r="Q328" s="66">
        <v>80</v>
      </c>
      <c r="R328" s="66">
        <v>13</v>
      </c>
      <c r="S328" s="66">
        <v>45</v>
      </c>
      <c r="T328" s="66">
        <v>1</v>
      </c>
      <c r="U328" s="66">
        <v>3</v>
      </c>
      <c r="V328" s="66">
        <v>1</v>
      </c>
      <c r="X328" s="66">
        <v>7</v>
      </c>
      <c r="Y328" s="66">
        <v>24</v>
      </c>
      <c r="AA328" s="66">
        <v>1</v>
      </c>
      <c r="AC328" s="66">
        <v>0</v>
      </c>
      <c r="AD328" s="66">
        <v>4</v>
      </c>
      <c r="AE328" s="66">
        <v>1</v>
      </c>
      <c r="AF328" s="66">
        <v>1</v>
      </c>
      <c r="AN328" s="7">
        <f>IF(Q328&gt;0,RANK(Q328,(N328:P328,Q328:AE328)),0)</f>
        <v>3</v>
      </c>
      <c r="AO328" s="7">
        <f>IF(R328&gt;0,RANK(R328,(N328:P328,Q328:AE328)),0)</f>
        <v>7</v>
      </c>
      <c r="AP328" s="7">
        <f>IF(T328&gt;0,RANK(T328,(N328:P328,Q328:AE328)),0)</f>
        <v>11</v>
      </c>
      <c r="AQ328" s="7">
        <f>IF(S328&gt;0,RANK(S328,(N328:P328,Q328:AE328)),0)</f>
        <v>5</v>
      </c>
      <c r="AR328" s="2">
        <f t="shared" si="127"/>
        <v>6.1986672865333957E-3</v>
      </c>
      <c r="AS328" s="2">
        <f t="shared" si="128"/>
        <v>1.0072834340616767E-3</v>
      </c>
      <c r="AT328" s="2">
        <f t="shared" si="129"/>
        <v>7.7483341081667443E-5</v>
      </c>
      <c r="AU328" s="2">
        <f t="shared" si="130"/>
        <v>3.4867503486750349E-3</v>
      </c>
      <c r="AW328" t="s">
        <v>499</v>
      </c>
      <c r="AX328" t="s">
        <v>2011</v>
      </c>
      <c r="AY328">
        <v>5</v>
      </c>
      <c r="BA328" s="119">
        <v>8</v>
      </c>
      <c r="BB328" s="121">
        <v>119</v>
      </c>
      <c r="BC328" s="125">
        <f t="shared" si="121"/>
        <v>8119</v>
      </c>
      <c r="BE328" s="7" t="s">
        <v>228</v>
      </c>
    </row>
    <row r="329" spans="1:57" hidden="1" outlineLevel="1">
      <c r="A329" t="s">
        <v>1616</v>
      </c>
      <c r="B329" t="s">
        <v>2011</v>
      </c>
      <c r="C329" s="1">
        <f t="shared" si="122"/>
        <v>2513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>IF(P329&gt;0,RANK(P329,(N329:P329,Q329:AE329)),0)</f>
        <v>3</v>
      </c>
      <c r="G329" s="1">
        <f t="shared" si="131"/>
        <v>1420</v>
      </c>
      <c r="H329" s="2">
        <f t="shared" si="132"/>
        <v>0.56506167926780737</v>
      </c>
      <c r="I329" s="2"/>
      <c r="J329" s="2">
        <f t="shared" si="123"/>
        <v>0.21050537206526065</v>
      </c>
      <c r="K329" s="2">
        <f t="shared" si="124"/>
        <v>0.77556705133306802</v>
      </c>
      <c r="L329" s="2">
        <f t="shared" si="125"/>
        <v>3.5813768404297651E-3</v>
      </c>
      <c r="M329" s="2">
        <f t="shared" si="126"/>
        <v>1.0346199761241556E-2</v>
      </c>
      <c r="N329" s="66">
        <v>529</v>
      </c>
      <c r="O329" s="66">
        <v>1949</v>
      </c>
      <c r="P329" s="66">
        <v>9</v>
      </c>
      <c r="Q329" s="66">
        <v>7</v>
      </c>
      <c r="R329" s="66">
        <v>6</v>
      </c>
      <c r="S329" s="66">
        <v>6</v>
      </c>
      <c r="T329" s="66">
        <v>0</v>
      </c>
      <c r="U329" s="66">
        <v>0</v>
      </c>
      <c r="V329" s="66">
        <v>0</v>
      </c>
      <c r="X329" s="66">
        <v>0</v>
      </c>
      <c r="Y329" s="66">
        <v>2</v>
      </c>
      <c r="AA329" s="66">
        <v>0</v>
      </c>
      <c r="AC329" s="66">
        <v>0</v>
      </c>
      <c r="AD329" s="66">
        <v>1</v>
      </c>
      <c r="AE329" s="66">
        <v>1</v>
      </c>
      <c r="AF329" s="66">
        <v>3</v>
      </c>
      <c r="AN329" s="7">
        <f>IF(Q329&gt;0,RANK(Q329,(N329:P329,Q329:AE329)),0)</f>
        <v>4</v>
      </c>
      <c r="AO329" s="7">
        <f>IF(R329&gt;0,RANK(R329,(N329:P329,Q329:AE329)),0)</f>
        <v>5</v>
      </c>
      <c r="AP329" s="7">
        <f>IF(T329&gt;0,RANK(T329,(N329:P329,Q329:AE329)),0)</f>
        <v>0</v>
      </c>
      <c r="AQ329" s="7">
        <f>IF(S329&gt;0,RANK(S329,(N329:P329,Q329:AE329)),0)</f>
        <v>5</v>
      </c>
      <c r="AR329" s="2">
        <f t="shared" si="127"/>
        <v>2.7855153203342618E-3</v>
      </c>
      <c r="AS329" s="2">
        <f t="shared" si="128"/>
        <v>2.3875845602865102E-3</v>
      </c>
      <c r="AT329" s="2">
        <f t="shared" si="129"/>
        <v>0</v>
      </c>
      <c r="AU329" s="2">
        <f t="shared" si="130"/>
        <v>2.3875845602865102E-3</v>
      </c>
      <c r="AW329" t="s">
        <v>1616</v>
      </c>
      <c r="AX329" t="s">
        <v>2011</v>
      </c>
      <c r="AY329">
        <v>4</v>
      </c>
      <c r="BA329" s="119">
        <v>8</v>
      </c>
      <c r="BB329" s="121">
        <v>121</v>
      </c>
      <c r="BC329" s="125">
        <f t="shared" si="121"/>
        <v>8121</v>
      </c>
      <c r="BE329" s="7" t="s">
        <v>228</v>
      </c>
    </row>
    <row r="330" spans="1:57" hidden="1" outlineLevel="1">
      <c r="A330" t="s">
        <v>1551</v>
      </c>
      <c r="B330" t="s">
        <v>2011</v>
      </c>
      <c r="C330" s="1">
        <f t="shared" si="122"/>
        <v>105866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>IF(P330&gt;0,RANK(P330,(N330:P330,Q330:AE330)),0)</f>
        <v>3</v>
      </c>
      <c r="G330" s="1">
        <f t="shared" si="131"/>
        <v>9234</v>
      </c>
      <c r="H330" s="2">
        <f t="shared" si="132"/>
        <v>8.7223471180548989E-2</v>
      </c>
      <c r="I330" s="2"/>
      <c r="J330" s="2">
        <f t="shared" si="123"/>
        <v>0.44671565941851021</v>
      </c>
      <c r="K330" s="2">
        <f t="shared" si="124"/>
        <v>0.53393913059905918</v>
      </c>
      <c r="L330" s="2">
        <f t="shared" si="125"/>
        <v>6.1209453460034386E-3</v>
      </c>
      <c r="M330" s="2">
        <f t="shared" si="126"/>
        <v>1.3224264636427173E-2</v>
      </c>
      <c r="N330" s="66">
        <v>47292</v>
      </c>
      <c r="O330" s="66">
        <v>56526</v>
      </c>
      <c r="P330" s="66">
        <v>648</v>
      </c>
      <c r="Q330" s="66">
        <v>489</v>
      </c>
      <c r="R330" s="66">
        <v>115</v>
      </c>
      <c r="S330" s="66">
        <v>472</v>
      </c>
      <c r="T330" s="66">
        <v>6</v>
      </c>
      <c r="U330" s="66">
        <v>8</v>
      </c>
      <c r="V330" s="66">
        <v>6</v>
      </c>
      <c r="X330" s="66">
        <v>39</v>
      </c>
      <c r="Y330" s="66">
        <v>168</v>
      </c>
      <c r="AA330" s="66">
        <v>15</v>
      </c>
      <c r="AC330" s="66">
        <v>5</v>
      </c>
      <c r="AD330" s="66">
        <v>57</v>
      </c>
      <c r="AE330" s="66">
        <v>5</v>
      </c>
      <c r="AF330" s="66">
        <v>15</v>
      </c>
      <c r="AN330" s="7">
        <f>IF(Q330&gt;0,RANK(Q330,(N330:P330,Q330:AE330)),0)</f>
        <v>4</v>
      </c>
      <c r="AO330" s="7">
        <f>IF(R330&gt;0,RANK(R330,(N330:P330,Q330:AE330)),0)</f>
        <v>7</v>
      </c>
      <c r="AP330" s="7">
        <f>IF(T330&gt;0,RANK(T330,(N330:P330,Q330:AE330)),0)</f>
        <v>12</v>
      </c>
      <c r="AQ330" s="7">
        <f>IF(S330&gt;0,RANK(S330,(N330:P330,Q330:AE330)),0)</f>
        <v>5</v>
      </c>
      <c r="AR330" s="2">
        <f t="shared" si="127"/>
        <v>4.6190467194377801E-3</v>
      </c>
      <c r="AS330" s="2">
        <f t="shared" si="128"/>
        <v>1.0862788808493756E-3</v>
      </c>
      <c r="AT330" s="2">
        <f t="shared" si="129"/>
        <v>5.6675419870402208E-5</v>
      </c>
      <c r="AU330" s="2">
        <f t="shared" si="130"/>
        <v>4.4584663631383071E-3</v>
      </c>
      <c r="AW330" t="s">
        <v>1551</v>
      </c>
      <c r="AX330" t="s">
        <v>2011</v>
      </c>
      <c r="AY330">
        <v>0</v>
      </c>
      <c r="BA330" s="119">
        <v>8</v>
      </c>
      <c r="BB330" s="121">
        <v>123</v>
      </c>
      <c r="BC330" s="125">
        <f t="shared" si="121"/>
        <v>8123</v>
      </c>
      <c r="BE330" s="7" t="s">
        <v>228</v>
      </c>
    </row>
    <row r="331" spans="1:57" hidden="1" outlineLevel="1">
      <c r="A331" t="s">
        <v>3428</v>
      </c>
      <c r="B331" t="s">
        <v>2011</v>
      </c>
      <c r="C331" s="1">
        <f t="shared" si="122"/>
        <v>4483</v>
      </c>
      <c r="D331" s="7">
        <f>IF(N331&gt;0, RANK(N331,(N331:P331,Q331:AE331)),0)</f>
        <v>2</v>
      </c>
      <c r="E331" s="7">
        <f>IF(O331&gt;0,RANK(O331,(N331:P331,Q331:AE331)),0)</f>
        <v>1</v>
      </c>
      <c r="F331" s="7">
        <f>IF(P331&gt;0,RANK(P331,(N331:P331,Q331:AE331)),0)</f>
        <v>3</v>
      </c>
      <c r="G331" s="1">
        <f t="shared" si="131"/>
        <v>2169</v>
      </c>
      <c r="H331" s="2">
        <f t="shared" si="132"/>
        <v>0.48382779388802144</v>
      </c>
      <c r="I331" s="2"/>
      <c r="J331" s="2">
        <f t="shared" si="123"/>
        <v>0.24916350658041489</v>
      </c>
      <c r="K331" s="2">
        <f t="shared" si="124"/>
        <v>0.7329913004684363</v>
      </c>
      <c r="L331" s="2">
        <f t="shared" si="125"/>
        <v>7.1380771804595141E-3</v>
      </c>
      <c r="M331" s="2">
        <f t="shared" si="126"/>
        <v>1.0707115770689321E-2</v>
      </c>
      <c r="N331" s="66">
        <v>1117</v>
      </c>
      <c r="O331" s="66">
        <v>3286</v>
      </c>
      <c r="P331" s="66">
        <v>32</v>
      </c>
      <c r="Q331" s="66">
        <v>19</v>
      </c>
      <c r="R331" s="66">
        <v>3</v>
      </c>
      <c r="S331" s="66">
        <v>5</v>
      </c>
      <c r="T331" s="66">
        <v>0</v>
      </c>
      <c r="U331" s="66">
        <v>0</v>
      </c>
      <c r="V331" s="66">
        <v>0</v>
      </c>
      <c r="X331" s="66">
        <v>2</v>
      </c>
      <c r="Y331" s="66">
        <v>15</v>
      </c>
      <c r="AA331" s="66">
        <v>0</v>
      </c>
      <c r="AC331" s="66">
        <v>0</v>
      </c>
      <c r="AD331" s="66">
        <v>3</v>
      </c>
      <c r="AE331" s="66">
        <v>0</v>
      </c>
      <c r="AF331" s="66">
        <v>1</v>
      </c>
      <c r="AN331" s="7">
        <f>IF(Q331&gt;0,RANK(Q331,(N331:P331,Q331:AE331)),0)</f>
        <v>4</v>
      </c>
      <c r="AO331" s="7">
        <f>IF(R331&gt;0,RANK(R331,(N331:P331,Q331:AE331)),0)</f>
        <v>7</v>
      </c>
      <c r="AP331" s="7">
        <f>IF(T331&gt;0,RANK(T331,(N331:P331,Q331:AE331)),0)</f>
        <v>0</v>
      </c>
      <c r="AQ331" s="7">
        <f>IF(S331&gt;0,RANK(S331,(N331:P331,Q331:AE331)),0)</f>
        <v>6</v>
      </c>
      <c r="AR331" s="2">
        <f t="shared" si="127"/>
        <v>4.2382333258978366E-3</v>
      </c>
      <c r="AS331" s="2">
        <f t="shared" si="128"/>
        <v>6.6919473566807942E-4</v>
      </c>
      <c r="AT331" s="2">
        <f t="shared" si="129"/>
        <v>0</v>
      </c>
      <c r="AU331" s="2">
        <f t="shared" si="130"/>
        <v>1.115324559446799E-3</v>
      </c>
      <c r="AW331" t="s">
        <v>3428</v>
      </c>
      <c r="AX331" t="s">
        <v>2011</v>
      </c>
      <c r="AY331">
        <v>4</v>
      </c>
      <c r="BA331" s="119">
        <v>8</v>
      </c>
      <c r="BB331" s="121">
        <v>125</v>
      </c>
      <c r="BC331" s="125">
        <f t="shared" si="121"/>
        <v>8125</v>
      </c>
      <c r="BE331" s="7" t="s">
        <v>228</v>
      </c>
    </row>
    <row r="332" spans="1:57" collapsed="1">
      <c r="A332" t="s">
        <v>1296</v>
      </c>
      <c r="B332" t="s">
        <v>2781</v>
      </c>
      <c r="C332" s="1">
        <f t="shared" si="122"/>
        <v>2401462</v>
      </c>
      <c r="D332" s="7">
        <f>IF(N332&gt;0, RANK(N332,(N332:P332,Q332:AE332)),0)</f>
        <v>1</v>
      </c>
      <c r="E332" s="7">
        <f>IF(O332&gt;0,RANK(O332,(N332:P332,Q332:AE332)),0)</f>
        <v>2</v>
      </c>
      <c r="F332" s="7">
        <f>IF(P332&gt;0,RANK(P332,(N332:P332,Q332:AE332)),0)</f>
        <v>3</v>
      </c>
      <c r="G332" s="1">
        <f t="shared" si="131"/>
        <v>215004</v>
      </c>
      <c r="H332" s="2">
        <f t="shared" si="132"/>
        <v>8.9530461027490751E-2</v>
      </c>
      <c r="I332" s="2"/>
      <c r="J332" s="2">
        <f t="shared" si="123"/>
        <v>0.53660353567951524</v>
      </c>
      <c r="K332" s="2">
        <f t="shared" si="124"/>
        <v>0.44707307465202445</v>
      </c>
      <c r="L332" s="2">
        <f t="shared" si="125"/>
        <v>5.5599463993184148E-3</v>
      </c>
      <c r="M332" s="2">
        <f t="shared" si="126"/>
        <v>1.0763443269141894E-2</v>
      </c>
      <c r="N332" s="66">
        <f t="shared" ref="N332:V332" si="133">SUM(N268:N331)</f>
        <v>1288633</v>
      </c>
      <c r="O332" s="66">
        <f t="shared" si="133"/>
        <v>1073629</v>
      </c>
      <c r="P332" s="66">
        <f t="shared" si="133"/>
        <v>13352</v>
      </c>
      <c r="Q332" s="66">
        <f t="shared" si="133"/>
        <v>10898</v>
      </c>
      <c r="R332" s="66">
        <f t="shared" si="133"/>
        <v>2822</v>
      </c>
      <c r="S332" s="66">
        <f t="shared" si="133"/>
        <v>6233</v>
      </c>
      <c r="T332" s="66">
        <f t="shared" si="133"/>
        <v>154</v>
      </c>
      <c r="U332" s="66">
        <f t="shared" si="133"/>
        <v>226</v>
      </c>
      <c r="V332" s="66">
        <f t="shared" si="133"/>
        <v>158</v>
      </c>
      <c r="X332" s="66">
        <f t="shared" ref="X332:AF332" si="134">SUM(X268:X331)</f>
        <v>598</v>
      </c>
      <c r="Y332" s="66">
        <f t="shared" si="134"/>
        <v>3051</v>
      </c>
      <c r="AA332" s="66">
        <f t="shared" si="134"/>
        <v>348</v>
      </c>
      <c r="AC332" s="66">
        <f t="shared" si="134"/>
        <v>110</v>
      </c>
      <c r="AD332" s="66">
        <f t="shared" si="134"/>
        <v>829</v>
      </c>
      <c r="AE332" s="66">
        <f t="shared" si="134"/>
        <v>85</v>
      </c>
      <c r="AF332" s="66">
        <f t="shared" si="134"/>
        <v>336</v>
      </c>
      <c r="AL332" s="66">
        <f>SUM(AL268:AL331)</f>
        <v>0</v>
      </c>
      <c r="AN332" s="7">
        <f>IF(Q332&gt;0,RANK(Q332,(N332:P332,Q332:AE332)),0)</f>
        <v>4</v>
      </c>
      <c r="AO332" s="7">
        <f>IF(R332&gt;0,RANK(R332,(N332:P332,Q332:AE332)),0)</f>
        <v>7</v>
      </c>
      <c r="AP332" s="7">
        <f>IF(T332&gt;0,RANK(T332,(N332:P332,Q332:AE332)),0)</f>
        <v>13</v>
      </c>
      <c r="AQ332" s="7">
        <f>IF(S332&gt;0,RANK(S332,(N332:P332,Q332:AE332)),0)</f>
        <v>5</v>
      </c>
      <c r="AR332" s="2">
        <f t="shared" si="127"/>
        <v>4.538068893032661E-3</v>
      </c>
      <c r="AS332" s="2">
        <f t="shared" si="128"/>
        <v>1.1751174909284427E-3</v>
      </c>
      <c r="AT332" s="2">
        <f t="shared" si="129"/>
        <v>6.412760226895116E-5</v>
      </c>
      <c r="AU332" s="2">
        <f t="shared" si="130"/>
        <v>2.5955022398855363E-3</v>
      </c>
      <c r="AW332" t="s">
        <v>1296</v>
      </c>
      <c r="AX332" t="s">
        <v>2781</v>
      </c>
      <c r="BA332" s="119">
        <v>8</v>
      </c>
      <c r="BB332" s="121"/>
      <c r="BC332" s="119">
        <v>8</v>
      </c>
      <c r="BE332" s="7" t="s">
        <v>3272</v>
      </c>
    </row>
    <row r="333" spans="1:57">
      <c r="C333" s="1"/>
      <c r="E333" s="7"/>
      <c r="F333" s="7"/>
      <c r="I333" s="2"/>
      <c r="AN333" s="7"/>
      <c r="AO333" s="7"/>
      <c r="AP333" s="7"/>
      <c r="AQ333" s="7"/>
      <c r="BA333" s="119"/>
      <c r="BB333" s="121"/>
      <c r="BC333" s="125"/>
    </row>
    <row r="334" spans="1:57" hidden="1" outlineLevel="1">
      <c r="A334" t="s">
        <v>3115</v>
      </c>
      <c r="B334" t="s">
        <v>1972</v>
      </c>
      <c r="C334" s="1">
        <f t="shared" ref="C334:C342" si="135">SUM(N334:AL334)</f>
        <v>413741</v>
      </c>
      <c r="D334" s="7">
        <f>IF(N334&gt;0, RANK(N334,(N334:P334,Q334:AE334)),0)</f>
        <v>1</v>
      </c>
      <c r="E334" s="7">
        <f>IF(O334&gt;0,RANK(O334,(N334:P334,Q334:AE334)),0)</f>
        <v>2</v>
      </c>
      <c r="F334" s="7">
        <f>IF(P334&gt;0,RANK(P334,(N334:P334,Q334:AE334)),0)</f>
        <v>3</v>
      </c>
      <c r="G334" s="1">
        <f t="shared" ref="G334:G342" si="136">IF(C334&gt;0,MAX(N334:P334)-LARGE(N334:P334,2),0)</f>
        <v>75200</v>
      </c>
      <c r="H334" s="2">
        <f t="shared" ref="H334:H342" si="137">IF(C334&gt;0,G334/C334,0)</f>
        <v>0.181756219470635</v>
      </c>
      <c r="I334" s="2"/>
      <c r="J334" s="2">
        <f t="shared" ref="J334:J342" si="138">IF($C334=0,"-",N334/$C334)</f>
        <v>0.58716926773029499</v>
      </c>
      <c r="K334" s="2">
        <f t="shared" ref="K334:K342" si="139">IF($C334=0,"-",O334/$C334)</f>
        <v>0.40541304825966001</v>
      </c>
      <c r="L334" s="2">
        <f t="shared" ref="L334:L342" si="140">IF($C334=0,"-",P334/$C334)</f>
        <v>7.2944184888613893E-3</v>
      </c>
      <c r="M334" s="2">
        <f t="shared" ref="M334:M342" si="141">IF(C334=0,"-",(1-J334-K334-L334))</f>
        <v>1.2326552118361103E-4</v>
      </c>
      <c r="N334" s="66">
        <f>SUMIF(Town!$AV$3:$AV$171,$BC334,Town!N$3:N$171)</f>
        <v>242936</v>
      </c>
      <c r="O334" s="66">
        <f>SUMIF(Town!$AV$3:$AV$171,$BC334,Town!O$3:O$171)</f>
        <v>167736</v>
      </c>
      <c r="P334" s="66">
        <f>SUMIF(Town!$AV$3:$AV$171,$BC334,Town!P$3:P$171)</f>
        <v>3018</v>
      </c>
      <c r="R334" s="66">
        <f>SUMIF(Town!$AV$3:$AV$171,$BC334,Town!R$3:R$171)</f>
        <v>6</v>
      </c>
      <c r="S334" s="66">
        <f>SUMIF(Town!$AV$3:$AV$171,$BC334,Town!S$3:S$171)</f>
        <v>42</v>
      </c>
      <c r="T334" s="66">
        <f>SUMIF(Town!$AV$3:$AV$171,$BC334,Town!T$3:T$171)</f>
        <v>2</v>
      </c>
      <c r="U334" s="66">
        <f>SUMIF(Town!$AV$3:$AV$171,$BC334,Town!U$3:U$171)</f>
        <v>1</v>
      </c>
      <c r="W334" s="66">
        <f>SUMIF(Town!$AV$3:$AV$171,$BC334,Town!W$3:W$171)</f>
        <v>0</v>
      </c>
      <c r="AL334" s="66">
        <f>SUMIF(Town!$AV$3:$AV$171,$BC334,Town!AL$3:AL$171)</f>
        <v>0</v>
      </c>
      <c r="AN334" s="7">
        <f>IF(Q334&gt;0,RANK(Q334,(N334:P334,Q334:AE334)),0)</f>
        <v>0</v>
      </c>
      <c r="AO334" s="7">
        <f>IF(R334&gt;0,RANK(R334,(N334:P334,Q334:AE334)),0)</f>
        <v>5</v>
      </c>
      <c r="AP334" s="7">
        <f>IF(T334&gt;0,RANK(T334,(N334:P334,Q334:AE334)),0)</f>
        <v>6</v>
      </c>
      <c r="AQ334" s="7">
        <f>IF(S334&gt;0,RANK(S334,(N334:P334,Q334:AE334)),0)</f>
        <v>4</v>
      </c>
      <c r="AR334" s="2">
        <f t="shared" ref="AR334:AR342" si="142">IF($C334=0,"-",Q334/$C334)</f>
        <v>0</v>
      </c>
      <c r="AS334" s="2">
        <f t="shared" ref="AS334:AS342" si="143">IF($C334=0,"-",R334/$C334)</f>
        <v>1.450182602159322E-5</v>
      </c>
      <c r="AT334" s="2">
        <f t="shared" ref="AT334:AT342" si="144">IF($C334=0,"-",T334/$C334)</f>
        <v>4.8339420071977399E-6</v>
      </c>
      <c r="AU334" s="2">
        <f t="shared" ref="AU334:AU342" si="145">IF($C334=0,"-",S334/$C334)</f>
        <v>1.0151278215115253E-4</v>
      </c>
      <c r="AW334" t="s">
        <v>3115</v>
      </c>
      <c r="AX334" t="s">
        <v>1972</v>
      </c>
      <c r="BA334" s="119">
        <v>9</v>
      </c>
      <c r="BB334" s="121">
        <v>1</v>
      </c>
      <c r="BC334" s="125">
        <f t="shared" si="121"/>
        <v>9001</v>
      </c>
      <c r="BE334" s="7" t="s">
        <v>228</v>
      </c>
    </row>
    <row r="335" spans="1:57" hidden="1" outlineLevel="1">
      <c r="A335" t="s">
        <v>1909</v>
      </c>
      <c r="B335" t="s">
        <v>1972</v>
      </c>
      <c r="C335" s="1">
        <f t="shared" si="135"/>
        <v>412728</v>
      </c>
      <c r="D335" s="7">
        <f>IF(N335&gt;0, RANK(N335,(N335:P335,Q335:AE335)),0)</f>
        <v>1</v>
      </c>
      <c r="E335" s="7">
        <f>IF(O335&gt;0,RANK(O335,(N335:P335,Q335:AE335)),0)</f>
        <v>2</v>
      </c>
      <c r="F335" s="7">
        <f>IF(P335&gt;0,RANK(P335,(N335:P335,Q335:AE335)),0)</f>
        <v>3</v>
      </c>
      <c r="G335" s="1">
        <f t="shared" si="136"/>
        <v>129737</v>
      </c>
      <c r="H335" s="2">
        <f t="shared" si="137"/>
        <v>0.31434019499525112</v>
      </c>
      <c r="I335" s="2"/>
      <c r="J335" s="2">
        <f t="shared" si="138"/>
        <v>0.65108497606171623</v>
      </c>
      <c r="K335" s="2">
        <f t="shared" si="139"/>
        <v>0.3367447810664651</v>
      </c>
      <c r="L335" s="2">
        <f t="shared" si="140"/>
        <v>1.1894031904789595E-2</v>
      </c>
      <c r="M335" s="2">
        <f t="shared" si="141"/>
        <v>2.7621096702907556E-4</v>
      </c>
      <c r="N335" s="66">
        <f>SUMIF(Town!$AV$3:$AV$171,$BC335,Town!N$3:N$171)</f>
        <v>268721</v>
      </c>
      <c r="O335" s="66">
        <f>SUMIF(Town!$AV$3:$AV$171,$BC335,Town!O$3:O$171)</f>
        <v>138984</v>
      </c>
      <c r="P335" s="66">
        <f>SUMIF(Town!$AV$3:$AV$171,$BC335,Town!P$3:P$171)</f>
        <v>4909</v>
      </c>
      <c r="R335" s="66">
        <f>SUMIF(Town!$AV$3:$AV$171,$BC335,Town!R$3:R$171)</f>
        <v>20</v>
      </c>
      <c r="S335" s="66">
        <f>SUMIF(Town!$AV$3:$AV$171,$BC335,Town!S$3:S$171)</f>
        <v>84</v>
      </c>
      <c r="T335" s="66">
        <f>SUMIF(Town!$AV$3:$AV$171,$BC335,Town!T$3:T$171)</f>
        <v>4</v>
      </c>
      <c r="U335" s="66">
        <f>SUMIF(Town!$AV$3:$AV$171,$BC335,Town!U$3:U$171)</f>
        <v>6</v>
      </c>
      <c r="W335" s="66">
        <f>SUMIF(Town!$AV$3:$AV$171,$BC335,Town!W$3:W$171)</f>
        <v>0</v>
      </c>
      <c r="AL335" s="66">
        <f>SUMIF(Town!$AV$3:$AV$171,$BC335,Town!AL$3:AL$171)</f>
        <v>0</v>
      </c>
      <c r="AN335" s="7">
        <f>IF(Q335&gt;0,RANK(Q335,(N335:P335,Q335:AE335)),0)</f>
        <v>0</v>
      </c>
      <c r="AO335" s="7">
        <f>IF(R335&gt;0,RANK(R335,(N335:P335,Q335:AE335)),0)</f>
        <v>5</v>
      </c>
      <c r="AP335" s="7">
        <f>IF(T335&gt;0,RANK(T335,(N335:P335,Q335:AE335)),0)</f>
        <v>7</v>
      </c>
      <c r="AQ335" s="7">
        <f>IF(S335&gt;0,RANK(S335,(N335:P335,Q335:AE335)),0)</f>
        <v>4</v>
      </c>
      <c r="AR335" s="2">
        <f t="shared" si="142"/>
        <v>0</v>
      </c>
      <c r="AS335" s="2">
        <f t="shared" si="143"/>
        <v>4.8458064391075963E-5</v>
      </c>
      <c r="AT335" s="2">
        <f t="shared" si="144"/>
        <v>9.691612878215193E-6</v>
      </c>
      <c r="AU335" s="2">
        <f t="shared" si="145"/>
        <v>2.0352387044251906E-4</v>
      </c>
      <c r="AW335" t="s">
        <v>1909</v>
      </c>
      <c r="AX335" t="s">
        <v>1972</v>
      </c>
      <c r="BA335" s="119">
        <v>9</v>
      </c>
      <c r="BB335" s="121">
        <v>3</v>
      </c>
      <c r="BC335" s="125">
        <f t="shared" si="121"/>
        <v>9003</v>
      </c>
      <c r="BE335" s="7" t="s">
        <v>228</v>
      </c>
    </row>
    <row r="336" spans="1:57" hidden="1" outlineLevel="1">
      <c r="A336" t="s">
        <v>469</v>
      </c>
      <c r="B336" t="s">
        <v>1972</v>
      </c>
      <c r="C336" s="1">
        <f t="shared" si="135"/>
        <v>98966</v>
      </c>
      <c r="D336" s="7">
        <f>IF(N336&gt;0, RANK(N336,(N336:P336,Q336:AE336)),0)</f>
        <v>1</v>
      </c>
      <c r="E336" s="7">
        <f>IF(O336&gt;0,RANK(O336,(N336:P336,Q336:AE336)),0)</f>
        <v>2</v>
      </c>
      <c r="F336" s="7">
        <f>IF(P336&gt;0,RANK(P336,(N336:P336,Q336:AE336)),0)</f>
        <v>3</v>
      </c>
      <c r="G336" s="1">
        <f t="shared" si="136"/>
        <v>4868</v>
      </c>
      <c r="H336" s="2">
        <f t="shared" si="137"/>
        <v>4.918861022977588E-2</v>
      </c>
      <c r="I336" s="2"/>
      <c r="J336" s="2">
        <f t="shared" si="138"/>
        <v>0.51574278034880661</v>
      </c>
      <c r="K336" s="2">
        <f t="shared" si="139"/>
        <v>0.46655417011903078</v>
      </c>
      <c r="L336" s="2">
        <f t="shared" si="140"/>
        <v>1.7440333043671565E-2</v>
      </c>
      <c r="M336" s="2">
        <f t="shared" si="141"/>
        <v>2.6271648849105281E-4</v>
      </c>
      <c r="N336" s="66">
        <f>SUMIF(Town!$AV$3:$AV$171,$BC336,Town!N$3:N$171)</f>
        <v>51041</v>
      </c>
      <c r="O336" s="66">
        <f>SUMIF(Town!$AV$3:$AV$171,$BC336,Town!O$3:O$171)</f>
        <v>46173</v>
      </c>
      <c r="P336" s="66">
        <f>SUMIF(Town!$AV$3:$AV$171,$BC336,Town!P$3:P$171)</f>
        <v>1726</v>
      </c>
      <c r="R336" s="66">
        <f>SUMIF(Town!$AV$3:$AV$171,$BC336,Town!R$3:R$171)</f>
        <v>4</v>
      </c>
      <c r="S336" s="66">
        <f>SUMIF(Town!$AV$3:$AV$171,$BC336,Town!S$3:S$171)</f>
        <v>22</v>
      </c>
      <c r="T336" s="66">
        <f>SUMIF(Town!$AV$3:$AV$171,$BC336,Town!T$3:T$171)</f>
        <v>0</v>
      </c>
      <c r="U336" s="66">
        <f>SUMIF(Town!$AV$3:$AV$171,$BC336,Town!U$3:U$171)</f>
        <v>0</v>
      </c>
      <c r="W336" s="66">
        <f>SUMIF(Town!$AV$3:$AV$171,$BC336,Town!W$3:W$171)</f>
        <v>0</v>
      </c>
      <c r="AL336" s="66">
        <f>SUMIF(Town!$AV$3:$AV$171,$BC336,Town!AL$3:AL$171)</f>
        <v>0</v>
      </c>
      <c r="AN336" s="7">
        <f>IF(Q336&gt;0,RANK(Q336,(N336:P336,Q336:AE336)),0)</f>
        <v>0</v>
      </c>
      <c r="AO336" s="7">
        <f>IF(R336&gt;0,RANK(R336,(N336:P336,Q336:AE336)),0)</f>
        <v>5</v>
      </c>
      <c r="AP336" s="7">
        <f>IF(T336&gt;0,RANK(T336,(N336:P336,Q336:AE336)),0)</f>
        <v>0</v>
      </c>
      <c r="AQ336" s="7">
        <f>IF(S336&gt;0,RANK(S336,(N336:P336,Q336:AE336)),0)</f>
        <v>4</v>
      </c>
      <c r="AR336" s="2">
        <f t="shared" si="142"/>
        <v>0</v>
      </c>
      <c r="AS336" s="2">
        <f t="shared" si="143"/>
        <v>4.0417921306307214E-5</v>
      </c>
      <c r="AT336" s="2">
        <f t="shared" si="144"/>
        <v>0</v>
      </c>
      <c r="AU336" s="2">
        <f t="shared" si="145"/>
        <v>2.2229856718468968E-4</v>
      </c>
      <c r="AW336" t="s">
        <v>469</v>
      </c>
      <c r="AX336" t="s">
        <v>1972</v>
      </c>
      <c r="BA336" s="119">
        <v>9</v>
      </c>
      <c r="BB336" s="121">
        <v>5</v>
      </c>
      <c r="BC336" s="125">
        <f t="shared" si="121"/>
        <v>9005</v>
      </c>
      <c r="BE336" s="7" t="s">
        <v>228</v>
      </c>
    </row>
    <row r="337" spans="1:74" hidden="1" outlineLevel="1">
      <c r="A337" t="s">
        <v>3384</v>
      </c>
      <c r="B337" t="s">
        <v>1972</v>
      </c>
      <c r="C337" s="1">
        <f t="shared" si="135"/>
        <v>87253</v>
      </c>
      <c r="D337" s="7">
        <f>IF(N337&gt;0, RANK(N337,(N337:P337,Q337:AE337)),0)</f>
        <v>1</v>
      </c>
      <c r="E337" s="7">
        <f>IF(O337&gt;0,RANK(O337,(N337:P337,Q337:AE337)),0)</f>
        <v>2</v>
      </c>
      <c r="F337" s="7">
        <f>IF(P337&gt;0,RANK(P337,(N337:P337,Q337:AE337)),0)</f>
        <v>3</v>
      </c>
      <c r="G337" s="1">
        <f t="shared" si="136"/>
        <v>20066</v>
      </c>
      <c r="H337" s="2">
        <f t="shared" si="137"/>
        <v>0.22997490057648448</v>
      </c>
      <c r="I337" s="2"/>
      <c r="J337" s="2">
        <f t="shared" si="138"/>
        <v>0.60724559613996076</v>
      </c>
      <c r="K337" s="2">
        <f t="shared" si="139"/>
        <v>0.37727069556347631</v>
      </c>
      <c r="L337" s="2">
        <f t="shared" si="140"/>
        <v>1.5288872588908117E-2</v>
      </c>
      <c r="M337" s="2">
        <f t="shared" si="141"/>
        <v>1.9483570765480886E-4</v>
      </c>
      <c r="N337" s="66">
        <f>SUMIF(Town!$AV$3:$AV$171,$BC337,Town!N$3:N$171)</f>
        <v>52984</v>
      </c>
      <c r="O337" s="66">
        <f>SUMIF(Town!$AV$3:$AV$171,$BC337,Town!O$3:O$171)</f>
        <v>32918</v>
      </c>
      <c r="P337" s="66">
        <f>SUMIF(Town!$AV$3:$AV$171,$BC337,Town!P$3:P$171)</f>
        <v>1334</v>
      </c>
      <c r="R337" s="66">
        <f>SUMIF(Town!$AV$3:$AV$171,$BC337,Town!R$3:R$171)</f>
        <v>4</v>
      </c>
      <c r="S337" s="66">
        <f>SUMIF(Town!$AV$3:$AV$171,$BC337,Town!S$3:S$171)</f>
        <v>11</v>
      </c>
      <c r="T337" s="66">
        <f>SUMIF(Town!$AV$3:$AV$171,$BC337,Town!T$3:T$171)</f>
        <v>0</v>
      </c>
      <c r="U337" s="66">
        <f>SUMIF(Town!$AV$3:$AV$171,$BC337,Town!U$3:U$171)</f>
        <v>2</v>
      </c>
      <c r="W337" s="66">
        <f>SUMIF(Town!$AV$3:$AV$171,$BC337,Town!W$3:W$171)</f>
        <v>0</v>
      </c>
      <c r="AL337" s="66">
        <f>SUMIF(Town!$AV$3:$AV$171,$BC337,Town!AL$3:AL$171)</f>
        <v>0</v>
      </c>
      <c r="AN337" s="7">
        <f>IF(Q337&gt;0,RANK(Q337,(N337:P337,Q337:AE337)),0)</f>
        <v>0</v>
      </c>
      <c r="AO337" s="7">
        <f>IF(R337&gt;0,RANK(R337,(N337:P337,Q337:AE337)),0)</f>
        <v>5</v>
      </c>
      <c r="AP337" s="7">
        <f>IF(T337&gt;0,RANK(T337,(N337:P337,Q337:AE337)),0)</f>
        <v>0</v>
      </c>
      <c r="AQ337" s="7">
        <f>IF(S337&gt;0,RANK(S337,(N337:P337,Q337:AE337)),0)</f>
        <v>4</v>
      </c>
      <c r="AR337" s="2">
        <f t="shared" si="142"/>
        <v>0</v>
      </c>
      <c r="AS337" s="2">
        <f t="shared" si="143"/>
        <v>4.5843695918764972E-5</v>
      </c>
      <c r="AT337" s="2">
        <f t="shared" si="144"/>
        <v>0</v>
      </c>
      <c r="AU337" s="2">
        <f t="shared" si="145"/>
        <v>1.2607016377660368E-4</v>
      </c>
      <c r="AW337" t="s">
        <v>3384</v>
      </c>
      <c r="AX337" t="s">
        <v>1972</v>
      </c>
      <c r="BA337" s="119">
        <v>9</v>
      </c>
      <c r="BB337" s="121">
        <v>7</v>
      </c>
      <c r="BC337" s="125">
        <f t="shared" si="121"/>
        <v>9007</v>
      </c>
      <c r="BE337" s="7" t="s">
        <v>228</v>
      </c>
    </row>
    <row r="338" spans="1:74" hidden="1" outlineLevel="1">
      <c r="A338" t="s">
        <v>1960</v>
      </c>
      <c r="B338" t="s">
        <v>1972</v>
      </c>
      <c r="C338" s="1">
        <f t="shared" si="135"/>
        <v>382886</v>
      </c>
      <c r="D338" s="7">
        <f>IF(N338&gt;0, RANK(N338,(N338:P338,Q338:AE338)),0)</f>
        <v>1</v>
      </c>
      <c r="E338" s="7">
        <f>IF(O338&gt;0,RANK(O338,(N338:P338,Q338:AE338)),0)</f>
        <v>2</v>
      </c>
      <c r="F338" s="7">
        <f>IF(P338&gt;0,RANK(P338,(N338:P338,Q338:AE338)),0)</f>
        <v>3</v>
      </c>
      <c r="G338" s="1">
        <f t="shared" si="136"/>
        <v>88939</v>
      </c>
      <c r="H338" s="2">
        <f t="shared" si="137"/>
        <v>0.23228585009637334</v>
      </c>
      <c r="I338" s="2"/>
      <c r="J338" s="2">
        <f t="shared" si="138"/>
        <v>0.61007453915786947</v>
      </c>
      <c r="K338" s="2">
        <f t="shared" si="139"/>
        <v>0.3777886890614961</v>
      </c>
      <c r="L338" s="2">
        <f t="shared" si="140"/>
        <v>1.1865150462539763E-2</v>
      </c>
      <c r="M338" s="2">
        <f t="shared" si="141"/>
        <v>2.7162131809467353E-4</v>
      </c>
      <c r="N338" s="66">
        <f>SUMIF(Town!$AV$3:$AV$171,$BC338,Town!N$3:N$171)</f>
        <v>233589</v>
      </c>
      <c r="O338" s="66">
        <f>SUMIF(Town!$AV$3:$AV$171,$BC338,Town!O$3:O$171)</f>
        <v>144650</v>
      </c>
      <c r="P338" s="66">
        <f>SUMIF(Town!$AV$3:$AV$171,$BC338,Town!P$3:P$171)</f>
        <v>4543</v>
      </c>
      <c r="R338" s="66">
        <f>SUMIF(Town!$AV$3:$AV$171,$BC338,Town!R$3:R$171)</f>
        <v>26</v>
      </c>
      <c r="S338" s="66">
        <f>SUMIF(Town!$AV$3:$AV$171,$BC338,Town!S$3:S$171)</f>
        <v>74</v>
      </c>
      <c r="T338" s="66">
        <f>SUMIF(Town!$AV$3:$AV$171,$BC338,Town!T$3:T$171)</f>
        <v>3</v>
      </c>
      <c r="U338" s="66">
        <f>SUMIF(Town!$AV$3:$AV$171,$BC338,Town!U$3:U$171)</f>
        <v>1</v>
      </c>
      <c r="W338" s="66">
        <f>SUMIF(Town!$AV$3:$AV$171,$BC338,Town!W$3:W$171)</f>
        <v>0</v>
      </c>
      <c r="AL338" s="66">
        <f>SUMIF(Town!$AV$3:$AV$171,$BC338,Town!AL$3:AL$171)</f>
        <v>0</v>
      </c>
      <c r="AN338" s="7">
        <f>IF(Q338&gt;0,RANK(Q338,(N338:P338,Q338:AE338)),0)</f>
        <v>0</v>
      </c>
      <c r="AO338" s="7">
        <f>IF(R338&gt;0,RANK(R338,(N338:P338,Q338:AE338)),0)</f>
        <v>5</v>
      </c>
      <c r="AP338" s="7">
        <f>IF(T338&gt;0,RANK(T338,(N338:P338,Q338:AE338)),0)</f>
        <v>6</v>
      </c>
      <c r="AQ338" s="7">
        <f>IF(S338&gt;0,RANK(S338,(N338:P338,Q338:AE338)),0)</f>
        <v>4</v>
      </c>
      <c r="AR338" s="2">
        <f t="shared" si="142"/>
        <v>0</v>
      </c>
      <c r="AS338" s="2">
        <f t="shared" si="143"/>
        <v>6.7905329523670226E-5</v>
      </c>
      <c r="AT338" s="2">
        <f t="shared" si="144"/>
        <v>7.8352303296542569E-6</v>
      </c>
      <c r="AU338" s="2">
        <f t="shared" si="145"/>
        <v>1.9326901479813834E-4</v>
      </c>
      <c r="AW338" t="s">
        <v>1960</v>
      </c>
      <c r="AX338" t="s">
        <v>1972</v>
      </c>
      <c r="BA338" s="119">
        <v>9</v>
      </c>
      <c r="BB338" s="121">
        <v>9</v>
      </c>
      <c r="BC338" s="125">
        <f t="shared" si="121"/>
        <v>9009</v>
      </c>
      <c r="BE338" s="7" t="s">
        <v>228</v>
      </c>
    </row>
    <row r="339" spans="1:74" hidden="1" outlineLevel="1">
      <c r="A339" t="s">
        <v>2025</v>
      </c>
      <c r="B339" t="s">
        <v>1972</v>
      </c>
      <c r="C339" s="1">
        <f t="shared" si="135"/>
        <v>124874</v>
      </c>
      <c r="D339" s="7">
        <f>IF(N339&gt;0, RANK(N339,(N339:P339,Q339:AE339)),0)</f>
        <v>1</v>
      </c>
      <c r="E339" s="7">
        <f>IF(O339&gt;0,RANK(O339,(N339:P339,Q339:AE339)),0)</f>
        <v>2</v>
      </c>
      <c r="F339" s="7">
        <f>IF(P339&gt;0,RANK(P339,(N339:P339,Q339:AE339)),0)</f>
        <v>3</v>
      </c>
      <c r="G339" s="1">
        <f t="shared" si="136"/>
        <v>26285</v>
      </c>
      <c r="H339" s="2">
        <f t="shared" si="137"/>
        <v>0.21049217611352242</v>
      </c>
      <c r="I339" s="2"/>
      <c r="J339" s="2">
        <f t="shared" si="138"/>
        <v>0.59881160209491169</v>
      </c>
      <c r="K339" s="2">
        <f t="shared" si="139"/>
        <v>0.38831942598138924</v>
      </c>
      <c r="L339" s="2">
        <f t="shared" si="140"/>
        <v>1.2484584461136827E-2</v>
      </c>
      <c r="M339" s="2">
        <f t="shared" si="141"/>
        <v>3.8438746256224191E-4</v>
      </c>
      <c r="N339" s="66">
        <f>SUMIF(Town!$AV$3:$AV$171,$BC339,Town!N$3:N$171)</f>
        <v>74776</v>
      </c>
      <c r="O339" s="66">
        <f>SUMIF(Town!$AV$3:$AV$171,$BC339,Town!O$3:O$171)</f>
        <v>48491</v>
      </c>
      <c r="P339" s="66">
        <f>SUMIF(Town!$AV$3:$AV$171,$BC339,Town!P$3:P$171)</f>
        <v>1559</v>
      </c>
      <c r="R339" s="66">
        <f>SUMIF(Town!$AV$3:$AV$171,$BC339,Town!R$3:R$171)</f>
        <v>7</v>
      </c>
      <c r="S339" s="66">
        <f>SUMIF(Town!$AV$3:$AV$171,$BC339,Town!S$3:S$171)</f>
        <v>34</v>
      </c>
      <c r="T339" s="66">
        <f>SUMIF(Town!$AV$3:$AV$171,$BC339,Town!T$3:T$171)</f>
        <v>0</v>
      </c>
      <c r="U339" s="66">
        <f>SUMIF(Town!$AV$3:$AV$171,$BC339,Town!U$3:U$171)</f>
        <v>7</v>
      </c>
      <c r="W339" s="66">
        <f>SUMIF(Town!$AV$3:$AV$171,$BC339,Town!W$3:W$171)</f>
        <v>0</v>
      </c>
      <c r="AL339" s="66">
        <f>SUMIF(Town!$AV$3:$AV$171,$BC339,Town!AL$3:AL$171)</f>
        <v>0</v>
      </c>
      <c r="AN339" s="7">
        <f>IF(Q339&gt;0,RANK(Q339,(N339:P339,Q339:AE339)),0)</f>
        <v>0</v>
      </c>
      <c r="AO339" s="7">
        <f>IF(R339&gt;0,RANK(R339,(N339:P339,Q339:AE339)),0)</f>
        <v>5</v>
      </c>
      <c r="AP339" s="7">
        <f>IF(T339&gt;0,RANK(T339,(N339:P339,Q339:AE339)),0)</f>
        <v>0</v>
      </c>
      <c r="AQ339" s="7">
        <f>IF(S339&gt;0,RANK(S339,(N339:P339,Q339:AE339)),0)</f>
        <v>4</v>
      </c>
      <c r="AR339" s="2">
        <f t="shared" si="142"/>
        <v>0</v>
      </c>
      <c r="AS339" s="2">
        <f t="shared" si="143"/>
        <v>5.6056504956996654E-5</v>
      </c>
      <c r="AT339" s="2">
        <f t="shared" si="144"/>
        <v>0</v>
      </c>
      <c r="AU339" s="2">
        <f t="shared" si="145"/>
        <v>2.7227445264826948E-4</v>
      </c>
      <c r="AW339" t="s">
        <v>2025</v>
      </c>
      <c r="AX339" t="s">
        <v>1972</v>
      </c>
      <c r="AY339">
        <v>2</v>
      </c>
      <c r="BA339" s="119">
        <v>9</v>
      </c>
      <c r="BB339" s="121">
        <v>11</v>
      </c>
      <c r="BC339" s="125">
        <f t="shared" si="121"/>
        <v>9011</v>
      </c>
      <c r="BE339" s="7" t="s">
        <v>228</v>
      </c>
    </row>
    <row r="340" spans="1:74" hidden="1" outlineLevel="1">
      <c r="A340" t="s">
        <v>3169</v>
      </c>
      <c r="B340" t="s">
        <v>1972</v>
      </c>
      <c r="C340" s="1">
        <f t="shared" si="135"/>
        <v>75501</v>
      </c>
      <c r="D340" s="7">
        <f>IF(N340&gt;0, RANK(N340,(N340:P340,Q340:AE340)),0)</f>
        <v>1</v>
      </c>
      <c r="E340" s="7">
        <f>IF(O340&gt;0,RANK(O340,(N340:P340,Q340:AE340)),0)</f>
        <v>2</v>
      </c>
      <c r="F340" s="7">
        <f>IF(P340&gt;0,RANK(P340,(N340:P340,Q340:AE340)),0)</f>
        <v>3</v>
      </c>
      <c r="G340" s="1">
        <f t="shared" si="136"/>
        <v>15787</v>
      </c>
      <c r="H340" s="2">
        <f t="shared" si="137"/>
        <v>0.20909656825737408</v>
      </c>
      <c r="I340" s="2"/>
      <c r="J340" s="2">
        <f t="shared" si="138"/>
        <v>0.59672057323744054</v>
      </c>
      <c r="K340" s="2">
        <f t="shared" si="139"/>
        <v>0.38762400498006649</v>
      </c>
      <c r="L340" s="2">
        <f t="shared" si="140"/>
        <v>1.5205096621236805E-2</v>
      </c>
      <c r="M340" s="2">
        <f t="shared" si="141"/>
        <v>4.5032516125615742E-4</v>
      </c>
      <c r="N340" s="66">
        <f>SUMIF(Town!$AV$3:$AV$171,$BC340,Town!N$3:N$171)</f>
        <v>45053</v>
      </c>
      <c r="O340" s="66">
        <f>SUMIF(Town!$AV$3:$AV$171,$BC340,Town!O$3:O$171)</f>
        <v>29266</v>
      </c>
      <c r="P340" s="66">
        <f>SUMIF(Town!$AV$3:$AV$171,$BC340,Town!P$3:P$171)</f>
        <v>1148</v>
      </c>
      <c r="R340" s="66">
        <f>SUMIF(Town!$AV$3:$AV$171,$BC340,Town!R$3:R$171)</f>
        <v>14</v>
      </c>
      <c r="S340" s="66">
        <f>SUMIF(Town!$AV$3:$AV$171,$BC340,Town!S$3:S$171)</f>
        <v>17</v>
      </c>
      <c r="T340" s="66">
        <f>SUMIF(Town!$AV$3:$AV$171,$BC340,Town!T$3:T$171)</f>
        <v>1</v>
      </c>
      <c r="U340" s="66">
        <f>SUMIF(Town!$AV$3:$AV$171,$BC340,Town!U$3:U$171)</f>
        <v>2</v>
      </c>
      <c r="W340" s="66">
        <f>SUMIF(Town!$AV$3:$AV$171,$BC340,Town!W$3:W$171)</f>
        <v>0</v>
      </c>
      <c r="AL340" s="66">
        <f>SUMIF(Town!$AV$3:$AV$171,$BC340,Town!AL$3:AL$171)</f>
        <v>0</v>
      </c>
      <c r="AN340" s="7">
        <f>IF(Q340&gt;0,RANK(Q340,(N340:P340,Q340:AE340)),0)</f>
        <v>0</v>
      </c>
      <c r="AO340" s="7">
        <f>IF(R340&gt;0,RANK(R340,(N340:P340,Q340:AE340)),0)</f>
        <v>5</v>
      </c>
      <c r="AP340" s="7">
        <f>IF(T340&gt;0,RANK(T340,(N340:P340,Q340:AE340)),0)</f>
        <v>7</v>
      </c>
      <c r="AQ340" s="7">
        <f>IF(S340&gt;0,RANK(S340,(N340:P340,Q340:AE340)),0)</f>
        <v>4</v>
      </c>
      <c r="AR340" s="2">
        <f t="shared" si="142"/>
        <v>0</v>
      </c>
      <c r="AS340" s="2">
        <f t="shared" si="143"/>
        <v>1.8542800757605858E-4</v>
      </c>
      <c r="AT340" s="2">
        <f t="shared" si="144"/>
        <v>1.3244857684004185E-5</v>
      </c>
      <c r="AU340" s="2">
        <f t="shared" si="145"/>
        <v>2.2516258062807115E-4</v>
      </c>
      <c r="AW340" t="s">
        <v>3169</v>
      </c>
      <c r="AX340" t="s">
        <v>1972</v>
      </c>
      <c r="AY340">
        <v>2</v>
      </c>
      <c r="BA340" s="119">
        <v>9</v>
      </c>
      <c r="BB340" s="121">
        <v>13</v>
      </c>
      <c r="BC340" s="125">
        <f t="shared" si="121"/>
        <v>9013</v>
      </c>
      <c r="BE340" s="7" t="s">
        <v>228</v>
      </c>
    </row>
    <row r="341" spans="1:74" hidden="1" outlineLevel="1">
      <c r="A341" t="s">
        <v>238</v>
      </c>
      <c r="B341" t="s">
        <v>1972</v>
      </c>
      <c r="C341" s="1">
        <f t="shared" si="135"/>
        <v>50844</v>
      </c>
      <c r="D341" s="7">
        <f>IF(N341&gt;0, RANK(N341,(N341:P341,Q341:AE341)),0)</f>
        <v>1</v>
      </c>
      <c r="E341" s="7">
        <f>IF(O341&gt;0,RANK(O341,(N341:P341,Q341:AE341)),0)</f>
        <v>2</v>
      </c>
      <c r="F341" s="7">
        <f>IF(P341&gt;0,RANK(P341,(N341:P341,Q341:AE341)),0)</f>
        <v>3</v>
      </c>
      <c r="G341" s="1">
        <f t="shared" si="136"/>
        <v>7463</v>
      </c>
      <c r="H341" s="2">
        <f t="shared" si="137"/>
        <v>0.14678231453072144</v>
      </c>
      <c r="I341" s="2"/>
      <c r="J341" s="2">
        <f t="shared" si="138"/>
        <v>0.56394068129966168</v>
      </c>
      <c r="K341" s="2">
        <f t="shared" si="139"/>
        <v>0.4171583667689403</v>
      </c>
      <c r="L341" s="2">
        <f t="shared" si="140"/>
        <v>1.8192903784123988E-2</v>
      </c>
      <c r="M341" s="2">
        <f t="shared" si="141"/>
        <v>7.0804814727402562E-4</v>
      </c>
      <c r="N341" s="66">
        <f>SUMIF(Town!$AV$3:$AV$171,$BC341,Town!N$3:N$171)</f>
        <v>28673</v>
      </c>
      <c r="O341" s="66">
        <f>SUMIF(Town!$AV$3:$AV$171,$BC341,Town!O$3:O$171)</f>
        <v>21210</v>
      </c>
      <c r="P341" s="66">
        <f>SUMIF(Town!$AV$3:$AV$171,$BC341,Town!P$3:P$171)</f>
        <v>925</v>
      </c>
      <c r="R341" s="66">
        <f>SUMIF(Town!$AV$3:$AV$171,$BC341,Town!R$3:R$171)</f>
        <v>9</v>
      </c>
      <c r="S341" s="66">
        <f>SUMIF(Town!$AV$3:$AV$171,$BC341,Town!S$3:S$171)</f>
        <v>27</v>
      </c>
      <c r="T341" s="66">
        <f>SUMIF(Town!$AV$3:$AV$171,$BC341,Town!T$3:T$171)</f>
        <v>0</v>
      </c>
      <c r="U341" s="66">
        <f>SUMIF(Town!$AV$3:$AV$171,$BC341,Town!U$3:U$171)</f>
        <v>0</v>
      </c>
      <c r="W341" s="66">
        <f>SUMIF(Town!$AV$3:$AV$171,$BC341,Town!W$3:W$171)</f>
        <v>0</v>
      </c>
      <c r="AL341" s="66">
        <f>SUMIF(Town!$AV$3:$AV$171,$BC341,Town!AL$3:AL$171)</f>
        <v>0</v>
      </c>
      <c r="AN341" s="7">
        <f>IF(Q341&gt;0,RANK(Q341,(N341:P341,Q341:AE341)),0)</f>
        <v>0</v>
      </c>
      <c r="AO341" s="7">
        <f>IF(R341&gt;0,RANK(R341,(N341:P341,Q341:AE341)),0)</f>
        <v>5</v>
      </c>
      <c r="AP341" s="7">
        <f>IF(T341&gt;0,RANK(T341,(N341:P341,Q341:AE341)),0)</f>
        <v>0</v>
      </c>
      <c r="AQ341" s="7">
        <f>IF(S341&gt;0,RANK(S341,(N341:P341,Q341:AE341)),0)</f>
        <v>4</v>
      </c>
      <c r="AR341" s="2">
        <f t="shared" si="142"/>
        <v>0</v>
      </c>
      <c r="AS341" s="2">
        <f t="shared" si="143"/>
        <v>1.7701203681850367E-4</v>
      </c>
      <c r="AT341" s="2">
        <f t="shared" si="144"/>
        <v>0</v>
      </c>
      <c r="AU341" s="2">
        <f t="shared" si="145"/>
        <v>5.3103611045551098E-4</v>
      </c>
      <c r="AW341" t="s">
        <v>238</v>
      </c>
      <c r="AX341" t="s">
        <v>1972</v>
      </c>
      <c r="AY341">
        <v>2</v>
      </c>
      <c r="BA341" s="119">
        <v>9</v>
      </c>
      <c r="BB341" s="121">
        <v>15</v>
      </c>
      <c r="BC341" s="125">
        <f t="shared" si="121"/>
        <v>9015</v>
      </c>
      <c r="BE341" s="7" t="s">
        <v>228</v>
      </c>
    </row>
    <row r="342" spans="1:74" collapsed="1">
      <c r="A342" t="s">
        <v>2589</v>
      </c>
      <c r="B342" t="s">
        <v>2781</v>
      </c>
      <c r="C342" s="1">
        <f t="shared" si="135"/>
        <v>1646793</v>
      </c>
      <c r="D342" s="7">
        <f>IF(N342&gt;0, RANK(N342,(N342:P342,Q342:AE342)),0)</f>
        <v>1</v>
      </c>
      <c r="E342" s="7">
        <f>IF(O342&gt;0,RANK(O342,(N342:P342,Q342:AE342)),0)</f>
        <v>2</v>
      </c>
      <c r="F342" s="7">
        <f>IF(P342&gt;0,RANK(P342,(N342:P342,Q342:AE342)),0)</f>
        <v>3</v>
      </c>
      <c r="G342" s="1">
        <f t="shared" si="136"/>
        <v>368345</v>
      </c>
      <c r="H342" s="2">
        <f t="shared" si="137"/>
        <v>0.22367413512202203</v>
      </c>
      <c r="I342" s="2"/>
      <c r="J342" s="2">
        <f t="shared" si="138"/>
        <v>0.60588853608194837</v>
      </c>
      <c r="K342" s="2">
        <f t="shared" si="139"/>
        <v>0.38221440095992637</v>
      </c>
      <c r="L342" s="2">
        <f t="shared" si="140"/>
        <v>1.1635949387688678E-2</v>
      </c>
      <c r="M342" s="2">
        <f t="shared" si="141"/>
        <v>2.6111357043658197E-4</v>
      </c>
      <c r="N342" s="66">
        <f t="shared" ref="N342:U342" si="146">SUM(N334:N341)</f>
        <v>997773</v>
      </c>
      <c r="O342" s="66">
        <f t="shared" si="146"/>
        <v>629428</v>
      </c>
      <c r="P342" s="66">
        <f t="shared" si="146"/>
        <v>19162</v>
      </c>
      <c r="R342" s="66">
        <f t="shared" si="146"/>
        <v>90</v>
      </c>
      <c r="S342" s="66">
        <f t="shared" si="146"/>
        <v>311</v>
      </c>
      <c r="T342" s="66">
        <f t="shared" si="146"/>
        <v>10</v>
      </c>
      <c r="U342" s="66">
        <f t="shared" si="146"/>
        <v>19</v>
      </c>
      <c r="W342" s="66">
        <f t="shared" ref="W342" si="147">SUM(W334:W341)</f>
        <v>0</v>
      </c>
      <c r="AL342" s="66">
        <f>SUM(AL334:AL341)</f>
        <v>0</v>
      </c>
      <c r="AN342" s="7">
        <f>IF(Q342&gt;0,RANK(Q342,(N342:P342,Q342:AE342)),0)</f>
        <v>0</v>
      </c>
      <c r="AO342" s="7">
        <f>IF(R342&gt;0,RANK(R342,(N342:P342,Q342:AE342)),0)</f>
        <v>5</v>
      </c>
      <c r="AP342" s="7">
        <f>IF(T342&gt;0,RANK(T342,(N342:P342,Q342:AE342)),0)</f>
        <v>7</v>
      </c>
      <c r="AQ342" s="7">
        <f>IF(S342&gt;0,RANK(S342,(N342:P342,Q342:AE342)),0)</f>
        <v>4</v>
      </c>
      <c r="AR342" s="2">
        <f t="shared" si="142"/>
        <v>0</v>
      </c>
      <c r="AS342" s="2">
        <f t="shared" si="143"/>
        <v>5.4651677533241882E-5</v>
      </c>
      <c r="AT342" s="2">
        <f t="shared" si="144"/>
        <v>6.072408614804654E-6</v>
      </c>
      <c r="AU342" s="2">
        <f t="shared" si="145"/>
        <v>1.8885190792042474E-4</v>
      </c>
      <c r="AW342" t="s">
        <v>2589</v>
      </c>
      <c r="AX342" t="s">
        <v>2781</v>
      </c>
      <c r="BA342" s="119">
        <v>9</v>
      </c>
      <c r="BB342" s="121"/>
      <c r="BC342" s="119">
        <v>9</v>
      </c>
      <c r="BE342" s="7" t="s">
        <v>3272</v>
      </c>
    </row>
    <row r="343" spans="1:74">
      <c r="C343" s="1"/>
      <c r="E343" s="7"/>
      <c r="F343" s="7"/>
      <c r="I343" s="2"/>
      <c r="AN343" s="7"/>
      <c r="AO343" s="7"/>
      <c r="AP343" s="7"/>
      <c r="AQ343" s="7"/>
      <c r="BA343" s="119"/>
      <c r="BB343" s="121"/>
      <c r="BC343" s="125"/>
    </row>
    <row r="344" spans="1:74" hidden="1" outlineLevel="1">
      <c r="A344" t="s">
        <v>2201</v>
      </c>
      <c r="B344" t="s">
        <v>1948</v>
      </c>
      <c r="C344" s="1">
        <f>SUM(N344:AL344)</f>
        <v>66925</v>
      </c>
      <c r="D344" s="7">
        <f>IF(N344&gt;0, RANK(N344,(N344:P344,Q344:AE344)),0)</f>
        <v>1</v>
      </c>
      <c r="E344" s="7">
        <f>IF(O344&gt;0,RANK(O344,(N344:P344,Q344:AE344)),0)</f>
        <v>2</v>
      </c>
      <c r="F344" s="7">
        <f>IF(P344&gt;0,RANK(P344,(N344:P344,Q344:AE344)),0)</f>
        <v>3</v>
      </c>
      <c r="G344" s="1">
        <f>IF(C344&gt;0,MAX(N344:P344)-LARGE(N344:P344,2),0)</f>
        <v>6565</v>
      </c>
      <c r="H344" s="2">
        <f>IF(C344&gt;0,G344/C344,0)</f>
        <v>9.8094882330967498E-2</v>
      </c>
      <c r="I344" s="2"/>
      <c r="J344" s="2">
        <f t="shared" ref="J344:L347" si="148">IF($C344=0,"-",N344/$C344)</f>
        <v>0.54377288008965263</v>
      </c>
      <c r="K344" s="2">
        <f t="shared" si="148"/>
        <v>0.44567799775868511</v>
      </c>
      <c r="L344" s="2">
        <f t="shared" si="148"/>
        <v>5.6929398580500556E-3</v>
      </c>
      <c r="M344" s="2">
        <f>IF(C344=0,"-",(1-J344-K344-L344))</f>
        <v>4.8561822936122045E-3</v>
      </c>
      <c r="N344" s="66">
        <v>36392</v>
      </c>
      <c r="O344" s="66">
        <v>29827</v>
      </c>
      <c r="P344" s="66">
        <v>381</v>
      </c>
      <c r="Q344" s="66">
        <v>144</v>
      </c>
      <c r="R344" s="66">
        <v>70</v>
      </c>
      <c r="S344" s="66">
        <v>107</v>
      </c>
      <c r="T344" s="66">
        <v>4</v>
      </c>
      <c r="W344" s="66">
        <f>IF(Notes!B$31=1,IF(BR344&gt;0,BR344-SUM(X344:AL344)-V344-U344,SUM(BS344:BY344)),SUM(BS344:BY344))</f>
        <v>0</v>
      </c>
      <c r="AN344" s="7">
        <f>IF(Q344&gt;0,RANK(Q344,(N344:P344,Q344:AE344)),0)</f>
        <v>4</v>
      </c>
      <c r="AO344" s="7">
        <f>IF(R344&gt;0,RANK(R344,(N344:P344,Q344:AE344)),0)</f>
        <v>6</v>
      </c>
      <c r="AP344" s="7">
        <f>IF(T344&gt;0,RANK(T344,(N344:P344,Q344:AE344)),0)</f>
        <v>7</v>
      </c>
      <c r="AQ344" s="7">
        <f>IF(S344&gt;0,RANK(S344,(N344:P344,Q344:AE344)),0)</f>
        <v>5</v>
      </c>
      <c r="AR344" s="2">
        <f t="shared" ref="AR344:AS347" si="149">IF($C344=0,"-",Q344/$C344)</f>
        <v>2.1516623085543517E-3</v>
      </c>
      <c r="AS344" s="2">
        <f t="shared" si="149"/>
        <v>1.0459469555472545E-3</v>
      </c>
      <c r="AT344" s="2">
        <f>IF($C344=0,"-",T344/$C344)</f>
        <v>5.9768397459843108E-5</v>
      </c>
      <c r="AU344" s="2">
        <f>IF($C344=0,"-",S344/$C344)</f>
        <v>1.5988046320508031E-3</v>
      </c>
      <c r="AW344" t="s">
        <v>2201</v>
      </c>
      <c r="AX344" t="s">
        <v>1948</v>
      </c>
      <c r="AY344">
        <v>1</v>
      </c>
      <c r="BA344" s="119">
        <v>10</v>
      </c>
      <c r="BB344" s="121">
        <v>1</v>
      </c>
      <c r="BC344" s="125">
        <f t="shared" si="121"/>
        <v>10001</v>
      </c>
      <c r="BE344" s="7" t="s">
        <v>228</v>
      </c>
    </row>
    <row r="345" spans="1:74" hidden="1" outlineLevel="1">
      <c r="A345" t="s">
        <v>1680</v>
      </c>
      <c r="B345" t="s">
        <v>1948</v>
      </c>
      <c r="C345" s="1">
        <f>SUM(N345:AL345)</f>
        <v>256417</v>
      </c>
      <c r="D345" s="7">
        <f>IF(N345&gt;0, RANK(N345,(N345:P345,Q345:AE345)),0)</f>
        <v>1</v>
      </c>
      <c r="E345" s="7">
        <f>IF(O345&gt;0,RANK(O345,(N345:P345,Q345:AE345)),0)</f>
        <v>2</v>
      </c>
      <c r="F345" s="7">
        <f>IF(P345&gt;0,RANK(P345,(N345:P345,Q345:AE345)),0)</f>
        <v>3</v>
      </c>
      <c r="G345" s="1">
        <f>IF(C345&gt;0,MAX(N345:P345)-LARGE(N345:P345,2),0)</f>
        <v>104160</v>
      </c>
      <c r="H345" s="2">
        <f>IF(C345&gt;0,G345/C345,0)</f>
        <v>0.40621331658977367</v>
      </c>
      <c r="I345" s="2"/>
      <c r="J345" s="2">
        <f t="shared" si="148"/>
        <v>0.69717686424847025</v>
      </c>
      <c r="K345" s="2">
        <f t="shared" si="148"/>
        <v>0.29096354765869659</v>
      </c>
      <c r="L345" s="2">
        <f t="shared" si="148"/>
        <v>6.1267388667678039E-3</v>
      </c>
      <c r="M345" s="2">
        <f>IF(C345=0,"-",(1-J345-K345-L345))</f>
        <v>5.7328492260653582E-3</v>
      </c>
      <c r="N345" s="66">
        <v>178768</v>
      </c>
      <c r="O345" s="66">
        <v>74608</v>
      </c>
      <c r="P345" s="66">
        <v>1571</v>
      </c>
      <c r="Q345" s="66">
        <v>796</v>
      </c>
      <c r="R345" s="66">
        <v>248</v>
      </c>
      <c r="S345" s="66">
        <v>378</v>
      </c>
      <c r="T345" s="66">
        <v>48</v>
      </c>
      <c r="W345" s="66">
        <f>IF(Notes!B$31=1,IF(BR345&gt;0,BR345-SUM(X345:AL345)-V345-U345,SUM(BS345:BY345)),SUM(BS345:BY345))</f>
        <v>0</v>
      </c>
      <c r="AN345" s="7">
        <f>IF(Q345&gt;0,RANK(Q345,(N345:P345,Q345:AE345)),0)</f>
        <v>4</v>
      </c>
      <c r="AO345" s="7">
        <f>IF(R345&gt;0,RANK(R345,(N345:P345,Q345:AE345)),0)</f>
        <v>6</v>
      </c>
      <c r="AP345" s="7">
        <f>IF(T345&gt;0,RANK(T345,(N345:P345,Q345:AE345)),0)</f>
        <v>7</v>
      </c>
      <c r="AQ345" s="7">
        <f>IF(S345&gt;0,RANK(S345,(N345:P345,Q345:AE345)),0)</f>
        <v>5</v>
      </c>
      <c r="AR345" s="2">
        <f t="shared" si="149"/>
        <v>3.1043183564272258E-3</v>
      </c>
      <c r="AS345" s="2">
        <f t="shared" si="149"/>
        <v>9.6717456330898497E-4</v>
      </c>
      <c r="AT345" s="2">
        <f>IF($C345=0,"-",T345/$C345)</f>
        <v>1.8719507676948096E-4</v>
      </c>
      <c r="AU345" s="2">
        <f>IF($C345=0,"-",S345/$C345)</f>
        <v>1.4741612295596626E-3</v>
      </c>
      <c r="AW345" t="s">
        <v>1680</v>
      </c>
      <c r="AX345" t="s">
        <v>1948</v>
      </c>
      <c r="AY345">
        <v>1</v>
      </c>
      <c r="BA345" s="119">
        <v>10</v>
      </c>
      <c r="BB345" s="121">
        <v>3</v>
      </c>
      <c r="BC345" s="125">
        <f t="shared" si="121"/>
        <v>10003</v>
      </c>
      <c r="BE345" s="7" t="s">
        <v>228</v>
      </c>
      <c r="BR345" s="1">
        <v>204</v>
      </c>
    </row>
    <row r="346" spans="1:74" hidden="1" outlineLevel="1">
      <c r="A346" t="s">
        <v>3552</v>
      </c>
      <c r="B346" t="s">
        <v>1948</v>
      </c>
      <c r="C346" s="1">
        <f>SUM(N346:AL346)</f>
        <v>89070</v>
      </c>
      <c r="D346" s="7">
        <f>IF(N346&gt;0, RANK(N346,(N346:P346,Q346:AE346)),0)</f>
        <v>2</v>
      </c>
      <c r="E346" s="7">
        <f>IF(O346&gt;0,RANK(O346,(N346:P346,Q346:AE346)),0)</f>
        <v>1</v>
      </c>
      <c r="F346" s="7">
        <f>IF(P346&gt;0,RANK(P346,(N346:P346,Q346:AE346)),0)</f>
        <v>3</v>
      </c>
      <c r="G346" s="1">
        <f>IF(C346&gt;0,MAX(N346:P346)-LARGE(N346:P346,2),0)</f>
        <v>7640</v>
      </c>
      <c r="H346" s="2">
        <f>IF(C346&gt;0,G346/C346,0)</f>
        <v>8.5775232962838219E-2</v>
      </c>
      <c r="I346" s="2"/>
      <c r="J346" s="2">
        <f t="shared" si="148"/>
        <v>0.45244189962950487</v>
      </c>
      <c r="K346" s="2">
        <f t="shared" si="148"/>
        <v>0.53821713259234305</v>
      </c>
      <c r="L346" s="2">
        <f t="shared" si="148"/>
        <v>5.0409790052767488E-3</v>
      </c>
      <c r="M346" s="2">
        <f>IF(C346=0,"-",(1-J346-K346-L346))</f>
        <v>4.2999887728753274E-3</v>
      </c>
      <c r="N346" s="66">
        <v>40299</v>
      </c>
      <c r="O346" s="66">
        <v>47939</v>
      </c>
      <c r="P346" s="66">
        <v>449</v>
      </c>
      <c r="Q346" s="66">
        <v>169</v>
      </c>
      <c r="R346" s="66">
        <v>67</v>
      </c>
      <c r="S346" s="66">
        <v>141</v>
      </c>
      <c r="T346" s="66">
        <v>6</v>
      </c>
      <c r="W346" s="66">
        <f>IF(Notes!B$31=1,IF(BR346&gt;0,BR346-SUM(X346:AL346)-V346-U346,SUM(BS346:BY346)),SUM(BS346:BY346))</f>
        <v>0</v>
      </c>
      <c r="AN346" s="7">
        <f>IF(Q346&gt;0,RANK(Q346,(N346:P346,Q346:AE346)),0)</f>
        <v>4</v>
      </c>
      <c r="AO346" s="7">
        <f>IF(R346&gt;0,RANK(R346,(N346:P346,Q346:AE346)),0)</f>
        <v>6</v>
      </c>
      <c r="AP346" s="7">
        <f>IF(T346&gt;0,RANK(T346,(N346:P346,Q346:AE346)),0)</f>
        <v>7</v>
      </c>
      <c r="AQ346" s="7">
        <f>IF(S346&gt;0,RANK(S346,(N346:P346,Q346:AE346)),0)</f>
        <v>5</v>
      </c>
      <c r="AR346" s="2">
        <f t="shared" si="149"/>
        <v>1.8973840799371281E-3</v>
      </c>
      <c r="AS346" s="2">
        <f t="shared" si="149"/>
        <v>7.5221735713483777E-4</v>
      </c>
      <c r="AT346" s="2">
        <f>IF($C346=0,"-",T346/$C346)</f>
        <v>6.7362748400134721E-5</v>
      </c>
      <c r="AU346" s="2">
        <f>IF($C346=0,"-",S346/$C346)</f>
        <v>1.583024587403166E-3</v>
      </c>
      <c r="AW346" t="s">
        <v>3552</v>
      </c>
      <c r="AX346" t="s">
        <v>1948</v>
      </c>
      <c r="AY346">
        <v>1</v>
      </c>
      <c r="BA346" s="119">
        <v>10</v>
      </c>
      <c r="BB346" s="121">
        <v>5</v>
      </c>
      <c r="BC346" s="125">
        <f t="shared" si="121"/>
        <v>10005</v>
      </c>
      <c r="BE346" s="7" t="s">
        <v>228</v>
      </c>
    </row>
    <row r="347" spans="1:74" collapsed="1">
      <c r="A347" t="s">
        <v>1947</v>
      </c>
      <c r="B347" t="s">
        <v>2781</v>
      </c>
      <c r="C347" s="1">
        <f>SUM(N347:AL347)</f>
        <v>412412</v>
      </c>
      <c r="D347" s="7">
        <f>IF(N347&gt;0, RANK(N347,(N347:P347,Q347:AE347)),0)</f>
        <v>1</v>
      </c>
      <c r="E347" s="7">
        <f>IF(O347&gt;0,RANK(O347,(N347:P347,Q347:AE347)),0)</f>
        <v>2</v>
      </c>
      <c r="F347" s="7">
        <f>IF(P347&gt;0,RANK(P347,(N347:P347,Q347:AE347)),0)</f>
        <v>3</v>
      </c>
      <c r="G347" s="1">
        <f>IF(C347&gt;0,MAX(N347:P347)-LARGE(N347:P347,2),0)</f>
        <v>103085</v>
      </c>
      <c r="H347" s="2">
        <f>IF(C347&gt;0,G347/C347,0)</f>
        <v>0.24995635432528637</v>
      </c>
      <c r="I347" s="2"/>
      <c r="J347" s="2">
        <f t="shared" si="148"/>
        <v>0.61942668981503934</v>
      </c>
      <c r="K347" s="2">
        <f t="shared" si="148"/>
        <v>0.36947033548975294</v>
      </c>
      <c r="L347" s="2">
        <f t="shared" si="148"/>
        <v>5.8218480548577634E-3</v>
      </c>
      <c r="M347" s="2">
        <f>IF(C347=0,"-",(1-J347-K347-L347))</f>
        <v>5.281126640349949E-3</v>
      </c>
      <c r="N347" s="66">
        <f t="shared" ref="N347:T347" si="150">SUM(N344:N346)</f>
        <v>255459</v>
      </c>
      <c r="O347" s="66">
        <f t="shared" si="150"/>
        <v>152374</v>
      </c>
      <c r="P347" s="66">
        <f t="shared" si="150"/>
        <v>2401</v>
      </c>
      <c r="Q347" s="66">
        <f t="shared" si="150"/>
        <v>1109</v>
      </c>
      <c r="R347" s="66">
        <f t="shared" si="150"/>
        <v>385</v>
      </c>
      <c r="S347" s="66">
        <f t="shared" si="150"/>
        <v>626</v>
      </c>
      <c r="T347" s="66">
        <f t="shared" si="150"/>
        <v>58</v>
      </c>
      <c r="W347" s="66">
        <f>SUM(W344:W346)</f>
        <v>0</v>
      </c>
      <c r="AL347" s="66">
        <f>SUM(AL344:AL346)</f>
        <v>0</v>
      </c>
      <c r="AN347" s="7">
        <f>IF(Q347&gt;0,RANK(Q347,(N347:P347,Q347:AE347)),0)</f>
        <v>4</v>
      </c>
      <c r="AO347" s="7">
        <f>IF(R347&gt;0,RANK(R347,(N347:P347,Q347:AE347)),0)</f>
        <v>6</v>
      </c>
      <c r="AP347" s="7">
        <f>IF(T347&gt;0,RANK(T347,(N347:P347,Q347:AE347)),0)</f>
        <v>7</v>
      </c>
      <c r="AQ347" s="7">
        <f>IF(S347&gt;0,RANK(S347,(N347:P347,Q347:AE347)),0)</f>
        <v>5</v>
      </c>
      <c r="AR347" s="2">
        <f t="shared" si="149"/>
        <v>2.6890585143012329E-3</v>
      </c>
      <c r="AS347" s="2">
        <f t="shared" si="149"/>
        <v>9.3353248693054519E-4</v>
      </c>
      <c r="AT347" s="2">
        <f>IF($C347=0,"-",T347/$C347)</f>
        <v>1.4063606296616006E-4</v>
      </c>
      <c r="AU347" s="2">
        <f>IF($C347=0,"-",S347/$C347)</f>
        <v>1.5178995761520033E-3</v>
      </c>
      <c r="AW347" t="s">
        <v>1947</v>
      </c>
      <c r="AX347" t="s">
        <v>2781</v>
      </c>
      <c r="BA347" s="119">
        <v>10</v>
      </c>
      <c r="BB347" s="121"/>
      <c r="BC347" s="119">
        <v>10</v>
      </c>
      <c r="BE347" s="7" t="s">
        <v>3272</v>
      </c>
      <c r="BR347" s="1">
        <f>SUM(BR344:BR346)</f>
        <v>204</v>
      </c>
    </row>
    <row r="348" spans="1:74">
      <c r="C348" s="1"/>
      <c r="E348" s="7"/>
      <c r="F348" s="7"/>
      <c r="I348" s="2"/>
      <c r="AN348" s="7"/>
      <c r="AO348" s="7"/>
      <c r="AP348" s="7"/>
      <c r="AQ348" s="7"/>
      <c r="BA348" s="119"/>
      <c r="BB348" s="121"/>
      <c r="BC348" s="125"/>
    </row>
    <row r="349" spans="1:74" hidden="1" outlineLevel="1">
      <c r="A349" s="10" t="s">
        <v>1686</v>
      </c>
      <c r="B349" t="s">
        <v>1633</v>
      </c>
      <c r="C349" s="1">
        <f>SUM(N349:AL349)</f>
        <v>265853</v>
      </c>
      <c r="D349" s="7">
        <f>IF(N349&gt;0, RANK(N349,(N349:P349,Q349:AE349)),0)</f>
        <v>1</v>
      </c>
      <c r="E349" s="7">
        <f>IF(O349&gt;0,RANK(O349,(N349:P349,Q349:AE349)),0)</f>
        <v>2</v>
      </c>
      <c r="F349" s="7">
        <f>IF(P349&gt;0,RANK(P349,(N349:P349,Q349:AE349)),0)</f>
        <v>4</v>
      </c>
      <c r="G349" s="1">
        <f>IF(C349&gt;0,MAX(N349:P349)-LARGE(N349:P349,2),0)</f>
        <v>228433</v>
      </c>
      <c r="H349" s="2">
        <f>IF(C349&gt;0,G349/C349,0)</f>
        <v>0.85924552290175393</v>
      </c>
      <c r="I349" s="2"/>
      <c r="J349" s="2">
        <f>IF($C349=0,"-",N349/$C349)</f>
        <v>0.9245710975614343</v>
      </c>
      <c r="K349" s="2">
        <f>IF($C349=0,"-",O349/$C349)</f>
        <v>6.5325574659680349E-2</v>
      </c>
      <c r="L349" s="2">
        <f>IF($C349=0,"-",P349/$C349)</f>
        <v>3.6034951646210498E-3</v>
      </c>
      <c r="M349" s="2">
        <f>IF(C349=0,"-",(1-J349-K349-L349))</f>
        <v>6.4998326142643049E-3</v>
      </c>
      <c r="N349" s="66">
        <v>245800</v>
      </c>
      <c r="O349" s="66">
        <v>17367</v>
      </c>
      <c r="P349" s="66">
        <v>958</v>
      </c>
      <c r="R349" s="66">
        <v>590</v>
      </c>
      <c r="W349" s="66">
        <v>1138</v>
      </c>
      <c r="AN349" s="7">
        <f>IF(Q349&gt;0,RANK(Q349,(N349:P349,Q349:AE349)),0)</f>
        <v>0</v>
      </c>
      <c r="AO349" s="7">
        <f>IF(R349&gt;0,RANK(R349,(N349:P349,Q349:AE349)),0)</f>
        <v>5</v>
      </c>
      <c r="AP349" s="7">
        <f>IF(T349&gt;0,RANK(T349,(N349:P349,Q349:AE349)),0)</f>
        <v>0</v>
      </c>
      <c r="AQ349" s="7">
        <f>IF(S349&gt;0,RANK(S349,(N349:P349,Q349:AE349)),0)</f>
        <v>0</v>
      </c>
      <c r="AR349" s="2">
        <f>IF($C349=0,"-",Q349/$C349)</f>
        <v>0</v>
      </c>
      <c r="AS349" s="2">
        <f>IF($C349=0,"-",R349/$C349)</f>
        <v>2.2192715523240286E-3</v>
      </c>
      <c r="AT349" s="2">
        <f>IF($C349=0,"-",T349/$C349)</f>
        <v>0</v>
      </c>
      <c r="AU349" s="2">
        <f>IF($C349=0,"-",S349/$C349)</f>
        <v>0</v>
      </c>
      <c r="AW349" s="10" t="s">
        <v>1686</v>
      </c>
      <c r="AX349" t="s">
        <v>1633</v>
      </c>
      <c r="BA349" s="119">
        <v>11</v>
      </c>
      <c r="BB349" s="121">
        <v>1</v>
      </c>
      <c r="BC349" s="125">
        <f t="shared" si="121"/>
        <v>11001</v>
      </c>
      <c r="BE349" s="7" t="s">
        <v>228</v>
      </c>
    </row>
    <row r="350" spans="1:74" collapsed="1">
      <c r="A350" s="10" t="s">
        <v>1686</v>
      </c>
      <c r="B350" t="s">
        <v>2781</v>
      </c>
      <c r="C350" s="1">
        <f>SUM(N350:AL350)</f>
        <v>265853</v>
      </c>
      <c r="D350" s="7">
        <f>IF(N350&gt;0, RANK(N350,(N350:P350,Q350:AE350)),0)</f>
        <v>1</v>
      </c>
      <c r="E350" s="7">
        <f>IF(O350&gt;0,RANK(O350,(N350:P350,Q350:AE350)),0)</f>
        <v>2</v>
      </c>
      <c r="F350" s="7">
        <f>IF(P350&gt;0,RANK(P350,(N350:P350,Q350:AE350)),0)</f>
        <v>4</v>
      </c>
      <c r="G350" s="1">
        <f>IF(C350&gt;0,MAX(N350:P350)-LARGE(N350:P350,2),0)</f>
        <v>228433</v>
      </c>
      <c r="H350" s="2">
        <f>IF(C350&gt;0,G350/C350,0)</f>
        <v>0.85924552290175393</v>
      </c>
      <c r="I350" s="2"/>
      <c r="N350" s="66">
        <f>N349</f>
        <v>245800</v>
      </c>
      <c r="O350" s="66">
        <f>O349</f>
        <v>17367</v>
      </c>
      <c r="P350" s="66">
        <f>P349</f>
        <v>958</v>
      </c>
      <c r="R350" s="66">
        <f>R349</f>
        <v>590</v>
      </c>
      <c r="W350" s="66">
        <f>W349</f>
        <v>1138</v>
      </c>
      <c r="AL350" s="66">
        <f>AL349</f>
        <v>0</v>
      </c>
      <c r="AN350" s="7">
        <f>IF(Q350&gt;0,RANK(Q350,(N350:P350,Q350:AE350)),0)</f>
        <v>0</v>
      </c>
      <c r="AO350" s="7">
        <f>IF(R350&gt;0,RANK(R350,(N350:P350,Q350:AE350)),0)</f>
        <v>5</v>
      </c>
      <c r="AP350" s="7">
        <f>IF(T350&gt;0,RANK(T350,(N350:P350,Q350:AE350)),0)</f>
        <v>0</v>
      </c>
      <c r="AQ350" s="7">
        <f>IF(S350&gt;0,RANK(S350,(N350:P350,Q350:AE350)),0)</f>
        <v>0</v>
      </c>
      <c r="AR350" s="2">
        <f>IF($C350=0,"-",Q350/$C350)</f>
        <v>0</v>
      </c>
      <c r="AS350" s="2">
        <f>IF($C350=0,"-",R350/$C350)</f>
        <v>2.2192715523240286E-3</v>
      </c>
      <c r="AT350" s="2">
        <f>IF($C350=0,"-",T350/$C350)</f>
        <v>0</v>
      </c>
      <c r="AU350" s="2">
        <f>IF($C350=0,"-",S350/$C350)</f>
        <v>0</v>
      </c>
      <c r="AW350" s="10" t="s">
        <v>1686</v>
      </c>
      <c r="AX350" t="s">
        <v>2781</v>
      </c>
      <c r="BA350" s="119">
        <v>11</v>
      </c>
      <c r="BB350" s="121"/>
      <c r="BC350" s="119">
        <v>11</v>
      </c>
      <c r="BE350" s="7" t="s">
        <v>3272</v>
      </c>
    </row>
    <row r="351" spans="1:74">
      <c r="C351" s="1"/>
      <c r="E351" s="7"/>
      <c r="F351" s="7"/>
      <c r="I351" s="2"/>
      <c r="AN351" s="7"/>
      <c r="AO351" s="7"/>
      <c r="AP351" s="7"/>
      <c r="AQ351" s="7"/>
      <c r="BA351" s="119"/>
      <c r="BB351" s="121"/>
      <c r="BC351" s="125"/>
      <c r="BS351" s="1" t="s">
        <v>398</v>
      </c>
      <c r="BV351" s="1"/>
    </row>
    <row r="352" spans="1:74" hidden="1" outlineLevel="1">
      <c r="A352" t="s">
        <v>1384</v>
      </c>
      <c r="B352" t="s">
        <v>649</v>
      </c>
      <c r="C352" s="1">
        <f t="shared" ref="C352:C383" si="151">SUM(N352:AL352)</f>
        <v>125519</v>
      </c>
      <c r="D352" s="7">
        <f>IF(N352&gt;0, RANK(N352,(N352:P352,Q352:AE352)),0)</f>
        <v>1</v>
      </c>
      <c r="E352" s="7">
        <f>IF(O352&gt;0,RANK(O352,(N352:P352,Q352:AE352)),0)</f>
        <v>2</v>
      </c>
      <c r="F352" s="7">
        <f>IF(P352&gt;0,RANK(P352,(N352:P352,Q352:AE352)),0)</f>
        <v>4</v>
      </c>
      <c r="G352" s="1">
        <f t="shared" ref="G352:G383" si="152">IF(C352&gt;0,MAX(N352:P352)-LARGE(N352:P352,2),0)</f>
        <v>27052</v>
      </c>
      <c r="H352" s="2">
        <f t="shared" ref="H352:H383" si="153">IF(C352&gt;0,G352/C352,0)</f>
        <v>0.21552115615962525</v>
      </c>
      <c r="I352" s="2"/>
      <c r="J352" s="2">
        <f t="shared" ref="J352:J383" si="154">IF($C352=0,"-",N352/$C352)</f>
        <v>0.60202041125247974</v>
      </c>
      <c r="K352" s="2">
        <f t="shared" ref="K352:K383" si="155">IF($C352=0,"-",O352/$C352)</f>
        <v>0.38649925509285449</v>
      </c>
      <c r="L352" s="2">
        <f t="shared" ref="L352:L383" si="156">IF($C352=0,"-",P352/$C352)</f>
        <v>4.6048805360144676E-3</v>
      </c>
      <c r="M352" s="2">
        <f t="shared" ref="M352:M383" si="157">IF(C352=0,"-",(1-J352-K352-L352))</f>
        <v>6.8754531186513076E-3</v>
      </c>
      <c r="N352" s="66">
        <v>75565</v>
      </c>
      <c r="O352" s="66">
        <v>48513</v>
      </c>
      <c r="P352" s="66">
        <v>578</v>
      </c>
      <c r="Q352" s="66">
        <v>582</v>
      </c>
      <c r="R352" s="66">
        <v>68</v>
      </c>
      <c r="S352" s="66">
        <v>129</v>
      </c>
      <c r="T352" s="66">
        <v>3</v>
      </c>
      <c r="U352" s="66">
        <v>5</v>
      </c>
      <c r="V352" s="66">
        <v>13</v>
      </c>
      <c r="W352" s="66">
        <f>IF(Notes!B$31=1,IF(BR352&gt;0,BR352-SUM(Z352:AD352)-SUM(AG352:AL352),SUM(BS352:BY352)),SUM(BS352:BY352))</f>
        <v>0</v>
      </c>
      <c r="X352" s="66">
        <v>15</v>
      </c>
      <c r="Y352" s="66">
        <v>38</v>
      </c>
      <c r="AE352" s="66">
        <v>3</v>
      </c>
      <c r="AF352" s="66">
        <v>7</v>
      </c>
      <c r="AN352" s="7">
        <f>IF(Q352&gt;0,RANK(Q352,(N352:P352,Q352:AE352)),0)</f>
        <v>3</v>
      </c>
      <c r="AO352" s="7">
        <f>IF(R352&gt;0,RANK(R352,(N352:P352,Q352:AE352)),0)</f>
        <v>6</v>
      </c>
      <c r="AP352" s="7">
        <f>IF(T352&gt;0,RANK(T352,(N352:P352,Q352:AE352)),0)</f>
        <v>11</v>
      </c>
      <c r="AQ352" s="7">
        <f>IF(S352&gt;0,RANK(S352,(N352:P352,Q352:AE352)),0)</f>
        <v>5</v>
      </c>
      <c r="AR352" s="2">
        <f t="shared" ref="AR352:AR383" si="158">IF($C352=0,"-",Q352/$C352)</f>
        <v>4.6367482213848102E-3</v>
      </c>
      <c r="AS352" s="2">
        <f t="shared" ref="AS352:AS383" si="159">IF($C352=0,"-",R352/$C352)</f>
        <v>5.4175065129581971E-4</v>
      </c>
      <c r="AT352" s="2">
        <f t="shared" ref="AT352:AT383" si="160">IF($C352=0,"-",T352/$C352)</f>
        <v>2.3900764027756753E-5</v>
      </c>
      <c r="AU352" s="2">
        <f t="shared" ref="AU352:AU383" si="161">IF($C352=0,"-",S352/$C352)</f>
        <v>1.0277328531935405E-3</v>
      </c>
      <c r="AW352" t="s">
        <v>1384</v>
      </c>
      <c r="AX352" t="s">
        <v>649</v>
      </c>
      <c r="AY352">
        <v>0</v>
      </c>
      <c r="BA352" s="119">
        <v>12</v>
      </c>
      <c r="BB352" s="121">
        <v>1</v>
      </c>
      <c r="BC352" s="125">
        <f t="shared" si="121"/>
        <v>12001</v>
      </c>
      <c r="BE352" s="7" t="s">
        <v>228</v>
      </c>
      <c r="BI352" s="1"/>
      <c r="BR352" s="66">
        <v>448</v>
      </c>
      <c r="BS352" s="1">
        <v>0</v>
      </c>
      <c r="BV352" s="1"/>
    </row>
    <row r="353" spans="1:74" hidden="1" outlineLevel="1">
      <c r="A353" t="s">
        <v>575</v>
      </c>
      <c r="B353" t="s">
        <v>649</v>
      </c>
      <c r="C353" s="1">
        <f t="shared" si="151"/>
        <v>11059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>IF(P353&gt;0,RANK(P353,(N353:P353,Q353:AE353)),0)</f>
        <v>3</v>
      </c>
      <c r="G353" s="1">
        <f t="shared" si="152"/>
        <v>6345</v>
      </c>
      <c r="H353" s="2">
        <f t="shared" si="153"/>
        <v>0.57374084456099106</v>
      </c>
      <c r="I353" s="2"/>
      <c r="J353" s="2">
        <f t="shared" si="154"/>
        <v>0.21041685505018537</v>
      </c>
      <c r="K353" s="2">
        <f t="shared" si="155"/>
        <v>0.78415769961117643</v>
      </c>
      <c r="L353" s="2">
        <f t="shared" si="156"/>
        <v>2.2606022244325888E-3</v>
      </c>
      <c r="M353" s="2">
        <f t="shared" si="157"/>
        <v>3.1648431142056129E-3</v>
      </c>
      <c r="N353" s="66">
        <v>2327</v>
      </c>
      <c r="O353" s="66">
        <v>8672</v>
      </c>
      <c r="P353" s="66">
        <v>25</v>
      </c>
      <c r="Q353" s="66">
        <v>14</v>
      </c>
      <c r="R353" s="66">
        <v>2</v>
      </c>
      <c r="S353" s="66">
        <v>11</v>
      </c>
      <c r="T353" s="66">
        <v>3</v>
      </c>
      <c r="U353" s="66">
        <v>0</v>
      </c>
      <c r="V353" s="66">
        <v>1</v>
      </c>
      <c r="W353" s="66">
        <f>IF(Notes!B$31=1,IF(BR353&gt;0,BR353-SUM(Z353:AD353)-SUM(AG353:AL353),SUM(BS353:BY353)),SUM(BS353:BY353))</f>
        <v>0</v>
      </c>
      <c r="X353" s="66">
        <v>2</v>
      </c>
      <c r="Y353" s="66">
        <v>1</v>
      </c>
      <c r="AE353" s="66">
        <v>1</v>
      </c>
      <c r="AF353" s="66">
        <v>0</v>
      </c>
      <c r="AN353" s="7">
        <f>IF(Q353&gt;0,RANK(Q353,(N353:P353,Q353:AE353)),0)</f>
        <v>4</v>
      </c>
      <c r="AO353" s="7">
        <f>IF(R353&gt;0,RANK(R353,(N353:P353,Q353:AE353)),0)</f>
        <v>7</v>
      </c>
      <c r="AP353" s="7">
        <f>IF(T353&gt;0,RANK(T353,(N353:P353,Q353:AE353)),0)</f>
        <v>6</v>
      </c>
      <c r="AQ353" s="7">
        <f>IF(S353&gt;0,RANK(S353,(N353:P353,Q353:AE353)),0)</f>
        <v>5</v>
      </c>
      <c r="AR353" s="2">
        <f t="shared" si="158"/>
        <v>1.2659372456822497E-3</v>
      </c>
      <c r="AS353" s="2">
        <f t="shared" si="159"/>
        <v>1.8084817795460711E-4</v>
      </c>
      <c r="AT353" s="2">
        <f t="shared" si="160"/>
        <v>2.7127226693191069E-4</v>
      </c>
      <c r="AU353" s="2">
        <f t="shared" si="161"/>
        <v>9.9466497875033916E-4</v>
      </c>
      <c r="AW353" t="s">
        <v>575</v>
      </c>
      <c r="AX353" t="s">
        <v>649</v>
      </c>
      <c r="AY353">
        <v>4</v>
      </c>
      <c r="BA353" s="119">
        <v>12</v>
      </c>
      <c r="BB353" s="121">
        <v>3</v>
      </c>
      <c r="BC353" s="125">
        <f t="shared" si="121"/>
        <v>12003</v>
      </c>
      <c r="BE353" s="7" t="s">
        <v>228</v>
      </c>
      <c r="BI353" s="1"/>
      <c r="BR353" s="66">
        <v>28</v>
      </c>
      <c r="BS353" s="1">
        <v>0</v>
      </c>
      <c r="BV353" s="1"/>
    </row>
    <row r="354" spans="1:74" hidden="1" outlineLevel="1">
      <c r="A354" t="s">
        <v>332</v>
      </c>
      <c r="B354" t="s">
        <v>649</v>
      </c>
      <c r="C354" s="1">
        <f t="shared" si="151"/>
        <v>81127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>IF(P354&gt;0,RANK(P354,(N354:P354,Q354:AE354)),0)</f>
        <v>3</v>
      </c>
      <c r="G354" s="1">
        <f t="shared" si="152"/>
        <v>33030</v>
      </c>
      <c r="H354" s="2">
        <f t="shared" si="153"/>
        <v>0.40713942337322961</v>
      </c>
      <c r="I354" s="2"/>
      <c r="J354" s="2">
        <f t="shared" si="154"/>
        <v>0.2915552158960642</v>
      </c>
      <c r="K354" s="2">
        <f t="shared" si="155"/>
        <v>0.69869463926929387</v>
      </c>
      <c r="L354" s="2">
        <f t="shared" si="156"/>
        <v>4.1539807955427912E-3</v>
      </c>
      <c r="M354" s="2">
        <f t="shared" si="157"/>
        <v>5.5961640390991916E-3</v>
      </c>
      <c r="N354" s="66">
        <v>23653</v>
      </c>
      <c r="O354" s="66">
        <v>56683</v>
      </c>
      <c r="P354" s="66">
        <v>337</v>
      </c>
      <c r="Q354" s="66">
        <v>236</v>
      </c>
      <c r="R354" s="66">
        <v>40</v>
      </c>
      <c r="S354" s="66">
        <v>105</v>
      </c>
      <c r="T354" s="66">
        <v>6</v>
      </c>
      <c r="U354" s="66">
        <v>5</v>
      </c>
      <c r="V354" s="66">
        <v>13</v>
      </c>
      <c r="W354" s="66">
        <f>IF(Notes!B$31=1,IF(BR354&gt;0,BR354-SUM(Z354:AD354)-SUM(AG354:AL354),SUM(BS354:BY354)),SUM(BS354:BY354))</f>
        <v>1</v>
      </c>
      <c r="X354" s="66">
        <v>11</v>
      </c>
      <c r="Y354" s="66">
        <v>30</v>
      </c>
      <c r="AE354" s="66">
        <v>5</v>
      </c>
      <c r="AF354" s="66">
        <v>2</v>
      </c>
      <c r="AN354" s="7">
        <f>IF(Q354&gt;0,RANK(Q354,(N354:P354,Q354:AE354)),0)</f>
        <v>4</v>
      </c>
      <c r="AO354" s="7">
        <f>IF(R354&gt;0,RANK(R354,(N354:P354,Q354:AE354)),0)</f>
        <v>6</v>
      </c>
      <c r="AP354" s="7">
        <f>IF(T354&gt;0,RANK(T354,(N354:P354,Q354:AE354)),0)</f>
        <v>10</v>
      </c>
      <c r="AQ354" s="7">
        <f>IF(S354&gt;0,RANK(S354,(N354:P354,Q354:AE354)),0)</f>
        <v>5</v>
      </c>
      <c r="AR354" s="2">
        <f t="shared" si="158"/>
        <v>2.9090191921308565E-3</v>
      </c>
      <c r="AS354" s="2">
        <f t="shared" si="159"/>
        <v>4.9305410036116213E-4</v>
      </c>
      <c r="AT354" s="2">
        <f t="shared" si="160"/>
        <v>7.3958115054174317E-5</v>
      </c>
      <c r="AU354" s="2">
        <f t="shared" si="161"/>
        <v>1.2942670134480506E-3</v>
      </c>
      <c r="AW354" t="s">
        <v>332</v>
      </c>
      <c r="AX354" t="s">
        <v>649</v>
      </c>
      <c r="AY354">
        <v>2</v>
      </c>
      <c r="BA354" s="119">
        <v>12</v>
      </c>
      <c r="BB354" s="121">
        <v>5</v>
      </c>
      <c r="BC354" s="125">
        <f t="shared" si="121"/>
        <v>12005</v>
      </c>
      <c r="BE354" s="7" t="s">
        <v>228</v>
      </c>
      <c r="BI354" s="1"/>
      <c r="BR354" s="66">
        <v>240</v>
      </c>
      <c r="BS354" s="1">
        <v>1</v>
      </c>
      <c r="BV354" s="1"/>
    </row>
    <row r="355" spans="1:74" hidden="1" outlineLevel="1">
      <c r="A355" t="s">
        <v>333</v>
      </c>
      <c r="B355" t="s">
        <v>649</v>
      </c>
      <c r="C355" s="1">
        <f t="shared" si="151"/>
        <v>11676</v>
      </c>
      <c r="D355" s="7">
        <f>IF(N355&gt;0, RANK(N355,(N355:P355,Q355:AE355)),0)</f>
        <v>2</v>
      </c>
      <c r="E355" s="7">
        <f>IF(O355&gt;0,RANK(O355,(N355:P355,Q355:AE355)),0)</f>
        <v>1</v>
      </c>
      <c r="F355" s="7">
        <f>IF(P355&gt;0,RANK(P355,(N355:P355,Q355:AE355)),0)</f>
        <v>3</v>
      </c>
      <c r="G355" s="1">
        <f t="shared" si="152"/>
        <v>4706</v>
      </c>
      <c r="H355" s="2">
        <f t="shared" si="153"/>
        <v>0.40304898937992462</v>
      </c>
      <c r="I355" s="2"/>
      <c r="J355" s="2">
        <f t="shared" si="154"/>
        <v>0.29376498800959233</v>
      </c>
      <c r="K355" s="2">
        <f t="shared" si="155"/>
        <v>0.696813977389517</v>
      </c>
      <c r="L355" s="2">
        <f t="shared" si="156"/>
        <v>4.1966426858513189E-3</v>
      </c>
      <c r="M355" s="2">
        <f t="shared" si="157"/>
        <v>5.224391915039402E-3</v>
      </c>
      <c r="N355" s="66">
        <v>3430</v>
      </c>
      <c r="O355" s="66">
        <v>8136</v>
      </c>
      <c r="P355" s="66">
        <v>49</v>
      </c>
      <c r="Q355" s="66">
        <v>34</v>
      </c>
      <c r="R355" s="66">
        <v>2</v>
      </c>
      <c r="S355" s="66">
        <v>9</v>
      </c>
      <c r="T355" s="66">
        <v>2</v>
      </c>
      <c r="U355" s="66">
        <v>1</v>
      </c>
      <c r="V355" s="66">
        <v>4</v>
      </c>
      <c r="W355" s="66">
        <f>IF(Notes!B$31=1,IF(BR355&gt;0,BR355-SUM(Z355:AD355)-SUM(AG355:AL355),SUM(BS355:BY355)),SUM(BS355:BY355))</f>
        <v>0</v>
      </c>
      <c r="X355" s="66">
        <v>0</v>
      </c>
      <c r="Y355" s="66">
        <v>7</v>
      </c>
      <c r="AE355" s="66">
        <v>0</v>
      </c>
      <c r="AF355" s="66">
        <v>2</v>
      </c>
      <c r="AN355" s="7">
        <f>IF(Q355&gt;0,RANK(Q355,(N355:P355,Q355:AE355)),0)</f>
        <v>4</v>
      </c>
      <c r="AO355" s="7">
        <f>IF(R355&gt;0,RANK(R355,(N355:P355,Q355:AE355)),0)</f>
        <v>8</v>
      </c>
      <c r="AP355" s="7">
        <f>IF(T355&gt;0,RANK(T355,(N355:P355,Q355:AE355)),0)</f>
        <v>8</v>
      </c>
      <c r="AQ355" s="7">
        <f>IF(S355&gt;0,RANK(S355,(N355:P355,Q355:AE355)),0)</f>
        <v>5</v>
      </c>
      <c r="AR355" s="2">
        <f t="shared" si="158"/>
        <v>2.9119561493662215E-3</v>
      </c>
      <c r="AS355" s="2">
        <f t="shared" si="159"/>
        <v>1.7129153819801302E-4</v>
      </c>
      <c r="AT355" s="2">
        <f t="shared" si="160"/>
        <v>1.7129153819801302E-4</v>
      </c>
      <c r="AU355" s="2">
        <f t="shared" si="161"/>
        <v>7.7081192189105854E-4</v>
      </c>
      <c r="AW355" t="s">
        <v>333</v>
      </c>
      <c r="AX355" t="s">
        <v>649</v>
      </c>
      <c r="AY355">
        <v>6</v>
      </c>
      <c r="BA355" s="119">
        <v>12</v>
      </c>
      <c r="BB355" s="121">
        <v>7</v>
      </c>
      <c r="BC355" s="125">
        <f t="shared" si="121"/>
        <v>12007</v>
      </c>
      <c r="BE355" s="7" t="s">
        <v>228</v>
      </c>
      <c r="BI355" s="1"/>
      <c r="BR355" s="66">
        <v>27</v>
      </c>
      <c r="BS355" s="1">
        <v>0</v>
      </c>
      <c r="BV355" s="1"/>
    </row>
    <row r="356" spans="1:74" hidden="1" outlineLevel="1">
      <c r="A356" t="s">
        <v>607</v>
      </c>
      <c r="B356" t="s">
        <v>649</v>
      </c>
      <c r="C356" s="1">
        <f t="shared" si="151"/>
        <v>287859</v>
      </c>
      <c r="D356" s="7">
        <f>IF(N356&gt;0, RANK(N356,(N356:P356,Q356:AE356)),0)</f>
        <v>2</v>
      </c>
      <c r="E356" s="7">
        <f>IF(O356&gt;0,RANK(O356,(N356:P356,Q356:AE356)),0)</f>
        <v>1</v>
      </c>
      <c r="F356" s="7">
        <f>IF(P356&gt;0,RANK(P356,(N356:P356,Q356:AE356)),0)</f>
        <v>3</v>
      </c>
      <c r="G356" s="1">
        <f t="shared" si="152"/>
        <v>29969</v>
      </c>
      <c r="H356" s="2">
        <f t="shared" si="153"/>
        <v>0.10410999829777773</v>
      </c>
      <c r="I356" s="2"/>
      <c r="J356" s="2">
        <f t="shared" si="154"/>
        <v>0.44334205288005585</v>
      </c>
      <c r="K356" s="2">
        <f t="shared" si="155"/>
        <v>0.54745205117783358</v>
      </c>
      <c r="L356" s="2">
        <f t="shared" si="156"/>
        <v>3.7900499897519273E-3</v>
      </c>
      <c r="M356" s="2">
        <f t="shared" si="157"/>
        <v>5.4158459523587039E-3</v>
      </c>
      <c r="N356" s="66">
        <v>127620</v>
      </c>
      <c r="O356" s="66">
        <v>157589</v>
      </c>
      <c r="P356" s="66">
        <v>1091</v>
      </c>
      <c r="Q356" s="66">
        <v>784</v>
      </c>
      <c r="R356" s="66">
        <v>114</v>
      </c>
      <c r="S356" s="66">
        <v>373</v>
      </c>
      <c r="T356" s="66">
        <v>23</v>
      </c>
      <c r="U356" s="66">
        <v>13</v>
      </c>
      <c r="V356" s="66">
        <v>36</v>
      </c>
      <c r="W356" s="66">
        <f>IF(Notes!B$31=1,IF(BR356&gt;0,BR356-SUM(Z356:AD356)-SUM(AG356:AL356),SUM(BS356:BY356)),SUM(BS356:BY356))</f>
        <v>0</v>
      </c>
      <c r="X356" s="66">
        <v>57</v>
      </c>
      <c r="Y356" s="66">
        <v>132</v>
      </c>
      <c r="AE356" s="66">
        <v>14</v>
      </c>
      <c r="AF356" s="66">
        <v>13</v>
      </c>
      <c r="AN356" s="7">
        <f>IF(Q356&gt;0,RANK(Q356,(N356:P356,Q356:AE356)),0)</f>
        <v>4</v>
      </c>
      <c r="AO356" s="7">
        <f>IF(R356&gt;0,RANK(R356,(N356:P356,Q356:AE356)),0)</f>
        <v>7</v>
      </c>
      <c r="AP356" s="7">
        <f>IF(T356&gt;0,RANK(T356,(N356:P356,Q356:AE356)),0)</f>
        <v>10</v>
      </c>
      <c r="AQ356" s="7">
        <f>IF(S356&gt;0,RANK(S356,(N356:P356,Q356:AE356)),0)</f>
        <v>5</v>
      </c>
      <c r="AR356" s="2">
        <f t="shared" si="158"/>
        <v>2.7235556296659126E-3</v>
      </c>
      <c r="AS356" s="2">
        <f t="shared" si="159"/>
        <v>3.9602722166060466E-4</v>
      </c>
      <c r="AT356" s="2">
        <f t="shared" si="160"/>
        <v>7.9900228931525501E-5</v>
      </c>
      <c r="AU356" s="2">
        <f t="shared" si="161"/>
        <v>1.2957732778895222E-3</v>
      </c>
      <c r="AW356" t="s">
        <v>607</v>
      </c>
      <c r="AX356" t="s">
        <v>649</v>
      </c>
      <c r="AY356">
        <v>0</v>
      </c>
      <c r="BA356" s="119">
        <v>12</v>
      </c>
      <c r="BB356" s="121">
        <v>9</v>
      </c>
      <c r="BC356" s="125">
        <f t="shared" si="121"/>
        <v>12009</v>
      </c>
      <c r="BE356" s="7" t="s">
        <v>228</v>
      </c>
      <c r="BI356" s="1"/>
      <c r="BR356" s="66">
        <v>1068</v>
      </c>
      <c r="BS356" s="1">
        <v>0</v>
      </c>
      <c r="BV356" s="1"/>
    </row>
    <row r="357" spans="1:74" hidden="1" outlineLevel="1">
      <c r="A357" t="s">
        <v>404</v>
      </c>
      <c r="B357" t="s">
        <v>649</v>
      </c>
      <c r="C357" s="1">
        <f t="shared" si="151"/>
        <v>733899</v>
      </c>
      <c r="D357" s="7">
        <f>IF(N357&gt;0, RANK(N357,(N357:P357,Q357:AE357)),0)</f>
        <v>1</v>
      </c>
      <c r="E357" s="7">
        <f>IF(O357&gt;0,RANK(O357,(N357:P357,Q357:AE357)),0)</f>
        <v>2</v>
      </c>
      <c r="F357" s="7">
        <f>IF(P357&gt;0,RANK(P357,(N357:P357,Q357:AE357)),0)</f>
        <v>3</v>
      </c>
      <c r="G357" s="1">
        <f t="shared" si="152"/>
        <v>254911</v>
      </c>
      <c r="H357" s="2">
        <f t="shared" si="153"/>
        <v>0.3473379851995983</v>
      </c>
      <c r="I357" s="2"/>
      <c r="J357" s="2">
        <f t="shared" si="154"/>
        <v>0.67126402951904829</v>
      </c>
      <c r="K357" s="2">
        <f t="shared" si="155"/>
        <v>0.32392604431944994</v>
      </c>
      <c r="L357" s="2">
        <f t="shared" si="156"/>
        <v>2.3777113744534329E-3</v>
      </c>
      <c r="M357" s="2">
        <f t="shared" si="157"/>
        <v>2.4322147870483434E-3</v>
      </c>
      <c r="N357" s="66">
        <v>492640</v>
      </c>
      <c r="O357" s="66">
        <v>237729</v>
      </c>
      <c r="P357" s="66">
        <v>1745</v>
      </c>
      <c r="Q357" s="66">
        <v>787</v>
      </c>
      <c r="R357" s="66">
        <v>192</v>
      </c>
      <c r="S357" s="66">
        <v>394</v>
      </c>
      <c r="T357" s="66">
        <v>31</v>
      </c>
      <c r="U357" s="66">
        <v>24</v>
      </c>
      <c r="V357" s="66">
        <v>130</v>
      </c>
      <c r="W357" s="66">
        <f>IF(Notes!B$31=1,IF(BR357&gt;0,BR357-SUM(Z357:AD357)-SUM(AG357:AL357),SUM(BS357:BY357)),SUM(BS357:BY357))</f>
        <v>1</v>
      </c>
      <c r="X357" s="66">
        <v>35</v>
      </c>
      <c r="Y357" s="66">
        <v>150</v>
      </c>
      <c r="AE357" s="66">
        <v>18</v>
      </c>
      <c r="AF357" s="66">
        <v>23</v>
      </c>
      <c r="AN357" s="7">
        <f>IF(Q357&gt;0,RANK(Q357,(N357:P357,Q357:AE357)),0)</f>
        <v>4</v>
      </c>
      <c r="AO357" s="7">
        <f>IF(R357&gt;0,RANK(R357,(N357:P357,Q357:AE357)),0)</f>
        <v>6</v>
      </c>
      <c r="AP357" s="7">
        <f>IF(T357&gt;0,RANK(T357,(N357:P357,Q357:AE357)),0)</f>
        <v>10</v>
      </c>
      <c r="AQ357" s="7">
        <f>IF(S357&gt;0,RANK(S357,(N357:P357,Q357:AE357)),0)</f>
        <v>5</v>
      </c>
      <c r="AR357" s="2">
        <f t="shared" si="158"/>
        <v>1.0723546428050726E-3</v>
      </c>
      <c r="AS357" s="2">
        <f t="shared" si="159"/>
        <v>2.6161638045562127E-4</v>
      </c>
      <c r="AT357" s="2">
        <f t="shared" si="160"/>
        <v>4.2240144761063849E-5</v>
      </c>
      <c r="AU357" s="2">
        <f t="shared" si="161"/>
        <v>5.3685861405997288E-4</v>
      </c>
      <c r="AW357" t="s">
        <v>404</v>
      </c>
      <c r="AX357" t="s">
        <v>649</v>
      </c>
      <c r="AY357">
        <v>0</v>
      </c>
      <c r="BA357" s="119">
        <v>12</v>
      </c>
      <c r="BB357" s="121">
        <v>11</v>
      </c>
      <c r="BC357" s="125">
        <f t="shared" si="121"/>
        <v>12011</v>
      </c>
      <c r="BE357" s="7" t="s">
        <v>228</v>
      </c>
      <c r="BI357" s="1"/>
      <c r="BR357" s="66">
        <v>1193</v>
      </c>
      <c r="BS357" s="1">
        <v>1</v>
      </c>
      <c r="BV357" s="1"/>
    </row>
    <row r="358" spans="1:74" hidden="1" outlineLevel="1">
      <c r="A358" t="s">
        <v>2267</v>
      </c>
      <c r="B358" t="s">
        <v>649</v>
      </c>
      <c r="C358" s="1">
        <f t="shared" si="151"/>
        <v>6244</v>
      </c>
      <c r="D358" s="7">
        <f>IF(N358&gt;0, RANK(N358,(N358:P358,Q358:AE358)),0)</f>
        <v>2</v>
      </c>
      <c r="E358" s="7">
        <f>IF(O358&gt;0,RANK(O358,(N358:P358,Q358:AE358)),0)</f>
        <v>1</v>
      </c>
      <c r="F358" s="7">
        <f>IF(P358&gt;0,RANK(P358,(N358:P358,Q358:AE358)),0)</f>
        <v>3</v>
      </c>
      <c r="G358" s="1">
        <f t="shared" si="152"/>
        <v>2524</v>
      </c>
      <c r="H358" s="2">
        <f t="shared" si="153"/>
        <v>0.40422805893657909</v>
      </c>
      <c r="I358" s="2"/>
      <c r="J358" s="2">
        <f t="shared" si="154"/>
        <v>0.2916399743754004</v>
      </c>
      <c r="K358" s="2">
        <f t="shared" si="155"/>
        <v>0.69586803331197955</v>
      </c>
      <c r="L358" s="2">
        <f t="shared" si="156"/>
        <v>5.9256886611146701E-3</v>
      </c>
      <c r="M358" s="2">
        <f t="shared" si="157"/>
        <v>6.5663036515054337E-3</v>
      </c>
      <c r="N358" s="66">
        <v>1821</v>
      </c>
      <c r="O358" s="66">
        <v>4345</v>
      </c>
      <c r="P358" s="66">
        <v>37</v>
      </c>
      <c r="Q358" s="66">
        <v>12</v>
      </c>
      <c r="R358" s="66">
        <v>5</v>
      </c>
      <c r="S358" s="66">
        <v>9</v>
      </c>
      <c r="T358" s="66">
        <v>2</v>
      </c>
      <c r="U358" s="66">
        <v>0</v>
      </c>
      <c r="V358" s="66">
        <v>4</v>
      </c>
      <c r="W358" s="66">
        <f>IF(Notes!B$31=1,IF(BR358&gt;0,BR358-SUM(Z358:AD358)-SUM(AG358:AL358),SUM(BS358:BY358)),SUM(BS358:BY358))</f>
        <v>0</v>
      </c>
      <c r="X358" s="66">
        <v>3</v>
      </c>
      <c r="Y358" s="66">
        <v>2</v>
      </c>
      <c r="AE358" s="66">
        <v>1</v>
      </c>
      <c r="AF358" s="66">
        <v>3</v>
      </c>
      <c r="AN358" s="7">
        <f>IF(Q358&gt;0,RANK(Q358,(N358:P358,Q358:AE358)),0)</f>
        <v>4</v>
      </c>
      <c r="AO358" s="7">
        <f>IF(R358&gt;0,RANK(R358,(N358:P358,Q358:AE358)),0)</f>
        <v>6</v>
      </c>
      <c r="AP358" s="7">
        <f>IF(T358&gt;0,RANK(T358,(N358:P358,Q358:AE358)),0)</f>
        <v>9</v>
      </c>
      <c r="AQ358" s="7">
        <f>IF(S358&gt;0,RANK(S358,(N358:P358,Q358:AE358)),0)</f>
        <v>5</v>
      </c>
      <c r="AR358" s="2">
        <f t="shared" si="158"/>
        <v>1.9218449711723255E-3</v>
      </c>
      <c r="AS358" s="2">
        <f t="shared" si="159"/>
        <v>8.0076873798846893E-4</v>
      </c>
      <c r="AT358" s="2">
        <f t="shared" si="160"/>
        <v>3.2030749519538755E-4</v>
      </c>
      <c r="AU358" s="2">
        <f t="shared" si="161"/>
        <v>1.4413837283792441E-3</v>
      </c>
      <c r="AW358" t="s">
        <v>2267</v>
      </c>
      <c r="AX358" t="s">
        <v>649</v>
      </c>
      <c r="AY358">
        <v>2</v>
      </c>
      <c r="BA358" s="119">
        <v>12</v>
      </c>
      <c r="BB358" s="121">
        <v>13</v>
      </c>
      <c r="BC358" s="125">
        <f t="shared" si="121"/>
        <v>12013</v>
      </c>
      <c r="BE358" s="7" t="s">
        <v>228</v>
      </c>
      <c r="BI358" s="1"/>
      <c r="BR358" s="66">
        <v>20</v>
      </c>
      <c r="BS358" s="1">
        <v>0</v>
      </c>
      <c r="BV358" s="1"/>
    </row>
    <row r="359" spans="1:74" hidden="1" outlineLevel="1">
      <c r="A359" t="s">
        <v>2003</v>
      </c>
      <c r="B359" t="s">
        <v>649</v>
      </c>
      <c r="C359" s="1">
        <f t="shared" si="151"/>
        <v>85158</v>
      </c>
      <c r="D359" s="7">
        <f>IF(N359&gt;0, RANK(N359,(N359:P359,Q359:AE359)),0)</f>
        <v>2</v>
      </c>
      <c r="E359" s="7">
        <f>IF(O359&gt;0,RANK(O359,(N359:P359,Q359:AE359)),0)</f>
        <v>1</v>
      </c>
      <c r="F359" s="7">
        <f>IF(P359&gt;0,RANK(P359,(N359:P359,Q359:AE359)),0)</f>
        <v>3</v>
      </c>
      <c r="G359" s="1">
        <f t="shared" si="152"/>
        <v>6174</v>
      </c>
      <c r="H359" s="2">
        <f t="shared" si="153"/>
        <v>7.2500528429507508E-2</v>
      </c>
      <c r="I359" s="2"/>
      <c r="J359" s="2">
        <f t="shared" si="154"/>
        <v>0.45833626905281949</v>
      </c>
      <c r="K359" s="2">
        <f t="shared" si="155"/>
        <v>0.53083679748232693</v>
      </c>
      <c r="L359" s="2">
        <f t="shared" si="156"/>
        <v>6.0475821414312219E-3</v>
      </c>
      <c r="M359" s="2">
        <f t="shared" si="157"/>
        <v>4.7793513234224167E-3</v>
      </c>
      <c r="N359" s="66">
        <v>39031</v>
      </c>
      <c r="O359" s="66">
        <v>45205</v>
      </c>
      <c r="P359" s="66">
        <v>515</v>
      </c>
      <c r="Q359" s="66">
        <v>198</v>
      </c>
      <c r="R359" s="66">
        <v>31</v>
      </c>
      <c r="S359" s="66">
        <v>103</v>
      </c>
      <c r="T359" s="66">
        <v>6</v>
      </c>
      <c r="U359" s="66">
        <v>4</v>
      </c>
      <c r="V359" s="66">
        <v>21</v>
      </c>
      <c r="W359" s="66">
        <f>IF(Notes!B$31=1,IF(BR359&gt;0,BR359-SUM(Z359:AD359)-SUM(AG359:AL359),SUM(BS359:BY359)),SUM(BS359:BY359))</f>
        <v>0</v>
      </c>
      <c r="X359" s="66">
        <v>7</v>
      </c>
      <c r="Y359" s="66">
        <v>27</v>
      </c>
      <c r="AE359" s="66">
        <v>8</v>
      </c>
      <c r="AF359" s="66">
        <v>2</v>
      </c>
      <c r="AN359" s="7">
        <f>IF(Q359&gt;0,RANK(Q359,(N359:P359,Q359:AE359)),0)</f>
        <v>4</v>
      </c>
      <c r="AO359" s="7">
        <f>IF(R359&gt;0,RANK(R359,(N359:P359,Q359:AE359)),0)</f>
        <v>6</v>
      </c>
      <c r="AP359" s="7">
        <f>IF(T359&gt;0,RANK(T359,(N359:P359,Q359:AE359)),0)</f>
        <v>11</v>
      </c>
      <c r="AQ359" s="7">
        <f>IF(S359&gt;0,RANK(S359,(N359:P359,Q359:AE359)),0)</f>
        <v>5</v>
      </c>
      <c r="AR359" s="2">
        <f t="shared" si="158"/>
        <v>2.3250898330162756E-3</v>
      </c>
      <c r="AS359" s="2">
        <f t="shared" si="159"/>
        <v>3.6402921628032599E-4</v>
      </c>
      <c r="AT359" s="2">
        <f t="shared" si="160"/>
        <v>7.0457267667159873E-5</v>
      </c>
      <c r="AU359" s="2">
        <f t="shared" si="161"/>
        <v>1.2095164282862445E-3</v>
      </c>
      <c r="AW359" t="s">
        <v>2003</v>
      </c>
      <c r="AX359" t="s">
        <v>649</v>
      </c>
      <c r="AY359">
        <v>0</v>
      </c>
      <c r="BA359" s="119">
        <v>12</v>
      </c>
      <c r="BB359" s="121">
        <v>15</v>
      </c>
      <c r="BC359" s="125">
        <f t="shared" si="121"/>
        <v>12015</v>
      </c>
      <c r="BE359" s="7" t="s">
        <v>228</v>
      </c>
      <c r="BI359" s="1"/>
      <c r="BR359" s="66">
        <v>341</v>
      </c>
      <c r="BS359" s="1">
        <v>0</v>
      </c>
      <c r="BV359" s="1"/>
    </row>
    <row r="360" spans="1:74" hidden="1" outlineLevel="1">
      <c r="A360" t="s">
        <v>871</v>
      </c>
      <c r="B360" t="s">
        <v>649</v>
      </c>
      <c r="C360" s="1">
        <f t="shared" si="151"/>
        <v>76158</v>
      </c>
      <c r="D360" s="7">
        <f>IF(N360&gt;0, RANK(N360,(N360:P360,Q360:AE360)),0)</f>
        <v>2</v>
      </c>
      <c r="E360" s="7">
        <f>IF(O360&gt;0,RANK(O360,(N360:P360,Q360:AE360)),0)</f>
        <v>1</v>
      </c>
      <c r="F360" s="7">
        <f>IF(P360&gt;0,RANK(P360,(N360:P360,Q360:AE360)),0)</f>
        <v>3</v>
      </c>
      <c r="G360" s="1">
        <f t="shared" si="152"/>
        <v>12246</v>
      </c>
      <c r="H360" s="2">
        <f t="shared" si="153"/>
        <v>0.16079728984479635</v>
      </c>
      <c r="I360" s="2"/>
      <c r="J360" s="2">
        <f t="shared" si="154"/>
        <v>0.41308857900680163</v>
      </c>
      <c r="K360" s="2">
        <f t="shared" si="155"/>
        <v>0.57388586885159798</v>
      </c>
      <c r="L360" s="2">
        <f t="shared" si="156"/>
        <v>6.8804327844743818E-3</v>
      </c>
      <c r="M360" s="2">
        <f t="shared" si="157"/>
        <v>6.145119357126012E-3</v>
      </c>
      <c r="N360" s="66">
        <v>31460</v>
      </c>
      <c r="O360" s="66">
        <v>43706</v>
      </c>
      <c r="P360" s="66">
        <v>524</v>
      </c>
      <c r="Q360" s="66">
        <v>248</v>
      </c>
      <c r="R360" s="66">
        <v>21</v>
      </c>
      <c r="S360" s="66">
        <v>121</v>
      </c>
      <c r="T360" s="66">
        <v>5</v>
      </c>
      <c r="U360" s="66">
        <v>7</v>
      </c>
      <c r="V360" s="66">
        <v>9</v>
      </c>
      <c r="W360" s="66">
        <f>IF(Notes!B$31=1,IF(BR360&gt;0,BR360-SUM(Z360:AD360)-SUM(AG360:AL360),SUM(BS360:BY360)),SUM(BS360:BY360))</f>
        <v>0</v>
      </c>
      <c r="X360" s="66">
        <v>15</v>
      </c>
      <c r="Y360" s="66">
        <v>30</v>
      </c>
      <c r="AE360" s="66">
        <v>5</v>
      </c>
      <c r="AF360" s="66">
        <v>7</v>
      </c>
      <c r="AN360" s="7">
        <f>IF(Q360&gt;0,RANK(Q360,(N360:P360,Q360:AE360)),0)</f>
        <v>4</v>
      </c>
      <c r="AO360" s="7">
        <f>IF(R360&gt;0,RANK(R360,(N360:P360,Q360:AE360)),0)</f>
        <v>7</v>
      </c>
      <c r="AP360" s="7">
        <f>IF(T360&gt;0,RANK(T360,(N360:P360,Q360:AE360)),0)</f>
        <v>11</v>
      </c>
      <c r="AQ360" s="7">
        <f>IF(S360&gt;0,RANK(S360,(N360:P360,Q360:AE360)),0)</f>
        <v>5</v>
      </c>
      <c r="AR360" s="2">
        <f t="shared" si="158"/>
        <v>3.2563880354000894E-3</v>
      </c>
      <c r="AS360" s="2">
        <f t="shared" si="159"/>
        <v>2.7574253525565272E-4</v>
      </c>
      <c r="AT360" s="2">
        <f t="shared" si="160"/>
        <v>6.5652984584679223E-5</v>
      </c>
      <c r="AU360" s="2">
        <f t="shared" si="161"/>
        <v>1.588802226949237E-3</v>
      </c>
      <c r="AW360" t="s">
        <v>871</v>
      </c>
      <c r="AX360" t="s">
        <v>649</v>
      </c>
      <c r="AY360">
        <v>5</v>
      </c>
      <c r="BA360" s="119">
        <v>12</v>
      </c>
      <c r="BB360" s="121">
        <v>17</v>
      </c>
      <c r="BC360" s="125">
        <f t="shared" ref="BC360:BC423" si="162">1000*BA360+BB360</f>
        <v>12017</v>
      </c>
      <c r="BE360" s="7" t="s">
        <v>228</v>
      </c>
      <c r="BI360" s="1"/>
      <c r="BR360" s="66">
        <v>351</v>
      </c>
      <c r="BS360" s="1">
        <v>0</v>
      </c>
      <c r="BV360" s="1"/>
    </row>
    <row r="361" spans="1:74" hidden="1" outlineLevel="1">
      <c r="A361" t="s">
        <v>233</v>
      </c>
      <c r="B361" t="s">
        <v>649</v>
      </c>
      <c r="C361" s="1">
        <f t="shared" si="151"/>
        <v>94577</v>
      </c>
      <c r="D361" s="7">
        <f>IF(N361&gt;0, RANK(N361,(N361:P361,Q361:AE361)),0)</f>
        <v>2</v>
      </c>
      <c r="E361" s="7">
        <f>IF(O361&gt;0,RANK(O361,(N361:P361,Q361:AE361)),0)</f>
        <v>1</v>
      </c>
      <c r="F361" s="7">
        <f>IF(P361&gt;0,RANK(P361,(N361:P361,Q361:AE361)),0)</f>
        <v>3</v>
      </c>
      <c r="G361" s="1">
        <f t="shared" si="152"/>
        <v>40506</v>
      </c>
      <c r="H361" s="2">
        <f t="shared" si="153"/>
        <v>0.42828594690040916</v>
      </c>
      <c r="I361" s="2"/>
      <c r="J361" s="2">
        <f t="shared" si="154"/>
        <v>0.28227793226683018</v>
      </c>
      <c r="K361" s="2">
        <f t="shared" si="155"/>
        <v>0.7105638791672394</v>
      </c>
      <c r="L361" s="2">
        <f t="shared" si="156"/>
        <v>2.5799084343973693E-3</v>
      </c>
      <c r="M361" s="2">
        <f t="shared" si="157"/>
        <v>4.5782801315330541E-3</v>
      </c>
      <c r="N361" s="66">
        <v>26697</v>
      </c>
      <c r="O361" s="66">
        <v>67203</v>
      </c>
      <c r="P361" s="66">
        <v>244</v>
      </c>
      <c r="Q361" s="66">
        <v>242</v>
      </c>
      <c r="R361" s="66">
        <v>24</v>
      </c>
      <c r="S361" s="66">
        <v>100</v>
      </c>
      <c r="T361" s="66">
        <v>4</v>
      </c>
      <c r="U361" s="66">
        <v>1</v>
      </c>
      <c r="V361" s="66">
        <v>13</v>
      </c>
      <c r="W361" s="66">
        <f>IF(Notes!B$31=1,IF(BR361&gt;0,BR361-SUM(Z361:AD361)-SUM(AG361:AL361),SUM(BS361:BY361)),SUM(BS361:BY361))</f>
        <v>1</v>
      </c>
      <c r="X361" s="66">
        <v>9</v>
      </c>
      <c r="Y361" s="66">
        <v>37</v>
      </c>
      <c r="AE361" s="66">
        <v>2</v>
      </c>
      <c r="AF361" s="66">
        <v>0</v>
      </c>
      <c r="AN361" s="7">
        <f>IF(Q361&gt;0,RANK(Q361,(N361:P361,Q361:AE361)),0)</f>
        <v>4</v>
      </c>
      <c r="AO361" s="7">
        <f>IF(R361&gt;0,RANK(R361,(N361:P361,Q361:AE361)),0)</f>
        <v>7</v>
      </c>
      <c r="AP361" s="7">
        <f>IF(T361&gt;0,RANK(T361,(N361:P361,Q361:AE361)),0)</f>
        <v>10</v>
      </c>
      <c r="AQ361" s="7">
        <f>IF(S361&gt;0,RANK(S361,(N361:P361,Q361:AE361)),0)</f>
        <v>5</v>
      </c>
      <c r="AR361" s="2">
        <f t="shared" si="158"/>
        <v>2.5587616439514895E-3</v>
      </c>
      <c r="AS361" s="2">
        <f t="shared" si="159"/>
        <v>2.5376148535056093E-4</v>
      </c>
      <c r="AT361" s="2">
        <f t="shared" si="160"/>
        <v>4.2293580891760152E-5</v>
      </c>
      <c r="AU361" s="2">
        <f t="shared" si="161"/>
        <v>1.0573395222940039E-3</v>
      </c>
      <c r="AW361" t="s">
        <v>233</v>
      </c>
      <c r="AX361" t="s">
        <v>649</v>
      </c>
      <c r="AY361">
        <v>0</v>
      </c>
      <c r="BA361" s="119">
        <v>12</v>
      </c>
      <c r="BB361" s="121">
        <v>19</v>
      </c>
      <c r="BC361" s="125">
        <f t="shared" si="162"/>
        <v>12019</v>
      </c>
      <c r="BE361" s="7" t="s">
        <v>228</v>
      </c>
      <c r="BI361" s="1"/>
      <c r="BR361" s="66">
        <v>147</v>
      </c>
      <c r="BS361" s="1">
        <v>1</v>
      </c>
      <c r="BV361" s="1"/>
    </row>
    <row r="362" spans="1:74" hidden="1" outlineLevel="1">
      <c r="A362" t="s">
        <v>633</v>
      </c>
      <c r="B362" t="s">
        <v>649</v>
      </c>
      <c r="C362" s="1">
        <f t="shared" si="151"/>
        <v>141988</v>
      </c>
      <c r="D362" s="7">
        <f>IF(N362&gt;0, RANK(N362,(N362:P362,Q362:AE362)),0)</f>
        <v>2</v>
      </c>
      <c r="E362" s="7">
        <f>IF(O362&gt;0,RANK(O362,(N362:P362,Q362:AE362)),0)</f>
        <v>1</v>
      </c>
      <c r="F362" s="7">
        <f>IF(P362&gt;0,RANK(P362,(N362:P362,Q362:AE362)),0)</f>
        <v>3</v>
      </c>
      <c r="G362" s="1">
        <f t="shared" si="152"/>
        <v>31929</v>
      </c>
      <c r="H362" s="2">
        <f t="shared" si="153"/>
        <v>0.22487111586894667</v>
      </c>
      <c r="I362" s="2"/>
      <c r="J362" s="2">
        <f t="shared" si="154"/>
        <v>0.38348311124883794</v>
      </c>
      <c r="K362" s="2">
        <f t="shared" si="155"/>
        <v>0.60835422711778464</v>
      </c>
      <c r="L362" s="2">
        <f t="shared" si="156"/>
        <v>2.8875679634898723E-3</v>
      </c>
      <c r="M362" s="2">
        <f t="shared" si="157"/>
        <v>5.2750936698875497E-3</v>
      </c>
      <c r="N362" s="66">
        <v>54450</v>
      </c>
      <c r="O362" s="66">
        <v>86379</v>
      </c>
      <c r="P362" s="66">
        <v>410</v>
      </c>
      <c r="Q362" s="66">
        <v>285</v>
      </c>
      <c r="R362" s="66">
        <v>28</v>
      </c>
      <c r="S362" s="66">
        <v>111</v>
      </c>
      <c r="T362" s="66">
        <v>3</v>
      </c>
      <c r="U362" s="66">
        <v>2</v>
      </c>
      <c r="V362" s="66">
        <v>10</v>
      </c>
      <c r="W362" s="66">
        <f>IF(Notes!B$31=1,IF(BR362&gt;0,BR362-SUM(Z362:AD362)-SUM(AG362:AL362),SUM(BS362:BY362)),SUM(BS362:BY362))</f>
        <v>271</v>
      </c>
      <c r="X362" s="66">
        <v>7</v>
      </c>
      <c r="Y362" s="66">
        <v>25</v>
      </c>
      <c r="AE362" s="66">
        <v>1</v>
      </c>
      <c r="AF362" s="66">
        <v>6</v>
      </c>
      <c r="AN362" s="7">
        <f>IF(Q362&gt;0,RANK(Q362,(N362:P362,Q362:AE362)),0)</f>
        <v>4</v>
      </c>
      <c r="AO362" s="7">
        <f>IF(R362&gt;0,RANK(R362,(N362:P362,Q362:AE362)),0)</f>
        <v>7</v>
      </c>
      <c r="AP362" s="7">
        <f>IF(T362&gt;0,RANK(T362,(N362:P362,Q362:AE362)),0)</f>
        <v>11</v>
      </c>
      <c r="AQ362" s="7">
        <f>IF(S362&gt;0,RANK(S362,(N362:P362,Q362:AE362)),0)</f>
        <v>6</v>
      </c>
      <c r="AR362" s="2">
        <f t="shared" si="158"/>
        <v>2.0072118770600332E-3</v>
      </c>
      <c r="AS362" s="2">
        <f t="shared" si="159"/>
        <v>1.9719976336028398E-4</v>
      </c>
      <c r="AT362" s="2">
        <f t="shared" si="160"/>
        <v>2.1128546074316138E-5</v>
      </c>
      <c r="AU362" s="2">
        <f t="shared" si="161"/>
        <v>7.8175620474969711E-4</v>
      </c>
      <c r="AW362" t="s">
        <v>633</v>
      </c>
      <c r="AX362" t="s">
        <v>649</v>
      </c>
      <c r="AY362">
        <v>0</v>
      </c>
      <c r="BA362" s="119">
        <v>12</v>
      </c>
      <c r="BB362" s="121">
        <v>21</v>
      </c>
      <c r="BC362" s="125">
        <f t="shared" si="162"/>
        <v>12021</v>
      </c>
      <c r="BE362" s="7" t="s">
        <v>228</v>
      </c>
      <c r="BI362" s="1"/>
      <c r="BR362" s="66">
        <v>271</v>
      </c>
      <c r="BS362" s="1">
        <v>271</v>
      </c>
      <c r="BV362" s="1"/>
    </row>
    <row r="363" spans="1:74" hidden="1" outlineLevel="1">
      <c r="A363" t="s">
        <v>1675</v>
      </c>
      <c r="B363" t="s">
        <v>649</v>
      </c>
      <c r="C363" s="1">
        <f t="shared" si="151"/>
        <v>28128</v>
      </c>
      <c r="D363" s="7">
        <f>IF(N363&gt;0, RANK(N363,(N363:P363,Q363:AE363)),0)</f>
        <v>2</v>
      </c>
      <c r="E363" s="7">
        <f>IF(O363&gt;0,RANK(O363,(N363:P363,Q363:AE363)),0)</f>
        <v>1</v>
      </c>
      <c r="F363" s="7">
        <f>IF(P363&gt;0,RANK(P363,(N363:P363,Q363:AE363)),0)</f>
        <v>3</v>
      </c>
      <c r="G363" s="1">
        <f t="shared" si="152"/>
        <v>9499</v>
      </c>
      <c r="H363" s="2">
        <f t="shared" si="153"/>
        <v>0.33770620022753128</v>
      </c>
      <c r="I363" s="2"/>
      <c r="J363" s="2">
        <f t="shared" si="154"/>
        <v>0.32604522184300339</v>
      </c>
      <c r="K363" s="2">
        <f t="shared" si="155"/>
        <v>0.66375142207053472</v>
      </c>
      <c r="L363" s="2">
        <f t="shared" si="156"/>
        <v>4.4439704209328782E-3</v>
      </c>
      <c r="M363" s="2">
        <f t="shared" si="157"/>
        <v>5.7593856655289563E-3</v>
      </c>
      <c r="N363" s="66">
        <v>9171</v>
      </c>
      <c r="O363" s="66">
        <v>18670</v>
      </c>
      <c r="P363" s="66">
        <v>125</v>
      </c>
      <c r="Q363" s="66">
        <v>77</v>
      </c>
      <c r="R363" s="66">
        <v>10</v>
      </c>
      <c r="S363" s="66">
        <v>29</v>
      </c>
      <c r="T363" s="66">
        <v>3</v>
      </c>
      <c r="U363" s="66">
        <v>1</v>
      </c>
      <c r="V363" s="66">
        <v>15</v>
      </c>
      <c r="W363" s="66">
        <f>IF(Notes!B$31=1,IF(BR363&gt;0,BR363-SUM(Z363:AD363)-SUM(AG363:AL363),SUM(BS363:BY363)),SUM(BS363:BY363))</f>
        <v>0</v>
      </c>
      <c r="X363" s="66">
        <v>8</v>
      </c>
      <c r="Y363" s="66">
        <v>12</v>
      </c>
      <c r="AE363" s="66">
        <v>2</v>
      </c>
      <c r="AF363" s="66">
        <v>5</v>
      </c>
      <c r="AN363" s="7">
        <f>IF(Q363&gt;0,RANK(Q363,(N363:P363,Q363:AE363)),0)</f>
        <v>4</v>
      </c>
      <c r="AO363" s="7">
        <f>IF(R363&gt;0,RANK(R363,(N363:P363,Q363:AE363)),0)</f>
        <v>8</v>
      </c>
      <c r="AP363" s="7">
        <f>IF(T363&gt;0,RANK(T363,(N363:P363,Q363:AE363)),0)</f>
        <v>10</v>
      </c>
      <c r="AQ363" s="7">
        <f>IF(S363&gt;0,RANK(S363,(N363:P363,Q363:AE363)),0)</f>
        <v>5</v>
      </c>
      <c r="AR363" s="2">
        <f t="shared" si="158"/>
        <v>2.7374857792946531E-3</v>
      </c>
      <c r="AS363" s="2">
        <f t="shared" si="159"/>
        <v>3.5551763367463026E-4</v>
      </c>
      <c r="AT363" s="2">
        <f t="shared" si="160"/>
        <v>1.0665529010238908E-4</v>
      </c>
      <c r="AU363" s="2">
        <f t="shared" si="161"/>
        <v>1.0310011376564278E-3</v>
      </c>
      <c r="AW363" t="s">
        <v>1675</v>
      </c>
      <c r="AX363" t="s">
        <v>649</v>
      </c>
      <c r="AY363">
        <v>4</v>
      </c>
      <c r="BA363" s="119">
        <v>12</v>
      </c>
      <c r="BB363" s="121">
        <v>23</v>
      </c>
      <c r="BC363" s="125">
        <f t="shared" si="162"/>
        <v>12023</v>
      </c>
      <c r="BE363" s="7" t="s">
        <v>228</v>
      </c>
      <c r="BI363" s="1"/>
      <c r="BR363" s="66">
        <v>87</v>
      </c>
      <c r="BS363" s="1">
        <v>0</v>
      </c>
      <c r="BV363" s="1"/>
    </row>
    <row r="364" spans="1:74" hidden="1" outlineLevel="1">
      <c r="A364" t="s">
        <v>1896</v>
      </c>
      <c r="B364" t="s">
        <v>649</v>
      </c>
      <c r="C364" s="1">
        <f t="shared" si="151"/>
        <v>10131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>IF(P364&gt;0,RANK(P364,(N364:P364,Q364:AE364)),0)</f>
        <v>3</v>
      </c>
      <c r="G364" s="1">
        <f t="shared" si="152"/>
        <v>1249</v>
      </c>
      <c r="H364" s="2">
        <f t="shared" si="153"/>
        <v>0.12328496693317541</v>
      </c>
      <c r="I364" s="2"/>
      <c r="J364" s="2">
        <f t="shared" si="154"/>
        <v>0.43263251406573883</v>
      </c>
      <c r="K364" s="2">
        <f t="shared" si="155"/>
        <v>0.55591748099891425</v>
      </c>
      <c r="L364" s="2">
        <f t="shared" si="156"/>
        <v>6.317244102260389E-3</v>
      </c>
      <c r="M364" s="2">
        <f t="shared" si="157"/>
        <v>5.1327608330865911E-3</v>
      </c>
      <c r="N364" s="66">
        <v>4383</v>
      </c>
      <c r="O364" s="66">
        <v>5632</v>
      </c>
      <c r="P364" s="66">
        <v>64</v>
      </c>
      <c r="Q364" s="66">
        <v>17</v>
      </c>
      <c r="R364" s="66">
        <v>5</v>
      </c>
      <c r="S364" s="66">
        <v>20</v>
      </c>
      <c r="T364" s="66">
        <v>1</v>
      </c>
      <c r="U364" s="66">
        <v>1</v>
      </c>
      <c r="V364" s="66">
        <v>4</v>
      </c>
      <c r="W364" s="66">
        <f>IF(Notes!B$31=1,IF(BR364&gt;0,BR364-SUM(Z364:AD364)-SUM(AG364:AL364),SUM(BS364:BY364)),SUM(BS364:BY364))</f>
        <v>0</v>
      </c>
      <c r="X364" s="66">
        <v>1</v>
      </c>
      <c r="Y364" s="66">
        <v>3</v>
      </c>
      <c r="AE364" s="66">
        <v>0</v>
      </c>
      <c r="AF364" s="66">
        <v>0</v>
      </c>
      <c r="AN364" s="7">
        <f>IF(Q364&gt;0,RANK(Q364,(N364:P364,Q364:AE364)),0)</f>
        <v>5</v>
      </c>
      <c r="AO364" s="7">
        <f>IF(R364&gt;0,RANK(R364,(N364:P364,Q364:AE364)),0)</f>
        <v>6</v>
      </c>
      <c r="AP364" s="7">
        <f>IF(T364&gt;0,RANK(T364,(N364:P364,Q364:AE364)),0)</f>
        <v>9</v>
      </c>
      <c r="AQ364" s="7">
        <f>IF(S364&gt;0,RANK(S364,(N364:P364,Q364:AE364)),0)</f>
        <v>4</v>
      </c>
      <c r="AR364" s="2">
        <f t="shared" si="158"/>
        <v>1.6780179646629157E-3</v>
      </c>
      <c r="AS364" s="2">
        <f t="shared" si="159"/>
        <v>4.9353469548909287E-4</v>
      </c>
      <c r="AT364" s="2">
        <f t="shared" si="160"/>
        <v>9.8706939097818579E-5</v>
      </c>
      <c r="AU364" s="2">
        <f t="shared" si="161"/>
        <v>1.9741387819563715E-3</v>
      </c>
      <c r="AW364" t="s">
        <v>676</v>
      </c>
      <c r="AX364" t="s">
        <v>649</v>
      </c>
      <c r="AY364">
        <v>13</v>
      </c>
      <c r="BA364" s="119">
        <v>12</v>
      </c>
      <c r="BB364" s="121">
        <v>27</v>
      </c>
      <c r="BC364" s="125">
        <f t="shared" si="162"/>
        <v>12027</v>
      </c>
      <c r="BE364" s="7" t="s">
        <v>228</v>
      </c>
      <c r="BI364" s="1"/>
      <c r="BR364" s="66">
        <v>33</v>
      </c>
      <c r="BS364" s="1">
        <v>0</v>
      </c>
      <c r="BV364" s="1"/>
    </row>
    <row r="365" spans="1:74" hidden="1" outlineLevel="1">
      <c r="A365" t="s">
        <v>731</v>
      </c>
      <c r="B365" t="s">
        <v>649</v>
      </c>
      <c r="C365" s="1">
        <f t="shared" si="151"/>
        <v>7264</v>
      </c>
      <c r="D365" s="7">
        <f>IF(N365&gt;0, RANK(N365,(N365:P365,Q365:AE365)),0)</f>
        <v>2</v>
      </c>
      <c r="E365" s="7">
        <f>IF(O365&gt;0,RANK(O365,(N365:P365,Q365:AE365)),0)</f>
        <v>1</v>
      </c>
      <c r="F365" s="7">
        <f>IF(P365&gt;0,RANK(P365,(N365:P365,Q365:AE365)),0)</f>
        <v>3</v>
      </c>
      <c r="G365" s="1">
        <f t="shared" si="152"/>
        <v>3269</v>
      </c>
      <c r="H365" s="2">
        <f t="shared" si="153"/>
        <v>0.4500275330396476</v>
      </c>
      <c r="I365" s="2"/>
      <c r="J365" s="2">
        <f t="shared" si="154"/>
        <v>0.26500550660792954</v>
      </c>
      <c r="K365" s="2">
        <f t="shared" si="155"/>
        <v>0.71503303964757714</v>
      </c>
      <c r="L365" s="2">
        <f t="shared" si="156"/>
        <v>1.032488986784141E-2</v>
      </c>
      <c r="M365" s="2">
        <f t="shared" si="157"/>
        <v>9.6365638766519081E-3</v>
      </c>
      <c r="N365" s="66">
        <v>1925</v>
      </c>
      <c r="O365" s="66">
        <v>5194</v>
      </c>
      <c r="P365" s="66">
        <v>75</v>
      </c>
      <c r="Q365" s="66">
        <v>38</v>
      </c>
      <c r="R365" s="66">
        <v>5</v>
      </c>
      <c r="S365" s="66">
        <v>5</v>
      </c>
      <c r="T365" s="66">
        <v>3</v>
      </c>
      <c r="U365" s="66">
        <v>2</v>
      </c>
      <c r="V365" s="66">
        <v>4</v>
      </c>
      <c r="W365" s="66">
        <f>IF(Notes!B$31=1,IF(BR365&gt;0,BR365-SUM(Z365:AD365)-SUM(AG365:AL365),SUM(BS365:BY365)),SUM(BS365:BY365))</f>
        <v>0</v>
      </c>
      <c r="X365" s="66">
        <v>6</v>
      </c>
      <c r="Y365" s="66">
        <v>1</v>
      </c>
      <c r="AE365" s="66">
        <v>3</v>
      </c>
      <c r="AF365" s="66">
        <v>3</v>
      </c>
      <c r="AN365" s="7">
        <f>IF(Q365&gt;0,RANK(Q365,(N365:P365,Q365:AE365)),0)</f>
        <v>4</v>
      </c>
      <c r="AO365" s="7">
        <f>IF(R365&gt;0,RANK(R365,(N365:P365,Q365:AE365)),0)</f>
        <v>6</v>
      </c>
      <c r="AP365" s="7">
        <f>IF(T365&gt;0,RANK(T365,(N365:P365,Q365:AE365)),0)</f>
        <v>9</v>
      </c>
      <c r="AQ365" s="7">
        <f>IF(S365&gt;0,RANK(S365,(N365:P365,Q365:AE365)),0)</f>
        <v>6</v>
      </c>
      <c r="AR365" s="2">
        <f t="shared" si="158"/>
        <v>5.2312775330396475E-3</v>
      </c>
      <c r="AS365" s="2">
        <f t="shared" si="159"/>
        <v>6.8832599118942735E-4</v>
      </c>
      <c r="AT365" s="2">
        <f t="shared" si="160"/>
        <v>4.129955947136564E-4</v>
      </c>
      <c r="AU365" s="2">
        <f t="shared" si="161"/>
        <v>6.8832599118942735E-4</v>
      </c>
      <c r="AW365" t="s">
        <v>731</v>
      </c>
      <c r="AX365" t="s">
        <v>649</v>
      </c>
      <c r="AY365">
        <v>2</v>
      </c>
      <c r="BA365" s="119">
        <v>12</v>
      </c>
      <c r="BB365" s="121">
        <v>29</v>
      </c>
      <c r="BC365" s="125">
        <f t="shared" si="162"/>
        <v>12029</v>
      </c>
      <c r="BE365" s="7" t="s">
        <v>228</v>
      </c>
      <c r="BI365" s="1"/>
      <c r="BR365" s="66">
        <v>29</v>
      </c>
      <c r="BS365" s="1">
        <v>0</v>
      </c>
      <c r="BV365" s="1"/>
    </row>
    <row r="366" spans="1:74" hidden="1" outlineLevel="1">
      <c r="A366" t="s">
        <v>1858</v>
      </c>
      <c r="B366" t="s">
        <v>649</v>
      </c>
      <c r="C366" s="1">
        <f t="shared" si="151"/>
        <v>415761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>IF(P366&gt;0,RANK(P366,(N366:P366,Q366:AE366)),0)</f>
        <v>3</v>
      </c>
      <c r="G366" s="1">
        <f t="shared" si="152"/>
        <v>7919</v>
      </c>
      <c r="H366" s="2">
        <f t="shared" si="153"/>
        <v>1.9047000560418127E-2</v>
      </c>
      <c r="I366" s="2"/>
      <c r="J366" s="2">
        <f t="shared" si="154"/>
        <v>0.48734248763111498</v>
      </c>
      <c r="K366" s="2">
        <f t="shared" si="155"/>
        <v>0.50638948819153307</v>
      </c>
      <c r="L366" s="2">
        <f t="shared" si="156"/>
        <v>2.4148489156029544E-3</v>
      </c>
      <c r="M366" s="2">
        <f t="shared" si="157"/>
        <v>3.8531752617489952E-3</v>
      </c>
      <c r="N366" s="66">
        <v>202618</v>
      </c>
      <c r="O366" s="66">
        <v>210537</v>
      </c>
      <c r="P366" s="66">
        <v>1004</v>
      </c>
      <c r="Q366" s="66">
        <v>896</v>
      </c>
      <c r="R366" s="66">
        <v>129</v>
      </c>
      <c r="S366" s="66">
        <v>298</v>
      </c>
      <c r="T366" s="66">
        <v>22</v>
      </c>
      <c r="U366" s="66">
        <v>23</v>
      </c>
      <c r="V366" s="66">
        <v>44</v>
      </c>
      <c r="W366" s="66">
        <f>IF(Notes!B$31=1,IF(BR366&gt;0,BR366-SUM(Z366:AD366)-SUM(AG366:AL366),SUM(BS366:BY366)),SUM(BS366:BY366))</f>
        <v>0</v>
      </c>
      <c r="X366" s="66">
        <v>31</v>
      </c>
      <c r="Y366" s="66">
        <v>136</v>
      </c>
      <c r="AE366" s="66">
        <v>11</v>
      </c>
      <c r="AF366" s="66">
        <v>12</v>
      </c>
      <c r="AN366" s="7">
        <f>IF(Q366&gt;0,RANK(Q366,(N366:P366,Q366:AE366)),0)</f>
        <v>4</v>
      </c>
      <c r="AO366" s="7">
        <f>IF(R366&gt;0,RANK(R366,(N366:P366,Q366:AE366)),0)</f>
        <v>7</v>
      </c>
      <c r="AP366" s="7">
        <f>IF(T366&gt;0,RANK(T366,(N366:P366,Q366:AE366)),0)</f>
        <v>11</v>
      </c>
      <c r="AQ366" s="7">
        <f>IF(S366&gt;0,RANK(S366,(N366:P366,Q366:AE366)),0)</f>
        <v>5</v>
      </c>
      <c r="AR366" s="2">
        <f t="shared" si="158"/>
        <v>2.1550842912153858E-3</v>
      </c>
      <c r="AS366" s="2">
        <f t="shared" si="159"/>
        <v>3.102744124629294E-4</v>
      </c>
      <c r="AT366" s="2">
        <f t="shared" si="160"/>
        <v>5.2915016078949205E-5</v>
      </c>
      <c r="AU366" s="2">
        <f t="shared" si="161"/>
        <v>7.1675794506940288E-4</v>
      </c>
      <c r="AW366" t="s">
        <v>1858</v>
      </c>
      <c r="AX366" t="s">
        <v>649</v>
      </c>
      <c r="AY366">
        <v>0</v>
      </c>
      <c r="BA366" s="119">
        <v>12</v>
      </c>
      <c r="BB366" s="121">
        <v>31</v>
      </c>
      <c r="BC366" s="125">
        <f t="shared" si="162"/>
        <v>12031</v>
      </c>
      <c r="BE366" s="7" t="s">
        <v>228</v>
      </c>
      <c r="BI366" s="1"/>
      <c r="BR366" s="66">
        <v>932</v>
      </c>
      <c r="BS366" s="1">
        <v>0</v>
      </c>
      <c r="BV366" s="1"/>
    </row>
    <row r="367" spans="1:74" hidden="1" outlineLevel="1">
      <c r="A367" t="s">
        <v>1443</v>
      </c>
      <c r="B367" t="s">
        <v>649</v>
      </c>
      <c r="C367" s="1">
        <f t="shared" si="151"/>
        <v>154447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>IF(P367&gt;0,RANK(P367,(N367:P367,Q367:AE367)),0)</f>
        <v>4</v>
      </c>
      <c r="G367" s="1">
        <f t="shared" si="152"/>
        <v>29839</v>
      </c>
      <c r="H367" s="2">
        <f t="shared" si="153"/>
        <v>0.19319896145603346</v>
      </c>
      <c r="I367" s="2"/>
      <c r="J367" s="2">
        <f t="shared" si="154"/>
        <v>0.39866102934987407</v>
      </c>
      <c r="K367" s="2">
        <f t="shared" si="155"/>
        <v>0.59185999080590757</v>
      </c>
      <c r="L367" s="2">
        <f t="shared" si="156"/>
        <v>2.7388036025303179E-3</v>
      </c>
      <c r="M367" s="2">
        <f t="shared" si="157"/>
        <v>6.740176241688098E-3</v>
      </c>
      <c r="N367" s="66">
        <v>61572</v>
      </c>
      <c r="O367" s="66">
        <v>91411</v>
      </c>
      <c r="P367" s="66">
        <v>423</v>
      </c>
      <c r="Q367" s="66">
        <v>314</v>
      </c>
      <c r="R367" s="66">
        <v>58</v>
      </c>
      <c r="S367" s="66">
        <v>508</v>
      </c>
      <c r="T367" s="66">
        <v>9</v>
      </c>
      <c r="U367" s="66">
        <v>4</v>
      </c>
      <c r="V367" s="66">
        <v>31</v>
      </c>
      <c r="W367" s="66">
        <f>IF(Notes!B$31=1,IF(BR367&gt;0,BR367-SUM(Z367:AD367)-SUM(AG367:AL367),SUM(BS367:BY367)),SUM(BS367:BY367))</f>
        <v>0</v>
      </c>
      <c r="X367" s="66">
        <v>9</v>
      </c>
      <c r="Y367" s="66">
        <v>102</v>
      </c>
      <c r="AE367" s="66">
        <v>3</v>
      </c>
      <c r="AF367" s="66">
        <v>3</v>
      </c>
      <c r="AN367" s="7">
        <f>IF(Q367&gt;0,RANK(Q367,(N367:P367,Q367:AE367)),0)</f>
        <v>5</v>
      </c>
      <c r="AO367" s="7">
        <f>IF(R367&gt;0,RANK(R367,(N367:P367,Q367:AE367)),0)</f>
        <v>7</v>
      </c>
      <c r="AP367" s="7">
        <f>IF(T367&gt;0,RANK(T367,(N367:P367,Q367:AE367)),0)</f>
        <v>9</v>
      </c>
      <c r="AQ367" s="7">
        <f>IF(S367&gt;0,RANK(S367,(N367:P367,Q367:AE367)),0)</f>
        <v>3</v>
      </c>
      <c r="AR367" s="2">
        <f t="shared" si="158"/>
        <v>2.033059884620614E-3</v>
      </c>
      <c r="AS367" s="2">
        <f t="shared" si="159"/>
        <v>3.7553335448406249E-4</v>
      </c>
      <c r="AT367" s="2">
        <f t="shared" si="160"/>
        <v>5.8272417075113148E-5</v>
      </c>
      <c r="AU367" s="2">
        <f t="shared" si="161"/>
        <v>3.2891542082397196E-3</v>
      </c>
      <c r="AW367" t="s">
        <v>1443</v>
      </c>
      <c r="AX367" t="s">
        <v>649</v>
      </c>
      <c r="AY367">
        <v>1</v>
      </c>
      <c r="BA367" s="119">
        <v>12</v>
      </c>
      <c r="BB367" s="121">
        <v>33</v>
      </c>
      <c r="BC367" s="125">
        <f t="shared" si="162"/>
        <v>12033</v>
      </c>
      <c r="BE367" s="7" t="s">
        <v>228</v>
      </c>
      <c r="BI367" s="1"/>
      <c r="BR367" s="66">
        <v>427</v>
      </c>
      <c r="BS367" s="1">
        <v>0</v>
      </c>
      <c r="BV367" s="1"/>
    </row>
    <row r="368" spans="1:74" hidden="1" outlineLevel="1">
      <c r="A368" t="s">
        <v>831</v>
      </c>
      <c r="B368" t="s">
        <v>649</v>
      </c>
      <c r="C368" s="1">
        <f t="shared" si="151"/>
        <v>49031</v>
      </c>
      <c r="D368" s="7">
        <f>IF(N368&gt;0, RANK(N368,(N368:P368,Q368:AE368)),0)</f>
        <v>1</v>
      </c>
      <c r="E368" s="7">
        <f>IF(O368&gt;0,RANK(O368,(N368:P368,Q368:AE368)),0)</f>
        <v>2</v>
      </c>
      <c r="F368" s="7">
        <f>IF(P368&gt;0,RANK(P368,(N368:P368,Q368:AE368)),0)</f>
        <v>3</v>
      </c>
      <c r="G368" s="1">
        <f t="shared" si="152"/>
        <v>775</v>
      </c>
      <c r="H368" s="2">
        <f t="shared" si="153"/>
        <v>1.5806326609695907E-2</v>
      </c>
      <c r="I368" s="2"/>
      <c r="J368" s="2">
        <f t="shared" si="154"/>
        <v>0.50429320225979479</v>
      </c>
      <c r="K368" s="2">
        <f t="shared" si="155"/>
        <v>0.48848687565009891</v>
      </c>
      <c r="L368" s="2">
        <f t="shared" si="156"/>
        <v>3.4875894842038711E-3</v>
      </c>
      <c r="M368" s="2">
        <f t="shared" si="157"/>
        <v>3.7323326059024299E-3</v>
      </c>
      <c r="N368" s="66">
        <v>24726</v>
      </c>
      <c r="O368" s="66">
        <v>23951</v>
      </c>
      <c r="P368" s="66">
        <v>171</v>
      </c>
      <c r="Q368" s="66">
        <v>104</v>
      </c>
      <c r="R368" s="66">
        <v>8</v>
      </c>
      <c r="S368" s="66">
        <v>28</v>
      </c>
      <c r="T368" s="66">
        <v>2</v>
      </c>
      <c r="U368" s="66">
        <v>3</v>
      </c>
      <c r="V368" s="66">
        <v>9</v>
      </c>
      <c r="W368" s="66">
        <f>IF(Notes!B$31=1,IF(BR368&gt;0,BR368-SUM(Z368:AD368)-SUM(AG368:AL368),SUM(BS368:BY368)),SUM(BS368:BY368))</f>
        <v>0</v>
      </c>
      <c r="X368" s="66">
        <v>4</v>
      </c>
      <c r="Y368" s="66">
        <v>22</v>
      </c>
      <c r="AE368" s="66">
        <v>1</v>
      </c>
      <c r="AF368" s="66">
        <v>2</v>
      </c>
      <c r="AN368" s="7">
        <f>IF(Q368&gt;0,RANK(Q368,(N368:P368,Q368:AE368)),0)</f>
        <v>4</v>
      </c>
      <c r="AO368" s="7">
        <f>IF(R368&gt;0,RANK(R368,(N368:P368,Q368:AE368)),0)</f>
        <v>8</v>
      </c>
      <c r="AP368" s="7">
        <f>IF(T368&gt;0,RANK(T368,(N368:P368,Q368:AE368)),0)</f>
        <v>11</v>
      </c>
      <c r="AQ368" s="7">
        <f>IF(S368&gt;0,RANK(S368,(N368:P368,Q368:AE368)),0)</f>
        <v>5</v>
      </c>
      <c r="AR368" s="2">
        <f t="shared" si="158"/>
        <v>2.121107054720483E-3</v>
      </c>
      <c r="AS368" s="2">
        <f t="shared" si="159"/>
        <v>1.6316208113234485E-4</v>
      </c>
      <c r="AT368" s="2">
        <f t="shared" si="160"/>
        <v>4.0790520283086214E-5</v>
      </c>
      <c r="AU368" s="2">
        <f t="shared" si="161"/>
        <v>5.7106728396320698E-4</v>
      </c>
      <c r="AW368" t="s">
        <v>831</v>
      </c>
      <c r="AX368" t="s">
        <v>649</v>
      </c>
      <c r="AY368">
        <v>7</v>
      </c>
      <c r="BA368" s="119">
        <v>12</v>
      </c>
      <c r="BB368" s="121">
        <v>35</v>
      </c>
      <c r="BC368" s="125">
        <f t="shared" si="162"/>
        <v>12035</v>
      </c>
      <c r="BE368" s="7" t="s">
        <v>228</v>
      </c>
      <c r="BI368" s="1"/>
      <c r="BR368" s="66">
        <v>186</v>
      </c>
      <c r="BS368" s="1">
        <v>0</v>
      </c>
      <c r="BV368" s="1"/>
    </row>
    <row r="369" spans="1:74" hidden="1" outlineLevel="1">
      <c r="A369" t="s">
        <v>2910</v>
      </c>
      <c r="B369" t="s">
        <v>649</v>
      </c>
      <c r="C369" s="1">
        <f t="shared" si="151"/>
        <v>6029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>IF(P369&gt;0,RANK(P369,(N369:P369,Q369:AE369)),0)</f>
        <v>3</v>
      </c>
      <c r="G369" s="1">
        <f t="shared" si="152"/>
        <v>1684</v>
      </c>
      <c r="H369" s="2">
        <f t="shared" si="153"/>
        <v>0.27931663625808589</v>
      </c>
      <c r="I369" s="2"/>
      <c r="J369" s="2">
        <f t="shared" si="154"/>
        <v>0.35395587991375022</v>
      </c>
      <c r="K369" s="2">
        <f t="shared" si="155"/>
        <v>0.63327251617183611</v>
      </c>
      <c r="L369" s="2">
        <f t="shared" si="156"/>
        <v>5.4735445347487144E-3</v>
      </c>
      <c r="M369" s="2">
        <f t="shared" si="157"/>
        <v>7.2980593796649618E-3</v>
      </c>
      <c r="N369" s="66">
        <v>2134</v>
      </c>
      <c r="O369" s="66">
        <v>3818</v>
      </c>
      <c r="P369" s="66">
        <v>33</v>
      </c>
      <c r="Q369" s="66">
        <v>17</v>
      </c>
      <c r="R369" s="66">
        <v>3</v>
      </c>
      <c r="S369" s="66">
        <v>10</v>
      </c>
      <c r="T369" s="66">
        <v>2</v>
      </c>
      <c r="U369" s="66">
        <v>1</v>
      </c>
      <c r="V369" s="66">
        <v>3</v>
      </c>
      <c r="W369" s="66">
        <f>IF(Notes!B$31=1,IF(BR369&gt;0,BR369-SUM(Z369:AD369)-SUM(AG369:AL369),SUM(BS369:BY369)),SUM(BS369:BY369))</f>
        <v>0</v>
      </c>
      <c r="X369" s="66">
        <v>1</v>
      </c>
      <c r="Y369" s="66">
        <v>2</v>
      </c>
      <c r="AE369" s="66">
        <v>2</v>
      </c>
      <c r="AF369" s="66">
        <v>3</v>
      </c>
      <c r="AN369" s="7">
        <f>IF(Q369&gt;0,RANK(Q369,(N369:P369,Q369:AE369)),0)</f>
        <v>4</v>
      </c>
      <c r="AO369" s="7">
        <f>IF(R369&gt;0,RANK(R369,(N369:P369,Q369:AE369)),0)</f>
        <v>6</v>
      </c>
      <c r="AP369" s="7">
        <f>IF(T369&gt;0,RANK(T369,(N369:P369,Q369:AE369)),0)</f>
        <v>8</v>
      </c>
      <c r="AQ369" s="7">
        <f>IF(S369&gt;0,RANK(S369,(N369:P369,Q369:AE369)),0)</f>
        <v>5</v>
      </c>
      <c r="AR369" s="2">
        <f t="shared" si="158"/>
        <v>2.8197047603250956E-3</v>
      </c>
      <c r="AS369" s="2">
        <f t="shared" si="159"/>
        <v>4.9759495770442864E-4</v>
      </c>
      <c r="AT369" s="2">
        <f t="shared" si="160"/>
        <v>3.3172997180295241E-4</v>
      </c>
      <c r="AU369" s="2">
        <f t="shared" si="161"/>
        <v>1.658649859014762E-3</v>
      </c>
      <c r="AW369" t="s">
        <v>2910</v>
      </c>
      <c r="AX369" t="s">
        <v>649</v>
      </c>
      <c r="AY369">
        <v>2</v>
      </c>
      <c r="BA369" s="119">
        <v>12</v>
      </c>
      <c r="BB369" s="121">
        <v>37</v>
      </c>
      <c r="BC369" s="125">
        <f t="shared" si="162"/>
        <v>12037</v>
      </c>
      <c r="BE369" s="7" t="s">
        <v>228</v>
      </c>
      <c r="BI369" s="1"/>
      <c r="BR369" s="66">
        <v>20</v>
      </c>
      <c r="BS369" s="1">
        <v>0</v>
      </c>
      <c r="BV369" s="1"/>
    </row>
    <row r="370" spans="1:74" hidden="1" outlineLevel="1">
      <c r="A370" t="s">
        <v>1850</v>
      </c>
      <c r="B370" t="s">
        <v>649</v>
      </c>
      <c r="C370" s="1">
        <f t="shared" si="151"/>
        <v>22510</v>
      </c>
      <c r="D370" s="7">
        <f>IF(N370&gt;0, RANK(N370,(N370:P370,Q370:AE370)),0)</f>
        <v>1</v>
      </c>
      <c r="E370" s="7">
        <f>IF(O370&gt;0,RANK(O370,(N370:P370,Q370:AE370)),0)</f>
        <v>2</v>
      </c>
      <c r="F370" s="7">
        <f>IF(P370&gt;0,RANK(P370,(N370:P370,Q370:AE370)),0)</f>
        <v>3</v>
      </c>
      <c r="G370" s="1">
        <f t="shared" si="152"/>
        <v>8771</v>
      </c>
      <c r="H370" s="2">
        <f t="shared" si="153"/>
        <v>0.38964904486894714</v>
      </c>
      <c r="I370" s="2"/>
      <c r="J370" s="2">
        <f t="shared" si="154"/>
        <v>0.69222567747667707</v>
      </c>
      <c r="K370" s="2">
        <f t="shared" si="155"/>
        <v>0.30257663260772988</v>
      </c>
      <c r="L370" s="2">
        <f t="shared" si="156"/>
        <v>1.9546868058640606E-3</v>
      </c>
      <c r="M370" s="2">
        <f t="shared" si="157"/>
        <v>3.2430031097289906E-3</v>
      </c>
      <c r="N370" s="66">
        <v>15582</v>
      </c>
      <c r="O370" s="66">
        <v>6811</v>
      </c>
      <c r="P370" s="66">
        <v>44</v>
      </c>
      <c r="Q370" s="66">
        <v>30</v>
      </c>
      <c r="R370" s="66">
        <v>8</v>
      </c>
      <c r="S370" s="66">
        <v>17</v>
      </c>
      <c r="T370" s="66">
        <v>3</v>
      </c>
      <c r="U370" s="66">
        <v>1</v>
      </c>
      <c r="V370" s="66">
        <v>9</v>
      </c>
      <c r="W370" s="66">
        <f>IF(Notes!B$31=1,IF(BR370&gt;0,BR370-SUM(Z370:AD370)-SUM(AG370:AL370),SUM(BS370:BY370)),SUM(BS370:BY370))</f>
        <v>0</v>
      </c>
      <c r="X370" s="66">
        <v>0</v>
      </c>
      <c r="Y370" s="66">
        <v>5</v>
      </c>
      <c r="AE370" s="66">
        <v>0</v>
      </c>
      <c r="AF370" s="66">
        <v>0</v>
      </c>
      <c r="AN370" s="7">
        <f>IF(Q370&gt;0,RANK(Q370,(N370:P370,Q370:AE370)),0)</f>
        <v>4</v>
      </c>
      <c r="AO370" s="7">
        <f>IF(R370&gt;0,RANK(R370,(N370:P370,Q370:AE370)),0)</f>
        <v>7</v>
      </c>
      <c r="AP370" s="7">
        <f>IF(T370&gt;0,RANK(T370,(N370:P370,Q370:AE370)),0)</f>
        <v>9</v>
      </c>
      <c r="AQ370" s="7">
        <f>IF(S370&gt;0,RANK(S370,(N370:P370,Q370:AE370)),0)</f>
        <v>5</v>
      </c>
      <c r="AR370" s="2">
        <f t="shared" si="158"/>
        <v>1.3327410039982231E-3</v>
      </c>
      <c r="AS370" s="2">
        <f t="shared" si="159"/>
        <v>3.5539760106619283E-4</v>
      </c>
      <c r="AT370" s="2">
        <f t="shared" si="160"/>
        <v>1.3327410039982231E-4</v>
      </c>
      <c r="AU370" s="2">
        <f t="shared" si="161"/>
        <v>7.5521990226565965E-4</v>
      </c>
      <c r="AW370" t="s">
        <v>1850</v>
      </c>
      <c r="AX370" t="s">
        <v>649</v>
      </c>
      <c r="AY370">
        <v>2</v>
      </c>
      <c r="BA370" s="119">
        <v>12</v>
      </c>
      <c r="BB370" s="121">
        <v>39</v>
      </c>
      <c r="BC370" s="125">
        <f t="shared" si="162"/>
        <v>12039</v>
      </c>
      <c r="BE370" s="7" t="s">
        <v>228</v>
      </c>
      <c r="BI370" s="1"/>
      <c r="BR370" s="105">
        <v>28</v>
      </c>
      <c r="BS370" s="1">
        <v>0</v>
      </c>
      <c r="BV370" s="1"/>
    </row>
    <row r="371" spans="1:74" hidden="1" outlineLevel="1">
      <c r="A371" t="s">
        <v>2823</v>
      </c>
      <c r="B371" t="s">
        <v>649</v>
      </c>
      <c r="C371" s="1">
        <f t="shared" si="151"/>
        <v>7819</v>
      </c>
      <c r="D371" s="7">
        <f>IF(N371&gt;0, RANK(N371,(N371:P371,Q371:AE371)),0)</f>
        <v>2</v>
      </c>
      <c r="E371" s="7">
        <f>IF(O371&gt;0,RANK(O371,(N371:P371,Q371:AE371)),0)</f>
        <v>1</v>
      </c>
      <c r="F371" s="7">
        <f>IF(P371&gt;0,RANK(P371,(N371:P371,Q371:AE371)),0)</f>
        <v>3</v>
      </c>
      <c r="G371" s="1">
        <f t="shared" si="152"/>
        <v>3660</v>
      </c>
      <c r="H371" s="2">
        <f t="shared" si="153"/>
        <v>0.46809054866351196</v>
      </c>
      <c r="I371" s="2"/>
      <c r="J371" s="2">
        <f t="shared" si="154"/>
        <v>0.25527561069190435</v>
      </c>
      <c r="K371" s="2">
        <f t="shared" si="155"/>
        <v>0.72336615935541626</v>
      </c>
      <c r="L371" s="2">
        <f t="shared" si="156"/>
        <v>8.9525514771709933E-3</v>
      </c>
      <c r="M371" s="2">
        <f t="shared" si="157"/>
        <v>1.2405678475508448E-2</v>
      </c>
      <c r="N371" s="66">
        <v>1996</v>
      </c>
      <c r="O371" s="66">
        <v>5656</v>
      </c>
      <c r="P371" s="66">
        <v>70</v>
      </c>
      <c r="Q371" s="66">
        <v>40</v>
      </c>
      <c r="R371" s="66">
        <v>3</v>
      </c>
      <c r="S371" s="66">
        <v>12</v>
      </c>
      <c r="T371" s="66">
        <v>1</v>
      </c>
      <c r="U371" s="66">
        <v>0</v>
      </c>
      <c r="V371" s="66">
        <v>0</v>
      </c>
      <c r="W371" s="66">
        <f>IF(Notes!B$31=1,IF(BR371&gt;0,BR371-SUM(Z371:AD371)-SUM(AG371:AL371),SUM(BS371:BY371)),SUM(BS371:BY371))</f>
        <v>36</v>
      </c>
      <c r="X371" s="66">
        <v>3</v>
      </c>
      <c r="Y371" s="66">
        <v>2</v>
      </c>
      <c r="AE371" s="66">
        <v>0</v>
      </c>
      <c r="AF371" s="66">
        <v>0</v>
      </c>
      <c r="AN371" s="7">
        <f>IF(Q371&gt;0,RANK(Q371,(N371:P371,Q371:AE371)),0)</f>
        <v>4</v>
      </c>
      <c r="AO371" s="7">
        <f>IF(R371&gt;0,RANK(R371,(N371:P371,Q371:AE371)),0)</f>
        <v>7</v>
      </c>
      <c r="AP371" s="7">
        <f>IF(T371&gt;0,RANK(T371,(N371:P371,Q371:AE371)),0)</f>
        <v>10</v>
      </c>
      <c r="AQ371" s="7">
        <f>IF(S371&gt;0,RANK(S371,(N371:P371,Q371:AE371)),0)</f>
        <v>6</v>
      </c>
      <c r="AR371" s="2">
        <f t="shared" si="158"/>
        <v>5.1157437012405681E-3</v>
      </c>
      <c r="AS371" s="2">
        <f t="shared" si="159"/>
        <v>3.8368077759304259E-4</v>
      </c>
      <c r="AT371" s="2">
        <f t="shared" si="160"/>
        <v>1.2789359253101421E-4</v>
      </c>
      <c r="AU371" s="2">
        <f t="shared" si="161"/>
        <v>1.5347231103721704E-3</v>
      </c>
      <c r="AW371" t="s">
        <v>2823</v>
      </c>
      <c r="AX371" t="s">
        <v>649</v>
      </c>
      <c r="AY371">
        <v>6</v>
      </c>
      <c r="BA371" s="119">
        <v>12</v>
      </c>
      <c r="BB371" s="121">
        <v>41</v>
      </c>
      <c r="BC371" s="125">
        <f t="shared" si="162"/>
        <v>12041</v>
      </c>
      <c r="BE371" s="7" t="s">
        <v>228</v>
      </c>
      <c r="BI371" s="1"/>
      <c r="BR371" s="145">
        <v>36</v>
      </c>
      <c r="BS371" s="1">
        <v>36</v>
      </c>
      <c r="BV371" s="1"/>
    </row>
    <row r="372" spans="1:74" hidden="1" outlineLevel="1">
      <c r="A372" t="s">
        <v>1397</v>
      </c>
      <c r="B372" t="s">
        <v>649</v>
      </c>
      <c r="C372" s="1">
        <f t="shared" si="151"/>
        <v>4254</v>
      </c>
      <c r="D372" s="7">
        <f>IF(N372&gt;0, RANK(N372,(N372:P372,Q372:AE372)),0)</f>
        <v>2</v>
      </c>
      <c r="E372" s="7">
        <f>IF(O372&gt;0,RANK(O372,(N372:P372,Q372:AE372)),0)</f>
        <v>1</v>
      </c>
      <c r="F372" s="7">
        <f>IF(P372&gt;0,RANK(P372,(N372:P372,Q372:AE372)),0)</f>
        <v>4</v>
      </c>
      <c r="G372" s="1">
        <f t="shared" si="152"/>
        <v>859</v>
      </c>
      <c r="H372" s="2">
        <f t="shared" si="153"/>
        <v>0.20192759755524212</v>
      </c>
      <c r="I372" s="2"/>
      <c r="J372" s="2">
        <f t="shared" si="154"/>
        <v>0.39351198871650211</v>
      </c>
      <c r="K372" s="2">
        <f t="shared" si="155"/>
        <v>0.5954395862717442</v>
      </c>
      <c r="L372" s="2">
        <f t="shared" si="156"/>
        <v>2.5858015984955335E-3</v>
      </c>
      <c r="M372" s="2">
        <f t="shared" si="157"/>
        <v>8.4626234132580934E-3</v>
      </c>
      <c r="N372" s="66">
        <v>1674</v>
      </c>
      <c r="O372" s="66">
        <v>2533</v>
      </c>
      <c r="P372" s="66">
        <v>11</v>
      </c>
      <c r="Q372" s="66">
        <v>6</v>
      </c>
      <c r="R372" s="66">
        <v>1</v>
      </c>
      <c r="S372" s="66">
        <v>6</v>
      </c>
      <c r="T372" s="66">
        <v>0</v>
      </c>
      <c r="U372" s="66">
        <v>2</v>
      </c>
      <c r="V372" s="66">
        <v>2</v>
      </c>
      <c r="W372" s="66">
        <f>IF(Notes!B$31=1,IF(BR372&gt;0,BR372-SUM(Z372:AD372)-SUM(AG372:AL372),SUM(BS372:BY372)),SUM(BS372:BY372))</f>
        <v>14</v>
      </c>
      <c r="X372" s="66">
        <v>3</v>
      </c>
      <c r="Y372" s="66">
        <v>0</v>
      </c>
      <c r="AE372" s="66">
        <v>1</v>
      </c>
      <c r="AF372" s="66">
        <v>1</v>
      </c>
      <c r="AN372" s="7">
        <f>IF(Q372&gt;0,RANK(Q372,(N372:P372,Q372:AE372)),0)</f>
        <v>5</v>
      </c>
      <c r="AO372" s="7">
        <f>IF(R372&gt;0,RANK(R372,(N372:P372,Q372:AE372)),0)</f>
        <v>10</v>
      </c>
      <c r="AP372" s="7">
        <f>IF(T372&gt;0,RANK(T372,(N372:P372,Q372:AE372)),0)</f>
        <v>0</v>
      </c>
      <c r="AQ372" s="7">
        <f>IF(S372&gt;0,RANK(S372,(N372:P372,Q372:AE372)),0)</f>
        <v>5</v>
      </c>
      <c r="AR372" s="2">
        <f t="shared" si="158"/>
        <v>1.4104372355430183E-3</v>
      </c>
      <c r="AS372" s="2">
        <f t="shared" si="159"/>
        <v>2.3507287259050304E-4</v>
      </c>
      <c r="AT372" s="2">
        <f t="shared" si="160"/>
        <v>0</v>
      </c>
      <c r="AU372" s="2">
        <f t="shared" si="161"/>
        <v>1.4104372355430183E-3</v>
      </c>
      <c r="AW372" t="s">
        <v>1397</v>
      </c>
      <c r="AX372" t="s">
        <v>649</v>
      </c>
      <c r="AY372">
        <v>16</v>
      </c>
      <c r="BA372" s="119">
        <v>12</v>
      </c>
      <c r="BB372" s="121">
        <v>43</v>
      </c>
      <c r="BC372" s="125">
        <f t="shared" si="162"/>
        <v>12043</v>
      </c>
      <c r="BE372" s="7" t="s">
        <v>228</v>
      </c>
      <c r="BI372" s="1"/>
      <c r="BR372" s="66">
        <v>21</v>
      </c>
      <c r="BS372" s="1">
        <v>14</v>
      </c>
      <c r="BV372" s="1"/>
    </row>
    <row r="373" spans="1:74" hidden="1" outlineLevel="1">
      <c r="A373" t="s">
        <v>3176</v>
      </c>
      <c r="B373" t="s">
        <v>649</v>
      </c>
      <c r="C373" s="1">
        <f t="shared" si="151"/>
        <v>7205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>IF(P373&gt;0,RANK(P373,(N373:P373,Q373:AE373)),0)</f>
        <v>3</v>
      </c>
      <c r="G373" s="1">
        <f t="shared" si="152"/>
        <v>2831</v>
      </c>
      <c r="H373" s="2">
        <f t="shared" si="153"/>
        <v>0.39292158223455931</v>
      </c>
      <c r="I373" s="2"/>
      <c r="J373" s="2">
        <f t="shared" si="154"/>
        <v>0.29826509368494103</v>
      </c>
      <c r="K373" s="2">
        <f t="shared" si="155"/>
        <v>0.69118667591950034</v>
      </c>
      <c r="L373" s="2">
        <f t="shared" si="156"/>
        <v>4.9965301873698817E-3</v>
      </c>
      <c r="M373" s="2">
        <f t="shared" si="157"/>
        <v>5.5517002081887515E-3</v>
      </c>
      <c r="N373" s="66">
        <v>2149</v>
      </c>
      <c r="O373" s="66">
        <v>4980</v>
      </c>
      <c r="P373" s="66">
        <v>36</v>
      </c>
      <c r="Q373" s="66">
        <v>18</v>
      </c>
      <c r="R373" s="66">
        <v>2</v>
      </c>
      <c r="S373" s="66">
        <v>10</v>
      </c>
      <c r="T373" s="66">
        <v>2</v>
      </c>
      <c r="U373" s="66">
        <v>2</v>
      </c>
      <c r="V373" s="66">
        <v>0</v>
      </c>
      <c r="W373" s="66">
        <f>IF(Notes!B$31=1,IF(BR373&gt;0,BR373-SUM(Z373:AD373)-SUM(AG373:AL373),SUM(BS373:BY373)),SUM(BS373:BY373))</f>
        <v>0</v>
      </c>
      <c r="X373" s="66">
        <v>2</v>
      </c>
      <c r="Y373" s="66">
        <v>4</v>
      </c>
      <c r="AE373" s="66">
        <v>0</v>
      </c>
      <c r="AF373" s="66">
        <v>0</v>
      </c>
      <c r="AN373" s="7">
        <f>IF(Q373&gt;0,RANK(Q373,(N373:P373,Q373:AE373)),0)</f>
        <v>4</v>
      </c>
      <c r="AO373" s="7">
        <f>IF(R373&gt;0,RANK(R373,(N373:P373,Q373:AE373)),0)</f>
        <v>7</v>
      </c>
      <c r="AP373" s="7">
        <f>IF(T373&gt;0,RANK(T373,(N373:P373,Q373:AE373)),0)</f>
        <v>7</v>
      </c>
      <c r="AQ373" s="7">
        <f>IF(S373&gt;0,RANK(S373,(N373:P373,Q373:AE373)),0)</f>
        <v>5</v>
      </c>
      <c r="AR373" s="2">
        <f t="shared" si="158"/>
        <v>2.4982650936849408E-3</v>
      </c>
      <c r="AS373" s="2">
        <f t="shared" si="159"/>
        <v>2.7758501040943791E-4</v>
      </c>
      <c r="AT373" s="2">
        <f t="shared" si="160"/>
        <v>2.7758501040943791E-4</v>
      </c>
      <c r="AU373" s="2">
        <f t="shared" si="161"/>
        <v>1.3879250520471894E-3</v>
      </c>
      <c r="AW373" t="s">
        <v>3176</v>
      </c>
      <c r="AX373" t="s">
        <v>649</v>
      </c>
      <c r="AY373">
        <v>2</v>
      </c>
      <c r="BA373" s="119">
        <v>12</v>
      </c>
      <c r="BB373" s="121">
        <v>45</v>
      </c>
      <c r="BC373" s="125">
        <f t="shared" si="162"/>
        <v>12045</v>
      </c>
      <c r="BE373" s="7" t="s">
        <v>228</v>
      </c>
      <c r="BI373" s="1"/>
      <c r="BR373" s="66">
        <v>13</v>
      </c>
      <c r="BS373" s="1">
        <v>0</v>
      </c>
      <c r="BV373" s="1"/>
    </row>
    <row r="374" spans="1:74" hidden="1" outlineLevel="1">
      <c r="A374" t="s">
        <v>2410</v>
      </c>
      <c r="B374" t="s">
        <v>649</v>
      </c>
      <c r="C374" s="1">
        <f t="shared" si="151"/>
        <v>5587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>IF(P374&gt;0,RANK(P374,(N374:P374,Q374:AE374)),0)</f>
        <v>3</v>
      </c>
      <c r="G374" s="1">
        <f t="shared" si="152"/>
        <v>815</v>
      </c>
      <c r="H374" s="2">
        <f t="shared" si="153"/>
        <v>0.14587435117236441</v>
      </c>
      <c r="I374" s="2"/>
      <c r="J374" s="2">
        <f t="shared" si="154"/>
        <v>0.42312511186683371</v>
      </c>
      <c r="K374" s="2">
        <f t="shared" si="155"/>
        <v>0.56899946303919813</v>
      </c>
      <c r="L374" s="2">
        <f t="shared" si="156"/>
        <v>3.2217648111687847E-3</v>
      </c>
      <c r="M374" s="2">
        <f t="shared" si="157"/>
        <v>4.6536602827993174E-3</v>
      </c>
      <c r="N374" s="66">
        <v>2364</v>
      </c>
      <c r="O374" s="66">
        <v>3179</v>
      </c>
      <c r="P374" s="66">
        <v>18</v>
      </c>
      <c r="Q374" s="66">
        <v>12</v>
      </c>
      <c r="R374" s="66">
        <v>1</v>
      </c>
      <c r="S374" s="66">
        <v>4</v>
      </c>
      <c r="T374" s="66">
        <v>2</v>
      </c>
      <c r="U374" s="66">
        <v>0</v>
      </c>
      <c r="V374" s="66">
        <v>2</v>
      </c>
      <c r="W374" s="66">
        <f>IF(Notes!B$31=1,IF(BR374&gt;0,BR374-SUM(Z374:AD374)-SUM(AG374:AL374),SUM(BS374:BY374)),SUM(BS374:BY374))</f>
        <v>0</v>
      </c>
      <c r="X374" s="66">
        <v>2</v>
      </c>
      <c r="Y374" s="66">
        <v>1</v>
      </c>
      <c r="AE374" s="66">
        <v>1</v>
      </c>
      <c r="AF374" s="66">
        <v>1</v>
      </c>
      <c r="AN374" s="7">
        <f>IF(Q374&gt;0,RANK(Q374,(N374:P374,Q374:AE374)),0)</f>
        <v>4</v>
      </c>
      <c r="AO374" s="7">
        <f>IF(R374&gt;0,RANK(R374,(N374:P374,Q374:AE374)),0)</f>
        <v>9</v>
      </c>
      <c r="AP374" s="7">
        <f>IF(T374&gt;0,RANK(T374,(N374:P374,Q374:AE374)),0)</f>
        <v>6</v>
      </c>
      <c r="AQ374" s="7">
        <f>IF(S374&gt;0,RANK(S374,(N374:P374,Q374:AE374)),0)</f>
        <v>5</v>
      </c>
      <c r="AR374" s="2">
        <f t="shared" si="158"/>
        <v>2.1478432074458565E-3</v>
      </c>
      <c r="AS374" s="2">
        <f t="shared" si="159"/>
        <v>1.7898693395382138E-4</v>
      </c>
      <c r="AT374" s="2">
        <f t="shared" si="160"/>
        <v>3.5797386790764276E-4</v>
      </c>
      <c r="AU374" s="2">
        <f t="shared" si="161"/>
        <v>7.1594773581528553E-4</v>
      </c>
      <c r="AW374" t="s">
        <v>2410</v>
      </c>
      <c r="AX374" t="s">
        <v>649</v>
      </c>
      <c r="AY374">
        <v>4</v>
      </c>
      <c r="BA374" s="119">
        <v>12</v>
      </c>
      <c r="BB374" s="121">
        <v>47</v>
      </c>
      <c r="BC374" s="125">
        <f t="shared" si="162"/>
        <v>12047</v>
      </c>
      <c r="BE374" s="7" t="s">
        <v>228</v>
      </c>
      <c r="BI374" s="1"/>
      <c r="BR374" s="145">
        <v>9</v>
      </c>
      <c r="BS374" s="1">
        <v>0</v>
      </c>
      <c r="BV374" s="1"/>
    </row>
    <row r="375" spans="1:74" hidden="1" outlineLevel="1">
      <c r="A375" t="s">
        <v>2305</v>
      </c>
      <c r="B375" t="s">
        <v>649</v>
      </c>
      <c r="C375" s="1">
        <f t="shared" si="151"/>
        <v>7412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>IF(P375&gt;0,RANK(P375,(N375:P375,Q375:AE375)),0)</f>
        <v>3</v>
      </c>
      <c r="G375" s="1">
        <f t="shared" si="152"/>
        <v>2195</v>
      </c>
      <c r="H375" s="2">
        <f t="shared" si="153"/>
        <v>0.29614139233675124</v>
      </c>
      <c r="I375" s="2"/>
      <c r="J375" s="2">
        <f t="shared" si="154"/>
        <v>0.34646519158121963</v>
      </c>
      <c r="K375" s="2">
        <f t="shared" si="155"/>
        <v>0.64260658391797087</v>
      </c>
      <c r="L375" s="2">
        <f t="shared" si="156"/>
        <v>6.4759848893685915E-3</v>
      </c>
      <c r="M375" s="2">
        <f t="shared" si="157"/>
        <v>4.4522396114409554E-3</v>
      </c>
      <c r="N375" s="66">
        <v>2568</v>
      </c>
      <c r="O375" s="66">
        <v>4763</v>
      </c>
      <c r="P375" s="66">
        <v>48</v>
      </c>
      <c r="Q375" s="66">
        <v>14</v>
      </c>
      <c r="R375" s="66">
        <v>3</v>
      </c>
      <c r="S375" s="66">
        <v>8</v>
      </c>
      <c r="T375" s="66">
        <v>3</v>
      </c>
      <c r="U375" s="66">
        <v>0</v>
      </c>
      <c r="V375" s="66">
        <v>1</v>
      </c>
      <c r="W375" s="66">
        <f>IF(Notes!B$31=1,IF(BR375&gt;0,BR375-SUM(Z375:AD375)-SUM(AG375:AL375),SUM(BS375:BY375)),SUM(BS375:BY375))</f>
        <v>0</v>
      </c>
      <c r="X375" s="66">
        <v>0</v>
      </c>
      <c r="Y375" s="66">
        <v>3</v>
      </c>
      <c r="AE375" s="66">
        <v>0</v>
      </c>
      <c r="AF375" s="66">
        <v>1</v>
      </c>
      <c r="AN375" s="7">
        <f>IF(Q375&gt;0,RANK(Q375,(N375:P375,Q375:AE375)),0)</f>
        <v>4</v>
      </c>
      <c r="AO375" s="7">
        <f>IF(R375&gt;0,RANK(R375,(N375:P375,Q375:AE375)),0)</f>
        <v>6</v>
      </c>
      <c r="AP375" s="7">
        <f>IF(T375&gt;0,RANK(T375,(N375:P375,Q375:AE375)),0)</f>
        <v>6</v>
      </c>
      <c r="AQ375" s="7">
        <f>IF(S375&gt;0,RANK(S375,(N375:P375,Q375:AE375)),0)</f>
        <v>5</v>
      </c>
      <c r="AR375" s="2">
        <f t="shared" si="158"/>
        <v>1.8888289260658392E-3</v>
      </c>
      <c r="AS375" s="2">
        <f t="shared" si="159"/>
        <v>4.0474905558553697E-4</v>
      </c>
      <c r="AT375" s="2">
        <f t="shared" si="160"/>
        <v>4.0474905558553697E-4</v>
      </c>
      <c r="AU375" s="2">
        <f t="shared" si="161"/>
        <v>1.0793308148947653E-3</v>
      </c>
      <c r="AW375" t="s">
        <v>2305</v>
      </c>
      <c r="AX375" t="s">
        <v>649</v>
      </c>
      <c r="AY375">
        <v>13</v>
      </c>
      <c r="BA375" s="119">
        <v>12</v>
      </c>
      <c r="BB375" s="121">
        <v>49</v>
      </c>
      <c r="BC375" s="125">
        <f t="shared" si="162"/>
        <v>12049</v>
      </c>
      <c r="BE375" s="7" t="s">
        <v>228</v>
      </c>
      <c r="BI375" s="1"/>
      <c r="BR375" s="66">
        <v>30</v>
      </c>
      <c r="BS375" s="1">
        <v>0</v>
      </c>
      <c r="BV375" s="1"/>
    </row>
    <row r="376" spans="1:74" hidden="1" outlineLevel="1">
      <c r="A376" t="s">
        <v>2495</v>
      </c>
      <c r="B376" t="s">
        <v>649</v>
      </c>
      <c r="C376" s="1">
        <f t="shared" si="151"/>
        <v>10879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>IF(P376&gt;0,RANK(P376,(N376:P376,Q376:AE376)),0)</f>
        <v>3</v>
      </c>
      <c r="G376" s="1">
        <f t="shared" si="152"/>
        <v>782</v>
      </c>
      <c r="H376" s="2">
        <f t="shared" si="153"/>
        <v>7.1881606765327691E-2</v>
      </c>
      <c r="I376" s="2"/>
      <c r="J376" s="2">
        <f t="shared" si="154"/>
        <v>0.45941722584796396</v>
      </c>
      <c r="K376" s="2">
        <f t="shared" si="155"/>
        <v>0.53129883261329169</v>
      </c>
      <c r="L376" s="2">
        <f t="shared" si="156"/>
        <v>3.3091276771762112E-3</v>
      </c>
      <c r="M376" s="2">
        <f t="shared" si="157"/>
        <v>5.9748138615681335E-3</v>
      </c>
      <c r="N376" s="66">
        <v>4998</v>
      </c>
      <c r="O376" s="66">
        <v>5780</v>
      </c>
      <c r="P376" s="66">
        <v>36</v>
      </c>
      <c r="Q376" s="66">
        <v>21</v>
      </c>
      <c r="R376" s="66">
        <v>3</v>
      </c>
      <c r="S376" s="66">
        <v>16</v>
      </c>
      <c r="T376" s="66">
        <v>2</v>
      </c>
      <c r="U376" s="66">
        <v>2</v>
      </c>
      <c r="V376" s="66">
        <v>7</v>
      </c>
      <c r="W376" s="66">
        <f>IF(Notes!B$31=1,IF(BR376&gt;0,BR376-SUM(Z376:AD376)-SUM(AG376:AL376),SUM(BS376:BY376)),SUM(BS376:BY376))</f>
        <v>0</v>
      </c>
      <c r="X376" s="66">
        <v>3</v>
      </c>
      <c r="Y376" s="66">
        <v>8</v>
      </c>
      <c r="AE376" s="66">
        <v>0</v>
      </c>
      <c r="AF376" s="66">
        <v>3</v>
      </c>
      <c r="AN376" s="7">
        <f>IF(Q376&gt;0,RANK(Q376,(N376:P376,Q376:AE376)),0)</f>
        <v>4</v>
      </c>
      <c r="AO376" s="7">
        <f>IF(R376&gt;0,RANK(R376,(N376:P376,Q376:AE376)),0)</f>
        <v>8</v>
      </c>
      <c r="AP376" s="7">
        <f>IF(T376&gt;0,RANK(T376,(N376:P376,Q376:AE376)),0)</f>
        <v>10</v>
      </c>
      <c r="AQ376" s="7">
        <f>IF(S376&gt;0,RANK(S376,(N376:P376,Q376:AE376)),0)</f>
        <v>5</v>
      </c>
      <c r="AR376" s="2">
        <f t="shared" si="158"/>
        <v>1.9303244783527899E-3</v>
      </c>
      <c r="AS376" s="2">
        <f t="shared" si="159"/>
        <v>2.7576063976468427E-4</v>
      </c>
      <c r="AT376" s="2">
        <f t="shared" si="160"/>
        <v>1.8384042650978951E-4</v>
      </c>
      <c r="AU376" s="2">
        <f t="shared" si="161"/>
        <v>1.4707234120783161E-3</v>
      </c>
      <c r="AW376" t="s">
        <v>2495</v>
      </c>
      <c r="AX376" t="s">
        <v>649</v>
      </c>
      <c r="AY376">
        <v>0</v>
      </c>
      <c r="BA376" s="119">
        <v>12</v>
      </c>
      <c r="BB376" s="121">
        <v>51</v>
      </c>
      <c r="BC376" s="125">
        <f t="shared" si="162"/>
        <v>12051</v>
      </c>
      <c r="BE376" s="7" t="s">
        <v>228</v>
      </c>
      <c r="BI376" s="1"/>
      <c r="BR376" s="66">
        <v>38</v>
      </c>
      <c r="BS376" s="1">
        <v>0</v>
      </c>
      <c r="BV376" s="1"/>
    </row>
    <row r="377" spans="1:74" hidden="1" outlineLevel="1">
      <c r="A377" t="s">
        <v>1844</v>
      </c>
      <c r="B377" t="s">
        <v>649</v>
      </c>
      <c r="C377" s="1">
        <f t="shared" si="151"/>
        <v>87901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>IF(P377&gt;0,RANK(P377,(N377:P377,Q377:AE377)),0)</f>
        <v>3</v>
      </c>
      <c r="G377" s="1">
        <f t="shared" si="152"/>
        <v>3135</v>
      </c>
      <c r="H377" s="2">
        <f t="shared" si="153"/>
        <v>3.5665123263671633E-2</v>
      </c>
      <c r="I377" s="2"/>
      <c r="J377" s="2">
        <f t="shared" si="154"/>
        <v>0.47651335024629982</v>
      </c>
      <c r="K377" s="2">
        <f t="shared" si="155"/>
        <v>0.51217847350997148</v>
      </c>
      <c r="L377" s="2">
        <f t="shared" si="156"/>
        <v>5.8361110795099036E-3</v>
      </c>
      <c r="M377" s="2">
        <f t="shared" si="157"/>
        <v>5.4720651642188034E-3</v>
      </c>
      <c r="N377" s="66">
        <v>41886</v>
      </c>
      <c r="O377" s="66">
        <v>45021</v>
      </c>
      <c r="P377" s="66">
        <v>513</v>
      </c>
      <c r="Q377" s="66">
        <v>209</v>
      </c>
      <c r="R377" s="66">
        <v>44</v>
      </c>
      <c r="S377" s="66">
        <v>116</v>
      </c>
      <c r="T377" s="66">
        <v>12</v>
      </c>
      <c r="U377" s="66">
        <v>17</v>
      </c>
      <c r="V377" s="66">
        <v>20</v>
      </c>
      <c r="W377" s="66">
        <f>IF(Notes!B$31=1,IF(BR377&gt;0,BR377-SUM(Z377:AD377)-SUM(AG377:AL377),SUM(BS377:BY377)),SUM(BS377:BY377))</f>
        <v>0</v>
      </c>
      <c r="X377" s="66">
        <v>11</v>
      </c>
      <c r="Y377" s="66">
        <v>40</v>
      </c>
      <c r="AE377" s="66">
        <v>7</v>
      </c>
      <c r="AF377" s="66">
        <v>5</v>
      </c>
      <c r="AN377" s="7">
        <f>IF(Q377&gt;0,RANK(Q377,(N377:P377,Q377:AE377)),0)</f>
        <v>4</v>
      </c>
      <c r="AO377" s="7">
        <f>IF(R377&gt;0,RANK(R377,(N377:P377,Q377:AE377)),0)</f>
        <v>6</v>
      </c>
      <c r="AP377" s="7">
        <f>IF(T377&gt;0,RANK(T377,(N377:P377,Q377:AE377)),0)</f>
        <v>10</v>
      </c>
      <c r="AQ377" s="7">
        <f>IF(S377&gt;0,RANK(S377,(N377:P377,Q377:AE377)),0)</f>
        <v>5</v>
      </c>
      <c r="AR377" s="2">
        <f t="shared" si="158"/>
        <v>2.3776748842447753E-3</v>
      </c>
      <c r="AS377" s="2">
        <f t="shared" si="159"/>
        <v>5.0056313352521583E-4</v>
      </c>
      <c r="AT377" s="2">
        <f t="shared" si="160"/>
        <v>1.3651721823414978E-4</v>
      </c>
      <c r="AU377" s="2">
        <f t="shared" si="161"/>
        <v>1.3196664429301146E-3</v>
      </c>
      <c r="AW377" t="s">
        <v>1844</v>
      </c>
      <c r="AX377" t="s">
        <v>649</v>
      </c>
      <c r="AY377">
        <v>5</v>
      </c>
      <c r="BA377" s="119">
        <v>12</v>
      </c>
      <c r="BB377" s="121">
        <v>53</v>
      </c>
      <c r="BC377" s="125">
        <f t="shared" si="162"/>
        <v>12053</v>
      </c>
      <c r="BE377" s="7" t="s">
        <v>228</v>
      </c>
      <c r="BI377" s="1"/>
      <c r="BR377" s="66">
        <v>356</v>
      </c>
      <c r="BS377" s="1">
        <v>0</v>
      </c>
      <c r="BV377" s="1"/>
    </row>
    <row r="378" spans="1:74" hidden="1" outlineLevel="1">
      <c r="A378" t="s">
        <v>3124</v>
      </c>
      <c r="B378" t="s">
        <v>649</v>
      </c>
      <c r="C378" s="1">
        <f t="shared" si="151"/>
        <v>44783</v>
      </c>
      <c r="D378" s="7">
        <f>IF(N378&gt;0, RANK(N378,(N378:P378,Q378:AE378)),0)</f>
        <v>2</v>
      </c>
      <c r="E378" s="7">
        <f>IF(O378&gt;0,RANK(O378,(N378:P378,Q378:AE378)),0)</f>
        <v>1</v>
      </c>
      <c r="F378" s="7">
        <f>IF(P378&gt;0,RANK(P378,(N378:P378,Q378:AE378)),0)</f>
        <v>3</v>
      </c>
      <c r="G378" s="1">
        <f t="shared" si="152"/>
        <v>8086</v>
      </c>
      <c r="H378" s="2">
        <f t="shared" si="153"/>
        <v>0.18055958734341157</v>
      </c>
      <c r="I378" s="2"/>
      <c r="J378" s="2">
        <f t="shared" si="154"/>
        <v>0.40495277225732978</v>
      </c>
      <c r="K378" s="2">
        <f t="shared" si="155"/>
        <v>0.58551235960074133</v>
      </c>
      <c r="L378" s="2">
        <f t="shared" si="156"/>
        <v>5.0688877475827884E-3</v>
      </c>
      <c r="M378" s="2">
        <f t="shared" si="157"/>
        <v>4.4659803943460433E-3</v>
      </c>
      <c r="N378" s="66">
        <v>18135</v>
      </c>
      <c r="O378" s="66">
        <v>26221</v>
      </c>
      <c r="P378" s="66">
        <v>227</v>
      </c>
      <c r="Q378" s="66">
        <v>80</v>
      </c>
      <c r="R378" s="66">
        <v>17</v>
      </c>
      <c r="S378" s="66">
        <v>42</v>
      </c>
      <c r="T378" s="66">
        <v>4</v>
      </c>
      <c r="U378" s="66">
        <v>4</v>
      </c>
      <c r="V378" s="66">
        <v>17</v>
      </c>
      <c r="W378" s="66">
        <f>IF(Notes!B$31=1,IF(BR378&gt;0,BR378-SUM(Z378:AD378)-SUM(AG378:AL378),SUM(BS378:BY378)),SUM(BS378:BY378))</f>
        <v>0</v>
      </c>
      <c r="X378" s="66">
        <v>8</v>
      </c>
      <c r="Y378" s="66">
        <v>18</v>
      </c>
      <c r="AE378" s="66">
        <v>5</v>
      </c>
      <c r="AF378" s="66">
        <v>5</v>
      </c>
      <c r="AN378" s="7">
        <f>IF(Q378&gt;0,RANK(Q378,(N378:P378,Q378:AE378)),0)</f>
        <v>4</v>
      </c>
      <c r="AO378" s="7">
        <f>IF(R378&gt;0,RANK(R378,(N378:P378,Q378:AE378)),0)</f>
        <v>7</v>
      </c>
      <c r="AP378" s="7">
        <f>IF(T378&gt;0,RANK(T378,(N378:P378,Q378:AE378)),0)</f>
        <v>11</v>
      </c>
      <c r="AQ378" s="7">
        <f>IF(S378&gt;0,RANK(S378,(N378:P378,Q378:AE378)),0)</f>
        <v>5</v>
      </c>
      <c r="AR378" s="2">
        <f t="shared" si="158"/>
        <v>1.7863921577384275E-3</v>
      </c>
      <c r="AS378" s="2">
        <f t="shared" si="159"/>
        <v>3.7960833351941584E-4</v>
      </c>
      <c r="AT378" s="2">
        <f t="shared" si="160"/>
        <v>8.9319607886921372E-5</v>
      </c>
      <c r="AU378" s="2">
        <f t="shared" si="161"/>
        <v>9.3785588281267444E-4</v>
      </c>
      <c r="AW378" t="s">
        <v>3124</v>
      </c>
      <c r="AX378" t="s">
        <v>649</v>
      </c>
      <c r="AY378">
        <v>16</v>
      </c>
      <c r="BA378" s="119">
        <v>12</v>
      </c>
      <c r="BB378" s="121">
        <v>55</v>
      </c>
      <c r="BC378" s="125">
        <f t="shared" si="162"/>
        <v>12055</v>
      </c>
      <c r="BE378" s="7" t="s">
        <v>228</v>
      </c>
      <c r="BI378" s="1"/>
      <c r="BR378" s="66">
        <v>139</v>
      </c>
      <c r="BS378" s="1">
        <v>0</v>
      </c>
      <c r="BV378" s="1"/>
    </row>
    <row r="379" spans="1:74" hidden="1" outlineLevel="1">
      <c r="A379" t="s">
        <v>1412</v>
      </c>
      <c r="B379" t="s">
        <v>649</v>
      </c>
      <c r="C379" s="1">
        <f t="shared" si="151"/>
        <v>513312</v>
      </c>
      <c r="D379" s="7">
        <f>IF(N379&gt;0, RANK(N379,(N379:P379,Q379:AE379)),0)</f>
        <v>1</v>
      </c>
      <c r="E379" s="7">
        <f>IF(O379&gt;0,RANK(O379,(N379:P379,Q379:AE379)),0)</f>
        <v>2</v>
      </c>
      <c r="F379" s="7">
        <f>IF(P379&gt;0,RANK(P379,(N379:P379,Q379:AE379)),0)</f>
        <v>3</v>
      </c>
      <c r="G379" s="1">
        <f t="shared" si="152"/>
        <v>36608</v>
      </c>
      <c r="H379" s="2">
        <f t="shared" si="153"/>
        <v>7.131724954803316E-2</v>
      </c>
      <c r="I379" s="2"/>
      <c r="J379" s="2">
        <f t="shared" si="154"/>
        <v>0.53176820335390562</v>
      </c>
      <c r="K379" s="2">
        <f t="shared" si="155"/>
        <v>0.46045095380587248</v>
      </c>
      <c r="L379" s="2">
        <f t="shared" si="156"/>
        <v>3.5689794900567295E-3</v>
      </c>
      <c r="M379" s="2">
        <f t="shared" si="157"/>
        <v>4.2118633501651726E-3</v>
      </c>
      <c r="N379" s="66">
        <v>272963</v>
      </c>
      <c r="O379" s="66">
        <v>236355</v>
      </c>
      <c r="P379" s="66">
        <v>1832</v>
      </c>
      <c r="Q379" s="66">
        <v>1148</v>
      </c>
      <c r="R379" s="66">
        <v>226</v>
      </c>
      <c r="S379" s="66">
        <v>413</v>
      </c>
      <c r="T379" s="66">
        <v>22</v>
      </c>
      <c r="U379" s="66">
        <v>24</v>
      </c>
      <c r="V379" s="66">
        <v>85</v>
      </c>
      <c r="W379" s="66">
        <f>IF(Notes!B$31=1,IF(BR379&gt;0,BR379-SUM(Z379:AD379)-SUM(AG379:AL379),SUM(BS379:BY379)),SUM(BS379:BY379))</f>
        <v>0</v>
      </c>
      <c r="X379" s="66">
        <v>30</v>
      </c>
      <c r="Y379" s="66">
        <v>175</v>
      </c>
      <c r="AE379" s="66">
        <v>13</v>
      </c>
      <c r="AF379" s="66">
        <v>26</v>
      </c>
      <c r="AN379" s="7">
        <f>IF(Q379&gt;0,RANK(Q379,(N379:P379,Q379:AE379)),0)</f>
        <v>4</v>
      </c>
      <c r="AO379" s="7">
        <f>IF(R379&gt;0,RANK(R379,(N379:P379,Q379:AE379)),0)</f>
        <v>6</v>
      </c>
      <c r="AP379" s="7">
        <f>IF(T379&gt;0,RANK(T379,(N379:P379,Q379:AE379)),0)</f>
        <v>11</v>
      </c>
      <c r="AQ379" s="7">
        <f>IF(S379&gt;0,RANK(S379,(N379:P379,Q379:AE379)),0)</f>
        <v>5</v>
      </c>
      <c r="AR379" s="2">
        <f t="shared" si="158"/>
        <v>2.236456580013715E-3</v>
      </c>
      <c r="AS379" s="2">
        <f t="shared" si="159"/>
        <v>4.4027803752883237E-4</v>
      </c>
      <c r="AT379" s="2">
        <f t="shared" si="160"/>
        <v>4.2858924007231469E-5</v>
      </c>
      <c r="AU379" s="2">
        <f t="shared" si="161"/>
        <v>8.0457889159029987E-4</v>
      </c>
      <c r="AW379" t="s">
        <v>1412</v>
      </c>
      <c r="AX379" t="s">
        <v>649</v>
      </c>
      <c r="AY379">
        <v>0</v>
      </c>
      <c r="BA379" s="119">
        <v>12</v>
      </c>
      <c r="BB379" s="121">
        <v>57</v>
      </c>
      <c r="BC379" s="125">
        <f t="shared" si="162"/>
        <v>12057</v>
      </c>
      <c r="BE379" s="7" t="s">
        <v>228</v>
      </c>
      <c r="BI379" s="1"/>
      <c r="BR379" s="66">
        <v>1189</v>
      </c>
      <c r="BS379" s="1">
        <v>0</v>
      </c>
      <c r="BV379" s="1"/>
    </row>
    <row r="380" spans="1:74" hidden="1" outlineLevel="1">
      <c r="A380" t="s">
        <v>3092</v>
      </c>
      <c r="B380" t="s">
        <v>649</v>
      </c>
      <c r="C380" s="1">
        <f t="shared" si="151"/>
        <v>8589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>IF(P380&gt;0,RANK(P380,(N380:P380,Q380:AE380)),0)</f>
        <v>3</v>
      </c>
      <c r="G380" s="1">
        <f t="shared" si="152"/>
        <v>5587</v>
      </c>
      <c r="H380" s="2">
        <f t="shared" si="153"/>
        <v>0.65048317615554785</v>
      </c>
      <c r="I380" s="2"/>
      <c r="J380" s="2">
        <f t="shared" si="154"/>
        <v>0.16835487251135173</v>
      </c>
      <c r="K380" s="2">
        <f t="shared" si="155"/>
        <v>0.81883804866689958</v>
      </c>
      <c r="L380" s="2">
        <f t="shared" si="156"/>
        <v>5.4721154965653744E-3</v>
      </c>
      <c r="M380" s="2">
        <f t="shared" si="157"/>
        <v>7.334963325183322E-3</v>
      </c>
      <c r="N380" s="66">
        <v>1446</v>
      </c>
      <c r="O380" s="66">
        <v>7033</v>
      </c>
      <c r="P380" s="66">
        <v>47</v>
      </c>
      <c r="Q380" s="66">
        <v>32</v>
      </c>
      <c r="R380" s="66">
        <v>4</v>
      </c>
      <c r="S380" s="66">
        <v>14</v>
      </c>
      <c r="T380" s="66">
        <v>2</v>
      </c>
      <c r="U380" s="66">
        <v>3</v>
      </c>
      <c r="V380" s="66">
        <v>2</v>
      </c>
      <c r="W380" s="66">
        <f>IF(Notes!B$31=1,IF(BR380&gt;0,BR380-SUM(Z380:AD380)-SUM(AG380:AL380),SUM(BS380:BY380)),SUM(BS380:BY380))</f>
        <v>0</v>
      </c>
      <c r="X380" s="66">
        <v>1</v>
      </c>
      <c r="Y380" s="66">
        <v>3</v>
      </c>
      <c r="AE380" s="66">
        <v>0</v>
      </c>
      <c r="AF380" s="66">
        <v>2</v>
      </c>
      <c r="AN380" s="7">
        <f>IF(Q380&gt;0,RANK(Q380,(N380:P380,Q380:AE380)),0)</f>
        <v>4</v>
      </c>
      <c r="AO380" s="7">
        <f>IF(R380&gt;0,RANK(R380,(N380:P380,Q380:AE380)),0)</f>
        <v>6</v>
      </c>
      <c r="AP380" s="7">
        <f>IF(T380&gt;0,RANK(T380,(N380:P380,Q380:AE380)),0)</f>
        <v>9</v>
      </c>
      <c r="AQ380" s="7">
        <f>IF(S380&gt;0,RANK(S380,(N380:P380,Q380:AE380)),0)</f>
        <v>5</v>
      </c>
      <c r="AR380" s="2">
        <f t="shared" si="158"/>
        <v>3.7256956572359994E-3</v>
      </c>
      <c r="AS380" s="2">
        <f t="shared" si="159"/>
        <v>4.6571195715449992E-4</v>
      </c>
      <c r="AT380" s="2">
        <f t="shared" si="160"/>
        <v>2.3285597857724996E-4</v>
      </c>
      <c r="AU380" s="2">
        <f t="shared" si="161"/>
        <v>1.6299918500407497E-3</v>
      </c>
      <c r="AW380" t="s">
        <v>3092</v>
      </c>
      <c r="AX380" t="s">
        <v>649</v>
      </c>
      <c r="AY380">
        <v>1</v>
      </c>
      <c r="BA380" s="119">
        <v>12</v>
      </c>
      <c r="BB380" s="121">
        <v>59</v>
      </c>
      <c r="BC380" s="125">
        <f t="shared" si="162"/>
        <v>12059</v>
      </c>
      <c r="BE380" s="7" t="s">
        <v>228</v>
      </c>
      <c r="BI380" s="1"/>
      <c r="BR380" s="66">
        <v>27</v>
      </c>
      <c r="BS380" s="1">
        <v>0</v>
      </c>
      <c r="BV380" s="1"/>
    </row>
    <row r="381" spans="1:74" hidden="1" outlineLevel="1">
      <c r="A381" t="s">
        <v>2494</v>
      </c>
      <c r="B381" t="s">
        <v>649</v>
      </c>
      <c r="C381" s="1">
        <f t="shared" si="151"/>
        <v>70591</v>
      </c>
      <c r="D381" s="7">
        <f>IF(N381&gt;0, RANK(N381,(N381:P381,Q381:AE381)),0)</f>
        <v>2</v>
      </c>
      <c r="E381" s="7">
        <f>IF(O381&gt;0,RANK(O381,(N381:P381,Q381:AE381)),0)</f>
        <v>1</v>
      </c>
      <c r="F381" s="7">
        <f>IF(P381&gt;0,RANK(P381,(N381:P381,Q381:AE381)),0)</f>
        <v>3</v>
      </c>
      <c r="G381" s="1">
        <f t="shared" si="152"/>
        <v>10466</v>
      </c>
      <c r="H381" s="2">
        <f t="shared" si="153"/>
        <v>0.14826252638438328</v>
      </c>
      <c r="I381" s="2"/>
      <c r="J381" s="2">
        <f t="shared" si="154"/>
        <v>0.42087518238868976</v>
      </c>
      <c r="K381" s="2">
        <f t="shared" si="155"/>
        <v>0.56913770877307301</v>
      </c>
      <c r="L381" s="2">
        <f t="shared" si="156"/>
        <v>5.7231091782238529E-3</v>
      </c>
      <c r="M381" s="2">
        <f t="shared" si="157"/>
        <v>4.2639996600133158E-3</v>
      </c>
      <c r="N381" s="66">
        <v>29710</v>
      </c>
      <c r="O381" s="66">
        <v>40176</v>
      </c>
      <c r="P381" s="66">
        <v>404</v>
      </c>
      <c r="Q381" s="66">
        <v>167</v>
      </c>
      <c r="R381" s="66">
        <v>15</v>
      </c>
      <c r="S381" s="66">
        <v>78</v>
      </c>
      <c r="T381" s="66">
        <v>8</v>
      </c>
      <c r="U381" s="66">
        <v>3</v>
      </c>
      <c r="V381" s="66">
        <v>5</v>
      </c>
      <c r="W381" s="66">
        <f>IF(Notes!B$31=1,IF(BR381&gt;0,BR381-SUM(Z381:AD381)-SUM(AG381:AL381),SUM(BS381:BY381)),SUM(BS381:BY381))</f>
        <v>0</v>
      </c>
      <c r="X381" s="66">
        <v>4</v>
      </c>
      <c r="Y381" s="66">
        <v>17</v>
      </c>
      <c r="AE381" s="66">
        <v>3</v>
      </c>
      <c r="AF381" s="66">
        <v>1</v>
      </c>
      <c r="AN381" s="7">
        <f>IF(Q381&gt;0,RANK(Q381,(N381:P381,Q381:AE381)),0)</f>
        <v>4</v>
      </c>
      <c r="AO381" s="7">
        <f>IF(R381&gt;0,RANK(R381,(N381:P381,Q381:AE381)),0)</f>
        <v>7</v>
      </c>
      <c r="AP381" s="7">
        <f>IF(T381&gt;0,RANK(T381,(N381:P381,Q381:AE381)),0)</f>
        <v>8</v>
      </c>
      <c r="AQ381" s="7">
        <f>IF(S381&gt;0,RANK(S381,(N381:P381,Q381:AE381)),0)</f>
        <v>5</v>
      </c>
      <c r="AR381" s="2">
        <f t="shared" si="158"/>
        <v>2.3657406751568899E-3</v>
      </c>
      <c r="AS381" s="2">
        <f t="shared" si="159"/>
        <v>2.1249167740930146E-4</v>
      </c>
      <c r="AT381" s="2">
        <f t="shared" si="160"/>
        <v>1.1332889461829411E-4</v>
      </c>
      <c r="AU381" s="2">
        <f t="shared" si="161"/>
        <v>1.1049567225283677E-3</v>
      </c>
      <c r="AW381" t="s">
        <v>2494</v>
      </c>
      <c r="AX381" t="s">
        <v>649</v>
      </c>
      <c r="AY381">
        <v>15</v>
      </c>
      <c r="BA381" s="119">
        <v>12</v>
      </c>
      <c r="BB381" s="121">
        <v>61</v>
      </c>
      <c r="BC381" s="125">
        <f t="shared" si="162"/>
        <v>12061</v>
      </c>
      <c r="BE381" s="7" t="s">
        <v>228</v>
      </c>
      <c r="BI381" s="1"/>
      <c r="BR381" s="66">
        <v>211</v>
      </c>
      <c r="BS381" s="1">
        <v>0</v>
      </c>
      <c r="BV381" s="1"/>
    </row>
    <row r="382" spans="1:74" hidden="1" outlineLevel="1">
      <c r="A382" t="s">
        <v>627</v>
      </c>
      <c r="B382" t="s">
        <v>649</v>
      </c>
      <c r="C382" s="1">
        <f t="shared" si="151"/>
        <v>21565</v>
      </c>
      <c r="D382" s="7">
        <f>IF(N382&gt;0, RANK(N382,(N382:P382,Q382:AE382)),0)</f>
        <v>2</v>
      </c>
      <c r="E382" s="7">
        <f>IF(O382&gt;0,RANK(O382,(N382:P382,Q382:AE382)),0)</f>
        <v>1</v>
      </c>
      <c r="F382" s="7">
        <f>IF(P382&gt;0,RANK(P382,(N382:P382,Q382:AE382)),0)</f>
        <v>3</v>
      </c>
      <c r="G382" s="1">
        <f t="shared" si="152"/>
        <v>6046</v>
      </c>
      <c r="H382" s="2">
        <f t="shared" si="153"/>
        <v>0.28036169719452819</v>
      </c>
      <c r="I382" s="2"/>
      <c r="J382" s="2">
        <f t="shared" si="154"/>
        <v>0.35571527938789704</v>
      </c>
      <c r="K382" s="2">
        <f t="shared" si="155"/>
        <v>0.63607697658242524</v>
      </c>
      <c r="L382" s="2">
        <f t="shared" si="156"/>
        <v>3.6169719452817063E-3</v>
      </c>
      <c r="M382" s="2">
        <f t="shared" si="157"/>
        <v>4.5907720843960153E-3</v>
      </c>
      <c r="N382" s="66">
        <v>7671</v>
      </c>
      <c r="O382" s="66">
        <v>13717</v>
      </c>
      <c r="P382" s="66">
        <v>78</v>
      </c>
      <c r="Q382" s="66">
        <v>39</v>
      </c>
      <c r="R382" s="66">
        <v>13</v>
      </c>
      <c r="S382" s="66">
        <v>29</v>
      </c>
      <c r="T382" s="66">
        <v>3</v>
      </c>
      <c r="U382" s="66">
        <v>0</v>
      </c>
      <c r="V382" s="66">
        <v>4</v>
      </c>
      <c r="W382" s="66">
        <f>IF(Notes!B$31=1,IF(BR382&gt;0,BR382-SUM(Z382:AD382)-SUM(AG382:AL382),SUM(BS382:BY382)),SUM(BS382:BY382))</f>
        <v>0</v>
      </c>
      <c r="X382" s="66">
        <v>2</v>
      </c>
      <c r="Y382" s="66">
        <v>3</v>
      </c>
      <c r="AE382" s="66">
        <v>5</v>
      </c>
      <c r="AF382" s="66">
        <v>1</v>
      </c>
      <c r="AN382" s="7">
        <f>IF(Q382&gt;0,RANK(Q382,(N382:P382,Q382:AE382)),0)</f>
        <v>4</v>
      </c>
      <c r="AO382" s="7">
        <f>IF(R382&gt;0,RANK(R382,(N382:P382,Q382:AE382)),0)</f>
        <v>6</v>
      </c>
      <c r="AP382" s="7">
        <f>IF(T382&gt;0,RANK(T382,(N382:P382,Q382:AE382)),0)</f>
        <v>9</v>
      </c>
      <c r="AQ382" s="7">
        <f>IF(S382&gt;0,RANK(S382,(N382:P382,Q382:AE382)),0)</f>
        <v>5</v>
      </c>
      <c r="AR382" s="2">
        <f t="shared" si="158"/>
        <v>1.8084859726408531E-3</v>
      </c>
      <c r="AS382" s="2">
        <f t="shared" si="159"/>
        <v>6.0282865754695105E-4</v>
      </c>
      <c r="AT382" s="2">
        <f t="shared" si="160"/>
        <v>1.3911430558775795E-4</v>
      </c>
      <c r="AU382" s="2">
        <f t="shared" si="161"/>
        <v>1.3447716206816602E-3</v>
      </c>
      <c r="AW382" t="s">
        <v>627</v>
      </c>
      <c r="AX382" t="s">
        <v>649</v>
      </c>
      <c r="AY382">
        <v>2</v>
      </c>
      <c r="BA382" s="119">
        <v>12</v>
      </c>
      <c r="BB382" s="121">
        <v>63</v>
      </c>
      <c r="BC382" s="125">
        <f t="shared" si="162"/>
        <v>12063</v>
      </c>
      <c r="BE382" s="7" t="s">
        <v>228</v>
      </c>
      <c r="BI382" s="1"/>
      <c r="BR382" s="66">
        <v>48</v>
      </c>
      <c r="BS382" s="1">
        <v>0</v>
      </c>
      <c r="BV382" s="1"/>
    </row>
    <row r="383" spans="1:74" hidden="1" outlineLevel="1">
      <c r="A383" t="s">
        <v>996</v>
      </c>
      <c r="B383" t="s">
        <v>649</v>
      </c>
      <c r="C383" s="1">
        <f t="shared" si="151"/>
        <v>7957</v>
      </c>
      <c r="D383" s="7">
        <f>IF(N383&gt;0, RANK(N383,(N383:P383,Q383:AE383)),0)</f>
        <v>1</v>
      </c>
      <c r="E383" s="7">
        <f>IF(O383&gt;0,RANK(O383,(N383:P383,Q383:AE383)),0)</f>
        <v>2</v>
      </c>
      <c r="F383" s="7">
        <f>IF(P383&gt;0,RANK(P383,(N383:P383,Q383:AE383)),0)</f>
        <v>3</v>
      </c>
      <c r="G383" s="1">
        <f t="shared" si="152"/>
        <v>291</v>
      </c>
      <c r="H383" s="2">
        <f t="shared" si="153"/>
        <v>3.6571572200578106E-2</v>
      </c>
      <c r="I383" s="2"/>
      <c r="J383" s="2">
        <f t="shared" si="154"/>
        <v>0.51376146788990829</v>
      </c>
      <c r="K383" s="2">
        <f t="shared" si="155"/>
        <v>0.47718989568933012</v>
      </c>
      <c r="L383" s="2">
        <f t="shared" si="156"/>
        <v>3.1418876460977754E-3</v>
      </c>
      <c r="M383" s="2">
        <f t="shared" si="157"/>
        <v>5.9067487746638156E-3</v>
      </c>
      <c r="N383" s="66">
        <v>4088</v>
      </c>
      <c r="O383" s="66">
        <v>3797</v>
      </c>
      <c r="P383" s="66">
        <v>25</v>
      </c>
      <c r="Q383" s="66">
        <v>14</v>
      </c>
      <c r="R383" s="66">
        <v>5</v>
      </c>
      <c r="S383" s="66">
        <v>23</v>
      </c>
      <c r="T383" s="66">
        <v>1</v>
      </c>
      <c r="U383" s="66">
        <v>0</v>
      </c>
      <c r="V383" s="66">
        <v>2</v>
      </c>
      <c r="W383" s="66">
        <f>IF(Notes!B$31=1,IF(BR383&gt;0,BR383-SUM(Z383:AD383)-SUM(AG383:AL383),SUM(BS383:BY383)),SUM(BS383:BY383))</f>
        <v>0</v>
      </c>
      <c r="X383" s="66">
        <v>1</v>
      </c>
      <c r="Y383" s="66">
        <v>1</v>
      </c>
      <c r="AE383" s="66">
        <v>0</v>
      </c>
      <c r="AF383" s="66">
        <v>0</v>
      </c>
      <c r="AN383" s="7">
        <f>IF(Q383&gt;0,RANK(Q383,(N383:P383,Q383:AE383)),0)</f>
        <v>5</v>
      </c>
      <c r="AO383" s="7">
        <f>IF(R383&gt;0,RANK(R383,(N383:P383,Q383:AE383)),0)</f>
        <v>6</v>
      </c>
      <c r="AP383" s="7">
        <f>IF(T383&gt;0,RANK(T383,(N383:P383,Q383:AE383)),0)</f>
        <v>8</v>
      </c>
      <c r="AQ383" s="7">
        <f>IF(S383&gt;0,RANK(S383,(N383:P383,Q383:AE383)),0)</f>
        <v>4</v>
      </c>
      <c r="AR383" s="2">
        <f t="shared" si="158"/>
        <v>1.7594570818147543E-3</v>
      </c>
      <c r="AS383" s="2">
        <f t="shared" si="159"/>
        <v>6.2837752921955506E-4</v>
      </c>
      <c r="AT383" s="2">
        <f t="shared" si="160"/>
        <v>1.2567550584391103E-4</v>
      </c>
      <c r="AU383" s="2">
        <f t="shared" si="161"/>
        <v>2.8905366344099534E-3</v>
      </c>
      <c r="AW383" t="s">
        <v>996</v>
      </c>
      <c r="AX383" t="s">
        <v>649</v>
      </c>
      <c r="AY383">
        <v>0</v>
      </c>
      <c r="BA383" s="119">
        <v>12</v>
      </c>
      <c r="BB383" s="121">
        <v>65</v>
      </c>
      <c r="BC383" s="125">
        <f t="shared" si="162"/>
        <v>12065</v>
      </c>
      <c r="BE383" s="7" t="s">
        <v>228</v>
      </c>
      <c r="BI383" s="1"/>
      <c r="BR383" s="105">
        <v>21</v>
      </c>
      <c r="BS383" s="1">
        <v>0</v>
      </c>
      <c r="BV383" s="1"/>
    </row>
    <row r="384" spans="1:74" hidden="1" outlineLevel="1">
      <c r="A384" t="s">
        <v>3267</v>
      </c>
      <c r="B384" t="s">
        <v>649</v>
      </c>
      <c r="C384" s="1">
        <f t="shared" ref="C384:C419" si="163">SUM(N384:AL384)</f>
        <v>3359</v>
      </c>
      <c r="D384" s="7">
        <f>IF(N384&gt;0, RANK(N384,(N384:P384,Q384:AE384)),0)</f>
        <v>2</v>
      </c>
      <c r="E384" s="7">
        <f>IF(O384&gt;0,RANK(O384,(N384:P384,Q384:AE384)),0)</f>
        <v>1</v>
      </c>
      <c r="F384" s="7">
        <f>IF(P384&gt;0,RANK(P384,(N384:P384,Q384:AE384)),0)</f>
        <v>3</v>
      </c>
      <c r="G384" s="1">
        <f t="shared" ref="G384:G419" si="164">IF(C384&gt;0,MAX(N384:P384)-LARGE(N384:P384,2),0)</f>
        <v>2037</v>
      </c>
      <c r="H384" s="2">
        <f t="shared" ref="H384:H415" si="165">IF(C384&gt;0,G384/C384,0)</f>
        <v>0.60643048526347132</v>
      </c>
      <c r="I384" s="2"/>
      <c r="J384" s="2">
        <f t="shared" ref="J384:J419" si="166">IF($C384=0,"-",N384/$C384)</f>
        <v>0.19112831199761834</v>
      </c>
      <c r="K384" s="2">
        <f t="shared" ref="K384:K419" si="167">IF($C384=0,"-",O384/$C384)</f>
        <v>0.79755879726108958</v>
      </c>
      <c r="L384" s="2">
        <f t="shared" ref="L384:L419" si="168">IF($C384=0,"-",P384/$C384)</f>
        <v>5.6564453706460256E-3</v>
      </c>
      <c r="M384" s="2">
        <f t="shared" ref="M384:M415" si="169">IF(C384=0,"-",(1-J384-K384-L384))</f>
        <v>5.6564453706460221E-3</v>
      </c>
      <c r="N384" s="66">
        <v>642</v>
      </c>
      <c r="O384" s="66">
        <v>2679</v>
      </c>
      <c r="P384" s="66">
        <v>19</v>
      </c>
      <c r="Q384" s="66">
        <v>10</v>
      </c>
      <c r="R384" s="66">
        <v>1</v>
      </c>
      <c r="S384" s="66">
        <v>2</v>
      </c>
      <c r="T384" s="66">
        <v>1</v>
      </c>
      <c r="U384" s="66">
        <v>1</v>
      </c>
      <c r="V384" s="66">
        <v>1</v>
      </c>
      <c r="W384" s="66">
        <f>IF(Notes!B$31=1,IF(BR384&gt;0,BR384-SUM(Z384:AD384)-SUM(AG384:AL384),SUM(BS384:BY384)),SUM(BS384:BY384))</f>
        <v>0</v>
      </c>
      <c r="X384" s="66">
        <v>1</v>
      </c>
      <c r="Y384" s="66">
        <v>0</v>
      </c>
      <c r="AE384" s="66">
        <v>2</v>
      </c>
      <c r="AF384" s="66">
        <v>0</v>
      </c>
      <c r="AN384" s="7">
        <f>IF(Q384&gt;0,RANK(Q384,(N384:P384,Q384:AE384)),0)</f>
        <v>4</v>
      </c>
      <c r="AO384" s="7">
        <f>IF(R384&gt;0,RANK(R384,(N384:P384,Q384:AE384)),0)</f>
        <v>7</v>
      </c>
      <c r="AP384" s="7">
        <f>IF(T384&gt;0,RANK(T384,(N384:P384,Q384:AE384)),0)</f>
        <v>7</v>
      </c>
      <c r="AQ384" s="7">
        <f>IF(S384&gt;0,RANK(S384,(N384:P384,Q384:AE384)),0)</f>
        <v>5</v>
      </c>
      <c r="AR384" s="2">
        <f t="shared" ref="AR384:AR419" si="170">IF($C384=0,"-",Q384/$C384)</f>
        <v>2.9770765108663292E-3</v>
      </c>
      <c r="AS384" s="2">
        <f t="shared" ref="AS384:AS419" si="171">IF($C384=0,"-",R384/$C384)</f>
        <v>2.9770765108663293E-4</v>
      </c>
      <c r="AT384" s="2">
        <f t="shared" ref="AT384:AT419" si="172">IF($C384=0,"-",T384/$C384)</f>
        <v>2.9770765108663293E-4</v>
      </c>
      <c r="AU384" s="2">
        <f t="shared" ref="AU384:AU419" si="173">IF($C384=0,"-",S384/$C384)</f>
        <v>5.9541530217326586E-4</v>
      </c>
      <c r="AW384" t="s">
        <v>3267</v>
      </c>
      <c r="AX384" t="s">
        <v>649</v>
      </c>
      <c r="AY384">
        <v>2</v>
      </c>
      <c r="BA384" s="119">
        <v>12</v>
      </c>
      <c r="BB384" s="121">
        <v>67</v>
      </c>
      <c r="BC384" s="125">
        <f t="shared" si="162"/>
        <v>12067</v>
      </c>
      <c r="BE384" s="7" t="s">
        <v>228</v>
      </c>
      <c r="BI384" s="1"/>
      <c r="BR384" s="66">
        <v>18</v>
      </c>
      <c r="BS384" s="1">
        <v>0</v>
      </c>
      <c r="BV384" s="1"/>
    </row>
    <row r="385" spans="1:74" hidden="1" outlineLevel="1">
      <c r="A385" t="s">
        <v>2141</v>
      </c>
      <c r="B385" t="s">
        <v>649</v>
      </c>
      <c r="C385" s="1">
        <f t="shared" si="163"/>
        <v>146926</v>
      </c>
      <c r="D385" s="7">
        <f>IF(N385&gt;0, RANK(N385,(N385:P385,Q385:AE385)),0)</f>
        <v>2</v>
      </c>
      <c r="E385" s="7">
        <f>IF(O385&gt;0,RANK(O385,(N385:P385,Q385:AE385)),0)</f>
        <v>1</v>
      </c>
      <c r="F385" s="7">
        <f>IF(P385&gt;0,RANK(P385,(N385:P385,Q385:AE385)),0)</f>
        <v>3</v>
      </c>
      <c r="G385" s="1">
        <f t="shared" si="164"/>
        <v>19854</v>
      </c>
      <c r="H385" s="2">
        <f t="shared" si="165"/>
        <v>0.13512924873745968</v>
      </c>
      <c r="I385" s="2"/>
      <c r="J385" s="2">
        <f t="shared" si="166"/>
        <v>0.42843336101166574</v>
      </c>
      <c r="K385" s="2">
        <f t="shared" si="167"/>
        <v>0.56356260974912542</v>
      </c>
      <c r="L385" s="2">
        <f t="shared" si="168"/>
        <v>3.4098798034384657E-3</v>
      </c>
      <c r="M385" s="2">
        <f t="shared" si="169"/>
        <v>4.5941494357703769E-3</v>
      </c>
      <c r="N385" s="66">
        <v>62948</v>
      </c>
      <c r="O385" s="66">
        <v>82802</v>
      </c>
      <c r="P385" s="66">
        <v>501</v>
      </c>
      <c r="Q385" s="66">
        <v>340</v>
      </c>
      <c r="R385" s="66">
        <v>52</v>
      </c>
      <c r="S385" s="66">
        <v>144</v>
      </c>
      <c r="T385" s="66">
        <v>6</v>
      </c>
      <c r="U385" s="66">
        <v>6</v>
      </c>
      <c r="V385" s="66">
        <v>31</v>
      </c>
      <c r="W385" s="66">
        <f>IF(Notes!B$31=1,IF(BR385&gt;0,BR385-SUM(Z385:AD385)-SUM(AG385:AL385),SUM(BS385:BY385)),SUM(BS385:BY385))</f>
        <v>0</v>
      </c>
      <c r="X385" s="66">
        <v>25</v>
      </c>
      <c r="Y385" s="66">
        <v>53</v>
      </c>
      <c r="AE385" s="66">
        <v>7</v>
      </c>
      <c r="AF385" s="66">
        <v>11</v>
      </c>
      <c r="AN385" s="7">
        <f>IF(Q385&gt;0,RANK(Q385,(N385:P385,Q385:AE385)),0)</f>
        <v>4</v>
      </c>
      <c r="AO385" s="7">
        <f>IF(R385&gt;0,RANK(R385,(N385:P385,Q385:AE385)),0)</f>
        <v>7</v>
      </c>
      <c r="AP385" s="7">
        <f>IF(T385&gt;0,RANK(T385,(N385:P385,Q385:AE385)),0)</f>
        <v>11</v>
      </c>
      <c r="AQ385" s="7">
        <f>IF(S385&gt;0,RANK(S385,(N385:P385,Q385:AE385)),0)</f>
        <v>5</v>
      </c>
      <c r="AR385" s="2">
        <f t="shared" si="170"/>
        <v>2.3140900861658249E-3</v>
      </c>
      <c r="AS385" s="2">
        <f t="shared" si="171"/>
        <v>3.5391966023712616E-4</v>
      </c>
      <c r="AT385" s="2">
        <f t="shared" si="172"/>
        <v>4.083688387351456E-5</v>
      </c>
      <c r="AU385" s="2">
        <f t="shared" si="173"/>
        <v>9.8008521296434939E-4</v>
      </c>
      <c r="AW385" t="s">
        <v>2141</v>
      </c>
      <c r="AX385" t="s">
        <v>649</v>
      </c>
      <c r="AY385">
        <v>0</v>
      </c>
      <c r="BA385" s="119">
        <v>12</v>
      </c>
      <c r="BB385" s="121">
        <v>69</v>
      </c>
      <c r="BC385" s="125">
        <f t="shared" si="162"/>
        <v>12069</v>
      </c>
      <c r="BE385" s="7" t="s">
        <v>228</v>
      </c>
      <c r="BI385" s="1"/>
      <c r="BR385" s="66">
        <v>445</v>
      </c>
      <c r="BS385" s="1">
        <v>0</v>
      </c>
      <c r="BV385" s="1"/>
    </row>
    <row r="386" spans="1:74" hidden="1" outlineLevel="1">
      <c r="A386" t="s">
        <v>2170</v>
      </c>
      <c r="B386" t="s">
        <v>649</v>
      </c>
      <c r="C386" s="1">
        <f t="shared" si="163"/>
        <v>269276</v>
      </c>
      <c r="D386" s="7">
        <f>IF(N386&gt;0, RANK(N386,(N386:P386,Q386:AE386)),0)</f>
        <v>2</v>
      </c>
      <c r="E386" s="7">
        <f>IF(O386&gt;0,RANK(O386,(N386:P386,Q386:AE386)),0)</f>
        <v>1</v>
      </c>
      <c r="F386" s="7">
        <f>IF(P386&gt;0,RANK(P386,(N386:P386,Q386:AE386)),0)</f>
        <v>3</v>
      </c>
      <c r="G386" s="1">
        <f t="shared" si="164"/>
        <v>27907</v>
      </c>
      <c r="H386" s="2">
        <f t="shared" si="165"/>
        <v>0.10363716038562665</v>
      </c>
      <c r="I386" s="2"/>
      <c r="J386" s="2">
        <f t="shared" si="166"/>
        <v>0.44452903340810174</v>
      </c>
      <c r="K386" s="2">
        <f t="shared" si="167"/>
        <v>0.54816619379372833</v>
      </c>
      <c r="L386" s="2">
        <f t="shared" si="168"/>
        <v>3.6356749208990031E-3</v>
      </c>
      <c r="M386" s="2">
        <f t="shared" si="169"/>
        <v>3.6690978772708754E-3</v>
      </c>
      <c r="N386" s="66">
        <v>119701</v>
      </c>
      <c r="O386" s="66">
        <v>147608</v>
      </c>
      <c r="P386" s="66">
        <v>979</v>
      </c>
      <c r="Q386" s="66">
        <v>555</v>
      </c>
      <c r="R386" s="66">
        <v>68</v>
      </c>
      <c r="S386" s="66">
        <v>201</v>
      </c>
      <c r="T386" s="66">
        <v>10</v>
      </c>
      <c r="U386" s="66">
        <v>10</v>
      </c>
      <c r="V386" s="66">
        <v>27</v>
      </c>
      <c r="W386" s="66">
        <f>IF(Notes!B$31=1,IF(BR386&gt;0,BR386-SUM(Z386:AD386)-SUM(AG386:AL386),SUM(BS386:BY386)),SUM(BS386:BY386))</f>
        <v>0</v>
      </c>
      <c r="X386" s="66">
        <v>12</v>
      </c>
      <c r="Y386" s="66">
        <v>88</v>
      </c>
      <c r="AE386" s="66">
        <v>4</v>
      </c>
      <c r="AF386" s="66">
        <v>13</v>
      </c>
      <c r="AN386" s="7">
        <f>IF(Q386&gt;0,RANK(Q386,(N386:P386,Q386:AE386)),0)</f>
        <v>4</v>
      </c>
      <c r="AO386" s="7">
        <f>IF(R386&gt;0,RANK(R386,(N386:P386,Q386:AE386)),0)</f>
        <v>7</v>
      </c>
      <c r="AP386" s="7">
        <f>IF(T386&gt;0,RANK(T386,(N386:P386,Q386:AE386)),0)</f>
        <v>10</v>
      </c>
      <c r="AQ386" s="7">
        <f>IF(S386&gt;0,RANK(S386,(N386:P386,Q386:AE386)),0)</f>
        <v>5</v>
      </c>
      <c r="AR386" s="2">
        <f t="shared" si="170"/>
        <v>2.0610823096005584E-3</v>
      </c>
      <c r="AS386" s="2">
        <f t="shared" si="171"/>
        <v>2.5252900369880719E-4</v>
      </c>
      <c r="AT386" s="2">
        <f t="shared" si="172"/>
        <v>3.7136618191001053E-5</v>
      </c>
      <c r="AU386" s="2">
        <f t="shared" si="173"/>
        <v>7.4644602563912114E-4</v>
      </c>
      <c r="AW386" t="s">
        <v>2170</v>
      </c>
      <c r="AX386" t="s">
        <v>649</v>
      </c>
      <c r="AY386">
        <v>14</v>
      </c>
      <c r="BA386" s="119">
        <v>12</v>
      </c>
      <c r="BB386" s="121">
        <v>71</v>
      </c>
      <c r="BC386" s="125">
        <f t="shared" si="162"/>
        <v>12071</v>
      </c>
      <c r="BE386" s="7" t="s">
        <v>228</v>
      </c>
      <c r="BI386" s="1"/>
      <c r="BR386" s="66">
        <v>701</v>
      </c>
      <c r="BS386" s="1">
        <v>0</v>
      </c>
      <c r="BV386" s="1"/>
    </row>
    <row r="387" spans="1:74" hidden="1" outlineLevel="1">
      <c r="A387" t="s">
        <v>3268</v>
      </c>
      <c r="B387" t="s">
        <v>649</v>
      </c>
      <c r="C387" s="1">
        <f t="shared" si="163"/>
        <v>148608</v>
      </c>
      <c r="D387" s="7">
        <f>IF(N387&gt;0, RANK(N387,(N387:P387,Q387:AE387)),0)</f>
        <v>1</v>
      </c>
      <c r="E387" s="7">
        <f>IF(O387&gt;0,RANK(O387,(N387:P387,Q387:AE387)),0)</f>
        <v>2</v>
      </c>
      <c r="F387" s="7">
        <f>IF(P387&gt;0,RANK(P387,(N387:P387,Q387:AE387)),0)</f>
        <v>3</v>
      </c>
      <c r="G387" s="1">
        <f t="shared" si="164"/>
        <v>36042</v>
      </c>
      <c r="H387" s="2">
        <f t="shared" si="165"/>
        <v>0.24253068475452197</v>
      </c>
      <c r="I387" s="2"/>
      <c r="J387" s="2">
        <f t="shared" si="166"/>
        <v>0.61737591515934542</v>
      </c>
      <c r="K387" s="2">
        <f t="shared" si="167"/>
        <v>0.37484523040482343</v>
      </c>
      <c r="L387" s="2">
        <f t="shared" si="168"/>
        <v>2.9204349698535746E-3</v>
      </c>
      <c r="M387" s="2">
        <f t="shared" si="169"/>
        <v>4.8584194659775761E-3</v>
      </c>
      <c r="N387" s="66">
        <v>91747</v>
      </c>
      <c r="O387" s="66">
        <v>55705</v>
      </c>
      <c r="P387" s="66">
        <v>434</v>
      </c>
      <c r="Q387" s="66">
        <v>354</v>
      </c>
      <c r="R387" s="66">
        <v>67</v>
      </c>
      <c r="S387" s="66">
        <v>172</v>
      </c>
      <c r="T387" s="66">
        <v>10</v>
      </c>
      <c r="U387" s="66">
        <v>8</v>
      </c>
      <c r="V387" s="66">
        <v>20</v>
      </c>
      <c r="W387" s="66">
        <f>IF(Notes!B$31=1,IF(BR387&gt;0,BR387-SUM(Z387:AD387)-SUM(AG387:AL387),SUM(BS387:BY387)),SUM(BS387:BY387))</f>
        <v>0</v>
      </c>
      <c r="X387" s="66">
        <v>15</v>
      </c>
      <c r="Y387" s="66">
        <v>64</v>
      </c>
      <c r="AE387" s="66">
        <v>3</v>
      </c>
      <c r="AF387" s="66">
        <v>9</v>
      </c>
      <c r="AN387" s="7">
        <f>IF(Q387&gt;0,RANK(Q387,(N387:P387,Q387:AE387)),0)</f>
        <v>4</v>
      </c>
      <c r="AO387" s="7">
        <f>IF(R387&gt;0,RANK(R387,(N387:P387,Q387:AE387)),0)</f>
        <v>6</v>
      </c>
      <c r="AP387" s="7">
        <f>IF(T387&gt;0,RANK(T387,(N387:P387,Q387:AE387)),0)</f>
        <v>10</v>
      </c>
      <c r="AQ387" s="7">
        <f>IF(S387&gt;0,RANK(S387,(N387:P387,Q387:AE387)),0)</f>
        <v>5</v>
      </c>
      <c r="AR387" s="2">
        <f t="shared" si="170"/>
        <v>2.3821059431524548E-3</v>
      </c>
      <c r="AS387" s="2">
        <f t="shared" si="171"/>
        <v>4.5085055986218779E-4</v>
      </c>
      <c r="AT387" s="2">
        <f t="shared" si="172"/>
        <v>6.7291128337639971E-5</v>
      </c>
      <c r="AU387" s="2">
        <f t="shared" si="173"/>
        <v>1.1574074074074073E-3</v>
      </c>
      <c r="AW387" t="s">
        <v>3268</v>
      </c>
      <c r="AX387" t="s">
        <v>649</v>
      </c>
      <c r="AY387">
        <v>0</v>
      </c>
      <c r="BA387" s="119">
        <v>12</v>
      </c>
      <c r="BB387" s="121">
        <v>73</v>
      </c>
      <c r="BC387" s="125">
        <f t="shared" si="162"/>
        <v>12073</v>
      </c>
      <c r="BE387" s="7" t="s">
        <v>228</v>
      </c>
      <c r="BI387" s="1"/>
      <c r="BR387" s="66">
        <v>327</v>
      </c>
      <c r="BS387" s="1">
        <v>0</v>
      </c>
      <c r="BV387" s="1"/>
    </row>
    <row r="388" spans="1:74" hidden="1" outlineLevel="1">
      <c r="A388" t="s">
        <v>3152</v>
      </c>
      <c r="B388" t="s">
        <v>649</v>
      </c>
      <c r="C388" s="1">
        <f t="shared" si="163"/>
        <v>18725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>IF(P388&gt;0,RANK(P388,(N388:P388,Q388:AE388)),0)</f>
        <v>3</v>
      </c>
      <c r="G388" s="1">
        <f t="shared" si="164"/>
        <v>5043</v>
      </c>
      <c r="H388" s="2">
        <f t="shared" si="165"/>
        <v>0.26931909212283045</v>
      </c>
      <c r="I388" s="2"/>
      <c r="J388" s="2">
        <f t="shared" si="166"/>
        <v>0.35839786381842459</v>
      </c>
      <c r="K388" s="2">
        <f t="shared" si="167"/>
        <v>0.62771695594125498</v>
      </c>
      <c r="L388" s="2">
        <f t="shared" si="168"/>
        <v>7.2096128170894523E-3</v>
      </c>
      <c r="M388" s="2">
        <f t="shared" si="169"/>
        <v>6.6755674232309194E-3</v>
      </c>
      <c r="N388" s="66">
        <v>6711</v>
      </c>
      <c r="O388" s="66">
        <v>11754</v>
      </c>
      <c r="P388" s="66">
        <v>135</v>
      </c>
      <c r="Q388" s="66">
        <v>75</v>
      </c>
      <c r="R388" s="66">
        <v>12</v>
      </c>
      <c r="S388" s="66">
        <v>20</v>
      </c>
      <c r="T388" s="66">
        <v>1</v>
      </c>
      <c r="U388" s="66">
        <v>3</v>
      </c>
      <c r="V388" s="66">
        <v>3</v>
      </c>
      <c r="W388" s="66">
        <f>IF(Notes!B$31=1,IF(BR388&gt;0,BR388-SUM(Z388:AD388)-SUM(AG388:AL388),SUM(BS388:BY388)),SUM(BS388:BY388))</f>
        <v>0</v>
      </c>
      <c r="X388" s="66">
        <v>4</v>
      </c>
      <c r="Y388" s="66">
        <v>5</v>
      </c>
      <c r="AE388" s="66">
        <v>0</v>
      </c>
      <c r="AF388" s="66">
        <v>2</v>
      </c>
      <c r="AN388" s="7">
        <f>IF(Q388&gt;0,RANK(Q388,(N388:P388,Q388:AE388)),0)</f>
        <v>4</v>
      </c>
      <c r="AO388" s="7">
        <f>IF(R388&gt;0,RANK(R388,(N388:P388,Q388:AE388)),0)</f>
        <v>6</v>
      </c>
      <c r="AP388" s="7">
        <f>IF(T388&gt;0,RANK(T388,(N388:P388,Q388:AE388)),0)</f>
        <v>11</v>
      </c>
      <c r="AQ388" s="7">
        <f>IF(S388&gt;0,RANK(S388,(N388:P388,Q388:AE388)),0)</f>
        <v>5</v>
      </c>
      <c r="AR388" s="2">
        <f t="shared" si="170"/>
        <v>4.0053404539385851E-3</v>
      </c>
      <c r="AS388" s="2">
        <f t="shared" si="171"/>
        <v>6.4085447263017355E-4</v>
      </c>
      <c r="AT388" s="2">
        <f t="shared" si="172"/>
        <v>5.34045393858478E-5</v>
      </c>
      <c r="AU388" s="2">
        <f t="shared" si="173"/>
        <v>1.068090787716956E-3</v>
      </c>
      <c r="AW388" t="s">
        <v>3152</v>
      </c>
      <c r="AX388" t="s">
        <v>649</v>
      </c>
      <c r="AY388">
        <v>0</v>
      </c>
      <c r="BA388" s="119">
        <v>12</v>
      </c>
      <c r="BB388" s="121">
        <v>75</v>
      </c>
      <c r="BC388" s="125">
        <f t="shared" si="162"/>
        <v>12075</v>
      </c>
      <c r="BE388" s="7" t="s">
        <v>228</v>
      </c>
      <c r="BI388" s="1"/>
      <c r="BR388" s="105">
        <v>64</v>
      </c>
      <c r="BS388" s="1">
        <v>0</v>
      </c>
      <c r="BV388" s="1"/>
    </row>
    <row r="389" spans="1:74" hidden="1" outlineLevel="1">
      <c r="A389" t="s">
        <v>3195</v>
      </c>
      <c r="B389" t="s">
        <v>649</v>
      </c>
      <c r="C389" s="1">
        <f t="shared" si="163"/>
        <v>3278</v>
      </c>
      <c r="D389" s="7">
        <f>IF(N389&gt;0, RANK(N389,(N389:P389,Q389:AE389)),0)</f>
        <v>2</v>
      </c>
      <c r="E389" s="7">
        <f>IF(O389&gt;0,RANK(O389,(N389:P389,Q389:AE389)),0)</f>
        <v>1</v>
      </c>
      <c r="F389" s="7">
        <f>IF(P389&gt;0,RANK(P389,(N389:P389,Q389:AE389)),0)</f>
        <v>3</v>
      </c>
      <c r="G389" s="1">
        <f t="shared" si="164"/>
        <v>1444</v>
      </c>
      <c r="H389" s="2">
        <f t="shared" si="165"/>
        <v>0.4405125076266016</v>
      </c>
      <c r="I389" s="2"/>
      <c r="J389" s="2">
        <f t="shared" si="166"/>
        <v>0.27303233679072603</v>
      </c>
      <c r="K389" s="2">
        <f t="shared" si="167"/>
        <v>0.71354484441732768</v>
      </c>
      <c r="L389" s="2">
        <f t="shared" si="168"/>
        <v>6.1012812690665044E-3</v>
      </c>
      <c r="M389" s="2">
        <f t="shared" si="169"/>
        <v>7.321537522879785E-3</v>
      </c>
      <c r="N389" s="66">
        <v>895</v>
      </c>
      <c r="O389" s="66">
        <v>2339</v>
      </c>
      <c r="P389" s="66">
        <v>20</v>
      </c>
      <c r="Q389" s="66">
        <v>11</v>
      </c>
      <c r="R389" s="66">
        <v>3</v>
      </c>
      <c r="S389" s="66">
        <v>5</v>
      </c>
      <c r="T389" s="66">
        <v>1</v>
      </c>
      <c r="U389" s="66">
        <v>0</v>
      </c>
      <c r="V389" s="66">
        <v>3</v>
      </c>
      <c r="W389" s="66">
        <f>IF(Notes!B$31=1,IF(BR389&gt;0,BR389-SUM(Z389:AD389)-SUM(AG389:AL389),SUM(BS389:BY389)),SUM(BS389:BY389))</f>
        <v>0</v>
      </c>
      <c r="X389" s="66">
        <v>1</v>
      </c>
      <c r="Y389" s="66">
        <v>0</v>
      </c>
      <c r="AE389" s="66">
        <v>0</v>
      </c>
      <c r="AF389" s="66">
        <v>0</v>
      </c>
      <c r="AN389" s="7">
        <f>IF(Q389&gt;0,RANK(Q389,(N389:P389,Q389:AE389)),0)</f>
        <v>4</v>
      </c>
      <c r="AO389" s="7">
        <f>IF(R389&gt;0,RANK(R389,(N389:P389,Q389:AE389)),0)</f>
        <v>6</v>
      </c>
      <c r="AP389" s="7">
        <f>IF(T389&gt;0,RANK(T389,(N389:P389,Q389:AE389)),0)</f>
        <v>8</v>
      </c>
      <c r="AQ389" s="7">
        <f>IF(S389&gt;0,RANK(S389,(N389:P389,Q389:AE389)),0)</f>
        <v>5</v>
      </c>
      <c r="AR389" s="2">
        <f t="shared" si="170"/>
        <v>3.3557046979865771E-3</v>
      </c>
      <c r="AS389" s="2">
        <f t="shared" si="171"/>
        <v>9.1519219035997561E-4</v>
      </c>
      <c r="AT389" s="2">
        <f t="shared" si="172"/>
        <v>3.0506406345332519E-4</v>
      </c>
      <c r="AU389" s="2">
        <f t="shared" si="173"/>
        <v>1.5253203172666261E-3</v>
      </c>
      <c r="AW389" t="s">
        <v>3195</v>
      </c>
      <c r="AX389" t="s">
        <v>649</v>
      </c>
      <c r="AY389">
        <v>2</v>
      </c>
      <c r="BA389" s="119">
        <v>12</v>
      </c>
      <c r="BB389" s="121">
        <v>77</v>
      </c>
      <c r="BC389" s="125">
        <f t="shared" si="162"/>
        <v>12077</v>
      </c>
      <c r="BE389" s="7" t="s">
        <v>228</v>
      </c>
      <c r="BI389" s="1"/>
      <c r="BR389" s="105">
        <v>8</v>
      </c>
      <c r="BS389" s="1">
        <v>0</v>
      </c>
      <c r="BV389" s="1"/>
    </row>
    <row r="390" spans="1:74" hidden="1" outlineLevel="1">
      <c r="A390" t="s">
        <v>1872</v>
      </c>
      <c r="B390" t="s">
        <v>649</v>
      </c>
      <c r="C390" s="1">
        <f t="shared" si="163"/>
        <v>8907</v>
      </c>
      <c r="D390" s="7">
        <f>IF(N390&gt;0, RANK(N390,(N390:P390,Q390:AE390)),0)</f>
        <v>2</v>
      </c>
      <c r="E390" s="7">
        <f>IF(O390&gt;0,RANK(O390,(N390:P390,Q390:AE390)),0)</f>
        <v>1</v>
      </c>
      <c r="F390" s="7">
        <f>IF(P390&gt;0,RANK(P390,(N390:P390,Q390:AE390)),0)</f>
        <v>3</v>
      </c>
      <c r="G390" s="1">
        <f t="shared" si="164"/>
        <v>274</v>
      </c>
      <c r="H390" s="2">
        <f t="shared" si="165"/>
        <v>3.0762321769394859E-2</v>
      </c>
      <c r="I390" s="2"/>
      <c r="J390" s="2">
        <f t="shared" si="166"/>
        <v>0.47939822611429211</v>
      </c>
      <c r="K390" s="2">
        <f t="shared" si="167"/>
        <v>0.51016054788368703</v>
      </c>
      <c r="L390" s="2">
        <f t="shared" si="168"/>
        <v>4.0417649040080834E-3</v>
      </c>
      <c r="M390" s="2">
        <f t="shared" si="169"/>
        <v>6.3994610980127146E-3</v>
      </c>
      <c r="N390" s="66">
        <v>4270</v>
      </c>
      <c r="O390" s="66">
        <v>4544</v>
      </c>
      <c r="P390" s="66">
        <v>36</v>
      </c>
      <c r="Q390" s="66">
        <v>16</v>
      </c>
      <c r="R390" s="66">
        <v>1</v>
      </c>
      <c r="S390" s="66">
        <v>6</v>
      </c>
      <c r="T390" s="66">
        <v>1</v>
      </c>
      <c r="U390" s="66">
        <v>2</v>
      </c>
      <c r="V390" s="66">
        <v>2</v>
      </c>
      <c r="W390" s="66">
        <f>IF(Notes!B$31=1,IF(BR390&gt;0,BR390-SUM(Z390:AD390)-SUM(AG390:AL390),SUM(BS390:BY390)),SUM(BS390:BY390))</f>
        <v>22</v>
      </c>
      <c r="X390" s="66">
        <v>1</v>
      </c>
      <c r="Y390" s="66">
        <v>3</v>
      </c>
      <c r="AE390" s="66">
        <v>3</v>
      </c>
      <c r="AF390" s="66">
        <v>0</v>
      </c>
      <c r="AN390" s="7">
        <f>IF(Q390&gt;0,RANK(Q390,(N390:P390,Q390:AE390)),0)</f>
        <v>5</v>
      </c>
      <c r="AO390" s="7">
        <f>IF(R390&gt;0,RANK(R390,(N390:P390,Q390:AE390)),0)</f>
        <v>11</v>
      </c>
      <c r="AP390" s="7">
        <f>IF(T390&gt;0,RANK(T390,(N390:P390,Q390:AE390)),0)</f>
        <v>11</v>
      </c>
      <c r="AQ390" s="7">
        <f>IF(S390&gt;0,RANK(S390,(N390:P390,Q390:AE390)),0)</f>
        <v>6</v>
      </c>
      <c r="AR390" s="2">
        <f t="shared" si="170"/>
        <v>1.796339957336926E-3</v>
      </c>
      <c r="AS390" s="2">
        <f t="shared" si="171"/>
        <v>1.1227124733355787E-4</v>
      </c>
      <c r="AT390" s="2">
        <f t="shared" si="172"/>
        <v>1.1227124733355787E-4</v>
      </c>
      <c r="AU390" s="2">
        <f t="shared" si="173"/>
        <v>6.7362748400134724E-4</v>
      </c>
      <c r="AW390" t="s">
        <v>1872</v>
      </c>
      <c r="AX390" t="s">
        <v>649</v>
      </c>
      <c r="AY390">
        <v>4</v>
      </c>
      <c r="BA390" s="119">
        <v>12</v>
      </c>
      <c r="BB390" s="121">
        <v>79</v>
      </c>
      <c r="BC390" s="125">
        <f t="shared" si="162"/>
        <v>12079</v>
      </c>
      <c r="BE390" s="7" t="s">
        <v>228</v>
      </c>
      <c r="BI390" s="1"/>
      <c r="BR390" s="66">
        <v>22</v>
      </c>
      <c r="BS390" s="1">
        <v>22</v>
      </c>
      <c r="BV390" s="1"/>
    </row>
    <row r="391" spans="1:74" hidden="1" outlineLevel="1">
      <c r="A391" t="s">
        <v>3280</v>
      </c>
      <c r="B391" t="s">
        <v>649</v>
      </c>
      <c r="C391" s="1">
        <f t="shared" si="163"/>
        <v>151994</v>
      </c>
      <c r="D391" s="7">
        <f>IF(N391&gt;0, RANK(N391,(N391:P391,Q391:AE391)),0)</f>
        <v>2</v>
      </c>
      <c r="E391" s="7">
        <f>IF(O391&gt;0,RANK(O391,(N391:P391,Q391:AE391)),0)</f>
        <v>1</v>
      </c>
      <c r="F391" s="7">
        <f>IF(P391&gt;0,RANK(P391,(N391:P391,Q391:AE391)),0)</f>
        <v>3</v>
      </c>
      <c r="G391" s="1">
        <f t="shared" si="164"/>
        <v>10687</v>
      </c>
      <c r="H391" s="2">
        <f t="shared" si="165"/>
        <v>7.0311985999447352E-2</v>
      </c>
      <c r="I391" s="2"/>
      <c r="J391" s="2">
        <f t="shared" si="166"/>
        <v>0.46076818821795595</v>
      </c>
      <c r="K391" s="2">
        <f t="shared" si="167"/>
        <v>0.53108017421740328</v>
      </c>
      <c r="L391" s="2">
        <f t="shared" si="168"/>
        <v>4.2106925273366052E-3</v>
      </c>
      <c r="M391" s="2">
        <f t="shared" si="169"/>
        <v>3.9409450373041627E-3</v>
      </c>
      <c r="N391" s="66">
        <v>70034</v>
      </c>
      <c r="O391" s="66">
        <v>80721</v>
      </c>
      <c r="P391" s="66">
        <v>640</v>
      </c>
      <c r="Q391" s="66">
        <v>345</v>
      </c>
      <c r="R391" s="66">
        <v>45</v>
      </c>
      <c r="S391" s="66">
        <v>111</v>
      </c>
      <c r="T391" s="66">
        <v>12</v>
      </c>
      <c r="U391" s="66">
        <v>7</v>
      </c>
      <c r="V391" s="66">
        <v>16</v>
      </c>
      <c r="W391" s="66">
        <f>IF(Notes!B$31=1,IF(BR391&gt;0,BR391-SUM(Z391:AD391)-SUM(AG391:AL391),SUM(BS391:BY391)),SUM(BS391:BY391))</f>
        <v>0</v>
      </c>
      <c r="X391" s="66">
        <v>14</v>
      </c>
      <c r="Y391" s="66">
        <v>43</v>
      </c>
      <c r="AE391" s="66">
        <v>3</v>
      </c>
      <c r="AF391" s="66">
        <v>3</v>
      </c>
      <c r="AN391" s="7">
        <f>IF(Q391&gt;0,RANK(Q391,(N391:P391,Q391:AE391)),0)</f>
        <v>4</v>
      </c>
      <c r="AO391" s="7">
        <f>IF(R391&gt;0,RANK(R391,(N391:P391,Q391:AE391)),0)</f>
        <v>6</v>
      </c>
      <c r="AP391" s="7">
        <f>IF(T391&gt;0,RANK(T391,(N391:P391,Q391:AE391)),0)</f>
        <v>10</v>
      </c>
      <c r="AQ391" s="7">
        <f>IF(S391&gt;0,RANK(S391,(N391:P391,Q391:AE391)),0)</f>
        <v>5</v>
      </c>
      <c r="AR391" s="2">
        <f t="shared" si="170"/>
        <v>2.269826440517389E-3</v>
      </c>
      <c r="AS391" s="2">
        <f t="shared" si="171"/>
        <v>2.9606431832835507E-4</v>
      </c>
      <c r="AT391" s="2">
        <f t="shared" si="172"/>
        <v>7.8950484887561345E-5</v>
      </c>
      <c r="AU391" s="2">
        <f t="shared" si="173"/>
        <v>7.3029198520994248E-4</v>
      </c>
      <c r="AW391" t="s">
        <v>3280</v>
      </c>
      <c r="AX391" t="s">
        <v>649</v>
      </c>
      <c r="AY391">
        <v>0</v>
      </c>
      <c r="BA391" s="119">
        <v>12</v>
      </c>
      <c r="BB391" s="121">
        <v>81</v>
      </c>
      <c r="BC391" s="125">
        <f t="shared" si="162"/>
        <v>12081</v>
      </c>
      <c r="BE391" s="7" t="s">
        <v>228</v>
      </c>
      <c r="BI391" s="1"/>
      <c r="BR391" s="66">
        <v>473</v>
      </c>
      <c r="BS391" s="1">
        <v>0</v>
      </c>
      <c r="BV391" s="1"/>
    </row>
    <row r="392" spans="1:74" hidden="1" outlineLevel="1">
      <c r="A392" t="s">
        <v>3367</v>
      </c>
      <c r="B392" t="s">
        <v>649</v>
      </c>
      <c r="C392" s="1">
        <f>SUM(N392:AL392)</f>
        <v>162022</v>
      </c>
      <c r="D392" s="7">
        <f>IF(N392&gt;0, RANK(N392,(N392:P392,Q392:AE392)),0)</f>
        <v>2</v>
      </c>
      <c r="E392" s="7">
        <f>IF(O392&gt;0,RANK(O392,(N392:P392,Q392:AE392)),0)</f>
        <v>1</v>
      </c>
      <c r="F392" s="7">
        <f>IF(P392&gt;0,RANK(P392,(N392:P392,Q392:AE392)),0)</f>
        <v>3</v>
      </c>
      <c r="G392" s="1">
        <f t="shared" si="164"/>
        <v>18789</v>
      </c>
      <c r="H392" s="2">
        <f t="shared" si="165"/>
        <v>0.11596573304859834</v>
      </c>
      <c r="I392" s="2"/>
      <c r="J392" s="2">
        <f t="shared" si="166"/>
        <v>0.43721840243917492</v>
      </c>
      <c r="K392" s="2">
        <f t="shared" si="167"/>
        <v>0.55318413548777323</v>
      </c>
      <c r="L392" s="2">
        <f t="shared" si="168"/>
        <v>4.7215810198615003E-3</v>
      </c>
      <c r="M392" s="2">
        <f t="shared" si="169"/>
        <v>4.8758810531902876E-3</v>
      </c>
      <c r="N392" s="66">
        <v>70839</v>
      </c>
      <c r="O392" s="66">
        <v>89628</v>
      </c>
      <c r="P392" s="66">
        <v>765</v>
      </c>
      <c r="Q392" s="66">
        <v>374</v>
      </c>
      <c r="R392" s="66">
        <v>59</v>
      </c>
      <c r="S392" s="66">
        <v>185</v>
      </c>
      <c r="T392" s="66">
        <v>11</v>
      </c>
      <c r="U392" s="66">
        <v>15</v>
      </c>
      <c r="V392" s="66">
        <v>42</v>
      </c>
      <c r="W392" s="66">
        <f>IF(Notes!B$31=1,IF(BR392&gt;0,BR392-SUM(Z392:AD392)-SUM(AG392:AL392),SUM(BS392:BY392)),SUM(BS392:BY392))</f>
        <v>0</v>
      </c>
      <c r="X392" s="66">
        <v>17</v>
      </c>
      <c r="Y392" s="66">
        <v>66</v>
      </c>
      <c r="AE392" s="66">
        <v>11</v>
      </c>
      <c r="AF392" s="66">
        <v>10</v>
      </c>
      <c r="AN392" s="7">
        <f>IF(Q392&gt;0,RANK(Q392,(N392:P392,Q392:AE392)),0)</f>
        <v>4</v>
      </c>
      <c r="AO392" s="7">
        <f>IF(R392&gt;0,RANK(R392,(N392:P392,Q392:AE392)),0)</f>
        <v>7</v>
      </c>
      <c r="AP392" s="7">
        <f>IF(T392&gt;0,RANK(T392,(N392:P392,Q392:AE392)),0)</f>
        <v>11</v>
      </c>
      <c r="AQ392" s="7">
        <f>IF(S392&gt;0,RANK(S392,(N392:P392,Q392:AE392)),0)</f>
        <v>5</v>
      </c>
      <c r="AR392" s="2">
        <f t="shared" si="170"/>
        <v>2.3083284985989556E-3</v>
      </c>
      <c r="AS392" s="2">
        <f t="shared" si="171"/>
        <v>3.64148078655985E-4</v>
      </c>
      <c r="AT392" s="2">
        <f t="shared" si="172"/>
        <v>6.7892014664675161E-5</v>
      </c>
      <c r="AU392" s="2">
        <f t="shared" si="173"/>
        <v>1.1418202466331733E-3</v>
      </c>
      <c r="AW392" t="s">
        <v>3367</v>
      </c>
      <c r="AX392" t="s">
        <v>649</v>
      </c>
      <c r="AY392">
        <v>0</v>
      </c>
      <c r="BA392" s="119">
        <v>12</v>
      </c>
      <c r="BB392" s="121">
        <v>83</v>
      </c>
      <c r="BC392" s="125">
        <f t="shared" si="162"/>
        <v>12083</v>
      </c>
      <c r="BE392" s="7" t="s">
        <v>228</v>
      </c>
      <c r="BI392" s="1"/>
      <c r="BR392" s="105">
        <v>520</v>
      </c>
      <c r="BS392" s="1">
        <v>0</v>
      </c>
      <c r="BV392" s="1"/>
    </row>
    <row r="393" spans="1:74" hidden="1" outlineLevel="1">
      <c r="A393" t="s">
        <v>2053</v>
      </c>
      <c r="B393" t="s">
        <v>649</v>
      </c>
      <c r="C393" s="1">
        <f t="shared" si="163"/>
        <v>78294</v>
      </c>
      <c r="D393" s="7">
        <f>IF(N393&gt;0, RANK(N393,(N393:P393,Q393:AE393)),0)</f>
        <v>2</v>
      </c>
      <c r="E393" s="7">
        <f>IF(O393&gt;0,RANK(O393,(N393:P393,Q393:AE393)),0)</f>
        <v>1</v>
      </c>
      <c r="F393" s="7">
        <f>IF(P393&gt;0,RANK(P393,(N393:P393,Q393:AE393)),0)</f>
        <v>3</v>
      </c>
      <c r="G393" s="1">
        <f t="shared" si="164"/>
        <v>10635</v>
      </c>
      <c r="H393" s="2">
        <f t="shared" si="165"/>
        <v>0.13583416353743583</v>
      </c>
      <c r="I393" s="2"/>
      <c r="J393" s="2">
        <f t="shared" si="166"/>
        <v>0.42797660101668072</v>
      </c>
      <c r="K393" s="2">
        <f t="shared" si="167"/>
        <v>0.56381076455411649</v>
      </c>
      <c r="L393" s="2">
        <f t="shared" si="168"/>
        <v>4.1510205124275171E-3</v>
      </c>
      <c r="M393" s="2">
        <f t="shared" si="169"/>
        <v>4.0616139167752082E-3</v>
      </c>
      <c r="N393" s="66">
        <v>33508</v>
      </c>
      <c r="O393" s="66">
        <v>44143</v>
      </c>
      <c r="P393" s="66">
        <v>325</v>
      </c>
      <c r="Q393" s="66">
        <v>160</v>
      </c>
      <c r="R393" s="66">
        <v>22</v>
      </c>
      <c r="S393" s="66">
        <v>77</v>
      </c>
      <c r="T393" s="66">
        <v>4</v>
      </c>
      <c r="U393" s="66">
        <v>4</v>
      </c>
      <c r="V393" s="66">
        <v>14</v>
      </c>
      <c r="W393" s="66">
        <f>IF(Notes!B$31=1,IF(BR393&gt;0,BR393-SUM(Z393:AD393)-SUM(AG393:AL393),SUM(BS393:BY393)),SUM(BS393:BY393))</f>
        <v>0</v>
      </c>
      <c r="X393" s="66">
        <v>9</v>
      </c>
      <c r="Y393" s="66">
        <v>20</v>
      </c>
      <c r="AE393" s="66">
        <v>4</v>
      </c>
      <c r="AF393" s="66">
        <v>4</v>
      </c>
      <c r="AN393" s="7">
        <f>IF(Q393&gt;0,RANK(Q393,(N393:P393,Q393:AE393)),0)</f>
        <v>4</v>
      </c>
      <c r="AO393" s="7">
        <f>IF(R393&gt;0,RANK(R393,(N393:P393,Q393:AE393)),0)</f>
        <v>6</v>
      </c>
      <c r="AP393" s="7">
        <f>IF(T393&gt;0,RANK(T393,(N393:P393,Q393:AE393)),0)</f>
        <v>10</v>
      </c>
      <c r="AQ393" s="7">
        <f>IF(S393&gt;0,RANK(S393,(N393:P393,Q393:AE393)),0)</f>
        <v>5</v>
      </c>
      <c r="AR393" s="2">
        <f t="shared" si="170"/>
        <v>2.043579329195085E-3</v>
      </c>
      <c r="AS393" s="2">
        <f t="shared" si="171"/>
        <v>2.8099215776432421E-4</v>
      </c>
      <c r="AT393" s="2">
        <f t="shared" si="172"/>
        <v>5.1089483229877132E-5</v>
      </c>
      <c r="AU393" s="2">
        <f t="shared" si="173"/>
        <v>9.8347255217513482E-4</v>
      </c>
      <c r="AW393" t="s">
        <v>2053</v>
      </c>
      <c r="AX393" t="s">
        <v>649</v>
      </c>
      <c r="AY393">
        <v>0</v>
      </c>
      <c r="BA393" s="119">
        <v>12</v>
      </c>
      <c r="BB393" s="121">
        <v>85</v>
      </c>
      <c r="BC393" s="125">
        <f t="shared" si="162"/>
        <v>12085</v>
      </c>
      <c r="BE393" s="7" t="s">
        <v>228</v>
      </c>
      <c r="BI393" s="1"/>
      <c r="BR393" s="105">
        <v>228</v>
      </c>
      <c r="BS393" s="1">
        <v>0</v>
      </c>
      <c r="BV393" s="1"/>
    </row>
    <row r="394" spans="1:74" hidden="1" outlineLevel="1">
      <c r="A394" t="s">
        <v>2632</v>
      </c>
      <c r="B394" t="s">
        <v>649</v>
      </c>
      <c r="C394" s="1">
        <f t="shared" si="163"/>
        <v>863486</v>
      </c>
      <c r="D394" s="7">
        <f>IF(N394&gt;0, RANK(N394,(N394:P394,Q394:AE394)),0)</f>
        <v>1</v>
      </c>
      <c r="E394" s="7">
        <f>IF(O394&gt;0,RANK(O394,(N394:P394,Q394:AE394)),0)</f>
        <v>2</v>
      </c>
      <c r="F394" s="7">
        <f>IF(P394&gt;0,RANK(P394,(N394:P394,Q394:AE394)),0)</f>
        <v>3</v>
      </c>
      <c r="G394" s="1">
        <f t="shared" si="164"/>
        <v>139280</v>
      </c>
      <c r="H394" s="2">
        <f t="shared" si="165"/>
        <v>0.16129966206747995</v>
      </c>
      <c r="I394" s="2"/>
      <c r="J394" s="2">
        <f t="shared" si="166"/>
        <v>0.57885246547135683</v>
      </c>
      <c r="K394" s="2">
        <f t="shared" si="167"/>
        <v>0.41755280340387685</v>
      </c>
      <c r="L394" s="2">
        <f t="shared" si="168"/>
        <v>1.6421806491361758E-3</v>
      </c>
      <c r="M394" s="2">
        <f t="shared" si="169"/>
        <v>1.9525504756301502E-3</v>
      </c>
      <c r="N394" s="66">
        <v>499831</v>
      </c>
      <c r="O394" s="66">
        <v>360551</v>
      </c>
      <c r="P394" s="66">
        <v>1418</v>
      </c>
      <c r="Q394" s="66">
        <v>566</v>
      </c>
      <c r="R394" s="66">
        <v>247</v>
      </c>
      <c r="S394" s="66">
        <v>284</v>
      </c>
      <c r="T394" s="66">
        <v>57</v>
      </c>
      <c r="U394" s="66">
        <v>30</v>
      </c>
      <c r="V394" s="66">
        <v>245</v>
      </c>
      <c r="W394" s="66">
        <f>IF(Notes!B$31=1,IF(BR394&gt;0,BR394-SUM(Z394:AD394)-SUM(AG394:AL394),SUM(BS394:BY394)),SUM(BS394:BY394))</f>
        <v>0</v>
      </c>
      <c r="X394" s="66">
        <v>75</v>
      </c>
      <c r="Y394" s="66">
        <v>112</v>
      </c>
      <c r="AE394" s="66">
        <v>31</v>
      </c>
      <c r="AF394" s="66">
        <v>39</v>
      </c>
      <c r="AN394" s="7">
        <f>IF(Q394&gt;0,RANK(Q394,(N394:P394,Q394:AE394)),0)</f>
        <v>4</v>
      </c>
      <c r="AO394" s="7">
        <f>IF(R394&gt;0,RANK(R394,(N394:P394,Q394:AE394)),0)</f>
        <v>6</v>
      </c>
      <c r="AP394" s="7">
        <f>IF(T394&gt;0,RANK(T394,(N394:P394,Q394:AE394)),0)</f>
        <v>10</v>
      </c>
      <c r="AQ394" s="7">
        <f>IF(S394&gt;0,RANK(S394,(N394:P394,Q394:AE394)),0)</f>
        <v>5</v>
      </c>
      <c r="AR394" s="2">
        <f t="shared" si="170"/>
        <v>6.5548254401345243E-4</v>
      </c>
      <c r="AS394" s="2">
        <f t="shared" si="171"/>
        <v>2.8604980277618859E-4</v>
      </c>
      <c r="AT394" s="2">
        <f t="shared" si="172"/>
        <v>6.6011492948351221E-5</v>
      </c>
      <c r="AU394" s="2">
        <f t="shared" si="173"/>
        <v>3.2889936837424117E-4</v>
      </c>
      <c r="AW394" t="s">
        <v>2632</v>
      </c>
      <c r="AX394" t="s">
        <v>649</v>
      </c>
      <c r="AY394">
        <v>0</v>
      </c>
      <c r="BA394" s="119">
        <v>12</v>
      </c>
      <c r="BB394" s="121">
        <v>86</v>
      </c>
      <c r="BC394" s="125">
        <f t="shared" si="162"/>
        <v>12086</v>
      </c>
      <c r="BE394" s="7" t="s">
        <v>228</v>
      </c>
      <c r="BI394" s="1"/>
      <c r="BR394" s="66">
        <v>1150</v>
      </c>
      <c r="BS394" s="1">
        <v>0</v>
      </c>
      <c r="BV394" s="1"/>
    </row>
    <row r="395" spans="1:74" hidden="1" outlineLevel="1">
      <c r="A395" t="s">
        <v>1749</v>
      </c>
      <c r="B395" t="s">
        <v>649</v>
      </c>
      <c r="C395" s="1">
        <f t="shared" si="163"/>
        <v>40272</v>
      </c>
      <c r="D395" s="7">
        <f>IF(N395&gt;0, RANK(N395,(N395:P395,Q395:AE395)),0)</f>
        <v>1</v>
      </c>
      <c r="E395" s="7">
        <f>IF(O395&gt;0,RANK(O395,(N395:P395,Q395:AE395)),0)</f>
        <v>2</v>
      </c>
      <c r="F395" s="7">
        <f>IF(P395&gt;0,RANK(P395,(N395:P395,Q395:AE395)),0)</f>
        <v>3</v>
      </c>
      <c r="G395" s="1">
        <f t="shared" si="164"/>
        <v>1974</v>
      </c>
      <c r="H395" s="2">
        <f t="shared" si="165"/>
        <v>4.9016686531585217E-2</v>
      </c>
      <c r="I395" s="2"/>
      <c r="J395" s="2">
        <f t="shared" si="166"/>
        <v>0.51914481525625744</v>
      </c>
      <c r="K395" s="2">
        <f t="shared" si="167"/>
        <v>0.47012812872467225</v>
      </c>
      <c r="L395" s="2">
        <f t="shared" si="168"/>
        <v>5.2890345649582839E-3</v>
      </c>
      <c r="M395" s="2">
        <f t="shared" si="169"/>
        <v>5.4380214541120296E-3</v>
      </c>
      <c r="N395" s="66">
        <v>20907</v>
      </c>
      <c r="O395" s="66">
        <v>18933</v>
      </c>
      <c r="P395" s="66">
        <v>213</v>
      </c>
      <c r="Q395" s="66">
        <v>139</v>
      </c>
      <c r="R395" s="66">
        <v>28</v>
      </c>
      <c r="S395" s="66">
        <v>27</v>
      </c>
      <c r="T395" s="66">
        <v>3</v>
      </c>
      <c r="U395" s="66">
        <v>3</v>
      </c>
      <c r="V395" s="66">
        <v>6</v>
      </c>
      <c r="W395" s="66">
        <f>IF(Notes!B$31=1,IF(BR395&gt;0,BR395-SUM(Z395:AD395)-SUM(AG395:AL395),SUM(BS395:BY395)),SUM(BS395:BY395))</f>
        <v>0</v>
      </c>
      <c r="X395" s="66">
        <v>3</v>
      </c>
      <c r="Y395" s="66">
        <v>9</v>
      </c>
      <c r="AE395" s="66">
        <v>1</v>
      </c>
      <c r="AF395" s="66">
        <v>0</v>
      </c>
      <c r="AN395" s="7">
        <f>IF(Q395&gt;0,RANK(Q395,(N395:P395,Q395:AE395)),0)</f>
        <v>4</v>
      </c>
      <c r="AO395" s="7">
        <f>IF(R395&gt;0,RANK(R395,(N395:P395,Q395:AE395)),0)</f>
        <v>5</v>
      </c>
      <c r="AP395" s="7">
        <f>IF(T395&gt;0,RANK(T395,(N395:P395,Q395:AE395)),0)</f>
        <v>9</v>
      </c>
      <c r="AQ395" s="7">
        <f>IF(S395&gt;0,RANK(S395,(N395:P395,Q395:AE395)),0)</f>
        <v>6</v>
      </c>
      <c r="AR395" s="2">
        <f t="shared" si="170"/>
        <v>3.4515295987286453E-3</v>
      </c>
      <c r="AS395" s="2">
        <f t="shared" si="171"/>
        <v>6.9527214938418756E-4</v>
      </c>
      <c r="AT395" s="2">
        <f t="shared" si="172"/>
        <v>7.4493444576877231E-5</v>
      </c>
      <c r="AU395" s="2">
        <f t="shared" si="173"/>
        <v>6.7044100119189513E-4</v>
      </c>
      <c r="AW395" t="s">
        <v>1749</v>
      </c>
      <c r="AX395" t="s">
        <v>649</v>
      </c>
      <c r="AY395">
        <v>0</v>
      </c>
      <c r="BA395" s="119">
        <v>12</v>
      </c>
      <c r="BB395" s="121">
        <v>87</v>
      </c>
      <c r="BC395" s="125">
        <f t="shared" si="162"/>
        <v>12087</v>
      </c>
      <c r="BE395" s="7" t="s">
        <v>228</v>
      </c>
      <c r="BI395" s="1"/>
      <c r="BR395" s="105">
        <v>131</v>
      </c>
      <c r="BS395" s="1">
        <v>0</v>
      </c>
      <c r="BV395" s="1"/>
    </row>
    <row r="396" spans="1:74" hidden="1" outlineLevel="1">
      <c r="A396" t="s">
        <v>2451</v>
      </c>
      <c r="B396" t="s">
        <v>649</v>
      </c>
      <c r="C396" s="1">
        <f t="shared" si="163"/>
        <v>38304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>IF(P396&gt;0,RANK(P396,(N396:P396,Q396:AE396)),0)</f>
        <v>3</v>
      </c>
      <c r="G396" s="1">
        <f t="shared" si="164"/>
        <v>16785</v>
      </c>
      <c r="H396" s="2">
        <f t="shared" si="165"/>
        <v>0.43820488721804512</v>
      </c>
      <c r="I396" s="2"/>
      <c r="J396" s="2">
        <f t="shared" si="166"/>
        <v>0.27720342522974101</v>
      </c>
      <c r="K396" s="2">
        <f t="shared" si="167"/>
        <v>0.71540831244778613</v>
      </c>
      <c r="L396" s="2">
        <f t="shared" si="168"/>
        <v>2.6629072681704259E-3</v>
      </c>
      <c r="M396" s="2">
        <f t="shared" si="169"/>
        <v>4.7253550543023791E-3</v>
      </c>
      <c r="N396" s="66">
        <v>10618</v>
      </c>
      <c r="O396" s="66">
        <v>27403</v>
      </c>
      <c r="P396" s="66">
        <v>102</v>
      </c>
      <c r="Q396" s="66">
        <v>100</v>
      </c>
      <c r="R396" s="66">
        <v>8</v>
      </c>
      <c r="S396" s="66">
        <v>47</v>
      </c>
      <c r="T396" s="66">
        <v>2</v>
      </c>
      <c r="U396" s="66">
        <v>2</v>
      </c>
      <c r="V396" s="66">
        <v>5</v>
      </c>
      <c r="W396" s="66">
        <f>IF(Notes!B$31=1,IF(BR396&gt;0,BR396-SUM(Z396:AD396)-SUM(AG396:AL396),SUM(BS396:BY396)),SUM(BS396:BY396))</f>
        <v>0</v>
      </c>
      <c r="X396" s="66">
        <v>2</v>
      </c>
      <c r="Y396" s="66">
        <v>13</v>
      </c>
      <c r="AE396" s="66">
        <v>1</v>
      </c>
      <c r="AF396" s="66">
        <v>1</v>
      </c>
      <c r="AN396" s="7">
        <f>IF(Q396&gt;0,RANK(Q396,(N396:P396,Q396:AE396)),0)</f>
        <v>4</v>
      </c>
      <c r="AO396" s="7">
        <f>IF(R396&gt;0,RANK(R396,(N396:P396,Q396:AE396)),0)</f>
        <v>7</v>
      </c>
      <c r="AP396" s="7">
        <f>IF(T396&gt;0,RANK(T396,(N396:P396,Q396:AE396)),0)</f>
        <v>9</v>
      </c>
      <c r="AQ396" s="7">
        <f>IF(S396&gt;0,RANK(S396,(N396:P396,Q396:AE396)),0)</f>
        <v>5</v>
      </c>
      <c r="AR396" s="2">
        <f t="shared" si="170"/>
        <v>2.6106934001670842E-3</v>
      </c>
      <c r="AS396" s="2">
        <f t="shared" si="171"/>
        <v>2.0885547201336674E-4</v>
      </c>
      <c r="AT396" s="2">
        <f t="shared" si="172"/>
        <v>5.2213868003341685E-5</v>
      </c>
      <c r="AU396" s="2">
        <f t="shared" si="173"/>
        <v>1.2270258980785296E-3</v>
      </c>
      <c r="AW396" t="s">
        <v>2451</v>
      </c>
      <c r="AX396" t="s">
        <v>649</v>
      </c>
      <c r="AY396">
        <v>4</v>
      </c>
      <c r="BA396" s="119">
        <v>12</v>
      </c>
      <c r="BB396" s="121">
        <v>89</v>
      </c>
      <c r="BC396" s="125">
        <f t="shared" si="162"/>
        <v>12089</v>
      </c>
      <c r="BE396" s="7" t="s">
        <v>228</v>
      </c>
      <c r="BI396" s="1"/>
      <c r="BR396" s="66">
        <v>88</v>
      </c>
      <c r="BS396" s="1">
        <v>0</v>
      </c>
      <c r="BV396" s="1"/>
    </row>
    <row r="397" spans="1:74" hidden="1" outlineLevel="1">
      <c r="A397" t="s">
        <v>3144</v>
      </c>
      <c r="B397" t="s">
        <v>649</v>
      </c>
      <c r="C397" s="1">
        <f t="shared" si="163"/>
        <v>95529</v>
      </c>
      <c r="D397" s="7">
        <f>IF(N397&gt;0, RANK(N397,(N397:P397,Q397:AE397)),0)</f>
        <v>2</v>
      </c>
      <c r="E397" s="7">
        <f>IF(O397&gt;0,RANK(O397,(N397:P397,Q397:AE397)),0)</f>
        <v>1</v>
      </c>
      <c r="F397" s="7">
        <f>IF(P397&gt;0,RANK(P397,(N397:P397,Q397:AE397)),0)</f>
        <v>3</v>
      </c>
      <c r="G397" s="1">
        <f t="shared" si="164"/>
        <v>42917</v>
      </c>
      <c r="H397" s="2">
        <f t="shared" si="165"/>
        <v>0.4492562467941672</v>
      </c>
      <c r="I397" s="2"/>
      <c r="J397" s="2">
        <f t="shared" si="166"/>
        <v>0.2708287535722137</v>
      </c>
      <c r="K397" s="2">
        <f t="shared" si="167"/>
        <v>0.7200850003663809</v>
      </c>
      <c r="L397" s="2">
        <f t="shared" si="168"/>
        <v>3.2136838028242734E-3</v>
      </c>
      <c r="M397" s="2">
        <f t="shared" si="169"/>
        <v>5.8725622585811274E-3</v>
      </c>
      <c r="N397" s="66">
        <v>25872</v>
      </c>
      <c r="O397" s="66">
        <v>68789</v>
      </c>
      <c r="P397" s="66">
        <v>307</v>
      </c>
      <c r="Q397" s="66">
        <v>274</v>
      </c>
      <c r="R397" s="66">
        <v>35</v>
      </c>
      <c r="S397" s="66">
        <v>146</v>
      </c>
      <c r="T397" s="66">
        <v>6</v>
      </c>
      <c r="U397" s="66">
        <v>4</v>
      </c>
      <c r="V397" s="66">
        <v>4</v>
      </c>
      <c r="W397" s="66">
        <f>IF(Notes!B$31=1,IF(BR397&gt;0,BR397-SUM(Z397:AD397)-SUM(AG397:AL397),SUM(BS397:BY397)),SUM(BS397:BY397))</f>
        <v>0</v>
      </c>
      <c r="X397" s="66">
        <v>7</v>
      </c>
      <c r="Y397" s="66">
        <v>75</v>
      </c>
      <c r="AE397" s="66">
        <v>5</v>
      </c>
      <c r="AF397" s="66">
        <v>5</v>
      </c>
      <c r="AN397" s="7">
        <f>IF(Q397&gt;0,RANK(Q397,(N397:P397,Q397:AE397)),0)</f>
        <v>4</v>
      </c>
      <c r="AO397" s="7">
        <f>IF(R397&gt;0,RANK(R397,(N397:P397,Q397:AE397)),0)</f>
        <v>7</v>
      </c>
      <c r="AP397" s="7">
        <f>IF(T397&gt;0,RANK(T397,(N397:P397,Q397:AE397)),0)</f>
        <v>9</v>
      </c>
      <c r="AQ397" s="7">
        <f>IF(S397&gt;0,RANK(S397,(N397:P397,Q397:AE397)),0)</f>
        <v>5</v>
      </c>
      <c r="AR397" s="2">
        <f t="shared" si="170"/>
        <v>2.8682389640842048E-3</v>
      </c>
      <c r="AS397" s="2">
        <f t="shared" si="171"/>
        <v>3.6638088957279989E-4</v>
      </c>
      <c r="AT397" s="2">
        <f t="shared" si="172"/>
        <v>6.2808152498194261E-5</v>
      </c>
      <c r="AU397" s="2">
        <f t="shared" si="173"/>
        <v>1.5283317107893939E-3</v>
      </c>
      <c r="AW397" t="s">
        <v>3144</v>
      </c>
      <c r="AX397" t="s">
        <v>649</v>
      </c>
      <c r="AY397">
        <v>0</v>
      </c>
      <c r="BA397" s="119">
        <v>12</v>
      </c>
      <c r="BB397" s="121">
        <v>91</v>
      </c>
      <c r="BC397" s="125">
        <f t="shared" si="162"/>
        <v>12091</v>
      </c>
      <c r="BE397" s="7" t="s">
        <v>228</v>
      </c>
      <c r="BI397" s="1"/>
      <c r="BR397" s="66">
        <v>252</v>
      </c>
      <c r="BS397" s="1">
        <v>0</v>
      </c>
      <c r="BV397" s="1"/>
    </row>
    <row r="398" spans="1:74" hidden="1" outlineLevel="1">
      <c r="A398" t="s">
        <v>2928</v>
      </c>
      <c r="B398" t="s">
        <v>649</v>
      </c>
      <c r="C398" s="1">
        <f t="shared" si="163"/>
        <v>12786</v>
      </c>
      <c r="D398" s="7">
        <f>IF(N398&gt;0, RANK(N398,(N398:P398,Q398:AE398)),0)</f>
        <v>2</v>
      </c>
      <c r="E398" s="7">
        <f>IF(O398&gt;0,RANK(O398,(N398:P398,Q398:AE398)),0)</f>
        <v>1</v>
      </c>
      <c r="F398" s="7">
        <f>IF(P398&gt;0,RANK(P398,(N398:P398,Q398:AE398)),0)</f>
        <v>3</v>
      </c>
      <c r="G398" s="1">
        <f t="shared" si="164"/>
        <v>2453</v>
      </c>
      <c r="H398" s="2">
        <f t="shared" si="165"/>
        <v>0.19185046144220241</v>
      </c>
      <c r="I398" s="2"/>
      <c r="J398" s="2">
        <f t="shared" si="166"/>
        <v>0.3994994525262005</v>
      </c>
      <c r="K398" s="2">
        <f t="shared" si="167"/>
        <v>0.59134991396840297</v>
      </c>
      <c r="L398" s="2">
        <f t="shared" si="168"/>
        <v>4.2233693101830123E-3</v>
      </c>
      <c r="M398" s="2">
        <f t="shared" si="169"/>
        <v>4.9272641952134537E-3</v>
      </c>
      <c r="N398" s="66">
        <v>5108</v>
      </c>
      <c r="O398" s="66">
        <v>7561</v>
      </c>
      <c r="P398" s="66">
        <v>54</v>
      </c>
      <c r="Q398" s="66">
        <v>28</v>
      </c>
      <c r="R398" s="66">
        <v>5</v>
      </c>
      <c r="S398" s="66">
        <v>11</v>
      </c>
      <c r="T398" s="66">
        <v>1</v>
      </c>
      <c r="U398" s="66">
        <v>1</v>
      </c>
      <c r="V398" s="66">
        <v>5</v>
      </c>
      <c r="W398" s="66">
        <f>IF(Notes!B$31=1,IF(BR398&gt;0,BR398-SUM(Z398:AD398)-SUM(AG398:AL398),SUM(BS398:BY398)),SUM(BS398:BY398))</f>
        <v>0</v>
      </c>
      <c r="X398" s="66">
        <v>4</v>
      </c>
      <c r="Y398" s="66">
        <v>4</v>
      </c>
      <c r="AE398" s="66">
        <v>1</v>
      </c>
      <c r="AF398" s="66">
        <v>3</v>
      </c>
      <c r="AN398" s="7">
        <f>IF(Q398&gt;0,RANK(Q398,(N398:P398,Q398:AE398)),0)</f>
        <v>4</v>
      </c>
      <c r="AO398" s="7">
        <f>IF(R398&gt;0,RANK(R398,(N398:P398,Q398:AE398)),0)</f>
        <v>6</v>
      </c>
      <c r="AP398" s="7">
        <f>IF(T398&gt;0,RANK(T398,(N398:P398,Q398:AE398)),0)</f>
        <v>10</v>
      </c>
      <c r="AQ398" s="7">
        <f>IF(S398&gt;0,RANK(S398,(N398:P398,Q398:AE398)),0)</f>
        <v>5</v>
      </c>
      <c r="AR398" s="2">
        <f t="shared" si="170"/>
        <v>2.1898951978726734E-3</v>
      </c>
      <c r="AS398" s="2">
        <f t="shared" si="171"/>
        <v>3.9105271390583448E-4</v>
      </c>
      <c r="AT398" s="2">
        <f t="shared" si="172"/>
        <v>7.8210542781166907E-5</v>
      </c>
      <c r="AU398" s="2">
        <f t="shared" si="173"/>
        <v>8.6031597059283587E-4</v>
      </c>
      <c r="AW398" t="s">
        <v>2928</v>
      </c>
      <c r="AX398" t="s">
        <v>649</v>
      </c>
      <c r="AY398">
        <v>16</v>
      </c>
      <c r="BA398" s="119">
        <v>12</v>
      </c>
      <c r="BB398" s="121">
        <v>93</v>
      </c>
      <c r="BC398" s="125">
        <f t="shared" si="162"/>
        <v>12093</v>
      </c>
      <c r="BE398" s="7" t="s">
        <v>228</v>
      </c>
      <c r="BI398" s="1"/>
      <c r="BR398" s="66">
        <v>53</v>
      </c>
      <c r="BS398" s="1">
        <v>0</v>
      </c>
      <c r="BV398" s="1"/>
    </row>
    <row r="399" spans="1:74" hidden="1" outlineLevel="1">
      <c r="A399" t="s">
        <v>3376</v>
      </c>
      <c r="B399" t="s">
        <v>649</v>
      </c>
      <c r="C399" s="1">
        <f t="shared" si="163"/>
        <v>462711</v>
      </c>
      <c r="D399" s="7">
        <f>IF(N399&gt;0, RANK(N399,(N399:P399,Q399:AE399)),0)</f>
        <v>1</v>
      </c>
      <c r="E399" s="7">
        <f>IF(O399&gt;0,RANK(O399,(N399:P399,Q399:AE399)),0)</f>
        <v>2</v>
      </c>
      <c r="F399" s="7">
        <f>IF(P399&gt;0,RANK(P399,(N399:P399,Q399:AE399)),0)</f>
        <v>4</v>
      </c>
      <c r="G399" s="1">
        <f t="shared" si="164"/>
        <v>86177</v>
      </c>
      <c r="H399" s="2">
        <f t="shared" si="165"/>
        <v>0.18624368126108953</v>
      </c>
      <c r="I399" s="2"/>
      <c r="J399" s="2">
        <f t="shared" si="166"/>
        <v>0.59002055278564802</v>
      </c>
      <c r="K399" s="2">
        <f t="shared" si="167"/>
        <v>0.40377687152455854</v>
      </c>
      <c r="L399" s="2">
        <f t="shared" si="168"/>
        <v>2.1568538461372217E-3</v>
      </c>
      <c r="M399" s="2">
        <f t="shared" si="169"/>
        <v>4.0457218436562113E-3</v>
      </c>
      <c r="N399" s="66">
        <v>273009</v>
      </c>
      <c r="O399" s="66">
        <v>186832</v>
      </c>
      <c r="P399" s="66">
        <v>998</v>
      </c>
      <c r="Q399" s="66">
        <v>1009</v>
      </c>
      <c r="R399" s="66">
        <v>128</v>
      </c>
      <c r="S399" s="66">
        <v>405</v>
      </c>
      <c r="T399" s="66">
        <v>21</v>
      </c>
      <c r="U399" s="66">
        <v>20</v>
      </c>
      <c r="V399" s="66">
        <v>74</v>
      </c>
      <c r="W399" s="66">
        <f>IF(Notes!B$31=1,IF(BR399&gt;0,BR399-SUM(Z399:AD399)-SUM(AG399:AL399),SUM(BS399:BY399)),SUM(BS399:BY399))</f>
        <v>0</v>
      </c>
      <c r="X399" s="66">
        <v>38</v>
      </c>
      <c r="Y399" s="66">
        <v>137</v>
      </c>
      <c r="AE399" s="66">
        <v>10</v>
      </c>
      <c r="AF399" s="66">
        <v>30</v>
      </c>
      <c r="AN399" s="7">
        <f>IF(Q399&gt;0,RANK(Q399,(N399:P399,Q399:AE399)),0)</f>
        <v>3</v>
      </c>
      <c r="AO399" s="7">
        <f>IF(R399&gt;0,RANK(R399,(N399:P399,Q399:AE399)),0)</f>
        <v>7</v>
      </c>
      <c r="AP399" s="7">
        <f>IF(T399&gt;0,RANK(T399,(N399:P399,Q399:AE399)),0)</f>
        <v>10</v>
      </c>
      <c r="AQ399" s="7">
        <f>IF(S399&gt;0,RANK(S399,(N399:P399,Q399:AE399)),0)</f>
        <v>5</v>
      </c>
      <c r="AR399" s="2">
        <f t="shared" si="170"/>
        <v>2.1806267843210987E-3</v>
      </c>
      <c r="AS399" s="2">
        <f t="shared" si="171"/>
        <v>2.7663055341238914E-4</v>
      </c>
      <c r="AT399" s="2">
        <f t="shared" si="172"/>
        <v>4.5384700169220099E-5</v>
      </c>
      <c r="AU399" s="2">
        <f t="shared" si="173"/>
        <v>8.752763604063876E-4</v>
      </c>
      <c r="AW399" t="s">
        <v>3376</v>
      </c>
      <c r="AX399" t="s">
        <v>649</v>
      </c>
      <c r="AY399">
        <v>0</v>
      </c>
      <c r="BA399" s="119">
        <v>12</v>
      </c>
      <c r="BB399" s="121">
        <v>95</v>
      </c>
      <c r="BC399" s="125">
        <f t="shared" si="162"/>
        <v>12095</v>
      </c>
      <c r="BE399" s="7" t="s">
        <v>228</v>
      </c>
      <c r="BI399" s="1"/>
      <c r="BR399" s="145">
        <v>328</v>
      </c>
      <c r="BS399" s="1">
        <v>0</v>
      </c>
      <c r="BV399" s="1"/>
    </row>
    <row r="400" spans="1:74" hidden="1" outlineLevel="1">
      <c r="A400" t="s">
        <v>2263</v>
      </c>
      <c r="B400" t="s">
        <v>649</v>
      </c>
      <c r="C400" s="1">
        <f t="shared" si="163"/>
        <v>100670</v>
      </c>
      <c r="D400" s="7">
        <f>IF(N400&gt;0, RANK(N400,(N400:P400,Q400:AE400)),0)</f>
        <v>1</v>
      </c>
      <c r="E400" s="7">
        <f>IF(O400&gt;0,RANK(O400,(N400:P400,Q400:AE400)),0)</f>
        <v>2</v>
      </c>
      <c r="F400" s="7">
        <f>IF(P400&gt;0,RANK(P400,(N400:P400,Q400:AE400)),0)</f>
        <v>3</v>
      </c>
      <c r="G400" s="1">
        <f t="shared" si="164"/>
        <v>19876</v>
      </c>
      <c r="H400" s="2">
        <f t="shared" si="165"/>
        <v>0.19743717095460414</v>
      </c>
      <c r="I400" s="2"/>
      <c r="J400" s="2">
        <f t="shared" si="166"/>
        <v>0.59562928379854974</v>
      </c>
      <c r="K400" s="2">
        <f t="shared" si="167"/>
        <v>0.39819211284394557</v>
      </c>
      <c r="L400" s="2">
        <f t="shared" si="168"/>
        <v>2.0860236416012715E-3</v>
      </c>
      <c r="M400" s="2">
        <f t="shared" si="169"/>
        <v>4.0925797159034258E-3</v>
      </c>
      <c r="N400" s="66">
        <v>59962</v>
      </c>
      <c r="O400" s="66">
        <v>40086</v>
      </c>
      <c r="P400" s="66">
        <v>210</v>
      </c>
      <c r="Q400" s="66">
        <v>192</v>
      </c>
      <c r="R400" s="66">
        <v>39</v>
      </c>
      <c r="S400" s="66">
        <v>99</v>
      </c>
      <c r="T400" s="66">
        <v>3</v>
      </c>
      <c r="U400" s="66">
        <v>2</v>
      </c>
      <c r="V400" s="66">
        <v>38</v>
      </c>
      <c r="W400" s="66">
        <f>IF(Notes!B$31=1,IF(BR400&gt;0,BR400-SUM(Z400:AD400)-SUM(AG400:AL400),SUM(BS400:BY400)),SUM(BS400:BY400))</f>
        <v>0</v>
      </c>
      <c r="X400" s="66">
        <v>11</v>
      </c>
      <c r="Y400" s="66">
        <v>19</v>
      </c>
      <c r="AE400" s="66">
        <v>2</v>
      </c>
      <c r="AF400" s="66">
        <v>7</v>
      </c>
      <c r="AN400" s="7">
        <f>IF(Q400&gt;0,RANK(Q400,(N400:P400,Q400:AE400)),0)</f>
        <v>4</v>
      </c>
      <c r="AO400" s="7">
        <f>IF(R400&gt;0,RANK(R400,(N400:P400,Q400:AE400)),0)</f>
        <v>6</v>
      </c>
      <c r="AP400" s="7">
        <f>IF(T400&gt;0,RANK(T400,(N400:P400,Q400:AE400)),0)</f>
        <v>10</v>
      </c>
      <c r="AQ400" s="7">
        <f>IF(S400&gt;0,RANK(S400,(N400:P400,Q400:AE400)),0)</f>
        <v>5</v>
      </c>
      <c r="AR400" s="2">
        <f t="shared" si="170"/>
        <v>1.9072216151783054E-3</v>
      </c>
      <c r="AS400" s="2">
        <f t="shared" si="171"/>
        <v>3.8740439058309326E-4</v>
      </c>
      <c r="AT400" s="2">
        <f t="shared" si="172"/>
        <v>2.9800337737161022E-5</v>
      </c>
      <c r="AU400" s="2">
        <f t="shared" si="173"/>
        <v>9.8341114532631371E-4</v>
      </c>
      <c r="AW400" t="s">
        <v>2263</v>
      </c>
      <c r="AX400" t="s">
        <v>649</v>
      </c>
      <c r="AY400">
        <v>0</v>
      </c>
      <c r="BA400" s="119">
        <v>12</v>
      </c>
      <c r="BB400" s="121">
        <v>97</v>
      </c>
      <c r="BC400" s="125">
        <f t="shared" si="162"/>
        <v>12097</v>
      </c>
      <c r="BE400" s="7" t="s">
        <v>228</v>
      </c>
      <c r="BI400" s="1"/>
      <c r="BR400" s="66">
        <v>255</v>
      </c>
      <c r="BS400" s="1">
        <v>0</v>
      </c>
      <c r="BV400" s="1"/>
    </row>
    <row r="401" spans="1:74" hidden="1" outlineLevel="1">
      <c r="A401" t="s">
        <v>2209</v>
      </c>
      <c r="B401" t="s">
        <v>649</v>
      </c>
      <c r="C401" s="1">
        <f t="shared" si="163"/>
        <v>590500</v>
      </c>
      <c r="D401" s="7">
        <f>IF(N401&gt;0, RANK(N401,(N401:P401,Q401:AE401)),0)</f>
        <v>1</v>
      </c>
      <c r="E401" s="7">
        <f>IF(O401&gt;0,RANK(O401,(N401:P401,Q401:AE401)),0)</f>
        <v>2</v>
      </c>
      <c r="F401" s="7">
        <f>IF(P401&gt;0,RANK(P401,(N401:P401,Q401:AE401)),0)</f>
        <v>3</v>
      </c>
      <c r="G401" s="1">
        <f t="shared" si="164"/>
        <v>135234</v>
      </c>
      <c r="H401" s="2">
        <f t="shared" si="165"/>
        <v>0.22901608806096529</v>
      </c>
      <c r="I401" s="2"/>
      <c r="J401" s="2">
        <f t="shared" si="166"/>
        <v>0.61180524978831496</v>
      </c>
      <c r="K401" s="2">
        <f t="shared" si="167"/>
        <v>0.38278916172734972</v>
      </c>
      <c r="L401" s="2">
        <f t="shared" si="168"/>
        <v>2.5080440304826417E-3</v>
      </c>
      <c r="M401" s="2">
        <f t="shared" si="169"/>
        <v>2.8975444538526691E-3</v>
      </c>
      <c r="N401" s="66">
        <v>361271</v>
      </c>
      <c r="O401" s="66">
        <v>226037</v>
      </c>
      <c r="P401" s="66">
        <v>1481</v>
      </c>
      <c r="Q401" s="66">
        <v>807</v>
      </c>
      <c r="R401" s="66">
        <v>165</v>
      </c>
      <c r="S401" s="66">
        <v>395</v>
      </c>
      <c r="T401" s="66">
        <v>30</v>
      </c>
      <c r="U401" s="66">
        <v>15</v>
      </c>
      <c r="V401" s="66">
        <v>95</v>
      </c>
      <c r="W401" s="66">
        <f>IF(Notes!B$31=1,IF(BR401&gt;0,BR401-SUM(Z401:AD401)-SUM(AG401:AL401),SUM(BS401:BY401)),SUM(BS401:BY401))</f>
        <v>0</v>
      </c>
      <c r="X401" s="66">
        <v>22</v>
      </c>
      <c r="Y401" s="66">
        <v>136</v>
      </c>
      <c r="AE401" s="66">
        <v>20</v>
      </c>
      <c r="AF401" s="66">
        <v>26</v>
      </c>
      <c r="AN401" s="7">
        <f>IF(Q401&gt;0,RANK(Q401,(N401:P401,Q401:AE401)),0)</f>
        <v>4</v>
      </c>
      <c r="AO401" s="7">
        <f>IF(R401&gt;0,RANK(R401,(N401:P401,Q401:AE401)),0)</f>
        <v>6</v>
      </c>
      <c r="AP401" s="7">
        <f>IF(T401&gt;0,RANK(T401,(N401:P401,Q401:AE401)),0)</f>
        <v>9</v>
      </c>
      <c r="AQ401" s="7">
        <f>IF(S401&gt;0,RANK(S401,(N401:P401,Q401:AE401)),0)</f>
        <v>5</v>
      </c>
      <c r="AR401" s="2">
        <f t="shared" si="170"/>
        <v>1.3666384419983065E-3</v>
      </c>
      <c r="AS401" s="2">
        <f t="shared" si="171"/>
        <v>2.7942421676545299E-4</v>
      </c>
      <c r="AT401" s="2">
        <f t="shared" si="172"/>
        <v>5.080440304826418E-5</v>
      </c>
      <c r="AU401" s="2">
        <f t="shared" si="173"/>
        <v>6.6892464013547836E-4</v>
      </c>
      <c r="AW401" t="s">
        <v>2209</v>
      </c>
      <c r="AX401" t="s">
        <v>649</v>
      </c>
      <c r="AY401">
        <v>0</v>
      </c>
      <c r="BA401" s="119">
        <v>12</v>
      </c>
      <c r="BB401" s="121">
        <v>99</v>
      </c>
      <c r="BC401" s="125">
        <f t="shared" si="162"/>
        <v>12099</v>
      </c>
      <c r="BE401" s="7" t="s">
        <v>228</v>
      </c>
      <c r="BI401" s="1"/>
      <c r="BR401" s="105">
        <v>936</v>
      </c>
      <c r="BS401" s="1">
        <v>0</v>
      </c>
      <c r="BV401" s="1"/>
    </row>
    <row r="402" spans="1:74" hidden="1" outlineLevel="1">
      <c r="A402" t="s">
        <v>2210</v>
      </c>
      <c r="B402" t="s">
        <v>649</v>
      </c>
      <c r="C402" s="1">
        <f t="shared" si="163"/>
        <v>214866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>IF(P402&gt;0,RANK(P402,(N402:P402,Q402:AE402)),0)</f>
        <v>3</v>
      </c>
      <c r="G402" s="1">
        <f t="shared" si="164"/>
        <v>7687</v>
      </c>
      <c r="H402" s="2">
        <f t="shared" si="165"/>
        <v>3.5775785838615695E-2</v>
      </c>
      <c r="I402" s="2"/>
      <c r="J402" s="2">
        <f t="shared" si="166"/>
        <v>0.47665521767054814</v>
      </c>
      <c r="K402" s="2">
        <f t="shared" si="167"/>
        <v>0.51243100350916382</v>
      </c>
      <c r="L402" s="2">
        <f t="shared" si="168"/>
        <v>5.5104111399663048E-3</v>
      </c>
      <c r="M402" s="2">
        <f t="shared" si="169"/>
        <v>5.4033676803217955E-3</v>
      </c>
      <c r="N402" s="66">
        <v>102417</v>
      </c>
      <c r="O402" s="66">
        <v>110104</v>
      </c>
      <c r="P402" s="66">
        <v>1184</v>
      </c>
      <c r="Q402" s="66">
        <v>569</v>
      </c>
      <c r="R402" s="66">
        <v>93</v>
      </c>
      <c r="S402" s="66">
        <v>264</v>
      </c>
      <c r="T402" s="66">
        <v>23</v>
      </c>
      <c r="U402" s="66">
        <v>26</v>
      </c>
      <c r="V402" s="66">
        <v>55</v>
      </c>
      <c r="W402" s="66">
        <f>IF(Notes!B$31=1,IF(BR402&gt;0,BR402-SUM(Z402:AD402)-SUM(AG402:AL402),SUM(BS402:BY402)),SUM(BS402:BY402))</f>
        <v>0</v>
      </c>
      <c r="X402" s="66">
        <v>29</v>
      </c>
      <c r="Y402" s="66">
        <v>76</v>
      </c>
      <c r="AE402" s="66">
        <v>12</v>
      </c>
      <c r="AF402" s="66">
        <v>14</v>
      </c>
      <c r="AN402" s="7">
        <f>IF(Q402&gt;0,RANK(Q402,(N402:P402,Q402:AE402)),0)</f>
        <v>4</v>
      </c>
      <c r="AO402" s="7">
        <f>IF(R402&gt;0,RANK(R402,(N402:P402,Q402:AE402)),0)</f>
        <v>6</v>
      </c>
      <c r="AP402" s="7">
        <f>IF(T402&gt;0,RANK(T402,(N402:P402,Q402:AE402)),0)</f>
        <v>11</v>
      </c>
      <c r="AQ402" s="7">
        <f>IF(S402&gt;0,RANK(S402,(N402:P402,Q402:AE402)),0)</f>
        <v>5</v>
      </c>
      <c r="AR402" s="2">
        <f t="shared" si="170"/>
        <v>2.6481621103385364E-3</v>
      </c>
      <c r="AS402" s="2">
        <f t="shared" si="171"/>
        <v>4.3282790204127224E-4</v>
      </c>
      <c r="AT402" s="2">
        <f t="shared" si="172"/>
        <v>1.0704345964461572E-4</v>
      </c>
      <c r="AU402" s="2">
        <f t="shared" si="173"/>
        <v>1.228672754181676E-3</v>
      </c>
      <c r="AW402" t="s">
        <v>2210</v>
      </c>
      <c r="AX402" t="s">
        <v>649</v>
      </c>
      <c r="AY402">
        <v>0</v>
      </c>
      <c r="BA402" s="119">
        <v>12</v>
      </c>
      <c r="BB402" s="121">
        <v>101</v>
      </c>
      <c r="BC402" s="125">
        <f t="shared" si="162"/>
        <v>12101</v>
      </c>
      <c r="BE402" s="7" t="s">
        <v>228</v>
      </c>
      <c r="BI402" s="1"/>
      <c r="BR402" s="66">
        <v>723</v>
      </c>
      <c r="BS402" s="1">
        <v>0</v>
      </c>
      <c r="BV402" s="1"/>
    </row>
    <row r="403" spans="1:74" hidden="1" outlineLevel="1">
      <c r="A403" t="s">
        <v>1630</v>
      </c>
      <c r="B403" t="s">
        <v>649</v>
      </c>
      <c r="C403" s="1">
        <f t="shared" si="163"/>
        <v>463282</v>
      </c>
      <c r="D403" s="7">
        <f>IF(N403&gt;0, RANK(N403,(N403:P403,Q403:AE403)),0)</f>
        <v>1</v>
      </c>
      <c r="E403" s="7">
        <f>IF(O403&gt;0,RANK(O403,(N403:P403,Q403:AE403)),0)</f>
        <v>2</v>
      </c>
      <c r="F403" s="7">
        <f>IF(P403&gt;0,RANK(P403,(N403:P403,Q403:AE403)),0)</f>
        <v>3</v>
      </c>
      <c r="G403" s="1">
        <f t="shared" si="164"/>
        <v>38233</v>
      </c>
      <c r="H403" s="2">
        <f t="shared" si="165"/>
        <v>8.2526409400753759E-2</v>
      </c>
      <c r="I403" s="2"/>
      <c r="J403" s="2">
        <f t="shared" si="166"/>
        <v>0.53595650165557907</v>
      </c>
      <c r="K403" s="2">
        <f t="shared" si="167"/>
        <v>0.45343009225482533</v>
      </c>
      <c r="L403" s="2">
        <f t="shared" si="168"/>
        <v>5.2279173376043103E-3</v>
      </c>
      <c r="M403" s="2">
        <f t="shared" si="169"/>
        <v>5.3854887519912903E-3</v>
      </c>
      <c r="N403" s="66">
        <v>248299</v>
      </c>
      <c r="O403" s="66">
        <v>210066</v>
      </c>
      <c r="P403" s="66">
        <v>2422</v>
      </c>
      <c r="Q403" s="66">
        <v>1259</v>
      </c>
      <c r="R403" s="66">
        <v>212</v>
      </c>
      <c r="S403" s="66">
        <v>634</v>
      </c>
      <c r="T403" s="66">
        <v>39</v>
      </c>
      <c r="U403" s="66">
        <v>31</v>
      </c>
      <c r="V403" s="66">
        <v>80</v>
      </c>
      <c r="W403" s="66">
        <f>IF(Notes!B$31=1,IF(BR403&gt;0,BR403-SUM(Z403:AD403)-SUM(AG403:AL403),SUM(BS403:BY403)),SUM(BS403:BY403))</f>
        <v>0</v>
      </c>
      <c r="X403" s="66">
        <v>45</v>
      </c>
      <c r="Y403" s="66">
        <v>149</v>
      </c>
      <c r="AE403" s="66">
        <v>15</v>
      </c>
      <c r="AF403" s="66">
        <v>31</v>
      </c>
      <c r="AN403" s="7">
        <f>IF(Q403&gt;0,RANK(Q403,(N403:P403,Q403:AE403)),0)</f>
        <v>4</v>
      </c>
      <c r="AO403" s="7">
        <f>IF(R403&gt;0,RANK(R403,(N403:P403,Q403:AE403)),0)</f>
        <v>6</v>
      </c>
      <c r="AP403" s="7">
        <f>IF(T403&gt;0,RANK(T403,(N403:P403,Q403:AE403)),0)</f>
        <v>10</v>
      </c>
      <c r="AQ403" s="7">
        <f>IF(S403&gt;0,RANK(S403,(N403:P403,Q403:AE403)),0)</f>
        <v>5</v>
      </c>
      <c r="AR403" s="2">
        <f t="shared" si="170"/>
        <v>2.717567270042868E-3</v>
      </c>
      <c r="AS403" s="2">
        <f t="shared" si="171"/>
        <v>4.5760465547981573E-4</v>
      </c>
      <c r="AT403" s="2">
        <f t="shared" si="172"/>
        <v>8.4181988508079319E-5</v>
      </c>
      <c r="AU403" s="2">
        <f t="shared" si="173"/>
        <v>1.3684969413877508E-3</v>
      </c>
      <c r="AW403" t="s">
        <v>1630</v>
      </c>
      <c r="AX403" t="s">
        <v>649</v>
      </c>
      <c r="AY403">
        <v>0</v>
      </c>
      <c r="BA403" s="119">
        <v>12</v>
      </c>
      <c r="BB403" s="121">
        <v>103</v>
      </c>
      <c r="BC403" s="125">
        <f t="shared" si="162"/>
        <v>12103</v>
      </c>
      <c r="BE403" s="7" t="s">
        <v>228</v>
      </c>
      <c r="BI403" s="1"/>
      <c r="BR403" s="66">
        <v>1870</v>
      </c>
      <c r="BS403" s="1">
        <v>0</v>
      </c>
      <c r="BV403" s="1"/>
    </row>
    <row r="404" spans="1:74" hidden="1" outlineLevel="1">
      <c r="A404" t="s">
        <v>1895</v>
      </c>
      <c r="B404" t="s">
        <v>649</v>
      </c>
      <c r="C404" s="1">
        <f t="shared" si="163"/>
        <v>244833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>IF(P404&gt;0,RANK(P404,(N404:P404,Q404:AE404)),0)</f>
        <v>3</v>
      </c>
      <c r="G404" s="1">
        <f t="shared" si="164"/>
        <v>15013</v>
      </c>
      <c r="H404" s="2">
        <f t="shared" si="165"/>
        <v>6.1319348290467382E-2</v>
      </c>
      <c r="I404" s="2"/>
      <c r="J404" s="2">
        <f t="shared" si="166"/>
        <v>0.46507211037727758</v>
      </c>
      <c r="K404" s="2">
        <f t="shared" si="167"/>
        <v>0.52639145866774495</v>
      </c>
      <c r="L404" s="2">
        <f t="shared" si="168"/>
        <v>3.8066763875784716E-3</v>
      </c>
      <c r="M404" s="2">
        <f t="shared" si="169"/>
        <v>4.7297545673989985E-3</v>
      </c>
      <c r="N404" s="66">
        <v>113865</v>
      </c>
      <c r="O404" s="66">
        <v>128878</v>
      </c>
      <c r="P404" s="66">
        <v>932</v>
      </c>
      <c r="Q404" s="66">
        <v>565</v>
      </c>
      <c r="R404" s="66">
        <v>85</v>
      </c>
      <c r="S404" s="66">
        <v>296</v>
      </c>
      <c r="T404" s="66">
        <v>25</v>
      </c>
      <c r="U404" s="66">
        <v>12</v>
      </c>
      <c r="V404" s="66">
        <v>47</v>
      </c>
      <c r="W404" s="66">
        <f>IF(Notes!B$31=1,IF(BR404&gt;0,BR404-SUM(Z404:AD404)-SUM(AG404:AL404),SUM(BS404:BY404)),SUM(BS404:BY404))</f>
        <v>0</v>
      </c>
      <c r="X404" s="66">
        <v>36</v>
      </c>
      <c r="Y404" s="66">
        <v>74</v>
      </c>
      <c r="AE404" s="66">
        <v>10</v>
      </c>
      <c r="AF404" s="66">
        <v>8</v>
      </c>
      <c r="AN404" s="7">
        <f>IF(Q404&gt;0,RANK(Q404,(N404:P404,Q404:AE404)),0)</f>
        <v>4</v>
      </c>
      <c r="AO404" s="7">
        <f>IF(R404&gt;0,RANK(R404,(N404:P404,Q404:AE404)),0)</f>
        <v>6</v>
      </c>
      <c r="AP404" s="7">
        <f>IF(T404&gt;0,RANK(T404,(N404:P404,Q404:AE404)),0)</f>
        <v>10</v>
      </c>
      <c r="AQ404" s="7">
        <f>IF(S404&gt;0,RANK(S404,(N404:P404,Q404:AE404)),0)</f>
        <v>5</v>
      </c>
      <c r="AR404" s="2">
        <f t="shared" si="170"/>
        <v>2.307695449551327E-3</v>
      </c>
      <c r="AS404" s="2">
        <f t="shared" si="171"/>
        <v>3.4717542161391644E-4</v>
      </c>
      <c r="AT404" s="2">
        <f t="shared" si="172"/>
        <v>1.0211041812174012E-4</v>
      </c>
      <c r="AU404" s="2">
        <f t="shared" si="173"/>
        <v>1.2089873505614032E-3</v>
      </c>
      <c r="AW404" t="s">
        <v>1895</v>
      </c>
      <c r="AX404" t="s">
        <v>649</v>
      </c>
      <c r="AY404">
        <v>0</v>
      </c>
      <c r="BA404" s="119">
        <v>12</v>
      </c>
      <c r="BB404" s="121">
        <v>105</v>
      </c>
      <c r="BC404" s="125">
        <f t="shared" si="162"/>
        <v>12105</v>
      </c>
      <c r="BE404" s="7" t="s">
        <v>228</v>
      </c>
      <c r="BI404" s="1"/>
      <c r="BR404" s="105">
        <v>871</v>
      </c>
      <c r="BS404" s="1">
        <v>0</v>
      </c>
      <c r="BV404" s="1"/>
    </row>
    <row r="405" spans="1:74" hidden="1" outlineLevel="1">
      <c r="A405" t="s">
        <v>3245</v>
      </c>
      <c r="B405" t="s">
        <v>649</v>
      </c>
      <c r="C405" s="1">
        <f t="shared" si="163"/>
        <v>33171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>IF(P405&gt;0,RANK(P405,(N405:P405,Q405:AE405)),0)</f>
        <v>3</v>
      </c>
      <c r="G405" s="1">
        <f t="shared" si="164"/>
        <v>6401</v>
      </c>
      <c r="H405" s="2">
        <f t="shared" si="165"/>
        <v>0.19296976274456604</v>
      </c>
      <c r="I405" s="2"/>
      <c r="J405" s="2">
        <f t="shared" si="166"/>
        <v>0.3990232431943565</v>
      </c>
      <c r="K405" s="2">
        <f t="shared" si="167"/>
        <v>0.59199300593892257</v>
      </c>
      <c r="L405" s="2">
        <f t="shared" si="168"/>
        <v>3.8889391335805374E-3</v>
      </c>
      <c r="M405" s="2">
        <f t="shared" si="169"/>
        <v>5.0948117331403369E-3</v>
      </c>
      <c r="N405" s="66">
        <v>13236</v>
      </c>
      <c r="O405" s="66">
        <v>19637</v>
      </c>
      <c r="P405" s="66">
        <v>129</v>
      </c>
      <c r="Q405" s="66">
        <v>85</v>
      </c>
      <c r="R405" s="66">
        <v>16</v>
      </c>
      <c r="S405" s="66">
        <v>31</v>
      </c>
      <c r="T405" s="66">
        <v>4</v>
      </c>
      <c r="U405" s="66">
        <v>2</v>
      </c>
      <c r="V405" s="66">
        <v>7</v>
      </c>
      <c r="W405" s="66">
        <f>IF(Notes!B$31=1,IF(BR405&gt;0,BR405-SUM(Z405:AD405)-SUM(AG405:AL405),SUM(BS405:BY405)),SUM(BS405:BY405))</f>
        <v>0</v>
      </c>
      <c r="X405" s="66">
        <v>11</v>
      </c>
      <c r="Y405" s="66">
        <v>8</v>
      </c>
      <c r="AE405" s="66">
        <v>1</v>
      </c>
      <c r="AF405" s="66">
        <v>4</v>
      </c>
      <c r="AN405" s="7">
        <f>IF(Q405&gt;0,RANK(Q405,(N405:P405,Q405:AE405)),0)</f>
        <v>4</v>
      </c>
      <c r="AO405" s="7">
        <f>IF(R405&gt;0,RANK(R405,(N405:P405,Q405:AE405)),0)</f>
        <v>6</v>
      </c>
      <c r="AP405" s="7">
        <f>IF(T405&gt;0,RANK(T405,(N405:P405,Q405:AE405)),0)</f>
        <v>10</v>
      </c>
      <c r="AQ405" s="7">
        <f>IF(S405&gt;0,RANK(S405,(N405:P405,Q405:AE405)),0)</f>
        <v>5</v>
      </c>
      <c r="AR405" s="2">
        <f t="shared" si="170"/>
        <v>2.5624792740646949E-3</v>
      </c>
      <c r="AS405" s="2">
        <f t="shared" si="171"/>
        <v>4.8234903982394262E-4</v>
      </c>
      <c r="AT405" s="2">
        <f t="shared" si="172"/>
        <v>1.2058725995598565E-4</v>
      </c>
      <c r="AU405" s="2">
        <f t="shared" si="173"/>
        <v>9.3455126465888882E-4</v>
      </c>
      <c r="AW405" t="s">
        <v>3245</v>
      </c>
      <c r="AX405" t="s">
        <v>649</v>
      </c>
      <c r="AY405">
        <v>0</v>
      </c>
      <c r="BA405" s="119">
        <v>12</v>
      </c>
      <c r="BB405" s="121">
        <v>107</v>
      </c>
      <c r="BC405" s="125">
        <f t="shared" si="162"/>
        <v>12107</v>
      </c>
      <c r="BE405" s="7" t="s">
        <v>228</v>
      </c>
      <c r="BI405" s="1"/>
      <c r="BR405" s="66">
        <v>108</v>
      </c>
      <c r="BS405" s="1">
        <v>0</v>
      </c>
      <c r="BV405" s="1"/>
    </row>
    <row r="406" spans="1:74" hidden="1" outlineLevel="1">
      <c r="A406" t="s">
        <v>3020</v>
      </c>
      <c r="B406" t="s">
        <v>649</v>
      </c>
      <c r="C406" s="1">
        <f t="shared" si="163"/>
        <v>105844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>IF(P406&gt;0,RANK(P406,(N406:P406,Q406:AE406)),0)</f>
        <v>3</v>
      </c>
      <c r="G406" s="1">
        <f t="shared" si="164"/>
        <v>33431</v>
      </c>
      <c r="H406" s="2">
        <f t="shared" si="165"/>
        <v>0.31585163070178751</v>
      </c>
      <c r="I406" s="2"/>
      <c r="J406" s="2">
        <f t="shared" si="166"/>
        <v>0.33814859604701258</v>
      </c>
      <c r="K406" s="2">
        <f t="shared" si="167"/>
        <v>0.6540002267488001</v>
      </c>
      <c r="L406" s="2">
        <f t="shared" si="168"/>
        <v>3.1555874683496465E-3</v>
      </c>
      <c r="M406" s="2">
        <f t="shared" si="169"/>
        <v>4.6955897358377293E-3</v>
      </c>
      <c r="N406" s="66">
        <v>35791</v>
      </c>
      <c r="O406" s="66">
        <v>69222</v>
      </c>
      <c r="P406" s="66">
        <v>334</v>
      </c>
      <c r="Q406" s="66">
        <v>277</v>
      </c>
      <c r="R406" s="66">
        <v>54</v>
      </c>
      <c r="S406" s="66">
        <v>89</v>
      </c>
      <c r="T406" s="66">
        <v>6</v>
      </c>
      <c r="U406" s="66">
        <v>2</v>
      </c>
      <c r="V406" s="66">
        <v>10</v>
      </c>
      <c r="W406" s="66">
        <f>IF(Notes!B$31=1,IF(BR406&gt;0,BR406-SUM(Z406:AD406)-SUM(AG406:AL406),SUM(BS406:BY406)),SUM(BS406:BY406))</f>
        <v>0</v>
      </c>
      <c r="X406" s="66">
        <v>8</v>
      </c>
      <c r="Y406" s="66">
        <v>45</v>
      </c>
      <c r="AE406" s="66">
        <v>3</v>
      </c>
      <c r="AF406" s="66">
        <v>3</v>
      </c>
      <c r="AN406" s="7">
        <f>IF(Q406&gt;0,RANK(Q406,(N406:P406,Q406:AE406)),0)</f>
        <v>4</v>
      </c>
      <c r="AO406" s="7">
        <f>IF(R406&gt;0,RANK(R406,(N406:P406,Q406:AE406)),0)</f>
        <v>6</v>
      </c>
      <c r="AP406" s="7">
        <f>IF(T406&gt;0,RANK(T406,(N406:P406,Q406:AE406)),0)</f>
        <v>10</v>
      </c>
      <c r="AQ406" s="7">
        <f>IF(S406&gt;0,RANK(S406,(N406:P406,Q406:AE406)),0)</f>
        <v>5</v>
      </c>
      <c r="AR406" s="2">
        <f t="shared" si="170"/>
        <v>2.6170590680624317E-3</v>
      </c>
      <c r="AS406" s="2">
        <f t="shared" si="171"/>
        <v>5.101848002720986E-4</v>
      </c>
      <c r="AT406" s="2">
        <f t="shared" si="172"/>
        <v>5.6687200030233176E-5</v>
      </c>
      <c r="AU406" s="2">
        <f t="shared" si="173"/>
        <v>8.4086013378179209E-4</v>
      </c>
      <c r="AW406" t="s">
        <v>3020</v>
      </c>
      <c r="AX406" t="s">
        <v>649</v>
      </c>
      <c r="AY406">
        <v>7</v>
      </c>
      <c r="BA406" s="119">
        <v>12</v>
      </c>
      <c r="BB406" s="121">
        <v>109</v>
      </c>
      <c r="BC406" s="125">
        <f t="shared" si="162"/>
        <v>12109</v>
      </c>
      <c r="BE406" s="7" t="s">
        <v>228</v>
      </c>
      <c r="BI406" s="1"/>
      <c r="BR406" s="66">
        <v>237</v>
      </c>
      <c r="BS406" s="1">
        <v>0</v>
      </c>
      <c r="BV406" s="1"/>
    </row>
    <row r="407" spans="1:74" hidden="1" outlineLevel="1">
      <c r="A407" t="s">
        <v>3175</v>
      </c>
      <c r="B407" t="s">
        <v>649</v>
      </c>
      <c r="C407" s="1">
        <f t="shared" si="163"/>
        <v>120579</v>
      </c>
      <c r="D407" s="7">
        <f>IF(N407&gt;0, RANK(N407,(N407:P407,Q407:AE407)),0)</f>
        <v>1</v>
      </c>
      <c r="E407" s="7">
        <f>IF(O407&gt;0,RANK(O407,(N407:P407,Q407:AE407)),0)</f>
        <v>2</v>
      </c>
      <c r="F407" s="7">
        <f>IF(P407&gt;0,RANK(P407,(N407:P407,Q407:AE407)),0)</f>
        <v>3</v>
      </c>
      <c r="G407" s="1">
        <f t="shared" si="164"/>
        <v>14613</v>
      </c>
      <c r="H407" s="2">
        <f t="shared" si="165"/>
        <v>0.1211902570099271</v>
      </c>
      <c r="I407" s="2"/>
      <c r="J407" s="2">
        <f t="shared" si="166"/>
        <v>0.5566889756922847</v>
      </c>
      <c r="K407" s="2">
        <f t="shared" si="167"/>
        <v>0.43549871868235762</v>
      </c>
      <c r="L407" s="2">
        <f t="shared" si="168"/>
        <v>4.0139659476359901E-3</v>
      </c>
      <c r="M407" s="2">
        <f t="shared" si="169"/>
        <v>3.7983396777216839E-3</v>
      </c>
      <c r="N407" s="66">
        <v>67125</v>
      </c>
      <c r="O407" s="66">
        <v>52512</v>
      </c>
      <c r="P407" s="66">
        <v>484</v>
      </c>
      <c r="Q407" s="66">
        <v>215</v>
      </c>
      <c r="R407" s="66">
        <v>45</v>
      </c>
      <c r="S407" s="66">
        <v>93</v>
      </c>
      <c r="T407" s="66">
        <v>8</v>
      </c>
      <c r="U407" s="66">
        <v>9</v>
      </c>
      <c r="V407" s="66">
        <v>36</v>
      </c>
      <c r="W407" s="66">
        <f>IF(Notes!B$31=1,IF(BR407&gt;0,BR407-SUM(Z407:AD407)-SUM(AG407:AL407),SUM(BS407:BY407)),SUM(BS407:BY407))</f>
        <v>0</v>
      </c>
      <c r="X407" s="66">
        <v>12</v>
      </c>
      <c r="Y407" s="66">
        <v>35</v>
      </c>
      <c r="AE407" s="66">
        <v>1</v>
      </c>
      <c r="AF407" s="66">
        <v>4</v>
      </c>
      <c r="AN407" s="7">
        <f>IF(Q407&gt;0,RANK(Q407,(N407:P407,Q407:AE407)),0)</f>
        <v>4</v>
      </c>
      <c r="AO407" s="7">
        <f>IF(R407&gt;0,RANK(R407,(N407:P407,Q407:AE407)),0)</f>
        <v>6</v>
      </c>
      <c r="AP407" s="7">
        <f>IF(T407&gt;0,RANK(T407,(N407:P407,Q407:AE407)),0)</f>
        <v>11</v>
      </c>
      <c r="AQ407" s="7">
        <f>IF(S407&gt;0,RANK(S407,(N407:P407,Q407:AE407)),0)</f>
        <v>5</v>
      </c>
      <c r="AR407" s="2">
        <f t="shared" si="170"/>
        <v>1.7830633858300366E-3</v>
      </c>
      <c r="AS407" s="2">
        <f t="shared" si="171"/>
        <v>3.7319931331326352E-4</v>
      </c>
      <c r="AT407" s="2">
        <f t="shared" si="172"/>
        <v>6.6346544589024624E-5</v>
      </c>
      <c r="AU407" s="2">
        <f t="shared" si="173"/>
        <v>7.7127858084741121E-4</v>
      </c>
      <c r="AW407" t="s">
        <v>3175</v>
      </c>
      <c r="AX407" t="s">
        <v>649</v>
      </c>
      <c r="AY407">
        <v>0</v>
      </c>
      <c r="BA407" s="119">
        <v>12</v>
      </c>
      <c r="BB407" s="121">
        <v>111</v>
      </c>
      <c r="BC407" s="125">
        <f t="shared" si="162"/>
        <v>12111</v>
      </c>
      <c r="BE407" s="7" t="s">
        <v>228</v>
      </c>
      <c r="BI407" s="1"/>
      <c r="BR407" s="66">
        <v>395</v>
      </c>
      <c r="BS407" s="1">
        <v>0</v>
      </c>
      <c r="BV407" s="1"/>
    </row>
    <row r="408" spans="1:74" hidden="1" outlineLevel="1">
      <c r="A408" t="s">
        <v>2252</v>
      </c>
      <c r="B408" t="s">
        <v>649</v>
      </c>
      <c r="C408" s="1">
        <f t="shared" si="163"/>
        <v>76185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>IF(P408&gt;0,RANK(P408,(N408:P408,Q408:AE408)),0)</f>
        <v>3</v>
      </c>
      <c r="G408" s="1">
        <f t="shared" si="164"/>
        <v>36502</v>
      </c>
      <c r="H408" s="2">
        <f t="shared" si="165"/>
        <v>0.47912318697906414</v>
      </c>
      <c r="I408" s="2"/>
      <c r="J408" s="2">
        <f t="shared" si="166"/>
        <v>0.25556211852726912</v>
      </c>
      <c r="K408" s="2">
        <f t="shared" si="167"/>
        <v>0.73468530550633326</v>
      </c>
      <c r="L408" s="2">
        <f t="shared" si="168"/>
        <v>3.0977226488153836E-3</v>
      </c>
      <c r="M408" s="2">
        <f t="shared" si="169"/>
        <v>6.6548533175821746E-3</v>
      </c>
      <c r="N408" s="66">
        <v>19470</v>
      </c>
      <c r="O408" s="66">
        <v>55972</v>
      </c>
      <c r="P408" s="66">
        <v>236</v>
      </c>
      <c r="Q408" s="66">
        <v>208</v>
      </c>
      <c r="R408" s="66">
        <v>23</v>
      </c>
      <c r="S408" s="66">
        <v>195</v>
      </c>
      <c r="T408" s="66">
        <v>5</v>
      </c>
      <c r="U408" s="66">
        <v>3</v>
      </c>
      <c r="V408" s="66">
        <v>9</v>
      </c>
      <c r="W408" s="66">
        <f>IF(Notes!B$31=1,IF(BR408&gt;0,BR408-SUM(Z408:AD408)-SUM(AG408:AL408),SUM(BS408:BY408)),SUM(BS408:BY408))</f>
        <v>0</v>
      </c>
      <c r="X408" s="66">
        <v>4</v>
      </c>
      <c r="Y408" s="66">
        <v>51</v>
      </c>
      <c r="AE408" s="66">
        <v>5</v>
      </c>
      <c r="AF408" s="66">
        <v>4</v>
      </c>
      <c r="AN408" s="7">
        <f>IF(Q408&gt;0,RANK(Q408,(N408:P408,Q408:AE408)),0)</f>
        <v>4</v>
      </c>
      <c r="AO408" s="7">
        <f>IF(R408&gt;0,RANK(R408,(N408:P408,Q408:AE408)),0)</f>
        <v>7</v>
      </c>
      <c r="AP408" s="7">
        <f>IF(T408&gt;0,RANK(T408,(N408:P408,Q408:AE408)),0)</f>
        <v>9</v>
      </c>
      <c r="AQ408" s="7">
        <f>IF(S408&gt;0,RANK(S408,(N408:P408,Q408:AE408)),0)</f>
        <v>5</v>
      </c>
      <c r="AR408" s="2">
        <f t="shared" si="170"/>
        <v>2.7301962328542366E-3</v>
      </c>
      <c r="AS408" s="2">
        <f t="shared" si="171"/>
        <v>3.0189669882522806E-4</v>
      </c>
      <c r="AT408" s="2">
        <f t="shared" si="172"/>
        <v>6.5629717135919148E-5</v>
      </c>
      <c r="AU408" s="2">
        <f t="shared" si="173"/>
        <v>2.5595589683008466E-3</v>
      </c>
      <c r="AW408" t="s">
        <v>2252</v>
      </c>
      <c r="AX408" t="s">
        <v>649</v>
      </c>
      <c r="AY408">
        <v>1</v>
      </c>
      <c r="BA408" s="119">
        <v>12</v>
      </c>
      <c r="BB408" s="121">
        <v>113</v>
      </c>
      <c r="BC408" s="125">
        <f t="shared" si="162"/>
        <v>12113</v>
      </c>
      <c r="BE408" s="7" t="s">
        <v>228</v>
      </c>
      <c r="BI408" s="1"/>
      <c r="BR408" s="66">
        <v>192</v>
      </c>
      <c r="BS408" s="1">
        <v>0</v>
      </c>
      <c r="BV408" s="1"/>
    </row>
    <row r="409" spans="1:74" hidden="1" outlineLevel="1">
      <c r="A409" t="s">
        <v>2711</v>
      </c>
      <c r="B409" t="s">
        <v>649</v>
      </c>
      <c r="C409" s="1">
        <f t="shared" si="163"/>
        <v>207353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>IF(P409&gt;0,RANK(P409,(N409:P409,Q409:AE409)),0)</f>
        <v>3</v>
      </c>
      <c r="G409" s="1">
        <f t="shared" si="164"/>
        <v>211</v>
      </c>
      <c r="H409" s="2">
        <f t="shared" si="165"/>
        <v>1.0175883638047195E-3</v>
      </c>
      <c r="I409" s="2"/>
      <c r="J409" s="2">
        <f t="shared" si="166"/>
        <v>0.49522312192251861</v>
      </c>
      <c r="K409" s="2">
        <f t="shared" si="167"/>
        <v>0.49624071028632333</v>
      </c>
      <c r="L409" s="2">
        <f t="shared" si="168"/>
        <v>4.0751761488861992E-3</v>
      </c>
      <c r="M409" s="2">
        <f t="shared" si="169"/>
        <v>4.4609916422718677E-3</v>
      </c>
      <c r="N409" s="66">
        <v>102686</v>
      </c>
      <c r="O409" s="66">
        <v>102897</v>
      </c>
      <c r="P409" s="66">
        <v>845</v>
      </c>
      <c r="Q409" s="66">
        <v>507</v>
      </c>
      <c r="R409" s="66">
        <v>81</v>
      </c>
      <c r="S409" s="66">
        <v>192</v>
      </c>
      <c r="T409" s="66">
        <v>12</v>
      </c>
      <c r="U409" s="66">
        <v>10</v>
      </c>
      <c r="V409" s="66">
        <v>29</v>
      </c>
      <c r="W409" s="66">
        <f>IF(Notes!B$31=1,IF(BR409&gt;0,BR409-SUM(Z409:AD409)-SUM(AG409:AL409),SUM(BS409:BY409)),SUM(BS409:BY409))</f>
        <v>0</v>
      </c>
      <c r="X409" s="66">
        <v>26</v>
      </c>
      <c r="Y409" s="66">
        <v>53</v>
      </c>
      <c r="AE409" s="66">
        <v>5</v>
      </c>
      <c r="AF409" s="66">
        <v>10</v>
      </c>
      <c r="AN409" s="7">
        <f>IF(Q409&gt;0,RANK(Q409,(N409:P409,Q409:AE409)),0)</f>
        <v>4</v>
      </c>
      <c r="AO409" s="7">
        <f>IF(R409&gt;0,RANK(R409,(N409:P409,Q409:AE409)),0)</f>
        <v>6</v>
      </c>
      <c r="AP409" s="7">
        <f>IF(T409&gt;0,RANK(T409,(N409:P409,Q409:AE409)),0)</f>
        <v>10</v>
      </c>
      <c r="AQ409" s="7">
        <f>IF(S409&gt;0,RANK(S409,(N409:P409,Q409:AE409)),0)</f>
        <v>5</v>
      </c>
      <c r="AR409" s="2">
        <f t="shared" si="170"/>
        <v>2.4451056893317192E-3</v>
      </c>
      <c r="AS409" s="2">
        <f t="shared" si="171"/>
        <v>3.9063818705299658E-4</v>
      </c>
      <c r="AT409" s="2">
        <f t="shared" si="172"/>
        <v>5.7872324007851342E-5</v>
      </c>
      <c r="AU409" s="2">
        <f t="shared" si="173"/>
        <v>9.2595718412562147E-4</v>
      </c>
      <c r="AW409" t="s">
        <v>2711</v>
      </c>
      <c r="AX409" t="s">
        <v>649</v>
      </c>
      <c r="AY409">
        <v>13</v>
      </c>
      <c r="BA409" s="119">
        <v>12</v>
      </c>
      <c r="BB409" s="121">
        <v>115</v>
      </c>
      <c r="BC409" s="125">
        <f t="shared" si="162"/>
        <v>12115</v>
      </c>
      <c r="BE409" s="7" t="s">
        <v>228</v>
      </c>
      <c r="BI409" s="1"/>
      <c r="BR409" s="66">
        <v>652</v>
      </c>
      <c r="BS409" s="1">
        <v>0</v>
      </c>
      <c r="BV409" s="1"/>
    </row>
    <row r="410" spans="1:74" hidden="1" outlineLevel="1">
      <c r="A410" t="s">
        <v>2600</v>
      </c>
      <c r="B410" t="s">
        <v>649</v>
      </c>
      <c r="C410" s="1">
        <f t="shared" si="163"/>
        <v>205895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>IF(P410&gt;0,RANK(P410,(N410:P410,Q410:AE410)),0)</f>
        <v>4</v>
      </c>
      <c r="G410" s="1">
        <f t="shared" si="164"/>
        <v>5735</v>
      </c>
      <c r="H410" s="2">
        <f t="shared" si="165"/>
        <v>2.7854003254085821E-2</v>
      </c>
      <c r="I410" s="2"/>
      <c r="J410" s="2">
        <f t="shared" si="166"/>
        <v>0.4824546492144054</v>
      </c>
      <c r="K410" s="2">
        <f t="shared" si="167"/>
        <v>0.51030865246849122</v>
      </c>
      <c r="L410" s="2">
        <f t="shared" si="168"/>
        <v>2.5449865222564902E-3</v>
      </c>
      <c r="M410" s="2">
        <f t="shared" si="169"/>
        <v>4.6917117948468944E-3</v>
      </c>
      <c r="N410" s="66">
        <v>99335</v>
      </c>
      <c r="O410" s="66">
        <v>105070</v>
      </c>
      <c r="P410" s="66">
        <v>524</v>
      </c>
      <c r="Q410" s="66">
        <v>557</v>
      </c>
      <c r="R410" s="66">
        <v>67</v>
      </c>
      <c r="S410" s="66">
        <v>212</v>
      </c>
      <c r="T410" s="66">
        <v>8</v>
      </c>
      <c r="U410" s="66">
        <v>7</v>
      </c>
      <c r="V410" s="66">
        <v>26</v>
      </c>
      <c r="W410" s="66">
        <f>IF(Notes!B$31=1,IF(BR410&gt;0,BR410-SUM(Z410:AD410)-SUM(AG410:AL410),SUM(BS410:BY410)),SUM(BS410:BY410))</f>
        <v>0</v>
      </c>
      <c r="X410" s="66">
        <v>16</v>
      </c>
      <c r="Y410" s="66">
        <v>55</v>
      </c>
      <c r="AE410" s="66">
        <v>2</v>
      </c>
      <c r="AF410" s="66">
        <v>16</v>
      </c>
      <c r="AN410" s="7">
        <f>IF(Q410&gt;0,RANK(Q410,(N410:P410,Q410:AE410)),0)</f>
        <v>3</v>
      </c>
      <c r="AO410" s="7">
        <f>IF(R410&gt;0,RANK(R410,(N410:P410,Q410:AE410)),0)</f>
        <v>6</v>
      </c>
      <c r="AP410" s="7">
        <f>IF(T410&gt;0,RANK(T410,(N410:P410,Q410:AE410)),0)</f>
        <v>10</v>
      </c>
      <c r="AQ410" s="7">
        <f>IF(S410&gt;0,RANK(S410,(N410:P410,Q410:AE410)),0)</f>
        <v>5</v>
      </c>
      <c r="AR410" s="2">
        <f t="shared" si="170"/>
        <v>2.7052623910245512E-3</v>
      </c>
      <c r="AS410" s="2">
        <f t="shared" si="171"/>
        <v>3.2540858204424587E-4</v>
      </c>
      <c r="AT410" s="2">
        <f t="shared" si="172"/>
        <v>3.8854756064984577E-5</v>
      </c>
      <c r="AU410" s="2">
        <f t="shared" si="173"/>
        <v>1.0296510357220914E-3</v>
      </c>
      <c r="AW410" t="s">
        <v>2600</v>
      </c>
      <c r="AX410" t="s">
        <v>649</v>
      </c>
      <c r="AY410">
        <v>0</v>
      </c>
      <c r="BA410" s="119">
        <v>12</v>
      </c>
      <c r="BB410" s="121">
        <v>117</v>
      </c>
      <c r="BC410" s="125">
        <f t="shared" si="162"/>
        <v>12117</v>
      </c>
      <c r="BE410" s="7" t="s">
        <v>228</v>
      </c>
      <c r="BI410" s="1"/>
      <c r="BR410" s="66">
        <v>531</v>
      </c>
      <c r="BS410" s="1">
        <v>0</v>
      </c>
      <c r="BV410" s="1"/>
    </row>
    <row r="411" spans="1:74" hidden="1" outlineLevel="1">
      <c r="A411" t="s">
        <v>1231</v>
      </c>
      <c r="B411" t="s">
        <v>649</v>
      </c>
      <c r="C411" s="1">
        <f t="shared" si="163"/>
        <v>48868</v>
      </c>
      <c r="D411" s="7">
        <f>IF(N411&gt;0, RANK(N411,(N411:P411,Q411:AE411)),0)</f>
        <v>2</v>
      </c>
      <c r="E411" s="7">
        <f>IF(O411&gt;0,RANK(O411,(N411:P411,Q411:AE411)),0)</f>
        <v>1</v>
      </c>
      <c r="F411" s="7">
        <f>IF(P411&gt;0,RANK(P411,(N411:P411,Q411:AE411)),0)</f>
        <v>3</v>
      </c>
      <c r="G411" s="1">
        <f t="shared" si="164"/>
        <v>13211</v>
      </c>
      <c r="H411" s="2">
        <f t="shared" si="165"/>
        <v>0.27034050912662683</v>
      </c>
      <c r="I411" s="2"/>
      <c r="J411" s="2">
        <f t="shared" si="166"/>
        <v>0.36127936481951378</v>
      </c>
      <c r="K411" s="2">
        <f t="shared" si="167"/>
        <v>0.63161987394614061</v>
      </c>
      <c r="L411" s="2">
        <f t="shared" si="168"/>
        <v>3.9903413276581815E-3</v>
      </c>
      <c r="M411" s="2">
        <f t="shared" si="169"/>
        <v>3.1104199066873724E-3</v>
      </c>
      <c r="N411" s="66">
        <v>17655</v>
      </c>
      <c r="O411" s="66">
        <v>30866</v>
      </c>
      <c r="P411" s="66">
        <v>195</v>
      </c>
      <c r="Q411" s="66">
        <v>75</v>
      </c>
      <c r="R411" s="66">
        <v>18</v>
      </c>
      <c r="S411" s="66">
        <v>29</v>
      </c>
      <c r="T411" s="66">
        <v>4</v>
      </c>
      <c r="U411" s="66">
        <v>3</v>
      </c>
      <c r="V411" s="66">
        <v>3</v>
      </c>
      <c r="W411" s="66">
        <f>IF(Notes!B$31=1,IF(BR411&gt;0,BR411-SUM(Z411:AD411)-SUM(AG411:AL411),SUM(BS411:BY411)),SUM(BS411:BY411))</f>
        <v>0</v>
      </c>
      <c r="X411" s="66">
        <v>4</v>
      </c>
      <c r="Y411" s="66">
        <v>15</v>
      </c>
      <c r="AE411" s="66">
        <v>0</v>
      </c>
      <c r="AF411" s="66">
        <v>1</v>
      </c>
      <c r="AN411" s="7">
        <f>IF(Q411&gt;0,RANK(Q411,(N411:P411,Q411:AE411)),0)</f>
        <v>4</v>
      </c>
      <c r="AO411" s="7">
        <f>IF(R411&gt;0,RANK(R411,(N411:P411,Q411:AE411)),0)</f>
        <v>6</v>
      </c>
      <c r="AP411" s="7">
        <f>IF(T411&gt;0,RANK(T411,(N411:P411,Q411:AE411)),0)</f>
        <v>8</v>
      </c>
      <c r="AQ411" s="7">
        <f>IF(S411&gt;0,RANK(S411,(N411:P411,Q411:AE411)),0)</f>
        <v>5</v>
      </c>
      <c r="AR411" s="2">
        <f t="shared" si="170"/>
        <v>1.5347466644839158E-3</v>
      </c>
      <c r="AS411" s="2">
        <f t="shared" si="171"/>
        <v>3.6833919947613979E-4</v>
      </c>
      <c r="AT411" s="2">
        <f t="shared" si="172"/>
        <v>8.1853155439142179E-5</v>
      </c>
      <c r="AU411" s="2">
        <f t="shared" si="173"/>
        <v>5.9343537693378075E-4</v>
      </c>
      <c r="AW411" t="s">
        <v>1231</v>
      </c>
      <c r="AX411" t="s">
        <v>649</v>
      </c>
      <c r="AY411">
        <v>5</v>
      </c>
      <c r="BA411" s="119">
        <v>12</v>
      </c>
      <c r="BB411" s="121">
        <v>119</v>
      </c>
      <c r="BC411" s="125">
        <f t="shared" si="162"/>
        <v>12119</v>
      </c>
      <c r="BE411" s="7" t="s">
        <v>228</v>
      </c>
      <c r="BI411" s="1"/>
      <c r="BR411" s="66">
        <v>115</v>
      </c>
      <c r="BS411" s="1">
        <v>0</v>
      </c>
      <c r="BV411" s="1"/>
    </row>
    <row r="412" spans="1:74" hidden="1" outlineLevel="1">
      <c r="A412" t="s">
        <v>3381</v>
      </c>
      <c r="B412" t="s">
        <v>649</v>
      </c>
      <c r="C412" s="1">
        <f t="shared" si="163"/>
        <v>17662</v>
      </c>
      <c r="D412" s="7">
        <f>IF(N412&gt;0, RANK(N412,(N412:P412,Q412:AE412)),0)</f>
        <v>2</v>
      </c>
      <c r="E412" s="7">
        <f>IF(O412&gt;0,RANK(O412,(N412:P412,Q412:AE412)),0)</f>
        <v>1</v>
      </c>
      <c r="F412" s="7">
        <f>IF(P412&gt;0,RANK(P412,(N412:P412,Q412:AE412)),0)</f>
        <v>3</v>
      </c>
      <c r="G412" s="1">
        <f t="shared" si="164"/>
        <v>7618</v>
      </c>
      <c r="H412" s="2">
        <f t="shared" si="165"/>
        <v>0.43132148114596308</v>
      </c>
      <c r="I412" s="2"/>
      <c r="J412" s="2">
        <f t="shared" si="166"/>
        <v>0.27833767410259314</v>
      </c>
      <c r="K412" s="2">
        <f t="shared" si="167"/>
        <v>0.70965915524855627</v>
      </c>
      <c r="L412" s="2">
        <f t="shared" si="168"/>
        <v>5.6618729475710564E-3</v>
      </c>
      <c r="M412" s="2">
        <f t="shared" si="169"/>
        <v>6.3412977012795354E-3</v>
      </c>
      <c r="N412" s="66">
        <v>4916</v>
      </c>
      <c r="O412" s="66">
        <v>12534</v>
      </c>
      <c r="P412" s="66">
        <v>100</v>
      </c>
      <c r="Q412" s="66">
        <v>49</v>
      </c>
      <c r="R412" s="66">
        <v>12</v>
      </c>
      <c r="S412" s="66">
        <v>34</v>
      </c>
      <c r="T412" s="66">
        <v>3</v>
      </c>
      <c r="U412" s="66">
        <v>1</v>
      </c>
      <c r="V412" s="66">
        <v>1</v>
      </c>
      <c r="W412" s="66">
        <f>IF(Notes!B$31=1,IF(BR412&gt;0,BR412-SUM(Z412:AD412)-SUM(AG412:AL412),SUM(BS412:BY412)),SUM(BS412:BY412))</f>
        <v>0</v>
      </c>
      <c r="X412" s="66">
        <v>3</v>
      </c>
      <c r="Y412" s="66">
        <v>4</v>
      </c>
      <c r="AE412" s="66">
        <v>0</v>
      </c>
      <c r="AF412" s="66">
        <v>5</v>
      </c>
      <c r="AN412" s="7">
        <f>IF(Q412&gt;0,RANK(Q412,(N412:P412,Q412:AE412)),0)</f>
        <v>4</v>
      </c>
      <c r="AO412" s="7">
        <f>IF(R412&gt;0,RANK(R412,(N412:P412,Q412:AE412)),0)</f>
        <v>6</v>
      </c>
      <c r="AP412" s="7">
        <f>IF(T412&gt;0,RANK(T412,(N412:P412,Q412:AE412)),0)</f>
        <v>8</v>
      </c>
      <c r="AQ412" s="7">
        <f>IF(S412&gt;0,RANK(S412,(N412:P412,Q412:AE412)),0)</f>
        <v>5</v>
      </c>
      <c r="AR412" s="2">
        <f t="shared" si="170"/>
        <v>2.7743177443098179E-3</v>
      </c>
      <c r="AS412" s="2">
        <f t="shared" si="171"/>
        <v>6.7942475370852678E-4</v>
      </c>
      <c r="AT412" s="2">
        <f t="shared" si="172"/>
        <v>1.6985618842713169E-4</v>
      </c>
      <c r="AU412" s="2">
        <f t="shared" si="173"/>
        <v>1.9250368021741591E-3</v>
      </c>
      <c r="AW412" t="s">
        <v>3381</v>
      </c>
      <c r="AX412" t="s">
        <v>649</v>
      </c>
      <c r="AY412">
        <v>2</v>
      </c>
      <c r="BA412" s="119">
        <v>12</v>
      </c>
      <c r="BB412" s="121">
        <v>121</v>
      </c>
      <c r="BC412" s="125">
        <f t="shared" si="162"/>
        <v>12121</v>
      </c>
      <c r="BE412" s="7" t="s">
        <v>228</v>
      </c>
      <c r="BI412" s="1"/>
      <c r="BR412" s="1">
        <v>49</v>
      </c>
      <c r="BS412" s="1">
        <v>0</v>
      </c>
      <c r="BV412" s="1"/>
    </row>
    <row r="413" spans="1:74" hidden="1" outlineLevel="1">
      <c r="A413" t="s">
        <v>3382</v>
      </c>
      <c r="B413" t="s">
        <v>649</v>
      </c>
      <c r="C413" s="1">
        <f t="shared" si="163"/>
        <v>9366</v>
      </c>
      <c r="D413" s="7">
        <f>IF(N413&gt;0, RANK(N413,(N413:P413,Q413:AE413)),0)</f>
        <v>2</v>
      </c>
      <c r="E413" s="7">
        <f>IF(O413&gt;0,RANK(O413,(N413:P413,Q413:AE413)),0)</f>
        <v>1</v>
      </c>
      <c r="F413" s="7">
        <f>IF(P413&gt;0,RANK(P413,(N413:P413,Q413:AE413)),0)</f>
        <v>3</v>
      </c>
      <c r="G413" s="1">
        <f t="shared" si="164"/>
        <v>3654</v>
      </c>
      <c r="H413" s="2">
        <f t="shared" si="165"/>
        <v>0.39013452914798208</v>
      </c>
      <c r="I413" s="2"/>
      <c r="J413" s="2">
        <f t="shared" si="166"/>
        <v>0.29927396967755709</v>
      </c>
      <c r="K413" s="2">
        <f t="shared" si="167"/>
        <v>0.68940849882553923</v>
      </c>
      <c r="L413" s="2">
        <f t="shared" si="168"/>
        <v>6.0858424087123636E-3</v>
      </c>
      <c r="M413" s="2">
        <f t="shared" si="169"/>
        <v>5.2316890881913686E-3</v>
      </c>
      <c r="N413" s="66">
        <v>2803</v>
      </c>
      <c r="O413" s="66">
        <v>6457</v>
      </c>
      <c r="P413" s="66">
        <v>57</v>
      </c>
      <c r="Q413" s="66">
        <v>23</v>
      </c>
      <c r="R413" s="66">
        <v>3</v>
      </c>
      <c r="S413" s="66">
        <v>8</v>
      </c>
      <c r="T413" s="66">
        <v>1</v>
      </c>
      <c r="U413" s="66">
        <v>0</v>
      </c>
      <c r="V413" s="66">
        <v>4</v>
      </c>
      <c r="W413" s="66">
        <f>IF(Notes!B$31=1,IF(BR413&gt;0,BR413-SUM(Z413:AD413)-SUM(AG413:AL413),SUM(BS413:BY413)),SUM(BS413:BY413))</f>
        <v>0</v>
      </c>
      <c r="X413" s="66">
        <v>4</v>
      </c>
      <c r="Y413" s="66">
        <v>3</v>
      </c>
      <c r="AE413" s="66">
        <v>2</v>
      </c>
      <c r="AF413" s="66">
        <v>1</v>
      </c>
      <c r="AN413" s="7">
        <f>IF(Q413&gt;0,RANK(Q413,(N413:P413,Q413:AE413)),0)</f>
        <v>4</v>
      </c>
      <c r="AO413" s="7">
        <f>IF(R413&gt;0,RANK(R413,(N413:P413,Q413:AE413)),0)</f>
        <v>8</v>
      </c>
      <c r="AP413" s="7">
        <f>IF(T413&gt;0,RANK(T413,(N413:P413,Q413:AE413)),0)</f>
        <v>11</v>
      </c>
      <c r="AQ413" s="7">
        <f>IF(S413&gt;0,RANK(S413,(N413:P413,Q413:AE413)),0)</f>
        <v>5</v>
      </c>
      <c r="AR413" s="2">
        <f t="shared" si="170"/>
        <v>2.4556907964979713E-3</v>
      </c>
      <c r="AS413" s="2">
        <f t="shared" si="171"/>
        <v>3.2030749519538755E-4</v>
      </c>
      <c r="AT413" s="2">
        <f t="shared" si="172"/>
        <v>1.0676916506512919E-4</v>
      </c>
      <c r="AU413" s="2">
        <f t="shared" si="173"/>
        <v>8.5415332052103351E-4</v>
      </c>
      <c r="AW413" t="s">
        <v>3382</v>
      </c>
      <c r="AX413" t="s">
        <v>649</v>
      </c>
      <c r="AY413">
        <v>2</v>
      </c>
      <c r="BA413" s="119">
        <v>12</v>
      </c>
      <c r="BB413" s="121">
        <v>123</v>
      </c>
      <c r="BC413" s="125">
        <f t="shared" si="162"/>
        <v>12123</v>
      </c>
      <c r="BE413" s="7" t="s">
        <v>228</v>
      </c>
      <c r="BI413" s="1"/>
      <c r="BR413" s="66">
        <v>21</v>
      </c>
      <c r="BS413" s="1">
        <v>0</v>
      </c>
      <c r="BV413" s="1"/>
    </row>
    <row r="414" spans="1:74" hidden="1" outlineLevel="1">
      <c r="A414" t="s">
        <v>2947</v>
      </c>
      <c r="B414" t="s">
        <v>649</v>
      </c>
      <c r="C414" s="1">
        <f t="shared" si="163"/>
        <v>5293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>IF(P414&gt;0,RANK(P414,(N414:P414,Q414:AE414)),0)</f>
        <v>3</v>
      </c>
      <c r="G414" s="1">
        <f t="shared" si="164"/>
        <v>2640</v>
      </c>
      <c r="H414" s="2">
        <f t="shared" si="165"/>
        <v>0.49877196296996035</v>
      </c>
      <c r="I414" s="2"/>
      <c r="J414" s="2">
        <f t="shared" si="166"/>
        <v>0.24560740600793501</v>
      </c>
      <c r="K414" s="2">
        <f t="shared" si="167"/>
        <v>0.74437936897789536</v>
      </c>
      <c r="L414" s="2">
        <f t="shared" si="168"/>
        <v>4.3453617986019275E-3</v>
      </c>
      <c r="M414" s="2">
        <f t="shared" si="169"/>
        <v>5.6678632155677524E-3</v>
      </c>
      <c r="N414" s="66">
        <v>1300</v>
      </c>
      <c r="O414" s="66">
        <v>3940</v>
      </c>
      <c r="P414" s="66">
        <v>23</v>
      </c>
      <c r="Q414" s="66">
        <v>8</v>
      </c>
      <c r="R414" s="66">
        <v>2</v>
      </c>
      <c r="S414" s="66">
        <v>9</v>
      </c>
      <c r="T414" s="66">
        <v>1</v>
      </c>
      <c r="U414" s="66">
        <v>0</v>
      </c>
      <c r="V414" s="66">
        <v>1</v>
      </c>
      <c r="W414" s="66">
        <f>IF(Notes!B$31=1,IF(BR414&gt;0,BR414-SUM(Z414:AD414)-SUM(AG414:AL414),SUM(BS414:BY414)),SUM(BS414:BY414))</f>
        <v>0</v>
      </c>
      <c r="X414" s="66">
        <v>5</v>
      </c>
      <c r="Y414" s="66">
        <v>3</v>
      </c>
      <c r="AE414" s="66">
        <v>0</v>
      </c>
      <c r="AF414" s="66">
        <v>1</v>
      </c>
      <c r="AN414" s="7">
        <f>IF(Q414&gt;0,RANK(Q414,(N414:P414,Q414:AE414)),0)</f>
        <v>5</v>
      </c>
      <c r="AO414" s="7">
        <f>IF(R414&gt;0,RANK(R414,(N414:P414,Q414:AE414)),0)</f>
        <v>8</v>
      </c>
      <c r="AP414" s="7">
        <f>IF(T414&gt;0,RANK(T414,(N414:P414,Q414:AE414)),0)</f>
        <v>9</v>
      </c>
      <c r="AQ414" s="7">
        <f>IF(S414&gt;0,RANK(S414,(N414:P414,Q414:AE414)),0)</f>
        <v>4</v>
      </c>
      <c r="AR414" s="2">
        <f t="shared" si="170"/>
        <v>1.5114301908180617E-3</v>
      </c>
      <c r="AS414" s="2">
        <f t="shared" si="171"/>
        <v>3.7785754770451542E-4</v>
      </c>
      <c r="AT414" s="2">
        <f t="shared" si="172"/>
        <v>1.8892877385225771E-4</v>
      </c>
      <c r="AU414" s="2">
        <f t="shared" si="173"/>
        <v>1.7003589646703192E-3</v>
      </c>
      <c r="AW414" t="s">
        <v>2947</v>
      </c>
      <c r="AX414" t="s">
        <v>649</v>
      </c>
      <c r="AY414">
        <v>4</v>
      </c>
      <c r="BA414" s="119">
        <v>12</v>
      </c>
      <c r="BB414" s="121">
        <v>125</v>
      </c>
      <c r="BC414" s="125">
        <f t="shared" si="162"/>
        <v>12125</v>
      </c>
      <c r="BE414" s="7" t="s">
        <v>228</v>
      </c>
      <c r="BI414" s="1"/>
      <c r="BR414" s="66">
        <v>17</v>
      </c>
      <c r="BS414" s="1">
        <v>0</v>
      </c>
      <c r="BV414" s="1"/>
    </row>
    <row r="415" spans="1:74" hidden="1" outlineLevel="1">
      <c r="A415" t="s">
        <v>2526</v>
      </c>
      <c r="B415" t="s">
        <v>649</v>
      </c>
      <c r="C415" s="1">
        <f t="shared" si="163"/>
        <v>243824</v>
      </c>
      <c r="D415" s="7">
        <f>IF(N415&gt;0, RANK(N415,(N415:P415,Q415:AE415)),0)</f>
        <v>1</v>
      </c>
      <c r="E415" s="7">
        <f>IF(O415&gt;0,RANK(O415,(N415:P415,Q415:AE415)),0)</f>
        <v>2</v>
      </c>
      <c r="F415" s="7">
        <f>IF(P415&gt;0,RANK(P415,(N415:P415,Q415:AE415)),0)</f>
        <v>3</v>
      </c>
      <c r="G415" s="1">
        <f t="shared" si="164"/>
        <v>13857</v>
      </c>
      <c r="H415" s="2">
        <f t="shared" si="165"/>
        <v>5.6831977163855893E-2</v>
      </c>
      <c r="I415" s="2"/>
      <c r="J415" s="2">
        <f t="shared" si="166"/>
        <v>0.52412805958396225</v>
      </c>
      <c r="K415" s="2">
        <f t="shared" si="167"/>
        <v>0.46729608242010628</v>
      </c>
      <c r="L415" s="2">
        <f t="shared" si="168"/>
        <v>3.8511385261500099E-3</v>
      </c>
      <c r="M415" s="2">
        <f t="shared" si="169"/>
        <v>4.724719469781459E-3</v>
      </c>
      <c r="N415" s="66">
        <v>127795</v>
      </c>
      <c r="O415" s="66">
        <v>113938</v>
      </c>
      <c r="P415" s="66">
        <v>939</v>
      </c>
      <c r="Q415" s="66">
        <v>627</v>
      </c>
      <c r="R415" s="66">
        <v>80</v>
      </c>
      <c r="S415" s="66">
        <v>251</v>
      </c>
      <c r="T415" s="66">
        <v>15</v>
      </c>
      <c r="U415" s="66">
        <v>10</v>
      </c>
      <c r="V415" s="66">
        <v>46</v>
      </c>
      <c r="W415" s="66">
        <f>IF(Notes!B$31=1,IF(BR415&gt;0,BR415-SUM(Z415:AD415)-SUM(AG415:AL415),SUM(BS415:BY415)),SUM(BS415:BY415))</f>
        <v>0</v>
      </c>
      <c r="X415" s="66">
        <v>29</v>
      </c>
      <c r="Y415" s="66">
        <v>74</v>
      </c>
      <c r="AE415" s="66">
        <v>12</v>
      </c>
      <c r="AF415" s="66">
        <v>8</v>
      </c>
      <c r="AN415" s="7">
        <f>IF(Q415&gt;0,RANK(Q415,(N415:P415,Q415:AE415)),0)</f>
        <v>4</v>
      </c>
      <c r="AO415" s="7">
        <f>IF(R415&gt;0,RANK(R415,(N415:P415,Q415:AE415)),0)</f>
        <v>6</v>
      </c>
      <c r="AP415" s="7">
        <f>IF(T415&gt;0,RANK(T415,(N415:P415,Q415:AE415)),0)</f>
        <v>10</v>
      </c>
      <c r="AQ415" s="7">
        <f>IF(S415&gt;0,RANK(S415,(N415:P415,Q415:AE415)),0)</f>
        <v>5</v>
      </c>
      <c r="AR415" s="2">
        <f t="shared" si="170"/>
        <v>2.5715270030841919E-3</v>
      </c>
      <c r="AS415" s="2">
        <f t="shared" si="171"/>
        <v>3.2810551873482514E-4</v>
      </c>
      <c r="AT415" s="2">
        <f t="shared" si="172"/>
        <v>6.1519784762779708E-5</v>
      </c>
      <c r="AU415" s="2">
        <f t="shared" si="173"/>
        <v>1.0294310650305139E-3</v>
      </c>
      <c r="AW415" t="s">
        <v>2526</v>
      </c>
      <c r="AX415" t="s">
        <v>649</v>
      </c>
      <c r="AY415">
        <v>0</v>
      </c>
      <c r="BA415" s="119">
        <v>12</v>
      </c>
      <c r="BB415" s="121">
        <v>127</v>
      </c>
      <c r="BC415" s="125">
        <f t="shared" si="162"/>
        <v>12127</v>
      </c>
      <c r="BE415" s="7" t="s">
        <v>228</v>
      </c>
      <c r="BI415" s="1"/>
      <c r="BR415" s="66">
        <v>1031</v>
      </c>
      <c r="BS415" s="1">
        <v>0</v>
      </c>
      <c r="BV415" s="1"/>
    </row>
    <row r="416" spans="1:74" hidden="1" outlineLevel="1">
      <c r="A416" t="s">
        <v>1767</v>
      </c>
      <c r="B416" t="s">
        <v>649</v>
      </c>
      <c r="C416" s="1">
        <f t="shared" si="163"/>
        <v>14376</v>
      </c>
      <c r="D416" s="7">
        <f>IF(N416&gt;0, RANK(N416,(N416:P416,Q416:AE416)),0)</f>
        <v>2</v>
      </c>
      <c r="E416" s="7">
        <f>IF(O416&gt;0,RANK(O416,(N416:P416,Q416:AE416)),0)</f>
        <v>1</v>
      </c>
      <c r="F416" s="7">
        <f>IF(P416&gt;0,RANK(P416,(N416:P416,Q416:AE416)),0)</f>
        <v>3</v>
      </c>
      <c r="G416" s="1">
        <f t="shared" si="164"/>
        <v>3566</v>
      </c>
      <c r="H416" s="2">
        <f>IF(C416&gt;0,G416/C416,0)</f>
        <v>0.24805230940456316</v>
      </c>
      <c r="I416" s="2"/>
      <c r="J416" s="2">
        <f t="shared" si="166"/>
        <v>0.36943516972732332</v>
      </c>
      <c r="K416" s="2">
        <f t="shared" si="167"/>
        <v>0.61748747913188651</v>
      </c>
      <c r="L416" s="2">
        <f t="shared" si="168"/>
        <v>5.3561491374513074E-3</v>
      </c>
      <c r="M416" s="2">
        <f>IF(C416=0,"-",(1-J416-K416-L416))</f>
        <v>7.7212020033389202E-3</v>
      </c>
      <c r="N416" s="66">
        <v>5311</v>
      </c>
      <c r="O416" s="66">
        <v>8877</v>
      </c>
      <c r="P416" s="66">
        <v>77</v>
      </c>
      <c r="Q416" s="66">
        <v>22</v>
      </c>
      <c r="R416" s="66">
        <v>4</v>
      </c>
      <c r="S416" s="66">
        <v>14</v>
      </c>
      <c r="T416" s="66">
        <v>0</v>
      </c>
      <c r="U416" s="66">
        <v>0</v>
      </c>
      <c r="V416" s="66">
        <v>4</v>
      </c>
      <c r="W416" s="66">
        <f>IF(Notes!B$31=1,IF(BR416&gt;0,BR416-SUM(Z416:AD416)-SUM(AG416:AL416),SUM(BS416:BY416)),SUM(BS416:BY416))</f>
        <v>45</v>
      </c>
      <c r="X416" s="66">
        <v>6</v>
      </c>
      <c r="Y416" s="66">
        <v>9</v>
      </c>
      <c r="AE416" s="66">
        <v>1</v>
      </c>
      <c r="AF416" s="66">
        <v>6</v>
      </c>
      <c r="AN416" s="7">
        <f>IF(Q416&gt;0,RANK(Q416,(N416:P416,Q416:AE416)),0)</f>
        <v>5</v>
      </c>
      <c r="AO416" s="7">
        <f>IF(R416&gt;0,RANK(R416,(N416:P416,Q416:AE416)),0)</f>
        <v>9</v>
      </c>
      <c r="AP416" s="7">
        <f>IF(T416&gt;0,RANK(T416,(N416:P416,Q416:AE416)),0)</f>
        <v>0</v>
      </c>
      <c r="AQ416" s="7">
        <f>IF(S416&gt;0,RANK(S416,(N416:P416,Q416:AE416)),0)</f>
        <v>6</v>
      </c>
      <c r="AR416" s="2">
        <f t="shared" si="170"/>
        <v>1.530328324986088E-3</v>
      </c>
      <c r="AS416" s="2">
        <f t="shared" si="171"/>
        <v>2.7824151363383418E-4</v>
      </c>
      <c r="AT416" s="2">
        <f t="shared" si="172"/>
        <v>0</v>
      </c>
      <c r="AU416" s="2">
        <f t="shared" si="173"/>
        <v>9.7384529771841956E-4</v>
      </c>
      <c r="AW416" t="s">
        <v>1767</v>
      </c>
      <c r="AX416" t="s">
        <v>649</v>
      </c>
      <c r="AY416">
        <v>2</v>
      </c>
      <c r="BA416" s="119">
        <v>12</v>
      </c>
      <c r="BB416" s="121">
        <v>129</v>
      </c>
      <c r="BC416" s="125">
        <f t="shared" si="162"/>
        <v>12129</v>
      </c>
      <c r="BE416" s="7" t="s">
        <v>228</v>
      </c>
      <c r="BI416" s="1"/>
      <c r="BR416" s="66">
        <v>45</v>
      </c>
      <c r="BS416" s="1">
        <v>45</v>
      </c>
      <c r="BV416" s="1"/>
    </row>
    <row r="417" spans="1:74" hidden="1" outlineLevel="1">
      <c r="A417" t="s">
        <v>1610</v>
      </c>
      <c r="B417" t="s">
        <v>649</v>
      </c>
      <c r="C417" s="1">
        <f t="shared" si="163"/>
        <v>27046</v>
      </c>
      <c r="D417" s="7">
        <f>IF(N417&gt;0, RANK(N417,(N417:P417,Q417:AE417)),0)</f>
        <v>2</v>
      </c>
      <c r="E417" s="7">
        <f>IF(O417&gt;0,RANK(O417,(N417:P417,Q417:AE417)),0)</f>
        <v>1</v>
      </c>
      <c r="F417" s="7">
        <f>IF(P417&gt;0,RANK(P417,(N417:P417,Q417:AE417)),0)</f>
        <v>3</v>
      </c>
      <c r="G417" s="1">
        <f t="shared" si="164"/>
        <v>12387</v>
      </c>
      <c r="H417" s="2">
        <f>IF(C417&gt;0,G417/C417,0)</f>
        <v>0.457997485764993</v>
      </c>
      <c r="I417" s="2"/>
      <c r="J417" s="2">
        <f t="shared" si="166"/>
        <v>0.26525179324114473</v>
      </c>
      <c r="K417" s="2">
        <f t="shared" si="167"/>
        <v>0.72324927900613767</v>
      </c>
      <c r="L417" s="2">
        <f t="shared" si="168"/>
        <v>5.0284700140501371E-3</v>
      </c>
      <c r="M417" s="2">
        <f>IF(C417=0,"-",(1-J417-K417-L417))</f>
        <v>6.470457738667521E-3</v>
      </c>
      <c r="N417" s="66">
        <v>7174</v>
      </c>
      <c r="O417" s="66">
        <v>19561</v>
      </c>
      <c r="P417" s="66">
        <v>136</v>
      </c>
      <c r="Q417" s="66">
        <v>85</v>
      </c>
      <c r="R417" s="66">
        <v>9</v>
      </c>
      <c r="S417" s="66">
        <v>59</v>
      </c>
      <c r="T417" s="66">
        <v>2</v>
      </c>
      <c r="U417" s="66">
        <v>1</v>
      </c>
      <c r="V417" s="66">
        <v>3</v>
      </c>
      <c r="W417" s="66">
        <f>IF(Notes!B$31=1,IF(BR417&gt;0,BR417-SUM(Z417:AD417)-SUM(AG417:AL417),SUM(BS417:BY417)),SUM(BS417:BY417))</f>
        <v>0</v>
      </c>
      <c r="X417" s="66">
        <v>3</v>
      </c>
      <c r="Y417" s="66">
        <v>11</v>
      </c>
      <c r="AE417" s="66">
        <v>1</v>
      </c>
      <c r="AF417" s="66">
        <v>1</v>
      </c>
      <c r="AN417" s="7">
        <f>IF(Q417&gt;0,RANK(Q417,(N417:P417,Q417:AE417)),0)</f>
        <v>4</v>
      </c>
      <c r="AO417" s="7">
        <f>IF(R417&gt;0,RANK(R417,(N417:P417,Q417:AE417)),0)</f>
        <v>7</v>
      </c>
      <c r="AP417" s="7">
        <f>IF(T417&gt;0,RANK(T417,(N417:P417,Q417:AE417)),0)</f>
        <v>10</v>
      </c>
      <c r="AQ417" s="7">
        <f>IF(S417&gt;0,RANK(S417,(N417:P417,Q417:AE417)),0)</f>
        <v>5</v>
      </c>
      <c r="AR417" s="2">
        <f t="shared" si="170"/>
        <v>3.1427937587813356E-3</v>
      </c>
      <c r="AS417" s="2">
        <f t="shared" si="171"/>
        <v>3.3276639798861197E-4</v>
      </c>
      <c r="AT417" s="2">
        <f t="shared" si="172"/>
        <v>7.3948088441913777E-5</v>
      </c>
      <c r="AU417" s="2">
        <f t="shared" si="173"/>
        <v>2.1814686090364565E-3</v>
      </c>
      <c r="AW417" t="s">
        <v>1610</v>
      </c>
      <c r="AX417" t="s">
        <v>649</v>
      </c>
      <c r="AY417">
        <v>0</v>
      </c>
      <c r="BA417" s="119">
        <v>12</v>
      </c>
      <c r="BB417" s="121">
        <v>131</v>
      </c>
      <c r="BC417" s="125">
        <f t="shared" si="162"/>
        <v>12131</v>
      </c>
      <c r="BE417" s="7" t="s">
        <v>228</v>
      </c>
      <c r="BI417" s="1"/>
      <c r="BR417" s="66">
        <v>93</v>
      </c>
      <c r="BS417" s="1">
        <v>0</v>
      </c>
      <c r="BV417" s="1"/>
    </row>
    <row r="418" spans="1:74" hidden="1" outlineLevel="1">
      <c r="A418" t="s">
        <v>1616</v>
      </c>
      <c r="B418" t="s">
        <v>649</v>
      </c>
      <c r="C418" s="1">
        <f t="shared" si="163"/>
        <v>11131</v>
      </c>
      <c r="D418" s="7">
        <f>IF(N418&gt;0, RANK(N418,(N418:P418,Q418:AE418)),0)</f>
        <v>2</v>
      </c>
      <c r="E418" s="7">
        <f>IF(O418&gt;0,RANK(O418,(N418:P418,Q418:AE418)),0)</f>
        <v>1</v>
      </c>
      <c r="F418" s="7">
        <f>IF(P418&gt;0,RANK(P418,(N418:P418,Q418:AE418)),0)</f>
        <v>3</v>
      </c>
      <c r="G418" s="1">
        <f t="shared" si="164"/>
        <v>5315</v>
      </c>
      <c r="H418" s="2">
        <f>IF(C418&gt;0,G418/C418,0)</f>
        <v>0.4774952834426377</v>
      </c>
      <c r="I418" s="2"/>
      <c r="J418" s="2">
        <f t="shared" si="166"/>
        <v>0.25720959482526279</v>
      </c>
      <c r="K418" s="2">
        <f t="shared" si="167"/>
        <v>0.73470487826790043</v>
      </c>
      <c r="L418" s="2">
        <f t="shared" si="168"/>
        <v>3.1443715748809631E-3</v>
      </c>
      <c r="M418" s="2">
        <f>IF(C418=0,"-",(1-J418-K418-L418))</f>
        <v>4.9411553319557633E-3</v>
      </c>
      <c r="N418" s="66">
        <v>2863</v>
      </c>
      <c r="O418" s="66">
        <v>8178</v>
      </c>
      <c r="P418" s="66">
        <v>35</v>
      </c>
      <c r="Q418" s="66">
        <v>19</v>
      </c>
      <c r="R418" s="66">
        <v>8</v>
      </c>
      <c r="S418" s="66">
        <v>17</v>
      </c>
      <c r="T418" s="66">
        <v>2</v>
      </c>
      <c r="U418" s="66">
        <v>0</v>
      </c>
      <c r="V418" s="66">
        <v>4</v>
      </c>
      <c r="W418" s="66">
        <f>IF(Notes!B$31=1,IF(BR418&gt;0,BR418-SUM(Z418:AD418)-SUM(AG418:AL418),SUM(BS418:BY418)),SUM(BS418:BY418))</f>
        <v>0</v>
      </c>
      <c r="X418" s="66">
        <v>4</v>
      </c>
      <c r="Y418" s="66">
        <v>1</v>
      </c>
      <c r="AE418" s="66">
        <v>0</v>
      </c>
      <c r="AF418" s="66">
        <v>0</v>
      </c>
      <c r="AN418" s="7">
        <f>IF(Q418&gt;0,RANK(Q418,(N418:P418,Q418:AE418)),0)</f>
        <v>4</v>
      </c>
      <c r="AO418" s="7">
        <f>IF(R418&gt;0,RANK(R418,(N418:P418,Q418:AE418)),0)</f>
        <v>6</v>
      </c>
      <c r="AP418" s="7">
        <f>IF(T418&gt;0,RANK(T418,(N418:P418,Q418:AE418)),0)</f>
        <v>9</v>
      </c>
      <c r="AQ418" s="7">
        <f>IF(S418&gt;0,RANK(S418,(N418:P418,Q418:AE418)),0)</f>
        <v>5</v>
      </c>
      <c r="AR418" s="2">
        <f t="shared" si="170"/>
        <v>1.7069445692210943E-3</v>
      </c>
      <c r="AS418" s="2">
        <f t="shared" si="171"/>
        <v>7.1871350282993443E-4</v>
      </c>
      <c r="AT418" s="2">
        <f t="shared" si="172"/>
        <v>1.7967837570748361E-4</v>
      </c>
      <c r="AU418" s="2">
        <f t="shared" si="173"/>
        <v>1.5272661935136107E-3</v>
      </c>
      <c r="AW418" t="s">
        <v>1616</v>
      </c>
      <c r="AX418" t="s">
        <v>649</v>
      </c>
      <c r="AY418">
        <v>1</v>
      </c>
      <c r="BA418" s="119">
        <v>12</v>
      </c>
      <c r="BB418" s="121">
        <v>133</v>
      </c>
      <c r="BC418" s="125">
        <f t="shared" si="162"/>
        <v>12133</v>
      </c>
      <c r="BE418" s="7" t="s">
        <v>228</v>
      </c>
      <c r="BI418" s="1"/>
      <c r="BR418" s="66">
        <v>36</v>
      </c>
      <c r="BS418" s="1">
        <v>0</v>
      </c>
      <c r="BV418" s="1"/>
    </row>
    <row r="419" spans="1:74" collapsed="1">
      <c r="A419" t="s">
        <v>1683</v>
      </c>
      <c r="B419" t="s">
        <v>2781</v>
      </c>
      <c r="C419" s="1">
        <f t="shared" si="163"/>
        <v>8391640</v>
      </c>
      <c r="D419" s="7">
        <f>IF(N419&gt;0, RANK(N419,(N419:P419,Q419:AE419)),0)</f>
        <v>1</v>
      </c>
      <c r="E419" s="7">
        <f>IF(O419&gt;0,RANK(O419,(N419:P419,Q419:AE419)),0)</f>
        <v>2</v>
      </c>
      <c r="F419" s="7">
        <f>IF(P419&gt;0,RANK(P419,(N419:P419,Q419:AE419)),0)</f>
        <v>3</v>
      </c>
      <c r="G419" s="1">
        <f t="shared" si="164"/>
        <v>236148</v>
      </c>
      <c r="H419" s="2">
        <f>IF(C419&gt;0,G419/C419,0)</f>
        <v>2.814086400274559E-2</v>
      </c>
      <c r="I419" s="2"/>
      <c r="J419" s="2">
        <f t="shared" si="166"/>
        <v>0.51031347865256371</v>
      </c>
      <c r="K419" s="2">
        <f t="shared" si="167"/>
        <v>0.48217261464981814</v>
      </c>
      <c r="L419" s="2">
        <f t="shared" si="168"/>
        <v>3.3519073744822229E-3</v>
      </c>
      <c r="M419" s="2">
        <f>IF(C419=0,"-",(1-J419-K419-L419))</f>
        <v>4.1619993231359221E-3</v>
      </c>
      <c r="N419" s="66">
        <f t="shared" ref="N419:X419" si="174">SUM(N352:N418)</f>
        <v>4282367</v>
      </c>
      <c r="O419" s="66">
        <f t="shared" si="174"/>
        <v>4046219</v>
      </c>
      <c r="P419" s="66">
        <f t="shared" si="174"/>
        <v>28128</v>
      </c>
      <c r="Q419" s="66">
        <f t="shared" si="174"/>
        <v>17220</v>
      </c>
      <c r="R419" s="66">
        <f t="shared" si="174"/>
        <v>2887</v>
      </c>
      <c r="S419" s="66">
        <f t="shared" si="174"/>
        <v>7915</v>
      </c>
      <c r="T419" s="66">
        <f t="shared" si="174"/>
        <v>533</v>
      </c>
      <c r="U419" s="66">
        <f t="shared" si="174"/>
        <v>405</v>
      </c>
      <c r="V419" s="66">
        <f t="shared" si="174"/>
        <v>1516</v>
      </c>
      <c r="W419" s="66">
        <f t="shared" si="174"/>
        <v>391</v>
      </c>
      <c r="X419" s="66">
        <f t="shared" si="174"/>
        <v>797</v>
      </c>
      <c r="Y419" s="66">
        <f>SUM(Y352:Y418)</f>
        <v>2550</v>
      </c>
      <c r="Z419" s="66">
        <f>SUM(Z352:Z418)</f>
        <v>0</v>
      </c>
      <c r="AC419" s="66">
        <f>SUM(AC352:AC418)</f>
        <v>0</v>
      </c>
      <c r="AE419" s="66">
        <f>SUM(AE352:AE418)</f>
        <v>293</v>
      </c>
      <c r="AF419" s="66">
        <f>SUM(AF352:AF418)</f>
        <v>419</v>
      </c>
      <c r="AG419" s="66">
        <f>SUM(AG352:AG418)</f>
        <v>0</v>
      </c>
      <c r="AL419" s="66">
        <f>SUM(AL352:AL418)</f>
        <v>0</v>
      </c>
      <c r="AN419" s="7">
        <f>IF(Q419&gt;0,RANK(Q419,(N419:P419,Q419:AE419)),0)</f>
        <v>4</v>
      </c>
      <c r="AO419" s="7">
        <f>IF(R419&gt;0,RANK(R419,(N419:P419,Q419:AE419)),0)</f>
        <v>6</v>
      </c>
      <c r="AP419" s="7">
        <f>IF(T419&gt;0,RANK(T419,(N419:P419,Q419:AE419)),0)</f>
        <v>10</v>
      </c>
      <c r="AQ419" s="7">
        <f>IF(S419&gt;0,RANK(S419,(N419:P419,Q419:AE419)),0)</f>
        <v>5</v>
      </c>
      <c r="AR419" s="2">
        <f t="shared" si="170"/>
        <v>2.0520422706407806E-3</v>
      </c>
      <c r="AS419" s="2">
        <f t="shared" si="171"/>
        <v>3.4403287080951995E-4</v>
      </c>
      <c r="AT419" s="2">
        <f t="shared" si="172"/>
        <v>6.351559409126226E-5</v>
      </c>
      <c r="AU419" s="2">
        <f t="shared" si="173"/>
        <v>9.4320061394435417E-4</v>
      </c>
      <c r="AW419" t="s">
        <v>1683</v>
      </c>
      <c r="AX419" t="s">
        <v>2781</v>
      </c>
      <c r="BA419" s="119">
        <v>12</v>
      </c>
      <c r="BB419" s="121"/>
      <c r="BC419" s="119">
        <v>12</v>
      </c>
      <c r="BE419" s="7" t="s">
        <v>3272</v>
      </c>
      <c r="BI419" s="1"/>
      <c r="BR419" s="66">
        <f>SUM(BR352:BR418)</f>
        <v>20999</v>
      </c>
      <c r="BS419" s="1">
        <f>SUM(BS352:BS418)</f>
        <v>391</v>
      </c>
      <c r="BV419" s="1"/>
    </row>
    <row r="420" spans="1:74">
      <c r="C420" s="1"/>
      <c r="E420" s="7"/>
      <c r="F420" s="7"/>
      <c r="I420" s="2"/>
      <c r="AN420" s="7"/>
      <c r="AO420" s="7"/>
      <c r="AP420" s="7"/>
      <c r="AQ420" s="7"/>
      <c r="BA420" s="119"/>
      <c r="BB420" s="121"/>
      <c r="BC420" s="125"/>
      <c r="BS420" s="1" t="s">
        <v>1256</v>
      </c>
      <c r="BT420" s="1" t="s">
        <v>399</v>
      </c>
      <c r="BU420" s="1" t="s">
        <v>1303</v>
      </c>
      <c r="BV420" s="1" t="s">
        <v>400</v>
      </c>
    </row>
    <row r="421" spans="1:74" hidden="1" outlineLevel="1">
      <c r="A421" t="s">
        <v>2754</v>
      </c>
      <c r="B421" t="s">
        <v>2381</v>
      </c>
      <c r="C421" s="1">
        <f t="shared" ref="C421:C452" si="175">SUM(N421:AL421)</f>
        <v>6996</v>
      </c>
      <c r="D421" s="7">
        <f>IF(N421&gt;0, RANK(N421,(N421:P421,Q421:AE421)),0)</f>
        <v>2</v>
      </c>
      <c r="E421" s="7">
        <f>IF(O421&gt;0,RANK(O421,(N421:P421,Q421:AE421)),0)</f>
        <v>1</v>
      </c>
      <c r="F421" s="7">
        <f>IF(P421&gt;0,RANK(P421,(N421:P421,Q421:AE421)),0)</f>
        <v>0</v>
      </c>
      <c r="G421" s="1">
        <f t="shared" ref="G421:G452" si="176">IF(C421&gt;0,MAX(N421:P421)-LARGE(N421:P421,2),0)</f>
        <v>3239</v>
      </c>
      <c r="H421" s="2">
        <f t="shared" ref="H421:H452" si="177">IF(C421&gt;0,G421/C421,0)</f>
        <v>0.46297884505431675</v>
      </c>
      <c r="I421" s="2"/>
      <c r="J421" s="2">
        <f t="shared" ref="J421:J452" si="178">IF($C421=0,"-",N421/$C421)</f>
        <v>0.2638650657518582</v>
      </c>
      <c r="K421" s="2">
        <f t="shared" ref="K421:K452" si="179">IF($C421=0,"-",O421/$C421)</f>
        <v>0.72684391080617494</v>
      </c>
      <c r="L421" s="2">
        <f t="shared" ref="L421:L452" si="180">IF($C421=0,"-",P421/$C421)</f>
        <v>0</v>
      </c>
      <c r="M421" s="2">
        <f t="shared" ref="M421:M452" si="181">IF(C421=0,"-",(1-J421-K421-L421))</f>
        <v>9.2910234419668614E-3</v>
      </c>
      <c r="N421" s="66">
        <v>1846</v>
      </c>
      <c r="O421" s="66">
        <v>5085</v>
      </c>
      <c r="P421" s="66">
        <v>0</v>
      </c>
      <c r="Q421" s="66">
        <v>65</v>
      </c>
      <c r="R421" s="66">
        <v>0</v>
      </c>
      <c r="S421" s="66">
        <v>0</v>
      </c>
      <c r="T421" s="66">
        <v>0</v>
      </c>
      <c r="W421" s="66">
        <f>IF(Notes!B$31=1,IF(BR421&gt;0,BR421-SUM(BS421:BV421)-SUM(R421:V421)-P421-SUM(X421:AL421),SUM(BS421:BV421)),SUM(BS421:BV421))</f>
        <v>0</v>
      </c>
      <c r="AA421" s="66">
        <v>0</v>
      </c>
      <c r="AN421" s="7">
        <f>IF(Q421&gt;0,RANK(Q421,(N421:P421,Q421:AE421)),0)</f>
        <v>3</v>
      </c>
      <c r="AO421" s="7">
        <f>IF(R421&gt;0,RANK(R421,(N421:P421,Q421:AE421)),0)</f>
        <v>0</v>
      </c>
      <c r="AP421" s="7">
        <f>IF(T421&gt;0,RANK(T421,(N421:P421,Q421:AE421)),0)</f>
        <v>0</v>
      </c>
      <c r="AQ421" s="7">
        <f>IF(S421&gt;0,RANK(S421,(N421:P421,Q421:AE421)),0)</f>
        <v>0</v>
      </c>
      <c r="AR421" s="2">
        <f t="shared" ref="AR421:AR452" si="182">IF($C421=0,"-",Q421/$C421)</f>
        <v>9.2910234419668388E-3</v>
      </c>
      <c r="AS421" s="2">
        <f t="shared" ref="AS421:AS452" si="183">IF($C421=0,"-",R421/$C421)</f>
        <v>0</v>
      </c>
      <c r="AT421" s="2">
        <f t="shared" ref="AT421:AT452" si="184">IF($C421=0,"-",T421/$C421)</f>
        <v>0</v>
      </c>
      <c r="AU421" s="2">
        <f t="shared" ref="AU421:AU452" si="185">IF($C421=0,"-",S421/$C421)</f>
        <v>0</v>
      </c>
      <c r="AW421" t="s">
        <v>2754</v>
      </c>
      <c r="AX421" t="s">
        <v>2381</v>
      </c>
      <c r="AY421">
        <v>1</v>
      </c>
      <c r="BA421" s="119">
        <v>13</v>
      </c>
      <c r="BB421" s="121">
        <v>1</v>
      </c>
      <c r="BC421" s="125">
        <f t="shared" si="162"/>
        <v>13001</v>
      </c>
      <c r="BE421" s="7" t="s">
        <v>228</v>
      </c>
      <c r="BI421" s="1"/>
      <c r="BR421" s="1">
        <v>6</v>
      </c>
      <c r="BS421" s="1">
        <v>0</v>
      </c>
      <c r="BT421" s="1">
        <v>0</v>
      </c>
      <c r="BU421" s="1">
        <v>0</v>
      </c>
      <c r="BV421" s="1">
        <v>0</v>
      </c>
    </row>
    <row r="422" spans="1:74" hidden="1" outlineLevel="1">
      <c r="A422" t="s">
        <v>2505</v>
      </c>
      <c r="B422" t="s">
        <v>2381</v>
      </c>
      <c r="C422" s="1">
        <f t="shared" si="175"/>
        <v>2904</v>
      </c>
      <c r="D422" s="7">
        <f>IF(N422&gt;0, RANK(N422,(N422:P422,Q422:AE422)),0)</f>
        <v>2</v>
      </c>
      <c r="E422" s="7">
        <f>IF(O422&gt;0,RANK(O422,(N422:P422,Q422:AE422)),0)</f>
        <v>1</v>
      </c>
      <c r="F422" s="7">
        <f>IF(P422&gt;0,RANK(P422,(N422:P422,Q422:AE422)),0)</f>
        <v>0</v>
      </c>
      <c r="G422" s="1">
        <f t="shared" si="176"/>
        <v>1003</v>
      </c>
      <c r="H422" s="2">
        <f t="shared" si="177"/>
        <v>0.34538567493112948</v>
      </c>
      <c r="I422" s="2"/>
      <c r="J422" s="2">
        <f t="shared" si="178"/>
        <v>0.32300275482093666</v>
      </c>
      <c r="K422" s="2">
        <f t="shared" si="179"/>
        <v>0.66838842975206614</v>
      </c>
      <c r="L422" s="2">
        <f t="shared" si="180"/>
        <v>0</v>
      </c>
      <c r="M422" s="2">
        <f t="shared" si="181"/>
        <v>8.6088154269972073E-3</v>
      </c>
      <c r="N422" s="66">
        <v>938</v>
      </c>
      <c r="O422" s="66">
        <v>1941</v>
      </c>
      <c r="P422" s="66">
        <v>0</v>
      </c>
      <c r="Q422" s="66">
        <v>23</v>
      </c>
      <c r="R422" s="66">
        <v>0</v>
      </c>
      <c r="S422" s="66">
        <v>2</v>
      </c>
      <c r="T422" s="66">
        <v>0</v>
      </c>
      <c r="W422" s="66">
        <f>IF(Notes!B$31=1,IF(BR422&gt;0,BR422-SUM(BS422:BV422)-SUM(R422:V422)-P422-SUM(X422:AL422),SUM(BS422:BV422)),SUM(BS422:BV422))</f>
        <v>0</v>
      </c>
      <c r="AA422" s="66">
        <v>0</v>
      </c>
      <c r="AN422" s="7">
        <f>IF(Q422&gt;0,RANK(Q422,(N422:P422,Q422:AE422)),0)</f>
        <v>3</v>
      </c>
      <c r="AO422" s="7">
        <f>IF(R422&gt;0,RANK(R422,(N422:P422,Q422:AE422)),0)</f>
        <v>0</v>
      </c>
      <c r="AP422" s="7">
        <f>IF(T422&gt;0,RANK(T422,(N422:P422,Q422:AE422)),0)</f>
        <v>0</v>
      </c>
      <c r="AQ422" s="7">
        <f>IF(S422&gt;0,RANK(S422,(N422:P422,Q422:AE422)),0)</f>
        <v>4</v>
      </c>
      <c r="AR422" s="2">
        <f t="shared" si="182"/>
        <v>7.9201101928374658E-3</v>
      </c>
      <c r="AS422" s="2">
        <f t="shared" si="183"/>
        <v>0</v>
      </c>
      <c r="AT422" s="2">
        <f t="shared" si="184"/>
        <v>0</v>
      </c>
      <c r="AU422" s="2">
        <f t="shared" si="185"/>
        <v>6.8870523415977963E-4</v>
      </c>
      <c r="AW422" t="s">
        <v>2505</v>
      </c>
      <c r="AX422" t="s">
        <v>2381</v>
      </c>
      <c r="AY422">
        <v>1</v>
      </c>
      <c r="BA422" s="119">
        <v>13</v>
      </c>
      <c r="BB422" s="121">
        <v>3</v>
      </c>
      <c r="BC422" s="125">
        <f t="shared" si="162"/>
        <v>13003</v>
      </c>
      <c r="BE422" s="7" t="s">
        <v>228</v>
      </c>
      <c r="BI422" s="1"/>
      <c r="BR422" s="1">
        <v>5</v>
      </c>
      <c r="BS422" s="1">
        <v>0</v>
      </c>
      <c r="BT422" s="1">
        <v>0</v>
      </c>
      <c r="BU422" s="1">
        <v>0</v>
      </c>
      <c r="BV422" s="1">
        <v>0</v>
      </c>
    </row>
    <row r="423" spans="1:74" hidden="1" outlineLevel="1">
      <c r="A423" t="s">
        <v>2974</v>
      </c>
      <c r="B423" t="s">
        <v>2381</v>
      </c>
      <c r="C423" s="1">
        <f t="shared" si="175"/>
        <v>3938</v>
      </c>
      <c r="D423" s="7">
        <f>IF(N423&gt;0, RANK(N423,(N423:P423,Q423:AE423)),0)</f>
        <v>2</v>
      </c>
      <c r="E423" s="7">
        <f>IF(O423&gt;0,RANK(O423,(N423:P423,Q423:AE423)),0)</f>
        <v>1</v>
      </c>
      <c r="F423" s="7">
        <f>IF(P423&gt;0,RANK(P423,(N423:P423,Q423:AE423)),0)</f>
        <v>0</v>
      </c>
      <c r="G423" s="1">
        <f t="shared" si="176"/>
        <v>2272</v>
      </c>
      <c r="H423" s="2">
        <f t="shared" si="177"/>
        <v>0.57694261046216355</v>
      </c>
      <c r="I423" s="2"/>
      <c r="J423" s="2">
        <f t="shared" si="178"/>
        <v>0.20746571863890301</v>
      </c>
      <c r="K423" s="2">
        <f t="shared" si="179"/>
        <v>0.7844083291010665</v>
      </c>
      <c r="L423" s="2">
        <f t="shared" si="180"/>
        <v>0</v>
      </c>
      <c r="M423" s="2">
        <f t="shared" si="181"/>
        <v>8.1259522600304335E-3</v>
      </c>
      <c r="N423" s="66">
        <v>817</v>
      </c>
      <c r="O423" s="66">
        <v>3089</v>
      </c>
      <c r="P423" s="66">
        <v>0</v>
      </c>
      <c r="Q423" s="66">
        <v>31</v>
      </c>
      <c r="R423" s="66">
        <v>0</v>
      </c>
      <c r="S423" s="66">
        <v>1</v>
      </c>
      <c r="T423" s="66">
        <v>0</v>
      </c>
      <c r="W423" s="66">
        <f>IF(Notes!B$31=1,IF(BR423&gt;0,BR423-SUM(BS423:BV423)-SUM(R423:V423)-P423-SUM(X423:AL423),SUM(BS423:BV423)),SUM(BS423:BV423))</f>
        <v>0</v>
      </c>
      <c r="AA423" s="66">
        <v>0</v>
      </c>
      <c r="AN423" s="7">
        <f>IF(Q423&gt;0,RANK(Q423,(N423:P423,Q423:AE423)),0)</f>
        <v>3</v>
      </c>
      <c r="AO423" s="7">
        <f>IF(R423&gt;0,RANK(R423,(N423:P423,Q423:AE423)),0)</f>
        <v>0</v>
      </c>
      <c r="AP423" s="7">
        <f>IF(T423&gt;0,RANK(T423,(N423:P423,Q423:AE423)),0)</f>
        <v>0</v>
      </c>
      <c r="AQ423" s="7">
        <f>IF(S423&gt;0,RANK(S423,(N423:P423,Q423:AE423)),0)</f>
        <v>4</v>
      </c>
      <c r="AR423" s="2">
        <f t="shared" si="182"/>
        <v>7.8720162519045206E-3</v>
      </c>
      <c r="AS423" s="2">
        <f t="shared" si="183"/>
        <v>0</v>
      </c>
      <c r="AT423" s="2">
        <f t="shared" si="184"/>
        <v>0</v>
      </c>
      <c r="AU423" s="2">
        <f t="shared" si="185"/>
        <v>2.5393600812595224E-4</v>
      </c>
      <c r="AW423" t="s">
        <v>2974</v>
      </c>
      <c r="AX423" t="s">
        <v>2381</v>
      </c>
      <c r="AY423">
        <v>1</v>
      </c>
      <c r="BA423" s="119">
        <v>13</v>
      </c>
      <c r="BB423" s="121">
        <v>5</v>
      </c>
      <c r="BC423" s="125">
        <f t="shared" si="162"/>
        <v>13005</v>
      </c>
      <c r="BE423" s="7" t="s">
        <v>228</v>
      </c>
      <c r="BI423" s="1"/>
      <c r="BR423" s="1">
        <v>5</v>
      </c>
      <c r="BS423" s="1">
        <v>0</v>
      </c>
      <c r="BT423" s="1">
        <v>0</v>
      </c>
      <c r="BU423" s="1">
        <v>0</v>
      </c>
      <c r="BV423" s="1">
        <v>0</v>
      </c>
    </row>
    <row r="424" spans="1:74" hidden="1" outlineLevel="1">
      <c r="A424" t="s">
        <v>575</v>
      </c>
      <c r="B424" t="s">
        <v>2381</v>
      </c>
      <c r="C424" s="1">
        <f t="shared" si="175"/>
        <v>1687</v>
      </c>
      <c r="D424" s="7">
        <f>IF(N424&gt;0, RANK(N424,(N424:P424,Q424:AE424)),0)</f>
        <v>1</v>
      </c>
      <c r="E424" s="7">
        <f>IF(O424&gt;0,RANK(O424,(N424:P424,Q424:AE424)),0)</f>
        <v>2</v>
      </c>
      <c r="F424" s="7">
        <f>IF(P424&gt;0,RANK(P424,(N424:P424,Q424:AE424)),0)</f>
        <v>0</v>
      </c>
      <c r="G424" s="1">
        <f t="shared" si="176"/>
        <v>18</v>
      </c>
      <c r="H424" s="2">
        <f t="shared" si="177"/>
        <v>1.066982809721399E-2</v>
      </c>
      <c r="I424" s="2"/>
      <c r="J424" s="2">
        <f t="shared" si="178"/>
        <v>0.50148192056905749</v>
      </c>
      <c r="K424" s="2">
        <f t="shared" si="179"/>
        <v>0.49081209247184349</v>
      </c>
      <c r="L424" s="2">
        <f t="shared" si="180"/>
        <v>0</v>
      </c>
      <c r="M424" s="2">
        <f t="shared" si="181"/>
        <v>7.7059869590990204E-3</v>
      </c>
      <c r="N424" s="66">
        <v>846</v>
      </c>
      <c r="O424" s="66">
        <v>828</v>
      </c>
      <c r="P424" s="66">
        <v>0</v>
      </c>
      <c r="Q424" s="66">
        <v>13</v>
      </c>
      <c r="R424" s="66">
        <v>0</v>
      </c>
      <c r="S424" s="66">
        <v>0</v>
      </c>
      <c r="T424" s="66">
        <v>0</v>
      </c>
      <c r="W424" s="66">
        <f>IF(Notes!B$31=1,IF(BR424&gt;0,BR424-SUM(BS424:BV424)-SUM(R424:V424)-P424-SUM(X424:AL424),SUM(BS424:BV424)),SUM(BS424:BV424))</f>
        <v>0</v>
      </c>
      <c r="AA424" s="66">
        <v>0</v>
      </c>
      <c r="AN424" s="7">
        <f>IF(Q424&gt;0,RANK(Q424,(N424:P424,Q424:AE424)),0)</f>
        <v>3</v>
      </c>
      <c r="AO424" s="7">
        <f>IF(R424&gt;0,RANK(R424,(N424:P424,Q424:AE424)),0)</f>
        <v>0</v>
      </c>
      <c r="AP424" s="7">
        <f>IF(T424&gt;0,RANK(T424,(N424:P424,Q424:AE424)),0)</f>
        <v>0</v>
      </c>
      <c r="AQ424" s="7">
        <f>IF(S424&gt;0,RANK(S424,(N424:P424,Q424:AE424)),0)</f>
        <v>0</v>
      </c>
      <c r="AR424" s="2">
        <f t="shared" si="182"/>
        <v>7.7059869590989927E-3</v>
      </c>
      <c r="AS424" s="2">
        <f t="shared" si="183"/>
        <v>0</v>
      </c>
      <c r="AT424" s="2">
        <f t="shared" si="184"/>
        <v>0</v>
      </c>
      <c r="AU424" s="2">
        <f t="shared" si="185"/>
        <v>0</v>
      </c>
      <c r="AW424" t="s">
        <v>575</v>
      </c>
      <c r="AX424" t="s">
        <v>2381</v>
      </c>
      <c r="AY424">
        <v>2</v>
      </c>
      <c r="BA424" s="119">
        <v>13</v>
      </c>
      <c r="BB424" s="121">
        <v>7</v>
      </c>
      <c r="BC424" s="125">
        <f t="shared" ref="BC424:BC487" si="186">1000*BA424+BB424</f>
        <v>13007</v>
      </c>
      <c r="BE424" s="7" t="s">
        <v>228</v>
      </c>
      <c r="BI424" s="1"/>
      <c r="BR424" s="1">
        <v>2</v>
      </c>
      <c r="BS424" s="1">
        <v>0</v>
      </c>
      <c r="BT424" s="1">
        <v>0</v>
      </c>
      <c r="BU424" s="1">
        <v>0</v>
      </c>
      <c r="BV424" s="1">
        <v>0</v>
      </c>
    </row>
    <row r="425" spans="1:74" hidden="1" outlineLevel="1">
      <c r="A425" t="s">
        <v>680</v>
      </c>
      <c r="B425" t="s">
        <v>2381</v>
      </c>
      <c r="C425" s="1">
        <f t="shared" si="175"/>
        <v>16537</v>
      </c>
      <c r="D425" s="7">
        <f>IF(N425&gt;0, RANK(N425,(N425:P425,Q425:AE425)),0)</f>
        <v>1</v>
      </c>
      <c r="E425" s="7">
        <f>IF(O425&gt;0,RANK(O425,(N425:P425,Q425:AE425)),0)</f>
        <v>2</v>
      </c>
      <c r="F425" s="7">
        <f>IF(P425&gt;0,RANK(P425,(N425:P425,Q425:AE425)),0)</f>
        <v>5</v>
      </c>
      <c r="G425" s="1">
        <f t="shared" si="176"/>
        <v>764</v>
      </c>
      <c r="H425" s="2">
        <f t="shared" si="177"/>
        <v>4.6199431577674303E-2</v>
      </c>
      <c r="I425" s="2"/>
      <c r="J425" s="2">
        <f t="shared" si="178"/>
        <v>0.51925984156739435</v>
      </c>
      <c r="K425" s="2">
        <f t="shared" si="179"/>
        <v>0.47306040998972004</v>
      </c>
      <c r="L425" s="2">
        <f t="shared" si="180"/>
        <v>3.6282276108121184E-4</v>
      </c>
      <c r="M425" s="2">
        <f t="shared" si="181"/>
        <v>7.3169256818043918E-3</v>
      </c>
      <c r="N425" s="66">
        <v>8587</v>
      </c>
      <c r="O425" s="66">
        <v>7823</v>
      </c>
      <c r="P425" s="66">
        <v>6</v>
      </c>
      <c r="Q425" s="66">
        <v>109</v>
      </c>
      <c r="R425" s="66">
        <v>1</v>
      </c>
      <c r="S425" s="66">
        <v>11</v>
      </c>
      <c r="T425" s="66">
        <v>0</v>
      </c>
      <c r="W425" s="66">
        <f>IF(Notes!B$31=1,IF(BR425&gt;0,BR425-SUM(BS425:BV425)-SUM(R425:V425)-P425-SUM(X425:AL425),SUM(BS425:BV425)),SUM(BS425:BV425))</f>
        <v>0</v>
      </c>
      <c r="AA425" s="66">
        <v>0</v>
      </c>
      <c r="AN425" s="7">
        <f>IF(Q425&gt;0,RANK(Q425,(N425:P425,Q425:AE425)),0)</f>
        <v>3</v>
      </c>
      <c r="AO425" s="7">
        <f>IF(R425&gt;0,RANK(R425,(N425:P425,Q425:AE425)),0)</f>
        <v>6</v>
      </c>
      <c r="AP425" s="7">
        <f>IF(T425&gt;0,RANK(T425,(N425:P425,Q425:AE425)),0)</f>
        <v>0</v>
      </c>
      <c r="AQ425" s="7">
        <f>IF(S425&gt;0,RANK(S425,(N425:P425,Q425:AE425)),0)</f>
        <v>4</v>
      </c>
      <c r="AR425" s="2">
        <f t="shared" si="182"/>
        <v>6.5912801596420146E-3</v>
      </c>
      <c r="AS425" s="2">
        <f t="shared" si="183"/>
        <v>6.0470460180201971E-5</v>
      </c>
      <c r="AT425" s="2">
        <f t="shared" si="184"/>
        <v>0</v>
      </c>
      <c r="AU425" s="2">
        <f t="shared" si="185"/>
        <v>6.6517506198222171E-4</v>
      </c>
      <c r="AW425" t="s">
        <v>680</v>
      </c>
      <c r="AX425" t="s">
        <v>2381</v>
      </c>
      <c r="AY425">
        <v>3</v>
      </c>
      <c r="BA425" s="119">
        <v>13</v>
      </c>
      <c r="BB425" s="121">
        <v>9</v>
      </c>
      <c r="BC425" s="125">
        <f t="shared" si="186"/>
        <v>13009</v>
      </c>
      <c r="BE425" s="7" t="s">
        <v>228</v>
      </c>
      <c r="BI425" s="1"/>
      <c r="BR425" s="1">
        <v>45</v>
      </c>
      <c r="BS425" s="1">
        <v>0</v>
      </c>
      <c r="BT425" s="1">
        <v>0</v>
      </c>
      <c r="BU425" s="1">
        <v>0</v>
      </c>
      <c r="BV425" s="1">
        <v>0</v>
      </c>
    </row>
    <row r="426" spans="1:74" hidden="1" outlineLevel="1">
      <c r="A426" t="s">
        <v>1571</v>
      </c>
      <c r="B426" t="s">
        <v>2381</v>
      </c>
      <c r="C426" s="1">
        <f t="shared" si="175"/>
        <v>6241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>IF(P426&gt;0,RANK(P426,(N426:P426,Q426:AE426)),0)</f>
        <v>5</v>
      </c>
      <c r="G426" s="1">
        <f t="shared" si="176"/>
        <v>4093</v>
      </c>
      <c r="H426" s="2">
        <f t="shared" si="177"/>
        <v>0.65582438711744917</v>
      </c>
      <c r="I426" s="2"/>
      <c r="J426" s="2">
        <f t="shared" si="178"/>
        <v>0.16455696202531644</v>
      </c>
      <c r="K426" s="2">
        <f t="shared" si="179"/>
        <v>0.82038134914276561</v>
      </c>
      <c r="L426" s="2">
        <f t="shared" si="180"/>
        <v>1.602307322544464E-4</v>
      </c>
      <c r="M426" s="2">
        <f t="shared" si="181"/>
        <v>1.4901458099663494E-2</v>
      </c>
      <c r="N426" s="66">
        <v>1027</v>
      </c>
      <c r="O426" s="66">
        <v>5120</v>
      </c>
      <c r="P426" s="66">
        <v>1</v>
      </c>
      <c r="Q426" s="66">
        <v>89</v>
      </c>
      <c r="R426" s="66">
        <v>1</v>
      </c>
      <c r="S426" s="66">
        <v>3</v>
      </c>
      <c r="T426" s="66">
        <v>0</v>
      </c>
      <c r="W426" s="66">
        <f>IF(Notes!B$31=1,IF(BR426&gt;0,BR426-SUM(BS426:BV426)-SUM(R426:V426)-P426-SUM(X426:AL426),SUM(BS426:BV426)),SUM(BS426:BV426))</f>
        <v>0</v>
      </c>
      <c r="AA426" s="66">
        <v>0</v>
      </c>
      <c r="AN426" s="7">
        <f>IF(Q426&gt;0,RANK(Q426,(N426:P426,Q426:AE426)),0)</f>
        <v>3</v>
      </c>
      <c r="AO426" s="7">
        <f>IF(R426&gt;0,RANK(R426,(N426:P426,Q426:AE426)),0)</f>
        <v>5</v>
      </c>
      <c r="AP426" s="7">
        <f>IF(T426&gt;0,RANK(T426,(N426:P426,Q426:AE426)),0)</f>
        <v>0</v>
      </c>
      <c r="AQ426" s="7">
        <f>IF(S426&gt;0,RANK(S426,(N426:P426,Q426:AE426)),0)</f>
        <v>4</v>
      </c>
      <c r="AR426" s="2">
        <f t="shared" si="182"/>
        <v>1.426053517064573E-2</v>
      </c>
      <c r="AS426" s="2">
        <f t="shared" si="183"/>
        <v>1.602307322544464E-4</v>
      </c>
      <c r="AT426" s="2">
        <f t="shared" si="184"/>
        <v>0</v>
      </c>
      <c r="AU426" s="2">
        <f t="shared" si="185"/>
        <v>4.8069219676333919E-4</v>
      </c>
      <c r="AW426" t="s">
        <v>1571</v>
      </c>
      <c r="AX426" t="s">
        <v>2381</v>
      </c>
      <c r="AY426">
        <v>9</v>
      </c>
      <c r="BA426" s="119">
        <v>13</v>
      </c>
      <c r="BB426" s="121">
        <v>11</v>
      </c>
      <c r="BC426" s="125">
        <f t="shared" si="186"/>
        <v>13011</v>
      </c>
      <c r="BE426" s="7" t="s">
        <v>228</v>
      </c>
      <c r="BI426" s="1"/>
      <c r="BR426" s="1">
        <v>13</v>
      </c>
      <c r="BS426" s="1">
        <v>0</v>
      </c>
      <c r="BT426" s="1">
        <v>0</v>
      </c>
      <c r="BU426" s="1">
        <v>0</v>
      </c>
      <c r="BV426" s="1">
        <v>0</v>
      </c>
    </row>
    <row r="427" spans="1:74" hidden="1" outlineLevel="1">
      <c r="A427" t="s">
        <v>3206</v>
      </c>
      <c r="B427" t="s">
        <v>2381</v>
      </c>
      <c r="C427" s="1">
        <f t="shared" si="175"/>
        <v>24582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>IF(P427&gt;0,RANK(P427,(N427:P427,Q427:AE427)),0)</f>
        <v>5</v>
      </c>
      <c r="G427" s="1">
        <f t="shared" si="176"/>
        <v>10968</v>
      </c>
      <c r="H427" s="2">
        <f t="shared" si="177"/>
        <v>0.44618013180375887</v>
      </c>
      <c r="I427" s="2"/>
      <c r="J427" s="2">
        <f t="shared" si="178"/>
        <v>0.27080790822553086</v>
      </c>
      <c r="K427" s="2">
        <f t="shared" si="179"/>
        <v>0.71698804002928973</v>
      </c>
      <c r="L427" s="2">
        <f t="shared" si="180"/>
        <v>2.0340086241965667E-4</v>
      </c>
      <c r="M427" s="2">
        <f t="shared" si="181"/>
        <v>1.2000650882759811E-2</v>
      </c>
      <c r="N427" s="66">
        <v>6657</v>
      </c>
      <c r="O427" s="66">
        <v>17625</v>
      </c>
      <c r="P427" s="66">
        <v>5</v>
      </c>
      <c r="Q427" s="66">
        <v>280</v>
      </c>
      <c r="R427" s="66">
        <v>2</v>
      </c>
      <c r="S427" s="66">
        <v>13</v>
      </c>
      <c r="T427" s="66">
        <v>0</v>
      </c>
      <c r="W427" s="66">
        <f>IF(Notes!B$31=1,IF(BR427&gt;0,BR427-SUM(BS427:BV427)-SUM(R427:V427)-P427-SUM(X427:AL427),SUM(BS427:BV427)),SUM(BS427:BV427))</f>
        <v>0</v>
      </c>
      <c r="AA427" s="66">
        <v>0</v>
      </c>
      <c r="AN427" s="7">
        <f>IF(Q427&gt;0,RANK(Q427,(N427:P427,Q427:AE427)),0)</f>
        <v>3</v>
      </c>
      <c r="AO427" s="7">
        <f>IF(R427&gt;0,RANK(R427,(N427:P427,Q427:AE427)),0)</f>
        <v>6</v>
      </c>
      <c r="AP427" s="7">
        <f>IF(T427&gt;0,RANK(T427,(N427:P427,Q427:AE427)),0)</f>
        <v>0</v>
      </c>
      <c r="AQ427" s="7">
        <f>IF(S427&gt;0,RANK(S427,(N427:P427,Q427:AE427)),0)</f>
        <v>4</v>
      </c>
      <c r="AR427" s="2">
        <f t="shared" si="182"/>
        <v>1.1390448295500772E-2</v>
      </c>
      <c r="AS427" s="2">
        <f t="shared" si="183"/>
        <v>8.1360344967862659E-5</v>
      </c>
      <c r="AT427" s="2">
        <f t="shared" si="184"/>
        <v>0</v>
      </c>
      <c r="AU427" s="2">
        <f t="shared" si="185"/>
        <v>5.2884224229110728E-4</v>
      </c>
      <c r="AW427" t="s">
        <v>3206</v>
      </c>
      <c r="AX427" t="s">
        <v>2381</v>
      </c>
      <c r="AY427">
        <v>9</v>
      </c>
      <c r="BA427" s="119">
        <v>13</v>
      </c>
      <c r="BB427" s="121">
        <v>13</v>
      </c>
      <c r="BC427" s="125">
        <f t="shared" si="186"/>
        <v>13013</v>
      </c>
      <c r="BE427" s="7" t="s">
        <v>228</v>
      </c>
      <c r="BI427" s="1"/>
      <c r="BR427" s="1">
        <v>71</v>
      </c>
      <c r="BS427" s="1">
        <v>0</v>
      </c>
      <c r="BT427" s="1">
        <v>0</v>
      </c>
      <c r="BU427" s="1">
        <v>0</v>
      </c>
      <c r="BV427" s="1">
        <v>0</v>
      </c>
    </row>
    <row r="428" spans="1:74" hidden="1" outlineLevel="1">
      <c r="A428" t="s">
        <v>2939</v>
      </c>
      <c r="B428" t="s">
        <v>2381</v>
      </c>
      <c r="C428" s="1">
        <f t="shared" si="175"/>
        <v>36093</v>
      </c>
      <c r="D428" s="7">
        <f>IF(N428&gt;0, RANK(N428,(N428:P428,Q428:AE428)),0)</f>
        <v>2</v>
      </c>
      <c r="E428" s="7">
        <f>IF(O428&gt;0,RANK(O428,(N428:P428,Q428:AE428)),0)</f>
        <v>1</v>
      </c>
      <c r="F428" s="7">
        <f>IF(P428&gt;0,RANK(P428,(N428:P428,Q428:AE428)),0)</f>
        <v>5</v>
      </c>
      <c r="G428" s="1">
        <f t="shared" si="176"/>
        <v>16314</v>
      </c>
      <c r="H428" s="2">
        <f t="shared" si="177"/>
        <v>0.45199900257667691</v>
      </c>
      <c r="I428" s="2"/>
      <c r="J428" s="2">
        <f t="shared" si="178"/>
        <v>0.26769733743385143</v>
      </c>
      <c r="K428" s="2">
        <f t="shared" si="179"/>
        <v>0.7196963400105284</v>
      </c>
      <c r="L428" s="2">
        <f t="shared" si="180"/>
        <v>4.1559305128418254E-4</v>
      </c>
      <c r="M428" s="2">
        <f t="shared" si="181"/>
        <v>1.2190729504336037E-2</v>
      </c>
      <c r="N428" s="66">
        <v>9662</v>
      </c>
      <c r="O428" s="66">
        <v>25976</v>
      </c>
      <c r="P428" s="66">
        <v>15</v>
      </c>
      <c r="Q428" s="66">
        <v>410</v>
      </c>
      <c r="R428" s="66">
        <v>1</v>
      </c>
      <c r="S428" s="66">
        <v>27</v>
      </c>
      <c r="T428" s="66">
        <v>0</v>
      </c>
      <c r="W428" s="66">
        <f>IF(Notes!B$31=1,IF(BR428&gt;0,BR428-SUM(BS428:BV428)-SUM(R428:V428)-P428-SUM(X428:AL428),SUM(BS428:BV428)),SUM(BS428:BV428))</f>
        <v>2</v>
      </c>
      <c r="AA428" s="66">
        <v>0</v>
      </c>
      <c r="AN428" s="7">
        <f>IF(Q428&gt;0,RANK(Q428,(N428:P428,Q428:AE428)),0)</f>
        <v>3</v>
      </c>
      <c r="AO428" s="7">
        <f>IF(R428&gt;0,RANK(R428,(N428:P428,Q428:AE428)),0)</f>
        <v>7</v>
      </c>
      <c r="AP428" s="7">
        <f>IF(T428&gt;0,RANK(T428,(N428:P428,Q428:AE428)),0)</f>
        <v>0</v>
      </c>
      <c r="AQ428" s="7">
        <f>IF(S428&gt;0,RANK(S428,(N428:P428,Q428:AE428)),0)</f>
        <v>4</v>
      </c>
      <c r="AR428" s="2">
        <f t="shared" si="182"/>
        <v>1.1359543401767655E-2</v>
      </c>
      <c r="AS428" s="2">
        <f t="shared" si="183"/>
        <v>2.7706203418945502E-5</v>
      </c>
      <c r="AT428" s="2">
        <f t="shared" si="184"/>
        <v>0</v>
      </c>
      <c r="AU428" s="2">
        <f t="shared" si="185"/>
        <v>7.480674923115285E-4</v>
      </c>
      <c r="AW428" t="s">
        <v>2939</v>
      </c>
      <c r="AX428" t="s">
        <v>2381</v>
      </c>
      <c r="AY428">
        <v>0</v>
      </c>
      <c r="BA428" s="119">
        <v>13</v>
      </c>
      <c r="BB428" s="121">
        <v>15</v>
      </c>
      <c r="BC428" s="125">
        <f t="shared" si="186"/>
        <v>13015</v>
      </c>
      <c r="BE428" s="7" t="s">
        <v>228</v>
      </c>
      <c r="BI428" s="1"/>
      <c r="BR428" s="1">
        <v>129</v>
      </c>
      <c r="BS428" s="1">
        <v>0</v>
      </c>
      <c r="BT428" s="1">
        <v>0</v>
      </c>
      <c r="BU428" s="1">
        <v>0</v>
      </c>
      <c r="BV428" s="1">
        <v>2</v>
      </c>
    </row>
    <row r="429" spans="1:74" hidden="1" outlineLevel="1">
      <c r="A429" t="s">
        <v>3156</v>
      </c>
      <c r="B429" t="s">
        <v>2381</v>
      </c>
      <c r="C429" s="1">
        <f t="shared" si="175"/>
        <v>6036</v>
      </c>
      <c r="D429" s="7">
        <f>IF(N429&gt;0, RANK(N429,(N429:P429,Q429:AE429)),0)</f>
        <v>2</v>
      </c>
      <c r="E429" s="7">
        <f>IF(O429&gt;0,RANK(O429,(N429:P429,Q429:AE429)),0)</f>
        <v>1</v>
      </c>
      <c r="F429" s="7">
        <f>IF(P429&gt;0,RANK(P429,(N429:P429,Q429:AE429)),0)</f>
        <v>0</v>
      </c>
      <c r="G429" s="1">
        <f t="shared" si="176"/>
        <v>827</v>
      </c>
      <c r="H429" s="2">
        <f t="shared" si="177"/>
        <v>0.13701126573889993</v>
      </c>
      <c r="I429" s="2"/>
      <c r="J429" s="2">
        <f t="shared" si="178"/>
        <v>0.42909211398277003</v>
      </c>
      <c r="K429" s="2">
        <f t="shared" si="179"/>
        <v>0.56610337972167002</v>
      </c>
      <c r="L429" s="2">
        <f t="shared" si="180"/>
        <v>0</v>
      </c>
      <c r="M429" s="2">
        <f t="shared" si="181"/>
        <v>4.8045062955599516E-3</v>
      </c>
      <c r="N429" s="66">
        <v>2590</v>
      </c>
      <c r="O429" s="66">
        <v>3417</v>
      </c>
      <c r="P429" s="66">
        <v>0</v>
      </c>
      <c r="Q429" s="66">
        <v>28</v>
      </c>
      <c r="R429" s="66">
        <v>0</v>
      </c>
      <c r="S429" s="66">
        <v>1</v>
      </c>
      <c r="T429" s="66">
        <v>0</v>
      </c>
      <c r="W429" s="66">
        <f>IF(Notes!B$31=1,IF(BR429&gt;0,BR429-SUM(BS429:BV429)-SUM(R429:V429)-P429-SUM(X429:AL429),SUM(BS429:BV429)),SUM(BS429:BV429))</f>
        <v>0</v>
      </c>
      <c r="AA429" s="66">
        <v>0</v>
      </c>
      <c r="AN429" s="7">
        <f>IF(Q429&gt;0,RANK(Q429,(N429:P429,Q429:AE429)),0)</f>
        <v>3</v>
      </c>
      <c r="AO429" s="7">
        <f>IF(R429&gt;0,RANK(R429,(N429:P429,Q429:AE429)),0)</f>
        <v>0</v>
      </c>
      <c r="AP429" s="7">
        <f>IF(T429&gt;0,RANK(T429,(N429:P429,Q429:AE429)),0)</f>
        <v>0</v>
      </c>
      <c r="AQ429" s="7">
        <f>IF(S429&gt;0,RANK(S429,(N429:P429,Q429:AE429)),0)</f>
        <v>4</v>
      </c>
      <c r="AR429" s="2">
        <f t="shared" si="182"/>
        <v>4.6388336646785953E-3</v>
      </c>
      <c r="AS429" s="2">
        <f t="shared" si="183"/>
        <v>0</v>
      </c>
      <c r="AT429" s="2">
        <f t="shared" si="184"/>
        <v>0</v>
      </c>
      <c r="AU429" s="2">
        <f t="shared" si="185"/>
        <v>1.656726308813784E-4</v>
      </c>
      <c r="AW429" t="s">
        <v>3156</v>
      </c>
      <c r="AX429" t="s">
        <v>2381</v>
      </c>
      <c r="AY429">
        <v>1</v>
      </c>
      <c r="BA429" s="119">
        <v>13</v>
      </c>
      <c r="BB429" s="121">
        <v>17</v>
      </c>
      <c r="BC429" s="125">
        <f t="shared" si="186"/>
        <v>13017</v>
      </c>
      <c r="BE429" s="7" t="s">
        <v>228</v>
      </c>
      <c r="BI429" s="1"/>
      <c r="BR429" s="1">
        <v>17</v>
      </c>
      <c r="BS429" s="1">
        <v>0</v>
      </c>
      <c r="BT429" s="1">
        <v>0</v>
      </c>
      <c r="BU429" s="1">
        <v>0</v>
      </c>
      <c r="BV429" s="1">
        <v>0</v>
      </c>
    </row>
    <row r="430" spans="1:74" hidden="1" outlineLevel="1">
      <c r="A430" t="s">
        <v>2881</v>
      </c>
      <c r="B430" t="s">
        <v>2381</v>
      </c>
      <c r="C430" s="1">
        <f t="shared" si="175"/>
        <v>6449</v>
      </c>
      <c r="D430" s="7">
        <f>IF(N430&gt;0, RANK(N430,(N430:P430,Q430:AE430)),0)</f>
        <v>2</v>
      </c>
      <c r="E430" s="7">
        <f>IF(O430&gt;0,RANK(O430,(N430:P430,Q430:AE430)),0)</f>
        <v>1</v>
      </c>
      <c r="F430" s="7">
        <f>IF(P430&gt;0,RANK(P430,(N430:P430,Q430:AE430)),0)</f>
        <v>5</v>
      </c>
      <c r="G430" s="1">
        <f t="shared" si="176"/>
        <v>3430</v>
      </c>
      <c r="H430" s="2">
        <f t="shared" si="177"/>
        <v>0.53186540548922312</v>
      </c>
      <c r="I430" s="2"/>
      <c r="J430" s="2">
        <f t="shared" si="178"/>
        <v>0.22809737943867267</v>
      </c>
      <c r="K430" s="2">
        <f t="shared" si="179"/>
        <v>0.75996278492789582</v>
      </c>
      <c r="L430" s="2">
        <f t="shared" si="180"/>
        <v>3.1012560086835167E-4</v>
      </c>
      <c r="M430" s="2">
        <f t="shared" si="181"/>
        <v>1.1629710032563132E-2</v>
      </c>
      <c r="N430" s="66">
        <v>1471</v>
      </c>
      <c r="O430" s="66">
        <v>4901</v>
      </c>
      <c r="P430" s="66">
        <v>2</v>
      </c>
      <c r="Q430" s="66">
        <v>72</v>
      </c>
      <c r="R430" s="66">
        <v>0</v>
      </c>
      <c r="S430" s="66">
        <v>3</v>
      </c>
      <c r="T430" s="66">
        <v>0</v>
      </c>
      <c r="W430" s="66">
        <f>IF(Notes!B$31=1,IF(BR430&gt;0,BR430-SUM(BS430:BV430)-SUM(R430:V430)-P430-SUM(X430:AL430),SUM(BS430:BV430)),SUM(BS430:BV430))</f>
        <v>0</v>
      </c>
      <c r="AA430" s="66">
        <v>0</v>
      </c>
      <c r="AN430" s="7">
        <f>IF(Q430&gt;0,RANK(Q430,(N430:P430,Q430:AE430)),0)</f>
        <v>3</v>
      </c>
      <c r="AO430" s="7">
        <f>IF(R430&gt;0,RANK(R430,(N430:P430,Q430:AE430)),0)</f>
        <v>0</v>
      </c>
      <c r="AP430" s="7">
        <f>IF(T430&gt;0,RANK(T430,(N430:P430,Q430:AE430)),0)</f>
        <v>0</v>
      </c>
      <c r="AQ430" s="7">
        <f>IF(S430&gt;0,RANK(S430,(N430:P430,Q430:AE430)),0)</f>
        <v>4</v>
      </c>
      <c r="AR430" s="2">
        <f t="shared" si="182"/>
        <v>1.116452163126066E-2</v>
      </c>
      <c r="AS430" s="2">
        <f t="shared" si="183"/>
        <v>0</v>
      </c>
      <c r="AT430" s="2">
        <f t="shared" si="184"/>
        <v>0</v>
      </c>
      <c r="AU430" s="2">
        <f t="shared" si="185"/>
        <v>4.6518840130252751E-4</v>
      </c>
      <c r="AW430" t="s">
        <v>2881</v>
      </c>
      <c r="AX430" t="s">
        <v>2381</v>
      </c>
      <c r="AY430">
        <v>1</v>
      </c>
      <c r="BA430" s="119">
        <v>13</v>
      </c>
      <c r="BB430" s="121">
        <v>19</v>
      </c>
      <c r="BC430" s="125">
        <f t="shared" si="186"/>
        <v>13019</v>
      </c>
      <c r="BE430" s="7" t="s">
        <v>228</v>
      </c>
      <c r="BI430" s="1"/>
      <c r="BR430" s="1">
        <v>9</v>
      </c>
      <c r="BS430" s="1">
        <v>0</v>
      </c>
      <c r="BT430" s="1">
        <v>0</v>
      </c>
      <c r="BU430" s="1">
        <v>0</v>
      </c>
      <c r="BV430" s="1">
        <v>0</v>
      </c>
    </row>
    <row r="431" spans="1:74" hidden="1" outlineLevel="1">
      <c r="A431" t="s">
        <v>988</v>
      </c>
      <c r="B431" t="s">
        <v>2381</v>
      </c>
      <c r="C431" s="1">
        <f t="shared" si="175"/>
        <v>66368</v>
      </c>
      <c r="D431" s="7">
        <f>IF(N431&gt;0, RANK(N431,(N431:P431,Q431:AE431)),0)</f>
        <v>1</v>
      </c>
      <c r="E431" s="7">
        <f>IF(O431&gt;0,RANK(O431,(N431:P431,Q431:AE431)),0)</f>
        <v>2</v>
      </c>
      <c r="F431" s="7">
        <f>IF(P431&gt;0,RANK(P431,(N431:P431,Q431:AE431)),0)</f>
        <v>5</v>
      </c>
      <c r="G431" s="1">
        <f t="shared" si="176"/>
        <v>11950</v>
      </c>
      <c r="H431" s="2">
        <f t="shared" si="177"/>
        <v>0.1800566538090646</v>
      </c>
      <c r="I431" s="2"/>
      <c r="J431" s="2">
        <f t="shared" si="178"/>
        <v>0.58743671648987461</v>
      </c>
      <c r="K431" s="2">
        <f t="shared" si="179"/>
        <v>0.40738006268081001</v>
      </c>
      <c r="L431" s="2">
        <f t="shared" si="180"/>
        <v>2.7121504339440693E-4</v>
      </c>
      <c r="M431" s="2">
        <f t="shared" si="181"/>
        <v>4.9120057859209755E-3</v>
      </c>
      <c r="N431" s="66">
        <v>38987</v>
      </c>
      <c r="O431" s="66">
        <v>27037</v>
      </c>
      <c r="P431" s="66">
        <v>18</v>
      </c>
      <c r="Q431" s="66">
        <v>284</v>
      </c>
      <c r="R431" s="66">
        <v>0</v>
      </c>
      <c r="S431" s="66">
        <v>42</v>
      </c>
      <c r="T431" s="66">
        <v>0</v>
      </c>
      <c r="W431" s="66">
        <f>IF(Notes!B$31=1,IF(BR431&gt;0,BR431-SUM(BS431:BV431)-SUM(R431:V431)-P431-SUM(X431:AL431),SUM(BS431:BV431)),SUM(BS431:BV431))</f>
        <v>0</v>
      </c>
      <c r="AA431" s="66">
        <v>0</v>
      </c>
      <c r="AN431" s="7">
        <f>IF(Q431&gt;0,RANK(Q431,(N431:P431,Q431:AE431)),0)</f>
        <v>3</v>
      </c>
      <c r="AO431" s="7">
        <f>IF(R431&gt;0,RANK(R431,(N431:P431,Q431:AE431)),0)</f>
        <v>0</v>
      </c>
      <c r="AP431" s="7">
        <f>IF(T431&gt;0,RANK(T431,(N431:P431,Q431:AE431)),0)</f>
        <v>0</v>
      </c>
      <c r="AQ431" s="7">
        <f>IF(S431&gt;0,RANK(S431,(N431:P431,Q431:AE431)),0)</f>
        <v>4</v>
      </c>
      <c r="AR431" s="2">
        <f t="shared" si="182"/>
        <v>4.2791706846673095E-3</v>
      </c>
      <c r="AS431" s="2">
        <f t="shared" si="183"/>
        <v>0</v>
      </c>
      <c r="AT431" s="2">
        <f t="shared" si="184"/>
        <v>0</v>
      </c>
      <c r="AU431" s="2">
        <f t="shared" si="185"/>
        <v>6.3283510125361616E-4</v>
      </c>
      <c r="AW431" t="s">
        <v>988</v>
      </c>
      <c r="AX431" t="s">
        <v>2381</v>
      </c>
      <c r="AY431">
        <v>0</v>
      </c>
      <c r="BA431" s="119">
        <v>13</v>
      </c>
      <c r="BB431" s="121">
        <v>21</v>
      </c>
      <c r="BC431" s="125">
        <f t="shared" si="186"/>
        <v>13021</v>
      </c>
      <c r="BE431" s="7" t="s">
        <v>228</v>
      </c>
      <c r="BI431" s="1"/>
      <c r="BR431" s="1">
        <v>140</v>
      </c>
      <c r="BS431" s="1">
        <v>0</v>
      </c>
      <c r="BT431" s="1">
        <v>0</v>
      </c>
      <c r="BU431" s="1">
        <v>0</v>
      </c>
      <c r="BV431" s="1">
        <v>0</v>
      </c>
    </row>
    <row r="432" spans="1:74" hidden="1" outlineLevel="1">
      <c r="A432" t="s">
        <v>1082</v>
      </c>
      <c r="B432" t="s">
        <v>2381</v>
      </c>
      <c r="C432" s="1">
        <f t="shared" si="175"/>
        <v>5071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>IF(P432&gt;0,RANK(P432,(N432:P432,Q432:AE432)),0)</f>
        <v>4</v>
      </c>
      <c r="G432" s="1">
        <f t="shared" si="176"/>
        <v>2277</v>
      </c>
      <c r="H432" s="2">
        <f t="shared" si="177"/>
        <v>0.44902386117136661</v>
      </c>
      <c r="I432" s="2"/>
      <c r="J432" s="2">
        <f t="shared" si="178"/>
        <v>0.27213567343719186</v>
      </c>
      <c r="K432" s="2">
        <f t="shared" si="179"/>
        <v>0.72115953460855842</v>
      </c>
      <c r="L432" s="2">
        <f t="shared" si="180"/>
        <v>1.9719976336028398E-4</v>
      </c>
      <c r="M432" s="2">
        <f t="shared" si="181"/>
        <v>6.5075921908894939E-3</v>
      </c>
      <c r="N432" s="66">
        <v>1380</v>
      </c>
      <c r="O432" s="66">
        <v>3657</v>
      </c>
      <c r="P432" s="66">
        <v>1</v>
      </c>
      <c r="Q432" s="66">
        <v>32</v>
      </c>
      <c r="R432" s="66">
        <v>0</v>
      </c>
      <c r="S432" s="66">
        <v>1</v>
      </c>
      <c r="T432" s="66">
        <v>0</v>
      </c>
      <c r="W432" s="66">
        <f>IF(Notes!B$31=1,IF(BR432&gt;0,BR432-SUM(BS432:BV432)-SUM(R432:V432)-P432-SUM(X432:AL432),SUM(BS432:BV432)),SUM(BS432:BV432))</f>
        <v>0</v>
      </c>
      <c r="AA432" s="66">
        <v>0</v>
      </c>
      <c r="AN432" s="7">
        <f>IF(Q432&gt;0,RANK(Q432,(N432:P432,Q432:AE432)),0)</f>
        <v>3</v>
      </c>
      <c r="AO432" s="7">
        <f>IF(R432&gt;0,RANK(R432,(N432:P432,Q432:AE432)),0)</f>
        <v>0</v>
      </c>
      <c r="AP432" s="7">
        <f>IF(T432&gt;0,RANK(T432,(N432:P432,Q432:AE432)),0)</f>
        <v>0</v>
      </c>
      <c r="AQ432" s="7">
        <f>IF(S432&gt;0,RANK(S432,(N432:P432,Q432:AE432)),0)</f>
        <v>4</v>
      </c>
      <c r="AR432" s="2">
        <f t="shared" si="182"/>
        <v>6.3103924275290874E-3</v>
      </c>
      <c r="AS432" s="2">
        <f t="shared" si="183"/>
        <v>0</v>
      </c>
      <c r="AT432" s="2">
        <f t="shared" si="184"/>
        <v>0</v>
      </c>
      <c r="AU432" s="2">
        <f t="shared" si="185"/>
        <v>1.9719976336028398E-4</v>
      </c>
      <c r="AW432" t="s">
        <v>1082</v>
      </c>
      <c r="AX432" t="s">
        <v>2381</v>
      </c>
      <c r="AY432">
        <v>3</v>
      </c>
      <c r="BA432" s="119">
        <v>13</v>
      </c>
      <c r="BB432" s="121">
        <v>23</v>
      </c>
      <c r="BC432" s="125">
        <f t="shared" si="186"/>
        <v>13023</v>
      </c>
      <c r="BE432" s="7" t="s">
        <v>228</v>
      </c>
      <c r="BI432" s="1"/>
      <c r="BR432" s="1">
        <v>15</v>
      </c>
      <c r="BS432" s="1">
        <v>0</v>
      </c>
      <c r="BT432" s="1">
        <v>0</v>
      </c>
      <c r="BU432" s="1">
        <v>0</v>
      </c>
      <c r="BV432" s="1">
        <v>0</v>
      </c>
    </row>
    <row r="433" spans="1:74" hidden="1" outlineLevel="1">
      <c r="A433" t="s">
        <v>796</v>
      </c>
      <c r="B433" t="s">
        <v>2381</v>
      </c>
      <c r="C433" s="1">
        <f t="shared" si="175"/>
        <v>6277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>IF(P433&gt;0,RANK(P433,(N433:P433,Q433:AE433)),0)</f>
        <v>4</v>
      </c>
      <c r="G433" s="1">
        <f t="shared" si="176"/>
        <v>3961</v>
      </c>
      <c r="H433" s="2">
        <f t="shared" si="177"/>
        <v>0.63103393340767888</v>
      </c>
      <c r="I433" s="2"/>
      <c r="J433" s="2">
        <f t="shared" si="178"/>
        <v>0.17826987414369921</v>
      </c>
      <c r="K433" s="2">
        <f t="shared" si="179"/>
        <v>0.8093038075513781</v>
      </c>
      <c r="L433" s="2">
        <f t="shared" si="180"/>
        <v>4.7793531942010514E-4</v>
      </c>
      <c r="M433" s="2">
        <f t="shared" si="181"/>
        <v>1.1948382985502584E-2</v>
      </c>
      <c r="N433" s="66">
        <v>1119</v>
      </c>
      <c r="O433" s="66">
        <v>5080</v>
      </c>
      <c r="P433" s="66">
        <v>3</v>
      </c>
      <c r="Q433" s="66">
        <v>73</v>
      </c>
      <c r="R433" s="66">
        <v>0</v>
      </c>
      <c r="S433" s="66">
        <v>2</v>
      </c>
      <c r="T433" s="66">
        <v>0</v>
      </c>
      <c r="W433" s="66">
        <f>IF(Notes!B$31=1,IF(BR433&gt;0,BR433-SUM(BS433:BV433)-SUM(R433:V433)-P433-SUM(X433:AL433),SUM(BS433:BV433)),SUM(BS433:BV433))</f>
        <v>0</v>
      </c>
      <c r="AA433" s="66">
        <v>0</v>
      </c>
      <c r="AN433" s="7">
        <f>IF(Q433&gt;0,RANK(Q433,(N433:P433,Q433:AE433)),0)</f>
        <v>3</v>
      </c>
      <c r="AO433" s="7">
        <f>IF(R433&gt;0,RANK(R433,(N433:P433,Q433:AE433)),0)</f>
        <v>0</v>
      </c>
      <c r="AP433" s="7">
        <f>IF(T433&gt;0,RANK(T433,(N433:P433,Q433:AE433)),0)</f>
        <v>0</v>
      </c>
      <c r="AQ433" s="7">
        <f>IF(S433&gt;0,RANK(S433,(N433:P433,Q433:AE433)),0)</f>
        <v>5</v>
      </c>
      <c r="AR433" s="2">
        <f t="shared" si="182"/>
        <v>1.1629759439222559E-2</v>
      </c>
      <c r="AS433" s="2">
        <f t="shared" si="183"/>
        <v>0</v>
      </c>
      <c r="AT433" s="2">
        <f t="shared" si="184"/>
        <v>0</v>
      </c>
      <c r="AU433" s="2">
        <f t="shared" si="185"/>
        <v>3.1862354628007009E-4</v>
      </c>
      <c r="AW433" t="s">
        <v>796</v>
      </c>
      <c r="AX433" t="s">
        <v>2381</v>
      </c>
      <c r="AY433">
        <v>1</v>
      </c>
      <c r="BA433" s="119">
        <v>13</v>
      </c>
      <c r="BB433" s="121">
        <v>25</v>
      </c>
      <c r="BC433" s="125">
        <f t="shared" si="186"/>
        <v>13025</v>
      </c>
      <c r="BE433" s="7" t="s">
        <v>228</v>
      </c>
      <c r="BI433" s="1"/>
      <c r="BR433" s="1">
        <v>16</v>
      </c>
      <c r="BS433" s="1">
        <v>0</v>
      </c>
      <c r="BT433" s="1">
        <v>0</v>
      </c>
      <c r="BU433" s="1">
        <v>0</v>
      </c>
      <c r="BV433" s="1">
        <v>0</v>
      </c>
    </row>
    <row r="434" spans="1:74" hidden="1" outlineLevel="1">
      <c r="A434" t="s">
        <v>1072</v>
      </c>
      <c r="B434" t="s">
        <v>2381</v>
      </c>
      <c r="C434" s="1">
        <f t="shared" si="175"/>
        <v>6201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>IF(P434&gt;0,RANK(P434,(N434:P434,Q434:AE434)),0)</f>
        <v>5</v>
      </c>
      <c r="G434" s="1">
        <f t="shared" si="176"/>
        <v>838</v>
      </c>
      <c r="H434" s="2">
        <f t="shared" si="177"/>
        <v>0.13513949363005967</v>
      </c>
      <c r="I434" s="2"/>
      <c r="J434" s="2">
        <f t="shared" si="178"/>
        <v>0.43041444928237382</v>
      </c>
      <c r="K434" s="2">
        <f t="shared" si="179"/>
        <v>0.56555394291243344</v>
      </c>
      <c r="L434" s="2">
        <f t="shared" si="180"/>
        <v>1.6126431220770844E-4</v>
      </c>
      <c r="M434" s="2">
        <f t="shared" si="181"/>
        <v>3.87034349298503E-3</v>
      </c>
      <c r="N434" s="66">
        <v>2669</v>
      </c>
      <c r="O434" s="66">
        <v>3507</v>
      </c>
      <c r="P434" s="66">
        <v>1</v>
      </c>
      <c r="Q434" s="66">
        <v>20</v>
      </c>
      <c r="R434" s="66">
        <v>0</v>
      </c>
      <c r="S434" s="66">
        <v>4</v>
      </c>
      <c r="T434" s="66">
        <v>0</v>
      </c>
      <c r="W434" s="66">
        <f>IF(Notes!B$31=1,IF(BR434&gt;0,BR434-SUM(BS434:BV434)-SUM(R434:V434)-P434-SUM(X434:AL434),SUM(BS434:BV434)),SUM(BS434:BV434))</f>
        <v>0</v>
      </c>
      <c r="AA434" s="66">
        <v>0</v>
      </c>
      <c r="AN434" s="7">
        <f>IF(Q434&gt;0,RANK(Q434,(N434:P434,Q434:AE434)),0)</f>
        <v>3</v>
      </c>
      <c r="AO434" s="7">
        <f>IF(R434&gt;0,RANK(R434,(N434:P434,Q434:AE434)),0)</f>
        <v>0</v>
      </c>
      <c r="AP434" s="7">
        <f>IF(T434&gt;0,RANK(T434,(N434:P434,Q434:AE434)),0)</f>
        <v>0</v>
      </c>
      <c r="AQ434" s="7">
        <f>IF(S434&gt;0,RANK(S434,(N434:P434,Q434:AE434)),0)</f>
        <v>4</v>
      </c>
      <c r="AR434" s="2">
        <f t="shared" si="182"/>
        <v>3.2252862441541686E-3</v>
      </c>
      <c r="AS434" s="2">
        <f t="shared" si="183"/>
        <v>0</v>
      </c>
      <c r="AT434" s="2">
        <f t="shared" si="184"/>
        <v>0</v>
      </c>
      <c r="AU434" s="2">
        <f t="shared" si="185"/>
        <v>6.4505724883083375E-4</v>
      </c>
      <c r="AW434" t="s">
        <v>1072</v>
      </c>
      <c r="AX434" t="s">
        <v>2381</v>
      </c>
      <c r="AY434">
        <v>2</v>
      </c>
      <c r="BA434" s="119">
        <v>13</v>
      </c>
      <c r="BB434" s="121">
        <v>27</v>
      </c>
      <c r="BC434" s="125">
        <f t="shared" si="186"/>
        <v>13027</v>
      </c>
      <c r="BE434" s="7" t="s">
        <v>228</v>
      </c>
      <c r="BI434" s="1"/>
      <c r="BR434" s="1">
        <v>9</v>
      </c>
      <c r="BS434" s="1">
        <v>0</v>
      </c>
      <c r="BT434" s="1">
        <v>0</v>
      </c>
      <c r="BU434" s="1">
        <v>0</v>
      </c>
      <c r="BV434" s="1">
        <v>0</v>
      </c>
    </row>
    <row r="435" spans="1:74" hidden="1" outlineLevel="1">
      <c r="A435" t="s">
        <v>697</v>
      </c>
      <c r="B435" t="s">
        <v>2381</v>
      </c>
      <c r="C435" s="1">
        <f t="shared" si="175"/>
        <v>12845</v>
      </c>
      <c r="D435" s="7">
        <f>IF(N435&gt;0, RANK(N435,(N435:P435,Q435:AE435)),0)</f>
        <v>2</v>
      </c>
      <c r="E435" s="7">
        <f>IF(O435&gt;0,RANK(O435,(N435:P435,Q435:AE435)),0)</f>
        <v>1</v>
      </c>
      <c r="F435" s="7">
        <f>IF(P435&gt;0,RANK(P435,(N435:P435,Q435:AE435)),0)</f>
        <v>0</v>
      </c>
      <c r="G435" s="1">
        <f t="shared" si="176"/>
        <v>5476</v>
      </c>
      <c r="H435" s="2">
        <f t="shared" si="177"/>
        <v>0.42631374075515766</v>
      </c>
      <c r="I435" s="2"/>
      <c r="J435" s="2">
        <f t="shared" si="178"/>
        <v>0.28306734137796807</v>
      </c>
      <c r="K435" s="2">
        <f t="shared" si="179"/>
        <v>0.70938108213312578</v>
      </c>
      <c r="L435" s="2">
        <f t="shared" si="180"/>
        <v>0</v>
      </c>
      <c r="M435" s="2">
        <f t="shared" si="181"/>
        <v>7.5515764889061421E-3</v>
      </c>
      <c r="N435" s="66">
        <v>3636</v>
      </c>
      <c r="O435" s="66">
        <v>9112</v>
      </c>
      <c r="P435" s="66">
        <v>0</v>
      </c>
      <c r="Q435" s="66">
        <v>89</v>
      </c>
      <c r="R435" s="66">
        <v>0</v>
      </c>
      <c r="S435" s="66">
        <v>7</v>
      </c>
      <c r="T435" s="66">
        <v>0</v>
      </c>
      <c r="W435" s="66">
        <f>IF(Notes!B$31=1,IF(BR435&gt;0,BR435-SUM(BS435:BV435)-SUM(R435:V435)-P435-SUM(X435:AL435),SUM(BS435:BV435)),SUM(BS435:BV435))</f>
        <v>0</v>
      </c>
      <c r="AA435" s="66">
        <v>1</v>
      </c>
      <c r="AN435" s="7">
        <f>IF(Q435&gt;0,RANK(Q435,(N435:P435,Q435:AE435)),0)</f>
        <v>3</v>
      </c>
      <c r="AO435" s="7">
        <f>IF(R435&gt;0,RANK(R435,(N435:P435,Q435:AE435)),0)</f>
        <v>0</v>
      </c>
      <c r="AP435" s="7">
        <f>IF(T435&gt;0,RANK(T435,(N435:P435,Q435:AE435)),0)</f>
        <v>0</v>
      </c>
      <c r="AQ435" s="7">
        <f>IF(S435&gt;0,RANK(S435,(N435:P435,Q435:AE435)),0)</f>
        <v>4</v>
      </c>
      <c r="AR435" s="2">
        <f t="shared" si="182"/>
        <v>6.9287660568314521E-3</v>
      </c>
      <c r="AS435" s="2">
        <f t="shared" si="183"/>
        <v>0</v>
      </c>
      <c r="AT435" s="2">
        <f t="shared" si="184"/>
        <v>0</v>
      </c>
      <c r="AU435" s="2">
        <f t="shared" si="185"/>
        <v>5.4495912806539512E-4</v>
      </c>
      <c r="AW435" t="s">
        <v>697</v>
      </c>
      <c r="AX435" t="s">
        <v>2381</v>
      </c>
      <c r="AY435">
        <v>0</v>
      </c>
      <c r="BA435" s="119">
        <v>13</v>
      </c>
      <c r="BB435" s="121">
        <v>29</v>
      </c>
      <c r="BC435" s="125">
        <f t="shared" si="186"/>
        <v>13029</v>
      </c>
      <c r="BE435" s="7" t="s">
        <v>228</v>
      </c>
      <c r="BI435" s="1"/>
      <c r="BR435" s="1">
        <v>30</v>
      </c>
      <c r="BS435" s="1">
        <v>0</v>
      </c>
      <c r="BT435" s="1">
        <v>0</v>
      </c>
      <c r="BU435" s="1">
        <v>0</v>
      </c>
      <c r="BV435" s="1">
        <v>0</v>
      </c>
    </row>
    <row r="436" spans="1:74" hidden="1" outlineLevel="1">
      <c r="A436" t="s">
        <v>606</v>
      </c>
      <c r="B436" t="s">
        <v>2381</v>
      </c>
      <c r="C436" s="1">
        <f t="shared" si="175"/>
        <v>23920</v>
      </c>
      <c r="D436" s="7">
        <f>IF(N436&gt;0, RANK(N436,(N436:P436,Q436:AE436)),0)</f>
        <v>2</v>
      </c>
      <c r="E436" s="7">
        <f>IF(O436&gt;0,RANK(O436,(N436:P436,Q436:AE436)),0)</f>
        <v>1</v>
      </c>
      <c r="F436" s="7">
        <f>IF(P436&gt;0,RANK(P436,(N436:P436,Q436:AE436)),0)</f>
        <v>4</v>
      </c>
      <c r="G436" s="1">
        <f t="shared" si="176"/>
        <v>4588</v>
      </c>
      <c r="H436" s="2">
        <f t="shared" si="177"/>
        <v>0.19180602006688963</v>
      </c>
      <c r="I436" s="2"/>
      <c r="J436" s="2">
        <f t="shared" si="178"/>
        <v>0.40075250836120402</v>
      </c>
      <c r="K436" s="2">
        <f t="shared" si="179"/>
        <v>0.59255852842809364</v>
      </c>
      <c r="L436" s="2">
        <f t="shared" si="180"/>
        <v>3.3444816053511704E-4</v>
      </c>
      <c r="M436" s="2">
        <f t="shared" si="181"/>
        <v>6.35451505016722E-3</v>
      </c>
      <c r="N436" s="66">
        <v>9586</v>
      </c>
      <c r="O436" s="66">
        <v>14174</v>
      </c>
      <c r="P436" s="66">
        <v>8</v>
      </c>
      <c r="Q436" s="66">
        <v>144</v>
      </c>
      <c r="R436" s="66">
        <v>0</v>
      </c>
      <c r="S436" s="66">
        <v>8</v>
      </c>
      <c r="T436" s="66">
        <v>0</v>
      </c>
      <c r="W436" s="66">
        <f>IF(Notes!B$31=1,IF(BR436&gt;0,BR436-SUM(BS436:BV436)-SUM(R436:V436)-P436-SUM(X436:AL436),SUM(BS436:BV436)),SUM(BS436:BV436))</f>
        <v>0</v>
      </c>
      <c r="AA436" s="66">
        <v>0</v>
      </c>
      <c r="AN436" s="7">
        <f>IF(Q436&gt;0,RANK(Q436,(N436:P436,Q436:AE436)),0)</f>
        <v>3</v>
      </c>
      <c r="AO436" s="7">
        <f>IF(R436&gt;0,RANK(R436,(N436:P436,Q436:AE436)),0)</f>
        <v>0</v>
      </c>
      <c r="AP436" s="7">
        <f>IF(T436&gt;0,RANK(T436,(N436:P436,Q436:AE436)),0)</f>
        <v>0</v>
      </c>
      <c r="AQ436" s="7">
        <f>IF(S436&gt;0,RANK(S436,(N436:P436,Q436:AE436)),0)</f>
        <v>4</v>
      </c>
      <c r="AR436" s="2">
        <f t="shared" si="182"/>
        <v>6.0200668896321068E-3</v>
      </c>
      <c r="AS436" s="2">
        <f t="shared" si="183"/>
        <v>0</v>
      </c>
      <c r="AT436" s="2">
        <f t="shared" si="184"/>
        <v>0</v>
      </c>
      <c r="AU436" s="2">
        <f t="shared" si="185"/>
        <v>3.3444816053511704E-4</v>
      </c>
      <c r="AW436" t="s">
        <v>606</v>
      </c>
      <c r="AX436" t="s">
        <v>2381</v>
      </c>
      <c r="AY436">
        <v>12</v>
      </c>
      <c r="BA436" s="119">
        <v>13</v>
      </c>
      <c r="BB436" s="121">
        <v>31</v>
      </c>
      <c r="BC436" s="125">
        <f t="shared" si="186"/>
        <v>13031</v>
      </c>
      <c r="BE436" s="7" t="s">
        <v>228</v>
      </c>
      <c r="BI436" s="1"/>
      <c r="BR436" s="1">
        <v>72</v>
      </c>
      <c r="BS436" s="1">
        <v>0</v>
      </c>
      <c r="BT436" s="1">
        <v>0</v>
      </c>
      <c r="BU436" s="1">
        <v>0</v>
      </c>
      <c r="BV436" s="1">
        <v>0</v>
      </c>
    </row>
    <row r="437" spans="1:74" hidden="1" outlineLevel="1">
      <c r="A437" t="s">
        <v>1060</v>
      </c>
      <c r="B437" t="s">
        <v>2381</v>
      </c>
      <c r="C437" s="1">
        <f t="shared" si="175"/>
        <v>9626</v>
      </c>
      <c r="D437" s="7">
        <f>IF(N437&gt;0, RANK(N437,(N437:P437,Q437:AE437)),0)</f>
        <v>1</v>
      </c>
      <c r="E437" s="7">
        <f>IF(O437&gt;0,RANK(O437,(N437:P437,Q437:AE437)),0)</f>
        <v>2</v>
      </c>
      <c r="F437" s="7">
        <f>IF(P437&gt;0,RANK(P437,(N437:P437,Q437:AE437)),0)</f>
        <v>5</v>
      </c>
      <c r="G437" s="1">
        <f t="shared" si="176"/>
        <v>889</v>
      </c>
      <c r="H437" s="2">
        <f t="shared" si="177"/>
        <v>9.2354041138583004E-2</v>
      </c>
      <c r="I437" s="2"/>
      <c r="J437" s="2">
        <f t="shared" si="178"/>
        <v>0.54363183045917307</v>
      </c>
      <c r="K437" s="2">
        <f t="shared" si="179"/>
        <v>0.45127778932059009</v>
      </c>
      <c r="L437" s="2">
        <f t="shared" si="180"/>
        <v>2.0777062123415748E-4</v>
      </c>
      <c r="M437" s="2">
        <f t="shared" si="181"/>
        <v>4.8826095990026769E-3</v>
      </c>
      <c r="N437" s="66">
        <v>5233</v>
      </c>
      <c r="O437" s="66">
        <v>4344</v>
      </c>
      <c r="P437" s="66">
        <v>2</v>
      </c>
      <c r="Q437" s="66">
        <v>41</v>
      </c>
      <c r="R437" s="66">
        <v>0</v>
      </c>
      <c r="S437" s="66">
        <v>6</v>
      </c>
      <c r="T437" s="66">
        <v>0</v>
      </c>
      <c r="W437" s="66">
        <f>IF(Notes!B$31=1,IF(BR437&gt;0,BR437-SUM(BS437:BV437)-SUM(R437:V437)-P437-SUM(X437:AL437),SUM(BS437:BV437)),SUM(BS437:BV437))</f>
        <v>0</v>
      </c>
      <c r="AA437" s="66">
        <v>0</v>
      </c>
      <c r="AN437" s="7">
        <f>IF(Q437&gt;0,RANK(Q437,(N437:P437,Q437:AE437)),0)</f>
        <v>3</v>
      </c>
      <c r="AO437" s="7">
        <f>IF(R437&gt;0,RANK(R437,(N437:P437,Q437:AE437)),0)</f>
        <v>0</v>
      </c>
      <c r="AP437" s="7">
        <f>IF(T437&gt;0,RANK(T437,(N437:P437,Q437:AE437)),0)</f>
        <v>0</v>
      </c>
      <c r="AQ437" s="7">
        <f>IF(S437&gt;0,RANK(S437,(N437:P437,Q437:AE437)),0)</f>
        <v>4</v>
      </c>
      <c r="AR437" s="2">
        <f t="shared" si="182"/>
        <v>4.2592977353002283E-3</v>
      </c>
      <c r="AS437" s="2">
        <f t="shared" si="183"/>
        <v>0</v>
      </c>
      <c r="AT437" s="2">
        <f t="shared" si="184"/>
        <v>0</v>
      </c>
      <c r="AU437" s="2">
        <f t="shared" si="185"/>
        <v>6.2331186370247248E-4</v>
      </c>
      <c r="AW437" t="s">
        <v>1060</v>
      </c>
      <c r="AX437" t="s">
        <v>2381</v>
      </c>
      <c r="AY437">
        <v>12</v>
      </c>
      <c r="BA437" s="119">
        <v>13</v>
      </c>
      <c r="BB437" s="121">
        <v>33</v>
      </c>
      <c r="BC437" s="125">
        <f t="shared" si="186"/>
        <v>13033</v>
      </c>
      <c r="BE437" s="7" t="s">
        <v>228</v>
      </c>
      <c r="BI437" s="1"/>
      <c r="BR437" s="1">
        <v>19</v>
      </c>
      <c r="BS437" s="1">
        <v>0</v>
      </c>
      <c r="BT437" s="1">
        <v>0</v>
      </c>
      <c r="BU437" s="1">
        <v>0</v>
      </c>
      <c r="BV437" s="1">
        <v>0</v>
      </c>
    </row>
    <row r="438" spans="1:74" hidden="1" outlineLevel="1">
      <c r="A438" t="s">
        <v>1021</v>
      </c>
      <c r="B438" t="s">
        <v>2381</v>
      </c>
      <c r="C438" s="1">
        <f t="shared" si="175"/>
        <v>9091</v>
      </c>
      <c r="D438" s="7">
        <f>IF(N438&gt;0, RANK(N438,(N438:P438,Q438:AE438)),0)</f>
        <v>2</v>
      </c>
      <c r="E438" s="7">
        <f>IF(O438&gt;0,RANK(O438,(N438:P438,Q438:AE438)),0)</f>
        <v>1</v>
      </c>
      <c r="F438" s="7">
        <f>IF(P438&gt;0,RANK(P438,(N438:P438,Q438:AE438)),0)</f>
        <v>0</v>
      </c>
      <c r="G438" s="1">
        <f t="shared" si="176"/>
        <v>2882</v>
      </c>
      <c r="H438" s="2">
        <f t="shared" si="177"/>
        <v>0.31701682983170171</v>
      </c>
      <c r="I438" s="2"/>
      <c r="J438" s="2">
        <f t="shared" si="178"/>
        <v>0.33714662853371469</v>
      </c>
      <c r="K438" s="2">
        <f t="shared" si="179"/>
        <v>0.65416345836541634</v>
      </c>
      <c r="L438" s="2">
        <f t="shared" si="180"/>
        <v>0</v>
      </c>
      <c r="M438" s="2">
        <f t="shared" si="181"/>
        <v>8.6899131008689734E-3</v>
      </c>
      <c r="N438" s="66">
        <v>3065</v>
      </c>
      <c r="O438" s="66">
        <v>5947</v>
      </c>
      <c r="P438" s="66">
        <v>0</v>
      </c>
      <c r="Q438" s="66">
        <v>77</v>
      </c>
      <c r="R438" s="66">
        <v>0</v>
      </c>
      <c r="S438" s="66">
        <v>2</v>
      </c>
      <c r="T438" s="66">
        <v>0</v>
      </c>
      <c r="W438" s="66">
        <f>IF(Notes!B$31=1,IF(BR438&gt;0,BR438-SUM(BS438:BV438)-SUM(R438:V438)-P438-SUM(X438:AL438),SUM(BS438:BV438)),SUM(BS438:BV438))</f>
        <v>0</v>
      </c>
      <c r="AA438" s="66">
        <v>0</v>
      </c>
      <c r="AN438" s="7">
        <f>IF(Q438&gt;0,RANK(Q438,(N438:P438,Q438:AE438)),0)</f>
        <v>3</v>
      </c>
      <c r="AO438" s="7">
        <f>IF(R438&gt;0,RANK(R438,(N438:P438,Q438:AE438)),0)</f>
        <v>0</v>
      </c>
      <c r="AP438" s="7">
        <f>IF(T438&gt;0,RANK(T438,(N438:P438,Q438:AE438)),0)</f>
        <v>0</v>
      </c>
      <c r="AQ438" s="7">
        <f>IF(S438&gt;0,RANK(S438,(N438:P438,Q438:AE438)),0)</f>
        <v>4</v>
      </c>
      <c r="AR438" s="2">
        <f t="shared" si="182"/>
        <v>8.4699153008469912E-3</v>
      </c>
      <c r="AS438" s="2">
        <f t="shared" si="183"/>
        <v>0</v>
      </c>
      <c r="AT438" s="2">
        <f t="shared" si="184"/>
        <v>0</v>
      </c>
      <c r="AU438" s="2">
        <f t="shared" si="185"/>
        <v>2.1999780002199978E-4</v>
      </c>
      <c r="AW438" t="s">
        <v>1021</v>
      </c>
      <c r="AX438" t="s">
        <v>2381</v>
      </c>
      <c r="AY438">
        <v>0</v>
      </c>
      <c r="BA438" s="119">
        <v>13</v>
      </c>
      <c r="BB438" s="121">
        <v>35</v>
      </c>
      <c r="BC438" s="125">
        <f t="shared" si="186"/>
        <v>13035</v>
      </c>
      <c r="BE438" s="7" t="s">
        <v>228</v>
      </c>
      <c r="BI438" s="1"/>
      <c r="BR438" s="1">
        <v>15</v>
      </c>
      <c r="BS438" s="1">
        <v>0</v>
      </c>
      <c r="BT438" s="1">
        <v>0</v>
      </c>
      <c r="BU438" s="1">
        <v>0</v>
      </c>
      <c r="BV438" s="1">
        <v>0</v>
      </c>
    </row>
    <row r="439" spans="1:74" hidden="1" outlineLevel="1">
      <c r="A439" t="s">
        <v>2267</v>
      </c>
      <c r="B439" t="s">
        <v>2381</v>
      </c>
      <c r="C439" s="1">
        <f t="shared" si="175"/>
        <v>2211</v>
      </c>
      <c r="D439" s="7">
        <f>IF(N439&gt;0, RANK(N439,(N439:P439,Q439:AE439)),0)</f>
        <v>1</v>
      </c>
      <c r="E439" s="7">
        <f>IF(O439&gt;0,RANK(O439,(N439:P439,Q439:AE439)),0)</f>
        <v>2</v>
      </c>
      <c r="F439" s="7">
        <f>IF(P439&gt;0,RANK(P439,(N439:P439,Q439:AE439)),0)</f>
        <v>0</v>
      </c>
      <c r="G439" s="1">
        <f t="shared" si="176"/>
        <v>480</v>
      </c>
      <c r="H439" s="2">
        <f t="shared" si="177"/>
        <v>0.21709633649932158</v>
      </c>
      <c r="I439" s="2"/>
      <c r="J439" s="2">
        <f t="shared" si="178"/>
        <v>0.60696517412935325</v>
      </c>
      <c r="K439" s="2">
        <f t="shared" si="179"/>
        <v>0.38986883763003166</v>
      </c>
      <c r="L439" s="2">
        <f t="shared" si="180"/>
        <v>0</v>
      </c>
      <c r="M439" s="2">
        <f t="shared" si="181"/>
        <v>3.1659882406150919E-3</v>
      </c>
      <c r="N439" s="66">
        <v>1342</v>
      </c>
      <c r="O439" s="66">
        <v>862</v>
      </c>
      <c r="P439" s="66">
        <v>0</v>
      </c>
      <c r="Q439" s="66">
        <v>7</v>
      </c>
      <c r="R439" s="66">
        <v>0</v>
      </c>
      <c r="S439" s="66">
        <v>0</v>
      </c>
      <c r="T439" s="66">
        <v>0</v>
      </c>
      <c r="W439" s="66">
        <f>IF(Notes!B$31=1,IF(BR439&gt;0,BR439-SUM(BS439:BV439)-SUM(R439:V439)-P439-SUM(X439:AL439),SUM(BS439:BV439)),SUM(BS439:BV439))</f>
        <v>0</v>
      </c>
      <c r="AA439" s="66">
        <v>0</v>
      </c>
      <c r="AN439" s="7">
        <f>IF(Q439&gt;0,RANK(Q439,(N439:P439,Q439:AE439)),0)</f>
        <v>3</v>
      </c>
      <c r="AO439" s="7">
        <f>IF(R439&gt;0,RANK(R439,(N439:P439,Q439:AE439)),0)</f>
        <v>0</v>
      </c>
      <c r="AP439" s="7">
        <f>IF(T439&gt;0,RANK(T439,(N439:P439,Q439:AE439)),0)</f>
        <v>0</v>
      </c>
      <c r="AQ439" s="7">
        <f>IF(S439&gt;0,RANK(S439,(N439:P439,Q439:AE439)),0)</f>
        <v>0</v>
      </c>
      <c r="AR439" s="2">
        <f t="shared" si="182"/>
        <v>3.1659882406151062E-3</v>
      </c>
      <c r="AS439" s="2">
        <f t="shared" si="183"/>
        <v>0</v>
      </c>
      <c r="AT439" s="2">
        <f t="shared" si="184"/>
        <v>0</v>
      </c>
      <c r="AU439" s="2">
        <f t="shared" si="185"/>
        <v>0</v>
      </c>
      <c r="AW439" t="s">
        <v>2267</v>
      </c>
      <c r="AX439" t="s">
        <v>2381</v>
      </c>
      <c r="AY439">
        <v>2</v>
      </c>
      <c r="BA439" s="119">
        <v>13</v>
      </c>
      <c r="BB439" s="121">
        <v>37</v>
      </c>
      <c r="BC439" s="125">
        <f t="shared" si="186"/>
        <v>13037</v>
      </c>
      <c r="BE439" s="7" t="s">
        <v>228</v>
      </c>
      <c r="BI439" s="1"/>
      <c r="BR439" s="1">
        <v>1</v>
      </c>
      <c r="BS439" s="1">
        <v>0</v>
      </c>
      <c r="BT439" s="1">
        <v>0</v>
      </c>
      <c r="BU439" s="1">
        <v>0</v>
      </c>
      <c r="BV439" s="1">
        <v>0</v>
      </c>
    </row>
    <row r="440" spans="1:74" hidden="1" outlineLevel="1">
      <c r="A440" t="s">
        <v>2680</v>
      </c>
      <c r="B440" t="s">
        <v>2381</v>
      </c>
      <c r="C440" s="1">
        <f t="shared" si="175"/>
        <v>17084</v>
      </c>
      <c r="D440" s="7">
        <f>IF(N440&gt;0, RANK(N440,(N440:P440,Q440:AE440)),0)</f>
        <v>2</v>
      </c>
      <c r="E440" s="7">
        <f>IF(O440&gt;0,RANK(O440,(N440:P440,Q440:AE440)),0)</f>
        <v>1</v>
      </c>
      <c r="F440" s="7">
        <f>IF(P440&gt;0,RANK(P440,(N440:P440,Q440:AE440)),0)</f>
        <v>5</v>
      </c>
      <c r="G440" s="1">
        <f t="shared" si="176"/>
        <v>4020</v>
      </c>
      <c r="H440" s="2">
        <f t="shared" si="177"/>
        <v>0.23530789042378833</v>
      </c>
      <c r="I440" s="2"/>
      <c r="J440" s="2">
        <f t="shared" si="178"/>
        <v>0.37941933973308356</v>
      </c>
      <c r="K440" s="2">
        <f t="shared" si="179"/>
        <v>0.61472723015687192</v>
      </c>
      <c r="L440" s="2">
        <f t="shared" si="180"/>
        <v>3.5120580660266915E-4</v>
      </c>
      <c r="M440" s="2">
        <f t="shared" si="181"/>
        <v>5.5022243034417969E-3</v>
      </c>
      <c r="N440" s="66">
        <v>6482</v>
      </c>
      <c r="O440" s="66">
        <v>10502</v>
      </c>
      <c r="P440" s="66">
        <v>6</v>
      </c>
      <c r="Q440" s="66">
        <v>87</v>
      </c>
      <c r="R440" s="66">
        <v>0</v>
      </c>
      <c r="S440" s="66">
        <v>7</v>
      </c>
      <c r="T440" s="66">
        <v>0</v>
      </c>
      <c r="W440" s="66">
        <f>IF(Notes!B$31=1,IF(BR440&gt;0,BR440-SUM(BS440:BV440)-SUM(R440:V440)-P440-SUM(X440:AL440),SUM(BS440:BV440)),SUM(BS440:BV440))</f>
        <v>0</v>
      </c>
      <c r="AA440" s="66">
        <v>0</v>
      </c>
      <c r="AN440" s="7">
        <f>IF(Q440&gt;0,RANK(Q440,(N440:P440,Q440:AE440)),0)</f>
        <v>3</v>
      </c>
      <c r="AO440" s="7">
        <f>IF(R440&gt;0,RANK(R440,(N440:P440,Q440:AE440)),0)</f>
        <v>0</v>
      </c>
      <c r="AP440" s="7">
        <f>IF(T440&gt;0,RANK(T440,(N440:P440,Q440:AE440)),0)</f>
        <v>0</v>
      </c>
      <c r="AQ440" s="7">
        <f>IF(S440&gt;0,RANK(S440,(N440:P440,Q440:AE440)),0)</f>
        <v>4</v>
      </c>
      <c r="AR440" s="2">
        <f t="shared" si="182"/>
        <v>5.0924841957387026E-3</v>
      </c>
      <c r="AS440" s="2">
        <f t="shared" si="183"/>
        <v>0</v>
      </c>
      <c r="AT440" s="2">
        <f t="shared" si="184"/>
        <v>0</v>
      </c>
      <c r="AU440" s="2">
        <f t="shared" si="185"/>
        <v>4.0974010770311402E-4</v>
      </c>
      <c r="AW440" t="s">
        <v>2680</v>
      </c>
      <c r="AX440" t="s">
        <v>2381</v>
      </c>
      <c r="AY440">
        <v>1</v>
      </c>
      <c r="BA440" s="119">
        <v>13</v>
      </c>
      <c r="BB440" s="121">
        <v>39</v>
      </c>
      <c r="BC440" s="125">
        <f t="shared" si="186"/>
        <v>13039</v>
      </c>
      <c r="BE440" s="7" t="s">
        <v>228</v>
      </c>
      <c r="BI440" s="1"/>
      <c r="BR440" s="1">
        <v>37</v>
      </c>
      <c r="BS440" s="1">
        <v>0</v>
      </c>
      <c r="BT440" s="1">
        <v>0</v>
      </c>
      <c r="BU440" s="1">
        <v>0</v>
      </c>
      <c r="BV440" s="1">
        <v>0</v>
      </c>
    </row>
    <row r="441" spans="1:74" hidden="1" outlineLevel="1">
      <c r="A441" t="s">
        <v>3448</v>
      </c>
      <c r="B441" t="s">
        <v>2381</v>
      </c>
      <c r="C441" s="1">
        <f t="shared" si="175"/>
        <v>3518</v>
      </c>
      <c r="D441" s="7">
        <f>IF(N441&gt;0, RANK(N441,(N441:P441,Q441:AE441)),0)</f>
        <v>2</v>
      </c>
      <c r="E441" s="7">
        <f>IF(O441&gt;0,RANK(O441,(N441:P441,Q441:AE441)),0)</f>
        <v>1</v>
      </c>
      <c r="F441" s="7">
        <f>IF(P441&gt;0,RANK(P441,(N441:P441,Q441:AE441)),0)</f>
        <v>4</v>
      </c>
      <c r="G441" s="1">
        <f t="shared" si="176"/>
        <v>1077</v>
      </c>
      <c r="H441" s="2">
        <f t="shared" si="177"/>
        <v>0.30613985218874362</v>
      </c>
      <c r="I441" s="2"/>
      <c r="J441" s="2">
        <f t="shared" si="178"/>
        <v>0.34366117111995453</v>
      </c>
      <c r="K441" s="2">
        <f t="shared" si="179"/>
        <v>0.64980102330869816</v>
      </c>
      <c r="L441" s="2">
        <f t="shared" si="180"/>
        <v>5.6850483229107444E-4</v>
      </c>
      <c r="M441" s="2">
        <f t="shared" si="181"/>
        <v>5.9693007390562358E-3</v>
      </c>
      <c r="N441" s="66">
        <v>1209</v>
      </c>
      <c r="O441" s="66">
        <v>2286</v>
      </c>
      <c r="P441" s="66">
        <v>2</v>
      </c>
      <c r="Q441" s="66">
        <v>20</v>
      </c>
      <c r="R441" s="66">
        <v>0</v>
      </c>
      <c r="S441" s="66">
        <v>1</v>
      </c>
      <c r="T441" s="66">
        <v>0</v>
      </c>
      <c r="W441" s="66">
        <f>IF(Notes!B$31=1,IF(BR441&gt;0,BR441-SUM(BS441:BV441)-SUM(R441:V441)-P441-SUM(X441:AL441),SUM(BS441:BV441)),SUM(BS441:BV441))</f>
        <v>0</v>
      </c>
      <c r="AA441" s="66">
        <v>0</v>
      </c>
      <c r="AN441" s="7">
        <f>IF(Q441&gt;0,RANK(Q441,(N441:P441,Q441:AE441)),0)</f>
        <v>3</v>
      </c>
      <c r="AO441" s="7">
        <f>IF(R441&gt;0,RANK(R441,(N441:P441,Q441:AE441)),0)</f>
        <v>0</v>
      </c>
      <c r="AP441" s="7">
        <f>IF(T441&gt;0,RANK(T441,(N441:P441,Q441:AE441)),0)</f>
        <v>0</v>
      </c>
      <c r="AQ441" s="7">
        <f>IF(S441&gt;0,RANK(S441,(N441:P441,Q441:AE441)),0)</f>
        <v>5</v>
      </c>
      <c r="AR441" s="2">
        <f t="shared" si="182"/>
        <v>5.6850483229107449E-3</v>
      </c>
      <c r="AS441" s="2">
        <f t="shared" si="183"/>
        <v>0</v>
      </c>
      <c r="AT441" s="2">
        <f t="shared" si="184"/>
        <v>0</v>
      </c>
      <c r="AU441" s="2">
        <f t="shared" si="185"/>
        <v>2.8425241614553722E-4</v>
      </c>
      <c r="AW441" t="s">
        <v>3448</v>
      </c>
      <c r="AX441" t="s">
        <v>2381</v>
      </c>
      <c r="AY441">
        <v>3</v>
      </c>
      <c r="BA441" s="119">
        <v>13</v>
      </c>
      <c r="BB441" s="121">
        <v>43</v>
      </c>
      <c r="BC441" s="125">
        <f t="shared" si="186"/>
        <v>13043</v>
      </c>
      <c r="BE441" s="7" t="s">
        <v>228</v>
      </c>
      <c r="BI441" s="1"/>
      <c r="BR441" s="1">
        <v>7</v>
      </c>
      <c r="BS441" s="1">
        <v>0</v>
      </c>
      <c r="BT441" s="1">
        <v>0</v>
      </c>
      <c r="BU441" s="1">
        <v>0</v>
      </c>
      <c r="BV441" s="1">
        <v>0</v>
      </c>
    </row>
    <row r="442" spans="1:74" hidden="1" outlineLevel="1">
      <c r="A442" t="s">
        <v>3449</v>
      </c>
      <c r="B442" t="s">
        <v>2381</v>
      </c>
      <c r="C442" s="1">
        <f t="shared" si="175"/>
        <v>43498</v>
      </c>
      <c r="D442" s="7">
        <f>IF(N442&gt;0, RANK(N442,(N442:P442,Q442:AE442)),0)</f>
        <v>2</v>
      </c>
      <c r="E442" s="7">
        <f>IF(O442&gt;0,RANK(O442,(N442:P442,Q442:AE442)),0)</f>
        <v>1</v>
      </c>
      <c r="F442" s="7">
        <f>IF(P442&gt;0,RANK(P442,(N442:P442,Q442:AE442)),0)</f>
        <v>5</v>
      </c>
      <c r="G442" s="1">
        <f t="shared" si="176"/>
        <v>14327</v>
      </c>
      <c r="H442" s="2">
        <f t="shared" si="177"/>
        <v>0.32937146535472894</v>
      </c>
      <c r="I442" s="2"/>
      <c r="J442" s="2">
        <f t="shared" si="178"/>
        <v>0.32953239229389858</v>
      </c>
      <c r="K442" s="2">
        <f t="shared" si="179"/>
        <v>0.65890385764862758</v>
      </c>
      <c r="L442" s="2">
        <f t="shared" si="180"/>
        <v>3.6783300381626742E-4</v>
      </c>
      <c r="M442" s="2">
        <f t="shared" si="181"/>
        <v>1.1195917053657519E-2</v>
      </c>
      <c r="N442" s="66">
        <v>14334</v>
      </c>
      <c r="O442" s="66">
        <v>28661</v>
      </c>
      <c r="P442" s="66">
        <v>16</v>
      </c>
      <c r="Q442" s="66">
        <v>429</v>
      </c>
      <c r="R442" s="66">
        <v>7</v>
      </c>
      <c r="S442" s="66">
        <v>38</v>
      </c>
      <c r="T442" s="66">
        <v>11</v>
      </c>
      <c r="W442" s="66">
        <f>IF(Notes!B$31=1,IF(BR442&gt;0,BR442-SUM(BS442:BV442)-SUM(R442:V442)-P442-SUM(X442:AL442),SUM(BS442:BV442)),SUM(BS442:BV442))</f>
        <v>1</v>
      </c>
      <c r="AA442" s="66">
        <v>1</v>
      </c>
      <c r="AN442" s="7">
        <f>IF(Q442&gt;0,RANK(Q442,(N442:P442,Q442:AE442)),0)</f>
        <v>3</v>
      </c>
      <c r="AO442" s="7">
        <f>IF(R442&gt;0,RANK(R442,(N442:P442,Q442:AE442)),0)</f>
        <v>7</v>
      </c>
      <c r="AP442" s="7">
        <f>IF(T442&gt;0,RANK(T442,(N442:P442,Q442:AE442)),0)</f>
        <v>6</v>
      </c>
      <c r="AQ442" s="7">
        <f>IF(S442&gt;0,RANK(S442,(N442:P442,Q442:AE442)),0)</f>
        <v>4</v>
      </c>
      <c r="AR442" s="2">
        <f t="shared" si="182"/>
        <v>9.8625224148236705E-3</v>
      </c>
      <c r="AS442" s="2">
        <f t="shared" si="183"/>
        <v>1.6092693916961701E-4</v>
      </c>
      <c r="AT442" s="2">
        <f t="shared" si="184"/>
        <v>2.5288519012368383E-4</v>
      </c>
      <c r="AU442" s="2">
        <f t="shared" si="185"/>
        <v>8.7360338406363509E-4</v>
      </c>
      <c r="AW442" t="s">
        <v>3449</v>
      </c>
      <c r="AX442" t="s">
        <v>2381</v>
      </c>
      <c r="AY442">
        <v>0</v>
      </c>
      <c r="BA442" s="119">
        <v>13</v>
      </c>
      <c r="BB442" s="121">
        <v>45</v>
      </c>
      <c r="BC442" s="125">
        <f t="shared" si="186"/>
        <v>13045</v>
      </c>
      <c r="BE442" s="7" t="s">
        <v>228</v>
      </c>
      <c r="BI442" s="1"/>
      <c r="BR442" s="1">
        <v>160</v>
      </c>
      <c r="BS442" s="1">
        <v>0</v>
      </c>
      <c r="BT442" s="1">
        <v>0</v>
      </c>
      <c r="BU442" s="1">
        <v>0</v>
      </c>
      <c r="BV442" s="1">
        <v>1</v>
      </c>
    </row>
    <row r="443" spans="1:74" hidden="1" outlineLevel="1">
      <c r="A443" t="s">
        <v>2657</v>
      </c>
      <c r="B443" t="s">
        <v>2381</v>
      </c>
      <c r="C443" s="1">
        <f t="shared" si="175"/>
        <v>24496</v>
      </c>
      <c r="D443" s="7">
        <f>IF(N443&gt;0, RANK(N443,(N443:P443,Q443:AE443)),0)</f>
        <v>2</v>
      </c>
      <c r="E443" s="7">
        <f>IF(O443&gt;0,RANK(O443,(N443:P443,Q443:AE443)),0)</f>
        <v>1</v>
      </c>
      <c r="F443" s="7">
        <f>IF(P443&gt;0,RANK(P443,(N443:P443,Q443:AE443)),0)</f>
        <v>5</v>
      </c>
      <c r="G443" s="1">
        <f t="shared" si="176"/>
        <v>12193</v>
      </c>
      <c r="H443" s="2">
        <f t="shared" si="177"/>
        <v>0.49775473546701504</v>
      </c>
      <c r="I443" s="2"/>
      <c r="J443" s="2">
        <f t="shared" si="178"/>
        <v>0.24595852384062705</v>
      </c>
      <c r="K443" s="2">
        <f t="shared" si="179"/>
        <v>0.74371325930764209</v>
      </c>
      <c r="L443" s="2">
        <f t="shared" si="180"/>
        <v>2.8576094056172435E-4</v>
      </c>
      <c r="M443" s="2">
        <f t="shared" si="181"/>
        <v>1.0042455911169184E-2</v>
      </c>
      <c r="N443" s="66">
        <v>6025</v>
      </c>
      <c r="O443" s="66">
        <v>18218</v>
      </c>
      <c r="P443" s="66">
        <v>7</v>
      </c>
      <c r="Q443" s="66">
        <v>225</v>
      </c>
      <c r="R443" s="66">
        <v>1</v>
      </c>
      <c r="S443" s="66">
        <v>20</v>
      </c>
      <c r="T443" s="66">
        <v>0</v>
      </c>
      <c r="W443" s="66">
        <f>IF(Notes!B$31=1,IF(BR443&gt;0,BR443-SUM(BS443:BV443)-SUM(R443:V443)-P443-SUM(X443:AL443),SUM(BS443:BV443)),SUM(BS443:BV443))</f>
        <v>0</v>
      </c>
      <c r="AA443" s="66">
        <v>0</v>
      </c>
      <c r="AN443" s="7">
        <f>IF(Q443&gt;0,RANK(Q443,(N443:P443,Q443:AE443)),0)</f>
        <v>3</v>
      </c>
      <c r="AO443" s="7">
        <f>IF(R443&gt;0,RANK(R443,(N443:P443,Q443:AE443)),0)</f>
        <v>6</v>
      </c>
      <c r="AP443" s="7">
        <f>IF(T443&gt;0,RANK(T443,(N443:P443,Q443:AE443)),0)</f>
        <v>0</v>
      </c>
      <c r="AQ443" s="7">
        <f>IF(S443&gt;0,RANK(S443,(N443:P443,Q443:AE443)),0)</f>
        <v>4</v>
      </c>
      <c r="AR443" s="2">
        <f t="shared" si="182"/>
        <v>9.1851730894839979E-3</v>
      </c>
      <c r="AS443" s="2">
        <f t="shared" si="183"/>
        <v>4.0822991508817768E-5</v>
      </c>
      <c r="AT443" s="2">
        <f t="shared" si="184"/>
        <v>0</v>
      </c>
      <c r="AU443" s="2">
        <f t="shared" si="185"/>
        <v>8.1645983017635535E-4</v>
      </c>
      <c r="AW443" t="s">
        <v>2657</v>
      </c>
      <c r="AX443" t="s">
        <v>2381</v>
      </c>
      <c r="AY443">
        <v>10</v>
      </c>
      <c r="BA443" s="119">
        <v>13</v>
      </c>
      <c r="BB443" s="121">
        <v>47</v>
      </c>
      <c r="BC443" s="125">
        <f t="shared" si="186"/>
        <v>13047</v>
      </c>
      <c r="BE443" s="7" t="s">
        <v>228</v>
      </c>
      <c r="BI443" s="1"/>
      <c r="BR443" s="1">
        <v>137</v>
      </c>
      <c r="BS443" s="1">
        <v>0</v>
      </c>
      <c r="BT443" s="1">
        <v>0</v>
      </c>
      <c r="BU443" s="1">
        <v>0</v>
      </c>
      <c r="BV443" s="1">
        <v>0</v>
      </c>
    </row>
    <row r="444" spans="1:74" hidden="1" outlineLevel="1">
      <c r="A444" t="s">
        <v>2387</v>
      </c>
      <c r="B444" t="s">
        <v>2381</v>
      </c>
      <c r="C444" s="1">
        <f t="shared" si="175"/>
        <v>3685</v>
      </c>
      <c r="D444" s="7">
        <f>IF(N444&gt;0, RANK(N444,(N444:P444,Q444:AE444)),0)</f>
        <v>2</v>
      </c>
      <c r="E444" s="7">
        <f>IF(O444&gt;0,RANK(O444,(N444:P444,Q444:AE444)),0)</f>
        <v>1</v>
      </c>
      <c r="F444" s="7">
        <f>IF(P444&gt;0,RANK(P444,(N444:P444,Q444:AE444)),0)</f>
        <v>0</v>
      </c>
      <c r="G444" s="1">
        <f t="shared" si="176"/>
        <v>1269</v>
      </c>
      <c r="H444" s="2">
        <f t="shared" si="177"/>
        <v>0.34436906377204884</v>
      </c>
      <c r="I444" s="2"/>
      <c r="J444" s="2">
        <f t="shared" si="178"/>
        <v>0.3248303934871099</v>
      </c>
      <c r="K444" s="2">
        <f t="shared" si="179"/>
        <v>0.66919945725915875</v>
      </c>
      <c r="L444" s="2">
        <f t="shared" si="180"/>
        <v>0</v>
      </c>
      <c r="M444" s="2">
        <f t="shared" si="181"/>
        <v>5.9701492537312939E-3</v>
      </c>
      <c r="N444" s="66">
        <v>1197</v>
      </c>
      <c r="O444" s="66">
        <v>2466</v>
      </c>
      <c r="P444" s="66">
        <v>0</v>
      </c>
      <c r="Q444" s="66">
        <v>22</v>
      </c>
      <c r="R444" s="66">
        <v>0</v>
      </c>
      <c r="S444" s="66">
        <v>0</v>
      </c>
      <c r="T444" s="66">
        <v>0</v>
      </c>
      <c r="W444" s="66">
        <f>IF(Notes!B$31=1,IF(BR444&gt;0,BR444-SUM(BS444:BV444)-SUM(R444:V444)-P444-SUM(X444:AL444),SUM(BS444:BV444)),SUM(BS444:BV444))</f>
        <v>0</v>
      </c>
      <c r="AA444" s="66">
        <v>0</v>
      </c>
      <c r="AN444" s="7">
        <f>IF(Q444&gt;0,RANK(Q444,(N444:P444,Q444:AE444)),0)</f>
        <v>3</v>
      </c>
      <c r="AO444" s="7">
        <f>IF(R444&gt;0,RANK(R444,(N444:P444,Q444:AE444)),0)</f>
        <v>0</v>
      </c>
      <c r="AP444" s="7">
        <f>IF(T444&gt;0,RANK(T444,(N444:P444,Q444:AE444)),0)</f>
        <v>0</v>
      </c>
      <c r="AQ444" s="7">
        <f>IF(S444&gt;0,RANK(S444,(N444:P444,Q444:AE444)),0)</f>
        <v>0</v>
      </c>
      <c r="AR444" s="2">
        <f t="shared" si="182"/>
        <v>5.9701492537313433E-3</v>
      </c>
      <c r="AS444" s="2">
        <f t="shared" si="183"/>
        <v>0</v>
      </c>
      <c r="AT444" s="2">
        <f t="shared" si="184"/>
        <v>0</v>
      </c>
      <c r="AU444" s="2">
        <f t="shared" si="185"/>
        <v>0</v>
      </c>
      <c r="AW444" t="s">
        <v>2387</v>
      </c>
      <c r="AX444" t="s">
        <v>2381</v>
      </c>
      <c r="AY444">
        <v>1</v>
      </c>
      <c r="BA444" s="119">
        <v>13</v>
      </c>
      <c r="BB444" s="121">
        <v>49</v>
      </c>
      <c r="BC444" s="125">
        <f t="shared" si="186"/>
        <v>13049</v>
      </c>
      <c r="BE444" s="7" t="s">
        <v>228</v>
      </c>
      <c r="BI444" s="1"/>
      <c r="BR444" s="1">
        <v>12</v>
      </c>
      <c r="BS444" s="1">
        <v>0</v>
      </c>
      <c r="BT444" s="1">
        <v>0</v>
      </c>
      <c r="BU444" s="1">
        <v>0</v>
      </c>
      <c r="BV444" s="1">
        <v>0</v>
      </c>
    </row>
    <row r="445" spans="1:74" hidden="1" outlineLevel="1">
      <c r="A445" t="s">
        <v>3122</v>
      </c>
      <c r="B445" t="s">
        <v>2381</v>
      </c>
      <c r="C445" s="1">
        <f t="shared" si="175"/>
        <v>110238</v>
      </c>
      <c r="D445" s="7">
        <f>IF(N445&gt;0, RANK(N445,(N445:P445,Q445:AE445)),0)</f>
        <v>1</v>
      </c>
      <c r="E445" s="7">
        <f>IF(O445&gt;0,RANK(O445,(N445:P445,Q445:AE445)),0)</f>
        <v>2</v>
      </c>
      <c r="F445" s="7">
        <f>IF(P445&gt;0,RANK(P445,(N445:P445,Q445:AE445)),0)</f>
        <v>4</v>
      </c>
      <c r="G445" s="1">
        <f t="shared" si="176"/>
        <v>15926</v>
      </c>
      <c r="H445" s="2">
        <f t="shared" si="177"/>
        <v>0.14446923928228017</v>
      </c>
      <c r="I445" s="2"/>
      <c r="J445" s="2">
        <f t="shared" si="178"/>
        <v>0.56926831038298953</v>
      </c>
      <c r="K445" s="2">
        <f t="shared" si="179"/>
        <v>0.42479907110070936</v>
      </c>
      <c r="L445" s="2">
        <f t="shared" si="180"/>
        <v>4.9892051742593297E-4</v>
      </c>
      <c r="M445" s="2">
        <f t="shared" si="181"/>
        <v>5.4336979988751808E-3</v>
      </c>
      <c r="N445" s="66">
        <v>62755</v>
      </c>
      <c r="O445" s="66">
        <v>46829</v>
      </c>
      <c r="P445" s="66">
        <v>55</v>
      </c>
      <c r="Q445" s="66">
        <v>566</v>
      </c>
      <c r="R445" s="66">
        <v>10</v>
      </c>
      <c r="S445" s="66">
        <v>22</v>
      </c>
      <c r="T445" s="66">
        <v>0</v>
      </c>
      <c r="W445" s="66">
        <f>IF(Notes!B$31=1,IF(BR445&gt;0,BR445-SUM(BS445:BV445)-SUM(R445:V445)-P445-SUM(X445:AL445),SUM(BS445:BV445)),SUM(BS445:BV445))</f>
        <v>0</v>
      </c>
      <c r="AA445" s="66">
        <v>1</v>
      </c>
      <c r="AN445" s="7">
        <f>IF(Q445&gt;0,RANK(Q445,(N445:P445,Q445:AE445)),0)</f>
        <v>3</v>
      </c>
      <c r="AO445" s="7">
        <f>IF(R445&gt;0,RANK(R445,(N445:P445,Q445:AE445)),0)</f>
        <v>6</v>
      </c>
      <c r="AP445" s="7">
        <f>IF(T445&gt;0,RANK(T445,(N445:P445,Q445:AE445)),0)</f>
        <v>0</v>
      </c>
      <c r="AQ445" s="7">
        <f>IF(S445&gt;0,RANK(S445,(N445:P445,Q445:AE445)),0)</f>
        <v>5</v>
      </c>
      <c r="AR445" s="2">
        <f t="shared" si="182"/>
        <v>5.1343456884196011E-3</v>
      </c>
      <c r="AS445" s="2">
        <f t="shared" si="183"/>
        <v>9.0712821350169635E-5</v>
      </c>
      <c r="AT445" s="2">
        <f t="shared" si="184"/>
        <v>0</v>
      </c>
      <c r="AU445" s="2">
        <f t="shared" si="185"/>
        <v>1.995682069703732E-4</v>
      </c>
      <c r="AW445" t="s">
        <v>3122</v>
      </c>
      <c r="AX445" t="s">
        <v>2381</v>
      </c>
      <c r="AY445">
        <v>0</v>
      </c>
      <c r="BA445" s="119">
        <v>13</v>
      </c>
      <c r="BB445" s="121">
        <v>51</v>
      </c>
      <c r="BC445" s="125">
        <f t="shared" si="186"/>
        <v>13051</v>
      </c>
      <c r="BE445" s="7" t="s">
        <v>228</v>
      </c>
      <c r="BI445" s="1"/>
      <c r="BR445" s="1">
        <v>292</v>
      </c>
      <c r="BS445" s="1">
        <v>0</v>
      </c>
      <c r="BT445" s="1">
        <v>0</v>
      </c>
      <c r="BU445" s="1">
        <v>0</v>
      </c>
      <c r="BV445" s="1">
        <v>0</v>
      </c>
    </row>
    <row r="446" spans="1:74" hidden="1" outlineLevel="1">
      <c r="A446" t="s">
        <v>2948</v>
      </c>
      <c r="B446" t="s">
        <v>2381</v>
      </c>
      <c r="C446" s="1">
        <f t="shared" si="175"/>
        <v>1653</v>
      </c>
      <c r="D446" s="7">
        <f>IF(N446&gt;0, RANK(N446,(N446:P446,Q446:AE446)),0)</f>
        <v>1</v>
      </c>
      <c r="E446" s="7">
        <f>IF(O446&gt;0,RANK(O446,(N446:P446,Q446:AE446)),0)</f>
        <v>2</v>
      </c>
      <c r="F446" s="7">
        <f>IF(P446&gt;0,RANK(P446,(N446:P446,Q446:AE446)),0)</f>
        <v>4</v>
      </c>
      <c r="G446" s="1">
        <f t="shared" si="176"/>
        <v>19</v>
      </c>
      <c r="H446" s="2">
        <f t="shared" si="177"/>
        <v>1.1494252873563218E-2</v>
      </c>
      <c r="I446" s="2"/>
      <c r="J446" s="2">
        <f t="shared" si="178"/>
        <v>0.50211736237144589</v>
      </c>
      <c r="K446" s="2">
        <f t="shared" si="179"/>
        <v>0.49062310949788263</v>
      </c>
      <c r="L446" s="2">
        <f t="shared" si="180"/>
        <v>6.0496067755595891E-4</v>
      </c>
      <c r="M446" s="2">
        <f t="shared" si="181"/>
        <v>6.6545674531155296E-3</v>
      </c>
      <c r="N446" s="66">
        <v>830</v>
      </c>
      <c r="O446" s="66">
        <v>811</v>
      </c>
      <c r="P446" s="66">
        <v>1</v>
      </c>
      <c r="Q446" s="66">
        <v>11</v>
      </c>
      <c r="R446" s="66">
        <v>0</v>
      </c>
      <c r="S446" s="66">
        <v>0</v>
      </c>
      <c r="T446" s="66">
        <v>0</v>
      </c>
      <c r="W446" s="66">
        <f>IF(Notes!B$31=1,IF(BR446&gt;0,BR446-SUM(BS446:BV446)-SUM(R446:V446)-P446-SUM(X446:AL446),SUM(BS446:BV446)),SUM(BS446:BV446))</f>
        <v>0</v>
      </c>
      <c r="AA446" s="66">
        <v>0</v>
      </c>
      <c r="AN446" s="7">
        <f>IF(Q446&gt;0,RANK(Q446,(N446:P446,Q446:AE446)),0)</f>
        <v>3</v>
      </c>
      <c r="AO446" s="7">
        <f>IF(R446&gt;0,RANK(R446,(N446:P446,Q446:AE446)),0)</f>
        <v>0</v>
      </c>
      <c r="AP446" s="7">
        <f>IF(T446&gt;0,RANK(T446,(N446:P446,Q446:AE446)),0)</f>
        <v>0</v>
      </c>
      <c r="AQ446" s="7">
        <f>IF(S446&gt;0,RANK(S446,(N446:P446,Q446:AE446)),0)</f>
        <v>0</v>
      </c>
      <c r="AR446" s="2">
        <f t="shared" si="182"/>
        <v>6.6545674531155478E-3</v>
      </c>
      <c r="AS446" s="2">
        <f t="shared" si="183"/>
        <v>0</v>
      </c>
      <c r="AT446" s="2">
        <f t="shared" si="184"/>
        <v>0</v>
      </c>
      <c r="AU446" s="2">
        <f t="shared" si="185"/>
        <v>0</v>
      </c>
      <c r="AW446" t="s">
        <v>2948</v>
      </c>
      <c r="AX446" t="s">
        <v>2381</v>
      </c>
      <c r="AY446">
        <v>2</v>
      </c>
      <c r="BA446" s="119">
        <v>13</v>
      </c>
      <c r="BB446" s="121">
        <v>53</v>
      </c>
      <c r="BC446" s="125">
        <f t="shared" si="186"/>
        <v>13053</v>
      </c>
      <c r="BE446" s="7" t="s">
        <v>228</v>
      </c>
      <c r="BI446" s="1"/>
      <c r="BR446" s="1">
        <v>4</v>
      </c>
      <c r="BS446" s="1">
        <v>0</v>
      </c>
      <c r="BT446" s="1">
        <v>0</v>
      </c>
      <c r="BU446" s="1">
        <v>0</v>
      </c>
      <c r="BV446" s="1">
        <v>0</v>
      </c>
    </row>
    <row r="447" spans="1:74" hidden="1" outlineLevel="1">
      <c r="A447" t="s">
        <v>2837</v>
      </c>
      <c r="B447" t="s">
        <v>2381</v>
      </c>
      <c r="C447" s="1">
        <f t="shared" si="175"/>
        <v>8307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>IF(P447&gt;0,RANK(P447,(N447:P447,Q447:AE447)),0)</f>
        <v>4</v>
      </c>
      <c r="G447" s="1">
        <f t="shared" si="176"/>
        <v>2976</v>
      </c>
      <c r="H447" s="2">
        <f t="shared" si="177"/>
        <v>0.3582520765619357</v>
      </c>
      <c r="I447" s="2"/>
      <c r="J447" s="2">
        <f t="shared" si="178"/>
        <v>0.31250752377512941</v>
      </c>
      <c r="K447" s="2">
        <f t="shared" si="179"/>
        <v>0.67075960033706516</v>
      </c>
      <c r="L447" s="2">
        <f t="shared" si="180"/>
        <v>4.8152160828217165E-4</v>
      </c>
      <c r="M447" s="2">
        <f t="shared" si="181"/>
        <v>1.6251354279523303E-2</v>
      </c>
      <c r="N447" s="66">
        <v>2596</v>
      </c>
      <c r="O447" s="66">
        <v>5572</v>
      </c>
      <c r="P447" s="66">
        <v>4</v>
      </c>
      <c r="Q447" s="66">
        <v>134</v>
      </c>
      <c r="R447" s="66">
        <v>0</v>
      </c>
      <c r="S447" s="66">
        <v>1</v>
      </c>
      <c r="T447" s="66">
        <v>0</v>
      </c>
      <c r="W447" s="66">
        <f>IF(Notes!B$31=1,IF(BR447&gt;0,BR447-SUM(BS447:BV447)-SUM(R447:V447)-P447-SUM(X447:AL447),SUM(BS447:BV447)),SUM(BS447:BV447))</f>
        <v>0</v>
      </c>
      <c r="AA447" s="66">
        <v>0</v>
      </c>
      <c r="AN447" s="7">
        <f>IF(Q447&gt;0,RANK(Q447,(N447:P447,Q447:AE447)),0)</f>
        <v>3</v>
      </c>
      <c r="AO447" s="7">
        <f>IF(R447&gt;0,RANK(R447,(N447:P447,Q447:AE447)),0)</f>
        <v>0</v>
      </c>
      <c r="AP447" s="7">
        <f>IF(T447&gt;0,RANK(T447,(N447:P447,Q447:AE447)),0)</f>
        <v>0</v>
      </c>
      <c r="AQ447" s="7">
        <f>IF(S447&gt;0,RANK(S447,(N447:P447,Q447:AE447)),0)</f>
        <v>5</v>
      </c>
      <c r="AR447" s="2">
        <f t="shared" si="182"/>
        <v>1.6130973877452749E-2</v>
      </c>
      <c r="AS447" s="2">
        <f t="shared" si="183"/>
        <v>0</v>
      </c>
      <c r="AT447" s="2">
        <f t="shared" si="184"/>
        <v>0</v>
      </c>
      <c r="AU447" s="2">
        <f t="shared" si="185"/>
        <v>1.2038040207054291E-4</v>
      </c>
      <c r="AW447" t="s">
        <v>2837</v>
      </c>
      <c r="AX447" t="s">
        <v>2381</v>
      </c>
      <c r="AY447">
        <v>11</v>
      </c>
      <c r="BA447" s="119">
        <v>13</v>
      </c>
      <c r="BB447" s="121">
        <v>55</v>
      </c>
      <c r="BC447" s="125">
        <f t="shared" si="186"/>
        <v>13055</v>
      </c>
      <c r="BE447" s="7" t="s">
        <v>228</v>
      </c>
      <c r="BI447" s="1"/>
      <c r="BR447" s="1">
        <v>35</v>
      </c>
      <c r="BS447" s="1">
        <v>0</v>
      </c>
      <c r="BT447" s="1">
        <v>0</v>
      </c>
      <c r="BU447" s="1">
        <v>0</v>
      </c>
      <c r="BV447" s="1">
        <v>0</v>
      </c>
    </row>
    <row r="448" spans="1:74" hidden="1" outlineLevel="1">
      <c r="A448" t="s">
        <v>3147</v>
      </c>
      <c r="B448" t="s">
        <v>2381</v>
      </c>
      <c r="C448" s="1">
        <f t="shared" si="175"/>
        <v>93772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>IF(P448&gt;0,RANK(P448,(N448:P448,Q448:AE448)),0)</f>
        <v>5</v>
      </c>
      <c r="G448" s="1">
        <f t="shared" si="176"/>
        <v>47929</v>
      </c>
      <c r="H448" s="2">
        <f t="shared" si="177"/>
        <v>0.51112272320095553</v>
      </c>
      <c r="I448" s="2"/>
      <c r="J448" s="2">
        <f t="shared" si="178"/>
        <v>0.23834406859190377</v>
      </c>
      <c r="K448" s="2">
        <f t="shared" si="179"/>
        <v>0.74946679179285924</v>
      </c>
      <c r="L448" s="2">
        <f t="shared" si="180"/>
        <v>3.7324574499850703E-4</v>
      </c>
      <c r="M448" s="2">
        <f t="shared" si="181"/>
        <v>1.1815893870238426E-2</v>
      </c>
      <c r="N448" s="66">
        <v>22350</v>
      </c>
      <c r="O448" s="66">
        <v>70279</v>
      </c>
      <c r="P448" s="66">
        <v>35</v>
      </c>
      <c r="Q448" s="66">
        <v>1026</v>
      </c>
      <c r="R448" s="66">
        <v>2</v>
      </c>
      <c r="S448" s="66">
        <v>75</v>
      </c>
      <c r="T448" s="66">
        <v>0</v>
      </c>
      <c r="W448" s="66">
        <f>IF(Notes!B$31=1,IF(BR448&gt;0,BR448-SUM(BS448:BV448)-SUM(R448:V448)-P448-SUM(X448:AL448),SUM(BS448:BV448)),SUM(BS448:BV448))</f>
        <v>5</v>
      </c>
      <c r="AA448" s="66">
        <v>0</v>
      </c>
      <c r="AN448" s="7">
        <f>IF(Q448&gt;0,RANK(Q448,(N448:P448,Q448:AE448)),0)</f>
        <v>3</v>
      </c>
      <c r="AO448" s="7">
        <f>IF(R448&gt;0,RANK(R448,(N448:P448,Q448:AE448)),0)</f>
        <v>7</v>
      </c>
      <c r="AP448" s="7">
        <f>IF(T448&gt;0,RANK(T448,(N448:P448,Q448:AE448)),0)</f>
        <v>0</v>
      </c>
      <c r="AQ448" s="7">
        <f>IF(S448&gt;0,RANK(S448,(N448:P448,Q448:AE448)),0)</f>
        <v>4</v>
      </c>
      <c r="AR448" s="2">
        <f t="shared" si="182"/>
        <v>1.0941432410527663E-2</v>
      </c>
      <c r="AS448" s="2">
        <f t="shared" si="183"/>
        <v>2.1328328285628973E-5</v>
      </c>
      <c r="AT448" s="2">
        <f t="shared" si="184"/>
        <v>0</v>
      </c>
      <c r="AU448" s="2">
        <f t="shared" si="185"/>
        <v>7.9981231071108642E-4</v>
      </c>
      <c r="AW448" t="s">
        <v>3147</v>
      </c>
      <c r="AX448" t="s">
        <v>2381</v>
      </c>
      <c r="AY448">
        <v>0</v>
      </c>
      <c r="BA448" s="119">
        <v>13</v>
      </c>
      <c r="BB448" s="121">
        <v>57</v>
      </c>
      <c r="BC448" s="125">
        <f t="shared" si="186"/>
        <v>13057</v>
      </c>
      <c r="BE448" s="7" t="s">
        <v>228</v>
      </c>
      <c r="BI448" s="1"/>
      <c r="BR448" s="1">
        <v>323</v>
      </c>
      <c r="BS448" s="1">
        <v>0</v>
      </c>
      <c r="BT448" s="1">
        <v>0</v>
      </c>
      <c r="BU448" s="1">
        <v>0</v>
      </c>
      <c r="BV448" s="1">
        <v>5</v>
      </c>
    </row>
    <row r="449" spans="1:74" hidden="1" outlineLevel="1">
      <c r="A449" t="s">
        <v>232</v>
      </c>
      <c r="B449" t="s">
        <v>2381</v>
      </c>
      <c r="C449" s="1">
        <f t="shared" si="175"/>
        <v>45510</v>
      </c>
      <c r="D449" s="7">
        <f>IF(N449&gt;0, RANK(N449,(N449:P449,Q449:AE449)),0)</f>
        <v>1</v>
      </c>
      <c r="E449" s="7">
        <f>IF(O449&gt;0,RANK(O449,(N449:P449,Q449:AE449)),0)</f>
        <v>2</v>
      </c>
      <c r="F449" s="7">
        <f>IF(P449&gt;0,RANK(P449,(N449:P449,Q449:AE449)),0)</f>
        <v>4</v>
      </c>
      <c r="G449" s="1">
        <f t="shared" si="176"/>
        <v>14258</v>
      </c>
      <c r="H449" s="2">
        <f t="shared" si="177"/>
        <v>0.31329378158646454</v>
      </c>
      <c r="I449" s="2"/>
      <c r="J449" s="2">
        <f t="shared" si="178"/>
        <v>0.6502087453306965</v>
      </c>
      <c r="K449" s="2">
        <f t="shared" si="179"/>
        <v>0.33691496374423202</v>
      </c>
      <c r="L449" s="2">
        <f t="shared" si="180"/>
        <v>1.4282575258185014E-3</v>
      </c>
      <c r="M449" s="2">
        <f t="shared" si="181"/>
        <v>1.1448033399252974E-2</v>
      </c>
      <c r="N449" s="66">
        <v>29591</v>
      </c>
      <c r="O449" s="66">
        <v>15333</v>
      </c>
      <c r="P449" s="66">
        <v>65</v>
      </c>
      <c r="Q449" s="66">
        <v>493</v>
      </c>
      <c r="R449" s="66">
        <v>8</v>
      </c>
      <c r="S449" s="66">
        <v>19</v>
      </c>
      <c r="T449" s="66">
        <v>0</v>
      </c>
      <c r="W449" s="66">
        <f>IF(Notes!B$31=1,IF(BR449&gt;0,BR449-SUM(BS449:BV449)-SUM(R449:V449)-P449-SUM(X449:AL449),SUM(BS449:BV449)),SUM(BS449:BV449))</f>
        <v>1</v>
      </c>
      <c r="AA449" s="66">
        <v>0</v>
      </c>
      <c r="AN449" s="7">
        <f>IF(Q449&gt;0,RANK(Q449,(N449:P449,Q449:AE449)),0)</f>
        <v>3</v>
      </c>
      <c r="AO449" s="7">
        <f>IF(R449&gt;0,RANK(R449,(N449:P449,Q449:AE449)),0)</f>
        <v>6</v>
      </c>
      <c r="AP449" s="7">
        <f>IF(T449&gt;0,RANK(T449,(N449:P449,Q449:AE449)),0)</f>
        <v>0</v>
      </c>
      <c r="AQ449" s="7">
        <f>IF(S449&gt;0,RANK(S449,(N449:P449,Q449:AE449)),0)</f>
        <v>5</v>
      </c>
      <c r="AR449" s="2">
        <f t="shared" si="182"/>
        <v>1.083278400351571E-2</v>
      </c>
      <c r="AS449" s="2">
        <f t="shared" si="183"/>
        <v>1.7578554163920018E-4</v>
      </c>
      <c r="AT449" s="2">
        <f t="shared" si="184"/>
        <v>0</v>
      </c>
      <c r="AU449" s="2">
        <f t="shared" si="185"/>
        <v>4.1749066139310041E-4</v>
      </c>
      <c r="AW449" t="s">
        <v>232</v>
      </c>
      <c r="AX449" t="s">
        <v>2381</v>
      </c>
      <c r="AY449">
        <v>12</v>
      </c>
      <c r="BA449" s="119">
        <v>13</v>
      </c>
      <c r="BB449" s="121">
        <v>59</v>
      </c>
      <c r="BC449" s="125">
        <f t="shared" si="186"/>
        <v>13059</v>
      </c>
      <c r="BE449" s="7" t="s">
        <v>228</v>
      </c>
      <c r="BI449" s="1"/>
      <c r="BR449" s="1">
        <v>250</v>
      </c>
      <c r="BS449" s="1">
        <v>0</v>
      </c>
      <c r="BT449" s="1">
        <v>0</v>
      </c>
      <c r="BU449" s="1">
        <v>1</v>
      </c>
      <c r="BV449" s="1">
        <v>0</v>
      </c>
    </row>
    <row r="450" spans="1:74" hidden="1" outlineLevel="1">
      <c r="A450" t="s">
        <v>233</v>
      </c>
      <c r="B450" t="s">
        <v>2381</v>
      </c>
      <c r="C450" s="1">
        <f t="shared" si="175"/>
        <v>1440</v>
      </c>
      <c r="D450" s="7">
        <f>IF(N450&gt;0, RANK(N450,(N450:P450,Q450:AE450)),0)</f>
        <v>1</v>
      </c>
      <c r="E450" s="7">
        <f>IF(O450&gt;0,RANK(O450,(N450:P450,Q450:AE450)),0)</f>
        <v>2</v>
      </c>
      <c r="F450" s="7">
        <f>IF(P450&gt;0,RANK(P450,(N450:P450,Q450:AE450)),0)</f>
        <v>0</v>
      </c>
      <c r="G450" s="1">
        <f t="shared" si="176"/>
        <v>321</v>
      </c>
      <c r="H450" s="2">
        <f t="shared" si="177"/>
        <v>0.22291666666666668</v>
      </c>
      <c r="I450" s="2"/>
      <c r="J450" s="2">
        <f t="shared" si="178"/>
        <v>0.61041666666666672</v>
      </c>
      <c r="K450" s="2">
        <f t="shared" si="179"/>
        <v>0.38750000000000001</v>
      </c>
      <c r="L450" s="2">
        <f t="shared" si="180"/>
        <v>0</v>
      </c>
      <c r="M450" s="2">
        <f t="shared" si="181"/>
        <v>2.0833333333332704E-3</v>
      </c>
      <c r="N450" s="66">
        <v>879</v>
      </c>
      <c r="O450" s="66">
        <v>558</v>
      </c>
      <c r="P450" s="66">
        <v>0</v>
      </c>
      <c r="Q450" s="66">
        <v>3</v>
      </c>
      <c r="R450" s="66">
        <v>0</v>
      </c>
      <c r="S450" s="66">
        <v>0</v>
      </c>
      <c r="T450" s="66">
        <v>0</v>
      </c>
      <c r="W450" s="66">
        <f>IF(Notes!B$31=1,IF(BR450&gt;0,BR450-SUM(BS450:BV450)-SUM(R450:V450)-P450-SUM(X450:AL450),SUM(BS450:BV450)),SUM(BS450:BV450))</f>
        <v>0</v>
      </c>
      <c r="AA450" s="66">
        <v>0</v>
      </c>
      <c r="AN450" s="7">
        <f>IF(Q450&gt;0,RANK(Q450,(N450:P450,Q450:AE450)),0)</f>
        <v>3</v>
      </c>
      <c r="AO450" s="7">
        <f>IF(R450&gt;0,RANK(R450,(N450:P450,Q450:AE450)),0)</f>
        <v>0</v>
      </c>
      <c r="AP450" s="7">
        <f>IF(T450&gt;0,RANK(T450,(N450:P450,Q450:AE450)),0)</f>
        <v>0</v>
      </c>
      <c r="AQ450" s="7">
        <f>IF(S450&gt;0,RANK(S450,(N450:P450,Q450:AE450)),0)</f>
        <v>0</v>
      </c>
      <c r="AR450" s="2">
        <f t="shared" si="182"/>
        <v>2.0833333333333333E-3</v>
      </c>
      <c r="AS450" s="2">
        <f t="shared" si="183"/>
        <v>0</v>
      </c>
      <c r="AT450" s="2">
        <f t="shared" si="184"/>
        <v>0</v>
      </c>
      <c r="AU450" s="2">
        <f t="shared" si="185"/>
        <v>0</v>
      </c>
      <c r="AW450" t="s">
        <v>233</v>
      </c>
      <c r="AX450" t="s">
        <v>2381</v>
      </c>
      <c r="AY450">
        <v>2</v>
      </c>
      <c r="BA450" s="119">
        <v>13</v>
      </c>
      <c r="BB450" s="121">
        <v>61</v>
      </c>
      <c r="BC450" s="125">
        <f t="shared" si="186"/>
        <v>13061</v>
      </c>
      <c r="BE450" s="7" t="s">
        <v>228</v>
      </c>
      <c r="BI450" s="1"/>
      <c r="BR450" s="1">
        <v>0</v>
      </c>
      <c r="BS450" s="1">
        <v>0</v>
      </c>
      <c r="BT450" s="1">
        <v>0</v>
      </c>
      <c r="BU450" s="1">
        <v>0</v>
      </c>
      <c r="BV450" s="1">
        <v>0</v>
      </c>
    </row>
    <row r="451" spans="1:74" hidden="1" outlineLevel="1">
      <c r="A451" t="s">
        <v>1674</v>
      </c>
      <c r="B451" t="s">
        <v>2381</v>
      </c>
      <c r="C451" s="1">
        <f t="shared" si="175"/>
        <v>99438</v>
      </c>
      <c r="D451" s="7">
        <f>IF(N451&gt;0, RANK(N451,(N451:P451,Q451:AE451)),0)</f>
        <v>1</v>
      </c>
      <c r="E451" s="7">
        <f>IF(O451&gt;0,RANK(O451,(N451:P451,Q451:AE451)),0)</f>
        <v>2</v>
      </c>
      <c r="F451" s="7">
        <f>IF(P451&gt;0,RANK(P451,(N451:P451,Q451:AE451)),0)</f>
        <v>4</v>
      </c>
      <c r="G451" s="1">
        <f t="shared" si="176"/>
        <v>66021</v>
      </c>
      <c r="H451" s="2">
        <f t="shared" si="177"/>
        <v>0.66394135038918722</v>
      </c>
      <c r="I451" s="2"/>
      <c r="J451" s="2">
        <f t="shared" si="178"/>
        <v>0.82993423037470582</v>
      </c>
      <c r="K451" s="2">
        <f t="shared" si="179"/>
        <v>0.16599287998551862</v>
      </c>
      <c r="L451" s="2">
        <f t="shared" si="180"/>
        <v>2.2124338783965889E-4</v>
      </c>
      <c r="M451" s="2">
        <f t="shared" si="181"/>
        <v>3.8516462519359034E-3</v>
      </c>
      <c r="N451" s="66">
        <v>82527</v>
      </c>
      <c r="O451" s="66">
        <v>16506</v>
      </c>
      <c r="P451" s="66">
        <v>22</v>
      </c>
      <c r="Q451" s="66">
        <v>353</v>
      </c>
      <c r="R451" s="66">
        <v>13</v>
      </c>
      <c r="S451" s="66">
        <v>17</v>
      </c>
      <c r="T451" s="66">
        <v>0</v>
      </c>
      <c r="W451" s="66">
        <f>IF(Notes!B$31=1,IF(BR451&gt;0,BR451-SUM(BS451:BV451)-SUM(R451:V451)-P451-SUM(X451:AL451),SUM(BS451:BV451)),SUM(BS451:BV451))</f>
        <v>0</v>
      </c>
      <c r="AA451" s="66">
        <v>0</v>
      </c>
      <c r="AN451" s="7">
        <f>IF(Q451&gt;0,RANK(Q451,(N451:P451,Q451:AE451)),0)</f>
        <v>3</v>
      </c>
      <c r="AO451" s="7">
        <f>IF(R451&gt;0,RANK(R451,(N451:P451,Q451:AE451)),0)</f>
        <v>6</v>
      </c>
      <c r="AP451" s="7">
        <f>IF(T451&gt;0,RANK(T451,(N451:P451,Q451:AE451)),0)</f>
        <v>0</v>
      </c>
      <c r="AQ451" s="7">
        <f>IF(S451&gt;0,RANK(S451,(N451:P451,Q451:AE451)),0)</f>
        <v>5</v>
      </c>
      <c r="AR451" s="2">
        <f t="shared" si="182"/>
        <v>3.5499507230636177E-3</v>
      </c>
      <c r="AS451" s="2">
        <f t="shared" si="183"/>
        <v>1.3073472917798026E-4</v>
      </c>
      <c r="AT451" s="2">
        <f t="shared" si="184"/>
        <v>0</v>
      </c>
      <c r="AU451" s="2">
        <f t="shared" si="185"/>
        <v>1.7096079969428185E-4</v>
      </c>
      <c r="AW451" t="s">
        <v>1674</v>
      </c>
      <c r="AX451" t="s">
        <v>2381</v>
      </c>
      <c r="AY451">
        <v>0</v>
      </c>
      <c r="BA451" s="119">
        <v>13</v>
      </c>
      <c r="BB451" s="121">
        <v>63</v>
      </c>
      <c r="BC451" s="125">
        <f t="shared" si="186"/>
        <v>13063</v>
      </c>
      <c r="BE451" s="7" t="s">
        <v>228</v>
      </c>
      <c r="BI451" s="1"/>
      <c r="BR451" s="1">
        <v>128</v>
      </c>
      <c r="BS451" s="1">
        <v>0</v>
      </c>
      <c r="BT451" s="1">
        <v>0</v>
      </c>
      <c r="BU451" s="1">
        <v>0</v>
      </c>
      <c r="BV451" s="1">
        <v>0</v>
      </c>
    </row>
    <row r="452" spans="1:74" hidden="1" outlineLevel="1">
      <c r="A452" t="s">
        <v>1549</v>
      </c>
      <c r="B452" t="s">
        <v>2381</v>
      </c>
      <c r="C452" s="1">
        <f t="shared" si="175"/>
        <v>2696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>IF(P452&gt;0,RANK(P452,(N452:P452,Q452:AE452)),0)</f>
        <v>0</v>
      </c>
      <c r="G452" s="1">
        <f t="shared" si="176"/>
        <v>689</v>
      </c>
      <c r="H452" s="2">
        <f t="shared" si="177"/>
        <v>0.25556379821958458</v>
      </c>
      <c r="I452" s="2"/>
      <c r="J452" s="2">
        <f t="shared" si="178"/>
        <v>0.36683976261127599</v>
      </c>
      <c r="K452" s="2">
        <f t="shared" si="179"/>
        <v>0.62240356083086057</v>
      </c>
      <c r="L452" s="2">
        <f t="shared" si="180"/>
        <v>0</v>
      </c>
      <c r="M452" s="2">
        <f t="shared" si="181"/>
        <v>1.0756676557863387E-2</v>
      </c>
      <c r="N452" s="66">
        <v>989</v>
      </c>
      <c r="O452" s="66">
        <v>1678</v>
      </c>
      <c r="P452" s="66">
        <v>0</v>
      </c>
      <c r="Q452" s="66">
        <v>29</v>
      </c>
      <c r="R452" s="66">
        <v>0</v>
      </c>
      <c r="S452" s="66">
        <v>0</v>
      </c>
      <c r="T452" s="66">
        <v>0</v>
      </c>
      <c r="W452" s="66">
        <f>IF(Notes!B$31=1,IF(BR452&gt;0,BR452-SUM(BS452:BV452)-SUM(R452:V452)-P452-SUM(X452:AL452),SUM(BS452:BV452)),SUM(BS452:BV452))</f>
        <v>0</v>
      </c>
      <c r="AA452" s="66">
        <v>0</v>
      </c>
      <c r="AN452" s="7">
        <f>IF(Q452&gt;0,RANK(Q452,(N452:P452,Q452:AE452)),0)</f>
        <v>3</v>
      </c>
      <c r="AO452" s="7">
        <f>IF(R452&gt;0,RANK(R452,(N452:P452,Q452:AE452)),0)</f>
        <v>0</v>
      </c>
      <c r="AP452" s="7">
        <f>IF(T452&gt;0,RANK(T452,(N452:P452,Q452:AE452)),0)</f>
        <v>0</v>
      </c>
      <c r="AQ452" s="7">
        <f>IF(S452&gt;0,RANK(S452,(N452:P452,Q452:AE452)),0)</f>
        <v>0</v>
      </c>
      <c r="AR452" s="2">
        <f t="shared" si="182"/>
        <v>1.0756676557863502E-2</v>
      </c>
      <c r="AS452" s="2">
        <f t="shared" si="183"/>
        <v>0</v>
      </c>
      <c r="AT452" s="2">
        <f t="shared" si="184"/>
        <v>0</v>
      </c>
      <c r="AU452" s="2">
        <f t="shared" si="185"/>
        <v>0</v>
      </c>
      <c r="AW452" t="s">
        <v>1549</v>
      </c>
      <c r="AX452" t="s">
        <v>2381</v>
      </c>
      <c r="AY452">
        <v>1</v>
      </c>
      <c r="BA452" s="119">
        <v>13</v>
      </c>
      <c r="BB452" s="121">
        <v>65</v>
      </c>
      <c r="BC452" s="125">
        <f t="shared" si="186"/>
        <v>13065</v>
      </c>
      <c r="BE452" s="7" t="s">
        <v>228</v>
      </c>
      <c r="BI452" s="1"/>
      <c r="BR452" s="1">
        <v>6</v>
      </c>
      <c r="BS452" s="1">
        <v>0</v>
      </c>
      <c r="BT452" s="1">
        <v>0</v>
      </c>
      <c r="BU452" s="1">
        <v>0</v>
      </c>
      <c r="BV452" s="1">
        <v>0</v>
      </c>
    </row>
    <row r="453" spans="1:74" hidden="1" outlineLevel="1">
      <c r="A453" t="s">
        <v>1307</v>
      </c>
      <c r="B453" t="s">
        <v>2381</v>
      </c>
      <c r="C453" s="1">
        <f t="shared" ref="C453:C484" si="187">SUM(N453:AL453)</f>
        <v>315444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>IF(P453&gt;0,RANK(P453,(N453:P453,Q453:AE453)),0)</f>
        <v>4</v>
      </c>
      <c r="G453" s="1">
        <f t="shared" ref="G453:G484" si="188">IF(C453&gt;0,MAX(N453:P453)-LARGE(N453:P453,2),0)</f>
        <v>29741</v>
      </c>
      <c r="H453" s="2">
        <f t="shared" ref="H453:H484" si="189">IF(C453&gt;0,G453/C453,0)</f>
        <v>9.4282978912263352E-2</v>
      </c>
      <c r="I453" s="2"/>
      <c r="J453" s="2">
        <f t="shared" ref="J453:J484" si="190">IF($C453=0,"-",N453/$C453)</f>
        <v>0.44767375508806634</v>
      </c>
      <c r="K453" s="2">
        <f t="shared" ref="K453:K484" si="191">IF($C453=0,"-",O453/$C453)</f>
        <v>0.54195673400032973</v>
      </c>
      <c r="L453" s="2">
        <f t="shared" ref="L453:L484" si="192">IF($C453=0,"-",P453/$C453)</f>
        <v>4.5015914076666541E-4</v>
      </c>
      <c r="M453" s="2">
        <f t="shared" ref="M453:M484" si="193">IF(C453=0,"-",(1-J453-K453-L453))</f>
        <v>9.9193517708373192E-3</v>
      </c>
      <c r="N453" s="66">
        <v>141216</v>
      </c>
      <c r="O453" s="66">
        <v>170957</v>
      </c>
      <c r="P453" s="66">
        <v>142</v>
      </c>
      <c r="Q453" s="66">
        <v>2966</v>
      </c>
      <c r="R453" s="66">
        <v>26</v>
      </c>
      <c r="S453" s="66">
        <v>127</v>
      </c>
      <c r="T453" s="66">
        <v>2</v>
      </c>
      <c r="W453" s="66">
        <f>IF(Notes!B$31=1,IF(BR453&gt;0,BR453-SUM(BS453:BV453)-SUM(R453:V453)-P453-SUM(X453:AL453),SUM(BS453:BV453)),SUM(BS453:BV453))</f>
        <v>8</v>
      </c>
      <c r="AA453" s="66">
        <v>0</v>
      </c>
      <c r="AN453" s="7">
        <f>IF(Q453&gt;0,RANK(Q453,(N453:P453,Q453:AE453)),0)</f>
        <v>3</v>
      </c>
      <c r="AO453" s="7">
        <f>IF(R453&gt;0,RANK(R453,(N453:P453,Q453:AE453)),0)</f>
        <v>6</v>
      </c>
      <c r="AP453" s="7">
        <f>IF(T453&gt;0,RANK(T453,(N453:P453,Q453:AE453)),0)</f>
        <v>8</v>
      </c>
      <c r="AQ453" s="7">
        <f>IF(S453&gt;0,RANK(S453,(N453:P453,Q453:AE453)),0)</f>
        <v>5</v>
      </c>
      <c r="AR453" s="2">
        <f t="shared" ref="AR453:AR484" si="194">IF($C453=0,"-",Q453/$C453)</f>
        <v>9.4026197993938698E-3</v>
      </c>
      <c r="AS453" s="2">
        <f t="shared" ref="AS453:AS484" si="195">IF($C453=0,"-",R453/$C453)</f>
        <v>8.2423504647417611E-5</v>
      </c>
      <c r="AT453" s="2">
        <f t="shared" ref="AT453:AT484" si="196">IF($C453=0,"-",T453/$C453)</f>
        <v>6.3402695882628931E-6</v>
      </c>
      <c r="AU453" s="2">
        <f t="shared" ref="AU453:AU484" si="197">IF($C453=0,"-",S453/$C453)</f>
        <v>4.026071188546937E-4</v>
      </c>
      <c r="AW453" t="s">
        <v>1307</v>
      </c>
      <c r="AX453" t="s">
        <v>2381</v>
      </c>
      <c r="AY453">
        <v>0</v>
      </c>
      <c r="BA453" s="119">
        <v>13</v>
      </c>
      <c r="BB453" s="121">
        <v>67</v>
      </c>
      <c r="BC453" s="125">
        <f t="shared" si="186"/>
        <v>13067</v>
      </c>
      <c r="BE453" s="7" t="s">
        <v>228</v>
      </c>
      <c r="BI453" s="1"/>
      <c r="BR453" s="1">
        <v>993</v>
      </c>
      <c r="BS453" s="1">
        <v>0</v>
      </c>
      <c r="BT453" s="1">
        <v>1</v>
      </c>
      <c r="BU453" s="1">
        <v>1</v>
      </c>
      <c r="BV453" s="1">
        <v>6</v>
      </c>
    </row>
    <row r="454" spans="1:74" hidden="1" outlineLevel="1">
      <c r="A454" t="s">
        <v>1282</v>
      </c>
      <c r="B454" t="s">
        <v>2381</v>
      </c>
      <c r="C454" s="1">
        <f t="shared" si="187"/>
        <v>13747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>IF(P454&gt;0,RANK(P454,(N454:P454,Q454:AE454)),0)</f>
        <v>4</v>
      </c>
      <c r="G454" s="1">
        <f t="shared" si="188"/>
        <v>4061</v>
      </c>
      <c r="H454" s="2">
        <f t="shared" si="189"/>
        <v>0.29540990761620717</v>
      </c>
      <c r="I454" s="2"/>
      <c r="J454" s="2">
        <f t="shared" si="190"/>
        <v>0.34996726558521857</v>
      </c>
      <c r="K454" s="2">
        <f t="shared" si="191"/>
        <v>0.64537717320142574</v>
      </c>
      <c r="L454" s="2">
        <f t="shared" si="192"/>
        <v>3.6371571979340947E-4</v>
      </c>
      <c r="M454" s="2">
        <f t="shared" si="193"/>
        <v>4.2918454935622317E-3</v>
      </c>
      <c r="N454" s="66">
        <v>4811</v>
      </c>
      <c r="O454" s="66">
        <v>8872</v>
      </c>
      <c r="P454" s="66">
        <v>5</v>
      </c>
      <c r="Q454" s="66">
        <v>57</v>
      </c>
      <c r="R454" s="66">
        <v>0</v>
      </c>
      <c r="S454" s="66">
        <v>2</v>
      </c>
      <c r="T454" s="66">
        <v>0</v>
      </c>
      <c r="W454" s="66">
        <f>IF(Notes!B$31=1,IF(BR454&gt;0,BR454-SUM(BS454:BV454)-SUM(R454:V454)-P454-SUM(X454:AL454),SUM(BS454:BV454)),SUM(BS454:BV454))</f>
        <v>0</v>
      </c>
      <c r="AA454" s="66">
        <v>0</v>
      </c>
      <c r="AN454" s="7">
        <f>IF(Q454&gt;0,RANK(Q454,(N454:P454,Q454:AE454)),0)</f>
        <v>3</v>
      </c>
      <c r="AO454" s="7">
        <f>IF(R454&gt;0,RANK(R454,(N454:P454,Q454:AE454)),0)</f>
        <v>0</v>
      </c>
      <c r="AP454" s="7">
        <f>IF(T454&gt;0,RANK(T454,(N454:P454,Q454:AE454)),0)</f>
        <v>0</v>
      </c>
      <c r="AQ454" s="7">
        <f>IF(S454&gt;0,RANK(S454,(N454:P454,Q454:AE454)),0)</f>
        <v>5</v>
      </c>
      <c r="AR454" s="2">
        <f t="shared" si="194"/>
        <v>4.146359205644868E-3</v>
      </c>
      <c r="AS454" s="2">
        <f t="shared" si="195"/>
        <v>0</v>
      </c>
      <c r="AT454" s="2">
        <f t="shared" si="196"/>
        <v>0</v>
      </c>
      <c r="AU454" s="2">
        <f t="shared" si="197"/>
        <v>1.4548628791736379E-4</v>
      </c>
      <c r="AW454" t="s">
        <v>1282</v>
      </c>
      <c r="AX454" t="s">
        <v>2381</v>
      </c>
      <c r="AY454">
        <v>1</v>
      </c>
      <c r="BA454" s="119">
        <v>13</v>
      </c>
      <c r="BB454" s="121">
        <v>69</v>
      </c>
      <c r="BC454" s="125">
        <f t="shared" si="186"/>
        <v>13069</v>
      </c>
      <c r="BE454" s="7" t="s">
        <v>228</v>
      </c>
      <c r="BI454" s="1"/>
      <c r="BR454" s="1">
        <v>18</v>
      </c>
      <c r="BS454" s="1">
        <v>0</v>
      </c>
      <c r="BT454" s="1">
        <v>0</v>
      </c>
      <c r="BU454" s="1">
        <v>0</v>
      </c>
      <c r="BV454" s="1">
        <v>0</v>
      </c>
    </row>
    <row r="455" spans="1:74" hidden="1" outlineLevel="1">
      <c r="A455" t="s">
        <v>2746</v>
      </c>
      <c r="B455" t="s">
        <v>2381</v>
      </c>
      <c r="C455" s="1">
        <f t="shared" si="187"/>
        <v>13435</v>
      </c>
      <c r="D455" s="7">
        <f>IF(N455&gt;0, RANK(N455,(N455:P455,Q455:AE455)),0)</f>
        <v>2</v>
      </c>
      <c r="E455" s="7">
        <f>IF(O455&gt;0,RANK(O455,(N455:P455,Q455:AE455)),0)</f>
        <v>1</v>
      </c>
      <c r="F455" s="7">
        <f>IF(P455&gt;0,RANK(P455,(N455:P455,Q455:AE455)),0)</f>
        <v>5</v>
      </c>
      <c r="G455" s="1">
        <f t="shared" si="188"/>
        <v>5046</v>
      </c>
      <c r="H455" s="2">
        <f t="shared" si="189"/>
        <v>0.37558615556382585</v>
      </c>
      <c r="I455" s="2"/>
      <c r="J455" s="2">
        <f t="shared" si="190"/>
        <v>0.30807592110160031</v>
      </c>
      <c r="K455" s="2">
        <f t="shared" si="191"/>
        <v>0.68366207666542611</v>
      </c>
      <c r="L455" s="2">
        <f t="shared" si="192"/>
        <v>1.4886490509862299E-4</v>
      </c>
      <c r="M455" s="2">
        <f t="shared" si="193"/>
        <v>8.1131373278749523E-3</v>
      </c>
      <c r="N455" s="66">
        <v>4139</v>
      </c>
      <c r="O455" s="66">
        <v>9185</v>
      </c>
      <c r="P455" s="66">
        <v>2</v>
      </c>
      <c r="Q455" s="66">
        <v>105</v>
      </c>
      <c r="R455" s="66">
        <v>1</v>
      </c>
      <c r="S455" s="66">
        <v>3</v>
      </c>
      <c r="T455" s="66">
        <v>0</v>
      </c>
      <c r="W455" s="66">
        <f>IF(Notes!B$31=1,IF(BR455&gt;0,BR455-SUM(BS455:BV455)-SUM(R455:V455)-P455-SUM(X455:AL455),SUM(BS455:BV455)),SUM(BS455:BV455))</f>
        <v>0</v>
      </c>
      <c r="AA455" s="66">
        <v>0</v>
      </c>
      <c r="AN455" s="7">
        <f>IF(Q455&gt;0,RANK(Q455,(N455:P455,Q455:AE455)),0)</f>
        <v>3</v>
      </c>
      <c r="AO455" s="7">
        <f>IF(R455&gt;0,RANK(R455,(N455:P455,Q455:AE455)),0)</f>
        <v>6</v>
      </c>
      <c r="AP455" s="7">
        <f>IF(T455&gt;0,RANK(T455,(N455:P455,Q455:AE455)),0)</f>
        <v>0</v>
      </c>
      <c r="AQ455" s="7">
        <f>IF(S455&gt;0,RANK(S455,(N455:P455,Q455:AE455)),0)</f>
        <v>4</v>
      </c>
      <c r="AR455" s="2">
        <f t="shared" si="194"/>
        <v>7.8154075176777079E-3</v>
      </c>
      <c r="AS455" s="2">
        <f t="shared" si="195"/>
        <v>7.4432452549311496E-5</v>
      </c>
      <c r="AT455" s="2">
        <f t="shared" si="196"/>
        <v>0</v>
      </c>
      <c r="AU455" s="2">
        <f t="shared" si="197"/>
        <v>2.232973576479345E-4</v>
      </c>
      <c r="AW455" t="s">
        <v>2746</v>
      </c>
      <c r="AX455" t="s">
        <v>2381</v>
      </c>
      <c r="AY455">
        <v>0</v>
      </c>
      <c r="BA455" s="119">
        <v>13</v>
      </c>
      <c r="BB455" s="121">
        <v>71</v>
      </c>
      <c r="BC455" s="125">
        <f t="shared" si="186"/>
        <v>13071</v>
      </c>
      <c r="BE455" s="7" t="s">
        <v>228</v>
      </c>
      <c r="BI455" s="1"/>
      <c r="BR455" s="1">
        <v>25</v>
      </c>
      <c r="BS455" s="1">
        <v>0</v>
      </c>
      <c r="BT455" s="1">
        <v>0</v>
      </c>
      <c r="BU455" s="1">
        <v>0</v>
      </c>
      <c r="BV455" s="1">
        <v>0</v>
      </c>
    </row>
    <row r="456" spans="1:74" hidden="1" outlineLevel="1">
      <c r="A456" t="s">
        <v>1675</v>
      </c>
      <c r="B456" t="s">
        <v>2381</v>
      </c>
      <c r="C456" s="1">
        <f t="shared" si="187"/>
        <v>55351</v>
      </c>
      <c r="D456" s="7">
        <f>IF(N456&gt;0, RANK(N456,(N456:P456,Q456:AE456)),0)</f>
        <v>2</v>
      </c>
      <c r="E456" s="7">
        <f>IF(O456&gt;0,RANK(O456,(N456:P456,Q456:AE456)),0)</f>
        <v>1</v>
      </c>
      <c r="F456" s="7">
        <f>IF(P456&gt;0,RANK(P456,(N456:P456,Q456:AE456)),0)</f>
        <v>4</v>
      </c>
      <c r="G456" s="1">
        <f t="shared" si="188"/>
        <v>23619</v>
      </c>
      <c r="H456" s="2">
        <f t="shared" si="189"/>
        <v>0.42671315784719338</v>
      </c>
      <c r="I456" s="2"/>
      <c r="J456" s="2">
        <f t="shared" si="190"/>
        <v>0.28369857816480282</v>
      </c>
      <c r="K456" s="2">
        <f t="shared" si="191"/>
        <v>0.71041173601199614</v>
      </c>
      <c r="L456" s="2">
        <f t="shared" si="192"/>
        <v>2.7099781395096748E-4</v>
      </c>
      <c r="M456" s="2">
        <f t="shared" si="193"/>
        <v>5.6186880092500731E-3</v>
      </c>
      <c r="N456" s="66">
        <v>15703</v>
      </c>
      <c r="O456" s="66">
        <v>39322</v>
      </c>
      <c r="P456" s="66">
        <v>15</v>
      </c>
      <c r="Q456" s="66">
        <v>298</v>
      </c>
      <c r="R456" s="66">
        <v>1</v>
      </c>
      <c r="S456" s="66">
        <v>12</v>
      </c>
      <c r="T456" s="66">
        <v>0</v>
      </c>
      <c r="W456" s="66">
        <f>IF(Notes!B$31=1,IF(BR456&gt;0,BR456-SUM(BS456:BV456)-SUM(R456:V456)-P456-SUM(X456:AL456),SUM(BS456:BV456)),SUM(BS456:BV456))</f>
        <v>0</v>
      </c>
      <c r="AA456" s="66">
        <v>0</v>
      </c>
      <c r="AN456" s="7">
        <f>IF(Q456&gt;0,RANK(Q456,(N456:P456,Q456:AE456)),0)</f>
        <v>3</v>
      </c>
      <c r="AO456" s="7">
        <f>IF(R456&gt;0,RANK(R456,(N456:P456,Q456:AE456)),0)</f>
        <v>6</v>
      </c>
      <c r="AP456" s="7">
        <f>IF(T456&gt;0,RANK(T456,(N456:P456,Q456:AE456)),0)</f>
        <v>0</v>
      </c>
      <c r="AQ456" s="7">
        <f>IF(S456&gt;0,RANK(S456,(N456:P456,Q456:AE456)),0)</f>
        <v>5</v>
      </c>
      <c r="AR456" s="2">
        <f t="shared" si="194"/>
        <v>5.3838232371592205E-3</v>
      </c>
      <c r="AS456" s="2">
        <f t="shared" si="195"/>
        <v>1.8066520930064499E-5</v>
      </c>
      <c r="AT456" s="2">
        <f t="shared" si="196"/>
        <v>0</v>
      </c>
      <c r="AU456" s="2">
        <f t="shared" si="197"/>
        <v>2.1679825116077396E-4</v>
      </c>
      <c r="AW456" t="s">
        <v>1675</v>
      </c>
      <c r="AX456" t="s">
        <v>2381</v>
      </c>
      <c r="AY456">
        <v>9</v>
      </c>
      <c r="BA456" s="119">
        <v>13</v>
      </c>
      <c r="BB456" s="121">
        <v>73</v>
      </c>
      <c r="BC456" s="125">
        <f t="shared" si="186"/>
        <v>13073</v>
      </c>
      <c r="BE456" s="7" t="s">
        <v>228</v>
      </c>
      <c r="BI456" s="1"/>
      <c r="BR456" s="1">
        <v>143</v>
      </c>
      <c r="BS456" s="1">
        <v>0</v>
      </c>
      <c r="BT456" s="1">
        <v>0</v>
      </c>
      <c r="BU456" s="1">
        <v>0</v>
      </c>
      <c r="BV456" s="1">
        <v>0</v>
      </c>
    </row>
    <row r="457" spans="1:74" hidden="1" outlineLevel="1">
      <c r="A457" t="s">
        <v>2456</v>
      </c>
      <c r="B457" t="s">
        <v>2381</v>
      </c>
      <c r="C457" s="1">
        <f t="shared" si="187"/>
        <v>5903</v>
      </c>
      <c r="D457" s="7">
        <f>IF(N457&gt;0, RANK(N457,(N457:P457,Q457:AE457)),0)</f>
        <v>2</v>
      </c>
      <c r="E457" s="7">
        <f>IF(O457&gt;0,RANK(O457,(N457:P457,Q457:AE457)),0)</f>
        <v>1</v>
      </c>
      <c r="F457" s="7">
        <f>IF(P457&gt;0,RANK(P457,(N457:P457,Q457:AE457)),0)</f>
        <v>0</v>
      </c>
      <c r="G457" s="1">
        <f t="shared" si="188"/>
        <v>1707</v>
      </c>
      <c r="H457" s="2">
        <f t="shared" si="189"/>
        <v>0.28917499576486533</v>
      </c>
      <c r="I457" s="2"/>
      <c r="J457" s="2">
        <f t="shared" si="190"/>
        <v>0.35151617821446723</v>
      </c>
      <c r="K457" s="2">
        <f t="shared" si="191"/>
        <v>0.64069117397933251</v>
      </c>
      <c r="L457" s="2">
        <f t="shared" si="192"/>
        <v>0</v>
      </c>
      <c r="M457" s="2">
        <f t="shared" si="193"/>
        <v>7.7926478062002591E-3</v>
      </c>
      <c r="N457" s="66">
        <v>2075</v>
      </c>
      <c r="O457" s="66">
        <v>3782</v>
      </c>
      <c r="P457" s="66">
        <v>0</v>
      </c>
      <c r="Q457" s="66">
        <v>46</v>
      </c>
      <c r="R457" s="66">
        <v>0</v>
      </c>
      <c r="S457" s="66">
        <v>0</v>
      </c>
      <c r="T457" s="66">
        <v>0</v>
      </c>
      <c r="W457" s="66">
        <f>IF(Notes!B$31=1,IF(BR457&gt;0,BR457-SUM(BS457:BV457)-SUM(R457:V457)-P457-SUM(X457:AL457),SUM(BS457:BV457)),SUM(BS457:BV457))</f>
        <v>0</v>
      </c>
      <c r="AA457" s="66">
        <v>0</v>
      </c>
      <c r="AN457" s="7">
        <f>IF(Q457&gt;0,RANK(Q457,(N457:P457,Q457:AE457)),0)</f>
        <v>3</v>
      </c>
      <c r="AO457" s="7">
        <f>IF(R457&gt;0,RANK(R457,(N457:P457,Q457:AE457)),0)</f>
        <v>0</v>
      </c>
      <c r="AP457" s="7">
        <f>IF(T457&gt;0,RANK(T457,(N457:P457,Q457:AE457)),0)</f>
        <v>0</v>
      </c>
      <c r="AQ457" s="7">
        <f>IF(S457&gt;0,RANK(S457,(N457:P457,Q457:AE457)),0)</f>
        <v>0</v>
      </c>
      <c r="AR457" s="2">
        <f t="shared" si="194"/>
        <v>7.7926478062002374E-3</v>
      </c>
      <c r="AS457" s="2">
        <f t="shared" si="195"/>
        <v>0</v>
      </c>
      <c r="AT457" s="2">
        <f t="shared" si="196"/>
        <v>0</v>
      </c>
      <c r="AU457" s="2">
        <f t="shared" si="197"/>
        <v>0</v>
      </c>
      <c r="AW457" t="s">
        <v>2456</v>
      </c>
      <c r="AX457" t="s">
        <v>2381</v>
      </c>
      <c r="AY457">
        <v>1</v>
      </c>
      <c r="BA457" s="119">
        <v>13</v>
      </c>
      <c r="BB457" s="121">
        <v>75</v>
      </c>
      <c r="BC457" s="125">
        <f t="shared" si="186"/>
        <v>13075</v>
      </c>
      <c r="BE457" s="7" t="s">
        <v>228</v>
      </c>
      <c r="BI457" s="1"/>
      <c r="BR457" s="1">
        <v>6</v>
      </c>
      <c r="BS457" s="1">
        <v>0</v>
      </c>
      <c r="BT457" s="1">
        <v>0</v>
      </c>
      <c r="BU457" s="1">
        <v>0</v>
      </c>
      <c r="BV457" s="1">
        <v>0</v>
      </c>
    </row>
    <row r="458" spans="1:74" hidden="1" outlineLevel="1">
      <c r="A458" t="s">
        <v>2176</v>
      </c>
      <c r="B458" t="s">
        <v>2381</v>
      </c>
      <c r="C458" s="1">
        <f t="shared" si="187"/>
        <v>53549</v>
      </c>
      <c r="D458" s="7">
        <f>IF(N458&gt;0, RANK(N458,(N458:P458,Q458:AE458)),0)</f>
        <v>2</v>
      </c>
      <c r="E458" s="7">
        <f>IF(O458&gt;0,RANK(O458,(N458:P458,Q458:AE458)),0)</f>
        <v>1</v>
      </c>
      <c r="F458" s="7">
        <f>IF(P458&gt;0,RANK(P458,(N458:P458,Q458:AE458)),0)</f>
        <v>4</v>
      </c>
      <c r="G458" s="1">
        <f t="shared" si="188"/>
        <v>22050</v>
      </c>
      <c r="H458" s="2">
        <f t="shared" si="189"/>
        <v>0.41177239537619748</v>
      </c>
      <c r="I458" s="2"/>
      <c r="J458" s="2">
        <f t="shared" si="190"/>
        <v>0.28984668247773065</v>
      </c>
      <c r="K458" s="2">
        <f t="shared" si="191"/>
        <v>0.70161907785392819</v>
      </c>
      <c r="L458" s="2">
        <f t="shared" si="192"/>
        <v>4.4818764122579318E-4</v>
      </c>
      <c r="M458" s="2">
        <f t="shared" si="193"/>
        <v>8.0860520271154208E-3</v>
      </c>
      <c r="N458" s="66">
        <v>15521</v>
      </c>
      <c r="O458" s="66">
        <v>37571</v>
      </c>
      <c r="P458" s="66">
        <v>24</v>
      </c>
      <c r="Q458" s="66">
        <v>410</v>
      </c>
      <c r="R458" s="66">
        <v>1</v>
      </c>
      <c r="S458" s="66">
        <v>22</v>
      </c>
      <c r="T458" s="66">
        <v>0</v>
      </c>
      <c r="W458" s="66">
        <f>IF(Notes!B$31=1,IF(BR458&gt;0,BR458-SUM(BS458:BV458)-SUM(R458:V458)-P458-SUM(X458:AL458),SUM(BS458:BV458)),SUM(BS458:BV458))</f>
        <v>0</v>
      </c>
      <c r="AA458" s="66">
        <v>0</v>
      </c>
      <c r="AN458" s="7">
        <f>IF(Q458&gt;0,RANK(Q458,(N458:P458,Q458:AE458)),0)</f>
        <v>3</v>
      </c>
      <c r="AO458" s="7">
        <f>IF(R458&gt;0,RANK(R458,(N458:P458,Q458:AE458)),0)</f>
        <v>6</v>
      </c>
      <c r="AP458" s="7">
        <f>IF(T458&gt;0,RANK(T458,(N458:P458,Q458:AE458)),0)</f>
        <v>0</v>
      </c>
      <c r="AQ458" s="7">
        <f>IF(S458&gt;0,RANK(S458,(N458:P458,Q458:AE458)),0)</f>
        <v>5</v>
      </c>
      <c r="AR458" s="2">
        <f t="shared" si="194"/>
        <v>7.6565388709406339E-3</v>
      </c>
      <c r="AS458" s="2">
        <f t="shared" si="195"/>
        <v>1.8674485051074716E-5</v>
      </c>
      <c r="AT458" s="2">
        <f t="shared" si="196"/>
        <v>0</v>
      </c>
      <c r="AU458" s="2">
        <f t="shared" si="197"/>
        <v>4.1083867112364376E-4</v>
      </c>
      <c r="AW458" t="s">
        <v>2176</v>
      </c>
      <c r="AX458" t="s">
        <v>2381</v>
      </c>
      <c r="AY458">
        <v>0</v>
      </c>
      <c r="BA458" s="119">
        <v>13</v>
      </c>
      <c r="BB458" s="121">
        <v>77</v>
      </c>
      <c r="BC458" s="125">
        <f t="shared" si="186"/>
        <v>13077</v>
      </c>
      <c r="BE458" s="7" t="s">
        <v>228</v>
      </c>
      <c r="BI458" s="1"/>
      <c r="BR458" s="1">
        <v>133</v>
      </c>
      <c r="BS458" s="1">
        <v>0</v>
      </c>
      <c r="BT458" s="1">
        <v>0</v>
      </c>
      <c r="BU458" s="1">
        <v>0</v>
      </c>
      <c r="BV458" s="1">
        <v>0</v>
      </c>
    </row>
    <row r="459" spans="1:74" hidden="1" outlineLevel="1">
      <c r="A459" t="s">
        <v>1997</v>
      </c>
      <c r="B459" t="s">
        <v>2381</v>
      </c>
      <c r="C459" s="1">
        <f t="shared" si="187"/>
        <v>5240</v>
      </c>
      <c r="D459" s="7">
        <f>IF(N459&gt;0, RANK(N459,(N459:P459,Q459:AE459)),0)</f>
        <v>2</v>
      </c>
      <c r="E459" s="7">
        <f>IF(O459&gt;0,RANK(O459,(N459:P459,Q459:AE459)),0)</f>
        <v>1</v>
      </c>
      <c r="F459" s="7">
        <f>IF(P459&gt;0,RANK(P459,(N459:P459,Q459:AE459)),0)</f>
        <v>5</v>
      </c>
      <c r="G459" s="1">
        <f t="shared" si="188"/>
        <v>1526</v>
      </c>
      <c r="H459" s="2">
        <f t="shared" si="189"/>
        <v>0.29122137404580151</v>
      </c>
      <c r="I459" s="2"/>
      <c r="J459" s="2">
        <f t="shared" si="190"/>
        <v>0.34961832061068704</v>
      </c>
      <c r="K459" s="2">
        <f t="shared" si="191"/>
        <v>0.6408396946564886</v>
      </c>
      <c r="L459" s="2">
        <f t="shared" si="192"/>
        <v>1.9083969465648855E-4</v>
      </c>
      <c r="M459" s="2">
        <f t="shared" si="193"/>
        <v>9.3511450381678161E-3</v>
      </c>
      <c r="N459" s="66">
        <v>1832</v>
      </c>
      <c r="O459" s="66">
        <v>3358</v>
      </c>
      <c r="P459" s="66">
        <v>1</v>
      </c>
      <c r="Q459" s="66">
        <v>46</v>
      </c>
      <c r="R459" s="66">
        <v>0</v>
      </c>
      <c r="S459" s="66">
        <v>3</v>
      </c>
      <c r="T459" s="66">
        <v>0</v>
      </c>
      <c r="W459" s="66">
        <f>IF(Notes!B$31=1,IF(BR459&gt;0,BR459-SUM(BS459:BV459)-SUM(R459:V459)-P459-SUM(X459:AL459),SUM(BS459:BV459)),SUM(BS459:BV459))</f>
        <v>0</v>
      </c>
      <c r="AA459" s="66">
        <v>0</v>
      </c>
      <c r="AN459" s="7">
        <f>IF(Q459&gt;0,RANK(Q459,(N459:P459,Q459:AE459)),0)</f>
        <v>3</v>
      </c>
      <c r="AO459" s="7">
        <f>IF(R459&gt;0,RANK(R459,(N459:P459,Q459:AE459)),0)</f>
        <v>0</v>
      </c>
      <c r="AP459" s="7">
        <f>IF(T459&gt;0,RANK(T459,(N459:P459,Q459:AE459)),0)</f>
        <v>0</v>
      </c>
      <c r="AQ459" s="7">
        <f>IF(S459&gt;0,RANK(S459,(N459:P459,Q459:AE459)),0)</f>
        <v>4</v>
      </c>
      <c r="AR459" s="2">
        <f t="shared" si="194"/>
        <v>8.7786259541984737E-3</v>
      </c>
      <c r="AS459" s="2">
        <f t="shared" si="195"/>
        <v>0</v>
      </c>
      <c r="AT459" s="2">
        <f t="shared" si="196"/>
        <v>0</v>
      </c>
      <c r="AU459" s="2">
        <f t="shared" si="197"/>
        <v>5.7251908396946567E-4</v>
      </c>
      <c r="AW459" t="s">
        <v>1997</v>
      </c>
      <c r="AX459" t="s">
        <v>2381</v>
      </c>
      <c r="AY459">
        <v>3</v>
      </c>
      <c r="BA459" s="119">
        <v>13</v>
      </c>
      <c r="BB459" s="121">
        <v>79</v>
      </c>
      <c r="BC459" s="125">
        <f t="shared" si="186"/>
        <v>13079</v>
      </c>
      <c r="BE459" s="7" t="s">
        <v>228</v>
      </c>
      <c r="BI459" s="1"/>
      <c r="BR459" s="1">
        <v>12</v>
      </c>
      <c r="BS459" s="1">
        <v>0</v>
      </c>
      <c r="BT459" s="1">
        <v>0</v>
      </c>
      <c r="BU459" s="1">
        <v>0</v>
      </c>
      <c r="BV459" s="1">
        <v>0</v>
      </c>
    </row>
    <row r="460" spans="1:74" hidden="1" outlineLevel="1">
      <c r="A460" t="s">
        <v>2363</v>
      </c>
      <c r="B460" t="s">
        <v>2381</v>
      </c>
      <c r="C460" s="1">
        <f t="shared" si="187"/>
        <v>7550</v>
      </c>
      <c r="D460" s="7">
        <f>IF(N460&gt;0, RANK(N460,(N460:P460,Q460:AE460)),0)</f>
        <v>2</v>
      </c>
      <c r="E460" s="7">
        <f>IF(O460&gt;0,RANK(O460,(N460:P460,Q460:AE460)),0)</f>
        <v>1</v>
      </c>
      <c r="F460" s="7">
        <f>IF(P460&gt;0,RANK(P460,(N460:P460,Q460:AE460)),0)</f>
        <v>6</v>
      </c>
      <c r="G460" s="1">
        <f t="shared" si="188"/>
        <v>1339</v>
      </c>
      <c r="H460" s="2">
        <f t="shared" si="189"/>
        <v>0.17735099337748345</v>
      </c>
      <c r="I460" s="2"/>
      <c r="J460" s="2">
        <f t="shared" si="190"/>
        <v>0.40860927152317883</v>
      </c>
      <c r="K460" s="2">
        <f t="shared" si="191"/>
        <v>0.58596026490066222</v>
      </c>
      <c r="L460" s="2">
        <f t="shared" si="192"/>
        <v>1.3245033112582781E-4</v>
      </c>
      <c r="M460" s="2">
        <f t="shared" si="193"/>
        <v>5.298013245033123E-3</v>
      </c>
      <c r="N460" s="66">
        <v>3085</v>
      </c>
      <c r="O460" s="66">
        <v>4424</v>
      </c>
      <c r="P460" s="66">
        <v>1</v>
      </c>
      <c r="Q460" s="66">
        <v>36</v>
      </c>
      <c r="R460" s="66">
        <v>0</v>
      </c>
      <c r="S460" s="66">
        <v>2</v>
      </c>
      <c r="T460" s="66">
        <v>0</v>
      </c>
      <c r="W460" s="66">
        <f>IF(Notes!B$31=1,IF(BR460&gt;0,BR460-SUM(BS460:BV460)-SUM(R460:V460)-P460-SUM(X460:AL460),SUM(BS460:BV460)),SUM(BS460:BV460))</f>
        <v>2</v>
      </c>
      <c r="AA460" s="66">
        <v>0</v>
      </c>
      <c r="AN460" s="7">
        <f>IF(Q460&gt;0,RANK(Q460,(N460:P460,Q460:AE460)),0)</f>
        <v>3</v>
      </c>
      <c r="AO460" s="7">
        <f>IF(R460&gt;0,RANK(R460,(N460:P460,Q460:AE460)),0)</f>
        <v>0</v>
      </c>
      <c r="AP460" s="7">
        <f>IF(T460&gt;0,RANK(T460,(N460:P460,Q460:AE460)),0)</f>
        <v>0</v>
      </c>
      <c r="AQ460" s="7">
        <f>IF(S460&gt;0,RANK(S460,(N460:P460,Q460:AE460)),0)</f>
        <v>4</v>
      </c>
      <c r="AR460" s="2">
        <f t="shared" si="194"/>
        <v>4.7682119205298013E-3</v>
      </c>
      <c r="AS460" s="2">
        <f t="shared" si="195"/>
        <v>0</v>
      </c>
      <c r="AT460" s="2">
        <f t="shared" si="196"/>
        <v>0</v>
      </c>
      <c r="AU460" s="2">
        <f t="shared" si="197"/>
        <v>2.6490066225165563E-4</v>
      </c>
      <c r="AW460" t="s">
        <v>2363</v>
      </c>
      <c r="AX460" t="s">
        <v>2381</v>
      </c>
      <c r="AY460">
        <v>2</v>
      </c>
      <c r="BA460" s="119">
        <v>13</v>
      </c>
      <c r="BB460" s="121">
        <v>81</v>
      </c>
      <c r="BC460" s="125">
        <f t="shared" si="186"/>
        <v>13081</v>
      </c>
      <c r="BE460" s="7" t="s">
        <v>228</v>
      </c>
      <c r="BI460" s="1"/>
      <c r="BR460" s="1">
        <v>11</v>
      </c>
      <c r="BS460" s="1">
        <v>0</v>
      </c>
      <c r="BT460" s="1">
        <v>0</v>
      </c>
      <c r="BU460" s="1">
        <v>2</v>
      </c>
      <c r="BV460" s="1">
        <v>0</v>
      </c>
    </row>
    <row r="461" spans="1:74" hidden="1" outlineLevel="1">
      <c r="A461" t="s">
        <v>568</v>
      </c>
      <c r="B461" t="s">
        <v>2381</v>
      </c>
      <c r="C461" s="1">
        <f t="shared" si="187"/>
        <v>6408</v>
      </c>
      <c r="D461" s="7">
        <f>IF(N461&gt;0, RANK(N461,(N461:P461,Q461:AE461)),0)</f>
        <v>2</v>
      </c>
      <c r="E461" s="7">
        <f>IF(O461&gt;0,RANK(O461,(N461:P461,Q461:AE461)),0)</f>
        <v>1</v>
      </c>
      <c r="F461" s="7">
        <f>IF(P461&gt;0,RANK(P461,(N461:P461,Q461:AE461)),0)</f>
        <v>0</v>
      </c>
      <c r="G461" s="1">
        <f t="shared" si="188"/>
        <v>3091</v>
      </c>
      <c r="H461" s="2">
        <f t="shared" si="189"/>
        <v>0.48236579275905117</v>
      </c>
      <c r="I461" s="2"/>
      <c r="J461" s="2">
        <f t="shared" si="190"/>
        <v>0.25156054931335831</v>
      </c>
      <c r="K461" s="2">
        <f t="shared" si="191"/>
        <v>0.73392634207240948</v>
      </c>
      <c r="L461" s="2">
        <f t="shared" si="192"/>
        <v>0</v>
      </c>
      <c r="M461" s="2">
        <f t="shared" si="193"/>
        <v>1.4513108614232162E-2</v>
      </c>
      <c r="N461" s="66">
        <v>1612</v>
      </c>
      <c r="O461" s="66">
        <v>4703</v>
      </c>
      <c r="P461" s="66">
        <v>0</v>
      </c>
      <c r="Q461" s="66">
        <v>93</v>
      </c>
      <c r="R461" s="66">
        <v>0</v>
      </c>
      <c r="S461" s="66">
        <v>0</v>
      </c>
      <c r="T461" s="66">
        <v>0</v>
      </c>
      <c r="W461" s="66">
        <f>IF(Notes!B$31=1,IF(BR461&gt;0,BR461-SUM(BS461:BV461)-SUM(R461:V461)-P461-SUM(X461:AL461),SUM(BS461:BV461)),SUM(BS461:BV461))</f>
        <v>0</v>
      </c>
      <c r="AA461" s="66">
        <v>0</v>
      </c>
      <c r="AN461" s="7">
        <f>IF(Q461&gt;0,RANK(Q461,(N461:P461,Q461:AE461)),0)</f>
        <v>3</v>
      </c>
      <c r="AO461" s="7">
        <f>IF(R461&gt;0,RANK(R461,(N461:P461,Q461:AE461)),0)</f>
        <v>0</v>
      </c>
      <c r="AP461" s="7">
        <f>IF(T461&gt;0,RANK(T461,(N461:P461,Q461:AE461)),0)</f>
        <v>0</v>
      </c>
      <c r="AQ461" s="7">
        <f>IF(S461&gt;0,RANK(S461,(N461:P461,Q461:AE461)),0)</f>
        <v>0</v>
      </c>
      <c r="AR461" s="2">
        <f t="shared" si="194"/>
        <v>1.451310861423221E-2</v>
      </c>
      <c r="AS461" s="2">
        <f t="shared" si="195"/>
        <v>0</v>
      </c>
      <c r="AT461" s="2">
        <f t="shared" si="196"/>
        <v>0</v>
      </c>
      <c r="AU461" s="2">
        <f t="shared" si="197"/>
        <v>0</v>
      </c>
      <c r="AW461" t="s">
        <v>568</v>
      </c>
      <c r="AX461" t="s">
        <v>2381</v>
      </c>
      <c r="AY461">
        <v>10</v>
      </c>
      <c r="BA461" s="119">
        <v>13</v>
      </c>
      <c r="BB461" s="121">
        <v>83</v>
      </c>
      <c r="BC461" s="125">
        <f t="shared" si="186"/>
        <v>13083</v>
      </c>
      <c r="BE461" s="7" t="s">
        <v>228</v>
      </c>
      <c r="BI461" s="1"/>
      <c r="BR461" s="1">
        <v>34</v>
      </c>
      <c r="BS461" s="1">
        <v>0</v>
      </c>
      <c r="BT461" s="1">
        <v>0</v>
      </c>
      <c r="BU461" s="1">
        <v>0</v>
      </c>
      <c r="BV461" s="1">
        <v>0</v>
      </c>
    </row>
    <row r="462" spans="1:74" hidden="1" outlineLevel="1">
      <c r="A462" t="s">
        <v>972</v>
      </c>
      <c r="B462" t="s">
        <v>2381</v>
      </c>
      <c r="C462" s="1">
        <f t="shared" si="187"/>
        <v>9974</v>
      </c>
      <c r="D462" s="7">
        <f>IF(N462&gt;0, RANK(N462,(N462:P462,Q462:AE462)),0)</f>
        <v>2</v>
      </c>
      <c r="E462" s="7">
        <f>IF(O462&gt;0,RANK(O462,(N462:P462,Q462:AE462)),0)</f>
        <v>1</v>
      </c>
      <c r="F462" s="7">
        <f>IF(P462&gt;0,RANK(P462,(N462:P462,Q462:AE462)),0)</f>
        <v>5</v>
      </c>
      <c r="G462" s="1">
        <f t="shared" si="188"/>
        <v>6610</v>
      </c>
      <c r="H462" s="2">
        <f t="shared" si="189"/>
        <v>0.66272308000802083</v>
      </c>
      <c r="I462" s="2"/>
      <c r="J462" s="2">
        <f t="shared" si="190"/>
        <v>0.1636254261078805</v>
      </c>
      <c r="K462" s="2">
        <f t="shared" si="191"/>
        <v>0.82634850611590138</v>
      </c>
      <c r="L462" s="2">
        <f t="shared" si="192"/>
        <v>3.00782033286545E-4</v>
      </c>
      <c r="M462" s="2">
        <f t="shared" si="193"/>
        <v>9.7252857429316279E-3</v>
      </c>
      <c r="N462" s="66">
        <v>1632</v>
      </c>
      <c r="O462" s="66">
        <v>8242</v>
      </c>
      <c r="P462" s="66">
        <v>3</v>
      </c>
      <c r="Q462" s="66">
        <v>93</v>
      </c>
      <c r="R462" s="66">
        <v>0</v>
      </c>
      <c r="S462" s="66">
        <v>4</v>
      </c>
      <c r="T462" s="66">
        <v>0</v>
      </c>
      <c r="W462" s="66">
        <f>IF(Notes!B$31=1,IF(BR462&gt;0,BR462-SUM(BS462:BV462)-SUM(R462:V462)-P462-SUM(X462:AL462),SUM(BS462:BV462)),SUM(BS462:BV462))</f>
        <v>0</v>
      </c>
      <c r="AA462" s="66">
        <v>0</v>
      </c>
      <c r="AN462" s="7">
        <f>IF(Q462&gt;0,RANK(Q462,(N462:P462,Q462:AE462)),0)</f>
        <v>3</v>
      </c>
      <c r="AO462" s="7">
        <f>IF(R462&gt;0,RANK(R462,(N462:P462,Q462:AE462)),0)</f>
        <v>0</v>
      </c>
      <c r="AP462" s="7">
        <f>IF(T462&gt;0,RANK(T462,(N462:P462,Q462:AE462)),0)</f>
        <v>0</v>
      </c>
      <c r="AQ462" s="7">
        <f>IF(S462&gt;0,RANK(S462,(N462:P462,Q462:AE462)),0)</f>
        <v>4</v>
      </c>
      <c r="AR462" s="2">
        <f t="shared" si="194"/>
        <v>9.324243031882895E-3</v>
      </c>
      <c r="AS462" s="2">
        <f t="shared" si="195"/>
        <v>0</v>
      </c>
      <c r="AT462" s="2">
        <f t="shared" si="196"/>
        <v>0</v>
      </c>
      <c r="AU462" s="2">
        <f t="shared" si="197"/>
        <v>4.0104271104872668E-4</v>
      </c>
      <c r="AW462" t="s">
        <v>972</v>
      </c>
      <c r="AX462" t="s">
        <v>2381</v>
      </c>
      <c r="AY462">
        <v>10</v>
      </c>
      <c r="BA462" s="119">
        <v>13</v>
      </c>
      <c r="BB462" s="121">
        <v>85</v>
      </c>
      <c r="BC462" s="125">
        <f t="shared" si="186"/>
        <v>13085</v>
      </c>
      <c r="BE462" s="7" t="s">
        <v>228</v>
      </c>
      <c r="BI462" s="1"/>
      <c r="BR462" s="1">
        <v>19</v>
      </c>
      <c r="BS462" s="1">
        <v>0</v>
      </c>
      <c r="BT462" s="1">
        <v>0</v>
      </c>
      <c r="BU462" s="1">
        <v>0</v>
      </c>
      <c r="BV462" s="1">
        <v>0</v>
      </c>
    </row>
    <row r="463" spans="1:74" hidden="1" outlineLevel="1">
      <c r="A463" t="s">
        <v>2997</v>
      </c>
      <c r="B463" t="s">
        <v>2381</v>
      </c>
      <c r="C463" s="1">
        <f t="shared" si="187"/>
        <v>10374</v>
      </c>
      <c r="D463" s="7">
        <f>IF(N463&gt;0, RANK(N463,(N463:P463,Q463:AE463)),0)</f>
        <v>2</v>
      </c>
      <c r="E463" s="7">
        <f>IF(O463&gt;0,RANK(O463,(N463:P463,Q463:AE463)),0)</f>
        <v>1</v>
      </c>
      <c r="F463" s="7">
        <f>IF(P463&gt;0,RANK(P463,(N463:P463,Q463:AE463)),0)</f>
        <v>4</v>
      </c>
      <c r="G463" s="1">
        <f t="shared" si="188"/>
        <v>1466</v>
      </c>
      <c r="H463" s="2">
        <f t="shared" si="189"/>
        <v>0.14131482552535185</v>
      </c>
      <c r="I463" s="2"/>
      <c r="J463" s="2">
        <f t="shared" si="190"/>
        <v>0.42645074224021595</v>
      </c>
      <c r="K463" s="2">
        <f t="shared" si="191"/>
        <v>0.56776556776556775</v>
      </c>
      <c r="L463" s="2">
        <f t="shared" si="192"/>
        <v>2.8918449971081548E-4</v>
      </c>
      <c r="M463" s="2">
        <f t="shared" si="193"/>
        <v>5.4945054945054854E-3</v>
      </c>
      <c r="N463" s="66">
        <v>4424</v>
      </c>
      <c r="O463" s="66">
        <v>5890</v>
      </c>
      <c r="P463" s="66">
        <v>3</v>
      </c>
      <c r="Q463" s="66">
        <v>56</v>
      </c>
      <c r="R463" s="66">
        <v>0</v>
      </c>
      <c r="S463" s="66">
        <v>1</v>
      </c>
      <c r="T463" s="66">
        <v>0</v>
      </c>
      <c r="W463" s="66">
        <f>IF(Notes!B$31=1,IF(BR463&gt;0,BR463-SUM(BS463:BV463)-SUM(R463:V463)-P463-SUM(X463:AL463),SUM(BS463:BV463)),SUM(BS463:BV463))</f>
        <v>0</v>
      </c>
      <c r="AA463" s="66">
        <v>0</v>
      </c>
      <c r="AN463" s="7">
        <f>IF(Q463&gt;0,RANK(Q463,(N463:P463,Q463:AE463)),0)</f>
        <v>3</v>
      </c>
      <c r="AO463" s="7">
        <f>IF(R463&gt;0,RANK(R463,(N463:P463,Q463:AE463)),0)</f>
        <v>0</v>
      </c>
      <c r="AP463" s="7">
        <f>IF(T463&gt;0,RANK(T463,(N463:P463,Q463:AE463)),0)</f>
        <v>0</v>
      </c>
      <c r="AQ463" s="7">
        <f>IF(S463&gt;0,RANK(S463,(N463:P463,Q463:AE463)),0)</f>
        <v>5</v>
      </c>
      <c r="AR463" s="2">
        <f t="shared" si="194"/>
        <v>5.3981106612685558E-3</v>
      </c>
      <c r="AS463" s="2">
        <f t="shared" si="195"/>
        <v>0</v>
      </c>
      <c r="AT463" s="2">
        <f t="shared" si="196"/>
        <v>0</v>
      </c>
      <c r="AU463" s="2">
        <f t="shared" si="197"/>
        <v>9.6394833236938498E-5</v>
      </c>
      <c r="AW463" t="s">
        <v>2997</v>
      </c>
      <c r="AX463" t="s">
        <v>2381</v>
      </c>
      <c r="AY463">
        <v>2</v>
      </c>
      <c r="BA463" s="119">
        <v>13</v>
      </c>
      <c r="BB463" s="121">
        <v>87</v>
      </c>
      <c r="BC463" s="125">
        <f t="shared" si="186"/>
        <v>13087</v>
      </c>
      <c r="BE463" s="7" t="s">
        <v>228</v>
      </c>
      <c r="BI463" s="1"/>
      <c r="BR463" s="1">
        <v>15</v>
      </c>
      <c r="BS463" s="1">
        <v>0</v>
      </c>
      <c r="BT463" s="1">
        <v>0</v>
      </c>
      <c r="BU463" s="1">
        <v>0</v>
      </c>
      <c r="BV463" s="1">
        <v>0</v>
      </c>
    </row>
    <row r="464" spans="1:74" hidden="1" outlineLevel="1">
      <c r="A464" t="s">
        <v>2435</v>
      </c>
      <c r="B464" t="s">
        <v>2381</v>
      </c>
      <c r="C464" s="1">
        <f t="shared" si="187"/>
        <v>322304</v>
      </c>
      <c r="D464" s="7">
        <f>IF(N464&gt;0, RANK(N464,(N464:P464,Q464:AE464)),0)</f>
        <v>1</v>
      </c>
      <c r="E464" s="7">
        <f>IF(O464&gt;0,RANK(O464,(N464:P464,Q464:AE464)),0)</f>
        <v>2</v>
      </c>
      <c r="F464" s="7">
        <f>IF(P464&gt;0,RANK(P464,(N464:P464,Q464:AE464)),0)</f>
        <v>4</v>
      </c>
      <c r="G464" s="1">
        <f t="shared" si="188"/>
        <v>189013</v>
      </c>
      <c r="H464" s="2">
        <f t="shared" si="189"/>
        <v>0.58644323371723595</v>
      </c>
      <c r="I464" s="2"/>
      <c r="J464" s="2">
        <f t="shared" si="190"/>
        <v>0.78991883439237487</v>
      </c>
      <c r="K464" s="2">
        <f t="shared" si="191"/>
        <v>0.20347560067513901</v>
      </c>
      <c r="L464" s="2">
        <f t="shared" si="192"/>
        <v>3.6301131850675141E-4</v>
      </c>
      <c r="M464" s="2">
        <f t="shared" si="193"/>
        <v>6.2425536139793731E-3</v>
      </c>
      <c r="N464" s="66">
        <v>254594</v>
      </c>
      <c r="O464" s="66">
        <v>65581</v>
      </c>
      <c r="P464" s="66">
        <v>117</v>
      </c>
      <c r="Q464" s="66">
        <v>1895</v>
      </c>
      <c r="R464" s="66">
        <v>56</v>
      </c>
      <c r="S464" s="66">
        <v>53</v>
      </c>
      <c r="T464" s="66">
        <v>7</v>
      </c>
      <c r="W464" s="66">
        <f>IF(Notes!B$31=1,IF(BR464&gt;0,BR464-SUM(BS464:BV464)-SUM(R464:V464)-P464-SUM(X464:AL464),SUM(BS464:BV464)),SUM(BS464:BV464))</f>
        <v>1</v>
      </c>
      <c r="AA464" s="66">
        <v>0</v>
      </c>
      <c r="AN464" s="7">
        <f>IF(Q464&gt;0,RANK(Q464,(N464:P464,Q464:AE464)),0)</f>
        <v>3</v>
      </c>
      <c r="AO464" s="7">
        <f>IF(R464&gt;0,RANK(R464,(N464:P464,Q464:AE464)),0)</f>
        <v>5</v>
      </c>
      <c r="AP464" s="7">
        <f>IF(T464&gt;0,RANK(T464,(N464:P464,Q464:AE464)),0)</f>
        <v>7</v>
      </c>
      <c r="AQ464" s="7">
        <f>IF(S464&gt;0,RANK(S464,(N464:P464,Q464:AE464)),0)</f>
        <v>6</v>
      </c>
      <c r="AR464" s="2">
        <f t="shared" si="194"/>
        <v>5.8795422954725975E-3</v>
      </c>
      <c r="AS464" s="2">
        <f t="shared" si="195"/>
        <v>1.7374900714853058E-4</v>
      </c>
      <c r="AT464" s="2">
        <f t="shared" si="196"/>
        <v>2.1718625893566323E-5</v>
      </c>
      <c r="AU464" s="2">
        <f t="shared" si="197"/>
        <v>1.6444102462271644E-4</v>
      </c>
      <c r="AW464" t="s">
        <v>2435</v>
      </c>
      <c r="AX464" t="s">
        <v>2381</v>
      </c>
      <c r="AY464">
        <v>0</v>
      </c>
      <c r="BA464" s="119">
        <v>13</v>
      </c>
      <c r="BB464" s="121">
        <v>89</v>
      </c>
      <c r="BC464" s="125">
        <f t="shared" si="186"/>
        <v>13089</v>
      </c>
      <c r="BE464" s="7" t="s">
        <v>228</v>
      </c>
      <c r="BI464" s="1"/>
      <c r="BR464" s="1">
        <v>777</v>
      </c>
      <c r="BS464" s="1">
        <v>0</v>
      </c>
      <c r="BT464" s="1">
        <v>0</v>
      </c>
      <c r="BU464" s="1">
        <v>0</v>
      </c>
      <c r="BV464" s="1">
        <v>1</v>
      </c>
    </row>
    <row r="465" spans="1:74" hidden="1" outlineLevel="1">
      <c r="A465" t="s">
        <v>358</v>
      </c>
      <c r="B465" t="s">
        <v>2381</v>
      </c>
      <c r="C465" s="1">
        <f t="shared" si="187"/>
        <v>8212</v>
      </c>
      <c r="D465" s="7">
        <f>IF(N465&gt;0, RANK(N465,(N465:P465,Q465:AE465)),0)</f>
        <v>2</v>
      </c>
      <c r="E465" s="7">
        <f>IF(O465&gt;0,RANK(O465,(N465:P465,Q465:AE465)),0)</f>
        <v>1</v>
      </c>
      <c r="F465" s="7">
        <f>IF(P465&gt;0,RANK(P465,(N465:P465,Q465:AE465)),0)</f>
        <v>4</v>
      </c>
      <c r="G465" s="1">
        <f t="shared" si="188"/>
        <v>2948</v>
      </c>
      <c r="H465" s="2">
        <f t="shared" si="189"/>
        <v>0.35898684851436924</v>
      </c>
      <c r="I465" s="2"/>
      <c r="J465" s="2">
        <f t="shared" si="190"/>
        <v>0.31600097418412082</v>
      </c>
      <c r="K465" s="2">
        <f t="shared" si="191"/>
        <v>0.67498782269849</v>
      </c>
      <c r="L465" s="2">
        <f t="shared" si="192"/>
        <v>3.6531904529956159E-4</v>
      </c>
      <c r="M465" s="2">
        <f t="shared" si="193"/>
        <v>8.6458840720896706E-3</v>
      </c>
      <c r="N465" s="66">
        <v>2595</v>
      </c>
      <c r="O465" s="66">
        <v>5543</v>
      </c>
      <c r="P465" s="66">
        <v>3</v>
      </c>
      <c r="Q465" s="66">
        <v>70</v>
      </c>
      <c r="R465" s="66">
        <v>1</v>
      </c>
      <c r="S465" s="66">
        <v>0</v>
      </c>
      <c r="T465" s="66">
        <v>0</v>
      </c>
      <c r="W465" s="66">
        <f>IF(Notes!B$31=1,IF(BR465&gt;0,BR465-SUM(BS465:BV465)-SUM(R465:V465)-P465-SUM(X465:AL465),SUM(BS465:BV465)),SUM(BS465:BV465))</f>
        <v>0</v>
      </c>
      <c r="AA465" s="66">
        <v>0</v>
      </c>
      <c r="AN465" s="7">
        <f>IF(Q465&gt;0,RANK(Q465,(N465:P465,Q465:AE465)),0)</f>
        <v>3</v>
      </c>
      <c r="AO465" s="7">
        <f>IF(R465&gt;0,RANK(R465,(N465:P465,Q465:AE465)),0)</f>
        <v>5</v>
      </c>
      <c r="AP465" s="7">
        <f>IF(T465&gt;0,RANK(T465,(N465:P465,Q465:AE465)),0)</f>
        <v>0</v>
      </c>
      <c r="AQ465" s="7">
        <f>IF(S465&gt;0,RANK(S465,(N465:P465,Q465:AE465)),0)</f>
        <v>0</v>
      </c>
      <c r="AR465" s="2">
        <f t="shared" si="194"/>
        <v>8.5241110569897714E-3</v>
      </c>
      <c r="AS465" s="2">
        <f t="shared" si="195"/>
        <v>1.2177301509985388E-4</v>
      </c>
      <c r="AT465" s="2">
        <f t="shared" si="196"/>
        <v>0</v>
      </c>
      <c r="AU465" s="2">
        <f t="shared" si="197"/>
        <v>0</v>
      </c>
      <c r="AW465" t="s">
        <v>358</v>
      </c>
      <c r="AX465" t="s">
        <v>2381</v>
      </c>
      <c r="AY465">
        <v>3</v>
      </c>
      <c r="BA465" s="119">
        <v>13</v>
      </c>
      <c r="BB465" s="121">
        <v>91</v>
      </c>
      <c r="BC465" s="125">
        <f t="shared" si="186"/>
        <v>13091</v>
      </c>
      <c r="BE465" s="7" t="s">
        <v>228</v>
      </c>
      <c r="BI465" s="1"/>
      <c r="BR465" s="1">
        <v>16</v>
      </c>
      <c r="BS465" s="1">
        <v>0</v>
      </c>
      <c r="BT465" s="1">
        <v>0</v>
      </c>
      <c r="BU465" s="1">
        <v>0</v>
      </c>
      <c r="BV465" s="1">
        <v>0</v>
      </c>
    </row>
    <row r="466" spans="1:74" hidden="1" outlineLevel="1">
      <c r="A466" t="s">
        <v>2742</v>
      </c>
      <c r="B466" t="s">
        <v>2381</v>
      </c>
      <c r="C466" s="1">
        <f t="shared" si="187"/>
        <v>4160</v>
      </c>
      <c r="D466" s="7">
        <f>IF(N466&gt;0, RANK(N466,(N466:P466,Q466:AE466)),0)</f>
        <v>1</v>
      </c>
      <c r="E466" s="7">
        <f>IF(O466&gt;0,RANK(O466,(N466:P466,Q466:AE466)),0)</f>
        <v>2</v>
      </c>
      <c r="F466" s="7">
        <f>IF(P466&gt;0,RANK(P466,(N466:P466,Q466:AE466)),0)</f>
        <v>0</v>
      </c>
      <c r="G466" s="1">
        <f t="shared" si="188"/>
        <v>147</v>
      </c>
      <c r="H466" s="2">
        <f t="shared" si="189"/>
        <v>3.5336538461538461E-2</v>
      </c>
      <c r="I466" s="2"/>
      <c r="J466" s="2">
        <f t="shared" si="190"/>
        <v>0.51394230769230764</v>
      </c>
      <c r="K466" s="2">
        <f t="shared" si="191"/>
        <v>0.47860576923076925</v>
      </c>
      <c r="L466" s="2">
        <f t="shared" si="192"/>
        <v>0</v>
      </c>
      <c r="M466" s="2">
        <f t="shared" si="193"/>
        <v>7.451923076923106E-3</v>
      </c>
      <c r="N466" s="66">
        <v>2138</v>
      </c>
      <c r="O466" s="66">
        <v>1991</v>
      </c>
      <c r="P466" s="66">
        <v>0</v>
      </c>
      <c r="Q466" s="66">
        <v>29</v>
      </c>
      <c r="R466" s="66">
        <v>0</v>
      </c>
      <c r="S466" s="66">
        <v>2</v>
      </c>
      <c r="T466" s="66">
        <v>0</v>
      </c>
      <c r="W466" s="66">
        <f>IF(Notes!B$31=1,IF(BR466&gt;0,BR466-SUM(BS466:BV466)-SUM(R466:V466)-P466-SUM(X466:AL466),SUM(BS466:BV466)),SUM(BS466:BV466))</f>
        <v>0</v>
      </c>
      <c r="AA466" s="66">
        <v>0</v>
      </c>
      <c r="AN466" s="7">
        <f>IF(Q466&gt;0,RANK(Q466,(N466:P466,Q466:AE466)),0)</f>
        <v>3</v>
      </c>
      <c r="AO466" s="7">
        <f>IF(R466&gt;0,RANK(R466,(N466:P466,Q466:AE466)),0)</f>
        <v>0</v>
      </c>
      <c r="AP466" s="7">
        <f>IF(T466&gt;0,RANK(T466,(N466:P466,Q466:AE466)),0)</f>
        <v>0</v>
      </c>
      <c r="AQ466" s="7">
        <f>IF(S466&gt;0,RANK(S466,(N466:P466,Q466:AE466)),0)</f>
        <v>4</v>
      </c>
      <c r="AR466" s="2">
        <f t="shared" si="194"/>
        <v>6.9711538461538465E-3</v>
      </c>
      <c r="AS466" s="2">
        <f t="shared" si="195"/>
        <v>0</v>
      </c>
      <c r="AT466" s="2">
        <f t="shared" si="196"/>
        <v>0</v>
      </c>
      <c r="AU466" s="2">
        <f t="shared" si="197"/>
        <v>4.807692307692308E-4</v>
      </c>
      <c r="AW466" t="s">
        <v>2742</v>
      </c>
      <c r="AX466" t="s">
        <v>2381</v>
      </c>
      <c r="AY466">
        <v>3</v>
      </c>
      <c r="BA466" s="119">
        <v>13</v>
      </c>
      <c r="BB466" s="121">
        <v>93</v>
      </c>
      <c r="BC466" s="125">
        <f t="shared" si="186"/>
        <v>13093</v>
      </c>
      <c r="BE466" s="7" t="s">
        <v>228</v>
      </c>
      <c r="BI466" s="1"/>
      <c r="BR466" s="1">
        <v>3</v>
      </c>
      <c r="BS466" s="1">
        <v>0</v>
      </c>
      <c r="BT466" s="1">
        <v>0</v>
      </c>
      <c r="BU466" s="1">
        <v>0</v>
      </c>
      <c r="BV466" s="1">
        <v>0</v>
      </c>
    </row>
    <row r="467" spans="1:74" hidden="1" outlineLevel="1">
      <c r="A467" t="s">
        <v>2698</v>
      </c>
      <c r="B467" t="s">
        <v>2381</v>
      </c>
      <c r="C467" s="1">
        <f t="shared" si="187"/>
        <v>38846</v>
      </c>
      <c r="D467" s="7">
        <f>IF(N467&gt;0, RANK(N467,(N467:P467,Q467:AE467)),0)</f>
        <v>1</v>
      </c>
      <c r="E467" s="7">
        <f>IF(O467&gt;0,RANK(O467,(N467:P467,Q467:AE467)),0)</f>
        <v>2</v>
      </c>
      <c r="F467" s="7">
        <f>IF(P467&gt;0,RANK(P467,(N467:P467,Q467:AE467)),0)</f>
        <v>4</v>
      </c>
      <c r="G467" s="1">
        <f t="shared" si="188"/>
        <v>13588</v>
      </c>
      <c r="H467" s="2">
        <f t="shared" si="189"/>
        <v>0.34979148432271018</v>
      </c>
      <c r="I467" s="2"/>
      <c r="J467" s="2">
        <f t="shared" si="190"/>
        <v>0.67278484271224837</v>
      </c>
      <c r="K467" s="2">
        <f t="shared" si="191"/>
        <v>0.32299335838953819</v>
      </c>
      <c r="L467" s="2">
        <f t="shared" si="192"/>
        <v>1.5445605725171189E-4</v>
      </c>
      <c r="M467" s="2">
        <f t="shared" si="193"/>
        <v>4.067342840961735E-3</v>
      </c>
      <c r="N467" s="66">
        <v>26135</v>
      </c>
      <c r="O467" s="66">
        <v>12547</v>
      </c>
      <c r="P467" s="66">
        <v>6</v>
      </c>
      <c r="Q467" s="66">
        <v>150</v>
      </c>
      <c r="R467" s="66">
        <v>3</v>
      </c>
      <c r="S467" s="66">
        <v>5</v>
      </c>
      <c r="T467" s="66">
        <v>0</v>
      </c>
      <c r="W467" s="66">
        <f>IF(Notes!B$31=1,IF(BR467&gt;0,BR467-SUM(BS467:BV467)-SUM(R467:V467)-P467-SUM(X467:AL467),SUM(BS467:BV467)),SUM(BS467:BV467))</f>
        <v>0</v>
      </c>
      <c r="AA467" s="66">
        <v>0</v>
      </c>
      <c r="AN467" s="7">
        <f>IF(Q467&gt;0,RANK(Q467,(N467:P467,Q467:AE467)),0)</f>
        <v>3</v>
      </c>
      <c r="AO467" s="7">
        <f>IF(R467&gt;0,RANK(R467,(N467:P467,Q467:AE467)),0)</f>
        <v>6</v>
      </c>
      <c r="AP467" s="7">
        <f>IF(T467&gt;0,RANK(T467,(N467:P467,Q467:AE467)),0)</f>
        <v>0</v>
      </c>
      <c r="AQ467" s="7">
        <f>IF(S467&gt;0,RANK(S467,(N467:P467,Q467:AE467)),0)</f>
        <v>5</v>
      </c>
      <c r="AR467" s="2">
        <f t="shared" si="194"/>
        <v>3.861401431292797E-3</v>
      </c>
      <c r="AS467" s="2">
        <f t="shared" si="195"/>
        <v>7.7228028625855944E-5</v>
      </c>
      <c r="AT467" s="2">
        <f t="shared" si="196"/>
        <v>0</v>
      </c>
      <c r="AU467" s="2">
        <f t="shared" si="197"/>
        <v>1.2871338104309324E-4</v>
      </c>
      <c r="AW467" t="s">
        <v>2698</v>
      </c>
      <c r="AX467" t="s">
        <v>2381</v>
      </c>
      <c r="AY467">
        <v>2</v>
      </c>
      <c r="BA467" s="119">
        <v>13</v>
      </c>
      <c r="BB467" s="121">
        <v>95</v>
      </c>
      <c r="BC467" s="125">
        <f t="shared" si="186"/>
        <v>13095</v>
      </c>
      <c r="BE467" s="7" t="s">
        <v>228</v>
      </c>
      <c r="BI467" s="1"/>
      <c r="BR467" s="1">
        <v>54</v>
      </c>
      <c r="BS467" s="1">
        <v>0</v>
      </c>
      <c r="BT467" s="1">
        <v>0</v>
      </c>
      <c r="BU467" s="1">
        <v>0</v>
      </c>
      <c r="BV467" s="1">
        <v>0</v>
      </c>
    </row>
    <row r="468" spans="1:74" hidden="1" outlineLevel="1">
      <c r="A468" t="s">
        <v>3435</v>
      </c>
      <c r="B468" t="s">
        <v>2381</v>
      </c>
      <c r="C468" s="1">
        <f t="shared" si="187"/>
        <v>55083</v>
      </c>
      <c r="D468" s="7">
        <f>IF(N468&gt;0, RANK(N468,(N468:P468,Q468:AE468)),0)</f>
        <v>1</v>
      </c>
      <c r="E468" s="7">
        <f>IF(O468&gt;0,RANK(O468,(N468:P468,Q468:AE468)),0)</f>
        <v>2</v>
      </c>
      <c r="F468" s="7">
        <f>IF(P468&gt;0,RANK(P468,(N468:P468,Q468:AE468)),0)</f>
        <v>5</v>
      </c>
      <c r="G468" s="1">
        <f t="shared" si="188"/>
        <v>1013</v>
      </c>
      <c r="H468" s="2">
        <f t="shared" si="189"/>
        <v>1.8390428988980266E-2</v>
      </c>
      <c r="I468" s="2"/>
      <c r="J468" s="2">
        <f t="shared" si="190"/>
        <v>0.50514677849790313</v>
      </c>
      <c r="K468" s="2">
        <f t="shared" si="191"/>
        <v>0.48675634950892288</v>
      </c>
      <c r="L468" s="2">
        <f t="shared" si="192"/>
        <v>1.4523537207486884E-4</v>
      </c>
      <c r="M468" s="2">
        <f t="shared" si="193"/>
        <v>7.9516366210991233E-3</v>
      </c>
      <c r="N468" s="66">
        <v>27825</v>
      </c>
      <c r="O468" s="66">
        <v>26812</v>
      </c>
      <c r="P468" s="66">
        <v>8</v>
      </c>
      <c r="Q468" s="66">
        <v>419</v>
      </c>
      <c r="R468" s="66">
        <v>2</v>
      </c>
      <c r="S468" s="66">
        <v>16</v>
      </c>
      <c r="T468" s="66">
        <v>0</v>
      </c>
      <c r="W468" s="66">
        <f>IF(Notes!B$31=1,IF(BR468&gt;0,BR468-SUM(BS468:BV468)-SUM(R468:V468)-P468-SUM(X468:AL468),SUM(BS468:BV468)),SUM(BS468:BV468))</f>
        <v>0</v>
      </c>
      <c r="AA468" s="66">
        <v>1</v>
      </c>
      <c r="AN468" s="7">
        <f>IF(Q468&gt;0,RANK(Q468,(N468:P468,Q468:AE468)),0)</f>
        <v>3</v>
      </c>
      <c r="AO468" s="7">
        <f>IF(R468&gt;0,RANK(R468,(N468:P468,Q468:AE468)),0)</f>
        <v>6</v>
      </c>
      <c r="AP468" s="7">
        <f>IF(T468&gt;0,RANK(T468,(N468:P468,Q468:AE468)),0)</f>
        <v>0</v>
      </c>
      <c r="AQ468" s="7">
        <f>IF(S468&gt;0,RANK(S468,(N468:P468,Q468:AE468)),0)</f>
        <v>4</v>
      </c>
      <c r="AR468" s="2">
        <f t="shared" si="194"/>
        <v>7.6067026124212551E-3</v>
      </c>
      <c r="AS468" s="2">
        <f t="shared" si="195"/>
        <v>3.630884301871721E-5</v>
      </c>
      <c r="AT468" s="2">
        <f t="shared" si="196"/>
        <v>0</v>
      </c>
      <c r="AU468" s="2">
        <f t="shared" si="197"/>
        <v>2.9047074414973768E-4</v>
      </c>
      <c r="AW468" t="s">
        <v>3435</v>
      </c>
      <c r="AX468" t="s">
        <v>2381</v>
      </c>
      <c r="AY468">
        <v>0</v>
      </c>
      <c r="BA468" s="119">
        <v>13</v>
      </c>
      <c r="BB468" s="121">
        <v>97</v>
      </c>
      <c r="BC468" s="125">
        <f t="shared" si="186"/>
        <v>13097</v>
      </c>
      <c r="BE468" s="7" t="s">
        <v>228</v>
      </c>
      <c r="BI468" s="1"/>
      <c r="BR468" s="1">
        <v>141</v>
      </c>
      <c r="BS468" s="1">
        <v>0</v>
      </c>
      <c r="BT468" s="1">
        <v>0</v>
      </c>
      <c r="BU468" s="1">
        <v>0</v>
      </c>
      <c r="BV468" s="1">
        <v>0</v>
      </c>
    </row>
    <row r="469" spans="1:74" hidden="1" outlineLevel="1">
      <c r="A469" t="s">
        <v>1958</v>
      </c>
      <c r="B469" t="s">
        <v>2381</v>
      </c>
      <c r="C469" s="1">
        <f t="shared" si="187"/>
        <v>5335</v>
      </c>
      <c r="D469" s="7">
        <f>IF(N469&gt;0, RANK(N469,(N469:P469,Q469:AE469)),0)</f>
        <v>2</v>
      </c>
      <c r="E469" s="7">
        <f>IF(O469&gt;0,RANK(O469,(N469:P469,Q469:AE469)),0)</f>
        <v>1</v>
      </c>
      <c r="F469" s="7">
        <f>IF(P469&gt;0,RANK(P469,(N469:P469,Q469:AE469)),0)</f>
        <v>0</v>
      </c>
      <c r="G469" s="1">
        <f t="shared" si="188"/>
        <v>108</v>
      </c>
      <c r="H469" s="2">
        <f t="shared" si="189"/>
        <v>2.0243673851921273E-2</v>
      </c>
      <c r="I469" s="2"/>
      <c r="J469" s="2">
        <f t="shared" si="190"/>
        <v>0.4879100281162137</v>
      </c>
      <c r="K469" s="2">
        <f t="shared" si="191"/>
        <v>0.50815370196813492</v>
      </c>
      <c r="L469" s="2">
        <f t="shared" si="192"/>
        <v>0</v>
      </c>
      <c r="M469" s="2">
        <f t="shared" si="193"/>
        <v>3.9362699156514358E-3</v>
      </c>
      <c r="N469" s="66">
        <v>2603</v>
      </c>
      <c r="O469" s="66">
        <v>2711</v>
      </c>
      <c r="P469" s="66">
        <v>0</v>
      </c>
      <c r="Q469" s="66">
        <v>21</v>
      </c>
      <c r="R469" s="66">
        <v>0</v>
      </c>
      <c r="S469" s="66">
        <v>0</v>
      </c>
      <c r="T469" s="66">
        <v>0</v>
      </c>
      <c r="W469" s="66">
        <f>IF(Notes!B$31=1,IF(BR469&gt;0,BR469-SUM(BS469:BV469)-SUM(R469:V469)-P469-SUM(X469:AL469),SUM(BS469:BV469)),SUM(BS469:BV469))</f>
        <v>0</v>
      </c>
      <c r="AA469" s="66">
        <v>0</v>
      </c>
      <c r="AN469" s="7">
        <f>IF(Q469&gt;0,RANK(Q469,(N469:P469,Q469:AE469)),0)</f>
        <v>3</v>
      </c>
      <c r="AO469" s="7">
        <f>IF(R469&gt;0,RANK(R469,(N469:P469,Q469:AE469)),0)</f>
        <v>0</v>
      </c>
      <c r="AP469" s="7">
        <f>IF(T469&gt;0,RANK(T469,(N469:P469,Q469:AE469)),0)</f>
        <v>0</v>
      </c>
      <c r="AQ469" s="7">
        <f>IF(S469&gt;0,RANK(S469,(N469:P469,Q469:AE469)),0)</f>
        <v>0</v>
      </c>
      <c r="AR469" s="2">
        <f t="shared" si="194"/>
        <v>3.9362699156513586E-3</v>
      </c>
      <c r="AS469" s="2">
        <f t="shared" si="195"/>
        <v>0</v>
      </c>
      <c r="AT469" s="2">
        <f t="shared" si="196"/>
        <v>0</v>
      </c>
      <c r="AU469" s="2">
        <f t="shared" si="197"/>
        <v>0</v>
      </c>
      <c r="AW469" t="s">
        <v>1958</v>
      </c>
      <c r="AX469" t="s">
        <v>2381</v>
      </c>
      <c r="AY469">
        <v>2</v>
      </c>
      <c r="BA469" s="119">
        <v>13</v>
      </c>
      <c r="BB469" s="121">
        <v>99</v>
      </c>
      <c r="BC469" s="125">
        <f t="shared" si="186"/>
        <v>13099</v>
      </c>
      <c r="BE469" s="7" t="s">
        <v>228</v>
      </c>
      <c r="BI469" s="1"/>
      <c r="BR469" s="1">
        <v>8</v>
      </c>
      <c r="BS469" s="1">
        <v>0</v>
      </c>
      <c r="BT469" s="1">
        <v>0</v>
      </c>
      <c r="BU469" s="1">
        <v>0</v>
      </c>
      <c r="BV469" s="1">
        <v>0</v>
      </c>
    </row>
    <row r="470" spans="1:74" hidden="1" outlineLevel="1">
      <c r="A470" t="s">
        <v>1488</v>
      </c>
      <c r="B470" t="s">
        <v>2381</v>
      </c>
      <c r="C470" s="1">
        <f t="shared" si="187"/>
        <v>1187</v>
      </c>
      <c r="D470" s="7">
        <f>IF(N470&gt;0, RANK(N470,(N470:P470,Q470:AE470)),0)</f>
        <v>2</v>
      </c>
      <c r="E470" s="7">
        <f>IF(O470&gt;0,RANK(O470,(N470:P470,Q470:AE470)),0)</f>
        <v>1</v>
      </c>
      <c r="F470" s="7">
        <f>IF(P470&gt;0,RANK(P470,(N470:P470,Q470:AE470)),0)</f>
        <v>0</v>
      </c>
      <c r="G470" s="1">
        <f t="shared" si="188"/>
        <v>780</v>
      </c>
      <c r="H470" s="2">
        <f t="shared" si="189"/>
        <v>0.65711878685762426</v>
      </c>
      <c r="I470" s="2"/>
      <c r="J470" s="2">
        <f t="shared" si="190"/>
        <v>0.16933445661331087</v>
      </c>
      <c r="K470" s="2">
        <f t="shared" si="191"/>
        <v>0.82645324347093518</v>
      </c>
      <c r="L470" s="2">
        <f t="shared" si="192"/>
        <v>0</v>
      </c>
      <c r="M470" s="2">
        <f t="shared" si="193"/>
        <v>4.2122999157540031E-3</v>
      </c>
      <c r="N470" s="66">
        <v>201</v>
      </c>
      <c r="O470" s="66">
        <v>981</v>
      </c>
      <c r="P470" s="66">
        <v>0</v>
      </c>
      <c r="Q470" s="66">
        <v>5</v>
      </c>
      <c r="R470" s="66">
        <v>0</v>
      </c>
      <c r="S470" s="66">
        <v>0</v>
      </c>
      <c r="T470" s="66">
        <v>0</v>
      </c>
      <c r="W470" s="66">
        <f>IF(Notes!B$31=1,IF(BR470&gt;0,BR470-SUM(BS470:BV470)-SUM(R470:V470)-P470-SUM(X470:AL470),SUM(BS470:BV470)),SUM(BS470:BV470))</f>
        <v>0</v>
      </c>
      <c r="AA470" s="66">
        <v>0</v>
      </c>
      <c r="AN470" s="7">
        <f>IF(Q470&gt;0,RANK(Q470,(N470:P470,Q470:AE470)),0)</f>
        <v>3</v>
      </c>
      <c r="AO470" s="7">
        <f>IF(R470&gt;0,RANK(R470,(N470:P470,Q470:AE470)),0)</f>
        <v>0</v>
      </c>
      <c r="AP470" s="7">
        <f>IF(T470&gt;0,RANK(T470,(N470:P470,Q470:AE470)),0)</f>
        <v>0</v>
      </c>
      <c r="AQ470" s="7">
        <f>IF(S470&gt;0,RANK(S470,(N470:P470,Q470:AE470)),0)</f>
        <v>0</v>
      </c>
      <c r="AR470" s="2">
        <f t="shared" si="194"/>
        <v>4.2122999157540014E-3</v>
      </c>
      <c r="AS470" s="2">
        <f t="shared" si="195"/>
        <v>0</v>
      </c>
      <c r="AT470" s="2">
        <f t="shared" si="196"/>
        <v>0</v>
      </c>
      <c r="AU470" s="2">
        <f t="shared" si="197"/>
        <v>0</v>
      </c>
      <c r="AW470" t="s">
        <v>1488</v>
      </c>
      <c r="AX470" t="s">
        <v>2381</v>
      </c>
      <c r="AY470">
        <v>1</v>
      </c>
      <c r="BA470" s="119">
        <v>13</v>
      </c>
      <c r="BB470" s="121">
        <v>101</v>
      </c>
      <c r="BC470" s="125">
        <f t="shared" si="186"/>
        <v>13101</v>
      </c>
      <c r="BE470" s="7" t="s">
        <v>228</v>
      </c>
      <c r="BI470" s="1"/>
      <c r="BR470" s="1">
        <v>1</v>
      </c>
      <c r="BS470" s="1">
        <v>0</v>
      </c>
      <c r="BT470" s="1">
        <v>0</v>
      </c>
      <c r="BU470" s="1">
        <v>0</v>
      </c>
      <c r="BV470" s="1">
        <v>0</v>
      </c>
    </row>
    <row r="471" spans="1:74" hidden="1" outlineLevel="1">
      <c r="A471" t="s">
        <v>1638</v>
      </c>
      <c r="B471" t="s">
        <v>2381</v>
      </c>
      <c r="C471" s="1">
        <f t="shared" si="187"/>
        <v>20316</v>
      </c>
      <c r="D471" s="7">
        <f>IF(N471&gt;0, RANK(N471,(N471:P471,Q471:AE471)),0)</f>
        <v>2</v>
      </c>
      <c r="E471" s="7">
        <f>IF(O471&gt;0,RANK(O471,(N471:P471,Q471:AE471)),0)</f>
        <v>1</v>
      </c>
      <c r="F471" s="7">
        <f>IF(P471&gt;0,RANK(P471,(N471:P471,Q471:AE471)),0)</f>
        <v>5</v>
      </c>
      <c r="G471" s="1">
        <f t="shared" si="188"/>
        <v>10294</v>
      </c>
      <c r="H471" s="2">
        <f t="shared" si="189"/>
        <v>0.50669423114786372</v>
      </c>
      <c r="I471" s="2"/>
      <c r="J471" s="2">
        <f t="shared" si="190"/>
        <v>0.24296121283717267</v>
      </c>
      <c r="K471" s="2">
        <f t="shared" si="191"/>
        <v>0.74965544398503647</v>
      </c>
      <c r="L471" s="2">
        <f t="shared" si="192"/>
        <v>1.4766686355581807E-4</v>
      </c>
      <c r="M471" s="2">
        <f t="shared" si="193"/>
        <v>7.2356763142350615E-3</v>
      </c>
      <c r="N471" s="66">
        <v>4936</v>
      </c>
      <c r="O471" s="66">
        <v>15230</v>
      </c>
      <c r="P471" s="66">
        <v>3</v>
      </c>
      <c r="Q471" s="66">
        <v>132</v>
      </c>
      <c r="R471" s="66">
        <v>0</v>
      </c>
      <c r="S471" s="66">
        <v>15</v>
      </c>
      <c r="T471" s="66">
        <v>0</v>
      </c>
      <c r="W471" s="66">
        <f>IF(Notes!B$31=1,IF(BR471&gt;0,BR471-SUM(BS471:BV471)-SUM(R471:V471)-P471-SUM(X471:AL471),SUM(BS471:BV471)),SUM(BS471:BV471))</f>
        <v>0</v>
      </c>
      <c r="AA471" s="66">
        <v>0</v>
      </c>
      <c r="AN471" s="7">
        <f>IF(Q471&gt;0,RANK(Q471,(N471:P471,Q471:AE471)),0)</f>
        <v>3</v>
      </c>
      <c r="AO471" s="7">
        <f>IF(R471&gt;0,RANK(R471,(N471:P471,Q471:AE471)),0)</f>
        <v>0</v>
      </c>
      <c r="AP471" s="7">
        <f>IF(T471&gt;0,RANK(T471,(N471:P471,Q471:AE471)),0)</f>
        <v>0</v>
      </c>
      <c r="AQ471" s="7">
        <f>IF(S471&gt;0,RANK(S471,(N471:P471,Q471:AE471)),0)</f>
        <v>4</v>
      </c>
      <c r="AR471" s="2">
        <f t="shared" si="194"/>
        <v>6.4973419964559952E-3</v>
      </c>
      <c r="AS471" s="2">
        <f t="shared" si="195"/>
        <v>0</v>
      </c>
      <c r="AT471" s="2">
        <f t="shared" si="196"/>
        <v>0</v>
      </c>
      <c r="AU471" s="2">
        <f t="shared" si="197"/>
        <v>7.3833431777909036E-4</v>
      </c>
      <c r="AW471" t="s">
        <v>1638</v>
      </c>
      <c r="AX471" t="s">
        <v>2381</v>
      </c>
      <c r="AY471">
        <v>12</v>
      </c>
      <c r="BA471" s="119">
        <v>13</v>
      </c>
      <c r="BB471" s="121">
        <v>103</v>
      </c>
      <c r="BC471" s="125">
        <f t="shared" si="186"/>
        <v>13103</v>
      </c>
      <c r="BE471" s="7" t="s">
        <v>228</v>
      </c>
      <c r="BI471" s="1"/>
      <c r="BR471" s="1">
        <v>43</v>
      </c>
      <c r="BS471" s="1">
        <v>0</v>
      </c>
      <c r="BT471" s="1">
        <v>0</v>
      </c>
      <c r="BU471" s="1">
        <v>0</v>
      </c>
      <c r="BV471" s="1">
        <v>0</v>
      </c>
    </row>
    <row r="472" spans="1:74" hidden="1" outlineLevel="1">
      <c r="A472" t="s">
        <v>2335</v>
      </c>
      <c r="B472" t="s">
        <v>2381</v>
      </c>
      <c r="C472" s="1">
        <f t="shared" si="187"/>
        <v>8317</v>
      </c>
      <c r="D472" s="7">
        <f>IF(N472&gt;0, RANK(N472,(N472:P472,Q472:AE472)),0)</f>
        <v>2</v>
      </c>
      <c r="E472" s="7">
        <f>IF(O472&gt;0,RANK(O472,(N472:P472,Q472:AE472)),0)</f>
        <v>1</v>
      </c>
      <c r="F472" s="7">
        <f>IF(P472&gt;0,RANK(P472,(N472:P472,Q472:AE472)),0)</f>
        <v>4</v>
      </c>
      <c r="G472" s="1">
        <f t="shared" si="188"/>
        <v>1502</v>
      </c>
      <c r="H472" s="2">
        <f t="shared" si="189"/>
        <v>0.18059396416977275</v>
      </c>
      <c r="I472" s="2"/>
      <c r="J472" s="2">
        <f t="shared" si="190"/>
        <v>0.40471323794637487</v>
      </c>
      <c r="K472" s="2">
        <f t="shared" si="191"/>
        <v>0.58530720211614762</v>
      </c>
      <c r="L472" s="2">
        <f t="shared" si="192"/>
        <v>7.214139713839125E-4</v>
      </c>
      <c r="M472" s="2">
        <f t="shared" si="193"/>
        <v>9.2581459660935426E-3</v>
      </c>
      <c r="N472" s="66">
        <v>3366</v>
      </c>
      <c r="O472" s="66">
        <v>4868</v>
      </c>
      <c r="P472" s="66">
        <v>6</v>
      </c>
      <c r="Q472" s="66">
        <v>73</v>
      </c>
      <c r="R472" s="66">
        <v>0</v>
      </c>
      <c r="S472" s="66">
        <v>4</v>
      </c>
      <c r="T472" s="66">
        <v>0</v>
      </c>
      <c r="W472" s="66">
        <f>IF(Notes!B$31=1,IF(BR472&gt;0,BR472-SUM(BS472:BV472)-SUM(R472:V472)-P472-SUM(X472:AL472),SUM(BS472:BV472)),SUM(BS472:BV472))</f>
        <v>0</v>
      </c>
      <c r="AA472" s="66">
        <v>0</v>
      </c>
      <c r="AN472" s="7">
        <f>IF(Q472&gt;0,RANK(Q472,(N472:P472,Q472:AE472)),0)</f>
        <v>3</v>
      </c>
      <c r="AO472" s="7">
        <f>IF(R472&gt;0,RANK(R472,(N472:P472,Q472:AE472)),0)</f>
        <v>0</v>
      </c>
      <c r="AP472" s="7">
        <f>IF(T472&gt;0,RANK(T472,(N472:P472,Q472:AE472)),0)</f>
        <v>0</v>
      </c>
      <c r="AQ472" s="7">
        <f>IF(S472&gt;0,RANK(S472,(N472:P472,Q472:AE472)),0)</f>
        <v>5</v>
      </c>
      <c r="AR472" s="2">
        <f t="shared" si="194"/>
        <v>8.7772033185042689E-3</v>
      </c>
      <c r="AS472" s="2">
        <f t="shared" si="195"/>
        <v>0</v>
      </c>
      <c r="AT472" s="2">
        <f t="shared" si="196"/>
        <v>0</v>
      </c>
      <c r="AU472" s="2">
        <f t="shared" si="197"/>
        <v>4.80942647589275E-4</v>
      </c>
      <c r="AW472" t="s">
        <v>2335</v>
      </c>
      <c r="AX472" t="s">
        <v>2381</v>
      </c>
      <c r="AY472">
        <v>9</v>
      </c>
      <c r="BA472" s="119">
        <v>13</v>
      </c>
      <c r="BB472" s="121">
        <v>105</v>
      </c>
      <c r="BC472" s="125">
        <f t="shared" si="186"/>
        <v>13105</v>
      </c>
      <c r="BE472" s="7" t="s">
        <v>228</v>
      </c>
      <c r="BI472" s="1"/>
      <c r="BR472" s="1">
        <v>25</v>
      </c>
      <c r="BS472" s="1">
        <v>0</v>
      </c>
      <c r="BT472" s="1">
        <v>0</v>
      </c>
      <c r="BU472" s="1">
        <v>0</v>
      </c>
      <c r="BV472" s="1">
        <v>0</v>
      </c>
    </row>
    <row r="473" spans="1:74" hidden="1" outlineLevel="1">
      <c r="A473" t="s">
        <v>1636</v>
      </c>
      <c r="B473" t="s">
        <v>2381</v>
      </c>
      <c r="C473" s="1">
        <f t="shared" si="187"/>
        <v>8242</v>
      </c>
      <c r="D473" s="7">
        <f>IF(N473&gt;0, RANK(N473,(N473:P473,Q473:AE473)),0)</f>
        <v>2</v>
      </c>
      <c r="E473" s="7">
        <f>IF(O473&gt;0,RANK(O473,(N473:P473,Q473:AE473)),0)</f>
        <v>1</v>
      </c>
      <c r="F473" s="7">
        <f>IF(P473&gt;0,RANK(P473,(N473:P473,Q473:AE473)),0)</f>
        <v>4</v>
      </c>
      <c r="G473" s="1">
        <f t="shared" si="188"/>
        <v>2042</v>
      </c>
      <c r="H473" s="2">
        <f t="shared" si="189"/>
        <v>0.24775539917495754</v>
      </c>
      <c r="I473" s="2"/>
      <c r="J473" s="2">
        <f t="shared" si="190"/>
        <v>0.37223974763406942</v>
      </c>
      <c r="K473" s="2">
        <f t="shared" si="191"/>
        <v>0.6199951468090269</v>
      </c>
      <c r="L473" s="2">
        <f t="shared" si="192"/>
        <v>7.2797864595971855E-4</v>
      </c>
      <c r="M473" s="2">
        <f t="shared" si="193"/>
        <v>7.0371269109439655E-3</v>
      </c>
      <c r="N473" s="66">
        <v>3068</v>
      </c>
      <c r="O473" s="66">
        <v>5110</v>
      </c>
      <c r="P473" s="66">
        <v>6</v>
      </c>
      <c r="Q473" s="66">
        <v>56</v>
      </c>
      <c r="R473" s="66">
        <v>2</v>
      </c>
      <c r="S473" s="66">
        <v>0</v>
      </c>
      <c r="T473" s="66">
        <v>0</v>
      </c>
      <c r="W473" s="66">
        <f>IF(Notes!B$31=1,IF(BR473&gt;0,BR473-SUM(BS473:BV473)-SUM(R473:V473)-P473-SUM(X473:AL473),SUM(BS473:BV473)),SUM(BS473:BV473))</f>
        <v>0</v>
      </c>
      <c r="AA473" s="66">
        <v>0</v>
      </c>
      <c r="AN473" s="7">
        <f>IF(Q473&gt;0,RANK(Q473,(N473:P473,Q473:AE473)),0)</f>
        <v>3</v>
      </c>
      <c r="AO473" s="7">
        <f>IF(R473&gt;0,RANK(R473,(N473:P473,Q473:AE473)),0)</f>
        <v>5</v>
      </c>
      <c r="AP473" s="7">
        <f>IF(T473&gt;0,RANK(T473,(N473:P473,Q473:AE473)),0)</f>
        <v>0</v>
      </c>
      <c r="AQ473" s="7">
        <f>IF(S473&gt;0,RANK(S473,(N473:P473,Q473:AE473)),0)</f>
        <v>0</v>
      </c>
      <c r="AR473" s="2">
        <f t="shared" si="194"/>
        <v>6.7944673622907063E-3</v>
      </c>
      <c r="AS473" s="2">
        <f t="shared" si="195"/>
        <v>2.4265954865323951E-4</v>
      </c>
      <c r="AT473" s="2">
        <f t="shared" si="196"/>
        <v>0</v>
      </c>
      <c r="AU473" s="2">
        <f t="shared" si="197"/>
        <v>0</v>
      </c>
      <c r="AW473" t="s">
        <v>1636</v>
      </c>
      <c r="AX473" t="s">
        <v>2381</v>
      </c>
      <c r="AY473">
        <v>3</v>
      </c>
      <c r="BA473" s="119">
        <v>13</v>
      </c>
      <c r="BB473" s="121">
        <v>107</v>
      </c>
      <c r="BC473" s="125">
        <f t="shared" si="186"/>
        <v>13107</v>
      </c>
      <c r="BE473" s="7" t="s">
        <v>228</v>
      </c>
      <c r="BI473" s="1"/>
      <c r="BR473" s="1">
        <v>18</v>
      </c>
      <c r="BS473" s="1">
        <v>0</v>
      </c>
      <c r="BT473" s="1">
        <v>0</v>
      </c>
      <c r="BU473" s="1">
        <v>0</v>
      </c>
      <c r="BV473" s="1">
        <v>0</v>
      </c>
    </row>
    <row r="474" spans="1:74" hidden="1" outlineLevel="1">
      <c r="A474" t="s">
        <v>2793</v>
      </c>
      <c r="B474" t="s">
        <v>2381</v>
      </c>
      <c r="C474" s="1">
        <f t="shared" si="187"/>
        <v>3855</v>
      </c>
      <c r="D474" s="7">
        <f>IF(N474&gt;0, RANK(N474,(N474:P474,Q474:AE474)),0)</f>
        <v>2</v>
      </c>
      <c r="E474" s="7">
        <f>IF(O474&gt;0,RANK(O474,(N474:P474,Q474:AE474)),0)</f>
        <v>1</v>
      </c>
      <c r="F474" s="7">
        <f>IF(P474&gt;0,RANK(P474,(N474:P474,Q474:AE474)),0)</f>
        <v>0</v>
      </c>
      <c r="G474" s="1">
        <f t="shared" si="188"/>
        <v>1088</v>
      </c>
      <c r="H474" s="2">
        <f t="shared" si="189"/>
        <v>0.28223086900129701</v>
      </c>
      <c r="I474" s="2"/>
      <c r="J474" s="2">
        <f t="shared" si="190"/>
        <v>0.35642023346303503</v>
      </c>
      <c r="K474" s="2">
        <f t="shared" si="191"/>
        <v>0.63865110246433199</v>
      </c>
      <c r="L474" s="2">
        <f t="shared" si="192"/>
        <v>0</v>
      </c>
      <c r="M474" s="2">
        <f t="shared" si="193"/>
        <v>4.9286640726329267E-3</v>
      </c>
      <c r="N474" s="66">
        <v>1374</v>
      </c>
      <c r="O474" s="66">
        <v>2462</v>
      </c>
      <c r="P474" s="66">
        <v>0</v>
      </c>
      <c r="Q474" s="66">
        <v>19</v>
      </c>
      <c r="R474" s="66">
        <v>0</v>
      </c>
      <c r="S474" s="66">
        <v>0</v>
      </c>
      <c r="T474" s="66">
        <v>0</v>
      </c>
      <c r="W474" s="66">
        <f>IF(Notes!B$31=1,IF(BR474&gt;0,BR474-SUM(BS474:BV474)-SUM(R474:V474)-P474-SUM(X474:AL474),SUM(BS474:BV474)),SUM(BS474:BV474))</f>
        <v>0</v>
      </c>
      <c r="AA474" s="66">
        <v>0</v>
      </c>
      <c r="AN474" s="7">
        <f>IF(Q474&gt;0,RANK(Q474,(N474:P474,Q474:AE474)),0)</f>
        <v>3</v>
      </c>
      <c r="AO474" s="7">
        <f>IF(R474&gt;0,RANK(R474,(N474:P474,Q474:AE474)),0)</f>
        <v>0</v>
      </c>
      <c r="AP474" s="7">
        <f>IF(T474&gt;0,RANK(T474,(N474:P474,Q474:AE474)),0)</f>
        <v>0</v>
      </c>
      <c r="AQ474" s="7">
        <f>IF(S474&gt;0,RANK(S474,(N474:P474,Q474:AE474)),0)</f>
        <v>0</v>
      </c>
      <c r="AR474" s="2">
        <f t="shared" si="194"/>
        <v>4.9286640726329441E-3</v>
      </c>
      <c r="AS474" s="2">
        <f t="shared" si="195"/>
        <v>0</v>
      </c>
      <c r="AT474" s="2">
        <f t="shared" si="196"/>
        <v>0</v>
      </c>
      <c r="AU474" s="2">
        <f t="shared" si="197"/>
        <v>0</v>
      </c>
      <c r="AW474" t="s">
        <v>2793</v>
      </c>
      <c r="AX474" t="s">
        <v>2381</v>
      </c>
      <c r="AY474">
        <v>3</v>
      </c>
      <c r="BA474" s="119">
        <v>13</v>
      </c>
      <c r="BB474" s="121">
        <v>109</v>
      </c>
      <c r="BC474" s="125">
        <f t="shared" si="186"/>
        <v>13109</v>
      </c>
      <c r="BE474" s="7" t="s">
        <v>228</v>
      </c>
      <c r="BI474" s="1"/>
      <c r="BR474" s="1">
        <v>1</v>
      </c>
      <c r="BS474" s="1">
        <v>0</v>
      </c>
      <c r="BT474" s="1">
        <v>0</v>
      </c>
      <c r="BU474" s="1">
        <v>0</v>
      </c>
      <c r="BV474" s="1">
        <v>0</v>
      </c>
    </row>
    <row r="475" spans="1:74" hidden="1" outlineLevel="1">
      <c r="A475" t="s">
        <v>2985</v>
      </c>
      <c r="B475" t="s">
        <v>2381</v>
      </c>
      <c r="C475" s="1">
        <f t="shared" si="187"/>
        <v>10584</v>
      </c>
      <c r="D475" s="7">
        <f>IF(N475&gt;0, RANK(N475,(N475:P475,Q475:AE475)),0)</f>
        <v>2</v>
      </c>
      <c r="E475" s="7">
        <f>IF(O475&gt;0,RANK(O475,(N475:P475,Q475:AE475)),0)</f>
        <v>1</v>
      </c>
      <c r="F475" s="7">
        <f>IF(P475&gt;0,RANK(P475,(N475:P475,Q475:AE475)),0)</f>
        <v>5</v>
      </c>
      <c r="G475" s="1">
        <f t="shared" si="188"/>
        <v>5196</v>
      </c>
      <c r="H475" s="2">
        <f t="shared" si="189"/>
        <v>0.49092970521541951</v>
      </c>
      <c r="I475" s="2"/>
      <c r="J475" s="2">
        <f t="shared" si="190"/>
        <v>0.24669312169312169</v>
      </c>
      <c r="K475" s="2">
        <f t="shared" si="191"/>
        <v>0.7376228269085412</v>
      </c>
      <c r="L475" s="2">
        <f t="shared" si="192"/>
        <v>2.834467120181406E-4</v>
      </c>
      <c r="M475" s="2">
        <f t="shared" si="193"/>
        <v>1.5400604686319033E-2</v>
      </c>
      <c r="N475" s="66">
        <v>2611</v>
      </c>
      <c r="O475" s="66">
        <v>7807</v>
      </c>
      <c r="P475" s="66">
        <v>3</v>
      </c>
      <c r="Q475" s="66">
        <v>154</v>
      </c>
      <c r="R475" s="66">
        <v>0</v>
      </c>
      <c r="S475" s="66">
        <v>9</v>
      </c>
      <c r="T475" s="66">
        <v>0</v>
      </c>
      <c r="W475" s="66">
        <f>IF(Notes!B$31=1,IF(BR475&gt;0,BR475-SUM(BS475:BV475)-SUM(R475:V475)-P475-SUM(X475:AL475),SUM(BS475:BV475)),SUM(BS475:BV475))</f>
        <v>0</v>
      </c>
      <c r="AA475" s="66">
        <v>0</v>
      </c>
      <c r="AN475" s="7">
        <f>IF(Q475&gt;0,RANK(Q475,(N475:P475,Q475:AE475)),0)</f>
        <v>3</v>
      </c>
      <c r="AO475" s="7">
        <f>IF(R475&gt;0,RANK(R475,(N475:P475,Q475:AE475)),0)</f>
        <v>0</v>
      </c>
      <c r="AP475" s="7">
        <f>IF(T475&gt;0,RANK(T475,(N475:P475,Q475:AE475)),0)</f>
        <v>0</v>
      </c>
      <c r="AQ475" s="7">
        <f>IF(S475&gt;0,RANK(S475,(N475:P475,Q475:AE475)),0)</f>
        <v>4</v>
      </c>
      <c r="AR475" s="2">
        <f t="shared" si="194"/>
        <v>1.4550264550264549E-2</v>
      </c>
      <c r="AS475" s="2">
        <f t="shared" si="195"/>
        <v>0</v>
      </c>
      <c r="AT475" s="2">
        <f t="shared" si="196"/>
        <v>0</v>
      </c>
      <c r="AU475" s="2">
        <f t="shared" si="197"/>
        <v>8.5034013605442174E-4</v>
      </c>
      <c r="AW475" t="s">
        <v>2985</v>
      </c>
      <c r="AX475" t="s">
        <v>2381</v>
      </c>
      <c r="AY475">
        <v>10</v>
      </c>
      <c r="BA475" s="119">
        <v>13</v>
      </c>
      <c r="BB475" s="121">
        <v>111</v>
      </c>
      <c r="BC475" s="125">
        <f t="shared" si="186"/>
        <v>13111</v>
      </c>
      <c r="BE475" s="7" t="s">
        <v>228</v>
      </c>
      <c r="BI475" s="1"/>
      <c r="BR475" s="1">
        <v>71</v>
      </c>
      <c r="BS475" s="1">
        <v>0</v>
      </c>
      <c r="BT475" s="1">
        <v>0</v>
      </c>
      <c r="BU475" s="1">
        <v>0</v>
      </c>
      <c r="BV475" s="1">
        <v>0</v>
      </c>
    </row>
    <row r="476" spans="1:74" hidden="1" outlineLevel="1">
      <c r="A476" t="s">
        <v>3290</v>
      </c>
      <c r="B476" t="s">
        <v>2381</v>
      </c>
      <c r="C476" s="1">
        <f t="shared" si="187"/>
        <v>59321</v>
      </c>
      <c r="D476" s="7">
        <f>IF(N476&gt;0, RANK(N476,(N476:P476,Q476:AE476)),0)</f>
        <v>2</v>
      </c>
      <c r="E476" s="7">
        <f>IF(O476&gt;0,RANK(O476,(N476:P476,Q476:AE476)),0)</f>
        <v>1</v>
      </c>
      <c r="F476" s="7">
        <f>IF(P476&gt;0,RANK(P476,(N476:P476,Q476:AE476)),0)</f>
        <v>4</v>
      </c>
      <c r="G476" s="1">
        <f t="shared" si="188"/>
        <v>18188</v>
      </c>
      <c r="H476" s="2">
        <f t="shared" si="189"/>
        <v>0.30660305793900977</v>
      </c>
      <c r="I476" s="2"/>
      <c r="J476" s="2">
        <f t="shared" si="190"/>
        <v>0.34242511083764604</v>
      </c>
      <c r="K476" s="2">
        <f t="shared" si="191"/>
        <v>0.64902816877665581</v>
      </c>
      <c r="L476" s="2">
        <f t="shared" si="192"/>
        <v>3.3714873316363511E-4</v>
      </c>
      <c r="M476" s="2">
        <f t="shared" si="193"/>
        <v>8.2095716525345131E-3</v>
      </c>
      <c r="N476" s="66">
        <v>20313</v>
      </c>
      <c r="O476" s="66">
        <v>38501</v>
      </c>
      <c r="P476" s="66">
        <v>20</v>
      </c>
      <c r="Q476" s="66">
        <v>470</v>
      </c>
      <c r="R476" s="66">
        <v>2</v>
      </c>
      <c r="S476" s="66">
        <v>15</v>
      </c>
      <c r="T476" s="66">
        <v>0</v>
      </c>
      <c r="W476" s="66">
        <f>IF(Notes!B$31=1,IF(BR476&gt;0,BR476-SUM(BS476:BV476)-SUM(R476:V476)-P476-SUM(X476:AL476),SUM(BS476:BV476)),SUM(BS476:BV476))</f>
        <v>0</v>
      </c>
      <c r="AA476" s="66">
        <v>0</v>
      </c>
      <c r="AN476" s="7">
        <f>IF(Q476&gt;0,RANK(Q476,(N476:P476,Q476:AE476)),0)</f>
        <v>3</v>
      </c>
      <c r="AO476" s="7">
        <f>IF(R476&gt;0,RANK(R476,(N476:P476,Q476:AE476)),0)</f>
        <v>6</v>
      </c>
      <c r="AP476" s="7">
        <f>IF(T476&gt;0,RANK(T476,(N476:P476,Q476:AE476)),0)</f>
        <v>0</v>
      </c>
      <c r="AQ476" s="7">
        <f>IF(S476&gt;0,RANK(S476,(N476:P476,Q476:AE476)),0)</f>
        <v>5</v>
      </c>
      <c r="AR476" s="2">
        <f t="shared" si="194"/>
        <v>7.922995229345425E-3</v>
      </c>
      <c r="AS476" s="2">
        <f t="shared" si="195"/>
        <v>3.3714873316363517E-5</v>
      </c>
      <c r="AT476" s="2">
        <f t="shared" si="196"/>
        <v>0</v>
      </c>
      <c r="AU476" s="2">
        <f t="shared" si="197"/>
        <v>2.5286154987272635E-4</v>
      </c>
      <c r="AW476" t="s">
        <v>3290</v>
      </c>
      <c r="AX476" t="s">
        <v>2381</v>
      </c>
      <c r="AY476">
        <v>0</v>
      </c>
      <c r="BA476" s="119">
        <v>13</v>
      </c>
      <c r="BB476" s="121">
        <v>113</v>
      </c>
      <c r="BC476" s="125">
        <f t="shared" si="186"/>
        <v>13113</v>
      </c>
      <c r="BE476" s="7" t="s">
        <v>228</v>
      </c>
      <c r="BI476" s="1"/>
      <c r="BR476" s="1">
        <v>157</v>
      </c>
      <c r="BS476" s="1">
        <v>0</v>
      </c>
      <c r="BT476" s="1">
        <v>0</v>
      </c>
      <c r="BU476" s="1">
        <v>0</v>
      </c>
      <c r="BV476" s="1">
        <v>0</v>
      </c>
    </row>
    <row r="477" spans="1:74" hidden="1" outlineLevel="1">
      <c r="A477" t="s">
        <v>793</v>
      </c>
      <c r="B477" t="s">
        <v>2381</v>
      </c>
      <c r="C477" s="1">
        <f t="shared" si="187"/>
        <v>34213</v>
      </c>
      <c r="D477" s="7">
        <f>IF(N477&gt;0, RANK(N477,(N477:P477,Q477:AE477)),0)</f>
        <v>2</v>
      </c>
      <c r="E477" s="7">
        <f>IF(O477&gt;0,RANK(O477,(N477:P477,Q477:AE477)),0)</f>
        <v>1</v>
      </c>
      <c r="F477" s="7">
        <f>IF(P477&gt;0,RANK(P477,(N477:P477,Q477:AE477)),0)</f>
        <v>4</v>
      </c>
      <c r="G477" s="1">
        <f t="shared" si="188"/>
        <v>12441</v>
      </c>
      <c r="H477" s="2">
        <f t="shared" si="189"/>
        <v>0.3636337064858387</v>
      </c>
      <c r="I477" s="2"/>
      <c r="J477" s="2">
        <f t="shared" si="190"/>
        <v>0.31248355888112705</v>
      </c>
      <c r="K477" s="2">
        <f t="shared" si="191"/>
        <v>0.67611726536696581</v>
      </c>
      <c r="L477" s="2">
        <f t="shared" si="192"/>
        <v>2.3382924619296758E-4</v>
      </c>
      <c r="M477" s="2">
        <f t="shared" si="193"/>
        <v>1.1165346505714218E-2</v>
      </c>
      <c r="N477" s="66">
        <v>10691</v>
      </c>
      <c r="O477" s="66">
        <v>23132</v>
      </c>
      <c r="P477" s="66">
        <v>8</v>
      </c>
      <c r="Q477" s="66">
        <v>374</v>
      </c>
      <c r="R477" s="66">
        <v>0</v>
      </c>
      <c r="S477" s="66">
        <v>8</v>
      </c>
      <c r="T477" s="66">
        <v>0</v>
      </c>
      <c r="W477" s="66">
        <f>IF(Notes!B$31=1,IF(BR477&gt;0,BR477-SUM(BS477:BV477)-SUM(R477:V477)-P477-SUM(X477:AL477),SUM(BS477:BV477)),SUM(BS477:BV477))</f>
        <v>0</v>
      </c>
      <c r="AA477" s="66">
        <v>0</v>
      </c>
      <c r="AN477" s="7">
        <f>IF(Q477&gt;0,RANK(Q477,(N477:P477,Q477:AE477)),0)</f>
        <v>3</v>
      </c>
      <c r="AO477" s="7">
        <f>IF(R477&gt;0,RANK(R477,(N477:P477,Q477:AE477)),0)</f>
        <v>0</v>
      </c>
      <c r="AP477" s="7">
        <f>IF(T477&gt;0,RANK(T477,(N477:P477,Q477:AE477)),0)</f>
        <v>0</v>
      </c>
      <c r="AQ477" s="7">
        <f>IF(S477&gt;0,RANK(S477,(N477:P477,Q477:AE477)),0)</f>
        <v>4</v>
      </c>
      <c r="AR477" s="2">
        <f t="shared" si="194"/>
        <v>1.0931517259521234E-2</v>
      </c>
      <c r="AS477" s="2">
        <f t="shared" si="195"/>
        <v>0</v>
      </c>
      <c r="AT477" s="2">
        <f t="shared" si="196"/>
        <v>0</v>
      </c>
      <c r="AU477" s="2">
        <f t="shared" si="197"/>
        <v>2.3382924619296758E-4</v>
      </c>
      <c r="AW477" t="s">
        <v>793</v>
      </c>
      <c r="AX477" t="s">
        <v>2381</v>
      </c>
      <c r="AY477">
        <v>11</v>
      </c>
      <c r="BA477" s="119">
        <v>13</v>
      </c>
      <c r="BB477" s="121">
        <v>115</v>
      </c>
      <c r="BC477" s="125">
        <f t="shared" si="186"/>
        <v>13115</v>
      </c>
      <c r="BE477" s="7" t="s">
        <v>228</v>
      </c>
      <c r="BI477" s="1"/>
      <c r="BR477" s="1">
        <v>125</v>
      </c>
      <c r="BS477" s="1">
        <v>0</v>
      </c>
      <c r="BT477" s="1">
        <v>0</v>
      </c>
      <c r="BU477" s="1">
        <v>0</v>
      </c>
      <c r="BV477" s="1">
        <v>0</v>
      </c>
    </row>
    <row r="478" spans="1:74" hidden="1" outlineLevel="1">
      <c r="A478" t="s">
        <v>794</v>
      </c>
      <c r="B478" t="s">
        <v>2381</v>
      </c>
      <c r="C478" s="1">
        <f t="shared" si="187"/>
        <v>75376</v>
      </c>
      <c r="D478" s="7">
        <f>IF(N478&gt;0, RANK(N478,(N478:P478,Q478:AE478)),0)</f>
        <v>2</v>
      </c>
      <c r="E478" s="7">
        <f>IF(O478&gt;0,RANK(O478,(N478:P478,Q478:AE478)),0)</f>
        <v>1</v>
      </c>
      <c r="F478" s="7">
        <f>IF(P478&gt;0,RANK(P478,(N478:P478,Q478:AE478)),0)</f>
        <v>5</v>
      </c>
      <c r="G478" s="1">
        <f t="shared" si="188"/>
        <v>43760</v>
      </c>
      <c r="H478" s="2">
        <f t="shared" si="189"/>
        <v>0.58055614519210363</v>
      </c>
      <c r="I478" s="2"/>
      <c r="J478" s="2">
        <f t="shared" si="190"/>
        <v>0.20438866482700063</v>
      </c>
      <c r="K478" s="2">
        <f t="shared" si="191"/>
        <v>0.78494481001910421</v>
      </c>
      <c r="L478" s="2">
        <f t="shared" si="192"/>
        <v>3.4493738059859904E-4</v>
      </c>
      <c r="M478" s="2">
        <f t="shared" si="193"/>
        <v>1.0321587773296613E-2</v>
      </c>
      <c r="N478" s="66">
        <v>15406</v>
      </c>
      <c r="O478" s="66">
        <v>59166</v>
      </c>
      <c r="P478" s="66">
        <v>26</v>
      </c>
      <c r="Q478" s="66">
        <v>705</v>
      </c>
      <c r="R478" s="66">
        <v>0</v>
      </c>
      <c r="S478" s="66">
        <v>69</v>
      </c>
      <c r="T478" s="66">
        <v>0</v>
      </c>
      <c r="W478" s="66">
        <f>IF(Notes!B$31=1,IF(BR478&gt;0,BR478-SUM(BS478:BV478)-SUM(R478:V478)-P478-SUM(X478:AL478),SUM(BS478:BV478)),SUM(BS478:BV478))</f>
        <v>4</v>
      </c>
      <c r="AA478" s="66">
        <v>0</v>
      </c>
      <c r="AN478" s="7">
        <f>IF(Q478&gt;0,RANK(Q478,(N478:P478,Q478:AE478)),0)</f>
        <v>3</v>
      </c>
      <c r="AO478" s="7">
        <f>IF(R478&gt;0,RANK(R478,(N478:P478,Q478:AE478)),0)</f>
        <v>0</v>
      </c>
      <c r="AP478" s="7">
        <f>IF(T478&gt;0,RANK(T478,(N478:P478,Q478:AE478)),0)</f>
        <v>0</v>
      </c>
      <c r="AQ478" s="7">
        <f>IF(S478&gt;0,RANK(S478,(N478:P478,Q478:AE478)),0)</f>
        <v>4</v>
      </c>
      <c r="AR478" s="2">
        <f t="shared" si="194"/>
        <v>9.3531097431543194E-3</v>
      </c>
      <c r="AS478" s="2">
        <f t="shared" si="195"/>
        <v>0</v>
      </c>
      <c r="AT478" s="2">
        <f t="shared" si="196"/>
        <v>0</v>
      </c>
      <c r="AU478" s="2">
        <f t="shared" si="197"/>
        <v>9.1541074081935895E-4</v>
      </c>
      <c r="AW478" t="s">
        <v>794</v>
      </c>
      <c r="AX478" t="s">
        <v>2381</v>
      </c>
      <c r="AY478">
        <v>0</v>
      </c>
      <c r="BA478" s="119">
        <v>13</v>
      </c>
      <c r="BB478" s="121">
        <v>117</v>
      </c>
      <c r="BC478" s="125">
        <f t="shared" si="186"/>
        <v>13117</v>
      </c>
      <c r="BE478" s="7" t="s">
        <v>228</v>
      </c>
      <c r="BI478" s="1"/>
      <c r="BR478" s="1">
        <v>230</v>
      </c>
      <c r="BS478" s="1">
        <v>0</v>
      </c>
      <c r="BT478" s="1">
        <v>0</v>
      </c>
      <c r="BU478" s="1">
        <v>0</v>
      </c>
      <c r="BV478" s="1">
        <v>4</v>
      </c>
    </row>
    <row r="479" spans="1:74" hidden="1" outlineLevel="1">
      <c r="A479" t="s">
        <v>2910</v>
      </c>
      <c r="B479" t="s">
        <v>2381</v>
      </c>
      <c r="C479" s="1">
        <f t="shared" si="187"/>
        <v>8073</v>
      </c>
      <c r="D479" s="7">
        <f>IF(N479&gt;0, RANK(N479,(N479:P479,Q479:AE479)),0)</f>
        <v>2</v>
      </c>
      <c r="E479" s="7">
        <f>IF(O479&gt;0,RANK(O479,(N479:P479,Q479:AE479)),0)</f>
        <v>1</v>
      </c>
      <c r="F479" s="7">
        <f>IF(P479&gt;0,RANK(P479,(N479:P479,Q479:AE479)),0)</f>
        <v>4</v>
      </c>
      <c r="G479" s="1">
        <f t="shared" si="188"/>
        <v>4155</v>
      </c>
      <c r="H479" s="2">
        <f t="shared" si="189"/>
        <v>0.51467855815681907</v>
      </c>
      <c r="I479" s="2"/>
      <c r="J479" s="2">
        <f t="shared" si="190"/>
        <v>0.23708658491267187</v>
      </c>
      <c r="K479" s="2">
        <f t="shared" si="191"/>
        <v>0.75176514306949094</v>
      </c>
      <c r="L479" s="2">
        <f t="shared" si="192"/>
        <v>4.9547875634832158E-4</v>
      </c>
      <c r="M479" s="2">
        <f t="shared" si="193"/>
        <v>1.0652793261488869E-2</v>
      </c>
      <c r="N479" s="66">
        <v>1914</v>
      </c>
      <c r="O479" s="66">
        <v>6069</v>
      </c>
      <c r="P479" s="66">
        <v>4</v>
      </c>
      <c r="Q479" s="66">
        <v>84</v>
      </c>
      <c r="R479" s="66">
        <v>0</v>
      </c>
      <c r="S479" s="66">
        <v>2</v>
      </c>
      <c r="T479" s="66">
        <v>0</v>
      </c>
      <c r="W479" s="66">
        <f>IF(Notes!B$31=1,IF(BR479&gt;0,BR479-SUM(BS479:BV479)-SUM(R479:V479)-P479-SUM(X479:AL479),SUM(BS479:BV479)),SUM(BS479:BV479))</f>
        <v>0</v>
      </c>
      <c r="AA479" s="66">
        <v>0</v>
      </c>
      <c r="AN479" s="7">
        <f>IF(Q479&gt;0,RANK(Q479,(N479:P479,Q479:AE479)),0)</f>
        <v>3</v>
      </c>
      <c r="AO479" s="7">
        <f>IF(R479&gt;0,RANK(R479,(N479:P479,Q479:AE479)),0)</f>
        <v>0</v>
      </c>
      <c r="AP479" s="7">
        <f>IF(T479&gt;0,RANK(T479,(N479:P479,Q479:AE479)),0)</f>
        <v>0</v>
      </c>
      <c r="AQ479" s="7">
        <f>IF(S479&gt;0,RANK(S479,(N479:P479,Q479:AE479)),0)</f>
        <v>5</v>
      </c>
      <c r="AR479" s="2">
        <f t="shared" si="194"/>
        <v>1.0405053883314752E-2</v>
      </c>
      <c r="AS479" s="2">
        <f t="shared" si="195"/>
        <v>0</v>
      </c>
      <c r="AT479" s="2">
        <f t="shared" si="196"/>
        <v>0</v>
      </c>
      <c r="AU479" s="2">
        <f t="shared" si="197"/>
        <v>2.4773937817416079E-4</v>
      </c>
      <c r="AW479" t="s">
        <v>2910</v>
      </c>
      <c r="AX479" t="s">
        <v>2381</v>
      </c>
      <c r="AY479">
        <v>9</v>
      </c>
      <c r="BA479" s="119">
        <v>13</v>
      </c>
      <c r="BB479" s="121">
        <v>119</v>
      </c>
      <c r="BC479" s="125">
        <f t="shared" si="186"/>
        <v>13119</v>
      </c>
      <c r="BE479" s="7" t="s">
        <v>228</v>
      </c>
      <c r="BI479" s="1"/>
      <c r="BR479" s="1">
        <v>36</v>
      </c>
      <c r="BS479" s="1">
        <v>0</v>
      </c>
      <c r="BT479" s="1">
        <v>0</v>
      </c>
      <c r="BU479" s="1">
        <v>0</v>
      </c>
      <c r="BV479" s="1">
        <v>0</v>
      </c>
    </row>
    <row r="480" spans="1:74" hidden="1" outlineLevel="1">
      <c r="A480" t="s">
        <v>1214</v>
      </c>
      <c r="B480" t="s">
        <v>2381</v>
      </c>
      <c r="C480" s="1">
        <f t="shared" si="187"/>
        <v>404941</v>
      </c>
      <c r="D480" s="7">
        <f>IF(N480&gt;0, RANK(N480,(N480:P480,Q480:AE480)),0)</f>
        <v>1</v>
      </c>
      <c r="E480" s="7">
        <f>IF(O480&gt;0,RANK(O480,(N480:P480,Q480:AE480)),0)</f>
        <v>2</v>
      </c>
      <c r="F480" s="7">
        <f>IF(P480&gt;0,RANK(P480,(N480:P480,Q480:AE480)),0)</f>
        <v>4</v>
      </c>
      <c r="G480" s="1">
        <f t="shared" si="188"/>
        <v>141864</v>
      </c>
      <c r="H480" s="2">
        <f t="shared" si="189"/>
        <v>0.35033251757663464</v>
      </c>
      <c r="I480" s="2"/>
      <c r="J480" s="2">
        <f t="shared" si="190"/>
        <v>0.6717027912708271</v>
      </c>
      <c r="K480" s="2">
        <f t="shared" si="191"/>
        <v>0.32137027369419247</v>
      </c>
      <c r="L480" s="2">
        <f t="shared" si="192"/>
        <v>3.2844290896698531E-4</v>
      </c>
      <c r="M480" s="2">
        <f t="shared" si="193"/>
        <v>6.5984921260134454E-3</v>
      </c>
      <c r="N480" s="66">
        <v>272000</v>
      </c>
      <c r="O480" s="66">
        <v>130136</v>
      </c>
      <c r="P480" s="66">
        <v>133</v>
      </c>
      <c r="Q480" s="66">
        <v>2498</v>
      </c>
      <c r="R480" s="66">
        <v>68</v>
      </c>
      <c r="S480" s="66">
        <v>99</v>
      </c>
      <c r="T480" s="66">
        <v>3</v>
      </c>
      <c r="W480" s="66">
        <f>IF(Notes!B$31=1,IF(BR480&gt;0,BR480-SUM(BS480:BV480)-SUM(R480:V480)-P480-SUM(X480:AL480),SUM(BS480:BV480)),SUM(BS480:BV480))</f>
        <v>3</v>
      </c>
      <c r="AA480" s="66">
        <v>1</v>
      </c>
      <c r="AN480" s="7">
        <f>IF(Q480&gt;0,RANK(Q480,(N480:P480,Q480:AE480)),0)</f>
        <v>3</v>
      </c>
      <c r="AO480" s="7">
        <f>IF(R480&gt;0,RANK(R480,(N480:P480,Q480:AE480)),0)</f>
        <v>6</v>
      </c>
      <c r="AP480" s="7">
        <f>IF(T480&gt;0,RANK(T480,(N480:P480,Q480:AE480)),0)</f>
        <v>7</v>
      </c>
      <c r="AQ480" s="7">
        <f>IF(S480&gt;0,RANK(S480,(N480:P480,Q480:AE480)),0)</f>
        <v>5</v>
      </c>
      <c r="AR480" s="2">
        <f t="shared" si="194"/>
        <v>6.1687998992445816E-3</v>
      </c>
      <c r="AS480" s="2">
        <f t="shared" si="195"/>
        <v>1.6792569781770678E-4</v>
      </c>
      <c r="AT480" s="2">
        <f t="shared" si="196"/>
        <v>7.4084866684282402E-6</v>
      </c>
      <c r="AU480" s="2">
        <f t="shared" si="197"/>
        <v>2.4448006005813191E-4</v>
      </c>
      <c r="AW480" t="s">
        <v>1214</v>
      </c>
      <c r="AX480" t="s">
        <v>2381</v>
      </c>
      <c r="AY480">
        <v>0</v>
      </c>
      <c r="BA480" s="119">
        <v>13</v>
      </c>
      <c r="BB480" s="121">
        <v>121</v>
      </c>
      <c r="BC480" s="125">
        <f t="shared" si="186"/>
        <v>13121</v>
      </c>
      <c r="BE480" s="7" t="s">
        <v>228</v>
      </c>
      <c r="BI480" s="1"/>
      <c r="BR480" s="1">
        <v>994</v>
      </c>
      <c r="BS480" s="1">
        <v>0</v>
      </c>
      <c r="BT480" s="1">
        <v>1</v>
      </c>
      <c r="BU480" s="1">
        <v>0</v>
      </c>
      <c r="BV480" s="1">
        <v>2</v>
      </c>
    </row>
    <row r="481" spans="1:74" hidden="1" outlineLevel="1">
      <c r="A481" t="s">
        <v>1035</v>
      </c>
      <c r="B481" t="s">
        <v>2381</v>
      </c>
      <c r="C481" s="1">
        <f t="shared" si="187"/>
        <v>11149</v>
      </c>
      <c r="D481" s="7">
        <f>IF(N481&gt;0, RANK(N481,(N481:P481,Q481:AE481)),0)</f>
        <v>2</v>
      </c>
      <c r="E481" s="7">
        <f>IF(O481&gt;0,RANK(O481,(N481:P481,Q481:AE481)),0)</f>
        <v>1</v>
      </c>
      <c r="F481" s="7">
        <f>IF(P481&gt;0,RANK(P481,(N481:P481,Q481:AE481)),0)</f>
        <v>5</v>
      </c>
      <c r="G481" s="1">
        <f t="shared" si="188"/>
        <v>5794</v>
      </c>
      <c r="H481" s="2">
        <f t="shared" si="189"/>
        <v>0.51968786438245584</v>
      </c>
      <c r="I481" s="2"/>
      <c r="J481" s="2">
        <f t="shared" si="190"/>
        <v>0.23446048973002062</v>
      </c>
      <c r="K481" s="2">
        <f t="shared" si="191"/>
        <v>0.75414835411247649</v>
      </c>
      <c r="L481" s="2">
        <f t="shared" si="192"/>
        <v>8.9694142972463904E-5</v>
      </c>
      <c r="M481" s="2">
        <f t="shared" si="193"/>
        <v>1.1301462014530394E-2</v>
      </c>
      <c r="N481" s="66">
        <v>2614</v>
      </c>
      <c r="O481" s="66">
        <v>8408</v>
      </c>
      <c r="P481" s="66">
        <v>1</v>
      </c>
      <c r="Q481" s="66">
        <v>117</v>
      </c>
      <c r="R481" s="66">
        <v>0</v>
      </c>
      <c r="S481" s="66">
        <v>9</v>
      </c>
      <c r="T481" s="66">
        <v>0</v>
      </c>
      <c r="W481" s="66">
        <f>IF(Notes!B$31=1,IF(BR481&gt;0,BR481-SUM(BS481:BV481)-SUM(R481:V481)-P481-SUM(X481:AL481),SUM(BS481:BV481)),SUM(BS481:BV481))</f>
        <v>0</v>
      </c>
      <c r="AA481" s="66">
        <v>0</v>
      </c>
      <c r="AN481" s="7">
        <f>IF(Q481&gt;0,RANK(Q481,(N481:P481,Q481:AE481)),0)</f>
        <v>3</v>
      </c>
      <c r="AO481" s="7">
        <f>IF(R481&gt;0,RANK(R481,(N481:P481,Q481:AE481)),0)</f>
        <v>0</v>
      </c>
      <c r="AP481" s="7">
        <f>IF(T481&gt;0,RANK(T481,(N481:P481,Q481:AE481)),0)</f>
        <v>0</v>
      </c>
      <c r="AQ481" s="7">
        <f>IF(S481&gt;0,RANK(S481,(N481:P481,Q481:AE481)),0)</f>
        <v>4</v>
      </c>
      <c r="AR481" s="2">
        <f t="shared" si="194"/>
        <v>1.0494214727778277E-2</v>
      </c>
      <c r="AS481" s="2">
        <f t="shared" si="195"/>
        <v>0</v>
      </c>
      <c r="AT481" s="2">
        <f t="shared" si="196"/>
        <v>0</v>
      </c>
      <c r="AU481" s="2">
        <f t="shared" si="197"/>
        <v>8.0724728675217504E-4</v>
      </c>
      <c r="AW481" t="s">
        <v>1035</v>
      </c>
      <c r="AX481" t="s">
        <v>2381</v>
      </c>
      <c r="AY481">
        <v>10</v>
      </c>
      <c r="BA481" s="119">
        <v>13</v>
      </c>
      <c r="BB481" s="121">
        <v>123</v>
      </c>
      <c r="BC481" s="125">
        <f t="shared" si="186"/>
        <v>13123</v>
      </c>
      <c r="BE481" s="7" t="s">
        <v>228</v>
      </c>
      <c r="BI481" s="1"/>
      <c r="BR481" s="1">
        <v>47</v>
      </c>
      <c r="BS481" s="1">
        <v>0</v>
      </c>
      <c r="BT481" s="1">
        <v>0</v>
      </c>
      <c r="BU481" s="1">
        <v>0</v>
      </c>
      <c r="BV481" s="1">
        <v>0</v>
      </c>
    </row>
    <row r="482" spans="1:74" hidden="1" outlineLevel="1">
      <c r="A482" t="s">
        <v>1088</v>
      </c>
      <c r="B482" t="s">
        <v>2381</v>
      </c>
      <c r="C482" s="1">
        <f t="shared" si="187"/>
        <v>1428</v>
      </c>
      <c r="D482" s="7">
        <f>IF(N482&gt;0, RANK(N482,(N482:P482,Q482:AE482)),0)</f>
        <v>2</v>
      </c>
      <c r="E482" s="7">
        <f>IF(O482&gt;0,RANK(O482,(N482:P482,Q482:AE482)),0)</f>
        <v>1</v>
      </c>
      <c r="F482" s="7">
        <f>IF(P482&gt;0,RANK(P482,(N482:P482,Q482:AE482)),0)</f>
        <v>0</v>
      </c>
      <c r="G482" s="1">
        <f t="shared" si="188"/>
        <v>992</v>
      </c>
      <c r="H482" s="2">
        <f t="shared" si="189"/>
        <v>0.69467787114845936</v>
      </c>
      <c r="I482" s="2"/>
      <c r="J482" s="2">
        <f t="shared" si="190"/>
        <v>0.14705882352941177</v>
      </c>
      <c r="K482" s="2">
        <f t="shared" si="191"/>
        <v>0.84173669467787116</v>
      </c>
      <c r="L482" s="2">
        <f t="shared" si="192"/>
        <v>0</v>
      </c>
      <c r="M482" s="2">
        <f t="shared" si="193"/>
        <v>1.1204481792717047E-2</v>
      </c>
      <c r="N482" s="66">
        <v>210</v>
      </c>
      <c r="O482" s="66">
        <v>1202</v>
      </c>
      <c r="P482" s="66">
        <v>0</v>
      </c>
      <c r="Q482" s="66">
        <v>16</v>
      </c>
      <c r="R482" s="66">
        <v>0</v>
      </c>
      <c r="S482" s="66">
        <v>0</v>
      </c>
      <c r="T482" s="66">
        <v>0</v>
      </c>
      <c r="W482" s="66">
        <f>IF(Notes!B$31=1,IF(BR482&gt;0,BR482-SUM(BS482:BV482)-SUM(R482:V482)-P482-SUM(X482:AL482),SUM(BS482:BV482)),SUM(BS482:BV482))</f>
        <v>0</v>
      </c>
      <c r="AA482" s="66">
        <v>0</v>
      </c>
      <c r="AN482" s="7">
        <f>IF(Q482&gt;0,RANK(Q482,(N482:P482,Q482:AE482)),0)</f>
        <v>3</v>
      </c>
      <c r="AO482" s="7">
        <f>IF(R482&gt;0,RANK(R482,(N482:P482,Q482:AE482)),0)</f>
        <v>0</v>
      </c>
      <c r="AP482" s="7">
        <f>IF(T482&gt;0,RANK(T482,(N482:P482,Q482:AE482)),0)</f>
        <v>0</v>
      </c>
      <c r="AQ482" s="7">
        <f>IF(S482&gt;0,RANK(S482,(N482:P482,Q482:AE482)),0)</f>
        <v>0</v>
      </c>
      <c r="AR482" s="2">
        <f t="shared" si="194"/>
        <v>1.1204481792717087E-2</v>
      </c>
      <c r="AS482" s="2">
        <f t="shared" si="195"/>
        <v>0</v>
      </c>
      <c r="AT482" s="2">
        <f t="shared" si="196"/>
        <v>0</v>
      </c>
      <c r="AU482" s="2">
        <f t="shared" si="197"/>
        <v>0</v>
      </c>
      <c r="AW482" t="s">
        <v>1088</v>
      </c>
      <c r="AX482" t="s">
        <v>2381</v>
      </c>
      <c r="AY482">
        <v>12</v>
      </c>
      <c r="BA482" s="119">
        <v>13</v>
      </c>
      <c r="BB482" s="121">
        <v>125</v>
      </c>
      <c r="BC482" s="125">
        <f t="shared" si="186"/>
        <v>13125</v>
      </c>
      <c r="BE482" s="7" t="s">
        <v>228</v>
      </c>
      <c r="BI482" s="1"/>
      <c r="BR482" s="1">
        <v>0</v>
      </c>
      <c r="BS482" s="1">
        <v>0</v>
      </c>
      <c r="BT482" s="1">
        <v>0</v>
      </c>
      <c r="BU482" s="1">
        <v>0</v>
      </c>
      <c r="BV482" s="1">
        <v>0</v>
      </c>
    </row>
    <row r="483" spans="1:74" hidden="1" outlineLevel="1">
      <c r="A483" t="s">
        <v>2121</v>
      </c>
      <c r="B483" t="s">
        <v>2381</v>
      </c>
      <c r="C483" s="1">
        <f t="shared" si="187"/>
        <v>33341</v>
      </c>
      <c r="D483" s="7">
        <f>IF(N483&gt;0, RANK(N483,(N483:P483,Q483:AE483)),0)</f>
        <v>2</v>
      </c>
      <c r="E483" s="7">
        <f>IF(O483&gt;0,RANK(O483,(N483:P483,Q483:AE483)),0)</f>
        <v>1</v>
      </c>
      <c r="F483" s="7">
        <f>IF(P483&gt;0,RANK(P483,(N483:P483,Q483:AE483)),0)</f>
        <v>4</v>
      </c>
      <c r="G483" s="1">
        <f t="shared" si="188"/>
        <v>7803</v>
      </c>
      <c r="H483" s="2">
        <f t="shared" si="189"/>
        <v>0.23403617168051349</v>
      </c>
      <c r="I483" s="2"/>
      <c r="J483" s="2">
        <f t="shared" si="190"/>
        <v>0.38019255571218619</v>
      </c>
      <c r="K483" s="2">
        <f t="shared" si="191"/>
        <v>0.61422872739269962</v>
      </c>
      <c r="L483" s="2">
        <f t="shared" si="192"/>
        <v>3.5991721903962088E-4</v>
      </c>
      <c r="M483" s="2">
        <f t="shared" si="193"/>
        <v>5.218799676074623E-3</v>
      </c>
      <c r="N483" s="66">
        <v>12676</v>
      </c>
      <c r="O483" s="66">
        <v>20479</v>
      </c>
      <c r="P483" s="66">
        <v>12</v>
      </c>
      <c r="Q483" s="66">
        <v>161</v>
      </c>
      <c r="R483" s="66">
        <v>2</v>
      </c>
      <c r="S483" s="66">
        <v>9</v>
      </c>
      <c r="T483" s="66">
        <v>0</v>
      </c>
      <c r="W483" s="66">
        <f>IF(Notes!B$31=1,IF(BR483&gt;0,BR483-SUM(BS483:BV483)-SUM(R483:V483)-P483-SUM(X483:AL483),SUM(BS483:BV483)),SUM(BS483:BV483))</f>
        <v>2</v>
      </c>
      <c r="AA483" s="66">
        <v>0</v>
      </c>
      <c r="AN483" s="7">
        <f>IF(Q483&gt;0,RANK(Q483,(N483:P483,Q483:AE483)),0)</f>
        <v>3</v>
      </c>
      <c r="AO483" s="7">
        <f>IF(R483&gt;0,RANK(R483,(N483:P483,Q483:AE483)),0)</f>
        <v>6</v>
      </c>
      <c r="AP483" s="7">
        <f>IF(T483&gt;0,RANK(T483,(N483:P483,Q483:AE483)),0)</f>
        <v>0</v>
      </c>
      <c r="AQ483" s="7">
        <f>IF(S483&gt;0,RANK(S483,(N483:P483,Q483:AE483)),0)</f>
        <v>5</v>
      </c>
      <c r="AR483" s="2">
        <f t="shared" si="194"/>
        <v>4.8288893554482466E-3</v>
      </c>
      <c r="AS483" s="2">
        <f t="shared" si="195"/>
        <v>5.9986203173270151E-5</v>
      </c>
      <c r="AT483" s="2">
        <f t="shared" si="196"/>
        <v>0</v>
      </c>
      <c r="AU483" s="2">
        <f t="shared" si="197"/>
        <v>2.6993791427971567E-4</v>
      </c>
      <c r="AW483" t="s">
        <v>2121</v>
      </c>
      <c r="AX483" t="s">
        <v>2381</v>
      </c>
      <c r="AY483">
        <v>1</v>
      </c>
      <c r="BA483" s="119">
        <v>13</v>
      </c>
      <c r="BB483" s="121">
        <v>127</v>
      </c>
      <c r="BC483" s="125">
        <f t="shared" si="186"/>
        <v>13127</v>
      </c>
      <c r="BE483" s="7" t="s">
        <v>228</v>
      </c>
      <c r="BI483" s="1"/>
      <c r="BR483" s="1">
        <v>89</v>
      </c>
      <c r="BS483" s="1">
        <v>0</v>
      </c>
      <c r="BT483" s="1">
        <v>0</v>
      </c>
      <c r="BU483" s="1">
        <v>0</v>
      </c>
      <c r="BV483" s="1">
        <v>2</v>
      </c>
    </row>
    <row r="484" spans="1:74" hidden="1" outlineLevel="1">
      <c r="A484" t="s">
        <v>3347</v>
      </c>
      <c r="B484" t="s">
        <v>2381</v>
      </c>
      <c r="C484" s="1">
        <f t="shared" si="187"/>
        <v>17607</v>
      </c>
      <c r="D484" s="7">
        <f>IF(N484&gt;0, RANK(N484,(N484:P484,Q484:AE484)),0)</f>
        <v>2</v>
      </c>
      <c r="E484" s="7">
        <f>IF(O484&gt;0,RANK(O484,(N484:P484,Q484:AE484)),0)</f>
        <v>1</v>
      </c>
      <c r="F484" s="7">
        <f>IF(P484&gt;0,RANK(P484,(N484:P484,Q484:AE484)),0)</f>
        <v>4</v>
      </c>
      <c r="G484" s="1">
        <f t="shared" si="188"/>
        <v>8845</v>
      </c>
      <c r="H484" s="2">
        <f t="shared" si="189"/>
        <v>0.50235701709547342</v>
      </c>
      <c r="I484" s="2"/>
      <c r="J484" s="2">
        <f t="shared" si="190"/>
        <v>0.24240358948145624</v>
      </c>
      <c r="K484" s="2">
        <f t="shared" si="191"/>
        <v>0.74476060657692966</v>
      </c>
      <c r="L484" s="2">
        <f t="shared" si="192"/>
        <v>7.3834270460612259E-4</v>
      </c>
      <c r="M484" s="2">
        <f t="shared" si="193"/>
        <v>1.2097461237007976E-2</v>
      </c>
      <c r="N484" s="66">
        <v>4268</v>
      </c>
      <c r="O484" s="66">
        <v>13113</v>
      </c>
      <c r="P484" s="66">
        <v>13</v>
      </c>
      <c r="Q484" s="66">
        <v>208</v>
      </c>
      <c r="R484" s="66">
        <v>0</v>
      </c>
      <c r="S484" s="66">
        <v>5</v>
      </c>
      <c r="T484" s="66">
        <v>0</v>
      </c>
      <c r="W484" s="66">
        <f>IF(Notes!B$31=1,IF(BR484&gt;0,BR484-SUM(BS484:BV484)-SUM(R484:V484)-P484-SUM(X484:AL484),SUM(BS484:BV484)),SUM(BS484:BV484))</f>
        <v>0</v>
      </c>
      <c r="AA484" s="66">
        <v>0</v>
      </c>
      <c r="AN484" s="7">
        <f>IF(Q484&gt;0,RANK(Q484,(N484:P484,Q484:AE484)),0)</f>
        <v>3</v>
      </c>
      <c r="AO484" s="7">
        <f>IF(R484&gt;0,RANK(R484,(N484:P484,Q484:AE484)),0)</f>
        <v>0</v>
      </c>
      <c r="AP484" s="7">
        <f>IF(T484&gt;0,RANK(T484,(N484:P484,Q484:AE484)),0)</f>
        <v>0</v>
      </c>
      <c r="AQ484" s="7">
        <f>IF(S484&gt;0,RANK(S484,(N484:P484,Q484:AE484)),0)</f>
        <v>5</v>
      </c>
      <c r="AR484" s="2">
        <f t="shared" si="194"/>
        <v>1.1813483273697961E-2</v>
      </c>
      <c r="AS484" s="2">
        <f t="shared" si="195"/>
        <v>0</v>
      </c>
      <c r="AT484" s="2">
        <f t="shared" si="196"/>
        <v>0</v>
      </c>
      <c r="AU484" s="2">
        <f t="shared" si="197"/>
        <v>2.8397796331004716E-4</v>
      </c>
      <c r="AW484" t="s">
        <v>3347</v>
      </c>
      <c r="AX484" t="s">
        <v>2381</v>
      </c>
      <c r="AY484">
        <v>10</v>
      </c>
      <c r="BA484" s="119">
        <v>13</v>
      </c>
      <c r="BB484" s="121">
        <v>129</v>
      </c>
      <c r="BC484" s="125">
        <f t="shared" si="186"/>
        <v>13129</v>
      </c>
      <c r="BE484" s="7" t="s">
        <v>228</v>
      </c>
      <c r="BI484" s="1"/>
      <c r="BR484" s="1">
        <v>66</v>
      </c>
      <c r="BS484" s="1">
        <v>0</v>
      </c>
      <c r="BT484" s="1">
        <v>0</v>
      </c>
      <c r="BU484" s="1">
        <v>0</v>
      </c>
      <c r="BV484" s="1">
        <v>0</v>
      </c>
    </row>
    <row r="485" spans="1:74" hidden="1" outlineLevel="1">
      <c r="A485" t="s">
        <v>3189</v>
      </c>
      <c r="B485" t="s">
        <v>2381</v>
      </c>
      <c r="C485" s="1">
        <f t="shared" ref="C485:C516" si="198">SUM(N485:AL485)</f>
        <v>9365</v>
      </c>
      <c r="D485" s="7">
        <f>IF(N485&gt;0, RANK(N485,(N485:P485,Q485:AE485)),0)</f>
        <v>2</v>
      </c>
      <c r="E485" s="7">
        <f>IF(O485&gt;0,RANK(O485,(N485:P485,Q485:AE485)),0)</f>
        <v>1</v>
      </c>
      <c r="F485" s="7">
        <f>IF(P485&gt;0,RANK(P485,(N485:P485,Q485:AE485)),0)</f>
        <v>4</v>
      </c>
      <c r="G485" s="1">
        <f t="shared" ref="G485:G516" si="199">IF(C485&gt;0,MAX(N485:P485)-LARGE(N485:P485,2),0)</f>
        <v>2236</v>
      </c>
      <c r="H485" s="2">
        <f t="shared" ref="H485:H516" si="200">IF(C485&gt;0,G485/C485,0)</f>
        <v>0.23876134543513081</v>
      </c>
      <c r="I485" s="2"/>
      <c r="J485" s="2">
        <f t="shared" ref="J485:J516" si="201">IF($C485=0,"-",N485/$C485)</f>
        <v>0.37789642285104114</v>
      </c>
      <c r="K485" s="2">
        <f t="shared" ref="K485:K516" si="202">IF($C485=0,"-",O485/$C485)</f>
        <v>0.61665776828617191</v>
      </c>
      <c r="L485" s="2">
        <f t="shared" ref="L485:L516" si="203">IF($C485=0,"-",P485/$C485)</f>
        <v>4.2712226374799788E-4</v>
      </c>
      <c r="M485" s="2">
        <f t="shared" ref="M485:M516" si="204">IF(C485=0,"-",(1-J485-K485-L485))</f>
        <v>5.0186865990390073E-3</v>
      </c>
      <c r="N485" s="66">
        <v>3539</v>
      </c>
      <c r="O485" s="66">
        <v>5775</v>
      </c>
      <c r="P485" s="66">
        <v>4</v>
      </c>
      <c r="Q485" s="66">
        <v>45</v>
      </c>
      <c r="R485" s="66">
        <v>0</v>
      </c>
      <c r="S485" s="66">
        <v>2</v>
      </c>
      <c r="T485" s="66">
        <v>0</v>
      </c>
      <c r="W485" s="66">
        <f>IF(Notes!B$31=1,IF(BR485&gt;0,BR485-SUM(BS485:BV485)-SUM(R485:V485)-P485-SUM(X485:AL485),SUM(BS485:BV485)),SUM(BS485:BV485))</f>
        <v>0</v>
      </c>
      <c r="AA485" s="66">
        <v>0</v>
      </c>
      <c r="AN485" s="7">
        <f>IF(Q485&gt;0,RANK(Q485,(N485:P485,Q485:AE485)),0)</f>
        <v>3</v>
      </c>
      <c r="AO485" s="7">
        <f>IF(R485&gt;0,RANK(R485,(N485:P485,Q485:AE485)),0)</f>
        <v>0</v>
      </c>
      <c r="AP485" s="7">
        <f>IF(T485&gt;0,RANK(T485,(N485:P485,Q485:AE485)),0)</f>
        <v>0</v>
      </c>
      <c r="AQ485" s="7">
        <f>IF(S485&gt;0,RANK(S485,(N485:P485,Q485:AE485)),0)</f>
        <v>5</v>
      </c>
      <c r="AR485" s="2">
        <f t="shared" ref="AR485:AR516" si="205">IF($C485=0,"-",Q485/$C485)</f>
        <v>4.8051254671649763E-3</v>
      </c>
      <c r="AS485" s="2">
        <f t="shared" ref="AS485:AS516" si="206">IF($C485=0,"-",R485/$C485)</f>
        <v>0</v>
      </c>
      <c r="AT485" s="2">
        <f t="shared" ref="AT485:AT516" si="207">IF($C485=0,"-",T485/$C485)</f>
        <v>0</v>
      </c>
      <c r="AU485" s="2">
        <f t="shared" ref="AU485:AU516" si="208">IF($C485=0,"-",S485/$C485)</f>
        <v>2.1356113187399894E-4</v>
      </c>
      <c r="AW485" t="s">
        <v>3189</v>
      </c>
      <c r="AX485" t="s">
        <v>2381</v>
      </c>
      <c r="AY485">
        <v>2</v>
      </c>
      <c r="BA485" s="119">
        <v>13</v>
      </c>
      <c r="BB485" s="121">
        <v>131</v>
      </c>
      <c r="BC485" s="125">
        <f t="shared" si="186"/>
        <v>13131</v>
      </c>
      <c r="BE485" s="7" t="s">
        <v>228</v>
      </c>
      <c r="BI485" s="1"/>
      <c r="BR485" s="1">
        <v>12</v>
      </c>
      <c r="BS485" s="1">
        <v>0</v>
      </c>
      <c r="BT485" s="1">
        <v>0</v>
      </c>
      <c r="BU485" s="1">
        <v>0</v>
      </c>
      <c r="BV485" s="1">
        <v>0</v>
      </c>
    </row>
    <row r="486" spans="1:74" hidden="1" outlineLevel="1">
      <c r="A486" t="s">
        <v>620</v>
      </c>
      <c r="B486" t="s">
        <v>2381</v>
      </c>
      <c r="C486" s="1">
        <f t="shared" si="198"/>
        <v>7919</v>
      </c>
      <c r="D486" s="7">
        <f>IF(N486&gt;0, RANK(N486,(N486:P486,Q486:AE486)),0)</f>
        <v>2</v>
      </c>
      <c r="E486" s="7">
        <f>IF(O486&gt;0,RANK(O486,(N486:P486,Q486:AE486)),0)</f>
        <v>1</v>
      </c>
      <c r="F486" s="7">
        <f>IF(P486&gt;0,RANK(P486,(N486:P486,Q486:AE486)),0)</f>
        <v>4</v>
      </c>
      <c r="G486" s="1">
        <f t="shared" si="199"/>
        <v>1193</v>
      </c>
      <c r="H486" s="2">
        <f t="shared" si="200"/>
        <v>0.1506503346382119</v>
      </c>
      <c r="I486" s="2"/>
      <c r="J486" s="2">
        <f t="shared" si="201"/>
        <v>0.42164414698825609</v>
      </c>
      <c r="K486" s="2">
        <f t="shared" si="202"/>
        <v>0.57229448162646801</v>
      </c>
      <c r="L486" s="2">
        <f t="shared" si="203"/>
        <v>1.2627857052658164E-4</v>
      </c>
      <c r="M486" s="2">
        <f t="shared" si="204"/>
        <v>5.9350928147492675E-3</v>
      </c>
      <c r="N486" s="66">
        <v>3339</v>
      </c>
      <c r="O486" s="66">
        <v>4532</v>
      </c>
      <c r="P486" s="66">
        <v>1</v>
      </c>
      <c r="Q486" s="66">
        <v>47</v>
      </c>
      <c r="R486" s="66">
        <v>0</v>
      </c>
      <c r="S486" s="66">
        <v>0</v>
      </c>
      <c r="T486" s="66">
        <v>0</v>
      </c>
      <c r="W486" s="66">
        <f>IF(Notes!B$31=1,IF(BR486&gt;0,BR486-SUM(BS486:BV486)-SUM(R486:V486)-P486-SUM(X486:AL486),SUM(BS486:BV486)),SUM(BS486:BV486))</f>
        <v>0</v>
      </c>
      <c r="AA486" s="66">
        <v>0</v>
      </c>
      <c r="AN486" s="7">
        <f>IF(Q486&gt;0,RANK(Q486,(N486:P486,Q486:AE486)),0)</f>
        <v>3</v>
      </c>
      <c r="AO486" s="7">
        <f>IF(R486&gt;0,RANK(R486,(N486:P486,Q486:AE486)),0)</f>
        <v>0</v>
      </c>
      <c r="AP486" s="7">
        <f>IF(T486&gt;0,RANK(T486,(N486:P486,Q486:AE486)),0)</f>
        <v>0</v>
      </c>
      <c r="AQ486" s="7">
        <f>IF(S486&gt;0,RANK(S486,(N486:P486,Q486:AE486)),0)</f>
        <v>0</v>
      </c>
      <c r="AR486" s="2">
        <f t="shared" si="205"/>
        <v>5.9350928147493369E-3</v>
      </c>
      <c r="AS486" s="2">
        <f t="shared" si="206"/>
        <v>0</v>
      </c>
      <c r="AT486" s="2">
        <f t="shared" si="207"/>
        <v>0</v>
      </c>
      <c r="AU486" s="2">
        <f t="shared" si="208"/>
        <v>0</v>
      </c>
      <c r="AW486" t="s">
        <v>620</v>
      </c>
      <c r="AX486" t="s">
        <v>2381</v>
      </c>
      <c r="AY486">
        <v>9</v>
      </c>
      <c r="BA486" s="119">
        <v>13</v>
      </c>
      <c r="BB486" s="121">
        <v>133</v>
      </c>
      <c r="BC486" s="125">
        <f t="shared" si="186"/>
        <v>13133</v>
      </c>
      <c r="BE486" s="7" t="s">
        <v>228</v>
      </c>
      <c r="BI486" s="1"/>
      <c r="BR486" s="1">
        <v>3</v>
      </c>
      <c r="BS486" s="1">
        <v>0</v>
      </c>
      <c r="BT486" s="1">
        <v>0</v>
      </c>
      <c r="BU486" s="1">
        <v>0</v>
      </c>
      <c r="BV486" s="1">
        <v>0</v>
      </c>
    </row>
    <row r="487" spans="1:74" hidden="1" outlineLevel="1">
      <c r="A487" t="s">
        <v>2543</v>
      </c>
      <c r="B487" t="s">
        <v>2381</v>
      </c>
      <c r="C487" s="1">
        <f t="shared" si="198"/>
        <v>290282</v>
      </c>
      <c r="D487" s="7">
        <f>IF(N487&gt;0, RANK(N487,(N487:P487,Q487:AE487)),0)</f>
        <v>2</v>
      </c>
      <c r="E487" s="7">
        <f>IF(O487&gt;0,RANK(O487,(N487:P487,Q487:AE487)),0)</f>
        <v>1</v>
      </c>
      <c r="F487" s="7">
        <f>IF(P487&gt;0,RANK(P487,(N487:P487,Q487:AE487)),0)</f>
        <v>5</v>
      </c>
      <c r="G487" s="1">
        <f t="shared" si="199"/>
        <v>29721</v>
      </c>
      <c r="H487" s="2">
        <f t="shared" si="200"/>
        <v>0.10238664471100516</v>
      </c>
      <c r="I487" s="2"/>
      <c r="J487" s="2">
        <f t="shared" si="201"/>
        <v>0.44448157309099429</v>
      </c>
      <c r="K487" s="2">
        <f t="shared" si="202"/>
        <v>0.54686821780199946</v>
      </c>
      <c r="L487" s="2">
        <f t="shared" si="203"/>
        <v>1.8602600230121054E-4</v>
      </c>
      <c r="M487" s="2">
        <f t="shared" si="204"/>
        <v>8.4641831047049913E-3</v>
      </c>
      <c r="N487" s="66">
        <v>129025</v>
      </c>
      <c r="O487" s="66">
        <v>158746</v>
      </c>
      <c r="P487" s="66">
        <f>7+47</f>
        <v>54</v>
      </c>
      <c r="Q487" s="66">
        <v>2345</v>
      </c>
      <c r="R487" s="66">
        <v>8</v>
      </c>
      <c r="S487" s="66">
        <v>102</v>
      </c>
      <c r="T487" s="66">
        <v>1</v>
      </c>
      <c r="W487" s="66">
        <f>IF(Notes!B$31=1,IF(BR487&gt;0,BR487-SUM(BS487:BV487)-SUM(R487:V487)-P487-SUM(X487:AL487),SUM(BS487:BV487)),SUM(BS487:BV487))</f>
        <v>0</v>
      </c>
      <c r="AA487" s="66">
        <v>1</v>
      </c>
      <c r="AN487" s="7">
        <f>IF(Q487&gt;0,RANK(Q487,(N487:P487,Q487:AE487)),0)</f>
        <v>3</v>
      </c>
      <c r="AO487" s="7">
        <f>IF(R487&gt;0,RANK(R487,(N487:P487,Q487:AE487)),0)</f>
        <v>6</v>
      </c>
      <c r="AP487" s="7">
        <f>IF(T487&gt;0,RANK(T487,(N487:P487,Q487:AE487)),0)</f>
        <v>7</v>
      </c>
      <c r="AQ487" s="7">
        <f>IF(S487&gt;0,RANK(S487,(N487:P487,Q487:AE487)),0)</f>
        <v>4</v>
      </c>
      <c r="AR487" s="2">
        <f t="shared" si="205"/>
        <v>8.0783513962284954E-3</v>
      </c>
      <c r="AS487" s="2">
        <f t="shared" si="206"/>
        <v>2.7559407748327488E-5</v>
      </c>
      <c r="AT487" s="2">
        <f t="shared" si="207"/>
        <v>3.444925968540936E-6</v>
      </c>
      <c r="AU487" s="2">
        <f t="shared" si="208"/>
        <v>3.5138244879117546E-4</v>
      </c>
      <c r="AW487" t="s">
        <v>2543</v>
      </c>
      <c r="AX487" t="s">
        <v>2381</v>
      </c>
      <c r="AY487">
        <v>0</v>
      </c>
      <c r="BA487" s="119">
        <v>13</v>
      </c>
      <c r="BB487" s="121">
        <v>135</v>
      </c>
      <c r="BC487" s="125">
        <f t="shared" si="186"/>
        <v>13135</v>
      </c>
      <c r="BE487" s="7" t="s">
        <v>228</v>
      </c>
      <c r="BI487" s="1"/>
      <c r="BR487" s="1">
        <v>822</v>
      </c>
      <c r="BS487" s="1">
        <v>0</v>
      </c>
      <c r="BT487" s="1">
        <v>0</v>
      </c>
      <c r="BU487" s="1">
        <v>0</v>
      </c>
      <c r="BV487" s="1">
        <v>0</v>
      </c>
    </row>
    <row r="488" spans="1:74" hidden="1" outlineLevel="1">
      <c r="A488" t="s">
        <v>1211</v>
      </c>
      <c r="B488" t="s">
        <v>2381</v>
      </c>
      <c r="C488" s="1">
        <f t="shared" si="198"/>
        <v>14808</v>
      </c>
      <c r="D488" s="7">
        <f>IF(N488&gt;0, RANK(N488,(N488:P488,Q488:AE488)),0)</f>
        <v>2</v>
      </c>
      <c r="E488" s="7">
        <f>IF(O488&gt;0,RANK(O488,(N488:P488,Q488:AE488)),0)</f>
        <v>1</v>
      </c>
      <c r="F488" s="7">
        <f>IF(P488&gt;0,RANK(P488,(N488:P488,Q488:AE488)),0)</f>
        <v>5</v>
      </c>
      <c r="G488" s="1">
        <f t="shared" si="199"/>
        <v>8866</v>
      </c>
      <c r="H488" s="2">
        <f t="shared" si="200"/>
        <v>0.59873041599135601</v>
      </c>
      <c r="I488" s="2"/>
      <c r="J488" s="2">
        <f t="shared" si="201"/>
        <v>0.19584008643976228</v>
      </c>
      <c r="K488" s="2">
        <f t="shared" si="202"/>
        <v>0.79457050243111826</v>
      </c>
      <c r="L488" s="2">
        <f t="shared" si="203"/>
        <v>2.025931928687196E-4</v>
      </c>
      <c r="M488" s="2">
        <f t="shared" si="204"/>
        <v>9.3868179362507648E-3</v>
      </c>
      <c r="N488" s="66">
        <v>2900</v>
      </c>
      <c r="O488" s="66">
        <v>11766</v>
      </c>
      <c r="P488" s="66">
        <v>3</v>
      </c>
      <c r="Q488" s="66">
        <v>127</v>
      </c>
      <c r="R488" s="66">
        <v>0</v>
      </c>
      <c r="S488" s="66">
        <v>12</v>
      </c>
      <c r="T488" s="66">
        <v>0</v>
      </c>
      <c r="W488" s="66">
        <f>IF(Notes!B$31=1,IF(BR488&gt;0,BR488-SUM(BS488:BV488)-SUM(R488:V488)-P488-SUM(X488:AL488),SUM(BS488:BV488)),SUM(BS488:BV488))</f>
        <v>0</v>
      </c>
      <c r="AA488" s="66">
        <v>0</v>
      </c>
      <c r="AN488" s="7">
        <f>IF(Q488&gt;0,RANK(Q488,(N488:P488,Q488:AE488)),0)</f>
        <v>3</v>
      </c>
      <c r="AO488" s="7">
        <f>IF(R488&gt;0,RANK(R488,(N488:P488,Q488:AE488)),0)</f>
        <v>0</v>
      </c>
      <c r="AP488" s="7">
        <f>IF(T488&gt;0,RANK(T488,(N488:P488,Q488:AE488)),0)</f>
        <v>0</v>
      </c>
      <c r="AQ488" s="7">
        <f>IF(S488&gt;0,RANK(S488,(N488:P488,Q488:AE488)),0)</f>
        <v>4</v>
      </c>
      <c r="AR488" s="2">
        <f t="shared" si="205"/>
        <v>8.5764451647757974E-3</v>
      </c>
      <c r="AS488" s="2">
        <f t="shared" si="206"/>
        <v>0</v>
      </c>
      <c r="AT488" s="2">
        <f t="shared" si="207"/>
        <v>0</v>
      </c>
      <c r="AU488" s="2">
        <f t="shared" si="208"/>
        <v>8.1037277147487841E-4</v>
      </c>
      <c r="AW488" t="s">
        <v>1211</v>
      </c>
      <c r="AX488" t="s">
        <v>2381</v>
      </c>
      <c r="AY488">
        <v>9</v>
      </c>
      <c r="BA488" s="119">
        <v>13</v>
      </c>
      <c r="BB488" s="121">
        <v>137</v>
      </c>
      <c r="BC488" s="125">
        <f t="shared" ref="BC488:BC551" si="209">1000*BA488+BB488</f>
        <v>13137</v>
      </c>
      <c r="BE488" s="7" t="s">
        <v>228</v>
      </c>
      <c r="BI488" s="1"/>
      <c r="BR488" s="1">
        <v>66</v>
      </c>
      <c r="BS488" s="1">
        <v>0</v>
      </c>
      <c r="BT488" s="1">
        <v>0</v>
      </c>
      <c r="BU488" s="1">
        <v>0</v>
      </c>
      <c r="BV488" s="1">
        <v>0</v>
      </c>
    </row>
    <row r="489" spans="1:74" hidden="1" outlineLevel="1">
      <c r="A489" t="s">
        <v>2929</v>
      </c>
      <c r="B489" t="s">
        <v>2381</v>
      </c>
      <c r="C489" s="1">
        <f t="shared" si="198"/>
        <v>59928</v>
      </c>
      <c r="D489" s="7">
        <f>IF(N489&gt;0, RANK(N489,(N489:P489,Q489:AE489)),0)</f>
        <v>2</v>
      </c>
      <c r="E489" s="7">
        <f>IF(O489&gt;0,RANK(O489,(N489:P489,Q489:AE489)),0)</f>
        <v>1</v>
      </c>
      <c r="F489" s="7">
        <f>IF(P489&gt;0,RANK(P489,(N489:P489,Q489:AE489)),0)</f>
        <v>5</v>
      </c>
      <c r="G489" s="1">
        <f t="shared" si="199"/>
        <v>30505</v>
      </c>
      <c r="H489" s="2">
        <f t="shared" si="200"/>
        <v>0.50902749966626615</v>
      </c>
      <c r="I489" s="2"/>
      <c r="J489" s="2">
        <f t="shared" si="201"/>
        <v>0.24123948738486184</v>
      </c>
      <c r="K489" s="2">
        <f t="shared" si="202"/>
        <v>0.75026698705112804</v>
      </c>
      <c r="L489" s="2">
        <f t="shared" si="203"/>
        <v>1.6686690695501267E-5</v>
      </c>
      <c r="M489" s="2">
        <f t="shared" si="204"/>
        <v>8.4768388733146727E-3</v>
      </c>
      <c r="N489" s="66">
        <v>14457</v>
      </c>
      <c r="O489" s="66">
        <v>44962</v>
      </c>
      <c r="P489" s="66">
        <v>1</v>
      </c>
      <c r="Q489" s="66">
        <v>504</v>
      </c>
      <c r="R489" s="66">
        <v>1</v>
      </c>
      <c r="S489" s="66">
        <v>3</v>
      </c>
      <c r="T489" s="66">
        <v>0</v>
      </c>
      <c r="W489" s="66">
        <f>IF(Notes!B$31=1,IF(BR489&gt;0,BR489-SUM(BS489:BV489)-SUM(R489:V489)-P489-SUM(X489:AL489),SUM(BS489:BV489)),SUM(BS489:BV489))</f>
        <v>0</v>
      </c>
      <c r="AA489" s="66">
        <v>0</v>
      </c>
      <c r="AN489" s="7">
        <f>IF(Q489&gt;0,RANK(Q489,(N489:P489,Q489:AE489)),0)</f>
        <v>3</v>
      </c>
      <c r="AO489" s="7">
        <f>IF(R489&gt;0,RANK(R489,(N489:P489,Q489:AE489)),0)</f>
        <v>5</v>
      </c>
      <c r="AP489" s="7">
        <f>IF(T489&gt;0,RANK(T489,(N489:P489,Q489:AE489)),0)</f>
        <v>0</v>
      </c>
      <c r="AQ489" s="7">
        <f>IF(S489&gt;0,RANK(S489,(N489:P489,Q489:AE489)),0)</f>
        <v>4</v>
      </c>
      <c r="AR489" s="2">
        <f t="shared" si="205"/>
        <v>8.4100921105326396E-3</v>
      </c>
      <c r="AS489" s="2">
        <f t="shared" si="206"/>
        <v>1.6686690695501267E-5</v>
      </c>
      <c r="AT489" s="2">
        <f t="shared" si="207"/>
        <v>0</v>
      </c>
      <c r="AU489" s="2">
        <f t="shared" si="208"/>
        <v>5.0060072086503804E-5</v>
      </c>
      <c r="AW489" t="s">
        <v>2929</v>
      </c>
      <c r="AX489" t="s">
        <v>2381</v>
      </c>
      <c r="AY489">
        <v>10</v>
      </c>
      <c r="BA489" s="119">
        <v>13</v>
      </c>
      <c r="BB489" s="121">
        <v>139</v>
      </c>
      <c r="BC489" s="125">
        <f t="shared" si="209"/>
        <v>13139</v>
      </c>
      <c r="BE489" s="7" t="s">
        <v>228</v>
      </c>
      <c r="BI489" s="1"/>
      <c r="BR489" s="1">
        <v>207</v>
      </c>
      <c r="BS489" s="1">
        <v>0</v>
      </c>
      <c r="BT489" s="1">
        <v>0</v>
      </c>
      <c r="BU489" s="1">
        <v>0</v>
      </c>
      <c r="BV489" s="1">
        <v>0</v>
      </c>
    </row>
    <row r="490" spans="1:74" hidden="1" outlineLevel="1">
      <c r="A490" t="s">
        <v>3488</v>
      </c>
      <c r="B490" t="s">
        <v>2381</v>
      </c>
      <c r="C490" s="1">
        <f t="shared" si="198"/>
        <v>4344</v>
      </c>
      <c r="D490" s="7">
        <f>IF(N490&gt;0, RANK(N490,(N490:P490,Q490:AE490)),0)</f>
        <v>1</v>
      </c>
      <c r="E490" s="7">
        <f>IF(O490&gt;0,RANK(O490,(N490:P490,Q490:AE490)),0)</f>
        <v>2</v>
      </c>
      <c r="F490" s="7">
        <f>IF(P490&gt;0,RANK(P490,(N490:P490,Q490:AE490)),0)</f>
        <v>0</v>
      </c>
      <c r="G490" s="1">
        <f t="shared" si="199"/>
        <v>2740</v>
      </c>
      <c r="H490" s="2">
        <f t="shared" si="200"/>
        <v>0.63075506445672191</v>
      </c>
      <c r="I490" s="2"/>
      <c r="J490" s="2">
        <f t="shared" si="201"/>
        <v>0.81376611418047884</v>
      </c>
      <c r="K490" s="2">
        <f t="shared" si="202"/>
        <v>0.1830110497237569</v>
      </c>
      <c r="L490" s="2">
        <f t="shared" si="203"/>
        <v>0</v>
      </c>
      <c r="M490" s="2">
        <f t="shared" si="204"/>
        <v>3.2228360957642643E-3</v>
      </c>
      <c r="N490" s="66">
        <v>3535</v>
      </c>
      <c r="O490" s="66">
        <v>795</v>
      </c>
      <c r="P490" s="66">
        <v>0</v>
      </c>
      <c r="Q490" s="66">
        <v>14</v>
      </c>
      <c r="R490" s="66">
        <v>0</v>
      </c>
      <c r="S490" s="66">
        <v>0</v>
      </c>
      <c r="T490" s="66">
        <v>0</v>
      </c>
      <c r="W490" s="66">
        <f>IF(Notes!B$31=1,IF(BR490&gt;0,BR490-SUM(BS490:BV490)-SUM(R490:V490)-P490-SUM(X490:AL490),SUM(BS490:BV490)),SUM(BS490:BV490))</f>
        <v>0</v>
      </c>
      <c r="AA490" s="66">
        <v>0</v>
      </c>
      <c r="AN490" s="7">
        <f>IF(Q490&gt;0,RANK(Q490,(N490:P490,Q490:AE490)),0)</f>
        <v>3</v>
      </c>
      <c r="AO490" s="7">
        <f>IF(R490&gt;0,RANK(R490,(N490:P490,Q490:AE490)),0)</f>
        <v>0</v>
      </c>
      <c r="AP490" s="7">
        <f>IF(T490&gt;0,RANK(T490,(N490:P490,Q490:AE490)),0)</f>
        <v>0</v>
      </c>
      <c r="AQ490" s="7">
        <f>IF(S490&gt;0,RANK(S490,(N490:P490,Q490:AE490)),0)</f>
        <v>0</v>
      </c>
      <c r="AR490" s="2">
        <f t="shared" si="205"/>
        <v>3.2228360957642726E-3</v>
      </c>
      <c r="AS490" s="2">
        <f t="shared" si="206"/>
        <v>0</v>
      </c>
      <c r="AT490" s="2">
        <f t="shared" si="207"/>
        <v>0</v>
      </c>
      <c r="AU490" s="2">
        <f t="shared" si="208"/>
        <v>0</v>
      </c>
      <c r="AW490" t="s">
        <v>3488</v>
      </c>
      <c r="AX490" t="s">
        <v>2381</v>
      </c>
      <c r="AY490">
        <v>3</v>
      </c>
      <c r="BA490" s="119">
        <v>13</v>
      </c>
      <c r="BB490" s="121">
        <v>141</v>
      </c>
      <c r="BC490" s="125">
        <f t="shared" si="209"/>
        <v>13141</v>
      </c>
      <c r="BE490" s="7" t="s">
        <v>228</v>
      </c>
      <c r="BI490" s="1"/>
      <c r="BR490" s="1">
        <v>4</v>
      </c>
      <c r="BS490" s="1">
        <v>0</v>
      </c>
      <c r="BT490" s="1">
        <v>0</v>
      </c>
      <c r="BU490" s="1">
        <v>0</v>
      </c>
      <c r="BV490" s="1">
        <v>0</v>
      </c>
    </row>
    <row r="491" spans="1:74" hidden="1" outlineLevel="1">
      <c r="A491" t="s">
        <v>1484</v>
      </c>
      <c r="B491" t="s">
        <v>2381</v>
      </c>
      <c r="C491" s="1">
        <f t="shared" si="198"/>
        <v>11097</v>
      </c>
      <c r="D491" s="7">
        <f>IF(N491&gt;0, RANK(N491,(N491:P491,Q491:AE491)),0)</f>
        <v>2</v>
      </c>
      <c r="E491" s="7">
        <f>IF(O491&gt;0,RANK(O491,(N491:P491,Q491:AE491)),0)</f>
        <v>1</v>
      </c>
      <c r="F491" s="7">
        <f>IF(P491&gt;0,RANK(P491,(N491:P491,Q491:AE491)),0)</f>
        <v>5</v>
      </c>
      <c r="G491" s="1">
        <f t="shared" si="199"/>
        <v>6410</v>
      </c>
      <c r="H491" s="2">
        <f t="shared" si="200"/>
        <v>0.57763359466522479</v>
      </c>
      <c r="I491" s="2"/>
      <c r="J491" s="2">
        <f t="shared" si="201"/>
        <v>0.20257727313688384</v>
      </c>
      <c r="K491" s="2">
        <f t="shared" si="202"/>
        <v>0.78021086780210869</v>
      </c>
      <c r="L491" s="2">
        <f t="shared" si="203"/>
        <v>2.703433360367667E-4</v>
      </c>
      <c r="M491" s="2">
        <f t="shared" si="204"/>
        <v>1.6941515724970761E-2</v>
      </c>
      <c r="N491" s="66">
        <v>2248</v>
      </c>
      <c r="O491" s="66">
        <v>8658</v>
      </c>
      <c r="P491" s="66">
        <v>3</v>
      </c>
      <c r="Q491" s="66">
        <v>176</v>
      </c>
      <c r="R491" s="66">
        <v>0</v>
      </c>
      <c r="S491" s="66">
        <v>12</v>
      </c>
      <c r="T491" s="66">
        <v>0</v>
      </c>
      <c r="W491" s="66">
        <f>IF(Notes!B$31=1,IF(BR491&gt;0,BR491-SUM(BS491:BV491)-SUM(R491:V491)-P491-SUM(X491:AL491),SUM(BS491:BV491)),SUM(BS491:BV491))</f>
        <v>0</v>
      </c>
      <c r="AA491" s="66">
        <v>0</v>
      </c>
      <c r="AN491" s="7">
        <f>IF(Q491&gt;0,RANK(Q491,(N491:P491,Q491:AE491)),0)</f>
        <v>3</v>
      </c>
      <c r="AO491" s="7">
        <f>IF(R491&gt;0,RANK(R491,(N491:P491,Q491:AE491)),0)</f>
        <v>0</v>
      </c>
      <c r="AP491" s="7">
        <f>IF(T491&gt;0,RANK(T491,(N491:P491,Q491:AE491)),0)</f>
        <v>0</v>
      </c>
      <c r="AQ491" s="7">
        <f>IF(S491&gt;0,RANK(S491,(N491:P491,Q491:AE491)),0)</f>
        <v>4</v>
      </c>
      <c r="AR491" s="2">
        <f t="shared" si="205"/>
        <v>1.5860142380823648E-2</v>
      </c>
      <c r="AS491" s="2">
        <f t="shared" si="206"/>
        <v>0</v>
      </c>
      <c r="AT491" s="2">
        <f t="shared" si="207"/>
        <v>0</v>
      </c>
      <c r="AU491" s="2">
        <f t="shared" si="208"/>
        <v>1.0813733441470668E-3</v>
      </c>
      <c r="AW491" t="s">
        <v>1484</v>
      </c>
      <c r="AX491" t="s">
        <v>2381</v>
      </c>
      <c r="AY491">
        <v>11</v>
      </c>
      <c r="BA491" s="119">
        <v>13</v>
      </c>
      <c r="BB491" s="121">
        <v>143</v>
      </c>
      <c r="BC491" s="125">
        <f t="shared" si="209"/>
        <v>13143</v>
      </c>
      <c r="BE491" s="7" t="s">
        <v>228</v>
      </c>
      <c r="BI491" s="1"/>
      <c r="BR491" s="1">
        <v>48</v>
      </c>
      <c r="BS491" s="1">
        <v>0</v>
      </c>
      <c r="BT491" s="1">
        <v>0</v>
      </c>
      <c r="BU491" s="1">
        <v>0</v>
      </c>
      <c r="BV491" s="1">
        <v>0</v>
      </c>
    </row>
    <row r="492" spans="1:74" hidden="1" outlineLevel="1">
      <c r="A492" t="s">
        <v>2306</v>
      </c>
      <c r="B492" t="s">
        <v>2381</v>
      </c>
      <c r="C492" s="1">
        <f t="shared" si="198"/>
        <v>14908</v>
      </c>
      <c r="D492" s="7">
        <f>IF(N492&gt;0, RANK(N492,(N492:P492,Q492:AE492)),0)</f>
        <v>2</v>
      </c>
      <c r="E492" s="7">
        <f>IF(O492&gt;0,RANK(O492,(N492:P492,Q492:AE492)),0)</f>
        <v>1</v>
      </c>
      <c r="F492" s="7">
        <f>IF(P492&gt;0,RANK(P492,(N492:P492,Q492:AE492)),0)</f>
        <v>4</v>
      </c>
      <c r="G492" s="1">
        <f t="shared" si="199"/>
        <v>6464</v>
      </c>
      <c r="H492" s="2">
        <f t="shared" si="200"/>
        <v>0.43359270190501742</v>
      </c>
      <c r="I492" s="2"/>
      <c r="J492" s="2">
        <f t="shared" si="201"/>
        <v>0.28065468204990607</v>
      </c>
      <c r="K492" s="2">
        <f t="shared" si="202"/>
        <v>0.71424738395492349</v>
      </c>
      <c r="L492" s="2">
        <f t="shared" si="203"/>
        <v>2.6831231553528306E-4</v>
      </c>
      <c r="M492" s="2">
        <f t="shared" si="204"/>
        <v>4.8296216796351616E-3</v>
      </c>
      <c r="N492" s="66">
        <v>4184</v>
      </c>
      <c r="O492" s="66">
        <v>10648</v>
      </c>
      <c r="P492" s="66">
        <v>4</v>
      </c>
      <c r="Q492" s="66">
        <v>68</v>
      </c>
      <c r="R492" s="66">
        <v>0</v>
      </c>
      <c r="S492" s="66">
        <v>4</v>
      </c>
      <c r="T492" s="66">
        <v>0</v>
      </c>
      <c r="W492" s="66">
        <f>IF(Notes!B$31=1,IF(BR492&gt;0,BR492-SUM(BS492:BV492)-SUM(R492:V492)-P492-SUM(X492:AL492),SUM(BS492:BV492)),SUM(BS492:BV492))</f>
        <v>0</v>
      </c>
      <c r="AA492" s="66">
        <v>0</v>
      </c>
      <c r="AN492" s="7">
        <f>IF(Q492&gt;0,RANK(Q492,(N492:P492,Q492:AE492)),0)</f>
        <v>3</v>
      </c>
      <c r="AO492" s="7">
        <f>IF(R492&gt;0,RANK(R492,(N492:P492,Q492:AE492)),0)</f>
        <v>0</v>
      </c>
      <c r="AP492" s="7">
        <f>IF(T492&gt;0,RANK(T492,(N492:P492,Q492:AE492)),0)</f>
        <v>0</v>
      </c>
      <c r="AQ492" s="7">
        <f>IF(S492&gt;0,RANK(S492,(N492:P492,Q492:AE492)),0)</f>
        <v>4</v>
      </c>
      <c r="AR492" s="2">
        <f t="shared" si="205"/>
        <v>4.5613093640998123E-3</v>
      </c>
      <c r="AS492" s="2">
        <f t="shared" si="206"/>
        <v>0</v>
      </c>
      <c r="AT492" s="2">
        <f t="shared" si="207"/>
        <v>0</v>
      </c>
      <c r="AU492" s="2">
        <f t="shared" si="208"/>
        <v>2.6831231553528306E-4</v>
      </c>
      <c r="AW492" t="s">
        <v>2306</v>
      </c>
      <c r="AX492" t="s">
        <v>2381</v>
      </c>
      <c r="AY492">
        <v>0</v>
      </c>
      <c r="BA492" s="119">
        <v>13</v>
      </c>
      <c r="BB492" s="121">
        <v>145</v>
      </c>
      <c r="BC492" s="125">
        <f t="shared" si="209"/>
        <v>13145</v>
      </c>
      <c r="BE492" s="7" t="s">
        <v>228</v>
      </c>
      <c r="BI492" s="1"/>
      <c r="BR492" s="1">
        <v>45</v>
      </c>
      <c r="BS492" s="1">
        <v>0</v>
      </c>
      <c r="BT492" s="1">
        <v>0</v>
      </c>
      <c r="BU492" s="1">
        <v>0</v>
      </c>
      <c r="BV492" s="1">
        <v>0</v>
      </c>
    </row>
    <row r="493" spans="1:74" hidden="1" outlineLevel="1">
      <c r="A493" t="s">
        <v>795</v>
      </c>
      <c r="B493" t="s">
        <v>2381</v>
      </c>
      <c r="C493" s="1">
        <f t="shared" si="198"/>
        <v>10002</v>
      </c>
      <c r="D493" s="7">
        <f>IF(N493&gt;0, RANK(N493,(N493:P493,Q493:AE493)),0)</f>
        <v>2</v>
      </c>
      <c r="E493" s="7">
        <f>IF(O493&gt;0,RANK(O493,(N493:P493,Q493:AE493)),0)</f>
        <v>1</v>
      </c>
      <c r="F493" s="7">
        <f>IF(P493&gt;0,RANK(P493,(N493:P493,Q493:AE493)),0)</f>
        <v>5</v>
      </c>
      <c r="G493" s="1">
        <f t="shared" si="199"/>
        <v>3172</v>
      </c>
      <c r="H493" s="2">
        <f t="shared" si="200"/>
        <v>0.31713657268546291</v>
      </c>
      <c r="I493" s="2"/>
      <c r="J493" s="2">
        <f t="shared" si="201"/>
        <v>0.33643271345730852</v>
      </c>
      <c r="K493" s="2">
        <f t="shared" si="202"/>
        <v>0.65356928614277143</v>
      </c>
      <c r="L493" s="2">
        <f t="shared" si="203"/>
        <v>1.9996000799840031E-4</v>
      </c>
      <c r="M493" s="2">
        <f t="shared" si="204"/>
        <v>9.7980403919216488E-3</v>
      </c>
      <c r="N493" s="66">
        <v>3365</v>
      </c>
      <c r="O493" s="66">
        <v>6537</v>
      </c>
      <c r="P493" s="66">
        <v>2</v>
      </c>
      <c r="Q493" s="66">
        <v>89</v>
      </c>
      <c r="R493" s="66">
        <v>0</v>
      </c>
      <c r="S493" s="66">
        <v>9</v>
      </c>
      <c r="T493" s="66">
        <v>0</v>
      </c>
      <c r="W493" s="66">
        <f>IF(Notes!B$31=1,IF(BR493&gt;0,BR493-SUM(BS493:BV493)-SUM(R493:V493)-P493-SUM(X493:AL493),SUM(BS493:BV493)),SUM(BS493:BV493))</f>
        <v>0</v>
      </c>
      <c r="AA493" s="66">
        <v>0</v>
      </c>
      <c r="AN493" s="7">
        <f>IF(Q493&gt;0,RANK(Q493,(N493:P493,Q493:AE493)),0)</f>
        <v>3</v>
      </c>
      <c r="AO493" s="7">
        <f>IF(R493&gt;0,RANK(R493,(N493:P493,Q493:AE493)),0)</f>
        <v>0</v>
      </c>
      <c r="AP493" s="7">
        <f>IF(T493&gt;0,RANK(T493,(N493:P493,Q493:AE493)),0)</f>
        <v>0</v>
      </c>
      <c r="AQ493" s="7">
        <f>IF(S493&gt;0,RANK(S493,(N493:P493,Q493:AE493)),0)</f>
        <v>4</v>
      </c>
      <c r="AR493" s="2">
        <f t="shared" si="205"/>
        <v>8.8982203559288143E-3</v>
      </c>
      <c r="AS493" s="2">
        <f t="shared" si="206"/>
        <v>0</v>
      </c>
      <c r="AT493" s="2">
        <f t="shared" si="207"/>
        <v>0</v>
      </c>
      <c r="AU493" s="2">
        <f t="shared" si="208"/>
        <v>8.9982003599280147E-4</v>
      </c>
      <c r="AW493" t="s">
        <v>795</v>
      </c>
      <c r="AX493" t="s">
        <v>2381</v>
      </c>
      <c r="AY493">
        <v>9</v>
      </c>
      <c r="BA493" s="119">
        <v>13</v>
      </c>
      <c r="BB493" s="121">
        <v>147</v>
      </c>
      <c r="BC493" s="125">
        <f t="shared" si="209"/>
        <v>13147</v>
      </c>
      <c r="BE493" s="7" t="s">
        <v>228</v>
      </c>
      <c r="BI493" s="1"/>
      <c r="BR493" s="1">
        <v>33</v>
      </c>
      <c r="BS493" s="1">
        <v>0</v>
      </c>
      <c r="BT493" s="1">
        <v>0</v>
      </c>
      <c r="BU493" s="1">
        <v>0</v>
      </c>
      <c r="BV493" s="1">
        <v>0</v>
      </c>
    </row>
    <row r="494" spans="1:74" hidden="1" outlineLevel="1">
      <c r="A494" t="s">
        <v>779</v>
      </c>
      <c r="B494" t="s">
        <v>2381</v>
      </c>
      <c r="C494" s="1">
        <f t="shared" si="198"/>
        <v>4225</v>
      </c>
      <c r="D494" s="7">
        <f>IF(N494&gt;0, RANK(N494,(N494:P494,Q494:AE494)),0)</f>
        <v>2</v>
      </c>
      <c r="E494" s="7">
        <f>IF(O494&gt;0,RANK(O494,(N494:P494,Q494:AE494)),0)</f>
        <v>1</v>
      </c>
      <c r="F494" s="7">
        <f>IF(P494&gt;0,RANK(P494,(N494:P494,Q494:AE494)),0)</f>
        <v>5</v>
      </c>
      <c r="G494" s="1">
        <f t="shared" si="199"/>
        <v>2091</v>
      </c>
      <c r="H494" s="2">
        <f t="shared" si="200"/>
        <v>0.49491124260355029</v>
      </c>
      <c r="I494" s="2"/>
      <c r="J494" s="2">
        <f t="shared" si="201"/>
        <v>0.24662721893491124</v>
      </c>
      <c r="K494" s="2">
        <f t="shared" si="202"/>
        <v>0.74153846153846159</v>
      </c>
      <c r="L494" s="2">
        <f t="shared" si="203"/>
        <v>4.7337278106508875E-4</v>
      </c>
      <c r="M494" s="2">
        <f t="shared" si="204"/>
        <v>1.1360946745562079E-2</v>
      </c>
      <c r="N494" s="66">
        <v>1042</v>
      </c>
      <c r="O494" s="66">
        <v>3133</v>
      </c>
      <c r="P494" s="66">
        <v>2</v>
      </c>
      <c r="Q494" s="66">
        <v>44</v>
      </c>
      <c r="R494" s="66">
        <v>1</v>
      </c>
      <c r="S494" s="66">
        <v>3</v>
      </c>
      <c r="T494" s="66">
        <v>0</v>
      </c>
      <c r="W494" s="66">
        <f>IF(Notes!B$31=1,IF(BR494&gt;0,BR494-SUM(BS494:BV494)-SUM(R494:V494)-P494-SUM(X494:AL494),SUM(BS494:BV494)),SUM(BS494:BV494))</f>
        <v>0</v>
      </c>
      <c r="AA494" s="66">
        <v>0</v>
      </c>
      <c r="AN494" s="7">
        <f>IF(Q494&gt;0,RANK(Q494,(N494:P494,Q494:AE494)),0)</f>
        <v>3</v>
      </c>
      <c r="AO494" s="7">
        <f>IF(R494&gt;0,RANK(R494,(N494:P494,Q494:AE494)),0)</f>
        <v>6</v>
      </c>
      <c r="AP494" s="7">
        <f>IF(T494&gt;0,RANK(T494,(N494:P494,Q494:AE494)),0)</f>
        <v>0</v>
      </c>
      <c r="AQ494" s="7">
        <f>IF(S494&gt;0,RANK(S494,(N494:P494,Q494:AE494)),0)</f>
        <v>4</v>
      </c>
      <c r="AR494" s="2">
        <f t="shared" si="205"/>
        <v>1.0414201183431953E-2</v>
      </c>
      <c r="AS494" s="2">
        <f t="shared" si="206"/>
        <v>2.3668639053254438E-4</v>
      </c>
      <c r="AT494" s="2">
        <f t="shared" si="207"/>
        <v>0</v>
      </c>
      <c r="AU494" s="2">
        <f t="shared" si="208"/>
        <v>7.100591715976331E-4</v>
      </c>
      <c r="AW494" t="s">
        <v>779</v>
      </c>
      <c r="AX494" t="s">
        <v>2381</v>
      </c>
      <c r="AY494">
        <v>11</v>
      </c>
      <c r="BA494" s="119">
        <v>13</v>
      </c>
      <c r="BB494" s="121">
        <v>149</v>
      </c>
      <c r="BC494" s="125">
        <f t="shared" si="209"/>
        <v>13149</v>
      </c>
      <c r="BE494" s="7" t="s">
        <v>228</v>
      </c>
      <c r="BI494" s="1"/>
      <c r="BR494" s="1">
        <v>12</v>
      </c>
      <c r="BS494" s="1">
        <v>0</v>
      </c>
      <c r="BT494" s="1">
        <v>0</v>
      </c>
      <c r="BU494" s="1">
        <v>0</v>
      </c>
      <c r="BV494" s="1">
        <v>0</v>
      </c>
    </row>
    <row r="495" spans="1:74" hidden="1" outlineLevel="1">
      <c r="A495" t="s">
        <v>1185</v>
      </c>
      <c r="B495" t="s">
        <v>2381</v>
      </c>
      <c r="C495" s="1">
        <f t="shared" si="198"/>
        <v>88311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>IF(P495&gt;0,RANK(P495,(N495:P495,Q495:AE495)),0)</f>
        <v>5</v>
      </c>
      <c r="G495" s="1">
        <f t="shared" si="199"/>
        <v>6590</v>
      </c>
      <c r="H495" s="2">
        <f t="shared" si="200"/>
        <v>7.4622640441168148E-2</v>
      </c>
      <c r="I495" s="2"/>
      <c r="J495" s="2">
        <f t="shared" si="201"/>
        <v>0.45936519799345493</v>
      </c>
      <c r="K495" s="2">
        <f t="shared" si="202"/>
        <v>0.53398783843462305</v>
      </c>
      <c r="L495" s="2">
        <f t="shared" si="203"/>
        <v>3.3970853008119036E-5</v>
      </c>
      <c r="M495" s="2">
        <f t="shared" si="204"/>
        <v>6.6129927189138406E-3</v>
      </c>
      <c r="N495" s="66">
        <v>40567</v>
      </c>
      <c r="O495" s="66">
        <v>47157</v>
      </c>
      <c r="P495" s="66">
        <v>3</v>
      </c>
      <c r="Q495" s="66">
        <v>580</v>
      </c>
      <c r="R495" s="66">
        <v>0</v>
      </c>
      <c r="S495" s="66">
        <v>4</v>
      </c>
      <c r="T495" s="66">
        <v>0</v>
      </c>
      <c r="W495" s="66">
        <f>IF(Notes!B$31=1,IF(BR495&gt;0,BR495-SUM(BS495:BV495)-SUM(R495:V495)-P495-SUM(X495:AL495),SUM(BS495:BV495)),SUM(BS495:BV495))</f>
        <v>0</v>
      </c>
      <c r="AA495" s="66">
        <v>0</v>
      </c>
      <c r="AN495" s="7">
        <f>IF(Q495&gt;0,RANK(Q495,(N495:P495,Q495:AE495)),0)</f>
        <v>3</v>
      </c>
      <c r="AO495" s="7">
        <f>IF(R495&gt;0,RANK(R495,(N495:P495,Q495:AE495)),0)</f>
        <v>0</v>
      </c>
      <c r="AP495" s="7">
        <f>IF(T495&gt;0,RANK(T495,(N495:P495,Q495:AE495)),0)</f>
        <v>0</v>
      </c>
      <c r="AQ495" s="7">
        <f>IF(S495&gt;0,RANK(S495,(N495:P495,Q495:AE495)),0)</f>
        <v>4</v>
      </c>
      <c r="AR495" s="2">
        <f t="shared" si="205"/>
        <v>6.5676982482363467E-3</v>
      </c>
      <c r="AS495" s="2">
        <f t="shared" si="206"/>
        <v>0</v>
      </c>
      <c r="AT495" s="2">
        <f t="shared" si="207"/>
        <v>0</v>
      </c>
      <c r="AU495" s="2">
        <f t="shared" si="208"/>
        <v>4.5294470677492048E-5</v>
      </c>
      <c r="AW495" t="s">
        <v>1185</v>
      </c>
      <c r="AX495" t="s">
        <v>2381</v>
      </c>
      <c r="AY495">
        <v>0</v>
      </c>
      <c r="BA495" s="119">
        <v>13</v>
      </c>
      <c r="BB495" s="121">
        <v>151</v>
      </c>
      <c r="BC495" s="125">
        <f t="shared" si="209"/>
        <v>13151</v>
      </c>
      <c r="BE495" s="7" t="s">
        <v>228</v>
      </c>
      <c r="BI495" s="1"/>
      <c r="BR495" s="66">
        <v>182</v>
      </c>
      <c r="BS495" s="1">
        <v>0</v>
      </c>
      <c r="BT495" s="1">
        <v>0</v>
      </c>
      <c r="BU495" s="1">
        <v>0</v>
      </c>
      <c r="BV495" s="1">
        <v>0</v>
      </c>
    </row>
    <row r="496" spans="1:74" hidden="1" outlineLevel="1">
      <c r="A496" t="s">
        <v>1814</v>
      </c>
      <c r="B496" t="s">
        <v>2381</v>
      </c>
      <c r="C496" s="1">
        <f t="shared" si="198"/>
        <v>55931</v>
      </c>
      <c r="D496" s="7">
        <f>IF(N496&gt;0, RANK(N496,(N496:P496,Q496:AE496)),0)</f>
        <v>2</v>
      </c>
      <c r="E496" s="7">
        <f>IF(O496&gt;0,RANK(O496,(N496:P496,Q496:AE496)),0)</f>
        <v>1</v>
      </c>
      <c r="F496" s="7">
        <f>IF(P496&gt;0,RANK(P496,(N496:P496,Q496:AE496)),0)</f>
        <v>5</v>
      </c>
      <c r="G496" s="1">
        <f t="shared" si="199"/>
        <v>11298</v>
      </c>
      <c r="H496" s="2">
        <f t="shared" si="200"/>
        <v>0.20199889149130179</v>
      </c>
      <c r="I496" s="2"/>
      <c r="J496" s="2">
        <f t="shared" si="201"/>
        <v>0.39502243836155265</v>
      </c>
      <c r="K496" s="2">
        <f t="shared" si="202"/>
        <v>0.59702132985285439</v>
      </c>
      <c r="L496" s="2">
        <f t="shared" si="203"/>
        <v>3.3970427848599167E-4</v>
      </c>
      <c r="M496" s="2">
        <f t="shared" si="204"/>
        <v>7.6165275071070236E-3</v>
      </c>
      <c r="N496" s="66">
        <v>22094</v>
      </c>
      <c r="O496" s="66">
        <v>33392</v>
      </c>
      <c r="P496" s="66">
        <v>19</v>
      </c>
      <c r="Q496" s="66">
        <v>386</v>
      </c>
      <c r="R496" s="66">
        <v>0</v>
      </c>
      <c r="S496" s="66">
        <v>40</v>
      </c>
      <c r="T496" s="66">
        <v>0</v>
      </c>
      <c r="W496" s="66">
        <f>IF(Notes!B$31=1,IF(BR496&gt;0,BR496-SUM(BS496:BV496)-SUM(R496:V496)-P496-SUM(X496:AL496),SUM(BS496:BV496)),SUM(BS496:BV496))</f>
        <v>0</v>
      </c>
      <c r="AA496" s="66">
        <v>0</v>
      </c>
      <c r="AN496" s="7">
        <f>IF(Q496&gt;0,RANK(Q496,(N496:P496,Q496:AE496)),0)</f>
        <v>3</v>
      </c>
      <c r="AO496" s="7">
        <f>IF(R496&gt;0,RANK(R496,(N496:P496,Q496:AE496)),0)</f>
        <v>0</v>
      </c>
      <c r="AP496" s="7">
        <f>IF(T496&gt;0,RANK(T496,(N496:P496,Q496:AE496)),0)</f>
        <v>0</v>
      </c>
      <c r="AQ496" s="7">
        <f>IF(S496&gt;0,RANK(S496,(N496:P496,Q496:AE496)),0)</f>
        <v>4</v>
      </c>
      <c r="AR496" s="2">
        <f t="shared" si="205"/>
        <v>6.9013606050311992E-3</v>
      </c>
      <c r="AS496" s="2">
        <f t="shared" si="206"/>
        <v>0</v>
      </c>
      <c r="AT496" s="2">
        <f t="shared" si="207"/>
        <v>0</v>
      </c>
      <c r="AU496" s="2">
        <f t="shared" si="208"/>
        <v>7.1516690207577198E-4</v>
      </c>
      <c r="AW496" t="s">
        <v>1814</v>
      </c>
      <c r="AX496" t="s">
        <v>2381</v>
      </c>
      <c r="AY496">
        <v>0</v>
      </c>
      <c r="BA496" s="119">
        <v>13</v>
      </c>
      <c r="BB496" s="121">
        <v>153</v>
      </c>
      <c r="BC496" s="125">
        <f t="shared" si="209"/>
        <v>13153</v>
      </c>
      <c r="BE496" s="7" t="s">
        <v>228</v>
      </c>
      <c r="BI496" s="1"/>
      <c r="BR496" s="1">
        <v>162</v>
      </c>
      <c r="BS496" s="1">
        <v>0</v>
      </c>
      <c r="BT496" s="1">
        <v>0</v>
      </c>
      <c r="BU496" s="1">
        <v>0</v>
      </c>
      <c r="BV496" s="1">
        <v>0</v>
      </c>
    </row>
    <row r="497" spans="1:74" hidden="1" outlineLevel="1">
      <c r="A497" t="s">
        <v>821</v>
      </c>
      <c r="B497" t="s">
        <v>2381</v>
      </c>
      <c r="C497" s="1">
        <f t="shared" si="198"/>
        <v>3828</v>
      </c>
      <c r="D497" s="7">
        <f>IF(N497&gt;0, RANK(N497,(N497:P497,Q497:AE497)),0)</f>
        <v>2</v>
      </c>
      <c r="E497" s="7">
        <f>IF(O497&gt;0,RANK(O497,(N497:P497,Q497:AE497)),0)</f>
        <v>1</v>
      </c>
      <c r="F497" s="7">
        <f>IF(P497&gt;0,RANK(P497,(N497:P497,Q497:AE497)),0)</f>
        <v>0</v>
      </c>
      <c r="G497" s="1">
        <f t="shared" si="199"/>
        <v>1408</v>
      </c>
      <c r="H497" s="2">
        <f t="shared" si="200"/>
        <v>0.36781609195402298</v>
      </c>
      <c r="I497" s="2"/>
      <c r="J497" s="2">
        <f t="shared" si="201"/>
        <v>0.31269592476489028</v>
      </c>
      <c r="K497" s="2">
        <f t="shared" si="202"/>
        <v>0.68051201671891326</v>
      </c>
      <c r="L497" s="2">
        <f t="shared" si="203"/>
        <v>0</v>
      </c>
      <c r="M497" s="2">
        <f t="shared" si="204"/>
        <v>6.7920585161964642E-3</v>
      </c>
      <c r="N497" s="66">
        <v>1197</v>
      </c>
      <c r="O497" s="66">
        <v>2605</v>
      </c>
      <c r="P497" s="66">
        <v>0</v>
      </c>
      <c r="Q497" s="66">
        <v>26</v>
      </c>
      <c r="R497" s="66">
        <v>0</v>
      </c>
      <c r="S497" s="66">
        <v>0</v>
      </c>
      <c r="T497" s="66">
        <v>0</v>
      </c>
      <c r="W497" s="66">
        <f>IF(Notes!B$31=1,IF(BR497&gt;0,BR497-SUM(BS497:BV497)-SUM(R497:V497)-P497-SUM(X497:AL497),SUM(BS497:BV497)),SUM(BS497:BV497))</f>
        <v>0</v>
      </c>
      <c r="AA497" s="66">
        <v>0</v>
      </c>
      <c r="AN497" s="7">
        <f>IF(Q497&gt;0,RANK(Q497,(N497:P497,Q497:AE497)),0)</f>
        <v>3</v>
      </c>
      <c r="AO497" s="7">
        <f>IF(R497&gt;0,RANK(R497,(N497:P497,Q497:AE497)),0)</f>
        <v>0</v>
      </c>
      <c r="AP497" s="7">
        <f>IF(T497&gt;0,RANK(T497,(N497:P497,Q497:AE497)),0)</f>
        <v>0</v>
      </c>
      <c r="AQ497" s="7">
        <f>IF(S497&gt;0,RANK(S497,(N497:P497,Q497:AE497)),0)</f>
        <v>0</v>
      </c>
      <c r="AR497" s="2">
        <f t="shared" si="205"/>
        <v>6.7920585161964468E-3</v>
      </c>
      <c r="AS497" s="2">
        <f t="shared" si="206"/>
        <v>0</v>
      </c>
      <c r="AT497" s="2">
        <f t="shared" si="207"/>
        <v>0</v>
      </c>
      <c r="AU497" s="2">
        <f t="shared" si="208"/>
        <v>0</v>
      </c>
      <c r="AW497" t="s">
        <v>821</v>
      </c>
      <c r="AX497" t="s">
        <v>2381</v>
      </c>
      <c r="AY497">
        <v>1</v>
      </c>
      <c r="BA497" s="119">
        <v>13</v>
      </c>
      <c r="BB497" s="121">
        <v>155</v>
      </c>
      <c r="BC497" s="125">
        <f t="shared" si="209"/>
        <v>13155</v>
      </c>
      <c r="BE497" s="7" t="s">
        <v>228</v>
      </c>
      <c r="BI497" s="1"/>
      <c r="BR497" s="1">
        <v>12</v>
      </c>
      <c r="BS497" s="1">
        <v>0</v>
      </c>
      <c r="BT497" s="1">
        <v>0</v>
      </c>
      <c r="BU497" s="1">
        <v>0</v>
      </c>
      <c r="BV497" s="1">
        <v>0</v>
      </c>
    </row>
    <row r="498" spans="1:74" hidden="1" outlineLevel="1">
      <c r="A498" t="s">
        <v>627</v>
      </c>
      <c r="B498" t="s">
        <v>2381</v>
      </c>
      <c r="C498" s="1">
        <f t="shared" si="198"/>
        <v>22960</v>
      </c>
      <c r="D498" s="7">
        <f>IF(N498&gt;0, RANK(N498,(N498:P498,Q498:AE498)),0)</f>
        <v>2</v>
      </c>
      <c r="E498" s="7">
        <f>IF(O498&gt;0,RANK(O498,(N498:P498,Q498:AE498)),0)</f>
        <v>1</v>
      </c>
      <c r="F498" s="7">
        <f>IF(P498&gt;0,RANK(P498,(N498:P498,Q498:AE498)),0)</f>
        <v>5</v>
      </c>
      <c r="G498" s="1">
        <f t="shared" si="199"/>
        <v>12826</v>
      </c>
      <c r="H498" s="2">
        <f t="shared" si="200"/>
        <v>0.5586236933797909</v>
      </c>
      <c r="I498" s="2"/>
      <c r="J498" s="2">
        <f t="shared" si="201"/>
        <v>0.21559233449477352</v>
      </c>
      <c r="K498" s="2">
        <f t="shared" si="202"/>
        <v>0.77421602787456445</v>
      </c>
      <c r="L498" s="2">
        <f t="shared" si="203"/>
        <v>1.3066202090592334E-4</v>
      </c>
      <c r="M498" s="2">
        <f t="shared" si="204"/>
        <v>1.0060975609756075E-2</v>
      </c>
      <c r="N498" s="66">
        <v>4950</v>
      </c>
      <c r="O498" s="66">
        <v>17776</v>
      </c>
      <c r="P498" s="66">
        <v>3</v>
      </c>
      <c r="Q498" s="66">
        <v>215</v>
      </c>
      <c r="R498" s="66">
        <v>1</v>
      </c>
      <c r="S498" s="66">
        <v>15</v>
      </c>
      <c r="T498" s="66">
        <v>0</v>
      </c>
      <c r="W498" s="66">
        <f>IF(Notes!B$31=1,IF(BR498&gt;0,BR498-SUM(BS498:BV498)-SUM(R498:V498)-P498-SUM(X498:AL498),SUM(BS498:BV498)),SUM(BS498:BV498))</f>
        <v>0</v>
      </c>
      <c r="AA498" s="66">
        <v>0</v>
      </c>
      <c r="AN498" s="7">
        <f>IF(Q498&gt;0,RANK(Q498,(N498:P498,Q498:AE498)),0)</f>
        <v>3</v>
      </c>
      <c r="AO498" s="7">
        <f>IF(R498&gt;0,RANK(R498,(N498:P498,Q498:AE498)),0)</f>
        <v>6</v>
      </c>
      <c r="AP498" s="7">
        <f>IF(T498&gt;0,RANK(T498,(N498:P498,Q498:AE498)),0)</f>
        <v>0</v>
      </c>
      <c r="AQ498" s="7">
        <f>IF(S498&gt;0,RANK(S498,(N498:P498,Q498:AE498)),0)</f>
        <v>4</v>
      </c>
      <c r="AR498" s="2">
        <f t="shared" si="205"/>
        <v>9.3641114982578391E-3</v>
      </c>
      <c r="AS498" s="2">
        <f t="shared" si="206"/>
        <v>4.3554006968641115E-5</v>
      </c>
      <c r="AT498" s="2">
        <f t="shared" si="207"/>
        <v>0</v>
      </c>
      <c r="AU498" s="2">
        <f t="shared" si="208"/>
        <v>6.5331010452961678E-4</v>
      </c>
      <c r="AW498" t="s">
        <v>627</v>
      </c>
      <c r="AX498" t="s">
        <v>2381</v>
      </c>
      <c r="AY498">
        <v>9</v>
      </c>
      <c r="BA498" s="119">
        <v>13</v>
      </c>
      <c r="BB498" s="121">
        <v>157</v>
      </c>
      <c r="BC498" s="125">
        <f t="shared" si="209"/>
        <v>13157</v>
      </c>
      <c r="BE498" s="7" t="s">
        <v>228</v>
      </c>
      <c r="BI498" s="1"/>
      <c r="BR498" s="1">
        <v>75</v>
      </c>
      <c r="BS498" s="1">
        <v>0</v>
      </c>
      <c r="BT498" s="1">
        <v>0</v>
      </c>
      <c r="BU498" s="1">
        <v>0</v>
      </c>
      <c r="BV498" s="1">
        <v>0</v>
      </c>
    </row>
    <row r="499" spans="1:74" hidden="1" outlineLevel="1">
      <c r="A499" t="s">
        <v>748</v>
      </c>
      <c r="B499" t="s">
        <v>2381</v>
      </c>
      <c r="C499" s="1">
        <f t="shared" si="198"/>
        <v>5904</v>
      </c>
      <c r="D499" s="7">
        <f>IF(N499&gt;0, RANK(N499,(N499:P499,Q499:AE499)),0)</f>
        <v>2</v>
      </c>
      <c r="E499" s="7">
        <f>IF(O499&gt;0,RANK(O499,(N499:P499,Q499:AE499)),0)</f>
        <v>1</v>
      </c>
      <c r="F499" s="7">
        <f>IF(P499&gt;0,RANK(P499,(N499:P499,Q499:AE499)),0)</f>
        <v>0</v>
      </c>
      <c r="G499" s="1">
        <f t="shared" si="199"/>
        <v>1981</v>
      </c>
      <c r="H499" s="2">
        <f t="shared" si="200"/>
        <v>0.33553523035230354</v>
      </c>
      <c r="I499" s="2"/>
      <c r="J499" s="2">
        <f t="shared" si="201"/>
        <v>0.3277439024390244</v>
      </c>
      <c r="K499" s="2">
        <f t="shared" si="202"/>
        <v>0.66327913279132789</v>
      </c>
      <c r="L499" s="2">
        <f t="shared" si="203"/>
        <v>0</v>
      </c>
      <c r="M499" s="2">
        <f t="shared" si="204"/>
        <v>8.9769647696477106E-3</v>
      </c>
      <c r="N499" s="66">
        <v>1935</v>
      </c>
      <c r="O499" s="66">
        <v>3916</v>
      </c>
      <c r="P499" s="66">
        <v>0</v>
      </c>
      <c r="Q499" s="66">
        <v>49</v>
      </c>
      <c r="R499" s="66">
        <v>0</v>
      </c>
      <c r="S499" s="66">
        <v>3</v>
      </c>
      <c r="T499" s="66">
        <v>0</v>
      </c>
      <c r="W499" s="66">
        <f>IF(Notes!B$31=1,IF(BR499&gt;0,BR499-SUM(BS499:BV499)-SUM(R499:V499)-P499-SUM(X499:AL499),SUM(BS499:BV499)),SUM(BS499:BV499))</f>
        <v>1</v>
      </c>
      <c r="AA499" s="66">
        <v>0</v>
      </c>
      <c r="AN499" s="7">
        <f>IF(Q499&gt;0,RANK(Q499,(N499:P499,Q499:AE499)),0)</f>
        <v>3</v>
      </c>
      <c r="AO499" s="7">
        <f>IF(R499&gt;0,RANK(R499,(N499:P499,Q499:AE499)),0)</f>
        <v>0</v>
      </c>
      <c r="AP499" s="7">
        <f>IF(T499&gt;0,RANK(T499,(N499:P499,Q499:AE499)),0)</f>
        <v>0</v>
      </c>
      <c r="AQ499" s="7">
        <f>IF(S499&gt;0,RANK(S499,(N499:P499,Q499:AE499)),0)</f>
        <v>4</v>
      </c>
      <c r="AR499" s="2">
        <f t="shared" si="205"/>
        <v>8.2994579945799458E-3</v>
      </c>
      <c r="AS499" s="2">
        <f t="shared" si="206"/>
        <v>0</v>
      </c>
      <c r="AT499" s="2">
        <f t="shared" si="207"/>
        <v>0</v>
      </c>
      <c r="AU499" s="2">
        <f t="shared" si="208"/>
        <v>5.0813008130081306E-4</v>
      </c>
      <c r="AW499" t="s">
        <v>748</v>
      </c>
      <c r="AX499" t="s">
        <v>2381</v>
      </c>
      <c r="AY499">
        <v>8</v>
      </c>
      <c r="BA499" s="119">
        <v>13</v>
      </c>
      <c r="BB499" s="121">
        <v>159</v>
      </c>
      <c r="BC499" s="125">
        <f t="shared" si="209"/>
        <v>13159</v>
      </c>
      <c r="BE499" s="7" t="s">
        <v>228</v>
      </c>
      <c r="BI499" s="1"/>
      <c r="BR499" s="1">
        <v>12</v>
      </c>
      <c r="BS499" s="1">
        <v>0</v>
      </c>
      <c r="BT499" s="1">
        <v>1</v>
      </c>
      <c r="BU499" s="1">
        <v>0</v>
      </c>
      <c r="BV499" s="1">
        <v>0</v>
      </c>
    </row>
    <row r="500" spans="1:74" hidden="1" outlineLevel="1">
      <c r="A500" t="s">
        <v>1846</v>
      </c>
      <c r="B500" t="s">
        <v>2381</v>
      </c>
      <c r="C500" s="1">
        <f t="shared" si="198"/>
        <v>5278</v>
      </c>
      <c r="D500" s="7">
        <f>IF(N500&gt;0, RANK(N500,(N500:P500,Q500:AE500)),0)</f>
        <v>2</v>
      </c>
      <c r="E500" s="7">
        <f>IF(O500&gt;0,RANK(O500,(N500:P500,Q500:AE500)),0)</f>
        <v>1</v>
      </c>
      <c r="F500" s="7">
        <f>IF(P500&gt;0,RANK(P500,(N500:P500,Q500:AE500)),0)</f>
        <v>6</v>
      </c>
      <c r="G500" s="1">
        <f t="shared" si="199"/>
        <v>2511</v>
      </c>
      <c r="H500" s="2">
        <f t="shared" si="200"/>
        <v>0.47574838954149301</v>
      </c>
      <c r="I500" s="2"/>
      <c r="J500" s="2">
        <f t="shared" si="201"/>
        <v>0.25691549829480864</v>
      </c>
      <c r="K500" s="2">
        <f t="shared" si="202"/>
        <v>0.73266388783630165</v>
      </c>
      <c r="L500" s="2">
        <f t="shared" si="203"/>
        <v>1.8946570670708602E-4</v>
      </c>
      <c r="M500" s="2">
        <f t="shared" si="204"/>
        <v>1.0231148162182619E-2</v>
      </c>
      <c r="N500" s="66">
        <v>1356</v>
      </c>
      <c r="O500" s="66">
        <v>3867</v>
      </c>
      <c r="P500" s="66">
        <v>1</v>
      </c>
      <c r="Q500" s="66">
        <v>50</v>
      </c>
      <c r="R500" s="66">
        <v>0</v>
      </c>
      <c r="S500" s="66">
        <v>2</v>
      </c>
      <c r="T500" s="66">
        <v>0</v>
      </c>
      <c r="W500" s="66">
        <f>IF(Notes!B$31=1,IF(BR500&gt;0,BR500-SUM(BS500:BV500)-SUM(R500:V500)-P500-SUM(X500:AL500),SUM(BS500:BV500)),SUM(BS500:BV500))</f>
        <v>0</v>
      </c>
      <c r="AA500" s="66">
        <v>2</v>
      </c>
      <c r="AN500" s="7">
        <f>IF(Q500&gt;0,RANK(Q500,(N500:P500,Q500:AE500)),0)</f>
        <v>3</v>
      </c>
      <c r="AO500" s="7">
        <f>IF(R500&gt;0,RANK(R500,(N500:P500,Q500:AE500)),0)</f>
        <v>0</v>
      </c>
      <c r="AP500" s="7">
        <f>IF(T500&gt;0,RANK(T500,(N500:P500,Q500:AE500)),0)</f>
        <v>0</v>
      </c>
      <c r="AQ500" s="7">
        <f>IF(S500&gt;0,RANK(S500,(N500:P500,Q500:AE500)),0)</f>
        <v>4</v>
      </c>
      <c r="AR500" s="2">
        <f t="shared" si="205"/>
        <v>9.4732853353543013E-3</v>
      </c>
      <c r="AS500" s="2">
        <f t="shared" si="206"/>
        <v>0</v>
      </c>
      <c r="AT500" s="2">
        <f t="shared" si="207"/>
        <v>0</v>
      </c>
      <c r="AU500" s="2">
        <f t="shared" si="208"/>
        <v>3.7893141341417203E-4</v>
      </c>
      <c r="AW500" t="s">
        <v>1846</v>
      </c>
      <c r="AX500" t="s">
        <v>2381</v>
      </c>
      <c r="AY500">
        <v>1</v>
      </c>
      <c r="BA500" s="119">
        <v>13</v>
      </c>
      <c r="BB500" s="121">
        <v>161</v>
      </c>
      <c r="BC500" s="125">
        <f t="shared" si="209"/>
        <v>13161</v>
      </c>
      <c r="BE500" s="7" t="s">
        <v>228</v>
      </c>
      <c r="BI500" s="1"/>
      <c r="BR500" s="1">
        <v>13</v>
      </c>
      <c r="BS500" s="1">
        <v>0</v>
      </c>
      <c r="BT500" s="1">
        <v>0</v>
      </c>
      <c r="BU500" s="1">
        <v>0</v>
      </c>
      <c r="BV500" s="1">
        <v>0</v>
      </c>
    </row>
    <row r="501" spans="1:74" hidden="1" outlineLevel="1">
      <c r="A501" t="s">
        <v>996</v>
      </c>
      <c r="B501" t="s">
        <v>2381</v>
      </c>
      <c r="C501" s="1">
        <f t="shared" si="198"/>
        <v>7234</v>
      </c>
      <c r="D501" s="7">
        <f>IF(N501&gt;0, RANK(N501,(N501:P501,Q501:AE501)),0)</f>
        <v>1</v>
      </c>
      <c r="E501" s="7">
        <f>IF(O501&gt;0,RANK(O501,(N501:P501,Q501:AE501)),0)</f>
        <v>2</v>
      </c>
      <c r="F501" s="7">
        <f>IF(P501&gt;0,RANK(P501,(N501:P501,Q501:AE501)),0)</f>
        <v>0</v>
      </c>
      <c r="G501" s="1">
        <f t="shared" si="199"/>
        <v>1088</v>
      </c>
      <c r="H501" s="2">
        <f t="shared" si="200"/>
        <v>0.15040088471108654</v>
      </c>
      <c r="I501" s="2"/>
      <c r="J501" s="2">
        <f t="shared" si="201"/>
        <v>0.57354160906828866</v>
      </c>
      <c r="K501" s="2">
        <f t="shared" si="202"/>
        <v>0.42314072435720212</v>
      </c>
      <c r="L501" s="2">
        <f t="shared" si="203"/>
        <v>0</v>
      </c>
      <c r="M501" s="2">
        <f t="shared" si="204"/>
        <v>3.3176665745092149E-3</v>
      </c>
      <c r="N501" s="66">
        <v>4149</v>
      </c>
      <c r="O501" s="66">
        <v>3061</v>
      </c>
      <c r="P501" s="66">
        <v>0</v>
      </c>
      <c r="Q501" s="66">
        <v>24</v>
      </c>
      <c r="R501" s="66">
        <v>0</v>
      </c>
      <c r="S501" s="66">
        <v>0</v>
      </c>
      <c r="T501" s="66">
        <v>0</v>
      </c>
      <c r="W501" s="66">
        <f>IF(Notes!B$31=1,IF(BR501&gt;0,BR501-SUM(BS501:BV501)-SUM(R501:V501)-P501-SUM(X501:AL501),SUM(BS501:BV501)),SUM(BS501:BV501))</f>
        <v>0</v>
      </c>
      <c r="AA501" s="66">
        <v>0</v>
      </c>
      <c r="AN501" s="7">
        <f>IF(Q501&gt;0,RANK(Q501,(N501:P501,Q501:AE501)),0)</f>
        <v>3</v>
      </c>
      <c r="AO501" s="7">
        <f>IF(R501&gt;0,RANK(R501,(N501:P501,Q501:AE501)),0)</f>
        <v>0</v>
      </c>
      <c r="AP501" s="7">
        <f>IF(T501&gt;0,RANK(T501,(N501:P501,Q501:AE501)),0)</f>
        <v>0</v>
      </c>
      <c r="AQ501" s="7">
        <f>IF(S501&gt;0,RANK(S501,(N501:P501,Q501:AE501)),0)</f>
        <v>0</v>
      </c>
      <c r="AR501" s="2">
        <f t="shared" si="205"/>
        <v>3.3176665745092617E-3</v>
      </c>
      <c r="AS501" s="2">
        <f t="shared" si="206"/>
        <v>0</v>
      </c>
      <c r="AT501" s="2">
        <f t="shared" si="207"/>
        <v>0</v>
      </c>
      <c r="AU501" s="2">
        <f t="shared" si="208"/>
        <v>0</v>
      </c>
      <c r="AW501" t="s">
        <v>996</v>
      </c>
      <c r="AX501" t="s">
        <v>2381</v>
      </c>
      <c r="AY501">
        <v>12</v>
      </c>
      <c r="BA501" s="119">
        <v>13</v>
      </c>
      <c r="BB501" s="121">
        <v>163</v>
      </c>
      <c r="BC501" s="125">
        <f t="shared" si="209"/>
        <v>13163</v>
      </c>
      <c r="BE501" s="7" t="s">
        <v>228</v>
      </c>
      <c r="BI501" s="1"/>
      <c r="BR501" s="1">
        <v>1</v>
      </c>
      <c r="BS501" s="1">
        <v>0</v>
      </c>
      <c r="BT501" s="1">
        <v>0</v>
      </c>
      <c r="BU501" s="1">
        <v>0</v>
      </c>
      <c r="BV501" s="1">
        <v>0</v>
      </c>
    </row>
    <row r="502" spans="1:74" hidden="1" outlineLevel="1">
      <c r="A502" t="s">
        <v>981</v>
      </c>
      <c r="B502" t="s">
        <v>2381</v>
      </c>
      <c r="C502" s="1">
        <f t="shared" si="198"/>
        <v>3440</v>
      </c>
      <c r="D502" s="7">
        <f>IF(N502&gt;0, RANK(N502,(N502:P502,Q502:AE502)),0)</f>
        <v>2</v>
      </c>
      <c r="E502" s="7">
        <f>IF(O502&gt;0,RANK(O502,(N502:P502,Q502:AE502)),0)</f>
        <v>1</v>
      </c>
      <c r="F502" s="7">
        <f>IF(P502&gt;0,RANK(P502,(N502:P502,Q502:AE502)),0)</f>
        <v>4</v>
      </c>
      <c r="G502" s="1">
        <f t="shared" si="199"/>
        <v>454</v>
      </c>
      <c r="H502" s="2">
        <f t="shared" si="200"/>
        <v>0.13197674418604652</v>
      </c>
      <c r="I502" s="2"/>
      <c r="J502" s="2">
        <f t="shared" si="201"/>
        <v>0.43081395348837209</v>
      </c>
      <c r="K502" s="2">
        <f t="shared" si="202"/>
        <v>0.56279069767441858</v>
      </c>
      <c r="L502" s="2">
        <f t="shared" si="203"/>
        <v>2.9069767441860465E-4</v>
      </c>
      <c r="M502" s="2">
        <f t="shared" si="204"/>
        <v>6.1046511627906646E-3</v>
      </c>
      <c r="N502" s="66">
        <v>1482</v>
      </c>
      <c r="O502" s="66">
        <v>1936</v>
      </c>
      <c r="P502" s="66">
        <v>1</v>
      </c>
      <c r="Q502" s="66">
        <v>21</v>
      </c>
      <c r="R502" s="66">
        <v>0</v>
      </c>
      <c r="S502" s="66">
        <v>0</v>
      </c>
      <c r="T502" s="66">
        <v>0</v>
      </c>
      <c r="W502" s="66">
        <f>IF(Notes!B$31=1,IF(BR502&gt;0,BR502-SUM(BS502:BV502)-SUM(R502:V502)-P502-SUM(X502:AL502),SUM(BS502:BV502)),SUM(BS502:BV502))</f>
        <v>0</v>
      </c>
      <c r="AA502" s="66">
        <v>0</v>
      </c>
      <c r="AN502" s="7">
        <f>IF(Q502&gt;0,RANK(Q502,(N502:P502,Q502:AE502)),0)</f>
        <v>3</v>
      </c>
      <c r="AO502" s="7">
        <f>IF(R502&gt;0,RANK(R502,(N502:P502,Q502:AE502)),0)</f>
        <v>0</v>
      </c>
      <c r="AP502" s="7">
        <f>IF(T502&gt;0,RANK(T502,(N502:P502,Q502:AE502)),0)</f>
        <v>0</v>
      </c>
      <c r="AQ502" s="7">
        <f>IF(S502&gt;0,RANK(S502,(N502:P502,Q502:AE502)),0)</f>
        <v>0</v>
      </c>
      <c r="AR502" s="2">
        <f t="shared" si="205"/>
        <v>6.1046511627906976E-3</v>
      </c>
      <c r="AS502" s="2">
        <f t="shared" si="206"/>
        <v>0</v>
      </c>
      <c r="AT502" s="2">
        <f t="shared" si="207"/>
        <v>0</v>
      </c>
      <c r="AU502" s="2">
        <f t="shared" si="208"/>
        <v>0</v>
      </c>
      <c r="AW502" t="s">
        <v>981</v>
      </c>
      <c r="AX502" t="s">
        <v>2381</v>
      </c>
      <c r="AY502">
        <v>12</v>
      </c>
      <c r="BA502" s="119">
        <v>13</v>
      </c>
      <c r="BB502" s="121">
        <v>165</v>
      </c>
      <c r="BC502" s="125">
        <f t="shared" si="209"/>
        <v>13165</v>
      </c>
      <c r="BE502" s="7" t="s">
        <v>228</v>
      </c>
      <c r="BI502" s="1"/>
      <c r="BR502" s="1">
        <v>3</v>
      </c>
      <c r="BS502" s="1">
        <v>0</v>
      </c>
      <c r="BT502" s="1">
        <v>0</v>
      </c>
      <c r="BU502" s="1">
        <v>0</v>
      </c>
      <c r="BV502" s="1">
        <v>0</v>
      </c>
    </row>
    <row r="503" spans="1:74" hidden="1" outlineLevel="1">
      <c r="A503" t="s">
        <v>1979</v>
      </c>
      <c r="B503" t="s">
        <v>2381</v>
      </c>
      <c r="C503" s="1">
        <f t="shared" si="198"/>
        <v>3647</v>
      </c>
      <c r="D503" s="7">
        <f>IF(N503&gt;0, RANK(N503,(N503:P503,Q503:AE503)),0)</f>
        <v>2</v>
      </c>
      <c r="E503" s="7">
        <f>IF(O503&gt;0,RANK(O503,(N503:P503,Q503:AE503)),0)</f>
        <v>1</v>
      </c>
      <c r="F503" s="7">
        <f>IF(P503&gt;0,RANK(P503,(N503:P503,Q503:AE503)),0)</f>
        <v>0</v>
      </c>
      <c r="G503" s="1">
        <f t="shared" si="199"/>
        <v>1228</v>
      </c>
      <c r="H503" s="2">
        <f t="shared" si="200"/>
        <v>0.33671510830819851</v>
      </c>
      <c r="I503" s="2"/>
      <c r="J503" s="2">
        <f t="shared" si="201"/>
        <v>0.32848916918014809</v>
      </c>
      <c r="K503" s="2">
        <f t="shared" si="202"/>
        <v>0.66520427748834654</v>
      </c>
      <c r="L503" s="2">
        <f t="shared" si="203"/>
        <v>0</v>
      </c>
      <c r="M503" s="2">
        <f t="shared" si="204"/>
        <v>6.3065533315053157E-3</v>
      </c>
      <c r="N503" s="66">
        <v>1198</v>
      </c>
      <c r="O503" s="66">
        <v>2426</v>
      </c>
      <c r="P503" s="66">
        <v>0</v>
      </c>
      <c r="Q503" s="66">
        <v>20</v>
      </c>
      <c r="R503" s="66">
        <v>0</v>
      </c>
      <c r="S503" s="66">
        <v>3</v>
      </c>
      <c r="T503" s="66">
        <v>0</v>
      </c>
      <c r="W503" s="66">
        <f>IF(Notes!B$31=1,IF(BR503&gt;0,BR503-SUM(BS503:BV503)-SUM(R503:V503)-P503-SUM(X503:AL503),SUM(BS503:BV503)),SUM(BS503:BV503))</f>
        <v>0</v>
      </c>
      <c r="AA503" s="66">
        <v>0</v>
      </c>
      <c r="AN503" s="7">
        <f>IF(Q503&gt;0,RANK(Q503,(N503:P503,Q503:AE503)),0)</f>
        <v>3</v>
      </c>
      <c r="AO503" s="7">
        <f>IF(R503&gt;0,RANK(R503,(N503:P503,Q503:AE503)),0)</f>
        <v>0</v>
      </c>
      <c r="AP503" s="7">
        <f>IF(T503&gt;0,RANK(T503,(N503:P503,Q503:AE503)),0)</f>
        <v>0</v>
      </c>
      <c r="AQ503" s="7">
        <f>IF(S503&gt;0,RANK(S503,(N503:P503,Q503:AE503)),0)</f>
        <v>4</v>
      </c>
      <c r="AR503" s="2">
        <f t="shared" si="205"/>
        <v>5.4839594187003019E-3</v>
      </c>
      <c r="AS503" s="2">
        <f t="shared" si="206"/>
        <v>0</v>
      </c>
      <c r="AT503" s="2">
        <f t="shared" si="207"/>
        <v>0</v>
      </c>
      <c r="AU503" s="2">
        <f t="shared" si="208"/>
        <v>8.2259391280504524E-4</v>
      </c>
      <c r="AW503" t="s">
        <v>1979</v>
      </c>
      <c r="AX503" t="s">
        <v>2381</v>
      </c>
      <c r="AY503">
        <v>3</v>
      </c>
      <c r="BA503" s="119">
        <v>13</v>
      </c>
      <c r="BB503" s="121">
        <v>167</v>
      </c>
      <c r="BC503" s="125">
        <f t="shared" si="209"/>
        <v>13167</v>
      </c>
      <c r="BE503" s="7" t="s">
        <v>228</v>
      </c>
      <c r="BI503" s="1"/>
      <c r="BR503" s="1">
        <v>6</v>
      </c>
      <c r="BS503" s="1">
        <v>0</v>
      </c>
      <c r="BT503" s="1">
        <v>0</v>
      </c>
      <c r="BU503" s="1">
        <v>0</v>
      </c>
      <c r="BV503" s="1">
        <v>0</v>
      </c>
    </row>
    <row r="504" spans="1:74" hidden="1" outlineLevel="1">
      <c r="A504" t="s">
        <v>2534</v>
      </c>
      <c r="B504" t="s">
        <v>2381</v>
      </c>
      <c r="C504" s="1">
        <f t="shared" si="198"/>
        <v>12438</v>
      </c>
      <c r="D504" s="7">
        <f>IF(N504&gt;0, RANK(N504,(N504:P504,Q504:AE504)),0)</f>
        <v>2</v>
      </c>
      <c r="E504" s="7">
        <f>IF(O504&gt;0,RANK(O504,(N504:P504,Q504:AE504)),0)</f>
        <v>1</v>
      </c>
      <c r="F504" s="7">
        <f>IF(P504&gt;0,RANK(P504,(N504:P504,Q504:AE504)),0)</f>
        <v>5</v>
      </c>
      <c r="G504" s="1">
        <f t="shared" si="199"/>
        <v>3210</v>
      </c>
      <c r="H504" s="2">
        <f t="shared" si="200"/>
        <v>0.25808007718282683</v>
      </c>
      <c r="I504" s="2"/>
      <c r="J504" s="2">
        <f t="shared" si="201"/>
        <v>0.36758321273516642</v>
      </c>
      <c r="K504" s="2">
        <f t="shared" si="202"/>
        <v>0.62566328991799325</v>
      </c>
      <c r="L504" s="2">
        <f t="shared" si="203"/>
        <v>8.0398777938575332E-5</v>
      </c>
      <c r="M504" s="2">
        <f t="shared" si="204"/>
        <v>6.6730985689018116E-3</v>
      </c>
      <c r="N504" s="66">
        <v>4572</v>
      </c>
      <c r="O504" s="66">
        <v>7782</v>
      </c>
      <c r="P504" s="66">
        <v>1</v>
      </c>
      <c r="Q504" s="66">
        <v>79</v>
      </c>
      <c r="R504" s="66">
        <v>1</v>
      </c>
      <c r="S504" s="66">
        <v>3</v>
      </c>
      <c r="T504" s="66">
        <v>0</v>
      </c>
      <c r="W504" s="66">
        <f>IF(Notes!B$31=1,IF(BR504&gt;0,BR504-SUM(BS504:BV504)-SUM(R504:V504)-P504-SUM(X504:AL504),SUM(BS504:BV504)),SUM(BS504:BV504))</f>
        <v>0</v>
      </c>
      <c r="AA504" s="66">
        <v>0</v>
      </c>
      <c r="AN504" s="7">
        <f>IF(Q504&gt;0,RANK(Q504,(N504:P504,Q504:AE504)),0)</f>
        <v>3</v>
      </c>
      <c r="AO504" s="7">
        <f>IF(R504&gt;0,RANK(R504,(N504:P504,Q504:AE504)),0)</f>
        <v>5</v>
      </c>
      <c r="AP504" s="7">
        <f>IF(T504&gt;0,RANK(T504,(N504:P504,Q504:AE504)),0)</f>
        <v>0</v>
      </c>
      <c r="AQ504" s="7">
        <f>IF(S504&gt;0,RANK(S504,(N504:P504,Q504:AE504)),0)</f>
        <v>4</v>
      </c>
      <c r="AR504" s="2">
        <f t="shared" si="205"/>
        <v>6.3515034571474515E-3</v>
      </c>
      <c r="AS504" s="2">
        <f t="shared" si="206"/>
        <v>8.0398777938575332E-5</v>
      </c>
      <c r="AT504" s="2">
        <f t="shared" si="207"/>
        <v>0</v>
      </c>
      <c r="AU504" s="2">
        <f t="shared" si="208"/>
        <v>2.4119633381572601E-4</v>
      </c>
      <c r="AW504" t="s">
        <v>2534</v>
      </c>
      <c r="AX504" t="s">
        <v>2381</v>
      </c>
      <c r="AY504">
        <v>0</v>
      </c>
      <c r="BA504" s="119">
        <v>13</v>
      </c>
      <c r="BB504" s="121">
        <v>169</v>
      </c>
      <c r="BC504" s="125">
        <f t="shared" si="209"/>
        <v>13169</v>
      </c>
      <c r="BE504" s="7" t="s">
        <v>228</v>
      </c>
      <c r="BI504" s="1"/>
      <c r="BR504" s="1">
        <v>27</v>
      </c>
      <c r="BS504" s="1">
        <v>0</v>
      </c>
      <c r="BT504" s="1">
        <v>0</v>
      </c>
      <c r="BU504" s="1">
        <v>0</v>
      </c>
      <c r="BV504" s="1">
        <v>0</v>
      </c>
    </row>
    <row r="505" spans="1:74" hidden="1" outlineLevel="1">
      <c r="A505" t="s">
        <v>2160</v>
      </c>
      <c r="B505" t="s">
        <v>2381</v>
      </c>
      <c r="C505" s="1">
        <f t="shared" si="198"/>
        <v>7688</v>
      </c>
      <c r="D505" s="7">
        <f>IF(N505&gt;0, RANK(N505,(N505:P505,Q505:AE505)),0)</f>
        <v>2</v>
      </c>
      <c r="E505" s="7">
        <f>IF(O505&gt;0,RANK(O505,(N505:P505,Q505:AE505)),0)</f>
        <v>1</v>
      </c>
      <c r="F505" s="7">
        <f>IF(P505&gt;0,RANK(P505,(N505:P505,Q505:AE505)),0)</f>
        <v>5</v>
      </c>
      <c r="G505" s="1">
        <f t="shared" si="199"/>
        <v>2121</v>
      </c>
      <c r="H505" s="2">
        <f t="shared" si="200"/>
        <v>0.27588449531737774</v>
      </c>
      <c r="I505" s="2"/>
      <c r="J505" s="2">
        <f t="shared" si="201"/>
        <v>0.35796045785639957</v>
      </c>
      <c r="K505" s="2">
        <f t="shared" si="202"/>
        <v>0.63384495317377731</v>
      </c>
      <c r="L505" s="2">
        <f t="shared" si="203"/>
        <v>1.3007284079084288E-4</v>
      </c>
      <c r="M505" s="2">
        <f t="shared" si="204"/>
        <v>8.0645161290323255E-3</v>
      </c>
      <c r="N505" s="66">
        <v>2752</v>
      </c>
      <c r="O505" s="66">
        <v>4873</v>
      </c>
      <c r="P505" s="66">
        <v>1</v>
      </c>
      <c r="Q505" s="66">
        <v>60</v>
      </c>
      <c r="R505" s="66">
        <v>0</v>
      </c>
      <c r="S505" s="66">
        <v>2</v>
      </c>
      <c r="T505" s="66">
        <v>0</v>
      </c>
      <c r="W505" s="66">
        <f>IF(Notes!B$31=1,IF(BR505&gt;0,BR505-SUM(BS505:BV505)-SUM(R505:V505)-P505-SUM(X505:AL505),SUM(BS505:BV505)),SUM(BS505:BV505))</f>
        <v>0</v>
      </c>
      <c r="AA505" s="66">
        <v>0</v>
      </c>
      <c r="AN505" s="7">
        <f>IF(Q505&gt;0,RANK(Q505,(N505:P505,Q505:AE505)),0)</f>
        <v>3</v>
      </c>
      <c r="AO505" s="7">
        <f>IF(R505&gt;0,RANK(R505,(N505:P505,Q505:AE505)),0)</f>
        <v>0</v>
      </c>
      <c r="AP505" s="7">
        <f>IF(T505&gt;0,RANK(T505,(N505:P505,Q505:AE505)),0)</f>
        <v>0</v>
      </c>
      <c r="AQ505" s="7">
        <f>IF(S505&gt;0,RANK(S505,(N505:P505,Q505:AE505)),0)</f>
        <v>4</v>
      </c>
      <c r="AR505" s="2">
        <f t="shared" si="205"/>
        <v>7.804370447450572E-3</v>
      </c>
      <c r="AS505" s="2">
        <f t="shared" si="206"/>
        <v>0</v>
      </c>
      <c r="AT505" s="2">
        <f t="shared" si="207"/>
        <v>0</v>
      </c>
      <c r="AU505" s="2">
        <f t="shared" si="208"/>
        <v>2.6014568158168577E-4</v>
      </c>
      <c r="AW505" t="s">
        <v>2160</v>
      </c>
      <c r="AX505" t="s">
        <v>2381</v>
      </c>
      <c r="AY505">
        <v>8</v>
      </c>
      <c r="BA505" s="119">
        <v>13</v>
      </c>
      <c r="BB505" s="121">
        <v>171</v>
      </c>
      <c r="BC505" s="125">
        <f t="shared" si="209"/>
        <v>13171</v>
      </c>
      <c r="BE505" s="7" t="s">
        <v>228</v>
      </c>
      <c r="BI505" s="1"/>
      <c r="BR505" s="1">
        <v>20</v>
      </c>
      <c r="BS505" s="1">
        <v>0</v>
      </c>
      <c r="BT505" s="1">
        <v>0</v>
      </c>
      <c r="BU505" s="1">
        <v>0</v>
      </c>
      <c r="BV505" s="1">
        <v>0</v>
      </c>
    </row>
    <row r="506" spans="1:74" hidden="1" outlineLevel="1">
      <c r="A506" t="s">
        <v>2859</v>
      </c>
      <c r="B506" t="s">
        <v>2381</v>
      </c>
      <c r="C506" s="1">
        <f t="shared" si="198"/>
        <v>2873</v>
      </c>
      <c r="D506" s="7">
        <f>IF(N506&gt;0, RANK(N506,(N506:P506,Q506:AE506)),0)</f>
        <v>2</v>
      </c>
      <c r="E506" s="7">
        <f>IF(O506&gt;0,RANK(O506,(N506:P506,Q506:AE506)),0)</f>
        <v>1</v>
      </c>
      <c r="F506" s="7">
        <f>IF(P506&gt;0,RANK(P506,(N506:P506,Q506:AE506)),0)</f>
        <v>4</v>
      </c>
      <c r="G506" s="1">
        <f t="shared" si="199"/>
        <v>725</v>
      </c>
      <c r="H506" s="2">
        <f t="shared" si="200"/>
        <v>0.25234946049425688</v>
      </c>
      <c r="I506" s="2"/>
      <c r="J506" s="2">
        <f t="shared" si="201"/>
        <v>0.36964845109641492</v>
      </c>
      <c r="K506" s="2">
        <f t="shared" si="202"/>
        <v>0.62199791159067175</v>
      </c>
      <c r="L506" s="2">
        <f t="shared" si="203"/>
        <v>6.9613644274277764E-4</v>
      </c>
      <c r="M506" s="2">
        <f t="shared" si="204"/>
        <v>7.6575008701706094E-3</v>
      </c>
      <c r="N506" s="66">
        <v>1062</v>
      </c>
      <c r="O506" s="66">
        <v>1787</v>
      </c>
      <c r="P506" s="66">
        <v>2</v>
      </c>
      <c r="Q506" s="66">
        <v>21</v>
      </c>
      <c r="R506" s="66">
        <v>0</v>
      </c>
      <c r="S506" s="66">
        <v>1</v>
      </c>
      <c r="T506" s="66">
        <v>0</v>
      </c>
      <c r="W506" s="66">
        <f>IF(Notes!B$31=1,IF(BR506&gt;0,BR506-SUM(BS506:BV506)-SUM(R506:V506)-P506-SUM(X506:AL506),SUM(BS506:BV506)),SUM(BS506:BV506))</f>
        <v>0</v>
      </c>
      <c r="AA506" s="66">
        <v>0</v>
      </c>
      <c r="AN506" s="7">
        <f>IF(Q506&gt;0,RANK(Q506,(N506:P506,Q506:AE506)),0)</f>
        <v>3</v>
      </c>
      <c r="AO506" s="7">
        <f>IF(R506&gt;0,RANK(R506,(N506:P506,Q506:AE506)),0)</f>
        <v>0</v>
      </c>
      <c r="AP506" s="7">
        <f>IF(T506&gt;0,RANK(T506,(N506:P506,Q506:AE506)),0)</f>
        <v>0</v>
      </c>
      <c r="AQ506" s="7">
        <f>IF(S506&gt;0,RANK(S506,(N506:P506,Q506:AE506)),0)</f>
        <v>5</v>
      </c>
      <c r="AR506" s="2">
        <f t="shared" si="205"/>
        <v>7.3094326487991648E-3</v>
      </c>
      <c r="AS506" s="2">
        <f t="shared" si="206"/>
        <v>0</v>
      </c>
      <c r="AT506" s="2">
        <f t="shared" si="207"/>
        <v>0</v>
      </c>
      <c r="AU506" s="2">
        <f t="shared" si="208"/>
        <v>3.4806822137138882E-4</v>
      </c>
      <c r="AW506" t="s">
        <v>2859</v>
      </c>
      <c r="AX506" t="s">
        <v>2381</v>
      </c>
      <c r="AY506">
        <v>1</v>
      </c>
      <c r="BA506" s="119">
        <v>13</v>
      </c>
      <c r="BB506" s="121">
        <v>173</v>
      </c>
      <c r="BC506" s="125">
        <f t="shared" si="209"/>
        <v>13173</v>
      </c>
      <c r="BE506" s="7" t="s">
        <v>228</v>
      </c>
      <c r="BI506" s="1"/>
      <c r="BR506" s="1">
        <v>10</v>
      </c>
      <c r="BS506" s="1">
        <v>0</v>
      </c>
      <c r="BT506" s="1">
        <v>0</v>
      </c>
      <c r="BU506" s="1">
        <v>0</v>
      </c>
      <c r="BV506" s="1">
        <v>0</v>
      </c>
    </row>
    <row r="507" spans="1:74" hidden="1" outlineLevel="1">
      <c r="A507" t="s">
        <v>3044</v>
      </c>
      <c r="B507" t="s">
        <v>2381</v>
      </c>
      <c r="C507" s="1">
        <f t="shared" si="198"/>
        <v>19937</v>
      </c>
      <c r="D507" s="7">
        <f>IF(N507&gt;0, RANK(N507,(N507:P507,Q507:AE507)),0)</f>
        <v>2</v>
      </c>
      <c r="E507" s="7">
        <f>IF(O507&gt;0,RANK(O507,(N507:P507,Q507:AE507)),0)</f>
        <v>1</v>
      </c>
      <c r="F507" s="7">
        <f>IF(P507&gt;0,RANK(P507,(N507:P507,Q507:AE507)),0)</f>
        <v>4</v>
      </c>
      <c r="G507" s="1">
        <f t="shared" si="199"/>
        <v>4283</v>
      </c>
      <c r="H507" s="2">
        <f t="shared" si="200"/>
        <v>0.21482670411797161</v>
      </c>
      <c r="I507" s="2"/>
      <c r="J507" s="2">
        <f t="shared" si="201"/>
        <v>0.38967748407483571</v>
      </c>
      <c r="K507" s="2">
        <f t="shared" si="202"/>
        <v>0.60450418819280738</v>
      </c>
      <c r="L507" s="2">
        <f t="shared" si="203"/>
        <v>1.5047399307819632E-4</v>
      </c>
      <c r="M507" s="2">
        <f t="shared" si="204"/>
        <v>5.6678537392787134E-3</v>
      </c>
      <c r="N507" s="66">
        <v>7769</v>
      </c>
      <c r="O507" s="66">
        <v>12052</v>
      </c>
      <c r="P507" s="66">
        <v>3</v>
      </c>
      <c r="Q507" s="66">
        <v>110</v>
      </c>
      <c r="R507" s="66">
        <v>0</v>
      </c>
      <c r="S507" s="66">
        <v>3</v>
      </c>
      <c r="T507" s="66">
        <v>0</v>
      </c>
      <c r="W507" s="66">
        <f>IF(Notes!B$31=1,IF(BR507&gt;0,BR507-SUM(BS507:BV507)-SUM(R507:V507)-P507-SUM(X507:AL507),SUM(BS507:BV507)),SUM(BS507:BV507))</f>
        <v>0</v>
      </c>
      <c r="AA507" s="66">
        <v>0</v>
      </c>
      <c r="AN507" s="7">
        <f>IF(Q507&gt;0,RANK(Q507,(N507:P507,Q507:AE507)),0)</f>
        <v>3</v>
      </c>
      <c r="AO507" s="7">
        <f>IF(R507&gt;0,RANK(R507,(N507:P507,Q507:AE507)),0)</f>
        <v>0</v>
      </c>
      <c r="AP507" s="7">
        <f>IF(T507&gt;0,RANK(T507,(N507:P507,Q507:AE507)),0)</f>
        <v>0</v>
      </c>
      <c r="AQ507" s="7">
        <f>IF(S507&gt;0,RANK(S507,(N507:P507,Q507:AE507)),0)</f>
        <v>4</v>
      </c>
      <c r="AR507" s="2">
        <f t="shared" si="205"/>
        <v>5.5173797462005313E-3</v>
      </c>
      <c r="AS507" s="2">
        <f t="shared" si="206"/>
        <v>0</v>
      </c>
      <c r="AT507" s="2">
        <f t="shared" si="207"/>
        <v>0</v>
      </c>
      <c r="AU507" s="2">
        <f t="shared" si="208"/>
        <v>1.5047399307819632E-4</v>
      </c>
      <c r="AW507" t="s">
        <v>3044</v>
      </c>
      <c r="AX507" t="s">
        <v>2381</v>
      </c>
      <c r="AY507">
        <v>3</v>
      </c>
      <c r="BA507" s="119">
        <v>13</v>
      </c>
      <c r="BB507" s="121">
        <v>175</v>
      </c>
      <c r="BC507" s="125">
        <f t="shared" si="209"/>
        <v>13175</v>
      </c>
      <c r="BE507" s="7" t="s">
        <v>228</v>
      </c>
      <c r="BI507" s="1"/>
      <c r="BR507" s="1">
        <v>32</v>
      </c>
      <c r="BS507" s="1">
        <v>0</v>
      </c>
      <c r="BT507" s="1">
        <v>0</v>
      </c>
      <c r="BU507" s="1">
        <v>0</v>
      </c>
      <c r="BV507" s="1">
        <v>0</v>
      </c>
    </row>
    <row r="508" spans="1:74" hidden="1" outlineLevel="1">
      <c r="A508" t="s">
        <v>2170</v>
      </c>
      <c r="B508" t="s">
        <v>2381</v>
      </c>
      <c r="C508" s="1">
        <f t="shared" si="198"/>
        <v>13087</v>
      </c>
      <c r="D508" s="7">
        <f>IF(N508&gt;0, RANK(N508,(N508:P508,Q508:AE508)),0)</f>
        <v>2</v>
      </c>
      <c r="E508" s="7">
        <f>IF(O508&gt;0,RANK(O508,(N508:P508,Q508:AE508)),0)</f>
        <v>1</v>
      </c>
      <c r="F508" s="7">
        <f>IF(P508&gt;0,RANK(P508,(N508:P508,Q508:AE508)),0)</f>
        <v>5</v>
      </c>
      <c r="G508" s="1">
        <f t="shared" si="199"/>
        <v>6825</v>
      </c>
      <c r="H508" s="2">
        <f t="shared" si="200"/>
        <v>0.52150989531596237</v>
      </c>
      <c r="I508" s="2"/>
      <c r="J508" s="2">
        <f t="shared" si="201"/>
        <v>0.23687628944754335</v>
      </c>
      <c r="K508" s="2">
        <f t="shared" si="202"/>
        <v>0.75838618476350572</v>
      </c>
      <c r="L508" s="2">
        <f t="shared" si="203"/>
        <v>1.5282341254680218E-4</v>
      </c>
      <c r="M508" s="2">
        <f t="shared" si="204"/>
        <v>4.5847023764041227E-3</v>
      </c>
      <c r="N508" s="66">
        <v>3100</v>
      </c>
      <c r="O508" s="66">
        <v>9925</v>
      </c>
      <c r="P508" s="66">
        <v>2</v>
      </c>
      <c r="Q508" s="66">
        <v>56</v>
      </c>
      <c r="R508" s="66">
        <v>0</v>
      </c>
      <c r="S508" s="66">
        <v>4</v>
      </c>
      <c r="T508" s="66">
        <v>0</v>
      </c>
      <c r="W508" s="66">
        <f>IF(Notes!B$31=1,IF(BR508&gt;0,BR508-SUM(BS508:BV508)-SUM(R508:V508)-P508-SUM(X508:AL508),SUM(BS508:BV508)),SUM(BS508:BV508))</f>
        <v>0</v>
      </c>
      <c r="AA508" s="66">
        <v>0</v>
      </c>
      <c r="AN508" s="7">
        <f>IF(Q508&gt;0,RANK(Q508,(N508:P508,Q508:AE508)),0)</f>
        <v>3</v>
      </c>
      <c r="AO508" s="7">
        <f>IF(R508&gt;0,RANK(R508,(N508:P508,Q508:AE508)),0)</f>
        <v>0</v>
      </c>
      <c r="AP508" s="7">
        <f>IF(T508&gt;0,RANK(T508,(N508:P508,Q508:AE508)),0)</f>
        <v>0</v>
      </c>
      <c r="AQ508" s="7">
        <f>IF(S508&gt;0,RANK(S508,(N508:P508,Q508:AE508)),0)</f>
        <v>4</v>
      </c>
      <c r="AR508" s="2">
        <f t="shared" si="205"/>
        <v>4.2790555513104612E-3</v>
      </c>
      <c r="AS508" s="2">
        <f t="shared" si="206"/>
        <v>0</v>
      </c>
      <c r="AT508" s="2">
        <f t="shared" si="207"/>
        <v>0</v>
      </c>
      <c r="AU508" s="2">
        <f t="shared" si="208"/>
        <v>3.0564682509360435E-4</v>
      </c>
      <c r="AW508" t="s">
        <v>2170</v>
      </c>
      <c r="AX508" t="s">
        <v>2381</v>
      </c>
      <c r="AY508">
        <v>2</v>
      </c>
      <c r="BA508" s="119">
        <v>13</v>
      </c>
      <c r="BB508" s="121">
        <v>177</v>
      </c>
      <c r="BC508" s="125">
        <f t="shared" si="209"/>
        <v>13177</v>
      </c>
      <c r="BE508" s="7" t="s">
        <v>228</v>
      </c>
      <c r="BI508" s="1"/>
      <c r="BR508" s="1">
        <v>31</v>
      </c>
      <c r="BS508" s="1">
        <v>0</v>
      </c>
      <c r="BT508" s="1">
        <v>0</v>
      </c>
      <c r="BU508" s="1">
        <v>0</v>
      </c>
      <c r="BV508" s="1">
        <v>0</v>
      </c>
    </row>
    <row r="509" spans="1:74" hidden="1" outlineLevel="1">
      <c r="A509" t="s">
        <v>3195</v>
      </c>
      <c r="B509" t="s">
        <v>2381</v>
      </c>
      <c r="C509" s="1">
        <f t="shared" si="198"/>
        <v>16376</v>
      </c>
      <c r="D509" s="7">
        <f>IF(N509&gt;0, RANK(N509,(N509:P509,Q509:AE509)),0)</f>
        <v>1</v>
      </c>
      <c r="E509" s="7">
        <f>IF(O509&gt;0,RANK(O509,(N509:P509,Q509:AE509)),0)</f>
        <v>2</v>
      </c>
      <c r="F509" s="7">
        <f>IF(P509&gt;0,RANK(P509,(N509:P509,Q509:AE509)),0)</f>
        <v>5</v>
      </c>
      <c r="G509" s="1">
        <f t="shared" si="199"/>
        <v>4646</v>
      </c>
      <c r="H509" s="2">
        <f t="shared" si="200"/>
        <v>0.28370786516853935</v>
      </c>
      <c r="I509" s="2"/>
      <c r="J509" s="2">
        <f t="shared" si="201"/>
        <v>0.63959452857840737</v>
      </c>
      <c r="K509" s="2">
        <f t="shared" si="202"/>
        <v>0.35588666340986808</v>
      </c>
      <c r="L509" s="2">
        <f t="shared" si="203"/>
        <v>6.106497313141182E-5</v>
      </c>
      <c r="M509" s="2">
        <f t="shared" si="204"/>
        <v>4.4577430385931392E-3</v>
      </c>
      <c r="N509" s="66">
        <v>10474</v>
      </c>
      <c r="O509" s="66">
        <v>5828</v>
      </c>
      <c r="P509" s="66">
        <v>1</v>
      </c>
      <c r="Q509" s="66">
        <v>69</v>
      </c>
      <c r="R509" s="66">
        <v>0</v>
      </c>
      <c r="S509" s="66">
        <v>4</v>
      </c>
      <c r="T509" s="66">
        <v>0</v>
      </c>
      <c r="W509" s="66">
        <f>IF(Notes!B$31=1,IF(BR509&gt;0,BR509-SUM(BS509:BV509)-SUM(R509:V509)-P509-SUM(X509:AL509),SUM(BS509:BV509)),SUM(BS509:BV509))</f>
        <v>0</v>
      </c>
      <c r="AA509" s="66">
        <v>0</v>
      </c>
      <c r="AN509" s="7">
        <f>IF(Q509&gt;0,RANK(Q509,(N509:P509,Q509:AE509)),0)</f>
        <v>3</v>
      </c>
      <c r="AO509" s="7">
        <f>IF(R509&gt;0,RANK(R509,(N509:P509,Q509:AE509)),0)</f>
        <v>0</v>
      </c>
      <c r="AP509" s="7">
        <f>IF(T509&gt;0,RANK(T509,(N509:P509,Q509:AE509)),0)</f>
        <v>0</v>
      </c>
      <c r="AQ509" s="7">
        <f>IF(S509&gt;0,RANK(S509,(N509:P509,Q509:AE509)),0)</f>
        <v>4</v>
      </c>
      <c r="AR509" s="2">
        <f t="shared" si="205"/>
        <v>4.2134831460674156E-3</v>
      </c>
      <c r="AS509" s="2">
        <f t="shared" si="206"/>
        <v>0</v>
      </c>
      <c r="AT509" s="2">
        <f t="shared" si="207"/>
        <v>0</v>
      </c>
      <c r="AU509" s="2">
        <f t="shared" si="208"/>
        <v>2.4425989252564728E-4</v>
      </c>
      <c r="AW509" t="s">
        <v>3195</v>
      </c>
      <c r="AX509" t="s">
        <v>2381</v>
      </c>
      <c r="AY509">
        <v>1</v>
      </c>
      <c r="BA509" s="119">
        <v>13</v>
      </c>
      <c r="BB509" s="121">
        <v>179</v>
      </c>
      <c r="BC509" s="125">
        <f t="shared" si="209"/>
        <v>13179</v>
      </c>
      <c r="BE509" s="7" t="s">
        <v>228</v>
      </c>
      <c r="BI509" s="1"/>
      <c r="BR509" s="1">
        <v>29</v>
      </c>
      <c r="BS509" s="1">
        <v>0</v>
      </c>
      <c r="BT509" s="1">
        <v>0</v>
      </c>
      <c r="BU509" s="1">
        <v>0</v>
      </c>
      <c r="BV509" s="1">
        <v>0</v>
      </c>
    </row>
    <row r="510" spans="1:74" hidden="1" outlineLevel="1">
      <c r="A510" t="s">
        <v>2196</v>
      </c>
      <c r="B510" t="s">
        <v>2381</v>
      </c>
      <c r="C510" s="1">
        <f t="shared" si="198"/>
        <v>4416</v>
      </c>
      <c r="D510" s="7">
        <f>IF(N510&gt;0, RANK(N510,(N510:P510,Q510:AE510)),0)</f>
        <v>2</v>
      </c>
      <c r="E510" s="7">
        <f>IF(O510&gt;0,RANK(O510,(N510:P510,Q510:AE510)),0)</f>
        <v>1</v>
      </c>
      <c r="F510" s="7">
        <f>IF(P510&gt;0,RANK(P510,(N510:P510,Q510:AE510)),0)</f>
        <v>0</v>
      </c>
      <c r="G510" s="1">
        <f t="shared" si="199"/>
        <v>1081</v>
      </c>
      <c r="H510" s="2">
        <f t="shared" si="200"/>
        <v>0.24479166666666666</v>
      </c>
      <c r="I510" s="2"/>
      <c r="J510" s="2">
        <f t="shared" si="201"/>
        <v>0.37364130434782611</v>
      </c>
      <c r="K510" s="2">
        <f t="shared" si="202"/>
        <v>0.61843297101449279</v>
      </c>
      <c r="L510" s="2">
        <f t="shared" si="203"/>
        <v>0</v>
      </c>
      <c r="M510" s="2">
        <f t="shared" si="204"/>
        <v>7.925724637681042E-3</v>
      </c>
      <c r="N510" s="66">
        <v>1650</v>
      </c>
      <c r="O510" s="66">
        <v>2731</v>
      </c>
      <c r="P510" s="66">
        <v>0</v>
      </c>
      <c r="Q510" s="66">
        <v>35</v>
      </c>
      <c r="R510" s="66">
        <v>0</v>
      </c>
      <c r="S510" s="66">
        <v>0</v>
      </c>
      <c r="T510" s="66">
        <v>0</v>
      </c>
      <c r="W510" s="66">
        <f>IF(Notes!B$31=1,IF(BR510&gt;0,BR510-SUM(BS510:BV510)-SUM(R510:V510)-P510-SUM(X510:AL510),SUM(BS510:BV510)),SUM(BS510:BV510))</f>
        <v>0</v>
      </c>
      <c r="AA510" s="66">
        <v>0</v>
      </c>
      <c r="AN510" s="7">
        <f>IF(Q510&gt;0,RANK(Q510,(N510:P510,Q510:AE510)),0)</f>
        <v>3</v>
      </c>
      <c r="AO510" s="7">
        <f>IF(R510&gt;0,RANK(R510,(N510:P510,Q510:AE510)),0)</f>
        <v>0</v>
      </c>
      <c r="AP510" s="7">
        <f>IF(T510&gt;0,RANK(T510,(N510:P510,Q510:AE510)),0)</f>
        <v>0</v>
      </c>
      <c r="AQ510" s="7">
        <f>IF(S510&gt;0,RANK(S510,(N510:P510,Q510:AE510)),0)</f>
        <v>0</v>
      </c>
      <c r="AR510" s="2">
        <f t="shared" si="205"/>
        <v>7.9257246376811599E-3</v>
      </c>
      <c r="AS510" s="2">
        <f t="shared" si="206"/>
        <v>0</v>
      </c>
      <c r="AT510" s="2">
        <f t="shared" si="207"/>
        <v>0</v>
      </c>
      <c r="AU510" s="2">
        <f t="shared" si="208"/>
        <v>0</v>
      </c>
      <c r="AW510" t="s">
        <v>2196</v>
      </c>
      <c r="AX510" t="s">
        <v>2381</v>
      </c>
      <c r="AY510">
        <v>9</v>
      </c>
      <c r="BA510" s="119">
        <v>13</v>
      </c>
      <c r="BB510" s="121">
        <v>181</v>
      </c>
      <c r="BC510" s="125">
        <f t="shared" si="209"/>
        <v>13181</v>
      </c>
      <c r="BE510" s="7" t="s">
        <v>228</v>
      </c>
      <c r="BI510" s="1"/>
      <c r="BR510" s="1">
        <v>8</v>
      </c>
      <c r="BS510" s="1">
        <v>0</v>
      </c>
      <c r="BT510" s="1">
        <v>0</v>
      </c>
      <c r="BU510" s="1">
        <v>0</v>
      </c>
      <c r="BV510" s="1">
        <v>0</v>
      </c>
    </row>
    <row r="511" spans="1:74" hidden="1" outlineLevel="1">
      <c r="A511" t="s">
        <v>560</v>
      </c>
      <c r="B511" t="s">
        <v>2381</v>
      </c>
      <c r="C511" s="1">
        <f t="shared" si="198"/>
        <v>3450</v>
      </c>
      <c r="D511" s="7">
        <f>IF(N511&gt;0, RANK(N511,(N511:P511,Q511:AE511)),0)</f>
        <v>2</v>
      </c>
      <c r="E511" s="7">
        <f>IF(O511&gt;0,RANK(O511,(N511:P511,Q511:AE511)),0)</f>
        <v>1</v>
      </c>
      <c r="F511" s="7">
        <f>IF(P511&gt;0,RANK(P511,(N511:P511,Q511:AE511)),0)</f>
        <v>0</v>
      </c>
      <c r="G511" s="1">
        <f t="shared" si="199"/>
        <v>831</v>
      </c>
      <c r="H511" s="2">
        <f t="shared" si="200"/>
        <v>0.24086956521739131</v>
      </c>
      <c r="I511" s="2"/>
      <c r="J511" s="2">
        <f t="shared" si="201"/>
        <v>0.37333333333333335</v>
      </c>
      <c r="K511" s="2">
        <f t="shared" si="202"/>
        <v>0.61420289855072463</v>
      </c>
      <c r="L511" s="2">
        <f t="shared" si="203"/>
        <v>0</v>
      </c>
      <c r="M511" s="2">
        <f t="shared" si="204"/>
        <v>1.2463768115942075E-2</v>
      </c>
      <c r="N511" s="66">
        <v>1288</v>
      </c>
      <c r="O511" s="66">
        <v>2119</v>
      </c>
      <c r="P511" s="66">
        <v>0</v>
      </c>
      <c r="Q511" s="66">
        <v>43</v>
      </c>
      <c r="R511" s="66">
        <v>0</v>
      </c>
      <c r="S511" s="66">
        <v>0</v>
      </c>
      <c r="T511" s="66">
        <v>0</v>
      </c>
      <c r="W511" s="66">
        <f>IF(Notes!B$31=1,IF(BR511&gt;0,BR511-SUM(BS511:BV511)-SUM(R511:V511)-P511-SUM(X511:AL511),SUM(BS511:BV511)),SUM(BS511:BV511))</f>
        <v>0</v>
      </c>
      <c r="AA511" s="66">
        <v>0</v>
      </c>
      <c r="AN511" s="7">
        <f>IF(Q511&gt;0,RANK(Q511,(N511:P511,Q511:AE511)),0)</f>
        <v>3</v>
      </c>
      <c r="AO511" s="7">
        <f>IF(R511&gt;0,RANK(R511,(N511:P511,Q511:AE511)),0)</f>
        <v>0</v>
      </c>
      <c r="AP511" s="7">
        <f>IF(T511&gt;0,RANK(T511,(N511:P511,Q511:AE511)),0)</f>
        <v>0</v>
      </c>
      <c r="AQ511" s="7">
        <f>IF(S511&gt;0,RANK(S511,(N511:P511,Q511:AE511)),0)</f>
        <v>0</v>
      </c>
      <c r="AR511" s="2">
        <f t="shared" si="205"/>
        <v>1.2463768115942029E-2</v>
      </c>
      <c r="AS511" s="2">
        <f t="shared" si="206"/>
        <v>0</v>
      </c>
      <c r="AT511" s="2">
        <f t="shared" si="207"/>
        <v>0</v>
      </c>
      <c r="AU511" s="2">
        <f t="shared" si="208"/>
        <v>0</v>
      </c>
      <c r="AW511" t="s">
        <v>560</v>
      </c>
      <c r="AX511" t="s">
        <v>2381</v>
      </c>
      <c r="AY511">
        <v>1</v>
      </c>
      <c r="BA511" s="119">
        <v>13</v>
      </c>
      <c r="BB511" s="121">
        <v>183</v>
      </c>
      <c r="BC511" s="125">
        <f t="shared" si="209"/>
        <v>13183</v>
      </c>
      <c r="BE511" s="7" t="s">
        <v>228</v>
      </c>
      <c r="BI511" s="1"/>
      <c r="BR511" s="1">
        <v>10</v>
      </c>
      <c r="BS511" s="1">
        <v>0</v>
      </c>
      <c r="BT511" s="1">
        <v>0</v>
      </c>
      <c r="BU511" s="1">
        <v>0</v>
      </c>
      <c r="BV511" s="1">
        <v>0</v>
      </c>
    </row>
    <row r="512" spans="1:74" hidden="1" outlineLevel="1">
      <c r="A512" t="s">
        <v>1710</v>
      </c>
      <c r="B512" t="s">
        <v>2381</v>
      </c>
      <c r="C512" s="1">
        <f t="shared" si="198"/>
        <v>39078</v>
      </c>
      <c r="D512" s="7">
        <f>IF(N512&gt;0, RANK(N512,(N512:P512,Q512:AE512)),0)</f>
        <v>2</v>
      </c>
      <c r="E512" s="7">
        <f>IF(O512&gt;0,RANK(O512,(N512:P512,Q512:AE512)),0)</f>
        <v>1</v>
      </c>
      <c r="F512" s="7">
        <f>IF(P512&gt;0,RANK(P512,(N512:P512,Q512:AE512)),0)</f>
        <v>5</v>
      </c>
      <c r="G512" s="1">
        <f t="shared" si="199"/>
        <v>3672</v>
      </c>
      <c r="H512" s="2">
        <f t="shared" si="200"/>
        <v>9.3965914325195757E-2</v>
      </c>
      <c r="I512" s="2"/>
      <c r="J512" s="2">
        <f t="shared" si="201"/>
        <v>0.45030451916679459</v>
      </c>
      <c r="K512" s="2">
        <f t="shared" si="202"/>
        <v>0.54427043349199034</v>
      </c>
      <c r="L512" s="2">
        <f t="shared" si="203"/>
        <v>2.3030861354214648E-4</v>
      </c>
      <c r="M512" s="2">
        <f t="shared" si="204"/>
        <v>5.1947387276729262E-3</v>
      </c>
      <c r="N512" s="66">
        <v>17597</v>
      </c>
      <c r="O512" s="66">
        <v>21269</v>
      </c>
      <c r="P512" s="66">
        <v>9</v>
      </c>
      <c r="Q512" s="66">
        <v>188</v>
      </c>
      <c r="R512" s="66">
        <v>2</v>
      </c>
      <c r="S512" s="66">
        <v>13</v>
      </c>
      <c r="T512" s="66">
        <v>0</v>
      </c>
      <c r="W512" s="66">
        <f>IF(Notes!B$31=1,IF(BR512&gt;0,BR512-SUM(BS512:BV512)-SUM(R512:V512)-P512-SUM(X512:AL512),SUM(BS512:BV512)),SUM(BS512:BV512))</f>
        <v>0</v>
      </c>
      <c r="AA512" s="66">
        <v>0</v>
      </c>
      <c r="AN512" s="7">
        <f>IF(Q512&gt;0,RANK(Q512,(N512:P512,Q512:AE512)),0)</f>
        <v>3</v>
      </c>
      <c r="AO512" s="7">
        <f>IF(R512&gt;0,RANK(R512,(N512:P512,Q512:AE512)),0)</f>
        <v>6</v>
      </c>
      <c r="AP512" s="7">
        <f>IF(T512&gt;0,RANK(T512,(N512:P512,Q512:AE512)),0)</f>
        <v>0</v>
      </c>
      <c r="AQ512" s="7">
        <f>IF(S512&gt;0,RANK(S512,(N512:P512,Q512:AE512)),0)</f>
        <v>4</v>
      </c>
      <c r="AR512" s="2">
        <f t="shared" si="205"/>
        <v>4.8108910384359483E-3</v>
      </c>
      <c r="AS512" s="2">
        <f t="shared" si="206"/>
        <v>5.1179691898254774E-5</v>
      </c>
      <c r="AT512" s="2">
        <f t="shared" si="207"/>
        <v>0</v>
      </c>
      <c r="AU512" s="2">
        <f t="shared" si="208"/>
        <v>3.3266799733865603E-4</v>
      </c>
      <c r="AW512" t="s">
        <v>1710</v>
      </c>
      <c r="AX512" t="s">
        <v>2381</v>
      </c>
      <c r="AY512">
        <v>0</v>
      </c>
      <c r="BA512" s="119">
        <v>13</v>
      </c>
      <c r="BB512" s="121">
        <v>185</v>
      </c>
      <c r="BC512" s="125">
        <f t="shared" si="209"/>
        <v>13185</v>
      </c>
      <c r="BE512" s="7" t="s">
        <v>228</v>
      </c>
      <c r="BI512" s="1"/>
      <c r="BR512" s="1">
        <v>196</v>
      </c>
      <c r="BS512" s="1">
        <v>0</v>
      </c>
      <c r="BT512" s="1">
        <v>0</v>
      </c>
      <c r="BU512" s="1">
        <v>0</v>
      </c>
      <c r="BV512" s="1">
        <v>0</v>
      </c>
    </row>
    <row r="513" spans="1:74" hidden="1" outlineLevel="1">
      <c r="A513" t="s">
        <v>2273</v>
      </c>
      <c r="B513" t="s">
        <v>2381</v>
      </c>
      <c r="C513" s="1">
        <f t="shared" si="198"/>
        <v>11075</v>
      </c>
      <c r="D513" s="7">
        <f>IF(N513&gt;0, RANK(N513,(N513:P513,Q513:AE513)),0)</f>
        <v>2</v>
      </c>
      <c r="E513" s="7">
        <f>IF(O513&gt;0,RANK(O513,(N513:P513,Q513:AE513)),0)</f>
        <v>1</v>
      </c>
      <c r="F513" s="7">
        <f>IF(P513&gt;0,RANK(P513,(N513:P513,Q513:AE513)),0)</f>
        <v>5</v>
      </c>
      <c r="G513" s="1">
        <f t="shared" si="199"/>
        <v>5740</v>
      </c>
      <c r="H513" s="2">
        <f t="shared" si="200"/>
        <v>0.5182844243792325</v>
      </c>
      <c r="I513" s="2"/>
      <c r="J513" s="2">
        <f t="shared" si="201"/>
        <v>0.23349887133182845</v>
      </c>
      <c r="K513" s="2">
        <f t="shared" si="202"/>
        <v>0.75178329571106095</v>
      </c>
      <c r="L513" s="2">
        <f t="shared" si="203"/>
        <v>3.6117381489841985E-4</v>
      </c>
      <c r="M513" s="2">
        <f t="shared" si="204"/>
        <v>1.4356659142212179E-2</v>
      </c>
      <c r="N513" s="66">
        <v>2586</v>
      </c>
      <c r="O513" s="66">
        <v>8326</v>
      </c>
      <c r="P513" s="66">
        <v>4</v>
      </c>
      <c r="Q513" s="66">
        <v>151</v>
      </c>
      <c r="R513" s="66">
        <v>3</v>
      </c>
      <c r="S513" s="66">
        <v>5</v>
      </c>
      <c r="T513" s="66">
        <v>0</v>
      </c>
      <c r="W513" s="66">
        <f>IF(Notes!B$31=1,IF(BR513&gt;0,BR513-SUM(BS513:BV513)-SUM(R513:V513)-P513-SUM(X513:AL513),SUM(BS513:BV513)),SUM(BS513:BV513))</f>
        <v>0</v>
      </c>
      <c r="AA513" s="66">
        <v>0</v>
      </c>
      <c r="AN513" s="7">
        <f>IF(Q513&gt;0,RANK(Q513,(N513:P513,Q513:AE513)),0)</f>
        <v>3</v>
      </c>
      <c r="AO513" s="7">
        <f>IF(R513&gt;0,RANK(R513,(N513:P513,Q513:AE513)),0)</f>
        <v>6</v>
      </c>
      <c r="AP513" s="7">
        <f>IF(T513&gt;0,RANK(T513,(N513:P513,Q513:AE513)),0)</f>
        <v>0</v>
      </c>
      <c r="AQ513" s="7">
        <f>IF(S513&gt;0,RANK(S513,(N513:P513,Q513:AE513)),0)</f>
        <v>4</v>
      </c>
      <c r="AR513" s="2">
        <f t="shared" si="205"/>
        <v>1.3634311512415349E-2</v>
      </c>
      <c r="AS513" s="2">
        <f t="shared" si="206"/>
        <v>2.708803611738149E-4</v>
      </c>
      <c r="AT513" s="2">
        <f t="shared" si="207"/>
        <v>0</v>
      </c>
      <c r="AU513" s="2">
        <f t="shared" si="208"/>
        <v>4.514672686230248E-4</v>
      </c>
      <c r="AW513" t="s">
        <v>2273</v>
      </c>
      <c r="AX513" t="s">
        <v>2381</v>
      </c>
      <c r="AY513">
        <v>9</v>
      </c>
      <c r="BA513" s="119">
        <v>13</v>
      </c>
      <c r="BB513" s="121">
        <v>187</v>
      </c>
      <c r="BC513" s="125">
        <f t="shared" si="209"/>
        <v>13187</v>
      </c>
      <c r="BE513" s="7" t="s">
        <v>228</v>
      </c>
      <c r="BI513" s="1"/>
      <c r="BR513" s="1">
        <v>45</v>
      </c>
      <c r="BS513" s="1">
        <v>0</v>
      </c>
      <c r="BT513" s="1">
        <v>0</v>
      </c>
      <c r="BU513" s="1">
        <v>0</v>
      </c>
      <c r="BV513" s="1">
        <v>0</v>
      </c>
    </row>
    <row r="514" spans="1:74" hidden="1" outlineLevel="1">
      <c r="A514" t="s">
        <v>2264</v>
      </c>
      <c r="B514" t="s">
        <v>2381</v>
      </c>
      <c r="C514" s="1">
        <f t="shared" si="198"/>
        <v>9440</v>
      </c>
      <c r="D514" s="7">
        <f>IF(N514&gt;0, RANK(N514,(N514:P514,Q514:AE514)),0)</f>
        <v>2</v>
      </c>
      <c r="E514" s="7">
        <f>IF(O514&gt;0,RANK(O514,(N514:P514,Q514:AE514)),0)</f>
        <v>1</v>
      </c>
      <c r="F514" s="7">
        <f>IF(P514&gt;0,RANK(P514,(N514:P514,Q514:AE514)),0)</f>
        <v>0</v>
      </c>
      <c r="G514" s="1">
        <f t="shared" si="199"/>
        <v>1411</v>
      </c>
      <c r="H514" s="2">
        <f t="shared" si="200"/>
        <v>0.14947033898305084</v>
      </c>
      <c r="I514" s="2"/>
      <c r="J514" s="2">
        <f t="shared" si="201"/>
        <v>0.42256355932203388</v>
      </c>
      <c r="K514" s="2">
        <f t="shared" si="202"/>
        <v>0.57203389830508478</v>
      </c>
      <c r="L514" s="2">
        <f t="shared" si="203"/>
        <v>0</v>
      </c>
      <c r="M514" s="2">
        <f t="shared" si="204"/>
        <v>5.4025423728814026E-3</v>
      </c>
      <c r="N514" s="66">
        <v>3989</v>
      </c>
      <c r="O514" s="66">
        <v>5400</v>
      </c>
      <c r="P514" s="66">
        <v>0</v>
      </c>
      <c r="Q514" s="66">
        <v>50</v>
      </c>
      <c r="R514" s="66">
        <v>0</v>
      </c>
      <c r="S514" s="66">
        <v>1</v>
      </c>
      <c r="T514" s="66">
        <v>0</v>
      </c>
      <c r="W514" s="66">
        <f>IF(Notes!B$31=1,IF(BR514&gt;0,BR514-SUM(BS514:BV514)-SUM(R514:V514)-P514-SUM(X514:AL514),SUM(BS514:BV514)),SUM(BS514:BV514))</f>
        <v>0</v>
      </c>
      <c r="AA514" s="66">
        <v>0</v>
      </c>
      <c r="AN514" s="7">
        <f>IF(Q514&gt;0,RANK(Q514,(N514:P514,Q514:AE514)),0)</f>
        <v>3</v>
      </c>
      <c r="AO514" s="7">
        <f>IF(R514&gt;0,RANK(R514,(N514:P514,Q514:AE514)),0)</f>
        <v>0</v>
      </c>
      <c r="AP514" s="7">
        <f>IF(T514&gt;0,RANK(T514,(N514:P514,Q514:AE514)),0)</f>
        <v>0</v>
      </c>
      <c r="AQ514" s="7">
        <f>IF(S514&gt;0,RANK(S514,(N514:P514,Q514:AE514)),0)</f>
        <v>4</v>
      </c>
      <c r="AR514" s="2">
        <f t="shared" si="205"/>
        <v>5.2966101694915252E-3</v>
      </c>
      <c r="AS514" s="2">
        <f t="shared" si="206"/>
        <v>0</v>
      </c>
      <c r="AT514" s="2">
        <f t="shared" si="207"/>
        <v>0</v>
      </c>
      <c r="AU514" s="2">
        <f t="shared" si="208"/>
        <v>1.0593220338983051E-4</v>
      </c>
      <c r="AW514" t="s">
        <v>2264</v>
      </c>
      <c r="AX514" t="s">
        <v>2381</v>
      </c>
      <c r="AY514">
        <v>9</v>
      </c>
      <c r="BA514" s="119">
        <v>13</v>
      </c>
      <c r="BB514" s="121">
        <v>189</v>
      </c>
      <c r="BC514" s="125">
        <f t="shared" si="209"/>
        <v>13189</v>
      </c>
      <c r="BE514" s="7" t="s">
        <v>228</v>
      </c>
      <c r="BI514" s="1"/>
      <c r="BR514" s="1">
        <v>16</v>
      </c>
      <c r="BS514" s="1">
        <v>0</v>
      </c>
      <c r="BT514" s="1">
        <v>0</v>
      </c>
      <c r="BU514" s="1">
        <v>0</v>
      </c>
      <c r="BV514" s="1">
        <v>0</v>
      </c>
    </row>
    <row r="515" spans="1:74" hidden="1" outlineLevel="1">
      <c r="A515" t="s">
        <v>2272</v>
      </c>
      <c r="B515" t="s">
        <v>2381</v>
      </c>
      <c r="C515" s="1">
        <f t="shared" si="198"/>
        <v>6229</v>
      </c>
      <c r="D515" s="7">
        <f>IF(N515&gt;0, RANK(N515,(N515:P515,Q515:AE515)),0)</f>
        <v>2</v>
      </c>
      <c r="E515" s="7">
        <f>IF(O515&gt;0,RANK(O515,(N515:P515,Q515:AE515)),0)</f>
        <v>1</v>
      </c>
      <c r="F515" s="7">
        <f>IF(P515&gt;0,RANK(P515,(N515:P515,Q515:AE515)),0)</f>
        <v>4</v>
      </c>
      <c r="G515" s="1">
        <f t="shared" si="199"/>
        <v>377</v>
      </c>
      <c r="H515" s="2">
        <f t="shared" si="200"/>
        <v>6.0523358484507947E-2</v>
      </c>
      <c r="I515" s="2"/>
      <c r="J515" s="2">
        <f t="shared" si="201"/>
        <v>0.46636699309680524</v>
      </c>
      <c r="K515" s="2">
        <f t="shared" si="202"/>
        <v>0.52689035158131325</v>
      </c>
      <c r="L515" s="2">
        <f t="shared" si="203"/>
        <v>1.6053941242575052E-4</v>
      </c>
      <c r="M515" s="2">
        <f t="shared" si="204"/>
        <v>6.5821159094557021E-3</v>
      </c>
      <c r="N515" s="66">
        <v>2905</v>
      </c>
      <c r="O515" s="66">
        <v>3282</v>
      </c>
      <c r="P515" s="66">
        <v>1</v>
      </c>
      <c r="Q515" s="66">
        <v>41</v>
      </c>
      <c r="R515" s="66">
        <v>0</v>
      </c>
      <c r="S515" s="66">
        <v>0</v>
      </c>
      <c r="T515" s="66">
        <v>0</v>
      </c>
      <c r="W515" s="66">
        <f>IF(Notes!B$31=1,IF(BR515&gt;0,BR515-SUM(BS515:BV515)-SUM(R515:V515)-P515-SUM(X515:AL515),SUM(BS515:BV515)),SUM(BS515:BV515))</f>
        <v>0</v>
      </c>
      <c r="AA515" s="66">
        <v>0</v>
      </c>
      <c r="AN515" s="7">
        <f>IF(Q515&gt;0,RANK(Q515,(N515:P515,Q515:AE515)),0)</f>
        <v>3</v>
      </c>
      <c r="AO515" s="7">
        <f>IF(R515&gt;0,RANK(R515,(N515:P515,Q515:AE515)),0)</f>
        <v>0</v>
      </c>
      <c r="AP515" s="7">
        <f>IF(T515&gt;0,RANK(T515,(N515:P515,Q515:AE515)),0)</f>
        <v>0</v>
      </c>
      <c r="AQ515" s="7">
        <f>IF(S515&gt;0,RANK(S515,(N515:P515,Q515:AE515)),0)</f>
        <v>0</v>
      </c>
      <c r="AR515" s="2">
        <f t="shared" si="205"/>
        <v>6.5821159094557715E-3</v>
      </c>
      <c r="AS515" s="2">
        <f t="shared" si="206"/>
        <v>0</v>
      </c>
      <c r="AT515" s="2">
        <f t="shared" si="207"/>
        <v>0</v>
      </c>
      <c r="AU515" s="2">
        <f t="shared" si="208"/>
        <v>0</v>
      </c>
      <c r="AW515" t="s">
        <v>2272</v>
      </c>
      <c r="AX515" t="s">
        <v>2381</v>
      </c>
      <c r="AY515">
        <v>1</v>
      </c>
      <c r="BA515" s="119">
        <v>13</v>
      </c>
      <c r="BB515" s="121">
        <v>191</v>
      </c>
      <c r="BC515" s="125">
        <f t="shared" si="209"/>
        <v>13191</v>
      </c>
      <c r="BE515" s="7" t="s">
        <v>228</v>
      </c>
      <c r="BI515" s="1"/>
      <c r="BR515" s="1">
        <v>8</v>
      </c>
      <c r="BS515" s="1">
        <v>0</v>
      </c>
      <c r="BT515" s="1">
        <v>0</v>
      </c>
      <c r="BU515" s="1">
        <v>0</v>
      </c>
      <c r="BV515" s="1">
        <v>0</v>
      </c>
    </row>
    <row r="516" spans="1:74" hidden="1" outlineLevel="1">
      <c r="A516" t="s">
        <v>1871</v>
      </c>
      <c r="B516" t="s">
        <v>2381</v>
      </c>
      <c r="C516" s="1">
        <f t="shared" si="198"/>
        <v>4981</v>
      </c>
      <c r="D516" s="7">
        <f>IF(N516&gt;0, RANK(N516,(N516:P516,Q516:AE516)),0)</f>
        <v>1</v>
      </c>
      <c r="E516" s="7">
        <f>IF(O516&gt;0,RANK(O516,(N516:P516,Q516:AE516)),0)</f>
        <v>2</v>
      </c>
      <c r="F516" s="7">
        <f>IF(P516&gt;0,RANK(P516,(N516:P516,Q516:AE516)),0)</f>
        <v>0</v>
      </c>
      <c r="G516" s="1">
        <f t="shared" si="199"/>
        <v>1539</v>
      </c>
      <c r="H516" s="2">
        <f t="shared" si="200"/>
        <v>0.30897410158602689</v>
      </c>
      <c r="I516" s="2"/>
      <c r="J516" s="2">
        <f t="shared" si="201"/>
        <v>0.65268018470186706</v>
      </c>
      <c r="K516" s="2">
        <f t="shared" si="202"/>
        <v>0.34370608311584017</v>
      </c>
      <c r="L516" s="2">
        <f t="shared" si="203"/>
        <v>0</v>
      </c>
      <c r="M516" s="2">
        <f t="shared" si="204"/>
        <v>3.6137321822927726E-3</v>
      </c>
      <c r="N516" s="66">
        <v>3251</v>
      </c>
      <c r="O516" s="66">
        <v>1712</v>
      </c>
      <c r="P516" s="66">
        <v>0</v>
      </c>
      <c r="Q516" s="66">
        <v>18</v>
      </c>
      <c r="R516" s="66">
        <v>0</v>
      </c>
      <c r="S516" s="66">
        <v>0</v>
      </c>
      <c r="T516" s="66">
        <v>0</v>
      </c>
      <c r="W516" s="66">
        <f>IF(Notes!B$31=1,IF(BR516&gt;0,BR516-SUM(BS516:BV516)-SUM(R516:V516)-P516-SUM(X516:AL516),SUM(BS516:BV516)),SUM(BS516:BV516))</f>
        <v>0</v>
      </c>
      <c r="AA516" s="66">
        <v>0</v>
      </c>
      <c r="AN516" s="7">
        <f>IF(Q516&gt;0,RANK(Q516,(N516:P516,Q516:AE516)),0)</f>
        <v>3</v>
      </c>
      <c r="AO516" s="7">
        <f>IF(R516&gt;0,RANK(R516,(N516:P516,Q516:AE516)),0)</f>
        <v>0</v>
      </c>
      <c r="AP516" s="7">
        <f>IF(T516&gt;0,RANK(T516,(N516:P516,Q516:AE516)),0)</f>
        <v>0</v>
      </c>
      <c r="AQ516" s="7">
        <f>IF(S516&gt;0,RANK(S516,(N516:P516,Q516:AE516)),0)</f>
        <v>0</v>
      </c>
      <c r="AR516" s="2">
        <f t="shared" si="205"/>
        <v>3.6137321822927123E-3</v>
      </c>
      <c r="AS516" s="2">
        <f t="shared" si="206"/>
        <v>0</v>
      </c>
      <c r="AT516" s="2">
        <f t="shared" si="207"/>
        <v>0</v>
      </c>
      <c r="AU516" s="2">
        <f t="shared" si="208"/>
        <v>0</v>
      </c>
      <c r="AW516" t="s">
        <v>1871</v>
      </c>
      <c r="AX516" t="s">
        <v>2381</v>
      </c>
      <c r="AY516">
        <v>3</v>
      </c>
      <c r="BA516" s="119">
        <v>13</v>
      </c>
      <c r="BB516" s="121">
        <v>193</v>
      </c>
      <c r="BC516" s="125">
        <f t="shared" si="209"/>
        <v>13193</v>
      </c>
      <c r="BE516" s="7" t="s">
        <v>228</v>
      </c>
      <c r="BI516" s="1"/>
      <c r="BR516" s="1">
        <v>3</v>
      </c>
      <c r="BS516" s="1">
        <v>0</v>
      </c>
      <c r="BT516" s="1">
        <v>0</v>
      </c>
      <c r="BU516" s="1">
        <v>0</v>
      </c>
      <c r="BV516" s="1">
        <v>0</v>
      </c>
    </row>
    <row r="517" spans="1:74" hidden="1" outlineLevel="1">
      <c r="A517" t="s">
        <v>1872</v>
      </c>
      <c r="B517" t="s">
        <v>2381</v>
      </c>
      <c r="C517" s="1">
        <f t="shared" ref="C517:C548" si="210">SUM(N517:AL517)</f>
        <v>11334</v>
      </c>
      <c r="D517" s="7">
        <f>IF(N517&gt;0, RANK(N517,(N517:P517,Q517:AE517)),0)</f>
        <v>2</v>
      </c>
      <c r="E517" s="7">
        <f>IF(O517&gt;0,RANK(O517,(N517:P517,Q517:AE517)),0)</f>
        <v>1</v>
      </c>
      <c r="F517" s="7">
        <f>IF(P517&gt;0,RANK(P517,(N517:P517,Q517:AE517)),0)</f>
        <v>5</v>
      </c>
      <c r="G517" s="1">
        <f t="shared" ref="G517:G548" si="211">IF(C517&gt;0,MAX(N517:P517)-LARGE(N517:P517,2),0)</f>
        <v>5261</v>
      </c>
      <c r="H517" s="2">
        <f t="shared" ref="H517:H548" si="212">IF(C517&gt;0,G517/C517,0)</f>
        <v>0.46417857773072174</v>
      </c>
      <c r="I517" s="2"/>
      <c r="J517" s="2">
        <f t="shared" ref="J517:J548" si="213">IF($C517=0,"-",N517/$C517)</f>
        <v>0.26160225869066528</v>
      </c>
      <c r="K517" s="2">
        <f t="shared" ref="K517:K548" si="214">IF($C517=0,"-",O517/$C517)</f>
        <v>0.72578083642138702</v>
      </c>
      <c r="L517" s="2">
        <f t="shared" ref="L517:L548" si="215">IF($C517=0,"-",P517/$C517)</f>
        <v>6.1761072878065994E-4</v>
      </c>
      <c r="M517" s="2">
        <f t="shared" ref="M517:M548" si="216">IF(C517=0,"-",(1-J517-K517-L517))</f>
        <v>1.1999294159167095E-2</v>
      </c>
      <c r="N517" s="66">
        <v>2965</v>
      </c>
      <c r="O517" s="66">
        <v>8226</v>
      </c>
      <c r="P517" s="66">
        <v>7</v>
      </c>
      <c r="Q517" s="66">
        <v>128</v>
      </c>
      <c r="R517" s="66">
        <v>0</v>
      </c>
      <c r="S517" s="66">
        <v>8</v>
      </c>
      <c r="T517" s="66">
        <v>0</v>
      </c>
      <c r="W517" s="66">
        <f>IF(Notes!B$31=1,IF(BR517&gt;0,BR517-SUM(BS517:BV517)-SUM(R517:V517)-P517-SUM(X517:AL517),SUM(BS517:BV517)),SUM(BS517:BV517))</f>
        <v>0</v>
      </c>
      <c r="AA517" s="66">
        <v>0</v>
      </c>
      <c r="AN517" s="7">
        <f>IF(Q517&gt;0,RANK(Q517,(N517:P517,Q517:AE517)),0)</f>
        <v>3</v>
      </c>
      <c r="AO517" s="7">
        <f>IF(R517&gt;0,RANK(R517,(N517:P517,Q517:AE517)),0)</f>
        <v>0</v>
      </c>
      <c r="AP517" s="7">
        <f>IF(T517&gt;0,RANK(T517,(N517:P517,Q517:AE517)),0)</f>
        <v>0</v>
      </c>
      <c r="AQ517" s="7">
        <f>IF(S517&gt;0,RANK(S517,(N517:P517,Q517:AE517)),0)</f>
        <v>4</v>
      </c>
      <c r="AR517" s="2">
        <f t="shared" ref="AR517:AR548" si="217">IF($C517=0,"-",Q517/$C517)</f>
        <v>1.1293453326274926E-2</v>
      </c>
      <c r="AS517" s="2">
        <f t="shared" ref="AS517:AS548" si="218">IF($C517=0,"-",R517/$C517)</f>
        <v>0</v>
      </c>
      <c r="AT517" s="2">
        <f t="shared" ref="AT517:AT548" si="219">IF($C517=0,"-",T517/$C517)</f>
        <v>0</v>
      </c>
      <c r="AU517" s="2">
        <f t="shared" ref="AU517:AU548" si="220">IF($C517=0,"-",S517/$C517)</f>
        <v>7.0584083289218285E-4</v>
      </c>
      <c r="AW517" t="s">
        <v>1872</v>
      </c>
      <c r="AX517" t="s">
        <v>2381</v>
      </c>
      <c r="AY517">
        <v>9</v>
      </c>
      <c r="BA517" s="119">
        <v>13</v>
      </c>
      <c r="BB517" s="121">
        <v>195</v>
      </c>
      <c r="BC517" s="125">
        <f t="shared" si="209"/>
        <v>13195</v>
      </c>
      <c r="BE517" s="7" t="s">
        <v>228</v>
      </c>
      <c r="BI517" s="1"/>
      <c r="BR517" s="1">
        <v>46</v>
      </c>
      <c r="BS517" s="1">
        <v>0</v>
      </c>
      <c r="BT517" s="1">
        <v>0</v>
      </c>
      <c r="BU517" s="1">
        <v>0</v>
      </c>
      <c r="BV517" s="1">
        <v>0</v>
      </c>
    </row>
    <row r="518" spans="1:74" hidden="1" outlineLevel="1">
      <c r="A518" t="s">
        <v>3367</v>
      </c>
      <c r="B518" t="s">
        <v>2381</v>
      </c>
      <c r="C518" s="1">
        <f t="shared" si="210"/>
        <v>3184</v>
      </c>
      <c r="D518" s="7">
        <f>IF(N518&gt;0, RANK(N518,(N518:P518,Q518:AE518)),0)</f>
        <v>2</v>
      </c>
      <c r="E518" s="7">
        <f>IF(O518&gt;0,RANK(O518,(N518:P518,Q518:AE518)),0)</f>
        <v>1</v>
      </c>
      <c r="F518" s="7">
        <f>IF(P518&gt;0,RANK(P518,(N518:P518,Q518:AE518)),0)</f>
        <v>0</v>
      </c>
      <c r="G518" s="1">
        <f t="shared" si="211"/>
        <v>391</v>
      </c>
      <c r="H518" s="2">
        <f t="shared" si="212"/>
        <v>0.12280150753768844</v>
      </c>
      <c r="I518" s="2"/>
      <c r="J518" s="2">
        <f t="shared" si="213"/>
        <v>0.43373115577889448</v>
      </c>
      <c r="K518" s="2">
        <f t="shared" si="214"/>
        <v>0.55653266331658291</v>
      </c>
      <c r="L518" s="2">
        <f t="shared" si="215"/>
        <v>0</v>
      </c>
      <c r="M518" s="2">
        <f t="shared" si="216"/>
        <v>9.7361809045225511E-3</v>
      </c>
      <c r="N518" s="66">
        <v>1381</v>
      </c>
      <c r="O518" s="66">
        <v>1772</v>
      </c>
      <c r="P518" s="66">
        <v>0</v>
      </c>
      <c r="Q518" s="66">
        <v>29</v>
      </c>
      <c r="R518" s="66">
        <v>0</v>
      </c>
      <c r="S518" s="66">
        <v>2</v>
      </c>
      <c r="T518" s="66">
        <v>0</v>
      </c>
      <c r="W518" s="66">
        <f>IF(Notes!B$31=1,IF(BR518&gt;0,BR518-SUM(BS518:BV518)-SUM(R518:V518)-P518-SUM(X518:AL518),SUM(BS518:BV518)),SUM(BS518:BV518))</f>
        <v>0</v>
      </c>
      <c r="AA518" s="66">
        <v>0</v>
      </c>
      <c r="AN518" s="7">
        <f>IF(Q518&gt;0,RANK(Q518,(N518:P518,Q518:AE518)),0)</f>
        <v>3</v>
      </c>
      <c r="AO518" s="7">
        <f>IF(R518&gt;0,RANK(R518,(N518:P518,Q518:AE518)),0)</f>
        <v>0</v>
      </c>
      <c r="AP518" s="7">
        <f>IF(T518&gt;0,RANK(T518,(N518:P518,Q518:AE518)),0)</f>
        <v>0</v>
      </c>
      <c r="AQ518" s="7">
        <f>IF(S518&gt;0,RANK(S518,(N518:P518,Q518:AE518)),0)</f>
        <v>4</v>
      </c>
      <c r="AR518" s="2">
        <f t="shared" si="217"/>
        <v>9.1080402010050247E-3</v>
      </c>
      <c r="AS518" s="2">
        <f t="shared" si="218"/>
        <v>0</v>
      </c>
      <c r="AT518" s="2">
        <f t="shared" si="219"/>
        <v>0</v>
      </c>
      <c r="AU518" s="2">
        <f t="shared" si="220"/>
        <v>6.2814070351758795E-4</v>
      </c>
      <c r="AW518" t="s">
        <v>3367</v>
      </c>
      <c r="AX518" t="s">
        <v>2381</v>
      </c>
      <c r="AY518">
        <v>3</v>
      </c>
      <c r="BA518" s="119">
        <v>13</v>
      </c>
      <c r="BB518" s="121">
        <v>197</v>
      </c>
      <c r="BC518" s="125">
        <f t="shared" si="209"/>
        <v>13197</v>
      </c>
      <c r="BE518" s="7" t="s">
        <v>228</v>
      </c>
      <c r="BI518" s="1"/>
      <c r="BR518" s="1">
        <v>6</v>
      </c>
      <c r="BS518" s="1">
        <v>0</v>
      </c>
      <c r="BT518" s="1">
        <v>0</v>
      </c>
      <c r="BU518" s="1">
        <v>0</v>
      </c>
      <c r="BV518" s="1">
        <v>0</v>
      </c>
    </row>
    <row r="519" spans="1:74" hidden="1" outlineLevel="1">
      <c r="A519" t="s">
        <v>1955</v>
      </c>
      <c r="B519" t="s">
        <v>2381</v>
      </c>
      <c r="C519" s="1">
        <f t="shared" si="210"/>
        <v>9504</v>
      </c>
      <c r="D519" s="7">
        <f>IF(N519&gt;0, RANK(N519,(N519:P519,Q519:AE519)),0)</f>
        <v>2</v>
      </c>
      <c r="E519" s="7">
        <f>IF(O519&gt;0,RANK(O519,(N519:P519,Q519:AE519)),0)</f>
        <v>1</v>
      </c>
      <c r="F519" s="7">
        <f>IF(P519&gt;0,RANK(P519,(N519:P519,Q519:AE519)),0)</f>
        <v>5</v>
      </c>
      <c r="G519" s="1">
        <f t="shared" si="211"/>
        <v>517</v>
      </c>
      <c r="H519" s="2">
        <f t="shared" si="212"/>
        <v>5.4398148148148147E-2</v>
      </c>
      <c r="I519" s="2"/>
      <c r="J519" s="2">
        <f t="shared" si="213"/>
        <v>0.46980218855218853</v>
      </c>
      <c r="K519" s="2">
        <f t="shared" si="214"/>
        <v>0.52420033670033672</v>
      </c>
      <c r="L519" s="2">
        <f t="shared" si="215"/>
        <v>1.0521885521885521E-4</v>
      </c>
      <c r="M519" s="2">
        <f t="shared" si="216"/>
        <v>5.8922558922558403E-3</v>
      </c>
      <c r="N519" s="66">
        <v>4465</v>
      </c>
      <c r="O519" s="66">
        <v>4982</v>
      </c>
      <c r="P519" s="66">
        <v>1</v>
      </c>
      <c r="Q519" s="66">
        <v>52</v>
      </c>
      <c r="R519" s="66">
        <v>0</v>
      </c>
      <c r="S519" s="66">
        <v>4</v>
      </c>
      <c r="T519" s="66">
        <v>0</v>
      </c>
      <c r="W519" s="66">
        <f>IF(Notes!B$31=1,IF(BR519&gt;0,BR519-SUM(BS519:BV519)-SUM(R519:V519)-P519-SUM(X519:AL519),SUM(BS519:BV519)),SUM(BS519:BV519))</f>
        <v>0</v>
      </c>
      <c r="AA519" s="66">
        <v>0</v>
      </c>
      <c r="AN519" s="7">
        <f>IF(Q519&gt;0,RANK(Q519,(N519:P519,Q519:AE519)),0)</f>
        <v>3</v>
      </c>
      <c r="AO519" s="7">
        <f>IF(R519&gt;0,RANK(R519,(N519:P519,Q519:AE519)),0)</f>
        <v>0</v>
      </c>
      <c r="AP519" s="7">
        <f>IF(T519&gt;0,RANK(T519,(N519:P519,Q519:AE519)),0)</f>
        <v>0</v>
      </c>
      <c r="AQ519" s="7">
        <f>IF(S519&gt;0,RANK(S519,(N519:P519,Q519:AE519)),0)</f>
        <v>4</v>
      </c>
      <c r="AR519" s="2">
        <f t="shared" si="217"/>
        <v>5.4713804713804716E-3</v>
      </c>
      <c r="AS519" s="2">
        <f t="shared" si="218"/>
        <v>0</v>
      </c>
      <c r="AT519" s="2">
        <f t="shared" si="219"/>
        <v>0</v>
      </c>
      <c r="AU519" s="2">
        <f t="shared" si="220"/>
        <v>4.2087542087542086E-4</v>
      </c>
      <c r="AW519" t="s">
        <v>1955</v>
      </c>
      <c r="AX519" t="s">
        <v>2381</v>
      </c>
      <c r="AY519">
        <v>11</v>
      </c>
      <c r="BA519" s="119">
        <v>13</v>
      </c>
      <c r="BB519" s="121">
        <v>199</v>
      </c>
      <c r="BC519" s="125">
        <f t="shared" si="209"/>
        <v>13199</v>
      </c>
      <c r="BE519" s="7" t="s">
        <v>228</v>
      </c>
      <c r="BI519" s="1"/>
      <c r="BR519" s="1">
        <v>19</v>
      </c>
      <c r="BS519" s="1">
        <v>0</v>
      </c>
      <c r="BT519" s="1">
        <v>0</v>
      </c>
      <c r="BU519" s="1">
        <v>0</v>
      </c>
      <c r="BV519" s="1">
        <v>0</v>
      </c>
    </row>
    <row r="520" spans="1:74" hidden="1" outlineLevel="1">
      <c r="A520" t="s">
        <v>2205</v>
      </c>
      <c r="B520" t="s">
        <v>2381</v>
      </c>
      <c r="C520" s="1">
        <f t="shared" si="210"/>
        <v>2738</v>
      </c>
      <c r="D520" s="7">
        <f>IF(N520&gt;0, RANK(N520,(N520:P520,Q520:AE520)),0)</f>
        <v>2</v>
      </c>
      <c r="E520" s="7">
        <f>IF(O520&gt;0,RANK(O520,(N520:P520,Q520:AE520)),0)</f>
        <v>1</v>
      </c>
      <c r="F520" s="7">
        <f>IF(P520&gt;0,RANK(P520,(N520:P520,Q520:AE520)),0)</f>
        <v>0</v>
      </c>
      <c r="G520" s="1">
        <f t="shared" si="211"/>
        <v>1081</v>
      </c>
      <c r="H520" s="2">
        <f t="shared" si="212"/>
        <v>0.39481373265157049</v>
      </c>
      <c r="I520" s="2"/>
      <c r="J520" s="2">
        <f t="shared" si="213"/>
        <v>0.29875821767713662</v>
      </c>
      <c r="K520" s="2">
        <f t="shared" si="214"/>
        <v>0.69357195032870711</v>
      </c>
      <c r="L520" s="2">
        <f t="shared" si="215"/>
        <v>0</v>
      </c>
      <c r="M520" s="2">
        <f t="shared" si="216"/>
        <v>7.6698319941562731E-3</v>
      </c>
      <c r="N520" s="66">
        <v>818</v>
      </c>
      <c r="O520" s="66">
        <v>1899</v>
      </c>
      <c r="P520" s="66">
        <v>0</v>
      </c>
      <c r="Q520" s="66">
        <v>21</v>
      </c>
      <c r="R520" s="66">
        <v>0</v>
      </c>
      <c r="S520" s="66">
        <v>0</v>
      </c>
      <c r="T520" s="66">
        <v>0</v>
      </c>
      <c r="W520" s="66">
        <f>IF(Notes!B$31=1,IF(BR520&gt;0,BR520-SUM(BS520:BV520)-SUM(R520:V520)-P520-SUM(X520:AL520),SUM(BS520:BV520)),SUM(BS520:BV520))</f>
        <v>0</v>
      </c>
      <c r="AA520" s="66">
        <v>0</v>
      </c>
      <c r="AN520" s="7">
        <f>IF(Q520&gt;0,RANK(Q520,(N520:P520,Q520:AE520)),0)</f>
        <v>3</v>
      </c>
      <c r="AO520" s="7">
        <f>IF(R520&gt;0,RANK(R520,(N520:P520,Q520:AE520)),0)</f>
        <v>0</v>
      </c>
      <c r="AP520" s="7">
        <f>IF(T520&gt;0,RANK(T520,(N520:P520,Q520:AE520)),0)</f>
        <v>0</v>
      </c>
      <c r="AQ520" s="7">
        <f>IF(S520&gt;0,RANK(S520,(N520:P520,Q520:AE520)),0)</f>
        <v>0</v>
      </c>
      <c r="AR520" s="2">
        <f t="shared" si="217"/>
        <v>7.6698319941563183E-3</v>
      </c>
      <c r="AS520" s="2">
        <f t="shared" si="218"/>
        <v>0</v>
      </c>
      <c r="AT520" s="2">
        <f t="shared" si="219"/>
        <v>0</v>
      </c>
      <c r="AU520" s="2">
        <f t="shared" si="220"/>
        <v>0</v>
      </c>
      <c r="AW520" t="s">
        <v>2205</v>
      </c>
      <c r="AX520" t="s">
        <v>2381</v>
      </c>
      <c r="AY520">
        <v>2</v>
      </c>
      <c r="BA520" s="119">
        <v>13</v>
      </c>
      <c r="BB520" s="121">
        <v>201</v>
      </c>
      <c r="BC520" s="125">
        <f t="shared" si="209"/>
        <v>13201</v>
      </c>
      <c r="BE520" s="7" t="s">
        <v>228</v>
      </c>
      <c r="BI520" s="1"/>
      <c r="BR520" s="1">
        <v>2</v>
      </c>
      <c r="BS520" s="1">
        <v>0</v>
      </c>
      <c r="BT520" s="1">
        <v>0</v>
      </c>
      <c r="BU520" s="1">
        <v>0</v>
      </c>
      <c r="BV520" s="1">
        <v>0</v>
      </c>
    </row>
    <row r="521" spans="1:74" hidden="1" outlineLevel="1">
      <c r="A521" t="s">
        <v>2077</v>
      </c>
      <c r="B521" t="s">
        <v>2381</v>
      </c>
      <c r="C521" s="1">
        <f t="shared" si="210"/>
        <v>8120</v>
      </c>
      <c r="D521" s="7">
        <f>IF(N521&gt;0, RANK(N521,(N521:P521,Q521:AE521)),0)</f>
        <v>2</v>
      </c>
      <c r="E521" s="7">
        <f>IF(O521&gt;0,RANK(O521,(N521:P521,Q521:AE521)),0)</f>
        <v>1</v>
      </c>
      <c r="F521" s="7">
        <f>IF(P521&gt;0,RANK(P521,(N521:P521,Q521:AE521)),0)</f>
        <v>0</v>
      </c>
      <c r="G521" s="1">
        <f t="shared" si="211"/>
        <v>329</v>
      </c>
      <c r="H521" s="2">
        <f t="shared" si="212"/>
        <v>4.0517241379310343E-2</v>
      </c>
      <c r="I521" s="2"/>
      <c r="J521" s="2">
        <f t="shared" si="213"/>
        <v>0.47684729064039411</v>
      </c>
      <c r="K521" s="2">
        <f t="shared" si="214"/>
        <v>0.51736453201970445</v>
      </c>
      <c r="L521" s="2">
        <f t="shared" si="215"/>
        <v>0</v>
      </c>
      <c r="M521" s="2">
        <f t="shared" si="216"/>
        <v>5.7881773399014458E-3</v>
      </c>
      <c r="N521" s="66">
        <v>3872</v>
      </c>
      <c r="O521" s="66">
        <v>4201</v>
      </c>
      <c r="P521" s="66">
        <v>0</v>
      </c>
      <c r="Q521" s="66">
        <v>45</v>
      </c>
      <c r="R521" s="66">
        <v>0</v>
      </c>
      <c r="S521" s="66">
        <v>2</v>
      </c>
      <c r="T521" s="66">
        <v>0</v>
      </c>
      <c r="W521" s="66">
        <f>IF(Notes!B$31=1,IF(BR521&gt;0,BR521-SUM(BS521:BV521)-SUM(R521:V521)-P521-SUM(X521:AL521),SUM(BS521:BV521)),SUM(BS521:BV521))</f>
        <v>0</v>
      </c>
      <c r="AA521" s="66">
        <v>0</v>
      </c>
      <c r="AN521" s="7">
        <f>IF(Q521&gt;0,RANK(Q521,(N521:P521,Q521:AE521)),0)</f>
        <v>3</v>
      </c>
      <c r="AO521" s="7">
        <f>IF(R521&gt;0,RANK(R521,(N521:P521,Q521:AE521)),0)</f>
        <v>0</v>
      </c>
      <c r="AP521" s="7">
        <f>IF(T521&gt;0,RANK(T521,(N521:P521,Q521:AE521)),0)</f>
        <v>0</v>
      </c>
      <c r="AQ521" s="7">
        <f>IF(S521&gt;0,RANK(S521,(N521:P521,Q521:AE521)),0)</f>
        <v>4</v>
      </c>
      <c r="AR521" s="2">
        <f t="shared" si="217"/>
        <v>5.5418719211822662E-3</v>
      </c>
      <c r="AS521" s="2">
        <f t="shared" si="218"/>
        <v>0</v>
      </c>
      <c r="AT521" s="2">
        <f t="shared" si="219"/>
        <v>0</v>
      </c>
      <c r="AU521" s="2">
        <f t="shared" si="220"/>
        <v>2.463054187192118E-4</v>
      </c>
      <c r="AW521" t="s">
        <v>2077</v>
      </c>
      <c r="AX521" t="s">
        <v>2381</v>
      </c>
      <c r="AY521">
        <v>2</v>
      </c>
      <c r="BA521" s="119">
        <v>13</v>
      </c>
      <c r="BB521" s="121">
        <v>205</v>
      </c>
      <c r="BC521" s="125">
        <f t="shared" si="209"/>
        <v>13205</v>
      </c>
      <c r="BE521" s="7" t="s">
        <v>228</v>
      </c>
      <c r="BI521" s="1"/>
      <c r="BR521" s="1">
        <v>14</v>
      </c>
      <c r="BS521" s="1">
        <v>0</v>
      </c>
      <c r="BT521" s="1">
        <v>0</v>
      </c>
      <c r="BU521" s="1">
        <v>0</v>
      </c>
      <c r="BV521" s="1">
        <v>0</v>
      </c>
    </row>
    <row r="522" spans="1:74" hidden="1" outlineLevel="1">
      <c r="A522" t="s">
        <v>1749</v>
      </c>
      <c r="B522" t="s">
        <v>2381</v>
      </c>
      <c r="C522" s="1">
        <f t="shared" si="210"/>
        <v>12131</v>
      </c>
      <c r="D522" s="7">
        <f>IF(N522&gt;0, RANK(N522,(N522:P522,Q522:AE522)),0)</f>
        <v>2</v>
      </c>
      <c r="E522" s="7">
        <f>IF(O522&gt;0,RANK(O522,(N522:P522,Q522:AE522)),0)</f>
        <v>1</v>
      </c>
      <c r="F522" s="7">
        <f>IF(P522&gt;0,RANK(P522,(N522:P522,Q522:AE522)),0)</f>
        <v>5</v>
      </c>
      <c r="G522" s="1">
        <f t="shared" si="211"/>
        <v>3827</v>
      </c>
      <c r="H522" s="2">
        <f t="shared" si="212"/>
        <v>0.3154727557497321</v>
      </c>
      <c r="I522" s="2"/>
      <c r="J522" s="2">
        <f t="shared" si="213"/>
        <v>0.33847168411507705</v>
      </c>
      <c r="K522" s="2">
        <f t="shared" si="214"/>
        <v>0.65394443986480921</v>
      </c>
      <c r="L522" s="2">
        <f t="shared" si="215"/>
        <v>3.2973374000494601E-4</v>
      </c>
      <c r="M522" s="2">
        <f t="shared" si="216"/>
        <v>7.2541422801088431E-3</v>
      </c>
      <c r="N522" s="66">
        <v>4106</v>
      </c>
      <c r="O522" s="66">
        <v>7933</v>
      </c>
      <c r="P522" s="66">
        <v>4</v>
      </c>
      <c r="Q522" s="66">
        <v>79</v>
      </c>
      <c r="R522" s="66">
        <v>1</v>
      </c>
      <c r="S522" s="66">
        <v>8</v>
      </c>
      <c r="T522" s="66">
        <v>0</v>
      </c>
      <c r="W522" s="66">
        <f>IF(Notes!B$31=1,IF(BR522&gt;0,BR522-SUM(BS522:BV522)-SUM(R522:V522)-P522-SUM(X522:AL522),SUM(BS522:BV522)),SUM(BS522:BV522))</f>
        <v>0</v>
      </c>
      <c r="AA522" s="66">
        <v>0</v>
      </c>
      <c r="AN522" s="7">
        <f>IF(Q522&gt;0,RANK(Q522,(N522:P522,Q522:AE522)),0)</f>
        <v>3</v>
      </c>
      <c r="AO522" s="7">
        <f>IF(R522&gt;0,RANK(R522,(N522:P522,Q522:AE522)),0)</f>
        <v>6</v>
      </c>
      <c r="AP522" s="7">
        <f>IF(T522&gt;0,RANK(T522,(N522:P522,Q522:AE522)),0)</f>
        <v>0</v>
      </c>
      <c r="AQ522" s="7">
        <f>IF(S522&gt;0,RANK(S522,(N522:P522,Q522:AE522)),0)</f>
        <v>4</v>
      </c>
      <c r="AR522" s="2">
        <f t="shared" si="217"/>
        <v>6.5122413650976832E-3</v>
      </c>
      <c r="AS522" s="2">
        <f t="shared" si="218"/>
        <v>8.2433435001236504E-5</v>
      </c>
      <c r="AT522" s="2">
        <f t="shared" si="219"/>
        <v>0</v>
      </c>
      <c r="AU522" s="2">
        <f t="shared" si="220"/>
        <v>6.5946748000989203E-4</v>
      </c>
      <c r="AW522" t="s">
        <v>1749</v>
      </c>
      <c r="AX522" t="s">
        <v>2381</v>
      </c>
      <c r="AY522">
        <v>3</v>
      </c>
      <c r="BA522" s="119">
        <v>13</v>
      </c>
      <c r="BB522" s="121">
        <v>207</v>
      </c>
      <c r="BC522" s="125">
        <f t="shared" si="209"/>
        <v>13207</v>
      </c>
      <c r="BE522" s="7" t="s">
        <v>228</v>
      </c>
      <c r="BI522" s="1"/>
      <c r="BR522" s="1">
        <v>29</v>
      </c>
      <c r="BS522" s="1">
        <v>0</v>
      </c>
      <c r="BT522" s="1">
        <v>0</v>
      </c>
      <c r="BU522" s="1">
        <v>0</v>
      </c>
      <c r="BV522" s="1">
        <v>0</v>
      </c>
    </row>
    <row r="523" spans="1:74" hidden="1" outlineLevel="1">
      <c r="A523" t="s">
        <v>1426</v>
      </c>
      <c r="B523" t="s">
        <v>2381</v>
      </c>
      <c r="C523" s="1">
        <f t="shared" si="210"/>
        <v>3590</v>
      </c>
      <c r="D523" s="7">
        <f>IF(N523&gt;0, RANK(N523,(N523:P523,Q523:AE523)),0)</f>
        <v>2</v>
      </c>
      <c r="E523" s="7">
        <f>IF(O523&gt;0,RANK(O523,(N523:P523,Q523:AE523)),0)</f>
        <v>1</v>
      </c>
      <c r="F523" s="7">
        <f>IF(P523&gt;0,RANK(P523,(N523:P523,Q523:AE523)),0)</f>
        <v>0</v>
      </c>
      <c r="G523" s="1">
        <f t="shared" si="211"/>
        <v>1476</v>
      </c>
      <c r="H523" s="2">
        <f t="shared" si="212"/>
        <v>0.41114206128133707</v>
      </c>
      <c r="I523" s="2"/>
      <c r="J523" s="2">
        <f t="shared" si="213"/>
        <v>0.29108635097493035</v>
      </c>
      <c r="K523" s="2">
        <f t="shared" si="214"/>
        <v>0.70222841225626742</v>
      </c>
      <c r="L523" s="2">
        <f t="shared" si="215"/>
        <v>0</v>
      </c>
      <c r="M523" s="2">
        <f t="shared" si="216"/>
        <v>6.6852367688021719E-3</v>
      </c>
      <c r="N523" s="66">
        <v>1045</v>
      </c>
      <c r="O523" s="66">
        <v>2521</v>
      </c>
      <c r="P523" s="66">
        <v>0</v>
      </c>
      <c r="Q523" s="66">
        <v>23</v>
      </c>
      <c r="R523" s="66">
        <v>0</v>
      </c>
      <c r="S523" s="66">
        <v>1</v>
      </c>
      <c r="T523" s="66">
        <v>0</v>
      </c>
      <c r="W523" s="66">
        <f>IF(Notes!B$31=1,IF(BR523&gt;0,BR523-SUM(BS523:BV523)-SUM(R523:V523)-P523-SUM(X523:AL523),SUM(BS523:BV523)),SUM(BS523:BV523))</f>
        <v>0</v>
      </c>
      <c r="AA523" s="66">
        <v>0</v>
      </c>
      <c r="AN523" s="7">
        <f>IF(Q523&gt;0,RANK(Q523,(N523:P523,Q523:AE523)),0)</f>
        <v>3</v>
      </c>
      <c r="AO523" s="7">
        <f>IF(R523&gt;0,RANK(R523,(N523:P523,Q523:AE523)),0)</f>
        <v>0</v>
      </c>
      <c r="AP523" s="7">
        <f>IF(T523&gt;0,RANK(T523,(N523:P523,Q523:AE523)),0)</f>
        <v>0</v>
      </c>
      <c r="AQ523" s="7">
        <f>IF(S523&gt;0,RANK(S523,(N523:P523,Q523:AE523)),0)</f>
        <v>4</v>
      </c>
      <c r="AR523" s="2">
        <f t="shared" si="217"/>
        <v>6.4066852367688021E-3</v>
      </c>
      <c r="AS523" s="2">
        <f t="shared" si="218"/>
        <v>0</v>
      </c>
      <c r="AT523" s="2">
        <f t="shared" si="219"/>
        <v>0</v>
      </c>
      <c r="AU523" s="2">
        <f t="shared" si="220"/>
        <v>2.785515320334262E-4</v>
      </c>
      <c r="AW523" t="s">
        <v>1426</v>
      </c>
      <c r="AX523" t="s">
        <v>2381</v>
      </c>
      <c r="AY523">
        <v>3</v>
      </c>
      <c r="BA523" s="119">
        <v>13</v>
      </c>
      <c r="BB523" s="121">
        <v>209</v>
      </c>
      <c r="BC523" s="125">
        <f t="shared" si="209"/>
        <v>13209</v>
      </c>
      <c r="BE523" s="7" t="s">
        <v>228</v>
      </c>
      <c r="BI523" s="1"/>
      <c r="BR523" s="1">
        <v>4</v>
      </c>
      <c r="BS523" s="1">
        <v>0</v>
      </c>
      <c r="BT523" s="1">
        <v>0</v>
      </c>
      <c r="BU523" s="1">
        <v>0</v>
      </c>
      <c r="BV523" s="1">
        <v>0</v>
      </c>
    </row>
    <row r="524" spans="1:74" hidden="1" outlineLevel="1">
      <c r="A524" t="s">
        <v>1298</v>
      </c>
      <c r="B524" t="s">
        <v>2381</v>
      </c>
      <c r="C524" s="1">
        <f t="shared" si="210"/>
        <v>9151</v>
      </c>
      <c r="D524" s="7">
        <f>IF(N524&gt;0, RANK(N524,(N524:P524,Q524:AE524)),0)</f>
        <v>2</v>
      </c>
      <c r="E524" s="7">
        <f>IF(O524&gt;0,RANK(O524,(N524:P524,Q524:AE524)),0)</f>
        <v>1</v>
      </c>
      <c r="F524" s="7">
        <f>IF(P524&gt;0,RANK(P524,(N524:P524,Q524:AE524)),0)</f>
        <v>4</v>
      </c>
      <c r="G524" s="1">
        <f t="shared" si="211"/>
        <v>2896</v>
      </c>
      <c r="H524" s="2">
        <f t="shared" si="212"/>
        <v>0.31646814555786251</v>
      </c>
      <c r="I524" s="2"/>
      <c r="J524" s="2">
        <f t="shared" si="213"/>
        <v>0.33777729209922414</v>
      </c>
      <c r="K524" s="2">
        <f t="shared" si="214"/>
        <v>0.65424543765708665</v>
      </c>
      <c r="L524" s="2">
        <f t="shared" si="215"/>
        <v>2.1855534914217025E-4</v>
      </c>
      <c r="M524" s="2">
        <f t="shared" si="216"/>
        <v>7.7587148945470457E-3</v>
      </c>
      <c r="N524" s="66">
        <v>3091</v>
      </c>
      <c r="O524" s="66">
        <v>5987</v>
      </c>
      <c r="P524" s="66">
        <v>2</v>
      </c>
      <c r="Q524" s="66">
        <v>70</v>
      </c>
      <c r="R524" s="66">
        <v>0</v>
      </c>
      <c r="S524" s="66">
        <v>1</v>
      </c>
      <c r="T524" s="66">
        <v>0</v>
      </c>
      <c r="W524" s="66">
        <f>IF(Notes!B$31=1,IF(BR524&gt;0,BR524-SUM(BS524:BV524)-SUM(R524:V524)-P524-SUM(X524:AL524),SUM(BS524:BV524)),SUM(BS524:BV524))</f>
        <v>0</v>
      </c>
      <c r="AA524" s="66">
        <v>0</v>
      </c>
      <c r="AN524" s="7">
        <f>IF(Q524&gt;0,RANK(Q524,(N524:P524,Q524:AE524)),0)</f>
        <v>3</v>
      </c>
      <c r="AO524" s="7">
        <f>IF(R524&gt;0,RANK(R524,(N524:P524,Q524:AE524)),0)</f>
        <v>0</v>
      </c>
      <c r="AP524" s="7">
        <f>IF(T524&gt;0,RANK(T524,(N524:P524,Q524:AE524)),0)</f>
        <v>0</v>
      </c>
      <c r="AQ524" s="7">
        <f>IF(S524&gt;0,RANK(S524,(N524:P524,Q524:AE524)),0)</f>
        <v>5</v>
      </c>
      <c r="AR524" s="2">
        <f t="shared" si="217"/>
        <v>7.6494372199759587E-3</v>
      </c>
      <c r="AS524" s="2">
        <f t="shared" si="218"/>
        <v>0</v>
      </c>
      <c r="AT524" s="2">
        <f t="shared" si="219"/>
        <v>0</v>
      </c>
      <c r="AU524" s="2">
        <f t="shared" si="220"/>
        <v>1.0927767457108513E-4</v>
      </c>
      <c r="AW524" t="s">
        <v>1298</v>
      </c>
      <c r="AX524" t="s">
        <v>2381</v>
      </c>
      <c r="AY524">
        <v>9</v>
      </c>
      <c r="BA524" s="119">
        <v>13</v>
      </c>
      <c r="BB524" s="121">
        <v>211</v>
      </c>
      <c r="BC524" s="125">
        <f t="shared" si="209"/>
        <v>13211</v>
      </c>
      <c r="BE524" s="7" t="s">
        <v>228</v>
      </c>
      <c r="BI524" s="1"/>
      <c r="BR524" s="1">
        <v>17</v>
      </c>
      <c r="BS524" s="1">
        <v>0</v>
      </c>
      <c r="BT524" s="1">
        <v>0</v>
      </c>
      <c r="BU524" s="1">
        <v>0</v>
      </c>
      <c r="BV524" s="1">
        <v>0</v>
      </c>
    </row>
    <row r="525" spans="1:74" hidden="1" outlineLevel="1">
      <c r="A525" t="s">
        <v>843</v>
      </c>
      <c r="B525" t="s">
        <v>2381</v>
      </c>
      <c r="C525" s="1">
        <f t="shared" si="210"/>
        <v>11382</v>
      </c>
      <c r="D525" s="7">
        <f>IF(N525&gt;0, RANK(N525,(N525:P525,Q525:AE525)),0)</f>
        <v>2</v>
      </c>
      <c r="E525" s="7">
        <f>IF(O525&gt;0,RANK(O525,(N525:P525,Q525:AE525)),0)</f>
        <v>1</v>
      </c>
      <c r="F525" s="7">
        <f>IF(P525&gt;0,RANK(P525,(N525:P525,Q525:AE525)),0)</f>
        <v>4</v>
      </c>
      <c r="G525" s="1">
        <f t="shared" si="211"/>
        <v>5154</v>
      </c>
      <c r="H525" s="2">
        <f t="shared" si="212"/>
        <v>0.45282024248813918</v>
      </c>
      <c r="I525" s="2"/>
      <c r="J525" s="2">
        <f t="shared" si="213"/>
        <v>0.26585837286944297</v>
      </c>
      <c r="K525" s="2">
        <f t="shared" si="214"/>
        <v>0.71867861535758215</v>
      </c>
      <c r="L525" s="2">
        <f t="shared" si="215"/>
        <v>6.1500615006150063E-4</v>
      </c>
      <c r="M525" s="2">
        <f t="shared" si="216"/>
        <v>1.4848005622913321E-2</v>
      </c>
      <c r="N525" s="66">
        <v>3026</v>
      </c>
      <c r="O525" s="66">
        <v>8180</v>
      </c>
      <c r="P525" s="66">
        <v>7</v>
      </c>
      <c r="Q525" s="66">
        <v>163</v>
      </c>
      <c r="R525" s="66">
        <v>0</v>
      </c>
      <c r="S525" s="66">
        <v>6</v>
      </c>
      <c r="T525" s="66">
        <v>0</v>
      </c>
      <c r="W525" s="66">
        <f>IF(Notes!B$31=1,IF(BR525&gt;0,BR525-SUM(BS525:BV525)-SUM(R525:V525)-P525-SUM(X525:AL525),SUM(BS525:BV525)),SUM(BS525:BV525))</f>
        <v>0</v>
      </c>
      <c r="AA525" s="66">
        <v>0</v>
      </c>
      <c r="AN525" s="7">
        <f>IF(Q525&gt;0,RANK(Q525,(N525:P525,Q525:AE525)),0)</f>
        <v>3</v>
      </c>
      <c r="AO525" s="7">
        <f>IF(R525&gt;0,RANK(R525,(N525:P525,Q525:AE525)),0)</f>
        <v>0</v>
      </c>
      <c r="AP525" s="7">
        <f>IF(T525&gt;0,RANK(T525,(N525:P525,Q525:AE525)),0)</f>
        <v>0</v>
      </c>
      <c r="AQ525" s="7">
        <f>IF(S525&gt;0,RANK(S525,(N525:P525,Q525:AE525)),0)</f>
        <v>5</v>
      </c>
      <c r="AR525" s="2">
        <f t="shared" si="217"/>
        <v>1.4320857494289229E-2</v>
      </c>
      <c r="AS525" s="2">
        <f t="shared" si="218"/>
        <v>0</v>
      </c>
      <c r="AT525" s="2">
        <f t="shared" si="219"/>
        <v>0</v>
      </c>
      <c r="AU525" s="2">
        <f t="shared" si="220"/>
        <v>5.2714812862414342E-4</v>
      </c>
      <c r="AW525" t="s">
        <v>843</v>
      </c>
      <c r="AX525" t="s">
        <v>2381</v>
      </c>
      <c r="AY525">
        <v>10</v>
      </c>
      <c r="BA525" s="119">
        <v>13</v>
      </c>
      <c r="BB525" s="121">
        <v>213</v>
      </c>
      <c r="BC525" s="125">
        <f t="shared" si="209"/>
        <v>13213</v>
      </c>
      <c r="BE525" s="7" t="s">
        <v>228</v>
      </c>
      <c r="BI525" s="1"/>
      <c r="BR525" s="1">
        <v>78</v>
      </c>
      <c r="BS525" s="1">
        <v>0</v>
      </c>
      <c r="BT525" s="1">
        <v>0</v>
      </c>
      <c r="BU525" s="1">
        <v>0</v>
      </c>
      <c r="BV525" s="1">
        <v>0</v>
      </c>
    </row>
    <row r="526" spans="1:74" hidden="1" outlineLevel="1">
      <c r="A526" t="s">
        <v>1985</v>
      </c>
      <c r="B526" t="s">
        <v>2381</v>
      </c>
      <c r="C526" s="1">
        <f t="shared" si="210"/>
        <v>74065</v>
      </c>
      <c r="D526" s="7">
        <f>IF(N526&gt;0, RANK(N526,(N526:P526,Q526:AE526)),0)</f>
        <v>1</v>
      </c>
      <c r="E526" s="7">
        <f>IF(O526&gt;0,RANK(O526,(N526:P526,Q526:AE526)),0)</f>
        <v>2</v>
      </c>
      <c r="F526" s="7">
        <f>IF(P526&gt;0,RANK(P526,(N526:P526,Q526:AE526)),0)</f>
        <v>4</v>
      </c>
      <c r="G526" s="1">
        <f t="shared" si="211"/>
        <v>14590</v>
      </c>
      <c r="H526" s="2">
        <f t="shared" si="212"/>
        <v>0.19698913116856814</v>
      </c>
      <c r="I526" s="2"/>
      <c r="J526" s="2">
        <f t="shared" si="213"/>
        <v>0.59620603523931681</v>
      </c>
      <c r="K526" s="2">
        <f t="shared" si="214"/>
        <v>0.39921690407074867</v>
      </c>
      <c r="L526" s="2">
        <f t="shared" si="215"/>
        <v>4.3205292648349424E-4</v>
      </c>
      <c r="M526" s="2">
        <f t="shared" si="216"/>
        <v>4.1450077634510255E-3</v>
      </c>
      <c r="N526" s="66">
        <v>44158</v>
      </c>
      <c r="O526" s="66">
        <v>29568</v>
      </c>
      <c r="P526" s="66">
        <v>32</v>
      </c>
      <c r="Q526" s="66">
        <v>285</v>
      </c>
      <c r="R526" s="66">
        <v>4</v>
      </c>
      <c r="S526" s="66">
        <v>18</v>
      </c>
      <c r="T526" s="66">
        <v>0</v>
      </c>
      <c r="W526" s="66">
        <f>IF(Notes!B$31=1,IF(BR526&gt;0,BR526-SUM(BS526:BV526)-SUM(R526:V526)-P526-SUM(X526:AL526),SUM(BS526:BV526)),SUM(BS526:BV526))</f>
        <v>0</v>
      </c>
      <c r="AA526" s="66">
        <v>0</v>
      </c>
      <c r="AN526" s="7">
        <f>IF(Q526&gt;0,RANK(Q526,(N526:P526,Q526:AE526)),0)</f>
        <v>3</v>
      </c>
      <c r="AO526" s="7">
        <f>IF(R526&gt;0,RANK(R526,(N526:P526,Q526:AE526)),0)</f>
        <v>6</v>
      </c>
      <c r="AP526" s="7">
        <f>IF(T526&gt;0,RANK(T526,(N526:P526,Q526:AE526)),0)</f>
        <v>0</v>
      </c>
      <c r="AQ526" s="7">
        <f>IF(S526&gt;0,RANK(S526,(N526:P526,Q526:AE526)),0)</f>
        <v>5</v>
      </c>
      <c r="AR526" s="2">
        <f t="shared" si="217"/>
        <v>3.8479713764936205E-3</v>
      </c>
      <c r="AS526" s="2">
        <f t="shared" si="218"/>
        <v>5.400661581043678E-5</v>
      </c>
      <c r="AT526" s="2">
        <f t="shared" si="219"/>
        <v>0</v>
      </c>
      <c r="AU526" s="2">
        <f t="shared" si="220"/>
        <v>2.430297711469655E-4</v>
      </c>
      <c r="AW526" t="s">
        <v>1985</v>
      </c>
      <c r="AX526" t="s">
        <v>2381</v>
      </c>
      <c r="AY526">
        <v>0</v>
      </c>
      <c r="BA526" s="119">
        <v>13</v>
      </c>
      <c r="BB526" s="121">
        <v>215</v>
      </c>
      <c r="BC526" s="125">
        <f t="shared" si="209"/>
        <v>13215</v>
      </c>
      <c r="BE526" s="7" t="s">
        <v>228</v>
      </c>
      <c r="BI526" s="1"/>
      <c r="BR526" s="1">
        <v>151</v>
      </c>
      <c r="BS526" s="1">
        <v>0</v>
      </c>
      <c r="BT526" s="1">
        <v>0</v>
      </c>
      <c r="BU526" s="1">
        <v>0</v>
      </c>
      <c r="BV526" s="1">
        <v>0</v>
      </c>
    </row>
    <row r="527" spans="1:74" hidden="1" outlineLevel="1">
      <c r="A527" t="s">
        <v>2341</v>
      </c>
      <c r="B527" t="s">
        <v>2381</v>
      </c>
      <c r="C527" s="1">
        <f t="shared" si="210"/>
        <v>41435</v>
      </c>
      <c r="D527" s="7">
        <f>IF(N527&gt;0, RANK(N527,(N527:P527,Q527:AE527)),0)</f>
        <v>1</v>
      </c>
      <c r="E527" s="7">
        <f>IF(O527&gt;0,RANK(O527,(N527:P527,Q527:AE527)),0)</f>
        <v>2</v>
      </c>
      <c r="F527" s="7">
        <f>IF(P527&gt;0,RANK(P527,(N527:P527,Q527:AE527)),0)</f>
        <v>5</v>
      </c>
      <c r="G527" s="1">
        <f t="shared" si="211"/>
        <v>490</v>
      </c>
      <c r="H527" s="2">
        <f t="shared" si="212"/>
        <v>1.1825751176541572E-2</v>
      </c>
      <c r="I527" s="2"/>
      <c r="J527" s="2">
        <f t="shared" si="213"/>
        <v>0.50264269337516587</v>
      </c>
      <c r="K527" s="2">
        <f t="shared" si="214"/>
        <v>0.49081694219862437</v>
      </c>
      <c r="L527" s="2">
        <f t="shared" si="215"/>
        <v>2.4134186074574636E-4</v>
      </c>
      <c r="M527" s="2">
        <f t="shared" si="216"/>
        <v>6.2990225654640086E-3</v>
      </c>
      <c r="N527" s="66">
        <v>20827</v>
      </c>
      <c r="O527" s="66">
        <v>20337</v>
      </c>
      <c r="P527" s="66">
        <v>10</v>
      </c>
      <c r="Q527" s="66">
        <v>237</v>
      </c>
      <c r="R527" s="66">
        <v>5</v>
      </c>
      <c r="S527" s="66">
        <v>19</v>
      </c>
      <c r="T527" s="66">
        <v>0</v>
      </c>
      <c r="W527" s="66">
        <f>IF(Notes!B$31=1,IF(BR527&gt;0,BR527-SUM(BS527:BV527)-SUM(R527:V527)-P527-SUM(X527:AL527),SUM(BS527:BV527)),SUM(BS527:BV527))</f>
        <v>0</v>
      </c>
      <c r="AA527" s="66">
        <v>0</v>
      </c>
      <c r="AN527" s="7">
        <f>IF(Q527&gt;0,RANK(Q527,(N527:P527,Q527:AE527)),0)</f>
        <v>3</v>
      </c>
      <c r="AO527" s="7">
        <f>IF(R527&gt;0,RANK(R527,(N527:P527,Q527:AE527)),0)</f>
        <v>6</v>
      </c>
      <c r="AP527" s="7">
        <f>IF(T527&gt;0,RANK(T527,(N527:P527,Q527:AE527)),0)</f>
        <v>0</v>
      </c>
      <c r="AQ527" s="7">
        <f>IF(S527&gt;0,RANK(S527,(N527:P527,Q527:AE527)),0)</f>
        <v>4</v>
      </c>
      <c r="AR527" s="2">
        <f t="shared" si="217"/>
        <v>5.7198020996741886E-3</v>
      </c>
      <c r="AS527" s="2">
        <f t="shared" si="218"/>
        <v>1.2067093037287318E-4</v>
      </c>
      <c r="AT527" s="2">
        <f t="shared" si="219"/>
        <v>0</v>
      </c>
      <c r="AU527" s="2">
        <f t="shared" si="220"/>
        <v>4.5854953541691804E-4</v>
      </c>
      <c r="AW527" t="s">
        <v>2341</v>
      </c>
      <c r="AX527" t="s">
        <v>2381</v>
      </c>
      <c r="AY527">
        <v>0</v>
      </c>
      <c r="BA527" s="119">
        <v>13</v>
      </c>
      <c r="BB527" s="121">
        <v>217</v>
      </c>
      <c r="BC527" s="125">
        <f t="shared" si="209"/>
        <v>13217</v>
      </c>
      <c r="BE527" s="7" t="s">
        <v>228</v>
      </c>
      <c r="BI527" s="1"/>
      <c r="BR527" s="1">
        <v>81</v>
      </c>
      <c r="BS527" s="1">
        <v>0</v>
      </c>
      <c r="BT527" s="1">
        <v>0</v>
      </c>
      <c r="BU527" s="1">
        <v>0</v>
      </c>
      <c r="BV527" s="1">
        <v>0</v>
      </c>
    </row>
    <row r="528" spans="1:74" hidden="1" outlineLevel="1">
      <c r="A528" t="s">
        <v>2342</v>
      </c>
      <c r="B528" t="s">
        <v>2381</v>
      </c>
      <c r="C528" s="1">
        <f t="shared" si="210"/>
        <v>17132</v>
      </c>
      <c r="D528" s="7">
        <f>IF(N528&gt;0, RANK(N528,(N528:P528,Q528:AE528)),0)</f>
        <v>2</v>
      </c>
      <c r="E528" s="7">
        <f>IF(O528&gt;0,RANK(O528,(N528:P528,Q528:AE528)),0)</f>
        <v>1</v>
      </c>
      <c r="F528" s="7">
        <f>IF(P528&gt;0,RANK(P528,(N528:P528,Q528:AE528)),0)</f>
        <v>5</v>
      </c>
      <c r="G528" s="1">
        <f t="shared" si="211"/>
        <v>7295</v>
      </c>
      <c r="H528" s="2">
        <f t="shared" si="212"/>
        <v>0.4258113471865515</v>
      </c>
      <c r="I528" s="2"/>
      <c r="J528" s="2">
        <f t="shared" si="213"/>
        <v>0.28163670324538875</v>
      </c>
      <c r="K528" s="2">
        <f t="shared" si="214"/>
        <v>0.70744805043194026</v>
      </c>
      <c r="L528" s="2">
        <f t="shared" si="215"/>
        <v>1.7511090357226244E-4</v>
      </c>
      <c r="M528" s="2">
        <f t="shared" si="216"/>
        <v>1.0740135419098672E-2</v>
      </c>
      <c r="N528" s="66">
        <v>4825</v>
      </c>
      <c r="O528" s="66">
        <v>12120</v>
      </c>
      <c r="P528" s="66">
        <v>3</v>
      </c>
      <c r="Q528" s="66">
        <v>177</v>
      </c>
      <c r="R528" s="66">
        <v>1</v>
      </c>
      <c r="S528" s="66">
        <v>6</v>
      </c>
      <c r="T528" s="66">
        <v>0</v>
      </c>
      <c r="W528" s="66">
        <f>IF(Notes!B$31=1,IF(BR528&gt;0,BR528-SUM(BS528:BV528)-SUM(R528:V528)-P528-SUM(X528:AL528),SUM(BS528:BV528)),SUM(BS528:BV528))</f>
        <v>0</v>
      </c>
      <c r="AA528" s="66">
        <v>0</v>
      </c>
      <c r="AN528" s="7">
        <f>IF(Q528&gt;0,RANK(Q528,(N528:P528,Q528:AE528)),0)</f>
        <v>3</v>
      </c>
      <c r="AO528" s="7">
        <f>IF(R528&gt;0,RANK(R528,(N528:P528,Q528:AE528)),0)</f>
        <v>6</v>
      </c>
      <c r="AP528" s="7">
        <f>IF(T528&gt;0,RANK(T528,(N528:P528,Q528:AE528)),0)</f>
        <v>0</v>
      </c>
      <c r="AQ528" s="7">
        <f>IF(S528&gt;0,RANK(S528,(N528:P528,Q528:AE528)),0)</f>
        <v>4</v>
      </c>
      <c r="AR528" s="2">
        <f t="shared" si="217"/>
        <v>1.0331543310763483E-2</v>
      </c>
      <c r="AS528" s="2">
        <f t="shared" si="218"/>
        <v>5.8370301190754146E-5</v>
      </c>
      <c r="AT528" s="2">
        <f t="shared" si="219"/>
        <v>0</v>
      </c>
      <c r="AU528" s="2">
        <f t="shared" si="220"/>
        <v>3.5022180714452489E-4</v>
      </c>
      <c r="AW528" t="s">
        <v>2342</v>
      </c>
      <c r="AX528" t="s">
        <v>2381</v>
      </c>
      <c r="AY528">
        <v>9</v>
      </c>
      <c r="BA528" s="119">
        <v>13</v>
      </c>
      <c r="BB528" s="121">
        <v>219</v>
      </c>
      <c r="BC528" s="125">
        <f t="shared" si="209"/>
        <v>13219</v>
      </c>
      <c r="BE528" s="7" t="s">
        <v>228</v>
      </c>
      <c r="BI528" s="1"/>
      <c r="BR528" s="1">
        <v>52</v>
      </c>
      <c r="BS528" s="1">
        <v>0</v>
      </c>
      <c r="BT528" s="1">
        <v>0</v>
      </c>
      <c r="BU528" s="1">
        <v>0</v>
      </c>
      <c r="BV528" s="1">
        <v>0</v>
      </c>
    </row>
    <row r="529" spans="1:74" hidden="1" outlineLevel="1">
      <c r="A529" t="s">
        <v>1712</v>
      </c>
      <c r="B529" t="s">
        <v>2381</v>
      </c>
      <c r="C529" s="1">
        <f t="shared" si="210"/>
        <v>6447</v>
      </c>
      <c r="D529" s="7">
        <f>IF(N529&gt;0, RANK(N529,(N529:P529,Q529:AE529)),0)</f>
        <v>2</v>
      </c>
      <c r="E529" s="7">
        <f>IF(O529&gt;0,RANK(O529,(N529:P529,Q529:AE529)),0)</f>
        <v>1</v>
      </c>
      <c r="F529" s="7">
        <f>IF(P529&gt;0,RANK(P529,(N529:P529,Q529:AE529)),0)</f>
        <v>4</v>
      </c>
      <c r="G529" s="1">
        <f t="shared" si="211"/>
        <v>1912</v>
      </c>
      <c r="H529" s="2">
        <f t="shared" si="212"/>
        <v>0.29657204901504575</v>
      </c>
      <c r="I529" s="2"/>
      <c r="J529" s="2">
        <f t="shared" si="213"/>
        <v>0.34620753838994883</v>
      </c>
      <c r="K529" s="2">
        <f t="shared" si="214"/>
        <v>0.64277958740499452</v>
      </c>
      <c r="L529" s="2">
        <f t="shared" si="215"/>
        <v>1.3959981386691485E-3</v>
      </c>
      <c r="M529" s="2">
        <f t="shared" si="216"/>
        <v>9.6168760663875516E-3</v>
      </c>
      <c r="N529" s="66">
        <v>2232</v>
      </c>
      <c r="O529" s="66">
        <v>4144</v>
      </c>
      <c r="P529" s="66">
        <v>9</v>
      </c>
      <c r="Q529" s="66">
        <v>60</v>
      </c>
      <c r="R529" s="66">
        <v>0</v>
      </c>
      <c r="S529" s="66">
        <v>2</v>
      </c>
      <c r="T529" s="66">
        <v>0</v>
      </c>
      <c r="W529" s="66">
        <f>IF(Notes!B$31=1,IF(BR529&gt;0,BR529-SUM(BS529:BV529)-SUM(R529:V529)-P529-SUM(X529:AL529),SUM(BS529:BV529)),SUM(BS529:BV529))</f>
        <v>0</v>
      </c>
      <c r="AA529" s="66">
        <v>0</v>
      </c>
      <c r="AN529" s="7">
        <f>IF(Q529&gt;0,RANK(Q529,(N529:P529,Q529:AE529)),0)</f>
        <v>3</v>
      </c>
      <c r="AO529" s="7">
        <f>IF(R529&gt;0,RANK(R529,(N529:P529,Q529:AE529)),0)</f>
        <v>0</v>
      </c>
      <c r="AP529" s="7">
        <f>IF(T529&gt;0,RANK(T529,(N529:P529,Q529:AE529)),0)</f>
        <v>0</v>
      </c>
      <c r="AQ529" s="7">
        <f>IF(S529&gt;0,RANK(S529,(N529:P529,Q529:AE529)),0)</f>
        <v>5</v>
      </c>
      <c r="AR529" s="2">
        <f t="shared" si="217"/>
        <v>9.3066542577943234E-3</v>
      </c>
      <c r="AS529" s="2">
        <f t="shared" si="218"/>
        <v>0</v>
      </c>
      <c r="AT529" s="2">
        <f t="shared" si="219"/>
        <v>0</v>
      </c>
      <c r="AU529" s="2">
        <f t="shared" si="220"/>
        <v>3.1022180859314411E-4</v>
      </c>
      <c r="AW529" t="s">
        <v>1712</v>
      </c>
      <c r="AX529" t="s">
        <v>2381</v>
      </c>
      <c r="AY529">
        <v>0</v>
      </c>
      <c r="BA529" s="119">
        <v>13</v>
      </c>
      <c r="BB529" s="121">
        <v>221</v>
      </c>
      <c r="BC529" s="125">
        <f t="shared" si="209"/>
        <v>13221</v>
      </c>
      <c r="BE529" s="7" t="s">
        <v>228</v>
      </c>
      <c r="BI529" s="1"/>
      <c r="BR529" s="1">
        <v>27</v>
      </c>
      <c r="BS529" s="1">
        <v>0</v>
      </c>
      <c r="BT529" s="1">
        <v>0</v>
      </c>
      <c r="BU529" s="1">
        <v>0</v>
      </c>
      <c r="BV529" s="1">
        <v>0</v>
      </c>
    </row>
    <row r="530" spans="1:74" hidden="1" outlineLevel="1">
      <c r="A530" t="s">
        <v>3146</v>
      </c>
      <c r="B530" t="s">
        <v>2381</v>
      </c>
      <c r="C530" s="1">
        <f t="shared" si="210"/>
        <v>56985</v>
      </c>
      <c r="D530" s="7">
        <f>IF(N530&gt;0, RANK(N530,(N530:P530,Q530:AE530)),0)</f>
        <v>2</v>
      </c>
      <c r="E530" s="7">
        <f>IF(O530&gt;0,RANK(O530,(N530:P530,Q530:AE530)),0)</f>
        <v>1</v>
      </c>
      <c r="F530" s="7">
        <f>IF(P530&gt;0,RANK(P530,(N530:P530,Q530:AE530)),0)</f>
        <v>5</v>
      </c>
      <c r="G530" s="1">
        <f t="shared" si="211"/>
        <v>21963</v>
      </c>
      <c r="H530" s="2">
        <f t="shared" si="212"/>
        <v>0.38541721505659382</v>
      </c>
      <c r="I530" s="2"/>
      <c r="J530" s="2">
        <f t="shared" si="213"/>
        <v>0.30234272176888655</v>
      </c>
      <c r="K530" s="2">
        <f t="shared" si="214"/>
        <v>0.68775993682548042</v>
      </c>
      <c r="L530" s="2">
        <f t="shared" si="215"/>
        <v>1.5793629902605949E-4</v>
      </c>
      <c r="M530" s="2">
        <f t="shared" si="216"/>
        <v>9.7394051066069711E-3</v>
      </c>
      <c r="N530" s="66">
        <v>17229</v>
      </c>
      <c r="O530" s="66">
        <v>39192</v>
      </c>
      <c r="P530" s="66">
        <v>9</v>
      </c>
      <c r="Q530" s="66">
        <v>536</v>
      </c>
      <c r="R530" s="66">
        <v>1</v>
      </c>
      <c r="S530" s="66">
        <v>18</v>
      </c>
      <c r="T530" s="66">
        <v>0</v>
      </c>
      <c r="W530" s="66">
        <f>IF(Notes!B$31=1,IF(BR530&gt;0,BR530-SUM(BS530:BV530)-SUM(R530:V530)-P530-SUM(X530:AL530),SUM(BS530:BV530)),SUM(BS530:BV530))</f>
        <v>0</v>
      </c>
      <c r="AA530" s="66">
        <v>0</v>
      </c>
      <c r="AN530" s="7">
        <f>IF(Q530&gt;0,RANK(Q530,(N530:P530,Q530:AE530)),0)</f>
        <v>3</v>
      </c>
      <c r="AO530" s="7">
        <f>IF(R530&gt;0,RANK(R530,(N530:P530,Q530:AE530)),0)</f>
        <v>6</v>
      </c>
      <c r="AP530" s="7">
        <f>IF(T530&gt;0,RANK(T530,(N530:P530,Q530:AE530)),0)</f>
        <v>0</v>
      </c>
      <c r="AQ530" s="7">
        <f>IF(S530&gt;0,RANK(S530,(N530:P530,Q530:AE530)),0)</f>
        <v>4</v>
      </c>
      <c r="AR530" s="2">
        <f t="shared" si="217"/>
        <v>9.4059840308853213E-3</v>
      </c>
      <c r="AS530" s="2">
        <f t="shared" si="218"/>
        <v>1.7548477669562164E-5</v>
      </c>
      <c r="AT530" s="2">
        <f t="shared" si="219"/>
        <v>0</v>
      </c>
      <c r="AU530" s="2">
        <f t="shared" si="220"/>
        <v>3.1587259805211898E-4</v>
      </c>
      <c r="AW530" t="s">
        <v>3146</v>
      </c>
      <c r="AX530" t="s">
        <v>2381</v>
      </c>
      <c r="AY530">
        <v>0</v>
      </c>
      <c r="BA530" s="119">
        <v>13</v>
      </c>
      <c r="BB530" s="121">
        <v>223</v>
      </c>
      <c r="BC530" s="125">
        <f t="shared" si="209"/>
        <v>13223</v>
      </c>
      <c r="BE530" s="7" t="s">
        <v>228</v>
      </c>
      <c r="BI530" s="1"/>
      <c r="BR530" s="1">
        <v>119</v>
      </c>
      <c r="BS530" s="1">
        <v>0</v>
      </c>
      <c r="BT530" s="1">
        <v>0</v>
      </c>
      <c r="BU530" s="1">
        <v>0</v>
      </c>
      <c r="BV530" s="1">
        <v>0</v>
      </c>
    </row>
    <row r="531" spans="1:74" hidden="1" outlineLevel="1">
      <c r="A531" t="s">
        <v>3148</v>
      </c>
      <c r="B531" t="s">
        <v>2381</v>
      </c>
      <c r="C531" s="1">
        <f t="shared" si="210"/>
        <v>11165</v>
      </c>
      <c r="D531" s="7">
        <f>IF(N531&gt;0, RANK(N531,(N531:P531,Q531:AE531)),0)</f>
        <v>1</v>
      </c>
      <c r="E531" s="7">
        <f>IF(O531&gt;0,RANK(O531,(N531:P531,Q531:AE531)),0)</f>
        <v>2</v>
      </c>
      <c r="F531" s="7">
        <f>IF(P531&gt;0,RANK(P531,(N531:P531,Q531:AE531)),0)</f>
        <v>4</v>
      </c>
      <c r="G531" s="1">
        <f t="shared" si="211"/>
        <v>754</v>
      </c>
      <c r="H531" s="2">
        <f t="shared" si="212"/>
        <v>6.7532467532467527E-2</v>
      </c>
      <c r="I531" s="2"/>
      <c r="J531" s="2">
        <f t="shared" si="213"/>
        <v>0.53085535154500674</v>
      </c>
      <c r="K531" s="2">
        <f t="shared" si="214"/>
        <v>0.46332288401253918</v>
      </c>
      <c r="L531" s="2">
        <f t="shared" si="215"/>
        <v>1.7913121361397223E-4</v>
      </c>
      <c r="M531" s="2">
        <f t="shared" si="216"/>
        <v>5.6426332288401085E-3</v>
      </c>
      <c r="N531" s="66">
        <v>5927</v>
      </c>
      <c r="O531" s="66">
        <v>5173</v>
      </c>
      <c r="P531" s="66">
        <v>2</v>
      </c>
      <c r="Q531" s="66">
        <v>61</v>
      </c>
      <c r="R531" s="66">
        <v>0</v>
      </c>
      <c r="S531" s="66">
        <v>2</v>
      </c>
      <c r="T531" s="66">
        <v>0</v>
      </c>
      <c r="W531" s="66">
        <f>IF(Notes!B$31=1,IF(BR531&gt;0,BR531-SUM(BS531:BV531)-SUM(R531:V531)-P531-SUM(X531:AL531),SUM(BS531:BV531)),SUM(BS531:BV531))</f>
        <v>0</v>
      </c>
      <c r="AA531" s="66">
        <v>0</v>
      </c>
      <c r="AN531" s="7">
        <f>IF(Q531&gt;0,RANK(Q531,(N531:P531,Q531:AE531)),0)</f>
        <v>3</v>
      </c>
      <c r="AO531" s="7">
        <f>IF(R531&gt;0,RANK(R531,(N531:P531,Q531:AE531)),0)</f>
        <v>0</v>
      </c>
      <c r="AP531" s="7">
        <f>IF(T531&gt;0,RANK(T531,(N531:P531,Q531:AE531)),0)</f>
        <v>0</v>
      </c>
      <c r="AQ531" s="7">
        <f>IF(S531&gt;0,RANK(S531,(N531:P531,Q531:AE531)),0)</f>
        <v>4</v>
      </c>
      <c r="AR531" s="2">
        <f t="shared" si="217"/>
        <v>5.4635020152261531E-3</v>
      </c>
      <c r="AS531" s="2">
        <f t="shared" si="218"/>
        <v>0</v>
      </c>
      <c r="AT531" s="2">
        <f t="shared" si="219"/>
        <v>0</v>
      </c>
      <c r="AU531" s="2">
        <f t="shared" si="220"/>
        <v>1.7913121361397223E-4</v>
      </c>
      <c r="AW531" t="s">
        <v>3148</v>
      </c>
      <c r="AX531" t="s">
        <v>2381</v>
      </c>
      <c r="AY531">
        <v>3</v>
      </c>
      <c r="BA531" s="119">
        <v>13</v>
      </c>
      <c r="BB531" s="121">
        <v>225</v>
      </c>
      <c r="BC531" s="125">
        <f t="shared" si="209"/>
        <v>13225</v>
      </c>
      <c r="BE531" s="7" t="s">
        <v>228</v>
      </c>
      <c r="BI531" s="1"/>
      <c r="BR531" s="1">
        <v>35</v>
      </c>
      <c r="BS531" s="1">
        <v>0</v>
      </c>
      <c r="BT531" s="1">
        <v>0</v>
      </c>
      <c r="BU531" s="1">
        <v>0</v>
      </c>
      <c r="BV531" s="1">
        <v>0</v>
      </c>
    </row>
    <row r="532" spans="1:74" hidden="1" outlineLevel="1">
      <c r="A532" t="s">
        <v>1007</v>
      </c>
      <c r="B532" t="s">
        <v>2381</v>
      </c>
      <c r="C532" s="1">
        <f t="shared" si="210"/>
        <v>12786</v>
      </c>
      <c r="D532" s="7">
        <f>IF(N532&gt;0, RANK(N532,(N532:P532,Q532:AE532)),0)</f>
        <v>2</v>
      </c>
      <c r="E532" s="7">
        <f>IF(O532&gt;0,RANK(O532,(N532:P532,Q532:AE532)),0)</f>
        <v>1</v>
      </c>
      <c r="F532" s="7">
        <f>IF(P532&gt;0,RANK(P532,(N532:P532,Q532:AE532)),0)</f>
        <v>4</v>
      </c>
      <c r="G532" s="1">
        <f t="shared" si="211"/>
        <v>7409</v>
      </c>
      <c r="H532" s="2">
        <f t="shared" si="212"/>
        <v>0.57946191146566561</v>
      </c>
      <c r="I532" s="2"/>
      <c r="J532" s="2">
        <f t="shared" si="213"/>
        <v>0.20295635851712812</v>
      </c>
      <c r="K532" s="2">
        <f t="shared" si="214"/>
        <v>0.78241826998279373</v>
      </c>
      <c r="L532" s="2">
        <f t="shared" si="215"/>
        <v>5.4747379946816835E-4</v>
      </c>
      <c r="M532" s="2">
        <f t="shared" si="216"/>
        <v>1.4077897700609975E-2</v>
      </c>
      <c r="N532" s="66">
        <v>2595</v>
      </c>
      <c r="O532" s="66">
        <v>10004</v>
      </c>
      <c r="P532" s="66">
        <v>7</v>
      </c>
      <c r="Q532" s="66">
        <v>177</v>
      </c>
      <c r="R532" s="66">
        <v>0</v>
      </c>
      <c r="S532" s="66">
        <v>3</v>
      </c>
      <c r="T532" s="66">
        <v>0</v>
      </c>
      <c r="W532" s="66">
        <f>IF(Notes!B$31=1,IF(BR532&gt;0,BR532-SUM(BS532:BV532)-SUM(R532:V532)-P532-SUM(X532:AL532),SUM(BS532:BV532)),SUM(BS532:BV532))</f>
        <v>0</v>
      </c>
      <c r="AA532" s="66">
        <v>0</v>
      </c>
      <c r="AN532" s="7">
        <f>IF(Q532&gt;0,RANK(Q532,(N532:P532,Q532:AE532)),0)</f>
        <v>3</v>
      </c>
      <c r="AO532" s="7">
        <f>IF(R532&gt;0,RANK(R532,(N532:P532,Q532:AE532)),0)</f>
        <v>0</v>
      </c>
      <c r="AP532" s="7">
        <f>IF(T532&gt;0,RANK(T532,(N532:P532,Q532:AE532)),0)</f>
        <v>0</v>
      </c>
      <c r="AQ532" s="7">
        <f>IF(S532&gt;0,RANK(S532,(N532:P532,Q532:AE532)),0)</f>
        <v>5</v>
      </c>
      <c r="AR532" s="2">
        <f t="shared" si="217"/>
        <v>1.3843266072266542E-2</v>
      </c>
      <c r="AS532" s="2">
        <f t="shared" si="218"/>
        <v>0</v>
      </c>
      <c r="AT532" s="2">
        <f t="shared" si="219"/>
        <v>0</v>
      </c>
      <c r="AU532" s="2">
        <f t="shared" si="220"/>
        <v>2.3463162834350069E-4</v>
      </c>
      <c r="AW532" t="s">
        <v>1007</v>
      </c>
      <c r="AX532" t="s">
        <v>2381</v>
      </c>
      <c r="AY532">
        <v>10</v>
      </c>
      <c r="BA532" s="119">
        <v>13</v>
      </c>
      <c r="BB532" s="121">
        <v>227</v>
      </c>
      <c r="BC532" s="125">
        <f t="shared" si="209"/>
        <v>13227</v>
      </c>
      <c r="BE532" s="7" t="s">
        <v>228</v>
      </c>
      <c r="BI532" s="1"/>
      <c r="BR532" s="1">
        <v>37</v>
      </c>
      <c r="BS532" s="1">
        <v>0</v>
      </c>
      <c r="BT532" s="1">
        <v>0</v>
      </c>
      <c r="BU532" s="1">
        <v>0</v>
      </c>
      <c r="BV532" s="1">
        <v>0</v>
      </c>
    </row>
    <row r="533" spans="1:74" hidden="1" outlineLevel="1">
      <c r="A533" t="s">
        <v>2838</v>
      </c>
      <c r="B533" t="s">
        <v>2381</v>
      </c>
      <c r="C533" s="1">
        <f t="shared" si="210"/>
        <v>6791</v>
      </c>
      <c r="D533" s="7">
        <f>IF(N533&gt;0, RANK(N533,(N533:P533,Q533:AE533)),0)</f>
        <v>2</v>
      </c>
      <c r="E533" s="7">
        <f>IF(O533&gt;0,RANK(O533,(N533:P533,Q533:AE533)),0)</f>
        <v>1</v>
      </c>
      <c r="F533" s="7">
        <f>IF(P533&gt;0,RANK(P533,(N533:P533,Q533:AE533)),0)</f>
        <v>5</v>
      </c>
      <c r="G533" s="1">
        <f t="shared" si="211"/>
        <v>4247</v>
      </c>
      <c r="H533" s="2">
        <f t="shared" si="212"/>
        <v>0.62538654101016056</v>
      </c>
      <c r="I533" s="2"/>
      <c r="J533" s="2">
        <f t="shared" si="213"/>
        <v>0.18450890884994847</v>
      </c>
      <c r="K533" s="2">
        <f t="shared" si="214"/>
        <v>0.80989544986010897</v>
      </c>
      <c r="L533" s="2">
        <f t="shared" si="215"/>
        <v>2.945074363127669E-4</v>
      </c>
      <c r="M533" s="2">
        <f t="shared" si="216"/>
        <v>5.3011338536297324E-3</v>
      </c>
      <c r="N533" s="66">
        <v>1253</v>
      </c>
      <c r="O533" s="66">
        <v>5500</v>
      </c>
      <c r="P533" s="66">
        <v>2</v>
      </c>
      <c r="Q533" s="66">
        <v>33</v>
      </c>
      <c r="R533" s="66">
        <v>0</v>
      </c>
      <c r="S533" s="66">
        <v>3</v>
      </c>
      <c r="T533" s="66">
        <v>0</v>
      </c>
      <c r="W533" s="66">
        <f>IF(Notes!B$31=1,IF(BR533&gt;0,BR533-SUM(BS533:BV533)-SUM(R533:V533)-P533-SUM(X533:AL533),SUM(BS533:BV533)),SUM(BS533:BV533))</f>
        <v>0</v>
      </c>
      <c r="AA533" s="66">
        <v>0</v>
      </c>
      <c r="AN533" s="7">
        <f>IF(Q533&gt;0,RANK(Q533,(N533:P533,Q533:AE533)),0)</f>
        <v>3</v>
      </c>
      <c r="AO533" s="7">
        <f>IF(R533&gt;0,RANK(R533,(N533:P533,Q533:AE533)),0)</f>
        <v>0</v>
      </c>
      <c r="AP533" s="7">
        <f>IF(T533&gt;0,RANK(T533,(N533:P533,Q533:AE533)),0)</f>
        <v>0</v>
      </c>
      <c r="AQ533" s="7">
        <f>IF(S533&gt;0,RANK(S533,(N533:P533,Q533:AE533)),0)</f>
        <v>4</v>
      </c>
      <c r="AR533" s="2">
        <f t="shared" si="217"/>
        <v>4.8593726991606537E-3</v>
      </c>
      <c r="AS533" s="2">
        <f t="shared" si="218"/>
        <v>0</v>
      </c>
      <c r="AT533" s="2">
        <f t="shared" si="219"/>
        <v>0</v>
      </c>
      <c r="AU533" s="2">
        <f t="shared" si="220"/>
        <v>4.4176115446915035E-4</v>
      </c>
      <c r="AW533" t="s">
        <v>2838</v>
      </c>
      <c r="AX533" t="s">
        <v>2381</v>
      </c>
      <c r="AY533">
        <v>1</v>
      </c>
      <c r="BA533" s="119">
        <v>13</v>
      </c>
      <c r="BB533" s="121">
        <v>229</v>
      </c>
      <c r="BC533" s="125">
        <f t="shared" si="209"/>
        <v>13229</v>
      </c>
      <c r="BE533" s="7" t="s">
        <v>228</v>
      </c>
      <c r="BI533" s="1"/>
      <c r="BR533" s="1">
        <v>11</v>
      </c>
      <c r="BS533" s="1">
        <v>0</v>
      </c>
      <c r="BT533" s="1">
        <v>0</v>
      </c>
      <c r="BU533" s="1">
        <v>0</v>
      </c>
      <c r="BV533" s="1">
        <v>0</v>
      </c>
    </row>
    <row r="534" spans="1:74" hidden="1" outlineLevel="1">
      <c r="A534" t="s">
        <v>1643</v>
      </c>
      <c r="B534" t="s">
        <v>2381</v>
      </c>
      <c r="C534" s="1">
        <f t="shared" si="210"/>
        <v>8203</v>
      </c>
      <c r="D534" s="7">
        <f>IF(N534&gt;0, RANK(N534,(N534:P534,Q534:AE534)),0)</f>
        <v>2</v>
      </c>
      <c r="E534" s="7">
        <f>IF(O534&gt;0,RANK(O534,(N534:P534,Q534:AE534)),0)</f>
        <v>1</v>
      </c>
      <c r="F534" s="7">
        <f>IF(P534&gt;0,RANK(P534,(N534:P534,Q534:AE534)),0)</f>
        <v>5</v>
      </c>
      <c r="G534" s="1">
        <f t="shared" si="211"/>
        <v>4972</v>
      </c>
      <c r="H534" s="2">
        <f t="shared" si="212"/>
        <v>0.60611971230037787</v>
      </c>
      <c r="I534" s="2"/>
      <c r="J534" s="2">
        <f t="shared" si="213"/>
        <v>0.19200292575886871</v>
      </c>
      <c r="K534" s="2">
        <f t="shared" si="214"/>
        <v>0.79812263805924666</v>
      </c>
      <c r="L534" s="2">
        <f t="shared" si="215"/>
        <v>1.2190661952944045E-4</v>
      </c>
      <c r="M534" s="2">
        <f t="shared" si="216"/>
        <v>9.7525295623552208E-3</v>
      </c>
      <c r="N534" s="66">
        <v>1575</v>
      </c>
      <c r="O534" s="66">
        <v>6547</v>
      </c>
      <c r="P534" s="66">
        <v>1</v>
      </c>
      <c r="Q534" s="66">
        <v>77</v>
      </c>
      <c r="R534" s="66">
        <v>0</v>
      </c>
      <c r="S534" s="66">
        <v>3</v>
      </c>
      <c r="T534" s="66">
        <v>0</v>
      </c>
      <c r="W534" s="66">
        <f>IF(Notes!B$31=1,IF(BR534&gt;0,BR534-SUM(BS534:BV534)-SUM(R534:V534)-P534-SUM(X534:AL534),SUM(BS534:BV534)),SUM(BS534:BV534))</f>
        <v>0</v>
      </c>
      <c r="AA534" s="66">
        <v>0</v>
      </c>
      <c r="AN534" s="7">
        <f>IF(Q534&gt;0,RANK(Q534,(N534:P534,Q534:AE534)),0)</f>
        <v>3</v>
      </c>
      <c r="AO534" s="7">
        <f>IF(R534&gt;0,RANK(R534,(N534:P534,Q534:AE534)),0)</f>
        <v>0</v>
      </c>
      <c r="AP534" s="7">
        <f>IF(T534&gt;0,RANK(T534,(N534:P534,Q534:AE534)),0)</f>
        <v>0</v>
      </c>
      <c r="AQ534" s="7">
        <f>IF(S534&gt;0,RANK(S534,(N534:P534,Q534:AE534)),0)</f>
        <v>4</v>
      </c>
      <c r="AR534" s="2">
        <f t="shared" si="217"/>
        <v>9.386809703766914E-3</v>
      </c>
      <c r="AS534" s="2">
        <f t="shared" si="218"/>
        <v>0</v>
      </c>
      <c r="AT534" s="2">
        <f t="shared" si="219"/>
        <v>0</v>
      </c>
      <c r="AU534" s="2">
        <f t="shared" si="220"/>
        <v>3.6571985858832134E-4</v>
      </c>
      <c r="AW534" t="s">
        <v>1643</v>
      </c>
      <c r="AX534" t="s">
        <v>2381</v>
      </c>
      <c r="AY534">
        <v>8</v>
      </c>
      <c r="BA534" s="119">
        <v>13</v>
      </c>
      <c r="BB534" s="121">
        <v>231</v>
      </c>
      <c r="BC534" s="125">
        <f t="shared" si="209"/>
        <v>13231</v>
      </c>
      <c r="BE534" s="7" t="s">
        <v>228</v>
      </c>
      <c r="BI534" s="1"/>
      <c r="BR534" s="1">
        <v>22</v>
      </c>
      <c r="BS534" s="1">
        <v>0</v>
      </c>
      <c r="BT534" s="1">
        <v>0</v>
      </c>
      <c r="BU534" s="1">
        <v>0</v>
      </c>
      <c r="BV534" s="1">
        <v>0</v>
      </c>
    </row>
    <row r="535" spans="1:74" hidden="1" outlineLevel="1">
      <c r="A535" t="s">
        <v>1895</v>
      </c>
      <c r="B535" t="s">
        <v>2381</v>
      </c>
      <c r="C535" s="1">
        <f t="shared" si="210"/>
        <v>14113</v>
      </c>
      <c r="D535" s="7">
        <f>IF(N535&gt;0, RANK(N535,(N535:P535,Q535:AE535)),0)</f>
        <v>2</v>
      </c>
      <c r="E535" s="7">
        <f>IF(O535&gt;0,RANK(O535,(N535:P535,Q535:AE535)),0)</f>
        <v>1</v>
      </c>
      <c r="F535" s="7">
        <f>IF(P535&gt;0,RANK(P535,(N535:P535,Q535:AE535)),0)</f>
        <v>4</v>
      </c>
      <c r="G535" s="1">
        <f t="shared" si="211"/>
        <v>5798</v>
      </c>
      <c r="H535" s="2">
        <f t="shared" si="212"/>
        <v>0.41082689718699072</v>
      </c>
      <c r="I535" s="2"/>
      <c r="J535" s="2">
        <f t="shared" si="213"/>
        <v>0.28711117409480619</v>
      </c>
      <c r="K535" s="2">
        <f t="shared" si="214"/>
        <v>0.69793807128179697</v>
      </c>
      <c r="L535" s="2">
        <f t="shared" si="215"/>
        <v>3.5428328491461772E-4</v>
      </c>
      <c r="M535" s="2">
        <f t="shared" si="216"/>
        <v>1.4596471338482171E-2</v>
      </c>
      <c r="N535" s="66">
        <v>4052</v>
      </c>
      <c r="O535" s="66">
        <v>9850</v>
      </c>
      <c r="P535" s="66">
        <v>5</v>
      </c>
      <c r="Q535" s="66">
        <v>201</v>
      </c>
      <c r="R535" s="66">
        <v>0</v>
      </c>
      <c r="S535" s="66">
        <v>5</v>
      </c>
      <c r="T535" s="66">
        <v>0</v>
      </c>
      <c r="W535" s="66">
        <f>IF(Notes!B$31=1,IF(BR535&gt;0,BR535-SUM(BS535:BV535)-SUM(R535:V535)-P535-SUM(X535:AL535),SUM(BS535:BV535)),SUM(BS535:BV535))</f>
        <v>0</v>
      </c>
      <c r="AA535" s="66">
        <v>0</v>
      </c>
      <c r="AN535" s="7">
        <f>IF(Q535&gt;0,RANK(Q535,(N535:P535,Q535:AE535)),0)</f>
        <v>3</v>
      </c>
      <c r="AO535" s="7">
        <f>IF(R535&gt;0,RANK(R535,(N535:P535,Q535:AE535)),0)</f>
        <v>0</v>
      </c>
      <c r="AP535" s="7">
        <f>IF(T535&gt;0,RANK(T535,(N535:P535,Q535:AE535)),0)</f>
        <v>0</v>
      </c>
      <c r="AQ535" s="7">
        <f>IF(S535&gt;0,RANK(S535,(N535:P535,Q535:AE535)),0)</f>
        <v>4</v>
      </c>
      <c r="AR535" s="2">
        <f t="shared" si="217"/>
        <v>1.4242188053567632E-2</v>
      </c>
      <c r="AS535" s="2">
        <f t="shared" si="218"/>
        <v>0</v>
      </c>
      <c r="AT535" s="2">
        <f t="shared" si="219"/>
        <v>0</v>
      </c>
      <c r="AU535" s="2">
        <f t="shared" si="220"/>
        <v>3.5428328491461772E-4</v>
      </c>
      <c r="AW535" t="s">
        <v>1895</v>
      </c>
      <c r="AX535" t="s">
        <v>2381</v>
      </c>
      <c r="AY535">
        <v>11</v>
      </c>
      <c r="BA535" s="119">
        <v>13</v>
      </c>
      <c r="BB535" s="121">
        <v>233</v>
      </c>
      <c r="BC535" s="125">
        <f t="shared" si="209"/>
        <v>13233</v>
      </c>
      <c r="BE535" s="7" t="s">
        <v>228</v>
      </c>
      <c r="BI535" s="1"/>
      <c r="BR535" s="1">
        <v>50</v>
      </c>
      <c r="BS535" s="1">
        <v>0</v>
      </c>
      <c r="BT535" s="1">
        <v>0</v>
      </c>
      <c r="BU535" s="1">
        <v>0</v>
      </c>
      <c r="BV535" s="1">
        <v>0</v>
      </c>
    </row>
    <row r="536" spans="1:74" hidden="1" outlineLevel="1">
      <c r="A536" t="s">
        <v>2224</v>
      </c>
      <c r="B536" t="s">
        <v>2381</v>
      </c>
      <c r="C536" s="1">
        <f t="shared" si="210"/>
        <v>3953</v>
      </c>
      <c r="D536" s="7">
        <f>IF(N536&gt;0, RANK(N536,(N536:P536,Q536:AE536)),0)</f>
        <v>2</v>
      </c>
      <c r="E536" s="7">
        <f>IF(O536&gt;0,RANK(O536,(N536:P536,Q536:AE536)),0)</f>
        <v>1</v>
      </c>
      <c r="F536" s="7">
        <f>IF(P536&gt;0,RANK(P536,(N536:P536,Q536:AE536)),0)</f>
        <v>0</v>
      </c>
      <c r="G536" s="1">
        <f t="shared" si="211"/>
        <v>1176</v>
      </c>
      <c r="H536" s="2">
        <f t="shared" si="212"/>
        <v>0.29749557298254492</v>
      </c>
      <c r="I536" s="2"/>
      <c r="J536" s="2">
        <f t="shared" si="213"/>
        <v>0.34834303060966354</v>
      </c>
      <c r="K536" s="2">
        <f t="shared" si="214"/>
        <v>0.64583860359220846</v>
      </c>
      <c r="L536" s="2">
        <f t="shared" si="215"/>
        <v>0</v>
      </c>
      <c r="M536" s="2">
        <f t="shared" si="216"/>
        <v>5.8183657981280001E-3</v>
      </c>
      <c r="N536" s="66">
        <v>1377</v>
      </c>
      <c r="O536" s="66">
        <v>2553</v>
      </c>
      <c r="P536" s="66">
        <v>0</v>
      </c>
      <c r="Q536" s="66">
        <v>23</v>
      </c>
      <c r="R536" s="66">
        <v>0</v>
      </c>
      <c r="S536" s="66">
        <v>0</v>
      </c>
      <c r="T536" s="66">
        <v>0</v>
      </c>
      <c r="W536" s="66">
        <f>IF(Notes!B$31=1,IF(BR536&gt;0,BR536-SUM(BS536:BV536)-SUM(R536:V536)-P536-SUM(X536:AL536),SUM(BS536:BV536)),SUM(BS536:BV536))</f>
        <v>0</v>
      </c>
      <c r="AA536" s="66">
        <v>0</v>
      </c>
      <c r="AN536" s="7">
        <f>IF(Q536&gt;0,RANK(Q536,(N536:P536,Q536:AE536)),0)</f>
        <v>3</v>
      </c>
      <c r="AO536" s="7">
        <f>IF(R536&gt;0,RANK(R536,(N536:P536,Q536:AE536)),0)</f>
        <v>0</v>
      </c>
      <c r="AP536" s="7">
        <f>IF(T536&gt;0,RANK(T536,(N536:P536,Q536:AE536)),0)</f>
        <v>0</v>
      </c>
      <c r="AQ536" s="7">
        <f>IF(S536&gt;0,RANK(S536,(N536:P536,Q536:AE536)),0)</f>
        <v>0</v>
      </c>
      <c r="AR536" s="2">
        <f t="shared" si="217"/>
        <v>5.8183657981280045E-3</v>
      </c>
      <c r="AS536" s="2">
        <f t="shared" si="218"/>
        <v>0</v>
      </c>
      <c r="AT536" s="2">
        <f t="shared" si="219"/>
        <v>0</v>
      </c>
      <c r="AU536" s="2">
        <f t="shared" si="220"/>
        <v>0</v>
      </c>
      <c r="AW536" t="s">
        <v>2224</v>
      </c>
      <c r="AX536" t="s">
        <v>2381</v>
      </c>
      <c r="AY536">
        <v>0</v>
      </c>
      <c r="BA536" s="119">
        <v>13</v>
      </c>
      <c r="BB536" s="121">
        <v>235</v>
      </c>
      <c r="BC536" s="125">
        <f t="shared" si="209"/>
        <v>13235</v>
      </c>
      <c r="BE536" s="7" t="s">
        <v>228</v>
      </c>
      <c r="BI536" s="1"/>
      <c r="BR536" s="1">
        <v>9</v>
      </c>
      <c r="BS536" s="1">
        <v>0</v>
      </c>
      <c r="BT536" s="1">
        <v>0</v>
      </c>
      <c r="BU536" s="1">
        <v>0</v>
      </c>
      <c r="BV536" s="1">
        <v>0</v>
      </c>
    </row>
    <row r="537" spans="1:74" hidden="1" outlineLevel="1">
      <c r="A537" t="s">
        <v>3245</v>
      </c>
      <c r="B537" t="s">
        <v>2381</v>
      </c>
      <c r="C537" s="1">
        <f t="shared" si="210"/>
        <v>9132</v>
      </c>
      <c r="D537" s="7">
        <f>IF(N537&gt;0, RANK(N537,(N537:P537,Q537:AE537)),0)</f>
        <v>2</v>
      </c>
      <c r="E537" s="7">
        <f>IF(O537&gt;0,RANK(O537,(N537:P537,Q537:AE537)),0)</f>
        <v>1</v>
      </c>
      <c r="F537" s="7">
        <f>IF(P537&gt;0,RANK(P537,(N537:P537,Q537:AE537)),0)</f>
        <v>5</v>
      </c>
      <c r="G537" s="1">
        <f t="shared" si="211"/>
        <v>2864</v>
      </c>
      <c r="H537" s="2">
        <f t="shared" si="212"/>
        <v>0.31362242663162504</v>
      </c>
      <c r="I537" s="2"/>
      <c r="J537" s="2">
        <f t="shared" si="213"/>
        <v>0.33968462549277267</v>
      </c>
      <c r="K537" s="2">
        <f t="shared" si="214"/>
        <v>0.65330705212439777</v>
      </c>
      <c r="L537" s="2">
        <f t="shared" si="215"/>
        <v>1.0950503723171266E-4</v>
      </c>
      <c r="M537" s="2">
        <f t="shared" si="216"/>
        <v>6.8988173455978444E-3</v>
      </c>
      <c r="N537" s="66">
        <v>3102</v>
      </c>
      <c r="O537" s="66">
        <v>5966</v>
      </c>
      <c r="P537" s="66">
        <v>1</v>
      </c>
      <c r="Q537" s="66">
        <v>59</v>
      </c>
      <c r="R537" s="66">
        <v>0</v>
      </c>
      <c r="S537" s="66">
        <v>4</v>
      </c>
      <c r="T537" s="66">
        <v>0</v>
      </c>
      <c r="W537" s="66">
        <f>IF(Notes!B$31=1,IF(BR537&gt;0,BR537-SUM(BS537:BV537)-SUM(R537:V537)-P537-SUM(X537:AL537),SUM(BS537:BV537)),SUM(BS537:BV537))</f>
        <v>0</v>
      </c>
      <c r="AA537" s="66">
        <v>0</v>
      </c>
      <c r="AN537" s="7">
        <f>IF(Q537&gt;0,RANK(Q537,(N537:P537,Q537:AE537)),0)</f>
        <v>3</v>
      </c>
      <c r="AO537" s="7">
        <f>IF(R537&gt;0,RANK(R537,(N537:P537,Q537:AE537)),0)</f>
        <v>0</v>
      </c>
      <c r="AP537" s="7">
        <f>IF(T537&gt;0,RANK(T537,(N537:P537,Q537:AE537)),0)</f>
        <v>0</v>
      </c>
      <c r="AQ537" s="7">
        <f>IF(S537&gt;0,RANK(S537,(N537:P537,Q537:AE537)),0)</f>
        <v>4</v>
      </c>
      <c r="AR537" s="2">
        <f t="shared" si="217"/>
        <v>6.4607971966710465E-3</v>
      </c>
      <c r="AS537" s="2">
        <f t="shared" si="218"/>
        <v>0</v>
      </c>
      <c r="AT537" s="2">
        <f t="shared" si="219"/>
        <v>0</v>
      </c>
      <c r="AU537" s="2">
        <f t="shared" si="220"/>
        <v>4.3802014892685063E-4</v>
      </c>
      <c r="AW537" t="s">
        <v>3245</v>
      </c>
      <c r="AX537" t="s">
        <v>2381</v>
      </c>
      <c r="AY537">
        <v>9</v>
      </c>
      <c r="BA537" s="119">
        <v>13</v>
      </c>
      <c r="BB537" s="121">
        <v>237</v>
      </c>
      <c r="BC537" s="125">
        <f t="shared" si="209"/>
        <v>13237</v>
      </c>
      <c r="BE537" s="7" t="s">
        <v>228</v>
      </c>
      <c r="BI537" s="1"/>
      <c r="BR537" s="1">
        <v>12</v>
      </c>
      <c r="BS537" s="1">
        <v>0</v>
      </c>
      <c r="BT537" s="1">
        <v>0</v>
      </c>
      <c r="BU537" s="1">
        <v>0</v>
      </c>
      <c r="BV537" s="1">
        <v>0</v>
      </c>
    </row>
    <row r="538" spans="1:74" hidden="1" outlineLevel="1">
      <c r="A538" t="s">
        <v>2026</v>
      </c>
      <c r="B538" t="s">
        <v>2381</v>
      </c>
      <c r="C538" s="1">
        <f t="shared" si="210"/>
        <v>1114</v>
      </c>
      <c r="D538" s="7">
        <f>IF(N538&gt;0, RANK(N538,(N538:P538,Q538:AE538)),0)</f>
        <v>1</v>
      </c>
      <c r="E538" s="7">
        <f>IF(O538&gt;0,RANK(O538,(N538:P538,Q538:AE538)),0)</f>
        <v>2</v>
      </c>
      <c r="F538" s="7">
        <f>IF(P538&gt;0,RANK(P538,(N538:P538,Q538:AE538)),0)</f>
        <v>0</v>
      </c>
      <c r="G538" s="1">
        <f t="shared" si="211"/>
        <v>88</v>
      </c>
      <c r="H538" s="2">
        <f t="shared" si="212"/>
        <v>7.899461400359066E-2</v>
      </c>
      <c r="I538" s="2"/>
      <c r="J538" s="2">
        <f t="shared" si="213"/>
        <v>0.53590664272890487</v>
      </c>
      <c r="K538" s="2">
        <f t="shared" si="214"/>
        <v>0.45691202872531417</v>
      </c>
      <c r="L538" s="2">
        <f t="shared" si="215"/>
        <v>0</v>
      </c>
      <c r="M538" s="2">
        <f t="shared" si="216"/>
        <v>7.1813285457809628E-3</v>
      </c>
      <c r="N538" s="66">
        <v>597</v>
      </c>
      <c r="O538" s="66">
        <v>509</v>
      </c>
      <c r="P538" s="66">
        <v>0</v>
      </c>
      <c r="Q538" s="66">
        <v>8</v>
      </c>
      <c r="R538" s="66">
        <v>0</v>
      </c>
      <c r="S538" s="66">
        <v>0</v>
      </c>
      <c r="T538" s="66">
        <v>0</v>
      </c>
      <c r="W538" s="66">
        <f>IF(Notes!B$31=1,IF(BR538&gt;0,BR538-SUM(BS538:BV538)-SUM(R538:V538)-P538-SUM(X538:AL538),SUM(BS538:BV538)),SUM(BS538:BV538))</f>
        <v>0</v>
      </c>
      <c r="AA538" s="66">
        <v>0</v>
      </c>
      <c r="AN538" s="7">
        <f>IF(Q538&gt;0,RANK(Q538,(N538:P538,Q538:AE538)),0)</f>
        <v>3</v>
      </c>
      <c r="AO538" s="7">
        <f>IF(R538&gt;0,RANK(R538,(N538:P538,Q538:AE538)),0)</f>
        <v>0</v>
      </c>
      <c r="AP538" s="7">
        <f>IF(T538&gt;0,RANK(T538,(N538:P538,Q538:AE538)),0)</f>
        <v>0</v>
      </c>
      <c r="AQ538" s="7">
        <f>IF(S538&gt;0,RANK(S538,(N538:P538,Q538:AE538)),0)</f>
        <v>0</v>
      </c>
      <c r="AR538" s="2">
        <f t="shared" si="217"/>
        <v>7.1813285457809697E-3</v>
      </c>
      <c r="AS538" s="2">
        <f t="shared" si="218"/>
        <v>0</v>
      </c>
      <c r="AT538" s="2">
        <f t="shared" si="219"/>
        <v>0</v>
      </c>
      <c r="AU538" s="2">
        <f t="shared" si="220"/>
        <v>0</v>
      </c>
      <c r="AW538" t="s">
        <v>2026</v>
      </c>
      <c r="AX538" t="s">
        <v>2381</v>
      </c>
      <c r="AY538">
        <v>2</v>
      </c>
      <c r="BA538" s="119">
        <v>13</v>
      </c>
      <c r="BB538" s="121">
        <v>239</v>
      </c>
      <c r="BC538" s="125">
        <f t="shared" si="209"/>
        <v>13239</v>
      </c>
      <c r="BE538" s="7" t="s">
        <v>228</v>
      </c>
      <c r="BI538" s="1"/>
      <c r="BR538" s="1">
        <v>2</v>
      </c>
      <c r="BS538" s="1">
        <v>0</v>
      </c>
      <c r="BT538" s="1">
        <v>0</v>
      </c>
      <c r="BU538" s="1">
        <v>0</v>
      </c>
      <c r="BV538" s="1">
        <v>0</v>
      </c>
    </row>
    <row r="539" spans="1:74" hidden="1" outlineLevel="1">
      <c r="A539" t="s">
        <v>769</v>
      </c>
      <c r="B539" t="s">
        <v>2381</v>
      </c>
      <c r="C539" s="1">
        <f t="shared" si="210"/>
        <v>7599</v>
      </c>
      <c r="D539" s="7">
        <f>IF(N539&gt;0, RANK(N539,(N539:P539,Q539:AE539)),0)</f>
        <v>2</v>
      </c>
      <c r="E539" s="7">
        <f>IF(O539&gt;0,RANK(O539,(N539:P539,Q539:AE539)),0)</f>
        <v>1</v>
      </c>
      <c r="F539" s="7">
        <f>IF(P539&gt;0,RANK(P539,(N539:P539,Q539:AE539)),0)</f>
        <v>5</v>
      </c>
      <c r="G539" s="1">
        <f t="shared" si="211"/>
        <v>3486</v>
      </c>
      <c r="H539" s="2">
        <f t="shared" si="212"/>
        <v>0.45874457165416505</v>
      </c>
      <c r="I539" s="2"/>
      <c r="J539" s="2">
        <f t="shared" si="213"/>
        <v>0.26332412159494673</v>
      </c>
      <c r="K539" s="2">
        <f t="shared" si="214"/>
        <v>0.72206869324911171</v>
      </c>
      <c r="L539" s="2">
        <f t="shared" si="215"/>
        <v>3.9478878799842083E-4</v>
      </c>
      <c r="M539" s="2">
        <f t="shared" si="216"/>
        <v>1.4212396367943195E-2</v>
      </c>
      <c r="N539" s="66">
        <v>2001</v>
      </c>
      <c r="O539" s="66">
        <v>5487</v>
      </c>
      <c r="P539" s="66">
        <v>3</v>
      </c>
      <c r="Q539" s="66">
        <v>96</v>
      </c>
      <c r="R539" s="66">
        <v>0</v>
      </c>
      <c r="S539" s="66">
        <v>12</v>
      </c>
      <c r="T539" s="66">
        <v>0</v>
      </c>
      <c r="W539" s="66">
        <f>IF(Notes!B$31=1,IF(BR539&gt;0,BR539-SUM(BS539:BV539)-SUM(R539:V539)-P539-SUM(X539:AL539),SUM(BS539:BV539)),SUM(BS539:BV539))</f>
        <v>0</v>
      </c>
      <c r="AA539" s="66">
        <v>0</v>
      </c>
      <c r="AN539" s="7">
        <f>IF(Q539&gt;0,RANK(Q539,(N539:P539,Q539:AE539)),0)</f>
        <v>3</v>
      </c>
      <c r="AO539" s="7">
        <f>IF(R539&gt;0,RANK(R539,(N539:P539,Q539:AE539)),0)</f>
        <v>0</v>
      </c>
      <c r="AP539" s="7">
        <f>IF(T539&gt;0,RANK(T539,(N539:P539,Q539:AE539)),0)</f>
        <v>0</v>
      </c>
      <c r="AQ539" s="7">
        <f>IF(S539&gt;0,RANK(S539,(N539:P539,Q539:AE539)),0)</f>
        <v>4</v>
      </c>
      <c r="AR539" s="2">
        <f t="shared" si="217"/>
        <v>1.2633241215949467E-2</v>
      </c>
      <c r="AS539" s="2">
        <f t="shared" si="218"/>
        <v>0</v>
      </c>
      <c r="AT539" s="2">
        <f t="shared" si="219"/>
        <v>0</v>
      </c>
      <c r="AU539" s="2">
        <f t="shared" si="220"/>
        <v>1.5791551519936833E-3</v>
      </c>
      <c r="AW539" t="s">
        <v>769</v>
      </c>
      <c r="AX539" t="s">
        <v>2381</v>
      </c>
      <c r="AY539">
        <v>9</v>
      </c>
      <c r="BA539" s="119">
        <v>13</v>
      </c>
      <c r="BB539" s="121">
        <v>241</v>
      </c>
      <c r="BC539" s="125">
        <f t="shared" si="209"/>
        <v>13241</v>
      </c>
      <c r="BE539" s="7" t="s">
        <v>228</v>
      </c>
      <c r="BI539" s="1"/>
      <c r="BR539" s="1">
        <v>49</v>
      </c>
      <c r="BS539" s="1">
        <v>0</v>
      </c>
      <c r="BT539" s="1">
        <v>0</v>
      </c>
      <c r="BU539" s="1">
        <v>0</v>
      </c>
      <c r="BV539" s="1">
        <v>0</v>
      </c>
    </row>
    <row r="540" spans="1:74" hidden="1" outlineLevel="1">
      <c r="A540" t="s">
        <v>572</v>
      </c>
      <c r="B540" t="s">
        <v>2381</v>
      </c>
      <c r="C540" s="1">
        <f t="shared" si="210"/>
        <v>3215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>IF(P540&gt;0,RANK(P540,(N540:P540,Q540:AE540)),0)</f>
        <v>0</v>
      </c>
      <c r="G540" s="1">
        <f t="shared" si="211"/>
        <v>463</v>
      </c>
      <c r="H540" s="2">
        <f t="shared" si="212"/>
        <v>0.14401244167962676</v>
      </c>
      <c r="I540" s="2"/>
      <c r="J540" s="2">
        <f t="shared" si="213"/>
        <v>0.57013996889580099</v>
      </c>
      <c r="K540" s="2">
        <f t="shared" si="214"/>
        <v>0.4261275272161742</v>
      </c>
      <c r="L540" s="2">
        <f t="shared" si="215"/>
        <v>0</v>
      </c>
      <c r="M540" s="2">
        <f t="shared" si="216"/>
        <v>3.7325038880248185E-3</v>
      </c>
      <c r="N540" s="66">
        <v>1833</v>
      </c>
      <c r="O540" s="66">
        <v>1370</v>
      </c>
      <c r="P540" s="66">
        <v>0</v>
      </c>
      <c r="Q540" s="66">
        <v>12</v>
      </c>
      <c r="R540" s="66">
        <v>0</v>
      </c>
      <c r="S540" s="66">
        <v>0</v>
      </c>
      <c r="T540" s="66">
        <v>0</v>
      </c>
      <c r="W540" s="66">
        <f>IF(Notes!B$31=1,IF(BR540&gt;0,BR540-SUM(BS540:BV540)-SUM(R540:V540)-P540-SUM(X540:AL540),SUM(BS540:BV540)),SUM(BS540:BV540))</f>
        <v>0</v>
      </c>
      <c r="AA540" s="66">
        <v>0</v>
      </c>
      <c r="AN540" s="7">
        <f>IF(Q540&gt;0,RANK(Q540,(N540:P540,Q540:AE540)),0)</f>
        <v>3</v>
      </c>
      <c r="AO540" s="7">
        <f>IF(R540&gt;0,RANK(R540,(N540:P540,Q540:AE540)),0)</f>
        <v>0</v>
      </c>
      <c r="AP540" s="7">
        <f>IF(T540&gt;0,RANK(T540,(N540:P540,Q540:AE540)),0)</f>
        <v>0</v>
      </c>
      <c r="AQ540" s="7">
        <f>IF(S540&gt;0,RANK(S540,(N540:P540,Q540:AE540)),0)</f>
        <v>0</v>
      </c>
      <c r="AR540" s="2">
        <f t="shared" si="217"/>
        <v>3.7325038880248835E-3</v>
      </c>
      <c r="AS540" s="2">
        <f t="shared" si="218"/>
        <v>0</v>
      </c>
      <c r="AT540" s="2">
        <f t="shared" si="219"/>
        <v>0</v>
      </c>
      <c r="AU540" s="2">
        <f t="shared" si="220"/>
        <v>0</v>
      </c>
      <c r="AW540" t="s">
        <v>572</v>
      </c>
      <c r="AX540" t="s">
        <v>2381</v>
      </c>
      <c r="AY540">
        <v>2</v>
      </c>
      <c r="BA540" s="119">
        <v>13</v>
      </c>
      <c r="BB540" s="121">
        <v>243</v>
      </c>
      <c r="BC540" s="125">
        <f t="shared" si="209"/>
        <v>13243</v>
      </c>
      <c r="BE540" s="7" t="s">
        <v>228</v>
      </c>
      <c r="BI540" s="1"/>
      <c r="BR540" s="1">
        <v>2</v>
      </c>
      <c r="BS540" s="1">
        <v>0</v>
      </c>
      <c r="BT540" s="1">
        <v>0</v>
      </c>
      <c r="BU540" s="1">
        <v>0</v>
      </c>
      <c r="BV540" s="1">
        <v>0</v>
      </c>
    </row>
    <row r="541" spans="1:74" hidden="1" outlineLevel="1">
      <c r="A541" t="s">
        <v>883</v>
      </c>
      <c r="B541" t="s">
        <v>2381</v>
      </c>
      <c r="C541" s="1">
        <f t="shared" si="210"/>
        <v>79333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>IF(P541&gt;0,RANK(P541,(N541:P541,Q541:AE541)),0)</f>
        <v>5</v>
      </c>
      <c r="G541" s="1">
        <f t="shared" si="211"/>
        <v>25258</v>
      </c>
      <c r="H541" s="2">
        <f t="shared" si="212"/>
        <v>0.31837948898944951</v>
      </c>
      <c r="I541" s="2"/>
      <c r="J541" s="2">
        <f t="shared" si="213"/>
        <v>0.65672544842625391</v>
      </c>
      <c r="K541" s="2">
        <f t="shared" si="214"/>
        <v>0.33834595943680434</v>
      </c>
      <c r="L541" s="2">
        <f t="shared" si="215"/>
        <v>2.7731208954659474E-4</v>
      </c>
      <c r="M541" s="2">
        <f t="shared" si="216"/>
        <v>4.6512800473951501E-3</v>
      </c>
      <c r="N541" s="66">
        <v>52100</v>
      </c>
      <c r="O541" s="66">
        <v>26842</v>
      </c>
      <c r="P541" s="66">
        <v>22</v>
      </c>
      <c r="Q541" s="66">
        <v>329</v>
      </c>
      <c r="R541" s="66">
        <v>4</v>
      </c>
      <c r="S541" s="66">
        <v>33</v>
      </c>
      <c r="T541" s="66">
        <v>0</v>
      </c>
      <c r="W541" s="66">
        <f>IF(Notes!B$31=1,IF(BR541&gt;0,BR541-SUM(BS541:BV541)-SUM(R541:V541)-P541-SUM(X541:AL541),SUM(BS541:BV541)),SUM(BS541:BV541))</f>
        <v>3</v>
      </c>
      <c r="AA541" s="66">
        <v>0</v>
      </c>
      <c r="AN541" s="7">
        <f>IF(Q541&gt;0,RANK(Q541,(N541:P541,Q541:AE541)),0)</f>
        <v>3</v>
      </c>
      <c r="AO541" s="7">
        <f>IF(R541&gt;0,RANK(R541,(N541:P541,Q541:AE541)),0)</f>
        <v>6</v>
      </c>
      <c r="AP541" s="7">
        <f>IF(T541&gt;0,RANK(T541,(N541:P541,Q541:AE541)),0)</f>
        <v>0</v>
      </c>
      <c r="AQ541" s="7">
        <f>IF(S541&gt;0,RANK(S541,(N541:P541,Q541:AE541)),0)</f>
        <v>4</v>
      </c>
      <c r="AR541" s="2">
        <f t="shared" si="217"/>
        <v>4.1470762482195304E-3</v>
      </c>
      <c r="AS541" s="2">
        <f t="shared" si="218"/>
        <v>5.0420379917562676E-5</v>
      </c>
      <c r="AT541" s="2">
        <f t="shared" si="219"/>
        <v>0</v>
      </c>
      <c r="AU541" s="2">
        <f t="shared" si="220"/>
        <v>4.1596813431989208E-4</v>
      </c>
      <c r="AW541" t="s">
        <v>883</v>
      </c>
      <c r="AX541" t="s">
        <v>2381</v>
      </c>
      <c r="AY541">
        <v>0</v>
      </c>
      <c r="BA541" s="119">
        <v>13</v>
      </c>
      <c r="BB541" s="121">
        <v>245</v>
      </c>
      <c r="BC541" s="125">
        <f t="shared" si="209"/>
        <v>13245</v>
      </c>
      <c r="BE541" s="7" t="s">
        <v>228</v>
      </c>
      <c r="BI541" s="1"/>
      <c r="BR541" s="1">
        <v>154</v>
      </c>
      <c r="BS541" s="1">
        <v>2</v>
      </c>
      <c r="BT541" s="1">
        <v>1</v>
      </c>
      <c r="BU541" s="1">
        <v>0</v>
      </c>
      <c r="BV541" s="1">
        <v>0</v>
      </c>
    </row>
    <row r="542" spans="1:74" hidden="1" outlineLevel="1">
      <c r="A542" t="s">
        <v>272</v>
      </c>
      <c r="B542" t="s">
        <v>2381</v>
      </c>
      <c r="C542" s="1">
        <f t="shared" si="210"/>
        <v>37706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>IF(P542&gt;0,RANK(P542,(N542:P542,Q542:AE542)),0)</f>
        <v>5</v>
      </c>
      <c r="G542" s="1">
        <f t="shared" si="211"/>
        <v>3605</v>
      </c>
      <c r="H542" s="2">
        <f t="shared" si="212"/>
        <v>9.5608126027687895E-2</v>
      </c>
      <c r="I542" s="2"/>
      <c r="J542" s="2">
        <f t="shared" si="213"/>
        <v>0.54436959635071347</v>
      </c>
      <c r="K542" s="2">
        <f t="shared" si="214"/>
        <v>0.44876147032302549</v>
      </c>
      <c r="L542" s="2">
        <f t="shared" si="215"/>
        <v>1.8564684665570467E-4</v>
      </c>
      <c r="M542" s="2">
        <f t="shared" si="216"/>
        <v>6.6832864796053347E-3</v>
      </c>
      <c r="N542" s="66">
        <v>20526</v>
      </c>
      <c r="O542" s="66">
        <v>16921</v>
      </c>
      <c r="P542" s="66">
        <v>7</v>
      </c>
      <c r="Q542" s="66">
        <v>232</v>
      </c>
      <c r="R542" s="66">
        <v>3</v>
      </c>
      <c r="S542" s="66">
        <v>16</v>
      </c>
      <c r="T542" s="66">
        <v>0</v>
      </c>
      <c r="W542" s="66">
        <f>IF(Notes!B$31=1,IF(BR542&gt;0,BR542-SUM(BS542:BV542)-SUM(R542:V542)-P542-SUM(X542:AL542),SUM(BS542:BV542)),SUM(BS542:BV542))</f>
        <v>0</v>
      </c>
      <c r="AA542" s="66">
        <v>1</v>
      </c>
      <c r="AN542" s="7">
        <f>IF(Q542&gt;0,RANK(Q542,(N542:P542,Q542:AE542)),0)</f>
        <v>3</v>
      </c>
      <c r="AO542" s="7">
        <f>IF(R542&gt;0,RANK(R542,(N542:P542,Q542:AE542)),0)</f>
        <v>6</v>
      </c>
      <c r="AP542" s="7">
        <f>IF(T542&gt;0,RANK(T542,(N542:P542,Q542:AE542)),0)</f>
        <v>0</v>
      </c>
      <c r="AQ542" s="7">
        <f>IF(S542&gt;0,RANK(S542,(N542:P542,Q542:AE542)),0)</f>
        <v>4</v>
      </c>
      <c r="AR542" s="2">
        <f t="shared" si="217"/>
        <v>6.1528669177319259E-3</v>
      </c>
      <c r="AS542" s="2">
        <f t="shared" si="218"/>
        <v>7.9562934281016289E-5</v>
      </c>
      <c r="AT542" s="2">
        <f t="shared" si="219"/>
        <v>0</v>
      </c>
      <c r="AU542" s="2">
        <f t="shared" si="220"/>
        <v>4.2433564949875352E-4</v>
      </c>
      <c r="AW542" t="s">
        <v>272</v>
      </c>
      <c r="AX542" t="s">
        <v>2381</v>
      </c>
      <c r="AY542">
        <v>0</v>
      </c>
      <c r="BA542" s="119">
        <v>13</v>
      </c>
      <c r="BB542" s="121">
        <v>247</v>
      </c>
      <c r="BC542" s="125">
        <f t="shared" si="209"/>
        <v>13247</v>
      </c>
      <c r="BE542" s="7" t="s">
        <v>228</v>
      </c>
      <c r="BI542" s="1"/>
      <c r="BR542" s="1">
        <v>105</v>
      </c>
      <c r="BS542" s="1">
        <v>0</v>
      </c>
      <c r="BT542" s="1">
        <v>0</v>
      </c>
      <c r="BU542" s="1">
        <v>0</v>
      </c>
      <c r="BV542" s="1">
        <v>0</v>
      </c>
    </row>
    <row r="543" spans="1:74" hidden="1" outlineLevel="1">
      <c r="A543" t="s">
        <v>2561</v>
      </c>
      <c r="B543" t="s">
        <v>2381</v>
      </c>
      <c r="C543" s="1">
        <f t="shared" si="210"/>
        <v>1738</v>
      </c>
      <c r="D543" s="7">
        <f>IF(N543&gt;0, RANK(N543,(N543:P543,Q543:AE543)),0)</f>
        <v>2</v>
      </c>
      <c r="E543" s="7">
        <f>IF(O543&gt;0,RANK(O543,(N543:P543,Q543:AE543)),0)</f>
        <v>1</v>
      </c>
      <c r="F543" s="7">
        <f>IF(P543&gt;0,RANK(P543,(N543:P543,Q543:AE543)),0)</f>
        <v>4</v>
      </c>
      <c r="G543" s="1">
        <f t="shared" si="211"/>
        <v>773</v>
      </c>
      <c r="H543" s="2">
        <f t="shared" si="212"/>
        <v>0.44476409666283084</v>
      </c>
      <c r="I543" s="2"/>
      <c r="J543" s="2">
        <f t="shared" si="213"/>
        <v>0.2756041426927503</v>
      </c>
      <c r="K543" s="2">
        <f t="shared" si="214"/>
        <v>0.72036823935558114</v>
      </c>
      <c r="L543" s="2">
        <f t="shared" si="215"/>
        <v>5.7537399309551208E-4</v>
      </c>
      <c r="M543" s="2">
        <f t="shared" si="216"/>
        <v>3.4522439585731039E-3</v>
      </c>
      <c r="N543" s="66">
        <v>479</v>
      </c>
      <c r="O543" s="66">
        <v>1252</v>
      </c>
      <c r="P543" s="66">
        <v>1</v>
      </c>
      <c r="Q543" s="66">
        <v>6</v>
      </c>
      <c r="R543" s="66">
        <v>0</v>
      </c>
      <c r="S543" s="66">
        <v>0</v>
      </c>
      <c r="T543" s="66">
        <v>0</v>
      </c>
      <c r="W543" s="66">
        <f>IF(Notes!B$31=1,IF(BR543&gt;0,BR543-SUM(BS543:BV543)-SUM(R543:V543)-P543-SUM(X543:AL543),SUM(BS543:BV543)),SUM(BS543:BV543))</f>
        <v>0</v>
      </c>
      <c r="AA543" s="66">
        <v>0</v>
      </c>
      <c r="AN543" s="7">
        <f>IF(Q543&gt;0,RANK(Q543,(N543:P543,Q543:AE543)),0)</f>
        <v>3</v>
      </c>
      <c r="AO543" s="7">
        <f>IF(R543&gt;0,RANK(R543,(N543:P543,Q543:AE543)),0)</f>
        <v>0</v>
      </c>
      <c r="AP543" s="7">
        <f>IF(T543&gt;0,RANK(T543,(N543:P543,Q543:AE543)),0)</f>
        <v>0</v>
      </c>
      <c r="AQ543" s="7">
        <f>IF(S543&gt;0,RANK(S543,(N543:P543,Q543:AE543)),0)</f>
        <v>0</v>
      </c>
      <c r="AR543" s="2">
        <f t="shared" si="217"/>
        <v>3.4522439585730723E-3</v>
      </c>
      <c r="AS543" s="2">
        <f t="shared" si="218"/>
        <v>0</v>
      </c>
      <c r="AT543" s="2">
        <f t="shared" si="219"/>
        <v>0</v>
      </c>
      <c r="AU543" s="2">
        <f t="shared" si="220"/>
        <v>0</v>
      </c>
      <c r="AW543" t="s">
        <v>2561</v>
      </c>
      <c r="AX543" t="s">
        <v>2381</v>
      </c>
      <c r="AY543">
        <v>3</v>
      </c>
      <c r="BA543" s="119">
        <v>13</v>
      </c>
      <c r="BB543" s="121">
        <v>249</v>
      </c>
      <c r="BC543" s="125">
        <f t="shared" si="209"/>
        <v>13249</v>
      </c>
      <c r="BE543" s="7" t="s">
        <v>228</v>
      </c>
      <c r="BI543" s="1"/>
      <c r="BR543" s="1">
        <v>2</v>
      </c>
      <c r="BS543" s="1">
        <v>0</v>
      </c>
      <c r="BT543" s="1">
        <v>0</v>
      </c>
      <c r="BU543" s="1">
        <v>0</v>
      </c>
      <c r="BV543" s="1">
        <v>0</v>
      </c>
    </row>
    <row r="544" spans="1:74" hidden="1" outlineLevel="1">
      <c r="A544" t="s">
        <v>3512</v>
      </c>
      <c r="B544" t="s">
        <v>2381</v>
      </c>
      <c r="C544" s="1">
        <f t="shared" si="210"/>
        <v>6481</v>
      </c>
      <c r="D544" s="7">
        <f>IF(N544&gt;0, RANK(N544,(N544:P544,Q544:AE544)),0)</f>
        <v>2</v>
      </c>
      <c r="E544" s="7">
        <f>IF(O544&gt;0,RANK(O544,(N544:P544,Q544:AE544)),0)</f>
        <v>1</v>
      </c>
      <c r="F544" s="7">
        <f>IF(P544&gt;0,RANK(P544,(N544:P544,Q544:AE544)),0)</f>
        <v>0</v>
      </c>
      <c r="G544" s="1">
        <f t="shared" si="211"/>
        <v>399</v>
      </c>
      <c r="H544" s="2">
        <f t="shared" si="212"/>
        <v>6.1564573368307361E-2</v>
      </c>
      <c r="I544" s="2"/>
      <c r="J544" s="2">
        <f t="shared" si="213"/>
        <v>0.46659466131769789</v>
      </c>
      <c r="K544" s="2">
        <f t="shared" si="214"/>
        <v>0.52815923468600523</v>
      </c>
      <c r="L544" s="2">
        <f t="shared" si="215"/>
        <v>0</v>
      </c>
      <c r="M544" s="2">
        <f t="shared" si="216"/>
        <v>5.2461039962968803E-3</v>
      </c>
      <c r="N544" s="66">
        <v>3024</v>
      </c>
      <c r="O544" s="66">
        <v>3423</v>
      </c>
      <c r="P544" s="66">
        <v>0</v>
      </c>
      <c r="Q544" s="66">
        <v>34</v>
      </c>
      <c r="R544" s="66">
        <v>0</v>
      </c>
      <c r="S544" s="66">
        <v>0</v>
      </c>
      <c r="T544" s="66">
        <v>0</v>
      </c>
      <c r="W544" s="66">
        <f>IF(Notes!B$31=1,IF(BR544&gt;0,BR544-SUM(BS544:BV544)-SUM(R544:V544)-P544-SUM(X544:AL544),SUM(BS544:BV544)),SUM(BS544:BV544))</f>
        <v>0</v>
      </c>
      <c r="AA544" s="66">
        <v>0</v>
      </c>
      <c r="AN544" s="7">
        <f>IF(Q544&gt;0,RANK(Q544,(N544:P544,Q544:AE544)),0)</f>
        <v>3</v>
      </c>
      <c r="AO544" s="7">
        <f>IF(R544&gt;0,RANK(R544,(N544:P544,Q544:AE544)),0)</f>
        <v>0</v>
      </c>
      <c r="AP544" s="7">
        <f>IF(T544&gt;0,RANK(T544,(N544:P544,Q544:AE544)),0)</f>
        <v>0</v>
      </c>
      <c r="AQ544" s="7">
        <f>IF(S544&gt;0,RANK(S544,(N544:P544,Q544:AE544)),0)</f>
        <v>0</v>
      </c>
      <c r="AR544" s="2">
        <f t="shared" si="217"/>
        <v>5.2461039962968681E-3</v>
      </c>
      <c r="AS544" s="2">
        <f t="shared" si="218"/>
        <v>0</v>
      </c>
      <c r="AT544" s="2">
        <f t="shared" si="219"/>
        <v>0</v>
      </c>
      <c r="AU544" s="2">
        <f t="shared" si="220"/>
        <v>0</v>
      </c>
      <c r="AW544" t="s">
        <v>3512</v>
      </c>
      <c r="AX544" t="s">
        <v>2381</v>
      </c>
      <c r="AY544">
        <v>12</v>
      </c>
      <c r="BA544" s="119">
        <v>13</v>
      </c>
      <c r="BB544" s="121">
        <v>251</v>
      </c>
      <c r="BC544" s="125">
        <f t="shared" si="209"/>
        <v>13251</v>
      </c>
      <c r="BE544" s="7" t="s">
        <v>228</v>
      </c>
      <c r="BI544" s="1"/>
      <c r="BR544" s="1">
        <v>6</v>
      </c>
      <c r="BS544" s="1">
        <v>0</v>
      </c>
      <c r="BT544" s="1">
        <v>0</v>
      </c>
      <c r="BU544" s="1">
        <v>0</v>
      </c>
      <c r="BV544" s="1">
        <v>0</v>
      </c>
    </row>
    <row r="545" spans="1:74" hidden="1" outlineLevel="1">
      <c r="A545" t="s">
        <v>2600</v>
      </c>
      <c r="B545" t="s">
        <v>2381</v>
      </c>
      <c r="C545" s="1">
        <f t="shared" si="210"/>
        <v>3996</v>
      </c>
      <c r="D545" s="7">
        <f>IF(N545&gt;0, RANK(N545,(N545:P545,Q545:AE545)),0)</f>
        <v>2</v>
      </c>
      <c r="E545" s="7">
        <f>IF(O545&gt;0,RANK(O545,(N545:P545,Q545:AE545)),0)</f>
        <v>1</v>
      </c>
      <c r="F545" s="7">
        <f>IF(P545&gt;0,RANK(P545,(N545:P545,Q545:AE545)),0)</f>
        <v>0</v>
      </c>
      <c r="G545" s="1">
        <f t="shared" si="211"/>
        <v>655</v>
      </c>
      <c r="H545" s="2">
        <f t="shared" si="212"/>
        <v>0.16391391391391391</v>
      </c>
      <c r="I545" s="2"/>
      <c r="J545" s="2">
        <f t="shared" si="213"/>
        <v>0.41541541541541543</v>
      </c>
      <c r="K545" s="2">
        <f t="shared" si="214"/>
        <v>0.57932932932932935</v>
      </c>
      <c r="L545" s="2">
        <f t="shared" si="215"/>
        <v>0</v>
      </c>
      <c r="M545" s="2">
        <f t="shared" si="216"/>
        <v>5.2552552552551646E-3</v>
      </c>
      <c r="N545" s="66">
        <v>1660</v>
      </c>
      <c r="O545" s="66">
        <v>2315</v>
      </c>
      <c r="P545" s="66">
        <v>0</v>
      </c>
      <c r="Q545" s="66">
        <v>21</v>
      </c>
      <c r="R545" s="66">
        <v>0</v>
      </c>
      <c r="S545" s="66">
        <v>0</v>
      </c>
      <c r="T545" s="66">
        <v>0</v>
      </c>
      <c r="W545" s="66">
        <f>IF(Notes!B$31=1,IF(BR545&gt;0,BR545-SUM(BS545:BV545)-SUM(R545:V545)-P545-SUM(X545:AL545),SUM(BS545:BV545)),SUM(BS545:BV545))</f>
        <v>0</v>
      </c>
      <c r="AA545" s="66">
        <v>0</v>
      </c>
      <c r="AN545" s="7">
        <f>IF(Q545&gt;0,RANK(Q545,(N545:P545,Q545:AE545)),0)</f>
        <v>3</v>
      </c>
      <c r="AO545" s="7">
        <f>IF(R545&gt;0,RANK(R545,(N545:P545,Q545:AE545)),0)</f>
        <v>0</v>
      </c>
      <c r="AP545" s="7">
        <f>IF(T545&gt;0,RANK(T545,(N545:P545,Q545:AE545)),0)</f>
        <v>0</v>
      </c>
      <c r="AQ545" s="7">
        <f>IF(S545&gt;0,RANK(S545,(N545:P545,Q545:AE545)),0)</f>
        <v>0</v>
      </c>
      <c r="AR545" s="2">
        <f t="shared" si="217"/>
        <v>5.2552552552552556E-3</v>
      </c>
      <c r="AS545" s="2">
        <f t="shared" si="218"/>
        <v>0</v>
      </c>
      <c r="AT545" s="2">
        <f t="shared" si="219"/>
        <v>0</v>
      </c>
      <c r="AU545" s="2">
        <f t="shared" si="220"/>
        <v>0</v>
      </c>
      <c r="AW545" t="s">
        <v>2600</v>
      </c>
      <c r="AX545" t="s">
        <v>2381</v>
      </c>
      <c r="AY545">
        <v>2</v>
      </c>
      <c r="BA545" s="119">
        <v>13</v>
      </c>
      <c r="BB545" s="121">
        <v>253</v>
      </c>
      <c r="BC545" s="125">
        <f t="shared" si="209"/>
        <v>13253</v>
      </c>
      <c r="BE545" s="7" t="s">
        <v>228</v>
      </c>
      <c r="BI545" s="1"/>
      <c r="BR545" s="1">
        <v>11</v>
      </c>
      <c r="BS545" s="1">
        <v>0</v>
      </c>
      <c r="BT545" s="1">
        <v>0</v>
      </c>
      <c r="BU545" s="1">
        <v>0</v>
      </c>
      <c r="BV545" s="1">
        <v>0</v>
      </c>
    </row>
    <row r="546" spans="1:74" hidden="1" outlineLevel="1">
      <c r="A546" t="s">
        <v>2944</v>
      </c>
      <c r="B546" t="s">
        <v>2381</v>
      </c>
      <c r="C546" s="1">
        <f t="shared" si="210"/>
        <v>25255</v>
      </c>
      <c r="D546" s="7">
        <f>IF(N546&gt;0, RANK(N546,(N546:P546,Q546:AE546)),0)</f>
        <v>2</v>
      </c>
      <c r="E546" s="7">
        <f>IF(O546&gt;0,RANK(O546,(N546:P546,Q546:AE546)),0)</f>
        <v>1</v>
      </c>
      <c r="F546" s="7">
        <f>IF(P546&gt;0,RANK(P546,(N546:P546,Q546:AE546)),0)</f>
        <v>5</v>
      </c>
      <c r="G546" s="1">
        <f t="shared" si="211"/>
        <v>4744</v>
      </c>
      <c r="H546" s="2">
        <f t="shared" si="212"/>
        <v>0.18784399128885368</v>
      </c>
      <c r="I546" s="2"/>
      <c r="J546" s="2">
        <f t="shared" si="213"/>
        <v>0.40154424866363098</v>
      </c>
      <c r="K546" s="2">
        <f t="shared" si="214"/>
        <v>0.58938823995248468</v>
      </c>
      <c r="L546" s="2">
        <f t="shared" si="215"/>
        <v>1.187883587408434E-4</v>
      </c>
      <c r="M546" s="2">
        <f t="shared" si="216"/>
        <v>8.9487230251435526E-3</v>
      </c>
      <c r="N546" s="66">
        <v>10141</v>
      </c>
      <c r="O546" s="66">
        <v>14885</v>
      </c>
      <c r="P546" s="66">
        <v>3</v>
      </c>
      <c r="Q546" s="66">
        <v>206</v>
      </c>
      <c r="R546" s="66">
        <v>0</v>
      </c>
      <c r="S546" s="66">
        <v>20</v>
      </c>
      <c r="T546" s="66">
        <v>0</v>
      </c>
      <c r="W546" s="66">
        <f>IF(Notes!B$31=1,IF(BR546&gt;0,BR546-SUM(BS546:BV546)-SUM(R546:V546)-P546-SUM(X546:AL546),SUM(BS546:BV546)),SUM(BS546:BV546))</f>
        <v>0</v>
      </c>
      <c r="AA546" s="66">
        <v>0</v>
      </c>
      <c r="AN546" s="7">
        <f>IF(Q546&gt;0,RANK(Q546,(N546:P546,Q546:AE546)),0)</f>
        <v>3</v>
      </c>
      <c r="AO546" s="7">
        <f>IF(R546&gt;0,RANK(R546,(N546:P546,Q546:AE546)),0)</f>
        <v>0</v>
      </c>
      <c r="AP546" s="7">
        <f>IF(T546&gt;0,RANK(T546,(N546:P546,Q546:AE546)),0)</f>
        <v>0</v>
      </c>
      <c r="AQ546" s="7">
        <f>IF(S546&gt;0,RANK(S546,(N546:P546,Q546:AE546)),0)</f>
        <v>4</v>
      </c>
      <c r="AR546" s="2">
        <f t="shared" si="217"/>
        <v>8.1568006335379136E-3</v>
      </c>
      <c r="AS546" s="2">
        <f t="shared" si="218"/>
        <v>0</v>
      </c>
      <c r="AT546" s="2">
        <f t="shared" si="219"/>
        <v>0</v>
      </c>
      <c r="AU546" s="2">
        <f t="shared" si="220"/>
        <v>7.9192239160562263E-4</v>
      </c>
      <c r="AW546" t="s">
        <v>2944</v>
      </c>
      <c r="AX546" t="s">
        <v>2381</v>
      </c>
      <c r="AY546">
        <v>0</v>
      </c>
      <c r="BA546" s="119">
        <v>13</v>
      </c>
      <c r="BB546" s="121">
        <v>255</v>
      </c>
      <c r="BC546" s="125">
        <f t="shared" si="209"/>
        <v>13255</v>
      </c>
      <c r="BE546" s="7" t="s">
        <v>228</v>
      </c>
      <c r="BI546" s="1"/>
      <c r="BR546" s="1">
        <v>63</v>
      </c>
      <c r="BS546" s="1">
        <v>0</v>
      </c>
      <c r="BT546" s="1">
        <v>0</v>
      </c>
      <c r="BU546" s="1">
        <v>0</v>
      </c>
      <c r="BV546" s="1">
        <v>0</v>
      </c>
    </row>
    <row r="547" spans="1:74" hidden="1" outlineLevel="1">
      <c r="A547" t="s">
        <v>3498</v>
      </c>
      <c r="B547" t="s">
        <v>2381</v>
      </c>
      <c r="C547" s="1">
        <f t="shared" si="210"/>
        <v>10517</v>
      </c>
      <c r="D547" s="7">
        <f>IF(N547&gt;0, RANK(N547,(N547:P547,Q547:AE547)),0)</f>
        <v>2</v>
      </c>
      <c r="E547" s="7">
        <f>IF(O547&gt;0,RANK(O547,(N547:P547,Q547:AE547)),0)</f>
        <v>1</v>
      </c>
      <c r="F547" s="7">
        <f>IF(P547&gt;0,RANK(P547,(N547:P547,Q547:AE547)),0)</f>
        <v>5</v>
      </c>
      <c r="G547" s="1">
        <f t="shared" si="211"/>
        <v>4984</v>
      </c>
      <c r="H547" s="2">
        <f t="shared" si="212"/>
        <v>0.47389940096985833</v>
      </c>
      <c r="I547" s="2"/>
      <c r="J547" s="2">
        <f t="shared" si="213"/>
        <v>0.25720262432252544</v>
      </c>
      <c r="K547" s="2">
        <f t="shared" si="214"/>
        <v>0.73110202529238377</v>
      </c>
      <c r="L547" s="2">
        <f t="shared" si="215"/>
        <v>3.8033659788913187E-4</v>
      </c>
      <c r="M547" s="2">
        <f t="shared" si="216"/>
        <v>1.1315013787201709E-2</v>
      </c>
      <c r="N547" s="66">
        <v>2705</v>
      </c>
      <c r="O547" s="66">
        <v>7689</v>
      </c>
      <c r="P547" s="66">
        <v>4</v>
      </c>
      <c r="Q547" s="66">
        <v>100</v>
      </c>
      <c r="R547" s="66">
        <v>0</v>
      </c>
      <c r="S547" s="66">
        <v>19</v>
      </c>
      <c r="T547" s="66">
        <v>0</v>
      </c>
      <c r="W547" s="66">
        <f>IF(Notes!B$31=1,IF(BR547&gt;0,BR547-SUM(BS547:BV547)-SUM(R547:V547)-P547-SUM(X547:AL547),SUM(BS547:BV547)),SUM(BS547:BV547))</f>
        <v>0</v>
      </c>
      <c r="AA547" s="66">
        <v>0</v>
      </c>
      <c r="AN547" s="7">
        <f>IF(Q547&gt;0,RANK(Q547,(N547:P547,Q547:AE547)),0)</f>
        <v>3</v>
      </c>
      <c r="AO547" s="7">
        <f>IF(R547&gt;0,RANK(R547,(N547:P547,Q547:AE547)),0)</f>
        <v>0</v>
      </c>
      <c r="AP547" s="7">
        <f>IF(T547&gt;0,RANK(T547,(N547:P547,Q547:AE547)),0)</f>
        <v>0</v>
      </c>
      <c r="AQ547" s="7">
        <f>IF(S547&gt;0,RANK(S547,(N547:P547,Q547:AE547)),0)</f>
        <v>4</v>
      </c>
      <c r="AR547" s="2">
        <f t="shared" si="217"/>
        <v>9.5084149472282973E-3</v>
      </c>
      <c r="AS547" s="2">
        <f t="shared" si="218"/>
        <v>0</v>
      </c>
      <c r="AT547" s="2">
        <f t="shared" si="219"/>
        <v>0</v>
      </c>
      <c r="AU547" s="2">
        <f t="shared" si="220"/>
        <v>1.8065988399733764E-3</v>
      </c>
      <c r="AW547" t="s">
        <v>3498</v>
      </c>
      <c r="AX547" t="s">
        <v>2381</v>
      </c>
      <c r="AY547">
        <v>9</v>
      </c>
      <c r="BA547" s="119">
        <v>13</v>
      </c>
      <c r="BB547" s="121">
        <v>257</v>
      </c>
      <c r="BC547" s="125">
        <f t="shared" si="209"/>
        <v>13257</v>
      </c>
      <c r="BE547" s="7" t="s">
        <v>228</v>
      </c>
      <c r="BI547" s="1"/>
      <c r="BR547" s="1">
        <v>58</v>
      </c>
      <c r="BS547" s="1">
        <v>0</v>
      </c>
      <c r="BT547" s="1">
        <v>0</v>
      </c>
      <c r="BU547" s="1">
        <v>0</v>
      </c>
      <c r="BV547" s="1">
        <v>0</v>
      </c>
    </row>
    <row r="548" spans="1:74" hidden="1" outlineLevel="1">
      <c r="A548" t="s">
        <v>2436</v>
      </c>
      <c r="B548" t="s">
        <v>2381</v>
      </c>
      <c r="C548" s="1">
        <f t="shared" si="210"/>
        <v>2105</v>
      </c>
      <c r="D548" s="7">
        <f>IF(N548&gt;0, RANK(N548,(N548:P548,Q548:AE548)),0)</f>
        <v>1</v>
      </c>
      <c r="E548" s="7">
        <f>IF(O548&gt;0,RANK(O548,(N548:P548,Q548:AE548)),0)</f>
        <v>2</v>
      </c>
      <c r="F548" s="7">
        <f>IF(P548&gt;0,RANK(P548,(N548:P548,Q548:AE548)),0)</f>
        <v>0</v>
      </c>
      <c r="G548" s="1">
        <f t="shared" si="211"/>
        <v>522</v>
      </c>
      <c r="H548" s="2">
        <f t="shared" si="212"/>
        <v>0.24798099762470308</v>
      </c>
      <c r="I548" s="2"/>
      <c r="J548" s="2">
        <f t="shared" si="213"/>
        <v>0.61995249406175768</v>
      </c>
      <c r="K548" s="2">
        <f t="shared" si="214"/>
        <v>0.37197149643705463</v>
      </c>
      <c r="L548" s="2">
        <f t="shared" si="215"/>
        <v>0</v>
      </c>
      <c r="M548" s="2">
        <f t="shared" si="216"/>
        <v>8.0760095011876976E-3</v>
      </c>
      <c r="N548" s="66">
        <v>1305</v>
      </c>
      <c r="O548" s="66">
        <v>783</v>
      </c>
      <c r="P548" s="66">
        <v>0</v>
      </c>
      <c r="Q548" s="66">
        <v>17</v>
      </c>
      <c r="R548" s="66">
        <v>0</v>
      </c>
      <c r="S548" s="66">
        <v>0</v>
      </c>
      <c r="T548" s="66">
        <v>0</v>
      </c>
      <c r="W548" s="66">
        <f>IF(Notes!B$31=1,IF(BR548&gt;0,BR548-SUM(BS548:BV548)-SUM(R548:V548)-P548-SUM(X548:AL548),SUM(BS548:BV548)),SUM(BS548:BV548))</f>
        <v>0</v>
      </c>
      <c r="AA548" s="66">
        <v>0</v>
      </c>
      <c r="AN548" s="7">
        <f>IF(Q548&gt;0,RANK(Q548,(N548:P548,Q548:AE548)),0)</f>
        <v>3</v>
      </c>
      <c r="AO548" s="7">
        <f>IF(R548&gt;0,RANK(R548,(N548:P548,Q548:AE548)),0)</f>
        <v>0</v>
      </c>
      <c r="AP548" s="7">
        <f>IF(T548&gt;0,RANK(T548,(N548:P548,Q548:AE548)),0)</f>
        <v>0</v>
      </c>
      <c r="AQ548" s="7">
        <f>IF(S548&gt;0,RANK(S548,(N548:P548,Q548:AE548)),0)</f>
        <v>0</v>
      </c>
      <c r="AR548" s="2">
        <f t="shared" si="217"/>
        <v>8.076009501187649E-3</v>
      </c>
      <c r="AS548" s="2">
        <f t="shared" si="218"/>
        <v>0</v>
      </c>
      <c r="AT548" s="2">
        <f t="shared" si="219"/>
        <v>0</v>
      </c>
      <c r="AU548" s="2">
        <f t="shared" si="220"/>
        <v>0</v>
      </c>
      <c r="AW548" t="s">
        <v>2436</v>
      </c>
      <c r="AX548" t="s">
        <v>2381</v>
      </c>
      <c r="AY548">
        <v>2</v>
      </c>
      <c r="BA548" s="119">
        <v>13</v>
      </c>
      <c r="BB548" s="121">
        <v>259</v>
      </c>
      <c r="BC548" s="125">
        <f t="shared" si="209"/>
        <v>13259</v>
      </c>
      <c r="BE548" s="7" t="s">
        <v>228</v>
      </c>
      <c r="BI548" s="1"/>
      <c r="BR548" s="1">
        <v>4</v>
      </c>
      <c r="BS548" s="1">
        <v>0</v>
      </c>
      <c r="BT548" s="1">
        <v>0</v>
      </c>
      <c r="BU548" s="1">
        <v>0</v>
      </c>
      <c r="BV548" s="1">
        <v>0</v>
      </c>
    </row>
    <row r="549" spans="1:74" hidden="1" outlineLevel="1">
      <c r="A549" t="s">
        <v>1231</v>
      </c>
      <c r="B549" t="s">
        <v>2381</v>
      </c>
      <c r="C549" s="1">
        <f t="shared" ref="C549:C580" si="221">SUM(N549:AL549)</f>
        <v>12235</v>
      </c>
      <c r="D549" s="7">
        <f>IF(N549&gt;0, RANK(N549,(N549:P549,Q549:AE549)),0)</f>
        <v>1</v>
      </c>
      <c r="E549" s="7">
        <f>IF(O549&gt;0,RANK(O549,(N549:P549,Q549:AE549)),0)</f>
        <v>2</v>
      </c>
      <c r="F549" s="7">
        <f>IF(P549&gt;0,RANK(P549,(N549:P549,Q549:AE549)),0)</f>
        <v>0</v>
      </c>
      <c r="G549" s="1">
        <f t="shared" ref="G549:G580" si="222">IF(C549&gt;0,MAX(N549:P549)-LARGE(N549:P549,2),0)</f>
        <v>737</v>
      </c>
      <c r="H549" s="2">
        <f t="shared" ref="H549:H580" si="223">IF(C549&gt;0,G549/C549,0)</f>
        <v>6.0237024928483859E-2</v>
      </c>
      <c r="I549" s="2"/>
      <c r="J549" s="2">
        <f t="shared" ref="J549:J580" si="224">IF($C549=0,"-",N549/$C549)</f>
        <v>0.52750306497752353</v>
      </c>
      <c r="K549" s="2">
        <f t="shared" ref="K549:K580" si="225">IF($C549=0,"-",O549/$C549)</f>
        <v>0.46726604004903965</v>
      </c>
      <c r="L549" s="2">
        <f t="shared" ref="L549:L580" si="226">IF($C549=0,"-",P549/$C549)</f>
        <v>0</v>
      </c>
      <c r="M549" s="2">
        <f t="shared" ref="M549:M580" si="227">IF(C549=0,"-",(1-J549-K549-L549))</f>
        <v>5.2308949734368171E-3</v>
      </c>
      <c r="N549" s="66">
        <v>6454</v>
      </c>
      <c r="O549" s="66">
        <v>5717</v>
      </c>
      <c r="P549" s="66">
        <v>0</v>
      </c>
      <c r="Q549" s="66">
        <v>64</v>
      </c>
      <c r="R549" s="66">
        <v>0</v>
      </c>
      <c r="S549" s="66">
        <v>0</v>
      </c>
      <c r="T549" s="66">
        <v>0</v>
      </c>
      <c r="W549" s="66">
        <f>IF(Notes!B$31=1,IF(BR549&gt;0,BR549-SUM(BS549:BV549)-SUM(R549:V549)-P549-SUM(X549:AL549),SUM(BS549:BV549)),SUM(BS549:BV549))</f>
        <v>0</v>
      </c>
      <c r="AA549" s="66">
        <v>0</v>
      </c>
      <c r="AN549" s="7">
        <f>IF(Q549&gt;0,RANK(Q549,(N549:P549,Q549:AE549)),0)</f>
        <v>3</v>
      </c>
      <c r="AO549" s="7">
        <f>IF(R549&gt;0,RANK(R549,(N549:P549,Q549:AE549)),0)</f>
        <v>0</v>
      </c>
      <c r="AP549" s="7">
        <f>IF(T549&gt;0,RANK(T549,(N549:P549,Q549:AE549)),0)</f>
        <v>0</v>
      </c>
      <c r="AQ549" s="7">
        <f>IF(S549&gt;0,RANK(S549,(N549:P549,Q549:AE549)),0)</f>
        <v>0</v>
      </c>
      <c r="AR549" s="2">
        <f t="shared" ref="AR549:AR580" si="228">IF($C549=0,"-",Q549/$C549)</f>
        <v>5.2308949734368613E-3</v>
      </c>
      <c r="AS549" s="2">
        <f t="shared" ref="AS549:AS580" si="229">IF($C549=0,"-",R549/$C549)</f>
        <v>0</v>
      </c>
      <c r="AT549" s="2">
        <f t="shared" ref="AT549:AT580" si="230">IF($C549=0,"-",T549/$C549)</f>
        <v>0</v>
      </c>
      <c r="AU549" s="2">
        <f t="shared" ref="AU549:AU580" si="231">IF($C549=0,"-",S549/$C549)</f>
        <v>0</v>
      </c>
      <c r="AW549" t="s">
        <v>1231</v>
      </c>
      <c r="AX549" t="s">
        <v>2381</v>
      </c>
      <c r="AY549">
        <v>2</v>
      </c>
      <c r="BA549" s="119">
        <v>13</v>
      </c>
      <c r="BB549" s="121">
        <v>261</v>
      </c>
      <c r="BC549" s="125">
        <f t="shared" si="209"/>
        <v>13261</v>
      </c>
      <c r="BE549" s="7" t="s">
        <v>228</v>
      </c>
      <c r="BI549" s="1"/>
      <c r="BR549" s="1">
        <v>20</v>
      </c>
      <c r="BS549" s="1">
        <v>0</v>
      </c>
      <c r="BT549" s="1">
        <v>0</v>
      </c>
      <c r="BU549" s="1">
        <v>0</v>
      </c>
      <c r="BV549" s="1">
        <v>0</v>
      </c>
    </row>
    <row r="550" spans="1:74" hidden="1" outlineLevel="1">
      <c r="A550" t="s">
        <v>1287</v>
      </c>
      <c r="B550" t="s">
        <v>2381</v>
      </c>
      <c r="C550" s="1">
        <f t="shared" si="221"/>
        <v>3700</v>
      </c>
      <c r="D550" s="7">
        <f>IF(N550&gt;0, RANK(N550,(N550:P550,Q550:AE550)),0)</f>
        <v>1</v>
      </c>
      <c r="E550" s="7">
        <f>IF(O550&gt;0,RANK(O550,(N550:P550,Q550:AE550)),0)</f>
        <v>2</v>
      </c>
      <c r="F550" s="7">
        <f>IF(P550&gt;0,RANK(P550,(N550:P550,Q550:AE550)),0)</f>
        <v>4</v>
      </c>
      <c r="G550" s="1">
        <f t="shared" si="222"/>
        <v>1068</v>
      </c>
      <c r="H550" s="2">
        <f t="shared" si="223"/>
        <v>0.28864864864864864</v>
      </c>
      <c r="I550" s="2"/>
      <c r="J550" s="2">
        <f t="shared" si="224"/>
        <v>0.64027027027027028</v>
      </c>
      <c r="K550" s="2">
        <f t="shared" si="225"/>
        <v>0.35162162162162164</v>
      </c>
      <c r="L550" s="2">
        <f t="shared" si="226"/>
        <v>1.0810810810810811E-3</v>
      </c>
      <c r="M550" s="2">
        <f t="shared" si="227"/>
        <v>7.0270270270269995E-3</v>
      </c>
      <c r="N550" s="66">
        <v>2369</v>
      </c>
      <c r="O550" s="66">
        <v>1301</v>
      </c>
      <c r="P550" s="66">
        <v>4</v>
      </c>
      <c r="Q550" s="66">
        <v>25</v>
      </c>
      <c r="R550" s="66">
        <v>0</v>
      </c>
      <c r="S550" s="66">
        <v>1</v>
      </c>
      <c r="T550" s="66">
        <v>0</v>
      </c>
      <c r="W550" s="66">
        <f>IF(Notes!B$31=1,IF(BR550&gt;0,BR550-SUM(BS550:BV550)-SUM(R550:V550)-P550-SUM(X550:AL550),SUM(BS550:BV550)),SUM(BS550:BV550))</f>
        <v>0</v>
      </c>
      <c r="AA550" s="66">
        <v>0</v>
      </c>
      <c r="AN550" s="7">
        <f>IF(Q550&gt;0,RANK(Q550,(N550:P550,Q550:AE550)),0)</f>
        <v>3</v>
      </c>
      <c r="AO550" s="7">
        <f>IF(R550&gt;0,RANK(R550,(N550:P550,Q550:AE550)),0)</f>
        <v>0</v>
      </c>
      <c r="AP550" s="7">
        <f>IF(T550&gt;0,RANK(T550,(N550:P550,Q550:AE550)),0)</f>
        <v>0</v>
      </c>
      <c r="AQ550" s="7">
        <f>IF(S550&gt;0,RANK(S550,(N550:P550,Q550:AE550)),0)</f>
        <v>5</v>
      </c>
      <c r="AR550" s="2">
        <f t="shared" si="228"/>
        <v>6.7567567567567571E-3</v>
      </c>
      <c r="AS550" s="2">
        <f t="shared" si="229"/>
        <v>0</v>
      </c>
      <c r="AT550" s="2">
        <f t="shared" si="230"/>
        <v>0</v>
      </c>
      <c r="AU550" s="2">
        <f t="shared" si="231"/>
        <v>2.7027027027027027E-4</v>
      </c>
      <c r="AW550" t="s">
        <v>1287</v>
      </c>
      <c r="AX550" t="s">
        <v>2381</v>
      </c>
      <c r="AY550">
        <v>11</v>
      </c>
      <c r="BA550" s="119">
        <v>13</v>
      </c>
      <c r="BB550" s="121">
        <v>263</v>
      </c>
      <c r="BC550" s="125">
        <f t="shared" si="209"/>
        <v>13263</v>
      </c>
      <c r="BE550" s="7" t="s">
        <v>228</v>
      </c>
      <c r="BI550" s="1"/>
      <c r="BR550" s="1">
        <v>6</v>
      </c>
      <c r="BS550" s="1">
        <v>0</v>
      </c>
      <c r="BT550" s="1">
        <v>0</v>
      </c>
      <c r="BU550" s="1">
        <v>0</v>
      </c>
      <c r="BV550" s="1">
        <v>0</v>
      </c>
    </row>
    <row r="551" spans="1:74" hidden="1" outlineLevel="1">
      <c r="A551" t="s">
        <v>2178</v>
      </c>
      <c r="B551" t="s">
        <v>2381</v>
      </c>
      <c r="C551" s="1">
        <f t="shared" si="221"/>
        <v>990</v>
      </c>
      <c r="D551" s="7">
        <f>IF(N551&gt;0, RANK(N551,(N551:P551,Q551:AE551)),0)</f>
        <v>1</v>
      </c>
      <c r="E551" s="7">
        <f>IF(O551&gt;0,RANK(O551,(N551:P551,Q551:AE551)),0)</f>
        <v>2</v>
      </c>
      <c r="F551" s="7">
        <f>IF(P551&gt;0,RANK(P551,(N551:P551,Q551:AE551)),0)</f>
        <v>0</v>
      </c>
      <c r="G551" s="1">
        <f t="shared" si="222"/>
        <v>304</v>
      </c>
      <c r="H551" s="2">
        <f t="shared" si="223"/>
        <v>0.30707070707070705</v>
      </c>
      <c r="I551" s="2"/>
      <c r="J551" s="2">
        <f t="shared" si="224"/>
        <v>0.64949494949494946</v>
      </c>
      <c r="K551" s="2">
        <f t="shared" si="225"/>
        <v>0.34242424242424241</v>
      </c>
      <c r="L551" s="2">
        <f t="shared" si="226"/>
        <v>0</v>
      </c>
      <c r="M551" s="2">
        <f t="shared" si="227"/>
        <v>8.0808080808081328E-3</v>
      </c>
      <c r="N551" s="66">
        <v>643</v>
      </c>
      <c r="O551" s="66">
        <v>339</v>
      </c>
      <c r="P551" s="66">
        <v>0</v>
      </c>
      <c r="Q551" s="66">
        <v>8</v>
      </c>
      <c r="R551" s="66">
        <v>0</v>
      </c>
      <c r="S551" s="66">
        <v>0</v>
      </c>
      <c r="T551" s="66">
        <v>0</v>
      </c>
      <c r="W551" s="66">
        <f>IF(Notes!B$31=1,IF(BR551&gt;0,BR551-SUM(BS551:BV551)-SUM(R551:V551)-P551-SUM(X551:AL551),SUM(BS551:BV551)),SUM(BS551:BV551))</f>
        <v>0</v>
      </c>
      <c r="AA551" s="66">
        <v>0</v>
      </c>
      <c r="AN551" s="7">
        <f>IF(Q551&gt;0,RANK(Q551,(N551:P551,Q551:AE551)),0)</f>
        <v>3</v>
      </c>
      <c r="AO551" s="7">
        <f>IF(R551&gt;0,RANK(R551,(N551:P551,Q551:AE551)),0)</f>
        <v>0</v>
      </c>
      <c r="AP551" s="7">
        <f>IF(T551&gt;0,RANK(T551,(N551:P551,Q551:AE551)),0)</f>
        <v>0</v>
      </c>
      <c r="AQ551" s="7">
        <f>IF(S551&gt;0,RANK(S551,(N551:P551,Q551:AE551)),0)</f>
        <v>0</v>
      </c>
      <c r="AR551" s="2">
        <f t="shared" si="228"/>
        <v>8.0808080808080808E-3</v>
      </c>
      <c r="AS551" s="2">
        <f t="shared" si="229"/>
        <v>0</v>
      </c>
      <c r="AT551" s="2">
        <f t="shared" si="230"/>
        <v>0</v>
      </c>
      <c r="AU551" s="2">
        <f t="shared" si="231"/>
        <v>0</v>
      </c>
      <c r="AW551" t="s">
        <v>2178</v>
      </c>
      <c r="AX551" t="s">
        <v>2381</v>
      </c>
      <c r="AY551">
        <v>12</v>
      </c>
      <c r="BA551" s="119">
        <v>13</v>
      </c>
      <c r="BB551" s="121">
        <v>265</v>
      </c>
      <c r="BC551" s="125">
        <f t="shared" si="209"/>
        <v>13265</v>
      </c>
      <c r="BE551" s="7" t="s">
        <v>228</v>
      </c>
      <c r="BI551" s="1"/>
      <c r="BR551" s="1">
        <v>0</v>
      </c>
      <c r="BS551" s="1">
        <v>0</v>
      </c>
      <c r="BT551" s="1">
        <v>0</v>
      </c>
      <c r="BU551" s="1">
        <v>0</v>
      </c>
      <c r="BV551" s="1">
        <v>0</v>
      </c>
    </row>
    <row r="552" spans="1:74" hidden="1" outlineLevel="1">
      <c r="A552" t="s">
        <v>2296</v>
      </c>
      <c r="B552" t="s">
        <v>2381</v>
      </c>
      <c r="C552" s="1">
        <f t="shared" si="221"/>
        <v>6714</v>
      </c>
      <c r="D552" s="7">
        <f>IF(N552&gt;0, RANK(N552,(N552:P552,Q552:AE552)),0)</f>
        <v>2</v>
      </c>
      <c r="E552" s="7">
        <f>IF(O552&gt;0,RANK(O552,(N552:P552,Q552:AE552)),0)</f>
        <v>1</v>
      </c>
      <c r="F552" s="7">
        <f>IF(P552&gt;0,RANK(P552,(N552:P552,Q552:AE552)),0)</f>
        <v>0</v>
      </c>
      <c r="G552" s="1">
        <f t="shared" si="222"/>
        <v>2798</v>
      </c>
      <c r="H552" s="2">
        <f t="shared" si="223"/>
        <v>0.41674113792076256</v>
      </c>
      <c r="I552" s="2"/>
      <c r="J552" s="2">
        <f t="shared" si="224"/>
        <v>0.28775692582663093</v>
      </c>
      <c r="K552" s="2">
        <f t="shared" si="225"/>
        <v>0.70449806374739354</v>
      </c>
      <c r="L552" s="2">
        <f t="shared" si="226"/>
        <v>0</v>
      </c>
      <c r="M552" s="2">
        <f t="shared" si="227"/>
        <v>7.7450104259755292E-3</v>
      </c>
      <c r="N552" s="66">
        <v>1932</v>
      </c>
      <c r="O552" s="66">
        <v>4730</v>
      </c>
      <c r="P552" s="66">
        <v>0</v>
      </c>
      <c r="Q552" s="66">
        <v>41</v>
      </c>
      <c r="R552" s="66">
        <v>1</v>
      </c>
      <c r="S552" s="66">
        <v>8</v>
      </c>
      <c r="T552" s="66">
        <v>0</v>
      </c>
      <c r="W552" s="66">
        <f>IF(Notes!B$31=1,IF(BR552&gt;0,BR552-SUM(BS552:BV552)-SUM(R552:V552)-P552-SUM(X552:AL552),SUM(BS552:BV552)),SUM(BS552:BV552))</f>
        <v>2</v>
      </c>
      <c r="AA552" s="66">
        <v>0</v>
      </c>
      <c r="AN552" s="7">
        <f>IF(Q552&gt;0,RANK(Q552,(N552:P552,Q552:AE552)),0)</f>
        <v>3</v>
      </c>
      <c r="AO552" s="7">
        <f>IF(R552&gt;0,RANK(R552,(N552:P552,Q552:AE552)),0)</f>
        <v>6</v>
      </c>
      <c r="AP552" s="7">
        <f>IF(T552&gt;0,RANK(T552,(N552:P552,Q552:AE552)),0)</f>
        <v>0</v>
      </c>
      <c r="AQ552" s="7">
        <f>IF(S552&gt;0,RANK(S552,(N552:P552,Q552:AE552)),0)</f>
        <v>4</v>
      </c>
      <c r="AR552" s="2">
        <f t="shared" si="228"/>
        <v>6.1066428358653559E-3</v>
      </c>
      <c r="AS552" s="2">
        <f t="shared" si="229"/>
        <v>1.4894250819183795E-4</v>
      </c>
      <c r="AT552" s="2">
        <f t="shared" si="230"/>
        <v>0</v>
      </c>
      <c r="AU552" s="2">
        <f t="shared" si="231"/>
        <v>1.1915400655347036E-3</v>
      </c>
      <c r="AW552" t="s">
        <v>2296</v>
      </c>
      <c r="AX552" t="s">
        <v>2381</v>
      </c>
      <c r="AY552">
        <v>3</v>
      </c>
      <c r="BA552" s="119">
        <v>13</v>
      </c>
      <c r="BB552" s="121">
        <v>267</v>
      </c>
      <c r="BC552" s="125">
        <f t="shared" ref="BC552:BC615" si="232">1000*BA552+BB552</f>
        <v>13267</v>
      </c>
      <c r="BE552" s="7" t="s">
        <v>228</v>
      </c>
      <c r="BI552" s="1"/>
      <c r="BR552" s="1">
        <v>25</v>
      </c>
      <c r="BS552" s="1">
        <v>0</v>
      </c>
      <c r="BT552" s="1">
        <v>0</v>
      </c>
      <c r="BU552" s="1">
        <v>2</v>
      </c>
      <c r="BV552" s="1">
        <v>0</v>
      </c>
    </row>
    <row r="553" spans="1:74" hidden="1" outlineLevel="1">
      <c r="A553" t="s">
        <v>3382</v>
      </c>
      <c r="B553" t="s">
        <v>2381</v>
      </c>
      <c r="C553" s="1">
        <f t="shared" si="221"/>
        <v>3583</v>
      </c>
      <c r="D553" s="7">
        <f>IF(N553&gt;0, RANK(N553,(N553:P553,Q553:AE553)),0)</f>
        <v>2</v>
      </c>
      <c r="E553" s="7">
        <f>IF(O553&gt;0,RANK(O553,(N553:P553,Q553:AE553)),0)</f>
        <v>1</v>
      </c>
      <c r="F553" s="7">
        <f>IF(P553&gt;0,RANK(P553,(N553:P553,Q553:AE553)),0)</f>
        <v>0</v>
      </c>
      <c r="G553" s="1">
        <f t="shared" si="222"/>
        <v>485</v>
      </c>
      <c r="H553" s="2">
        <f t="shared" si="223"/>
        <v>0.13536142897013675</v>
      </c>
      <c r="I553" s="2"/>
      <c r="J553" s="2">
        <f t="shared" si="224"/>
        <v>0.42869104102707228</v>
      </c>
      <c r="K553" s="2">
        <f t="shared" si="225"/>
        <v>0.56405246999720904</v>
      </c>
      <c r="L553" s="2">
        <f t="shared" si="226"/>
        <v>0</v>
      </c>
      <c r="M553" s="2">
        <f t="shared" si="227"/>
        <v>7.2564889757186224E-3</v>
      </c>
      <c r="N553" s="66">
        <v>1536</v>
      </c>
      <c r="O553" s="66">
        <v>2021</v>
      </c>
      <c r="P553" s="66">
        <v>0</v>
      </c>
      <c r="Q553" s="66">
        <v>26</v>
      </c>
      <c r="R553" s="66">
        <v>0</v>
      </c>
      <c r="S553" s="66">
        <v>0</v>
      </c>
      <c r="T553" s="66">
        <v>0</v>
      </c>
      <c r="W553" s="66">
        <f>IF(Notes!B$31=1,IF(BR553&gt;0,BR553-SUM(BS553:BV553)-SUM(R553:V553)-P553-SUM(X553:AL553),SUM(BS553:BV553)),SUM(BS553:BV553))</f>
        <v>0</v>
      </c>
      <c r="AA553" s="66">
        <v>0</v>
      </c>
      <c r="AN553" s="7">
        <f>IF(Q553&gt;0,RANK(Q553,(N553:P553,Q553:AE553)),0)</f>
        <v>3</v>
      </c>
      <c r="AO553" s="7">
        <f>IF(R553&gt;0,RANK(R553,(N553:P553,Q553:AE553)),0)</f>
        <v>0</v>
      </c>
      <c r="AP553" s="7">
        <f>IF(T553&gt;0,RANK(T553,(N553:P553,Q553:AE553)),0)</f>
        <v>0</v>
      </c>
      <c r="AQ553" s="7">
        <f>IF(S553&gt;0,RANK(S553,(N553:P553,Q553:AE553)),0)</f>
        <v>0</v>
      </c>
      <c r="AR553" s="2">
        <f t="shared" si="228"/>
        <v>7.2564889757186718E-3</v>
      </c>
      <c r="AS553" s="2">
        <f t="shared" si="229"/>
        <v>0</v>
      </c>
      <c r="AT553" s="2">
        <f t="shared" si="230"/>
        <v>0</v>
      </c>
      <c r="AU553" s="2">
        <f t="shared" si="231"/>
        <v>0</v>
      </c>
      <c r="AW553" t="s">
        <v>3382</v>
      </c>
      <c r="AX553" t="s">
        <v>2381</v>
      </c>
      <c r="AY553">
        <v>3</v>
      </c>
      <c r="BA553" s="119">
        <v>13</v>
      </c>
      <c r="BB553" s="121">
        <v>269</v>
      </c>
      <c r="BC553" s="125">
        <f t="shared" si="232"/>
        <v>13269</v>
      </c>
      <c r="BE553" s="7" t="s">
        <v>228</v>
      </c>
      <c r="BI553" s="1"/>
      <c r="BR553" s="1">
        <v>4</v>
      </c>
      <c r="BS553" s="1">
        <v>0</v>
      </c>
      <c r="BT553" s="1">
        <v>0</v>
      </c>
      <c r="BU553" s="1">
        <v>0</v>
      </c>
      <c r="BV553" s="1">
        <v>0</v>
      </c>
    </row>
    <row r="554" spans="1:74" hidden="1" outlineLevel="1">
      <c r="A554" t="s">
        <v>2476</v>
      </c>
      <c r="B554" t="s">
        <v>2381</v>
      </c>
      <c r="C554" s="1">
        <f t="shared" si="221"/>
        <v>4374</v>
      </c>
      <c r="D554" s="7">
        <f>IF(N554&gt;0, RANK(N554,(N554:P554,Q554:AE554)),0)</f>
        <v>2</v>
      </c>
      <c r="E554" s="7">
        <f>IF(O554&gt;0,RANK(O554,(N554:P554,Q554:AE554)),0)</f>
        <v>1</v>
      </c>
      <c r="F554" s="7">
        <f>IF(P554&gt;0,RANK(P554,(N554:P554,Q554:AE554)),0)</f>
        <v>0</v>
      </c>
      <c r="G554" s="1">
        <f t="shared" si="222"/>
        <v>624</v>
      </c>
      <c r="H554" s="2">
        <f t="shared" si="223"/>
        <v>0.14266117969821673</v>
      </c>
      <c r="I554" s="2"/>
      <c r="J554" s="2">
        <f t="shared" si="224"/>
        <v>0.42569730224051211</v>
      </c>
      <c r="K554" s="2">
        <f t="shared" si="225"/>
        <v>0.56835848193872884</v>
      </c>
      <c r="L554" s="2">
        <f t="shared" si="226"/>
        <v>0</v>
      </c>
      <c r="M554" s="2">
        <f t="shared" si="227"/>
        <v>5.9442158207589912E-3</v>
      </c>
      <c r="N554" s="66">
        <v>1862</v>
      </c>
      <c r="O554" s="66">
        <v>2486</v>
      </c>
      <c r="P554" s="66">
        <v>0</v>
      </c>
      <c r="Q554" s="66">
        <v>26</v>
      </c>
      <c r="R554" s="66">
        <v>0</v>
      </c>
      <c r="S554" s="66">
        <v>0</v>
      </c>
      <c r="T554" s="66">
        <v>0</v>
      </c>
      <c r="W554" s="66">
        <f>IF(Notes!B$31=1,IF(BR554&gt;0,BR554-SUM(BS554:BV554)-SUM(R554:V554)-P554-SUM(X554:AL554),SUM(BS554:BV554)),SUM(BS554:BV554))</f>
        <v>0</v>
      </c>
      <c r="AA554" s="66">
        <v>0</v>
      </c>
      <c r="AN554" s="7">
        <f>IF(Q554&gt;0,RANK(Q554,(N554:P554,Q554:AE554)),0)</f>
        <v>3</v>
      </c>
      <c r="AO554" s="7">
        <f>IF(R554&gt;0,RANK(R554,(N554:P554,Q554:AE554)),0)</f>
        <v>0</v>
      </c>
      <c r="AP554" s="7">
        <f>IF(T554&gt;0,RANK(T554,(N554:P554,Q554:AE554)),0)</f>
        <v>0</v>
      </c>
      <c r="AQ554" s="7">
        <f>IF(S554&gt;0,RANK(S554,(N554:P554,Q554:AE554)),0)</f>
        <v>0</v>
      </c>
      <c r="AR554" s="2">
        <f t="shared" si="228"/>
        <v>5.9442158207590303E-3</v>
      </c>
      <c r="AS554" s="2">
        <f t="shared" si="229"/>
        <v>0</v>
      </c>
      <c r="AT554" s="2">
        <f t="shared" si="230"/>
        <v>0</v>
      </c>
      <c r="AU554" s="2">
        <f t="shared" si="231"/>
        <v>0</v>
      </c>
      <c r="AW554" t="s">
        <v>2476</v>
      </c>
      <c r="AX554" t="s">
        <v>2381</v>
      </c>
      <c r="AY554">
        <v>3</v>
      </c>
      <c r="BA554" s="119">
        <v>13</v>
      </c>
      <c r="BB554" s="121">
        <v>271</v>
      </c>
      <c r="BC554" s="125">
        <f t="shared" si="232"/>
        <v>13271</v>
      </c>
      <c r="BE554" s="7" t="s">
        <v>228</v>
      </c>
      <c r="BI554" s="1"/>
      <c r="BR554" s="1">
        <v>2</v>
      </c>
      <c r="BS554" s="1">
        <v>0</v>
      </c>
      <c r="BT554" s="1">
        <v>0</v>
      </c>
      <c r="BU554" s="1">
        <v>0</v>
      </c>
      <c r="BV554" s="1">
        <v>0</v>
      </c>
    </row>
    <row r="555" spans="1:74" hidden="1" outlineLevel="1">
      <c r="A555" t="s">
        <v>1587</v>
      </c>
      <c r="B555" t="s">
        <v>2381</v>
      </c>
      <c r="C555" s="1">
        <f t="shared" si="221"/>
        <v>4416</v>
      </c>
      <c r="D555" s="7">
        <f>IF(N555&gt;0, RANK(N555,(N555:P555,Q555:AE555)),0)</f>
        <v>1</v>
      </c>
      <c r="E555" s="7">
        <f>IF(O555&gt;0,RANK(O555,(N555:P555,Q555:AE555)),0)</f>
        <v>2</v>
      </c>
      <c r="F555" s="7">
        <f>IF(P555&gt;0,RANK(P555,(N555:P555,Q555:AE555)),0)</f>
        <v>0</v>
      </c>
      <c r="G555" s="1">
        <f t="shared" si="222"/>
        <v>611</v>
      </c>
      <c r="H555" s="2">
        <f t="shared" si="223"/>
        <v>0.1383605072463768</v>
      </c>
      <c r="I555" s="2"/>
      <c r="J555" s="2">
        <f t="shared" si="224"/>
        <v>0.56634963768115942</v>
      </c>
      <c r="K555" s="2">
        <f t="shared" si="225"/>
        <v>0.42798913043478259</v>
      </c>
      <c r="L555" s="2">
        <f t="shared" si="226"/>
        <v>0</v>
      </c>
      <c r="M555" s="2">
        <f t="shared" si="227"/>
        <v>5.6612318840579823E-3</v>
      </c>
      <c r="N555" s="66">
        <v>2501</v>
      </c>
      <c r="O555" s="66">
        <v>1890</v>
      </c>
      <c r="P555" s="66">
        <v>0</v>
      </c>
      <c r="Q555" s="66">
        <v>25</v>
      </c>
      <c r="R555" s="66">
        <v>0</v>
      </c>
      <c r="S555" s="66">
        <v>0</v>
      </c>
      <c r="T555" s="66">
        <v>0</v>
      </c>
      <c r="W555" s="66">
        <f>IF(Notes!B$31=1,IF(BR555&gt;0,BR555-SUM(BS555:BV555)-SUM(R555:V555)-P555-SUM(X555:AL555),SUM(BS555:BV555)),SUM(BS555:BV555))</f>
        <v>0</v>
      </c>
      <c r="AA555" s="66">
        <v>0</v>
      </c>
      <c r="AN555" s="7">
        <f>IF(Q555&gt;0,RANK(Q555,(N555:P555,Q555:AE555)),0)</f>
        <v>3</v>
      </c>
      <c r="AO555" s="7">
        <f>IF(R555&gt;0,RANK(R555,(N555:P555,Q555:AE555)),0)</f>
        <v>0</v>
      </c>
      <c r="AP555" s="7">
        <f>IF(T555&gt;0,RANK(T555,(N555:P555,Q555:AE555)),0)</f>
        <v>0</v>
      </c>
      <c r="AQ555" s="7">
        <f>IF(S555&gt;0,RANK(S555,(N555:P555,Q555:AE555)),0)</f>
        <v>0</v>
      </c>
      <c r="AR555" s="2">
        <f t="shared" si="228"/>
        <v>5.661231884057971E-3</v>
      </c>
      <c r="AS555" s="2">
        <f t="shared" si="229"/>
        <v>0</v>
      </c>
      <c r="AT555" s="2">
        <f t="shared" si="230"/>
        <v>0</v>
      </c>
      <c r="AU555" s="2">
        <f t="shared" si="231"/>
        <v>0</v>
      </c>
      <c r="AW555" t="s">
        <v>1587</v>
      </c>
      <c r="AX555" t="s">
        <v>2381</v>
      </c>
      <c r="AY555">
        <v>2</v>
      </c>
      <c r="BA555" s="119">
        <v>13</v>
      </c>
      <c r="BB555" s="121">
        <v>273</v>
      </c>
      <c r="BC555" s="125">
        <f t="shared" si="232"/>
        <v>13273</v>
      </c>
      <c r="BE555" s="7" t="s">
        <v>228</v>
      </c>
      <c r="BI555" s="1"/>
      <c r="BR555" s="1">
        <v>5</v>
      </c>
      <c r="BS555" s="1">
        <v>0</v>
      </c>
      <c r="BT555" s="1">
        <v>0</v>
      </c>
      <c r="BU555" s="1">
        <v>0</v>
      </c>
      <c r="BV555" s="1">
        <v>0</v>
      </c>
    </row>
    <row r="556" spans="1:74" hidden="1" outlineLevel="1">
      <c r="A556" t="s">
        <v>1735</v>
      </c>
      <c r="B556" t="s">
        <v>2381</v>
      </c>
      <c r="C556" s="1">
        <f t="shared" si="221"/>
        <v>18459</v>
      </c>
      <c r="D556" s="7">
        <f>IF(N556&gt;0, RANK(N556,(N556:P556,Q556:AE556)),0)</f>
        <v>2</v>
      </c>
      <c r="E556" s="7">
        <f>IF(O556&gt;0,RANK(O556,(N556:P556,Q556:AE556)),0)</f>
        <v>1</v>
      </c>
      <c r="F556" s="7">
        <f>IF(P556&gt;0,RANK(P556,(N556:P556,Q556:AE556)),0)</f>
        <v>4</v>
      </c>
      <c r="G556" s="1">
        <f t="shared" si="222"/>
        <v>2922</v>
      </c>
      <c r="H556" s="2">
        <f t="shared" si="223"/>
        <v>0.15829676580529822</v>
      </c>
      <c r="I556" s="2"/>
      <c r="J556" s="2">
        <f t="shared" si="224"/>
        <v>0.41822417249038407</v>
      </c>
      <c r="K556" s="2">
        <f t="shared" si="225"/>
        <v>0.57652093829568229</v>
      </c>
      <c r="L556" s="2">
        <f t="shared" si="226"/>
        <v>2.7087057803781351E-4</v>
      </c>
      <c r="M556" s="2">
        <f t="shared" si="227"/>
        <v>4.9840186358957646E-3</v>
      </c>
      <c r="N556" s="66">
        <v>7720</v>
      </c>
      <c r="O556" s="66">
        <v>10642</v>
      </c>
      <c r="P556" s="66">
        <v>5</v>
      </c>
      <c r="Q556" s="66">
        <v>87</v>
      </c>
      <c r="R556" s="66">
        <v>0</v>
      </c>
      <c r="S556" s="66">
        <v>5</v>
      </c>
      <c r="T556" s="66">
        <v>0</v>
      </c>
      <c r="W556" s="66">
        <f>IF(Notes!B$31=1,IF(BR556&gt;0,BR556-SUM(BS556:BV556)-SUM(R556:V556)-P556-SUM(X556:AL556),SUM(BS556:BV556)),SUM(BS556:BV556))</f>
        <v>0</v>
      </c>
      <c r="AA556" s="66">
        <v>0</v>
      </c>
      <c r="AN556" s="7">
        <f>IF(Q556&gt;0,RANK(Q556,(N556:P556,Q556:AE556)),0)</f>
        <v>3</v>
      </c>
      <c r="AO556" s="7">
        <f>IF(R556&gt;0,RANK(R556,(N556:P556,Q556:AE556)),0)</f>
        <v>0</v>
      </c>
      <c r="AP556" s="7">
        <f>IF(T556&gt;0,RANK(T556,(N556:P556,Q556:AE556)),0)</f>
        <v>0</v>
      </c>
      <c r="AQ556" s="7">
        <f>IF(S556&gt;0,RANK(S556,(N556:P556,Q556:AE556)),0)</f>
        <v>4</v>
      </c>
      <c r="AR556" s="2">
        <f t="shared" si="228"/>
        <v>4.7131480578579557E-3</v>
      </c>
      <c r="AS556" s="2">
        <f t="shared" si="229"/>
        <v>0</v>
      </c>
      <c r="AT556" s="2">
        <f t="shared" si="230"/>
        <v>0</v>
      </c>
      <c r="AU556" s="2">
        <f t="shared" si="231"/>
        <v>2.7087057803781351E-4</v>
      </c>
      <c r="AW556" t="s">
        <v>1735</v>
      </c>
      <c r="AX556" t="s">
        <v>2381</v>
      </c>
      <c r="AY556">
        <v>2</v>
      </c>
      <c r="BA556" s="119">
        <v>13</v>
      </c>
      <c r="BB556" s="121">
        <v>275</v>
      </c>
      <c r="BC556" s="125">
        <f t="shared" si="232"/>
        <v>13275</v>
      </c>
      <c r="BE556" s="7" t="s">
        <v>228</v>
      </c>
      <c r="BI556" s="1"/>
      <c r="BR556" s="1">
        <v>45</v>
      </c>
      <c r="BS556" s="1">
        <v>0</v>
      </c>
      <c r="BT556" s="1">
        <v>0</v>
      </c>
      <c r="BU556" s="1">
        <v>0</v>
      </c>
      <c r="BV556" s="1">
        <v>0</v>
      </c>
    </row>
    <row r="557" spans="1:74" hidden="1" outlineLevel="1">
      <c r="A557" t="s">
        <v>3095</v>
      </c>
      <c r="B557" t="s">
        <v>2381</v>
      </c>
      <c r="C557" s="1">
        <f t="shared" si="221"/>
        <v>14257</v>
      </c>
      <c r="D557" s="7">
        <f>IF(N557&gt;0, RANK(N557,(N557:P557,Q557:AE557)),0)</f>
        <v>2</v>
      </c>
      <c r="E557" s="7">
        <f>IF(O557&gt;0,RANK(O557,(N557:P557,Q557:AE557)),0)</f>
        <v>1</v>
      </c>
      <c r="F557" s="7">
        <f>IF(P557&gt;0,RANK(P557,(N557:P557,Q557:AE557)),0)</f>
        <v>4</v>
      </c>
      <c r="G557" s="1">
        <f t="shared" si="222"/>
        <v>4682</v>
      </c>
      <c r="H557" s="2">
        <f t="shared" si="223"/>
        <v>0.32840008416918004</v>
      </c>
      <c r="I557" s="2"/>
      <c r="J557" s="2">
        <f t="shared" si="224"/>
        <v>0.33309953005541137</v>
      </c>
      <c r="K557" s="2">
        <f t="shared" si="225"/>
        <v>0.66149961422459147</v>
      </c>
      <c r="L557" s="2">
        <f t="shared" si="226"/>
        <v>2.1042295012976082E-4</v>
      </c>
      <c r="M557" s="2">
        <f t="shared" si="227"/>
        <v>5.1904327698673947E-3</v>
      </c>
      <c r="N557" s="66">
        <v>4749</v>
      </c>
      <c r="O557" s="66">
        <v>9431</v>
      </c>
      <c r="P557" s="66">
        <v>3</v>
      </c>
      <c r="Q557" s="66">
        <v>72</v>
      </c>
      <c r="R557" s="66">
        <v>0</v>
      </c>
      <c r="S557" s="66">
        <v>2</v>
      </c>
      <c r="T557" s="66">
        <v>0</v>
      </c>
      <c r="W557" s="66">
        <f>IF(Notes!B$31=1,IF(BR557&gt;0,BR557-SUM(BS557:BV557)-SUM(R557:V557)-P557-SUM(X557:AL557),SUM(BS557:BV557)),SUM(BS557:BV557))</f>
        <v>0</v>
      </c>
      <c r="AA557" s="66">
        <v>0</v>
      </c>
      <c r="AN557" s="7">
        <f>IF(Q557&gt;0,RANK(Q557,(N557:P557,Q557:AE557)),0)</f>
        <v>3</v>
      </c>
      <c r="AO557" s="7">
        <f>IF(R557&gt;0,RANK(R557,(N557:P557,Q557:AE557)),0)</f>
        <v>0</v>
      </c>
      <c r="AP557" s="7">
        <f>IF(T557&gt;0,RANK(T557,(N557:P557,Q557:AE557)),0)</f>
        <v>0</v>
      </c>
      <c r="AQ557" s="7">
        <f>IF(S557&gt;0,RANK(S557,(N557:P557,Q557:AE557)),0)</f>
        <v>5</v>
      </c>
      <c r="AR557" s="2">
        <f t="shared" si="228"/>
        <v>5.0501508031142598E-3</v>
      </c>
      <c r="AS557" s="2">
        <f t="shared" si="229"/>
        <v>0</v>
      </c>
      <c r="AT557" s="2">
        <f t="shared" si="230"/>
        <v>0</v>
      </c>
      <c r="AU557" s="2">
        <f t="shared" si="231"/>
        <v>1.4028196675317387E-4</v>
      </c>
      <c r="AW557" t="s">
        <v>3095</v>
      </c>
      <c r="AX557" t="s">
        <v>2381</v>
      </c>
      <c r="AY557">
        <v>2</v>
      </c>
      <c r="BA557" s="119">
        <v>13</v>
      </c>
      <c r="BB557" s="121">
        <v>277</v>
      </c>
      <c r="BC557" s="125">
        <f t="shared" si="232"/>
        <v>13277</v>
      </c>
      <c r="BE557" s="7" t="s">
        <v>228</v>
      </c>
      <c r="BI557" s="1"/>
      <c r="BR557" s="1">
        <v>17</v>
      </c>
      <c r="BS557" s="1">
        <v>0</v>
      </c>
      <c r="BT557" s="1">
        <v>0</v>
      </c>
      <c r="BU557" s="1">
        <v>0</v>
      </c>
      <c r="BV557" s="1">
        <v>0</v>
      </c>
    </row>
    <row r="558" spans="1:74" hidden="1" outlineLevel="1">
      <c r="A558" t="s">
        <v>2412</v>
      </c>
      <c r="B558" t="s">
        <v>2381</v>
      </c>
      <c r="C558" s="1">
        <f t="shared" si="221"/>
        <v>9688</v>
      </c>
      <c r="D558" s="7">
        <f>IF(N558&gt;0, RANK(N558,(N558:P558,Q558:AE558)),0)</f>
        <v>2</v>
      </c>
      <c r="E558" s="7">
        <f>IF(O558&gt;0,RANK(O558,(N558:P558,Q558:AE558)),0)</f>
        <v>1</v>
      </c>
      <c r="F558" s="7">
        <f>IF(P558&gt;0,RANK(P558,(N558:P558,Q558:AE558)),0)</f>
        <v>0</v>
      </c>
      <c r="G558" s="1">
        <f t="shared" si="222"/>
        <v>3694</v>
      </c>
      <c r="H558" s="2">
        <f t="shared" si="223"/>
        <v>0.38129644921552436</v>
      </c>
      <c r="I558" s="2"/>
      <c r="J558" s="2">
        <f t="shared" si="224"/>
        <v>0.30594549958711809</v>
      </c>
      <c r="K558" s="2">
        <f t="shared" si="225"/>
        <v>0.68724194880264244</v>
      </c>
      <c r="L558" s="2">
        <f t="shared" si="226"/>
        <v>0</v>
      </c>
      <c r="M558" s="2">
        <f t="shared" si="227"/>
        <v>6.8125516102395256E-3</v>
      </c>
      <c r="N558" s="66">
        <v>2964</v>
      </c>
      <c r="O558" s="66">
        <v>6658</v>
      </c>
      <c r="P558" s="66">
        <v>0</v>
      </c>
      <c r="Q558" s="66">
        <v>66</v>
      </c>
      <c r="R558" s="66">
        <v>0</v>
      </c>
      <c r="S558" s="66">
        <v>0</v>
      </c>
      <c r="T558" s="66">
        <v>0</v>
      </c>
      <c r="W558" s="66">
        <f>IF(Notes!B$31=1,IF(BR558&gt;0,BR558-SUM(BS558:BV558)-SUM(R558:V558)-P558-SUM(X558:AL558),SUM(BS558:BV558)),SUM(BS558:BV558))</f>
        <v>0</v>
      </c>
      <c r="AA558" s="66">
        <v>0</v>
      </c>
      <c r="AN558" s="7">
        <f>IF(Q558&gt;0,RANK(Q558,(N558:P558,Q558:AE558)),0)</f>
        <v>3</v>
      </c>
      <c r="AO558" s="7">
        <f>IF(R558&gt;0,RANK(R558,(N558:P558,Q558:AE558)),0)</f>
        <v>0</v>
      </c>
      <c r="AP558" s="7">
        <f>IF(T558&gt;0,RANK(T558,(N558:P558,Q558:AE558)),0)</f>
        <v>0</v>
      </c>
      <c r="AQ558" s="7">
        <f>IF(S558&gt;0,RANK(S558,(N558:P558,Q558:AE558)),0)</f>
        <v>0</v>
      </c>
      <c r="AR558" s="2">
        <f t="shared" si="228"/>
        <v>6.8125516102394718E-3</v>
      </c>
      <c r="AS558" s="2">
        <f t="shared" si="229"/>
        <v>0</v>
      </c>
      <c r="AT558" s="2">
        <f t="shared" si="230"/>
        <v>0</v>
      </c>
      <c r="AU558" s="2">
        <f t="shared" si="231"/>
        <v>0</v>
      </c>
      <c r="AW558" t="s">
        <v>2412</v>
      </c>
      <c r="AX558" t="s">
        <v>2381</v>
      </c>
      <c r="AY558">
        <v>3</v>
      </c>
      <c r="BA558" s="119">
        <v>13</v>
      </c>
      <c r="BB558" s="121">
        <v>279</v>
      </c>
      <c r="BC558" s="125">
        <f t="shared" si="232"/>
        <v>13279</v>
      </c>
      <c r="BE558" s="7" t="s">
        <v>228</v>
      </c>
      <c r="BI558" s="1"/>
      <c r="BR558" s="1">
        <v>16</v>
      </c>
      <c r="BS558" s="1">
        <v>0</v>
      </c>
      <c r="BT558" s="1">
        <v>0</v>
      </c>
      <c r="BU558" s="1">
        <v>0</v>
      </c>
      <c r="BV558" s="1">
        <v>0</v>
      </c>
    </row>
    <row r="559" spans="1:74" hidden="1" outlineLevel="1">
      <c r="A559" t="s">
        <v>1228</v>
      </c>
      <c r="B559" t="s">
        <v>2381</v>
      </c>
      <c r="C559" s="1">
        <f t="shared" si="221"/>
        <v>5739</v>
      </c>
      <c r="D559" s="7">
        <f>IF(N559&gt;0, RANK(N559,(N559:P559,Q559:AE559)),0)</f>
        <v>2</v>
      </c>
      <c r="E559" s="7">
        <f>IF(O559&gt;0,RANK(O559,(N559:P559,Q559:AE559)),0)</f>
        <v>1</v>
      </c>
      <c r="F559" s="7">
        <f>IF(P559&gt;0,RANK(P559,(N559:P559,Q559:AE559)),0)</f>
        <v>0</v>
      </c>
      <c r="G559" s="1">
        <f t="shared" si="222"/>
        <v>2901</v>
      </c>
      <c r="H559" s="2">
        <f t="shared" si="223"/>
        <v>0.50548876110820695</v>
      </c>
      <c r="I559" s="2"/>
      <c r="J559" s="2">
        <f t="shared" si="224"/>
        <v>0.24237672068304583</v>
      </c>
      <c r="K559" s="2">
        <f t="shared" si="225"/>
        <v>0.74786548179125278</v>
      </c>
      <c r="L559" s="2">
        <f t="shared" si="226"/>
        <v>0</v>
      </c>
      <c r="M559" s="2">
        <f t="shared" si="227"/>
        <v>9.7577975257013838E-3</v>
      </c>
      <c r="N559" s="66">
        <v>1391</v>
      </c>
      <c r="O559" s="66">
        <v>4292</v>
      </c>
      <c r="P559" s="66">
        <v>0</v>
      </c>
      <c r="Q559" s="66">
        <v>56</v>
      </c>
      <c r="R559" s="66">
        <v>0</v>
      </c>
      <c r="S559" s="66">
        <v>0</v>
      </c>
      <c r="T559" s="66">
        <v>0</v>
      </c>
      <c r="W559" s="66">
        <f>IF(Notes!B$31=1,IF(BR559&gt;0,BR559-SUM(BS559:BV559)-SUM(R559:V559)-P559-SUM(X559:AL559),SUM(BS559:BV559)),SUM(BS559:BV559))</f>
        <v>0</v>
      </c>
      <c r="AA559" s="66">
        <v>0</v>
      </c>
      <c r="AN559" s="7">
        <f>IF(Q559&gt;0,RANK(Q559,(N559:P559,Q559:AE559)),0)</f>
        <v>3</v>
      </c>
      <c r="AO559" s="7">
        <f>IF(R559&gt;0,RANK(R559,(N559:P559,Q559:AE559)),0)</f>
        <v>0</v>
      </c>
      <c r="AP559" s="7">
        <f>IF(T559&gt;0,RANK(T559,(N559:P559,Q559:AE559)),0)</f>
        <v>0</v>
      </c>
      <c r="AQ559" s="7">
        <f>IF(S559&gt;0,RANK(S559,(N559:P559,Q559:AE559)),0)</f>
        <v>0</v>
      </c>
      <c r="AR559" s="2">
        <f t="shared" si="228"/>
        <v>9.7577975257013422E-3</v>
      </c>
      <c r="AS559" s="2">
        <f t="shared" si="229"/>
        <v>0</v>
      </c>
      <c r="AT559" s="2">
        <f t="shared" si="230"/>
        <v>0</v>
      </c>
      <c r="AU559" s="2">
        <f t="shared" si="231"/>
        <v>0</v>
      </c>
      <c r="AW559" t="s">
        <v>1228</v>
      </c>
      <c r="AX559" t="s">
        <v>2381</v>
      </c>
      <c r="AY559">
        <v>9</v>
      </c>
      <c r="BA559" s="119">
        <v>13</v>
      </c>
      <c r="BB559" s="121">
        <v>281</v>
      </c>
      <c r="BC559" s="125">
        <f t="shared" si="232"/>
        <v>13281</v>
      </c>
      <c r="BE559" s="7" t="s">
        <v>228</v>
      </c>
      <c r="BI559" s="1"/>
      <c r="BR559" s="1">
        <v>25</v>
      </c>
      <c r="BS559" s="1">
        <v>0</v>
      </c>
      <c r="BT559" s="1">
        <v>0</v>
      </c>
      <c r="BU559" s="1">
        <v>0</v>
      </c>
      <c r="BV559" s="1">
        <v>0</v>
      </c>
    </row>
    <row r="560" spans="1:74" hidden="1" outlineLevel="1">
      <c r="A560" t="s">
        <v>2718</v>
      </c>
      <c r="B560" t="s">
        <v>2381</v>
      </c>
      <c r="C560" s="1">
        <f t="shared" si="221"/>
        <v>2954</v>
      </c>
      <c r="D560" s="7">
        <f>IF(N560&gt;0, RANK(N560,(N560:P560,Q560:AE560)),0)</f>
        <v>2</v>
      </c>
      <c r="E560" s="7">
        <f>IF(O560&gt;0,RANK(O560,(N560:P560,Q560:AE560)),0)</f>
        <v>1</v>
      </c>
      <c r="F560" s="7">
        <f>IF(P560&gt;0,RANK(P560,(N560:P560,Q560:AE560)),0)</f>
        <v>0</v>
      </c>
      <c r="G560" s="1">
        <f t="shared" si="222"/>
        <v>714</v>
      </c>
      <c r="H560" s="2">
        <f t="shared" si="223"/>
        <v>0.24170616113744076</v>
      </c>
      <c r="I560" s="2"/>
      <c r="J560" s="2">
        <f t="shared" si="224"/>
        <v>0.37643872714962762</v>
      </c>
      <c r="K560" s="2">
        <f t="shared" si="225"/>
        <v>0.61814488828706837</v>
      </c>
      <c r="L560" s="2">
        <f t="shared" si="226"/>
        <v>0</v>
      </c>
      <c r="M560" s="2">
        <f t="shared" si="227"/>
        <v>5.4163845633039553E-3</v>
      </c>
      <c r="N560" s="66">
        <v>1112</v>
      </c>
      <c r="O560" s="66">
        <v>1826</v>
      </c>
      <c r="P560" s="66">
        <v>0</v>
      </c>
      <c r="Q560" s="66">
        <v>16</v>
      </c>
      <c r="R560" s="66">
        <v>0</v>
      </c>
      <c r="S560" s="66">
        <v>0</v>
      </c>
      <c r="T560" s="66">
        <v>0</v>
      </c>
      <c r="W560" s="66">
        <f>IF(Notes!B$31=1,IF(BR560&gt;0,BR560-SUM(BS560:BV560)-SUM(R560:V560)-P560-SUM(X560:AL560),SUM(BS560:BV560)),SUM(BS560:BV560))</f>
        <v>0</v>
      </c>
      <c r="AA560" s="66">
        <v>0</v>
      </c>
      <c r="AN560" s="7">
        <f>IF(Q560&gt;0,RANK(Q560,(N560:P560,Q560:AE560)),0)</f>
        <v>3</v>
      </c>
      <c r="AO560" s="7">
        <f>IF(R560&gt;0,RANK(R560,(N560:P560,Q560:AE560)),0)</f>
        <v>0</v>
      </c>
      <c r="AP560" s="7">
        <f>IF(T560&gt;0,RANK(T560,(N560:P560,Q560:AE560)),0)</f>
        <v>0</v>
      </c>
      <c r="AQ560" s="7">
        <f>IF(S560&gt;0,RANK(S560,(N560:P560,Q560:AE560)),0)</f>
        <v>0</v>
      </c>
      <c r="AR560" s="2">
        <f t="shared" si="228"/>
        <v>5.4163845633039944E-3</v>
      </c>
      <c r="AS560" s="2">
        <f t="shared" si="229"/>
        <v>0</v>
      </c>
      <c r="AT560" s="2">
        <f t="shared" si="230"/>
        <v>0</v>
      </c>
      <c r="AU560" s="2">
        <f t="shared" si="231"/>
        <v>0</v>
      </c>
      <c r="AW560" t="s">
        <v>2718</v>
      </c>
      <c r="AX560" t="s">
        <v>2381</v>
      </c>
      <c r="AY560">
        <v>3</v>
      </c>
      <c r="BA560" s="119">
        <v>13</v>
      </c>
      <c r="BB560" s="121">
        <v>283</v>
      </c>
      <c r="BC560" s="125">
        <f t="shared" si="232"/>
        <v>13283</v>
      </c>
      <c r="BE560" s="7" t="s">
        <v>228</v>
      </c>
      <c r="BI560" s="1"/>
      <c r="BR560" s="1">
        <v>8</v>
      </c>
      <c r="BS560" s="1">
        <v>0</v>
      </c>
      <c r="BT560" s="1">
        <v>0</v>
      </c>
      <c r="BU560" s="1">
        <v>0</v>
      </c>
      <c r="BV560" s="1">
        <v>0</v>
      </c>
    </row>
    <row r="561" spans="1:74" hidden="1" outlineLevel="1">
      <c r="A561" t="s">
        <v>1931</v>
      </c>
      <c r="B561" t="s">
        <v>2381</v>
      </c>
      <c r="C561" s="1">
        <f t="shared" si="221"/>
        <v>26028</v>
      </c>
      <c r="D561" s="7">
        <f>IF(N561&gt;0, RANK(N561,(N561:P561,Q561:AE561)),0)</f>
        <v>2</v>
      </c>
      <c r="E561" s="7">
        <f>IF(O561&gt;0,RANK(O561,(N561:P561,Q561:AE561)),0)</f>
        <v>1</v>
      </c>
      <c r="F561" s="7">
        <f>IF(P561&gt;0,RANK(P561,(N561:P561,Q561:AE561)),0)</f>
        <v>0</v>
      </c>
      <c r="G561" s="1">
        <f t="shared" si="222"/>
        <v>4936</v>
      </c>
      <c r="H561" s="2">
        <f t="shared" si="223"/>
        <v>0.18964192408175812</v>
      </c>
      <c r="I561" s="2"/>
      <c r="J561" s="2">
        <f t="shared" si="224"/>
        <v>0.40168280313508531</v>
      </c>
      <c r="K561" s="2">
        <f t="shared" si="225"/>
        <v>0.59132472721684337</v>
      </c>
      <c r="L561" s="2">
        <f t="shared" si="226"/>
        <v>0</v>
      </c>
      <c r="M561" s="2">
        <f t="shared" si="227"/>
        <v>6.99246964807132E-3</v>
      </c>
      <c r="N561" s="66">
        <v>10455</v>
      </c>
      <c r="O561" s="66">
        <v>15391</v>
      </c>
      <c r="P561" s="66">
        <v>0</v>
      </c>
      <c r="Q561" s="66">
        <v>182</v>
      </c>
      <c r="R561" s="66">
        <v>0</v>
      </c>
      <c r="S561" s="66">
        <v>0</v>
      </c>
      <c r="T561" s="66">
        <v>0</v>
      </c>
      <c r="W561" s="66">
        <f>IF(Notes!B$31=1,IF(BR561&gt;0,BR561-SUM(BS561:BV561)-SUM(R561:V561)-P561-SUM(X561:AL561),SUM(BS561:BV561)),SUM(BS561:BV561))</f>
        <v>0</v>
      </c>
      <c r="AA561" s="66">
        <v>0</v>
      </c>
      <c r="AN561" s="7">
        <f>IF(Q561&gt;0,RANK(Q561,(N561:P561,Q561:AE561)),0)</f>
        <v>3</v>
      </c>
      <c r="AO561" s="7">
        <f>IF(R561&gt;0,RANK(R561,(N561:P561,Q561:AE561)),0)</f>
        <v>0</v>
      </c>
      <c r="AP561" s="7">
        <f>IF(T561&gt;0,RANK(T561,(N561:P561,Q561:AE561)),0)</f>
        <v>0</v>
      </c>
      <c r="AQ561" s="7">
        <f>IF(S561&gt;0,RANK(S561,(N561:P561,Q561:AE561)),0)</f>
        <v>0</v>
      </c>
      <c r="AR561" s="2">
        <f t="shared" si="228"/>
        <v>6.9924696480713078E-3</v>
      </c>
      <c r="AS561" s="2">
        <f t="shared" si="229"/>
        <v>0</v>
      </c>
      <c r="AT561" s="2">
        <f t="shared" si="230"/>
        <v>0</v>
      </c>
      <c r="AU561" s="2">
        <f t="shared" si="231"/>
        <v>0</v>
      </c>
      <c r="AW561" t="s">
        <v>1931</v>
      </c>
      <c r="AX561" t="s">
        <v>2381</v>
      </c>
      <c r="AY561">
        <v>0</v>
      </c>
      <c r="BA561" s="119">
        <v>13</v>
      </c>
      <c r="BB561" s="121">
        <v>285</v>
      </c>
      <c r="BC561" s="125">
        <f t="shared" si="232"/>
        <v>13285</v>
      </c>
      <c r="BE561" s="7" t="s">
        <v>228</v>
      </c>
      <c r="BI561" s="1"/>
      <c r="BR561" s="1">
        <v>40</v>
      </c>
      <c r="BS561" s="1">
        <v>0</v>
      </c>
      <c r="BT561" s="1">
        <v>0</v>
      </c>
      <c r="BU561" s="1">
        <v>0</v>
      </c>
      <c r="BV561" s="1">
        <v>0</v>
      </c>
    </row>
    <row r="562" spans="1:74" hidden="1" outlineLevel="1">
      <c r="A562" t="s">
        <v>2540</v>
      </c>
      <c r="B562" t="s">
        <v>2381</v>
      </c>
      <c r="C562" s="1">
        <f t="shared" si="221"/>
        <v>3553</v>
      </c>
      <c r="D562" s="7">
        <f>IF(N562&gt;0, RANK(N562,(N562:P562,Q562:AE562)),0)</f>
        <v>2</v>
      </c>
      <c r="E562" s="7">
        <f>IF(O562&gt;0,RANK(O562,(N562:P562,Q562:AE562)),0)</f>
        <v>1</v>
      </c>
      <c r="F562" s="7">
        <f>IF(P562&gt;0,RANK(P562,(N562:P562,Q562:AE562)),0)</f>
        <v>0</v>
      </c>
      <c r="G562" s="1">
        <f t="shared" si="222"/>
        <v>669</v>
      </c>
      <c r="H562" s="2">
        <f t="shared" si="223"/>
        <v>0.18829158457641429</v>
      </c>
      <c r="I562" s="2"/>
      <c r="J562" s="2">
        <f t="shared" si="224"/>
        <v>0.40163242330424992</v>
      </c>
      <c r="K562" s="2">
        <f t="shared" si="225"/>
        <v>0.58992400788066424</v>
      </c>
      <c r="L562" s="2">
        <f t="shared" si="226"/>
        <v>0</v>
      </c>
      <c r="M562" s="2">
        <f t="shared" si="227"/>
        <v>8.4435688150859001E-3</v>
      </c>
      <c r="N562" s="66">
        <v>1427</v>
      </c>
      <c r="O562" s="66">
        <v>2096</v>
      </c>
      <c r="P562" s="66">
        <v>0</v>
      </c>
      <c r="Q562" s="66">
        <v>29</v>
      </c>
      <c r="R562" s="66">
        <v>0</v>
      </c>
      <c r="S562" s="66">
        <v>1</v>
      </c>
      <c r="T562" s="66">
        <v>0</v>
      </c>
      <c r="W562" s="66">
        <f>IF(Notes!B$31=1,IF(BR562&gt;0,BR562-SUM(BS562:BV562)-SUM(R562:V562)-P562-SUM(X562:AL562),SUM(BS562:BV562)),SUM(BS562:BV562))</f>
        <v>0</v>
      </c>
      <c r="AA562" s="66">
        <v>0</v>
      </c>
      <c r="AN562" s="7">
        <f>IF(Q562&gt;0,RANK(Q562,(N562:P562,Q562:AE562)),0)</f>
        <v>3</v>
      </c>
      <c r="AO562" s="7">
        <f>IF(R562&gt;0,RANK(R562,(N562:P562,Q562:AE562)),0)</f>
        <v>0</v>
      </c>
      <c r="AP562" s="7">
        <f>IF(T562&gt;0,RANK(T562,(N562:P562,Q562:AE562)),0)</f>
        <v>0</v>
      </c>
      <c r="AQ562" s="7">
        <f>IF(S562&gt;0,RANK(S562,(N562:P562,Q562:AE562)),0)</f>
        <v>4</v>
      </c>
      <c r="AR562" s="2">
        <f t="shared" si="228"/>
        <v>8.1621165212496481E-3</v>
      </c>
      <c r="AS562" s="2">
        <f t="shared" si="229"/>
        <v>0</v>
      </c>
      <c r="AT562" s="2">
        <f t="shared" si="230"/>
        <v>0</v>
      </c>
      <c r="AU562" s="2">
        <f t="shared" si="231"/>
        <v>2.8145229383619476E-4</v>
      </c>
      <c r="AW562" t="s">
        <v>2540</v>
      </c>
      <c r="AX562" t="s">
        <v>2381</v>
      </c>
      <c r="AY562">
        <v>2</v>
      </c>
      <c r="BA562" s="119">
        <v>13</v>
      </c>
      <c r="BB562" s="121">
        <v>287</v>
      </c>
      <c r="BC562" s="125">
        <f t="shared" si="232"/>
        <v>13287</v>
      </c>
      <c r="BE562" s="7" t="s">
        <v>228</v>
      </c>
      <c r="BI562" s="1"/>
      <c r="BR562" s="1">
        <v>4</v>
      </c>
      <c r="BS562" s="1">
        <v>0</v>
      </c>
      <c r="BT562" s="1">
        <v>0</v>
      </c>
      <c r="BU562" s="1">
        <v>0</v>
      </c>
      <c r="BV562" s="1">
        <v>0</v>
      </c>
    </row>
    <row r="563" spans="1:74" hidden="1" outlineLevel="1">
      <c r="A563" t="s">
        <v>2541</v>
      </c>
      <c r="B563" t="s">
        <v>2381</v>
      </c>
      <c r="C563" s="1">
        <f t="shared" si="221"/>
        <v>4519</v>
      </c>
      <c r="D563" s="7">
        <f>IF(N563&gt;0, RANK(N563,(N563:P563,Q563:AE563)),0)</f>
        <v>1</v>
      </c>
      <c r="E563" s="7">
        <f>IF(O563&gt;0,RANK(O563,(N563:P563,Q563:AE563)),0)</f>
        <v>2</v>
      </c>
      <c r="F563" s="7">
        <f>IF(P563&gt;0,RANK(P563,(N563:P563,Q563:AE563)),0)</f>
        <v>0</v>
      </c>
      <c r="G563" s="1">
        <f t="shared" si="222"/>
        <v>315</v>
      </c>
      <c r="H563" s="2">
        <f t="shared" si="223"/>
        <v>6.9705687098915683E-2</v>
      </c>
      <c r="I563" s="2"/>
      <c r="J563" s="2">
        <f t="shared" si="224"/>
        <v>0.53153352511617613</v>
      </c>
      <c r="K563" s="2">
        <f t="shared" si="225"/>
        <v>0.46182783801726046</v>
      </c>
      <c r="L563" s="2">
        <f t="shared" si="226"/>
        <v>0</v>
      </c>
      <c r="M563" s="2">
        <f t="shared" si="227"/>
        <v>6.6386368665634077E-3</v>
      </c>
      <c r="N563" s="66">
        <v>2402</v>
      </c>
      <c r="O563" s="66">
        <v>2087</v>
      </c>
      <c r="P563" s="66">
        <v>0</v>
      </c>
      <c r="Q563" s="66">
        <v>30</v>
      </c>
      <c r="R563" s="66">
        <v>0</v>
      </c>
      <c r="S563" s="66">
        <v>0</v>
      </c>
      <c r="T563" s="66">
        <v>0</v>
      </c>
      <c r="W563" s="66">
        <f>IF(Notes!B$31=1,IF(BR563&gt;0,BR563-SUM(BS563:BV563)-SUM(R563:V563)-P563-SUM(X563:AL563),SUM(BS563:BV563)),SUM(BS563:BV563))</f>
        <v>0</v>
      </c>
      <c r="AA563" s="66">
        <v>0</v>
      </c>
      <c r="AN563" s="7">
        <f>IF(Q563&gt;0,RANK(Q563,(N563:P563,Q563:AE563)),0)</f>
        <v>3</v>
      </c>
      <c r="AO563" s="7">
        <f>IF(R563&gt;0,RANK(R563,(N563:P563,Q563:AE563)),0)</f>
        <v>0</v>
      </c>
      <c r="AP563" s="7">
        <f>IF(T563&gt;0,RANK(T563,(N563:P563,Q563:AE563)),0)</f>
        <v>0</v>
      </c>
      <c r="AQ563" s="7">
        <f>IF(S563&gt;0,RANK(S563,(N563:P563,Q563:AE563)),0)</f>
        <v>0</v>
      </c>
      <c r="AR563" s="2">
        <f t="shared" si="228"/>
        <v>6.638636866563399E-3</v>
      </c>
      <c r="AS563" s="2">
        <f t="shared" si="229"/>
        <v>0</v>
      </c>
      <c r="AT563" s="2">
        <f t="shared" si="230"/>
        <v>0</v>
      </c>
      <c r="AU563" s="2">
        <f t="shared" si="231"/>
        <v>0</v>
      </c>
      <c r="AW563" t="s">
        <v>2541</v>
      </c>
      <c r="AX563" t="s">
        <v>2381</v>
      </c>
      <c r="AY563">
        <v>3</v>
      </c>
      <c r="BA563" s="119">
        <v>13</v>
      </c>
      <c r="BB563" s="121">
        <v>289</v>
      </c>
      <c r="BC563" s="125">
        <f t="shared" si="232"/>
        <v>13289</v>
      </c>
      <c r="BE563" s="7" t="s">
        <v>228</v>
      </c>
      <c r="BI563" s="1"/>
      <c r="BR563" s="1">
        <v>3</v>
      </c>
      <c r="BS563" s="1">
        <v>0</v>
      </c>
      <c r="BT563" s="1">
        <v>0</v>
      </c>
      <c r="BU563" s="1">
        <v>0</v>
      </c>
      <c r="BV563" s="1">
        <v>0</v>
      </c>
    </row>
    <row r="564" spans="1:74" hidden="1" outlineLevel="1">
      <c r="A564" t="s">
        <v>2947</v>
      </c>
      <c r="B564" t="s">
        <v>2381</v>
      </c>
      <c r="C564" s="1">
        <f t="shared" si="221"/>
        <v>10634</v>
      </c>
      <c r="D564" s="7">
        <f>IF(N564&gt;0, RANK(N564,(N564:P564,Q564:AE564)),0)</f>
        <v>2</v>
      </c>
      <c r="E564" s="7">
        <f>IF(O564&gt;0,RANK(O564,(N564:P564,Q564:AE564)),0)</f>
        <v>1</v>
      </c>
      <c r="F564" s="7">
        <f>IF(P564&gt;0,RANK(P564,(N564:P564,Q564:AE564)),0)</f>
        <v>5</v>
      </c>
      <c r="G564" s="1">
        <f t="shared" si="222"/>
        <v>5527</v>
      </c>
      <c r="H564" s="2">
        <f t="shared" si="223"/>
        <v>0.51974797818318597</v>
      </c>
      <c r="I564" s="2"/>
      <c r="J564" s="2">
        <f t="shared" si="224"/>
        <v>0.23377844649238291</v>
      </c>
      <c r="K564" s="2">
        <f t="shared" si="225"/>
        <v>0.75352642467556896</v>
      </c>
      <c r="L564" s="2">
        <f t="shared" si="226"/>
        <v>3.761519653940192E-4</v>
      </c>
      <c r="M564" s="2">
        <f t="shared" si="227"/>
        <v>1.2318976866654133E-2</v>
      </c>
      <c r="N564" s="66">
        <v>2486</v>
      </c>
      <c r="O564" s="66">
        <v>8013</v>
      </c>
      <c r="P564" s="66">
        <v>4</v>
      </c>
      <c r="Q564" s="66">
        <v>126</v>
      </c>
      <c r="R564" s="66">
        <v>0</v>
      </c>
      <c r="S564" s="66">
        <v>5</v>
      </c>
      <c r="T564" s="66">
        <v>0</v>
      </c>
      <c r="W564" s="66">
        <f>IF(Notes!B$31=1,IF(BR564&gt;0,BR564-SUM(BS564:BV564)-SUM(R564:V564)-P564-SUM(X564:AL564),SUM(BS564:BV564)),SUM(BS564:BV564))</f>
        <v>0</v>
      </c>
      <c r="AA564" s="66">
        <v>0</v>
      </c>
      <c r="AN564" s="7">
        <f>IF(Q564&gt;0,RANK(Q564,(N564:P564,Q564:AE564)),0)</f>
        <v>3</v>
      </c>
      <c r="AO564" s="7">
        <f>IF(R564&gt;0,RANK(R564,(N564:P564,Q564:AE564)),0)</f>
        <v>0</v>
      </c>
      <c r="AP564" s="7">
        <f>IF(T564&gt;0,RANK(T564,(N564:P564,Q564:AE564)),0)</f>
        <v>0</v>
      </c>
      <c r="AQ564" s="7">
        <f>IF(S564&gt;0,RANK(S564,(N564:P564,Q564:AE564)),0)</f>
        <v>4</v>
      </c>
      <c r="AR564" s="2">
        <f t="shared" si="228"/>
        <v>1.1848786909911604E-2</v>
      </c>
      <c r="AS564" s="2">
        <f t="shared" si="229"/>
        <v>0</v>
      </c>
      <c r="AT564" s="2">
        <f t="shared" si="230"/>
        <v>0</v>
      </c>
      <c r="AU564" s="2">
        <f t="shared" si="231"/>
        <v>4.70189956742524E-4</v>
      </c>
      <c r="AW564" t="s">
        <v>2947</v>
      </c>
      <c r="AX564" t="s">
        <v>2381</v>
      </c>
      <c r="AY564">
        <v>9</v>
      </c>
      <c r="BA564" s="119">
        <v>13</v>
      </c>
      <c r="BB564" s="121">
        <v>291</v>
      </c>
      <c r="BC564" s="125">
        <f t="shared" si="232"/>
        <v>13291</v>
      </c>
      <c r="BE564" s="7" t="s">
        <v>228</v>
      </c>
      <c r="BI564" s="1"/>
      <c r="BR564" s="1">
        <v>65</v>
      </c>
      <c r="BS564" s="1">
        <v>0</v>
      </c>
      <c r="BT564" s="1">
        <v>0</v>
      </c>
      <c r="BU564" s="1">
        <v>0</v>
      </c>
      <c r="BV564" s="1">
        <v>0</v>
      </c>
    </row>
    <row r="565" spans="1:74" hidden="1" outlineLevel="1">
      <c r="A565" t="s">
        <v>2397</v>
      </c>
      <c r="B565" t="s">
        <v>2381</v>
      </c>
      <c r="C565" s="1">
        <f t="shared" si="221"/>
        <v>11421</v>
      </c>
      <c r="D565" s="7">
        <f>IF(N565&gt;0, RANK(N565,(N565:P565,Q565:AE565)),0)</f>
        <v>2</v>
      </c>
      <c r="E565" s="7">
        <f>IF(O565&gt;0,RANK(O565,(N565:P565,Q565:AE565)),0)</f>
        <v>1</v>
      </c>
      <c r="F565" s="7">
        <f>IF(P565&gt;0,RANK(P565,(N565:P565,Q565:AE565)),0)</f>
        <v>5</v>
      </c>
      <c r="G565" s="1">
        <f t="shared" si="222"/>
        <v>3230</v>
      </c>
      <c r="H565" s="2">
        <f t="shared" si="223"/>
        <v>0.28281236319061376</v>
      </c>
      <c r="I565" s="2"/>
      <c r="J565" s="2">
        <f t="shared" si="224"/>
        <v>0.3555730671569915</v>
      </c>
      <c r="K565" s="2">
        <f t="shared" si="225"/>
        <v>0.63838543034760531</v>
      </c>
      <c r="L565" s="2">
        <f t="shared" si="226"/>
        <v>1.7511601435951318E-4</v>
      </c>
      <c r="M565" s="2">
        <f t="shared" si="227"/>
        <v>5.8663864810437373E-3</v>
      </c>
      <c r="N565" s="66">
        <v>4061</v>
      </c>
      <c r="O565" s="66">
        <v>7291</v>
      </c>
      <c r="P565" s="66">
        <v>2</v>
      </c>
      <c r="Q565" s="66">
        <v>62</v>
      </c>
      <c r="R565" s="66">
        <v>0</v>
      </c>
      <c r="S565" s="66">
        <v>5</v>
      </c>
      <c r="T565" s="66">
        <v>0</v>
      </c>
      <c r="W565" s="66">
        <f>IF(Notes!B$31=1,IF(BR565&gt;0,BR565-SUM(BS565:BV565)-SUM(R565:V565)-P565-SUM(X565:AL565),SUM(BS565:BV565)),SUM(BS565:BV565))</f>
        <v>0</v>
      </c>
      <c r="AA565" s="66">
        <v>0</v>
      </c>
      <c r="AN565" s="7">
        <f>IF(Q565&gt;0,RANK(Q565,(N565:P565,Q565:AE565)),0)</f>
        <v>3</v>
      </c>
      <c r="AO565" s="7">
        <f>IF(R565&gt;0,RANK(R565,(N565:P565,Q565:AE565)),0)</f>
        <v>0</v>
      </c>
      <c r="AP565" s="7">
        <f>IF(T565&gt;0,RANK(T565,(N565:P565,Q565:AE565)),0)</f>
        <v>0</v>
      </c>
      <c r="AQ565" s="7">
        <f>IF(S565&gt;0,RANK(S565,(N565:P565,Q565:AE565)),0)</f>
        <v>4</v>
      </c>
      <c r="AR565" s="2">
        <f t="shared" si="228"/>
        <v>5.4285964451449087E-3</v>
      </c>
      <c r="AS565" s="2">
        <f t="shared" si="229"/>
        <v>0</v>
      </c>
      <c r="AT565" s="2">
        <f t="shared" si="230"/>
        <v>0</v>
      </c>
      <c r="AU565" s="2">
        <f t="shared" si="231"/>
        <v>4.3779003589878294E-4</v>
      </c>
      <c r="AW565" t="s">
        <v>2397</v>
      </c>
      <c r="AX565" t="s">
        <v>2381</v>
      </c>
      <c r="AY565">
        <v>0</v>
      </c>
      <c r="BA565" s="119">
        <v>13</v>
      </c>
      <c r="BB565" s="121">
        <v>293</v>
      </c>
      <c r="BC565" s="125">
        <f t="shared" si="232"/>
        <v>13293</v>
      </c>
      <c r="BE565" s="7" t="s">
        <v>228</v>
      </c>
      <c r="BI565" s="1"/>
      <c r="BR565" s="1">
        <v>20</v>
      </c>
      <c r="BS565" s="1">
        <v>0</v>
      </c>
      <c r="BT565" s="1">
        <v>0</v>
      </c>
      <c r="BU565" s="1">
        <v>0</v>
      </c>
      <c r="BV565" s="1">
        <v>0</v>
      </c>
    </row>
    <row r="566" spans="1:74" hidden="1" outlineLevel="1">
      <c r="A566" t="s">
        <v>1410</v>
      </c>
      <c r="B566" t="s">
        <v>2381</v>
      </c>
      <c r="C566" s="1">
        <f t="shared" si="221"/>
        <v>23542</v>
      </c>
      <c r="D566" s="7">
        <f>IF(N566&gt;0, RANK(N566,(N566:P566,Q566:AE566)),0)</f>
        <v>2</v>
      </c>
      <c r="E566" s="7">
        <f>IF(O566&gt;0,RANK(O566,(N566:P566,Q566:AE566)),0)</f>
        <v>1</v>
      </c>
      <c r="F566" s="7">
        <f>IF(P566&gt;0,RANK(P566,(N566:P566,Q566:AE566)),0)</f>
        <v>5</v>
      </c>
      <c r="G566" s="1">
        <f t="shared" si="222"/>
        <v>11015</v>
      </c>
      <c r="H566" s="2">
        <f t="shared" si="223"/>
        <v>0.46788718035850818</v>
      </c>
      <c r="I566" s="2"/>
      <c r="J566" s="2">
        <f t="shared" si="224"/>
        <v>0.25889898904086311</v>
      </c>
      <c r="K566" s="2">
        <f t="shared" si="225"/>
        <v>0.72678616939937135</v>
      </c>
      <c r="L566" s="2">
        <f t="shared" si="226"/>
        <v>2.9734092260640555E-4</v>
      </c>
      <c r="M566" s="2">
        <f t="shared" si="227"/>
        <v>1.4017500637159183E-2</v>
      </c>
      <c r="N566" s="66">
        <v>6095</v>
      </c>
      <c r="O566" s="66">
        <v>17110</v>
      </c>
      <c r="P566" s="66">
        <v>7</v>
      </c>
      <c r="Q566" s="66">
        <v>296</v>
      </c>
      <c r="R566" s="66">
        <v>1</v>
      </c>
      <c r="S566" s="66">
        <v>33</v>
      </c>
      <c r="T566" s="66">
        <v>0</v>
      </c>
      <c r="W566" s="66">
        <f>IF(Notes!B$31=1,IF(BR566&gt;0,BR566-SUM(BS566:BV566)-SUM(R566:V566)-P566-SUM(X566:AL566),SUM(BS566:BV566)),SUM(BS566:BV566))</f>
        <v>0</v>
      </c>
      <c r="AA566" s="66">
        <v>0</v>
      </c>
      <c r="AN566" s="7">
        <f>IF(Q566&gt;0,RANK(Q566,(N566:P566,Q566:AE566)),0)</f>
        <v>3</v>
      </c>
      <c r="AO566" s="7">
        <f>IF(R566&gt;0,RANK(R566,(N566:P566,Q566:AE566)),0)</f>
        <v>6</v>
      </c>
      <c r="AP566" s="7">
        <f>IF(T566&gt;0,RANK(T566,(N566:P566,Q566:AE566)),0)</f>
        <v>0</v>
      </c>
      <c r="AQ566" s="7">
        <f>IF(S566&gt;0,RANK(S566,(N566:P566,Q566:AE566)),0)</f>
        <v>4</v>
      </c>
      <c r="AR566" s="2">
        <f t="shared" si="228"/>
        <v>1.2573273298785151E-2</v>
      </c>
      <c r="AS566" s="2">
        <f t="shared" si="229"/>
        <v>4.2477274658057941E-5</v>
      </c>
      <c r="AT566" s="2">
        <f t="shared" si="230"/>
        <v>0</v>
      </c>
      <c r="AU566" s="2">
        <f t="shared" si="231"/>
        <v>1.4017500637159119E-3</v>
      </c>
      <c r="AW566" t="s">
        <v>1410</v>
      </c>
      <c r="AX566" t="s">
        <v>2381</v>
      </c>
      <c r="AY566">
        <v>10</v>
      </c>
      <c r="BA566" s="119">
        <v>13</v>
      </c>
      <c r="BB566" s="121">
        <v>295</v>
      </c>
      <c r="BC566" s="125">
        <f t="shared" si="232"/>
        <v>13295</v>
      </c>
      <c r="BE566" s="7" t="s">
        <v>228</v>
      </c>
      <c r="BI566" s="1"/>
      <c r="BR566" s="1">
        <v>153</v>
      </c>
      <c r="BS566" s="1">
        <v>0</v>
      </c>
      <c r="BT566" s="1">
        <v>0</v>
      </c>
      <c r="BU566" s="1">
        <v>0</v>
      </c>
      <c r="BV566" s="1">
        <v>0</v>
      </c>
    </row>
    <row r="567" spans="1:74" hidden="1" outlineLevel="1">
      <c r="A567" t="s">
        <v>1610</v>
      </c>
      <c r="B567" t="s">
        <v>2381</v>
      </c>
      <c r="C567" s="1">
        <f t="shared" si="221"/>
        <v>36026</v>
      </c>
      <c r="D567" s="7">
        <f>IF(N567&gt;0, RANK(N567,(N567:P567,Q567:AE567)),0)</f>
        <v>2</v>
      </c>
      <c r="E567" s="7">
        <f>IF(O567&gt;0,RANK(O567,(N567:P567,Q567:AE567)),0)</f>
        <v>1</v>
      </c>
      <c r="F567" s="7">
        <f>IF(P567&gt;0,RANK(P567,(N567:P567,Q567:AE567)),0)</f>
        <v>5</v>
      </c>
      <c r="G567" s="1">
        <f t="shared" si="222"/>
        <v>18784</v>
      </c>
      <c r="H567" s="2">
        <f t="shared" si="223"/>
        <v>0.52140121023705099</v>
      </c>
      <c r="I567" s="2"/>
      <c r="J567" s="2">
        <f t="shared" si="224"/>
        <v>0.23508021984122579</v>
      </c>
      <c r="K567" s="2">
        <f t="shared" si="225"/>
        <v>0.75648143007827684</v>
      </c>
      <c r="L567" s="2">
        <f t="shared" si="226"/>
        <v>3.6085049686337647E-4</v>
      </c>
      <c r="M567" s="2">
        <f t="shared" si="227"/>
        <v>8.0774995836339382E-3</v>
      </c>
      <c r="N567" s="66">
        <v>8469</v>
      </c>
      <c r="O567" s="66">
        <v>27253</v>
      </c>
      <c r="P567" s="66">
        <v>13</v>
      </c>
      <c r="Q567" s="66">
        <v>276</v>
      </c>
      <c r="R567" s="66">
        <v>0</v>
      </c>
      <c r="S567" s="66">
        <v>15</v>
      </c>
      <c r="T567" s="66">
        <v>0</v>
      </c>
      <c r="W567" s="66">
        <f>IF(Notes!B$31=1,IF(BR567&gt;0,BR567-SUM(BS567:BV567)-SUM(R567:V567)-P567-SUM(X567:AL567),SUM(BS567:BV567)),SUM(BS567:BV567))</f>
        <v>0</v>
      </c>
      <c r="AA567" s="66">
        <v>0</v>
      </c>
      <c r="AN567" s="7">
        <f>IF(Q567&gt;0,RANK(Q567,(N567:P567,Q567:AE567)),0)</f>
        <v>3</v>
      </c>
      <c r="AO567" s="7">
        <f>IF(R567&gt;0,RANK(R567,(N567:P567,Q567:AE567)),0)</f>
        <v>0</v>
      </c>
      <c r="AP567" s="7">
        <f>IF(T567&gt;0,RANK(T567,(N567:P567,Q567:AE567)),0)</f>
        <v>0</v>
      </c>
      <c r="AQ567" s="7">
        <f>IF(S567&gt;0,RANK(S567,(N567:P567,Q567:AE567)),0)</f>
        <v>4</v>
      </c>
      <c r="AR567" s="2">
        <f t="shared" si="228"/>
        <v>7.6611336257147618E-3</v>
      </c>
      <c r="AS567" s="2">
        <f t="shared" si="229"/>
        <v>0</v>
      </c>
      <c r="AT567" s="2">
        <f t="shared" si="230"/>
        <v>0</v>
      </c>
      <c r="AU567" s="2">
        <f t="shared" si="231"/>
        <v>4.1636595791928049E-4</v>
      </c>
      <c r="AW567" t="s">
        <v>1610</v>
      </c>
      <c r="AX567" t="s">
        <v>2381</v>
      </c>
      <c r="AY567">
        <v>0</v>
      </c>
      <c r="BA567" s="119">
        <v>13</v>
      </c>
      <c r="BB567" s="121">
        <v>297</v>
      </c>
      <c r="BC567" s="125">
        <f t="shared" si="232"/>
        <v>13297</v>
      </c>
      <c r="BE567" s="7" t="s">
        <v>228</v>
      </c>
      <c r="BI567" s="1"/>
      <c r="BR567" s="1">
        <v>81</v>
      </c>
      <c r="BS567" s="1">
        <v>0</v>
      </c>
      <c r="BT567" s="1">
        <v>0</v>
      </c>
      <c r="BU567" s="1">
        <v>0</v>
      </c>
      <c r="BV567" s="1">
        <v>0</v>
      </c>
    </row>
    <row r="568" spans="1:74" hidden="1" outlineLevel="1">
      <c r="A568" t="s">
        <v>3472</v>
      </c>
      <c r="B568" t="s">
        <v>2381</v>
      </c>
      <c r="C568" s="1">
        <f t="shared" si="221"/>
        <v>12416</v>
      </c>
      <c r="D568" s="7">
        <f>IF(N568&gt;0, RANK(N568,(N568:P568,Q568:AE568)),0)</f>
        <v>2</v>
      </c>
      <c r="E568" s="7">
        <f>IF(O568&gt;0,RANK(O568,(N568:P568,Q568:AE568)),0)</f>
        <v>1</v>
      </c>
      <c r="F568" s="7">
        <f>IF(P568&gt;0,RANK(P568,(N568:P568,Q568:AE568)),0)</f>
        <v>0</v>
      </c>
      <c r="G568" s="1">
        <f t="shared" si="222"/>
        <v>4277</v>
      </c>
      <c r="H568" s="2">
        <f t="shared" si="223"/>
        <v>0.34447487113402064</v>
      </c>
      <c r="I568" s="2"/>
      <c r="J568" s="2">
        <f t="shared" si="224"/>
        <v>0.32490335051546393</v>
      </c>
      <c r="K568" s="2">
        <f t="shared" si="225"/>
        <v>0.66937822164948457</v>
      </c>
      <c r="L568" s="2">
        <f t="shared" si="226"/>
        <v>0</v>
      </c>
      <c r="M568" s="2">
        <f t="shared" si="227"/>
        <v>5.7184278350514983E-3</v>
      </c>
      <c r="N568" s="66">
        <v>4034</v>
      </c>
      <c r="O568" s="66">
        <v>8311</v>
      </c>
      <c r="P568" s="66">
        <v>0</v>
      </c>
      <c r="Q568" s="66">
        <v>71</v>
      </c>
      <c r="R568" s="66">
        <v>0</v>
      </c>
      <c r="S568" s="66">
        <v>0</v>
      </c>
      <c r="T568" s="66">
        <v>0</v>
      </c>
      <c r="W568" s="66">
        <f>IF(Notes!B$31=1,IF(BR568&gt;0,BR568-SUM(BS568:BV568)-SUM(R568:V568)-P568-SUM(X568:AL568),SUM(BS568:BV568)),SUM(BS568:BV568))</f>
        <v>0</v>
      </c>
      <c r="AA568" s="66">
        <v>0</v>
      </c>
      <c r="AN568" s="7">
        <f>IF(Q568&gt;0,RANK(Q568,(N568:P568,Q568:AE568)),0)</f>
        <v>3</v>
      </c>
      <c r="AO568" s="7">
        <f>IF(R568&gt;0,RANK(R568,(N568:P568,Q568:AE568)),0)</f>
        <v>0</v>
      </c>
      <c r="AP568" s="7">
        <f>IF(T568&gt;0,RANK(T568,(N568:P568,Q568:AE568)),0)</f>
        <v>0</v>
      </c>
      <c r="AQ568" s="7">
        <f>IF(S568&gt;0,RANK(S568,(N568:P568,Q568:AE568)),0)</f>
        <v>0</v>
      </c>
      <c r="AR568" s="2">
        <f t="shared" si="228"/>
        <v>5.718427835051546E-3</v>
      </c>
      <c r="AS568" s="2">
        <f t="shared" si="229"/>
        <v>0</v>
      </c>
      <c r="AT568" s="2">
        <f t="shared" si="230"/>
        <v>0</v>
      </c>
      <c r="AU568" s="2">
        <f t="shared" si="231"/>
        <v>0</v>
      </c>
      <c r="AW568" t="s">
        <v>3472</v>
      </c>
      <c r="AX568" t="s">
        <v>2381</v>
      </c>
      <c r="AY568">
        <v>1</v>
      </c>
      <c r="BA568" s="119">
        <v>13</v>
      </c>
      <c r="BB568" s="121">
        <v>299</v>
      </c>
      <c r="BC568" s="125">
        <f t="shared" si="232"/>
        <v>13299</v>
      </c>
      <c r="BE568" s="7" t="s">
        <v>228</v>
      </c>
      <c r="BI568" s="1"/>
      <c r="BR568" s="1">
        <v>20</v>
      </c>
      <c r="BS568" s="1">
        <v>0</v>
      </c>
      <c r="BT568" s="1">
        <v>0</v>
      </c>
      <c r="BU568" s="1">
        <v>0</v>
      </c>
      <c r="BV568" s="1">
        <v>0</v>
      </c>
    </row>
    <row r="569" spans="1:74" hidden="1" outlineLevel="1">
      <c r="A569" t="s">
        <v>3421</v>
      </c>
      <c r="B569" t="s">
        <v>2381</v>
      </c>
      <c r="C569" s="1">
        <f t="shared" si="221"/>
        <v>2660</v>
      </c>
      <c r="D569" s="7">
        <f>IF(N569&gt;0, RANK(N569,(N569:P569,Q569:AE569)),0)</f>
        <v>1</v>
      </c>
      <c r="E569" s="7">
        <f>IF(O569&gt;0,RANK(O569,(N569:P569,Q569:AE569)),0)</f>
        <v>2</v>
      </c>
      <c r="F569" s="7">
        <f>IF(P569&gt;0,RANK(P569,(N569:P569,Q569:AE569)),0)</f>
        <v>0</v>
      </c>
      <c r="G569" s="1">
        <f t="shared" si="222"/>
        <v>467</v>
      </c>
      <c r="H569" s="2">
        <f t="shared" si="223"/>
        <v>0.17556390977443609</v>
      </c>
      <c r="I569" s="2"/>
      <c r="J569" s="2">
        <f t="shared" si="224"/>
        <v>0.58421052631578951</v>
      </c>
      <c r="K569" s="2">
        <f t="shared" si="225"/>
        <v>0.40864661654135337</v>
      </c>
      <c r="L569" s="2">
        <f t="shared" si="226"/>
        <v>0</v>
      </c>
      <c r="M569" s="2">
        <f t="shared" si="227"/>
        <v>7.1428571428571175E-3</v>
      </c>
      <c r="N569" s="66">
        <v>1554</v>
      </c>
      <c r="O569" s="66">
        <v>1087</v>
      </c>
      <c r="P569" s="66">
        <v>0</v>
      </c>
      <c r="Q569" s="66">
        <v>19</v>
      </c>
      <c r="R569" s="66">
        <v>0</v>
      </c>
      <c r="S569" s="66">
        <v>0</v>
      </c>
      <c r="T569" s="66">
        <v>0</v>
      </c>
      <c r="W569" s="66">
        <f>IF(Notes!B$31=1,IF(BR569&gt;0,BR569-SUM(BS569:BV569)-SUM(R569:V569)-P569-SUM(X569:AL569),SUM(BS569:BV569)),SUM(BS569:BV569))</f>
        <v>0</v>
      </c>
      <c r="AA569" s="66">
        <v>0</v>
      </c>
      <c r="AN569" s="7">
        <f>IF(Q569&gt;0,RANK(Q569,(N569:P569,Q569:AE569)),0)</f>
        <v>3</v>
      </c>
      <c r="AO569" s="7">
        <f>IF(R569&gt;0,RANK(R569,(N569:P569,Q569:AE569)),0)</f>
        <v>0</v>
      </c>
      <c r="AP569" s="7">
        <f>IF(T569&gt;0,RANK(T569,(N569:P569,Q569:AE569)),0)</f>
        <v>0</v>
      </c>
      <c r="AQ569" s="7">
        <f>IF(S569&gt;0,RANK(S569,(N569:P569,Q569:AE569)),0)</f>
        <v>0</v>
      </c>
      <c r="AR569" s="2">
        <f t="shared" si="228"/>
        <v>7.1428571428571426E-3</v>
      </c>
      <c r="AS569" s="2">
        <f t="shared" si="229"/>
        <v>0</v>
      </c>
      <c r="AT569" s="2">
        <f t="shared" si="230"/>
        <v>0</v>
      </c>
      <c r="AU569" s="2">
        <f t="shared" si="231"/>
        <v>0</v>
      </c>
      <c r="AW569" t="s">
        <v>3421</v>
      </c>
      <c r="AX569" t="s">
        <v>2381</v>
      </c>
      <c r="AY569">
        <v>12</v>
      </c>
      <c r="BA569" s="119">
        <v>13</v>
      </c>
      <c r="BB569" s="121">
        <v>301</v>
      </c>
      <c r="BC569" s="125">
        <f t="shared" si="232"/>
        <v>13301</v>
      </c>
      <c r="BE569" s="7" t="s">
        <v>228</v>
      </c>
      <c r="BI569" s="1"/>
      <c r="BR569" s="1">
        <v>2</v>
      </c>
      <c r="BS569" s="1">
        <v>0</v>
      </c>
      <c r="BT569" s="1">
        <v>0</v>
      </c>
      <c r="BU569" s="1">
        <v>0</v>
      </c>
      <c r="BV569" s="1">
        <v>0</v>
      </c>
    </row>
    <row r="570" spans="1:74" hidden="1" outlineLevel="1">
      <c r="A570" t="s">
        <v>1616</v>
      </c>
      <c r="B570" t="s">
        <v>2381</v>
      </c>
      <c r="C570" s="1">
        <f t="shared" si="221"/>
        <v>8863</v>
      </c>
      <c r="D570" s="7">
        <f>IF(N570&gt;0, RANK(N570,(N570:P570,Q570:AE570)),0)</f>
        <v>1</v>
      </c>
      <c r="E570" s="7">
        <f>IF(O570&gt;0,RANK(O570,(N570:P570,Q570:AE570)),0)</f>
        <v>2</v>
      </c>
      <c r="F570" s="7">
        <f>IF(P570&gt;0,RANK(P570,(N570:P570,Q570:AE570)),0)</f>
        <v>0</v>
      </c>
      <c r="G570" s="1">
        <f t="shared" si="222"/>
        <v>391</v>
      </c>
      <c r="H570" s="2">
        <f t="shared" si="223"/>
        <v>4.4115987814509761E-2</v>
      </c>
      <c r="I570" s="2"/>
      <c r="J570" s="2">
        <f t="shared" si="224"/>
        <v>0.51980142164052801</v>
      </c>
      <c r="K570" s="2">
        <f t="shared" si="225"/>
        <v>0.4756854338260183</v>
      </c>
      <c r="L570" s="2">
        <f t="shared" si="226"/>
        <v>0</v>
      </c>
      <c r="M570" s="2">
        <f t="shared" si="227"/>
        <v>4.5131445334536946E-3</v>
      </c>
      <c r="N570" s="66">
        <v>4607</v>
      </c>
      <c r="O570" s="66">
        <v>4216</v>
      </c>
      <c r="P570" s="66">
        <v>0</v>
      </c>
      <c r="Q570" s="66">
        <v>40</v>
      </c>
      <c r="R570" s="66">
        <v>0</v>
      </c>
      <c r="S570" s="66">
        <v>0</v>
      </c>
      <c r="T570" s="66">
        <v>0</v>
      </c>
      <c r="W570" s="66">
        <f>IF(Notes!B$31=1,IF(BR570&gt;0,BR570-SUM(BS570:BV570)-SUM(R570:V570)-P570-SUM(X570:AL570),SUM(BS570:BV570)),SUM(BS570:BV570))</f>
        <v>0</v>
      </c>
      <c r="AA570" s="66">
        <v>0</v>
      </c>
      <c r="AN570" s="7">
        <f>IF(Q570&gt;0,RANK(Q570,(N570:P570,Q570:AE570)),0)</f>
        <v>3</v>
      </c>
      <c r="AO570" s="7">
        <f>IF(R570&gt;0,RANK(R570,(N570:P570,Q570:AE570)),0)</f>
        <v>0</v>
      </c>
      <c r="AP570" s="7">
        <f>IF(T570&gt;0,RANK(T570,(N570:P570,Q570:AE570)),0)</f>
        <v>0</v>
      </c>
      <c r="AQ570" s="7">
        <f>IF(S570&gt;0,RANK(S570,(N570:P570,Q570:AE570)),0)</f>
        <v>0</v>
      </c>
      <c r="AR570" s="2">
        <f t="shared" si="228"/>
        <v>4.5131445334536842E-3</v>
      </c>
      <c r="AS570" s="2">
        <f t="shared" si="229"/>
        <v>0</v>
      </c>
      <c r="AT570" s="2">
        <f t="shared" si="230"/>
        <v>0</v>
      </c>
      <c r="AU570" s="2">
        <f t="shared" si="231"/>
        <v>0</v>
      </c>
      <c r="AW570" t="s">
        <v>1616</v>
      </c>
      <c r="AX570" t="s">
        <v>2381</v>
      </c>
      <c r="AY570">
        <v>3</v>
      </c>
      <c r="BA570" s="119">
        <v>13</v>
      </c>
      <c r="BB570" s="121">
        <v>303</v>
      </c>
      <c r="BC570" s="125">
        <f t="shared" si="232"/>
        <v>13303</v>
      </c>
      <c r="BE570" s="7" t="s">
        <v>228</v>
      </c>
      <c r="BI570" s="1"/>
      <c r="BR570" s="1">
        <v>15</v>
      </c>
      <c r="BS570" s="1">
        <v>0</v>
      </c>
      <c r="BT570" s="1">
        <v>0</v>
      </c>
      <c r="BU570" s="1">
        <v>0</v>
      </c>
      <c r="BV570" s="1">
        <v>0</v>
      </c>
    </row>
    <row r="571" spans="1:74" hidden="1" outlineLevel="1">
      <c r="A571" t="s">
        <v>3422</v>
      </c>
      <c r="B571" t="s">
        <v>2381</v>
      </c>
      <c r="C571" s="1">
        <f t="shared" si="221"/>
        <v>10560</v>
      </c>
      <c r="D571" s="7">
        <f>IF(N571&gt;0, RANK(N571,(N571:P571,Q571:AE571)),0)</f>
        <v>2</v>
      </c>
      <c r="E571" s="7">
        <f>IF(O571&gt;0,RANK(O571,(N571:P571,Q571:AE571)),0)</f>
        <v>1</v>
      </c>
      <c r="F571" s="7">
        <f>IF(P571&gt;0,RANK(P571,(N571:P571,Q571:AE571)),0)</f>
        <v>5</v>
      </c>
      <c r="G571" s="1">
        <f t="shared" si="222"/>
        <v>4743</v>
      </c>
      <c r="H571" s="2">
        <f t="shared" si="223"/>
        <v>0.44914772727272728</v>
      </c>
      <c r="I571" s="2"/>
      <c r="J571" s="2">
        <f t="shared" si="224"/>
        <v>0.27064393939393938</v>
      </c>
      <c r="K571" s="2">
        <f t="shared" si="225"/>
        <v>0.71979166666666672</v>
      </c>
      <c r="L571" s="2">
        <f t="shared" si="226"/>
        <v>1.8939393939393939E-4</v>
      </c>
      <c r="M571" s="2">
        <f t="shared" si="227"/>
        <v>9.3749999999999615E-3</v>
      </c>
      <c r="N571" s="66">
        <v>2858</v>
      </c>
      <c r="O571" s="66">
        <v>7601</v>
      </c>
      <c r="P571" s="66">
        <v>2</v>
      </c>
      <c r="Q571" s="66">
        <v>96</v>
      </c>
      <c r="R571" s="66">
        <v>0</v>
      </c>
      <c r="S571" s="66">
        <v>3</v>
      </c>
      <c r="T571" s="66">
        <v>0</v>
      </c>
      <c r="W571" s="66">
        <f>IF(Notes!B$31=1,IF(BR571&gt;0,BR571-SUM(BS571:BV571)-SUM(R571:V571)-P571-SUM(X571:AL571),SUM(BS571:BV571)),SUM(BS571:BV571))</f>
        <v>0</v>
      </c>
      <c r="AA571" s="66">
        <v>0</v>
      </c>
      <c r="AN571" s="7">
        <f>IF(Q571&gt;0,RANK(Q571,(N571:P571,Q571:AE571)),0)</f>
        <v>3</v>
      </c>
      <c r="AO571" s="7">
        <f>IF(R571&gt;0,RANK(R571,(N571:P571,Q571:AE571)),0)</f>
        <v>0</v>
      </c>
      <c r="AP571" s="7">
        <f>IF(T571&gt;0,RANK(T571,(N571:P571,Q571:AE571)),0)</f>
        <v>0</v>
      </c>
      <c r="AQ571" s="7">
        <f>IF(S571&gt;0,RANK(S571,(N571:P571,Q571:AE571)),0)</f>
        <v>4</v>
      </c>
      <c r="AR571" s="2">
        <f t="shared" si="228"/>
        <v>9.0909090909090905E-3</v>
      </c>
      <c r="AS571" s="2">
        <f t="shared" si="229"/>
        <v>0</v>
      </c>
      <c r="AT571" s="2">
        <f t="shared" si="230"/>
        <v>0</v>
      </c>
      <c r="AU571" s="2">
        <f t="shared" si="231"/>
        <v>2.8409090909090908E-4</v>
      </c>
      <c r="AW571" t="s">
        <v>3422</v>
      </c>
      <c r="AX571" t="s">
        <v>2381</v>
      </c>
      <c r="AY571">
        <v>1</v>
      </c>
      <c r="BA571" s="119">
        <v>13</v>
      </c>
      <c r="BB571" s="121">
        <v>305</v>
      </c>
      <c r="BC571" s="125">
        <f t="shared" si="232"/>
        <v>13305</v>
      </c>
      <c r="BE571" s="7" t="s">
        <v>228</v>
      </c>
      <c r="BI571" s="1"/>
      <c r="BR571" s="1">
        <v>20</v>
      </c>
      <c r="BS571" s="1">
        <v>0</v>
      </c>
      <c r="BT571" s="1">
        <v>0</v>
      </c>
      <c r="BU571" s="1">
        <v>0</v>
      </c>
      <c r="BV571" s="1">
        <v>0</v>
      </c>
    </row>
    <row r="572" spans="1:74" hidden="1" outlineLevel="1">
      <c r="A572" t="s">
        <v>3311</v>
      </c>
      <c r="B572" t="s">
        <v>2381</v>
      </c>
      <c r="C572" s="1">
        <f t="shared" si="221"/>
        <v>1111</v>
      </c>
      <c r="D572" s="7">
        <f>IF(N572&gt;0, RANK(N572,(N572:P572,Q572:AE572)),0)</f>
        <v>2</v>
      </c>
      <c r="E572" s="7">
        <f>IF(O572&gt;0,RANK(O572,(N572:P572,Q572:AE572)),0)</f>
        <v>1</v>
      </c>
      <c r="F572" s="7">
        <f>IF(P572&gt;0,RANK(P572,(N572:P572,Q572:AE572)),0)</f>
        <v>4</v>
      </c>
      <c r="G572" s="1">
        <f t="shared" si="222"/>
        <v>73</v>
      </c>
      <c r="H572" s="2">
        <f t="shared" si="223"/>
        <v>6.5706570657065713E-2</v>
      </c>
      <c r="I572" s="2"/>
      <c r="J572" s="2">
        <f t="shared" si="224"/>
        <v>0.46354635463546356</v>
      </c>
      <c r="K572" s="2">
        <f t="shared" si="225"/>
        <v>0.52925292529252921</v>
      </c>
      <c r="L572" s="2">
        <f t="shared" si="226"/>
        <v>9.0009000900090005E-4</v>
      </c>
      <c r="M572" s="2">
        <f t="shared" si="227"/>
        <v>6.3006300630063274E-3</v>
      </c>
      <c r="N572" s="66">
        <v>515</v>
      </c>
      <c r="O572" s="66">
        <v>588</v>
      </c>
      <c r="P572" s="66">
        <v>1</v>
      </c>
      <c r="Q572" s="66">
        <v>7</v>
      </c>
      <c r="R572" s="66">
        <v>0</v>
      </c>
      <c r="S572" s="66">
        <v>0</v>
      </c>
      <c r="T572" s="66">
        <v>0</v>
      </c>
      <c r="W572" s="66">
        <f>IF(Notes!B$31=1,IF(BR572&gt;0,BR572-SUM(BS572:BV572)-SUM(R572:V572)-P572-SUM(X572:AL572),SUM(BS572:BV572)),SUM(BS572:BV572))</f>
        <v>0</v>
      </c>
      <c r="AA572" s="66">
        <v>0</v>
      </c>
      <c r="AN572" s="7">
        <f>IF(Q572&gt;0,RANK(Q572,(N572:P572,Q572:AE572)),0)</f>
        <v>3</v>
      </c>
      <c r="AO572" s="7">
        <f>IF(R572&gt;0,RANK(R572,(N572:P572,Q572:AE572)),0)</f>
        <v>0</v>
      </c>
      <c r="AP572" s="7">
        <f>IF(T572&gt;0,RANK(T572,(N572:P572,Q572:AE572)),0)</f>
        <v>0</v>
      </c>
      <c r="AQ572" s="7">
        <f>IF(S572&gt;0,RANK(S572,(N572:P572,Q572:AE572)),0)</f>
        <v>0</v>
      </c>
      <c r="AR572" s="2">
        <f t="shared" si="228"/>
        <v>6.3006300630063005E-3</v>
      </c>
      <c r="AS572" s="2">
        <f t="shared" si="229"/>
        <v>0</v>
      </c>
      <c r="AT572" s="2">
        <f t="shared" si="230"/>
        <v>0</v>
      </c>
      <c r="AU572" s="2">
        <f t="shared" si="231"/>
        <v>0</v>
      </c>
      <c r="AW572" t="s">
        <v>3311</v>
      </c>
      <c r="AX572" t="s">
        <v>2381</v>
      </c>
      <c r="AY572">
        <v>2</v>
      </c>
      <c r="BA572" s="119">
        <v>13</v>
      </c>
      <c r="BB572" s="121">
        <v>307</v>
      </c>
      <c r="BC572" s="125">
        <f t="shared" si="232"/>
        <v>13307</v>
      </c>
      <c r="BE572" s="7" t="s">
        <v>228</v>
      </c>
      <c r="BI572" s="1"/>
      <c r="BR572" s="1">
        <v>1</v>
      </c>
      <c r="BS572" s="1">
        <v>0</v>
      </c>
      <c r="BT572" s="1">
        <v>0</v>
      </c>
      <c r="BU572" s="1">
        <v>0</v>
      </c>
      <c r="BV572" s="1">
        <v>0</v>
      </c>
    </row>
    <row r="573" spans="1:74" hidden="1" outlineLevel="1">
      <c r="A573" t="s">
        <v>2566</v>
      </c>
      <c r="B573" t="s">
        <v>2381</v>
      </c>
      <c r="C573" s="1">
        <f t="shared" si="221"/>
        <v>2210</v>
      </c>
      <c r="D573" s="7">
        <f>IF(N573&gt;0, RANK(N573,(N573:P573,Q573:AE573)),0)</f>
        <v>2</v>
      </c>
      <c r="E573" s="7">
        <f>IF(O573&gt;0,RANK(O573,(N573:P573,Q573:AE573)),0)</f>
        <v>1</v>
      </c>
      <c r="F573" s="7">
        <f>IF(P573&gt;0,RANK(P573,(N573:P573,Q573:AE573)),0)</f>
        <v>0</v>
      </c>
      <c r="G573" s="1">
        <f t="shared" si="222"/>
        <v>614</v>
      </c>
      <c r="H573" s="2">
        <f t="shared" si="223"/>
        <v>0.27782805429864255</v>
      </c>
      <c r="I573" s="2"/>
      <c r="J573" s="2">
        <f t="shared" si="224"/>
        <v>0.35927601809954751</v>
      </c>
      <c r="K573" s="2">
        <f t="shared" si="225"/>
        <v>0.63710407239819</v>
      </c>
      <c r="L573" s="2">
        <f t="shared" si="226"/>
        <v>0</v>
      </c>
      <c r="M573" s="2">
        <f t="shared" si="227"/>
        <v>3.6199095022624306E-3</v>
      </c>
      <c r="N573" s="66">
        <v>794</v>
      </c>
      <c r="O573" s="66">
        <v>1408</v>
      </c>
      <c r="P573" s="66">
        <v>0</v>
      </c>
      <c r="Q573" s="66">
        <v>8</v>
      </c>
      <c r="R573" s="66">
        <v>0</v>
      </c>
      <c r="S573" s="66">
        <v>0</v>
      </c>
      <c r="T573" s="66">
        <v>0</v>
      </c>
      <c r="W573" s="66">
        <f>IF(Notes!B$31=1,IF(BR573&gt;0,BR573-SUM(BS573:BV573)-SUM(R573:V573)-P573-SUM(X573:AL573),SUM(BS573:BV573)),SUM(BS573:BV573))</f>
        <v>0</v>
      </c>
      <c r="AA573" s="66">
        <v>0</v>
      </c>
      <c r="AN573" s="7">
        <f>IF(Q573&gt;0,RANK(Q573,(N573:P573,Q573:AE573)),0)</f>
        <v>3</v>
      </c>
      <c r="AO573" s="7">
        <f>IF(R573&gt;0,RANK(R573,(N573:P573,Q573:AE573)),0)</f>
        <v>0</v>
      </c>
      <c r="AP573" s="7">
        <f>IF(T573&gt;0,RANK(T573,(N573:P573,Q573:AE573)),0)</f>
        <v>0</v>
      </c>
      <c r="AQ573" s="7">
        <f>IF(S573&gt;0,RANK(S573,(N573:P573,Q573:AE573)),0)</f>
        <v>0</v>
      </c>
      <c r="AR573" s="2">
        <f t="shared" si="228"/>
        <v>3.6199095022624436E-3</v>
      </c>
      <c r="AS573" s="2">
        <f t="shared" si="229"/>
        <v>0</v>
      </c>
      <c r="AT573" s="2">
        <f t="shared" si="230"/>
        <v>0</v>
      </c>
      <c r="AU573" s="2">
        <f t="shared" si="231"/>
        <v>0</v>
      </c>
      <c r="AW573" t="s">
        <v>2566</v>
      </c>
      <c r="AX573" t="s">
        <v>2381</v>
      </c>
      <c r="AY573">
        <v>3</v>
      </c>
      <c r="BA573" s="119">
        <v>13</v>
      </c>
      <c r="BB573" s="121">
        <v>309</v>
      </c>
      <c r="BC573" s="125">
        <f t="shared" si="232"/>
        <v>13309</v>
      </c>
      <c r="BE573" s="7" t="s">
        <v>228</v>
      </c>
      <c r="BI573" s="1"/>
      <c r="BR573" s="1">
        <v>4</v>
      </c>
      <c r="BS573" s="1">
        <v>0</v>
      </c>
      <c r="BT573" s="1">
        <v>0</v>
      </c>
      <c r="BU573" s="1">
        <v>0</v>
      </c>
      <c r="BV573" s="1">
        <v>0</v>
      </c>
    </row>
    <row r="574" spans="1:74" hidden="1" outlineLevel="1">
      <c r="A574" t="s">
        <v>1083</v>
      </c>
      <c r="B574" t="s">
        <v>2381</v>
      </c>
      <c r="C574" s="1">
        <f t="shared" si="221"/>
        <v>10761</v>
      </c>
      <c r="D574" s="7">
        <f>IF(N574&gt;0, RANK(N574,(N574:P574,Q574:AE574)),0)</f>
        <v>2</v>
      </c>
      <c r="E574" s="7">
        <f>IF(O574&gt;0,RANK(O574,(N574:P574,Q574:AE574)),0)</f>
        <v>1</v>
      </c>
      <c r="F574" s="7">
        <f>IF(P574&gt;0,RANK(P574,(N574:P574,Q574:AE574)),0)</f>
        <v>5</v>
      </c>
      <c r="G574" s="1">
        <f t="shared" si="222"/>
        <v>6293</v>
      </c>
      <c r="H574" s="2">
        <f t="shared" si="223"/>
        <v>0.5847969519561379</v>
      </c>
      <c r="I574" s="2"/>
      <c r="J574" s="2">
        <f t="shared" si="224"/>
        <v>0.20202583403029459</v>
      </c>
      <c r="K574" s="2">
        <f t="shared" si="225"/>
        <v>0.78682278598643252</v>
      </c>
      <c r="L574" s="2">
        <f t="shared" si="226"/>
        <v>4.6464083263637206E-4</v>
      </c>
      <c r="M574" s="2">
        <f t="shared" si="227"/>
        <v>1.0686739150636497E-2</v>
      </c>
      <c r="N574" s="66">
        <v>2174</v>
      </c>
      <c r="O574" s="66">
        <v>8467</v>
      </c>
      <c r="P574" s="66">
        <v>5</v>
      </c>
      <c r="Q574" s="66">
        <v>106</v>
      </c>
      <c r="R574" s="66">
        <v>1</v>
      </c>
      <c r="S574" s="66">
        <v>8</v>
      </c>
      <c r="T574" s="66">
        <v>0</v>
      </c>
      <c r="W574" s="66">
        <f>IF(Notes!B$31=1,IF(BR574&gt;0,BR574-SUM(BS574:BV574)-SUM(R574:V574)-P574-SUM(X574:AL574),SUM(BS574:BV574)),SUM(BS574:BV574))</f>
        <v>0</v>
      </c>
      <c r="AA574" s="66">
        <v>0</v>
      </c>
      <c r="AN574" s="7">
        <f>IF(Q574&gt;0,RANK(Q574,(N574:P574,Q574:AE574)),0)</f>
        <v>3</v>
      </c>
      <c r="AO574" s="7">
        <f>IF(R574&gt;0,RANK(R574,(N574:P574,Q574:AE574)),0)</f>
        <v>6</v>
      </c>
      <c r="AP574" s="7">
        <f>IF(T574&gt;0,RANK(T574,(N574:P574,Q574:AE574)),0)</f>
        <v>0</v>
      </c>
      <c r="AQ574" s="7">
        <f>IF(S574&gt;0,RANK(S574,(N574:P574,Q574:AE574)),0)</f>
        <v>4</v>
      </c>
      <c r="AR574" s="2">
        <f t="shared" si="228"/>
        <v>9.8503856518910877E-3</v>
      </c>
      <c r="AS574" s="2">
        <f t="shared" si="229"/>
        <v>9.2928166527274421E-5</v>
      </c>
      <c r="AT574" s="2">
        <f t="shared" si="230"/>
        <v>0</v>
      </c>
      <c r="AU574" s="2">
        <f t="shared" si="231"/>
        <v>7.4342533221819537E-4</v>
      </c>
      <c r="AW574" t="s">
        <v>1083</v>
      </c>
      <c r="AX574" t="s">
        <v>2381</v>
      </c>
      <c r="AY574">
        <v>9</v>
      </c>
      <c r="BA574" s="119">
        <v>13</v>
      </c>
      <c r="BB574" s="121">
        <v>311</v>
      </c>
      <c r="BC574" s="125">
        <f t="shared" si="232"/>
        <v>13311</v>
      </c>
      <c r="BE574" s="7" t="s">
        <v>228</v>
      </c>
      <c r="BI574" s="1"/>
      <c r="BR574" s="1">
        <v>52</v>
      </c>
      <c r="BS574" s="1">
        <v>0</v>
      </c>
      <c r="BT574" s="1">
        <v>0</v>
      </c>
      <c r="BU574" s="1">
        <v>0</v>
      </c>
      <c r="BV574" s="1">
        <v>0</v>
      </c>
    </row>
    <row r="575" spans="1:74" hidden="1" outlineLevel="1">
      <c r="A575" t="s">
        <v>2420</v>
      </c>
      <c r="B575" t="s">
        <v>2381</v>
      </c>
      <c r="C575" s="1">
        <f t="shared" si="221"/>
        <v>27677</v>
      </c>
      <c r="D575" s="7">
        <f>IF(N575&gt;0, RANK(N575,(N575:P575,Q575:AE575)),0)</f>
        <v>2</v>
      </c>
      <c r="E575" s="7">
        <f>IF(O575&gt;0,RANK(O575,(N575:P575,Q575:AE575)),0)</f>
        <v>1</v>
      </c>
      <c r="F575" s="7">
        <f>IF(P575&gt;0,RANK(P575,(N575:P575,Q575:AE575)),0)</f>
        <v>5</v>
      </c>
      <c r="G575" s="1">
        <f t="shared" si="222"/>
        <v>11063</v>
      </c>
      <c r="H575" s="2">
        <f t="shared" si="223"/>
        <v>0.39971817754814465</v>
      </c>
      <c r="I575" s="2"/>
      <c r="J575" s="2">
        <f t="shared" si="224"/>
        <v>0.29508255952596019</v>
      </c>
      <c r="K575" s="2">
        <f t="shared" si="225"/>
        <v>0.69480073707410483</v>
      </c>
      <c r="L575" s="2">
        <f t="shared" si="226"/>
        <v>2.8904866856957039E-4</v>
      </c>
      <c r="M575" s="2">
        <f t="shared" si="227"/>
        <v>9.8276547313654091E-3</v>
      </c>
      <c r="N575" s="66">
        <v>8167</v>
      </c>
      <c r="O575" s="66">
        <v>19230</v>
      </c>
      <c r="P575" s="66">
        <v>8</v>
      </c>
      <c r="Q575" s="66">
        <v>254</v>
      </c>
      <c r="R575" s="66">
        <v>0</v>
      </c>
      <c r="S575" s="66">
        <v>18</v>
      </c>
      <c r="T575" s="66">
        <v>0</v>
      </c>
      <c r="W575" s="66">
        <f>IF(Notes!B$31=1,IF(BR575&gt;0,BR575-SUM(BS575:BV575)-SUM(R575:V575)-P575-SUM(X575:AL575),SUM(BS575:BV575)),SUM(BS575:BV575))</f>
        <v>0</v>
      </c>
      <c r="AA575" s="66">
        <v>0</v>
      </c>
      <c r="AN575" s="7">
        <f>IF(Q575&gt;0,RANK(Q575,(N575:P575,Q575:AE575)),0)</f>
        <v>3</v>
      </c>
      <c r="AO575" s="7">
        <f>IF(R575&gt;0,RANK(R575,(N575:P575,Q575:AE575)),0)</f>
        <v>0</v>
      </c>
      <c r="AP575" s="7">
        <f>IF(T575&gt;0,RANK(T575,(N575:P575,Q575:AE575)),0)</f>
        <v>0</v>
      </c>
      <c r="AQ575" s="7">
        <f>IF(S575&gt;0,RANK(S575,(N575:P575,Q575:AE575)),0)</f>
        <v>4</v>
      </c>
      <c r="AR575" s="2">
        <f t="shared" si="228"/>
        <v>9.1772952270838606E-3</v>
      </c>
      <c r="AS575" s="2">
        <f t="shared" si="229"/>
        <v>0</v>
      </c>
      <c r="AT575" s="2">
        <f t="shared" si="230"/>
        <v>0</v>
      </c>
      <c r="AU575" s="2">
        <f t="shared" si="231"/>
        <v>6.503595042815334E-4</v>
      </c>
      <c r="AW575" t="s">
        <v>2420</v>
      </c>
      <c r="AX575" t="s">
        <v>2381</v>
      </c>
      <c r="AY575">
        <v>10</v>
      </c>
      <c r="BA575" s="119">
        <v>13</v>
      </c>
      <c r="BB575" s="121">
        <v>313</v>
      </c>
      <c r="BC575" s="125">
        <f t="shared" si="232"/>
        <v>13313</v>
      </c>
      <c r="BE575" s="7" t="s">
        <v>228</v>
      </c>
      <c r="BI575" s="1"/>
      <c r="BR575" s="1">
        <v>140</v>
      </c>
      <c r="BS575" s="1">
        <v>0</v>
      </c>
      <c r="BT575" s="1">
        <v>0</v>
      </c>
      <c r="BU575" s="1">
        <v>0</v>
      </c>
      <c r="BV575" s="1">
        <v>0</v>
      </c>
    </row>
    <row r="576" spans="1:74" hidden="1" outlineLevel="1">
      <c r="A576" t="s">
        <v>1617</v>
      </c>
      <c r="B576" t="s">
        <v>2381</v>
      </c>
      <c r="C576" s="1">
        <f t="shared" si="221"/>
        <v>3163</v>
      </c>
      <c r="D576" s="7">
        <f>IF(N576&gt;0, RANK(N576,(N576:P576,Q576:AE576)),0)</f>
        <v>2</v>
      </c>
      <c r="E576" s="7">
        <f>IF(O576&gt;0,RANK(O576,(N576:P576,Q576:AE576)),0)</f>
        <v>1</v>
      </c>
      <c r="F576" s="7">
        <f>IF(P576&gt;0,RANK(P576,(N576:P576,Q576:AE576)),0)</f>
        <v>4</v>
      </c>
      <c r="G576" s="1">
        <f t="shared" si="222"/>
        <v>1181</v>
      </c>
      <c r="H576" s="2">
        <f t="shared" si="223"/>
        <v>0.37337970281378441</v>
      </c>
      <c r="I576" s="2"/>
      <c r="J576" s="2">
        <f t="shared" si="224"/>
        <v>0.30920012646221939</v>
      </c>
      <c r="K576" s="2">
        <f t="shared" si="225"/>
        <v>0.6825798292760038</v>
      </c>
      <c r="L576" s="2">
        <f t="shared" si="226"/>
        <v>3.1615554852987672E-4</v>
      </c>
      <c r="M576" s="2">
        <f t="shared" si="227"/>
        <v>7.9038887132469281E-3</v>
      </c>
      <c r="N576" s="66">
        <v>978</v>
      </c>
      <c r="O576" s="66">
        <v>2159</v>
      </c>
      <c r="P576" s="66">
        <v>1</v>
      </c>
      <c r="Q576" s="66">
        <v>24</v>
      </c>
      <c r="R576" s="66">
        <v>0</v>
      </c>
      <c r="S576" s="66">
        <v>1</v>
      </c>
      <c r="T576" s="66">
        <v>0</v>
      </c>
      <c r="W576" s="66">
        <f>IF(Notes!B$31=1,IF(BR576&gt;0,BR576-SUM(BS576:BV576)-SUM(R576:V576)-P576-SUM(X576:AL576),SUM(BS576:BV576)),SUM(BS576:BV576))</f>
        <v>0</v>
      </c>
      <c r="AA576" s="66">
        <v>0</v>
      </c>
      <c r="AN576" s="7">
        <f>IF(Q576&gt;0,RANK(Q576,(N576:P576,Q576:AE576)),0)</f>
        <v>3</v>
      </c>
      <c r="AO576" s="7">
        <f>IF(R576&gt;0,RANK(R576,(N576:P576,Q576:AE576)),0)</f>
        <v>0</v>
      </c>
      <c r="AP576" s="7">
        <f>IF(T576&gt;0,RANK(T576,(N576:P576,Q576:AE576)),0)</f>
        <v>0</v>
      </c>
      <c r="AQ576" s="7">
        <f>IF(S576&gt;0,RANK(S576,(N576:P576,Q576:AE576)),0)</f>
        <v>4</v>
      </c>
      <c r="AR576" s="2">
        <f t="shared" si="228"/>
        <v>7.5877331647170405E-3</v>
      </c>
      <c r="AS576" s="2">
        <f t="shared" si="229"/>
        <v>0</v>
      </c>
      <c r="AT576" s="2">
        <f t="shared" si="230"/>
        <v>0</v>
      </c>
      <c r="AU576" s="2">
        <f t="shared" si="231"/>
        <v>3.1615554852987672E-4</v>
      </c>
      <c r="AW576" t="s">
        <v>1617</v>
      </c>
      <c r="AX576" t="s">
        <v>2381</v>
      </c>
      <c r="AY576">
        <v>0</v>
      </c>
      <c r="BA576" s="119">
        <v>13</v>
      </c>
      <c r="BB576" s="121">
        <v>315</v>
      </c>
      <c r="BC576" s="125">
        <f t="shared" si="232"/>
        <v>13315</v>
      </c>
      <c r="BE576" s="7" t="s">
        <v>228</v>
      </c>
      <c r="BI576" s="1"/>
      <c r="BR576" s="1">
        <v>3</v>
      </c>
      <c r="BS576" s="1">
        <v>0</v>
      </c>
      <c r="BT576" s="1">
        <v>0</v>
      </c>
      <c r="BU576" s="1">
        <v>0</v>
      </c>
      <c r="BV576" s="1">
        <v>0</v>
      </c>
    </row>
    <row r="577" spans="1:74" hidden="1" outlineLevel="1">
      <c r="A577" t="s">
        <v>3451</v>
      </c>
      <c r="B577" t="s">
        <v>2381</v>
      </c>
      <c r="C577" s="1">
        <f t="shared" si="221"/>
        <v>5052</v>
      </c>
      <c r="D577" s="7">
        <f>IF(N577&gt;0, RANK(N577,(N577:P577,Q577:AE577)),0)</f>
        <v>2</v>
      </c>
      <c r="E577" s="7">
        <f>IF(O577&gt;0,RANK(O577,(N577:P577,Q577:AE577)),0)</f>
        <v>1</v>
      </c>
      <c r="F577" s="7">
        <f>IF(P577&gt;0,RANK(P577,(N577:P577,Q577:AE577)),0)</f>
        <v>0</v>
      </c>
      <c r="G577" s="1">
        <f t="shared" si="222"/>
        <v>390</v>
      </c>
      <c r="H577" s="2">
        <f t="shared" si="223"/>
        <v>7.7197149643705457E-2</v>
      </c>
      <c r="I577" s="2"/>
      <c r="J577" s="2">
        <f t="shared" si="224"/>
        <v>0.45823436262866191</v>
      </c>
      <c r="K577" s="2">
        <f t="shared" si="225"/>
        <v>0.5354315122723674</v>
      </c>
      <c r="L577" s="2">
        <f t="shared" si="226"/>
        <v>0</v>
      </c>
      <c r="M577" s="2">
        <f t="shared" si="227"/>
        <v>6.3341250989706888E-3</v>
      </c>
      <c r="N577" s="66">
        <v>2315</v>
      </c>
      <c r="O577" s="66">
        <v>2705</v>
      </c>
      <c r="P577" s="66">
        <v>0</v>
      </c>
      <c r="Q577" s="66">
        <v>32</v>
      </c>
      <c r="R577" s="66">
        <v>0</v>
      </c>
      <c r="S577" s="66">
        <v>0</v>
      </c>
      <c r="T577" s="66">
        <v>0</v>
      </c>
      <c r="W577" s="66">
        <f>IF(Notes!B$31=1,IF(BR577&gt;0,BR577-SUM(BS577:BV577)-SUM(R577:V577)-P577-SUM(X577:AL577),SUM(BS577:BV577)),SUM(BS577:BV577))</f>
        <v>0</v>
      </c>
      <c r="AA577" s="66">
        <v>0</v>
      </c>
      <c r="AN577" s="7">
        <f>IF(Q577&gt;0,RANK(Q577,(N577:P577,Q577:AE577)),0)</f>
        <v>3</v>
      </c>
      <c r="AO577" s="7">
        <f>IF(R577&gt;0,RANK(R577,(N577:P577,Q577:AE577)),0)</f>
        <v>0</v>
      </c>
      <c r="AP577" s="7">
        <f>IF(T577&gt;0,RANK(T577,(N577:P577,Q577:AE577)),0)</f>
        <v>0</v>
      </c>
      <c r="AQ577" s="7">
        <f>IF(S577&gt;0,RANK(S577,(N577:P577,Q577:AE577)),0)</f>
        <v>0</v>
      </c>
      <c r="AR577" s="2">
        <f t="shared" si="228"/>
        <v>6.3341250989707044E-3</v>
      </c>
      <c r="AS577" s="2">
        <f t="shared" si="229"/>
        <v>0</v>
      </c>
      <c r="AT577" s="2">
        <f t="shared" si="230"/>
        <v>0</v>
      </c>
      <c r="AU577" s="2">
        <f t="shared" si="231"/>
        <v>0</v>
      </c>
      <c r="AW577" t="s">
        <v>3451</v>
      </c>
      <c r="AX577" t="s">
        <v>2381</v>
      </c>
      <c r="AY577">
        <v>9</v>
      </c>
      <c r="BA577" s="119">
        <v>13</v>
      </c>
      <c r="BB577" s="121">
        <v>317</v>
      </c>
      <c r="BC577" s="125">
        <f t="shared" si="232"/>
        <v>13317</v>
      </c>
      <c r="BE577" s="7" t="s">
        <v>228</v>
      </c>
      <c r="BI577" s="1"/>
      <c r="BR577" s="1">
        <v>8</v>
      </c>
      <c r="BS577" s="1">
        <v>0</v>
      </c>
      <c r="BT577" s="1">
        <v>0</v>
      </c>
      <c r="BU577" s="1">
        <v>0</v>
      </c>
      <c r="BV577" s="1">
        <v>0</v>
      </c>
    </row>
    <row r="578" spans="1:74" hidden="1" outlineLevel="1">
      <c r="A578" t="s">
        <v>2405</v>
      </c>
      <c r="B578" t="s">
        <v>2381</v>
      </c>
      <c r="C578" s="1">
        <f t="shared" si="221"/>
        <v>4673</v>
      </c>
      <c r="D578" s="7">
        <f>IF(N578&gt;0, RANK(N578,(N578:P578,Q578:AE578)),0)</f>
        <v>2</v>
      </c>
      <c r="E578" s="7">
        <f>IF(O578&gt;0,RANK(O578,(N578:P578,Q578:AE578)),0)</f>
        <v>1</v>
      </c>
      <c r="F578" s="7">
        <f>IF(P578&gt;0,RANK(P578,(N578:P578,Q578:AE578)),0)</f>
        <v>4</v>
      </c>
      <c r="G578" s="1">
        <f t="shared" si="222"/>
        <v>51</v>
      </c>
      <c r="H578" s="2">
        <f t="shared" si="223"/>
        <v>1.0913759897282259E-2</v>
      </c>
      <c r="I578" s="2"/>
      <c r="J578" s="2">
        <f t="shared" si="224"/>
        <v>0.49176118125401241</v>
      </c>
      <c r="K578" s="2">
        <f t="shared" si="225"/>
        <v>0.50267494115129463</v>
      </c>
      <c r="L578" s="2">
        <f t="shared" si="226"/>
        <v>4.2799058420714745E-4</v>
      </c>
      <c r="M578" s="2">
        <f t="shared" si="227"/>
        <v>5.1358870104858644E-3</v>
      </c>
      <c r="N578" s="66">
        <v>2298</v>
      </c>
      <c r="O578" s="66">
        <v>2349</v>
      </c>
      <c r="P578" s="66">
        <v>2</v>
      </c>
      <c r="Q578" s="66">
        <v>23</v>
      </c>
      <c r="R578" s="66">
        <v>0</v>
      </c>
      <c r="S578" s="66">
        <v>1</v>
      </c>
      <c r="T578" s="66">
        <v>0</v>
      </c>
      <c r="W578" s="66">
        <f>IF(Notes!B$31=1,IF(BR578&gt;0,BR578-SUM(BS578:BV578)-SUM(R578:V578)-P578-SUM(X578:AL578),SUM(BS578:BV578)),SUM(BS578:BV578))</f>
        <v>0</v>
      </c>
      <c r="AA578" s="66">
        <v>0</v>
      </c>
      <c r="AN578" s="7">
        <f>IF(Q578&gt;0,RANK(Q578,(N578:P578,Q578:AE578)),0)</f>
        <v>3</v>
      </c>
      <c r="AO578" s="7">
        <f>IF(R578&gt;0,RANK(R578,(N578:P578,Q578:AE578)),0)</f>
        <v>0</v>
      </c>
      <c r="AP578" s="7">
        <f>IF(T578&gt;0,RANK(T578,(N578:P578,Q578:AE578)),0)</f>
        <v>0</v>
      </c>
      <c r="AQ578" s="7">
        <f>IF(S578&gt;0,RANK(S578,(N578:P578,Q578:AE578)),0)</f>
        <v>5</v>
      </c>
      <c r="AR578" s="2">
        <f t="shared" si="228"/>
        <v>4.9218917183821952E-3</v>
      </c>
      <c r="AS578" s="2">
        <f t="shared" si="229"/>
        <v>0</v>
      </c>
      <c r="AT578" s="2">
        <f t="shared" si="230"/>
        <v>0</v>
      </c>
      <c r="AU578" s="2">
        <f t="shared" si="231"/>
        <v>2.1399529210357372E-4</v>
      </c>
      <c r="AW578" t="s">
        <v>2405</v>
      </c>
      <c r="AX578" t="s">
        <v>2381</v>
      </c>
      <c r="AY578">
        <v>3</v>
      </c>
      <c r="BA578" s="119">
        <v>13</v>
      </c>
      <c r="BB578" s="121">
        <v>319</v>
      </c>
      <c r="BC578" s="125">
        <f t="shared" si="232"/>
        <v>13319</v>
      </c>
      <c r="BE578" s="7" t="s">
        <v>228</v>
      </c>
      <c r="BI578" s="1"/>
      <c r="BR578" s="1">
        <v>8</v>
      </c>
      <c r="BS578" s="1">
        <v>0</v>
      </c>
      <c r="BT578" s="1">
        <v>0</v>
      </c>
      <c r="BU578" s="1">
        <v>0</v>
      </c>
      <c r="BV578" s="1">
        <v>0</v>
      </c>
    </row>
    <row r="579" spans="1:74" hidden="1" outlineLevel="1">
      <c r="A579" t="s">
        <v>3231</v>
      </c>
      <c r="B579" t="s">
        <v>2381</v>
      </c>
      <c r="C579" s="1">
        <f t="shared" si="221"/>
        <v>8370</v>
      </c>
      <c r="D579" s="7">
        <f>IF(N579&gt;0, RANK(N579,(N579:P579,Q579:AE579)),0)</f>
        <v>2</v>
      </c>
      <c r="E579" s="7">
        <f>IF(O579&gt;0,RANK(O579,(N579:P579,Q579:AE579)),0)</f>
        <v>1</v>
      </c>
      <c r="F579" s="7">
        <f>IF(P579&gt;0,RANK(P579,(N579:P579,Q579:AE579)),0)</f>
        <v>5</v>
      </c>
      <c r="G579" s="1">
        <f t="shared" si="222"/>
        <v>3238</v>
      </c>
      <c r="H579" s="2">
        <f t="shared" si="223"/>
        <v>0.38685782556750298</v>
      </c>
      <c r="I579" s="2"/>
      <c r="J579" s="2">
        <f t="shared" si="224"/>
        <v>0.3037037037037037</v>
      </c>
      <c r="K579" s="2">
        <f t="shared" si="225"/>
        <v>0.69056152927120673</v>
      </c>
      <c r="L579" s="2">
        <f t="shared" si="226"/>
        <v>1.1947431302270011E-4</v>
      </c>
      <c r="M579" s="2">
        <f t="shared" si="227"/>
        <v>5.6152927120668708E-3</v>
      </c>
      <c r="N579" s="66">
        <v>2542</v>
      </c>
      <c r="O579" s="66">
        <v>5780</v>
      </c>
      <c r="P579" s="66">
        <v>1</v>
      </c>
      <c r="Q579" s="66">
        <v>43</v>
      </c>
      <c r="R579" s="66">
        <v>0</v>
      </c>
      <c r="S579" s="66">
        <v>4</v>
      </c>
      <c r="T579" s="66">
        <v>0</v>
      </c>
      <c r="W579" s="66">
        <f>IF(Notes!B$31=1,IF(BR579&gt;0,BR579-SUM(BS579:BV579)-SUM(R579:V579)-P579-SUM(X579:AL579),SUM(BS579:BV579)),SUM(BS579:BV579))</f>
        <v>0</v>
      </c>
      <c r="AA579" s="66">
        <v>0</v>
      </c>
      <c r="AN579" s="7">
        <f>IF(Q579&gt;0,RANK(Q579,(N579:P579,Q579:AE579)),0)</f>
        <v>3</v>
      </c>
      <c r="AO579" s="7">
        <f>IF(R579&gt;0,RANK(R579,(N579:P579,Q579:AE579)),0)</f>
        <v>0</v>
      </c>
      <c r="AP579" s="7">
        <f>IF(T579&gt;0,RANK(T579,(N579:P579,Q579:AE579)),0)</f>
        <v>0</v>
      </c>
      <c r="AQ579" s="7">
        <f>IF(S579&gt;0,RANK(S579,(N579:P579,Q579:AE579)),0)</f>
        <v>4</v>
      </c>
      <c r="AR579" s="2">
        <f t="shared" si="228"/>
        <v>5.1373954599761053E-3</v>
      </c>
      <c r="AS579" s="2">
        <f t="shared" si="229"/>
        <v>0</v>
      </c>
      <c r="AT579" s="2">
        <f t="shared" si="230"/>
        <v>0</v>
      </c>
      <c r="AU579" s="2">
        <f t="shared" si="231"/>
        <v>4.7789725209080046E-4</v>
      </c>
      <c r="AW579" t="s">
        <v>3231</v>
      </c>
      <c r="AX579" t="s">
        <v>2381</v>
      </c>
      <c r="AY579">
        <v>2</v>
      </c>
      <c r="BA579" s="119">
        <v>13</v>
      </c>
      <c r="BB579" s="121">
        <v>321</v>
      </c>
      <c r="BC579" s="125">
        <f t="shared" si="232"/>
        <v>13321</v>
      </c>
      <c r="BE579" s="7" t="s">
        <v>228</v>
      </c>
      <c r="BI579" s="1"/>
      <c r="BR579" s="1">
        <v>17</v>
      </c>
      <c r="BS579" s="1">
        <v>0</v>
      </c>
      <c r="BT579" s="1">
        <v>0</v>
      </c>
      <c r="BU579" s="1">
        <v>0</v>
      </c>
      <c r="BV579" s="1">
        <v>0</v>
      </c>
    </row>
    <row r="580" spans="1:74" collapsed="1">
      <c r="A580" t="s">
        <v>2380</v>
      </c>
      <c r="B580" t="s">
        <v>2781</v>
      </c>
      <c r="C580" s="1">
        <f t="shared" si="221"/>
        <v>3924500</v>
      </c>
      <c r="D580" s="7">
        <f>IF(N580&gt;0, RANK(N580,(N580:P580,Q580:AE580)),0)</f>
        <v>2</v>
      </c>
      <c r="E580" s="7">
        <f>IF(O580&gt;0,RANK(O580,(N580:P580,Q580:AE580)),0)</f>
        <v>1</v>
      </c>
      <c r="F580" s="7">
        <f>IF(P580&gt;0,RANK(P580,(N580:P580,Q580:AE580)),0)</f>
        <v>5</v>
      </c>
      <c r="G580" s="1">
        <f t="shared" si="222"/>
        <v>204636</v>
      </c>
      <c r="H580" s="2">
        <f t="shared" si="223"/>
        <v>5.2143202955790544E-2</v>
      </c>
      <c r="I580" s="2"/>
      <c r="J580" s="2">
        <f t="shared" si="224"/>
        <v>0.46990011466428844</v>
      </c>
      <c r="K580" s="2">
        <f t="shared" si="225"/>
        <v>0.52204331762007894</v>
      </c>
      <c r="L580" s="2">
        <f t="shared" si="226"/>
        <v>2.9685310230602625E-4</v>
      </c>
      <c r="M580" s="2">
        <f t="shared" si="227"/>
        <v>7.7597146133265415E-3</v>
      </c>
      <c r="N580" s="66">
        <f>SUM(N421:N579)</f>
        <v>1844123</v>
      </c>
      <c r="O580" s="66">
        <f>SUM(O421:O579)</f>
        <v>2048759</v>
      </c>
      <c r="P580" s="66">
        <f>SUM(P421:P579)</f>
        <v>1165</v>
      </c>
      <c r="Q580" s="66">
        <f>SUM(Q421:Q579)</f>
        <v>28731</v>
      </c>
      <c r="R580" s="66">
        <f t="shared" ref="R580:W580" si="233">SUM(R421:R579)</f>
        <v>250</v>
      </c>
      <c r="S580" s="66">
        <f t="shared" si="233"/>
        <v>1404</v>
      </c>
      <c r="T580" s="66">
        <f t="shared" si="233"/>
        <v>24</v>
      </c>
      <c r="W580" s="66">
        <f t="shared" si="233"/>
        <v>35</v>
      </c>
      <c r="AA580" s="66">
        <f>SUM(AA421:AA579)</f>
        <v>9</v>
      </c>
      <c r="AL580" s="66">
        <f>SUM(AL421:AL579)</f>
        <v>0</v>
      </c>
      <c r="AN580" s="7">
        <f>IF(Q580&gt;0,RANK(Q580,(N580:P580,Q580:AE580)),0)</f>
        <v>3</v>
      </c>
      <c r="AO580" s="7">
        <f>IF(R580&gt;0,RANK(R580,(N580:P580,Q580:AE580)),0)</f>
        <v>6</v>
      </c>
      <c r="AP580" s="7">
        <f>IF(T580&gt;0,RANK(T580,(N580:P580,Q580:AE580)),0)</f>
        <v>8</v>
      </c>
      <c r="AQ580" s="7">
        <f>IF(S580&gt;0,RANK(S580,(N580:P580,Q580:AE580)),0)</f>
        <v>4</v>
      </c>
      <c r="AR580" s="2">
        <f t="shared" si="228"/>
        <v>7.3209326028793476E-3</v>
      </c>
      <c r="AS580" s="2">
        <f t="shared" si="229"/>
        <v>6.3702382469104342E-5</v>
      </c>
      <c r="AT580" s="2">
        <f t="shared" si="230"/>
        <v>6.1154287170340167E-6</v>
      </c>
      <c r="AU580" s="2">
        <f t="shared" si="231"/>
        <v>3.5775257994649E-4</v>
      </c>
      <c r="AW580" t="s">
        <v>2380</v>
      </c>
      <c r="AX580" t="s">
        <v>2781</v>
      </c>
      <c r="BA580" s="119">
        <v>13</v>
      </c>
      <c r="BB580" s="121"/>
      <c r="BC580" s="119">
        <v>13</v>
      </c>
      <c r="BE580" s="7" t="s">
        <v>3272</v>
      </c>
      <c r="BI580" s="1"/>
      <c r="BR580" s="1">
        <f>SUM(BR421:BR579)</f>
        <v>10580</v>
      </c>
      <c r="BS580" s="1">
        <f>SUM(BS421:BS579)</f>
        <v>2</v>
      </c>
      <c r="BT580" s="1">
        <f>SUM(BT421:BT579)</f>
        <v>4</v>
      </c>
      <c r="BU580" s="1">
        <f>SUM(BU421:BU579)</f>
        <v>6</v>
      </c>
      <c r="BV580" s="1">
        <f>SUM(BV421:BV579)</f>
        <v>23</v>
      </c>
    </row>
    <row r="581" spans="1:74">
      <c r="C581" s="1"/>
      <c r="E581" s="7"/>
      <c r="F581" s="7"/>
      <c r="I581" s="2"/>
      <c r="AN581" s="7"/>
      <c r="AO581" s="7"/>
      <c r="AP581" s="7"/>
      <c r="AQ581" s="7"/>
      <c r="BA581" s="119"/>
      <c r="BB581" s="121"/>
      <c r="BC581" s="125"/>
    </row>
    <row r="582" spans="1:74" hidden="1" outlineLevel="1">
      <c r="A582" t="s">
        <v>3232</v>
      </c>
      <c r="B582" t="s">
        <v>2668</v>
      </c>
      <c r="C582" s="1">
        <f t="shared" ref="C582:C587" si="234">SUM(N582:AL582)</f>
        <v>66916</v>
      </c>
      <c r="D582" s="7">
        <f>IF(N582&gt;0, RANK(N582,(N582:P582,Q582:AE582)),0)</f>
        <v>1</v>
      </c>
      <c r="E582" s="7">
        <f>IF(O582&gt;0,RANK(O582,(N582:P582,Q582:AE582)),0)</f>
        <v>2</v>
      </c>
      <c r="F582" s="7">
        <f>IF(P582&gt;0,RANK(P582,(N582:P582,Q582:AE582)),0)</f>
        <v>3</v>
      </c>
      <c r="G582" s="1">
        <f t="shared" ref="G582:G587" si="235">IF(C582&gt;0,MAX(N582:P582)-LARGE(N582:P582,2),0)</f>
        <v>35953</v>
      </c>
      <c r="H582" s="2">
        <f t="shared" ref="H582:H587" si="236">IF(C582&gt;0,G582/C582,0)</f>
        <v>0.53728555203538764</v>
      </c>
      <c r="I582" s="2"/>
      <c r="J582" s="2">
        <f t="shared" ref="J582:L587" si="237">IF($C582=0,"-",N582/$C582)</f>
        <v>0.7594446769083627</v>
      </c>
      <c r="K582" s="2">
        <f t="shared" si="237"/>
        <v>0.22215912487297507</v>
      </c>
      <c r="L582" s="2">
        <f t="shared" si="237"/>
        <v>9.2504034909438697E-3</v>
      </c>
      <c r="M582" s="2">
        <f t="shared" ref="M582:M587" si="238">IF(C582=0,"-",(1-J582-K582-L582))</f>
        <v>9.14579472771836E-3</v>
      </c>
      <c r="N582" s="66">
        <v>50819</v>
      </c>
      <c r="O582" s="66">
        <v>14866</v>
      </c>
      <c r="P582" s="66">
        <v>619</v>
      </c>
      <c r="Q582" s="66">
        <v>232</v>
      </c>
      <c r="R582" s="66">
        <v>197</v>
      </c>
      <c r="S582" s="66">
        <v>183</v>
      </c>
      <c r="AN582" s="7">
        <f>IF(Q582&gt;0,RANK(Q582,(N582:P582,Q582:AE582)),0)</f>
        <v>4</v>
      </c>
      <c r="AO582" s="7">
        <f>IF(R582&gt;0,RANK(R582,(N582:P582,Q582:AE582)),0)</f>
        <v>5</v>
      </c>
      <c r="AP582" s="7">
        <f>IF(T582&gt;0,RANK(T582,(N582:P582,Q582:AE582)),0)</f>
        <v>0</v>
      </c>
      <c r="AQ582" s="7">
        <f>IF(S582&gt;0,RANK(S582,(N582:P582,Q582:AE582)),0)</f>
        <v>6</v>
      </c>
      <c r="AR582" s="2">
        <f t="shared" ref="AR582:AS586" si="239">IF($C582=0,"-",Q582/$C582)</f>
        <v>3.4670332954749236E-3</v>
      </c>
      <c r="AS582" s="2">
        <f t="shared" si="239"/>
        <v>2.9439894793472413E-3</v>
      </c>
      <c r="AT582" s="2">
        <f>IF($C582=0,"-",T582/$C582)</f>
        <v>0</v>
      </c>
      <c r="AU582" s="2">
        <f t="shared" ref="AU582:AU587" si="240">IF($C582=0,"-",S582/$C582)</f>
        <v>2.7347719528961682E-3</v>
      </c>
      <c r="AW582" t="s">
        <v>3232</v>
      </c>
      <c r="AX582" t="s">
        <v>2668</v>
      </c>
      <c r="AY582">
        <v>2</v>
      </c>
      <c r="BA582" s="119">
        <v>15</v>
      </c>
      <c r="BB582" s="121">
        <v>1</v>
      </c>
      <c r="BC582" s="125">
        <f t="shared" si="232"/>
        <v>15001</v>
      </c>
      <c r="BE582" s="7" t="s">
        <v>228</v>
      </c>
      <c r="BI582" s="1"/>
      <c r="BJ582" s="1"/>
    </row>
    <row r="583" spans="1:74" hidden="1" outlineLevel="1">
      <c r="A583" t="s">
        <v>3368</v>
      </c>
      <c r="B583" t="s">
        <v>2668</v>
      </c>
      <c r="C583" s="1">
        <f t="shared" si="234"/>
        <v>306813</v>
      </c>
      <c r="D583" s="7">
        <f>IF(N583&gt;0, RANK(N583,(N583:P583,Q583:AE583)),0)</f>
        <v>1</v>
      </c>
      <c r="E583" s="7">
        <f>IF(O583&gt;0,RANK(O583,(N583:P583,Q583:AE583)),0)</f>
        <v>2</v>
      </c>
      <c r="F583" s="7">
        <f>IF(P583&gt;0,RANK(P583,(N583:P583,Q583:AE583)),0)</f>
        <v>3</v>
      </c>
      <c r="G583" s="1">
        <f t="shared" si="235"/>
        <v>126075</v>
      </c>
      <c r="H583" s="2">
        <f t="shared" si="236"/>
        <v>0.4109180510604179</v>
      </c>
      <c r="I583" s="2"/>
      <c r="J583" s="2">
        <f t="shared" si="237"/>
        <v>0.69827223748667755</v>
      </c>
      <c r="K583" s="2">
        <f t="shared" si="237"/>
        <v>0.28735418642625965</v>
      </c>
      <c r="L583" s="2">
        <f t="shared" si="237"/>
        <v>7.9429489623972904E-3</v>
      </c>
      <c r="M583" s="2">
        <f t="shared" si="238"/>
        <v>6.4306271246655101E-3</v>
      </c>
      <c r="N583" s="66">
        <v>214239</v>
      </c>
      <c r="O583" s="66">
        <v>88164</v>
      </c>
      <c r="P583" s="66">
        <v>2437</v>
      </c>
      <c r="Q583" s="66">
        <v>790</v>
      </c>
      <c r="R583" s="66">
        <v>578</v>
      </c>
      <c r="S583" s="66">
        <v>605</v>
      </c>
      <c r="AN583" s="7">
        <f>IF(Q583&gt;0,RANK(Q583,(N583:P583,Q583:AE583)),0)</f>
        <v>4</v>
      </c>
      <c r="AO583" s="7">
        <f>IF(R583&gt;0,RANK(R583,(N583:P583,Q583:AE583)),0)</f>
        <v>6</v>
      </c>
      <c r="AP583" s="7">
        <f>IF(T583&gt;0,RANK(T583,(N583:P583,Q583:AE583)),0)</f>
        <v>0</v>
      </c>
      <c r="AQ583" s="7">
        <f>IF(S583&gt;0,RANK(S583,(N583:P583,Q583:AE583)),0)</f>
        <v>5</v>
      </c>
      <c r="AR583" s="2">
        <f t="shared" si="239"/>
        <v>2.5748583013105704E-3</v>
      </c>
      <c r="AS583" s="2">
        <f t="shared" si="239"/>
        <v>1.8838836685538096E-3</v>
      </c>
      <c r="AT583" s="2">
        <f>IF($C583=0,"-",T583/$C583)</f>
        <v>0</v>
      </c>
      <c r="AU583" s="2">
        <f t="shared" si="240"/>
        <v>1.9718851548011329E-3</v>
      </c>
      <c r="AW583" t="s">
        <v>3368</v>
      </c>
      <c r="AX583" t="s">
        <v>2668</v>
      </c>
      <c r="BA583" s="119">
        <v>15</v>
      </c>
      <c r="BB583" s="121">
        <v>3</v>
      </c>
      <c r="BC583" s="125">
        <f t="shared" si="232"/>
        <v>15003</v>
      </c>
      <c r="BE583" s="7" t="s">
        <v>228</v>
      </c>
      <c r="BI583" s="1"/>
      <c r="BJ583" s="1"/>
    </row>
    <row r="584" spans="1:74" hidden="1" outlineLevel="1">
      <c r="A584" t="s">
        <v>1771</v>
      </c>
      <c r="B584" t="s">
        <v>2668</v>
      </c>
      <c r="C584" s="1">
        <f t="shared" si="234"/>
        <v>27224</v>
      </c>
      <c r="D584" s="7">
        <f>IF(N584&gt;0, RANK(N584,(N584:P584,Q584:AE584)),0)</f>
        <v>1</v>
      </c>
      <c r="E584" s="7">
        <f>IF(O584&gt;0,RANK(O584,(N584:P584,Q584:AE584)),0)</f>
        <v>2</v>
      </c>
      <c r="F584" s="7">
        <f>IF(P584&gt;0,RANK(P584,(N584:P584,Q584:AE584)),0)</f>
        <v>3</v>
      </c>
      <c r="G584" s="1">
        <f t="shared" si="235"/>
        <v>14171</v>
      </c>
      <c r="H584" s="2">
        <f t="shared" si="236"/>
        <v>0.52053335292389069</v>
      </c>
      <c r="I584" s="2"/>
      <c r="J584" s="2">
        <f t="shared" si="237"/>
        <v>0.74992653540993237</v>
      </c>
      <c r="K584" s="2">
        <f t="shared" si="237"/>
        <v>0.22939318248604174</v>
      </c>
      <c r="L584" s="2">
        <f t="shared" si="237"/>
        <v>1.1019688510138114E-2</v>
      </c>
      <c r="M584" s="2">
        <f t="shared" si="238"/>
        <v>9.6605935938877795E-3</v>
      </c>
      <c r="N584" s="66">
        <v>20416</v>
      </c>
      <c r="O584" s="66">
        <v>6245</v>
      </c>
      <c r="P584" s="66">
        <v>300</v>
      </c>
      <c r="Q584" s="66">
        <v>94</v>
      </c>
      <c r="R584" s="66">
        <v>87</v>
      </c>
      <c r="S584" s="66">
        <v>82</v>
      </c>
      <c r="AN584" s="7">
        <f>IF(Q584&gt;0,RANK(Q584,(N584:P584,Q584:AE584)),0)</f>
        <v>4</v>
      </c>
      <c r="AO584" s="7">
        <f>IF(R584&gt;0,RANK(R584,(N584:P584,Q584:AE584)),0)</f>
        <v>5</v>
      </c>
      <c r="AP584" s="7">
        <f>IF(T584&gt;0,RANK(T584,(N584:P584,Q584:AE584)),0)</f>
        <v>0</v>
      </c>
      <c r="AQ584" s="7">
        <f>IF(S584&gt;0,RANK(S584,(N584:P584,Q584:AE584)),0)</f>
        <v>6</v>
      </c>
      <c r="AR584" s="2">
        <f t="shared" si="239"/>
        <v>3.4528357331766089E-3</v>
      </c>
      <c r="AS584" s="2">
        <f t="shared" si="239"/>
        <v>3.1957096679400528E-3</v>
      </c>
      <c r="AT584" s="2">
        <f>IF($C584=0,"-",T584/$C584)</f>
        <v>0</v>
      </c>
      <c r="AU584" s="2">
        <f t="shared" si="240"/>
        <v>3.0120481927710845E-3</v>
      </c>
      <c r="AW584" t="s">
        <v>1771</v>
      </c>
      <c r="AX584" t="s">
        <v>2668</v>
      </c>
      <c r="AY584">
        <v>2</v>
      </c>
      <c r="BA584" s="119">
        <v>15</v>
      </c>
      <c r="BB584" s="121">
        <v>7</v>
      </c>
      <c r="BC584" s="125">
        <f t="shared" si="232"/>
        <v>15007</v>
      </c>
      <c r="BE584" s="7" t="s">
        <v>228</v>
      </c>
      <c r="BI584" s="1"/>
      <c r="BJ584" s="1"/>
      <c r="BK584" s="1"/>
      <c r="BL584" s="1"/>
    </row>
    <row r="585" spans="1:74" hidden="1" outlineLevel="1">
      <c r="A585" t="s">
        <v>610</v>
      </c>
      <c r="B585" t="s">
        <v>2668</v>
      </c>
      <c r="C585" s="1">
        <f t="shared" si="234"/>
        <v>51789</v>
      </c>
      <c r="D585" s="7">
        <f>IF(N585&gt;0, RANK(N585,(N585:P585,Q585:AE585)),0)</f>
        <v>1</v>
      </c>
      <c r="E585" s="7">
        <f>IF(O585&gt;0,RANK(O585,(N585:P585,Q585:AE585)),0)</f>
        <v>2</v>
      </c>
      <c r="F585" s="7">
        <f>IF(P585&gt;0,RANK(P585,(N585:P585,Q585:AE585)),0)</f>
        <v>3</v>
      </c>
      <c r="G585" s="1">
        <f t="shared" si="235"/>
        <v>28573</v>
      </c>
      <c r="H585" s="2">
        <f t="shared" si="236"/>
        <v>0.55171947710903857</v>
      </c>
      <c r="I585" s="2"/>
      <c r="J585" s="2">
        <f t="shared" si="237"/>
        <v>0.76709339821197553</v>
      </c>
      <c r="K585" s="2">
        <f t="shared" si="237"/>
        <v>0.2153739211029369</v>
      </c>
      <c r="L585" s="2">
        <f t="shared" si="237"/>
        <v>8.9208133001216477E-3</v>
      </c>
      <c r="M585" s="2">
        <f t="shared" si="238"/>
        <v>8.6118673849659173E-3</v>
      </c>
      <c r="N585" s="66">
        <v>39727</v>
      </c>
      <c r="O585" s="66">
        <v>11154</v>
      </c>
      <c r="P585" s="66">
        <v>462</v>
      </c>
      <c r="Q585" s="66">
        <v>195</v>
      </c>
      <c r="R585" s="66">
        <v>109</v>
      </c>
      <c r="S585" s="66">
        <v>142</v>
      </c>
      <c r="AN585" s="7">
        <f>IF(Q585&gt;0,RANK(Q585,(N585:P585,Q585:AE585)),0)</f>
        <v>4</v>
      </c>
      <c r="AO585" s="7">
        <f>IF(R585&gt;0,RANK(R585,(N585:P585,Q585:AE585)),0)</f>
        <v>6</v>
      </c>
      <c r="AP585" s="7">
        <f>IF(T585&gt;0,RANK(T585,(N585:P585,Q585:AE585)),0)</f>
        <v>0</v>
      </c>
      <c r="AQ585" s="7">
        <f>IF(S585&gt;0,RANK(S585,(N585:P585,Q585:AE585)),0)</f>
        <v>5</v>
      </c>
      <c r="AR585" s="2">
        <f t="shared" si="239"/>
        <v>3.7652783409604356E-3</v>
      </c>
      <c r="AS585" s="2">
        <f t="shared" si="239"/>
        <v>2.1046940469983972E-3</v>
      </c>
      <c r="AT585" s="2">
        <f>IF($C585=0,"-",T585/$C585)</f>
        <v>0</v>
      </c>
      <c r="AU585" s="2">
        <f t="shared" si="240"/>
        <v>2.7418949970070866E-3</v>
      </c>
      <c r="AW585" t="s">
        <v>610</v>
      </c>
      <c r="AX585" t="s">
        <v>2668</v>
      </c>
      <c r="AY585">
        <v>2</v>
      </c>
      <c r="BA585" s="119">
        <v>15</v>
      </c>
      <c r="BB585" s="121">
        <v>9</v>
      </c>
      <c r="BC585" s="125">
        <f t="shared" si="232"/>
        <v>15009</v>
      </c>
      <c r="BE585" s="7" t="s">
        <v>228</v>
      </c>
      <c r="BI585" s="1"/>
      <c r="BJ585" s="1"/>
    </row>
    <row r="586" spans="1:74" hidden="1" outlineLevel="1">
      <c r="A586" t="s">
        <v>587</v>
      </c>
      <c r="C586" s="1">
        <f t="shared" si="234"/>
        <v>826</v>
      </c>
      <c r="D586" s="7">
        <f>IF(N586&gt;0, RANK(N586,(N586:P586,Q586:AE586)),0)</f>
        <v>1</v>
      </c>
      <c r="E586" s="7">
        <f>IF(O586&gt;0,RANK(O586,(N586:P586,Q586:AE586)),0)</f>
        <v>2</v>
      </c>
      <c r="F586" s="7"/>
      <c r="G586" s="1">
        <f t="shared" si="235"/>
        <v>533</v>
      </c>
      <c r="H586" s="2">
        <f t="shared" si="236"/>
        <v>0.64527845036319609</v>
      </c>
      <c r="I586" s="2"/>
      <c r="J586" s="2">
        <f t="shared" si="237"/>
        <v>0.81113801452784506</v>
      </c>
      <c r="K586" s="2">
        <f t="shared" si="237"/>
        <v>0.16585956416464892</v>
      </c>
      <c r="L586" s="2">
        <f t="shared" si="237"/>
        <v>8.4745762711864406E-3</v>
      </c>
      <c r="M586" s="2">
        <f t="shared" si="238"/>
        <v>1.4527845036319575E-2</v>
      </c>
      <c r="N586" s="66">
        <f>372+298</f>
        <v>670</v>
      </c>
      <c r="O586" s="66">
        <f>76+61</f>
        <v>137</v>
      </c>
      <c r="P586" s="66">
        <f>3+4</f>
        <v>7</v>
      </c>
      <c r="Q586" s="66">
        <f>3+0</f>
        <v>3</v>
      </c>
      <c r="R586" s="66">
        <f>5+3</f>
        <v>8</v>
      </c>
      <c r="S586" s="66">
        <f>0+1</f>
        <v>1</v>
      </c>
      <c r="AN586" s="7"/>
      <c r="AO586" s="7"/>
      <c r="AP586" s="7"/>
      <c r="AQ586" s="7"/>
      <c r="AR586" s="2">
        <f>IF($C586=0,"-",Q586/$C586)</f>
        <v>3.6319612590799033E-3</v>
      </c>
      <c r="AS586" s="2">
        <f t="shared" si="239"/>
        <v>9.6852300242130755E-3</v>
      </c>
      <c r="AU586" s="2">
        <f t="shared" si="240"/>
        <v>1.2106537530266344E-3</v>
      </c>
      <c r="AY586">
        <v>99</v>
      </c>
      <c r="BA586" s="119">
        <v>15</v>
      </c>
      <c r="BB586" s="121">
        <v>99</v>
      </c>
      <c r="BC586" s="125">
        <f t="shared" si="232"/>
        <v>15099</v>
      </c>
      <c r="BE586" s="7" t="s">
        <v>587</v>
      </c>
      <c r="BI586" s="1"/>
      <c r="BJ586" s="1"/>
    </row>
    <row r="587" spans="1:74" collapsed="1">
      <c r="A587" t="s">
        <v>3232</v>
      </c>
      <c r="B587" t="s">
        <v>2781</v>
      </c>
      <c r="C587" s="1">
        <f t="shared" si="234"/>
        <v>453568</v>
      </c>
      <c r="D587" s="7">
        <f>IF(N587&gt;0, RANK(N587,(N587:P587,Q587:AE587)),0)</f>
        <v>1</v>
      </c>
      <c r="E587" s="7">
        <f>IF(O587&gt;0,RANK(O587,(N587:P587,Q587:AE587)),0)</f>
        <v>2</v>
      </c>
      <c r="F587" s="7">
        <f>IF(P587&gt;0,RANK(P587,(N587:P587,Q587:AE587)),0)</f>
        <v>3</v>
      </c>
      <c r="G587" s="1">
        <f t="shared" si="235"/>
        <v>205305</v>
      </c>
      <c r="H587" s="2">
        <f t="shared" si="236"/>
        <v>0.45264436644560463</v>
      </c>
      <c r="I587" s="2"/>
      <c r="J587" s="2">
        <f t="shared" si="237"/>
        <v>0.71846117891914774</v>
      </c>
      <c r="K587" s="2">
        <f t="shared" si="237"/>
        <v>0.26581681247354311</v>
      </c>
      <c r="L587" s="2">
        <f t="shared" si="237"/>
        <v>8.4331346126710876E-3</v>
      </c>
      <c r="M587" s="2">
        <f t="shared" si="238"/>
        <v>7.2888739946380694E-3</v>
      </c>
      <c r="N587" s="66">
        <f t="shared" ref="N587:S587" si="241">SUM(N582:N586)</f>
        <v>325871</v>
      </c>
      <c r="O587" s="66">
        <f t="shared" si="241"/>
        <v>120566</v>
      </c>
      <c r="P587" s="66">
        <f t="shared" si="241"/>
        <v>3825</v>
      </c>
      <c r="Q587" s="66">
        <f t="shared" si="241"/>
        <v>1314</v>
      </c>
      <c r="R587" s="66">
        <f t="shared" si="241"/>
        <v>979</v>
      </c>
      <c r="S587" s="66">
        <f t="shared" si="241"/>
        <v>1013</v>
      </c>
      <c r="AL587" s="66">
        <f>SUM(AL582:AL586)</f>
        <v>0</v>
      </c>
      <c r="AN587" s="7">
        <f>IF(Q587&gt;0,RANK(Q587,(N587:P587,Q587:AE587)),0)</f>
        <v>4</v>
      </c>
      <c r="AO587" s="7">
        <f>IF(R587&gt;0,RANK(R587,(N587:P587,Q587:AE587)),0)</f>
        <v>6</v>
      </c>
      <c r="AP587" s="7">
        <f>IF(T587&gt;0,RANK(T587,(N587:P587,Q587:AE587)),0)</f>
        <v>0</v>
      </c>
      <c r="AQ587" s="7">
        <f>IF(S587&gt;0,RANK(S587,(N587:P587,Q587:AE587)),0)</f>
        <v>5</v>
      </c>
      <c r="AR587" s="2">
        <f>IF($C587=0,"-",Q587/$C587)</f>
        <v>2.8970297728234794E-3</v>
      </c>
      <c r="AS587" s="2">
        <f>IF($C587=0,"-",R587/$C587)</f>
        <v>2.1584415126287568E-3</v>
      </c>
      <c r="AT587" s="2">
        <f>IF($C587=0,"-",T587/$C587)</f>
        <v>0</v>
      </c>
      <c r="AU587" s="2">
        <f t="shared" si="240"/>
        <v>2.2334027091858331E-3</v>
      </c>
      <c r="AW587" t="s">
        <v>3232</v>
      </c>
      <c r="AX587" t="s">
        <v>2781</v>
      </c>
      <c r="BA587" s="119">
        <v>15</v>
      </c>
      <c r="BB587" s="121"/>
      <c r="BC587" s="119">
        <v>15</v>
      </c>
      <c r="BE587" s="7" t="s">
        <v>3272</v>
      </c>
      <c r="BI587" s="1"/>
      <c r="BJ587" s="1"/>
    </row>
    <row r="588" spans="1:74">
      <c r="C588" s="1"/>
      <c r="E588" s="7"/>
      <c r="F588" s="7"/>
      <c r="I588" s="2"/>
      <c r="AN588" s="7"/>
      <c r="AO588" s="7"/>
      <c r="AP588" s="7"/>
      <c r="AQ588" s="7"/>
      <c r="BA588" s="119"/>
      <c r="BB588" s="121"/>
      <c r="BC588" s="125"/>
      <c r="BS588" s="1" t="s">
        <v>3068</v>
      </c>
      <c r="BT588" s="1" t="s">
        <v>3069</v>
      </c>
      <c r="BU588" s="1" t="s">
        <v>3070</v>
      </c>
    </row>
    <row r="589" spans="1:74" hidden="1" outlineLevel="1">
      <c r="A589" t="s">
        <v>1718</v>
      </c>
      <c r="B589" t="s">
        <v>3393</v>
      </c>
      <c r="C589" s="1">
        <f t="shared" ref="C589:C633" si="242">SUM(N589:AL589)</f>
        <v>179435</v>
      </c>
      <c r="D589" s="7">
        <f>IF(N589&gt;0, RANK(N589,(N589:P589,Q589:AE589)),0)</f>
        <v>2</v>
      </c>
      <c r="E589" s="7">
        <f>IF(O589&gt;0,RANK(O589,(N589:P589,Q589:AE589)),0)</f>
        <v>1</v>
      </c>
      <c r="F589" s="7">
        <f>IF(P589&gt;0,RANK(P589,(N589:P589,Q589:AE589)),0)</f>
        <v>3</v>
      </c>
      <c r="G589" s="1">
        <f t="shared" ref="G589:G633" si="243">IF(C589&gt;0,MAX(N589:P589)-LARGE(N589:P589,2),0)</f>
        <v>11092</v>
      </c>
      <c r="H589" s="2">
        <f t="shared" ref="H589:H633" si="244">IF(C589&gt;0,G589/C589,0)</f>
        <v>6.1816256583163823E-2</v>
      </c>
      <c r="I589" s="2"/>
      <c r="J589" s="2">
        <f t="shared" ref="J589:J633" si="245">IF($C589=0,"-",N589/$C589)</f>
        <v>0.45830523587928779</v>
      </c>
      <c r="K589" s="2">
        <f t="shared" ref="K589:K633" si="246">IF($C589=0,"-",O589/$C589)</f>
        <v>0.52012149246245154</v>
      </c>
      <c r="L589" s="2">
        <f t="shared" ref="L589:L633" si="247">IF($C589=0,"-",P589/$C589)</f>
        <v>1.1023490400423552E-2</v>
      </c>
      <c r="M589" s="2">
        <f t="shared" ref="M589:M633" si="248">IF(C589=0,"-",(1-J589-K589-L589))</f>
        <v>1.0549781257837065E-2</v>
      </c>
      <c r="N589" s="66">
        <v>82236</v>
      </c>
      <c r="O589" s="66">
        <v>93328</v>
      </c>
      <c r="P589" s="66">
        <v>1978</v>
      </c>
      <c r="Q589" s="66">
        <v>1083</v>
      </c>
      <c r="R589" s="66">
        <v>17</v>
      </c>
      <c r="S589" s="66">
        <v>777</v>
      </c>
      <c r="U589" s="66">
        <v>1</v>
      </c>
      <c r="W589" s="66">
        <f>IF(Notes!B$31=1,IF(BR589&gt;0,BR589-SUM(T589:V589)-SUM(X589:AK589)-R589,SUM(BS589:BU589)),SUM(BS589:BU589))</f>
        <v>1</v>
      </c>
      <c r="Y589" s="66">
        <v>14</v>
      </c>
      <c r="AN589" s="7">
        <f>IF(Q589&gt;0,RANK(Q589,(N589:P589,Q589:AE589)),0)</f>
        <v>4</v>
      </c>
      <c r="AO589" s="7">
        <f>IF(R589&gt;0,RANK(R589,(N589:P589,Q589:AE589)),0)</f>
        <v>6</v>
      </c>
      <c r="AP589" s="7">
        <f>IF(T589&gt;0,RANK(T589,(N589:P589,Q589:AE589)),0)</f>
        <v>0</v>
      </c>
      <c r="AQ589" s="7">
        <f>IF(S589&gt;0,RANK(S589,(N589:P589,Q589:AE589)),0)</f>
        <v>5</v>
      </c>
      <c r="AR589" s="2">
        <f t="shared" ref="AR589:AR633" si="249">IF($C589=0,"-",Q589/$C589)</f>
        <v>6.0356117814250286E-3</v>
      </c>
      <c r="AS589" s="2">
        <f t="shared" ref="AS589:AS633" si="250">IF($C589=0,"-",R589/$C589)</f>
        <v>9.4741828517290385E-5</v>
      </c>
      <c r="AT589" s="2">
        <f t="shared" ref="AT589:AT633" si="251">IF($C589=0,"-",T589/$C589)</f>
        <v>0</v>
      </c>
      <c r="AU589" s="2">
        <f t="shared" ref="AU589:AU633" si="252">IF($C589=0,"-",S589/$C589)</f>
        <v>4.3302588681138014E-3</v>
      </c>
      <c r="AW589" t="s">
        <v>1718</v>
      </c>
      <c r="AX589" t="s">
        <v>3393</v>
      </c>
      <c r="BA589" s="119">
        <v>16</v>
      </c>
      <c r="BB589" s="121">
        <v>1</v>
      </c>
      <c r="BC589" s="125">
        <f t="shared" si="232"/>
        <v>16001</v>
      </c>
      <c r="BE589" s="7" t="s">
        <v>228</v>
      </c>
      <c r="BR589" s="1">
        <v>1358</v>
      </c>
      <c r="BS589" s="1">
        <v>0</v>
      </c>
      <c r="BT589" s="1">
        <v>0</v>
      </c>
      <c r="BU589" s="1">
        <v>1</v>
      </c>
    </row>
    <row r="590" spans="1:74" hidden="1" outlineLevel="1">
      <c r="A590" t="s">
        <v>2268</v>
      </c>
      <c r="B590" t="s">
        <v>3393</v>
      </c>
      <c r="C590" s="1">
        <f t="shared" si="242"/>
        <v>2320</v>
      </c>
      <c r="D590" s="7">
        <f>IF(N590&gt;0, RANK(N590,(N590:P590,Q590:AE590)),0)</f>
        <v>2</v>
      </c>
      <c r="E590" s="7">
        <f>IF(O590&gt;0,RANK(O590,(N590:P590,Q590:AE590)),0)</f>
        <v>1</v>
      </c>
      <c r="F590" s="7">
        <f>IF(P590&gt;0,RANK(P590,(N590:P590,Q590:AE590)),0)</f>
        <v>3</v>
      </c>
      <c r="G590" s="1">
        <f t="shared" si="243"/>
        <v>789</v>
      </c>
      <c r="H590" s="2">
        <f t="shared" si="244"/>
        <v>0.34008620689655172</v>
      </c>
      <c r="I590" s="2"/>
      <c r="J590" s="2">
        <f t="shared" si="245"/>
        <v>0.31379310344827588</v>
      </c>
      <c r="K590" s="2">
        <f t="shared" si="246"/>
        <v>0.6538793103448276</v>
      </c>
      <c r="L590" s="2">
        <f t="shared" si="247"/>
        <v>1.5517241379310345E-2</v>
      </c>
      <c r="M590" s="2">
        <f t="shared" si="248"/>
        <v>1.6810344827586119E-2</v>
      </c>
      <c r="N590" s="66">
        <v>728</v>
      </c>
      <c r="O590" s="66">
        <v>1517</v>
      </c>
      <c r="P590" s="66">
        <v>36</v>
      </c>
      <c r="Q590" s="66">
        <v>19</v>
      </c>
      <c r="R590" s="66">
        <v>0</v>
      </c>
      <c r="S590" s="66">
        <v>20</v>
      </c>
      <c r="U590" s="66">
        <v>0</v>
      </c>
      <c r="W590" s="66">
        <f>IF(Notes!B$31=1,IF(BR590&gt;0,BR590-SUM(T590:V590)-SUM(X590:AK590)-R590,SUM(BS590:BU590)),SUM(BS590:BU590))</f>
        <v>0</v>
      </c>
      <c r="Y590" s="66">
        <v>0</v>
      </c>
      <c r="AN590" s="7">
        <f>IF(Q590&gt;0,RANK(Q590,(N590:P590,Q590:AE590)),0)</f>
        <v>5</v>
      </c>
      <c r="AO590" s="7">
        <f>IF(R590&gt;0,RANK(R590,(N590:P590,Q590:AE590)),0)</f>
        <v>0</v>
      </c>
      <c r="AP590" s="7">
        <f>IF(T590&gt;0,RANK(T590,(N590:P590,Q590:AE590)),0)</f>
        <v>0</v>
      </c>
      <c r="AQ590" s="7">
        <f>IF(S590&gt;0,RANK(S590,(N590:P590,Q590:AE590)),0)</f>
        <v>4</v>
      </c>
      <c r="AR590" s="2">
        <f t="shared" si="249"/>
        <v>8.1896551724137939E-3</v>
      </c>
      <c r="AS590" s="2">
        <f t="shared" si="250"/>
        <v>0</v>
      </c>
      <c r="AT590" s="2">
        <f t="shared" si="251"/>
        <v>0</v>
      </c>
      <c r="AU590" s="2">
        <f t="shared" si="252"/>
        <v>8.6206896551724137E-3</v>
      </c>
      <c r="AW590" t="s">
        <v>2268</v>
      </c>
      <c r="AX590" t="s">
        <v>3393</v>
      </c>
      <c r="AY590">
        <v>1</v>
      </c>
      <c r="BA590" s="119">
        <v>16</v>
      </c>
      <c r="BB590" s="121">
        <v>3</v>
      </c>
      <c r="BC590" s="125">
        <f t="shared" si="232"/>
        <v>16003</v>
      </c>
      <c r="BE590" s="7" t="s">
        <v>228</v>
      </c>
      <c r="BS590" s="1">
        <v>0</v>
      </c>
      <c r="BT590" s="1">
        <v>0</v>
      </c>
      <c r="BU590" s="1">
        <v>0</v>
      </c>
    </row>
    <row r="591" spans="1:74" hidden="1" outlineLevel="1">
      <c r="A591" t="s">
        <v>1742</v>
      </c>
      <c r="B591" t="s">
        <v>3393</v>
      </c>
      <c r="C591" s="1">
        <f t="shared" si="242"/>
        <v>35111</v>
      </c>
      <c r="D591" s="7">
        <f>IF(N591&gt;0, RANK(N591,(N591:P591,Q591:AE591)),0)</f>
        <v>2</v>
      </c>
      <c r="E591" s="7">
        <f>IF(O591&gt;0,RANK(O591,(N591:P591,Q591:AE591)),0)</f>
        <v>1</v>
      </c>
      <c r="F591" s="7">
        <f>IF(P591&gt;0,RANK(P591,(N591:P591,Q591:AE591)),0)</f>
        <v>3</v>
      </c>
      <c r="G591" s="1">
        <f t="shared" si="243"/>
        <v>4564</v>
      </c>
      <c r="H591" s="2">
        <f t="shared" si="244"/>
        <v>0.12998775312580102</v>
      </c>
      <c r="I591" s="2"/>
      <c r="J591" s="2">
        <f t="shared" si="245"/>
        <v>0.42129247244453305</v>
      </c>
      <c r="K591" s="2">
        <f t="shared" si="246"/>
        <v>0.55128022557033407</v>
      </c>
      <c r="L591" s="2">
        <f t="shared" si="247"/>
        <v>1.3813334852325483E-2</v>
      </c>
      <c r="M591" s="2">
        <f t="shared" si="248"/>
        <v>1.3613967132807396E-2</v>
      </c>
      <c r="N591" s="66">
        <v>14792</v>
      </c>
      <c r="O591" s="66">
        <v>19356</v>
      </c>
      <c r="P591" s="66">
        <v>485</v>
      </c>
      <c r="Q591" s="66">
        <v>215</v>
      </c>
      <c r="R591" s="66">
        <v>3</v>
      </c>
      <c r="S591" s="66">
        <v>257</v>
      </c>
      <c r="U591" s="66">
        <v>0</v>
      </c>
      <c r="W591" s="66">
        <f>IF(Notes!B$31=1,IF(BR591&gt;0,BR591-SUM(T591:V591)-SUM(X591:AK591)-R591,SUM(BS591:BU591)),SUM(BS591:BU591))</f>
        <v>2</v>
      </c>
      <c r="Y591" s="66">
        <v>1</v>
      </c>
      <c r="AN591" s="7">
        <f>IF(Q591&gt;0,RANK(Q591,(N591:P591,Q591:AE591)),0)</f>
        <v>5</v>
      </c>
      <c r="AO591" s="7">
        <f>IF(R591&gt;0,RANK(R591,(N591:P591,Q591:AE591)),0)</f>
        <v>6</v>
      </c>
      <c r="AP591" s="7">
        <f>IF(T591&gt;0,RANK(T591,(N591:P591,Q591:AE591)),0)</f>
        <v>0</v>
      </c>
      <c r="AQ591" s="7">
        <f>IF(S591&gt;0,RANK(S591,(N591:P591,Q591:AE591)),0)</f>
        <v>4</v>
      </c>
      <c r="AR591" s="2">
        <f t="shared" si="249"/>
        <v>6.1234370994844916E-3</v>
      </c>
      <c r="AS591" s="2">
        <f t="shared" si="250"/>
        <v>8.5443308364899887E-5</v>
      </c>
      <c r="AT591" s="2">
        <f t="shared" si="251"/>
        <v>0</v>
      </c>
      <c r="AU591" s="2">
        <f t="shared" si="252"/>
        <v>7.3196434165930906E-3</v>
      </c>
      <c r="AW591" t="s">
        <v>1742</v>
      </c>
      <c r="AX591" t="s">
        <v>3393</v>
      </c>
      <c r="AY591">
        <v>2</v>
      </c>
      <c r="BA591" s="119">
        <v>16</v>
      </c>
      <c r="BB591" s="121">
        <v>5</v>
      </c>
      <c r="BC591" s="125">
        <f t="shared" si="232"/>
        <v>16005</v>
      </c>
      <c r="BE591" s="7" t="s">
        <v>228</v>
      </c>
      <c r="BR591" s="1">
        <v>332</v>
      </c>
      <c r="BS591" s="1">
        <v>2</v>
      </c>
      <c r="BT591" s="1">
        <v>0</v>
      </c>
      <c r="BU591" s="1">
        <v>0</v>
      </c>
    </row>
    <row r="592" spans="1:74" hidden="1" outlineLevel="1">
      <c r="A592" t="s">
        <v>2133</v>
      </c>
      <c r="B592" t="s">
        <v>3393</v>
      </c>
      <c r="C592" s="1">
        <f t="shared" si="242"/>
        <v>2943</v>
      </c>
      <c r="D592" s="7">
        <f>IF(N592&gt;0, RANK(N592,(N592:P592,Q592:AE592)),0)</f>
        <v>2</v>
      </c>
      <c r="E592" s="7">
        <f>IF(O592&gt;0,RANK(O592,(N592:P592,Q592:AE592)),0)</f>
        <v>1</v>
      </c>
      <c r="F592" s="7">
        <f>IF(P592&gt;0,RANK(P592,(N592:P592,Q592:AE592)),0)</f>
        <v>4</v>
      </c>
      <c r="G592" s="1">
        <f t="shared" si="243"/>
        <v>1875</v>
      </c>
      <c r="H592" s="2">
        <f t="shared" si="244"/>
        <v>0.63710499490316008</v>
      </c>
      <c r="I592" s="2"/>
      <c r="J592" s="2">
        <f t="shared" si="245"/>
        <v>0.17057424396873938</v>
      </c>
      <c r="K592" s="2">
        <f t="shared" si="246"/>
        <v>0.80767923887189941</v>
      </c>
      <c r="L592" s="2">
        <f t="shared" si="247"/>
        <v>8.8345225959904853E-3</v>
      </c>
      <c r="M592" s="2">
        <f t="shared" si="248"/>
        <v>1.2911994563370671E-2</v>
      </c>
      <c r="N592" s="66">
        <v>502</v>
      </c>
      <c r="O592" s="66">
        <v>2377</v>
      </c>
      <c r="P592" s="66">
        <v>26</v>
      </c>
      <c r="Q592" s="66">
        <v>11</v>
      </c>
      <c r="R592" s="66">
        <v>0</v>
      </c>
      <c r="S592" s="66">
        <v>27</v>
      </c>
      <c r="U592" s="66">
        <v>0</v>
      </c>
      <c r="W592" s="66">
        <f>IF(Notes!B$31=1,IF(BR592&gt;0,BR592-SUM(T592:V592)-SUM(X592:AK592)-R592,SUM(BS592:BU592)),SUM(BS592:BU592))</f>
        <v>0</v>
      </c>
      <c r="Y592" s="66">
        <v>0</v>
      </c>
      <c r="AN592" s="7">
        <f>IF(Q592&gt;0,RANK(Q592,(N592:P592,Q592:AE592)),0)</f>
        <v>5</v>
      </c>
      <c r="AO592" s="7">
        <f>IF(R592&gt;0,RANK(R592,(N592:P592,Q592:AE592)),0)</f>
        <v>0</v>
      </c>
      <c r="AP592" s="7">
        <f>IF(T592&gt;0,RANK(T592,(N592:P592,Q592:AE592)),0)</f>
        <v>0</v>
      </c>
      <c r="AQ592" s="7">
        <f>IF(S592&gt;0,RANK(S592,(N592:P592,Q592:AE592)),0)</f>
        <v>3</v>
      </c>
      <c r="AR592" s="2">
        <f t="shared" si="249"/>
        <v>3.7376826367652057E-3</v>
      </c>
      <c r="AS592" s="2">
        <f t="shared" si="250"/>
        <v>0</v>
      </c>
      <c r="AT592" s="2">
        <f t="shared" si="251"/>
        <v>0</v>
      </c>
      <c r="AU592" s="2">
        <f t="shared" si="252"/>
        <v>9.1743119266055051E-3</v>
      </c>
      <c r="AW592" t="s">
        <v>2133</v>
      </c>
      <c r="AX592" t="s">
        <v>3393</v>
      </c>
      <c r="AY592">
        <v>2</v>
      </c>
      <c r="BA592" s="119">
        <v>16</v>
      </c>
      <c r="BB592" s="121">
        <v>7</v>
      </c>
      <c r="BC592" s="125">
        <f t="shared" si="232"/>
        <v>16007</v>
      </c>
      <c r="BE592" s="7" t="s">
        <v>228</v>
      </c>
      <c r="BS592" s="1">
        <v>0</v>
      </c>
      <c r="BT592" s="1">
        <v>0</v>
      </c>
      <c r="BU592" s="1">
        <v>0</v>
      </c>
    </row>
    <row r="593" spans="1:73" hidden="1" outlineLevel="1">
      <c r="A593" t="s">
        <v>2134</v>
      </c>
      <c r="B593" t="s">
        <v>3393</v>
      </c>
      <c r="C593" s="1">
        <f t="shared" si="242"/>
        <v>4164</v>
      </c>
      <c r="D593" s="7">
        <f>IF(N593&gt;0, RANK(N593,(N593:P593,Q593:AE593)),0)</f>
        <v>2</v>
      </c>
      <c r="E593" s="7">
        <f>IF(O593&gt;0,RANK(O593,(N593:P593,Q593:AE593)),0)</f>
        <v>1</v>
      </c>
      <c r="F593" s="7">
        <f>IF(P593&gt;0,RANK(P593,(N593:P593,Q593:AE593)),0)</f>
        <v>3</v>
      </c>
      <c r="G593" s="1">
        <f t="shared" si="243"/>
        <v>1239</v>
      </c>
      <c r="H593" s="2">
        <f t="shared" si="244"/>
        <v>0.29755043227665706</v>
      </c>
      <c r="I593" s="2"/>
      <c r="J593" s="2">
        <f t="shared" si="245"/>
        <v>0.33789625360230546</v>
      </c>
      <c r="K593" s="2">
        <f t="shared" si="246"/>
        <v>0.63544668587896258</v>
      </c>
      <c r="L593" s="2">
        <f t="shared" si="247"/>
        <v>1.1527377521613832E-2</v>
      </c>
      <c r="M593" s="2">
        <f t="shared" si="248"/>
        <v>1.5129682997118124E-2</v>
      </c>
      <c r="N593" s="66">
        <v>1407</v>
      </c>
      <c r="O593" s="66">
        <v>2646</v>
      </c>
      <c r="P593" s="66">
        <v>48</v>
      </c>
      <c r="Q593" s="66">
        <v>25</v>
      </c>
      <c r="R593" s="66">
        <v>0</v>
      </c>
      <c r="S593" s="66">
        <v>38</v>
      </c>
      <c r="U593" s="66">
        <v>0</v>
      </c>
      <c r="W593" s="66">
        <f>IF(Notes!B$31=1,IF(BR593&gt;0,BR593-SUM(T593:V593)-SUM(X593:AK593)-R593,SUM(BS593:BU593)),SUM(BS593:BU593))</f>
        <v>0</v>
      </c>
      <c r="Y593" s="66">
        <v>0</v>
      </c>
      <c r="AN593" s="7">
        <f>IF(Q593&gt;0,RANK(Q593,(N593:P593,Q593:AE593)),0)</f>
        <v>5</v>
      </c>
      <c r="AO593" s="7">
        <f>IF(R593&gt;0,RANK(R593,(N593:P593,Q593:AE593)),0)</f>
        <v>0</v>
      </c>
      <c r="AP593" s="7">
        <f>IF(T593&gt;0,RANK(T593,(N593:P593,Q593:AE593)),0)</f>
        <v>0</v>
      </c>
      <c r="AQ593" s="7">
        <f>IF(S593&gt;0,RANK(S593,(N593:P593,Q593:AE593)),0)</f>
        <v>4</v>
      </c>
      <c r="AR593" s="2">
        <f t="shared" si="249"/>
        <v>6.0038424591738714E-3</v>
      </c>
      <c r="AS593" s="2">
        <f t="shared" si="250"/>
        <v>0</v>
      </c>
      <c r="AT593" s="2">
        <f t="shared" si="251"/>
        <v>0</v>
      </c>
      <c r="AU593" s="2">
        <f t="shared" si="252"/>
        <v>9.1258405379442843E-3</v>
      </c>
      <c r="AW593" t="s">
        <v>2134</v>
      </c>
      <c r="AX593" t="s">
        <v>3393</v>
      </c>
      <c r="AY593">
        <v>1</v>
      </c>
      <c r="BA593" s="119">
        <v>16</v>
      </c>
      <c r="BB593" s="121">
        <v>9</v>
      </c>
      <c r="BC593" s="125">
        <f t="shared" si="232"/>
        <v>16009</v>
      </c>
      <c r="BE593" s="7" t="s">
        <v>228</v>
      </c>
      <c r="BS593" s="1">
        <v>0</v>
      </c>
      <c r="BT593" s="1">
        <v>0</v>
      </c>
      <c r="BU593" s="1">
        <v>0</v>
      </c>
    </row>
    <row r="594" spans="1:73" hidden="1" outlineLevel="1">
      <c r="A594" t="s">
        <v>1438</v>
      </c>
      <c r="B594" t="s">
        <v>3393</v>
      </c>
      <c r="C594" s="1">
        <f t="shared" si="242"/>
        <v>17156</v>
      </c>
      <c r="D594" s="7">
        <f>IF(N594&gt;0, RANK(N594,(N594:P594,Q594:AE594)),0)</f>
        <v>2</v>
      </c>
      <c r="E594" s="7">
        <f>IF(O594&gt;0,RANK(O594,(N594:P594,Q594:AE594)),0)</f>
        <v>1</v>
      </c>
      <c r="F594" s="7">
        <f>IF(P594&gt;0,RANK(P594,(N594:P594,Q594:AE594)),0)</f>
        <v>3</v>
      </c>
      <c r="G594" s="1">
        <f t="shared" si="243"/>
        <v>7806</v>
      </c>
      <c r="H594" s="2">
        <f t="shared" si="244"/>
        <v>0.45500116577290745</v>
      </c>
      <c r="I594" s="2"/>
      <c r="J594" s="2">
        <f t="shared" si="245"/>
        <v>0.25786896712520402</v>
      </c>
      <c r="K594" s="2">
        <f t="shared" si="246"/>
        <v>0.71287013289811141</v>
      </c>
      <c r="L594" s="2">
        <f t="shared" si="247"/>
        <v>1.2065749591979482E-2</v>
      </c>
      <c r="M594" s="2">
        <f t="shared" si="248"/>
        <v>1.7195150384705093E-2</v>
      </c>
      <c r="N594" s="66">
        <v>4424</v>
      </c>
      <c r="O594" s="66">
        <v>12230</v>
      </c>
      <c r="P594" s="66">
        <v>207</v>
      </c>
      <c r="Q594" s="66">
        <v>91</v>
      </c>
      <c r="R594" s="66">
        <v>0</v>
      </c>
      <c r="S594" s="66">
        <v>203</v>
      </c>
      <c r="U594" s="66">
        <v>0</v>
      </c>
      <c r="W594" s="66">
        <f>IF(Notes!B$31=1,IF(BR594&gt;0,BR594-SUM(T594:V594)-SUM(X594:AK594)-R594,SUM(BS594:BU594)),SUM(BS594:BU594))</f>
        <v>0</v>
      </c>
      <c r="Y594" s="66">
        <v>1</v>
      </c>
      <c r="AN594" s="7">
        <f>IF(Q594&gt;0,RANK(Q594,(N594:P594,Q594:AE594)),0)</f>
        <v>5</v>
      </c>
      <c r="AO594" s="7">
        <f>IF(R594&gt;0,RANK(R594,(N594:P594,Q594:AE594)),0)</f>
        <v>0</v>
      </c>
      <c r="AP594" s="7">
        <f>IF(T594&gt;0,RANK(T594,(N594:P594,Q594:AE594)),0)</f>
        <v>0</v>
      </c>
      <c r="AQ594" s="7">
        <f>IF(S594&gt;0,RANK(S594,(N594:P594,Q594:AE594)),0)</f>
        <v>4</v>
      </c>
      <c r="AR594" s="2">
        <f t="shared" si="249"/>
        <v>5.3042667288412219E-3</v>
      </c>
      <c r="AS594" s="2">
        <f t="shared" si="250"/>
        <v>0</v>
      </c>
      <c r="AT594" s="2">
        <f t="shared" si="251"/>
        <v>0</v>
      </c>
      <c r="AU594" s="2">
        <f t="shared" si="252"/>
        <v>1.1832595010491956E-2</v>
      </c>
      <c r="AW594" t="s">
        <v>1438</v>
      </c>
      <c r="AX594" t="s">
        <v>3393</v>
      </c>
      <c r="AY594">
        <v>2</v>
      </c>
      <c r="BA594" s="119">
        <v>16</v>
      </c>
      <c r="BB594" s="121">
        <v>11</v>
      </c>
      <c r="BC594" s="125">
        <f t="shared" si="232"/>
        <v>16011</v>
      </c>
      <c r="BE594" s="7" t="s">
        <v>228</v>
      </c>
      <c r="BS594" s="1">
        <v>0</v>
      </c>
      <c r="BT594" s="1">
        <v>0</v>
      </c>
      <c r="BU594" s="1">
        <v>0</v>
      </c>
    </row>
    <row r="595" spans="1:73" hidden="1" outlineLevel="1">
      <c r="A595" t="s">
        <v>2938</v>
      </c>
      <c r="B595" t="s">
        <v>3393</v>
      </c>
      <c r="C595" s="1">
        <f t="shared" si="242"/>
        <v>10573</v>
      </c>
      <c r="D595" s="7">
        <f>IF(N595&gt;0, RANK(N595,(N595:P595,Q595:AE595)),0)</f>
        <v>1</v>
      </c>
      <c r="E595" s="7">
        <f>IF(O595&gt;0,RANK(O595,(N595:P595,Q595:AE595)),0)</f>
        <v>2</v>
      </c>
      <c r="F595" s="7">
        <f>IF(P595&gt;0,RANK(P595,(N595:P595,Q595:AE595)),0)</f>
        <v>3</v>
      </c>
      <c r="G595" s="1">
        <f t="shared" si="243"/>
        <v>3508</v>
      </c>
      <c r="H595" s="2">
        <f t="shared" si="244"/>
        <v>0.33178851792301145</v>
      </c>
      <c r="I595" s="2"/>
      <c r="J595" s="2">
        <f t="shared" si="245"/>
        <v>0.65705097890854058</v>
      </c>
      <c r="K595" s="2">
        <f t="shared" si="246"/>
        <v>0.32526246098552919</v>
      </c>
      <c r="L595" s="2">
        <f t="shared" si="247"/>
        <v>1.0025536744537974E-2</v>
      </c>
      <c r="M595" s="2">
        <f t="shared" si="248"/>
        <v>7.6610233613922524E-3</v>
      </c>
      <c r="N595" s="66">
        <v>6947</v>
      </c>
      <c r="O595" s="66">
        <v>3439</v>
      </c>
      <c r="P595" s="66">
        <v>106</v>
      </c>
      <c r="Q595" s="66">
        <v>63</v>
      </c>
      <c r="R595" s="66">
        <v>1</v>
      </c>
      <c r="S595" s="66">
        <v>16</v>
      </c>
      <c r="U595" s="66">
        <v>0</v>
      </c>
      <c r="W595" s="66">
        <f>IF(Notes!B$31=1,IF(BR595&gt;0,BR595-SUM(T595:V595)-SUM(X595:AK595)-R595,SUM(BS595:BU595)),SUM(BS595:BU595))</f>
        <v>1</v>
      </c>
      <c r="Y595" s="66">
        <v>0</v>
      </c>
      <c r="AN595" s="7">
        <f>IF(Q595&gt;0,RANK(Q595,(N595:P595,Q595:AE595)),0)</f>
        <v>4</v>
      </c>
      <c r="AO595" s="7">
        <f>IF(R595&gt;0,RANK(R595,(N595:P595,Q595:AE595)),0)</f>
        <v>6</v>
      </c>
      <c r="AP595" s="7">
        <f>IF(T595&gt;0,RANK(T595,(N595:P595,Q595:AE595)),0)</f>
        <v>0</v>
      </c>
      <c r="AQ595" s="7">
        <f>IF(S595&gt;0,RANK(S595,(N595:P595,Q595:AE595)),0)</f>
        <v>5</v>
      </c>
      <c r="AR595" s="2">
        <f t="shared" si="249"/>
        <v>5.9585737255272867E-3</v>
      </c>
      <c r="AS595" s="2">
        <f t="shared" si="250"/>
        <v>9.4580535325829949E-5</v>
      </c>
      <c r="AT595" s="2">
        <f t="shared" si="251"/>
        <v>0</v>
      </c>
      <c r="AU595" s="2">
        <f t="shared" si="252"/>
        <v>1.5132885652132792E-3</v>
      </c>
      <c r="AW595" t="s">
        <v>2938</v>
      </c>
      <c r="AX595" t="s">
        <v>3393</v>
      </c>
      <c r="AY595">
        <v>2</v>
      </c>
      <c r="BA595" s="119">
        <v>16</v>
      </c>
      <c r="BB595" s="121">
        <v>13</v>
      </c>
      <c r="BC595" s="125">
        <f t="shared" si="232"/>
        <v>16013</v>
      </c>
      <c r="BE595" s="7" t="s">
        <v>228</v>
      </c>
      <c r="BS595" s="1">
        <v>1</v>
      </c>
      <c r="BT595" s="1">
        <v>0</v>
      </c>
      <c r="BU595" s="1">
        <v>0</v>
      </c>
    </row>
    <row r="596" spans="1:73" hidden="1" outlineLevel="1">
      <c r="A596" t="s">
        <v>1390</v>
      </c>
      <c r="B596" t="s">
        <v>3393</v>
      </c>
      <c r="C596" s="1">
        <f t="shared" si="242"/>
        <v>3773</v>
      </c>
      <c r="D596" s="7">
        <f>IF(N596&gt;0, RANK(N596,(N596:P596,Q596:AE596)),0)</f>
        <v>2</v>
      </c>
      <c r="E596" s="7">
        <f>IF(O596&gt;0,RANK(O596,(N596:P596,Q596:AE596)),0)</f>
        <v>1</v>
      </c>
      <c r="F596" s="7">
        <f>IF(P596&gt;0,RANK(P596,(N596:P596,Q596:AE596)),0)</f>
        <v>3</v>
      </c>
      <c r="G596" s="1">
        <f t="shared" si="243"/>
        <v>1193</v>
      </c>
      <c r="H596" s="2">
        <f t="shared" si="244"/>
        <v>0.31619401007156112</v>
      </c>
      <c r="I596" s="2"/>
      <c r="J596" s="2">
        <f t="shared" si="245"/>
        <v>0.32865094089583885</v>
      </c>
      <c r="K596" s="2">
        <f t="shared" si="246"/>
        <v>0.64484495096739991</v>
      </c>
      <c r="L596" s="2">
        <f t="shared" si="247"/>
        <v>1.2721971905645375E-2</v>
      </c>
      <c r="M596" s="2">
        <f t="shared" si="248"/>
        <v>1.3782136231115809E-2</v>
      </c>
      <c r="N596" s="66">
        <v>1240</v>
      </c>
      <c r="O596" s="66">
        <v>2433</v>
      </c>
      <c r="P596" s="66">
        <v>48</v>
      </c>
      <c r="Q596" s="66">
        <v>27</v>
      </c>
      <c r="R596" s="66">
        <v>0</v>
      </c>
      <c r="S596" s="66">
        <v>25</v>
      </c>
      <c r="U596" s="66">
        <v>0</v>
      </c>
      <c r="W596" s="66">
        <f>IF(Notes!B$31=1,IF(BR596&gt;0,BR596-SUM(T596:V596)-SUM(X596:AK596)-R596,SUM(BS596:BU596)),SUM(BS596:BU596))</f>
        <v>0</v>
      </c>
      <c r="Y596" s="66">
        <v>0</v>
      </c>
      <c r="AN596" s="7">
        <f>IF(Q596&gt;0,RANK(Q596,(N596:P596,Q596:AE596)),0)</f>
        <v>4</v>
      </c>
      <c r="AO596" s="7">
        <f>IF(R596&gt;0,RANK(R596,(N596:P596,Q596:AE596)),0)</f>
        <v>0</v>
      </c>
      <c r="AP596" s="7">
        <f>IF(T596&gt;0,RANK(T596,(N596:P596,Q596:AE596)),0)</f>
        <v>0</v>
      </c>
      <c r="AQ596" s="7">
        <f>IF(S596&gt;0,RANK(S596,(N596:P596,Q596:AE596)),0)</f>
        <v>5</v>
      </c>
      <c r="AR596" s="2">
        <f t="shared" si="249"/>
        <v>7.1561091969255235E-3</v>
      </c>
      <c r="AS596" s="2">
        <f t="shared" si="250"/>
        <v>0</v>
      </c>
      <c r="AT596" s="2">
        <f t="shared" si="251"/>
        <v>0</v>
      </c>
      <c r="AU596" s="2">
        <f t="shared" si="252"/>
        <v>6.6260270341902995E-3</v>
      </c>
      <c r="AW596" t="s">
        <v>1390</v>
      </c>
      <c r="AX596" t="s">
        <v>3393</v>
      </c>
      <c r="AY596">
        <v>1</v>
      </c>
      <c r="BA596" s="119">
        <v>16</v>
      </c>
      <c r="BB596" s="121">
        <v>15</v>
      </c>
      <c r="BC596" s="125">
        <f t="shared" si="232"/>
        <v>16015</v>
      </c>
      <c r="BE596" s="7" t="s">
        <v>228</v>
      </c>
      <c r="BS596" s="1">
        <v>0</v>
      </c>
      <c r="BT596" s="1">
        <v>0</v>
      </c>
      <c r="BU596" s="1">
        <v>0</v>
      </c>
    </row>
    <row r="597" spans="1:73" hidden="1" outlineLevel="1">
      <c r="A597" t="s">
        <v>1940</v>
      </c>
      <c r="B597" t="s">
        <v>3393</v>
      </c>
      <c r="C597" s="1">
        <f t="shared" si="242"/>
        <v>19550</v>
      </c>
      <c r="D597" s="7">
        <f>IF(N597&gt;0, RANK(N597,(N597:P597,Q597:AE597)),0)</f>
        <v>2</v>
      </c>
      <c r="E597" s="7">
        <f>IF(O597&gt;0,RANK(O597,(N597:P597,Q597:AE597)),0)</f>
        <v>1</v>
      </c>
      <c r="F597" s="7">
        <f>IF(P597&gt;0,RANK(P597,(N597:P597,Q597:AE597)),0)</f>
        <v>3</v>
      </c>
      <c r="G597" s="1">
        <f t="shared" si="243"/>
        <v>3305</v>
      </c>
      <c r="H597" s="2">
        <f t="shared" si="244"/>
        <v>0.1690537084398977</v>
      </c>
      <c r="I597" s="2"/>
      <c r="J597" s="2">
        <f t="shared" si="245"/>
        <v>0.40102301790281331</v>
      </c>
      <c r="K597" s="2">
        <f t="shared" si="246"/>
        <v>0.570076726342711</v>
      </c>
      <c r="L597" s="2">
        <f t="shared" si="247"/>
        <v>1.3248081841432224E-2</v>
      </c>
      <c r="M597" s="2">
        <f t="shared" si="248"/>
        <v>1.565217391304341E-2</v>
      </c>
      <c r="N597" s="66">
        <v>7840</v>
      </c>
      <c r="O597" s="66">
        <v>11145</v>
      </c>
      <c r="P597" s="66">
        <v>259</v>
      </c>
      <c r="Q597" s="66">
        <v>108</v>
      </c>
      <c r="R597" s="66">
        <v>2</v>
      </c>
      <c r="S597" s="66">
        <v>195</v>
      </c>
      <c r="U597" s="66">
        <v>0</v>
      </c>
      <c r="W597" s="66">
        <f>IF(Notes!B$31=1,IF(BR597&gt;0,BR597-SUM(T597:V597)-SUM(X597:AK597)-R597,SUM(BS597:BU597)),SUM(BS597:BU597))</f>
        <v>0</v>
      </c>
      <c r="Y597" s="66">
        <v>1</v>
      </c>
      <c r="AN597" s="7">
        <f>IF(Q597&gt;0,RANK(Q597,(N597:P597,Q597:AE597)),0)</f>
        <v>5</v>
      </c>
      <c r="AO597" s="7">
        <f>IF(R597&gt;0,RANK(R597,(N597:P597,Q597:AE597)),0)</f>
        <v>6</v>
      </c>
      <c r="AP597" s="7">
        <f>IF(T597&gt;0,RANK(T597,(N597:P597,Q597:AE597)),0)</f>
        <v>0</v>
      </c>
      <c r="AQ597" s="7">
        <f>IF(S597&gt;0,RANK(S597,(N597:P597,Q597:AE597)),0)</f>
        <v>4</v>
      </c>
      <c r="AR597" s="2">
        <f t="shared" si="249"/>
        <v>5.5242966751918162E-3</v>
      </c>
      <c r="AS597" s="2">
        <f t="shared" si="250"/>
        <v>1.0230179028132993E-4</v>
      </c>
      <c r="AT597" s="2">
        <f t="shared" si="251"/>
        <v>0</v>
      </c>
      <c r="AU597" s="2">
        <f t="shared" si="252"/>
        <v>9.9744245524296671E-3</v>
      </c>
      <c r="AW597" t="s">
        <v>1940</v>
      </c>
      <c r="AX597" t="s">
        <v>3393</v>
      </c>
      <c r="AY597">
        <v>1</v>
      </c>
      <c r="BA597" s="119">
        <v>16</v>
      </c>
      <c r="BB597" s="121">
        <v>17</v>
      </c>
      <c r="BC597" s="125">
        <f t="shared" si="232"/>
        <v>16017</v>
      </c>
      <c r="BE597" s="7" t="s">
        <v>228</v>
      </c>
      <c r="BS597" s="1">
        <v>0</v>
      </c>
      <c r="BT597" s="1">
        <v>0</v>
      </c>
      <c r="BU597" s="1">
        <v>0</v>
      </c>
    </row>
    <row r="598" spans="1:73" hidden="1" outlineLevel="1">
      <c r="A598" t="s">
        <v>2901</v>
      </c>
      <c r="B598" t="s">
        <v>3393</v>
      </c>
      <c r="C598" s="1">
        <f t="shared" si="242"/>
        <v>41703</v>
      </c>
      <c r="D598" s="7">
        <f>IF(N598&gt;0, RANK(N598,(N598:P598,Q598:AE598)),0)</f>
        <v>2</v>
      </c>
      <c r="E598" s="7">
        <f>IF(O598&gt;0,RANK(O598,(N598:P598,Q598:AE598)),0)</f>
        <v>1</v>
      </c>
      <c r="F598" s="7">
        <f>IF(P598&gt;0,RANK(P598,(N598:P598,Q598:AE598)),0)</f>
        <v>4</v>
      </c>
      <c r="G598" s="1">
        <f t="shared" si="243"/>
        <v>17917</v>
      </c>
      <c r="H598" s="2">
        <f t="shared" si="244"/>
        <v>0.42963335971033256</v>
      </c>
      <c r="I598" s="2"/>
      <c r="J598" s="2">
        <f t="shared" si="245"/>
        <v>0.27376927319377503</v>
      </c>
      <c r="K598" s="2">
        <f t="shared" si="246"/>
        <v>0.70340263290410765</v>
      </c>
      <c r="L598" s="2">
        <f t="shared" si="247"/>
        <v>8.0090161379277273E-3</v>
      </c>
      <c r="M598" s="2">
        <f t="shared" si="248"/>
        <v>1.4819077764189536E-2</v>
      </c>
      <c r="N598" s="66">
        <v>11417</v>
      </c>
      <c r="O598" s="66">
        <v>29334</v>
      </c>
      <c r="P598" s="66">
        <v>334</v>
      </c>
      <c r="Q598" s="66">
        <v>256</v>
      </c>
      <c r="R598" s="66">
        <v>0</v>
      </c>
      <c r="S598" s="66">
        <v>362</v>
      </c>
      <c r="U598" s="66">
        <v>0</v>
      </c>
      <c r="W598" s="66">
        <f>IF(Notes!B$31=1,IF(BR598&gt;0,BR598-SUM(T598:V598)-SUM(X598:AK598)-R598,SUM(BS598:BU598)),SUM(BS598:BU598))</f>
        <v>0</v>
      </c>
      <c r="Y598" s="66">
        <v>0</v>
      </c>
      <c r="AN598" s="7">
        <f>IF(Q598&gt;0,RANK(Q598,(N598:P598,Q598:AE598)),0)</f>
        <v>5</v>
      </c>
      <c r="AO598" s="7">
        <f>IF(R598&gt;0,RANK(R598,(N598:P598,Q598:AE598)),0)</f>
        <v>0</v>
      </c>
      <c r="AP598" s="7">
        <f>IF(T598&gt;0,RANK(T598,(N598:P598,Q598:AE598)),0)</f>
        <v>0</v>
      </c>
      <c r="AQ598" s="7">
        <f>IF(S598&gt;0,RANK(S598,(N598:P598,Q598:AE598)),0)</f>
        <v>3</v>
      </c>
      <c r="AR598" s="2">
        <f t="shared" si="249"/>
        <v>6.1386470997290363E-3</v>
      </c>
      <c r="AS598" s="2">
        <f t="shared" si="250"/>
        <v>0</v>
      </c>
      <c r="AT598" s="2">
        <f t="shared" si="251"/>
        <v>0</v>
      </c>
      <c r="AU598" s="2">
        <f t="shared" si="252"/>
        <v>8.6804306644605901E-3</v>
      </c>
      <c r="AW598" t="s">
        <v>2901</v>
      </c>
      <c r="AX598" t="s">
        <v>3393</v>
      </c>
      <c r="AY598">
        <v>2</v>
      </c>
      <c r="BA598" s="119">
        <v>16</v>
      </c>
      <c r="BB598" s="121">
        <v>19</v>
      </c>
      <c r="BC598" s="125">
        <f t="shared" si="232"/>
        <v>16019</v>
      </c>
      <c r="BE598" s="7" t="s">
        <v>228</v>
      </c>
      <c r="BS598" s="1">
        <v>0</v>
      </c>
      <c r="BT598" s="1">
        <v>0</v>
      </c>
      <c r="BU598" s="1">
        <v>0</v>
      </c>
    </row>
    <row r="599" spans="1:73" hidden="1" outlineLevel="1">
      <c r="A599" t="s">
        <v>1939</v>
      </c>
      <c r="B599" t="s">
        <v>3393</v>
      </c>
      <c r="C599" s="1">
        <f t="shared" si="242"/>
        <v>4734</v>
      </c>
      <c r="D599" s="7">
        <f>IF(N599&gt;0, RANK(N599,(N599:P599,Q599:AE599)),0)</f>
        <v>2</v>
      </c>
      <c r="E599" s="7">
        <f>IF(O599&gt;0,RANK(O599,(N599:P599,Q599:AE599)),0)</f>
        <v>1</v>
      </c>
      <c r="F599" s="7">
        <f>IF(P599&gt;0,RANK(P599,(N599:P599,Q599:AE599)),0)</f>
        <v>4</v>
      </c>
      <c r="G599" s="1">
        <f t="shared" si="243"/>
        <v>1594</v>
      </c>
      <c r="H599" s="2">
        <f t="shared" si="244"/>
        <v>0.33671313899450783</v>
      </c>
      <c r="I599" s="2"/>
      <c r="J599" s="2">
        <f t="shared" si="245"/>
        <v>0.31347697507393324</v>
      </c>
      <c r="K599" s="2">
        <f t="shared" si="246"/>
        <v>0.65019011406844107</v>
      </c>
      <c r="L599" s="2">
        <f t="shared" si="247"/>
        <v>1.4152936206168145E-2</v>
      </c>
      <c r="M599" s="2">
        <f t="shared" si="248"/>
        <v>2.2179974651457546E-2</v>
      </c>
      <c r="N599" s="66">
        <v>1484</v>
      </c>
      <c r="O599" s="66">
        <v>3078</v>
      </c>
      <c r="P599" s="66">
        <v>67</v>
      </c>
      <c r="Q599" s="66">
        <v>27</v>
      </c>
      <c r="R599" s="66">
        <v>1</v>
      </c>
      <c r="S599" s="66">
        <v>77</v>
      </c>
      <c r="U599" s="66">
        <v>0</v>
      </c>
      <c r="W599" s="66">
        <f>IF(Notes!B$31=1,IF(BR599&gt;0,BR599-SUM(T599:V599)-SUM(X599:AK599)-R599,SUM(BS599:BU599)),SUM(BS599:BU599))</f>
        <v>0</v>
      </c>
      <c r="Y599" s="66">
        <v>0</v>
      </c>
      <c r="AN599" s="7">
        <f>IF(Q599&gt;0,RANK(Q599,(N599:P599,Q599:AE599)),0)</f>
        <v>5</v>
      </c>
      <c r="AO599" s="7">
        <f>IF(R599&gt;0,RANK(R599,(N599:P599,Q599:AE599)),0)</f>
        <v>6</v>
      </c>
      <c r="AP599" s="7">
        <f>IF(T599&gt;0,RANK(T599,(N599:P599,Q599:AE599)),0)</f>
        <v>0</v>
      </c>
      <c r="AQ599" s="7">
        <f>IF(S599&gt;0,RANK(S599,(N599:P599,Q599:AE599)),0)</f>
        <v>3</v>
      </c>
      <c r="AR599" s="2">
        <f t="shared" si="249"/>
        <v>5.7034220532319393E-3</v>
      </c>
      <c r="AS599" s="2">
        <f t="shared" si="250"/>
        <v>2.1123785382340515E-4</v>
      </c>
      <c r="AT599" s="2">
        <f t="shared" si="251"/>
        <v>0</v>
      </c>
      <c r="AU599" s="2">
        <f t="shared" si="252"/>
        <v>1.6265314744402196E-2</v>
      </c>
      <c r="AW599" t="s">
        <v>1939</v>
      </c>
      <c r="AX599" t="s">
        <v>3393</v>
      </c>
      <c r="AY599">
        <v>1</v>
      </c>
      <c r="BA599" s="119">
        <v>16</v>
      </c>
      <c r="BB599" s="121">
        <v>21</v>
      </c>
      <c r="BC599" s="125">
        <f t="shared" si="232"/>
        <v>16021</v>
      </c>
      <c r="BE599" s="7" t="s">
        <v>228</v>
      </c>
      <c r="BS599" s="1">
        <v>0</v>
      </c>
      <c r="BT599" s="1">
        <v>0</v>
      </c>
      <c r="BU599" s="1">
        <v>0</v>
      </c>
    </row>
    <row r="600" spans="1:73" hidden="1" outlineLevel="1">
      <c r="A600" t="s">
        <v>1756</v>
      </c>
      <c r="B600" t="s">
        <v>3393</v>
      </c>
      <c r="C600" s="1">
        <f t="shared" si="242"/>
        <v>1410</v>
      </c>
      <c r="D600" s="7">
        <f>IF(N600&gt;0, RANK(N600,(N600:P600,Q600:AE600)),0)</f>
        <v>2</v>
      </c>
      <c r="E600" s="7">
        <f>IF(O600&gt;0,RANK(O600,(N600:P600,Q600:AE600)),0)</f>
        <v>1</v>
      </c>
      <c r="F600" s="7">
        <f>IF(P600&gt;0,RANK(P600,(N600:P600,Q600:AE600)),0)</f>
        <v>3</v>
      </c>
      <c r="G600" s="1">
        <f t="shared" si="243"/>
        <v>738</v>
      </c>
      <c r="H600" s="2">
        <f t="shared" si="244"/>
        <v>0.52340425531914891</v>
      </c>
      <c r="I600" s="2"/>
      <c r="J600" s="2">
        <f t="shared" si="245"/>
        <v>0.22553191489361701</v>
      </c>
      <c r="K600" s="2">
        <f t="shared" si="246"/>
        <v>0.74893617021276593</v>
      </c>
      <c r="L600" s="2">
        <f t="shared" si="247"/>
        <v>1.276595744680851E-2</v>
      </c>
      <c r="M600" s="2">
        <f t="shared" si="248"/>
        <v>1.2765957446808548E-2</v>
      </c>
      <c r="N600" s="66">
        <v>318</v>
      </c>
      <c r="O600" s="66">
        <v>1056</v>
      </c>
      <c r="P600" s="66">
        <v>18</v>
      </c>
      <c r="Q600" s="66">
        <v>7</v>
      </c>
      <c r="R600" s="66">
        <v>0</v>
      </c>
      <c r="S600" s="66">
        <v>11</v>
      </c>
      <c r="U600" s="66">
        <v>0</v>
      </c>
      <c r="W600" s="66">
        <f>IF(Notes!B$31=1,IF(BR600&gt;0,BR600-SUM(T600:V600)-SUM(X600:AK600)-R600,SUM(BS600:BU600)),SUM(BS600:BU600))</f>
        <v>0</v>
      </c>
      <c r="Y600" s="66">
        <v>0</v>
      </c>
      <c r="AN600" s="7">
        <f>IF(Q600&gt;0,RANK(Q600,(N600:P600,Q600:AE600)),0)</f>
        <v>5</v>
      </c>
      <c r="AO600" s="7">
        <f>IF(R600&gt;0,RANK(R600,(N600:P600,Q600:AE600)),0)</f>
        <v>0</v>
      </c>
      <c r="AP600" s="7">
        <f>IF(T600&gt;0,RANK(T600,(N600:P600,Q600:AE600)),0)</f>
        <v>0</v>
      </c>
      <c r="AQ600" s="7">
        <f>IF(S600&gt;0,RANK(S600,(N600:P600,Q600:AE600)),0)</f>
        <v>4</v>
      </c>
      <c r="AR600" s="2">
        <f t="shared" si="249"/>
        <v>4.9645390070921988E-3</v>
      </c>
      <c r="AS600" s="2">
        <f t="shared" si="250"/>
        <v>0</v>
      </c>
      <c r="AT600" s="2">
        <f t="shared" si="251"/>
        <v>0</v>
      </c>
      <c r="AU600" s="2">
        <f t="shared" si="252"/>
        <v>7.801418439716312E-3</v>
      </c>
      <c r="AW600" t="s">
        <v>1756</v>
      </c>
      <c r="AX600" t="s">
        <v>3393</v>
      </c>
      <c r="AY600">
        <v>2</v>
      </c>
      <c r="BA600" s="119">
        <v>16</v>
      </c>
      <c r="BB600" s="121">
        <v>23</v>
      </c>
      <c r="BC600" s="125">
        <f t="shared" si="232"/>
        <v>16023</v>
      </c>
      <c r="BE600" s="7" t="s">
        <v>228</v>
      </c>
      <c r="BS600" s="1">
        <v>0</v>
      </c>
      <c r="BT600" s="1">
        <v>0</v>
      </c>
      <c r="BU600" s="1">
        <v>0</v>
      </c>
    </row>
    <row r="601" spans="1:73" hidden="1" outlineLevel="1">
      <c r="A601" t="s">
        <v>2973</v>
      </c>
      <c r="B601" t="s">
        <v>3393</v>
      </c>
      <c r="C601" s="1">
        <f t="shared" si="242"/>
        <v>618</v>
      </c>
      <c r="D601" s="7">
        <f>IF(N601&gt;0, RANK(N601,(N601:P601,Q601:AE601)),0)</f>
        <v>2</v>
      </c>
      <c r="E601" s="7">
        <f>IF(O601&gt;0,RANK(O601,(N601:P601,Q601:AE601)),0)</f>
        <v>1</v>
      </c>
      <c r="F601" s="7">
        <f>IF(P601&gt;0,RANK(P601,(N601:P601,Q601:AE601)),0)</f>
        <v>3</v>
      </c>
      <c r="G601" s="1">
        <f t="shared" si="243"/>
        <v>235</v>
      </c>
      <c r="H601" s="2">
        <f t="shared" si="244"/>
        <v>0.38025889967637538</v>
      </c>
      <c r="I601" s="2"/>
      <c r="J601" s="2">
        <f t="shared" si="245"/>
        <v>0.30258899676375406</v>
      </c>
      <c r="K601" s="2">
        <f t="shared" si="246"/>
        <v>0.68284789644012944</v>
      </c>
      <c r="L601" s="2">
        <f t="shared" si="247"/>
        <v>8.0906148867313909E-3</v>
      </c>
      <c r="M601" s="2">
        <f t="shared" si="248"/>
        <v>6.4724919093851075E-3</v>
      </c>
      <c r="N601" s="66">
        <v>187</v>
      </c>
      <c r="O601" s="66">
        <v>422</v>
      </c>
      <c r="P601" s="66">
        <v>5</v>
      </c>
      <c r="Q601" s="66">
        <v>3</v>
      </c>
      <c r="R601" s="66">
        <v>0</v>
      </c>
      <c r="S601" s="66">
        <v>1</v>
      </c>
      <c r="U601" s="66">
        <v>0</v>
      </c>
      <c r="W601" s="66">
        <f>IF(Notes!B$31=1,IF(BR601&gt;0,BR601-SUM(T601:V601)-SUM(X601:AK601)-R601,SUM(BS601:BU601)),SUM(BS601:BU601))</f>
        <v>0</v>
      </c>
      <c r="Y601" s="66">
        <v>0</v>
      </c>
      <c r="AN601" s="7">
        <f>IF(Q601&gt;0,RANK(Q601,(N601:P601,Q601:AE601)),0)</f>
        <v>4</v>
      </c>
      <c r="AO601" s="7">
        <f>IF(R601&gt;0,RANK(R601,(N601:P601,Q601:AE601)),0)</f>
        <v>0</v>
      </c>
      <c r="AP601" s="7">
        <f>IF(T601&gt;0,RANK(T601,(N601:P601,Q601:AE601)),0)</f>
        <v>0</v>
      </c>
      <c r="AQ601" s="7">
        <f>IF(S601&gt;0,RANK(S601,(N601:P601,Q601:AE601)),0)</f>
        <v>5</v>
      </c>
      <c r="AR601" s="2">
        <f t="shared" si="249"/>
        <v>4.8543689320388345E-3</v>
      </c>
      <c r="AS601" s="2">
        <f t="shared" si="250"/>
        <v>0</v>
      </c>
      <c r="AT601" s="2">
        <f t="shared" si="251"/>
        <v>0</v>
      </c>
      <c r="AU601" s="2">
        <f t="shared" si="252"/>
        <v>1.6181229773462784E-3</v>
      </c>
      <c r="AW601" t="s">
        <v>2973</v>
      </c>
      <c r="AX601" t="s">
        <v>3393</v>
      </c>
      <c r="AY601">
        <v>2</v>
      </c>
      <c r="BA601" s="119">
        <v>16</v>
      </c>
      <c r="BB601" s="121">
        <v>25</v>
      </c>
      <c r="BC601" s="125">
        <f t="shared" si="232"/>
        <v>16025</v>
      </c>
      <c r="BE601" s="7" t="s">
        <v>228</v>
      </c>
      <c r="BS601" s="1">
        <v>0</v>
      </c>
      <c r="BT601" s="1">
        <v>0</v>
      </c>
      <c r="BU601" s="1">
        <v>0</v>
      </c>
    </row>
    <row r="602" spans="1:73" hidden="1" outlineLevel="1">
      <c r="A602" t="s">
        <v>2675</v>
      </c>
      <c r="B602" t="s">
        <v>3393</v>
      </c>
      <c r="C602" s="1">
        <f t="shared" si="242"/>
        <v>64257</v>
      </c>
      <c r="D602" s="7">
        <f>IF(N602&gt;0, RANK(N602,(N602:P602,Q602:AE602)),0)</f>
        <v>2</v>
      </c>
      <c r="E602" s="7">
        <f>IF(O602&gt;0,RANK(O602,(N602:P602,Q602:AE602)),0)</f>
        <v>1</v>
      </c>
      <c r="F602" s="7">
        <f>IF(P602&gt;0,RANK(P602,(N602:P602,Q602:AE602)),0)</f>
        <v>3</v>
      </c>
      <c r="G602" s="1">
        <f t="shared" si="243"/>
        <v>22605</v>
      </c>
      <c r="H602" s="2">
        <f t="shared" si="244"/>
        <v>0.35179046640832906</v>
      </c>
      <c r="I602" s="2"/>
      <c r="J602" s="2">
        <f t="shared" si="245"/>
        <v>0.31353782467279828</v>
      </c>
      <c r="K602" s="2">
        <f t="shared" si="246"/>
        <v>0.66532829108112734</v>
      </c>
      <c r="L602" s="2">
        <f t="shared" si="247"/>
        <v>9.9444418506933092E-3</v>
      </c>
      <c r="M602" s="2">
        <f t="shared" si="248"/>
        <v>1.1189442395381121E-2</v>
      </c>
      <c r="N602" s="66">
        <v>20147</v>
      </c>
      <c r="O602" s="66">
        <v>42752</v>
      </c>
      <c r="P602" s="66">
        <v>639</v>
      </c>
      <c r="Q602" s="66">
        <v>321</v>
      </c>
      <c r="R602" s="66">
        <v>4</v>
      </c>
      <c r="S602" s="66">
        <v>387</v>
      </c>
      <c r="U602" s="66">
        <v>1</v>
      </c>
      <c r="W602" s="66">
        <f>IF(Notes!B$31=1,IF(BR602&gt;0,BR602-SUM(T602:V602)-SUM(X602:AK602)-R602,SUM(BS602:BU602)),SUM(BS602:BU602))</f>
        <v>0</v>
      </c>
      <c r="Y602" s="66">
        <v>6</v>
      </c>
      <c r="AN602" s="7">
        <f>IF(Q602&gt;0,RANK(Q602,(N602:P602,Q602:AE602)),0)</f>
        <v>5</v>
      </c>
      <c r="AO602" s="7">
        <f>IF(R602&gt;0,RANK(R602,(N602:P602,Q602:AE602)),0)</f>
        <v>7</v>
      </c>
      <c r="AP602" s="7">
        <f>IF(T602&gt;0,RANK(T602,(N602:P602,Q602:AE602)),0)</f>
        <v>0</v>
      </c>
      <c r="AQ602" s="7">
        <f>IF(S602&gt;0,RANK(S602,(N602:P602,Q602:AE602)),0)</f>
        <v>4</v>
      </c>
      <c r="AR602" s="2">
        <f t="shared" si="249"/>
        <v>4.9955646855595502E-3</v>
      </c>
      <c r="AS602" s="2">
        <f t="shared" si="250"/>
        <v>6.2250027234386914E-5</v>
      </c>
      <c r="AT602" s="2">
        <f t="shared" si="251"/>
        <v>0</v>
      </c>
      <c r="AU602" s="2">
        <f t="shared" si="252"/>
        <v>6.022690134926934E-3</v>
      </c>
      <c r="AW602" t="s">
        <v>2675</v>
      </c>
      <c r="AX602" t="s">
        <v>3393</v>
      </c>
      <c r="AY602">
        <v>1</v>
      </c>
      <c r="BA602" s="119">
        <v>16</v>
      </c>
      <c r="BB602" s="121">
        <v>27</v>
      </c>
      <c r="BC602" s="125">
        <f t="shared" si="232"/>
        <v>16027</v>
      </c>
      <c r="BE602" s="7" t="s">
        <v>228</v>
      </c>
      <c r="BR602" s="1">
        <v>460</v>
      </c>
      <c r="BS602" s="1">
        <v>0</v>
      </c>
      <c r="BT602" s="1">
        <v>0</v>
      </c>
      <c r="BU602" s="1">
        <v>0</v>
      </c>
    </row>
    <row r="603" spans="1:73" hidden="1" outlineLevel="1">
      <c r="A603" t="s">
        <v>2127</v>
      </c>
      <c r="B603" t="s">
        <v>3393</v>
      </c>
      <c r="C603" s="1">
        <f t="shared" si="242"/>
        <v>3302</v>
      </c>
      <c r="D603" s="7">
        <f>IF(N603&gt;0, RANK(N603,(N603:P603,Q603:AE603)),0)</f>
        <v>2</v>
      </c>
      <c r="E603" s="7">
        <f>IF(O603&gt;0,RANK(O603,(N603:P603,Q603:AE603)),0)</f>
        <v>1</v>
      </c>
      <c r="F603" s="7">
        <f>IF(P603&gt;0,RANK(P603,(N603:P603,Q603:AE603)),0)</f>
        <v>3</v>
      </c>
      <c r="G603" s="1">
        <f t="shared" si="243"/>
        <v>2103</v>
      </c>
      <c r="H603" s="2">
        <f t="shared" si="244"/>
        <v>0.63688673531193218</v>
      </c>
      <c r="I603" s="2"/>
      <c r="J603" s="2">
        <f t="shared" si="245"/>
        <v>0.16747425802543914</v>
      </c>
      <c r="K603" s="2">
        <f t="shared" si="246"/>
        <v>0.80436099333737132</v>
      </c>
      <c r="L603" s="2">
        <f t="shared" si="247"/>
        <v>1.6959418534221685E-2</v>
      </c>
      <c r="M603" s="2">
        <f t="shared" si="248"/>
        <v>1.1205330102967856E-2</v>
      </c>
      <c r="N603" s="66">
        <v>553</v>
      </c>
      <c r="O603" s="66">
        <v>2656</v>
      </c>
      <c r="P603" s="66">
        <v>56</v>
      </c>
      <c r="Q603" s="66">
        <v>14</v>
      </c>
      <c r="R603" s="66">
        <v>0</v>
      </c>
      <c r="S603" s="66">
        <v>23</v>
      </c>
      <c r="U603" s="66">
        <v>0</v>
      </c>
      <c r="W603" s="66">
        <f>IF(Notes!B$31=1,IF(BR603&gt;0,BR603-SUM(T603:V603)-SUM(X603:AK603)-R603,SUM(BS603:BU603)),SUM(BS603:BU603))</f>
        <v>0</v>
      </c>
      <c r="Y603" s="66">
        <v>0</v>
      </c>
      <c r="AN603" s="7">
        <f>IF(Q603&gt;0,RANK(Q603,(N603:P603,Q603:AE603)),0)</f>
        <v>5</v>
      </c>
      <c r="AO603" s="7">
        <f>IF(R603&gt;0,RANK(R603,(N603:P603,Q603:AE603)),0)</f>
        <v>0</v>
      </c>
      <c r="AP603" s="7">
        <f>IF(T603&gt;0,RANK(T603,(N603:P603,Q603:AE603)),0)</f>
        <v>0</v>
      </c>
      <c r="AQ603" s="7">
        <f>IF(S603&gt;0,RANK(S603,(N603:P603,Q603:AE603)),0)</f>
        <v>4</v>
      </c>
      <c r="AR603" s="2">
        <f t="shared" si="249"/>
        <v>4.2398546335554212E-3</v>
      </c>
      <c r="AS603" s="2">
        <f t="shared" si="250"/>
        <v>0</v>
      </c>
      <c r="AT603" s="2">
        <f t="shared" si="251"/>
        <v>0</v>
      </c>
      <c r="AU603" s="2">
        <f t="shared" si="252"/>
        <v>6.9654754694124773E-3</v>
      </c>
      <c r="AW603" t="s">
        <v>2127</v>
      </c>
      <c r="AX603" t="s">
        <v>3393</v>
      </c>
      <c r="AY603">
        <v>2</v>
      </c>
      <c r="BA603" s="119">
        <v>16</v>
      </c>
      <c r="BB603" s="121">
        <v>29</v>
      </c>
      <c r="BC603" s="125">
        <f t="shared" si="232"/>
        <v>16029</v>
      </c>
      <c r="BE603" s="7" t="s">
        <v>228</v>
      </c>
      <c r="BS603" s="1">
        <v>0</v>
      </c>
      <c r="BT603" s="1">
        <v>0</v>
      </c>
      <c r="BU603" s="1">
        <v>0</v>
      </c>
    </row>
    <row r="604" spans="1:73" hidden="1" outlineLevel="1">
      <c r="A604" t="s">
        <v>2285</v>
      </c>
      <c r="B604" t="s">
        <v>3393</v>
      </c>
      <c r="C604" s="1">
        <f t="shared" si="242"/>
        <v>7843</v>
      </c>
      <c r="D604" s="7">
        <f>IF(N604&gt;0, RANK(N604,(N604:P604,Q604:AE604)),0)</f>
        <v>2</v>
      </c>
      <c r="E604" s="7">
        <f>IF(O604&gt;0,RANK(O604,(N604:P604,Q604:AE604)),0)</f>
        <v>1</v>
      </c>
      <c r="F604" s="7">
        <f>IF(P604&gt;0,RANK(P604,(N604:P604,Q604:AE604)),0)</f>
        <v>3</v>
      </c>
      <c r="G604" s="1">
        <f t="shared" si="243"/>
        <v>4977</v>
      </c>
      <c r="H604" s="2">
        <f t="shared" si="244"/>
        <v>0.63457860512558972</v>
      </c>
      <c r="I604" s="2"/>
      <c r="J604" s="2">
        <f t="shared" si="245"/>
        <v>0.16983297207701134</v>
      </c>
      <c r="K604" s="2">
        <f t="shared" si="246"/>
        <v>0.80441157720260104</v>
      </c>
      <c r="L604" s="2">
        <f t="shared" si="247"/>
        <v>1.096519189085809E-2</v>
      </c>
      <c r="M604" s="2">
        <f t="shared" si="248"/>
        <v>1.4790258829529562E-2</v>
      </c>
      <c r="N604" s="66">
        <v>1332</v>
      </c>
      <c r="O604" s="66">
        <v>6309</v>
      </c>
      <c r="P604" s="66">
        <v>86</v>
      </c>
      <c r="Q604" s="66">
        <v>43</v>
      </c>
      <c r="R604" s="66">
        <v>0</v>
      </c>
      <c r="S604" s="66">
        <v>72</v>
      </c>
      <c r="U604" s="66">
        <v>0</v>
      </c>
      <c r="W604" s="66">
        <f>IF(Notes!B$31=1,IF(BR604&gt;0,BR604-SUM(T604:V604)-SUM(X604:AK604)-R604,SUM(BS604:BU604)),SUM(BS604:BU604))</f>
        <v>0</v>
      </c>
      <c r="Y604" s="66">
        <v>1</v>
      </c>
      <c r="AN604" s="7">
        <f>IF(Q604&gt;0,RANK(Q604,(N604:P604,Q604:AE604)),0)</f>
        <v>5</v>
      </c>
      <c r="AO604" s="7">
        <f>IF(R604&gt;0,RANK(R604,(N604:P604,Q604:AE604)),0)</f>
        <v>0</v>
      </c>
      <c r="AP604" s="7">
        <f>IF(T604&gt;0,RANK(T604,(N604:P604,Q604:AE604)),0)</f>
        <v>0</v>
      </c>
      <c r="AQ604" s="7">
        <f>IF(S604&gt;0,RANK(S604,(N604:P604,Q604:AE604)),0)</f>
        <v>4</v>
      </c>
      <c r="AR604" s="2">
        <f t="shared" si="249"/>
        <v>5.4825959454290448E-3</v>
      </c>
      <c r="AS604" s="2">
        <f t="shared" si="250"/>
        <v>0</v>
      </c>
      <c r="AT604" s="2">
        <f t="shared" si="251"/>
        <v>0</v>
      </c>
      <c r="AU604" s="2">
        <f t="shared" si="252"/>
        <v>9.1801606528114244E-3</v>
      </c>
      <c r="AW604" t="s">
        <v>2285</v>
      </c>
      <c r="AX604" t="s">
        <v>3393</v>
      </c>
      <c r="AY604">
        <v>2</v>
      </c>
      <c r="BA604" s="119">
        <v>16</v>
      </c>
      <c r="BB604" s="121">
        <v>31</v>
      </c>
      <c r="BC604" s="125">
        <f t="shared" si="232"/>
        <v>16031</v>
      </c>
      <c r="BE604" s="7" t="s">
        <v>228</v>
      </c>
      <c r="BR604" s="1">
        <v>51</v>
      </c>
      <c r="BS604" s="1">
        <v>0</v>
      </c>
      <c r="BT604" s="1">
        <v>0</v>
      </c>
      <c r="BU604" s="1">
        <v>0</v>
      </c>
    </row>
    <row r="605" spans="1:73" hidden="1" outlineLevel="1">
      <c r="A605" t="s">
        <v>2895</v>
      </c>
      <c r="B605" t="s">
        <v>3393</v>
      </c>
      <c r="C605" s="1">
        <f t="shared" si="242"/>
        <v>375</v>
      </c>
      <c r="D605" s="7">
        <f>IF(N605&gt;0, RANK(N605,(N605:P605,Q605:AE605)),0)</f>
        <v>2</v>
      </c>
      <c r="E605" s="7">
        <f>IF(O605&gt;0,RANK(O605,(N605:P605,Q605:AE605)),0)</f>
        <v>1</v>
      </c>
      <c r="F605" s="7">
        <f>IF(P605&gt;0,RANK(P605,(N605:P605,Q605:AE605)),0)</f>
        <v>4</v>
      </c>
      <c r="G605" s="1">
        <f t="shared" si="243"/>
        <v>241</v>
      </c>
      <c r="H605" s="2">
        <f t="shared" si="244"/>
        <v>0.64266666666666672</v>
      </c>
      <c r="I605" s="2"/>
      <c r="J605" s="2">
        <f t="shared" si="245"/>
        <v>0.17066666666666666</v>
      </c>
      <c r="K605" s="2">
        <f t="shared" si="246"/>
        <v>0.81333333333333335</v>
      </c>
      <c r="L605" s="2">
        <f t="shared" si="247"/>
        <v>5.3333333333333332E-3</v>
      </c>
      <c r="M605" s="2">
        <f t="shared" si="248"/>
        <v>1.0666666666666682E-2</v>
      </c>
      <c r="N605" s="66">
        <v>64</v>
      </c>
      <c r="O605" s="66">
        <v>305</v>
      </c>
      <c r="P605" s="66">
        <v>2</v>
      </c>
      <c r="Q605" s="66">
        <v>1</v>
      </c>
      <c r="R605" s="66">
        <v>0</v>
      </c>
      <c r="S605" s="66">
        <v>3</v>
      </c>
      <c r="U605" s="66">
        <v>0</v>
      </c>
      <c r="W605" s="66">
        <f>IF(Notes!B$31=1,IF(BR605&gt;0,BR605-SUM(T605:V605)-SUM(X605:AK605)-R605,SUM(BS605:BU605)),SUM(BS605:BU605))</f>
        <v>0</v>
      </c>
      <c r="Y605" s="66">
        <v>0</v>
      </c>
      <c r="AN605" s="7">
        <f>IF(Q605&gt;0,RANK(Q605,(N605:P605,Q605:AE605)),0)</f>
        <v>5</v>
      </c>
      <c r="AO605" s="7">
        <f>IF(R605&gt;0,RANK(R605,(N605:P605,Q605:AE605)),0)</f>
        <v>0</v>
      </c>
      <c r="AP605" s="7">
        <f>IF(T605&gt;0,RANK(T605,(N605:P605,Q605:AE605)),0)</f>
        <v>0</v>
      </c>
      <c r="AQ605" s="7">
        <f>IF(S605&gt;0,RANK(S605,(N605:P605,Q605:AE605)),0)</f>
        <v>3</v>
      </c>
      <c r="AR605" s="2">
        <f t="shared" si="249"/>
        <v>2.6666666666666666E-3</v>
      </c>
      <c r="AS605" s="2">
        <f t="shared" si="250"/>
        <v>0</v>
      </c>
      <c r="AT605" s="2">
        <f t="shared" si="251"/>
        <v>0</v>
      </c>
      <c r="AU605" s="2">
        <f t="shared" si="252"/>
        <v>8.0000000000000002E-3</v>
      </c>
      <c r="AW605" t="s">
        <v>2895</v>
      </c>
      <c r="AX605" t="s">
        <v>3393</v>
      </c>
      <c r="AY605">
        <v>2</v>
      </c>
      <c r="BA605" s="119">
        <v>16</v>
      </c>
      <c r="BB605" s="121">
        <v>33</v>
      </c>
      <c r="BC605" s="125">
        <f t="shared" si="232"/>
        <v>16033</v>
      </c>
      <c r="BE605" s="7" t="s">
        <v>228</v>
      </c>
      <c r="BS605" s="1">
        <v>0</v>
      </c>
      <c r="BT605" s="1">
        <v>0</v>
      </c>
      <c r="BU605" s="1">
        <v>0</v>
      </c>
    </row>
    <row r="606" spans="1:73" hidden="1" outlineLevel="1">
      <c r="A606" t="s">
        <v>2569</v>
      </c>
      <c r="B606" t="s">
        <v>3393</v>
      </c>
      <c r="C606" s="1">
        <f t="shared" si="242"/>
        <v>3906</v>
      </c>
      <c r="D606" s="7">
        <f>IF(N606&gt;0, RANK(N606,(N606:P606,Q606:AE606)),0)</f>
        <v>2</v>
      </c>
      <c r="E606" s="7">
        <f>IF(O606&gt;0,RANK(O606,(N606:P606,Q606:AE606)),0)</f>
        <v>1</v>
      </c>
      <c r="F606" s="7">
        <f>IF(P606&gt;0,RANK(P606,(N606:P606,Q606:AE606)),0)</f>
        <v>3</v>
      </c>
      <c r="G606" s="1">
        <f t="shared" si="243"/>
        <v>1358</v>
      </c>
      <c r="H606" s="2">
        <f t="shared" si="244"/>
        <v>0.34767025089605735</v>
      </c>
      <c r="I606" s="2"/>
      <c r="J606" s="2">
        <f t="shared" si="245"/>
        <v>0.31003584229390679</v>
      </c>
      <c r="K606" s="2">
        <f t="shared" si="246"/>
        <v>0.6577060931899642</v>
      </c>
      <c r="L606" s="2">
        <f t="shared" si="247"/>
        <v>1.5360983102918587E-2</v>
      </c>
      <c r="M606" s="2">
        <f t="shared" si="248"/>
        <v>1.6897081413210419E-2</v>
      </c>
      <c r="N606" s="66">
        <v>1211</v>
      </c>
      <c r="O606" s="66">
        <v>2569</v>
      </c>
      <c r="P606" s="66">
        <v>60</v>
      </c>
      <c r="Q606" s="66">
        <v>31</v>
      </c>
      <c r="R606" s="66">
        <v>0</v>
      </c>
      <c r="S606" s="66">
        <v>35</v>
      </c>
      <c r="U606" s="66">
        <v>0</v>
      </c>
      <c r="W606" s="66">
        <f>IF(Notes!B$31=1,IF(BR606&gt;0,BR606-SUM(T606:V606)-SUM(X606:AK606)-R606,SUM(BS606:BU606)),SUM(BS606:BU606))</f>
        <v>0</v>
      </c>
      <c r="Y606" s="66">
        <v>0</v>
      </c>
      <c r="AN606" s="7">
        <f>IF(Q606&gt;0,RANK(Q606,(N606:P606,Q606:AE606)),0)</f>
        <v>5</v>
      </c>
      <c r="AO606" s="7">
        <f>IF(R606&gt;0,RANK(R606,(N606:P606,Q606:AE606)),0)</f>
        <v>0</v>
      </c>
      <c r="AP606" s="7">
        <f>IF(T606&gt;0,RANK(T606,(N606:P606,Q606:AE606)),0)</f>
        <v>0</v>
      </c>
      <c r="AQ606" s="7">
        <f>IF(S606&gt;0,RANK(S606,(N606:P606,Q606:AE606)),0)</f>
        <v>4</v>
      </c>
      <c r="AR606" s="2">
        <f t="shared" si="249"/>
        <v>7.9365079365079361E-3</v>
      </c>
      <c r="AS606" s="2">
        <f t="shared" si="250"/>
        <v>0</v>
      </c>
      <c r="AT606" s="2">
        <f t="shared" si="251"/>
        <v>0</v>
      </c>
      <c r="AU606" s="2">
        <f t="shared" si="252"/>
        <v>8.9605734767025085E-3</v>
      </c>
      <c r="AW606" t="s">
        <v>2569</v>
      </c>
      <c r="AX606" t="s">
        <v>3393</v>
      </c>
      <c r="AY606">
        <v>1</v>
      </c>
      <c r="BA606" s="119">
        <v>16</v>
      </c>
      <c r="BB606" s="121">
        <v>35</v>
      </c>
      <c r="BC606" s="125">
        <f t="shared" si="232"/>
        <v>16035</v>
      </c>
      <c r="BE606" s="7" t="s">
        <v>228</v>
      </c>
      <c r="BS606" s="1">
        <v>0</v>
      </c>
      <c r="BT606" s="1">
        <v>0</v>
      </c>
      <c r="BU606" s="1">
        <v>0</v>
      </c>
    </row>
    <row r="607" spans="1:73" hidden="1" outlineLevel="1">
      <c r="A607" t="s">
        <v>1544</v>
      </c>
      <c r="B607" t="s">
        <v>3393</v>
      </c>
      <c r="C607" s="1">
        <f t="shared" si="242"/>
        <v>2353</v>
      </c>
      <c r="D607" s="7">
        <f>IF(N607&gt;0, RANK(N607,(N607:P607,Q607:AE607)),0)</f>
        <v>2</v>
      </c>
      <c r="E607" s="7">
        <f>IF(O607&gt;0,RANK(O607,(N607:P607,Q607:AE607)),0)</f>
        <v>1</v>
      </c>
      <c r="F607" s="7">
        <f>IF(P607&gt;0,RANK(P607,(N607:P607,Q607:AE607)),0)</f>
        <v>3</v>
      </c>
      <c r="G607" s="1">
        <f t="shared" si="243"/>
        <v>1083</v>
      </c>
      <c r="H607" s="2">
        <f t="shared" si="244"/>
        <v>0.4602634934126647</v>
      </c>
      <c r="I607" s="2"/>
      <c r="J607" s="2">
        <f t="shared" si="245"/>
        <v>0.25966850828729282</v>
      </c>
      <c r="K607" s="2">
        <f t="shared" si="246"/>
        <v>0.71993200169995752</v>
      </c>
      <c r="L607" s="2">
        <f t="shared" si="247"/>
        <v>7.6498087547811301E-3</v>
      </c>
      <c r="M607" s="2">
        <f t="shared" si="248"/>
        <v>1.2749681257968524E-2</v>
      </c>
      <c r="N607" s="66">
        <v>611</v>
      </c>
      <c r="O607" s="66">
        <v>1694</v>
      </c>
      <c r="P607" s="66">
        <v>18</v>
      </c>
      <c r="Q607" s="66">
        <v>12</v>
      </c>
      <c r="R607" s="66">
        <v>1</v>
      </c>
      <c r="S607" s="66">
        <v>17</v>
      </c>
      <c r="U607" s="66">
        <v>0</v>
      </c>
      <c r="W607" s="66">
        <f>IF(Notes!B$31=1,IF(BR607&gt;0,BR607-SUM(T607:V607)-SUM(X607:AK607)-R607,SUM(BS607:BU607)),SUM(BS607:BU607))</f>
        <v>0</v>
      </c>
      <c r="Y607" s="66">
        <v>0</v>
      </c>
      <c r="AN607" s="7">
        <f>IF(Q607&gt;0,RANK(Q607,(N607:P607,Q607:AE607)),0)</f>
        <v>5</v>
      </c>
      <c r="AO607" s="7">
        <f>IF(R607&gt;0,RANK(R607,(N607:P607,Q607:AE607)),0)</f>
        <v>6</v>
      </c>
      <c r="AP607" s="7">
        <f>IF(T607&gt;0,RANK(T607,(N607:P607,Q607:AE607)),0)</f>
        <v>0</v>
      </c>
      <c r="AQ607" s="7">
        <f>IF(S607&gt;0,RANK(S607,(N607:P607,Q607:AE607)),0)</f>
        <v>4</v>
      </c>
      <c r="AR607" s="2">
        <f t="shared" si="249"/>
        <v>5.0998725031874206E-3</v>
      </c>
      <c r="AS607" s="2">
        <f t="shared" si="250"/>
        <v>4.2498937526561835E-4</v>
      </c>
      <c r="AT607" s="2">
        <f t="shared" si="251"/>
        <v>0</v>
      </c>
      <c r="AU607" s="2">
        <f t="shared" si="252"/>
        <v>7.2248193795155123E-3</v>
      </c>
      <c r="AW607" t="s">
        <v>1544</v>
      </c>
      <c r="AX607" t="s">
        <v>3393</v>
      </c>
      <c r="AY607">
        <v>2</v>
      </c>
      <c r="BA607" s="119">
        <v>16</v>
      </c>
      <c r="BB607" s="121">
        <v>37</v>
      </c>
      <c r="BC607" s="125">
        <f t="shared" si="232"/>
        <v>16037</v>
      </c>
      <c r="BE607" s="7" t="s">
        <v>228</v>
      </c>
      <c r="BS607" s="1">
        <v>0</v>
      </c>
      <c r="BT607" s="1">
        <v>0</v>
      </c>
      <c r="BU607" s="1">
        <v>0</v>
      </c>
    </row>
    <row r="608" spans="1:73" hidden="1" outlineLevel="1">
      <c r="A608" t="s">
        <v>2999</v>
      </c>
      <c r="B608" t="s">
        <v>3393</v>
      </c>
      <c r="C608" s="1">
        <f t="shared" si="242"/>
        <v>8437</v>
      </c>
      <c r="D608" s="7">
        <f>IF(N608&gt;0, RANK(N608,(N608:P608,Q608:AE608)),0)</f>
        <v>2</v>
      </c>
      <c r="E608" s="7">
        <f>IF(O608&gt;0,RANK(O608,(N608:P608,Q608:AE608)),0)</f>
        <v>1</v>
      </c>
      <c r="F608" s="7">
        <f>IF(P608&gt;0,RANK(P608,(N608:P608,Q608:AE608)),0)</f>
        <v>3</v>
      </c>
      <c r="G608" s="1">
        <f t="shared" si="243"/>
        <v>3074</v>
      </c>
      <c r="H608" s="2">
        <f t="shared" si="244"/>
        <v>0.36434751688988976</v>
      </c>
      <c r="I608" s="2"/>
      <c r="J608" s="2">
        <f t="shared" si="245"/>
        <v>0.30709967998103593</v>
      </c>
      <c r="K608" s="2">
        <f t="shared" si="246"/>
        <v>0.67144719687092569</v>
      </c>
      <c r="L608" s="2">
        <f t="shared" si="247"/>
        <v>1.303780964797914E-2</v>
      </c>
      <c r="M608" s="2">
        <f t="shared" si="248"/>
        <v>8.4153135000592377E-3</v>
      </c>
      <c r="N608" s="66">
        <v>2591</v>
      </c>
      <c r="O608" s="66">
        <v>5665</v>
      </c>
      <c r="P608" s="66">
        <v>110</v>
      </c>
      <c r="Q608" s="66">
        <v>33</v>
      </c>
      <c r="R608" s="66">
        <v>1</v>
      </c>
      <c r="S608" s="66">
        <v>37</v>
      </c>
      <c r="U608" s="66">
        <v>0</v>
      </c>
      <c r="W608" s="66">
        <f>IF(Notes!B$31=1,IF(BR608&gt;0,BR608-SUM(T608:V608)-SUM(X608:AK608)-R608,SUM(BS608:BU608)),SUM(BS608:BU608))</f>
        <v>0</v>
      </c>
      <c r="Y608" s="66">
        <v>0</v>
      </c>
      <c r="AN608" s="7">
        <f>IF(Q608&gt;0,RANK(Q608,(N608:P608,Q608:AE608)),0)</f>
        <v>5</v>
      </c>
      <c r="AO608" s="7">
        <f>IF(R608&gt;0,RANK(R608,(N608:P608,Q608:AE608)),0)</f>
        <v>6</v>
      </c>
      <c r="AP608" s="7">
        <f>IF(T608&gt;0,RANK(T608,(N608:P608,Q608:AE608)),0)</f>
        <v>0</v>
      </c>
      <c r="AQ608" s="7">
        <f>IF(S608&gt;0,RANK(S608,(N608:P608,Q608:AE608)),0)</f>
        <v>4</v>
      </c>
      <c r="AR608" s="2">
        <f t="shared" si="249"/>
        <v>3.9113428943937422E-3</v>
      </c>
      <c r="AS608" s="2">
        <f t="shared" si="250"/>
        <v>1.1852554225435582E-4</v>
      </c>
      <c r="AT608" s="2">
        <f t="shared" si="251"/>
        <v>0</v>
      </c>
      <c r="AU608" s="2">
        <f t="shared" si="252"/>
        <v>4.3854450634111652E-3</v>
      </c>
      <c r="AW608" t="s">
        <v>2999</v>
      </c>
      <c r="AX608" t="s">
        <v>3393</v>
      </c>
      <c r="AY608">
        <v>2</v>
      </c>
      <c r="BA608" s="119">
        <v>16</v>
      </c>
      <c r="BB608" s="121">
        <v>39</v>
      </c>
      <c r="BC608" s="125">
        <f t="shared" si="232"/>
        <v>16039</v>
      </c>
      <c r="BE608" s="7" t="s">
        <v>228</v>
      </c>
      <c r="BR608" s="3">
        <v>50</v>
      </c>
      <c r="BS608" s="1">
        <v>0</v>
      </c>
      <c r="BT608" s="1">
        <v>0</v>
      </c>
      <c r="BU608" s="1">
        <v>0</v>
      </c>
    </row>
    <row r="609" spans="1:73" hidden="1" outlineLevel="1">
      <c r="A609" t="s">
        <v>2910</v>
      </c>
      <c r="B609" t="s">
        <v>3393</v>
      </c>
      <c r="C609" s="1">
        <f t="shared" si="242"/>
        <v>5074</v>
      </c>
      <c r="D609" s="7">
        <f>IF(N609&gt;0, RANK(N609,(N609:P609,Q609:AE609)),0)</f>
        <v>2</v>
      </c>
      <c r="E609" s="7">
        <f>IF(O609&gt;0,RANK(O609,(N609:P609,Q609:AE609)),0)</f>
        <v>1</v>
      </c>
      <c r="F609" s="7">
        <f>IF(P609&gt;0,RANK(P609,(N609:P609,Q609:AE609)),0)</f>
        <v>4</v>
      </c>
      <c r="G609" s="1">
        <f t="shared" si="243"/>
        <v>3646</v>
      </c>
      <c r="H609" s="2">
        <f t="shared" si="244"/>
        <v>0.71856523452897125</v>
      </c>
      <c r="I609" s="2"/>
      <c r="J609" s="2">
        <f t="shared" si="245"/>
        <v>0.11824990145841545</v>
      </c>
      <c r="K609" s="2">
        <f t="shared" si="246"/>
        <v>0.83681513598738666</v>
      </c>
      <c r="L609" s="2">
        <f t="shared" si="247"/>
        <v>9.4599921166732357E-3</v>
      </c>
      <c r="M609" s="2">
        <f t="shared" si="248"/>
        <v>3.5474970437524699E-2</v>
      </c>
      <c r="N609" s="66">
        <v>600</v>
      </c>
      <c r="O609" s="66">
        <v>4246</v>
      </c>
      <c r="P609" s="66">
        <v>48</v>
      </c>
      <c r="Q609" s="66">
        <v>37</v>
      </c>
      <c r="R609" s="66">
        <v>0</v>
      </c>
      <c r="S609" s="66">
        <v>142</v>
      </c>
      <c r="U609" s="66">
        <v>0</v>
      </c>
      <c r="W609" s="66">
        <f>IF(Notes!B$31=1,IF(BR609&gt;0,BR609-SUM(T609:V609)-SUM(X609:AK609)-R609,SUM(BS609:BU609)),SUM(BS609:BU609))</f>
        <v>1</v>
      </c>
      <c r="Y609" s="66">
        <v>0</v>
      </c>
      <c r="AN609" s="7">
        <f>IF(Q609&gt;0,RANK(Q609,(N609:P609,Q609:AE609)),0)</f>
        <v>5</v>
      </c>
      <c r="AO609" s="7">
        <f>IF(R609&gt;0,RANK(R609,(N609:P609,Q609:AE609)),0)</f>
        <v>0</v>
      </c>
      <c r="AP609" s="7">
        <f>IF(T609&gt;0,RANK(T609,(N609:P609,Q609:AE609)),0)</f>
        <v>0</v>
      </c>
      <c r="AQ609" s="7">
        <f>IF(S609&gt;0,RANK(S609,(N609:P609,Q609:AE609)),0)</f>
        <v>3</v>
      </c>
      <c r="AR609" s="2">
        <f t="shared" si="249"/>
        <v>7.2920772566022864E-3</v>
      </c>
      <c r="AS609" s="2">
        <f t="shared" si="250"/>
        <v>0</v>
      </c>
      <c r="AT609" s="2">
        <f t="shared" si="251"/>
        <v>0</v>
      </c>
      <c r="AU609" s="2">
        <f t="shared" si="252"/>
        <v>2.7985810011824989E-2</v>
      </c>
      <c r="AW609" t="s">
        <v>2910</v>
      </c>
      <c r="AX609" t="s">
        <v>3393</v>
      </c>
      <c r="AY609">
        <v>2</v>
      </c>
      <c r="BA609" s="119">
        <v>16</v>
      </c>
      <c r="BB609" s="121">
        <v>41</v>
      </c>
      <c r="BC609" s="125">
        <f t="shared" si="232"/>
        <v>16041</v>
      </c>
      <c r="BE609" s="7" t="s">
        <v>228</v>
      </c>
      <c r="BS609" s="1">
        <v>1</v>
      </c>
      <c r="BT609" s="1">
        <v>0</v>
      </c>
      <c r="BU609" s="1">
        <v>0</v>
      </c>
    </row>
    <row r="610" spans="1:73" hidden="1" outlineLevel="1">
      <c r="A610" t="s">
        <v>3484</v>
      </c>
      <c r="B610" t="s">
        <v>3393</v>
      </c>
      <c r="C610" s="1">
        <f t="shared" si="242"/>
        <v>5881</v>
      </c>
      <c r="D610" s="7">
        <f>IF(N610&gt;0, RANK(N610,(N610:P610,Q610:AE610)),0)</f>
        <v>2</v>
      </c>
      <c r="E610" s="7">
        <f>IF(O610&gt;0,RANK(O610,(N610:P610,Q610:AE610)),0)</f>
        <v>1</v>
      </c>
      <c r="F610" s="7">
        <f>IF(P610&gt;0,RANK(P610,(N610:P610,Q610:AE610)),0)</f>
        <v>3</v>
      </c>
      <c r="G610" s="1">
        <f t="shared" si="243"/>
        <v>3635</v>
      </c>
      <c r="H610" s="2">
        <f t="shared" si="244"/>
        <v>0.61809216119707533</v>
      </c>
      <c r="I610" s="2"/>
      <c r="J610" s="2">
        <f t="shared" si="245"/>
        <v>0.18109165107974834</v>
      </c>
      <c r="K610" s="2">
        <f t="shared" si="246"/>
        <v>0.79918381227682367</v>
      </c>
      <c r="L610" s="2">
        <f t="shared" si="247"/>
        <v>7.8217990137731674E-3</v>
      </c>
      <c r="M610" s="2">
        <f t="shared" si="248"/>
        <v>1.1902737629654825E-2</v>
      </c>
      <c r="N610" s="66">
        <v>1065</v>
      </c>
      <c r="O610" s="66">
        <v>4700</v>
      </c>
      <c r="P610" s="66">
        <v>46</v>
      </c>
      <c r="Q610" s="66">
        <v>25</v>
      </c>
      <c r="R610" s="66">
        <v>0</v>
      </c>
      <c r="S610" s="66">
        <v>44</v>
      </c>
      <c r="U610" s="66">
        <v>0</v>
      </c>
      <c r="W610" s="66">
        <f>IF(Notes!B$31=1,IF(BR610&gt;0,BR610-SUM(T610:V610)-SUM(X610:AK610)-R610,SUM(BS610:BU610)),SUM(BS610:BU610))</f>
        <v>1</v>
      </c>
      <c r="Y610" s="66">
        <v>0</v>
      </c>
      <c r="AN610" s="7">
        <f>IF(Q610&gt;0,RANK(Q610,(N610:P610,Q610:AE610)),0)</f>
        <v>5</v>
      </c>
      <c r="AO610" s="7">
        <f>IF(R610&gt;0,RANK(R610,(N610:P610,Q610:AE610)),0)</f>
        <v>0</v>
      </c>
      <c r="AP610" s="7">
        <f>IF(T610&gt;0,RANK(T610,(N610:P610,Q610:AE610)),0)</f>
        <v>0</v>
      </c>
      <c r="AQ610" s="7">
        <f>IF(S610&gt;0,RANK(S610,(N610:P610,Q610:AE610)),0)</f>
        <v>4</v>
      </c>
      <c r="AR610" s="2">
        <f t="shared" si="249"/>
        <v>4.2509777248767215E-3</v>
      </c>
      <c r="AS610" s="2">
        <f t="shared" si="250"/>
        <v>0</v>
      </c>
      <c r="AT610" s="2">
        <f t="shared" si="251"/>
        <v>0</v>
      </c>
      <c r="AU610" s="2">
        <f t="shared" si="252"/>
        <v>7.4817207957830305E-3</v>
      </c>
      <c r="AW610" t="s">
        <v>3484</v>
      </c>
      <c r="AX610" t="s">
        <v>3393</v>
      </c>
      <c r="AY610">
        <v>2</v>
      </c>
      <c r="BA610" s="119">
        <v>16</v>
      </c>
      <c r="BB610" s="121">
        <v>43</v>
      </c>
      <c r="BC610" s="125">
        <f t="shared" si="232"/>
        <v>16043</v>
      </c>
      <c r="BE610" s="7" t="s">
        <v>228</v>
      </c>
      <c r="BS610" s="1">
        <v>1</v>
      </c>
      <c r="BT610" s="1">
        <v>0</v>
      </c>
      <c r="BU610" s="1">
        <v>0</v>
      </c>
    </row>
    <row r="611" spans="1:73" hidden="1" outlineLevel="1">
      <c r="A611" t="s">
        <v>2570</v>
      </c>
      <c r="B611" t="s">
        <v>3393</v>
      </c>
      <c r="C611" s="1">
        <f t="shared" si="242"/>
        <v>7948</v>
      </c>
      <c r="D611" s="7">
        <f>IF(N611&gt;0, RANK(N611,(N611:P611,Q611:AE611)),0)</f>
        <v>2</v>
      </c>
      <c r="E611" s="7">
        <f>IF(O611&gt;0,RANK(O611,(N611:P611,Q611:AE611)),0)</f>
        <v>1</v>
      </c>
      <c r="F611" s="7">
        <f>IF(P611&gt;0,RANK(P611,(N611:P611,Q611:AE611)),0)</f>
        <v>3</v>
      </c>
      <c r="G611" s="1">
        <f t="shared" si="243"/>
        <v>3419</v>
      </c>
      <c r="H611" s="2">
        <f t="shared" si="244"/>
        <v>0.43017111222949167</v>
      </c>
      <c r="I611" s="2"/>
      <c r="J611" s="2">
        <f t="shared" si="245"/>
        <v>0.27252138902868644</v>
      </c>
      <c r="K611" s="2">
        <f t="shared" si="246"/>
        <v>0.70269250125817817</v>
      </c>
      <c r="L611" s="2">
        <f t="shared" si="247"/>
        <v>1.4091595369904378E-2</v>
      </c>
      <c r="M611" s="2">
        <f t="shared" si="248"/>
        <v>1.0694514343231062E-2</v>
      </c>
      <c r="N611" s="66">
        <v>2166</v>
      </c>
      <c r="O611" s="66">
        <v>5585</v>
      </c>
      <c r="P611" s="66">
        <v>112</v>
      </c>
      <c r="Q611" s="66">
        <v>32</v>
      </c>
      <c r="R611" s="66">
        <v>0</v>
      </c>
      <c r="S611" s="66">
        <v>52</v>
      </c>
      <c r="U611" s="66">
        <v>0</v>
      </c>
      <c r="W611" s="66">
        <f>IF(Notes!B$31=1,IF(BR611&gt;0,BR611-SUM(T611:V611)-SUM(X611:AK611)-R611,SUM(BS611:BU611)),SUM(BS611:BU611))</f>
        <v>0</v>
      </c>
      <c r="Y611" s="66">
        <v>1</v>
      </c>
      <c r="AN611" s="7">
        <f>IF(Q611&gt;0,RANK(Q611,(N611:P611,Q611:AE611)),0)</f>
        <v>5</v>
      </c>
      <c r="AO611" s="7">
        <f>IF(R611&gt;0,RANK(R611,(N611:P611,Q611:AE611)),0)</f>
        <v>0</v>
      </c>
      <c r="AP611" s="7">
        <f>IF(T611&gt;0,RANK(T611,(N611:P611,Q611:AE611)),0)</f>
        <v>0</v>
      </c>
      <c r="AQ611" s="7">
        <f>IF(S611&gt;0,RANK(S611,(N611:P611,Q611:AE611)),0)</f>
        <v>4</v>
      </c>
      <c r="AR611" s="2">
        <f t="shared" si="249"/>
        <v>4.0261701056869652E-3</v>
      </c>
      <c r="AS611" s="2">
        <f t="shared" si="250"/>
        <v>0</v>
      </c>
      <c r="AT611" s="2">
        <f t="shared" si="251"/>
        <v>0</v>
      </c>
      <c r="AU611" s="2">
        <f t="shared" si="252"/>
        <v>6.5425264217413188E-3</v>
      </c>
      <c r="AW611" t="s">
        <v>2570</v>
      </c>
      <c r="AX611" t="s">
        <v>3393</v>
      </c>
      <c r="AY611">
        <v>1</v>
      </c>
      <c r="BA611" s="119">
        <v>16</v>
      </c>
      <c r="BB611" s="121">
        <v>45</v>
      </c>
      <c r="BC611" s="125">
        <f t="shared" si="232"/>
        <v>16045</v>
      </c>
      <c r="BE611" s="7" t="s">
        <v>228</v>
      </c>
      <c r="BS611" s="1">
        <v>0</v>
      </c>
      <c r="BT611" s="1">
        <v>0</v>
      </c>
      <c r="BU611" s="1">
        <v>0</v>
      </c>
    </row>
    <row r="612" spans="1:73" hidden="1" outlineLevel="1">
      <c r="A612" t="s">
        <v>484</v>
      </c>
      <c r="B612" t="s">
        <v>3393</v>
      </c>
      <c r="C612" s="1">
        <f t="shared" si="242"/>
        <v>5391</v>
      </c>
      <c r="D612" s="7">
        <f>IF(N612&gt;0, RANK(N612,(N612:P612,Q612:AE612)),0)</f>
        <v>2</v>
      </c>
      <c r="E612" s="7">
        <f>IF(O612&gt;0,RANK(O612,(N612:P612,Q612:AE612)),0)</f>
        <v>1</v>
      </c>
      <c r="F612" s="7">
        <f>IF(P612&gt;0,RANK(P612,(N612:P612,Q612:AE612)),0)</f>
        <v>3</v>
      </c>
      <c r="G612" s="1">
        <f t="shared" si="243"/>
        <v>2276</v>
      </c>
      <c r="H612" s="2">
        <f t="shared" si="244"/>
        <v>0.4221851233537377</v>
      </c>
      <c r="I612" s="2"/>
      <c r="J612" s="2">
        <f t="shared" si="245"/>
        <v>0.27620107586718606</v>
      </c>
      <c r="K612" s="2">
        <f t="shared" si="246"/>
        <v>0.69838619922092371</v>
      </c>
      <c r="L612" s="2">
        <f t="shared" si="247"/>
        <v>1.3912075681691708E-2</v>
      </c>
      <c r="M612" s="2">
        <f t="shared" si="248"/>
        <v>1.1500649230198575E-2</v>
      </c>
      <c r="N612" s="66">
        <v>1489</v>
      </c>
      <c r="O612" s="66">
        <v>3765</v>
      </c>
      <c r="P612" s="66">
        <v>75</v>
      </c>
      <c r="Q612" s="66">
        <v>27</v>
      </c>
      <c r="R612" s="66">
        <v>0</v>
      </c>
      <c r="S612" s="66">
        <v>35</v>
      </c>
      <c r="U612" s="66">
        <v>0</v>
      </c>
      <c r="W612" s="66">
        <f>IF(Notes!B$31=1,IF(BR612&gt;0,BR612-SUM(T612:V612)-SUM(X612:AK612)-R612,SUM(BS612:BU612)),SUM(BS612:BU612))</f>
        <v>0</v>
      </c>
      <c r="Y612" s="66">
        <v>0</v>
      </c>
      <c r="AN612" s="7">
        <f>IF(Q612&gt;0,RANK(Q612,(N612:P612,Q612:AE612)),0)</f>
        <v>5</v>
      </c>
      <c r="AO612" s="7">
        <f>IF(R612&gt;0,RANK(R612,(N612:P612,Q612:AE612)),0)</f>
        <v>0</v>
      </c>
      <c r="AP612" s="7">
        <f>IF(T612&gt;0,RANK(T612,(N612:P612,Q612:AE612)),0)</f>
        <v>0</v>
      </c>
      <c r="AQ612" s="7">
        <f>IF(S612&gt;0,RANK(S612,(N612:P612,Q612:AE612)),0)</f>
        <v>4</v>
      </c>
      <c r="AR612" s="2">
        <f t="shared" si="249"/>
        <v>5.008347245409015E-3</v>
      </c>
      <c r="AS612" s="2">
        <f t="shared" si="250"/>
        <v>0</v>
      </c>
      <c r="AT612" s="2">
        <f t="shared" si="251"/>
        <v>0</v>
      </c>
      <c r="AU612" s="2">
        <f t="shared" si="252"/>
        <v>6.4923019847894642E-3</v>
      </c>
      <c r="AW612" t="s">
        <v>484</v>
      </c>
      <c r="AX612" t="s">
        <v>3393</v>
      </c>
      <c r="AY612">
        <v>2</v>
      </c>
      <c r="BA612" s="119">
        <v>16</v>
      </c>
      <c r="BB612" s="121">
        <v>47</v>
      </c>
      <c r="BC612" s="125">
        <f t="shared" si="232"/>
        <v>16047</v>
      </c>
      <c r="BE612" s="7" t="s">
        <v>228</v>
      </c>
      <c r="BS612" s="1">
        <v>0</v>
      </c>
      <c r="BT612" s="1">
        <v>0</v>
      </c>
      <c r="BU612" s="1">
        <v>0</v>
      </c>
    </row>
    <row r="613" spans="1:73" hidden="1" outlineLevel="1">
      <c r="A613" t="s">
        <v>3346</v>
      </c>
      <c r="B613" t="s">
        <v>3393</v>
      </c>
      <c r="C613" s="1">
        <f t="shared" si="242"/>
        <v>8212</v>
      </c>
      <c r="D613" s="7">
        <f>IF(N613&gt;0, RANK(N613,(N613:P613,Q613:AE613)),0)</f>
        <v>2</v>
      </c>
      <c r="E613" s="7">
        <f>IF(O613&gt;0,RANK(O613,(N613:P613,Q613:AE613)),0)</f>
        <v>1</v>
      </c>
      <c r="F613" s="7">
        <f>IF(P613&gt;0,RANK(P613,(N613:P613,Q613:AE613)),0)</f>
        <v>4</v>
      </c>
      <c r="G613" s="1">
        <f t="shared" si="243"/>
        <v>3878</v>
      </c>
      <c r="H613" s="2">
        <f t="shared" si="244"/>
        <v>0.47223575255723332</v>
      </c>
      <c r="I613" s="2"/>
      <c r="J613" s="2">
        <f t="shared" si="245"/>
        <v>0.24561617145640527</v>
      </c>
      <c r="K613" s="2">
        <f t="shared" si="246"/>
        <v>0.71785192401363862</v>
      </c>
      <c r="L613" s="2">
        <f t="shared" si="247"/>
        <v>9.3765221626887479E-3</v>
      </c>
      <c r="M613" s="2">
        <f t="shared" si="248"/>
        <v>2.7155382367267389E-2</v>
      </c>
      <c r="N613" s="66">
        <v>2017</v>
      </c>
      <c r="O613" s="66">
        <v>5895</v>
      </c>
      <c r="P613" s="66">
        <v>77</v>
      </c>
      <c r="Q613" s="66">
        <v>54</v>
      </c>
      <c r="R613" s="66">
        <v>1</v>
      </c>
      <c r="S613" s="66">
        <v>167</v>
      </c>
      <c r="U613" s="66">
        <v>0</v>
      </c>
      <c r="W613" s="66">
        <f>IF(Notes!B$31=1,IF(BR613&gt;0,BR613-SUM(T613:V613)-SUM(X613:AK613)-R613,SUM(BS613:BU613)),SUM(BS613:BU613))</f>
        <v>0</v>
      </c>
      <c r="Y613" s="66">
        <v>1</v>
      </c>
      <c r="AN613" s="7">
        <f>IF(Q613&gt;0,RANK(Q613,(N613:P613,Q613:AE613)),0)</f>
        <v>5</v>
      </c>
      <c r="AO613" s="7">
        <f>IF(R613&gt;0,RANK(R613,(N613:P613,Q613:AE613)),0)</f>
        <v>6</v>
      </c>
      <c r="AP613" s="7">
        <f>IF(T613&gt;0,RANK(T613,(N613:P613,Q613:AE613)),0)</f>
        <v>0</v>
      </c>
      <c r="AQ613" s="7">
        <f>IF(S613&gt;0,RANK(S613,(N613:P613,Q613:AE613)),0)</f>
        <v>3</v>
      </c>
      <c r="AR613" s="2">
        <f t="shared" si="249"/>
        <v>6.5757428153921087E-3</v>
      </c>
      <c r="AS613" s="2">
        <f t="shared" si="250"/>
        <v>1.2177301509985388E-4</v>
      </c>
      <c r="AT613" s="2">
        <f t="shared" si="251"/>
        <v>0</v>
      </c>
      <c r="AU613" s="2">
        <f t="shared" si="252"/>
        <v>2.0336093521675598E-2</v>
      </c>
      <c r="AW613" t="s">
        <v>3346</v>
      </c>
      <c r="AX613" t="s">
        <v>3393</v>
      </c>
      <c r="AY613">
        <v>1</v>
      </c>
      <c r="BA613" s="119">
        <v>16</v>
      </c>
      <c r="BB613" s="121">
        <v>49</v>
      </c>
      <c r="BC613" s="125">
        <f t="shared" si="232"/>
        <v>16049</v>
      </c>
      <c r="BE613" s="7" t="s">
        <v>228</v>
      </c>
      <c r="BS613" s="1">
        <v>0</v>
      </c>
      <c r="BT613" s="1">
        <v>0</v>
      </c>
      <c r="BU613" s="1">
        <v>0</v>
      </c>
    </row>
    <row r="614" spans="1:73" hidden="1" outlineLevel="1">
      <c r="A614" t="s">
        <v>996</v>
      </c>
      <c r="B614" t="s">
        <v>3393</v>
      </c>
      <c r="C614" s="1">
        <f t="shared" si="242"/>
        <v>10441</v>
      </c>
      <c r="D614" s="7">
        <f>IF(N614&gt;0, RANK(N614,(N614:P614,Q614:AE614)),0)</f>
        <v>2</v>
      </c>
      <c r="E614" s="7">
        <f>IF(O614&gt;0,RANK(O614,(N614:P614,Q614:AE614)),0)</f>
        <v>1</v>
      </c>
      <c r="F614" s="7">
        <f>IF(P614&gt;0,RANK(P614,(N614:P614,Q614:AE614)),0)</f>
        <v>4</v>
      </c>
      <c r="G614" s="1">
        <f t="shared" si="243"/>
        <v>6899</v>
      </c>
      <c r="H614" s="2">
        <f t="shared" si="244"/>
        <v>0.66076046355713058</v>
      </c>
      <c r="I614" s="2"/>
      <c r="J614" s="2">
        <f t="shared" si="245"/>
        <v>0.1571688535580883</v>
      </c>
      <c r="K614" s="2">
        <f t="shared" si="246"/>
        <v>0.81792931711521888</v>
      </c>
      <c r="L614" s="2">
        <f t="shared" si="247"/>
        <v>6.8958911981610955E-3</v>
      </c>
      <c r="M614" s="2">
        <f t="shared" si="248"/>
        <v>1.800593812853173E-2</v>
      </c>
      <c r="N614" s="66">
        <v>1641</v>
      </c>
      <c r="O614" s="66">
        <v>8540</v>
      </c>
      <c r="P614" s="66">
        <v>72</v>
      </c>
      <c r="Q614" s="66">
        <v>50</v>
      </c>
      <c r="R614" s="66">
        <v>0</v>
      </c>
      <c r="S614" s="66">
        <v>138</v>
      </c>
      <c r="U614" s="66">
        <v>0</v>
      </c>
      <c r="W614" s="66">
        <f>IF(Notes!B$31=1,IF(BR614&gt;0,BR614-SUM(T614:V614)-SUM(X614:AK614)-R614,SUM(BS614:BU614)),SUM(BS614:BU614))</f>
        <v>0</v>
      </c>
      <c r="Y614" s="66">
        <v>0</v>
      </c>
      <c r="AN614" s="7">
        <f>IF(Q614&gt;0,RANK(Q614,(N614:P614,Q614:AE614)),0)</f>
        <v>5</v>
      </c>
      <c r="AO614" s="7">
        <f>IF(R614&gt;0,RANK(R614,(N614:P614,Q614:AE614)),0)</f>
        <v>0</v>
      </c>
      <c r="AP614" s="7">
        <f>IF(T614&gt;0,RANK(T614,(N614:P614,Q614:AE614)),0)</f>
        <v>0</v>
      </c>
      <c r="AQ614" s="7">
        <f>IF(S614&gt;0,RANK(S614,(N614:P614,Q614:AE614)),0)</f>
        <v>3</v>
      </c>
      <c r="AR614" s="2">
        <f t="shared" si="249"/>
        <v>4.7888133320563167E-3</v>
      </c>
      <c r="AS614" s="2">
        <f t="shared" si="250"/>
        <v>0</v>
      </c>
      <c r="AT614" s="2">
        <f t="shared" si="251"/>
        <v>0</v>
      </c>
      <c r="AU614" s="2">
        <f t="shared" si="252"/>
        <v>1.3217124796475433E-2</v>
      </c>
      <c r="AW614" t="s">
        <v>996</v>
      </c>
      <c r="AX614" t="s">
        <v>3393</v>
      </c>
      <c r="AY614">
        <v>2</v>
      </c>
      <c r="BA614" s="119">
        <v>16</v>
      </c>
      <c r="BB614" s="121">
        <v>51</v>
      </c>
      <c r="BC614" s="125">
        <f t="shared" si="232"/>
        <v>16051</v>
      </c>
      <c r="BE614" s="7" t="s">
        <v>228</v>
      </c>
      <c r="BS614" s="1">
        <v>0</v>
      </c>
      <c r="BT614" s="1">
        <v>0</v>
      </c>
      <c r="BU614" s="1">
        <v>0</v>
      </c>
    </row>
    <row r="615" spans="1:73" hidden="1" outlineLevel="1">
      <c r="A615" t="s">
        <v>2779</v>
      </c>
      <c r="B615" t="s">
        <v>3393</v>
      </c>
      <c r="C615" s="1">
        <f t="shared" si="242"/>
        <v>6847</v>
      </c>
      <c r="D615" s="7">
        <f>IF(N615&gt;0, RANK(N615,(N615:P615,Q615:AE615)),0)</f>
        <v>2</v>
      </c>
      <c r="E615" s="7">
        <f>IF(O615&gt;0,RANK(O615,(N615:P615,Q615:AE615)),0)</f>
        <v>1</v>
      </c>
      <c r="F615" s="7">
        <f>IF(P615&gt;0,RANK(P615,(N615:P615,Q615:AE615)),0)</f>
        <v>3</v>
      </c>
      <c r="G615" s="1">
        <f t="shared" si="243"/>
        <v>3103</v>
      </c>
      <c r="H615" s="2">
        <f t="shared" si="244"/>
        <v>0.45319117861837299</v>
      </c>
      <c r="I615" s="2"/>
      <c r="J615" s="2">
        <f t="shared" si="245"/>
        <v>0.26201256024536296</v>
      </c>
      <c r="K615" s="2">
        <f t="shared" si="246"/>
        <v>0.71520373886373589</v>
      </c>
      <c r="L615" s="2">
        <f t="shared" si="247"/>
        <v>1.0807652986709508E-2</v>
      </c>
      <c r="M615" s="2">
        <f t="shared" si="248"/>
        <v>1.1976047904191696E-2</v>
      </c>
      <c r="N615" s="66">
        <v>1794</v>
      </c>
      <c r="O615" s="66">
        <v>4897</v>
      </c>
      <c r="P615" s="66">
        <v>74</v>
      </c>
      <c r="Q615" s="66">
        <v>46</v>
      </c>
      <c r="R615" s="66">
        <v>0</v>
      </c>
      <c r="S615" s="66">
        <v>36</v>
      </c>
      <c r="U615" s="66">
        <v>0</v>
      </c>
      <c r="W615" s="66">
        <f>IF(Notes!B$31=1,IF(BR615&gt;0,BR615-SUM(T615:V615)-SUM(X615:AK615)-R615,SUM(BS615:BU615)),SUM(BS615:BU615))</f>
        <v>0</v>
      </c>
      <c r="Y615" s="66">
        <v>0</v>
      </c>
      <c r="AN615" s="7">
        <f>IF(Q615&gt;0,RANK(Q615,(N615:P615,Q615:AE615)),0)</f>
        <v>4</v>
      </c>
      <c r="AO615" s="7">
        <f>IF(R615&gt;0,RANK(R615,(N615:P615,Q615:AE615)),0)</f>
        <v>0</v>
      </c>
      <c r="AP615" s="7">
        <f>IF(T615&gt;0,RANK(T615,(N615:P615,Q615:AE615)),0)</f>
        <v>0</v>
      </c>
      <c r="AQ615" s="7">
        <f>IF(S615&gt;0,RANK(S615,(N615:P615,Q615:AE615)),0)</f>
        <v>5</v>
      </c>
      <c r="AR615" s="2">
        <f t="shared" si="249"/>
        <v>6.7182707755221267E-3</v>
      </c>
      <c r="AS615" s="2">
        <f t="shared" si="250"/>
        <v>0</v>
      </c>
      <c r="AT615" s="2">
        <f t="shared" si="251"/>
        <v>0</v>
      </c>
      <c r="AU615" s="2">
        <f t="shared" si="252"/>
        <v>5.2577771286694899E-3</v>
      </c>
      <c r="AW615" t="s">
        <v>2779</v>
      </c>
      <c r="AX615" t="s">
        <v>3393</v>
      </c>
      <c r="AY615">
        <v>2</v>
      </c>
      <c r="BA615" s="119">
        <v>16</v>
      </c>
      <c r="BB615" s="121">
        <v>53</v>
      </c>
      <c r="BC615" s="125">
        <f t="shared" si="232"/>
        <v>16053</v>
      </c>
      <c r="BE615" s="7" t="s">
        <v>228</v>
      </c>
      <c r="BS615" s="1">
        <v>0</v>
      </c>
      <c r="BT615" s="1">
        <v>0</v>
      </c>
      <c r="BU615" s="1">
        <v>0</v>
      </c>
    </row>
    <row r="616" spans="1:73" hidden="1" outlineLevel="1">
      <c r="A616" t="s">
        <v>2328</v>
      </c>
      <c r="B616" t="s">
        <v>3393</v>
      </c>
      <c r="C616" s="1">
        <f t="shared" si="242"/>
        <v>61947</v>
      </c>
      <c r="D616" s="7">
        <f>IF(N616&gt;0, RANK(N616,(N616:P616,Q616:AE616)),0)</f>
        <v>2</v>
      </c>
      <c r="E616" s="7">
        <f>IF(O616&gt;0,RANK(O616,(N616:P616,Q616:AE616)),0)</f>
        <v>1</v>
      </c>
      <c r="F616" s="7">
        <f>IF(P616&gt;0,RANK(P616,(N616:P616,Q616:AE616)),0)</f>
        <v>3</v>
      </c>
      <c r="G616" s="1">
        <f t="shared" si="243"/>
        <v>16267</v>
      </c>
      <c r="H616" s="2">
        <f t="shared" si="244"/>
        <v>0.26259544449287292</v>
      </c>
      <c r="I616" s="2"/>
      <c r="J616" s="2">
        <f t="shared" si="245"/>
        <v>0.35707943887516747</v>
      </c>
      <c r="K616" s="2">
        <f t="shared" si="246"/>
        <v>0.61967488336804044</v>
      </c>
      <c r="L616" s="2">
        <f t="shared" si="247"/>
        <v>9.5565564111256395E-3</v>
      </c>
      <c r="M616" s="2">
        <f t="shared" si="248"/>
        <v>1.3689121345666454E-2</v>
      </c>
      <c r="N616" s="66">
        <v>22120</v>
      </c>
      <c r="O616" s="66">
        <v>38387</v>
      </c>
      <c r="P616" s="66">
        <v>592</v>
      </c>
      <c r="Q616" s="66">
        <v>268</v>
      </c>
      <c r="R616" s="66">
        <v>2</v>
      </c>
      <c r="S616" s="66">
        <v>565</v>
      </c>
      <c r="U616" s="66">
        <v>0</v>
      </c>
      <c r="W616" s="66">
        <f>IF(Notes!B$31=1,IF(BR616&gt;0,BR616-SUM(T616:V616)-SUM(X616:AK616)-R616,SUM(BS616:BU616)),SUM(BS616:BU616))</f>
        <v>1</v>
      </c>
      <c r="Y616" s="66">
        <v>12</v>
      </c>
      <c r="AN616" s="7">
        <f>IF(Q616&gt;0,RANK(Q616,(N616:P616,Q616:AE616)),0)</f>
        <v>5</v>
      </c>
      <c r="AO616" s="7">
        <f>IF(R616&gt;0,RANK(R616,(N616:P616,Q616:AE616)),0)</f>
        <v>7</v>
      </c>
      <c r="AP616" s="7">
        <f>IF(T616&gt;0,RANK(T616,(N616:P616,Q616:AE616)),0)</f>
        <v>0</v>
      </c>
      <c r="AQ616" s="7">
        <f>IF(S616&gt;0,RANK(S616,(N616:P616,Q616:AE616)),0)</f>
        <v>4</v>
      </c>
      <c r="AR616" s="2">
        <f t="shared" si="249"/>
        <v>4.3262789158474181E-3</v>
      </c>
      <c r="AS616" s="2">
        <f t="shared" si="250"/>
        <v>3.2285663551100134E-5</v>
      </c>
      <c r="AT616" s="2">
        <f t="shared" si="251"/>
        <v>0</v>
      </c>
      <c r="AU616" s="2">
        <f t="shared" si="252"/>
        <v>9.1206999531857885E-3</v>
      </c>
      <c r="AW616" t="s">
        <v>2328</v>
      </c>
      <c r="AX616" t="s">
        <v>3393</v>
      </c>
      <c r="AY616">
        <v>1</v>
      </c>
      <c r="BA616" s="119">
        <v>16</v>
      </c>
      <c r="BB616" s="121">
        <v>55</v>
      </c>
      <c r="BC616" s="125">
        <f t="shared" ref="BC616:BC679" si="253">1000*BA616+BB616</f>
        <v>16055</v>
      </c>
      <c r="BE616" s="7" t="s">
        <v>228</v>
      </c>
      <c r="BR616" s="1">
        <v>603</v>
      </c>
      <c r="BS616" s="1">
        <v>0</v>
      </c>
      <c r="BT616" s="1">
        <v>1</v>
      </c>
      <c r="BU616" s="1">
        <v>0</v>
      </c>
    </row>
    <row r="617" spans="1:73" hidden="1" outlineLevel="1">
      <c r="A617" t="s">
        <v>2329</v>
      </c>
      <c r="B617" t="s">
        <v>3393</v>
      </c>
      <c r="C617" s="1">
        <f t="shared" si="242"/>
        <v>17720</v>
      </c>
      <c r="D617" s="7">
        <f>IF(N617&gt;0, RANK(N617,(N617:P617,Q617:AE617)),0)</f>
        <v>1</v>
      </c>
      <c r="E617" s="7">
        <f>IF(O617&gt;0,RANK(O617,(N617:P617,Q617:AE617)),0)</f>
        <v>2</v>
      </c>
      <c r="F617" s="7">
        <f>IF(P617&gt;0,RANK(P617,(N617:P617,Q617:AE617)),0)</f>
        <v>4</v>
      </c>
      <c r="G617" s="1">
        <f t="shared" si="243"/>
        <v>1207</v>
      </c>
      <c r="H617" s="2">
        <f t="shared" si="244"/>
        <v>6.8115124153498866E-2</v>
      </c>
      <c r="I617" s="2"/>
      <c r="J617" s="2">
        <f t="shared" si="245"/>
        <v>0.51890519187358919</v>
      </c>
      <c r="K617" s="2">
        <f t="shared" si="246"/>
        <v>0.45079006772009028</v>
      </c>
      <c r="L617" s="2">
        <f t="shared" si="247"/>
        <v>1.1230248306997743E-2</v>
      </c>
      <c r="M617" s="2">
        <f t="shared" si="248"/>
        <v>1.9074492099322785E-2</v>
      </c>
      <c r="N617" s="66">
        <v>9195</v>
      </c>
      <c r="O617" s="66">
        <v>7988</v>
      </c>
      <c r="P617" s="66">
        <v>199</v>
      </c>
      <c r="Q617" s="66">
        <v>128</v>
      </c>
      <c r="R617" s="66">
        <v>4</v>
      </c>
      <c r="S617" s="66">
        <v>204</v>
      </c>
      <c r="U617" s="66">
        <v>1</v>
      </c>
      <c r="W617" s="66">
        <f>IF(Notes!B$31=1,IF(BR617&gt;0,BR617-SUM(T617:V617)-SUM(X617:AK617)-R617,SUM(BS617:BU617)),SUM(BS617:BU617))</f>
        <v>0</v>
      </c>
      <c r="Y617" s="66">
        <v>1</v>
      </c>
      <c r="AN617" s="7">
        <f>IF(Q617&gt;0,RANK(Q617,(N617:P617,Q617:AE617)),0)</f>
        <v>5</v>
      </c>
      <c r="AO617" s="7">
        <f>IF(R617&gt;0,RANK(R617,(N617:P617,Q617:AE617)),0)</f>
        <v>6</v>
      </c>
      <c r="AP617" s="7">
        <f>IF(T617&gt;0,RANK(T617,(N617:P617,Q617:AE617)),0)</f>
        <v>0</v>
      </c>
      <c r="AQ617" s="7">
        <f>IF(S617&gt;0,RANK(S617,(N617:P617,Q617:AE617)),0)</f>
        <v>3</v>
      </c>
      <c r="AR617" s="2">
        <f t="shared" si="249"/>
        <v>7.2234762979683969E-3</v>
      </c>
      <c r="AS617" s="2">
        <f t="shared" si="250"/>
        <v>2.257336343115124E-4</v>
      </c>
      <c r="AT617" s="2">
        <f t="shared" si="251"/>
        <v>0</v>
      </c>
      <c r="AU617" s="2">
        <f t="shared" si="252"/>
        <v>1.1512415349887133E-2</v>
      </c>
      <c r="AW617" t="s">
        <v>2329</v>
      </c>
      <c r="AX617" t="s">
        <v>3393</v>
      </c>
      <c r="AY617">
        <v>1</v>
      </c>
      <c r="BA617" s="119">
        <v>16</v>
      </c>
      <c r="BB617" s="121">
        <v>57</v>
      </c>
      <c r="BC617" s="125">
        <f t="shared" si="253"/>
        <v>16057</v>
      </c>
      <c r="BE617" s="7" t="s">
        <v>228</v>
      </c>
      <c r="BR617" s="1">
        <v>202</v>
      </c>
      <c r="BS617" s="1">
        <v>0</v>
      </c>
      <c r="BT617" s="1">
        <v>0</v>
      </c>
      <c r="BU617" s="1">
        <v>0</v>
      </c>
    </row>
    <row r="618" spans="1:73" hidden="1" outlineLevel="1">
      <c r="A618" t="s">
        <v>390</v>
      </c>
      <c r="B618" t="s">
        <v>3393</v>
      </c>
      <c r="C618" s="1">
        <f t="shared" si="242"/>
        <v>4105</v>
      </c>
      <c r="D618" s="7">
        <f>IF(N618&gt;0, RANK(N618,(N618:P618,Q618:AE618)),0)</f>
        <v>2</v>
      </c>
      <c r="E618" s="7">
        <f>IF(O618&gt;0,RANK(O618,(N618:P618,Q618:AE618)),0)</f>
        <v>1</v>
      </c>
      <c r="F618" s="7">
        <f>IF(P618&gt;0,RANK(P618,(N618:P618,Q618:AE618)),0)</f>
        <v>5</v>
      </c>
      <c r="G618" s="1">
        <f t="shared" si="243"/>
        <v>1877</v>
      </c>
      <c r="H618" s="2">
        <f t="shared" si="244"/>
        <v>0.45724725943970768</v>
      </c>
      <c r="I618" s="2"/>
      <c r="J618" s="2">
        <f t="shared" si="245"/>
        <v>0.25846528623629722</v>
      </c>
      <c r="K618" s="2">
        <f t="shared" si="246"/>
        <v>0.71571254567600484</v>
      </c>
      <c r="L618" s="2">
        <f t="shared" si="247"/>
        <v>7.064555420219245E-3</v>
      </c>
      <c r="M618" s="2">
        <f t="shared" si="248"/>
        <v>1.8757612667478638E-2</v>
      </c>
      <c r="N618" s="66">
        <v>1061</v>
      </c>
      <c r="O618" s="66">
        <v>2938</v>
      </c>
      <c r="P618" s="66">
        <v>29</v>
      </c>
      <c r="Q618" s="66">
        <v>32</v>
      </c>
      <c r="R618" s="66">
        <v>0</v>
      </c>
      <c r="S618" s="66">
        <v>45</v>
      </c>
      <c r="U618" s="66">
        <v>0</v>
      </c>
      <c r="W618" s="66">
        <f>IF(Notes!B$31=1,IF(BR618&gt;0,BR618-SUM(T618:V618)-SUM(X618:AK618)-R618,SUM(BS618:BU618)),SUM(BS618:BU618))</f>
        <v>0</v>
      </c>
      <c r="Y618" s="66">
        <v>0</v>
      </c>
      <c r="AN618" s="7">
        <f>IF(Q618&gt;0,RANK(Q618,(N618:P618,Q618:AE618)),0)</f>
        <v>4</v>
      </c>
      <c r="AO618" s="7">
        <f>IF(R618&gt;0,RANK(R618,(N618:P618,Q618:AE618)),0)</f>
        <v>0</v>
      </c>
      <c r="AP618" s="7">
        <f>IF(T618&gt;0,RANK(T618,(N618:P618,Q618:AE618)),0)</f>
        <v>0</v>
      </c>
      <c r="AQ618" s="7">
        <f>IF(S618&gt;0,RANK(S618,(N618:P618,Q618:AE618)),0)</f>
        <v>3</v>
      </c>
      <c r="AR618" s="2">
        <f t="shared" si="249"/>
        <v>7.7953714981729601E-3</v>
      </c>
      <c r="AS618" s="2">
        <f t="shared" si="250"/>
        <v>0</v>
      </c>
      <c r="AT618" s="2">
        <f t="shared" si="251"/>
        <v>0</v>
      </c>
      <c r="AU618" s="2">
        <f t="shared" si="252"/>
        <v>1.0962241169305725E-2</v>
      </c>
      <c r="AW618" t="s">
        <v>390</v>
      </c>
      <c r="AX618" t="s">
        <v>3393</v>
      </c>
      <c r="AY618">
        <v>2</v>
      </c>
      <c r="BA618" s="119">
        <v>16</v>
      </c>
      <c r="BB618" s="121">
        <v>59</v>
      </c>
      <c r="BC618" s="125">
        <f t="shared" si="253"/>
        <v>16059</v>
      </c>
      <c r="BE618" s="7" t="s">
        <v>228</v>
      </c>
      <c r="BS618" s="1">
        <v>0</v>
      </c>
      <c r="BT618" s="1">
        <v>0</v>
      </c>
      <c r="BU618" s="1">
        <v>0</v>
      </c>
    </row>
    <row r="619" spans="1:73" hidden="1" outlineLevel="1">
      <c r="A619" t="s">
        <v>1343</v>
      </c>
      <c r="B619" t="s">
        <v>3393</v>
      </c>
      <c r="C619" s="1">
        <f t="shared" si="242"/>
        <v>1804</v>
      </c>
      <c r="D619" s="7">
        <f>IF(N619&gt;0, RANK(N619,(N619:P619,Q619:AE619)),0)</f>
        <v>2</v>
      </c>
      <c r="E619" s="7">
        <f>IF(O619&gt;0,RANK(O619,(N619:P619,Q619:AE619)),0)</f>
        <v>1</v>
      </c>
      <c r="F619" s="7">
        <f>IF(P619&gt;0,RANK(P619,(N619:P619,Q619:AE619)),0)</f>
        <v>4</v>
      </c>
      <c r="G619" s="1">
        <f t="shared" si="243"/>
        <v>796</v>
      </c>
      <c r="H619" s="2">
        <f t="shared" si="244"/>
        <v>0.44124168514412415</v>
      </c>
      <c r="I619" s="2"/>
      <c r="J619" s="2">
        <f t="shared" si="245"/>
        <v>0.26552106430155209</v>
      </c>
      <c r="K619" s="2">
        <f t="shared" si="246"/>
        <v>0.7067627494456763</v>
      </c>
      <c r="L619" s="2">
        <f t="shared" si="247"/>
        <v>1.1086474501108648E-2</v>
      </c>
      <c r="M619" s="2">
        <f t="shared" si="248"/>
        <v>1.6629711751662966E-2</v>
      </c>
      <c r="N619" s="66">
        <v>479</v>
      </c>
      <c r="O619" s="66">
        <v>1275</v>
      </c>
      <c r="P619" s="66">
        <v>20</v>
      </c>
      <c r="Q619" s="66">
        <v>7</v>
      </c>
      <c r="R619" s="66">
        <v>0</v>
      </c>
      <c r="S619" s="66">
        <v>23</v>
      </c>
      <c r="U619" s="66">
        <v>0</v>
      </c>
      <c r="W619" s="66">
        <f>IF(Notes!B$31=1,IF(BR619&gt;0,BR619-SUM(T619:V619)-SUM(X619:AK619)-R619,SUM(BS619:BU619)),SUM(BS619:BU619))</f>
        <v>0</v>
      </c>
      <c r="Y619" s="66">
        <v>0</v>
      </c>
      <c r="AN619" s="7">
        <f>IF(Q619&gt;0,RANK(Q619,(N619:P619,Q619:AE619)),0)</f>
        <v>5</v>
      </c>
      <c r="AO619" s="7">
        <f>IF(R619&gt;0,RANK(R619,(N619:P619,Q619:AE619)),0)</f>
        <v>0</v>
      </c>
      <c r="AP619" s="7">
        <f>IF(T619&gt;0,RANK(T619,(N619:P619,Q619:AE619)),0)</f>
        <v>0</v>
      </c>
      <c r="AQ619" s="7">
        <f>IF(S619&gt;0,RANK(S619,(N619:P619,Q619:AE619)),0)</f>
        <v>3</v>
      </c>
      <c r="AR619" s="2">
        <f t="shared" si="249"/>
        <v>3.8802660753880268E-3</v>
      </c>
      <c r="AS619" s="2">
        <f t="shared" si="250"/>
        <v>0</v>
      </c>
      <c r="AT619" s="2">
        <f t="shared" si="251"/>
        <v>0</v>
      </c>
      <c r="AU619" s="2">
        <f t="shared" si="252"/>
        <v>1.2749445676274944E-2</v>
      </c>
      <c r="AW619" t="s">
        <v>1343</v>
      </c>
      <c r="AX619" t="s">
        <v>3393</v>
      </c>
      <c r="AY619">
        <v>1</v>
      </c>
      <c r="BA619" s="119">
        <v>16</v>
      </c>
      <c r="BB619" s="121">
        <v>61</v>
      </c>
      <c r="BC619" s="125">
        <f t="shared" si="253"/>
        <v>16061</v>
      </c>
      <c r="BE619" s="7" t="s">
        <v>228</v>
      </c>
      <c r="BS619" s="1">
        <v>0</v>
      </c>
      <c r="BT619" s="1">
        <v>0</v>
      </c>
      <c r="BU619" s="1">
        <v>0</v>
      </c>
    </row>
    <row r="620" spans="1:73" hidden="1" outlineLevel="1">
      <c r="A620" t="s">
        <v>2196</v>
      </c>
      <c r="B620" t="s">
        <v>3393</v>
      </c>
      <c r="C620" s="1">
        <f t="shared" si="242"/>
        <v>1870</v>
      </c>
      <c r="D620" s="7">
        <f>IF(N620&gt;0, RANK(N620,(N620:P620,Q620:AE620)),0)</f>
        <v>2</v>
      </c>
      <c r="E620" s="7">
        <f>IF(O620&gt;0,RANK(O620,(N620:P620,Q620:AE620)),0)</f>
        <v>1</v>
      </c>
      <c r="F620" s="7">
        <f>IF(P620&gt;0,RANK(P620,(N620:P620,Q620:AE620)),0)</f>
        <v>3</v>
      </c>
      <c r="G620" s="1">
        <f t="shared" si="243"/>
        <v>687</v>
      </c>
      <c r="H620" s="2">
        <f t="shared" si="244"/>
        <v>0.36737967914438502</v>
      </c>
      <c r="I620" s="2"/>
      <c r="J620" s="2">
        <f t="shared" si="245"/>
        <v>0.29144385026737968</v>
      </c>
      <c r="K620" s="2">
        <f t="shared" si="246"/>
        <v>0.6588235294117647</v>
      </c>
      <c r="L620" s="2">
        <f t="shared" si="247"/>
        <v>4.1176470588235294E-2</v>
      </c>
      <c r="M620" s="2">
        <f t="shared" si="248"/>
        <v>8.5561497326202759E-3</v>
      </c>
      <c r="N620" s="66">
        <v>545</v>
      </c>
      <c r="O620" s="66">
        <v>1232</v>
      </c>
      <c r="P620" s="66">
        <v>77</v>
      </c>
      <c r="Q620" s="66">
        <v>6</v>
      </c>
      <c r="R620" s="66">
        <v>0</v>
      </c>
      <c r="S620" s="66">
        <v>10</v>
      </c>
      <c r="U620" s="66">
        <v>0</v>
      </c>
      <c r="W620" s="66">
        <f>IF(Notes!B$31=1,IF(BR620&gt;0,BR620-SUM(T620:V620)-SUM(X620:AK620)-R620,SUM(BS620:BU620)),SUM(BS620:BU620))</f>
        <v>0</v>
      </c>
      <c r="Y620" s="66">
        <v>0</v>
      </c>
      <c r="AN620" s="7">
        <f>IF(Q620&gt;0,RANK(Q620,(N620:P620,Q620:AE620)),0)</f>
        <v>5</v>
      </c>
      <c r="AO620" s="7">
        <f>IF(R620&gt;0,RANK(R620,(N620:P620,Q620:AE620)),0)</f>
        <v>0</v>
      </c>
      <c r="AP620" s="7">
        <f>IF(T620&gt;0,RANK(T620,(N620:P620,Q620:AE620)),0)</f>
        <v>0</v>
      </c>
      <c r="AQ620" s="7">
        <f>IF(S620&gt;0,RANK(S620,(N620:P620,Q620:AE620)),0)</f>
        <v>4</v>
      </c>
      <c r="AR620" s="2">
        <f t="shared" si="249"/>
        <v>3.2085561497326204E-3</v>
      </c>
      <c r="AS620" s="2">
        <f t="shared" si="250"/>
        <v>0</v>
      </c>
      <c r="AT620" s="2">
        <f t="shared" si="251"/>
        <v>0</v>
      </c>
      <c r="AU620" s="2">
        <f t="shared" si="252"/>
        <v>5.3475935828877002E-3</v>
      </c>
      <c r="AW620" t="s">
        <v>2196</v>
      </c>
      <c r="AX620" t="s">
        <v>3393</v>
      </c>
      <c r="AY620">
        <v>2</v>
      </c>
      <c r="BA620" s="119">
        <v>16</v>
      </c>
      <c r="BB620" s="121">
        <v>63</v>
      </c>
      <c r="BC620" s="125">
        <f t="shared" si="253"/>
        <v>16063</v>
      </c>
      <c r="BE620" s="7" t="s">
        <v>228</v>
      </c>
      <c r="BS620" s="1">
        <v>0</v>
      </c>
      <c r="BT620" s="1">
        <v>0</v>
      </c>
      <c r="BU620" s="1">
        <v>0</v>
      </c>
    </row>
    <row r="621" spans="1:73" hidden="1" outlineLevel="1">
      <c r="A621" t="s">
        <v>1872</v>
      </c>
      <c r="B621" t="s">
        <v>3393</v>
      </c>
      <c r="C621" s="1">
        <f t="shared" si="242"/>
        <v>13058</v>
      </c>
      <c r="D621" s="7">
        <f>IF(N621&gt;0, RANK(N621,(N621:P621,Q621:AE621)),0)</f>
        <v>2</v>
      </c>
      <c r="E621" s="7">
        <f>IF(O621&gt;0,RANK(O621,(N621:P621,Q621:AE621)),0)</f>
        <v>1</v>
      </c>
      <c r="F621" s="7">
        <f>IF(P621&gt;0,RANK(P621,(N621:P621,Q621:AE621)),0)</f>
        <v>4</v>
      </c>
      <c r="G621" s="1">
        <f t="shared" si="243"/>
        <v>9504</v>
      </c>
      <c r="H621" s="2">
        <f t="shared" si="244"/>
        <v>0.72782968295297901</v>
      </c>
      <c r="I621" s="2"/>
      <c r="J621" s="2">
        <f t="shared" si="245"/>
        <v>0.12459794761831827</v>
      </c>
      <c r="K621" s="2">
        <f t="shared" si="246"/>
        <v>0.85242763057129733</v>
      </c>
      <c r="L621" s="2">
        <f t="shared" si="247"/>
        <v>6.2030938888037986E-3</v>
      </c>
      <c r="M621" s="2">
        <f t="shared" si="248"/>
        <v>1.677132792158054E-2</v>
      </c>
      <c r="N621" s="66">
        <v>1627</v>
      </c>
      <c r="O621" s="66">
        <v>11131</v>
      </c>
      <c r="P621" s="66">
        <v>81</v>
      </c>
      <c r="Q621" s="66">
        <v>69</v>
      </c>
      <c r="R621" s="66">
        <v>0</v>
      </c>
      <c r="S621" s="66">
        <v>149</v>
      </c>
      <c r="U621" s="66">
        <v>0</v>
      </c>
      <c r="W621" s="66">
        <f>IF(Notes!B$31=1,IF(BR621&gt;0,BR621-SUM(T621:V621)-SUM(X621:AK621)-R621,SUM(BS621:BU621)),SUM(BS621:BU621))</f>
        <v>0</v>
      </c>
      <c r="Y621" s="66">
        <v>1</v>
      </c>
      <c r="AN621" s="7">
        <f>IF(Q621&gt;0,RANK(Q621,(N621:P621,Q621:AE621)),0)</f>
        <v>5</v>
      </c>
      <c r="AO621" s="7">
        <f>IF(R621&gt;0,RANK(R621,(N621:P621,Q621:AE621)),0)</f>
        <v>0</v>
      </c>
      <c r="AP621" s="7">
        <f>IF(T621&gt;0,RANK(T621,(N621:P621,Q621:AE621)),0)</f>
        <v>0</v>
      </c>
      <c r="AQ621" s="7">
        <f>IF(S621&gt;0,RANK(S621,(N621:P621,Q621:AE621)),0)</f>
        <v>3</v>
      </c>
      <c r="AR621" s="2">
        <f t="shared" si="249"/>
        <v>5.2841170163884206E-3</v>
      </c>
      <c r="AS621" s="2">
        <f t="shared" si="250"/>
        <v>0</v>
      </c>
      <c r="AT621" s="2">
        <f t="shared" si="251"/>
        <v>0</v>
      </c>
      <c r="AU621" s="2">
        <f t="shared" si="252"/>
        <v>1.1410629499157604E-2</v>
      </c>
      <c r="AW621" t="s">
        <v>1872</v>
      </c>
      <c r="AX621" t="s">
        <v>3393</v>
      </c>
      <c r="AY621">
        <v>2</v>
      </c>
      <c r="BA621" s="119">
        <v>16</v>
      </c>
      <c r="BB621" s="121">
        <v>65</v>
      </c>
      <c r="BC621" s="125">
        <f t="shared" si="253"/>
        <v>16065</v>
      </c>
      <c r="BE621" s="7" t="s">
        <v>228</v>
      </c>
      <c r="BS621" s="1">
        <v>0</v>
      </c>
      <c r="BT621" s="1">
        <v>0</v>
      </c>
      <c r="BU621" s="1">
        <v>0</v>
      </c>
    </row>
    <row r="622" spans="1:73" hidden="1" outlineLevel="1">
      <c r="A622" t="s">
        <v>1344</v>
      </c>
      <c r="B622" t="s">
        <v>3393</v>
      </c>
      <c r="C622" s="1">
        <f t="shared" si="242"/>
        <v>6890</v>
      </c>
      <c r="D622" s="7">
        <f>IF(N622&gt;0, RANK(N622,(N622:P622,Q622:AE622)),0)</f>
        <v>2</v>
      </c>
      <c r="E622" s="7">
        <f>IF(O622&gt;0,RANK(O622,(N622:P622,Q622:AE622)),0)</f>
        <v>1</v>
      </c>
      <c r="F622" s="7">
        <f>IF(P622&gt;0,RANK(P622,(N622:P622,Q622:AE622)),0)</f>
        <v>3</v>
      </c>
      <c r="G622" s="1">
        <f t="shared" si="243"/>
        <v>3457</v>
      </c>
      <c r="H622" s="2">
        <f t="shared" si="244"/>
        <v>0.50174165457184328</v>
      </c>
      <c r="I622" s="2"/>
      <c r="J622" s="2">
        <f t="shared" si="245"/>
        <v>0.23657474600870829</v>
      </c>
      <c r="K622" s="2">
        <f t="shared" si="246"/>
        <v>0.73831640058055148</v>
      </c>
      <c r="L622" s="2">
        <f t="shared" si="247"/>
        <v>1.1465892597968069E-2</v>
      </c>
      <c r="M622" s="2">
        <f t="shared" si="248"/>
        <v>1.3642960812772137E-2</v>
      </c>
      <c r="N622" s="66">
        <v>1630</v>
      </c>
      <c r="O622" s="66">
        <v>5087</v>
      </c>
      <c r="P622" s="66">
        <v>79</v>
      </c>
      <c r="Q622" s="66">
        <v>42</v>
      </c>
      <c r="R622" s="66">
        <v>0</v>
      </c>
      <c r="S622" s="66">
        <v>52</v>
      </c>
      <c r="U622" s="66">
        <v>0</v>
      </c>
      <c r="W622" s="66">
        <f>IF(Notes!B$31=1,IF(BR622&gt;0,BR622-SUM(T622:V622)-SUM(X622:AK622)-R622,SUM(BS622:BU622)),SUM(BS622:BU622))</f>
        <v>0</v>
      </c>
      <c r="Y622" s="66">
        <v>0</v>
      </c>
      <c r="AN622" s="7">
        <f>IF(Q622&gt;0,RANK(Q622,(N622:P622,Q622:AE622)),0)</f>
        <v>5</v>
      </c>
      <c r="AO622" s="7">
        <f>IF(R622&gt;0,RANK(R622,(N622:P622,Q622:AE622)),0)</f>
        <v>0</v>
      </c>
      <c r="AP622" s="7">
        <f>IF(T622&gt;0,RANK(T622,(N622:P622,Q622:AE622)),0)</f>
        <v>0</v>
      </c>
      <c r="AQ622" s="7">
        <f>IF(S622&gt;0,RANK(S622,(N622:P622,Q622:AE622)),0)</f>
        <v>4</v>
      </c>
      <c r="AR622" s="2">
        <f t="shared" si="249"/>
        <v>6.0957910014513787E-3</v>
      </c>
      <c r="AS622" s="2">
        <f t="shared" si="250"/>
        <v>0</v>
      </c>
      <c r="AT622" s="2">
        <f t="shared" si="251"/>
        <v>0</v>
      </c>
      <c r="AU622" s="2">
        <f t="shared" si="252"/>
        <v>7.5471698113207548E-3</v>
      </c>
      <c r="AW622" t="s">
        <v>1344</v>
      </c>
      <c r="AX622" t="s">
        <v>3393</v>
      </c>
      <c r="AY622">
        <v>2</v>
      </c>
      <c r="BA622" s="119">
        <v>16</v>
      </c>
      <c r="BB622" s="121">
        <v>67</v>
      </c>
      <c r="BC622" s="125">
        <f t="shared" si="253"/>
        <v>16067</v>
      </c>
      <c r="BE622" s="7" t="s">
        <v>228</v>
      </c>
      <c r="BS622" s="1">
        <v>0</v>
      </c>
      <c r="BT622" s="1">
        <v>0</v>
      </c>
      <c r="BU622" s="1">
        <v>0</v>
      </c>
    </row>
    <row r="623" spans="1:73" hidden="1" outlineLevel="1">
      <c r="A623" t="s">
        <v>1345</v>
      </c>
      <c r="B623" t="s">
        <v>3393</v>
      </c>
      <c r="C623" s="1">
        <f t="shared" si="242"/>
        <v>17823</v>
      </c>
      <c r="D623" s="7">
        <f>IF(N623&gt;0, RANK(N623,(N623:P623,Q623:AE623)),0)</f>
        <v>2</v>
      </c>
      <c r="E623" s="7">
        <f>IF(O623&gt;0,RANK(O623,(N623:P623,Q623:AE623)),0)</f>
        <v>1</v>
      </c>
      <c r="F623" s="7">
        <f>IF(P623&gt;0,RANK(P623,(N623:P623,Q623:AE623)),0)</f>
        <v>3</v>
      </c>
      <c r="G623" s="1">
        <f t="shared" si="243"/>
        <v>3234</v>
      </c>
      <c r="H623" s="2">
        <f t="shared" si="244"/>
        <v>0.18145093418616395</v>
      </c>
      <c r="I623" s="2"/>
      <c r="J623" s="2">
        <f t="shared" si="245"/>
        <v>0.39965213488189416</v>
      </c>
      <c r="K623" s="2">
        <f t="shared" si="246"/>
        <v>0.58110306906805809</v>
      </c>
      <c r="L623" s="2">
        <f t="shared" si="247"/>
        <v>1.0604275374516074E-2</v>
      </c>
      <c r="M623" s="2">
        <f t="shared" si="248"/>
        <v>8.6405206755316225E-3</v>
      </c>
      <c r="N623" s="66">
        <v>7123</v>
      </c>
      <c r="O623" s="66">
        <v>10357</v>
      </c>
      <c r="P623" s="66">
        <v>189</v>
      </c>
      <c r="Q623" s="66">
        <v>72</v>
      </c>
      <c r="R623" s="66">
        <v>0</v>
      </c>
      <c r="S623" s="66">
        <v>82</v>
      </c>
      <c r="U623" s="66">
        <v>0</v>
      </c>
      <c r="W623" s="66">
        <f>IF(Notes!B$31=1,IF(BR623&gt;0,BR623-SUM(T623:V623)-SUM(X623:AK623)-R623,SUM(BS623:BU623)),SUM(BS623:BU623))</f>
        <v>0</v>
      </c>
      <c r="Y623" s="66">
        <v>0</v>
      </c>
      <c r="AN623" s="7">
        <f>IF(Q623&gt;0,RANK(Q623,(N623:P623,Q623:AE623)),0)</f>
        <v>5</v>
      </c>
      <c r="AO623" s="7">
        <f>IF(R623&gt;0,RANK(R623,(N623:P623,Q623:AE623)),0)</f>
        <v>0</v>
      </c>
      <c r="AP623" s="7">
        <f>IF(T623&gt;0,RANK(T623,(N623:P623,Q623:AE623)),0)</f>
        <v>0</v>
      </c>
      <c r="AQ623" s="7">
        <f>IF(S623&gt;0,RANK(S623,(N623:P623,Q623:AE623)),0)</f>
        <v>4</v>
      </c>
      <c r="AR623" s="2">
        <f t="shared" si="249"/>
        <v>4.0397239521965996E-3</v>
      </c>
      <c r="AS623" s="2">
        <f t="shared" si="250"/>
        <v>0</v>
      </c>
      <c r="AT623" s="2">
        <f t="shared" si="251"/>
        <v>0</v>
      </c>
      <c r="AU623" s="2">
        <f t="shared" si="252"/>
        <v>4.6007967233350168E-3</v>
      </c>
      <c r="AW623" t="s">
        <v>1345</v>
      </c>
      <c r="AX623" t="s">
        <v>3393</v>
      </c>
      <c r="AY623">
        <v>1</v>
      </c>
      <c r="BA623" s="119">
        <v>16</v>
      </c>
      <c r="BB623" s="121">
        <v>69</v>
      </c>
      <c r="BC623" s="125">
        <f t="shared" si="253"/>
        <v>16069</v>
      </c>
      <c r="BE623" s="7" t="s">
        <v>228</v>
      </c>
      <c r="BS623" s="1">
        <v>0</v>
      </c>
      <c r="BT623" s="1">
        <v>0</v>
      </c>
      <c r="BU623" s="1">
        <v>0</v>
      </c>
    </row>
    <row r="624" spans="1:73" hidden="1" outlineLevel="1">
      <c r="A624" t="s">
        <v>547</v>
      </c>
      <c r="B624" t="s">
        <v>3393</v>
      </c>
      <c r="C624" s="1">
        <f t="shared" si="242"/>
        <v>2162</v>
      </c>
      <c r="D624" s="7">
        <f>IF(N624&gt;0, RANK(N624,(N624:P624,Q624:AE624)),0)</f>
        <v>2</v>
      </c>
      <c r="E624" s="7">
        <f>IF(O624&gt;0,RANK(O624,(N624:P624,Q624:AE624)),0)</f>
        <v>1</v>
      </c>
      <c r="F624" s="7">
        <f>IF(P624&gt;0,RANK(P624,(N624:P624,Q624:AE624)),0)</f>
        <v>5</v>
      </c>
      <c r="G624" s="1">
        <f t="shared" si="243"/>
        <v>1343</v>
      </c>
      <c r="H624" s="2">
        <f t="shared" si="244"/>
        <v>0.62118408880666054</v>
      </c>
      <c r="I624" s="2"/>
      <c r="J624" s="2">
        <f t="shared" si="245"/>
        <v>0.17622571692876965</v>
      </c>
      <c r="K624" s="2">
        <f t="shared" si="246"/>
        <v>0.79740980573543019</v>
      </c>
      <c r="L624" s="2">
        <f t="shared" si="247"/>
        <v>5.0878815911193339E-3</v>
      </c>
      <c r="M624" s="2">
        <f t="shared" si="248"/>
        <v>2.127659574468083E-2</v>
      </c>
      <c r="N624" s="66">
        <v>381</v>
      </c>
      <c r="O624" s="66">
        <v>1724</v>
      </c>
      <c r="P624" s="66">
        <v>11</v>
      </c>
      <c r="Q624" s="66">
        <v>19</v>
      </c>
      <c r="R624" s="66">
        <v>0</v>
      </c>
      <c r="S624" s="66">
        <v>27</v>
      </c>
      <c r="U624" s="66">
        <v>0</v>
      </c>
      <c r="W624" s="66">
        <f>IF(Notes!B$31=1,IF(BR624&gt;0,BR624-SUM(T624:V624)-SUM(X624:AK624)-R624,SUM(BS624:BU624)),SUM(BS624:BU624))</f>
        <v>0</v>
      </c>
      <c r="Y624" s="66">
        <v>0</v>
      </c>
      <c r="AN624" s="7">
        <f>IF(Q624&gt;0,RANK(Q624,(N624:P624,Q624:AE624)),0)</f>
        <v>4</v>
      </c>
      <c r="AO624" s="7">
        <f>IF(R624&gt;0,RANK(R624,(N624:P624,Q624:AE624)),0)</f>
        <v>0</v>
      </c>
      <c r="AP624" s="7">
        <f>IF(T624&gt;0,RANK(T624,(N624:P624,Q624:AE624)),0)</f>
        <v>0</v>
      </c>
      <c r="AQ624" s="7">
        <f>IF(S624&gt;0,RANK(S624,(N624:P624,Q624:AE624)),0)</f>
        <v>3</v>
      </c>
      <c r="AR624" s="2">
        <f t="shared" si="249"/>
        <v>8.7881591119333951E-3</v>
      </c>
      <c r="AS624" s="2">
        <f t="shared" si="250"/>
        <v>0</v>
      </c>
      <c r="AT624" s="2">
        <f t="shared" si="251"/>
        <v>0</v>
      </c>
      <c r="AU624" s="2">
        <f t="shared" si="252"/>
        <v>1.2488436632747455E-2</v>
      </c>
      <c r="AW624" t="s">
        <v>547</v>
      </c>
      <c r="AX624" t="s">
        <v>3393</v>
      </c>
      <c r="AY624">
        <v>2</v>
      </c>
      <c r="BA624" s="119">
        <v>16</v>
      </c>
      <c r="BB624" s="121">
        <v>71</v>
      </c>
      <c r="BC624" s="125">
        <f t="shared" si="253"/>
        <v>16071</v>
      </c>
      <c r="BE624" s="7" t="s">
        <v>228</v>
      </c>
      <c r="BS624" s="1">
        <v>0</v>
      </c>
      <c r="BT624" s="1">
        <v>0</v>
      </c>
      <c r="BU624" s="1">
        <v>0</v>
      </c>
    </row>
    <row r="625" spans="1:73" hidden="1" outlineLevel="1">
      <c r="A625" t="s">
        <v>2553</v>
      </c>
      <c r="B625" t="s">
        <v>3393</v>
      </c>
      <c r="C625" s="1">
        <f t="shared" si="242"/>
        <v>4058</v>
      </c>
      <c r="D625" s="7">
        <f>IF(N625&gt;0, RANK(N625,(N625:P625,Q625:AE625)),0)</f>
        <v>2</v>
      </c>
      <c r="E625" s="7">
        <f>IF(O625&gt;0,RANK(O625,(N625:P625,Q625:AE625)),0)</f>
        <v>1</v>
      </c>
      <c r="F625" s="7">
        <f>IF(P625&gt;0,RANK(P625,(N625:P625,Q625:AE625)),0)</f>
        <v>3</v>
      </c>
      <c r="G625" s="1">
        <f t="shared" si="243"/>
        <v>2080</v>
      </c>
      <c r="H625" s="2">
        <f t="shared" si="244"/>
        <v>0.51256776737309018</v>
      </c>
      <c r="I625" s="2"/>
      <c r="J625" s="2">
        <f t="shared" si="245"/>
        <v>0.23262690980778708</v>
      </c>
      <c r="K625" s="2">
        <f t="shared" si="246"/>
        <v>0.74519467718087729</v>
      </c>
      <c r="L625" s="2">
        <f t="shared" si="247"/>
        <v>9.1177920157713161E-3</v>
      </c>
      <c r="M625" s="2">
        <f t="shared" si="248"/>
        <v>1.3060620995564291E-2</v>
      </c>
      <c r="N625" s="66">
        <v>944</v>
      </c>
      <c r="O625" s="66">
        <v>3024</v>
      </c>
      <c r="P625" s="66">
        <v>37</v>
      </c>
      <c r="Q625" s="66">
        <v>24</v>
      </c>
      <c r="R625" s="66">
        <v>0</v>
      </c>
      <c r="S625" s="66">
        <v>29</v>
      </c>
      <c r="U625" s="66">
        <v>0</v>
      </c>
      <c r="W625" s="66">
        <f>IF(Notes!B$31=1,IF(BR625&gt;0,BR625-SUM(T625:V625)-SUM(X625:AK625)-R625,SUM(BS625:BU625)),SUM(BS625:BU625))</f>
        <v>0</v>
      </c>
      <c r="Y625" s="66">
        <v>0</v>
      </c>
      <c r="AN625" s="7">
        <f>IF(Q625&gt;0,RANK(Q625,(N625:P625,Q625:AE625)),0)</f>
        <v>5</v>
      </c>
      <c r="AO625" s="7">
        <f>IF(R625&gt;0,RANK(R625,(N625:P625,Q625:AE625)),0)</f>
        <v>0</v>
      </c>
      <c r="AP625" s="7">
        <f>IF(T625&gt;0,RANK(T625,(N625:P625,Q625:AE625)),0)</f>
        <v>0</v>
      </c>
      <c r="AQ625" s="7">
        <f>IF(S625&gt;0,RANK(S625,(N625:P625,Q625:AE625)),0)</f>
        <v>4</v>
      </c>
      <c r="AR625" s="2">
        <f t="shared" si="249"/>
        <v>5.9142434696895022E-3</v>
      </c>
      <c r="AS625" s="2">
        <f t="shared" si="250"/>
        <v>0</v>
      </c>
      <c r="AT625" s="2">
        <f t="shared" si="251"/>
        <v>0</v>
      </c>
      <c r="AU625" s="2">
        <f t="shared" si="252"/>
        <v>7.1463775258748148E-3</v>
      </c>
      <c r="AW625" t="s">
        <v>2553</v>
      </c>
      <c r="AX625" t="s">
        <v>3393</v>
      </c>
      <c r="AY625">
        <v>1</v>
      </c>
      <c r="BA625" s="119">
        <v>16</v>
      </c>
      <c r="BB625" s="121">
        <v>73</v>
      </c>
      <c r="BC625" s="125">
        <f t="shared" si="253"/>
        <v>16073</v>
      </c>
      <c r="BE625" s="7" t="s">
        <v>228</v>
      </c>
      <c r="BS625" s="1">
        <v>0</v>
      </c>
      <c r="BT625" s="1">
        <v>0</v>
      </c>
      <c r="BU625" s="1">
        <v>0</v>
      </c>
    </row>
    <row r="626" spans="1:73" hidden="1" outlineLevel="1">
      <c r="A626" t="s">
        <v>3054</v>
      </c>
      <c r="B626" t="s">
        <v>3393</v>
      </c>
      <c r="C626" s="1">
        <f t="shared" si="242"/>
        <v>8613</v>
      </c>
      <c r="D626" s="7">
        <f>IF(N626&gt;0, RANK(N626,(N626:P626,Q626:AE626)),0)</f>
        <v>2</v>
      </c>
      <c r="E626" s="7">
        <f>IF(O626&gt;0,RANK(O626,(N626:P626,Q626:AE626)),0)</f>
        <v>1</v>
      </c>
      <c r="F626" s="7">
        <f>IF(P626&gt;0,RANK(P626,(N626:P626,Q626:AE626)),0)</f>
        <v>3</v>
      </c>
      <c r="G626" s="1">
        <f t="shared" si="243"/>
        <v>3573</v>
      </c>
      <c r="H626" s="2">
        <f t="shared" si="244"/>
        <v>0.41483803552769072</v>
      </c>
      <c r="I626" s="2"/>
      <c r="J626" s="2">
        <f t="shared" si="245"/>
        <v>0.28039010797631486</v>
      </c>
      <c r="K626" s="2">
        <f t="shared" si="246"/>
        <v>0.69522814350400552</v>
      </c>
      <c r="L626" s="2">
        <f t="shared" si="247"/>
        <v>1.2190874259839777E-2</v>
      </c>
      <c r="M626" s="2">
        <f t="shared" si="248"/>
        <v>1.2190874259839781E-2</v>
      </c>
      <c r="N626" s="66">
        <v>2415</v>
      </c>
      <c r="O626" s="66">
        <v>5988</v>
      </c>
      <c r="P626" s="66">
        <v>105</v>
      </c>
      <c r="Q626" s="66">
        <v>39</v>
      </c>
      <c r="R626" s="66">
        <v>0</v>
      </c>
      <c r="S626" s="66">
        <v>66</v>
      </c>
      <c r="U626" s="66">
        <v>0</v>
      </c>
      <c r="W626" s="66">
        <f>IF(Notes!B$31=1,IF(BR626&gt;0,BR626-SUM(T626:V626)-SUM(X626:AK626)-R626,SUM(BS626:BU626)),SUM(BS626:BU626))</f>
        <v>0</v>
      </c>
      <c r="Y626" s="66">
        <v>0</v>
      </c>
      <c r="AN626" s="7">
        <f>IF(Q626&gt;0,RANK(Q626,(N626:P626,Q626:AE626)),0)</f>
        <v>5</v>
      </c>
      <c r="AO626" s="7">
        <f>IF(R626&gt;0,RANK(R626,(N626:P626,Q626:AE626)),0)</f>
        <v>0</v>
      </c>
      <c r="AP626" s="7">
        <f>IF(T626&gt;0,RANK(T626,(N626:P626,Q626:AE626)),0)</f>
        <v>0</v>
      </c>
      <c r="AQ626" s="7">
        <f>IF(S626&gt;0,RANK(S626,(N626:P626,Q626:AE626)),0)</f>
        <v>4</v>
      </c>
      <c r="AR626" s="2">
        <f t="shared" si="249"/>
        <v>4.5280390107976312E-3</v>
      </c>
      <c r="AS626" s="2">
        <f t="shared" si="250"/>
        <v>0</v>
      </c>
      <c r="AT626" s="2">
        <f t="shared" si="251"/>
        <v>0</v>
      </c>
      <c r="AU626" s="2">
        <f t="shared" si="252"/>
        <v>7.6628352490421452E-3</v>
      </c>
      <c r="AW626" t="s">
        <v>3054</v>
      </c>
      <c r="AX626" t="s">
        <v>3393</v>
      </c>
      <c r="AY626">
        <v>1</v>
      </c>
      <c r="BA626" s="119">
        <v>16</v>
      </c>
      <c r="BB626" s="121">
        <v>75</v>
      </c>
      <c r="BC626" s="125">
        <f t="shared" si="253"/>
        <v>16075</v>
      </c>
      <c r="BE626" s="7" t="s">
        <v>228</v>
      </c>
      <c r="BR626" s="1">
        <v>80</v>
      </c>
      <c r="BS626" s="1">
        <v>0</v>
      </c>
      <c r="BT626" s="1">
        <v>0</v>
      </c>
      <c r="BU626" s="1">
        <v>0</v>
      </c>
    </row>
    <row r="627" spans="1:73" hidden="1" outlineLevel="1">
      <c r="A627" t="s">
        <v>2724</v>
      </c>
      <c r="B627" t="s">
        <v>3393</v>
      </c>
      <c r="C627" s="1">
        <f t="shared" si="242"/>
        <v>2842</v>
      </c>
      <c r="D627" s="7">
        <f>IF(N627&gt;0, RANK(N627,(N627:P627,Q627:AE627)),0)</f>
        <v>2</v>
      </c>
      <c r="E627" s="7">
        <f>IF(O627&gt;0,RANK(O627,(N627:P627,Q627:AE627)),0)</f>
        <v>1</v>
      </c>
      <c r="F627" s="7">
        <f>IF(P627&gt;0,RANK(P627,(N627:P627,Q627:AE627)),0)</f>
        <v>3</v>
      </c>
      <c r="G627" s="1">
        <f t="shared" si="243"/>
        <v>727</v>
      </c>
      <c r="H627" s="2">
        <f t="shared" si="244"/>
        <v>0.2558057705840957</v>
      </c>
      <c r="I627" s="2"/>
      <c r="J627" s="2">
        <f t="shared" si="245"/>
        <v>0.36136523574947221</v>
      </c>
      <c r="K627" s="2">
        <f t="shared" si="246"/>
        <v>0.61717100633356792</v>
      </c>
      <c r="L627" s="2">
        <f t="shared" si="247"/>
        <v>9.852216748768473E-3</v>
      </c>
      <c r="M627" s="2">
        <f t="shared" si="248"/>
        <v>1.1611541168191396E-2</v>
      </c>
      <c r="N627" s="66">
        <v>1027</v>
      </c>
      <c r="O627" s="66">
        <v>1754</v>
      </c>
      <c r="P627" s="66">
        <v>28</v>
      </c>
      <c r="Q627" s="66">
        <v>20</v>
      </c>
      <c r="R627" s="66">
        <v>0</v>
      </c>
      <c r="S627" s="66">
        <v>13</v>
      </c>
      <c r="U627" s="66">
        <v>0</v>
      </c>
      <c r="W627" s="66">
        <f>IF(Notes!B$31=1,IF(BR627&gt;0,BR627-SUM(T627:V627)-SUM(X627:AK627)-R627,SUM(BS627:BU627)),SUM(BS627:BU627))</f>
        <v>0</v>
      </c>
      <c r="Y627" s="66">
        <v>0</v>
      </c>
      <c r="AN627" s="7">
        <f>IF(Q627&gt;0,RANK(Q627,(N627:P627,Q627:AE627)),0)</f>
        <v>4</v>
      </c>
      <c r="AO627" s="7">
        <f>IF(R627&gt;0,RANK(R627,(N627:P627,Q627:AE627)),0)</f>
        <v>0</v>
      </c>
      <c r="AP627" s="7">
        <f>IF(T627&gt;0,RANK(T627,(N627:P627,Q627:AE627)),0)</f>
        <v>0</v>
      </c>
      <c r="AQ627" s="7">
        <f>IF(S627&gt;0,RANK(S627,(N627:P627,Q627:AE627)),0)</f>
        <v>5</v>
      </c>
      <c r="AR627" s="2">
        <f t="shared" si="249"/>
        <v>7.0372976776917661E-3</v>
      </c>
      <c r="AS627" s="2">
        <f t="shared" si="250"/>
        <v>0</v>
      </c>
      <c r="AT627" s="2">
        <f t="shared" si="251"/>
        <v>0</v>
      </c>
      <c r="AU627" s="2">
        <f t="shared" si="252"/>
        <v>4.5742434904996482E-3</v>
      </c>
      <c r="AW627" t="s">
        <v>2724</v>
      </c>
      <c r="AX627" t="s">
        <v>3393</v>
      </c>
      <c r="AY627">
        <v>2</v>
      </c>
      <c r="BA627" s="119">
        <v>16</v>
      </c>
      <c r="BB627" s="121">
        <v>77</v>
      </c>
      <c r="BC627" s="125">
        <f t="shared" si="253"/>
        <v>16077</v>
      </c>
      <c r="BE627" s="7" t="s">
        <v>228</v>
      </c>
      <c r="BS627" s="1">
        <v>0</v>
      </c>
      <c r="BT627" s="1">
        <v>0</v>
      </c>
      <c r="BU627" s="1">
        <v>0</v>
      </c>
    </row>
    <row r="628" spans="1:73" hidden="1" outlineLevel="1">
      <c r="A628" t="s">
        <v>1154</v>
      </c>
      <c r="B628" t="s">
        <v>3393</v>
      </c>
      <c r="C628" s="1">
        <f t="shared" si="242"/>
        <v>5667</v>
      </c>
      <c r="D628" s="7">
        <f>IF(N628&gt;0, RANK(N628,(N628:P628,Q628:AE628)),0)</f>
        <v>2</v>
      </c>
      <c r="E628" s="7">
        <f>IF(O628&gt;0,RANK(O628,(N628:P628,Q628:AE628)),0)</f>
        <v>1</v>
      </c>
      <c r="F628" s="7">
        <f>IF(P628&gt;0,RANK(P628,(N628:P628,Q628:AE628)),0)</f>
        <v>3</v>
      </c>
      <c r="G628" s="1">
        <f t="shared" si="243"/>
        <v>432</v>
      </c>
      <c r="H628" s="2">
        <f t="shared" si="244"/>
        <v>7.6230809952355746E-2</v>
      </c>
      <c r="I628" s="2"/>
      <c r="J628" s="2">
        <f t="shared" si="245"/>
        <v>0.44485618493029822</v>
      </c>
      <c r="K628" s="2">
        <f t="shared" si="246"/>
        <v>0.52108699488265398</v>
      </c>
      <c r="L628" s="2">
        <f t="shared" si="247"/>
        <v>1.9587083112758072E-2</v>
      </c>
      <c r="M628" s="2">
        <f t="shared" si="248"/>
        <v>1.4469737074289737E-2</v>
      </c>
      <c r="N628" s="66">
        <v>2521</v>
      </c>
      <c r="O628" s="66">
        <v>2953</v>
      </c>
      <c r="P628" s="66">
        <v>111</v>
      </c>
      <c r="Q628" s="66">
        <v>39</v>
      </c>
      <c r="R628" s="66">
        <v>0</v>
      </c>
      <c r="S628" s="66">
        <v>42</v>
      </c>
      <c r="U628" s="66">
        <v>0</v>
      </c>
      <c r="W628" s="66">
        <f>IF(Notes!B$31=1,IF(BR628&gt;0,BR628-SUM(T628:V628)-SUM(X628:AK628)-R628,SUM(BS628:BU628)),SUM(BS628:BU628))</f>
        <v>1</v>
      </c>
      <c r="Y628" s="66">
        <v>0</v>
      </c>
      <c r="AN628" s="7">
        <f>IF(Q628&gt;0,RANK(Q628,(N628:P628,Q628:AE628)),0)</f>
        <v>5</v>
      </c>
      <c r="AO628" s="7">
        <f>IF(R628&gt;0,RANK(R628,(N628:P628,Q628:AE628)),0)</f>
        <v>0</v>
      </c>
      <c r="AP628" s="7">
        <f>IF(T628&gt;0,RANK(T628,(N628:P628,Q628:AE628)),0)</f>
        <v>0</v>
      </c>
      <c r="AQ628" s="7">
        <f>IF(S628&gt;0,RANK(S628,(N628:P628,Q628:AE628)),0)</f>
        <v>4</v>
      </c>
      <c r="AR628" s="2">
        <f t="shared" si="249"/>
        <v>6.8819481206987823E-3</v>
      </c>
      <c r="AS628" s="2">
        <f t="shared" si="250"/>
        <v>0</v>
      </c>
      <c r="AT628" s="2">
        <f t="shared" si="251"/>
        <v>0</v>
      </c>
      <c r="AU628" s="2">
        <f t="shared" si="252"/>
        <v>7.4113287453679193E-3</v>
      </c>
      <c r="AW628" t="s">
        <v>1154</v>
      </c>
      <c r="AX628" t="s">
        <v>3393</v>
      </c>
      <c r="AY628">
        <v>1</v>
      </c>
      <c r="BA628" s="119">
        <v>16</v>
      </c>
      <c r="BB628" s="121">
        <v>79</v>
      </c>
      <c r="BC628" s="125">
        <f t="shared" si="253"/>
        <v>16079</v>
      </c>
      <c r="BE628" s="7" t="s">
        <v>228</v>
      </c>
      <c r="BS628" s="1">
        <v>1</v>
      </c>
      <c r="BT628" s="1">
        <v>0</v>
      </c>
      <c r="BU628" s="1">
        <v>0</v>
      </c>
    </row>
    <row r="629" spans="1:73" hidden="1" outlineLevel="1">
      <c r="A629" t="s">
        <v>616</v>
      </c>
      <c r="B629" t="s">
        <v>3393</v>
      </c>
      <c r="C629" s="1">
        <f t="shared" si="242"/>
        <v>4659</v>
      </c>
      <c r="D629" s="7">
        <f>IF(N629&gt;0, RANK(N629,(N629:P629,Q629:AE629)),0)</f>
        <v>1</v>
      </c>
      <c r="E629" s="7">
        <f>IF(O629&gt;0,RANK(O629,(N629:P629,Q629:AE629)),0)</f>
        <v>2</v>
      </c>
      <c r="F629" s="7">
        <f>IF(P629&gt;0,RANK(P629,(N629:P629,Q629:AE629)),0)</f>
        <v>3</v>
      </c>
      <c r="G629" s="1">
        <f t="shared" si="243"/>
        <v>39</v>
      </c>
      <c r="H629" s="2">
        <f t="shared" si="244"/>
        <v>8.3708950418544745E-3</v>
      </c>
      <c r="I629" s="2"/>
      <c r="J629" s="2">
        <f t="shared" si="245"/>
        <v>0.49409744580382059</v>
      </c>
      <c r="K629" s="2">
        <f t="shared" si="246"/>
        <v>0.48572655076196608</v>
      </c>
      <c r="L629" s="2">
        <f t="shared" si="247"/>
        <v>1.3092938398798026E-2</v>
      </c>
      <c r="M629" s="2">
        <f t="shared" si="248"/>
        <v>7.0830650354153594E-3</v>
      </c>
      <c r="N629" s="66">
        <v>2302</v>
      </c>
      <c r="O629" s="66">
        <v>2263</v>
      </c>
      <c r="P629" s="66">
        <v>61</v>
      </c>
      <c r="Q629" s="66">
        <v>19</v>
      </c>
      <c r="R629" s="66">
        <v>1</v>
      </c>
      <c r="S629" s="66">
        <v>13</v>
      </c>
      <c r="U629" s="66">
        <v>0</v>
      </c>
      <c r="W629" s="66">
        <f>IF(Notes!B$31=1,IF(BR629&gt;0,BR629-SUM(T629:V629)-SUM(X629:AK629)-R629,SUM(BS629:BU629)),SUM(BS629:BU629))</f>
        <v>0</v>
      </c>
      <c r="Y629" s="66">
        <v>0</v>
      </c>
      <c r="AN629" s="7">
        <f>IF(Q629&gt;0,RANK(Q629,(N629:P629,Q629:AE629)),0)</f>
        <v>4</v>
      </c>
      <c r="AO629" s="7">
        <f>IF(R629&gt;0,RANK(R629,(N629:P629,Q629:AE629)),0)</f>
        <v>6</v>
      </c>
      <c r="AP629" s="7">
        <f>IF(T629&gt;0,RANK(T629,(N629:P629,Q629:AE629)),0)</f>
        <v>0</v>
      </c>
      <c r="AQ629" s="7">
        <f>IF(S629&gt;0,RANK(S629,(N629:P629,Q629:AE629)),0)</f>
        <v>5</v>
      </c>
      <c r="AR629" s="2">
        <f t="shared" si="249"/>
        <v>4.0781283537239749E-3</v>
      </c>
      <c r="AS629" s="2">
        <f t="shared" si="250"/>
        <v>2.14638334406525E-4</v>
      </c>
      <c r="AT629" s="2">
        <f t="shared" si="251"/>
        <v>0</v>
      </c>
      <c r="AU629" s="2">
        <f t="shared" si="252"/>
        <v>2.7902983472848251E-3</v>
      </c>
      <c r="AW629" t="s">
        <v>616</v>
      </c>
      <c r="AX629" t="s">
        <v>3393</v>
      </c>
      <c r="AY629">
        <v>2</v>
      </c>
      <c r="BA629" s="119">
        <v>16</v>
      </c>
      <c r="BB629" s="121">
        <v>81</v>
      </c>
      <c r="BC629" s="125">
        <f t="shared" si="253"/>
        <v>16081</v>
      </c>
      <c r="BE629" s="7" t="s">
        <v>228</v>
      </c>
      <c r="BS629" s="1">
        <v>0</v>
      </c>
      <c r="BT629" s="1">
        <v>0</v>
      </c>
      <c r="BU629" s="1">
        <v>0</v>
      </c>
    </row>
    <row r="630" spans="1:73" hidden="1" outlineLevel="1">
      <c r="A630" t="s">
        <v>934</v>
      </c>
      <c r="B630" t="s">
        <v>3393</v>
      </c>
      <c r="C630" s="1">
        <f t="shared" si="242"/>
        <v>28344</v>
      </c>
      <c r="D630" s="7">
        <f>IF(N630&gt;0, RANK(N630,(N630:P630,Q630:AE630)),0)</f>
        <v>2</v>
      </c>
      <c r="E630" s="7">
        <f>IF(O630&gt;0,RANK(O630,(N630:P630,Q630:AE630)),0)</f>
        <v>1</v>
      </c>
      <c r="F630" s="7">
        <f>IF(P630&gt;0,RANK(P630,(N630:P630,Q630:AE630)),0)</f>
        <v>3</v>
      </c>
      <c r="G630" s="1">
        <f t="shared" si="243"/>
        <v>10411</v>
      </c>
      <c r="H630" s="2">
        <f t="shared" si="244"/>
        <v>0.36730877787186</v>
      </c>
      <c r="I630" s="2"/>
      <c r="J630" s="2">
        <f t="shared" si="245"/>
        <v>0.30415608241603159</v>
      </c>
      <c r="K630" s="2">
        <f t="shared" si="246"/>
        <v>0.67146486028789165</v>
      </c>
      <c r="L630" s="2">
        <f t="shared" si="247"/>
        <v>1.2630539091165679E-2</v>
      </c>
      <c r="M630" s="2">
        <f t="shared" si="248"/>
        <v>1.1748518204911022E-2</v>
      </c>
      <c r="N630" s="66">
        <v>8621</v>
      </c>
      <c r="O630" s="66">
        <v>19032</v>
      </c>
      <c r="P630" s="66">
        <v>358</v>
      </c>
      <c r="Q630" s="66">
        <v>152</v>
      </c>
      <c r="R630" s="66">
        <v>0</v>
      </c>
      <c r="S630" s="66">
        <v>181</v>
      </c>
      <c r="U630" s="66">
        <v>0</v>
      </c>
      <c r="W630" s="66">
        <f>IF(Notes!B$31=1,IF(BR630&gt;0,BR630-SUM(T630:V630)-SUM(X630:AK630)-R630,SUM(BS630:BU630)),SUM(BS630:BU630))</f>
        <v>0</v>
      </c>
      <c r="Y630" s="66">
        <v>0</v>
      </c>
      <c r="AN630" s="7">
        <f>IF(Q630&gt;0,RANK(Q630,(N630:P630,Q630:AE630)),0)</f>
        <v>5</v>
      </c>
      <c r="AO630" s="7">
        <f>IF(R630&gt;0,RANK(R630,(N630:P630,Q630:AE630)),0)</f>
        <v>0</v>
      </c>
      <c r="AP630" s="7">
        <f>IF(T630&gt;0,RANK(T630,(N630:P630,Q630:AE630)),0)</f>
        <v>0</v>
      </c>
      <c r="AQ630" s="7">
        <f>IF(S630&gt;0,RANK(S630,(N630:P630,Q630:AE630)),0)</f>
        <v>4</v>
      </c>
      <c r="AR630" s="2">
        <f t="shared" si="249"/>
        <v>5.3626869884278857E-3</v>
      </c>
      <c r="AS630" s="2">
        <f t="shared" si="250"/>
        <v>0</v>
      </c>
      <c r="AT630" s="2">
        <f t="shared" si="251"/>
        <v>0</v>
      </c>
      <c r="AU630" s="2">
        <f t="shared" si="252"/>
        <v>6.3858312164832062E-3</v>
      </c>
      <c r="AW630" t="s">
        <v>934</v>
      </c>
      <c r="AX630" t="s">
        <v>3393</v>
      </c>
      <c r="AY630">
        <v>2</v>
      </c>
      <c r="BA630" s="119">
        <v>16</v>
      </c>
      <c r="BB630" s="121">
        <v>83</v>
      </c>
      <c r="BC630" s="125">
        <f t="shared" si="253"/>
        <v>16083</v>
      </c>
      <c r="BE630" s="7" t="s">
        <v>228</v>
      </c>
      <c r="BR630" s="1">
        <v>269</v>
      </c>
      <c r="BS630" s="1">
        <v>0</v>
      </c>
      <c r="BT630" s="1">
        <v>0</v>
      </c>
      <c r="BU630" s="1">
        <v>0</v>
      </c>
    </row>
    <row r="631" spans="1:73" hidden="1" outlineLevel="1">
      <c r="A631" t="s">
        <v>1542</v>
      </c>
      <c r="B631" t="s">
        <v>3393</v>
      </c>
      <c r="C631" s="1">
        <f t="shared" si="242"/>
        <v>5297</v>
      </c>
      <c r="D631" s="7">
        <f>IF(N631&gt;0, RANK(N631,(N631:P631,Q631:AE631)),0)</f>
        <v>2</v>
      </c>
      <c r="E631" s="7">
        <f>IF(O631&gt;0,RANK(O631,(N631:P631,Q631:AE631)),0)</f>
        <v>1</v>
      </c>
      <c r="F631" s="7">
        <f>IF(P631&gt;0,RANK(P631,(N631:P631,Q631:AE631)),0)</f>
        <v>3</v>
      </c>
      <c r="G631" s="1">
        <f t="shared" si="243"/>
        <v>367</v>
      </c>
      <c r="H631" s="2">
        <f t="shared" si="244"/>
        <v>6.9284500660751369E-2</v>
      </c>
      <c r="I631" s="2"/>
      <c r="J631" s="2">
        <f t="shared" si="245"/>
        <v>0.45403058334906549</v>
      </c>
      <c r="K631" s="2">
        <f t="shared" si="246"/>
        <v>0.52331508400981686</v>
      </c>
      <c r="L631" s="2">
        <f t="shared" si="247"/>
        <v>1.2271096847272041E-2</v>
      </c>
      <c r="M631" s="2">
        <f t="shared" si="248"/>
        <v>1.0383235793845673E-2</v>
      </c>
      <c r="N631" s="66">
        <v>2405</v>
      </c>
      <c r="O631" s="66">
        <v>2772</v>
      </c>
      <c r="P631" s="66">
        <v>65</v>
      </c>
      <c r="Q631" s="66">
        <v>33</v>
      </c>
      <c r="R631" s="66">
        <v>1</v>
      </c>
      <c r="S631" s="66">
        <v>21</v>
      </c>
      <c r="U631" s="66">
        <v>0</v>
      </c>
      <c r="W631" s="66">
        <f>IF(Notes!B$31=1,IF(BR631&gt;0,BR631-SUM(T631:V631)-SUM(X631:AK631)-R631,SUM(BS631:BU631)),SUM(BS631:BU631))</f>
        <v>0</v>
      </c>
      <c r="Y631" s="66">
        <v>0</v>
      </c>
      <c r="AN631" s="7">
        <f>IF(Q631&gt;0,RANK(Q631,(N631:P631,Q631:AE631)),0)</f>
        <v>4</v>
      </c>
      <c r="AO631" s="7">
        <f>IF(R631&gt;0,RANK(R631,(N631:P631,Q631:AE631)),0)</f>
        <v>6</v>
      </c>
      <c r="AP631" s="7">
        <f>IF(T631&gt;0,RANK(T631,(N631:P631,Q631:AE631)),0)</f>
        <v>0</v>
      </c>
      <c r="AQ631" s="7">
        <f>IF(S631&gt;0,RANK(S631,(N631:P631,Q631:AE631)),0)</f>
        <v>5</v>
      </c>
      <c r="AR631" s="2">
        <f t="shared" si="249"/>
        <v>6.2299414763073435E-3</v>
      </c>
      <c r="AS631" s="2">
        <f t="shared" si="250"/>
        <v>1.8878610534264677E-4</v>
      </c>
      <c r="AT631" s="2">
        <f t="shared" si="251"/>
        <v>0</v>
      </c>
      <c r="AU631" s="2">
        <f t="shared" si="252"/>
        <v>3.9645082121955826E-3</v>
      </c>
      <c r="AW631" t="s">
        <v>1542</v>
      </c>
      <c r="AX631" t="s">
        <v>3393</v>
      </c>
      <c r="AY631">
        <v>1</v>
      </c>
      <c r="BA631" s="119">
        <v>16</v>
      </c>
      <c r="BB631" s="121">
        <v>85</v>
      </c>
      <c r="BC631" s="125">
        <f t="shared" si="253"/>
        <v>16085</v>
      </c>
      <c r="BE631" s="7" t="s">
        <v>228</v>
      </c>
      <c r="BS631" s="1">
        <v>0</v>
      </c>
      <c r="BT631" s="1">
        <v>0</v>
      </c>
      <c r="BU631" s="1">
        <v>0</v>
      </c>
    </row>
    <row r="632" spans="1:73" hidden="1" outlineLevel="1">
      <c r="A632" t="s">
        <v>1616</v>
      </c>
      <c r="B632" t="s">
        <v>3393</v>
      </c>
      <c r="C632" s="1">
        <f t="shared" si="242"/>
        <v>4506</v>
      </c>
      <c r="D632" s="7">
        <f>IF(N632&gt;0, RANK(N632,(N632:P632,Q632:AE632)),0)</f>
        <v>2</v>
      </c>
      <c r="E632" s="7">
        <f>IF(O632&gt;0,RANK(O632,(N632:P632,Q632:AE632)),0)</f>
        <v>1</v>
      </c>
      <c r="F632" s="7">
        <f>IF(P632&gt;0,RANK(P632,(N632:P632,Q632:AE632)),0)</f>
        <v>3</v>
      </c>
      <c r="G632" s="1">
        <f t="shared" si="243"/>
        <v>1927</v>
      </c>
      <c r="H632" s="2">
        <f t="shared" si="244"/>
        <v>0.4276520195295162</v>
      </c>
      <c r="I632" s="2"/>
      <c r="J632" s="2">
        <f t="shared" si="245"/>
        <v>0.27541056369285399</v>
      </c>
      <c r="K632" s="2">
        <f t="shared" si="246"/>
        <v>0.70306258322237014</v>
      </c>
      <c r="L632" s="2">
        <f t="shared" si="247"/>
        <v>9.0989791389258761E-3</v>
      </c>
      <c r="M632" s="2">
        <f t="shared" si="248"/>
        <v>1.2427873945849989E-2</v>
      </c>
      <c r="N632" s="66">
        <v>1241</v>
      </c>
      <c r="O632" s="66">
        <v>3168</v>
      </c>
      <c r="P632" s="66">
        <v>41</v>
      </c>
      <c r="Q632" s="66">
        <v>28</v>
      </c>
      <c r="R632" s="66">
        <v>0</v>
      </c>
      <c r="S632" s="66">
        <v>28</v>
      </c>
      <c r="U632" s="66">
        <v>0</v>
      </c>
      <c r="W632" s="66">
        <f>IF(Notes!B$31=1,IF(BR632&gt;0,BR632-SUM(T632:V632)-SUM(X632:AK632)-R632,SUM(BS632:BU632)),SUM(BS632:BU632))</f>
        <v>0</v>
      </c>
      <c r="Y632" s="66">
        <v>0</v>
      </c>
      <c r="AN632" s="7">
        <f>IF(Q632&gt;0,RANK(Q632,(N632:P632,Q632:AE632)),0)</f>
        <v>4</v>
      </c>
      <c r="AO632" s="7">
        <f>IF(R632&gt;0,RANK(R632,(N632:P632,Q632:AE632)),0)</f>
        <v>0</v>
      </c>
      <c r="AP632" s="7">
        <f>IF(T632&gt;0,RANK(T632,(N632:P632,Q632:AE632)),0)</f>
        <v>0</v>
      </c>
      <c r="AQ632" s="7">
        <f>IF(S632&gt;0,RANK(S632,(N632:P632,Q632:AE632)),0)</f>
        <v>4</v>
      </c>
      <c r="AR632" s="2">
        <f t="shared" si="249"/>
        <v>6.2139369729249886E-3</v>
      </c>
      <c r="AS632" s="2">
        <f t="shared" si="250"/>
        <v>0</v>
      </c>
      <c r="AT632" s="2">
        <f t="shared" si="251"/>
        <v>0</v>
      </c>
      <c r="AU632" s="2">
        <f t="shared" si="252"/>
        <v>6.2139369729249886E-3</v>
      </c>
      <c r="AW632" t="s">
        <v>1616</v>
      </c>
      <c r="AX632" t="s">
        <v>3393</v>
      </c>
      <c r="AY632">
        <v>1</v>
      </c>
      <c r="BA632" s="119">
        <v>16</v>
      </c>
      <c r="BB632" s="121">
        <v>87</v>
      </c>
      <c r="BC632" s="125">
        <f t="shared" si="253"/>
        <v>16087</v>
      </c>
      <c r="BE632" s="7" t="s">
        <v>228</v>
      </c>
      <c r="BS632" s="1">
        <v>0</v>
      </c>
      <c r="BT632" s="1">
        <v>0</v>
      </c>
      <c r="BU632" s="1">
        <v>0</v>
      </c>
    </row>
    <row r="633" spans="1:73" collapsed="1">
      <c r="A633" t="s">
        <v>3346</v>
      </c>
      <c r="B633" t="s">
        <v>2781</v>
      </c>
      <c r="C633" s="1">
        <f t="shared" si="242"/>
        <v>655122</v>
      </c>
      <c r="D633" s="7">
        <f>IF(N633&gt;0, RANK(N633,(N633:P633,Q633:AE633)),0)</f>
        <v>2</v>
      </c>
      <c r="E633" s="7">
        <f>IF(O633&gt;0,RANK(O633,(N633:P633,Q633:AE633)),0)</f>
        <v>1</v>
      </c>
      <c r="F633" s="7">
        <f>IF(P633&gt;0,RANK(P633,(N633:P633,Q633:AE633)),0)</f>
        <v>3</v>
      </c>
      <c r="G633" s="1">
        <f t="shared" si="243"/>
        <v>166572</v>
      </c>
      <c r="H633" s="2">
        <f t="shared" si="244"/>
        <v>0.25426103840200759</v>
      </c>
      <c r="I633" s="2"/>
      <c r="J633" s="2">
        <f t="shared" si="245"/>
        <v>0.36090987632837851</v>
      </c>
      <c r="K633" s="2">
        <f t="shared" si="246"/>
        <v>0.6151709147303861</v>
      </c>
      <c r="L633" s="2">
        <f t="shared" si="247"/>
        <v>1.0952158529251041E-2</v>
      </c>
      <c r="M633" s="2">
        <f t="shared" si="248"/>
        <v>1.2967050411984407E-2</v>
      </c>
      <c r="N633" s="66">
        <f t="shared" ref="N633:S633" si="254">SUM(N589:N632)</f>
        <v>236440</v>
      </c>
      <c r="O633" s="66">
        <f t="shared" si="254"/>
        <v>403012</v>
      </c>
      <c r="P633" s="66">
        <f t="shared" si="254"/>
        <v>7175</v>
      </c>
      <c r="Q633" s="66">
        <f t="shared" si="254"/>
        <v>3658</v>
      </c>
      <c r="R633" s="66">
        <f t="shared" si="254"/>
        <v>39</v>
      </c>
      <c r="S633" s="66">
        <f t="shared" si="254"/>
        <v>4747</v>
      </c>
      <c r="U633" s="66">
        <f>SUM(U589:U632)</f>
        <v>3</v>
      </c>
      <c r="W633" s="66">
        <f>SUM(W589:W632)</f>
        <v>8</v>
      </c>
      <c r="Y633" s="66">
        <f>SUM(Y589:Y632)</f>
        <v>40</v>
      </c>
      <c r="AL633" s="66">
        <f>SUM(AL589:AL632)</f>
        <v>0</v>
      </c>
      <c r="AN633" s="7">
        <f>IF(Q633&gt;0,RANK(Q633,(N633:P633,Q633:AE633)),0)</f>
        <v>5</v>
      </c>
      <c r="AO633" s="7">
        <f>IF(R633&gt;0,RANK(R633,(N633:P633,Q633:AE633)),0)</f>
        <v>7</v>
      </c>
      <c r="AP633" s="7">
        <f>IF(T633&gt;0,RANK(T633,(N633:P633,Q633:AE633)),0)</f>
        <v>0</v>
      </c>
      <c r="AQ633" s="7">
        <f>IF(S633&gt;0,RANK(S633,(N633:P633,Q633:AE633)),0)</f>
        <v>4</v>
      </c>
      <c r="AR633" s="2">
        <f t="shared" si="249"/>
        <v>5.5836928083624121E-3</v>
      </c>
      <c r="AS633" s="2">
        <f t="shared" si="250"/>
        <v>5.9530896535301823E-5</v>
      </c>
      <c r="AT633" s="2">
        <f t="shared" si="251"/>
        <v>0</v>
      </c>
      <c r="AU633" s="2">
        <f t="shared" si="252"/>
        <v>7.2459786116173784E-3</v>
      </c>
      <c r="AW633" t="s">
        <v>3346</v>
      </c>
      <c r="AX633" t="s">
        <v>2781</v>
      </c>
      <c r="BA633" s="119">
        <v>16</v>
      </c>
      <c r="BB633" s="121"/>
      <c r="BC633" s="119">
        <v>16</v>
      </c>
      <c r="BE633" s="7" t="s">
        <v>3272</v>
      </c>
      <c r="BR633" s="1">
        <f>SUM(BR589:BR632)</f>
        <v>3405</v>
      </c>
      <c r="BS633" s="1">
        <f>SUM(BS589:BS632)</f>
        <v>6</v>
      </c>
      <c r="BT633" s="1">
        <f>SUM(BT589:BT632)</f>
        <v>1</v>
      </c>
      <c r="BU633" s="1">
        <f>SUM(BU589:BU632)</f>
        <v>1</v>
      </c>
    </row>
    <row r="634" spans="1:73">
      <c r="C634" s="1"/>
      <c r="E634" s="7"/>
      <c r="F634" s="7"/>
      <c r="I634" s="2"/>
      <c r="AN634" s="7"/>
      <c r="AO634" s="7"/>
      <c r="AP634" s="7"/>
      <c r="AQ634" s="7"/>
      <c r="BA634" s="119"/>
      <c r="BB634" s="121"/>
      <c r="BC634" s="125"/>
      <c r="BS634" s="1" t="s">
        <v>1303</v>
      </c>
      <c r="BT634" s="1" t="s">
        <v>2216</v>
      </c>
      <c r="BU634" s="1" t="s">
        <v>97</v>
      </c>
    </row>
    <row r="635" spans="1:73" hidden="1" outlineLevel="1">
      <c r="A635" t="s">
        <v>2268</v>
      </c>
      <c r="B635" t="s">
        <v>1668</v>
      </c>
      <c r="C635" s="1">
        <f t="shared" ref="C635:C666" si="255">SUM(N635:AL635)</f>
        <v>30823</v>
      </c>
      <c r="D635" s="7">
        <f>IF(N635&gt;0, RANK(N635,(N635:P635,Q635:AE635)),0)</f>
        <v>2</v>
      </c>
      <c r="E635" s="7">
        <f>IF(O635&gt;0,RANK(O635,(N635:P635,Q635:AE635)),0)</f>
        <v>1</v>
      </c>
      <c r="F635" s="7">
        <f>IF(P635&gt;0,RANK(P635,(N635:P635,Q635:AE635)),0)</f>
        <v>3</v>
      </c>
      <c r="G635" s="1">
        <f t="shared" ref="G635:G666" si="256">IF(C635&gt;0,MAX(N635:P635)-LARGE(N635:P635,2),0)</f>
        <v>6917</v>
      </c>
      <c r="H635" s="2">
        <f t="shared" ref="H635:H666" si="257">IF(C635&gt;0,G635/C635,0)</f>
        <v>0.22441034292573728</v>
      </c>
      <c r="I635" s="2"/>
      <c r="J635" s="2">
        <f t="shared" ref="J635:J666" si="258">IF($C635=0,"-",N635/$C635)</f>
        <v>0.38263634299062388</v>
      </c>
      <c r="K635" s="2">
        <f t="shared" ref="K635:K666" si="259">IF($C635=0,"-",O635/$C635)</f>
        <v>0.60704668591636113</v>
      </c>
      <c r="L635" s="2">
        <f t="shared" ref="L635:L666" si="260">IF($C635=0,"-",P635/$C635)</f>
        <v>4.8664957985919601E-3</v>
      </c>
      <c r="M635" s="2">
        <f t="shared" ref="M635:M666" si="261">IF(C635=0,"-",(1-J635-K635-L635))</f>
        <v>5.4504752944230326E-3</v>
      </c>
      <c r="N635" s="66">
        <v>11794</v>
      </c>
      <c r="O635" s="66">
        <v>18711</v>
      </c>
      <c r="P635" s="66">
        <v>150</v>
      </c>
      <c r="Q635" s="66">
        <v>76</v>
      </c>
      <c r="R635" s="66">
        <v>40</v>
      </c>
      <c r="S635" s="66">
        <v>51</v>
      </c>
      <c r="W635" s="66">
        <f>IF(Notes!B$31=1,IF(BR635&gt;0,BR635-SUM(T635:V635)-SUM(AC635:AL635)-SUM(X635:AA635),SUM(BS635:BY635)),SUM(BS635:BY635))</f>
        <v>0</v>
      </c>
      <c r="AB635" s="66">
        <v>1</v>
      </c>
      <c r="AG635" s="66">
        <v>0</v>
      </c>
      <c r="AN635" s="7">
        <f>IF(Q635&gt;0,RANK(Q635,(N635:P635,Q635:AE635)),0)</f>
        <v>4</v>
      </c>
      <c r="AO635" s="7">
        <f>IF(R635&gt;0,RANK(R635,(N635:P635,Q635:AE635)),0)</f>
        <v>6</v>
      </c>
      <c r="AP635" s="7">
        <f>IF(T635&gt;0,RANK(T635,(N635:P635,Q635:AE635)),0)</f>
        <v>0</v>
      </c>
      <c r="AQ635" s="7">
        <f>IF(S635&gt;0,RANK(S635,(N635:P635,Q635:AE635)),0)</f>
        <v>5</v>
      </c>
      <c r="AR635" s="2">
        <f t="shared" ref="AR635:AR666" si="262">IF($C635=0,"-",Q635/$C635)</f>
        <v>2.4656912046199268E-3</v>
      </c>
      <c r="AS635" s="2">
        <f t="shared" ref="AS635:AS666" si="263">IF($C635=0,"-",R635/$C635)</f>
        <v>1.2977322129578562E-3</v>
      </c>
      <c r="AT635" s="2">
        <f t="shared" ref="AT635:AT666" si="264">IF($C635=0,"-",T635/$C635)</f>
        <v>0</v>
      </c>
      <c r="AU635" s="2">
        <f t="shared" ref="AU635:AU666" si="265">IF($C635=0,"-",S635/$C635)</f>
        <v>1.6546085715212666E-3</v>
      </c>
      <c r="AW635" t="s">
        <v>2268</v>
      </c>
      <c r="AX635" t="s">
        <v>1668</v>
      </c>
      <c r="AY635">
        <v>0</v>
      </c>
      <c r="BA635" s="119">
        <v>17</v>
      </c>
      <c r="BB635" s="121">
        <v>1</v>
      </c>
      <c r="BC635" s="125">
        <f t="shared" si="253"/>
        <v>17001</v>
      </c>
      <c r="BE635" s="7" t="s">
        <v>228</v>
      </c>
      <c r="BR635" s="66">
        <v>79</v>
      </c>
      <c r="BS635" s="1">
        <v>0</v>
      </c>
      <c r="BT635" s="1">
        <v>0</v>
      </c>
      <c r="BU635" s="1">
        <v>0</v>
      </c>
    </row>
    <row r="636" spans="1:73" hidden="1" outlineLevel="1">
      <c r="A636" t="s">
        <v>2717</v>
      </c>
      <c r="B636" t="s">
        <v>1668</v>
      </c>
      <c r="C636" s="1">
        <f t="shared" si="255"/>
        <v>3937</v>
      </c>
      <c r="D636" s="7">
        <f>IF(N636&gt;0, RANK(N636,(N636:P636,Q636:AE636)),0)</f>
        <v>1</v>
      </c>
      <c r="E636" s="7">
        <f>IF(O636&gt;0,RANK(O636,(N636:P636,Q636:AE636)),0)</f>
        <v>2</v>
      </c>
      <c r="F636" s="7">
        <f>IF(P636&gt;0,RANK(P636,(N636:P636,Q636:AE636)),0)</f>
        <v>3</v>
      </c>
      <c r="G636" s="1">
        <f t="shared" si="256"/>
        <v>497</v>
      </c>
      <c r="H636" s="2">
        <f t="shared" si="257"/>
        <v>0.12623825247650494</v>
      </c>
      <c r="I636" s="2"/>
      <c r="J636" s="2">
        <f t="shared" si="258"/>
        <v>0.55600711201422404</v>
      </c>
      <c r="K636" s="2">
        <f t="shared" si="259"/>
        <v>0.42976885953771909</v>
      </c>
      <c r="L636" s="2">
        <f t="shared" si="260"/>
        <v>6.0960121920243839E-3</v>
      </c>
      <c r="M636" s="2">
        <f t="shared" si="261"/>
        <v>8.1280162560324852E-3</v>
      </c>
      <c r="N636" s="66">
        <v>2189</v>
      </c>
      <c r="O636" s="66">
        <v>1692</v>
      </c>
      <c r="P636" s="66">
        <v>24</v>
      </c>
      <c r="Q636" s="66">
        <v>13</v>
      </c>
      <c r="R636" s="66">
        <v>14</v>
      </c>
      <c r="S636" s="66">
        <v>3</v>
      </c>
      <c r="W636" s="66">
        <f>IF(Notes!B$31=1,IF(BR636&gt;0,BR636-SUM(T636:V636)-SUM(AC636:AL636)-SUM(X636:AA636),SUM(BS636:BY636)),SUM(BS636:BY636))</f>
        <v>0</v>
      </c>
      <c r="AB636" s="66">
        <v>2</v>
      </c>
      <c r="AG636" s="66">
        <v>0</v>
      </c>
      <c r="AN636" s="7">
        <f>IF(Q636&gt;0,RANK(Q636,(N636:P636,Q636:AE636)),0)</f>
        <v>5</v>
      </c>
      <c r="AO636" s="7">
        <f>IF(R636&gt;0,RANK(R636,(N636:P636,Q636:AE636)),0)</f>
        <v>4</v>
      </c>
      <c r="AP636" s="7">
        <f>IF(T636&gt;0,RANK(T636,(N636:P636,Q636:AE636)),0)</f>
        <v>0</v>
      </c>
      <c r="AQ636" s="7">
        <f>IF(S636&gt;0,RANK(S636,(N636:P636,Q636:AE636)),0)</f>
        <v>6</v>
      </c>
      <c r="AR636" s="2">
        <f t="shared" si="262"/>
        <v>3.3020066040132081E-3</v>
      </c>
      <c r="AS636" s="2">
        <f t="shared" si="263"/>
        <v>3.5560071120142242E-3</v>
      </c>
      <c r="AT636" s="2">
        <f t="shared" si="264"/>
        <v>0</v>
      </c>
      <c r="AU636" s="2">
        <f t="shared" si="265"/>
        <v>7.6200152400304798E-4</v>
      </c>
      <c r="AW636" t="s">
        <v>2717</v>
      </c>
      <c r="AX636" t="s">
        <v>1668</v>
      </c>
      <c r="AY636">
        <v>12</v>
      </c>
      <c r="BA636" s="119">
        <v>17</v>
      </c>
      <c r="BB636" s="121">
        <v>3</v>
      </c>
      <c r="BC636" s="125">
        <f t="shared" si="253"/>
        <v>17003</v>
      </c>
      <c r="BE636" s="7" t="s">
        <v>228</v>
      </c>
      <c r="BR636" s="66">
        <v>10</v>
      </c>
      <c r="BS636" s="1">
        <v>0</v>
      </c>
      <c r="BT636" s="1">
        <v>0</v>
      </c>
      <c r="BU636" s="1">
        <v>0</v>
      </c>
    </row>
    <row r="637" spans="1:73" hidden="1" outlineLevel="1">
      <c r="A637" t="s">
        <v>850</v>
      </c>
      <c r="B637" t="s">
        <v>1668</v>
      </c>
      <c r="C637" s="1">
        <f t="shared" si="255"/>
        <v>7924</v>
      </c>
      <c r="D637" s="7">
        <f>IF(N637&gt;0, RANK(N637,(N637:P637,Q637:AE637)),0)</f>
        <v>2</v>
      </c>
      <c r="E637" s="7">
        <f>IF(O637&gt;0,RANK(O637,(N637:P637,Q637:AE637)),0)</f>
        <v>1</v>
      </c>
      <c r="F637" s="7">
        <f>IF(P637&gt;0,RANK(P637,(N637:P637,Q637:AE637)),0)</f>
        <v>3</v>
      </c>
      <c r="G637" s="1">
        <f t="shared" si="256"/>
        <v>104</v>
      </c>
      <c r="H637" s="2">
        <f t="shared" si="257"/>
        <v>1.3124684502776375E-2</v>
      </c>
      <c r="I637" s="2"/>
      <c r="J637" s="2">
        <f t="shared" si="258"/>
        <v>0.48498233215547704</v>
      </c>
      <c r="K637" s="2">
        <f t="shared" si="259"/>
        <v>0.49810701665825341</v>
      </c>
      <c r="L637" s="2">
        <f t="shared" si="260"/>
        <v>6.6885411408379603E-3</v>
      </c>
      <c r="M637" s="2">
        <f t="shared" si="261"/>
        <v>1.0222110045431594E-2</v>
      </c>
      <c r="N637" s="66">
        <v>3843</v>
      </c>
      <c r="O637" s="66">
        <v>3947</v>
      </c>
      <c r="P637" s="66">
        <v>53</v>
      </c>
      <c r="Q637" s="66">
        <v>36</v>
      </c>
      <c r="R637" s="66">
        <v>7</v>
      </c>
      <c r="S637" s="66">
        <v>37</v>
      </c>
      <c r="W637" s="66">
        <f>IF(Notes!B$31=1,IF(BR637&gt;0,BR637-SUM(T637:V637)-SUM(AC637:AL637)-SUM(X637:AA637),SUM(BS637:BY637)),SUM(BS637:BY637))</f>
        <v>0</v>
      </c>
      <c r="AB637" s="66">
        <v>1</v>
      </c>
      <c r="AG637" s="66">
        <v>0</v>
      </c>
      <c r="AN637" s="7">
        <f>IF(Q637&gt;0,RANK(Q637,(N637:P637,Q637:AE637)),0)</f>
        <v>5</v>
      </c>
      <c r="AO637" s="7">
        <f>IF(R637&gt;0,RANK(R637,(N637:P637,Q637:AE637)),0)</f>
        <v>6</v>
      </c>
      <c r="AP637" s="7">
        <f>IF(T637&gt;0,RANK(T637,(N637:P637,Q637:AE637)),0)</f>
        <v>0</v>
      </c>
      <c r="AQ637" s="7">
        <f>IF(S637&gt;0,RANK(S637,(N637:P637,Q637:AE637)),0)</f>
        <v>4</v>
      </c>
      <c r="AR637" s="2">
        <f t="shared" si="262"/>
        <v>4.5431600201918223E-3</v>
      </c>
      <c r="AS637" s="2">
        <f t="shared" si="263"/>
        <v>8.8339222614840988E-4</v>
      </c>
      <c r="AT637" s="2">
        <f t="shared" si="264"/>
        <v>0</v>
      </c>
      <c r="AU637" s="2">
        <f t="shared" si="265"/>
        <v>4.6693589096415949E-3</v>
      </c>
      <c r="AW637" t="s">
        <v>850</v>
      </c>
      <c r="AX637" t="s">
        <v>1668</v>
      </c>
      <c r="AY637">
        <v>19</v>
      </c>
      <c r="BA637" s="119">
        <v>17</v>
      </c>
      <c r="BB637" s="121">
        <v>5</v>
      </c>
      <c r="BC637" s="125">
        <f t="shared" si="253"/>
        <v>17005</v>
      </c>
      <c r="BE637" s="7" t="s">
        <v>228</v>
      </c>
      <c r="BR637" s="146">
        <v>36</v>
      </c>
      <c r="BS637" s="1">
        <v>0</v>
      </c>
      <c r="BT637" s="1">
        <v>0</v>
      </c>
      <c r="BU637" s="1">
        <v>0</v>
      </c>
    </row>
    <row r="638" spans="1:73" hidden="1" outlineLevel="1">
      <c r="A638" t="s">
        <v>3473</v>
      </c>
      <c r="B638" t="s">
        <v>1668</v>
      </c>
      <c r="C638" s="1">
        <f t="shared" si="255"/>
        <v>22157</v>
      </c>
      <c r="D638" s="7">
        <f>IF(N638&gt;0, RANK(N638,(N638:P638,Q638:AE638)),0)</f>
        <v>1</v>
      </c>
      <c r="E638" s="7">
        <f>IF(O638&gt;0,RANK(O638,(N638:P638,Q638:AE638)),0)</f>
        <v>2</v>
      </c>
      <c r="F638" s="7">
        <f>IF(P638&gt;0,RANK(P638,(N638:P638,Q638:AE638)),0)</f>
        <v>3</v>
      </c>
      <c r="G638" s="1">
        <f t="shared" si="256"/>
        <v>930</v>
      </c>
      <c r="H638" s="2">
        <f t="shared" si="257"/>
        <v>4.1973191316513968E-2</v>
      </c>
      <c r="I638" s="2"/>
      <c r="J638" s="2">
        <f t="shared" si="258"/>
        <v>0.51148621203231481</v>
      </c>
      <c r="K638" s="2">
        <f t="shared" si="259"/>
        <v>0.46951302071580087</v>
      </c>
      <c r="L638" s="2">
        <f t="shared" si="260"/>
        <v>8.0787110168344094E-3</v>
      </c>
      <c r="M638" s="2">
        <f t="shared" si="261"/>
        <v>1.0922056235049911E-2</v>
      </c>
      <c r="N638" s="66">
        <v>11333</v>
      </c>
      <c r="O638" s="66">
        <v>10403</v>
      </c>
      <c r="P638" s="66">
        <v>179</v>
      </c>
      <c r="Q638" s="66">
        <v>123</v>
      </c>
      <c r="R638" s="66">
        <v>60</v>
      </c>
      <c r="S638" s="66">
        <v>53</v>
      </c>
      <c r="W638" s="66">
        <f>IF(Notes!B$31=1,IF(BR638&gt;0,BR638-SUM(T638:V638)-SUM(AC638:AL638)-SUM(X638:AA638),SUM(BS638:BY638)),SUM(BS638:BY638))</f>
        <v>0</v>
      </c>
      <c r="AB638" s="66">
        <v>6</v>
      </c>
      <c r="AG638" s="66">
        <v>0</v>
      </c>
      <c r="AN638" s="7">
        <f>IF(Q638&gt;0,RANK(Q638,(N638:P638,Q638:AE638)),0)</f>
        <v>4</v>
      </c>
      <c r="AO638" s="7">
        <f>IF(R638&gt;0,RANK(R638,(N638:P638,Q638:AE638)),0)</f>
        <v>5</v>
      </c>
      <c r="AP638" s="7">
        <f>IF(T638&gt;0,RANK(T638,(N638:P638,Q638:AE638)),0)</f>
        <v>0</v>
      </c>
      <c r="AQ638" s="7">
        <f>IF(S638&gt;0,RANK(S638,(N638:P638,Q638:AE638)),0)</f>
        <v>6</v>
      </c>
      <c r="AR638" s="2">
        <f t="shared" si="262"/>
        <v>5.5512930450873311E-3</v>
      </c>
      <c r="AS638" s="2">
        <f t="shared" si="263"/>
        <v>2.7079478268718688E-3</v>
      </c>
      <c r="AT638" s="2">
        <f t="shared" si="264"/>
        <v>0</v>
      </c>
      <c r="AU638" s="2">
        <f t="shared" si="265"/>
        <v>2.3920205804034843E-3</v>
      </c>
      <c r="AW638" t="s">
        <v>3473</v>
      </c>
      <c r="AX638" t="s">
        <v>1668</v>
      </c>
      <c r="AY638">
        <v>16</v>
      </c>
      <c r="BA638" s="119">
        <v>17</v>
      </c>
      <c r="BB638" s="121">
        <v>7</v>
      </c>
      <c r="BC638" s="125">
        <f t="shared" si="253"/>
        <v>17007</v>
      </c>
      <c r="BE638" s="7" t="s">
        <v>228</v>
      </c>
      <c r="BR638" s="66">
        <v>81</v>
      </c>
      <c r="BS638" s="1">
        <v>0</v>
      </c>
      <c r="BT638" s="1">
        <v>0</v>
      </c>
      <c r="BU638" s="1">
        <v>0</v>
      </c>
    </row>
    <row r="639" spans="1:73" hidden="1" outlineLevel="1">
      <c r="A639" t="s">
        <v>1256</v>
      </c>
      <c r="B639" t="s">
        <v>1668</v>
      </c>
      <c r="C639" s="1">
        <f t="shared" si="255"/>
        <v>2569</v>
      </c>
      <c r="D639" s="7">
        <f>IF(N639&gt;0, RANK(N639,(N639:P639,Q639:AE639)),0)</f>
        <v>2</v>
      </c>
      <c r="E639" s="7">
        <f>IF(O639&gt;0,RANK(O639,(N639:P639,Q639:AE639)),0)</f>
        <v>1</v>
      </c>
      <c r="F639" s="7">
        <f>IF(P639&gt;0,RANK(P639,(N639:P639,Q639:AE639)),0)</f>
        <v>3</v>
      </c>
      <c r="G639" s="1">
        <f t="shared" si="256"/>
        <v>558</v>
      </c>
      <c r="H639" s="2">
        <f t="shared" si="257"/>
        <v>0.21720513818606463</v>
      </c>
      <c r="I639" s="2"/>
      <c r="J639" s="2">
        <f t="shared" si="258"/>
        <v>0.38380692876605682</v>
      </c>
      <c r="K639" s="2">
        <f t="shared" si="259"/>
        <v>0.60101206695212139</v>
      </c>
      <c r="L639" s="2">
        <f t="shared" si="260"/>
        <v>7.0066173608407945E-3</v>
      </c>
      <c r="M639" s="2">
        <f t="shared" si="261"/>
        <v>8.1743869209809916E-3</v>
      </c>
      <c r="N639" s="66">
        <v>986</v>
      </c>
      <c r="O639" s="66">
        <v>1544</v>
      </c>
      <c r="P639" s="66">
        <v>18</v>
      </c>
      <c r="Q639" s="66">
        <v>8</v>
      </c>
      <c r="R639" s="66">
        <v>8</v>
      </c>
      <c r="S639" s="66">
        <v>4</v>
      </c>
      <c r="W639" s="66">
        <f>IF(Notes!B$31=1,IF(BR639&gt;0,BR639-SUM(T639:V639)-SUM(AC639:AL639)-SUM(X639:AA639),SUM(BS639:BY639)),SUM(BS639:BY639))</f>
        <v>0</v>
      </c>
      <c r="AB639" s="66">
        <v>1</v>
      </c>
      <c r="AG639" s="66">
        <v>0</v>
      </c>
      <c r="AN639" s="7">
        <f>IF(Q639&gt;0,RANK(Q639,(N639:P639,Q639:AE639)),0)</f>
        <v>4</v>
      </c>
      <c r="AO639" s="7">
        <f>IF(R639&gt;0,RANK(R639,(N639:P639,Q639:AE639)),0)</f>
        <v>4</v>
      </c>
      <c r="AP639" s="7">
        <f>IF(T639&gt;0,RANK(T639,(N639:P639,Q639:AE639)),0)</f>
        <v>0</v>
      </c>
      <c r="AQ639" s="7">
        <f>IF(S639&gt;0,RANK(S639,(N639:P639,Q639:AE639)),0)</f>
        <v>6</v>
      </c>
      <c r="AR639" s="2">
        <f t="shared" si="262"/>
        <v>3.1140521603736861E-3</v>
      </c>
      <c r="AS639" s="2">
        <f t="shared" si="263"/>
        <v>3.1140521603736861E-3</v>
      </c>
      <c r="AT639" s="2">
        <f t="shared" si="264"/>
        <v>0</v>
      </c>
      <c r="AU639" s="2">
        <f t="shared" si="265"/>
        <v>1.557026080186843E-3</v>
      </c>
      <c r="AW639" t="s">
        <v>1256</v>
      </c>
      <c r="AX639" t="s">
        <v>1668</v>
      </c>
      <c r="AY639">
        <v>18</v>
      </c>
      <c r="BA639" s="119">
        <v>17</v>
      </c>
      <c r="BB639" s="121">
        <v>9</v>
      </c>
      <c r="BC639" s="125">
        <f t="shared" si="253"/>
        <v>17009</v>
      </c>
      <c r="BE639" s="7" t="s">
        <v>228</v>
      </c>
      <c r="BR639" s="66">
        <v>8</v>
      </c>
      <c r="BS639" s="1">
        <v>0</v>
      </c>
      <c r="BT639" s="1">
        <v>0</v>
      </c>
      <c r="BU639" s="1">
        <v>0</v>
      </c>
    </row>
    <row r="640" spans="1:73" hidden="1" outlineLevel="1">
      <c r="A640" t="s">
        <v>2281</v>
      </c>
      <c r="B640" t="s">
        <v>1668</v>
      </c>
      <c r="C640" s="1">
        <f t="shared" si="255"/>
        <v>17113</v>
      </c>
      <c r="D640" s="7">
        <f>IF(N640&gt;0, RANK(N640,(N640:P640,Q640:AE640)),0)</f>
        <v>1</v>
      </c>
      <c r="E640" s="7">
        <f>IF(O640&gt;0,RANK(O640,(N640:P640,Q640:AE640)),0)</f>
        <v>2</v>
      </c>
      <c r="F640" s="7">
        <f>IF(P640&gt;0,RANK(P640,(N640:P640,Q640:AE640)),0)</f>
        <v>3</v>
      </c>
      <c r="G640" s="1">
        <f t="shared" si="256"/>
        <v>978</v>
      </c>
      <c r="H640" s="2">
        <f t="shared" si="257"/>
        <v>5.7149535440892886E-2</v>
      </c>
      <c r="I640" s="2"/>
      <c r="J640" s="2">
        <f t="shared" si="258"/>
        <v>0.51942967334774737</v>
      </c>
      <c r="K640" s="2">
        <f t="shared" si="259"/>
        <v>0.46228013790685446</v>
      </c>
      <c r="L640" s="2">
        <f t="shared" si="260"/>
        <v>9.2327470344182785E-3</v>
      </c>
      <c r="M640" s="2">
        <f t="shared" si="261"/>
        <v>9.0574417109798942E-3</v>
      </c>
      <c r="N640" s="66">
        <v>8889</v>
      </c>
      <c r="O640" s="66">
        <v>7911</v>
      </c>
      <c r="P640" s="66">
        <v>158</v>
      </c>
      <c r="Q640" s="66">
        <v>59</v>
      </c>
      <c r="R640" s="66">
        <v>50</v>
      </c>
      <c r="S640" s="66">
        <v>42</v>
      </c>
      <c r="W640" s="66">
        <f>IF(Notes!B$31=1,IF(BR640&gt;0,BR640-SUM(T640:V640)-SUM(AC640:AL640)-SUM(X640:AA640),SUM(BS640:BY640)),SUM(BS640:BY640))</f>
        <v>0</v>
      </c>
      <c r="AB640" s="66">
        <v>4</v>
      </c>
      <c r="AG640" s="66">
        <v>0</v>
      </c>
      <c r="AN640" s="7">
        <f>IF(Q640&gt;0,RANK(Q640,(N640:P640,Q640:AE640)),0)</f>
        <v>4</v>
      </c>
      <c r="AO640" s="7">
        <f>IF(R640&gt;0,RANK(R640,(N640:P640,Q640:AE640)),0)</f>
        <v>5</v>
      </c>
      <c r="AP640" s="7">
        <f>IF(T640&gt;0,RANK(T640,(N640:P640,Q640:AE640)),0)</f>
        <v>0</v>
      </c>
      <c r="AQ640" s="7">
        <f>IF(S640&gt;0,RANK(S640,(N640:P640,Q640:AE640)),0)</f>
        <v>6</v>
      </c>
      <c r="AR640" s="2">
        <f t="shared" si="262"/>
        <v>3.4476713609536609E-3</v>
      </c>
      <c r="AS640" s="2">
        <f t="shared" si="263"/>
        <v>2.9217553906386957E-3</v>
      </c>
      <c r="AT640" s="2">
        <f t="shared" si="264"/>
        <v>0</v>
      </c>
      <c r="AU640" s="2">
        <f t="shared" si="265"/>
        <v>2.4542745281365044E-3</v>
      </c>
      <c r="AW640" t="s">
        <v>2281</v>
      </c>
      <c r="AX640" t="s">
        <v>1668</v>
      </c>
      <c r="AY640">
        <v>0</v>
      </c>
      <c r="BA640" s="119">
        <v>17</v>
      </c>
      <c r="BB640" s="121">
        <v>11</v>
      </c>
      <c r="BC640" s="125">
        <f t="shared" si="253"/>
        <v>17011</v>
      </c>
      <c r="BE640" s="7" t="s">
        <v>228</v>
      </c>
      <c r="BR640" s="66">
        <v>40</v>
      </c>
      <c r="BS640" s="1">
        <v>0</v>
      </c>
      <c r="BT640" s="1">
        <v>0</v>
      </c>
      <c r="BU640" s="1">
        <v>0</v>
      </c>
    </row>
    <row r="641" spans="1:73" hidden="1" outlineLevel="1">
      <c r="A641" t="s">
        <v>2267</v>
      </c>
      <c r="B641" t="s">
        <v>1668</v>
      </c>
      <c r="C641" s="1">
        <f t="shared" si="255"/>
        <v>2699</v>
      </c>
      <c r="D641" s="7">
        <f>IF(N641&gt;0, RANK(N641,(N641:P641,Q641:AE641)),0)</f>
        <v>1</v>
      </c>
      <c r="E641" s="7">
        <f>IF(O641&gt;0,RANK(O641,(N641:P641,Q641:AE641)),0)</f>
        <v>2</v>
      </c>
      <c r="F641" s="7">
        <f>IF(P641&gt;0,RANK(P641,(N641:P641,Q641:AE641)),0)</f>
        <v>3</v>
      </c>
      <c r="G641" s="1">
        <f t="shared" si="256"/>
        <v>202</v>
      </c>
      <c r="H641" s="2">
        <f t="shared" si="257"/>
        <v>7.4842534271952574E-2</v>
      </c>
      <c r="I641" s="2"/>
      <c r="J641" s="2">
        <f t="shared" si="258"/>
        <v>0.52723230826231937</v>
      </c>
      <c r="K641" s="2">
        <f t="shared" si="259"/>
        <v>0.45238977399036678</v>
      </c>
      <c r="L641" s="2">
        <f t="shared" si="260"/>
        <v>1.1856243052982586E-2</v>
      </c>
      <c r="M641" s="2">
        <f t="shared" si="261"/>
        <v>8.5216746943312591E-3</v>
      </c>
      <c r="N641" s="66">
        <v>1423</v>
      </c>
      <c r="O641" s="66">
        <v>1221</v>
      </c>
      <c r="P641" s="66">
        <v>32</v>
      </c>
      <c r="Q641" s="66">
        <v>12</v>
      </c>
      <c r="R641" s="66">
        <v>8</v>
      </c>
      <c r="S641" s="66">
        <v>3</v>
      </c>
      <c r="W641" s="66">
        <f>IF(Notes!B$31=1,IF(BR641&gt;0,BR641-SUM(T641:V641)-SUM(AC641:AL641)-SUM(X641:AA641),SUM(BS641:BY641)),SUM(BS641:BY641))</f>
        <v>0</v>
      </c>
      <c r="AB641" s="66">
        <v>0</v>
      </c>
      <c r="AG641" s="66">
        <v>0</v>
      </c>
      <c r="AN641" s="7">
        <f>IF(Q641&gt;0,RANK(Q641,(N641:P641,Q641:AE641)),0)</f>
        <v>4</v>
      </c>
      <c r="AO641" s="7">
        <f>IF(R641&gt;0,RANK(R641,(N641:P641,Q641:AE641)),0)</f>
        <v>5</v>
      </c>
      <c r="AP641" s="7">
        <f>IF(T641&gt;0,RANK(T641,(N641:P641,Q641:AE641)),0)</f>
        <v>0</v>
      </c>
      <c r="AQ641" s="7">
        <f>IF(S641&gt;0,RANK(S641,(N641:P641,Q641:AE641)),0)</f>
        <v>6</v>
      </c>
      <c r="AR641" s="2">
        <f t="shared" si="262"/>
        <v>4.4460911448684698E-3</v>
      </c>
      <c r="AS641" s="2">
        <f t="shared" si="263"/>
        <v>2.9640607632456465E-3</v>
      </c>
      <c r="AT641" s="2">
        <f t="shared" si="264"/>
        <v>0</v>
      </c>
      <c r="AU641" s="2">
        <f t="shared" si="265"/>
        <v>1.1115227862171174E-3</v>
      </c>
      <c r="AW641" t="s">
        <v>2267</v>
      </c>
      <c r="AX641" t="s">
        <v>1668</v>
      </c>
      <c r="AY641">
        <v>17</v>
      </c>
      <c r="BA641" s="119">
        <v>17</v>
      </c>
      <c r="BB641" s="121">
        <v>13</v>
      </c>
      <c r="BC641" s="125">
        <f t="shared" si="253"/>
        <v>17013</v>
      </c>
      <c r="BE641" s="7" t="s">
        <v>228</v>
      </c>
      <c r="BR641" s="66">
        <v>7</v>
      </c>
      <c r="BS641" s="1">
        <v>0</v>
      </c>
      <c r="BT641" s="1">
        <v>0</v>
      </c>
      <c r="BU641" s="1">
        <v>0</v>
      </c>
    </row>
    <row r="642" spans="1:73" hidden="1" outlineLevel="1">
      <c r="A642" t="s">
        <v>3449</v>
      </c>
      <c r="B642" t="s">
        <v>1668</v>
      </c>
      <c r="C642" s="1">
        <f t="shared" si="255"/>
        <v>7674</v>
      </c>
      <c r="D642" s="7">
        <f>IF(N642&gt;0, RANK(N642,(N642:P642,Q642:AE642)),0)</f>
        <v>1</v>
      </c>
      <c r="E642" s="7">
        <f>IF(O642&gt;0,RANK(O642,(N642:P642,Q642:AE642)),0)</f>
        <v>2</v>
      </c>
      <c r="F642" s="7">
        <f>IF(P642&gt;0,RANK(P642,(N642:P642,Q642:AE642)),0)</f>
        <v>3</v>
      </c>
      <c r="G642" s="1">
        <f t="shared" si="256"/>
        <v>369</v>
      </c>
      <c r="H642" s="2">
        <f t="shared" si="257"/>
        <v>4.8084440969507425E-2</v>
      </c>
      <c r="I642" s="2"/>
      <c r="J642" s="2">
        <f t="shared" si="258"/>
        <v>0.5166796976804795</v>
      </c>
      <c r="K642" s="2">
        <f t="shared" si="259"/>
        <v>0.46859525671097213</v>
      </c>
      <c r="L642" s="2">
        <f t="shared" si="260"/>
        <v>5.9942663539223348E-3</v>
      </c>
      <c r="M642" s="2">
        <f t="shared" si="261"/>
        <v>8.7307792546260365E-3</v>
      </c>
      <c r="N642" s="66">
        <v>3965</v>
      </c>
      <c r="O642" s="66">
        <v>3596</v>
      </c>
      <c r="P642" s="66">
        <v>46</v>
      </c>
      <c r="Q642" s="66">
        <v>27</v>
      </c>
      <c r="R642" s="66">
        <v>22</v>
      </c>
      <c r="S642" s="66">
        <v>16</v>
      </c>
      <c r="W642" s="66">
        <f>IF(Notes!B$31=1,IF(BR642&gt;0,BR642-SUM(T642:V642)-SUM(AC642:AL642)-SUM(X642:AA642),SUM(BS642:BY642)),SUM(BS642:BY642))</f>
        <v>0</v>
      </c>
      <c r="AB642" s="66">
        <v>2</v>
      </c>
      <c r="AG642" s="66">
        <v>0</v>
      </c>
      <c r="AN642" s="7">
        <f>IF(Q642&gt;0,RANK(Q642,(N642:P642,Q642:AE642)),0)</f>
        <v>4</v>
      </c>
      <c r="AO642" s="7">
        <f>IF(R642&gt;0,RANK(R642,(N642:P642,Q642:AE642)),0)</f>
        <v>5</v>
      </c>
      <c r="AP642" s="7">
        <f>IF(T642&gt;0,RANK(T642,(N642:P642,Q642:AE642)),0)</f>
        <v>0</v>
      </c>
      <c r="AQ642" s="7">
        <f>IF(S642&gt;0,RANK(S642,(N642:P642,Q642:AE642)),0)</f>
        <v>6</v>
      </c>
      <c r="AR642" s="2">
        <f t="shared" si="262"/>
        <v>3.5183737294761531E-3</v>
      </c>
      <c r="AS642" s="2">
        <f t="shared" si="263"/>
        <v>2.8668230388324213E-3</v>
      </c>
      <c r="AT642" s="2">
        <f t="shared" si="264"/>
        <v>0</v>
      </c>
      <c r="AU642" s="2">
        <f t="shared" si="265"/>
        <v>2.0849622100599426E-3</v>
      </c>
      <c r="AW642" t="s">
        <v>3449</v>
      </c>
      <c r="AX642" t="s">
        <v>1668</v>
      </c>
      <c r="AY642">
        <v>16</v>
      </c>
      <c r="BA642" s="119">
        <v>17</v>
      </c>
      <c r="BB642" s="121">
        <v>15</v>
      </c>
      <c r="BC642" s="125">
        <f t="shared" si="253"/>
        <v>17015</v>
      </c>
      <c r="BE642" s="7" t="s">
        <v>228</v>
      </c>
      <c r="BR642" s="66">
        <v>19</v>
      </c>
      <c r="BS642" s="1">
        <v>0</v>
      </c>
      <c r="BT642" s="1">
        <v>0</v>
      </c>
      <c r="BU642" s="1">
        <v>0</v>
      </c>
    </row>
    <row r="643" spans="1:73" hidden="1" outlineLevel="1">
      <c r="A643" t="s">
        <v>3259</v>
      </c>
      <c r="B643" t="s">
        <v>1668</v>
      </c>
      <c r="C643" s="1">
        <f t="shared" si="255"/>
        <v>5408</v>
      </c>
      <c r="D643" s="7">
        <f>IF(N643&gt;0, RANK(N643,(N643:P643,Q643:AE643)),0)</f>
        <v>1</v>
      </c>
      <c r="E643" s="7">
        <f>IF(O643&gt;0,RANK(O643,(N643:P643,Q643:AE643)),0)</f>
        <v>2</v>
      </c>
      <c r="F643" s="7">
        <f>IF(P643&gt;0,RANK(P643,(N643:P643,Q643:AE643)),0)</f>
        <v>3</v>
      </c>
      <c r="G643" s="1">
        <f t="shared" si="256"/>
        <v>73</v>
      </c>
      <c r="H643" s="2">
        <f t="shared" si="257"/>
        <v>1.3498520710059171E-2</v>
      </c>
      <c r="I643" s="2"/>
      <c r="J643" s="2">
        <f t="shared" si="258"/>
        <v>0.4974112426035503</v>
      </c>
      <c r="K643" s="2">
        <f t="shared" si="259"/>
        <v>0.4839127218934911</v>
      </c>
      <c r="L643" s="2">
        <f t="shared" si="260"/>
        <v>8.1360946745562129E-3</v>
      </c>
      <c r="M643" s="2">
        <f t="shared" si="261"/>
        <v>1.0539940828402386E-2</v>
      </c>
      <c r="N643" s="66">
        <v>2690</v>
      </c>
      <c r="O643" s="66">
        <v>2617</v>
      </c>
      <c r="P643" s="66">
        <v>44</v>
      </c>
      <c r="Q643" s="66">
        <v>20</v>
      </c>
      <c r="R643" s="66">
        <v>28</v>
      </c>
      <c r="S643" s="66">
        <v>9</v>
      </c>
      <c r="W643" s="66">
        <f>IF(Notes!B$31=1,IF(BR643&gt;0,BR643-SUM(T643:V643)-SUM(AC643:AL643)-SUM(X643:AA643),SUM(BS643:BY643)),SUM(BS643:BY643))</f>
        <v>0</v>
      </c>
      <c r="AB643" s="66">
        <v>0</v>
      </c>
      <c r="AG643" s="66">
        <v>0</v>
      </c>
      <c r="AN643" s="7">
        <f>IF(Q643&gt;0,RANK(Q643,(N643:P643,Q643:AE643)),0)</f>
        <v>5</v>
      </c>
      <c r="AO643" s="7">
        <f>IF(R643&gt;0,RANK(R643,(N643:P643,Q643:AE643)),0)</f>
        <v>4</v>
      </c>
      <c r="AP643" s="7">
        <f>IF(T643&gt;0,RANK(T643,(N643:P643,Q643:AE643)),0)</f>
        <v>0</v>
      </c>
      <c r="AQ643" s="7">
        <f>IF(S643&gt;0,RANK(S643,(N643:P643,Q643:AE643)),0)</f>
        <v>6</v>
      </c>
      <c r="AR643" s="2">
        <f t="shared" si="262"/>
        <v>3.6982248520710057E-3</v>
      </c>
      <c r="AS643" s="2">
        <f t="shared" si="263"/>
        <v>5.1775147928994087E-3</v>
      </c>
      <c r="AT643" s="2">
        <f t="shared" si="264"/>
        <v>0</v>
      </c>
      <c r="AU643" s="2">
        <f t="shared" si="265"/>
        <v>1.6642011834319527E-3</v>
      </c>
      <c r="AW643" t="s">
        <v>3259</v>
      </c>
      <c r="AX643" t="s">
        <v>1668</v>
      </c>
      <c r="AY643">
        <v>18</v>
      </c>
      <c r="BA643" s="119">
        <v>17</v>
      </c>
      <c r="BB643" s="121">
        <v>17</v>
      </c>
      <c r="BC643" s="125">
        <f t="shared" si="253"/>
        <v>17017</v>
      </c>
      <c r="BE643" s="7" t="s">
        <v>228</v>
      </c>
      <c r="BR643" s="66">
        <v>24</v>
      </c>
      <c r="BS643" s="1">
        <v>0</v>
      </c>
      <c r="BT643" s="1">
        <v>0</v>
      </c>
      <c r="BU643" s="1">
        <v>0</v>
      </c>
    </row>
    <row r="644" spans="1:73" hidden="1" outlineLevel="1">
      <c r="A644" t="s">
        <v>1395</v>
      </c>
      <c r="B644" t="s">
        <v>1668</v>
      </c>
      <c r="C644" s="1">
        <f t="shared" si="255"/>
        <v>84143</v>
      </c>
      <c r="D644" s="7">
        <f>IF(N644&gt;0, RANK(N644,(N644:P644,Q644:AE644)),0)</f>
        <v>1</v>
      </c>
      <c r="E644" s="7">
        <f>IF(O644&gt;0,RANK(O644,(N644:P644,Q644:AE644)),0)</f>
        <v>2</v>
      </c>
      <c r="F644" s="7">
        <f>IF(P644&gt;0,RANK(P644,(N644:P644,Q644:AE644)),0)</f>
        <v>3</v>
      </c>
      <c r="G644" s="1">
        <f t="shared" si="256"/>
        <v>14726</v>
      </c>
      <c r="H644" s="2">
        <f t="shared" si="257"/>
        <v>0.17501158741665973</v>
      </c>
      <c r="I644" s="2"/>
      <c r="J644" s="2">
        <f t="shared" si="258"/>
        <v>0.57755249991086599</v>
      </c>
      <c r="K644" s="2">
        <f t="shared" si="259"/>
        <v>0.40254091249420632</v>
      </c>
      <c r="L644" s="2">
        <f t="shared" si="260"/>
        <v>7.2495632435259022E-3</v>
      </c>
      <c r="M644" s="2">
        <f t="shared" si="261"/>
        <v>1.2657024351401792E-2</v>
      </c>
      <c r="N644" s="66">
        <v>48597</v>
      </c>
      <c r="O644" s="66">
        <v>33871</v>
      </c>
      <c r="P644" s="66">
        <v>610</v>
      </c>
      <c r="Q644" s="66">
        <v>560</v>
      </c>
      <c r="R644" s="66">
        <v>313</v>
      </c>
      <c r="S644" s="66">
        <v>178</v>
      </c>
      <c r="W644" s="66">
        <f>IF(Notes!B$31=1,IF(BR644&gt;0,BR644-SUM(T644:V644)-SUM(AC644:AL644)-SUM(X644:AA644),SUM(BS644:BY644)),SUM(BS644:BY644))</f>
        <v>0</v>
      </c>
      <c r="AB644" s="66">
        <v>14</v>
      </c>
      <c r="AG644" s="66">
        <v>0</v>
      </c>
      <c r="AN644" s="7">
        <f>IF(Q644&gt;0,RANK(Q644,(N644:P644,Q644:AE644)),0)</f>
        <v>4</v>
      </c>
      <c r="AO644" s="7">
        <f>IF(R644&gt;0,RANK(R644,(N644:P644,Q644:AE644)),0)</f>
        <v>5</v>
      </c>
      <c r="AP644" s="7">
        <f>IF(T644&gt;0,RANK(T644,(N644:P644,Q644:AE644)),0)</f>
        <v>0</v>
      </c>
      <c r="AQ644" s="7">
        <f>IF(S644&gt;0,RANK(S644,(N644:P644,Q644:AE644)),0)</f>
        <v>6</v>
      </c>
      <c r="AR644" s="2">
        <f t="shared" si="262"/>
        <v>6.6553367481549264E-3</v>
      </c>
      <c r="AS644" s="2">
        <f t="shared" si="263"/>
        <v>3.7198578610223073E-3</v>
      </c>
      <c r="AT644" s="2">
        <f t="shared" si="264"/>
        <v>0</v>
      </c>
      <c r="AU644" s="2">
        <f t="shared" si="265"/>
        <v>2.1154463235206734E-3</v>
      </c>
      <c r="AW644" t="s">
        <v>1395</v>
      </c>
      <c r="AX644" t="s">
        <v>1668</v>
      </c>
      <c r="AY644">
        <v>15</v>
      </c>
      <c r="BA644" s="119">
        <v>17</v>
      </c>
      <c r="BB644" s="121">
        <v>19</v>
      </c>
      <c r="BC644" s="125">
        <f t="shared" si="253"/>
        <v>17019</v>
      </c>
      <c r="BE644" s="7" t="s">
        <v>228</v>
      </c>
      <c r="BR644" s="66">
        <v>265</v>
      </c>
      <c r="BS644" s="1">
        <v>0</v>
      </c>
      <c r="BT644" s="1">
        <v>0</v>
      </c>
      <c r="BU644" s="1">
        <v>0</v>
      </c>
    </row>
    <row r="645" spans="1:73" hidden="1" outlineLevel="1">
      <c r="A645" t="s">
        <v>789</v>
      </c>
      <c r="B645" t="s">
        <v>1668</v>
      </c>
      <c r="C645" s="1">
        <f t="shared" si="255"/>
        <v>15100</v>
      </c>
      <c r="D645" s="7">
        <f>IF(N645&gt;0, RANK(N645,(N645:P645,Q645:AE645)),0)</f>
        <v>2</v>
      </c>
      <c r="E645" s="7">
        <f>IF(O645&gt;0,RANK(O645,(N645:P645,Q645:AE645)),0)</f>
        <v>1</v>
      </c>
      <c r="F645" s="7">
        <f>IF(P645&gt;0,RANK(P645,(N645:P645,Q645:AE645)),0)</f>
        <v>3</v>
      </c>
      <c r="G645" s="1">
        <f t="shared" si="256"/>
        <v>954</v>
      </c>
      <c r="H645" s="2">
        <f t="shared" si="257"/>
        <v>6.3178807947019869E-2</v>
      </c>
      <c r="I645" s="2"/>
      <c r="J645" s="2">
        <f t="shared" si="258"/>
        <v>0.45814569536423844</v>
      </c>
      <c r="K645" s="2">
        <f t="shared" si="259"/>
        <v>0.52132450331125824</v>
      </c>
      <c r="L645" s="2">
        <f t="shared" si="260"/>
        <v>9.4039735099337753E-3</v>
      </c>
      <c r="M645" s="2">
        <f t="shared" si="261"/>
        <v>1.1125827814569552E-2</v>
      </c>
      <c r="N645" s="66">
        <v>6918</v>
      </c>
      <c r="O645" s="66">
        <v>7872</v>
      </c>
      <c r="P645" s="66">
        <v>142</v>
      </c>
      <c r="Q645" s="66">
        <v>60</v>
      </c>
      <c r="R645" s="66">
        <v>59</v>
      </c>
      <c r="S645" s="66">
        <v>44</v>
      </c>
      <c r="W645" s="66">
        <f>IF(Notes!B$31=1,IF(BR645&gt;0,BR645-SUM(T645:V645)-SUM(AC645:AL645)-SUM(X645:AA645),SUM(BS645:BY645)),SUM(BS645:BY645))</f>
        <v>0</v>
      </c>
      <c r="AB645" s="66">
        <v>5</v>
      </c>
      <c r="AG645" s="66">
        <v>0</v>
      </c>
      <c r="AN645" s="7">
        <f>IF(Q645&gt;0,RANK(Q645,(N645:P645,Q645:AE645)),0)</f>
        <v>4</v>
      </c>
      <c r="AO645" s="7">
        <f>IF(R645&gt;0,RANK(R645,(N645:P645,Q645:AE645)),0)</f>
        <v>5</v>
      </c>
      <c r="AP645" s="7">
        <f>IF(T645&gt;0,RANK(T645,(N645:P645,Q645:AE645)),0)</f>
        <v>0</v>
      </c>
      <c r="AQ645" s="7">
        <f>IF(S645&gt;0,RANK(S645,(N645:P645,Q645:AE645)),0)</f>
        <v>6</v>
      </c>
      <c r="AR645" s="2">
        <f t="shared" si="262"/>
        <v>3.9735099337748344E-3</v>
      </c>
      <c r="AS645" s="2">
        <f t="shared" si="263"/>
        <v>3.9072847682119207E-3</v>
      </c>
      <c r="AT645" s="2">
        <f t="shared" si="264"/>
        <v>0</v>
      </c>
      <c r="AU645" s="2">
        <f t="shared" si="265"/>
        <v>2.9139072847682119E-3</v>
      </c>
      <c r="AW645" t="s">
        <v>789</v>
      </c>
      <c r="AX645" t="s">
        <v>1668</v>
      </c>
      <c r="AY645">
        <v>0</v>
      </c>
      <c r="BA645" s="119">
        <v>17</v>
      </c>
      <c r="BB645" s="121">
        <v>21</v>
      </c>
      <c r="BC645" s="125">
        <f t="shared" si="253"/>
        <v>17021</v>
      </c>
      <c r="BE645" s="7" t="s">
        <v>228</v>
      </c>
      <c r="BR645" s="66">
        <v>55</v>
      </c>
      <c r="BS645" s="1">
        <v>0</v>
      </c>
      <c r="BT645" s="1">
        <v>0</v>
      </c>
      <c r="BU645" s="1">
        <v>0</v>
      </c>
    </row>
    <row r="646" spans="1:73" hidden="1" outlineLevel="1">
      <c r="A646" t="s">
        <v>2895</v>
      </c>
      <c r="B646" t="s">
        <v>1668</v>
      </c>
      <c r="C646" s="1">
        <f t="shared" si="255"/>
        <v>8288</v>
      </c>
      <c r="D646" s="7">
        <f>IF(N646&gt;0, RANK(N646,(N646:P646,Q646:AE646)),0)</f>
        <v>2</v>
      </c>
      <c r="E646" s="7">
        <f>IF(O646&gt;0,RANK(O646,(N646:P646,Q646:AE646)),0)</f>
        <v>1</v>
      </c>
      <c r="F646" s="7">
        <f>IF(P646&gt;0,RANK(P646,(N646:P646,Q646:AE646)),0)</f>
        <v>3</v>
      </c>
      <c r="G646" s="1">
        <f t="shared" si="256"/>
        <v>667</v>
      </c>
      <c r="H646" s="2">
        <f t="shared" si="257"/>
        <v>8.0477799227799227E-2</v>
      </c>
      <c r="I646" s="2"/>
      <c r="J646" s="2">
        <f t="shared" si="258"/>
        <v>0.451496138996139</v>
      </c>
      <c r="K646" s="2">
        <f t="shared" si="259"/>
        <v>0.53197393822393824</v>
      </c>
      <c r="L646" s="2">
        <f t="shared" si="260"/>
        <v>1.0255791505791506E-2</v>
      </c>
      <c r="M646" s="2">
        <f t="shared" si="261"/>
        <v>6.2741312741313171E-3</v>
      </c>
      <c r="N646" s="66">
        <v>3742</v>
      </c>
      <c r="O646" s="66">
        <v>4409</v>
      </c>
      <c r="P646" s="66">
        <v>85</v>
      </c>
      <c r="Q646" s="66">
        <v>16</v>
      </c>
      <c r="R646" s="66">
        <v>17</v>
      </c>
      <c r="S646" s="66">
        <v>18</v>
      </c>
      <c r="W646" s="66">
        <f>IF(Notes!B$31=1,IF(BR646&gt;0,BR646-SUM(T646:V646)-SUM(AC646:AL646)-SUM(X646:AA646),SUM(BS646:BY646)),SUM(BS646:BY646))</f>
        <v>0</v>
      </c>
      <c r="AB646" s="66">
        <v>1</v>
      </c>
      <c r="AG646" s="66">
        <v>0</v>
      </c>
      <c r="AN646" s="7">
        <f>IF(Q646&gt;0,RANK(Q646,(N646:P646,Q646:AE646)),0)</f>
        <v>6</v>
      </c>
      <c r="AO646" s="7">
        <f>IF(R646&gt;0,RANK(R646,(N646:P646,Q646:AE646)),0)</f>
        <v>5</v>
      </c>
      <c r="AP646" s="7">
        <f>IF(T646&gt;0,RANK(T646,(N646:P646,Q646:AE646)),0)</f>
        <v>0</v>
      </c>
      <c r="AQ646" s="7">
        <f>IF(S646&gt;0,RANK(S646,(N646:P646,Q646:AE646)),0)</f>
        <v>4</v>
      </c>
      <c r="AR646" s="2">
        <f t="shared" si="262"/>
        <v>1.9305019305019305E-3</v>
      </c>
      <c r="AS646" s="2">
        <f t="shared" si="263"/>
        <v>2.051158301158301E-3</v>
      </c>
      <c r="AT646" s="2">
        <f t="shared" si="264"/>
        <v>0</v>
      </c>
      <c r="AU646" s="2">
        <f t="shared" si="265"/>
        <v>2.1718146718146718E-3</v>
      </c>
      <c r="AW646" t="s">
        <v>2895</v>
      </c>
      <c r="AX646" t="s">
        <v>1668</v>
      </c>
      <c r="AY646">
        <v>15</v>
      </c>
      <c r="BA646" s="119">
        <v>17</v>
      </c>
      <c r="BB646" s="121">
        <v>23</v>
      </c>
      <c r="BC646" s="125">
        <f t="shared" si="253"/>
        <v>17023</v>
      </c>
      <c r="BE646" s="7" t="s">
        <v>228</v>
      </c>
      <c r="BR646" s="66">
        <v>24</v>
      </c>
      <c r="BS646" s="1">
        <v>0</v>
      </c>
      <c r="BT646" s="1">
        <v>0</v>
      </c>
      <c r="BU646" s="1">
        <v>0</v>
      </c>
    </row>
    <row r="647" spans="1:73" hidden="1" outlineLevel="1">
      <c r="A647" t="s">
        <v>233</v>
      </c>
      <c r="B647" t="s">
        <v>1668</v>
      </c>
      <c r="C647" s="1">
        <f t="shared" si="255"/>
        <v>6454</v>
      </c>
      <c r="D647" s="7">
        <f>IF(N647&gt;0, RANK(N647,(N647:P647,Q647:AE647)),0)</f>
        <v>2</v>
      </c>
      <c r="E647" s="7">
        <f>IF(O647&gt;0,RANK(O647,(N647:P647,Q647:AE647)),0)</f>
        <v>1</v>
      </c>
      <c r="F647" s="7">
        <f>IF(P647&gt;0,RANK(P647,(N647:P647,Q647:AE647)),0)</f>
        <v>3</v>
      </c>
      <c r="G647" s="1">
        <f t="shared" si="256"/>
        <v>1501</v>
      </c>
      <c r="H647" s="2">
        <f t="shared" si="257"/>
        <v>0.2325689494886892</v>
      </c>
      <c r="I647" s="2"/>
      <c r="J647" s="2">
        <f t="shared" si="258"/>
        <v>0.37573597768825534</v>
      </c>
      <c r="K647" s="2">
        <f t="shared" si="259"/>
        <v>0.60830492717694451</v>
      </c>
      <c r="L647" s="2">
        <f t="shared" si="260"/>
        <v>6.9724202045243263E-3</v>
      </c>
      <c r="M647" s="2">
        <f t="shared" si="261"/>
        <v>8.9866749302757679E-3</v>
      </c>
      <c r="N647" s="66">
        <v>2425</v>
      </c>
      <c r="O647" s="66">
        <v>3926</v>
      </c>
      <c r="P647" s="66">
        <v>45</v>
      </c>
      <c r="Q647" s="66">
        <v>27</v>
      </c>
      <c r="R647" s="66">
        <v>11</v>
      </c>
      <c r="S647" s="66">
        <v>15</v>
      </c>
      <c r="W647" s="66">
        <f>IF(Notes!B$31=1,IF(BR647&gt;0,BR647-SUM(T647:V647)-SUM(AC647:AL647)-SUM(X647:AA647),SUM(BS647:BY647)),SUM(BS647:BY647))</f>
        <v>0</v>
      </c>
      <c r="AB647" s="66">
        <v>5</v>
      </c>
      <c r="AG647" s="66">
        <v>0</v>
      </c>
      <c r="AN647" s="7">
        <f>IF(Q647&gt;0,RANK(Q647,(N647:P647,Q647:AE647)),0)</f>
        <v>4</v>
      </c>
      <c r="AO647" s="7">
        <f>IF(R647&gt;0,RANK(R647,(N647:P647,Q647:AE647)),0)</f>
        <v>6</v>
      </c>
      <c r="AP647" s="7">
        <f>IF(T647&gt;0,RANK(T647,(N647:P647,Q647:AE647)),0)</f>
        <v>0</v>
      </c>
      <c r="AQ647" s="7">
        <f>IF(S647&gt;0,RANK(S647,(N647:P647,Q647:AE647)),0)</f>
        <v>5</v>
      </c>
      <c r="AR647" s="2">
        <f t="shared" si="262"/>
        <v>4.1834521227145953E-3</v>
      </c>
      <c r="AS647" s="2">
        <f t="shared" si="263"/>
        <v>1.7043693833281685E-3</v>
      </c>
      <c r="AT647" s="2">
        <f t="shared" si="264"/>
        <v>0</v>
      </c>
      <c r="AU647" s="2">
        <f t="shared" si="265"/>
        <v>2.3241400681747754E-3</v>
      </c>
      <c r="AW647" t="s">
        <v>233</v>
      </c>
      <c r="AX647" t="s">
        <v>1668</v>
      </c>
      <c r="AY647">
        <v>19</v>
      </c>
      <c r="BA647" s="119">
        <v>17</v>
      </c>
      <c r="BB647" s="121">
        <v>25</v>
      </c>
      <c r="BC647" s="125">
        <f t="shared" si="253"/>
        <v>17025</v>
      </c>
      <c r="BE647" s="7" t="s">
        <v>228</v>
      </c>
      <c r="BR647" s="66">
        <v>12</v>
      </c>
      <c r="BS647" s="1">
        <v>0</v>
      </c>
      <c r="BT647" s="1">
        <v>0</v>
      </c>
      <c r="BU647" s="1">
        <v>0</v>
      </c>
    </row>
    <row r="648" spans="1:73" hidden="1" outlineLevel="1">
      <c r="A648" t="s">
        <v>740</v>
      </c>
      <c r="B648" t="s">
        <v>1668</v>
      </c>
      <c r="C648" s="1">
        <f t="shared" si="255"/>
        <v>17314</v>
      </c>
      <c r="D648" s="7">
        <f>IF(N648&gt;0, RANK(N648,(N648:P648,Q648:AE648)),0)</f>
        <v>2</v>
      </c>
      <c r="E648" s="7">
        <f>IF(O648&gt;0,RANK(O648,(N648:P648,Q648:AE648)),0)</f>
        <v>1</v>
      </c>
      <c r="F648" s="7">
        <f>IF(P648&gt;0,RANK(P648,(N648:P648,Q648:AE648)),0)</f>
        <v>3</v>
      </c>
      <c r="G648" s="1">
        <f t="shared" si="256"/>
        <v>1700</v>
      </c>
      <c r="H648" s="2">
        <f t="shared" si="257"/>
        <v>9.8186438720110888E-2</v>
      </c>
      <c r="I648" s="2"/>
      <c r="J648" s="2">
        <f t="shared" si="258"/>
        <v>0.44224327134111124</v>
      </c>
      <c r="K648" s="2">
        <f t="shared" si="259"/>
        <v>0.54042971006122209</v>
      </c>
      <c r="L648" s="2">
        <f t="shared" si="260"/>
        <v>8.2592121982210925E-3</v>
      </c>
      <c r="M648" s="2">
        <f t="shared" si="261"/>
        <v>9.0678063994455178E-3</v>
      </c>
      <c r="N648" s="66">
        <v>7657</v>
      </c>
      <c r="O648" s="66">
        <v>9357</v>
      </c>
      <c r="P648" s="66">
        <v>143</v>
      </c>
      <c r="Q648" s="66">
        <v>72</v>
      </c>
      <c r="R648" s="66">
        <v>54</v>
      </c>
      <c r="S648" s="66">
        <v>27</v>
      </c>
      <c r="W648" s="66">
        <f>IF(Notes!B$31=1,IF(BR648&gt;0,BR648-SUM(T648:V648)-SUM(AC648:AL648)-SUM(X648:AA648),SUM(BS648:BY648)),SUM(BS648:BY648))</f>
        <v>0</v>
      </c>
      <c r="AB648" s="66">
        <v>4</v>
      </c>
      <c r="AG648" s="66">
        <v>0</v>
      </c>
      <c r="AN648" s="7">
        <f>IF(Q648&gt;0,RANK(Q648,(N648:P648,Q648:AE648)),0)</f>
        <v>4</v>
      </c>
      <c r="AO648" s="7">
        <f>IF(R648&gt;0,RANK(R648,(N648:P648,Q648:AE648)),0)</f>
        <v>5</v>
      </c>
      <c r="AP648" s="7">
        <f>IF(T648&gt;0,RANK(T648,(N648:P648,Q648:AE648)),0)</f>
        <v>0</v>
      </c>
      <c r="AQ648" s="7">
        <f>IF(S648&gt;0,RANK(S648,(N648:P648,Q648:AE648)),0)</f>
        <v>6</v>
      </c>
      <c r="AR648" s="2">
        <f t="shared" si="262"/>
        <v>4.1584844634399909E-3</v>
      </c>
      <c r="AS648" s="2">
        <f t="shared" si="263"/>
        <v>3.1188633475799929E-3</v>
      </c>
      <c r="AT648" s="2">
        <f t="shared" si="264"/>
        <v>0</v>
      </c>
      <c r="AU648" s="2">
        <f t="shared" si="265"/>
        <v>1.5594316737899965E-3</v>
      </c>
      <c r="AW648" t="s">
        <v>740</v>
      </c>
      <c r="AX648" t="s">
        <v>1668</v>
      </c>
      <c r="AY648">
        <v>19</v>
      </c>
      <c r="BA648" s="119">
        <v>17</v>
      </c>
      <c r="BB648" s="121">
        <v>27</v>
      </c>
      <c r="BC648" s="125">
        <f t="shared" si="253"/>
        <v>17027</v>
      </c>
      <c r="BE648" s="7" t="s">
        <v>228</v>
      </c>
      <c r="BR648" s="66"/>
      <c r="BS648" s="1">
        <v>0</v>
      </c>
      <c r="BT648" s="1">
        <v>0</v>
      </c>
      <c r="BU648" s="1">
        <v>0</v>
      </c>
    </row>
    <row r="649" spans="1:73" hidden="1" outlineLevel="1">
      <c r="A649" t="s">
        <v>199</v>
      </c>
      <c r="B649" t="s">
        <v>1668</v>
      </c>
      <c r="C649" s="1">
        <f t="shared" si="255"/>
        <v>23076</v>
      </c>
      <c r="D649" s="7">
        <f>IF(N649&gt;0, RANK(N649,(N649:P649,Q649:AE649)),0)</f>
        <v>1</v>
      </c>
      <c r="E649" s="7">
        <f>IF(O649&gt;0,RANK(O649,(N649:P649,Q649:AE649)),0)</f>
        <v>2</v>
      </c>
      <c r="F649" s="7">
        <f>IF(P649&gt;0,RANK(P649,(N649:P649,Q649:AE649)),0)</f>
        <v>3</v>
      </c>
      <c r="G649" s="1">
        <f t="shared" si="256"/>
        <v>738</v>
      </c>
      <c r="H649" s="2">
        <f t="shared" si="257"/>
        <v>3.1981279251170044E-2</v>
      </c>
      <c r="I649" s="2"/>
      <c r="J649" s="2">
        <f t="shared" si="258"/>
        <v>0.50771364187900847</v>
      </c>
      <c r="K649" s="2">
        <f t="shared" si="259"/>
        <v>0.47573236262783847</v>
      </c>
      <c r="L649" s="2">
        <f t="shared" si="260"/>
        <v>7.2802912116484656E-3</v>
      </c>
      <c r="M649" s="2">
        <f t="shared" si="261"/>
        <v>9.2737042815045963E-3</v>
      </c>
      <c r="N649" s="66">
        <v>11716</v>
      </c>
      <c r="O649" s="66">
        <v>10978</v>
      </c>
      <c r="P649" s="66">
        <v>168</v>
      </c>
      <c r="Q649" s="66">
        <v>84</v>
      </c>
      <c r="R649" s="66">
        <v>75</v>
      </c>
      <c r="S649" s="66">
        <v>54</v>
      </c>
      <c r="W649" s="66">
        <f>IF(Notes!B$31=1,IF(BR649&gt;0,BR649-SUM(T649:V649)-SUM(AC649:AL649)-SUM(X649:AA649),SUM(BS649:BY649)),SUM(BS649:BY649))</f>
        <v>0</v>
      </c>
      <c r="AB649" s="66">
        <v>1</v>
      </c>
      <c r="AG649" s="66">
        <v>0</v>
      </c>
      <c r="AN649" s="7">
        <f>IF(Q649&gt;0,RANK(Q649,(N649:P649,Q649:AE649)),0)</f>
        <v>4</v>
      </c>
      <c r="AO649" s="7">
        <f>IF(R649&gt;0,RANK(R649,(N649:P649,Q649:AE649)),0)</f>
        <v>5</v>
      </c>
      <c r="AP649" s="7">
        <f>IF(T649&gt;0,RANK(T649,(N649:P649,Q649:AE649)),0)</f>
        <v>0</v>
      </c>
      <c r="AQ649" s="7">
        <f>IF(S649&gt;0,RANK(S649,(N649:P649,Q649:AE649)),0)</f>
        <v>6</v>
      </c>
      <c r="AR649" s="2">
        <f t="shared" si="262"/>
        <v>3.6401456058242328E-3</v>
      </c>
      <c r="AS649" s="2">
        <f t="shared" si="263"/>
        <v>3.2501300052002078E-3</v>
      </c>
      <c r="AT649" s="2">
        <f t="shared" si="264"/>
        <v>0</v>
      </c>
      <c r="AU649" s="2">
        <f t="shared" si="265"/>
        <v>2.3400936037441498E-3</v>
      </c>
      <c r="AW649" t="s">
        <v>199</v>
      </c>
      <c r="AX649" t="s">
        <v>1668</v>
      </c>
      <c r="AY649">
        <v>15</v>
      </c>
      <c r="BA649" s="119">
        <v>17</v>
      </c>
      <c r="BB649" s="121">
        <v>29</v>
      </c>
      <c r="BC649" s="125">
        <f t="shared" si="253"/>
        <v>17029</v>
      </c>
      <c r="BE649" s="7" t="s">
        <v>228</v>
      </c>
      <c r="BR649" s="66">
        <v>77</v>
      </c>
      <c r="BS649" s="1">
        <v>0</v>
      </c>
      <c r="BT649" s="1">
        <v>0</v>
      </c>
      <c r="BU649" s="1">
        <v>0</v>
      </c>
    </row>
    <row r="650" spans="1:73" hidden="1" outlineLevel="1">
      <c r="A650" t="s">
        <v>2456</v>
      </c>
      <c r="B650" t="s">
        <v>1668</v>
      </c>
      <c r="C650" s="1">
        <f t="shared" si="255"/>
        <v>2137466</v>
      </c>
      <c r="D650" s="7">
        <f>IF(N650&gt;0, RANK(N650,(N650:P650,Q650:AE650)),0)</f>
        <v>1</v>
      </c>
      <c r="E650" s="7">
        <f>IF(O650&gt;0,RANK(O650,(N650:P650,Q650:AE650)),0)</f>
        <v>2</v>
      </c>
      <c r="F650" s="7">
        <f>IF(P650&gt;0,RANK(P650,(N650:P650,Q650:AE650)),0)</f>
        <v>3</v>
      </c>
      <c r="G650" s="1">
        <f t="shared" si="256"/>
        <v>1141288</v>
      </c>
      <c r="H650" s="2">
        <f t="shared" si="257"/>
        <v>0.53394439958343198</v>
      </c>
      <c r="I650" s="2"/>
      <c r="J650" s="2">
        <f t="shared" si="258"/>
        <v>0.76212861397561416</v>
      </c>
      <c r="K650" s="2">
        <f t="shared" si="259"/>
        <v>0.22818421439218214</v>
      </c>
      <c r="L650" s="2">
        <f t="shared" si="260"/>
        <v>4.1652124525021683E-3</v>
      </c>
      <c r="M650" s="2">
        <f t="shared" si="261"/>
        <v>5.5219591797015322E-3</v>
      </c>
      <c r="N650" s="66">
        <v>1629024</v>
      </c>
      <c r="O650" s="66">
        <v>487736</v>
      </c>
      <c r="P650" s="66">
        <v>8903</v>
      </c>
      <c r="Q650" s="66">
        <v>5602</v>
      </c>
      <c r="R650" s="66">
        <v>4006</v>
      </c>
      <c r="S650" s="66">
        <v>1722</v>
      </c>
      <c r="W650" s="66">
        <f>IF(Notes!B$31=1,IF(BR650&gt;0,BR650-SUM(T650:V650)-SUM(AC650:AL650)-SUM(X650:AA650),SUM(BS650:BY650)),SUM(BS650:BY650))</f>
        <v>6</v>
      </c>
      <c r="AB650" s="66">
        <v>467</v>
      </c>
      <c r="AG650" s="66">
        <v>0</v>
      </c>
      <c r="AN650" s="7">
        <f>IF(Q650&gt;0,RANK(Q650,(N650:P650,Q650:AE650)),0)</f>
        <v>4</v>
      </c>
      <c r="AO650" s="7">
        <f>IF(R650&gt;0,RANK(R650,(N650:P650,Q650:AE650)),0)</f>
        <v>5</v>
      </c>
      <c r="AP650" s="7">
        <f>IF(T650&gt;0,RANK(T650,(N650:P650,Q650:AE650)),0)</f>
        <v>0</v>
      </c>
      <c r="AQ650" s="7">
        <f>IF(S650&gt;0,RANK(S650,(N650:P650,Q650:AE650)),0)</f>
        <v>6</v>
      </c>
      <c r="AR650" s="2">
        <f t="shared" si="262"/>
        <v>2.6208604019900199E-3</v>
      </c>
      <c r="AS650" s="2">
        <f t="shared" si="263"/>
        <v>1.8741818583313137E-3</v>
      </c>
      <c r="AT650" s="2">
        <f t="shared" si="264"/>
        <v>0</v>
      </c>
      <c r="AU650" s="2">
        <f t="shared" si="265"/>
        <v>8.0562684973702503E-4</v>
      </c>
      <c r="AW650" t="s">
        <v>2456</v>
      </c>
      <c r="AX650" t="s">
        <v>1668</v>
      </c>
      <c r="AY650">
        <v>0</v>
      </c>
      <c r="BA650" s="119">
        <v>17</v>
      </c>
      <c r="BB650" s="121">
        <v>31</v>
      </c>
      <c r="BC650" s="125">
        <f t="shared" si="253"/>
        <v>17031</v>
      </c>
      <c r="BE650" s="7" t="s">
        <v>228</v>
      </c>
      <c r="BR650" s="66"/>
      <c r="BS650" s="1">
        <v>2</v>
      </c>
      <c r="BT650" s="1">
        <v>1</v>
      </c>
      <c r="BU650" s="1">
        <v>3</v>
      </c>
    </row>
    <row r="651" spans="1:73" hidden="1" outlineLevel="1">
      <c r="A651" t="s">
        <v>1997</v>
      </c>
      <c r="B651" t="s">
        <v>1668</v>
      </c>
      <c r="C651" s="1">
        <f t="shared" si="255"/>
        <v>9129</v>
      </c>
      <c r="D651" s="7">
        <f>IF(N651&gt;0, RANK(N651,(N651:P651,Q651:AE651)),0)</f>
        <v>2</v>
      </c>
      <c r="E651" s="7">
        <f>IF(O651&gt;0,RANK(O651,(N651:P651,Q651:AE651)),0)</f>
        <v>1</v>
      </c>
      <c r="F651" s="7">
        <f>IF(P651&gt;0,RANK(P651,(N651:P651,Q651:AE651)),0)</f>
        <v>3</v>
      </c>
      <c r="G651" s="1">
        <f t="shared" si="256"/>
        <v>1187</v>
      </c>
      <c r="H651" s="2">
        <f t="shared" si="257"/>
        <v>0.13002519443531602</v>
      </c>
      <c r="I651" s="2"/>
      <c r="J651" s="2">
        <f t="shared" si="258"/>
        <v>0.42534779274838425</v>
      </c>
      <c r="K651" s="2">
        <f t="shared" si="259"/>
        <v>0.55537298718370032</v>
      </c>
      <c r="L651" s="2">
        <f t="shared" si="260"/>
        <v>9.3109869646182501E-3</v>
      </c>
      <c r="M651" s="2">
        <f t="shared" si="261"/>
        <v>9.9682331032972422E-3</v>
      </c>
      <c r="N651" s="66">
        <v>3883</v>
      </c>
      <c r="O651" s="66">
        <v>5070</v>
      </c>
      <c r="P651" s="66">
        <v>85</v>
      </c>
      <c r="Q651" s="66">
        <v>40</v>
      </c>
      <c r="R651" s="66">
        <v>27</v>
      </c>
      <c r="S651" s="66">
        <v>21</v>
      </c>
      <c r="W651" s="66">
        <f>IF(Notes!B$31=1,IF(BR651&gt;0,BR651-SUM(T651:V651)-SUM(AC651:AL651)-SUM(X651:AA651),SUM(BS651:BY651)),SUM(BS651:BY651))</f>
        <v>0</v>
      </c>
      <c r="AB651" s="66">
        <v>3</v>
      </c>
      <c r="AG651" s="66">
        <v>0</v>
      </c>
      <c r="AN651" s="7">
        <f>IF(Q651&gt;0,RANK(Q651,(N651:P651,Q651:AE651)),0)</f>
        <v>4</v>
      </c>
      <c r="AO651" s="7">
        <f>IF(R651&gt;0,RANK(R651,(N651:P651,Q651:AE651)),0)</f>
        <v>5</v>
      </c>
      <c r="AP651" s="7">
        <f>IF(T651&gt;0,RANK(T651,(N651:P651,Q651:AE651)),0)</f>
        <v>0</v>
      </c>
      <c r="AQ651" s="7">
        <f>IF(S651&gt;0,RANK(S651,(N651:P651,Q651:AE651)),0)</f>
        <v>6</v>
      </c>
      <c r="AR651" s="2">
        <f t="shared" si="262"/>
        <v>4.3816409245262351E-3</v>
      </c>
      <c r="AS651" s="2">
        <f t="shared" si="263"/>
        <v>2.9576076240552087E-3</v>
      </c>
      <c r="AT651" s="2">
        <f t="shared" si="264"/>
        <v>0</v>
      </c>
      <c r="AU651" s="2">
        <f t="shared" si="265"/>
        <v>2.3003614853762734E-3</v>
      </c>
      <c r="AW651" t="s">
        <v>1997</v>
      </c>
      <c r="AX651" t="s">
        <v>1668</v>
      </c>
      <c r="AY651">
        <v>15</v>
      </c>
      <c r="BA651" s="119">
        <v>17</v>
      </c>
      <c r="BB651" s="121">
        <v>33</v>
      </c>
      <c r="BC651" s="125">
        <f t="shared" si="253"/>
        <v>17033</v>
      </c>
      <c r="BE651" s="7" t="s">
        <v>228</v>
      </c>
      <c r="BR651" s="66">
        <v>24</v>
      </c>
      <c r="BS651" s="1">
        <v>0</v>
      </c>
      <c r="BT651" s="1">
        <v>0</v>
      </c>
      <c r="BU651" s="1">
        <v>0</v>
      </c>
    </row>
    <row r="652" spans="1:73" hidden="1" outlineLevel="1">
      <c r="A652" t="s">
        <v>1391</v>
      </c>
      <c r="B652" t="s">
        <v>1668</v>
      </c>
      <c r="C652" s="1">
        <f t="shared" si="255"/>
        <v>5321</v>
      </c>
      <c r="D652" s="7">
        <f>IF(N652&gt;0, RANK(N652,(N652:P652,Q652:AE652)),0)</f>
        <v>2</v>
      </c>
      <c r="E652" s="7">
        <f>IF(O652&gt;0,RANK(O652,(N652:P652,Q652:AE652)),0)</f>
        <v>1</v>
      </c>
      <c r="F652" s="7">
        <f>IF(P652&gt;0,RANK(P652,(N652:P652,Q652:AE652)),0)</f>
        <v>3</v>
      </c>
      <c r="G652" s="1">
        <f t="shared" si="256"/>
        <v>1101</v>
      </c>
      <c r="H652" s="2">
        <f t="shared" si="257"/>
        <v>0.20691599323435445</v>
      </c>
      <c r="I652" s="2"/>
      <c r="J652" s="2">
        <f t="shared" si="258"/>
        <v>0.38620560045104302</v>
      </c>
      <c r="K652" s="2">
        <f t="shared" si="259"/>
        <v>0.59312159368539752</v>
      </c>
      <c r="L652" s="2">
        <f t="shared" si="260"/>
        <v>1.033640293177974E-2</v>
      </c>
      <c r="M652" s="2">
        <f t="shared" si="261"/>
        <v>1.0336402931779723E-2</v>
      </c>
      <c r="N652" s="66">
        <v>2055</v>
      </c>
      <c r="O652" s="66">
        <v>3156</v>
      </c>
      <c r="P652" s="66">
        <v>55</v>
      </c>
      <c r="Q652" s="66">
        <v>22</v>
      </c>
      <c r="R652" s="66">
        <v>16</v>
      </c>
      <c r="S652" s="66">
        <v>14</v>
      </c>
      <c r="W652" s="66">
        <f>IF(Notes!B$31=1,IF(BR652&gt;0,BR652-SUM(T652:V652)-SUM(AC652:AL652)-SUM(X652:AA652),SUM(BS652:BY652)),SUM(BS652:BY652))</f>
        <v>0</v>
      </c>
      <c r="AB652" s="66">
        <v>3</v>
      </c>
      <c r="AG652" s="66">
        <v>0</v>
      </c>
      <c r="AN652" s="7">
        <f>IF(Q652&gt;0,RANK(Q652,(N652:P652,Q652:AE652)),0)</f>
        <v>4</v>
      </c>
      <c r="AO652" s="7">
        <f>IF(R652&gt;0,RANK(R652,(N652:P652,Q652:AE652)),0)</f>
        <v>5</v>
      </c>
      <c r="AP652" s="7">
        <f>IF(T652&gt;0,RANK(T652,(N652:P652,Q652:AE652)),0)</f>
        <v>0</v>
      </c>
      <c r="AQ652" s="7">
        <f>IF(S652&gt;0,RANK(S652,(N652:P652,Q652:AE652)),0)</f>
        <v>6</v>
      </c>
      <c r="AR652" s="2">
        <f t="shared" si="262"/>
        <v>4.1345611727118961E-3</v>
      </c>
      <c r="AS652" s="2">
        <f t="shared" si="263"/>
        <v>3.0069535801541063E-3</v>
      </c>
      <c r="AT652" s="2">
        <f t="shared" si="264"/>
        <v>0</v>
      </c>
      <c r="AU652" s="2">
        <f t="shared" si="265"/>
        <v>2.6310843826348432E-3</v>
      </c>
      <c r="AW652" t="s">
        <v>1391</v>
      </c>
      <c r="AX652" t="s">
        <v>1668</v>
      </c>
      <c r="AY652">
        <v>15</v>
      </c>
      <c r="BA652" s="119">
        <v>17</v>
      </c>
      <c r="BB652" s="121">
        <v>35</v>
      </c>
      <c r="BC652" s="125">
        <f t="shared" si="253"/>
        <v>17035</v>
      </c>
      <c r="BE652" s="7" t="s">
        <v>228</v>
      </c>
      <c r="BR652" s="66">
        <v>18</v>
      </c>
      <c r="BS652" s="1">
        <v>0</v>
      </c>
      <c r="BT652" s="1">
        <v>0</v>
      </c>
      <c r="BU652" s="1">
        <v>0</v>
      </c>
    </row>
    <row r="653" spans="1:73" hidden="1" outlineLevel="1">
      <c r="A653" t="s">
        <v>2435</v>
      </c>
      <c r="B653" t="s">
        <v>1668</v>
      </c>
      <c r="C653" s="1">
        <f t="shared" si="255"/>
        <v>44818</v>
      </c>
      <c r="D653" s="7">
        <f>IF(N653&gt;0, RANK(N653,(N653:P653,Q653:AE653)),0)</f>
        <v>1</v>
      </c>
      <c r="E653" s="7">
        <f>IF(O653&gt;0,RANK(O653,(N653:P653,Q653:AE653)),0)</f>
        <v>2</v>
      </c>
      <c r="F653" s="7">
        <f>IF(P653&gt;0,RANK(P653,(N653:P653,Q653:AE653)),0)</f>
        <v>3</v>
      </c>
      <c r="G653" s="1">
        <f t="shared" si="256"/>
        <v>7518</v>
      </c>
      <c r="H653" s="2">
        <f t="shared" si="257"/>
        <v>0.16774510241420856</v>
      </c>
      <c r="I653" s="2"/>
      <c r="J653" s="2">
        <f t="shared" si="258"/>
        <v>0.57530456513008166</v>
      </c>
      <c r="K653" s="2">
        <f t="shared" si="259"/>
        <v>0.40755946271587307</v>
      </c>
      <c r="L653" s="2">
        <f t="shared" si="260"/>
        <v>6.6491141951894326E-3</v>
      </c>
      <c r="M653" s="2">
        <f t="shared" si="261"/>
        <v>1.0486857958855844E-2</v>
      </c>
      <c r="N653" s="66">
        <v>25784</v>
      </c>
      <c r="O653" s="66">
        <v>18266</v>
      </c>
      <c r="P653" s="66">
        <v>298</v>
      </c>
      <c r="Q653" s="66">
        <v>270</v>
      </c>
      <c r="R653" s="66">
        <v>107</v>
      </c>
      <c r="S653" s="66">
        <v>83</v>
      </c>
      <c r="W653" s="66">
        <f>IF(Notes!B$31=1,IF(BR653&gt;0,BR653-SUM(T653:V653)-SUM(AC653:AL653)-SUM(X653:AA653),SUM(BS653:BY653)),SUM(BS653:BY653))</f>
        <v>0</v>
      </c>
      <c r="AB653" s="66">
        <v>10</v>
      </c>
      <c r="AG653" s="66">
        <v>0</v>
      </c>
      <c r="AN653" s="7">
        <f>IF(Q653&gt;0,RANK(Q653,(N653:P653,Q653:AE653)),0)</f>
        <v>4</v>
      </c>
      <c r="AO653" s="7">
        <f>IF(R653&gt;0,RANK(R653,(N653:P653,Q653:AE653)),0)</f>
        <v>5</v>
      </c>
      <c r="AP653" s="7">
        <f>IF(T653&gt;0,RANK(T653,(N653:P653,Q653:AE653)),0)</f>
        <v>0</v>
      </c>
      <c r="AQ653" s="7">
        <f>IF(S653&gt;0,RANK(S653,(N653:P653,Q653:AE653)),0)</f>
        <v>6</v>
      </c>
      <c r="AR653" s="2">
        <f t="shared" si="262"/>
        <v>6.0243652104065328E-3</v>
      </c>
      <c r="AS653" s="2">
        <f t="shared" si="263"/>
        <v>2.387433620420367E-3</v>
      </c>
      <c r="AT653" s="2">
        <f t="shared" si="264"/>
        <v>0</v>
      </c>
      <c r="AU653" s="2">
        <f t="shared" si="265"/>
        <v>1.8519344906064528E-3</v>
      </c>
      <c r="AW653" t="s">
        <v>2435</v>
      </c>
      <c r="AX653" t="s">
        <v>1668</v>
      </c>
      <c r="AY653">
        <v>0</v>
      </c>
      <c r="BA653" s="119">
        <v>17</v>
      </c>
      <c r="BB653" s="121">
        <v>37</v>
      </c>
      <c r="BC653" s="125">
        <f t="shared" si="253"/>
        <v>17037</v>
      </c>
      <c r="BE653" s="7" t="s">
        <v>228</v>
      </c>
      <c r="BR653" s="66">
        <v>156</v>
      </c>
      <c r="BS653" s="1">
        <v>0</v>
      </c>
      <c r="BT653" s="1">
        <v>0</v>
      </c>
      <c r="BU653" s="1">
        <v>0</v>
      </c>
    </row>
    <row r="654" spans="1:73" hidden="1" outlineLevel="1">
      <c r="A654" t="s">
        <v>2940</v>
      </c>
      <c r="B654" t="s">
        <v>1668</v>
      </c>
      <c r="C654" s="1">
        <f t="shared" si="255"/>
        <v>7801</v>
      </c>
      <c r="D654" s="7">
        <f>IF(N654&gt;0, RANK(N654,(N654:P654,Q654:AE654)),0)</f>
        <v>2</v>
      </c>
      <c r="E654" s="7">
        <f>IF(O654&gt;0,RANK(O654,(N654:P654,Q654:AE654)),0)</f>
        <v>1</v>
      </c>
      <c r="F654" s="7">
        <f>IF(P654&gt;0,RANK(P654,(N654:P654,Q654:AE654)),0)</f>
        <v>3</v>
      </c>
      <c r="G654" s="1">
        <f t="shared" si="256"/>
        <v>1040</v>
      </c>
      <c r="H654" s="2">
        <f t="shared" si="257"/>
        <v>0.13331624150749904</v>
      </c>
      <c r="I654" s="2"/>
      <c r="J654" s="2">
        <f t="shared" si="258"/>
        <v>0.42404819894885271</v>
      </c>
      <c r="K654" s="2">
        <f t="shared" si="259"/>
        <v>0.5573644404563517</v>
      </c>
      <c r="L654" s="2">
        <f t="shared" si="260"/>
        <v>8.5886424817331105E-3</v>
      </c>
      <c r="M654" s="2">
        <f t="shared" si="261"/>
        <v>9.9987181130624884E-3</v>
      </c>
      <c r="N654" s="66">
        <v>3308</v>
      </c>
      <c r="O654" s="66">
        <v>4348</v>
      </c>
      <c r="P654" s="66">
        <v>67</v>
      </c>
      <c r="Q654" s="66">
        <v>39</v>
      </c>
      <c r="R654" s="66">
        <v>20</v>
      </c>
      <c r="S654" s="66">
        <v>16</v>
      </c>
      <c r="W654" s="66">
        <f>IF(Notes!B$31=1,IF(BR654&gt;0,BR654-SUM(T654:V654)-SUM(AC654:AL654)-SUM(X654:AA654),SUM(BS654:BY654)),SUM(BS654:BY654))</f>
        <v>0</v>
      </c>
      <c r="AB654" s="66">
        <v>3</v>
      </c>
      <c r="AG654" s="66">
        <v>0</v>
      </c>
      <c r="AN654" s="7">
        <f>IF(Q654&gt;0,RANK(Q654,(N654:P654,Q654:AE654)),0)</f>
        <v>4</v>
      </c>
      <c r="AO654" s="7">
        <f>IF(R654&gt;0,RANK(R654,(N654:P654,Q654:AE654)),0)</f>
        <v>5</v>
      </c>
      <c r="AP654" s="7">
        <f>IF(T654&gt;0,RANK(T654,(N654:P654,Q654:AE654)),0)</f>
        <v>0</v>
      </c>
      <c r="AQ654" s="7">
        <f>IF(S654&gt;0,RANK(S654,(N654:P654,Q654:AE654)),0)</f>
        <v>6</v>
      </c>
      <c r="AR654" s="2">
        <f t="shared" si="262"/>
        <v>4.9993590565312138E-3</v>
      </c>
      <c r="AS654" s="2">
        <f t="shared" si="263"/>
        <v>2.5637738751442124E-3</v>
      </c>
      <c r="AT654" s="2">
        <f t="shared" si="264"/>
        <v>0</v>
      </c>
      <c r="AU654" s="2">
        <f t="shared" si="265"/>
        <v>2.0510191001153698E-3</v>
      </c>
      <c r="AW654" t="s">
        <v>2940</v>
      </c>
      <c r="AX654" t="s">
        <v>1668</v>
      </c>
      <c r="AY654">
        <v>15</v>
      </c>
      <c r="BA654" s="119">
        <v>17</v>
      </c>
      <c r="BB654" s="121">
        <v>39</v>
      </c>
      <c r="BC654" s="125">
        <f t="shared" si="253"/>
        <v>17039</v>
      </c>
      <c r="BE654" s="7" t="s">
        <v>228</v>
      </c>
      <c r="BR654" s="66">
        <v>30</v>
      </c>
      <c r="BS654" s="1">
        <v>0</v>
      </c>
      <c r="BT654" s="1">
        <v>0</v>
      </c>
      <c r="BU654" s="1">
        <v>0</v>
      </c>
    </row>
    <row r="655" spans="1:73" hidden="1" outlineLevel="1">
      <c r="A655" t="s">
        <v>3435</v>
      </c>
      <c r="B655" t="s">
        <v>1668</v>
      </c>
      <c r="C655" s="1">
        <f t="shared" si="255"/>
        <v>8356</v>
      </c>
      <c r="D655" s="7">
        <f>IF(N655&gt;0, RANK(N655,(N655:P655,Q655:AE655)),0)</f>
        <v>2</v>
      </c>
      <c r="E655" s="7">
        <f>IF(O655&gt;0,RANK(O655,(N655:P655,Q655:AE655)),0)</f>
        <v>1</v>
      </c>
      <c r="F655" s="7">
        <f>IF(P655&gt;0,RANK(P655,(N655:P655,Q655:AE655)),0)</f>
        <v>3</v>
      </c>
      <c r="G655" s="1">
        <f t="shared" si="256"/>
        <v>1777</v>
      </c>
      <c r="H655" s="2">
        <f t="shared" si="257"/>
        <v>0.21266156055528962</v>
      </c>
      <c r="I655" s="2"/>
      <c r="J655" s="2">
        <f t="shared" si="258"/>
        <v>0.38630923887027285</v>
      </c>
      <c r="K655" s="2">
        <f t="shared" si="259"/>
        <v>0.59897079942556242</v>
      </c>
      <c r="L655" s="2">
        <f t="shared" si="260"/>
        <v>7.3001436093824796E-3</v>
      </c>
      <c r="M655" s="2">
        <f t="shared" si="261"/>
        <v>7.419818094782195E-3</v>
      </c>
      <c r="N655" s="66">
        <v>3228</v>
      </c>
      <c r="O655" s="66">
        <v>5005</v>
      </c>
      <c r="P655" s="66">
        <v>61</v>
      </c>
      <c r="Q655" s="66">
        <v>33</v>
      </c>
      <c r="R655" s="66">
        <v>13</v>
      </c>
      <c r="S655" s="66">
        <v>13</v>
      </c>
      <c r="W655" s="66">
        <f>IF(Notes!B$31=1,IF(BR655&gt;0,BR655-SUM(T655:V655)-SUM(AC655:AL655)-SUM(X655:AA655),SUM(BS655:BY655)),SUM(BS655:BY655))</f>
        <v>0</v>
      </c>
      <c r="AB655" s="66">
        <v>3</v>
      </c>
      <c r="AG655" s="66">
        <v>0</v>
      </c>
      <c r="AN655" s="7">
        <f>IF(Q655&gt;0,RANK(Q655,(N655:P655,Q655:AE655)),0)</f>
        <v>4</v>
      </c>
      <c r="AO655" s="7">
        <f>IF(R655&gt;0,RANK(R655,(N655:P655,Q655:AE655)),0)</f>
        <v>5</v>
      </c>
      <c r="AP655" s="7">
        <f>IF(T655&gt;0,RANK(T655,(N655:P655,Q655:AE655)),0)</f>
        <v>0</v>
      </c>
      <c r="AQ655" s="7">
        <f>IF(S655&gt;0,RANK(S655,(N655:P655,Q655:AE655)),0)</f>
        <v>5</v>
      </c>
      <c r="AR655" s="2">
        <f t="shared" si="262"/>
        <v>3.9492580181905218E-3</v>
      </c>
      <c r="AS655" s="2">
        <f t="shared" si="263"/>
        <v>1.5557683101962662E-3</v>
      </c>
      <c r="AT655" s="2">
        <f t="shared" si="264"/>
        <v>0</v>
      </c>
      <c r="AU655" s="2">
        <f t="shared" si="265"/>
        <v>1.5557683101962662E-3</v>
      </c>
      <c r="AW655" t="s">
        <v>3435</v>
      </c>
      <c r="AX655" t="s">
        <v>1668</v>
      </c>
      <c r="AY655">
        <v>15</v>
      </c>
      <c r="BA655" s="119">
        <v>17</v>
      </c>
      <c r="BB655" s="121">
        <v>41</v>
      </c>
      <c r="BC655" s="125">
        <f t="shared" si="253"/>
        <v>17041</v>
      </c>
      <c r="BE655" s="7" t="s">
        <v>228</v>
      </c>
      <c r="BR655" s="66">
        <v>23</v>
      </c>
      <c r="BS655" s="1">
        <v>0</v>
      </c>
      <c r="BT655" s="1">
        <v>0</v>
      </c>
      <c r="BU655" s="1">
        <v>0</v>
      </c>
    </row>
    <row r="656" spans="1:73" hidden="1" outlineLevel="1">
      <c r="A656" t="s">
        <v>2922</v>
      </c>
      <c r="B656" t="s">
        <v>1668</v>
      </c>
      <c r="C656" s="1">
        <f t="shared" si="255"/>
        <v>417973</v>
      </c>
      <c r="D656" s="7">
        <f>IF(N656&gt;0, RANK(N656,(N656:P656,Q656:AE656)),0)</f>
        <v>1</v>
      </c>
      <c r="E656" s="7">
        <f>IF(O656&gt;0,RANK(O656,(N656:P656,Q656:AE656)),0)</f>
        <v>2</v>
      </c>
      <c r="F656" s="7">
        <f>IF(P656&gt;0,RANK(P656,(N656:P656,Q656:AE656)),0)</f>
        <v>3</v>
      </c>
      <c r="G656" s="1">
        <f t="shared" si="256"/>
        <v>45072</v>
      </c>
      <c r="H656" s="2">
        <f t="shared" si="257"/>
        <v>0.10783471659652658</v>
      </c>
      <c r="I656" s="2"/>
      <c r="J656" s="2">
        <f t="shared" si="258"/>
        <v>0.54715974476820273</v>
      </c>
      <c r="K656" s="2">
        <f t="shared" si="259"/>
        <v>0.43932502817167618</v>
      </c>
      <c r="L656" s="2">
        <f t="shared" si="260"/>
        <v>5.2419653901089307E-3</v>
      </c>
      <c r="M656" s="2">
        <f t="shared" si="261"/>
        <v>8.2732616700121626E-3</v>
      </c>
      <c r="N656" s="66">
        <v>228698</v>
      </c>
      <c r="O656" s="66">
        <v>183626</v>
      </c>
      <c r="P656" s="66">
        <v>2191</v>
      </c>
      <c r="Q656" s="66">
        <v>1844</v>
      </c>
      <c r="R656" s="66">
        <v>865</v>
      </c>
      <c r="S656" s="66">
        <v>671</v>
      </c>
      <c r="W656" s="66">
        <f>IF(Notes!B$31=1,IF(BR656&gt;0,BR656-SUM(T656:V656)-SUM(AC656:AL656)-SUM(X656:AA656),SUM(BS656:BY656)),SUM(BS656:BY656))</f>
        <v>1</v>
      </c>
      <c r="AB656" s="66">
        <v>77</v>
      </c>
      <c r="AG656" s="66">
        <v>0</v>
      </c>
      <c r="AN656" s="7">
        <f>IF(Q656&gt;0,RANK(Q656,(N656:P656,Q656:AE656)),0)</f>
        <v>4</v>
      </c>
      <c r="AO656" s="7">
        <f>IF(R656&gt;0,RANK(R656,(N656:P656,Q656:AE656)),0)</f>
        <v>5</v>
      </c>
      <c r="AP656" s="7">
        <f>IF(T656&gt;0,RANK(T656,(N656:P656,Q656:AE656)),0)</f>
        <v>0</v>
      </c>
      <c r="AQ656" s="7">
        <f>IF(S656&gt;0,RANK(S656,(N656:P656,Q656:AE656)),0)</f>
        <v>6</v>
      </c>
      <c r="AR656" s="2">
        <f t="shared" si="262"/>
        <v>4.4117682242632893E-3</v>
      </c>
      <c r="AS656" s="2">
        <f t="shared" si="263"/>
        <v>2.0695116670215539E-3</v>
      </c>
      <c r="AT656" s="2">
        <f t="shared" si="264"/>
        <v>0</v>
      </c>
      <c r="AU656" s="2">
        <f t="shared" si="265"/>
        <v>1.6053668538398413E-3</v>
      </c>
      <c r="AW656" t="s">
        <v>2922</v>
      </c>
      <c r="AX656" t="s">
        <v>1668</v>
      </c>
      <c r="AY656">
        <v>0</v>
      </c>
      <c r="BA656" s="119">
        <v>17</v>
      </c>
      <c r="BB656" s="121">
        <v>43</v>
      </c>
      <c r="BC656" s="125">
        <f t="shared" si="253"/>
        <v>17043</v>
      </c>
      <c r="BE656" s="7" t="s">
        <v>228</v>
      </c>
      <c r="BR656" s="66"/>
      <c r="BS656" s="1">
        <v>0</v>
      </c>
      <c r="BT656" s="1">
        <v>1</v>
      </c>
      <c r="BU656" s="1">
        <v>0</v>
      </c>
    </row>
    <row r="657" spans="1:73" hidden="1" outlineLevel="1">
      <c r="A657" t="s">
        <v>200</v>
      </c>
      <c r="B657" t="s">
        <v>1668</v>
      </c>
      <c r="C657" s="1">
        <f t="shared" si="255"/>
        <v>8255</v>
      </c>
      <c r="D657" s="7">
        <f>IF(N657&gt;0, RANK(N657,(N657:P657,Q657:AE657)),0)</f>
        <v>2</v>
      </c>
      <c r="E657" s="7">
        <f>IF(O657&gt;0,RANK(O657,(N657:P657,Q657:AE657)),0)</f>
        <v>1</v>
      </c>
      <c r="F657" s="7">
        <f>IF(P657&gt;0,RANK(P657,(N657:P657,Q657:AE657)),0)</f>
        <v>3</v>
      </c>
      <c r="G657" s="1">
        <f t="shared" si="256"/>
        <v>655</v>
      </c>
      <c r="H657" s="2">
        <f t="shared" si="257"/>
        <v>7.9345850999394313E-2</v>
      </c>
      <c r="I657" s="2"/>
      <c r="J657" s="2">
        <f t="shared" si="258"/>
        <v>0.45342216838279831</v>
      </c>
      <c r="K657" s="2">
        <f t="shared" si="259"/>
        <v>0.53276801938219265</v>
      </c>
      <c r="L657" s="2">
        <f t="shared" si="260"/>
        <v>7.874015748031496E-3</v>
      </c>
      <c r="M657" s="2">
        <f t="shared" si="261"/>
        <v>5.9357964869774932E-3</v>
      </c>
      <c r="N657" s="66">
        <v>3743</v>
      </c>
      <c r="O657" s="66">
        <v>4398</v>
      </c>
      <c r="P657" s="66">
        <v>65</v>
      </c>
      <c r="Q657" s="66">
        <v>27</v>
      </c>
      <c r="R657" s="66">
        <v>16</v>
      </c>
      <c r="S657" s="66">
        <v>4</v>
      </c>
      <c r="W657" s="66">
        <f>IF(Notes!B$31=1,IF(BR657&gt;0,BR657-SUM(T657:V657)-SUM(AC657:AL657)-SUM(X657:AA657),SUM(BS657:BY657)),SUM(BS657:BY657))</f>
        <v>0</v>
      </c>
      <c r="AB657" s="66">
        <v>2</v>
      </c>
      <c r="AG657" s="66">
        <v>0</v>
      </c>
      <c r="AN657" s="7">
        <f>IF(Q657&gt;0,RANK(Q657,(N657:P657,Q657:AE657)),0)</f>
        <v>4</v>
      </c>
      <c r="AO657" s="7">
        <f>IF(R657&gt;0,RANK(R657,(N657:P657,Q657:AE657)),0)</f>
        <v>5</v>
      </c>
      <c r="AP657" s="7">
        <f>IF(T657&gt;0,RANK(T657,(N657:P657,Q657:AE657)),0)</f>
        <v>0</v>
      </c>
      <c r="AQ657" s="7">
        <f>IF(S657&gt;0,RANK(S657,(N657:P657,Q657:AE657)),0)</f>
        <v>6</v>
      </c>
      <c r="AR657" s="2">
        <f t="shared" si="262"/>
        <v>3.2707450030284675E-3</v>
      </c>
      <c r="AS657" s="2">
        <f t="shared" si="263"/>
        <v>1.9382192610539067E-3</v>
      </c>
      <c r="AT657" s="2">
        <f t="shared" si="264"/>
        <v>0</v>
      </c>
      <c r="AU657" s="2">
        <f t="shared" si="265"/>
        <v>4.8455481526347668E-4</v>
      </c>
      <c r="AW657" t="s">
        <v>200</v>
      </c>
      <c r="AX657" t="s">
        <v>1668</v>
      </c>
      <c r="AY657">
        <v>15</v>
      </c>
      <c r="BA657" s="119">
        <v>17</v>
      </c>
      <c r="BB657" s="121">
        <v>45</v>
      </c>
      <c r="BC657" s="125">
        <f t="shared" si="253"/>
        <v>17045</v>
      </c>
      <c r="BE657" s="7" t="s">
        <v>228</v>
      </c>
      <c r="BR657" s="66">
        <v>29</v>
      </c>
      <c r="BS657" s="1">
        <v>0</v>
      </c>
      <c r="BT657" s="1">
        <v>0</v>
      </c>
      <c r="BU657" s="1">
        <v>0</v>
      </c>
    </row>
    <row r="658" spans="1:73" hidden="1" outlineLevel="1">
      <c r="A658" t="s">
        <v>1216</v>
      </c>
      <c r="B658" t="s">
        <v>1668</v>
      </c>
      <c r="C658" s="1">
        <f t="shared" si="255"/>
        <v>3350</v>
      </c>
      <c r="D658" s="7">
        <f>IF(N658&gt;0, RANK(N658,(N658:P658,Q658:AE658)),0)</f>
        <v>2</v>
      </c>
      <c r="E658" s="7">
        <f>IF(O658&gt;0,RANK(O658,(N658:P658,Q658:AE658)),0)</f>
        <v>1</v>
      </c>
      <c r="F658" s="7">
        <f>IF(P658&gt;0,RANK(P658,(N658:P658,Q658:AE658)),0)</f>
        <v>3</v>
      </c>
      <c r="G658" s="1">
        <f t="shared" si="256"/>
        <v>997</v>
      </c>
      <c r="H658" s="2">
        <f t="shared" si="257"/>
        <v>0.29761194029850746</v>
      </c>
      <c r="I658" s="2"/>
      <c r="J658" s="2">
        <f t="shared" si="258"/>
        <v>0.34029850746268658</v>
      </c>
      <c r="K658" s="2">
        <f t="shared" si="259"/>
        <v>0.63791044776119399</v>
      </c>
      <c r="L658" s="2">
        <f t="shared" si="260"/>
        <v>9.2537313432835815E-3</v>
      </c>
      <c r="M658" s="2">
        <f t="shared" si="261"/>
        <v>1.2537313432835902E-2</v>
      </c>
      <c r="N658" s="66">
        <v>1140</v>
      </c>
      <c r="O658" s="66">
        <v>2137</v>
      </c>
      <c r="P658" s="66">
        <v>31</v>
      </c>
      <c r="Q658" s="66">
        <v>11</v>
      </c>
      <c r="R658" s="66">
        <v>5</v>
      </c>
      <c r="S658" s="66">
        <v>22</v>
      </c>
      <c r="W658" s="66">
        <f>IF(Notes!B$31=1,IF(BR658&gt;0,BR658-SUM(T658:V658)-SUM(AC658:AL658)-SUM(X658:AA658),SUM(BS658:BY658)),SUM(BS658:BY658))</f>
        <v>0</v>
      </c>
      <c r="AB658" s="66">
        <v>4</v>
      </c>
      <c r="AG658" s="66">
        <v>0</v>
      </c>
      <c r="AN658" s="7">
        <f>IF(Q658&gt;0,RANK(Q658,(N658:P658,Q658:AE658)),0)</f>
        <v>5</v>
      </c>
      <c r="AO658" s="7">
        <f>IF(R658&gt;0,RANK(R658,(N658:P658,Q658:AE658)),0)</f>
        <v>6</v>
      </c>
      <c r="AP658" s="7">
        <f>IF(T658&gt;0,RANK(T658,(N658:P658,Q658:AE658)),0)</f>
        <v>0</v>
      </c>
      <c r="AQ658" s="7">
        <f>IF(S658&gt;0,RANK(S658,(N658:P658,Q658:AE658)),0)</f>
        <v>4</v>
      </c>
      <c r="AR658" s="2">
        <f t="shared" si="262"/>
        <v>3.2835820895522386E-3</v>
      </c>
      <c r="AS658" s="2">
        <f t="shared" si="263"/>
        <v>1.4925373134328358E-3</v>
      </c>
      <c r="AT658" s="2">
        <f t="shared" si="264"/>
        <v>0</v>
      </c>
      <c r="AU658" s="2">
        <f t="shared" si="265"/>
        <v>6.5671641791044772E-3</v>
      </c>
      <c r="AW658" t="s">
        <v>1216</v>
      </c>
      <c r="AX658" t="s">
        <v>1668</v>
      </c>
      <c r="AY658">
        <v>0</v>
      </c>
      <c r="BA658" s="119">
        <v>17</v>
      </c>
      <c r="BB658" s="121">
        <v>47</v>
      </c>
      <c r="BC658" s="125">
        <f t="shared" si="253"/>
        <v>17047</v>
      </c>
      <c r="BE658" s="7" t="s">
        <v>228</v>
      </c>
      <c r="BR658" s="66">
        <v>12</v>
      </c>
      <c r="BS658" s="1">
        <v>0</v>
      </c>
      <c r="BT658" s="1">
        <v>0</v>
      </c>
      <c r="BU658" s="1">
        <v>0</v>
      </c>
    </row>
    <row r="659" spans="1:73" hidden="1" outlineLevel="1">
      <c r="A659" t="s">
        <v>1638</v>
      </c>
      <c r="B659" t="s">
        <v>1668</v>
      </c>
      <c r="C659" s="1">
        <f t="shared" si="255"/>
        <v>16835</v>
      </c>
      <c r="D659" s="7">
        <f>IF(N659&gt;0, RANK(N659,(N659:P659,Q659:AE659)),0)</f>
        <v>2</v>
      </c>
      <c r="E659" s="7">
        <f>IF(O659&gt;0,RANK(O659,(N659:P659,Q659:AE659)),0)</f>
        <v>1</v>
      </c>
      <c r="F659" s="7">
        <f>IF(P659&gt;0,RANK(P659,(N659:P659,Q659:AE659)),0)</f>
        <v>3</v>
      </c>
      <c r="G659" s="1">
        <f t="shared" si="256"/>
        <v>6061</v>
      </c>
      <c r="H659" s="2">
        <f t="shared" si="257"/>
        <v>0.36002376002376002</v>
      </c>
      <c r="I659" s="2"/>
      <c r="J659" s="2">
        <f t="shared" si="258"/>
        <v>0.31256311256311259</v>
      </c>
      <c r="K659" s="2">
        <f t="shared" si="259"/>
        <v>0.67258687258687255</v>
      </c>
      <c r="L659" s="2">
        <f t="shared" si="260"/>
        <v>8.0190080190080185E-3</v>
      </c>
      <c r="M659" s="2">
        <f t="shared" si="261"/>
        <v>6.8310068310068958E-3</v>
      </c>
      <c r="N659" s="66">
        <v>5262</v>
      </c>
      <c r="O659" s="66">
        <v>11323</v>
      </c>
      <c r="P659" s="66">
        <v>135</v>
      </c>
      <c r="Q659" s="66">
        <v>45</v>
      </c>
      <c r="R659" s="66">
        <v>33</v>
      </c>
      <c r="S659" s="66">
        <v>31</v>
      </c>
      <c r="W659" s="66">
        <f>IF(Notes!B$31=1,IF(BR659&gt;0,BR659-SUM(T659:V659)-SUM(AC659:AL659)-SUM(X659:AA659),SUM(BS659:BY659)),SUM(BS659:BY659))</f>
        <v>0</v>
      </c>
      <c r="AB659" s="66">
        <v>6</v>
      </c>
      <c r="AG659" s="66">
        <v>0</v>
      </c>
      <c r="AN659" s="7">
        <f>IF(Q659&gt;0,RANK(Q659,(N659:P659,Q659:AE659)),0)</f>
        <v>4</v>
      </c>
      <c r="AO659" s="7">
        <f>IF(R659&gt;0,RANK(R659,(N659:P659,Q659:AE659)),0)</f>
        <v>5</v>
      </c>
      <c r="AP659" s="7">
        <f>IF(T659&gt;0,RANK(T659,(N659:P659,Q659:AE659)),0)</f>
        <v>0</v>
      </c>
      <c r="AQ659" s="7">
        <f>IF(S659&gt;0,RANK(S659,(N659:P659,Q659:AE659)),0)</f>
        <v>6</v>
      </c>
      <c r="AR659" s="2">
        <f t="shared" si="262"/>
        <v>2.673002673002673E-3</v>
      </c>
      <c r="AS659" s="2">
        <f t="shared" si="263"/>
        <v>1.96020196020196E-3</v>
      </c>
      <c r="AT659" s="2">
        <f t="shared" si="264"/>
        <v>0</v>
      </c>
      <c r="AU659" s="2">
        <f t="shared" si="265"/>
        <v>1.8414018414018413E-3</v>
      </c>
      <c r="AW659" t="s">
        <v>1638</v>
      </c>
      <c r="AX659" t="s">
        <v>1668</v>
      </c>
      <c r="AY659">
        <v>19</v>
      </c>
      <c r="BA659" s="119">
        <v>17</v>
      </c>
      <c r="BB659" s="121">
        <v>49</v>
      </c>
      <c r="BC659" s="125">
        <f t="shared" si="253"/>
        <v>17049</v>
      </c>
      <c r="BE659" s="7" t="s">
        <v>228</v>
      </c>
      <c r="BR659" s="66">
        <v>45</v>
      </c>
      <c r="BS659" s="1">
        <v>0</v>
      </c>
      <c r="BT659" s="1">
        <v>0</v>
      </c>
      <c r="BU659" s="1">
        <v>0</v>
      </c>
    </row>
    <row r="660" spans="1:73" hidden="1" outlineLevel="1">
      <c r="A660" t="s">
        <v>3290</v>
      </c>
      <c r="B660" t="s">
        <v>1668</v>
      </c>
      <c r="C660" s="1">
        <f t="shared" si="255"/>
        <v>9680</v>
      </c>
      <c r="D660" s="7">
        <f>IF(N660&gt;0, RANK(N660,(N660:P660,Q660:AE660)),0)</f>
        <v>2</v>
      </c>
      <c r="E660" s="7">
        <f>IF(O660&gt;0,RANK(O660,(N660:P660,Q660:AE660)),0)</f>
        <v>1</v>
      </c>
      <c r="F660" s="7">
        <f>IF(P660&gt;0,RANK(P660,(N660:P660,Q660:AE660)),0)</f>
        <v>3</v>
      </c>
      <c r="G660" s="1">
        <f t="shared" si="256"/>
        <v>1532</v>
      </c>
      <c r="H660" s="2">
        <f t="shared" si="257"/>
        <v>0.15826446280991735</v>
      </c>
      <c r="I660" s="2"/>
      <c r="J660" s="2">
        <f t="shared" si="258"/>
        <v>0.40981404958677686</v>
      </c>
      <c r="K660" s="2">
        <f t="shared" si="259"/>
        <v>0.56807851239669427</v>
      </c>
      <c r="L660" s="2">
        <f t="shared" si="260"/>
        <v>9.6074380165289252E-3</v>
      </c>
      <c r="M660" s="2">
        <f t="shared" si="261"/>
        <v>1.2499999999999999E-2</v>
      </c>
      <c r="N660" s="66">
        <v>3967</v>
      </c>
      <c r="O660" s="66">
        <v>5499</v>
      </c>
      <c r="P660" s="66">
        <v>93</v>
      </c>
      <c r="Q660" s="66">
        <v>65</v>
      </c>
      <c r="R660" s="66">
        <v>37</v>
      </c>
      <c r="S660" s="66">
        <v>16</v>
      </c>
      <c r="W660" s="66">
        <f>IF(Notes!B$31=1,IF(BR660&gt;0,BR660-SUM(T660:V660)-SUM(AC660:AL660)-SUM(X660:AA660),SUM(BS660:BY660)),SUM(BS660:BY660))</f>
        <v>0</v>
      </c>
      <c r="AB660" s="66">
        <v>3</v>
      </c>
      <c r="AG660" s="66">
        <v>0</v>
      </c>
      <c r="AN660" s="7">
        <f>IF(Q660&gt;0,RANK(Q660,(N660:P660,Q660:AE660)),0)</f>
        <v>4</v>
      </c>
      <c r="AO660" s="7">
        <f>IF(R660&gt;0,RANK(R660,(N660:P660,Q660:AE660)),0)</f>
        <v>5</v>
      </c>
      <c r="AP660" s="7">
        <f>IF(T660&gt;0,RANK(T660,(N660:P660,Q660:AE660)),0)</f>
        <v>0</v>
      </c>
      <c r="AQ660" s="7">
        <f>IF(S660&gt;0,RANK(S660,(N660:P660,Q660:AE660)),0)</f>
        <v>6</v>
      </c>
      <c r="AR660" s="2">
        <f t="shared" si="262"/>
        <v>6.7148760330578514E-3</v>
      </c>
      <c r="AS660" s="2">
        <f t="shared" si="263"/>
        <v>3.8223140495867768E-3</v>
      </c>
      <c r="AT660" s="2">
        <f t="shared" si="264"/>
        <v>0</v>
      </c>
      <c r="AU660" s="2">
        <f t="shared" si="265"/>
        <v>1.652892561983471E-3</v>
      </c>
      <c r="AW660" t="s">
        <v>3290</v>
      </c>
      <c r="AX660" t="s">
        <v>1668</v>
      </c>
      <c r="AY660">
        <v>0</v>
      </c>
      <c r="BA660" s="119">
        <v>17</v>
      </c>
      <c r="BB660" s="121">
        <v>51</v>
      </c>
      <c r="BC660" s="125">
        <f t="shared" si="253"/>
        <v>17051</v>
      </c>
      <c r="BE660" s="7" t="s">
        <v>228</v>
      </c>
      <c r="BR660" s="66">
        <v>28</v>
      </c>
      <c r="BS660" s="1">
        <v>0</v>
      </c>
      <c r="BT660" s="1">
        <v>0</v>
      </c>
      <c r="BU660" s="1">
        <v>0</v>
      </c>
    </row>
    <row r="661" spans="1:73" hidden="1" outlineLevel="1">
      <c r="A661" t="s">
        <v>3037</v>
      </c>
      <c r="B661" t="s">
        <v>1668</v>
      </c>
      <c r="C661" s="1">
        <f t="shared" si="255"/>
        <v>6386</v>
      </c>
      <c r="D661" s="7">
        <f>IF(N661&gt;0, RANK(N661,(N661:P661,Q661:AE661)),0)</f>
        <v>2</v>
      </c>
      <c r="E661" s="7">
        <f>IF(O661&gt;0,RANK(O661,(N661:P661,Q661:AE661)),0)</f>
        <v>1</v>
      </c>
      <c r="F661" s="7">
        <f>IF(P661&gt;0,RANK(P661,(N661:P661,Q661:AE661)),0)</f>
        <v>3</v>
      </c>
      <c r="G661" s="1">
        <f t="shared" si="256"/>
        <v>1852</v>
      </c>
      <c r="H661" s="2">
        <f t="shared" si="257"/>
        <v>0.29000939555277166</v>
      </c>
      <c r="I661" s="2"/>
      <c r="J661" s="2">
        <f t="shared" si="258"/>
        <v>0.34873160037582213</v>
      </c>
      <c r="K661" s="2">
        <f t="shared" si="259"/>
        <v>0.63874099592859379</v>
      </c>
      <c r="L661" s="2">
        <f t="shared" si="260"/>
        <v>5.0109614782336363E-3</v>
      </c>
      <c r="M661" s="2">
        <f t="shared" si="261"/>
        <v>7.5164422173505021E-3</v>
      </c>
      <c r="N661" s="66">
        <v>2227</v>
      </c>
      <c r="O661" s="66">
        <v>4079</v>
      </c>
      <c r="P661" s="66">
        <v>32</v>
      </c>
      <c r="Q661" s="66">
        <v>24</v>
      </c>
      <c r="R661" s="66">
        <v>12</v>
      </c>
      <c r="S661" s="66">
        <v>12</v>
      </c>
      <c r="W661" s="66">
        <f>IF(Notes!B$31=1,IF(BR661&gt;0,BR661-SUM(T661:V661)-SUM(AC661:AL661)-SUM(X661:AA661),SUM(BS661:BY661)),SUM(BS661:BY661))</f>
        <v>0</v>
      </c>
      <c r="AB661" s="66">
        <v>0</v>
      </c>
      <c r="AG661" s="66">
        <v>0</v>
      </c>
      <c r="AN661" s="7">
        <f>IF(Q661&gt;0,RANK(Q661,(N661:P661,Q661:AE661)),0)</f>
        <v>4</v>
      </c>
      <c r="AO661" s="7">
        <f>IF(R661&gt;0,RANK(R661,(N661:P661,Q661:AE661)),0)</f>
        <v>5</v>
      </c>
      <c r="AP661" s="7">
        <f>IF(T661&gt;0,RANK(T661,(N661:P661,Q661:AE661)),0)</f>
        <v>0</v>
      </c>
      <c r="AQ661" s="7">
        <f>IF(S661&gt;0,RANK(S661,(N661:P661,Q661:AE661)),0)</f>
        <v>5</v>
      </c>
      <c r="AR661" s="2">
        <f t="shared" si="262"/>
        <v>3.7582211086752272E-3</v>
      </c>
      <c r="AS661" s="2">
        <f t="shared" si="263"/>
        <v>1.8791105543376136E-3</v>
      </c>
      <c r="AT661" s="2">
        <f t="shared" si="264"/>
        <v>0</v>
      </c>
      <c r="AU661" s="2">
        <f t="shared" si="265"/>
        <v>1.8791105543376136E-3</v>
      </c>
      <c r="AW661" t="s">
        <v>3037</v>
      </c>
      <c r="AX661" t="s">
        <v>1668</v>
      </c>
      <c r="AY661">
        <v>15</v>
      </c>
      <c r="BA661" s="119">
        <v>17</v>
      </c>
      <c r="BB661" s="121">
        <v>53</v>
      </c>
      <c r="BC661" s="125">
        <f t="shared" si="253"/>
        <v>17053</v>
      </c>
      <c r="BE661" s="7" t="s">
        <v>228</v>
      </c>
      <c r="BR661" s="66">
        <v>14</v>
      </c>
      <c r="BS661" s="1">
        <v>0</v>
      </c>
      <c r="BT661" s="1">
        <v>0</v>
      </c>
      <c r="BU661" s="1">
        <v>0</v>
      </c>
    </row>
    <row r="662" spans="1:73" hidden="1" outlineLevel="1">
      <c r="A662" t="s">
        <v>2910</v>
      </c>
      <c r="B662" t="s">
        <v>1668</v>
      </c>
      <c r="C662" s="1">
        <f t="shared" si="255"/>
        <v>18641</v>
      </c>
      <c r="D662" s="7">
        <f>IF(N662&gt;0, RANK(N662,(N662:P662,Q662:AE662)),0)</f>
        <v>2</v>
      </c>
      <c r="E662" s="7">
        <f>IF(O662&gt;0,RANK(O662,(N662:P662,Q662:AE662)),0)</f>
        <v>1</v>
      </c>
      <c r="F662" s="7">
        <f>IF(P662&gt;0,RANK(P662,(N662:P662,Q662:AE662)),0)</f>
        <v>3</v>
      </c>
      <c r="G662" s="1">
        <f t="shared" si="256"/>
        <v>524</v>
      </c>
      <c r="H662" s="2">
        <f t="shared" si="257"/>
        <v>2.8110079931334155E-2</v>
      </c>
      <c r="I662" s="2"/>
      <c r="J662" s="2">
        <f t="shared" si="258"/>
        <v>0.47636929349283835</v>
      </c>
      <c r="K662" s="2">
        <f t="shared" si="259"/>
        <v>0.50447937342417248</v>
      </c>
      <c r="L662" s="2">
        <f t="shared" si="260"/>
        <v>9.2806179925969644E-3</v>
      </c>
      <c r="M662" s="2">
        <f t="shared" si="261"/>
        <v>9.8707150903922548E-3</v>
      </c>
      <c r="N662" s="66">
        <v>8880</v>
      </c>
      <c r="O662" s="66">
        <v>9404</v>
      </c>
      <c r="P662" s="66">
        <v>173</v>
      </c>
      <c r="Q662" s="66">
        <v>68</v>
      </c>
      <c r="R662" s="66">
        <v>67</v>
      </c>
      <c r="S662" s="66">
        <v>47</v>
      </c>
      <c r="W662" s="66">
        <f>IF(Notes!B$31=1,IF(BR662&gt;0,BR662-SUM(T662:V662)-SUM(AC662:AL662)-SUM(X662:AA662),SUM(BS662:BY662)),SUM(BS662:BY662))</f>
        <v>0</v>
      </c>
      <c r="AB662" s="66">
        <v>2</v>
      </c>
      <c r="AG662" s="66">
        <v>0</v>
      </c>
      <c r="AN662" s="7">
        <f>IF(Q662&gt;0,RANK(Q662,(N662:P662,Q662:AE662)),0)</f>
        <v>4</v>
      </c>
      <c r="AO662" s="7">
        <f>IF(R662&gt;0,RANK(R662,(N662:P662,Q662:AE662)),0)</f>
        <v>5</v>
      </c>
      <c r="AP662" s="7">
        <f>IF(T662&gt;0,RANK(T662,(N662:P662,Q662:AE662)),0)</f>
        <v>0</v>
      </c>
      <c r="AQ662" s="7">
        <f>IF(S662&gt;0,RANK(S662,(N662:P662,Q662:AE662)),0)</f>
        <v>6</v>
      </c>
      <c r="AR662" s="2">
        <f t="shared" si="262"/>
        <v>3.6478729681884018E-3</v>
      </c>
      <c r="AS662" s="2">
        <f t="shared" si="263"/>
        <v>3.5942277774797487E-3</v>
      </c>
      <c r="AT662" s="2">
        <f t="shared" si="264"/>
        <v>0</v>
      </c>
      <c r="AU662" s="2">
        <f t="shared" si="265"/>
        <v>2.5213239633066894E-3</v>
      </c>
      <c r="AW662" t="s">
        <v>2910</v>
      </c>
      <c r="AX662" t="s">
        <v>1668</v>
      </c>
      <c r="AY662">
        <v>12</v>
      </c>
      <c r="BA662" s="119">
        <v>17</v>
      </c>
      <c r="BB662" s="121">
        <v>55</v>
      </c>
      <c r="BC662" s="125">
        <f t="shared" si="253"/>
        <v>17055</v>
      </c>
      <c r="BE662" s="7" t="s">
        <v>228</v>
      </c>
      <c r="BR662" s="66">
        <v>73</v>
      </c>
      <c r="BS662" s="1">
        <v>0</v>
      </c>
      <c r="BT662" s="1">
        <v>0</v>
      </c>
      <c r="BU662" s="1">
        <v>0</v>
      </c>
    </row>
    <row r="663" spans="1:73" hidden="1" outlineLevel="1">
      <c r="A663" t="s">
        <v>1214</v>
      </c>
      <c r="B663" t="s">
        <v>1668</v>
      </c>
      <c r="C663" s="1">
        <f t="shared" si="255"/>
        <v>16323</v>
      </c>
      <c r="D663" s="7">
        <f>IF(N663&gt;0, RANK(N663,(N663:P663,Q663:AE663)),0)</f>
        <v>1</v>
      </c>
      <c r="E663" s="7">
        <f>IF(O663&gt;0,RANK(O663,(N663:P663,Q663:AE663)),0)</f>
        <v>2</v>
      </c>
      <c r="F663" s="7">
        <f>IF(P663&gt;0,RANK(P663,(N663:P663,Q663:AE663)),0)</f>
        <v>3</v>
      </c>
      <c r="G663" s="1">
        <f t="shared" si="256"/>
        <v>3481</v>
      </c>
      <c r="H663" s="2">
        <f t="shared" si="257"/>
        <v>0.21325736690559333</v>
      </c>
      <c r="I663" s="2"/>
      <c r="J663" s="2">
        <f t="shared" si="258"/>
        <v>0.59621393126263555</v>
      </c>
      <c r="K663" s="2">
        <f t="shared" si="259"/>
        <v>0.38295656435704223</v>
      </c>
      <c r="L663" s="2">
        <f t="shared" si="260"/>
        <v>1.0843594927403052E-2</v>
      </c>
      <c r="M663" s="2">
        <f t="shared" si="261"/>
        <v>9.9859094529191651E-3</v>
      </c>
      <c r="N663" s="66">
        <v>9732</v>
      </c>
      <c r="O663" s="66">
        <v>6251</v>
      </c>
      <c r="P663" s="66">
        <v>177</v>
      </c>
      <c r="Q663" s="66">
        <v>72</v>
      </c>
      <c r="R663" s="66">
        <v>53</v>
      </c>
      <c r="S663" s="66">
        <v>32</v>
      </c>
      <c r="W663" s="66">
        <f>IF(Notes!B$31=1,IF(BR663&gt;0,BR663-SUM(T663:V663)-SUM(AC663:AL663)-SUM(X663:AA663),SUM(BS663:BY663)),SUM(BS663:BY663))</f>
        <v>0</v>
      </c>
      <c r="AB663" s="66">
        <v>6</v>
      </c>
      <c r="AG663" s="66">
        <v>0</v>
      </c>
      <c r="AN663" s="7">
        <f>IF(Q663&gt;0,RANK(Q663,(N663:P663,Q663:AE663)),0)</f>
        <v>4</v>
      </c>
      <c r="AO663" s="7">
        <f>IF(R663&gt;0,RANK(R663,(N663:P663,Q663:AE663)),0)</f>
        <v>5</v>
      </c>
      <c r="AP663" s="7">
        <f>IF(T663&gt;0,RANK(T663,(N663:P663,Q663:AE663)),0)</f>
        <v>0</v>
      </c>
      <c r="AQ663" s="7">
        <f>IF(S663&gt;0,RANK(S663,(N663:P663,Q663:AE663)),0)</f>
        <v>6</v>
      </c>
      <c r="AR663" s="2">
        <f t="shared" si="262"/>
        <v>4.4109538687741225E-3</v>
      </c>
      <c r="AS663" s="2">
        <f t="shared" si="263"/>
        <v>3.2469521534031734E-3</v>
      </c>
      <c r="AT663" s="2">
        <f t="shared" si="264"/>
        <v>0</v>
      </c>
      <c r="AU663" s="2">
        <f t="shared" si="265"/>
        <v>1.9604239416773877E-3</v>
      </c>
      <c r="AW663" t="s">
        <v>1214</v>
      </c>
      <c r="AX663" t="s">
        <v>1668</v>
      </c>
      <c r="AY663">
        <v>17</v>
      </c>
      <c r="BA663" s="119">
        <v>17</v>
      </c>
      <c r="BB663" s="121">
        <v>57</v>
      </c>
      <c r="BC663" s="125">
        <f t="shared" si="253"/>
        <v>17057</v>
      </c>
      <c r="BE663" s="7" t="s">
        <v>228</v>
      </c>
      <c r="BR663" s="66">
        <v>46</v>
      </c>
      <c r="BS663" s="1">
        <v>0</v>
      </c>
      <c r="BT663" s="1">
        <v>0</v>
      </c>
      <c r="BU663" s="1">
        <v>0</v>
      </c>
    </row>
    <row r="664" spans="1:73" hidden="1" outlineLevel="1">
      <c r="A664" t="s">
        <v>2513</v>
      </c>
      <c r="B664" t="s">
        <v>1668</v>
      </c>
      <c r="C664" s="1">
        <f t="shared" si="255"/>
        <v>2859</v>
      </c>
      <c r="D664" s="7">
        <f>IF(N664&gt;0, RANK(N664,(N664:P664,Q664:AE664)),0)</f>
        <v>1</v>
      </c>
      <c r="E664" s="7">
        <f>IF(O664&gt;0,RANK(O664,(N664:P664,Q664:AE664)),0)</f>
        <v>2</v>
      </c>
      <c r="F664" s="7">
        <f>IF(P664&gt;0,RANK(P664,(N664:P664,Q664:AE664)),0)</f>
        <v>3</v>
      </c>
      <c r="G664" s="1">
        <f t="shared" si="256"/>
        <v>375</v>
      </c>
      <c r="H664" s="2">
        <f t="shared" si="257"/>
        <v>0.13116474291710389</v>
      </c>
      <c r="I664" s="2"/>
      <c r="J664" s="2">
        <f t="shared" si="258"/>
        <v>0.55508919202518359</v>
      </c>
      <c r="K664" s="2">
        <f t="shared" si="259"/>
        <v>0.42392444910807975</v>
      </c>
      <c r="L664" s="2">
        <f t="shared" si="260"/>
        <v>8.744316194473592E-3</v>
      </c>
      <c r="M664" s="2">
        <f t="shared" si="261"/>
        <v>1.2242042672263073E-2</v>
      </c>
      <c r="N664" s="66">
        <v>1587</v>
      </c>
      <c r="O664" s="66">
        <v>1212</v>
      </c>
      <c r="P664" s="66">
        <v>25</v>
      </c>
      <c r="Q664" s="66">
        <v>6</v>
      </c>
      <c r="R664" s="66">
        <v>15</v>
      </c>
      <c r="S664" s="66">
        <v>14</v>
      </c>
      <c r="W664" s="66">
        <f>IF(Notes!B$31=1,IF(BR664&gt;0,BR664-SUM(T664:V664)-SUM(AC664:AL664)-SUM(X664:AA664),SUM(BS664:BY664)),SUM(BS664:BY664))</f>
        <v>0</v>
      </c>
      <c r="AB664" s="66">
        <v>0</v>
      </c>
      <c r="AG664" s="66">
        <v>0</v>
      </c>
      <c r="AN664" s="7">
        <f>IF(Q664&gt;0,RANK(Q664,(N664:P664,Q664:AE664)),0)</f>
        <v>6</v>
      </c>
      <c r="AO664" s="7">
        <f>IF(R664&gt;0,RANK(R664,(N664:P664,Q664:AE664)),0)</f>
        <v>4</v>
      </c>
      <c r="AP664" s="7">
        <f>IF(T664&gt;0,RANK(T664,(N664:P664,Q664:AE664)),0)</f>
        <v>0</v>
      </c>
      <c r="AQ664" s="7">
        <f>IF(S664&gt;0,RANK(S664,(N664:P664,Q664:AE664)),0)</f>
        <v>5</v>
      </c>
      <c r="AR664" s="2">
        <f t="shared" si="262"/>
        <v>2.0986358866736622E-3</v>
      </c>
      <c r="AS664" s="2">
        <f t="shared" si="263"/>
        <v>5.246589716684155E-3</v>
      </c>
      <c r="AT664" s="2">
        <f t="shared" si="264"/>
        <v>0</v>
      </c>
      <c r="AU664" s="2">
        <f t="shared" si="265"/>
        <v>4.8968170689052118E-3</v>
      </c>
      <c r="AW664" t="s">
        <v>2513</v>
      </c>
      <c r="AX664" t="s">
        <v>1668</v>
      </c>
      <c r="AY664">
        <v>0</v>
      </c>
      <c r="BA664" s="119">
        <v>17</v>
      </c>
      <c r="BB664" s="121">
        <v>59</v>
      </c>
      <c r="BC664" s="125">
        <f t="shared" si="253"/>
        <v>17059</v>
      </c>
      <c r="BE664" s="7" t="s">
        <v>228</v>
      </c>
      <c r="BR664" s="66">
        <v>13</v>
      </c>
      <c r="BS664" s="1">
        <v>0</v>
      </c>
      <c r="BT664" s="1">
        <v>0</v>
      </c>
      <c r="BU664" s="1">
        <v>0</v>
      </c>
    </row>
    <row r="665" spans="1:73" hidden="1" outlineLevel="1">
      <c r="A665" t="s">
        <v>620</v>
      </c>
      <c r="B665" t="s">
        <v>1668</v>
      </c>
      <c r="C665" s="1">
        <f t="shared" si="255"/>
        <v>5807</v>
      </c>
      <c r="D665" s="7">
        <f>IF(N665&gt;0, RANK(N665,(N665:P665,Q665:AE665)),0)</f>
        <v>2</v>
      </c>
      <c r="E665" s="7">
        <f>IF(O665&gt;0,RANK(O665,(N665:P665,Q665:AE665)),0)</f>
        <v>1</v>
      </c>
      <c r="F665" s="7">
        <f>IF(P665&gt;0,RANK(P665,(N665:P665,Q665:AE665)),0)</f>
        <v>3</v>
      </c>
      <c r="G665" s="1">
        <f t="shared" si="256"/>
        <v>434</v>
      </c>
      <c r="H665" s="2">
        <f t="shared" si="257"/>
        <v>7.4737385913552612E-2</v>
      </c>
      <c r="I665" s="2"/>
      <c r="J665" s="2">
        <f t="shared" si="258"/>
        <v>0.45100740485620805</v>
      </c>
      <c r="K665" s="2">
        <f t="shared" si="259"/>
        <v>0.52574479076976066</v>
      </c>
      <c r="L665" s="2">
        <f t="shared" si="260"/>
        <v>1.1021181332874117E-2</v>
      </c>
      <c r="M665" s="2">
        <f t="shared" si="261"/>
        <v>1.2226623041157172E-2</v>
      </c>
      <c r="N665" s="66">
        <v>2619</v>
      </c>
      <c r="O665" s="66">
        <v>3053</v>
      </c>
      <c r="P665" s="66">
        <v>64</v>
      </c>
      <c r="Q665" s="66">
        <v>32</v>
      </c>
      <c r="R665" s="66">
        <v>17</v>
      </c>
      <c r="S665" s="66">
        <v>20</v>
      </c>
      <c r="W665" s="66">
        <f>IF(Notes!B$31=1,IF(BR665&gt;0,BR665-SUM(T665:V665)-SUM(AC665:AL665)-SUM(X665:AA665),SUM(BS665:BY665)),SUM(BS665:BY665))</f>
        <v>0</v>
      </c>
      <c r="AB665" s="66">
        <v>2</v>
      </c>
      <c r="AG665" s="66">
        <v>0</v>
      </c>
      <c r="AN665" s="7">
        <f>IF(Q665&gt;0,RANK(Q665,(N665:P665,Q665:AE665)),0)</f>
        <v>4</v>
      </c>
      <c r="AO665" s="7">
        <f>IF(R665&gt;0,RANK(R665,(N665:P665,Q665:AE665)),0)</f>
        <v>6</v>
      </c>
      <c r="AP665" s="7">
        <f>IF(T665&gt;0,RANK(T665,(N665:P665,Q665:AE665)),0)</f>
        <v>0</v>
      </c>
      <c r="AQ665" s="7">
        <f>IF(S665&gt;0,RANK(S665,(N665:P665,Q665:AE665)),0)</f>
        <v>5</v>
      </c>
      <c r="AR665" s="2">
        <f t="shared" si="262"/>
        <v>5.5105906664370584E-3</v>
      </c>
      <c r="AS665" s="2">
        <f t="shared" si="263"/>
        <v>2.9275012915446876E-3</v>
      </c>
      <c r="AT665" s="2">
        <f t="shared" si="264"/>
        <v>0</v>
      </c>
      <c r="AU665" s="2">
        <f t="shared" si="265"/>
        <v>3.4441191665231618E-3</v>
      </c>
      <c r="AW665" t="s">
        <v>620</v>
      </c>
      <c r="AX665" t="s">
        <v>1668</v>
      </c>
      <c r="AY665">
        <v>0</v>
      </c>
      <c r="BA665" s="119">
        <v>17</v>
      </c>
      <c r="BB665" s="121">
        <v>61</v>
      </c>
      <c r="BC665" s="125">
        <f t="shared" si="253"/>
        <v>17061</v>
      </c>
      <c r="BE665" s="7" t="s">
        <v>228</v>
      </c>
      <c r="BR665" s="66">
        <v>19</v>
      </c>
      <c r="BS665" s="1">
        <v>0</v>
      </c>
      <c r="BT665" s="1">
        <v>0</v>
      </c>
      <c r="BU665" s="1">
        <v>0</v>
      </c>
    </row>
    <row r="666" spans="1:73" hidden="1" outlineLevel="1">
      <c r="A666" t="s">
        <v>3117</v>
      </c>
      <c r="B666" t="s">
        <v>1668</v>
      </c>
      <c r="C666" s="1">
        <f t="shared" si="255"/>
        <v>22171</v>
      </c>
      <c r="D666" s="7">
        <f>IF(N666&gt;0, RANK(N666,(N666:P666,Q666:AE666)),0)</f>
        <v>1</v>
      </c>
      <c r="E666" s="7">
        <f>IF(O666&gt;0,RANK(O666,(N666:P666,Q666:AE666)),0)</f>
        <v>2</v>
      </c>
      <c r="F666" s="7">
        <f>IF(P666&gt;0,RANK(P666,(N666:P666,Q666:AE666)),0)</f>
        <v>3</v>
      </c>
      <c r="G666" s="1">
        <f t="shared" si="256"/>
        <v>376</v>
      </c>
      <c r="H666" s="2">
        <f t="shared" si="257"/>
        <v>1.6959090704072886E-2</v>
      </c>
      <c r="I666" s="2"/>
      <c r="J666" s="2">
        <f t="shared" si="258"/>
        <v>0.49898516079563393</v>
      </c>
      <c r="K666" s="2">
        <f t="shared" si="259"/>
        <v>0.48202607009156107</v>
      </c>
      <c r="L666" s="2">
        <f t="shared" si="260"/>
        <v>7.983401741013035E-3</v>
      </c>
      <c r="M666" s="2">
        <f t="shared" si="261"/>
        <v>1.1005367371791969E-2</v>
      </c>
      <c r="N666" s="66">
        <v>11063</v>
      </c>
      <c r="O666" s="66">
        <v>10687</v>
      </c>
      <c r="P666" s="66">
        <v>177</v>
      </c>
      <c r="Q666" s="66">
        <v>138</v>
      </c>
      <c r="R666" s="66">
        <v>57</v>
      </c>
      <c r="S666" s="66">
        <v>39</v>
      </c>
      <c r="W666" s="66">
        <f>IF(Notes!B$31=1,IF(BR666&gt;0,BR666-SUM(T666:V666)-SUM(AC666:AL666)-SUM(X666:AA666),SUM(BS666:BY666)),SUM(BS666:BY666))</f>
        <v>0</v>
      </c>
      <c r="AB666" s="66">
        <v>10</v>
      </c>
      <c r="AG666" s="66">
        <v>0</v>
      </c>
      <c r="AN666" s="7">
        <f>IF(Q666&gt;0,RANK(Q666,(N666:P666,Q666:AE666)),0)</f>
        <v>4</v>
      </c>
      <c r="AO666" s="7">
        <f>IF(R666&gt;0,RANK(R666,(N666:P666,Q666:AE666)),0)</f>
        <v>5</v>
      </c>
      <c r="AP666" s="7">
        <f>IF(T666&gt;0,RANK(T666,(N666:P666,Q666:AE666)),0)</f>
        <v>0</v>
      </c>
      <c r="AQ666" s="7">
        <f>IF(S666&gt;0,RANK(S666,(N666:P666,Q666:AE666)),0)</f>
        <v>6</v>
      </c>
      <c r="AR666" s="2">
        <f t="shared" si="262"/>
        <v>6.2243471201118578E-3</v>
      </c>
      <c r="AS666" s="2">
        <f t="shared" si="263"/>
        <v>2.570925984394028E-3</v>
      </c>
      <c r="AT666" s="2">
        <f t="shared" si="264"/>
        <v>0</v>
      </c>
      <c r="AU666" s="2">
        <f t="shared" si="265"/>
        <v>1.7590546209011772E-3</v>
      </c>
      <c r="AW666" t="s">
        <v>3117</v>
      </c>
      <c r="AX666" t="s">
        <v>1668</v>
      </c>
      <c r="AY666">
        <v>11</v>
      </c>
      <c r="BA666" s="119">
        <v>17</v>
      </c>
      <c r="BB666" s="121">
        <v>63</v>
      </c>
      <c r="BC666" s="125">
        <f t="shared" si="253"/>
        <v>17063</v>
      </c>
      <c r="BE666" s="7" t="s">
        <v>228</v>
      </c>
      <c r="BR666" s="66">
        <v>61</v>
      </c>
      <c r="BS666" s="1">
        <v>0</v>
      </c>
      <c r="BT666" s="1">
        <v>0</v>
      </c>
      <c r="BU666" s="1">
        <v>0</v>
      </c>
    </row>
    <row r="667" spans="1:73" hidden="1" outlineLevel="1">
      <c r="A667" t="s">
        <v>2410</v>
      </c>
      <c r="B667" t="s">
        <v>1668</v>
      </c>
      <c r="C667" s="1">
        <f t="shared" ref="C667:C698" si="266">SUM(N667:AL667)</f>
        <v>4264</v>
      </c>
      <c r="D667" s="7">
        <f>IF(N667&gt;0, RANK(N667,(N667:P667,Q667:AE667)),0)</f>
        <v>2</v>
      </c>
      <c r="E667" s="7">
        <f>IF(O667&gt;0,RANK(O667,(N667:P667,Q667:AE667)),0)</f>
        <v>1</v>
      </c>
      <c r="F667" s="7">
        <f>IF(P667&gt;0,RANK(P667,(N667:P667,Q667:AE667)),0)</f>
        <v>3</v>
      </c>
      <c r="G667" s="1">
        <f t="shared" ref="G667:G698" si="267">IF(C667&gt;0,MAX(N667:P667)-LARGE(N667:P667,2),0)</f>
        <v>557</v>
      </c>
      <c r="H667" s="2">
        <f t="shared" ref="H667:H698" si="268">IF(C667&gt;0,G667/C667,0)</f>
        <v>0.13062851782363977</v>
      </c>
      <c r="I667" s="2"/>
      <c r="J667" s="2">
        <f t="shared" ref="J667:J698" si="269">IF($C667=0,"-",N667/$C667)</f>
        <v>0.42120075046904315</v>
      </c>
      <c r="K667" s="2">
        <f t="shared" ref="K667:K698" si="270">IF($C667=0,"-",O667/$C667)</f>
        <v>0.55182926829268297</v>
      </c>
      <c r="L667" s="2">
        <f t="shared" ref="L667:L698" si="271">IF($C667=0,"-",P667/$C667)</f>
        <v>1.2195121951219513E-2</v>
      </c>
      <c r="M667" s="2">
        <f t="shared" ref="M667:M698" si="272">IF(C667=0,"-",(1-J667-K667-L667))</f>
        <v>1.4774859287054364E-2</v>
      </c>
      <c r="N667" s="66">
        <v>1796</v>
      </c>
      <c r="O667" s="66">
        <v>2353</v>
      </c>
      <c r="P667" s="66">
        <v>52</v>
      </c>
      <c r="Q667" s="66">
        <v>9</v>
      </c>
      <c r="R667" s="66">
        <v>38</v>
      </c>
      <c r="S667" s="66">
        <v>15</v>
      </c>
      <c r="W667" s="66">
        <f>IF(Notes!B$31=1,IF(BR667&gt;0,BR667-SUM(T667:V667)-SUM(AC667:AL667)-SUM(X667:AA667),SUM(BS667:BY667)),SUM(BS667:BY667))</f>
        <v>0</v>
      </c>
      <c r="AB667" s="66">
        <v>1</v>
      </c>
      <c r="AG667" s="66">
        <v>0</v>
      </c>
      <c r="AN667" s="7">
        <f>IF(Q667&gt;0,RANK(Q667,(N667:P667,Q667:AE667)),0)</f>
        <v>6</v>
      </c>
      <c r="AO667" s="7">
        <f>IF(R667&gt;0,RANK(R667,(N667:P667,Q667:AE667)),0)</f>
        <v>4</v>
      </c>
      <c r="AP667" s="7">
        <f>IF(T667&gt;0,RANK(T667,(N667:P667,Q667:AE667)),0)</f>
        <v>0</v>
      </c>
      <c r="AQ667" s="7">
        <f>IF(S667&gt;0,RANK(S667,(N667:P667,Q667:AE667)),0)</f>
        <v>5</v>
      </c>
      <c r="AR667" s="2">
        <f t="shared" ref="AR667:AR698" si="273">IF($C667=0,"-",Q667/$C667)</f>
        <v>2.1106941838649157E-3</v>
      </c>
      <c r="AS667" s="2">
        <f t="shared" ref="AS667:AS698" si="274">IF($C667=0,"-",R667/$C667)</f>
        <v>8.9118198874296433E-3</v>
      </c>
      <c r="AT667" s="2">
        <f t="shared" ref="AT667:AT698" si="275">IF($C667=0,"-",T667/$C667)</f>
        <v>0</v>
      </c>
      <c r="AU667" s="2">
        <f t="shared" ref="AU667:AU698" si="276">IF($C667=0,"-",S667/$C667)</f>
        <v>3.5178236397748592E-3</v>
      </c>
      <c r="AW667" t="s">
        <v>2410</v>
      </c>
      <c r="AX667" t="s">
        <v>1668</v>
      </c>
      <c r="AY667">
        <v>19</v>
      </c>
      <c r="BA667" s="119">
        <v>17</v>
      </c>
      <c r="BB667" s="121">
        <v>65</v>
      </c>
      <c r="BC667" s="125">
        <f t="shared" si="253"/>
        <v>17065</v>
      </c>
      <c r="BE667" s="7" t="s">
        <v>228</v>
      </c>
      <c r="BR667" s="66">
        <v>20</v>
      </c>
      <c r="BS667" s="1">
        <v>0</v>
      </c>
      <c r="BT667" s="1">
        <v>0</v>
      </c>
      <c r="BU667" s="1">
        <v>0</v>
      </c>
    </row>
    <row r="668" spans="1:73" hidden="1" outlineLevel="1">
      <c r="A668" t="s">
        <v>3488</v>
      </c>
      <c r="B668" t="s">
        <v>1668</v>
      </c>
      <c r="C668" s="1">
        <f t="shared" si="266"/>
        <v>9469</v>
      </c>
      <c r="D668" s="7">
        <f>IF(N668&gt;0, RANK(N668,(N668:P668,Q668:AE668)),0)</f>
        <v>2</v>
      </c>
      <c r="E668" s="7">
        <f>IF(O668&gt;0,RANK(O668,(N668:P668,Q668:AE668)),0)</f>
        <v>1</v>
      </c>
      <c r="F668" s="7">
        <f>IF(P668&gt;0,RANK(P668,(N668:P668,Q668:AE668)),0)</f>
        <v>3</v>
      </c>
      <c r="G668" s="1">
        <f t="shared" si="267"/>
        <v>1020</v>
      </c>
      <c r="H668" s="2">
        <f t="shared" si="268"/>
        <v>0.10771992818671454</v>
      </c>
      <c r="I668" s="2"/>
      <c r="J668" s="2">
        <f t="shared" si="269"/>
        <v>0.43732178688351464</v>
      </c>
      <c r="K668" s="2">
        <f t="shared" si="270"/>
        <v>0.54504171507022914</v>
      </c>
      <c r="L668" s="2">
        <f t="shared" si="271"/>
        <v>6.0196430457281659E-3</v>
      </c>
      <c r="M668" s="2">
        <f t="shared" si="272"/>
        <v>1.1616855000528056E-2</v>
      </c>
      <c r="N668" s="66">
        <v>4141</v>
      </c>
      <c r="O668" s="66">
        <v>5161</v>
      </c>
      <c r="P668" s="66">
        <v>57</v>
      </c>
      <c r="Q668" s="66">
        <v>57</v>
      </c>
      <c r="R668" s="66">
        <v>14</v>
      </c>
      <c r="S668" s="66">
        <v>38</v>
      </c>
      <c r="W668" s="66">
        <f>IF(Notes!B$31=1,IF(BR668&gt;0,BR668-SUM(T668:V668)-SUM(AC668:AL668)-SUM(X668:AA668),SUM(BS668:BY668)),SUM(BS668:BY668))</f>
        <v>0</v>
      </c>
      <c r="AB668" s="66">
        <v>1</v>
      </c>
      <c r="AG668" s="66">
        <v>0</v>
      </c>
      <c r="AN668" s="7">
        <f>IF(Q668&gt;0,RANK(Q668,(N668:P668,Q668:AE668)),0)</f>
        <v>3</v>
      </c>
      <c r="AO668" s="7">
        <f>IF(R668&gt;0,RANK(R668,(N668:P668,Q668:AE668)),0)</f>
        <v>6</v>
      </c>
      <c r="AP668" s="7">
        <f>IF(T668&gt;0,RANK(T668,(N668:P668,Q668:AE668)),0)</f>
        <v>0</v>
      </c>
      <c r="AQ668" s="7">
        <f>IF(S668&gt;0,RANK(S668,(N668:P668,Q668:AE668)),0)</f>
        <v>5</v>
      </c>
      <c r="AR668" s="2">
        <f t="shared" si="273"/>
        <v>6.0196430457281659E-3</v>
      </c>
      <c r="AS668" s="2">
        <f t="shared" si="274"/>
        <v>1.4785088182490231E-3</v>
      </c>
      <c r="AT668" s="2">
        <f t="shared" si="275"/>
        <v>0</v>
      </c>
      <c r="AU668" s="2">
        <f t="shared" si="276"/>
        <v>4.0130953638187767E-3</v>
      </c>
      <c r="AW668" t="s">
        <v>3488</v>
      </c>
      <c r="AX668" t="s">
        <v>1668</v>
      </c>
      <c r="AY668">
        <v>17</v>
      </c>
      <c r="BA668" s="119">
        <v>17</v>
      </c>
      <c r="BB668" s="121">
        <v>67</v>
      </c>
      <c r="BC668" s="125">
        <f t="shared" si="253"/>
        <v>17067</v>
      </c>
      <c r="BE668" s="7" t="s">
        <v>228</v>
      </c>
      <c r="BR668" s="66"/>
      <c r="BS668" s="1">
        <v>0</v>
      </c>
      <c r="BT668" s="1">
        <v>0</v>
      </c>
      <c r="BU668" s="1">
        <v>0</v>
      </c>
    </row>
    <row r="669" spans="1:73" hidden="1" outlineLevel="1">
      <c r="A669" t="s">
        <v>1870</v>
      </c>
      <c r="B669" t="s">
        <v>1668</v>
      </c>
      <c r="C669" s="1">
        <f t="shared" si="266"/>
        <v>2255</v>
      </c>
      <c r="D669" s="7">
        <f>IF(N669&gt;0, RANK(N669,(N669:P669,Q669:AE669)),0)</f>
        <v>2</v>
      </c>
      <c r="E669" s="7">
        <f>IF(O669&gt;0,RANK(O669,(N669:P669,Q669:AE669)),0)</f>
        <v>1</v>
      </c>
      <c r="F669" s="7">
        <f>IF(P669&gt;0,RANK(P669,(N669:P669,Q669:AE669)),0)</f>
        <v>3</v>
      </c>
      <c r="G669" s="1">
        <f t="shared" si="267"/>
        <v>438</v>
      </c>
      <c r="H669" s="2">
        <f t="shared" si="268"/>
        <v>0.19423503325942351</v>
      </c>
      <c r="I669" s="2"/>
      <c r="J669" s="2">
        <f t="shared" si="269"/>
        <v>0.39556541019955654</v>
      </c>
      <c r="K669" s="2">
        <f t="shared" si="270"/>
        <v>0.58980044345898008</v>
      </c>
      <c r="L669" s="2">
        <f t="shared" si="271"/>
        <v>7.0953436807095344E-3</v>
      </c>
      <c r="M669" s="2">
        <f t="shared" si="272"/>
        <v>7.5388026607538933E-3</v>
      </c>
      <c r="N669" s="66">
        <v>892</v>
      </c>
      <c r="O669" s="66">
        <v>1330</v>
      </c>
      <c r="P669" s="66">
        <v>16</v>
      </c>
      <c r="Q669" s="66">
        <v>2</v>
      </c>
      <c r="R669" s="66">
        <v>8</v>
      </c>
      <c r="S669" s="66">
        <v>5</v>
      </c>
      <c r="W669" s="66">
        <f>IF(Notes!B$31=1,IF(BR669&gt;0,BR669-SUM(T669:V669)-SUM(AC669:AL669)-SUM(X669:AA669),SUM(BS669:BY669)),SUM(BS669:BY669))</f>
        <v>0</v>
      </c>
      <c r="AB669" s="66">
        <v>2</v>
      </c>
      <c r="AG669" s="66">
        <v>0</v>
      </c>
      <c r="AN669" s="7">
        <f>IF(Q669&gt;0,RANK(Q669,(N669:P669,Q669:AE669)),0)</f>
        <v>6</v>
      </c>
      <c r="AO669" s="7">
        <f>IF(R669&gt;0,RANK(R669,(N669:P669,Q669:AE669)),0)</f>
        <v>4</v>
      </c>
      <c r="AP669" s="7">
        <f>IF(T669&gt;0,RANK(T669,(N669:P669,Q669:AE669)),0)</f>
        <v>0</v>
      </c>
      <c r="AQ669" s="7">
        <f>IF(S669&gt;0,RANK(S669,(N669:P669,Q669:AE669)),0)</f>
        <v>5</v>
      </c>
      <c r="AR669" s="2">
        <f t="shared" si="273"/>
        <v>8.869179600886918E-4</v>
      </c>
      <c r="AS669" s="2">
        <f t="shared" si="274"/>
        <v>3.5476718403547672E-3</v>
      </c>
      <c r="AT669" s="2">
        <f t="shared" si="275"/>
        <v>0</v>
      </c>
      <c r="AU669" s="2">
        <f t="shared" si="276"/>
        <v>2.2172949002217295E-3</v>
      </c>
      <c r="AW669" t="s">
        <v>1870</v>
      </c>
      <c r="AX669" t="s">
        <v>1668</v>
      </c>
      <c r="AY669">
        <v>19</v>
      </c>
      <c r="BA669" s="119">
        <v>17</v>
      </c>
      <c r="BB669" s="121">
        <v>69</v>
      </c>
      <c r="BC669" s="125">
        <f t="shared" si="253"/>
        <v>17069</v>
      </c>
      <c r="BE669" s="7" t="s">
        <v>228</v>
      </c>
      <c r="BR669" s="147">
        <v>7</v>
      </c>
      <c r="BS669" s="1">
        <v>0</v>
      </c>
      <c r="BT669" s="1">
        <v>0</v>
      </c>
      <c r="BU669" s="1">
        <v>0</v>
      </c>
    </row>
    <row r="670" spans="1:73" hidden="1" outlineLevel="1">
      <c r="A670" t="s">
        <v>3076</v>
      </c>
      <c r="B670" t="s">
        <v>1668</v>
      </c>
      <c r="C670" s="1">
        <f t="shared" si="266"/>
        <v>3814</v>
      </c>
      <c r="D670" s="7">
        <f>IF(N670&gt;0, RANK(N670,(N670:P670,Q670:AE670)),0)</f>
        <v>1</v>
      </c>
      <c r="E670" s="7">
        <f>IF(O670&gt;0,RANK(O670,(N670:P670,Q670:AE670)),0)</f>
        <v>2</v>
      </c>
      <c r="F670" s="7">
        <f>IF(P670&gt;0,RANK(P670,(N670:P670,Q670:AE670)),0)</f>
        <v>3</v>
      </c>
      <c r="G670" s="1">
        <f t="shared" si="267"/>
        <v>674</v>
      </c>
      <c r="H670" s="2">
        <f t="shared" si="268"/>
        <v>0.17671735710540115</v>
      </c>
      <c r="I670" s="2"/>
      <c r="J670" s="2">
        <f t="shared" si="269"/>
        <v>0.58075511274252756</v>
      </c>
      <c r="K670" s="2">
        <f t="shared" si="270"/>
        <v>0.40403775563712635</v>
      </c>
      <c r="L670" s="2">
        <f t="shared" si="271"/>
        <v>8.390141583639224E-3</v>
      </c>
      <c r="M670" s="2">
        <f t="shared" si="272"/>
        <v>6.8169900367068686E-3</v>
      </c>
      <c r="N670" s="66">
        <v>2215</v>
      </c>
      <c r="O670" s="66">
        <v>1541</v>
      </c>
      <c r="P670" s="66">
        <v>32</v>
      </c>
      <c r="Q670" s="66">
        <v>10</v>
      </c>
      <c r="R670" s="66">
        <v>5</v>
      </c>
      <c r="S670" s="66">
        <v>11</v>
      </c>
      <c r="W670" s="66">
        <f>IF(Notes!B$31=1,IF(BR670&gt;0,BR670-SUM(T670:V670)-SUM(AC670:AL670)-SUM(X670:AA670),SUM(BS670:BY670)),SUM(BS670:BY670))</f>
        <v>0</v>
      </c>
      <c r="AB670" s="66">
        <v>0</v>
      </c>
      <c r="AG670" s="66">
        <v>0</v>
      </c>
      <c r="AN670" s="7">
        <f>IF(Q670&gt;0,RANK(Q670,(N670:P670,Q670:AE670)),0)</f>
        <v>5</v>
      </c>
      <c r="AO670" s="7">
        <f>IF(R670&gt;0,RANK(R670,(N670:P670,Q670:AE670)),0)</f>
        <v>6</v>
      </c>
      <c r="AP670" s="7">
        <f>IF(T670&gt;0,RANK(T670,(N670:P670,Q670:AE670)),0)</f>
        <v>0</v>
      </c>
      <c r="AQ670" s="7">
        <f>IF(S670&gt;0,RANK(S670,(N670:P670,Q670:AE670)),0)</f>
        <v>4</v>
      </c>
      <c r="AR670" s="2">
        <f t="shared" si="273"/>
        <v>2.6219192448872575E-3</v>
      </c>
      <c r="AS670" s="2">
        <f t="shared" si="274"/>
        <v>1.3109596224436288E-3</v>
      </c>
      <c r="AT670" s="2">
        <f t="shared" si="275"/>
        <v>0</v>
      </c>
      <c r="AU670" s="2">
        <f t="shared" si="276"/>
        <v>2.8841111693759833E-3</v>
      </c>
      <c r="AW670" t="s">
        <v>3076</v>
      </c>
      <c r="AX670" t="s">
        <v>1668</v>
      </c>
      <c r="AY670">
        <v>17</v>
      </c>
      <c r="BA670" s="119">
        <v>17</v>
      </c>
      <c r="BB670" s="121">
        <v>71</v>
      </c>
      <c r="BC670" s="125">
        <f t="shared" si="253"/>
        <v>17071</v>
      </c>
      <c r="BE670" s="7" t="s">
        <v>228</v>
      </c>
      <c r="BR670" s="66">
        <v>15</v>
      </c>
      <c r="BS670" s="1">
        <v>0</v>
      </c>
      <c r="BT670" s="1">
        <v>0</v>
      </c>
      <c r="BU670" s="1">
        <v>0</v>
      </c>
    </row>
    <row r="671" spans="1:73" hidden="1" outlineLevel="1">
      <c r="A671" t="s">
        <v>1185</v>
      </c>
      <c r="B671" t="s">
        <v>1668</v>
      </c>
      <c r="C671" s="1">
        <f t="shared" si="266"/>
        <v>24785</v>
      </c>
      <c r="D671" s="7">
        <f>IF(N671&gt;0, RANK(N671,(N671:P671,Q671:AE671)),0)</f>
        <v>1</v>
      </c>
      <c r="E671" s="7">
        <f>IF(O671&gt;0,RANK(O671,(N671:P671,Q671:AE671)),0)</f>
        <v>2</v>
      </c>
      <c r="F671" s="7">
        <f>IF(P671&gt;0,RANK(P671,(N671:P671,Q671:AE671)),0)</f>
        <v>3</v>
      </c>
      <c r="G671" s="1">
        <f t="shared" si="267"/>
        <v>1918</v>
      </c>
      <c r="H671" s="2">
        <f t="shared" si="268"/>
        <v>7.7385515432721402E-2</v>
      </c>
      <c r="I671" s="2"/>
      <c r="J671" s="2">
        <f t="shared" si="269"/>
        <v>0.53181359693362917</v>
      </c>
      <c r="K671" s="2">
        <f t="shared" si="270"/>
        <v>0.4544280815009078</v>
      </c>
      <c r="L671" s="2">
        <f t="shared" si="271"/>
        <v>7.1414161791406089E-3</v>
      </c>
      <c r="M671" s="2">
        <f t="shared" si="272"/>
        <v>6.6169053863224187E-3</v>
      </c>
      <c r="N671" s="66">
        <v>13181</v>
      </c>
      <c r="O671" s="66">
        <v>11263</v>
      </c>
      <c r="P671" s="66">
        <v>177</v>
      </c>
      <c r="Q671" s="66">
        <v>79</v>
      </c>
      <c r="R671" s="66">
        <v>53</v>
      </c>
      <c r="S671" s="66">
        <v>27</v>
      </c>
      <c r="W671" s="66">
        <f>IF(Notes!B$31=1,IF(BR671&gt;0,BR671-SUM(T671:V671)-SUM(AC671:AL671)-SUM(X671:AA671),SUM(BS671:BY671)),SUM(BS671:BY671))</f>
        <v>0</v>
      </c>
      <c r="AB671" s="66">
        <v>5</v>
      </c>
      <c r="AG671" s="66">
        <v>0</v>
      </c>
      <c r="AN671" s="7">
        <f>IF(Q671&gt;0,RANK(Q671,(N671:P671,Q671:AE671)),0)</f>
        <v>4</v>
      </c>
      <c r="AO671" s="7">
        <f>IF(R671&gt;0,RANK(R671,(N671:P671,Q671:AE671)),0)</f>
        <v>5</v>
      </c>
      <c r="AP671" s="7">
        <f>IF(T671&gt;0,RANK(T671,(N671:P671,Q671:AE671)),0)</f>
        <v>0</v>
      </c>
      <c r="AQ671" s="7">
        <f>IF(S671&gt;0,RANK(S671,(N671:P671,Q671:AE671)),0)</f>
        <v>6</v>
      </c>
      <c r="AR671" s="2">
        <f t="shared" si="273"/>
        <v>3.1874117409723623E-3</v>
      </c>
      <c r="AS671" s="2">
        <f t="shared" si="274"/>
        <v>2.1383901553358887E-3</v>
      </c>
      <c r="AT671" s="2">
        <f t="shared" si="275"/>
        <v>0</v>
      </c>
      <c r="AU671" s="2">
        <f t="shared" si="276"/>
        <v>1.0893685696994149E-3</v>
      </c>
      <c r="AW671" t="s">
        <v>1185</v>
      </c>
      <c r="AX671" t="s">
        <v>1668</v>
      </c>
      <c r="AY671">
        <v>0</v>
      </c>
      <c r="BA671" s="119">
        <v>17</v>
      </c>
      <c r="BB671" s="121">
        <v>73</v>
      </c>
      <c r="BC671" s="125">
        <f t="shared" si="253"/>
        <v>17073</v>
      </c>
      <c r="BE671" s="7" t="s">
        <v>228</v>
      </c>
      <c r="BR671" s="66">
        <v>64</v>
      </c>
      <c r="BS671" s="1">
        <v>0</v>
      </c>
      <c r="BT671" s="1">
        <v>0</v>
      </c>
      <c r="BU671" s="1">
        <v>0</v>
      </c>
    </row>
    <row r="672" spans="1:73" hidden="1" outlineLevel="1">
      <c r="A672" t="s">
        <v>1949</v>
      </c>
      <c r="B672" t="s">
        <v>1668</v>
      </c>
      <c r="C672" s="1">
        <f t="shared" si="266"/>
        <v>13596</v>
      </c>
      <c r="D672" s="7">
        <f>IF(N672&gt;0, RANK(N672,(N672:P672,Q672:AE672)),0)</f>
        <v>2</v>
      </c>
      <c r="E672" s="7">
        <f>IF(O672&gt;0,RANK(O672,(N672:P672,Q672:AE672)),0)</f>
        <v>1</v>
      </c>
      <c r="F672" s="7">
        <f>IF(P672&gt;0,RANK(P672,(N672:P672,Q672:AE672)),0)</f>
        <v>3</v>
      </c>
      <c r="G672" s="1">
        <f t="shared" si="267"/>
        <v>4052</v>
      </c>
      <c r="H672" s="2">
        <f t="shared" si="268"/>
        <v>0.29802883200941455</v>
      </c>
      <c r="I672" s="2"/>
      <c r="J672" s="2">
        <f t="shared" si="269"/>
        <v>0.34149749926448958</v>
      </c>
      <c r="K672" s="2">
        <f t="shared" si="270"/>
        <v>0.63952633127390413</v>
      </c>
      <c r="L672" s="2">
        <f t="shared" si="271"/>
        <v>8.7525742865548692E-3</v>
      </c>
      <c r="M672" s="2">
        <f t="shared" si="272"/>
        <v>1.0223595175051427E-2</v>
      </c>
      <c r="N672" s="66">
        <v>4643</v>
      </c>
      <c r="O672" s="66">
        <v>8695</v>
      </c>
      <c r="P672" s="66">
        <v>119</v>
      </c>
      <c r="Q672" s="66">
        <v>58</v>
      </c>
      <c r="R672" s="66">
        <v>50</v>
      </c>
      <c r="S672" s="66">
        <v>25</v>
      </c>
      <c r="W672" s="66">
        <f>IF(Notes!B$31=1,IF(BR672&gt;0,BR672-SUM(T672:V672)-SUM(AC672:AL672)-SUM(X672:AA672),SUM(BS672:BY672)),SUM(BS672:BY672))</f>
        <v>0</v>
      </c>
      <c r="AB672" s="66">
        <v>6</v>
      </c>
      <c r="AG672" s="66">
        <v>0</v>
      </c>
      <c r="AN672" s="7">
        <f>IF(Q672&gt;0,RANK(Q672,(N672:P672,Q672:AE672)),0)</f>
        <v>4</v>
      </c>
      <c r="AO672" s="7">
        <f>IF(R672&gt;0,RANK(R672,(N672:P672,Q672:AE672)),0)</f>
        <v>5</v>
      </c>
      <c r="AP672" s="7">
        <f>IF(T672&gt;0,RANK(T672,(N672:P672,Q672:AE672)),0)</f>
        <v>0</v>
      </c>
      <c r="AQ672" s="7">
        <f>IF(S672&gt;0,RANK(S672,(N672:P672,Q672:AE672)),0)</f>
        <v>6</v>
      </c>
      <c r="AR672" s="2">
        <f t="shared" si="273"/>
        <v>4.2659605766401879E-3</v>
      </c>
      <c r="AS672" s="2">
        <f t="shared" si="274"/>
        <v>3.6775522212415417E-3</v>
      </c>
      <c r="AT672" s="2">
        <f t="shared" si="275"/>
        <v>0</v>
      </c>
      <c r="AU672" s="2">
        <f t="shared" si="276"/>
        <v>1.8387761106207709E-3</v>
      </c>
      <c r="AW672" t="s">
        <v>1949</v>
      </c>
      <c r="AX672" t="s">
        <v>1668</v>
      </c>
      <c r="AY672">
        <v>15</v>
      </c>
      <c r="BA672" s="119">
        <v>17</v>
      </c>
      <c r="BB672" s="121">
        <v>75</v>
      </c>
      <c r="BC672" s="125">
        <f t="shared" si="253"/>
        <v>17075</v>
      </c>
      <c r="BE672" s="7" t="s">
        <v>228</v>
      </c>
      <c r="BR672" s="66">
        <v>28</v>
      </c>
      <c r="BS672" s="1">
        <v>0</v>
      </c>
      <c r="BT672" s="1">
        <v>0</v>
      </c>
      <c r="BU672" s="1">
        <v>0</v>
      </c>
    </row>
    <row r="673" spans="1:73" hidden="1" outlineLevel="1">
      <c r="A673" t="s">
        <v>627</v>
      </c>
      <c r="B673" t="s">
        <v>1668</v>
      </c>
      <c r="C673" s="1">
        <f t="shared" si="266"/>
        <v>25532</v>
      </c>
      <c r="D673" s="7">
        <f>IF(N673&gt;0, RANK(N673,(N673:P673,Q673:AE673)),0)</f>
        <v>1</v>
      </c>
      <c r="E673" s="7">
        <f>IF(O673&gt;0,RANK(O673,(N673:P673,Q673:AE673)),0)</f>
        <v>2</v>
      </c>
      <c r="F673" s="7">
        <f>IF(P673&gt;0,RANK(P673,(N673:P673,Q673:AE673)),0)</f>
        <v>4</v>
      </c>
      <c r="G673" s="1">
        <f t="shared" si="267"/>
        <v>5561</v>
      </c>
      <c r="H673" s="2">
        <f t="shared" si="268"/>
        <v>0.21780510731630895</v>
      </c>
      <c r="I673" s="2"/>
      <c r="J673" s="2">
        <f t="shared" si="269"/>
        <v>0.59721134262885789</v>
      </c>
      <c r="K673" s="2">
        <f t="shared" si="270"/>
        <v>0.37940623531254897</v>
      </c>
      <c r="L673" s="2">
        <f t="shared" si="271"/>
        <v>7.0108099639667864E-3</v>
      </c>
      <c r="M673" s="2">
        <f t="shared" si="272"/>
        <v>1.6371612094626356E-2</v>
      </c>
      <c r="N673" s="66">
        <v>15248</v>
      </c>
      <c r="O673" s="66">
        <v>9687</v>
      </c>
      <c r="P673" s="66">
        <v>179</v>
      </c>
      <c r="Q673" s="66">
        <v>114</v>
      </c>
      <c r="R673" s="66">
        <v>215</v>
      </c>
      <c r="S673" s="66">
        <v>86</v>
      </c>
      <c r="W673" s="66">
        <f>IF(Notes!B$31=1,IF(BR673&gt;0,BR673-SUM(T673:V673)-SUM(AC673:AL673)-SUM(X673:AA673),SUM(BS673:BY673)),SUM(BS673:BY673))</f>
        <v>0</v>
      </c>
      <c r="AB673" s="66">
        <v>3</v>
      </c>
      <c r="AG673" s="66">
        <v>0</v>
      </c>
      <c r="AN673" s="7">
        <f>IF(Q673&gt;0,RANK(Q673,(N673:P673,Q673:AE673)),0)</f>
        <v>5</v>
      </c>
      <c r="AO673" s="7">
        <f>IF(R673&gt;0,RANK(R673,(N673:P673,Q673:AE673)),0)</f>
        <v>3</v>
      </c>
      <c r="AP673" s="7">
        <f>IF(T673&gt;0,RANK(T673,(N673:P673,Q673:AE673)),0)</f>
        <v>0</v>
      </c>
      <c r="AQ673" s="7">
        <f>IF(S673&gt;0,RANK(S673,(N673:P673,Q673:AE673)),0)</f>
        <v>6</v>
      </c>
      <c r="AR673" s="2">
        <f t="shared" si="273"/>
        <v>4.4649851167162776E-3</v>
      </c>
      <c r="AS673" s="2">
        <f t="shared" si="274"/>
        <v>8.4208052639824539E-3</v>
      </c>
      <c r="AT673" s="2">
        <f t="shared" si="275"/>
        <v>0</v>
      </c>
      <c r="AU673" s="2">
        <f t="shared" si="276"/>
        <v>3.3683221055929814E-3</v>
      </c>
      <c r="AW673" t="s">
        <v>627</v>
      </c>
      <c r="AX673" t="s">
        <v>1668</v>
      </c>
      <c r="AY673">
        <v>12</v>
      </c>
      <c r="BA673" s="119">
        <v>17</v>
      </c>
      <c r="BB673" s="121">
        <v>77</v>
      </c>
      <c r="BC673" s="125">
        <f t="shared" si="253"/>
        <v>17077</v>
      </c>
      <c r="BE673" s="7" t="s">
        <v>228</v>
      </c>
      <c r="BR673" s="66">
        <v>85</v>
      </c>
      <c r="BS673" s="1">
        <v>0</v>
      </c>
      <c r="BT673" s="1">
        <v>0</v>
      </c>
      <c r="BU673" s="1">
        <v>0</v>
      </c>
    </row>
    <row r="674" spans="1:73" hidden="1" outlineLevel="1">
      <c r="A674" t="s">
        <v>748</v>
      </c>
      <c r="B674" t="s">
        <v>1668</v>
      </c>
      <c r="C674" s="1">
        <f t="shared" si="266"/>
        <v>5131</v>
      </c>
      <c r="D674" s="7">
        <f>IF(N674&gt;0, RANK(N674,(N674:P674,Q674:AE674)),0)</f>
        <v>2</v>
      </c>
      <c r="E674" s="7">
        <f>IF(O674&gt;0,RANK(O674,(N674:P674,Q674:AE674)),0)</f>
        <v>1</v>
      </c>
      <c r="F674" s="7">
        <f>IF(P674&gt;0,RANK(P674,(N674:P674,Q674:AE674)),0)</f>
        <v>3</v>
      </c>
      <c r="G674" s="1">
        <f t="shared" si="267"/>
        <v>901</v>
      </c>
      <c r="H674" s="2">
        <f t="shared" si="268"/>
        <v>0.17559929838238161</v>
      </c>
      <c r="I674" s="2"/>
      <c r="J674" s="2">
        <f t="shared" si="269"/>
        <v>0.40206587409861627</v>
      </c>
      <c r="K674" s="2">
        <f t="shared" si="270"/>
        <v>0.5776651724809978</v>
      </c>
      <c r="L674" s="2">
        <f t="shared" si="271"/>
        <v>1.2083414539076203E-2</v>
      </c>
      <c r="M674" s="2">
        <f t="shared" si="272"/>
        <v>8.185538881309724E-3</v>
      </c>
      <c r="N674" s="66">
        <v>2063</v>
      </c>
      <c r="O674" s="66">
        <v>2964</v>
      </c>
      <c r="P674" s="66">
        <v>62</v>
      </c>
      <c r="Q674" s="66">
        <v>19</v>
      </c>
      <c r="R674" s="66">
        <v>6</v>
      </c>
      <c r="S674" s="66">
        <v>14</v>
      </c>
      <c r="W674" s="66">
        <f>IF(Notes!B$31=1,IF(BR674&gt;0,BR674-SUM(T674:V674)-SUM(AC674:AL674)-SUM(X674:AA674),SUM(BS674:BY674)),SUM(BS674:BY674))</f>
        <v>0</v>
      </c>
      <c r="AB674" s="66">
        <v>3</v>
      </c>
      <c r="AG674" s="66">
        <v>0</v>
      </c>
      <c r="AN674" s="7">
        <f>IF(Q674&gt;0,RANK(Q674,(N674:P674,Q674:AE674)),0)</f>
        <v>4</v>
      </c>
      <c r="AO674" s="7">
        <f>IF(R674&gt;0,RANK(R674,(N674:P674,Q674:AE674)),0)</f>
        <v>6</v>
      </c>
      <c r="AP674" s="7">
        <f>IF(T674&gt;0,RANK(T674,(N674:P674,Q674:AE674)),0)</f>
        <v>0</v>
      </c>
      <c r="AQ674" s="7">
        <f>IF(S674&gt;0,RANK(S674,(N674:P674,Q674:AE674)),0)</f>
        <v>5</v>
      </c>
      <c r="AR674" s="2">
        <f t="shared" si="273"/>
        <v>3.7029818748781913E-3</v>
      </c>
      <c r="AS674" s="2">
        <f t="shared" si="274"/>
        <v>1.1693626973299552E-3</v>
      </c>
      <c r="AT674" s="2">
        <f t="shared" si="275"/>
        <v>0</v>
      </c>
      <c r="AU674" s="2">
        <f t="shared" si="276"/>
        <v>2.7285129604365621E-3</v>
      </c>
      <c r="AW674" t="s">
        <v>748</v>
      </c>
      <c r="AX674" t="s">
        <v>1668</v>
      </c>
      <c r="AY674">
        <v>19</v>
      </c>
      <c r="BA674" s="119">
        <v>17</v>
      </c>
      <c r="BB674" s="121">
        <v>79</v>
      </c>
      <c r="BC674" s="125">
        <f t="shared" si="253"/>
        <v>17079</v>
      </c>
      <c r="BE674" s="7" t="s">
        <v>228</v>
      </c>
      <c r="BR674" s="66">
        <v>11</v>
      </c>
      <c r="BS674" s="1">
        <v>0</v>
      </c>
      <c r="BT674" s="1">
        <v>0</v>
      </c>
      <c r="BU674" s="1">
        <v>0</v>
      </c>
    </row>
    <row r="675" spans="1:73" hidden="1" outlineLevel="1">
      <c r="A675" t="s">
        <v>996</v>
      </c>
      <c r="B675" t="s">
        <v>1668</v>
      </c>
      <c r="C675" s="1">
        <f t="shared" si="266"/>
        <v>17141</v>
      </c>
      <c r="D675" s="7">
        <f>IF(N675&gt;0, RANK(N675,(N675:P675,Q675:AE675)),0)</f>
        <v>2</v>
      </c>
      <c r="E675" s="7">
        <f>IF(O675&gt;0,RANK(O675,(N675:P675,Q675:AE675)),0)</f>
        <v>1</v>
      </c>
      <c r="F675" s="7">
        <f>IF(P675&gt;0,RANK(P675,(N675:P675,Q675:AE675)),0)</f>
        <v>3</v>
      </c>
      <c r="G675" s="1">
        <f t="shared" si="267"/>
        <v>1840</v>
      </c>
      <c r="H675" s="2">
        <f t="shared" si="268"/>
        <v>0.10734496237092352</v>
      </c>
      <c r="I675" s="2"/>
      <c r="J675" s="2">
        <f t="shared" si="269"/>
        <v>0.43533049413686481</v>
      </c>
      <c r="K675" s="2">
        <f t="shared" si="270"/>
        <v>0.54267545650778837</v>
      </c>
      <c r="L675" s="2">
        <f t="shared" si="271"/>
        <v>1.1259553118254478E-2</v>
      </c>
      <c r="M675" s="2">
        <f t="shared" si="272"/>
        <v>1.0734496237092401E-2</v>
      </c>
      <c r="N675" s="66">
        <v>7462</v>
      </c>
      <c r="O675" s="66">
        <v>9302</v>
      </c>
      <c r="P675" s="66">
        <v>193</v>
      </c>
      <c r="Q675" s="66">
        <v>62</v>
      </c>
      <c r="R675" s="66">
        <v>72</v>
      </c>
      <c r="S675" s="66">
        <v>44</v>
      </c>
      <c r="W675" s="66">
        <f>IF(Notes!B$31=1,IF(BR675&gt;0,BR675-SUM(T675:V675)-SUM(AC675:AL675)-SUM(X675:AA675),SUM(BS675:BY675)),SUM(BS675:BY675))</f>
        <v>0</v>
      </c>
      <c r="AB675" s="66">
        <v>6</v>
      </c>
      <c r="AG675" s="66">
        <v>0</v>
      </c>
      <c r="AN675" s="7">
        <f>IF(Q675&gt;0,RANK(Q675,(N675:P675,Q675:AE675)),0)</f>
        <v>5</v>
      </c>
      <c r="AO675" s="7">
        <f>IF(R675&gt;0,RANK(R675,(N675:P675,Q675:AE675)),0)</f>
        <v>4</v>
      </c>
      <c r="AP675" s="7">
        <f>IF(T675&gt;0,RANK(T675,(N675:P675,Q675:AE675)),0)</f>
        <v>0</v>
      </c>
      <c r="AQ675" s="7">
        <f>IF(S675&gt;0,RANK(S675,(N675:P675,Q675:AE675)),0)</f>
        <v>6</v>
      </c>
      <c r="AR675" s="2">
        <f t="shared" si="273"/>
        <v>3.617058514672423E-3</v>
      </c>
      <c r="AS675" s="2">
        <f t="shared" si="274"/>
        <v>4.2004550492970071E-3</v>
      </c>
      <c r="AT675" s="2">
        <f t="shared" si="275"/>
        <v>0</v>
      </c>
      <c r="AU675" s="2">
        <f t="shared" si="276"/>
        <v>2.566944752348171E-3</v>
      </c>
      <c r="AW675" t="s">
        <v>996</v>
      </c>
      <c r="AX675" t="s">
        <v>1668</v>
      </c>
      <c r="AY675">
        <v>19</v>
      </c>
      <c r="BA675" s="119">
        <v>17</v>
      </c>
      <c r="BB675" s="121">
        <v>81</v>
      </c>
      <c r="BC675" s="125">
        <f t="shared" si="253"/>
        <v>17081</v>
      </c>
      <c r="BE675" s="7" t="s">
        <v>228</v>
      </c>
      <c r="BR675" s="66">
        <v>80</v>
      </c>
      <c r="BS675" s="1">
        <v>0</v>
      </c>
      <c r="BT675" s="1">
        <v>0</v>
      </c>
      <c r="BU675" s="1">
        <v>0</v>
      </c>
    </row>
    <row r="676" spans="1:73" hidden="1" outlineLevel="1">
      <c r="A676" t="s">
        <v>1642</v>
      </c>
      <c r="B676" t="s">
        <v>1668</v>
      </c>
      <c r="C676" s="1">
        <f t="shared" si="266"/>
        <v>10583</v>
      </c>
      <c r="D676" s="7">
        <f>IF(N676&gt;0, RANK(N676,(N676:P676,Q676:AE676)),0)</f>
        <v>2</v>
      </c>
      <c r="E676" s="7">
        <f>IF(O676&gt;0,RANK(O676,(N676:P676,Q676:AE676)),0)</f>
        <v>1</v>
      </c>
      <c r="F676" s="7">
        <f>IF(P676&gt;0,RANK(P676,(N676:P676,Q676:AE676)),0)</f>
        <v>3</v>
      </c>
      <c r="G676" s="1">
        <f t="shared" si="267"/>
        <v>287</v>
      </c>
      <c r="H676" s="2">
        <f t="shared" si="268"/>
        <v>2.7118964376830767E-2</v>
      </c>
      <c r="I676" s="2"/>
      <c r="J676" s="2">
        <f t="shared" si="269"/>
        <v>0.47642445431352171</v>
      </c>
      <c r="K676" s="2">
        <f t="shared" si="270"/>
        <v>0.50354341869035246</v>
      </c>
      <c r="L676" s="2">
        <f t="shared" si="271"/>
        <v>9.8270811679107995E-3</v>
      </c>
      <c r="M676" s="2">
        <f t="shared" si="272"/>
        <v>1.0205045828215088E-2</v>
      </c>
      <c r="N676" s="66">
        <v>5042</v>
      </c>
      <c r="O676" s="66">
        <v>5329</v>
      </c>
      <c r="P676" s="66">
        <v>104</v>
      </c>
      <c r="Q676" s="66">
        <v>37</v>
      </c>
      <c r="R676" s="66">
        <v>38</v>
      </c>
      <c r="S676" s="66">
        <v>28</v>
      </c>
      <c r="W676" s="66">
        <f>IF(Notes!B$31=1,IF(BR676&gt;0,BR676-SUM(T676:V676)-SUM(AC676:AL676)-SUM(X676:AA676),SUM(BS676:BY676)),SUM(BS676:BY676))</f>
        <v>0</v>
      </c>
      <c r="AB676" s="66">
        <v>5</v>
      </c>
      <c r="AG676" s="66">
        <v>0</v>
      </c>
      <c r="AN676" s="7">
        <f>IF(Q676&gt;0,RANK(Q676,(N676:P676,Q676:AE676)),0)</f>
        <v>5</v>
      </c>
      <c r="AO676" s="7">
        <f>IF(R676&gt;0,RANK(R676,(N676:P676,Q676:AE676)),0)</f>
        <v>4</v>
      </c>
      <c r="AP676" s="7">
        <f>IF(T676&gt;0,RANK(T676,(N676:P676,Q676:AE676)),0)</f>
        <v>0</v>
      </c>
      <c r="AQ676" s="7">
        <f>IF(S676&gt;0,RANK(S676,(N676:P676,Q676:AE676)),0)</f>
        <v>6</v>
      </c>
      <c r="AR676" s="2">
        <f t="shared" si="273"/>
        <v>3.4961731078144193E-3</v>
      </c>
      <c r="AS676" s="2">
        <f t="shared" si="274"/>
        <v>3.5906642728904849E-3</v>
      </c>
      <c r="AT676" s="2">
        <f t="shared" si="275"/>
        <v>0</v>
      </c>
      <c r="AU676" s="2">
        <f t="shared" si="276"/>
        <v>2.6457526221298311E-3</v>
      </c>
      <c r="AW676" t="s">
        <v>1642</v>
      </c>
      <c r="AX676" t="s">
        <v>1668</v>
      </c>
      <c r="AY676">
        <v>0</v>
      </c>
      <c r="BA676" s="119">
        <v>17</v>
      </c>
      <c r="BB676" s="121">
        <v>83</v>
      </c>
      <c r="BC676" s="125">
        <f t="shared" si="253"/>
        <v>17083</v>
      </c>
      <c r="BE676" s="7" t="s">
        <v>228</v>
      </c>
      <c r="BR676" s="66">
        <v>32</v>
      </c>
      <c r="BS676" s="1">
        <v>0</v>
      </c>
      <c r="BT676" s="1">
        <v>0</v>
      </c>
      <c r="BU676" s="1">
        <v>0</v>
      </c>
    </row>
    <row r="677" spans="1:73" hidden="1" outlineLevel="1">
      <c r="A677" t="s">
        <v>3178</v>
      </c>
      <c r="B677" t="s">
        <v>1668</v>
      </c>
      <c r="C677" s="1">
        <f t="shared" si="266"/>
        <v>11750</v>
      </c>
      <c r="D677" s="7">
        <f>IF(N677&gt;0, RANK(N677,(N677:P677,Q677:AE677)),0)</f>
        <v>1</v>
      </c>
      <c r="E677" s="7">
        <f>IF(O677&gt;0,RANK(O677,(N677:P677,Q677:AE677)),0)</f>
        <v>2</v>
      </c>
      <c r="F677" s="7">
        <f>IF(P677&gt;0,RANK(P677,(N677:P677,Q677:AE677)),0)</f>
        <v>3</v>
      </c>
      <c r="G677" s="1">
        <f t="shared" si="267"/>
        <v>1233</v>
      </c>
      <c r="H677" s="2">
        <f t="shared" si="268"/>
        <v>0.10493617021276595</v>
      </c>
      <c r="I677" s="2"/>
      <c r="J677" s="2">
        <f t="shared" si="269"/>
        <v>0.54493617021276597</v>
      </c>
      <c r="K677" s="2">
        <f t="shared" si="270"/>
        <v>0.44</v>
      </c>
      <c r="L677" s="2">
        <f t="shared" si="271"/>
        <v>6.0425531914893617E-3</v>
      </c>
      <c r="M677" s="2">
        <f t="shared" si="272"/>
        <v>9.0212765957446671E-3</v>
      </c>
      <c r="N677" s="66">
        <v>6403</v>
      </c>
      <c r="O677" s="66">
        <v>5170</v>
      </c>
      <c r="P677" s="66">
        <v>71</v>
      </c>
      <c r="Q677" s="66">
        <v>52</v>
      </c>
      <c r="R677" s="66">
        <v>22</v>
      </c>
      <c r="S677" s="66">
        <v>29</v>
      </c>
      <c r="W677" s="66">
        <f>IF(Notes!B$31=1,IF(BR677&gt;0,BR677-SUM(T677:V677)-SUM(AC677:AL677)-SUM(X677:AA677),SUM(BS677:BY677)),SUM(BS677:BY677))</f>
        <v>0</v>
      </c>
      <c r="AB677" s="66">
        <v>3</v>
      </c>
      <c r="AG677" s="66">
        <v>0</v>
      </c>
      <c r="AN677" s="7">
        <f>IF(Q677&gt;0,RANK(Q677,(N677:P677,Q677:AE677)),0)</f>
        <v>4</v>
      </c>
      <c r="AO677" s="7">
        <f>IF(R677&gt;0,RANK(R677,(N677:P677,Q677:AE677)),0)</f>
        <v>6</v>
      </c>
      <c r="AP677" s="7">
        <f>IF(T677&gt;0,RANK(T677,(N677:P677,Q677:AE677)),0)</f>
        <v>0</v>
      </c>
      <c r="AQ677" s="7">
        <f>IF(S677&gt;0,RANK(S677,(N677:P677,Q677:AE677)),0)</f>
        <v>5</v>
      </c>
      <c r="AR677" s="2">
        <f t="shared" si="273"/>
        <v>4.4255319148936174E-3</v>
      </c>
      <c r="AS677" s="2">
        <f t="shared" si="274"/>
        <v>1.8723404255319149E-3</v>
      </c>
      <c r="AT677" s="2">
        <f t="shared" si="275"/>
        <v>0</v>
      </c>
      <c r="AU677" s="2">
        <f t="shared" si="276"/>
        <v>2.4680851063829789E-3</v>
      </c>
      <c r="AW677" t="s">
        <v>3178</v>
      </c>
      <c r="AX677" t="s">
        <v>1668</v>
      </c>
      <c r="AY677">
        <v>16</v>
      </c>
      <c r="BA677" s="119">
        <v>17</v>
      </c>
      <c r="BB677" s="121">
        <v>85</v>
      </c>
      <c r="BC677" s="125">
        <f t="shared" si="253"/>
        <v>17085</v>
      </c>
      <c r="BE677" s="7" t="s">
        <v>228</v>
      </c>
      <c r="BR677" s="66"/>
      <c r="BS677" s="1">
        <v>0</v>
      </c>
      <c r="BT677" s="1">
        <v>0</v>
      </c>
      <c r="BU677" s="1">
        <v>0</v>
      </c>
    </row>
    <row r="678" spans="1:73" hidden="1" outlineLevel="1">
      <c r="A678" t="s">
        <v>1979</v>
      </c>
      <c r="B678" t="s">
        <v>1668</v>
      </c>
      <c r="C678" s="1">
        <f t="shared" si="266"/>
        <v>5901</v>
      </c>
      <c r="D678" s="7">
        <f>IF(N678&gt;0, RANK(N678,(N678:P678,Q678:AE678)),0)</f>
        <v>2</v>
      </c>
      <c r="E678" s="7">
        <f>IF(O678&gt;0,RANK(O678,(N678:P678,Q678:AE678)),0)</f>
        <v>1</v>
      </c>
      <c r="F678" s="7">
        <f>IF(P678&gt;0,RANK(P678,(N678:P678,Q678:AE678)),0)</f>
        <v>3</v>
      </c>
      <c r="G678" s="1">
        <f t="shared" si="267"/>
        <v>2041</v>
      </c>
      <c r="H678" s="2">
        <f t="shared" si="268"/>
        <v>0.34587358074902558</v>
      </c>
      <c r="I678" s="2"/>
      <c r="J678" s="2">
        <f t="shared" si="269"/>
        <v>0.31706490425351636</v>
      </c>
      <c r="K678" s="2">
        <f t="shared" si="270"/>
        <v>0.66293848500254193</v>
      </c>
      <c r="L678" s="2">
        <f t="shared" si="271"/>
        <v>9.1509913573970519E-3</v>
      </c>
      <c r="M678" s="2">
        <f t="shared" si="272"/>
        <v>1.0845619386544715E-2</v>
      </c>
      <c r="N678" s="66">
        <v>1871</v>
      </c>
      <c r="O678" s="66">
        <v>3912</v>
      </c>
      <c r="P678" s="66">
        <v>54</v>
      </c>
      <c r="Q678" s="66">
        <v>19</v>
      </c>
      <c r="R678" s="66">
        <v>26</v>
      </c>
      <c r="S678" s="66">
        <v>16</v>
      </c>
      <c r="W678" s="66">
        <f>IF(Notes!B$31=1,IF(BR678&gt;0,BR678-SUM(T678:V678)-SUM(AC678:AL678)-SUM(X678:AA678),SUM(BS678:BY678)),SUM(BS678:BY678))</f>
        <v>0</v>
      </c>
      <c r="AB678" s="66">
        <v>3</v>
      </c>
      <c r="AG678" s="66">
        <v>0</v>
      </c>
      <c r="AN678" s="7">
        <f>IF(Q678&gt;0,RANK(Q678,(N678:P678,Q678:AE678)),0)</f>
        <v>5</v>
      </c>
      <c r="AO678" s="7">
        <f>IF(R678&gt;0,RANK(R678,(N678:P678,Q678:AE678)),0)</f>
        <v>4</v>
      </c>
      <c r="AP678" s="7">
        <f>IF(T678&gt;0,RANK(T678,(N678:P678,Q678:AE678)),0)</f>
        <v>0</v>
      </c>
      <c r="AQ678" s="7">
        <f>IF(S678&gt;0,RANK(S678,(N678:P678,Q678:AE678)),0)</f>
        <v>6</v>
      </c>
      <c r="AR678" s="2">
        <f t="shared" si="273"/>
        <v>3.2197932553804441E-3</v>
      </c>
      <c r="AS678" s="2">
        <f t="shared" si="274"/>
        <v>4.4060328757837657E-3</v>
      </c>
      <c r="AT678" s="2">
        <f t="shared" si="275"/>
        <v>0</v>
      </c>
      <c r="AU678" s="2">
        <f t="shared" si="276"/>
        <v>2.7114048466361632E-3</v>
      </c>
      <c r="AW678" t="s">
        <v>1979</v>
      </c>
      <c r="AX678" t="s">
        <v>1668</v>
      </c>
      <c r="AY678">
        <v>19</v>
      </c>
      <c r="BA678" s="119">
        <v>17</v>
      </c>
      <c r="BB678" s="121">
        <v>87</v>
      </c>
      <c r="BC678" s="125">
        <f t="shared" si="253"/>
        <v>17087</v>
      </c>
      <c r="BE678" s="7" t="s">
        <v>228</v>
      </c>
      <c r="BR678" s="66">
        <v>13</v>
      </c>
      <c r="BS678" s="1">
        <v>0</v>
      </c>
      <c r="BT678" s="1">
        <v>0</v>
      </c>
      <c r="BU678" s="1">
        <v>0</v>
      </c>
    </row>
    <row r="679" spans="1:73" hidden="1" outlineLevel="1">
      <c r="A679" t="s">
        <v>3198</v>
      </c>
      <c r="B679" t="s">
        <v>1668</v>
      </c>
      <c r="C679" s="1">
        <f t="shared" si="266"/>
        <v>193299</v>
      </c>
      <c r="D679" s="7">
        <f>IF(N679&gt;0, RANK(N679,(N679:P679,Q679:AE679)),0)</f>
        <v>1</v>
      </c>
      <c r="E679" s="7">
        <f>IF(O679&gt;0,RANK(O679,(N679:P679,Q679:AE679)),0)</f>
        <v>2</v>
      </c>
      <c r="F679" s="7">
        <f>IF(P679&gt;0,RANK(P679,(N679:P679,Q679:AE679)),0)</f>
        <v>3</v>
      </c>
      <c r="G679" s="1">
        <f t="shared" si="267"/>
        <v>22793</v>
      </c>
      <c r="H679" s="2">
        <f t="shared" si="268"/>
        <v>0.11791576780014382</v>
      </c>
      <c r="I679" s="2"/>
      <c r="J679" s="2">
        <f t="shared" si="269"/>
        <v>0.55228428496784776</v>
      </c>
      <c r="K679" s="2">
        <f t="shared" si="270"/>
        <v>0.43436851716770392</v>
      </c>
      <c r="L679" s="2">
        <f t="shared" si="271"/>
        <v>5.1681591730945321E-3</v>
      </c>
      <c r="M679" s="2">
        <f t="shared" si="272"/>
        <v>8.1790386913537915E-3</v>
      </c>
      <c r="N679" s="66">
        <v>106756</v>
      </c>
      <c r="O679" s="66">
        <v>83963</v>
      </c>
      <c r="P679" s="66">
        <v>999</v>
      </c>
      <c r="Q679" s="66">
        <v>856</v>
      </c>
      <c r="R679" s="66">
        <v>351</v>
      </c>
      <c r="S679" s="66">
        <v>338</v>
      </c>
      <c r="W679" s="66">
        <f>IF(Notes!B$31=1,IF(BR679&gt;0,BR679-SUM(T679:V679)-SUM(AC679:AL679)-SUM(X679:AA679),SUM(BS679:BY679)),SUM(BS679:BY679))</f>
        <v>0</v>
      </c>
      <c r="AB679" s="66">
        <v>36</v>
      </c>
      <c r="AG679" s="66">
        <v>0</v>
      </c>
      <c r="AN679" s="7">
        <f>IF(Q679&gt;0,RANK(Q679,(N679:P679,Q679:AE679)),0)</f>
        <v>4</v>
      </c>
      <c r="AO679" s="7">
        <f>IF(R679&gt;0,RANK(R679,(N679:P679,Q679:AE679)),0)</f>
        <v>5</v>
      </c>
      <c r="AP679" s="7">
        <f>IF(T679&gt;0,RANK(T679,(N679:P679,Q679:AE679)),0)</f>
        <v>0</v>
      </c>
      <c r="AQ679" s="7">
        <f>IF(S679&gt;0,RANK(S679,(N679:P679,Q679:AE679)),0)</f>
        <v>6</v>
      </c>
      <c r="AR679" s="2">
        <f t="shared" si="273"/>
        <v>4.4283726247937132E-3</v>
      </c>
      <c r="AS679" s="2">
        <f t="shared" si="274"/>
        <v>1.8158397094656465E-3</v>
      </c>
      <c r="AT679" s="2">
        <f t="shared" si="275"/>
        <v>0</v>
      </c>
      <c r="AU679" s="2">
        <f t="shared" si="276"/>
        <v>1.7485863868928447E-3</v>
      </c>
      <c r="AW679" t="s">
        <v>3198</v>
      </c>
      <c r="AX679" t="s">
        <v>1668</v>
      </c>
      <c r="AY679">
        <v>14</v>
      </c>
      <c r="BA679" s="119">
        <v>17</v>
      </c>
      <c r="BB679" s="121">
        <v>89</v>
      </c>
      <c r="BC679" s="125">
        <f t="shared" si="253"/>
        <v>17089</v>
      </c>
      <c r="BE679" s="7" t="s">
        <v>228</v>
      </c>
      <c r="BR679" s="66">
        <v>64</v>
      </c>
      <c r="BS679" s="1">
        <v>0</v>
      </c>
      <c r="BT679" s="1">
        <v>0</v>
      </c>
      <c r="BU679" s="1">
        <v>0</v>
      </c>
    </row>
    <row r="680" spans="1:73" hidden="1" outlineLevel="1">
      <c r="A680" t="s">
        <v>2060</v>
      </c>
      <c r="B680" t="s">
        <v>1668</v>
      </c>
      <c r="C680" s="1">
        <f t="shared" si="266"/>
        <v>48016</v>
      </c>
      <c r="D680" s="7">
        <f>IF(N680&gt;0, RANK(N680,(N680:P680,Q680:AE680)),0)</f>
        <v>1</v>
      </c>
      <c r="E680" s="7">
        <f>IF(O680&gt;0,RANK(O680,(N680:P680,Q680:AE680)),0)</f>
        <v>2</v>
      </c>
      <c r="F680" s="7">
        <f>IF(P680&gt;0,RANK(P680,(N680:P680,Q680:AE680)),0)</f>
        <v>3</v>
      </c>
      <c r="G680" s="1">
        <f t="shared" si="267"/>
        <v>2223</v>
      </c>
      <c r="H680" s="2">
        <f t="shared" si="268"/>
        <v>4.6297067644118624E-2</v>
      </c>
      <c r="I680" s="2"/>
      <c r="J680" s="2">
        <f t="shared" si="269"/>
        <v>0.51545318227257586</v>
      </c>
      <c r="K680" s="2">
        <f t="shared" si="270"/>
        <v>0.46915611462845719</v>
      </c>
      <c r="L680" s="2">
        <f t="shared" si="271"/>
        <v>6.6227924025324889E-3</v>
      </c>
      <c r="M680" s="2">
        <f t="shared" si="272"/>
        <v>8.7679106964344625E-3</v>
      </c>
      <c r="N680" s="66">
        <v>24750</v>
      </c>
      <c r="O680" s="66">
        <v>22527</v>
      </c>
      <c r="P680" s="66">
        <v>318</v>
      </c>
      <c r="Q680" s="66">
        <v>174</v>
      </c>
      <c r="R680" s="66">
        <v>143</v>
      </c>
      <c r="S680" s="66">
        <v>93</v>
      </c>
      <c r="W680" s="66">
        <f>IF(Notes!B$31=1,IF(BR680&gt;0,BR680-SUM(T680:V680)-SUM(AC680:AL680)-SUM(X680:AA680),SUM(BS680:BY680)),SUM(BS680:BY680))</f>
        <v>0</v>
      </c>
      <c r="AB680" s="66">
        <v>11</v>
      </c>
      <c r="AG680" s="66">
        <v>0</v>
      </c>
      <c r="AN680" s="7">
        <f>IF(Q680&gt;0,RANK(Q680,(N680:P680,Q680:AE680)),0)</f>
        <v>4</v>
      </c>
      <c r="AO680" s="7">
        <f>IF(R680&gt;0,RANK(R680,(N680:P680,Q680:AE680)),0)</f>
        <v>5</v>
      </c>
      <c r="AP680" s="7">
        <f>IF(T680&gt;0,RANK(T680,(N680:P680,Q680:AE680)),0)</f>
        <v>0</v>
      </c>
      <c r="AQ680" s="7">
        <f>IF(S680&gt;0,RANK(S680,(N680:P680,Q680:AE680)),0)</f>
        <v>6</v>
      </c>
      <c r="AR680" s="2">
        <f t="shared" si="273"/>
        <v>3.6237920693102301E-3</v>
      </c>
      <c r="AS680" s="2">
        <f t="shared" si="274"/>
        <v>2.9781739420193269E-3</v>
      </c>
      <c r="AT680" s="2">
        <f t="shared" si="275"/>
        <v>0</v>
      </c>
      <c r="AU680" s="2">
        <f t="shared" si="276"/>
        <v>1.936854381872709E-3</v>
      </c>
      <c r="AW680" t="s">
        <v>2060</v>
      </c>
      <c r="AX680" t="s">
        <v>1668</v>
      </c>
      <c r="AY680">
        <v>11</v>
      </c>
      <c r="BA680" s="119">
        <v>17</v>
      </c>
      <c r="BB680" s="121">
        <v>91</v>
      </c>
      <c r="BC680" s="125">
        <f t="shared" ref="BC680:BC743" si="277">1000*BA680+BB680</f>
        <v>17091</v>
      </c>
      <c r="BE680" s="7" t="s">
        <v>228</v>
      </c>
      <c r="BR680" s="66">
        <v>122</v>
      </c>
      <c r="BS680" s="1">
        <v>0</v>
      </c>
      <c r="BT680" s="1">
        <v>0</v>
      </c>
      <c r="BU680" s="1">
        <v>0</v>
      </c>
    </row>
    <row r="681" spans="1:73" hidden="1" outlineLevel="1">
      <c r="A681" t="s">
        <v>2186</v>
      </c>
      <c r="B681" t="s">
        <v>1668</v>
      </c>
      <c r="C681" s="1">
        <f t="shared" si="266"/>
        <v>46631</v>
      </c>
      <c r="D681" s="7">
        <f>IF(N681&gt;0, RANK(N681,(N681:P681,Q681:AE681)),0)</f>
        <v>1</v>
      </c>
      <c r="E681" s="7">
        <f>IF(O681&gt;0,RANK(O681,(N681:P681,Q681:AE681)),0)</f>
        <v>2</v>
      </c>
      <c r="F681" s="7">
        <f>IF(P681&gt;0,RANK(P681,(N681:P681,Q681:AE681)),0)</f>
        <v>3</v>
      </c>
      <c r="G681" s="1">
        <f t="shared" si="267"/>
        <v>3362</v>
      </c>
      <c r="H681" s="2">
        <f t="shared" si="268"/>
        <v>7.209796058416075E-2</v>
      </c>
      <c r="I681" s="2"/>
      <c r="J681" s="2">
        <f t="shared" si="269"/>
        <v>0.5305912375887285</v>
      </c>
      <c r="K681" s="2">
        <f t="shared" si="270"/>
        <v>0.45849327700456777</v>
      </c>
      <c r="L681" s="2">
        <f t="shared" si="271"/>
        <v>4.7178915313847011E-3</v>
      </c>
      <c r="M681" s="2">
        <f t="shared" si="272"/>
        <v>6.1975938753190277E-3</v>
      </c>
      <c r="N681" s="66">
        <v>24742</v>
      </c>
      <c r="O681" s="66">
        <v>21380</v>
      </c>
      <c r="P681" s="66">
        <v>220</v>
      </c>
      <c r="Q681" s="66">
        <v>160</v>
      </c>
      <c r="R681" s="66">
        <v>64</v>
      </c>
      <c r="S681" s="66">
        <v>63</v>
      </c>
      <c r="W681" s="66">
        <f>IF(Notes!B$31=1,IF(BR681&gt;0,BR681-SUM(T681:V681)-SUM(AC681:AL681)-SUM(X681:AA681),SUM(BS681:BY681)),SUM(BS681:BY681))</f>
        <v>0</v>
      </c>
      <c r="AB681" s="66">
        <v>2</v>
      </c>
      <c r="AG681" s="66">
        <v>0</v>
      </c>
      <c r="AN681" s="7">
        <f>IF(Q681&gt;0,RANK(Q681,(N681:P681,Q681:AE681)),0)</f>
        <v>4</v>
      </c>
      <c r="AO681" s="7">
        <f>IF(R681&gt;0,RANK(R681,(N681:P681,Q681:AE681)),0)</f>
        <v>5</v>
      </c>
      <c r="AP681" s="7">
        <f>IF(T681&gt;0,RANK(T681,(N681:P681,Q681:AE681)),0)</f>
        <v>0</v>
      </c>
      <c r="AQ681" s="7">
        <f>IF(S681&gt;0,RANK(S681,(N681:P681,Q681:AE681)),0)</f>
        <v>6</v>
      </c>
      <c r="AR681" s="2">
        <f t="shared" si="273"/>
        <v>3.4311938410070556E-3</v>
      </c>
      <c r="AS681" s="2">
        <f t="shared" si="274"/>
        <v>1.3724775364028221E-3</v>
      </c>
      <c r="AT681" s="2">
        <f t="shared" si="275"/>
        <v>0</v>
      </c>
      <c r="AU681" s="2">
        <f t="shared" si="276"/>
        <v>1.351032574896528E-3</v>
      </c>
      <c r="AW681" t="s">
        <v>2186</v>
      </c>
      <c r="AX681" t="s">
        <v>1668</v>
      </c>
      <c r="AY681">
        <v>14</v>
      </c>
      <c r="BA681" s="119">
        <v>17</v>
      </c>
      <c r="BB681" s="121">
        <v>93</v>
      </c>
      <c r="BC681" s="125">
        <f t="shared" si="277"/>
        <v>17093</v>
      </c>
      <c r="BE681" s="7" t="s">
        <v>228</v>
      </c>
      <c r="BR681" s="66">
        <v>100</v>
      </c>
      <c r="BS681" s="1">
        <v>0</v>
      </c>
      <c r="BT681" s="1">
        <v>0</v>
      </c>
      <c r="BU681" s="1">
        <v>0</v>
      </c>
    </row>
    <row r="682" spans="1:73" hidden="1" outlineLevel="1">
      <c r="A682" t="s">
        <v>2894</v>
      </c>
      <c r="B682" t="s">
        <v>1668</v>
      </c>
      <c r="C682" s="1">
        <f t="shared" si="266"/>
        <v>23988</v>
      </c>
      <c r="D682" s="7">
        <f>IF(N682&gt;0, RANK(N682,(N682:P682,Q682:AE682)),0)</f>
        <v>1</v>
      </c>
      <c r="E682" s="7">
        <f>IF(O682&gt;0,RANK(O682,(N682:P682,Q682:AE682)),0)</f>
        <v>2</v>
      </c>
      <c r="F682" s="7">
        <f>IF(P682&gt;0,RANK(P682,(N682:P682,Q682:AE682)),0)</f>
        <v>3</v>
      </c>
      <c r="G682" s="1">
        <f t="shared" si="267"/>
        <v>4772</v>
      </c>
      <c r="H682" s="2">
        <f t="shared" si="268"/>
        <v>0.19893279973319994</v>
      </c>
      <c r="I682" s="2"/>
      <c r="J682" s="2">
        <f t="shared" si="269"/>
        <v>0.59158746039686505</v>
      </c>
      <c r="K682" s="2">
        <f t="shared" si="270"/>
        <v>0.39265466066366517</v>
      </c>
      <c r="L682" s="2">
        <f t="shared" si="271"/>
        <v>7.5454393863598462E-3</v>
      </c>
      <c r="M682" s="2">
        <f t="shared" si="272"/>
        <v>8.2124395531099365E-3</v>
      </c>
      <c r="N682" s="66">
        <v>14191</v>
      </c>
      <c r="O682" s="66">
        <v>9419</v>
      </c>
      <c r="P682" s="66">
        <v>181</v>
      </c>
      <c r="Q682" s="66">
        <v>106</v>
      </c>
      <c r="R682" s="66">
        <v>46</v>
      </c>
      <c r="S682" s="66">
        <v>40</v>
      </c>
      <c r="W682" s="66">
        <f>IF(Notes!B$31=1,IF(BR682&gt;0,BR682-SUM(T682:V682)-SUM(AC682:AL682)-SUM(X682:AA682),SUM(BS682:BY682)),SUM(BS682:BY682))</f>
        <v>0</v>
      </c>
      <c r="AB682" s="66">
        <v>5</v>
      </c>
      <c r="AG682" s="66">
        <v>0</v>
      </c>
      <c r="AN682" s="7">
        <f>IF(Q682&gt;0,RANK(Q682,(N682:P682,Q682:AE682)),0)</f>
        <v>4</v>
      </c>
      <c r="AO682" s="7">
        <f>IF(R682&gt;0,RANK(R682,(N682:P682,Q682:AE682)),0)</f>
        <v>5</v>
      </c>
      <c r="AP682" s="7">
        <f>IF(T682&gt;0,RANK(T682,(N682:P682,Q682:AE682)),0)</f>
        <v>0</v>
      </c>
      <c r="AQ682" s="7">
        <f>IF(S682&gt;0,RANK(S682,(N682:P682,Q682:AE682)),0)</f>
        <v>6</v>
      </c>
      <c r="AR682" s="2">
        <f t="shared" si="273"/>
        <v>4.4188761047190264E-3</v>
      </c>
      <c r="AS682" s="2">
        <f t="shared" si="274"/>
        <v>1.9176254794063699E-3</v>
      </c>
      <c r="AT682" s="2">
        <f t="shared" si="275"/>
        <v>0</v>
      </c>
      <c r="AU682" s="2">
        <f t="shared" si="276"/>
        <v>1.6675004168751042E-3</v>
      </c>
      <c r="AW682" t="s">
        <v>2894</v>
      </c>
      <c r="AX682" t="s">
        <v>1668</v>
      </c>
      <c r="AY682">
        <v>0</v>
      </c>
      <c r="BA682" s="119">
        <v>17</v>
      </c>
      <c r="BB682" s="121">
        <v>95</v>
      </c>
      <c r="BC682" s="125">
        <f t="shared" si="277"/>
        <v>17095</v>
      </c>
      <c r="BE682" s="7" t="s">
        <v>228</v>
      </c>
      <c r="BR682" s="66">
        <f>66+44</f>
        <v>110</v>
      </c>
      <c r="BS682" s="1">
        <v>0</v>
      </c>
      <c r="BT682" s="1">
        <v>0</v>
      </c>
      <c r="BU682" s="1">
        <v>0</v>
      </c>
    </row>
    <row r="683" spans="1:73" hidden="1" outlineLevel="1">
      <c r="A683" t="s">
        <v>2141</v>
      </c>
      <c r="B683" t="s">
        <v>1668</v>
      </c>
      <c r="C683" s="1">
        <f t="shared" si="266"/>
        <v>299105</v>
      </c>
      <c r="D683" s="7">
        <f>IF(N683&gt;0, RANK(N683,(N683:P683,Q683:AE683)),0)</f>
        <v>1</v>
      </c>
      <c r="E683" s="7">
        <f>IF(O683&gt;0,RANK(O683,(N683:P683,Q683:AE683)),0)</f>
        <v>2</v>
      </c>
      <c r="F683" s="7">
        <f>IF(P683&gt;0,RANK(P683,(N683:P683,Q683:AE683)),0)</f>
        <v>3</v>
      </c>
      <c r="G683" s="1">
        <f t="shared" si="267"/>
        <v>58697</v>
      </c>
      <c r="H683" s="2">
        <f t="shared" si="268"/>
        <v>0.19624212233162266</v>
      </c>
      <c r="I683" s="2"/>
      <c r="J683" s="2">
        <f t="shared" si="269"/>
        <v>0.59257451396666727</v>
      </c>
      <c r="K683" s="2">
        <f t="shared" si="270"/>
        <v>0.39633239163504452</v>
      </c>
      <c r="L683" s="2">
        <f t="shared" si="271"/>
        <v>4.6572273950619344E-3</v>
      </c>
      <c r="M683" s="2">
        <f t="shared" si="272"/>
        <v>6.4358670032262713E-3</v>
      </c>
      <c r="N683" s="66">
        <v>177242</v>
      </c>
      <c r="O683" s="66">
        <v>118545</v>
      </c>
      <c r="P683" s="66">
        <v>1393</v>
      </c>
      <c r="Q683" s="66">
        <v>1102</v>
      </c>
      <c r="R683" s="66">
        <v>408</v>
      </c>
      <c r="S683" s="66">
        <v>385</v>
      </c>
      <c r="W683" s="66">
        <f>IF(Notes!B$31=1,IF(BR683&gt;0,BR683-SUM(T683:V683)-SUM(AC683:AL683)-SUM(X683:AA683),SUM(BS683:BY683)),SUM(BS683:BY683))</f>
        <v>1</v>
      </c>
      <c r="AB683" s="66">
        <v>29</v>
      </c>
      <c r="AG683" s="66">
        <v>0</v>
      </c>
      <c r="AN683" s="7">
        <f>IF(Q683&gt;0,RANK(Q683,(N683:P683,Q683:AE683)),0)</f>
        <v>4</v>
      </c>
      <c r="AO683" s="7">
        <f>IF(R683&gt;0,RANK(R683,(N683:P683,Q683:AE683)),0)</f>
        <v>5</v>
      </c>
      <c r="AP683" s="7">
        <f>IF(T683&gt;0,RANK(T683,(N683:P683,Q683:AE683)),0)</f>
        <v>0</v>
      </c>
      <c r="AQ683" s="7">
        <f>IF(S683&gt;0,RANK(S683,(N683:P683,Q683:AE683)),0)</f>
        <v>6</v>
      </c>
      <c r="AR683" s="2">
        <f t="shared" si="273"/>
        <v>3.6843249026261679E-3</v>
      </c>
      <c r="AS683" s="2">
        <f t="shared" si="274"/>
        <v>1.3640694739305596E-3</v>
      </c>
      <c r="AT683" s="2">
        <f t="shared" si="275"/>
        <v>0</v>
      </c>
      <c r="AU683" s="2">
        <f t="shared" si="276"/>
        <v>1.2871734006452583E-3</v>
      </c>
      <c r="AW683" t="s">
        <v>2141</v>
      </c>
      <c r="AX683" t="s">
        <v>1668</v>
      </c>
      <c r="AY683">
        <v>0</v>
      </c>
      <c r="BA683" s="119">
        <v>17</v>
      </c>
      <c r="BB683" s="121">
        <v>97</v>
      </c>
      <c r="BC683" s="125">
        <f t="shared" si="277"/>
        <v>17097</v>
      </c>
      <c r="BE683" s="7" t="s">
        <v>228</v>
      </c>
      <c r="BR683" s="66">
        <v>796</v>
      </c>
      <c r="BS683" s="1">
        <v>1</v>
      </c>
      <c r="BT683" s="1">
        <v>0</v>
      </c>
      <c r="BU683" s="1">
        <v>0</v>
      </c>
    </row>
    <row r="684" spans="1:73" hidden="1" outlineLevel="1">
      <c r="A684" t="s">
        <v>1635</v>
      </c>
      <c r="B684" t="s">
        <v>1668</v>
      </c>
      <c r="C684" s="1">
        <f t="shared" si="266"/>
        <v>50185</v>
      </c>
      <c r="D684" s="7">
        <f>IF(N684&gt;0, RANK(N684,(N684:P684,Q684:AE684)),0)</f>
        <v>1</v>
      </c>
      <c r="E684" s="7">
        <f>IF(O684&gt;0,RANK(O684,(N684:P684,Q684:AE684)),0)</f>
        <v>2</v>
      </c>
      <c r="F684" s="7">
        <f>IF(P684&gt;0,RANK(P684,(N684:P684,Q684:AE684)),0)</f>
        <v>3</v>
      </c>
      <c r="G684" s="1">
        <f t="shared" si="267"/>
        <v>5571</v>
      </c>
      <c r="H684" s="2">
        <f t="shared" si="268"/>
        <v>0.11100926571684766</v>
      </c>
      <c r="I684" s="2"/>
      <c r="J684" s="2">
        <f t="shared" si="269"/>
        <v>0.54683670419448038</v>
      </c>
      <c r="K684" s="2">
        <f t="shared" si="270"/>
        <v>0.43582743847763278</v>
      </c>
      <c r="L684" s="2">
        <f t="shared" si="271"/>
        <v>7.6915412972003586E-3</v>
      </c>
      <c r="M684" s="2">
        <f t="shared" si="272"/>
        <v>9.6443160306864811E-3</v>
      </c>
      <c r="N684" s="66">
        <v>27443</v>
      </c>
      <c r="O684" s="66">
        <v>21872</v>
      </c>
      <c r="P684" s="66">
        <v>386</v>
      </c>
      <c r="Q684" s="66">
        <v>206</v>
      </c>
      <c r="R684" s="66">
        <v>157</v>
      </c>
      <c r="S684" s="66">
        <v>107</v>
      </c>
      <c r="W684" s="66">
        <f>IF(Notes!B$31=1,IF(BR684&gt;0,BR684-SUM(T684:V684)-SUM(AC684:AL684)-SUM(X684:AA684),SUM(BS684:BY684)),SUM(BS684:BY684))</f>
        <v>0</v>
      </c>
      <c r="AB684" s="66">
        <v>14</v>
      </c>
      <c r="AG684" s="66">
        <v>0</v>
      </c>
      <c r="AN684" s="7">
        <f>IF(Q684&gt;0,RANK(Q684,(N684:P684,Q684:AE684)),0)</f>
        <v>4</v>
      </c>
      <c r="AO684" s="7">
        <f>IF(R684&gt;0,RANK(R684,(N684:P684,Q684:AE684)),0)</f>
        <v>5</v>
      </c>
      <c r="AP684" s="7">
        <f>IF(T684&gt;0,RANK(T684,(N684:P684,Q684:AE684)),0)</f>
        <v>0</v>
      </c>
      <c r="AQ684" s="7">
        <f>IF(S684&gt;0,RANK(S684,(N684:P684,Q684:AE684)),0)</f>
        <v>6</v>
      </c>
      <c r="AR684" s="2">
        <f t="shared" si="273"/>
        <v>4.1048121948789483E-3</v>
      </c>
      <c r="AS684" s="2">
        <f t="shared" si="274"/>
        <v>3.128424828135897E-3</v>
      </c>
      <c r="AT684" s="2">
        <f t="shared" si="275"/>
        <v>0</v>
      </c>
      <c r="AU684" s="2">
        <f t="shared" si="276"/>
        <v>2.132111188602172E-3</v>
      </c>
      <c r="AW684" t="s">
        <v>1635</v>
      </c>
      <c r="AX684" t="s">
        <v>1668</v>
      </c>
      <c r="AY684">
        <v>11</v>
      </c>
      <c r="BA684" s="119">
        <v>17</v>
      </c>
      <c r="BB684" s="121">
        <v>99</v>
      </c>
      <c r="BC684" s="125">
        <f t="shared" si="277"/>
        <v>17099</v>
      </c>
      <c r="BE684" s="7" t="s">
        <v>228</v>
      </c>
      <c r="BR684" s="66">
        <v>125</v>
      </c>
      <c r="BS684" s="1">
        <v>0</v>
      </c>
      <c r="BT684" s="1">
        <v>0</v>
      </c>
      <c r="BU684" s="1">
        <v>0</v>
      </c>
    </row>
    <row r="685" spans="1:73" hidden="1" outlineLevel="1">
      <c r="A685" t="s">
        <v>1932</v>
      </c>
      <c r="B685" t="s">
        <v>1668</v>
      </c>
      <c r="C685" s="1">
        <f t="shared" si="266"/>
        <v>6536</v>
      </c>
      <c r="D685" s="7">
        <f>IF(N685&gt;0, RANK(N685,(N685:P685,Q685:AE685)),0)</f>
        <v>2</v>
      </c>
      <c r="E685" s="7">
        <f>IF(O685&gt;0,RANK(O685,(N685:P685,Q685:AE685)),0)</f>
        <v>1</v>
      </c>
      <c r="F685" s="7">
        <f>IF(P685&gt;0,RANK(P685,(N685:P685,Q685:AE685)),0)</f>
        <v>3</v>
      </c>
      <c r="G685" s="1">
        <f t="shared" si="267"/>
        <v>387</v>
      </c>
      <c r="H685" s="2">
        <f t="shared" si="268"/>
        <v>5.921052631578947E-2</v>
      </c>
      <c r="I685" s="2"/>
      <c r="J685" s="2">
        <f t="shared" si="269"/>
        <v>0.46144430844553241</v>
      </c>
      <c r="K685" s="2">
        <f t="shared" si="270"/>
        <v>0.52065483476132191</v>
      </c>
      <c r="L685" s="2">
        <f t="shared" si="271"/>
        <v>9.1799265605875154E-3</v>
      </c>
      <c r="M685" s="2">
        <f t="shared" si="272"/>
        <v>8.7209302325581654E-3</v>
      </c>
      <c r="N685" s="66">
        <v>3016</v>
      </c>
      <c r="O685" s="66">
        <v>3403</v>
      </c>
      <c r="P685" s="66">
        <v>60</v>
      </c>
      <c r="Q685" s="66">
        <v>25</v>
      </c>
      <c r="R685" s="66">
        <v>9</v>
      </c>
      <c r="S685" s="66">
        <v>19</v>
      </c>
      <c r="W685" s="66">
        <f>IF(Notes!B$31=1,IF(BR685&gt;0,BR685-SUM(T685:V685)-SUM(AC685:AL685)-SUM(X685:AA685),SUM(BS685:BY685)),SUM(BS685:BY685))</f>
        <v>0</v>
      </c>
      <c r="AB685" s="66">
        <v>4</v>
      </c>
      <c r="AG685" s="66">
        <v>0</v>
      </c>
      <c r="AN685" s="7">
        <f>IF(Q685&gt;0,RANK(Q685,(N685:P685,Q685:AE685)),0)</f>
        <v>4</v>
      </c>
      <c r="AO685" s="7">
        <f>IF(R685&gt;0,RANK(R685,(N685:P685,Q685:AE685)),0)</f>
        <v>6</v>
      </c>
      <c r="AP685" s="7">
        <f>IF(T685&gt;0,RANK(T685,(N685:P685,Q685:AE685)),0)</f>
        <v>0</v>
      </c>
      <c r="AQ685" s="7">
        <f>IF(S685&gt;0,RANK(S685,(N685:P685,Q685:AE685)),0)</f>
        <v>5</v>
      </c>
      <c r="AR685" s="2">
        <f t="shared" si="273"/>
        <v>3.8249694002447979E-3</v>
      </c>
      <c r="AS685" s="2">
        <f t="shared" si="274"/>
        <v>1.3769889840881274E-3</v>
      </c>
      <c r="AT685" s="2">
        <f t="shared" si="275"/>
        <v>0</v>
      </c>
      <c r="AU685" s="2">
        <f t="shared" si="276"/>
        <v>2.9069767441860465E-3</v>
      </c>
      <c r="AW685" t="s">
        <v>1932</v>
      </c>
      <c r="AX685" t="s">
        <v>1668</v>
      </c>
      <c r="AY685">
        <v>0</v>
      </c>
      <c r="BA685" s="119">
        <v>17</v>
      </c>
      <c r="BB685" s="121">
        <v>101</v>
      </c>
      <c r="BC685" s="125">
        <f t="shared" si="277"/>
        <v>17101</v>
      </c>
      <c r="BE685" s="7" t="s">
        <v>228</v>
      </c>
      <c r="BR685" s="66">
        <v>22</v>
      </c>
      <c r="BS685" s="1">
        <v>0</v>
      </c>
      <c r="BT685" s="1">
        <v>0</v>
      </c>
      <c r="BU685" s="1">
        <v>0</v>
      </c>
    </row>
    <row r="686" spans="1:73" hidden="1" outlineLevel="1">
      <c r="A686" t="s">
        <v>2170</v>
      </c>
      <c r="B686" t="s">
        <v>1668</v>
      </c>
      <c r="C686" s="1">
        <f t="shared" si="266"/>
        <v>16318</v>
      </c>
      <c r="D686" s="7">
        <f>IF(N686&gt;0, RANK(N686,(N686:P686,Q686:AE686)),0)</f>
        <v>2</v>
      </c>
      <c r="E686" s="7">
        <f>IF(O686&gt;0,RANK(O686,(N686:P686,Q686:AE686)),0)</f>
        <v>1</v>
      </c>
      <c r="F686" s="7">
        <f>IF(P686&gt;0,RANK(P686,(N686:P686,Q686:AE686)),0)</f>
        <v>3</v>
      </c>
      <c r="G686" s="1">
        <f t="shared" si="267"/>
        <v>493</v>
      </c>
      <c r="H686" s="2">
        <f t="shared" si="268"/>
        <v>3.0212035788699597E-2</v>
      </c>
      <c r="I686" s="2"/>
      <c r="J686" s="2">
        <f t="shared" si="269"/>
        <v>0.47585488417698246</v>
      </c>
      <c r="K686" s="2">
        <f t="shared" si="270"/>
        <v>0.50606691996568209</v>
      </c>
      <c r="L686" s="2">
        <f t="shared" si="271"/>
        <v>7.1087143032234346E-3</v>
      </c>
      <c r="M686" s="2">
        <f t="shared" si="272"/>
        <v>1.0969481554111954E-2</v>
      </c>
      <c r="N686" s="66">
        <v>7765</v>
      </c>
      <c r="O686" s="66">
        <v>8258</v>
      </c>
      <c r="P686" s="66">
        <v>116</v>
      </c>
      <c r="Q686" s="66">
        <v>77</v>
      </c>
      <c r="R686" s="66">
        <v>60</v>
      </c>
      <c r="S686" s="66">
        <v>39</v>
      </c>
      <c r="W686" s="66">
        <f>IF(Notes!B$31=1,IF(BR686&gt;0,BR686-SUM(T686:V686)-SUM(AC686:AL686)-SUM(X686:AA686),SUM(BS686:BY686)),SUM(BS686:BY686))</f>
        <v>0</v>
      </c>
      <c r="AB686" s="66">
        <v>3</v>
      </c>
      <c r="AG686" s="66">
        <v>0</v>
      </c>
      <c r="AN686" s="7">
        <f>IF(Q686&gt;0,RANK(Q686,(N686:P686,Q686:AE686)),0)</f>
        <v>4</v>
      </c>
      <c r="AO686" s="7">
        <f>IF(R686&gt;0,RANK(R686,(N686:P686,Q686:AE686)),0)</f>
        <v>5</v>
      </c>
      <c r="AP686" s="7">
        <f>IF(T686&gt;0,RANK(T686,(N686:P686,Q686:AE686)),0)</f>
        <v>0</v>
      </c>
      <c r="AQ686" s="7">
        <f>IF(S686&gt;0,RANK(S686,(N686:P686,Q686:AE686)),0)</f>
        <v>6</v>
      </c>
      <c r="AR686" s="2">
        <f t="shared" si="273"/>
        <v>4.7187155288638313E-3</v>
      </c>
      <c r="AS686" s="2">
        <f t="shared" si="274"/>
        <v>3.6769211913224658E-3</v>
      </c>
      <c r="AT686" s="2">
        <f t="shared" si="275"/>
        <v>0</v>
      </c>
      <c r="AU686" s="2">
        <f t="shared" si="276"/>
        <v>2.3899987743596029E-3</v>
      </c>
      <c r="AW686" t="s">
        <v>2170</v>
      </c>
      <c r="AX686" t="s">
        <v>1668</v>
      </c>
      <c r="AY686">
        <v>14</v>
      </c>
      <c r="BA686" s="119">
        <v>17</v>
      </c>
      <c r="BB686" s="121">
        <v>103</v>
      </c>
      <c r="BC686" s="125">
        <f t="shared" si="277"/>
        <v>17103</v>
      </c>
      <c r="BE686" s="7" t="s">
        <v>228</v>
      </c>
      <c r="BR686" s="66">
        <v>39</v>
      </c>
      <c r="BS686" s="1">
        <v>0</v>
      </c>
      <c r="BT686" s="1">
        <v>0</v>
      </c>
      <c r="BU686" s="1">
        <v>0</v>
      </c>
    </row>
    <row r="687" spans="1:73" hidden="1" outlineLevel="1">
      <c r="A687" t="s">
        <v>999</v>
      </c>
      <c r="B687" t="s">
        <v>1668</v>
      </c>
      <c r="C687" s="1">
        <f t="shared" si="266"/>
        <v>15625</v>
      </c>
      <c r="D687" s="7">
        <f>IF(N687&gt;0, RANK(N687,(N687:P687,Q687:AE687)),0)</f>
        <v>2</v>
      </c>
      <c r="E687" s="7">
        <f>IF(O687&gt;0,RANK(O687,(N687:P687,Q687:AE687)),0)</f>
        <v>1</v>
      </c>
      <c r="F687" s="7">
        <f>IF(P687&gt;0,RANK(P687,(N687:P687,Q687:AE687)),0)</f>
        <v>3</v>
      </c>
      <c r="G687" s="1">
        <f t="shared" si="267"/>
        <v>3002</v>
      </c>
      <c r="H687" s="2">
        <f t="shared" si="268"/>
        <v>0.19212799999999999</v>
      </c>
      <c r="I687" s="2"/>
      <c r="J687" s="2">
        <f t="shared" si="269"/>
        <v>0.396096</v>
      </c>
      <c r="K687" s="2">
        <f t="shared" si="270"/>
        <v>0.58822399999999997</v>
      </c>
      <c r="L687" s="2">
        <f t="shared" si="271"/>
        <v>6.7840000000000001E-3</v>
      </c>
      <c r="M687" s="2">
        <f t="shared" si="272"/>
        <v>8.8960000000000271E-3</v>
      </c>
      <c r="N687" s="66">
        <v>6189</v>
      </c>
      <c r="O687" s="66">
        <v>9191</v>
      </c>
      <c r="P687" s="66">
        <v>106</v>
      </c>
      <c r="Q687" s="66">
        <v>64</v>
      </c>
      <c r="R687" s="66">
        <v>46</v>
      </c>
      <c r="S687" s="66">
        <v>27</v>
      </c>
      <c r="W687" s="66">
        <f>IF(Notes!B$31=1,IF(BR687&gt;0,BR687-SUM(T687:V687)-SUM(AC687:AL687)-SUM(X687:AA687),SUM(BS687:BY687)),SUM(BS687:BY687))</f>
        <v>0</v>
      </c>
      <c r="AB687" s="66">
        <v>2</v>
      </c>
      <c r="AG687" s="66">
        <v>0</v>
      </c>
      <c r="AN687" s="7">
        <f>IF(Q687&gt;0,RANK(Q687,(N687:P687,Q687:AE687)),0)</f>
        <v>4</v>
      </c>
      <c r="AO687" s="7">
        <f>IF(R687&gt;0,RANK(R687,(N687:P687,Q687:AE687)),0)</f>
        <v>5</v>
      </c>
      <c r="AP687" s="7">
        <f>IF(T687&gt;0,RANK(T687,(N687:P687,Q687:AE687)),0)</f>
        <v>0</v>
      </c>
      <c r="AQ687" s="7">
        <f>IF(S687&gt;0,RANK(S687,(N687:P687,Q687:AE687)),0)</f>
        <v>6</v>
      </c>
      <c r="AR687" s="2">
        <f t="shared" si="273"/>
        <v>4.0959999999999998E-3</v>
      </c>
      <c r="AS687" s="2">
        <f t="shared" si="274"/>
        <v>2.944E-3</v>
      </c>
      <c r="AT687" s="2">
        <f t="shared" si="275"/>
        <v>0</v>
      </c>
      <c r="AU687" s="2">
        <f t="shared" si="276"/>
        <v>1.7279999999999999E-3</v>
      </c>
      <c r="AW687" t="s">
        <v>999</v>
      </c>
      <c r="AX687" t="s">
        <v>1668</v>
      </c>
      <c r="AY687">
        <v>0</v>
      </c>
      <c r="BA687" s="119">
        <v>17</v>
      </c>
      <c r="BB687" s="121">
        <v>105</v>
      </c>
      <c r="BC687" s="125">
        <f t="shared" si="277"/>
        <v>17105</v>
      </c>
      <c r="BE687" s="7" t="s">
        <v>228</v>
      </c>
      <c r="BR687" s="66">
        <v>44</v>
      </c>
      <c r="BS687" s="1">
        <v>0</v>
      </c>
      <c r="BT687" s="1">
        <v>0</v>
      </c>
      <c r="BU687" s="1">
        <v>0</v>
      </c>
    </row>
    <row r="688" spans="1:73" hidden="1" outlineLevel="1">
      <c r="A688" t="s">
        <v>2374</v>
      </c>
      <c r="B688" t="s">
        <v>1668</v>
      </c>
      <c r="C688" s="1">
        <f t="shared" si="266"/>
        <v>12896</v>
      </c>
      <c r="D688" s="7">
        <f>IF(N688&gt;0, RANK(N688,(N688:P688,Q688:AE688)),0)</f>
        <v>2</v>
      </c>
      <c r="E688" s="7">
        <f>IF(O688&gt;0,RANK(O688,(N688:P688,Q688:AE688)),0)</f>
        <v>1</v>
      </c>
      <c r="F688" s="7">
        <f>IF(P688&gt;0,RANK(P688,(N688:P688,Q688:AE688)),0)</f>
        <v>3</v>
      </c>
      <c r="G688" s="1">
        <f t="shared" si="267"/>
        <v>2179</v>
      </c>
      <c r="H688" s="2">
        <f t="shared" si="268"/>
        <v>0.16896712158808933</v>
      </c>
      <c r="I688" s="2"/>
      <c r="J688" s="2">
        <f t="shared" si="269"/>
        <v>0.40710297766749381</v>
      </c>
      <c r="K688" s="2">
        <f t="shared" si="270"/>
        <v>0.57607009925558317</v>
      </c>
      <c r="L688" s="2">
        <f t="shared" si="271"/>
        <v>6.9789081885856079E-3</v>
      </c>
      <c r="M688" s="2">
        <f t="shared" si="272"/>
        <v>9.8480148883374093E-3</v>
      </c>
      <c r="N688" s="66">
        <v>5250</v>
      </c>
      <c r="O688" s="66">
        <v>7429</v>
      </c>
      <c r="P688" s="66">
        <v>90</v>
      </c>
      <c r="Q688" s="66">
        <v>52</v>
      </c>
      <c r="R688" s="66">
        <v>43</v>
      </c>
      <c r="S688" s="66">
        <v>31</v>
      </c>
      <c r="W688" s="66">
        <f>IF(Notes!B$31=1,IF(BR688&gt;0,BR688-SUM(T688:V688)-SUM(AC688:AL688)-SUM(X688:AA688),SUM(BS688:BY688)),SUM(BS688:BY688))</f>
        <v>0</v>
      </c>
      <c r="AB688" s="66">
        <v>1</v>
      </c>
      <c r="AG688" s="66">
        <v>0</v>
      </c>
      <c r="AN688" s="7">
        <f>IF(Q688&gt;0,RANK(Q688,(N688:P688,Q688:AE688)),0)</f>
        <v>4</v>
      </c>
      <c r="AO688" s="7">
        <f>IF(R688&gt;0,RANK(R688,(N688:P688,Q688:AE688)),0)</f>
        <v>5</v>
      </c>
      <c r="AP688" s="7">
        <f>IF(T688&gt;0,RANK(T688,(N688:P688,Q688:AE688)),0)</f>
        <v>0</v>
      </c>
      <c r="AQ688" s="7">
        <f>IF(S688&gt;0,RANK(S688,(N688:P688,Q688:AE688)),0)</f>
        <v>6</v>
      </c>
      <c r="AR688" s="2">
        <f t="shared" si="273"/>
        <v>4.0322580645161289E-3</v>
      </c>
      <c r="AS688" s="2">
        <f t="shared" si="274"/>
        <v>3.334367245657568E-3</v>
      </c>
      <c r="AT688" s="2">
        <f t="shared" si="275"/>
        <v>0</v>
      </c>
      <c r="AU688" s="2">
        <f t="shared" si="276"/>
        <v>2.403846153846154E-3</v>
      </c>
      <c r="AW688" t="s">
        <v>2374</v>
      </c>
      <c r="AX688" t="s">
        <v>1668</v>
      </c>
      <c r="AY688">
        <v>18</v>
      </c>
      <c r="BA688" s="119">
        <v>17</v>
      </c>
      <c r="BB688" s="121">
        <v>107</v>
      </c>
      <c r="BC688" s="125">
        <f t="shared" si="277"/>
        <v>17107</v>
      </c>
      <c r="BE688" s="7" t="s">
        <v>228</v>
      </c>
      <c r="BR688" s="66">
        <v>45</v>
      </c>
      <c r="BS688" s="1">
        <v>0</v>
      </c>
      <c r="BT688" s="1">
        <v>0</v>
      </c>
      <c r="BU688" s="1">
        <v>0</v>
      </c>
    </row>
    <row r="689" spans="1:73" hidden="1" outlineLevel="1">
      <c r="A689" t="s">
        <v>2136</v>
      </c>
      <c r="B689" t="s">
        <v>1668</v>
      </c>
      <c r="C689" s="1">
        <f t="shared" si="266"/>
        <v>13042</v>
      </c>
      <c r="D689" s="7">
        <f>IF(N689&gt;0, RANK(N689,(N689:P689,Q689:AE689)),0)</f>
        <v>1</v>
      </c>
      <c r="E689" s="7">
        <f>IF(O689&gt;0,RANK(O689,(N689:P689,Q689:AE689)),0)</f>
        <v>2</v>
      </c>
      <c r="F689" s="7">
        <f>IF(P689&gt;0,RANK(P689,(N689:P689,Q689:AE689)),0)</f>
        <v>3</v>
      </c>
      <c r="G689" s="1">
        <f t="shared" si="267"/>
        <v>728</v>
      </c>
      <c r="H689" s="2">
        <f t="shared" si="268"/>
        <v>5.5819659561416962E-2</v>
      </c>
      <c r="I689" s="2"/>
      <c r="J689" s="2">
        <f t="shared" si="269"/>
        <v>0.52008894341358691</v>
      </c>
      <c r="K689" s="2">
        <f t="shared" si="270"/>
        <v>0.46426928385216992</v>
      </c>
      <c r="L689" s="2">
        <f t="shared" si="271"/>
        <v>6.6707560190154887E-3</v>
      </c>
      <c r="M689" s="2">
        <f t="shared" si="272"/>
        <v>8.9710167152276758E-3</v>
      </c>
      <c r="N689" s="66">
        <v>6783</v>
      </c>
      <c r="O689" s="66">
        <v>6055</v>
      </c>
      <c r="P689" s="66">
        <v>87</v>
      </c>
      <c r="Q689" s="66">
        <v>47</v>
      </c>
      <c r="R689" s="66">
        <v>31</v>
      </c>
      <c r="S689" s="66">
        <v>33</v>
      </c>
      <c r="W689" s="66">
        <f>IF(Notes!B$31=1,IF(BR689&gt;0,BR689-SUM(T689:V689)-SUM(AC689:AL689)-SUM(X689:AA689),SUM(BS689:BY689)),SUM(BS689:BY689))</f>
        <v>0</v>
      </c>
      <c r="AB689" s="66">
        <v>6</v>
      </c>
      <c r="AG689" s="66">
        <v>0</v>
      </c>
      <c r="AN689" s="7">
        <f>IF(Q689&gt;0,RANK(Q689,(N689:P689,Q689:AE689)),0)</f>
        <v>4</v>
      </c>
      <c r="AO689" s="7">
        <f>IF(R689&gt;0,RANK(R689,(N689:P689,Q689:AE689)),0)</f>
        <v>6</v>
      </c>
      <c r="AP689" s="7">
        <f>IF(T689&gt;0,RANK(T689,(N689:P689,Q689:AE689)),0)</f>
        <v>0</v>
      </c>
      <c r="AQ689" s="7">
        <f>IF(S689&gt;0,RANK(S689,(N689:P689,Q689:AE689)),0)</f>
        <v>5</v>
      </c>
      <c r="AR689" s="2">
        <f t="shared" si="273"/>
        <v>3.6037417573991717E-3</v>
      </c>
      <c r="AS689" s="2">
        <f t="shared" si="274"/>
        <v>2.3769360527526452E-3</v>
      </c>
      <c r="AT689" s="2">
        <f t="shared" si="275"/>
        <v>0</v>
      </c>
      <c r="AU689" s="2">
        <f t="shared" si="276"/>
        <v>2.530286765833461E-3</v>
      </c>
      <c r="AW689" t="s">
        <v>2136</v>
      </c>
      <c r="AX689" t="s">
        <v>1668</v>
      </c>
      <c r="AY689">
        <v>17</v>
      </c>
      <c r="BA689" s="119">
        <v>17</v>
      </c>
      <c r="BB689" s="121">
        <v>109</v>
      </c>
      <c r="BC689" s="125">
        <f t="shared" si="277"/>
        <v>17109</v>
      </c>
      <c r="BE689" s="7" t="s">
        <v>228</v>
      </c>
      <c r="BR689" s="66">
        <v>30</v>
      </c>
      <c r="BS689" s="1">
        <v>0</v>
      </c>
      <c r="BT689" s="1">
        <v>0</v>
      </c>
      <c r="BU689" s="1">
        <v>0</v>
      </c>
    </row>
    <row r="690" spans="1:73" hidden="1" outlineLevel="1">
      <c r="A690" t="s">
        <v>2889</v>
      </c>
      <c r="B690" t="s">
        <v>1668</v>
      </c>
      <c r="C690" s="1">
        <f t="shared" si="266"/>
        <v>139268</v>
      </c>
      <c r="D690" s="7">
        <f>IF(N690&gt;0, RANK(N690,(N690:P690,Q690:AE690)),0)</f>
        <v>1</v>
      </c>
      <c r="E690" s="7">
        <f>IF(O690&gt;0,RANK(O690,(N690:P690,Q690:AE690)),0)</f>
        <v>2</v>
      </c>
      <c r="F690" s="7">
        <f>IF(P690&gt;0,RANK(P690,(N690:P690,Q690:AE690)),0)</f>
        <v>3</v>
      </c>
      <c r="G690" s="1">
        <f t="shared" si="267"/>
        <v>7443</v>
      </c>
      <c r="H690" s="2">
        <f t="shared" si="268"/>
        <v>5.3443720021828414E-2</v>
      </c>
      <c r="I690" s="2"/>
      <c r="J690" s="2">
        <f t="shared" si="269"/>
        <v>0.51905678260619814</v>
      </c>
      <c r="K690" s="2">
        <f t="shared" si="270"/>
        <v>0.46561306258436969</v>
      </c>
      <c r="L690" s="2">
        <f t="shared" si="271"/>
        <v>6.577246747278628E-3</v>
      </c>
      <c r="M690" s="2">
        <f t="shared" si="272"/>
        <v>8.7529080621535447E-3</v>
      </c>
      <c r="N690" s="66">
        <v>72288</v>
      </c>
      <c r="O690" s="66">
        <v>64845</v>
      </c>
      <c r="P690" s="66">
        <v>916</v>
      </c>
      <c r="Q690" s="66">
        <v>670</v>
      </c>
      <c r="R690" s="66">
        <v>278</v>
      </c>
      <c r="S690" s="66">
        <v>245</v>
      </c>
      <c r="W690" s="66">
        <f>IF(Notes!B$31=1,IF(BR690&gt;0,BR690-SUM(T690:V690)-SUM(AC690:AL690)-SUM(X690:AA690),SUM(BS690:BY690)),SUM(BS690:BY690))</f>
        <v>0</v>
      </c>
      <c r="AB690" s="66">
        <v>26</v>
      </c>
      <c r="AG690" s="66">
        <v>0</v>
      </c>
      <c r="AN690" s="7">
        <f>IF(Q690&gt;0,RANK(Q690,(N690:P690,Q690:AE690)),0)</f>
        <v>4</v>
      </c>
      <c r="AO690" s="7">
        <f>IF(R690&gt;0,RANK(R690,(N690:P690,Q690:AE690)),0)</f>
        <v>5</v>
      </c>
      <c r="AP690" s="7">
        <f>IF(T690&gt;0,RANK(T690,(N690:P690,Q690:AE690)),0)</f>
        <v>0</v>
      </c>
      <c r="AQ690" s="7">
        <f>IF(S690&gt;0,RANK(S690,(N690:P690,Q690:AE690)),0)</f>
        <v>6</v>
      </c>
      <c r="AR690" s="2">
        <f t="shared" si="273"/>
        <v>4.8108682540138441E-3</v>
      </c>
      <c r="AS690" s="2">
        <f t="shared" si="274"/>
        <v>1.9961513053967888E-3</v>
      </c>
      <c r="AT690" s="2">
        <f t="shared" si="275"/>
        <v>0</v>
      </c>
      <c r="AU690" s="2">
        <f t="shared" si="276"/>
        <v>1.7591980928856592E-3</v>
      </c>
      <c r="AW690" t="s">
        <v>2889</v>
      </c>
      <c r="AX690" t="s">
        <v>1668</v>
      </c>
      <c r="AY690">
        <v>0</v>
      </c>
      <c r="BA690" s="119">
        <v>17</v>
      </c>
      <c r="BB690" s="121">
        <v>111</v>
      </c>
      <c r="BC690" s="125">
        <f t="shared" si="277"/>
        <v>17111</v>
      </c>
      <c r="BE690" s="7" t="s">
        <v>228</v>
      </c>
      <c r="BR690" s="66">
        <v>364</v>
      </c>
      <c r="BS690" s="1">
        <v>0</v>
      </c>
      <c r="BT690" s="1">
        <v>0</v>
      </c>
      <c r="BU690" s="1">
        <v>0</v>
      </c>
    </row>
    <row r="691" spans="1:73" hidden="1" outlineLevel="1">
      <c r="A691" t="s">
        <v>2524</v>
      </c>
      <c r="B691" t="s">
        <v>1668</v>
      </c>
      <c r="C691" s="1">
        <f t="shared" si="266"/>
        <v>75750</v>
      </c>
      <c r="D691" s="7">
        <f>IF(N691&gt;0, RANK(N691,(N691:P691,Q691:AE691)),0)</f>
        <v>1</v>
      </c>
      <c r="E691" s="7">
        <f>IF(O691&gt;0,RANK(O691,(N691:P691,Q691:AE691)),0)</f>
        <v>2</v>
      </c>
      <c r="F691" s="7">
        <f>IF(P691&gt;0,RANK(P691,(N691:P691,Q691:AE691)),0)</f>
        <v>3</v>
      </c>
      <c r="G691" s="1">
        <f t="shared" si="267"/>
        <v>922</v>
      </c>
      <c r="H691" s="2">
        <f t="shared" si="268"/>
        <v>1.2171617161716171E-2</v>
      </c>
      <c r="I691" s="2"/>
      <c r="J691" s="2">
        <f t="shared" si="269"/>
        <v>0.49754455445544554</v>
      </c>
      <c r="K691" s="2">
        <f t="shared" si="270"/>
        <v>0.48537293729372938</v>
      </c>
      <c r="L691" s="2">
        <f t="shared" si="271"/>
        <v>6.8382838283828386E-3</v>
      </c>
      <c r="M691" s="2">
        <f t="shared" si="272"/>
        <v>1.0244224422442241E-2</v>
      </c>
      <c r="N691" s="66">
        <v>37689</v>
      </c>
      <c r="O691" s="66">
        <v>36767</v>
      </c>
      <c r="P691" s="66">
        <v>518</v>
      </c>
      <c r="Q691" s="66">
        <v>384</v>
      </c>
      <c r="R691" s="66">
        <v>234</v>
      </c>
      <c r="S691" s="66">
        <v>143</v>
      </c>
      <c r="W691" s="66">
        <f>IF(Notes!B$31=1,IF(BR691&gt;0,BR691-SUM(T691:V691)-SUM(AC691:AL691)-SUM(X691:AA691),SUM(BS691:BY691)),SUM(BS691:BY691))</f>
        <v>0</v>
      </c>
      <c r="AB691" s="66">
        <v>15</v>
      </c>
      <c r="AG691" s="66">
        <v>0</v>
      </c>
      <c r="AN691" s="7">
        <f>IF(Q691&gt;0,RANK(Q691,(N691:P691,Q691:AE691)),0)</f>
        <v>4</v>
      </c>
      <c r="AO691" s="7">
        <f>IF(R691&gt;0,RANK(R691,(N691:P691,Q691:AE691)),0)</f>
        <v>5</v>
      </c>
      <c r="AP691" s="7">
        <f>IF(T691&gt;0,RANK(T691,(N691:P691,Q691:AE691)),0)</f>
        <v>0</v>
      </c>
      <c r="AQ691" s="7">
        <f>IF(S691&gt;0,RANK(S691,(N691:P691,Q691:AE691)),0)</f>
        <v>6</v>
      </c>
      <c r="AR691" s="2">
        <f t="shared" si="273"/>
        <v>5.0693069306930695E-3</v>
      </c>
      <c r="AS691" s="2">
        <f t="shared" si="274"/>
        <v>3.0891089108910893E-3</v>
      </c>
      <c r="AT691" s="2">
        <f t="shared" si="275"/>
        <v>0</v>
      </c>
      <c r="AU691" s="2">
        <f t="shared" si="276"/>
        <v>1.8877887788778878E-3</v>
      </c>
      <c r="AW691" t="s">
        <v>2524</v>
      </c>
      <c r="AX691" t="s">
        <v>1668</v>
      </c>
      <c r="AY691">
        <v>0</v>
      </c>
      <c r="BA691" s="119">
        <v>17</v>
      </c>
      <c r="BB691" s="121">
        <v>113</v>
      </c>
      <c r="BC691" s="125">
        <f t="shared" si="277"/>
        <v>17113</v>
      </c>
      <c r="BE691" s="7" t="s">
        <v>228</v>
      </c>
      <c r="BR691" s="66">
        <v>128</v>
      </c>
      <c r="BS691" s="1">
        <v>0</v>
      </c>
      <c r="BT691" s="1">
        <v>0</v>
      </c>
      <c r="BU691" s="1">
        <v>0</v>
      </c>
    </row>
    <row r="692" spans="1:73" hidden="1" outlineLevel="1">
      <c r="A692" t="s">
        <v>1871</v>
      </c>
      <c r="B692" t="s">
        <v>1668</v>
      </c>
      <c r="C692" s="1">
        <f t="shared" si="266"/>
        <v>51216</v>
      </c>
      <c r="D692" s="7">
        <f>IF(N692&gt;0, RANK(N692,(N692:P692,Q692:AE692)),0)</f>
        <v>1</v>
      </c>
      <c r="E692" s="7">
        <f>IF(O692&gt;0,RANK(O692,(N692:P692,Q692:AE692)),0)</f>
        <v>2</v>
      </c>
      <c r="F692" s="7">
        <f>IF(P692&gt;0,RANK(P692,(N692:P692,Q692:AE692)),0)</f>
        <v>3</v>
      </c>
      <c r="G692" s="1">
        <f t="shared" si="267"/>
        <v>539</v>
      </c>
      <c r="H692" s="2">
        <f t="shared" si="268"/>
        <v>1.052405498281787E-2</v>
      </c>
      <c r="I692" s="2"/>
      <c r="J692" s="2">
        <f t="shared" si="269"/>
        <v>0.49763745704467355</v>
      </c>
      <c r="K692" s="2">
        <f t="shared" si="270"/>
        <v>0.48711340206185566</v>
      </c>
      <c r="L692" s="2">
        <f t="shared" si="271"/>
        <v>7.8881599500156205E-3</v>
      </c>
      <c r="M692" s="2">
        <f t="shared" si="272"/>
        <v>7.3609809434551712E-3</v>
      </c>
      <c r="N692" s="66">
        <v>25487</v>
      </c>
      <c r="O692" s="66">
        <v>24948</v>
      </c>
      <c r="P692" s="66">
        <v>404</v>
      </c>
      <c r="Q692" s="66">
        <v>151</v>
      </c>
      <c r="R692" s="66">
        <v>126</v>
      </c>
      <c r="S692" s="66">
        <v>92</v>
      </c>
      <c r="W692" s="66">
        <f>IF(Notes!B$31=1,IF(BR692&gt;0,BR692-SUM(T692:V692)-SUM(AC692:AL692)-SUM(X692:AA692),SUM(BS692:BY692)),SUM(BS692:BY692))</f>
        <v>0</v>
      </c>
      <c r="AB692" s="66">
        <v>8</v>
      </c>
      <c r="AG692" s="66">
        <v>0</v>
      </c>
      <c r="AN692" s="7">
        <f>IF(Q692&gt;0,RANK(Q692,(N692:P692,Q692:AE692)),0)</f>
        <v>4</v>
      </c>
      <c r="AO692" s="7">
        <f>IF(R692&gt;0,RANK(R692,(N692:P692,Q692:AE692)),0)</f>
        <v>5</v>
      </c>
      <c r="AP692" s="7">
        <f>IF(T692&gt;0,RANK(T692,(N692:P692,Q692:AE692)),0)</f>
        <v>0</v>
      </c>
      <c r="AQ692" s="7">
        <f>IF(S692&gt;0,RANK(S692,(N692:P692,Q692:AE692)),0)</f>
        <v>6</v>
      </c>
      <c r="AR692" s="2">
        <f t="shared" si="273"/>
        <v>2.9482974070602938E-3</v>
      </c>
      <c r="AS692" s="2">
        <f t="shared" si="274"/>
        <v>2.4601686972820992E-3</v>
      </c>
      <c r="AT692" s="2">
        <f t="shared" si="275"/>
        <v>0</v>
      </c>
      <c r="AU692" s="2">
        <f t="shared" si="276"/>
        <v>1.7963136519837551E-3</v>
      </c>
      <c r="AW692" t="s">
        <v>1871</v>
      </c>
      <c r="AX692" t="s">
        <v>1668</v>
      </c>
      <c r="AY692">
        <v>0</v>
      </c>
      <c r="BA692" s="119">
        <v>17</v>
      </c>
      <c r="BB692" s="121">
        <v>115</v>
      </c>
      <c r="BC692" s="125">
        <f t="shared" si="277"/>
        <v>17115</v>
      </c>
      <c r="BE692" s="7" t="s">
        <v>228</v>
      </c>
      <c r="BR692" s="66">
        <v>173</v>
      </c>
      <c r="BS692" s="1">
        <v>0</v>
      </c>
      <c r="BT692" s="1">
        <v>0</v>
      </c>
      <c r="BU692" s="1">
        <v>0</v>
      </c>
    </row>
    <row r="693" spans="1:73" hidden="1" outlineLevel="1">
      <c r="A693" t="s">
        <v>2413</v>
      </c>
      <c r="B693" t="s">
        <v>1668</v>
      </c>
      <c r="C693" s="1">
        <f t="shared" si="266"/>
        <v>22373</v>
      </c>
      <c r="D693" s="7">
        <f>IF(N693&gt;0, RANK(N693,(N693:P693,Q693:AE693)),0)</f>
        <v>1</v>
      </c>
      <c r="E693" s="7">
        <f>IF(O693&gt;0,RANK(O693,(N693:P693,Q693:AE693)),0)</f>
        <v>2</v>
      </c>
      <c r="F693" s="7">
        <f>IF(P693&gt;0,RANK(P693,(N693:P693,Q693:AE693)),0)</f>
        <v>3</v>
      </c>
      <c r="G693" s="1">
        <f t="shared" si="267"/>
        <v>2199</v>
      </c>
      <c r="H693" s="2">
        <f t="shared" si="268"/>
        <v>9.8288115138783355E-2</v>
      </c>
      <c r="I693" s="2"/>
      <c r="J693" s="2">
        <f t="shared" si="269"/>
        <v>0.5403834979662987</v>
      </c>
      <c r="K693" s="2">
        <f t="shared" si="270"/>
        <v>0.44209538282751532</v>
      </c>
      <c r="L693" s="2">
        <f t="shared" si="271"/>
        <v>8.805256335761855E-3</v>
      </c>
      <c r="M693" s="2">
        <f t="shared" si="272"/>
        <v>8.7158628704241316E-3</v>
      </c>
      <c r="N693" s="66">
        <v>12090</v>
      </c>
      <c r="O693" s="66">
        <v>9891</v>
      </c>
      <c r="P693" s="66">
        <v>197</v>
      </c>
      <c r="Q693" s="66">
        <v>82</v>
      </c>
      <c r="R693" s="66">
        <v>59</v>
      </c>
      <c r="S693" s="66">
        <v>49</v>
      </c>
      <c r="W693" s="66">
        <f>IF(Notes!B$31=1,IF(BR693&gt;0,BR693-SUM(T693:V693)-SUM(AC693:AL693)-SUM(X693:AA693),SUM(BS693:BY693)),SUM(BS693:BY693))</f>
        <v>0</v>
      </c>
      <c r="AB693" s="66">
        <v>5</v>
      </c>
      <c r="AG693" s="66">
        <v>0</v>
      </c>
      <c r="AN693" s="7">
        <f>IF(Q693&gt;0,RANK(Q693,(N693:P693,Q693:AE693)),0)</f>
        <v>4</v>
      </c>
      <c r="AO693" s="7">
        <f>IF(R693&gt;0,RANK(R693,(N693:P693,Q693:AE693)),0)</f>
        <v>5</v>
      </c>
      <c r="AP693" s="7">
        <f>IF(T693&gt;0,RANK(T693,(N693:P693,Q693:AE693)),0)</f>
        <v>0</v>
      </c>
      <c r="AQ693" s="7">
        <f>IF(S693&gt;0,RANK(S693,(N693:P693,Q693:AE693)),0)</f>
        <v>6</v>
      </c>
      <c r="AR693" s="2">
        <f t="shared" si="273"/>
        <v>3.6651320788450366E-3</v>
      </c>
      <c r="AS693" s="2">
        <f t="shared" si="274"/>
        <v>2.6371072274616724E-3</v>
      </c>
      <c r="AT693" s="2">
        <f t="shared" si="275"/>
        <v>0</v>
      </c>
      <c r="AU693" s="2">
        <f t="shared" si="276"/>
        <v>2.1901399007732535E-3</v>
      </c>
      <c r="AW693" t="s">
        <v>2413</v>
      </c>
      <c r="AX693" t="s">
        <v>1668</v>
      </c>
      <c r="AY693">
        <v>17</v>
      </c>
      <c r="BA693" s="119">
        <v>17</v>
      </c>
      <c r="BB693" s="121">
        <v>117</v>
      </c>
      <c r="BC693" s="125">
        <f t="shared" si="277"/>
        <v>17117</v>
      </c>
      <c r="BE693" s="7" t="s">
        <v>228</v>
      </c>
      <c r="BR693" s="66">
        <v>70</v>
      </c>
      <c r="BS693" s="1">
        <v>0</v>
      </c>
      <c r="BT693" s="1">
        <v>0</v>
      </c>
      <c r="BU693" s="1">
        <v>0</v>
      </c>
    </row>
    <row r="694" spans="1:73" hidden="1" outlineLevel="1">
      <c r="A694" t="s">
        <v>1872</v>
      </c>
      <c r="B694" t="s">
        <v>1668</v>
      </c>
      <c r="C694" s="1">
        <f t="shared" si="266"/>
        <v>128334</v>
      </c>
      <c r="D694" s="7">
        <f>IF(N694&gt;0, RANK(N694,(N694:P694,Q694:AE694)),0)</f>
        <v>1</v>
      </c>
      <c r="E694" s="7">
        <f>IF(O694&gt;0,RANK(O694,(N694:P694,Q694:AE694)),0)</f>
        <v>2</v>
      </c>
      <c r="F694" s="7">
        <f>IF(P694&gt;0,RANK(P694,(N694:P694,Q694:AE694)),0)</f>
        <v>3</v>
      </c>
      <c r="G694" s="1">
        <f t="shared" si="267"/>
        <v>11802</v>
      </c>
      <c r="H694" s="2">
        <f t="shared" si="268"/>
        <v>9.196315863294216E-2</v>
      </c>
      <c r="I694" s="2"/>
      <c r="J694" s="2">
        <f t="shared" si="269"/>
        <v>0.5374959091121605</v>
      </c>
      <c r="K694" s="2">
        <f t="shared" si="270"/>
        <v>0.44553275047921831</v>
      </c>
      <c r="L694" s="2">
        <f t="shared" si="271"/>
        <v>7.9635949943117172E-3</v>
      </c>
      <c r="M694" s="2">
        <f t="shared" si="272"/>
        <v>9.0077454143094766E-3</v>
      </c>
      <c r="N694" s="66">
        <v>68979</v>
      </c>
      <c r="O694" s="66">
        <v>57177</v>
      </c>
      <c r="P694" s="66">
        <v>1022</v>
      </c>
      <c r="Q694" s="66">
        <v>544</v>
      </c>
      <c r="R694" s="66">
        <v>308</v>
      </c>
      <c r="S694" s="66">
        <v>275</v>
      </c>
      <c r="W694" s="66">
        <f>IF(Notes!B$31=1,IF(BR694&gt;0,BR694-SUM(T694:V694)-SUM(AC694:AL694)-SUM(X694:AA694),SUM(BS694:BY694)),SUM(BS694:BY694))</f>
        <v>0</v>
      </c>
      <c r="AB694" s="66">
        <v>29</v>
      </c>
      <c r="AG694" s="66">
        <v>0</v>
      </c>
      <c r="AN694" s="7">
        <f>IF(Q694&gt;0,RANK(Q694,(N694:P694,Q694:AE694)),0)</f>
        <v>4</v>
      </c>
      <c r="AO694" s="7">
        <f>IF(R694&gt;0,RANK(R694,(N694:P694,Q694:AE694)),0)</f>
        <v>5</v>
      </c>
      <c r="AP694" s="7">
        <f>IF(T694&gt;0,RANK(T694,(N694:P694,Q694:AE694)),0)</f>
        <v>0</v>
      </c>
      <c r="AQ694" s="7">
        <f>IF(S694&gt;0,RANK(S694,(N694:P694,Q694:AE694)),0)</f>
        <v>6</v>
      </c>
      <c r="AR694" s="2">
        <f t="shared" si="273"/>
        <v>4.2389390184986052E-3</v>
      </c>
      <c r="AS694" s="2">
        <f t="shared" si="274"/>
        <v>2.3999875325322983E-3</v>
      </c>
      <c r="AT694" s="2">
        <f t="shared" si="275"/>
        <v>0</v>
      </c>
      <c r="AU694" s="2">
        <f t="shared" si="276"/>
        <v>2.1428460111895522E-3</v>
      </c>
      <c r="AW694" t="s">
        <v>1872</v>
      </c>
      <c r="AX694" t="s">
        <v>1668</v>
      </c>
      <c r="AY694">
        <v>0</v>
      </c>
      <c r="BA694" s="119">
        <v>17</v>
      </c>
      <c r="BB694" s="121">
        <v>119</v>
      </c>
      <c r="BC694" s="125">
        <f t="shared" si="277"/>
        <v>17119</v>
      </c>
      <c r="BE694" s="7" t="s">
        <v>228</v>
      </c>
      <c r="BR694" s="66">
        <v>356</v>
      </c>
      <c r="BS694" s="1">
        <v>0</v>
      </c>
      <c r="BT694" s="1">
        <v>0</v>
      </c>
      <c r="BU694" s="1">
        <v>0</v>
      </c>
    </row>
    <row r="695" spans="1:73" hidden="1" outlineLevel="1">
      <c r="A695" t="s">
        <v>3367</v>
      </c>
      <c r="B695" t="s">
        <v>1668</v>
      </c>
      <c r="C695" s="1">
        <f t="shared" si="266"/>
        <v>17364</v>
      </c>
      <c r="D695" s="7">
        <f>IF(N695&gt;0, RANK(N695,(N695:P695,Q695:AE695)),0)</f>
        <v>2</v>
      </c>
      <c r="E695" s="7">
        <f>IF(O695&gt;0,RANK(O695,(N695:P695,Q695:AE695)),0)</f>
        <v>1</v>
      </c>
      <c r="F695" s="7">
        <f>IF(P695&gt;0,RANK(P695,(N695:P695,Q695:AE695)),0)</f>
        <v>3</v>
      </c>
      <c r="G695" s="1">
        <f t="shared" si="267"/>
        <v>346</v>
      </c>
      <c r="H695" s="2">
        <f t="shared" si="268"/>
        <v>1.9926284266298087E-2</v>
      </c>
      <c r="I695" s="2"/>
      <c r="J695" s="2">
        <f t="shared" si="269"/>
        <v>0.48059202948629348</v>
      </c>
      <c r="K695" s="2">
        <f t="shared" si="270"/>
        <v>0.50051831375259159</v>
      </c>
      <c r="L695" s="2">
        <f t="shared" si="271"/>
        <v>1.0308684634876757E-2</v>
      </c>
      <c r="M695" s="2">
        <f t="shared" si="272"/>
        <v>8.5809721262381129E-3</v>
      </c>
      <c r="N695" s="66">
        <v>8345</v>
      </c>
      <c r="O695" s="66">
        <v>8691</v>
      </c>
      <c r="P695" s="66">
        <v>179</v>
      </c>
      <c r="Q695" s="66">
        <v>50</v>
      </c>
      <c r="R695" s="66">
        <v>48</v>
      </c>
      <c r="S695" s="66">
        <v>42</v>
      </c>
      <c r="W695" s="66">
        <f>IF(Notes!B$31=1,IF(BR695&gt;0,BR695-SUM(T695:V695)-SUM(AC695:AL695)-SUM(X695:AA695),SUM(BS695:BY695)),SUM(BS695:BY695))</f>
        <v>1</v>
      </c>
      <c r="AB695" s="66">
        <v>8</v>
      </c>
      <c r="AG695" s="66">
        <v>0</v>
      </c>
      <c r="AN695" s="7">
        <f>IF(Q695&gt;0,RANK(Q695,(N695:P695,Q695:AE695)),0)</f>
        <v>4</v>
      </c>
      <c r="AO695" s="7">
        <f>IF(R695&gt;0,RANK(R695,(N695:P695,Q695:AE695)),0)</f>
        <v>5</v>
      </c>
      <c r="AP695" s="7">
        <f>IF(T695&gt;0,RANK(T695,(N695:P695,Q695:AE695)),0)</f>
        <v>0</v>
      </c>
      <c r="AQ695" s="7">
        <f>IF(S695&gt;0,RANK(S695,(N695:P695,Q695:AE695)),0)</f>
        <v>6</v>
      </c>
      <c r="AR695" s="2">
        <f t="shared" si="273"/>
        <v>2.8795208477309375E-3</v>
      </c>
      <c r="AS695" s="2">
        <f t="shared" si="274"/>
        <v>2.7643400138217E-3</v>
      </c>
      <c r="AT695" s="2">
        <f t="shared" si="275"/>
        <v>0</v>
      </c>
      <c r="AU695" s="2">
        <f t="shared" si="276"/>
        <v>2.4187975120939877E-3</v>
      </c>
      <c r="AW695" t="s">
        <v>3367</v>
      </c>
      <c r="AX695" t="s">
        <v>1668</v>
      </c>
      <c r="AY695">
        <v>19</v>
      </c>
      <c r="BA695" s="119">
        <v>17</v>
      </c>
      <c r="BB695" s="121">
        <v>121</v>
      </c>
      <c r="BC695" s="125">
        <f t="shared" si="277"/>
        <v>17121</v>
      </c>
      <c r="BE695" s="7" t="s">
        <v>228</v>
      </c>
      <c r="BR695" s="66">
        <v>47</v>
      </c>
      <c r="BS695" s="1">
        <v>0</v>
      </c>
      <c r="BT695" s="1">
        <v>0</v>
      </c>
      <c r="BU695" s="1">
        <v>1</v>
      </c>
    </row>
    <row r="696" spans="1:73" hidden="1" outlineLevel="1">
      <c r="A696" t="s">
        <v>3230</v>
      </c>
      <c r="B696" t="s">
        <v>1668</v>
      </c>
      <c r="C696" s="1">
        <f t="shared" si="266"/>
        <v>6333</v>
      </c>
      <c r="D696" s="7">
        <f>IF(N696&gt;0, RANK(N696,(N696:P696,Q696:AE696)),0)</f>
        <v>2</v>
      </c>
      <c r="E696" s="7">
        <f>IF(O696&gt;0,RANK(O696,(N696:P696,Q696:AE696)),0)</f>
        <v>1</v>
      </c>
      <c r="F696" s="7">
        <f>IF(P696&gt;0,RANK(P696,(N696:P696,Q696:AE696)),0)</f>
        <v>3</v>
      </c>
      <c r="G696" s="1">
        <f t="shared" si="267"/>
        <v>64</v>
      </c>
      <c r="H696" s="2">
        <f t="shared" si="268"/>
        <v>1.0105795041844308E-2</v>
      </c>
      <c r="I696" s="2"/>
      <c r="J696" s="2">
        <f t="shared" si="269"/>
        <v>0.48649928943628612</v>
      </c>
      <c r="K696" s="2">
        <f t="shared" si="270"/>
        <v>0.49660508447813045</v>
      </c>
      <c r="L696" s="2">
        <f t="shared" si="271"/>
        <v>6.3161219011526925E-3</v>
      </c>
      <c r="M696" s="2">
        <f t="shared" si="272"/>
        <v>1.057950418443079E-2</v>
      </c>
      <c r="N696" s="66">
        <v>3081</v>
      </c>
      <c r="O696" s="66">
        <v>3145</v>
      </c>
      <c r="P696" s="66">
        <v>40</v>
      </c>
      <c r="Q696" s="66">
        <v>26</v>
      </c>
      <c r="R696" s="66">
        <v>24</v>
      </c>
      <c r="S696" s="66">
        <v>16</v>
      </c>
      <c r="W696" s="66">
        <f>IF(Notes!B$31=1,IF(BR696&gt;0,BR696-SUM(T696:V696)-SUM(AC696:AL696)-SUM(X696:AA696),SUM(BS696:BY696)),SUM(BS696:BY696))</f>
        <v>0</v>
      </c>
      <c r="AB696" s="66">
        <v>1</v>
      </c>
      <c r="AG696" s="66">
        <v>0</v>
      </c>
      <c r="AN696" s="7">
        <f>IF(Q696&gt;0,RANK(Q696,(N696:P696,Q696:AE696)),0)</f>
        <v>4</v>
      </c>
      <c r="AO696" s="7">
        <f>IF(R696&gt;0,RANK(R696,(N696:P696,Q696:AE696)),0)</f>
        <v>5</v>
      </c>
      <c r="AP696" s="7">
        <f>IF(T696&gt;0,RANK(T696,(N696:P696,Q696:AE696)),0)</f>
        <v>0</v>
      </c>
      <c r="AQ696" s="7">
        <f>IF(S696&gt;0,RANK(S696,(N696:P696,Q696:AE696)),0)</f>
        <v>6</v>
      </c>
      <c r="AR696" s="2">
        <f t="shared" si="273"/>
        <v>4.1054792357492495E-3</v>
      </c>
      <c r="AS696" s="2">
        <f t="shared" si="274"/>
        <v>3.7896731406916154E-3</v>
      </c>
      <c r="AT696" s="2">
        <f t="shared" si="275"/>
        <v>0</v>
      </c>
      <c r="AU696" s="2">
        <f t="shared" si="276"/>
        <v>2.5264487604610771E-3</v>
      </c>
      <c r="AW696" t="s">
        <v>3230</v>
      </c>
      <c r="AX696" t="s">
        <v>1668</v>
      </c>
      <c r="AY696">
        <v>18</v>
      </c>
      <c r="BA696" s="119">
        <v>17</v>
      </c>
      <c r="BB696" s="121">
        <v>123</v>
      </c>
      <c r="BC696" s="125">
        <f t="shared" si="277"/>
        <v>17123</v>
      </c>
      <c r="BE696" s="7" t="s">
        <v>228</v>
      </c>
      <c r="BR696" s="66">
        <v>15</v>
      </c>
      <c r="BS696" s="1">
        <v>0</v>
      </c>
      <c r="BT696" s="1">
        <v>0</v>
      </c>
      <c r="BU696" s="1">
        <v>0</v>
      </c>
    </row>
    <row r="697" spans="1:73" hidden="1" outlineLevel="1">
      <c r="A697" t="s">
        <v>1450</v>
      </c>
      <c r="B697" t="s">
        <v>1668</v>
      </c>
      <c r="C697" s="1">
        <f t="shared" si="266"/>
        <v>6808</v>
      </c>
      <c r="D697" s="7">
        <f>IF(N697&gt;0, RANK(N697,(N697:P697,Q697:AE697)),0)</f>
        <v>1</v>
      </c>
      <c r="E697" s="7">
        <f>IF(O697&gt;0,RANK(O697,(N697:P697,Q697:AE697)),0)</f>
        <v>2</v>
      </c>
      <c r="F697" s="7">
        <f>IF(P697&gt;0,RANK(P697,(N697:P697,Q697:AE697)),0)</f>
        <v>3</v>
      </c>
      <c r="G697" s="1">
        <f t="shared" si="267"/>
        <v>401</v>
      </c>
      <c r="H697" s="2">
        <f t="shared" si="268"/>
        <v>5.8901292596944772E-2</v>
      </c>
      <c r="I697" s="2"/>
      <c r="J697" s="2">
        <f t="shared" si="269"/>
        <v>0.52027027027027029</v>
      </c>
      <c r="K697" s="2">
        <f t="shared" si="270"/>
        <v>0.46136897767332552</v>
      </c>
      <c r="L697" s="2">
        <f t="shared" si="271"/>
        <v>1.0428907168037602E-2</v>
      </c>
      <c r="M697" s="2">
        <f t="shared" si="272"/>
        <v>7.9318448883665925E-3</v>
      </c>
      <c r="N697" s="66">
        <v>3542</v>
      </c>
      <c r="O697" s="66">
        <v>3141</v>
      </c>
      <c r="P697" s="66">
        <v>71</v>
      </c>
      <c r="Q697" s="66">
        <v>24</v>
      </c>
      <c r="R697" s="66">
        <v>12</v>
      </c>
      <c r="S697" s="66">
        <v>17</v>
      </c>
      <c r="W697" s="66">
        <f>IF(Notes!B$31=1,IF(BR697&gt;0,BR697-SUM(T697:V697)-SUM(AC697:AL697)-SUM(X697:AA697),SUM(BS697:BY697)),SUM(BS697:BY697))</f>
        <v>0</v>
      </c>
      <c r="AB697" s="66">
        <v>1</v>
      </c>
      <c r="AG697" s="66">
        <v>0</v>
      </c>
      <c r="AN697" s="7">
        <f>IF(Q697&gt;0,RANK(Q697,(N697:P697,Q697:AE697)),0)</f>
        <v>4</v>
      </c>
      <c r="AO697" s="7">
        <f>IF(R697&gt;0,RANK(R697,(N697:P697,Q697:AE697)),0)</f>
        <v>6</v>
      </c>
      <c r="AP697" s="7">
        <f>IF(T697&gt;0,RANK(T697,(N697:P697,Q697:AE697)),0)</f>
        <v>0</v>
      </c>
      <c r="AQ697" s="7">
        <f>IF(S697&gt;0,RANK(S697,(N697:P697,Q697:AE697)),0)</f>
        <v>5</v>
      </c>
      <c r="AR697" s="2">
        <f t="shared" si="273"/>
        <v>3.5252643948296123E-3</v>
      </c>
      <c r="AS697" s="2">
        <f t="shared" si="274"/>
        <v>1.7626321974148062E-3</v>
      </c>
      <c r="AT697" s="2">
        <f t="shared" si="275"/>
        <v>0</v>
      </c>
      <c r="AU697" s="2">
        <f t="shared" si="276"/>
        <v>2.4970622796709752E-3</v>
      </c>
      <c r="AW697" t="s">
        <v>1450</v>
      </c>
      <c r="AX697" t="s">
        <v>1668</v>
      </c>
      <c r="AY697">
        <v>18</v>
      </c>
      <c r="BA697" s="119">
        <v>17</v>
      </c>
      <c r="BB697" s="121">
        <v>125</v>
      </c>
      <c r="BC697" s="125">
        <f t="shared" si="277"/>
        <v>17125</v>
      </c>
      <c r="BE697" s="7" t="s">
        <v>228</v>
      </c>
      <c r="BR697" s="66">
        <v>23</v>
      </c>
      <c r="BS697" s="1">
        <v>0</v>
      </c>
      <c r="BT697" s="1">
        <v>0</v>
      </c>
      <c r="BU697" s="1">
        <v>0</v>
      </c>
    </row>
    <row r="698" spans="1:73" hidden="1" outlineLevel="1">
      <c r="A698" t="s">
        <v>2414</v>
      </c>
      <c r="B698" t="s">
        <v>1668</v>
      </c>
      <c r="C698" s="1">
        <f t="shared" si="266"/>
        <v>7186</v>
      </c>
      <c r="D698" s="7">
        <f>IF(N698&gt;0, RANK(N698,(N698:P698,Q698:AE698)),0)</f>
        <v>2</v>
      </c>
      <c r="E698" s="7">
        <f>IF(O698&gt;0,RANK(O698,(N698:P698,Q698:AE698)),0)</f>
        <v>1</v>
      </c>
      <c r="F698" s="7">
        <f>IF(P698&gt;0,RANK(P698,(N698:P698,Q698:AE698)),0)</f>
        <v>3</v>
      </c>
      <c r="G698" s="1">
        <f t="shared" si="267"/>
        <v>1678</v>
      </c>
      <c r="H698" s="2">
        <f t="shared" si="268"/>
        <v>0.23350960200389648</v>
      </c>
      <c r="I698" s="2"/>
      <c r="J698" s="2">
        <f t="shared" si="269"/>
        <v>0.37475647091566938</v>
      </c>
      <c r="K698" s="2">
        <f t="shared" si="270"/>
        <v>0.6082660729195658</v>
      </c>
      <c r="L698" s="2">
        <f t="shared" si="271"/>
        <v>7.9320901753409407E-3</v>
      </c>
      <c r="M698" s="2">
        <f t="shared" si="272"/>
        <v>9.0453659894238186E-3</v>
      </c>
      <c r="N698" s="66">
        <v>2693</v>
      </c>
      <c r="O698" s="66">
        <v>4371</v>
      </c>
      <c r="P698" s="66">
        <v>57</v>
      </c>
      <c r="Q698" s="66">
        <v>24</v>
      </c>
      <c r="R698" s="66">
        <v>13</v>
      </c>
      <c r="S698" s="66">
        <v>25</v>
      </c>
      <c r="W698" s="66">
        <f>IF(Notes!B$31=1,IF(BR698&gt;0,BR698-SUM(T698:V698)-SUM(AC698:AL698)-SUM(X698:AA698),SUM(BS698:BY698)),SUM(BS698:BY698))</f>
        <v>0</v>
      </c>
      <c r="AB698" s="66">
        <v>3</v>
      </c>
      <c r="AG698" s="66">
        <v>0</v>
      </c>
      <c r="AN698" s="7">
        <f>IF(Q698&gt;0,RANK(Q698,(N698:P698,Q698:AE698)),0)</f>
        <v>5</v>
      </c>
      <c r="AO698" s="7">
        <f>IF(R698&gt;0,RANK(R698,(N698:P698,Q698:AE698)),0)</f>
        <v>6</v>
      </c>
      <c r="AP698" s="7">
        <f>IF(T698&gt;0,RANK(T698,(N698:P698,Q698:AE698)),0)</f>
        <v>0</v>
      </c>
      <c r="AQ698" s="7">
        <f>IF(S698&gt;0,RANK(S698,(N698:P698,Q698:AE698)),0)</f>
        <v>4</v>
      </c>
      <c r="AR698" s="2">
        <f t="shared" si="273"/>
        <v>3.3398274422488171E-3</v>
      </c>
      <c r="AS698" s="2">
        <f t="shared" si="274"/>
        <v>1.8090731978847759E-3</v>
      </c>
      <c r="AT698" s="2">
        <f t="shared" si="275"/>
        <v>0</v>
      </c>
      <c r="AU698" s="2">
        <f t="shared" si="276"/>
        <v>3.4789869190091846E-3</v>
      </c>
      <c r="AW698" t="s">
        <v>2414</v>
      </c>
      <c r="AX698" t="s">
        <v>1668</v>
      </c>
      <c r="AY698">
        <v>19</v>
      </c>
      <c r="BA698" s="119">
        <v>17</v>
      </c>
      <c r="BB698" s="121">
        <v>127</v>
      </c>
      <c r="BC698" s="125">
        <f t="shared" si="277"/>
        <v>17127</v>
      </c>
      <c r="BE698" s="7" t="s">
        <v>228</v>
      </c>
      <c r="BR698" s="66">
        <v>23</v>
      </c>
      <c r="BS698" s="1">
        <v>0</v>
      </c>
      <c r="BT698" s="1">
        <v>0</v>
      </c>
      <c r="BU698" s="1">
        <v>0</v>
      </c>
    </row>
    <row r="699" spans="1:73" hidden="1" outlineLevel="1">
      <c r="A699" t="s">
        <v>1519</v>
      </c>
      <c r="B699" t="s">
        <v>1668</v>
      </c>
      <c r="C699" s="1">
        <f t="shared" ref="C699:C730" si="278">SUM(N699:AL699)</f>
        <v>6464</v>
      </c>
      <c r="D699" s="7">
        <f>IF(N699&gt;0, RANK(N699,(N699:P699,Q699:AE699)),0)</f>
        <v>2</v>
      </c>
      <c r="E699" s="7">
        <f>IF(O699&gt;0,RANK(O699,(N699:P699,Q699:AE699)),0)</f>
        <v>1</v>
      </c>
      <c r="F699" s="7">
        <f>IF(P699&gt;0,RANK(P699,(N699:P699,Q699:AE699)),0)</f>
        <v>3</v>
      </c>
      <c r="G699" s="1">
        <f t="shared" ref="G699:G730" si="279">IF(C699&gt;0,MAX(N699:P699)-LARGE(N699:P699,2),0)</f>
        <v>966</v>
      </c>
      <c r="H699" s="2">
        <f t="shared" ref="H699:H730" si="280">IF(C699&gt;0,G699/C699,0)</f>
        <v>0.14944306930693069</v>
      </c>
      <c r="I699" s="2"/>
      <c r="J699" s="2">
        <f t="shared" ref="J699:J730" si="281">IF($C699=0,"-",N699/$C699)</f>
        <v>0.41862623762376239</v>
      </c>
      <c r="K699" s="2">
        <f t="shared" ref="K699:K730" si="282">IF($C699=0,"-",O699/$C699)</f>
        <v>0.56806930693069302</v>
      </c>
      <c r="L699" s="2">
        <f t="shared" ref="L699:L730" si="283">IF($C699=0,"-",P699/$C699)</f>
        <v>4.9504950495049506E-3</v>
      </c>
      <c r="M699" s="2">
        <f t="shared" ref="M699:M730" si="284">IF(C699=0,"-",(1-J699-K699-L699))</f>
        <v>8.3539603960396426E-3</v>
      </c>
      <c r="N699" s="66">
        <v>2706</v>
      </c>
      <c r="O699" s="66">
        <v>3672</v>
      </c>
      <c r="P699" s="66">
        <v>32</v>
      </c>
      <c r="Q699" s="66">
        <v>20</v>
      </c>
      <c r="R699" s="66">
        <v>22</v>
      </c>
      <c r="S699" s="66">
        <v>12</v>
      </c>
      <c r="W699" s="66">
        <f>IF(Notes!B$31=1,IF(BR699&gt;0,BR699-SUM(T699:V699)-SUM(AC699:AL699)-SUM(X699:AA699),SUM(BS699:BY699)),SUM(BS699:BY699))</f>
        <v>0</v>
      </c>
      <c r="AB699" s="66">
        <v>0</v>
      </c>
      <c r="AG699" s="66">
        <v>0</v>
      </c>
      <c r="AN699" s="7">
        <f>IF(Q699&gt;0,RANK(Q699,(N699:P699,Q699:AE699)),0)</f>
        <v>5</v>
      </c>
      <c r="AO699" s="7">
        <f>IF(R699&gt;0,RANK(R699,(N699:P699,Q699:AE699)),0)</f>
        <v>4</v>
      </c>
      <c r="AP699" s="7">
        <f>IF(T699&gt;0,RANK(T699,(N699:P699,Q699:AE699)),0)</f>
        <v>0</v>
      </c>
      <c r="AQ699" s="7">
        <f>IF(S699&gt;0,RANK(S699,(N699:P699,Q699:AE699)),0)</f>
        <v>6</v>
      </c>
      <c r="AR699" s="2">
        <f t="shared" ref="AR699:AR730" si="285">IF($C699=0,"-",Q699/$C699)</f>
        <v>3.0940594059405942E-3</v>
      </c>
      <c r="AS699" s="2">
        <f t="shared" ref="AS699:AS730" si="286">IF($C699=0,"-",R699/$C699)</f>
        <v>3.4034653465346535E-3</v>
      </c>
      <c r="AT699" s="2">
        <f t="shared" ref="AT699:AT730" si="287">IF($C699=0,"-",T699/$C699)</f>
        <v>0</v>
      </c>
      <c r="AU699" s="2">
        <f t="shared" ref="AU699:AU730" si="288">IF($C699=0,"-",S699/$C699)</f>
        <v>1.8564356435643563E-3</v>
      </c>
      <c r="AW699" t="s">
        <v>1519</v>
      </c>
      <c r="AX699" t="s">
        <v>1668</v>
      </c>
      <c r="AY699">
        <v>18</v>
      </c>
      <c r="BA699" s="119">
        <v>17</v>
      </c>
      <c r="BB699" s="121">
        <v>129</v>
      </c>
      <c r="BC699" s="125">
        <f t="shared" si="277"/>
        <v>17129</v>
      </c>
      <c r="BE699" s="7" t="s">
        <v>228</v>
      </c>
      <c r="BR699" s="66">
        <v>13</v>
      </c>
      <c r="BS699" s="1">
        <v>0</v>
      </c>
      <c r="BT699" s="1">
        <v>0</v>
      </c>
      <c r="BU699" s="1">
        <v>0</v>
      </c>
    </row>
    <row r="700" spans="1:73" hidden="1" outlineLevel="1">
      <c r="A700" t="s">
        <v>1770</v>
      </c>
      <c r="B700" t="s">
        <v>1668</v>
      </c>
      <c r="C700" s="1">
        <f t="shared" si="278"/>
        <v>8848</v>
      </c>
      <c r="D700" s="7">
        <f>IF(N700&gt;0, RANK(N700,(N700:P700,Q700:AE700)),0)</f>
        <v>1</v>
      </c>
      <c r="E700" s="7">
        <f>IF(O700&gt;0,RANK(O700,(N700:P700,Q700:AE700)),0)</f>
        <v>2</v>
      </c>
      <c r="F700" s="7">
        <f>IF(P700&gt;0,RANK(P700,(N700:P700,Q700:AE700)),0)</f>
        <v>3</v>
      </c>
      <c r="G700" s="1">
        <f t="shared" si="279"/>
        <v>1054</v>
      </c>
      <c r="H700" s="2">
        <f t="shared" si="280"/>
        <v>0.11912296564195299</v>
      </c>
      <c r="I700" s="2"/>
      <c r="J700" s="2">
        <f t="shared" si="281"/>
        <v>0.55232820976491859</v>
      </c>
      <c r="K700" s="2">
        <f t="shared" si="282"/>
        <v>0.43320524412296563</v>
      </c>
      <c r="L700" s="2">
        <f t="shared" si="283"/>
        <v>6.5551537070524411E-3</v>
      </c>
      <c r="M700" s="2">
        <f t="shared" si="284"/>
        <v>7.9113924050633437E-3</v>
      </c>
      <c r="N700" s="66">
        <v>4887</v>
      </c>
      <c r="O700" s="66">
        <v>3833</v>
      </c>
      <c r="P700" s="66">
        <v>58</v>
      </c>
      <c r="Q700" s="66">
        <v>26</v>
      </c>
      <c r="R700" s="66">
        <v>19</v>
      </c>
      <c r="S700" s="66">
        <v>23</v>
      </c>
      <c r="W700" s="66">
        <f>IF(Notes!B$31=1,IF(BR700&gt;0,BR700-SUM(T700:V700)-SUM(AC700:AL700)-SUM(X700:AA700),SUM(BS700:BY700)),SUM(BS700:BY700))</f>
        <v>0</v>
      </c>
      <c r="AB700" s="66">
        <v>2</v>
      </c>
      <c r="AG700" s="66">
        <v>0</v>
      </c>
      <c r="AN700" s="7">
        <f>IF(Q700&gt;0,RANK(Q700,(N700:P700,Q700:AE700)),0)</f>
        <v>4</v>
      </c>
      <c r="AO700" s="7">
        <f>IF(R700&gt;0,RANK(R700,(N700:P700,Q700:AE700)),0)</f>
        <v>6</v>
      </c>
      <c r="AP700" s="7">
        <f>IF(T700&gt;0,RANK(T700,(N700:P700,Q700:AE700)),0)</f>
        <v>0</v>
      </c>
      <c r="AQ700" s="7">
        <f>IF(S700&gt;0,RANK(S700,(N700:P700,Q700:AE700)),0)</f>
        <v>5</v>
      </c>
      <c r="AR700" s="2">
        <f t="shared" si="285"/>
        <v>2.9385171790235081E-3</v>
      </c>
      <c r="AS700" s="2">
        <f t="shared" si="286"/>
        <v>2.1473779385171791E-3</v>
      </c>
      <c r="AT700" s="2">
        <f t="shared" si="287"/>
        <v>0</v>
      </c>
      <c r="AU700" s="2">
        <f t="shared" si="288"/>
        <v>2.5994575045207957E-3</v>
      </c>
      <c r="AW700" t="s">
        <v>1770</v>
      </c>
      <c r="AX700" t="s">
        <v>1668</v>
      </c>
      <c r="AY700">
        <v>17</v>
      </c>
      <c r="BA700" s="119">
        <v>17</v>
      </c>
      <c r="BB700" s="121">
        <v>131</v>
      </c>
      <c r="BC700" s="125">
        <f t="shared" si="277"/>
        <v>17131</v>
      </c>
      <c r="BE700" s="7" t="s">
        <v>228</v>
      </c>
      <c r="BR700" s="66">
        <v>22</v>
      </c>
      <c r="BS700" s="1">
        <v>0</v>
      </c>
      <c r="BT700" s="1">
        <v>0</v>
      </c>
      <c r="BU700" s="1">
        <v>0</v>
      </c>
    </row>
    <row r="701" spans="1:73" hidden="1" outlineLevel="1">
      <c r="A701" t="s">
        <v>1749</v>
      </c>
      <c r="B701" t="s">
        <v>1668</v>
      </c>
      <c r="C701" s="1">
        <f t="shared" si="278"/>
        <v>18083</v>
      </c>
      <c r="D701" s="7">
        <f>IF(N701&gt;0, RANK(N701,(N701:P701,Q701:AE701)),0)</f>
        <v>2</v>
      </c>
      <c r="E701" s="7">
        <f>IF(O701&gt;0,RANK(O701,(N701:P701,Q701:AE701)),0)</f>
        <v>1</v>
      </c>
      <c r="F701" s="7">
        <f>IF(P701&gt;0,RANK(P701,(N701:P701,Q701:AE701)),0)</f>
        <v>3</v>
      </c>
      <c r="G701" s="1">
        <f t="shared" si="279"/>
        <v>1928</v>
      </c>
      <c r="H701" s="2">
        <f t="shared" si="280"/>
        <v>0.10661947685671626</v>
      </c>
      <c r="I701" s="2"/>
      <c r="J701" s="2">
        <f t="shared" si="281"/>
        <v>0.43980534203395455</v>
      </c>
      <c r="K701" s="2">
        <f t="shared" si="282"/>
        <v>0.54642481889067085</v>
      </c>
      <c r="L701" s="2">
        <f t="shared" si="283"/>
        <v>6.9125698169551514E-3</v>
      </c>
      <c r="M701" s="2">
        <f t="shared" si="284"/>
        <v>6.8572692584195055E-3</v>
      </c>
      <c r="N701" s="66">
        <v>7953</v>
      </c>
      <c r="O701" s="66">
        <v>9881</v>
      </c>
      <c r="P701" s="66">
        <v>125</v>
      </c>
      <c r="Q701" s="66">
        <v>68</v>
      </c>
      <c r="R701" s="66">
        <v>32</v>
      </c>
      <c r="S701" s="66">
        <v>20</v>
      </c>
      <c r="W701" s="66">
        <f>IF(Notes!B$31=1,IF(BR701&gt;0,BR701-SUM(T701:V701)-SUM(AC701:AL701)-SUM(X701:AA701),SUM(BS701:BY701)),SUM(BS701:BY701))</f>
        <v>0</v>
      </c>
      <c r="AB701" s="66">
        <v>4</v>
      </c>
      <c r="AG701" s="66">
        <v>0</v>
      </c>
      <c r="AN701" s="7">
        <f>IF(Q701&gt;0,RANK(Q701,(N701:P701,Q701:AE701)),0)</f>
        <v>4</v>
      </c>
      <c r="AO701" s="7">
        <f>IF(R701&gt;0,RANK(R701,(N701:P701,Q701:AE701)),0)</f>
        <v>5</v>
      </c>
      <c r="AP701" s="7">
        <f>IF(T701&gt;0,RANK(T701,(N701:P701,Q701:AE701)),0)</f>
        <v>0</v>
      </c>
      <c r="AQ701" s="7">
        <f>IF(S701&gt;0,RANK(S701,(N701:P701,Q701:AE701)),0)</f>
        <v>6</v>
      </c>
      <c r="AR701" s="2">
        <f t="shared" si="285"/>
        <v>3.7604379804236023E-3</v>
      </c>
      <c r="AS701" s="2">
        <f t="shared" si="286"/>
        <v>1.7696178731405187E-3</v>
      </c>
      <c r="AT701" s="2">
        <f t="shared" si="287"/>
        <v>0</v>
      </c>
      <c r="AU701" s="2">
        <f t="shared" si="288"/>
        <v>1.1060111707128241E-3</v>
      </c>
      <c r="AW701" t="s">
        <v>1749</v>
      </c>
      <c r="AX701" t="s">
        <v>1668</v>
      </c>
      <c r="AY701">
        <v>12</v>
      </c>
      <c r="BA701" s="119">
        <v>17</v>
      </c>
      <c r="BB701" s="121">
        <v>133</v>
      </c>
      <c r="BC701" s="125">
        <f t="shared" si="277"/>
        <v>17133</v>
      </c>
      <c r="BE701" s="7" t="s">
        <v>228</v>
      </c>
      <c r="BR701" s="66">
        <v>46</v>
      </c>
      <c r="BS701" s="1">
        <v>0</v>
      </c>
      <c r="BT701" s="1">
        <v>0</v>
      </c>
      <c r="BU701" s="1">
        <v>0</v>
      </c>
    </row>
    <row r="702" spans="1:73" hidden="1" outlineLevel="1">
      <c r="A702" t="s">
        <v>1426</v>
      </c>
      <c r="B702" t="s">
        <v>1668</v>
      </c>
      <c r="C702" s="1">
        <f t="shared" si="278"/>
        <v>12871</v>
      </c>
      <c r="D702" s="7">
        <f>IF(N702&gt;0, RANK(N702,(N702:P702,Q702:AE702)),0)</f>
        <v>1</v>
      </c>
      <c r="E702" s="7">
        <f>IF(O702&gt;0,RANK(O702,(N702:P702,Q702:AE702)),0)</f>
        <v>2</v>
      </c>
      <c r="F702" s="7">
        <f>IF(P702&gt;0,RANK(P702,(N702:P702,Q702:AE702)),0)</f>
        <v>3</v>
      </c>
      <c r="G702" s="1">
        <f t="shared" si="279"/>
        <v>341</v>
      </c>
      <c r="H702" s="2">
        <f t="shared" si="280"/>
        <v>2.6493667935669336E-2</v>
      </c>
      <c r="I702" s="2"/>
      <c r="J702" s="2">
        <f t="shared" si="281"/>
        <v>0.50431201926812208</v>
      </c>
      <c r="K702" s="2">
        <f t="shared" si="282"/>
        <v>0.47781835133245282</v>
      </c>
      <c r="L702" s="2">
        <f t="shared" si="283"/>
        <v>8.779426617978401E-3</v>
      </c>
      <c r="M702" s="2">
        <f t="shared" si="284"/>
        <v>9.0902027814467011E-3</v>
      </c>
      <c r="N702" s="66">
        <v>6491</v>
      </c>
      <c r="O702" s="66">
        <v>6150</v>
      </c>
      <c r="P702" s="66">
        <v>113</v>
      </c>
      <c r="Q702" s="66">
        <v>46</v>
      </c>
      <c r="R702" s="66">
        <v>44</v>
      </c>
      <c r="S702" s="66">
        <v>26</v>
      </c>
      <c r="W702" s="66">
        <f>IF(Notes!B$31=1,IF(BR702&gt;0,BR702-SUM(T702:V702)-SUM(AC702:AL702)-SUM(X702:AA702),SUM(BS702:BY702)),SUM(BS702:BY702))</f>
        <v>0</v>
      </c>
      <c r="AB702" s="66">
        <v>1</v>
      </c>
      <c r="AG702" s="66">
        <v>0</v>
      </c>
      <c r="AN702" s="7">
        <f>IF(Q702&gt;0,RANK(Q702,(N702:P702,Q702:AE702)),0)</f>
        <v>4</v>
      </c>
      <c r="AO702" s="7">
        <f>IF(R702&gt;0,RANK(R702,(N702:P702,Q702:AE702)),0)</f>
        <v>5</v>
      </c>
      <c r="AP702" s="7">
        <f>IF(T702&gt;0,RANK(T702,(N702:P702,Q702:AE702)),0)</f>
        <v>0</v>
      </c>
      <c r="AQ702" s="7">
        <f>IF(S702&gt;0,RANK(S702,(N702:P702,Q702:AE702)),0)</f>
        <v>6</v>
      </c>
      <c r="AR702" s="2">
        <f t="shared" si="285"/>
        <v>3.5739258798850129E-3</v>
      </c>
      <c r="AS702" s="2">
        <f t="shared" si="286"/>
        <v>3.4185377981508819E-3</v>
      </c>
      <c r="AT702" s="2">
        <f t="shared" si="287"/>
        <v>0</v>
      </c>
      <c r="AU702" s="2">
        <f t="shared" si="288"/>
        <v>2.0200450625437027E-3</v>
      </c>
      <c r="AW702" t="s">
        <v>1426</v>
      </c>
      <c r="AX702" t="s">
        <v>1668</v>
      </c>
      <c r="AY702">
        <v>0</v>
      </c>
      <c r="BA702" s="119">
        <v>17</v>
      </c>
      <c r="BB702" s="121">
        <v>135</v>
      </c>
      <c r="BC702" s="125">
        <f t="shared" si="277"/>
        <v>17135</v>
      </c>
      <c r="BE702" s="7" t="s">
        <v>228</v>
      </c>
      <c r="BR702" s="66">
        <v>38</v>
      </c>
      <c r="BS702" s="1">
        <v>0</v>
      </c>
      <c r="BT702" s="1">
        <v>0</v>
      </c>
      <c r="BU702" s="1">
        <v>0</v>
      </c>
    </row>
    <row r="703" spans="1:73" hidden="1" outlineLevel="1">
      <c r="A703" t="s">
        <v>1298</v>
      </c>
      <c r="B703" t="s">
        <v>1668</v>
      </c>
      <c r="C703" s="1">
        <f t="shared" si="278"/>
        <v>15353</v>
      </c>
      <c r="D703" s="7">
        <f>IF(N703&gt;0, RANK(N703,(N703:P703,Q703:AE703)),0)</f>
        <v>2</v>
      </c>
      <c r="E703" s="7">
        <f>IF(O703&gt;0,RANK(O703,(N703:P703,Q703:AE703)),0)</f>
        <v>1</v>
      </c>
      <c r="F703" s="7">
        <f>IF(P703&gt;0,RANK(P703,(N703:P703,Q703:AE703)),0)</f>
        <v>3</v>
      </c>
      <c r="G703" s="1">
        <f t="shared" si="279"/>
        <v>124</v>
      </c>
      <c r="H703" s="2">
        <f t="shared" si="280"/>
        <v>8.0765974076727684E-3</v>
      </c>
      <c r="I703" s="2"/>
      <c r="J703" s="2">
        <f t="shared" si="281"/>
        <v>0.48635445841203673</v>
      </c>
      <c r="K703" s="2">
        <f t="shared" si="282"/>
        <v>0.49443105581970953</v>
      </c>
      <c r="L703" s="2">
        <f t="shared" si="283"/>
        <v>9.5746759590959428E-3</v>
      </c>
      <c r="M703" s="2">
        <f t="shared" si="284"/>
        <v>9.639809809157799E-3</v>
      </c>
      <c r="N703" s="66">
        <v>7467</v>
      </c>
      <c r="O703" s="66">
        <v>7591</v>
      </c>
      <c r="P703" s="66">
        <v>147</v>
      </c>
      <c r="Q703" s="66">
        <v>78</v>
      </c>
      <c r="R703" s="66">
        <v>35</v>
      </c>
      <c r="S703" s="66">
        <v>33</v>
      </c>
      <c r="W703" s="66">
        <f>IF(Notes!B$31=1,IF(BR703&gt;0,BR703-SUM(T703:V703)-SUM(AC703:AL703)-SUM(X703:AA703),SUM(BS703:BY703)),SUM(BS703:BY703))</f>
        <v>0</v>
      </c>
      <c r="AB703" s="66">
        <v>2</v>
      </c>
      <c r="AG703" s="66">
        <v>0</v>
      </c>
      <c r="AN703" s="7">
        <f>IF(Q703&gt;0,RANK(Q703,(N703:P703,Q703:AE703)),0)</f>
        <v>4</v>
      </c>
      <c r="AO703" s="7">
        <f>IF(R703&gt;0,RANK(R703,(N703:P703,Q703:AE703)),0)</f>
        <v>5</v>
      </c>
      <c r="AP703" s="7">
        <f>IF(T703&gt;0,RANK(T703,(N703:P703,Q703:AE703)),0)</f>
        <v>0</v>
      </c>
      <c r="AQ703" s="7">
        <f>IF(S703&gt;0,RANK(S703,(N703:P703,Q703:AE703)),0)</f>
        <v>6</v>
      </c>
      <c r="AR703" s="2">
        <f t="shared" si="285"/>
        <v>5.0804403048264179E-3</v>
      </c>
      <c r="AS703" s="2">
        <f t="shared" si="286"/>
        <v>2.2796847521657005E-3</v>
      </c>
      <c r="AT703" s="2">
        <f t="shared" si="287"/>
        <v>0</v>
      </c>
      <c r="AU703" s="2">
        <f t="shared" si="288"/>
        <v>2.1494170520419461E-3</v>
      </c>
      <c r="AW703" t="s">
        <v>1298</v>
      </c>
      <c r="AX703" t="s">
        <v>1668</v>
      </c>
      <c r="AY703">
        <v>18</v>
      </c>
      <c r="BA703" s="119">
        <v>17</v>
      </c>
      <c r="BB703" s="121">
        <v>137</v>
      </c>
      <c r="BC703" s="125">
        <f t="shared" si="277"/>
        <v>17137</v>
      </c>
      <c r="BE703" s="7" t="s">
        <v>228</v>
      </c>
      <c r="BR703" s="66">
        <v>41</v>
      </c>
      <c r="BS703" s="1">
        <v>0</v>
      </c>
      <c r="BT703" s="1">
        <v>0</v>
      </c>
      <c r="BU703" s="1">
        <v>0</v>
      </c>
    </row>
    <row r="704" spans="1:73" hidden="1" outlineLevel="1">
      <c r="A704" t="s">
        <v>603</v>
      </c>
      <c r="B704" t="s">
        <v>1668</v>
      </c>
      <c r="C704" s="1">
        <f t="shared" si="278"/>
        <v>6260</v>
      </c>
      <c r="D704" s="7">
        <f>IF(N704&gt;0, RANK(N704,(N704:P704,Q704:AE704)),0)</f>
        <v>2</v>
      </c>
      <c r="E704" s="7">
        <f>IF(O704&gt;0,RANK(O704,(N704:P704,Q704:AE704)),0)</f>
        <v>1</v>
      </c>
      <c r="F704" s="7">
        <f>IF(P704&gt;0,RANK(P704,(N704:P704,Q704:AE704)),0)</f>
        <v>3</v>
      </c>
      <c r="G704" s="1">
        <f t="shared" si="279"/>
        <v>803</v>
      </c>
      <c r="H704" s="2">
        <f t="shared" si="280"/>
        <v>0.12827476038338659</v>
      </c>
      <c r="I704" s="2"/>
      <c r="J704" s="2">
        <f t="shared" si="281"/>
        <v>0.42619808306709267</v>
      </c>
      <c r="K704" s="2">
        <f t="shared" si="282"/>
        <v>0.5544728434504792</v>
      </c>
      <c r="L704" s="2">
        <f t="shared" si="283"/>
        <v>8.7859424920127792E-3</v>
      </c>
      <c r="M704" s="2">
        <f t="shared" si="284"/>
        <v>1.0543130990415404E-2</v>
      </c>
      <c r="N704" s="66">
        <v>2668</v>
      </c>
      <c r="O704" s="66">
        <v>3471</v>
      </c>
      <c r="P704" s="66">
        <v>55</v>
      </c>
      <c r="Q704" s="66">
        <v>29</v>
      </c>
      <c r="R704" s="66">
        <v>15</v>
      </c>
      <c r="S704" s="66">
        <v>19</v>
      </c>
      <c r="W704" s="66">
        <f>IF(Notes!B$31=1,IF(BR704&gt;0,BR704-SUM(T704:V704)-SUM(AC704:AL704)-SUM(X704:AA704),SUM(BS704:BY704)),SUM(BS704:BY704))</f>
        <v>0</v>
      </c>
      <c r="AB704" s="66">
        <v>3</v>
      </c>
      <c r="AG704" s="66">
        <v>0</v>
      </c>
      <c r="AN704" s="7">
        <f>IF(Q704&gt;0,RANK(Q704,(N704:P704,Q704:AE704)),0)</f>
        <v>4</v>
      </c>
      <c r="AO704" s="7">
        <f>IF(R704&gt;0,RANK(R704,(N704:P704,Q704:AE704)),0)</f>
        <v>6</v>
      </c>
      <c r="AP704" s="7">
        <f>IF(T704&gt;0,RANK(T704,(N704:P704,Q704:AE704)),0)</f>
        <v>0</v>
      </c>
      <c r="AQ704" s="7">
        <f>IF(S704&gt;0,RANK(S704,(N704:P704,Q704:AE704)),0)</f>
        <v>5</v>
      </c>
      <c r="AR704" s="2">
        <f t="shared" si="285"/>
        <v>4.6325878594249198E-3</v>
      </c>
      <c r="AS704" s="2">
        <f t="shared" si="286"/>
        <v>2.3961661341853034E-3</v>
      </c>
      <c r="AT704" s="2">
        <f t="shared" si="287"/>
        <v>0</v>
      </c>
      <c r="AU704" s="2">
        <f t="shared" si="288"/>
        <v>3.0351437699680513E-3</v>
      </c>
      <c r="AW704" t="s">
        <v>603</v>
      </c>
      <c r="AX704" t="s">
        <v>1668</v>
      </c>
      <c r="AY704">
        <v>15</v>
      </c>
      <c r="BA704" s="119">
        <v>17</v>
      </c>
      <c r="BB704" s="121">
        <v>139</v>
      </c>
      <c r="BC704" s="125">
        <f t="shared" si="277"/>
        <v>17139</v>
      </c>
      <c r="BE704" s="7" t="s">
        <v>228</v>
      </c>
      <c r="BR704" s="66">
        <v>13</v>
      </c>
      <c r="BS704" s="1">
        <v>0</v>
      </c>
      <c r="BT704" s="1">
        <v>0</v>
      </c>
      <c r="BU704" s="1">
        <v>0</v>
      </c>
    </row>
    <row r="705" spans="1:73" hidden="1" outlineLevel="1">
      <c r="A705" t="s">
        <v>2324</v>
      </c>
      <c r="B705" t="s">
        <v>1668</v>
      </c>
      <c r="C705" s="1">
        <f t="shared" si="278"/>
        <v>24850</v>
      </c>
      <c r="D705" s="7">
        <f>IF(N705&gt;0, RANK(N705,(N705:P705,Q705:AE705)),0)</f>
        <v>2</v>
      </c>
      <c r="E705" s="7">
        <f>IF(O705&gt;0,RANK(O705,(N705:P705,Q705:AE705)),0)</f>
        <v>1</v>
      </c>
      <c r="F705" s="7">
        <f>IF(P705&gt;0,RANK(P705,(N705:P705,Q705:AE705)),0)</f>
        <v>3</v>
      </c>
      <c r="G705" s="1">
        <f t="shared" si="279"/>
        <v>1891</v>
      </c>
      <c r="H705" s="2">
        <f t="shared" si="280"/>
        <v>7.6096579476861173E-2</v>
      </c>
      <c r="I705" s="2"/>
      <c r="J705" s="2">
        <f t="shared" si="281"/>
        <v>0.45283702213279681</v>
      </c>
      <c r="K705" s="2">
        <f t="shared" si="282"/>
        <v>0.52893360160965797</v>
      </c>
      <c r="L705" s="2">
        <f t="shared" si="283"/>
        <v>7.6056338028169012E-3</v>
      </c>
      <c r="M705" s="2">
        <f t="shared" si="284"/>
        <v>1.0623742454728271E-2</v>
      </c>
      <c r="N705" s="66">
        <v>11253</v>
      </c>
      <c r="O705" s="66">
        <v>13144</v>
      </c>
      <c r="P705" s="66">
        <v>189</v>
      </c>
      <c r="Q705" s="66">
        <v>129</v>
      </c>
      <c r="R705" s="66">
        <v>67</v>
      </c>
      <c r="S705" s="66">
        <v>65</v>
      </c>
      <c r="W705" s="66">
        <f>IF(Notes!B$31=1,IF(BR705&gt;0,BR705-SUM(T705:V705)-SUM(AC705:AL705)-SUM(X705:AA705),SUM(BS705:BY705)),SUM(BS705:BY705))</f>
        <v>0</v>
      </c>
      <c r="AB705" s="66">
        <v>3</v>
      </c>
      <c r="AG705" s="66">
        <v>0</v>
      </c>
      <c r="AN705" s="7">
        <f>IF(Q705&gt;0,RANK(Q705,(N705:P705,Q705:AE705)),0)</f>
        <v>4</v>
      </c>
      <c r="AO705" s="7">
        <f>IF(R705&gt;0,RANK(R705,(N705:P705,Q705:AE705)),0)</f>
        <v>5</v>
      </c>
      <c r="AP705" s="7">
        <f>IF(T705&gt;0,RANK(T705,(N705:P705,Q705:AE705)),0)</f>
        <v>0</v>
      </c>
      <c r="AQ705" s="7">
        <f>IF(S705&gt;0,RANK(S705,(N705:P705,Q705:AE705)),0)</f>
        <v>6</v>
      </c>
      <c r="AR705" s="2">
        <f t="shared" si="285"/>
        <v>5.1911468812877266E-3</v>
      </c>
      <c r="AS705" s="2">
        <f t="shared" si="286"/>
        <v>2.6961770623742456E-3</v>
      </c>
      <c r="AT705" s="2">
        <f t="shared" si="287"/>
        <v>0</v>
      </c>
      <c r="AU705" s="2">
        <f t="shared" si="288"/>
        <v>2.6156941649899397E-3</v>
      </c>
      <c r="AW705" t="s">
        <v>2324</v>
      </c>
      <c r="AX705" t="s">
        <v>1668</v>
      </c>
      <c r="AY705">
        <v>16</v>
      </c>
      <c r="BA705" s="119">
        <v>17</v>
      </c>
      <c r="BB705" s="121">
        <v>141</v>
      </c>
      <c r="BC705" s="125">
        <f t="shared" si="277"/>
        <v>17141</v>
      </c>
      <c r="BE705" s="7" t="s">
        <v>228</v>
      </c>
      <c r="BR705" s="66">
        <v>84</v>
      </c>
      <c r="BS705" s="1">
        <v>0</v>
      </c>
      <c r="BT705" s="1">
        <v>0</v>
      </c>
      <c r="BU705" s="1">
        <v>0</v>
      </c>
    </row>
    <row r="706" spans="1:73" hidden="1" outlineLevel="1">
      <c r="A706" t="s">
        <v>2198</v>
      </c>
      <c r="B706" t="s">
        <v>1668</v>
      </c>
      <c r="C706" s="1">
        <f t="shared" si="278"/>
        <v>81704</v>
      </c>
      <c r="D706" s="7">
        <f>IF(N706&gt;0, RANK(N706,(N706:P706,Q706:AE706)),0)</f>
        <v>1</v>
      </c>
      <c r="E706" s="7">
        <f>IF(O706&gt;0,RANK(O706,(N706:P706,Q706:AE706)),0)</f>
        <v>2</v>
      </c>
      <c r="F706" s="7">
        <f>IF(P706&gt;0,RANK(P706,(N706:P706,Q706:AE706)),0)</f>
        <v>3</v>
      </c>
      <c r="G706" s="1">
        <f t="shared" si="279"/>
        <v>11327</v>
      </c>
      <c r="H706" s="2">
        <f t="shared" si="280"/>
        <v>0.13863458337413101</v>
      </c>
      <c r="I706" s="2"/>
      <c r="J706" s="2">
        <f t="shared" si="281"/>
        <v>0.56185743660041121</v>
      </c>
      <c r="K706" s="2">
        <f t="shared" si="282"/>
        <v>0.42322285322628023</v>
      </c>
      <c r="L706" s="2">
        <f t="shared" si="283"/>
        <v>5.9483011847645158E-3</v>
      </c>
      <c r="M706" s="2">
        <f t="shared" si="284"/>
        <v>8.9714089885440489E-3</v>
      </c>
      <c r="N706" s="66">
        <v>45906</v>
      </c>
      <c r="O706" s="66">
        <v>34579</v>
      </c>
      <c r="P706" s="66">
        <v>486</v>
      </c>
      <c r="Q706" s="66">
        <v>347</v>
      </c>
      <c r="R706" s="66">
        <v>209</v>
      </c>
      <c r="S706" s="66">
        <v>152</v>
      </c>
      <c r="W706" s="66">
        <f>IF(Notes!B$31=1,IF(BR706&gt;0,BR706-SUM(T706:V706)-SUM(AC706:AL706)-SUM(X706:AA706),SUM(BS706:BY706)),SUM(BS706:BY706))</f>
        <v>1</v>
      </c>
      <c r="AB706" s="66">
        <v>24</v>
      </c>
      <c r="AG706" s="66">
        <v>0</v>
      </c>
      <c r="AN706" s="7">
        <f>IF(Q706&gt;0,RANK(Q706,(N706:P706,Q706:AE706)),0)</f>
        <v>4</v>
      </c>
      <c r="AO706" s="7">
        <f>IF(R706&gt;0,RANK(R706,(N706:P706,Q706:AE706)),0)</f>
        <v>5</v>
      </c>
      <c r="AP706" s="7">
        <f>IF(T706&gt;0,RANK(T706,(N706:P706,Q706:AE706)),0)</f>
        <v>0</v>
      </c>
      <c r="AQ706" s="7">
        <f>IF(S706&gt;0,RANK(S706,(N706:P706,Q706:AE706)),0)</f>
        <v>6</v>
      </c>
      <c r="AR706" s="2">
        <f t="shared" si="285"/>
        <v>4.2470380887104668E-3</v>
      </c>
      <c r="AS706" s="2">
        <f t="shared" si="286"/>
        <v>2.5580142955057279E-3</v>
      </c>
      <c r="AT706" s="2">
        <f t="shared" si="287"/>
        <v>0</v>
      </c>
      <c r="AU706" s="2">
        <f t="shared" si="288"/>
        <v>1.860374033095075E-3</v>
      </c>
      <c r="AW706" t="s">
        <v>2198</v>
      </c>
      <c r="AX706" t="s">
        <v>1668</v>
      </c>
      <c r="AY706">
        <v>18</v>
      </c>
      <c r="BA706" s="119">
        <v>17</v>
      </c>
      <c r="BB706" s="121">
        <v>143</v>
      </c>
      <c r="BC706" s="125">
        <f t="shared" si="277"/>
        <v>17143</v>
      </c>
      <c r="BE706" s="7" t="s">
        <v>228</v>
      </c>
      <c r="BR706" s="66"/>
      <c r="BS706" s="1">
        <v>0</v>
      </c>
      <c r="BT706" s="1">
        <v>1</v>
      </c>
      <c r="BU706" s="1">
        <v>0</v>
      </c>
    </row>
    <row r="707" spans="1:73" hidden="1" outlineLevel="1">
      <c r="A707" t="s">
        <v>1808</v>
      </c>
      <c r="B707" t="s">
        <v>1668</v>
      </c>
      <c r="C707" s="1">
        <f t="shared" si="278"/>
        <v>9995</v>
      </c>
      <c r="D707" s="7">
        <f>IF(N707&gt;0, RANK(N707,(N707:P707,Q707:AE707)),0)</f>
        <v>2</v>
      </c>
      <c r="E707" s="7">
        <f>IF(O707&gt;0,RANK(O707,(N707:P707,Q707:AE707)),0)</f>
        <v>1</v>
      </c>
      <c r="F707" s="7">
        <f>IF(P707&gt;0,RANK(P707,(N707:P707,Q707:AE707)),0)</f>
        <v>3</v>
      </c>
      <c r="G707" s="1">
        <f t="shared" si="279"/>
        <v>385</v>
      </c>
      <c r="H707" s="2">
        <f t="shared" si="280"/>
        <v>3.8519259629814909E-2</v>
      </c>
      <c r="I707" s="2"/>
      <c r="J707" s="2">
        <f t="shared" si="281"/>
        <v>0.4703351675837919</v>
      </c>
      <c r="K707" s="2">
        <f t="shared" si="282"/>
        <v>0.50885442721360685</v>
      </c>
      <c r="L707" s="2">
        <f t="shared" si="283"/>
        <v>8.7043521760880437E-3</v>
      </c>
      <c r="M707" s="2">
        <f t="shared" si="284"/>
        <v>1.2106053026513202E-2</v>
      </c>
      <c r="N707" s="66">
        <v>4701</v>
      </c>
      <c r="O707" s="66">
        <v>5086</v>
      </c>
      <c r="P707" s="66">
        <v>87</v>
      </c>
      <c r="Q707" s="66">
        <v>40</v>
      </c>
      <c r="R707" s="66">
        <v>57</v>
      </c>
      <c r="S707" s="66">
        <v>18</v>
      </c>
      <c r="W707" s="66">
        <f>IF(Notes!B$31=1,IF(BR707&gt;0,BR707-SUM(T707:V707)-SUM(AC707:AL707)-SUM(X707:AA707),SUM(BS707:BY707)),SUM(BS707:BY707))</f>
        <v>0</v>
      </c>
      <c r="AB707" s="66">
        <v>6</v>
      </c>
      <c r="AG707" s="66">
        <v>0</v>
      </c>
      <c r="AN707" s="7">
        <f>IF(Q707&gt;0,RANK(Q707,(N707:P707,Q707:AE707)),0)</f>
        <v>5</v>
      </c>
      <c r="AO707" s="7">
        <f>IF(R707&gt;0,RANK(R707,(N707:P707,Q707:AE707)),0)</f>
        <v>4</v>
      </c>
      <c r="AP707" s="7">
        <f>IF(T707&gt;0,RANK(T707,(N707:P707,Q707:AE707)),0)</f>
        <v>0</v>
      </c>
      <c r="AQ707" s="7">
        <f>IF(S707&gt;0,RANK(S707,(N707:P707,Q707:AE707)),0)</f>
        <v>6</v>
      </c>
      <c r="AR707" s="2">
        <f t="shared" si="285"/>
        <v>4.0020010005002498E-3</v>
      </c>
      <c r="AS707" s="2">
        <f t="shared" si="286"/>
        <v>5.7028514257128566E-3</v>
      </c>
      <c r="AT707" s="2">
        <f t="shared" si="287"/>
        <v>0</v>
      </c>
      <c r="AU707" s="2">
        <f t="shared" si="288"/>
        <v>1.8009004502251126E-3</v>
      </c>
      <c r="AW707" t="s">
        <v>1808</v>
      </c>
      <c r="AX707" t="s">
        <v>1668</v>
      </c>
      <c r="AY707">
        <v>12</v>
      </c>
      <c r="BA707" s="119">
        <v>17</v>
      </c>
      <c r="BB707" s="121">
        <v>145</v>
      </c>
      <c r="BC707" s="125">
        <f t="shared" si="277"/>
        <v>17145</v>
      </c>
      <c r="BE707" s="7" t="s">
        <v>228</v>
      </c>
      <c r="BR707" s="66"/>
      <c r="BS707" s="1">
        <v>0</v>
      </c>
      <c r="BT707" s="1">
        <v>0</v>
      </c>
      <c r="BU707" s="1">
        <v>0</v>
      </c>
    </row>
    <row r="708" spans="1:73" hidden="1" outlineLevel="1">
      <c r="A708" t="s">
        <v>2319</v>
      </c>
      <c r="B708" t="s">
        <v>1668</v>
      </c>
      <c r="C708" s="1">
        <f t="shared" si="278"/>
        <v>8999</v>
      </c>
      <c r="D708" s="7">
        <f>IF(N708&gt;0, RANK(N708,(N708:P708,Q708:AE708)),0)</f>
        <v>2</v>
      </c>
      <c r="E708" s="7">
        <f>IF(O708&gt;0,RANK(O708,(N708:P708,Q708:AE708)),0)</f>
        <v>1</v>
      </c>
      <c r="F708" s="7">
        <f>IF(P708&gt;0,RANK(P708,(N708:P708,Q708:AE708)),0)</f>
        <v>3</v>
      </c>
      <c r="G708" s="1">
        <f t="shared" si="279"/>
        <v>1132</v>
      </c>
      <c r="H708" s="2">
        <f t="shared" si="280"/>
        <v>0.12579175463940437</v>
      </c>
      <c r="I708" s="2"/>
      <c r="J708" s="2">
        <f t="shared" si="281"/>
        <v>0.42882542504722748</v>
      </c>
      <c r="K708" s="2">
        <f t="shared" si="282"/>
        <v>0.55461717968663182</v>
      </c>
      <c r="L708" s="2">
        <f t="shared" si="283"/>
        <v>7.0007778642071344E-3</v>
      </c>
      <c r="M708" s="2">
        <f t="shared" si="284"/>
        <v>9.5566174019336165E-3</v>
      </c>
      <c r="N708" s="66">
        <v>3859</v>
      </c>
      <c r="O708" s="66">
        <v>4991</v>
      </c>
      <c r="P708" s="66">
        <v>63</v>
      </c>
      <c r="Q708" s="66">
        <v>48</v>
      </c>
      <c r="R708" s="66">
        <v>10</v>
      </c>
      <c r="S708" s="66">
        <v>26</v>
      </c>
      <c r="W708" s="66">
        <f>IF(Notes!B$31=1,IF(BR708&gt;0,BR708-SUM(T708:V708)-SUM(AC708:AL708)-SUM(X708:AA708),SUM(BS708:BY708)),SUM(BS708:BY708))</f>
        <v>0</v>
      </c>
      <c r="AB708" s="66">
        <v>2</v>
      </c>
      <c r="AG708" s="66">
        <v>0</v>
      </c>
      <c r="AN708" s="7">
        <f>IF(Q708&gt;0,RANK(Q708,(N708:P708,Q708:AE708)),0)</f>
        <v>4</v>
      </c>
      <c r="AO708" s="7">
        <f>IF(R708&gt;0,RANK(R708,(N708:P708,Q708:AE708)),0)</f>
        <v>6</v>
      </c>
      <c r="AP708" s="7">
        <f>IF(T708&gt;0,RANK(T708,(N708:P708,Q708:AE708)),0)</f>
        <v>0</v>
      </c>
      <c r="AQ708" s="7">
        <f>IF(S708&gt;0,RANK(S708,(N708:P708,Q708:AE708)),0)</f>
        <v>5</v>
      </c>
      <c r="AR708" s="2">
        <f t="shared" si="285"/>
        <v>5.3339259917768644E-3</v>
      </c>
      <c r="AS708" s="2">
        <f t="shared" si="286"/>
        <v>1.11123458162018E-3</v>
      </c>
      <c r="AT708" s="2">
        <f t="shared" si="287"/>
        <v>0</v>
      </c>
      <c r="AU708" s="2">
        <f t="shared" si="288"/>
        <v>2.8892099122124681E-3</v>
      </c>
      <c r="AW708" t="s">
        <v>2319</v>
      </c>
      <c r="AX708" t="s">
        <v>1668</v>
      </c>
      <c r="AY708">
        <v>15</v>
      </c>
      <c r="BA708" s="119">
        <v>17</v>
      </c>
      <c r="BB708" s="121">
        <v>147</v>
      </c>
      <c r="BC708" s="125">
        <f t="shared" si="277"/>
        <v>17147</v>
      </c>
      <c r="BE708" s="7" t="s">
        <v>228</v>
      </c>
      <c r="BR708" s="66">
        <v>19</v>
      </c>
      <c r="BS708" s="1">
        <v>0</v>
      </c>
      <c r="BT708" s="1">
        <v>0</v>
      </c>
      <c r="BU708" s="1">
        <v>0</v>
      </c>
    </row>
    <row r="709" spans="1:73" hidden="1" outlineLevel="1">
      <c r="A709" t="s">
        <v>1643</v>
      </c>
      <c r="B709" t="s">
        <v>1668</v>
      </c>
      <c r="C709" s="1">
        <f t="shared" si="278"/>
        <v>7616</v>
      </c>
      <c r="D709" s="7">
        <f>IF(N709&gt;0, RANK(N709,(N709:P709,Q709:AE709)),0)</f>
        <v>2</v>
      </c>
      <c r="E709" s="7">
        <f>IF(O709&gt;0,RANK(O709,(N709:P709,Q709:AE709)),0)</f>
        <v>1</v>
      </c>
      <c r="F709" s="7">
        <f>IF(P709&gt;0,RANK(P709,(N709:P709,Q709:AE709)),0)</f>
        <v>4</v>
      </c>
      <c r="G709" s="1">
        <f t="shared" si="279"/>
        <v>1433</v>
      </c>
      <c r="H709" s="2">
        <f t="shared" si="280"/>
        <v>0.18815651260504201</v>
      </c>
      <c r="I709" s="2"/>
      <c r="J709" s="2">
        <f t="shared" si="281"/>
        <v>0.39705882352941174</v>
      </c>
      <c r="K709" s="2">
        <f t="shared" si="282"/>
        <v>0.58521533613445376</v>
      </c>
      <c r="L709" s="2">
        <f t="shared" si="283"/>
        <v>6.0399159663865548E-3</v>
      </c>
      <c r="M709" s="2">
        <f t="shared" si="284"/>
        <v>1.1685924369748003E-2</v>
      </c>
      <c r="N709" s="66">
        <v>3024</v>
      </c>
      <c r="O709" s="66">
        <v>4457</v>
      </c>
      <c r="P709" s="66">
        <v>46</v>
      </c>
      <c r="Q709" s="66">
        <v>31</v>
      </c>
      <c r="R709" s="66">
        <v>8</v>
      </c>
      <c r="S709" s="66">
        <v>47</v>
      </c>
      <c r="W709" s="66">
        <f>IF(Notes!B$31=1,IF(BR709&gt;0,BR709-SUM(T709:V709)-SUM(AC709:AL709)-SUM(X709:AA709),SUM(BS709:BY709)),SUM(BS709:BY709))</f>
        <v>0</v>
      </c>
      <c r="AB709" s="66">
        <v>3</v>
      </c>
      <c r="AG709" s="66">
        <v>0</v>
      </c>
      <c r="AN709" s="7">
        <f>IF(Q709&gt;0,RANK(Q709,(N709:P709,Q709:AE709)),0)</f>
        <v>5</v>
      </c>
      <c r="AO709" s="7">
        <f>IF(R709&gt;0,RANK(R709,(N709:P709,Q709:AE709)),0)</f>
        <v>6</v>
      </c>
      <c r="AP709" s="7">
        <f>IF(T709&gt;0,RANK(T709,(N709:P709,Q709:AE709)),0)</f>
        <v>0</v>
      </c>
      <c r="AQ709" s="7">
        <f>IF(S709&gt;0,RANK(S709,(N709:P709,Q709:AE709)),0)</f>
        <v>3</v>
      </c>
      <c r="AR709" s="2">
        <f t="shared" si="285"/>
        <v>4.0703781512605045E-3</v>
      </c>
      <c r="AS709" s="2">
        <f t="shared" si="286"/>
        <v>1.0504201680672268E-3</v>
      </c>
      <c r="AT709" s="2">
        <f t="shared" si="287"/>
        <v>0</v>
      </c>
      <c r="AU709" s="2">
        <f t="shared" si="288"/>
        <v>6.1712184873949577E-3</v>
      </c>
      <c r="AW709" t="s">
        <v>1643</v>
      </c>
      <c r="AX709" t="s">
        <v>1668</v>
      </c>
      <c r="AY709">
        <v>0</v>
      </c>
      <c r="BA709" s="119">
        <v>17</v>
      </c>
      <c r="BB709" s="121">
        <v>149</v>
      </c>
      <c r="BC709" s="125">
        <f t="shared" si="277"/>
        <v>17149</v>
      </c>
      <c r="BE709" s="7" t="s">
        <v>228</v>
      </c>
      <c r="BR709" s="66">
        <v>27</v>
      </c>
      <c r="BS709" s="1">
        <v>0</v>
      </c>
      <c r="BT709" s="1">
        <v>0</v>
      </c>
      <c r="BU709" s="1">
        <v>0</v>
      </c>
    </row>
    <row r="710" spans="1:73" hidden="1" outlineLevel="1">
      <c r="A710" t="s">
        <v>2969</v>
      </c>
      <c r="B710" t="s">
        <v>1668</v>
      </c>
      <c r="C710" s="1">
        <f t="shared" si="278"/>
        <v>2231</v>
      </c>
      <c r="D710" s="7">
        <f>IF(N710&gt;0, RANK(N710,(N710:P710,Q710:AE710)),0)</f>
        <v>2</v>
      </c>
      <c r="E710" s="7">
        <f>IF(O710&gt;0,RANK(O710,(N710:P710,Q710:AE710)),0)</f>
        <v>1</v>
      </c>
      <c r="F710" s="7">
        <f>IF(P710&gt;0,RANK(P710,(N710:P710,Q710:AE710)),0)</f>
        <v>3</v>
      </c>
      <c r="G710" s="1">
        <f t="shared" si="279"/>
        <v>498</v>
      </c>
      <c r="H710" s="2">
        <f t="shared" si="280"/>
        <v>0.22321828776333483</v>
      </c>
      <c r="I710" s="2"/>
      <c r="J710" s="2">
        <f t="shared" si="281"/>
        <v>0.37875392200806812</v>
      </c>
      <c r="K710" s="2">
        <f t="shared" si="282"/>
        <v>0.60197220977140298</v>
      </c>
      <c r="L710" s="2">
        <f t="shared" si="283"/>
        <v>1.2550425818018825E-2</v>
      </c>
      <c r="M710" s="2">
        <f t="shared" si="284"/>
        <v>6.7234424025100752E-3</v>
      </c>
      <c r="N710" s="66">
        <v>845</v>
      </c>
      <c r="O710" s="66">
        <v>1343</v>
      </c>
      <c r="P710" s="66">
        <v>28</v>
      </c>
      <c r="Q710" s="66">
        <v>4</v>
      </c>
      <c r="R710" s="66">
        <v>6</v>
      </c>
      <c r="S710" s="66">
        <v>4</v>
      </c>
      <c r="W710" s="66">
        <f>IF(Notes!B$31=1,IF(BR710&gt;0,BR710-SUM(T710:V710)-SUM(AC710:AL710)-SUM(X710:AA710),SUM(BS710:BY710)),SUM(BS710:BY710))</f>
        <v>0</v>
      </c>
      <c r="AB710" s="66">
        <v>0</v>
      </c>
      <c r="AG710" s="66">
        <v>1</v>
      </c>
      <c r="AN710" s="7">
        <f>IF(Q710&gt;0,RANK(Q710,(N710:P710,Q710:AE710)),0)</f>
        <v>5</v>
      </c>
      <c r="AO710" s="7">
        <f>IF(R710&gt;0,RANK(R710,(N710:P710,Q710:AE710)),0)</f>
        <v>4</v>
      </c>
      <c r="AP710" s="7">
        <f>IF(T710&gt;0,RANK(T710,(N710:P710,Q710:AE710)),0)</f>
        <v>0</v>
      </c>
      <c r="AQ710" s="7">
        <f>IF(S710&gt;0,RANK(S710,(N710:P710,Q710:AE710)),0)</f>
        <v>5</v>
      </c>
      <c r="AR710" s="2">
        <f t="shared" si="285"/>
        <v>1.7929179740026895E-3</v>
      </c>
      <c r="AS710" s="2">
        <f t="shared" si="286"/>
        <v>2.689376961004034E-3</v>
      </c>
      <c r="AT710" s="2">
        <f t="shared" si="287"/>
        <v>0</v>
      </c>
      <c r="AU710" s="2">
        <f t="shared" si="288"/>
        <v>1.7929179740026895E-3</v>
      </c>
      <c r="AW710" t="s">
        <v>2969</v>
      </c>
      <c r="AX710" t="s">
        <v>1668</v>
      </c>
      <c r="AY710">
        <v>19</v>
      </c>
      <c r="BA710" s="119">
        <v>17</v>
      </c>
      <c r="BB710" s="121">
        <v>151</v>
      </c>
      <c r="BC710" s="125">
        <f t="shared" si="277"/>
        <v>17151</v>
      </c>
      <c r="BE710" s="7" t="s">
        <v>228</v>
      </c>
      <c r="BR710" s="66">
        <v>1</v>
      </c>
      <c r="BS710" s="1">
        <v>0</v>
      </c>
      <c r="BT710" s="1">
        <v>0</v>
      </c>
      <c r="BU710" s="1">
        <v>0</v>
      </c>
    </row>
    <row r="711" spans="1:73" hidden="1" outlineLevel="1">
      <c r="A711" t="s">
        <v>2224</v>
      </c>
      <c r="B711" t="s">
        <v>1668</v>
      </c>
      <c r="C711" s="1">
        <f t="shared" si="278"/>
        <v>3270</v>
      </c>
      <c r="D711" s="7">
        <f>IF(N711&gt;0, RANK(N711,(N711:P711,Q711:AE711)),0)</f>
        <v>1</v>
      </c>
      <c r="E711" s="7">
        <f>IF(O711&gt;0,RANK(O711,(N711:P711,Q711:AE711)),0)</f>
        <v>2</v>
      </c>
      <c r="F711" s="7">
        <f>IF(P711&gt;0,RANK(P711,(N711:P711,Q711:AE711)),0)</f>
        <v>3</v>
      </c>
      <c r="G711" s="1">
        <f t="shared" si="279"/>
        <v>45</v>
      </c>
      <c r="H711" s="2">
        <f t="shared" si="280"/>
        <v>1.3761467889908258E-2</v>
      </c>
      <c r="I711" s="2"/>
      <c r="J711" s="2">
        <f t="shared" si="281"/>
        <v>0.50091743119266052</v>
      </c>
      <c r="K711" s="2">
        <f t="shared" si="282"/>
        <v>0.48715596330275229</v>
      </c>
      <c r="L711" s="2">
        <f t="shared" si="283"/>
        <v>6.4220183486238536E-3</v>
      </c>
      <c r="M711" s="2">
        <f t="shared" si="284"/>
        <v>5.5045871559633308E-3</v>
      </c>
      <c r="N711" s="66">
        <v>1638</v>
      </c>
      <c r="O711" s="66">
        <v>1593</v>
      </c>
      <c r="P711" s="66">
        <v>21</v>
      </c>
      <c r="Q711" s="66">
        <v>2</v>
      </c>
      <c r="R711" s="66">
        <v>11</v>
      </c>
      <c r="S711" s="66">
        <v>4</v>
      </c>
      <c r="W711" s="66">
        <f>IF(Notes!B$31=1,IF(BR711&gt;0,BR711-SUM(T711:V711)-SUM(AC711:AL711)-SUM(X711:AA711),SUM(BS711:BY711)),SUM(BS711:BY711))</f>
        <v>0</v>
      </c>
      <c r="AB711" s="66">
        <v>1</v>
      </c>
      <c r="AG711" s="66">
        <v>0</v>
      </c>
      <c r="AN711" s="7">
        <f>IF(Q711&gt;0,RANK(Q711,(N711:P711,Q711:AE711)),0)</f>
        <v>6</v>
      </c>
      <c r="AO711" s="7">
        <f>IF(R711&gt;0,RANK(R711,(N711:P711,Q711:AE711)),0)</f>
        <v>4</v>
      </c>
      <c r="AP711" s="7">
        <f>IF(T711&gt;0,RANK(T711,(N711:P711,Q711:AE711)),0)</f>
        <v>0</v>
      </c>
      <c r="AQ711" s="7">
        <f>IF(S711&gt;0,RANK(S711,(N711:P711,Q711:AE711)),0)</f>
        <v>5</v>
      </c>
      <c r="AR711" s="2">
        <f t="shared" si="285"/>
        <v>6.116207951070336E-4</v>
      </c>
      <c r="AS711" s="2">
        <f t="shared" si="286"/>
        <v>3.3639143730886849E-3</v>
      </c>
      <c r="AT711" s="2">
        <f t="shared" si="287"/>
        <v>0</v>
      </c>
      <c r="AU711" s="2">
        <f t="shared" si="288"/>
        <v>1.2232415902140672E-3</v>
      </c>
      <c r="AW711" t="s">
        <v>2224</v>
      </c>
      <c r="AX711" t="s">
        <v>1668</v>
      </c>
      <c r="AY711">
        <v>12</v>
      </c>
      <c r="BA711" s="119">
        <v>17</v>
      </c>
      <c r="BB711" s="121">
        <v>153</v>
      </c>
      <c r="BC711" s="125">
        <f t="shared" si="277"/>
        <v>17153</v>
      </c>
      <c r="BE711" s="7" t="s">
        <v>228</v>
      </c>
      <c r="BR711" s="66"/>
      <c r="BS711" s="1">
        <v>0</v>
      </c>
      <c r="BT711" s="1">
        <v>0</v>
      </c>
      <c r="BU711" s="1">
        <v>0</v>
      </c>
    </row>
    <row r="712" spans="1:73" hidden="1" outlineLevel="1">
      <c r="A712" t="s">
        <v>3245</v>
      </c>
      <c r="B712" t="s">
        <v>1668</v>
      </c>
      <c r="C712" s="1">
        <f t="shared" si="278"/>
        <v>3337</v>
      </c>
      <c r="D712" s="7">
        <f>IF(N712&gt;0, RANK(N712,(N712:P712,Q712:AE712)),0)</f>
        <v>1</v>
      </c>
      <c r="E712" s="7">
        <f>IF(O712&gt;0,RANK(O712,(N712:P712,Q712:AE712)),0)</f>
        <v>2</v>
      </c>
      <c r="F712" s="7">
        <f>IF(P712&gt;0,RANK(P712,(N712:P712,Q712:AE712)),0)</f>
        <v>3</v>
      </c>
      <c r="G712" s="1">
        <f t="shared" si="279"/>
        <v>522</v>
      </c>
      <c r="H712" s="2">
        <f t="shared" si="280"/>
        <v>0.15642792927779442</v>
      </c>
      <c r="I712" s="2"/>
      <c r="J712" s="2">
        <f t="shared" si="281"/>
        <v>0.56937368894216367</v>
      </c>
      <c r="K712" s="2">
        <f t="shared" si="282"/>
        <v>0.41294575966436919</v>
      </c>
      <c r="L712" s="2">
        <f t="shared" si="283"/>
        <v>8.6904405154330233E-3</v>
      </c>
      <c r="M712" s="2">
        <f t="shared" si="284"/>
        <v>8.9901108780341132E-3</v>
      </c>
      <c r="N712" s="66">
        <v>1900</v>
      </c>
      <c r="O712" s="66">
        <v>1378</v>
      </c>
      <c r="P712" s="66">
        <v>29</v>
      </c>
      <c r="Q712" s="66">
        <v>15</v>
      </c>
      <c r="R712" s="66">
        <v>8</v>
      </c>
      <c r="S712" s="66">
        <v>7</v>
      </c>
      <c r="W712" s="66">
        <f>IF(Notes!B$31=1,IF(BR712&gt;0,BR712-SUM(T712:V712)-SUM(AC712:AL712)-SUM(X712:AA712),SUM(BS712:BY712)),SUM(BS712:BY712))</f>
        <v>0</v>
      </c>
      <c r="AB712" s="66">
        <v>0</v>
      </c>
      <c r="AG712" s="66">
        <v>0</v>
      </c>
      <c r="AN712" s="7">
        <f>IF(Q712&gt;0,RANK(Q712,(N712:P712,Q712:AE712)),0)</f>
        <v>4</v>
      </c>
      <c r="AO712" s="7">
        <f>IF(R712&gt;0,RANK(R712,(N712:P712,Q712:AE712)),0)</f>
        <v>5</v>
      </c>
      <c r="AP712" s="7">
        <f>IF(T712&gt;0,RANK(T712,(N712:P712,Q712:AE712)),0)</f>
        <v>0</v>
      </c>
      <c r="AQ712" s="7">
        <f>IF(S712&gt;0,RANK(S712,(N712:P712,Q712:AE712)),0)</f>
        <v>6</v>
      </c>
      <c r="AR712" s="2">
        <f t="shared" si="285"/>
        <v>4.4950554390170809E-3</v>
      </c>
      <c r="AS712" s="2">
        <f t="shared" si="286"/>
        <v>2.3973629008091101E-3</v>
      </c>
      <c r="AT712" s="2">
        <f t="shared" si="287"/>
        <v>0</v>
      </c>
      <c r="AU712" s="2">
        <f t="shared" si="288"/>
        <v>2.0976925382079712E-3</v>
      </c>
      <c r="AW712" t="s">
        <v>3245</v>
      </c>
      <c r="AX712" t="s">
        <v>1668</v>
      </c>
      <c r="AY712">
        <v>18</v>
      </c>
      <c r="BA712" s="119">
        <v>17</v>
      </c>
      <c r="BB712" s="121">
        <v>155</v>
      </c>
      <c r="BC712" s="125">
        <f t="shared" si="277"/>
        <v>17155</v>
      </c>
      <c r="BE712" s="7" t="s">
        <v>228</v>
      </c>
      <c r="BR712" s="66">
        <v>5</v>
      </c>
      <c r="BS712" s="1">
        <v>0</v>
      </c>
      <c r="BT712" s="1">
        <v>0</v>
      </c>
      <c r="BU712" s="1">
        <v>0</v>
      </c>
    </row>
    <row r="713" spans="1:73" hidden="1" outlineLevel="1">
      <c r="A713" t="s">
        <v>572</v>
      </c>
      <c r="B713" t="s">
        <v>1668</v>
      </c>
      <c r="C713" s="1">
        <f t="shared" si="278"/>
        <v>15202</v>
      </c>
      <c r="D713" s="7">
        <f>IF(N713&gt;0, RANK(N713,(N713:P713,Q713:AE713)),0)</f>
        <v>2</v>
      </c>
      <c r="E713" s="7">
        <f>IF(O713&gt;0,RANK(O713,(N713:P713,Q713:AE713)),0)</f>
        <v>1</v>
      </c>
      <c r="F713" s="7">
        <f>IF(P713&gt;0,RANK(P713,(N713:P713,Q713:AE713)),0)</f>
        <v>3</v>
      </c>
      <c r="G713" s="1">
        <f t="shared" si="279"/>
        <v>143</v>
      </c>
      <c r="H713" s="2">
        <f t="shared" si="280"/>
        <v>9.4066570188133143E-3</v>
      </c>
      <c r="I713" s="2"/>
      <c r="J713" s="2">
        <f t="shared" si="281"/>
        <v>0.48644915142744377</v>
      </c>
      <c r="K713" s="2">
        <f t="shared" si="282"/>
        <v>0.4958558084462571</v>
      </c>
      <c r="L713" s="2">
        <f t="shared" si="283"/>
        <v>8.7488488356795152E-3</v>
      </c>
      <c r="M713" s="2">
        <f t="shared" si="284"/>
        <v>8.9461912906195623E-3</v>
      </c>
      <c r="N713" s="66">
        <v>7395</v>
      </c>
      <c r="O713" s="66">
        <v>7538</v>
      </c>
      <c r="P713" s="66">
        <v>133</v>
      </c>
      <c r="Q713" s="66">
        <v>49</v>
      </c>
      <c r="R713" s="66">
        <v>47</v>
      </c>
      <c r="S713" s="66">
        <v>35</v>
      </c>
      <c r="W713" s="66">
        <f>IF(Notes!B$31=1,IF(BR713&gt;0,BR713-SUM(T713:V713)-SUM(AC713:AL713)-SUM(X713:AA713),SUM(BS713:BY713)),SUM(BS713:BY713))</f>
        <v>0</v>
      </c>
      <c r="AB713" s="66">
        <v>5</v>
      </c>
      <c r="AG713" s="66">
        <v>0</v>
      </c>
      <c r="AN713" s="7">
        <f>IF(Q713&gt;0,RANK(Q713,(N713:P713,Q713:AE713)),0)</f>
        <v>4</v>
      </c>
      <c r="AO713" s="7">
        <f>IF(R713&gt;0,RANK(R713,(N713:P713,Q713:AE713)),0)</f>
        <v>5</v>
      </c>
      <c r="AP713" s="7">
        <f>IF(T713&gt;0,RANK(T713,(N713:P713,Q713:AE713)),0)</f>
        <v>0</v>
      </c>
      <c r="AQ713" s="7">
        <f>IF(S713&gt;0,RANK(S713,(N713:P713,Q713:AE713)),0)</f>
        <v>6</v>
      </c>
      <c r="AR713" s="2">
        <f t="shared" si="285"/>
        <v>3.2232600973556109E-3</v>
      </c>
      <c r="AS713" s="2">
        <f t="shared" si="286"/>
        <v>3.0916984607288513E-3</v>
      </c>
      <c r="AT713" s="2">
        <f t="shared" si="287"/>
        <v>0</v>
      </c>
      <c r="AU713" s="2">
        <f t="shared" si="288"/>
        <v>2.3023286409682938E-3</v>
      </c>
      <c r="AW713" t="s">
        <v>572</v>
      </c>
      <c r="AX713" t="s">
        <v>1668</v>
      </c>
      <c r="AY713">
        <v>12</v>
      </c>
      <c r="BA713" s="119">
        <v>17</v>
      </c>
      <c r="BB713" s="121">
        <v>157</v>
      </c>
      <c r="BC713" s="125">
        <f t="shared" si="277"/>
        <v>17157</v>
      </c>
      <c r="BE713" s="7" t="s">
        <v>228</v>
      </c>
      <c r="BR713" s="66"/>
      <c r="BS713" s="1">
        <v>0</v>
      </c>
      <c r="BT713" s="1">
        <v>0</v>
      </c>
      <c r="BU713" s="1">
        <v>0</v>
      </c>
    </row>
    <row r="714" spans="1:73" hidden="1" outlineLevel="1">
      <c r="A714" t="s">
        <v>2830</v>
      </c>
      <c r="B714" t="s">
        <v>1668</v>
      </c>
      <c r="C714" s="1">
        <f t="shared" si="278"/>
        <v>7650</v>
      </c>
      <c r="D714" s="7">
        <f>IF(N714&gt;0, RANK(N714,(N714:P714,Q714:AE714)),0)</f>
        <v>2</v>
      </c>
      <c r="E714" s="7">
        <f>IF(O714&gt;0,RANK(O714,(N714:P714,Q714:AE714)),0)</f>
        <v>1</v>
      </c>
      <c r="F714" s="7">
        <f>IF(P714&gt;0,RANK(P714,(N714:P714,Q714:AE714)),0)</f>
        <v>3</v>
      </c>
      <c r="G714" s="1">
        <f t="shared" si="279"/>
        <v>1148</v>
      </c>
      <c r="H714" s="2">
        <f t="shared" si="280"/>
        <v>0.15006535947712418</v>
      </c>
      <c r="I714" s="2"/>
      <c r="J714" s="2">
        <f t="shared" si="281"/>
        <v>0.41581699346405226</v>
      </c>
      <c r="K714" s="2">
        <f t="shared" si="282"/>
        <v>0.5658823529411765</v>
      </c>
      <c r="L714" s="2">
        <f t="shared" si="283"/>
        <v>8.2352941176470594E-3</v>
      </c>
      <c r="M714" s="2">
        <f t="shared" si="284"/>
        <v>1.0065359477124117E-2</v>
      </c>
      <c r="N714" s="66">
        <v>3181</v>
      </c>
      <c r="O714" s="66">
        <v>4329</v>
      </c>
      <c r="P714" s="66">
        <v>63</v>
      </c>
      <c r="Q714" s="66">
        <v>37</v>
      </c>
      <c r="R714" s="66">
        <v>10</v>
      </c>
      <c r="S714" s="66">
        <v>27</v>
      </c>
      <c r="W714" s="66">
        <f>IF(Notes!B$31=1,IF(BR714&gt;0,BR714-SUM(T714:V714)-SUM(AC714:AL714)-SUM(X714:AA714),SUM(BS714:BY714)),SUM(BS714:BY714))</f>
        <v>0</v>
      </c>
      <c r="AB714" s="66">
        <v>3</v>
      </c>
      <c r="AG714" s="66">
        <v>0</v>
      </c>
      <c r="AN714" s="7">
        <f>IF(Q714&gt;0,RANK(Q714,(N714:P714,Q714:AE714)),0)</f>
        <v>4</v>
      </c>
      <c r="AO714" s="7">
        <f>IF(R714&gt;0,RANK(R714,(N714:P714,Q714:AE714)),0)</f>
        <v>6</v>
      </c>
      <c r="AP714" s="7">
        <f>IF(T714&gt;0,RANK(T714,(N714:P714,Q714:AE714)),0)</f>
        <v>0</v>
      </c>
      <c r="AQ714" s="7">
        <f>IF(S714&gt;0,RANK(S714,(N714:P714,Q714:AE714)),0)</f>
        <v>5</v>
      </c>
      <c r="AR714" s="2">
        <f t="shared" si="285"/>
        <v>4.8366013071895423E-3</v>
      </c>
      <c r="AS714" s="2">
        <f t="shared" si="286"/>
        <v>1.30718954248366E-3</v>
      </c>
      <c r="AT714" s="2">
        <f t="shared" si="287"/>
        <v>0</v>
      </c>
      <c r="AU714" s="2">
        <f t="shared" si="288"/>
        <v>3.5294117647058825E-3</v>
      </c>
      <c r="AW714" t="s">
        <v>2830</v>
      </c>
      <c r="AX714" t="s">
        <v>1668</v>
      </c>
      <c r="AY714">
        <v>19</v>
      </c>
      <c r="BA714" s="119">
        <v>17</v>
      </c>
      <c r="BB714" s="121">
        <v>159</v>
      </c>
      <c r="BC714" s="125">
        <f t="shared" si="277"/>
        <v>17159</v>
      </c>
      <c r="BE714" s="7" t="s">
        <v>228</v>
      </c>
      <c r="BR714" s="66">
        <v>23</v>
      </c>
      <c r="BS714" s="1">
        <v>0</v>
      </c>
      <c r="BT714" s="1">
        <v>0</v>
      </c>
      <c r="BU714" s="1">
        <v>0</v>
      </c>
    </row>
    <row r="715" spans="1:73" hidden="1" outlineLevel="1">
      <c r="A715" t="s">
        <v>612</v>
      </c>
      <c r="B715" t="s">
        <v>1668</v>
      </c>
      <c r="C715" s="1">
        <f t="shared" si="278"/>
        <v>68401</v>
      </c>
      <c r="D715" s="7">
        <f>IF(N715&gt;0, RANK(N715,(N715:P715,Q715:AE715)),0)</f>
        <v>1</v>
      </c>
      <c r="E715" s="7">
        <f>IF(O715&gt;0,RANK(O715,(N715:P715,Q715:AE715)),0)</f>
        <v>2</v>
      </c>
      <c r="F715" s="7">
        <f>IF(P715&gt;0,RANK(P715,(N715:P715,Q715:AE715)),0)</f>
        <v>3</v>
      </c>
      <c r="G715" s="1">
        <f t="shared" si="279"/>
        <v>16846</v>
      </c>
      <c r="H715" s="2">
        <f t="shared" si="280"/>
        <v>0.24628294907969181</v>
      </c>
      <c r="I715" s="2"/>
      <c r="J715" s="2">
        <f t="shared" si="281"/>
        <v>0.61709624128302221</v>
      </c>
      <c r="K715" s="2">
        <f t="shared" si="282"/>
        <v>0.37081329220333037</v>
      </c>
      <c r="L715" s="2">
        <f t="shared" si="283"/>
        <v>5.7747693747167437E-3</v>
      </c>
      <c r="M715" s="2">
        <f t="shared" si="284"/>
        <v>6.3156971389306807E-3</v>
      </c>
      <c r="N715" s="66">
        <v>42210</v>
      </c>
      <c r="O715" s="66">
        <v>25364</v>
      </c>
      <c r="P715" s="66">
        <v>395</v>
      </c>
      <c r="Q715" s="66">
        <v>223</v>
      </c>
      <c r="R715" s="66">
        <v>87</v>
      </c>
      <c r="S715" s="66">
        <v>101</v>
      </c>
      <c r="W715" s="66">
        <f>IF(Notes!B$31=1,IF(BR715&gt;0,BR715-SUM(T715:V715)-SUM(AC715:AL715)-SUM(X715:AA715),SUM(BS715:BY715)),SUM(BS715:BY715))</f>
        <v>0</v>
      </c>
      <c r="AB715" s="66">
        <v>21</v>
      </c>
      <c r="AG715" s="66">
        <v>0</v>
      </c>
      <c r="AN715" s="7">
        <f>IF(Q715&gt;0,RANK(Q715,(N715:P715,Q715:AE715)),0)</f>
        <v>4</v>
      </c>
      <c r="AO715" s="7">
        <f>IF(R715&gt;0,RANK(R715,(N715:P715,Q715:AE715)),0)</f>
        <v>6</v>
      </c>
      <c r="AP715" s="7">
        <f>IF(T715&gt;0,RANK(T715,(N715:P715,Q715:AE715)),0)</f>
        <v>0</v>
      </c>
      <c r="AQ715" s="7">
        <f>IF(S715&gt;0,RANK(S715,(N715:P715,Q715:AE715)),0)</f>
        <v>5</v>
      </c>
      <c r="AR715" s="2">
        <f t="shared" si="285"/>
        <v>3.2601862545869214E-3</v>
      </c>
      <c r="AS715" s="2">
        <f t="shared" si="286"/>
        <v>1.2719112293679917E-3</v>
      </c>
      <c r="AT715" s="2">
        <f t="shared" si="287"/>
        <v>0</v>
      </c>
      <c r="AU715" s="2">
        <f t="shared" si="288"/>
        <v>1.4765865996111168E-3</v>
      </c>
      <c r="AW715" t="s">
        <v>612</v>
      </c>
      <c r="AX715" t="s">
        <v>1668</v>
      </c>
      <c r="AY715">
        <v>17</v>
      </c>
      <c r="BA715" s="119">
        <v>17</v>
      </c>
      <c r="BB715" s="121">
        <v>161</v>
      </c>
      <c r="BC715" s="125">
        <f t="shared" si="277"/>
        <v>17161</v>
      </c>
      <c r="BE715" s="7" t="s">
        <v>228</v>
      </c>
      <c r="BR715" s="66">
        <v>207</v>
      </c>
      <c r="BS715" s="1">
        <v>0</v>
      </c>
      <c r="BT715" s="1">
        <v>0</v>
      </c>
      <c r="BU715" s="1">
        <v>0</v>
      </c>
    </row>
    <row r="716" spans="1:73" hidden="1" outlineLevel="1">
      <c r="A716" t="s">
        <v>2771</v>
      </c>
      <c r="B716" t="s">
        <v>1668</v>
      </c>
      <c r="C716" s="1">
        <f t="shared" si="278"/>
        <v>125744</v>
      </c>
      <c r="D716" s="7">
        <f>IF(N716&gt;0, RANK(N716,(N716:P716,Q716:AE716)),0)</f>
        <v>1</v>
      </c>
      <c r="E716" s="7">
        <f>IF(O716&gt;0,RANK(O716,(N716:P716,Q716:AE716)),0)</f>
        <v>2</v>
      </c>
      <c r="F716" s="7">
        <f>IF(P716&gt;0,RANK(P716,(N716:P716,Q716:AE716)),0)</f>
        <v>3</v>
      </c>
      <c r="G716" s="1">
        <f t="shared" si="279"/>
        <v>28202</v>
      </c>
      <c r="H716" s="2">
        <f t="shared" si="280"/>
        <v>0.22428107901768674</v>
      </c>
      <c r="I716" s="2"/>
      <c r="J716" s="2">
        <f t="shared" si="281"/>
        <v>0.60567502226746406</v>
      </c>
      <c r="K716" s="2">
        <f t="shared" si="282"/>
        <v>0.38139394324977732</v>
      </c>
      <c r="L716" s="2">
        <f t="shared" si="283"/>
        <v>5.8213513169614456E-3</v>
      </c>
      <c r="M716" s="2">
        <f t="shared" si="284"/>
        <v>7.1096831657971732E-3</v>
      </c>
      <c r="N716" s="66">
        <v>76160</v>
      </c>
      <c r="O716" s="66">
        <v>47958</v>
      </c>
      <c r="P716" s="66">
        <v>732</v>
      </c>
      <c r="Q716" s="66">
        <v>421</v>
      </c>
      <c r="R716" s="66">
        <v>245</v>
      </c>
      <c r="S716" s="66">
        <v>190</v>
      </c>
      <c r="W716" s="66">
        <f>IF(Notes!B$31=1,IF(BR716&gt;0,BR716-SUM(T716:V716)-SUM(AC716:AL716)-SUM(X716:AA716),SUM(BS716:BY716)),SUM(BS716:BY716))</f>
        <v>0</v>
      </c>
      <c r="AB716" s="66">
        <v>38</v>
      </c>
      <c r="AG716" s="66">
        <v>0</v>
      </c>
      <c r="AN716" s="7">
        <f>IF(Q716&gt;0,RANK(Q716,(N716:P716,Q716:AE716)),0)</f>
        <v>4</v>
      </c>
      <c r="AO716" s="7">
        <f>IF(R716&gt;0,RANK(R716,(N716:P716,Q716:AE716)),0)</f>
        <v>5</v>
      </c>
      <c r="AP716" s="7">
        <f>IF(T716&gt;0,RANK(T716,(N716:P716,Q716:AE716)),0)</f>
        <v>0</v>
      </c>
      <c r="AQ716" s="7">
        <f>IF(S716&gt;0,RANK(S716,(N716:P716,Q716:AE716)),0)</f>
        <v>6</v>
      </c>
      <c r="AR716" s="2">
        <f t="shared" si="285"/>
        <v>3.3480722738261867E-3</v>
      </c>
      <c r="AS716" s="2">
        <f t="shared" si="286"/>
        <v>1.9484031047207024E-3</v>
      </c>
      <c r="AT716" s="2">
        <f t="shared" si="287"/>
        <v>0</v>
      </c>
      <c r="AU716" s="2">
        <f t="shared" si="288"/>
        <v>1.5110064893752385E-3</v>
      </c>
      <c r="AW716" t="s">
        <v>2771</v>
      </c>
      <c r="AX716" t="s">
        <v>1668</v>
      </c>
      <c r="AY716">
        <v>12</v>
      </c>
      <c r="BA716" s="119">
        <v>17</v>
      </c>
      <c r="BB716" s="121">
        <v>163</v>
      </c>
      <c r="BC716" s="125">
        <f t="shared" si="277"/>
        <v>17163</v>
      </c>
      <c r="BE716" s="7" t="s">
        <v>228</v>
      </c>
      <c r="BR716" s="66">
        <v>310</v>
      </c>
      <c r="BS716" s="1">
        <v>0</v>
      </c>
      <c r="BT716" s="1">
        <v>0</v>
      </c>
      <c r="BU716" s="1">
        <v>0</v>
      </c>
    </row>
    <row r="717" spans="1:73" hidden="1" outlineLevel="1">
      <c r="A717" t="s">
        <v>3118</v>
      </c>
      <c r="B717" t="s">
        <v>1668</v>
      </c>
      <c r="C717" s="1">
        <f t="shared" si="278"/>
        <v>11428</v>
      </c>
      <c r="D717" s="7">
        <f>IF(N717&gt;0, RANK(N717,(N717:P717,Q717:AE717)),0)</f>
        <v>2</v>
      </c>
      <c r="E717" s="7">
        <f>IF(O717&gt;0,RANK(O717,(N717:P717,Q717:AE717)),0)</f>
        <v>1</v>
      </c>
      <c r="F717" s="7">
        <f>IF(P717&gt;0,RANK(P717,(N717:P717,Q717:AE717)),0)</f>
        <v>3</v>
      </c>
      <c r="G717" s="1">
        <f t="shared" si="279"/>
        <v>1016</v>
      </c>
      <c r="H717" s="2">
        <f t="shared" si="280"/>
        <v>8.8904445222261111E-2</v>
      </c>
      <c r="I717" s="2"/>
      <c r="J717" s="2">
        <f t="shared" si="281"/>
        <v>0.44478473923696182</v>
      </c>
      <c r="K717" s="2">
        <f t="shared" si="282"/>
        <v>0.53368918445922298</v>
      </c>
      <c r="L717" s="2">
        <f t="shared" si="283"/>
        <v>1.0675533776688834E-2</v>
      </c>
      <c r="M717" s="2">
        <f t="shared" si="284"/>
        <v>1.0850542527126366E-2</v>
      </c>
      <c r="N717" s="66">
        <v>5083</v>
      </c>
      <c r="O717" s="66">
        <v>6099</v>
      </c>
      <c r="P717" s="66">
        <v>122</v>
      </c>
      <c r="Q717" s="66">
        <v>34</v>
      </c>
      <c r="R717" s="66">
        <v>43</v>
      </c>
      <c r="S717" s="66">
        <v>44</v>
      </c>
      <c r="W717" s="66">
        <f>IF(Notes!B$31=1,IF(BR717&gt;0,BR717-SUM(T717:V717)-SUM(AC717:AL717)-SUM(X717:AA717),SUM(BS717:BY717)),SUM(BS717:BY717))</f>
        <v>0</v>
      </c>
      <c r="AB717" s="66">
        <v>3</v>
      </c>
      <c r="AG717" s="66">
        <v>0</v>
      </c>
      <c r="AN717" s="7">
        <f>IF(Q717&gt;0,RANK(Q717,(N717:P717,Q717:AE717)),0)</f>
        <v>6</v>
      </c>
      <c r="AO717" s="7">
        <f>IF(R717&gt;0,RANK(R717,(N717:P717,Q717:AE717)),0)</f>
        <v>5</v>
      </c>
      <c r="AP717" s="7">
        <f>IF(T717&gt;0,RANK(T717,(N717:P717,Q717:AE717)),0)</f>
        <v>0</v>
      </c>
      <c r="AQ717" s="7">
        <f>IF(S717&gt;0,RANK(S717,(N717:P717,Q717:AE717)),0)</f>
        <v>4</v>
      </c>
      <c r="AR717" s="2">
        <f t="shared" si="285"/>
        <v>2.9751487574378719E-3</v>
      </c>
      <c r="AS717" s="2">
        <f t="shared" si="286"/>
        <v>3.7626881344067203E-3</v>
      </c>
      <c r="AT717" s="2">
        <f t="shared" si="287"/>
        <v>0</v>
      </c>
      <c r="AU717" s="2">
        <f t="shared" si="288"/>
        <v>3.8501925096254812E-3</v>
      </c>
      <c r="AW717" t="s">
        <v>3118</v>
      </c>
      <c r="AX717" t="s">
        <v>1668</v>
      </c>
      <c r="AY717">
        <v>0</v>
      </c>
      <c r="BA717" s="119">
        <v>17</v>
      </c>
      <c r="BB717" s="121">
        <v>165</v>
      </c>
      <c r="BC717" s="125">
        <f t="shared" si="277"/>
        <v>17165</v>
      </c>
      <c r="BE717" s="7" t="s">
        <v>228</v>
      </c>
      <c r="BR717" s="66">
        <v>48</v>
      </c>
      <c r="BS717" s="1">
        <v>0</v>
      </c>
      <c r="BT717" s="1">
        <v>0</v>
      </c>
      <c r="BU717" s="1">
        <v>0</v>
      </c>
    </row>
    <row r="718" spans="1:73" hidden="1" outlineLevel="1">
      <c r="A718" t="s">
        <v>2411</v>
      </c>
      <c r="B718" t="s">
        <v>1668</v>
      </c>
      <c r="C718" s="1">
        <f t="shared" si="278"/>
        <v>99828</v>
      </c>
      <c r="D718" s="7">
        <f>IF(N718&gt;0, RANK(N718,(N718:P718,Q718:AE718)),0)</f>
        <v>1</v>
      </c>
      <c r="E718" s="7">
        <f>IF(O718&gt;0,RANK(O718,(N718:P718,Q718:AE718)),0)</f>
        <v>2</v>
      </c>
      <c r="F718" s="7">
        <f>IF(P718&gt;0,RANK(P718,(N718:P718,Q718:AE718)),0)</f>
        <v>3</v>
      </c>
      <c r="G718" s="1">
        <f t="shared" si="279"/>
        <v>4355</v>
      </c>
      <c r="H718" s="2">
        <f t="shared" si="280"/>
        <v>4.362503506030372E-2</v>
      </c>
      <c r="I718" s="2"/>
      <c r="J718" s="2">
        <f t="shared" si="281"/>
        <v>0.51388388027407139</v>
      </c>
      <c r="K718" s="2">
        <f t="shared" si="282"/>
        <v>0.47025884521376771</v>
      </c>
      <c r="L718" s="2">
        <f t="shared" si="283"/>
        <v>6.6314060183515645E-3</v>
      </c>
      <c r="M718" s="2">
        <f t="shared" si="284"/>
        <v>9.2258684938093371E-3</v>
      </c>
      <c r="N718" s="66">
        <v>51300</v>
      </c>
      <c r="O718" s="66">
        <v>46945</v>
      </c>
      <c r="P718" s="66">
        <v>662</v>
      </c>
      <c r="Q718" s="66">
        <v>385</v>
      </c>
      <c r="R718" s="66">
        <v>320</v>
      </c>
      <c r="S718" s="66">
        <v>195</v>
      </c>
      <c r="W718" s="66">
        <f>IF(Notes!B$31=1,IF(BR718&gt;0,BR718-SUM(T718:V718)-SUM(AC718:AL718)-SUM(X718:AA718),SUM(BS718:BY718)),SUM(BS718:BY718))</f>
        <v>0</v>
      </c>
      <c r="AB718" s="66">
        <v>21</v>
      </c>
      <c r="AG718" s="66">
        <v>0</v>
      </c>
      <c r="AN718" s="7">
        <f>IF(Q718&gt;0,RANK(Q718,(N718:P718,Q718:AE718)),0)</f>
        <v>4</v>
      </c>
      <c r="AO718" s="7">
        <f>IF(R718&gt;0,RANK(R718,(N718:P718,Q718:AE718)),0)</f>
        <v>5</v>
      </c>
      <c r="AP718" s="7">
        <f>IF(T718&gt;0,RANK(T718,(N718:P718,Q718:AE718)),0)</f>
        <v>0</v>
      </c>
      <c r="AQ718" s="7">
        <f>IF(S718&gt;0,RANK(S718,(N718:P718,Q718:AE718)),0)</f>
        <v>6</v>
      </c>
      <c r="AR718" s="2">
        <f t="shared" si="285"/>
        <v>3.8566334094642784E-3</v>
      </c>
      <c r="AS718" s="2">
        <f t="shared" si="286"/>
        <v>3.2055134831910888E-3</v>
      </c>
      <c r="AT718" s="2">
        <f t="shared" si="287"/>
        <v>0</v>
      </c>
      <c r="AU718" s="2">
        <f t="shared" si="288"/>
        <v>1.9533597788195696E-3</v>
      </c>
      <c r="AW718" t="s">
        <v>2411</v>
      </c>
      <c r="AX718" t="s">
        <v>1668</v>
      </c>
      <c r="AY718">
        <v>0</v>
      </c>
      <c r="BA718" s="119">
        <v>17</v>
      </c>
      <c r="BB718" s="121">
        <v>167</v>
      </c>
      <c r="BC718" s="125">
        <f t="shared" si="277"/>
        <v>17167</v>
      </c>
      <c r="BE718" s="7" t="s">
        <v>228</v>
      </c>
      <c r="BR718" s="66">
        <v>278</v>
      </c>
      <c r="BS718" s="1">
        <v>0</v>
      </c>
      <c r="BT718" s="1">
        <v>0</v>
      </c>
      <c r="BU718" s="1">
        <v>0</v>
      </c>
    </row>
    <row r="719" spans="1:73" hidden="1" outlineLevel="1">
      <c r="A719" t="s">
        <v>1715</v>
      </c>
      <c r="B719" t="s">
        <v>1668</v>
      </c>
      <c r="C719" s="1">
        <f t="shared" si="278"/>
        <v>3823</v>
      </c>
      <c r="D719" s="7">
        <f>IF(N719&gt;0, RANK(N719,(N719:P719,Q719:AE719)),0)</f>
        <v>1</v>
      </c>
      <c r="E719" s="7">
        <f>IF(O719&gt;0,RANK(O719,(N719:P719,Q719:AE719)),0)</f>
        <v>2</v>
      </c>
      <c r="F719" s="7">
        <f>IF(P719&gt;0,RANK(P719,(N719:P719,Q719:AE719)),0)</f>
        <v>3</v>
      </c>
      <c r="G719" s="1">
        <f t="shared" si="279"/>
        <v>67</v>
      </c>
      <c r="H719" s="2">
        <f t="shared" si="280"/>
        <v>1.7525503531258174E-2</v>
      </c>
      <c r="I719" s="2"/>
      <c r="J719" s="2">
        <f t="shared" si="281"/>
        <v>0.49699189118493331</v>
      </c>
      <c r="K719" s="2">
        <f t="shared" si="282"/>
        <v>0.47946638765367511</v>
      </c>
      <c r="L719" s="2">
        <f t="shared" si="283"/>
        <v>1.1509285901124771E-2</v>
      </c>
      <c r="M719" s="2">
        <f t="shared" si="284"/>
        <v>1.2032435260266755E-2</v>
      </c>
      <c r="N719" s="66">
        <v>1900</v>
      </c>
      <c r="O719" s="66">
        <v>1833</v>
      </c>
      <c r="P719" s="66">
        <v>44</v>
      </c>
      <c r="Q719" s="66">
        <v>12</v>
      </c>
      <c r="R719" s="66">
        <v>13</v>
      </c>
      <c r="S719" s="66">
        <v>21</v>
      </c>
      <c r="W719" s="66">
        <f>IF(Notes!B$31=1,IF(BR719&gt;0,BR719-SUM(T719:V719)-SUM(AC719:AL719)-SUM(X719:AA719),SUM(BS719:BY719)),SUM(BS719:BY719))</f>
        <v>0</v>
      </c>
      <c r="AB719" s="66">
        <v>0</v>
      </c>
      <c r="AG719" s="66">
        <v>0</v>
      </c>
      <c r="AN719" s="7">
        <f>IF(Q719&gt;0,RANK(Q719,(N719:P719,Q719:AE719)),0)</f>
        <v>6</v>
      </c>
      <c r="AO719" s="7">
        <f>IF(R719&gt;0,RANK(R719,(N719:P719,Q719:AE719)),0)</f>
        <v>5</v>
      </c>
      <c r="AP719" s="7">
        <f>IF(T719&gt;0,RANK(T719,(N719:P719,Q719:AE719)),0)</f>
        <v>0</v>
      </c>
      <c r="AQ719" s="7">
        <f>IF(S719&gt;0,RANK(S719,(N719:P719,Q719:AE719)),0)</f>
        <v>4</v>
      </c>
      <c r="AR719" s="2">
        <f t="shared" si="285"/>
        <v>3.1388961548522104E-3</v>
      </c>
      <c r="AS719" s="2">
        <f t="shared" si="286"/>
        <v>3.4004708344232276E-3</v>
      </c>
      <c r="AT719" s="2">
        <f t="shared" si="287"/>
        <v>0</v>
      </c>
      <c r="AU719" s="2">
        <f t="shared" si="288"/>
        <v>5.4930682709913676E-3</v>
      </c>
      <c r="AW719" t="s">
        <v>1715</v>
      </c>
      <c r="AX719" t="s">
        <v>1668</v>
      </c>
      <c r="AY719">
        <v>18</v>
      </c>
      <c r="BA719" s="119">
        <v>17</v>
      </c>
      <c r="BB719" s="121">
        <v>169</v>
      </c>
      <c r="BC719" s="125">
        <f t="shared" si="277"/>
        <v>17169</v>
      </c>
      <c r="BE719" s="7" t="s">
        <v>228</v>
      </c>
      <c r="BR719" s="66">
        <v>16</v>
      </c>
      <c r="BS719" s="1">
        <v>0</v>
      </c>
      <c r="BT719" s="1">
        <v>0</v>
      </c>
      <c r="BU719" s="1">
        <v>0</v>
      </c>
    </row>
    <row r="720" spans="1:73" hidden="1" outlineLevel="1">
      <c r="A720" t="s">
        <v>2375</v>
      </c>
      <c r="B720" t="s">
        <v>1668</v>
      </c>
      <c r="C720" s="1">
        <f t="shared" si="278"/>
        <v>2600</v>
      </c>
      <c r="D720" s="7">
        <f>IF(N720&gt;0, RANK(N720,(N720:P720,Q720:AE720)),0)</f>
        <v>2</v>
      </c>
      <c r="E720" s="7">
        <f>IF(O720&gt;0,RANK(O720,(N720:P720,Q720:AE720)),0)</f>
        <v>1</v>
      </c>
      <c r="F720" s="7">
        <f>IF(P720&gt;0,RANK(P720,(N720:P720,Q720:AE720)),0)</f>
        <v>3</v>
      </c>
      <c r="G720" s="1">
        <f t="shared" si="279"/>
        <v>365</v>
      </c>
      <c r="H720" s="2">
        <f t="shared" si="280"/>
        <v>0.14038461538461539</v>
      </c>
      <c r="I720" s="2"/>
      <c r="J720" s="2">
        <f t="shared" si="281"/>
        <v>0.41923076923076924</v>
      </c>
      <c r="K720" s="2">
        <f t="shared" si="282"/>
        <v>0.55961538461538463</v>
      </c>
      <c r="L720" s="2">
        <f t="shared" si="283"/>
        <v>8.4615384615384613E-3</v>
      </c>
      <c r="M720" s="2">
        <f t="shared" si="284"/>
        <v>1.2692307692307617E-2</v>
      </c>
      <c r="N720" s="66">
        <v>1090</v>
      </c>
      <c r="O720" s="66">
        <v>1455</v>
      </c>
      <c r="P720" s="66">
        <v>22</v>
      </c>
      <c r="Q720" s="66">
        <v>8</v>
      </c>
      <c r="R720" s="66">
        <v>11</v>
      </c>
      <c r="S720" s="66">
        <v>10</v>
      </c>
      <c r="W720" s="66">
        <f>IF(Notes!B$31=1,IF(BR720&gt;0,BR720-SUM(T720:V720)-SUM(AC720:AL720)-SUM(X720:AA720),SUM(BS720:BY720)),SUM(BS720:BY720))</f>
        <v>0</v>
      </c>
      <c r="AB720" s="66">
        <v>4</v>
      </c>
      <c r="AG720" s="66">
        <v>0</v>
      </c>
      <c r="AN720" s="7">
        <f>IF(Q720&gt;0,RANK(Q720,(N720:P720,Q720:AE720)),0)</f>
        <v>6</v>
      </c>
      <c r="AO720" s="7">
        <f>IF(R720&gt;0,RANK(R720,(N720:P720,Q720:AE720)),0)</f>
        <v>4</v>
      </c>
      <c r="AP720" s="7">
        <f>IF(T720&gt;0,RANK(T720,(N720:P720,Q720:AE720)),0)</f>
        <v>0</v>
      </c>
      <c r="AQ720" s="7">
        <f>IF(S720&gt;0,RANK(S720,(N720:P720,Q720:AE720)),0)</f>
        <v>5</v>
      </c>
      <c r="AR720" s="2">
        <f t="shared" si="285"/>
        <v>3.0769230769230769E-3</v>
      </c>
      <c r="AS720" s="2">
        <f t="shared" si="286"/>
        <v>4.2307692307692307E-3</v>
      </c>
      <c r="AT720" s="2">
        <f t="shared" si="287"/>
        <v>0</v>
      </c>
      <c r="AU720" s="2">
        <f t="shared" si="288"/>
        <v>3.8461538461538464E-3</v>
      </c>
      <c r="AW720" t="s">
        <v>2375</v>
      </c>
      <c r="AX720" t="s">
        <v>1668</v>
      </c>
      <c r="AY720">
        <v>18</v>
      </c>
      <c r="BA720" s="119">
        <v>17</v>
      </c>
      <c r="BB720" s="121">
        <v>171</v>
      </c>
      <c r="BC720" s="125">
        <f t="shared" si="277"/>
        <v>17171</v>
      </c>
      <c r="BE720" s="7" t="s">
        <v>228</v>
      </c>
      <c r="BR720" s="66">
        <v>7</v>
      </c>
      <c r="BS720" s="1">
        <v>0</v>
      </c>
      <c r="BT720" s="1">
        <v>0</v>
      </c>
      <c r="BU720" s="1">
        <v>0</v>
      </c>
    </row>
    <row r="721" spans="1:73" hidden="1" outlineLevel="1">
      <c r="A721" t="s">
        <v>2173</v>
      </c>
      <c r="B721" t="s">
        <v>1668</v>
      </c>
      <c r="C721" s="1">
        <f t="shared" si="278"/>
        <v>10868</v>
      </c>
      <c r="D721" s="7">
        <f>IF(N721&gt;0, RANK(N721,(N721:P721,Q721:AE721)),0)</f>
        <v>2</v>
      </c>
      <c r="E721" s="7">
        <f>IF(O721&gt;0,RANK(O721,(N721:P721,Q721:AE721)),0)</f>
        <v>1</v>
      </c>
      <c r="F721" s="7">
        <f>IF(P721&gt;0,RANK(P721,(N721:P721,Q721:AE721)),0)</f>
        <v>3</v>
      </c>
      <c r="G721" s="1">
        <f t="shared" si="279"/>
        <v>2151</v>
      </c>
      <c r="H721" s="2">
        <f t="shared" si="280"/>
        <v>0.19792050055207949</v>
      </c>
      <c r="I721" s="2"/>
      <c r="J721" s="2">
        <f t="shared" si="281"/>
        <v>0.39059624585940378</v>
      </c>
      <c r="K721" s="2">
        <f t="shared" si="282"/>
        <v>0.58851674641148322</v>
      </c>
      <c r="L721" s="2">
        <f t="shared" si="283"/>
        <v>1.0305483989694516E-2</v>
      </c>
      <c r="M721" s="2">
        <f t="shared" si="284"/>
        <v>1.0581523739418489E-2</v>
      </c>
      <c r="N721" s="66">
        <v>4245</v>
      </c>
      <c r="O721" s="66">
        <v>6396</v>
      </c>
      <c r="P721" s="66">
        <v>112</v>
      </c>
      <c r="Q721" s="66">
        <v>42</v>
      </c>
      <c r="R721" s="66">
        <v>29</v>
      </c>
      <c r="S721" s="66">
        <v>43</v>
      </c>
      <c r="W721" s="66">
        <f>IF(Notes!B$31=1,IF(BR721&gt;0,BR721-SUM(T721:V721)-SUM(AC721:AL721)-SUM(X721:AA721),SUM(BS721:BY721)),SUM(BS721:BY721))</f>
        <v>0</v>
      </c>
      <c r="AB721" s="66">
        <v>1</v>
      </c>
      <c r="AG721" s="66">
        <v>0</v>
      </c>
      <c r="AN721" s="7">
        <f>IF(Q721&gt;0,RANK(Q721,(N721:P721,Q721:AE721)),0)</f>
        <v>5</v>
      </c>
      <c r="AO721" s="7">
        <f>IF(R721&gt;0,RANK(R721,(N721:P721,Q721:AE721)),0)</f>
        <v>6</v>
      </c>
      <c r="AP721" s="7">
        <f>IF(T721&gt;0,RANK(T721,(N721:P721,Q721:AE721)),0)</f>
        <v>0</v>
      </c>
      <c r="AQ721" s="7">
        <f>IF(S721&gt;0,RANK(S721,(N721:P721,Q721:AE721)),0)</f>
        <v>4</v>
      </c>
      <c r="AR721" s="2">
        <f t="shared" si="285"/>
        <v>3.8645564961354434E-3</v>
      </c>
      <c r="AS721" s="2">
        <f t="shared" si="286"/>
        <v>2.6683842473316159E-3</v>
      </c>
      <c r="AT721" s="2">
        <f t="shared" si="287"/>
        <v>0</v>
      </c>
      <c r="AU721" s="2">
        <f t="shared" si="288"/>
        <v>3.9565697460434302E-3</v>
      </c>
      <c r="AW721" t="s">
        <v>2173</v>
      </c>
      <c r="AX721" t="s">
        <v>1668</v>
      </c>
      <c r="AY721">
        <v>0</v>
      </c>
      <c r="BA721" s="119">
        <v>17</v>
      </c>
      <c r="BB721" s="121">
        <v>173</v>
      </c>
      <c r="BC721" s="125">
        <f t="shared" si="277"/>
        <v>17173</v>
      </c>
      <c r="BE721" s="7" t="s">
        <v>228</v>
      </c>
      <c r="BR721" s="66">
        <v>34</v>
      </c>
      <c r="BS721" s="1">
        <v>0</v>
      </c>
      <c r="BT721" s="1">
        <v>0</v>
      </c>
      <c r="BU721" s="1">
        <v>0</v>
      </c>
    </row>
    <row r="722" spans="1:73" hidden="1" outlineLevel="1">
      <c r="A722" t="s">
        <v>2562</v>
      </c>
      <c r="B722" t="s">
        <v>1668</v>
      </c>
      <c r="C722" s="1">
        <f t="shared" si="278"/>
        <v>2907</v>
      </c>
      <c r="D722" s="7">
        <f>IF(N722&gt;0, RANK(N722,(N722:P722,Q722:AE722)),0)</f>
        <v>2</v>
      </c>
      <c r="E722" s="7">
        <f>IF(O722&gt;0,RANK(O722,(N722:P722,Q722:AE722)),0)</f>
        <v>1</v>
      </c>
      <c r="F722" s="7">
        <f>IF(P722&gt;0,RANK(P722,(N722:P722,Q722:AE722)),0)</f>
        <v>3</v>
      </c>
      <c r="G722" s="1">
        <f t="shared" si="279"/>
        <v>156</v>
      </c>
      <c r="H722" s="2">
        <f t="shared" si="280"/>
        <v>5.3663570691434466E-2</v>
      </c>
      <c r="I722" s="2"/>
      <c r="J722" s="2">
        <f t="shared" si="281"/>
        <v>0.46680426556587545</v>
      </c>
      <c r="K722" s="2">
        <f t="shared" si="282"/>
        <v>0.52046783625730997</v>
      </c>
      <c r="L722" s="2">
        <f t="shared" si="283"/>
        <v>5.503955968352253E-3</v>
      </c>
      <c r="M722" s="2">
        <f t="shared" si="284"/>
        <v>7.2239422084622697E-3</v>
      </c>
      <c r="N722" s="66">
        <v>1357</v>
      </c>
      <c r="O722" s="66">
        <v>1513</v>
      </c>
      <c r="P722" s="66">
        <v>16</v>
      </c>
      <c r="Q722" s="66">
        <v>6</v>
      </c>
      <c r="R722" s="66">
        <v>6</v>
      </c>
      <c r="S722" s="66">
        <v>8</v>
      </c>
      <c r="W722" s="66">
        <f>IF(Notes!B$31=1,IF(BR722&gt;0,BR722-SUM(T722:V722)-SUM(AC722:AL722)-SUM(X722:AA722),SUM(BS722:BY722)),SUM(BS722:BY722))</f>
        <v>0</v>
      </c>
      <c r="AB722" s="66">
        <v>1</v>
      </c>
      <c r="AG722" s="66">
        <v>0</v>
      </c>
      <c r="AN722" s="7">
        <f>IF(Q722&gt;0,RANK(Q722,(N722:P722,Q722:AE722)),0)</f>
        <v>5</v>
      </c>
      <c r="AO722" s="7">
        <f>IF(R722&gt;0,RANK(R722,(N722:P722,Q722:AE722)),0)</f>
        <v>5</v>
      </c>
      <c r="AP722" s="7">
        <f>IF(T722&gt;0,RANK(T722,(N722:P722,Q722:AE722)),0)</f>
        <v>0</v>
      </c>
      <c r="AQ722" s="7">
        <f>IF(S722&gt;0,RANK(S722,(N722:P722,Q722:AE722)),0)</f>
        <v>4</v>
      </c>
      <c r="AR722" s="2">
        <f t="shared" si="285"/>
        <v>2.0639834881320948E-3</v>
      </c>
      <c r="AS722" s="2">
        <f t="shared" si="286"/>
        <v>2.0639834881320948E-3</v>
      </c>
      <c r="AT722" s="2">
        <f t="shared" si="287"/>
        <v>0</v>
      </c>
      <c r="AU722" s="2">
        <f t="shared" si="288"/>
        <v>2.7519779841761265E-3</v>
      </c>
      <c r="AW722" t="s">
        <v>2562</v>
      </c>
      <c r="AX722" t="s">
        <v>1668</v>
      </c>
      <c r="AY722">
        <v>18</v>
      </c>
      <c r="BA722" s="119">
        <v>17</v>
      </c>
      <c r="BB722" s="121">
        <v>175</v>
      </c>
      <c r="BC722" s="125">
        <f t="shared" si="277"/>
        <v>17175</v>
      </c>
      <c r="BE722" s="7" t="s">
        <v>228</v>
      </c>
      <c r="BR722" s="66">
        <v>12</v>
      </c>
      <c r="BS722" s="1">
        <v>0</v>
      </c>
      <c r="BT722" s="1">
        <v>0</v>
      </c>
      <c r="BU722" s="1">
        <v>0</v>
      </c>
    </row>
    <row r="723" spans="1:73" hidden="1" outlineLevel="1">
      <c r="A723" t="s">
        <v>374</v>
      </c>
      <c r="B723" t="s">
        <v>1668</v>
      </c>
      <c r="C723" s="1">
        <f t="shared" si="278"/>
        <v>21605</v>
      </c>
      <c r="D723" s="7">
        <f>IF(N723&gt;0, RANK(N723,(N723:P723,Q723:AE723)),0)</f>
        <v>1</v>
      </c>
      <c r="E723" s="7">
        <f>IF(O723&gt;0,RANK(O723,(N723:P723,Q723:AE723)),0)</f>
        <v>2</v>
      </c>
      <c r="F723" s="7">
        <f>IF(P723&gt;0,RANK(P723,(N723:P723,Q723:AE723)),0)</f>
        <v>3</v>
      </c>
      <c r="G723" s="1">
        <f t="shared" si="279"/>
        <v>1440</v>
      </c>
      <c r="H723" s="2">
        <f t="shared" si="280"/>
        <v>6.6651238139319599E-2</v>
      </c>
      <c r="I723" s="2"/>
      <c r="J723" s="2">
        <f t="shared" si="281"/>
        <v>0.52529507058551261</v>
      </c>
      <c r="K723" s="2">
        <f t="shared" si="282"/>
        <v>0.458643832446193</v>
      </c>
      <c r="L723" s="2">
        <f t="shared" si="283"/>
        <v>7.1742652163850965E-3</v>
      </c>
      <c r="M723" s="2">
        <f t="shared" si="284"/>
        <v>8.8868317519092896E-3</v>
      </c>
      <c r="N723" s="66">
        <v>11349</v>
      </c>
      <c r="O723" s="66">
        <v>9909</v>
      </c>
      <c r="P723" s="66">
        <v>155</v>
      </c>
      <c r="Q723" s="66">
        <v>84</v>
      </c>
      <c r="R723" s="66">
        <v>41</v>
      </c>
      <c r="S723" s="66">
        <v>57</v>
      </c>
      <c r="W723" s="66">
        <f>IF(Notes!B$31=1,IF(BR723&gt;0,BR723-SUM(T723:V723)-SUM(AC723:AL723)-SUM(X723:AA723),SUM(BS723:BY723)),SUM(BS723:BY723))</f>
        <v>0</v>
      </c>
      <c r="AB723" s="66">
        <v>10</v>
      </c>
      <c r="AG723" s="66">
        <v>0</v>
      </c>
      <c r="AN723" s="7">
        <f>IF(Q723&gt;0,RANK(Q723,(N723:P723,Q723:AE723)),0)</f>
        <v>4</v>
      </c>
      <c r="AO723" s="7">
        <f>IF(R723&gt;0,RANK(R723,(N723:P723,Q723:AE723)),0)</f>
        <v>6</v>
      </c>
      <c r="AP723" s="7">
        <f>IF(T723&gt;0,RANK(T723,(N723:P723,Q723:AE723)),0)</f>
        <v>0</v>
      </c>
      <c r="AQ723" s="7">
        <f>IF(S723&gt;0,RANK(S723,(N723:P723,Q723:AE723)),0)</f>
        <v>5</v>
      </c>
      <c r="AR723" s="2">
        <f t="shared" si="285"/>
        <v>3.8879888914603103E-3</v>
      </c>
      <c r="AS723" s="2">
        <f t="shared" si="286"/>
        <v>1.897708863688961E-3</v>
      </c>
      <c r="AT723" s="2">
        <f t="shared" si="287"/>
        <v>0</v>
      </c>
      <c r="AU723" s="2">
        <f t="shared" si="288"/>
        <v>2.6382781763480676E-3</v>
      </c>
      <c r="AW723" t="s">
        <v>374</v>
      </c>
      <c r="AX723" t="s">
        <v>1668</v>
      </c>
      <c r="AY723">
        <v>16</v>
      </c>
      <c r="BA723" s="119">
        <v>17</v>
      </c>
      <c r="BB723" s="121">
        <v>177</v>
      </c>
      <c r="BC723" s="125">
        <f t="shared" si="277"/>
        <v>17177</v>
      </c>
      <c r="BE723" s="7" t="s">
        <v>228</v>
      </c>
      <c r="BR723" s="66">
        <v>52</v>
      </c>
      <c r="BS723" s="1">
        <v>0</v>
      </c>
      <c r="BT723" s="1">
        <v>0</v>
      </c>
      <c r="BU723" s="1">
        <v>0</v>
      </c>
    </row>
    <row r="724" spans="1:73" hidden="1" outlineLevel="1">
      <c r="A724" t="s">
        <v>2312</v>
      </c>
      <c r="B724" t="s">
        <v>1668</v>
      </c>
      <c r="C724" s="1">
        <f t="shared" si="278"/>
        <v>63854</v>
      </c>
      <c r="D724" s="7">
        <f>IF(N724&gt;0, RANK(N724,(N724:P724,Q724:AE724)),0)</f>
        <v>2</v>
      </c>
      <c r="E724" s="7">
        <f>IF(O724&gt;0,RANK(O724,(N724:P724,Q724:AE724)),0)</f>
        <v>1</v>
      </c>
      <c r="F724" s="7">
        <f>IF(P724&gt;0,RANK(P724,(N724:P724,Q724:AE724)),0)</f>
        <v>3</v>
      </c>
      <c r="G724" s="1">
        <f t="shared" si="279"/>
        <v>3863</v>
      </c>
      <c r="H724" s="2">
        <f t="shared" si="280"/>
        <v>6.0497384658752783E-2</v>
      </c>
      <c r="I724" s="2"/>
      <c r="J724" s="2">
        <f t="shared" si="281"/>
        <v>0.46017477370250887</v>
      </c>
      <c r="K724" s="2">
        <f t="shared" si="282"/>
        <v>0.52067215836126168</v>
      </c>
      <c r="L724" s="2">
        <f t="shared" si="283"/>
        <v>8.112256084192063E-3</v>
      </c>
      <c r="M724" s="2">
        <f t="shared" si="284"/>
        <v>1.1040811852037443E-2</v>
      </c>
      <c r="N724" s="66">
        <v>29384</v>
      </c>
      <c r="O724" s="66">
        <v>33247</v>
      </c>
      <c r="P724" s="66">
        <v>518</v>
      </c>
      <c r="Q724" s="66">
        <v>316</v>
      </c>
      <c r="R724" s="66">
        <v>125</v>
      </c>
      <c r="S724" s="66">
        <v>260</v>
      </c>
      <c r="W724" s="66">
        <f>IF(Notes!B$31=1,IF(BR724&gt;0,BR724-SUM(T724:V724)-SUM(AC724:AL724)-SUM(X724:AA724),SUM(BS724:BY724)),SUM(BS724:BY724))</f>
        <v>0</v>
      </c>
      <c r="AB724" s="66">
        <v>4</v>
      </c>
      <c r="AG724" s="66">
        <v>0</v>
      </c>
      <c r="AN724" s="7">
        <f>IF(Q724&gt;0,RANK(Q724,(N724:P724,Q724:AE724)),0)</f>
        <v>4</v>
      </c>
      <c r="AO724" s="7">
        <f>IF(R724&gt;0,RANK(R724,(N724:P724,Q724:AE724)),0)</f>
        <v>6</v>
      </c>
      <c r="AP724" s="7">
        <f>IF(T724&gt;0,RANK(T724,(N724:P724,Q724:AE724)),0)</f>
        <v>0</v>
      </c>
      <c r="AQ724" s="7">
        <f>IF(S724&gt;0,RANK(S724,(N724:P724,Q724:AE724)),0)</f>
        <v>5</v>
      </c>
      <c r="AR724" s="2">
        <f t="shared" si="285"/>
        <v>4.9487894258777839E-3</v>
      </c>
      <c r="AS724" s="2">
        <f t="shared" si="286"/>
        <v>1.957590753907351E-3</v>
      </c>
      <c r="AT724" s="2">
        <f t="shared" si="287"/>
        <v>0</v>
      </c>
      <c r="AU724" s="2">
        <f t="shared" si="288"/>
        <v>4.0717887681272907E-3</v>
      </c>
      <c r="AW724" t="s">
        <v>2312</v>
      </c>
      <c r="AX724" t="s">
        <v>1668</v>
      </c>
      <c r="AY724">
        <v>18</v>
      </c>
      <c r="BA724" s="119">
        <v>17</v>
      </c>
      <c r="BB724" s="121">
        <v>179</v>
      </c>
      <c r="BC724" s="125">
        <f t="shared" si="277"/>
        <v>17179</v>
      </c>
      <c r="BE724" s="7" t="s">
        <v>228</v>
      </c>
      <c r="BR724" s="66">
        <v>206</v>
      </c>
      <c r="BS724" s="1">
        <v>0</v>
      </c>
      <c r="BT724" s="1">
        <v>0</v>
      </c>
      <c r="BU724" s="1">
        <v>0</v>
      </c>
    </row>
    <row r="725" spans="1:73" hidden="1" outlineLevel="1">
      <c r="A725" t="s">
        <v>2947</v>
      </c>
      <c r="B725" t="s">
        <v>1668</v>
      </c>
      <c r="C725" s="1">
        <f t="shared" si="278"/>
        <v>9116</v>
      </c>
      <c r="D725" s="7">
        <f>IF(N725&gt;0, RANK(N725,(N725:P725,Q725:AE725)),0)</f>
        <v>2</v>
      </c>
      <c r="E725" s="7">
        <f>IF(O725&gt;0,RANK(O725,(N725:P725,Q725:AE725)),0)</f>
        <v>1</v>
      </c>
      <c r="F725" s="7">
        <f>IF(P725&gt;0,RANK(P725,(N725:P725,Q725:AE725)),0)</f>
        <v>3</v>
      </c>
      <c r="G725" s="1">
        <f t="shared" si="279"/>
        <v>1085</v>
      </c>
      <c r="H725" s="2">
        <f t="shared" si="280"/>
        <v>0.11902150065818341</v>
      </c>
      <c r="I725" s="2"/>
      <c r="J725" s="2">
        <f t="shared" si="281"/>
        <v>0.42979376919701623</v>
      </c>
      <c r="K725" s="2">
        <f t="shared" si="282"/>
        <v>0.54881526985519968</v>
      </c>
      <c r="L725" s="2">
        <f t="shared" si="283"/>
        <v>8.117595436594998E-3</v>
      </c>
      <c r="M725" s="2">
        <f t="shared" si="284"/>
        <v>1.3273365511189145E-2</v>
      </c>
      <c r="N725" s="66">
        <v>3918</v>
      </c>
      <c r="O725" s="66">
        <v>5003</v>
      </c>
      <c r="P725" s="66">
        <v>74</v>
      </c>
      <c r="Q725" s="66">
        <v>33</v>
      </c>
      <c r="R725" s="66">
        <v>61</v>
      </c>
      <c r="S725" s="66">
        <v>26</v>
      </c>
      <c r="W725" s="66">
        <f>IF(Notes!B$31=1,IF(BR725&gt;0,BR725-SUM(T725:V725)-SUM(AC725:AL725)-SUM(X725:AA725),SUM(BS725:BY725)),SUM(BS725:BY725))</f>
        <v>0</v>
      </c>
      <c r="AB725" s="66">
        <v>1</v>
      </c>
      <c r="AG725" s="66">
        <v>0</v>
      </c>
      <c r="AN725" s="7">
        <f>IF(Q725&gt;0,RANK(Q725,(N725:P725,Q725:AE725)),0)</f>
        <v>5</v>
      </c>
      <c r="AO725" s="7">
        <f>IF(R725&gt;0,RANK(R725,(N725:P725,Q725:AE725)),0)</f>
        <v>4</v>
      </c>
      <c r="AP725" s="7">
        <f>IF(T725&gt;0,RANK(T725,(N725:P725,Q725:AE725)),0)</f>
        <v>0</v>
      </c>
      <c r="AQ725" s="7">
        <f>IF(S725&gt;0,RANK(S725,(N725:P725,Q725:AE725)),0)</f>
        <v>6</v>
      </c>
      <c r="AR725" s="2">
        <f t="shared" si="285"/>
        <v>3.6200087757788505E-3</v>
      </c>
      <c r="AS725" s="2">
        <f t="shared" si="286"/>
        <v>6.6915313734093899E-3</v>
      </c>
      <c r="AT725" s="2">
        <f t="shared" si="287"/>
        <v>0</v>
      </c>
      <c r="AU725" s="2">
        <f t="shared" si="288"/>
        <v>2.8521281263712154E-3</v>
      </c>
      <c r="AW725" t="s">
        <v>2947</v>
      </c>
      <c r="AX725" t="s">
        <v>1668</v>
      </c>
      <c r="AY725">
        <v>12</v>
      </c>
      <c r="BA725" s="119">
        <v>17</v>
      </c>
      <c r="BB725" s="121">
        <v>181</v>
      </c>
      <c r="BC725" s="125">
        <f t="shared" si="277"/>
        <v>17181</v>
      </c>
      <c r="BE725" s="7" t="s">
        <v>228</v>
      </c>
      <c r="BR725" s="66">
        <v>38</v>
      </c>
      <c r="BS725" s="1">
        <v>0</v>
      </c>
      <c r="BT725" s="1">
        <v>0</v>
      </c>
      <c r="BU725" s="1">
        <v>0</v>
      </c>
    </row>
    <row r="726" spans="1:73" hidden="1" outlineLevel="1">
      <c r="A726" t="s">
        <v>2646</v>
      </c>
      <c r="B726" t="s">
        <v>1668</v>
      </c>
      <c r="C726" s="1">
        <f t="shared" si="278"/>
        <v>32872</v>
      </c>
      <c r="D726" s="7">
        <f>IF(N726&gt;0, RANK(N726,(N726:P726,Q726:AE726)),0)</f>
        <v>1</v>
      </c>
      <c r="E726" s="7">
        <f>IF(O726&gt;0,RANK(O726,(N726:P726,Q726:AE726)),0)</f>
        <v>2</v>
      </c>
      <c r="F726" s="7">
        <f>IF(P726&gt;0,RANK(P726,(N726:P726,Q726:AE726)),0)</f>
        <v>3</v>
      </c>
      <c r="G726" s="1">
        <f t="shared" si="279"/>
        <v>192</v>
      </c>
      <c r="H726" s="2">
        <f t="shared" si="280"/>
        <v>5.8408371866634215E-3</v>
      </c>
      <c r="I726" s="2"/>
      <c r="J726" s="2">
        <f t="shared" si="281"/>
        <v>0.49422000486736434</v>
      </c>
      <c r="K726" s="2">
        <f t="shared" si="282"/>
        <v>0.48837916768070089</v>
      </c>
      <c r="L726" s="2">
        <f t="shared" si="283"/>
        <v>8.2745193477731811E-3</v>
      </c>
      <c r="M726" s="2">
        <f t="shared" si="284"/>
        <v>9.1263081041615384E-3</v>
      </c>
      <c r="N726" s="66">
        <v>16246</v>
      </c>
      <c r="O726" s="66">
        <v>16054</v>
      </c>
      <c r="P726" s="66">
        <v>272</v>
      </c>
      <c r="Q726" s="66">
        <v>156</v>
      </c>
      <c r="R726" s="66">
        <v>58</v>
      </c>
      <c r="S726" s="66">
        <v>82</v>
      </c>
      <c r="W726" s="66">
        <f>IF(Notes!B$31=1,IF(BR726&gt;0,BR726-SUM(T726:V726)-SUM(AC726:AL726)-SUM(X726:AA726),SUM(BS726:BY726)),SUM(BS726:BY726))</f>
        <v>0</v>
      </c>
      <c r="AB726" s="66">
        <v>4</v>
      </c>
      <c r="AG726" s="66">
        <v>0</v>
      </c>
      <c r="AN726" s="7">
        <f>IF(Q726&gt;0,RANK(Q726,(N726:P726,Q726:AE726)),0)</f>
        <v>4</v>
      </c>
      <c r="AO726" s="7">
        <f>IF(R726&gt;0,RANK(R726,(N726:P726,Q726:AE726)),0)</f>
        <v>6</v>
      </c>
      <c r="AP726" s="7">
        <f>IF(T726&gt;0,RANK(T726,(N726:P726,Q726:AE726)),0)</f>
        <v>0</v>
      </c>
      <c r="AQ726" s="7">
        <f>IF(S726&gt;0,RANK(S726,(N726:P726,Q726:AE726)),0)</f>
        <v>5</v>
      </c>
      <c r="AR726" s="2">
        <f t="shared" si="285"/>
        <v>4.7456802141640298E-3</v>
      </c>
      <c r="AS726" s="2">
        <f t="shared" si="286"/>
        <v>1.7644195668045754E-3</v>
      </c>
      <c r="AT726" s="2">
        <f t="shared" si="287"/>
        <v>0</v>
      </c>
      <c r="AU726" s="2">
        <f t="shared" si="288"/>
        <v>2.494524215137503E-3</v>
      </c>
      <c r="AW726" t="s">
        <v>2646</v>
      </c>
      <c r="AX726" t="s">
        <v>1668</v>
      </c>
      <c r="AY726">
        <v>15</v>
      </c>
      <c r="BA726" s="119">
        <v>17</v>
      </c>
      <c r="BB726" s="121">
        <v>183</v>
      </c>
      <c r="BC726" s="125">
        <f t="shared" si="277"/>
        <v>17183</v>
      </c>
      <c r="BE726" s="7" t="s">
        <v>228</v>
      </c>
      <c r="BR726" s="66">
        <v>144</v>
      </c>
      <c r="BS726" s="1">
        <v>0</v>
      </c>
      <c r="BT726" s="1">
        <v>0</v>
      </c>
      <c r="BU726" s="1">
        <v>0</v>
      </c>
    </row>
    <row r="727" spans="1:73" hidden="1" outlineLevel="1">
      <c r="A727" t="s">
        <v>1490</v>
      </c>
      <c r="B727" t="s">
        <v>1668</v>
      </c>
      <c r="C727" s="1">
        <f t="shared" si="278"/>
        <v>5782</v>
      </c>
      <c r="D727" s="7">
        <f>IF(N727&gt;0, RANK(N727,(N727:P727,Q727:AE727)),0)</f>
        <v>2</v>
      </c>
      <c r="E727" s="7">
        <f>IF(O727&gt;0,RANK(O727,(N727:P727,Q727:AE727)),0)</f>
        <v>1</v>
      </c>
      <c r="F727" s="7">
        <f>IF(P727&gt;0,RANK(P727,(N727:P727,Q727:AE727)),0)</f>
        <v>3</v>
      </c>
      <c r="G727" s="1">
        <f t="shared" si="279"/>
        <v>792</v>
      </c>
      <c r="H727" s="2">
        <f t="shared" si="280"/>
        <v>0.13697682462815636</v>
      </c>
      <c r="I727" s="2"/>
      <c r="J727" s="2">
        <f t="shared" si="281"/>
        <v>0.42580421999308199</v>
      </c>
      <c r="K727" s="2">
        <f t="shared" si="282"/>
        <v>0.56278104462123835</v>
      </c>
      <c r="L727" s="2">
        <f t="shared" si="283"/>
        <v>5.0155655482531994E-3</v>
      </c>
      <c r="M727" s="2">
        <f t="shared" si="284"/>
        <v>6.3991698374264092E-3</v>
      </c>
      <c r="N727" s="66">
        <v>2462</v>
      </c>
      <c r="O727" s="66">
        <v>3254</v>
      </c>
      <c r="P727" s="66">
        <v>29</v>
      </c>
      <c r="Q727" s="66">
        <v>19</v>
      </c>
      <c r="R727" s="66">
        <v>11</v>
      </c>
      <c r="S727" s="66">
        <v>7</v>
      </c>
      <c r="W727" s="66">
        <f>IF(Notes!B$31=1,IF(BR727&gt;0,BR727-SUM(T727:V727)-SUM(AC727:AL727)-SUM(X727:AA727),SUM(BS727:BY727)),SUM(BS727:BY727))</f>
        <v>0</v>
      </c>
      <c r="AB727" s="66">
        <v>0</v>
      </c>
      <c r="AG727" s="66">
        <v>0</v>
      </c>
      <c r="AN727" s="7">
        <f>IF(Q727&gt;0,RANK(Q727,(N727:P727,Q727:AE727)),0)</f>
        <v>4</v>
      </c>
      <c r="AO727" s="7">
        <f>IF(R727&gt;0,RANK(R727,(N727:P727,Q727:AE727)),0)</f>
        <v>5</v>
      </c>
      <c r="AP727" s="7">
        <f>IF(T727&gt;0,RANK(T727,(N727:P727,Q727:AE727)),0)</f>
        <v>0</v>
      </c>
      <c r="AQ727" s="7">
        <f>IF(S727&gt;0,RANK(S727,(N727:P727,Q727:AE727)),0)</f>
        <v>6</v>
      </c>
      <c r="AR727" s="2">
        <f t="shared" si="285"/>
        <v>3.2860601867865792E-3</v>
      </c>
      <c r="AS727" s="2">
        <f t="shared" si="286"/>
        <v>1.9024558976132827E-3</v>
      </c>
      <c r="AT727" s="2">
        <f t="shared" si="287"/>
        <v>0</v>
      </c>
      <c r="AU727" s="2">
        <f t="shared" si="288"/>
        <v>1.2106537530266344E-3</v>
      </c>
      <c r="AW727" t="s">
        <v>1490</v>
      </c>
      <c r="AX727" t="s">
        <v>1668</v>
      </c>
      <c r="AY727">
        <v>0</v>
      </c>
      <c r="BA727" s="119">
        <v>17</v>
      </c>
      <c r="BB727" s="121">
        <v>185</v>
      </c>
      <c r="BC727" s="125">
        <f t="shared" si="277"/>
        <v>17185</v>
      </c>
      <c r="BE727" s="7" t="s">
        <v>228</v>
      </c>
      <c r="BR727" s="66">
        <v>12</v>
      </c>
      <c r="BS727" s="1">
        <v>0</v>
      </c>
      <c r="BT727" s="1">
        <v>0</v>
      </c>
      <c r="BU727" s="1">
        <v>0</v>
      </c>
    </row>
    <row r="728" spans="1:73" hidden="1" outlineLevel="1">
      <c r="A728" t="s">
        <v>3421</v>
      </c>
      <c r="B728" t="s">
        <v>1668</v>
      </c>
      <c r="C728" s="1">
        <f t="shared" si="278"/>
        <v>8029</v>
      </c>
      <c r="D728" s="7">
        <f>IF(N728&gt;0, RANK(N728,(N728:P728,Q728:AE728)),0)</f>
        <v>1</v>
      </c>
      <c r="E728" s="7">
        <f>IF(O728&gt;0,RANK(O728,(N728:P728,Q728:AE728)),0)</f>
        <v>2</v>
      </c>
      <c r="F728" s="7">
        <f>IF(P728&gt;0,RANK(P728,(N728:P728,Q728:AE728)),0)</f>
        <v>3</v>
      </c>
      <c r="G728" s="1">
        <f t="shared" si="279"/>
        <v>649</v>
      </c>
      <c r="H728" s="2">
        <f t="shared" si="280"/>
        <v>8.0831984057790504E-2</v>
      </c>
      <c r="I728" s="2"/>
      <c r="J728" s="2">
        <f t="shared" si="281"/>
        <v>0.53381492091169513</v>
      </c>
      <c r="K728" s="2">
        <f t="shared" si="282"/>
        <v>0.45298293685390462</v>
      </c>
      <c r="L728" s="2">
        <f t="shared" si="283"/>
        <v>7.0992651637812928E-3</v>
      </c>
      <c r="M728" s="2">
        <f t="shared" si="284"/>
        <v>6.1028770706189565E-3</v>
      </c>
      <c r="N728" s="66">
        <v>4286</v>
      </c>
      <c r="O728" s="66">
        <v>3637</v>
      </c>
      <c r="P728" s="66">
        <v>57</v>
      </c>
      <c r="Q728" s="66">
        <v>21</v>
      </c>
      <c r="R728" s="66">
        <v>12</v>
      </c>
      <c r="S728" s="66">
        <v>14</v>
      </c>
      <c r="W728" s="66">
        <f>IF(Notes!B$31=1,IF(BR728&gt;0,BR728-SUM(T728:V728)-SUM(AC728:AL728)-SUM(X728:AA728),SUM(BS728:BY728)),SUM(BS728:BY728))</f>
        <v>0</v>
      </c>
      <c r="AB728" s="66">
        <v>2</v>
      </c>
      <c r="AG728" s="66">
        <v>0</v>
      </c>
      <c r="AN728" s="7">
        <f>IF(Q728&gt;0,RANK(Q728,(N728:P728,Q728:AE728)),0)</f>
        <v>4</v>
      </c>
      <c r="AO728" s="7">
        <f>IF(R728&gt;0,RANK(R728,(N728:P728,Q728:AE728)),0)</f>
        <v>6</v>
      </c>
      <c r="AP728" s="7">
        <f>IF(T728&gt;0,RANK(T728,(N728:P728,Q728:AE728)),0)</f>
        <v>0</v>
      </c>
      <c r="AQ728" s="7">
        <f>IF(S728&gt;0,RANK(S728,(N728:P728,Q728:AE728)),0)</f>
        <v>5</v>
      </c>
      <c r="AR728" s="2">
        <f t="shared" si="285"/>
        <v>2.6155187445510027E-3</v>
      </c>
      <c r="AS728" s="2">
        <f t="shared" si="286"/>
        <v>1.4945821397434301E-3</v>
      </c>
      <c r="AT728" s="2">
        <f t="shared" si="287"/>
        <v>0</v>
      </c>
      <c r="AU728" s="2">
        <f t="shared" si="288"/>
        <v>1.7436791630340018E-3</v>
      </c>
      <c r="AW728" t="s">
        <v>3421</v>
      </c>
      <c r="AX728" t="s">
        <v>1668</v>
      </c>
      <c r="AY728">
        <v>17</v>
      </c>
      <c r="BA728" s="119">
        <v>17</v>
      </c>
      <c r="BB728" s="121">
        <v>187</v>
      </c>
      <c r="BC728" s="125">
        <f t="shared" si="277"/>
        <v>17187</v>
      </c>
      <c r="BE728" s="7" t="s">
        <v>228</v>
      </c>
      <c r="BR728" s="66">
        <v>32</v>
      </c>
      <c r="BS728" s="1">
        <v>0</v>
      </c>
      <c r="BT728" s="1">
        <v>0</v>
      </c>
      <c r="BU728" s="1">
        <v>0</v>
      </c>
    </row>
    <row r="729" spans="1:73" hidden="1" outlineLevel="1">
      <c r="A729" t="s">
        <v>1616</v>
      </c>
      <c r="B729" t="s">
        <v>1668</v>
      </c>
      <c r="C729" s="1">
        <f t="shared" si="278"/>
        <v>7932</v>
      </c>
      <c r="D729" s="7">
        <f>IF(N729&gt;0, RANK(N729,(N729:P729,Q729:AE729)),0)</f>
        <v>2</v>
      </c>
      <c r="E729" s="7">
        <f>IF(O729&gt;0,RANK(O729,(N729:P729,Q729:AE729)),0)</f>
        <v>1</v>
      </c>
      <c r="F729" s="7">
        <f>IF(P729&gt;0,RANK(P729,(N729:P729,Q729:AE729)),0)</f>
        <v>3</v>
      </c>
      <c r="G729" s="1">
        <f t="shared" si="279"/>
        <v>1131</v>
      </c>
      <c r="H729" s="2">
        <f t="shared" si="280"/>
        <v>0.14258698940998488</v>
      </c>
      <c r="I729" s="2"/>
      <c r="J729" s="2">
        <f t="shared" si="281"/>
        <v>0.42133131618759456</v>
      </c>
      <c r="K729" s="2">
        <f t="shared" si="282"/>
        <v>0.56391830559757938</v>
      </c>
      <c r="L729" s="2">
        <f t="shared" si="283"/>
        <v>7.1860816944024205E-3</v>
      </c>
      <c r="M729" s="2">
        <f t="shared" si="284"/>
        <v>7.5642965204236337E-3</v>
      </c>
      <c r="N729" s="66">
        <v>3342</v>
      </c>
      <c r="O729" s="66">
        <v>4473</v>
      </c>
      <c r="P729" s="66">
        <v>57</v>
      </c>
      <c r="Q729" s="66">
        <v>30</v>
      </c>
      <c r="R729" s="66">
        <v>14</v>
      </c>
      <c r="S729" s="66">
        <v>10</v>
      </c>
      <c r="W729" s="66">
        <f>IF(Notes!B$31=1,IF(BR729&gt;0,BR729-SUM(T729:V729)-SUM(AC729:AL729)-SUM(X729:AA729),SUM(BS729:BY729)),SUM(BS729:BY729))</f>
        <v>0</v>
      </c>
      <c r="AB729" s="66">
        <v>6</v>
      </c>
      <c r="AG729" s="66">
        <v>0</v>
      </c>
      <c r="AN729" s="7">
        <f>IF(Q729&gt;0,RANK(Q729,(N729:P729,Q729:AE729)),0)</f>
        <v>4</v>
      </c>
      <c r="AO729" s="7">
        <f>IF(R729&gt;0,RANK(R729,(N729:P729,Q729:AE729)),0)</f>
        <v>5</v>
      </c>
      <c r="AP729" s="7">
        <f>IF(T729&gt;0,RANK(T729,(N729:P729,Q729:AE729)),0)</f>
        <v>0</v>
      </c>
      <c r="AQ729" s="7">
        <f>IF(S729&gt;0,RANK(S729,(N729:P729,Q729:AE729)),0)</f>
        <v>6</v>
      </c>
      <c r="AR729" s="2">
        <f t="shared" si="285"/>
        <v>3.7821482602118004E-3</v>
      </c>
      <c r="AS729" s="2">
        <f t="shared" si="286"/>
        <v>1.7650025214321734E-3</v>
      </c>
      <c r="AT729" s="2">
        <f t="shared" si="287"/>
        <v>0</v>
      </c>
      <c r="AU729" s="2">
        <f t="shared" si="288"/>
        <v>1.2607160867372667E-3</v>
      </c>
      <c r="AW729" t="s">
        <v>1616</v>
      </c>
      <c r="AX729" t="s">
        <v>1668</v>
      </c>
      <c r="AY729">
        <v>19</v>
      </c>
      <c r="BA729" s="119">
        <v>17</v>
      </c>
      <c r="BB729" s="121">
        <v>189</v>
      </c>
      <c r="BC729" s="125">
        <f t="shared" si="277"/>
        <v>17189</v>
      </c>
      <c r="BE729" s="7" t="s">
        <v>228</v>
      </c>
      <c r="BR729" s="66"/>
      <c r="BS729" s="1">
        <v>0</v>
      </c>
      <c r="BT729" s="1">
        <v>0</v>
      </c>
      <c r="BU729" s="1">
        <v>0</v>
      </c>
    </row>
    <row r="730" spans="1:73" hidden="1" outlineLevel="1">
      <c r="A730" t="s">
        <v>3422</v>
      </c>
      <c r="B730" t="s">
        <v>1668</v>
      </c>
      <c r="C730" s="1">
        <f t="shared" si="278"/>
        <v>8071</v>
      </c>
      <c r="D730" s="7">
        <f>IF(N730&gt;0, RANK(N730,(N730:P730,Q730:AE730)),0)</f>
        <v>2</v>
      </c>
      <c r="E730" s="7">
        <f>IF(O730&gt;0,RANK(O730,(N730:P730,Q730:AE730)),0)</f>
        <v>1</v>
      </c>
      <c r="F730" s="7">
        <f>IF(P730&gt;0,RANK(P730,(N730:P730,Q730:AE730)),0)</f>
        <v>3</v>
      </c>
      <c r="G730" s="1">
        <f t="shared" si="279"/>
        <v>2843</v>
      </c>
      <c r="H730" s="2">
        <f t="shared" si="280"/>
        <v>0.35224879197125514</v>
      </c>
      <c r="I730" s="2"/>
      <c r="J730" s="2">
        <f t="shared" si="281"/>
        <v>0.31557427828026269</v>
      </c>
      <c r="K730" s="2">
        <f t="shared" si="282"/>
        <v>0.66782307025151777</v>
      </c>
      <c r="L730" s="2">
        <f t="shared" si="283"/>
        <v>6.3189195886507246E-3</v>
      </c>
      <c r="M730" s="2">
        <f t="shared" si="284"/>
        <v>1.0283731879568873E-2</v>
      </c>
      <c r="N730" s="66">
        <v>2547</v>
      </c>
      <c r="O730" s="66">
        <v>5390</v>
      </c>
      <c r="P730" s="66">
        <v>51</v>
      </c>
      <c r="Q730" s="66">
        <v>32</v>
      </c>
      <c r="R730" s="66">
        <v>26</v>
      </c>
      <c r="S730" s="66">
        <v>18</v>
      </c>
      <c r="W730" s="66">
        <f>IF(Notes!B$31=1,IF(BR730&gt;0,BR730-SUM(T730:V730)-SUM(AC730:AL730)-SUM(X730:AA730),SUM(BS730:BY730)),SUM(BS730:BY730))</f>
        <v>0</v>
      </c>
      <c r="AB730" s="66">
        <v>7</v>
      </c>
      <c r="AG730" s="66">
        <v>0</v>
      </c>
      <c r="AN730" s="7">
        <f>IF(Q730&gt;0,RANK(Q730,(N730:P730,Q730:AE730)),0)</f>
        <v>4</v>
      </c>
      <c r="AO730" s="7">
        <f>IF(R730&gt;0,RANK(R730,(N730:P730,Q730:AE730)),0)</f>
        <v>5</v>
      </c>
      <c r="AP730" s="7">
        <f>IF(T730&gt;0,RANK(T730,(N730:P730,Q730:AE730)),0)</f>
        <v>0</v>
      </c>
      <c r="AQ730" s="7">
        <f>IF(S730&gt;0,RANK(S730,(N730:P730,Q730:AE730)),0)</f>
        <v>6</v>
      </c>
      <c r="AR730" s="2">
        <f t="shared" si="285"/>
        <v>3.964812290918102E-3</v>
      </c>
      <c r="AS730" s="2">
        <f t="shared" si="286"/>
        <v>3.2214099863709577E-3</v>
      </c>
      <c r="AT730" s="2">
        <f t="shared" si="287"/>
        <v>0</v>
      </c>
      <c r="AU730" s="2">
        <f t="shared" si="288"/>
        <v>2.2302069136414322E-3</v>
      </c>
      <c r="AW730" t="s">
        <v>3422</v>
      </c>
      <c r="AX730" t="s">
        <v>1668</v>
      </c>
      <c r="AY730">
        <v>19</v>
      </c>
      <c r="BA730" s="119">
        <v>17</v>
      </c>
      <c r="BB730" s="121">
        <v>191</v>
      </c>
      <c r="BC730" s="125">
        <f t="shared" si="277"/>
        <v>17191</v>
      </c>
      <c r="BE730" s="7" t="s">
        <v>228</v>
      </c>
      <c r="BR730" s="66"/>
      <c r="BS730" s="1">
        <v>0</v>
      </c>
      <c r="BT730" s="1">
        <v>0</v>
      </c>
      <c r="BU730" s="1">
        <v>0</v>
      </c>
    </row>
    <row r="731" spans="1:73" hidden="1" outlineLevel="1">
      <c r="A731" t="s">
        <v>1083</v>
      </c>
      <c r="B731" t="s">
        <v>1668</v>
      </c>
      <c r="C731" s="1">
        <f t="shared" ref="C731:C737" si="289">SUM(N731:AL731)</f>
        <v>7453</v>
      </c>
      <c r="D731" s="7">
        <f>IF(N731&gt;0, RANK(N731,(N731:P731,Q731:AE731)),0)</f>
        <v>2</v>
      </c>
      <c r="E731" s="7">
        <f>IF(O731&gt;0,RANK(O731,(N731:P731,Q731:AE731)),0)</f>
        <v>1</v>
      </c>
      <c r="F731" s="7">
        <f>IF(P731&gt;0,RANK(P731,(N731:P731,Q731:AE731)),0)</f>
        <v>3</v>
      </c>
      <c r="G731" s="1">
        <f t="shared" ref="G731:G737" si="290">IF(C731&gt;0,MAX(N731:P731)-LARGE(N731:P731,2),0)</f>
        <v>672</v>
      </c>
      <c r="H731" s="2">
        <f t="shared" ref="H731:H737" si="291">IF(C731&gt;0,G731/C731,0)</f>
        <v>9.01650342144103E-2</v>
      </c>
      <c r="I731" s="2"/>
      <c r="J731" s="2">
        <f t="shared" ref="J731:J737" si="292">IF($C731=0,"-",N731/$C731)</f>
        <v>0.44478733395947939</v>
      </c>
      <c r="K731" s="2">
        <f t="shared" ref="K731:K737" si="293">IF($C731=0,"-",O731/$C731)</f>
        <v>0.53495236817388969</v>
      </c>
      <c r="L731" s="2">
        <f t="shared" ref="L731:L737" si="294">IF($C731=0,"-",P731/$C731)</f>
        <v>9.6605393801153898E-3</v>
      </c>
      <c r="M731" s="2">
        <f t="shared" ref="M731:M737" si="295">IF(C731=0,"-",(1-J731-K731-L731))</f>
        <v>1.0599758486515471E-2</v>
      </c>
      <c r="N731" s="66">
        <v>3315</v>
      </c>
      <c r="O731" s="66">
        <v>3987</v>
      </c>
      <c r="P731" s="66">
        <v>72</v>
      </c>
      <c r="Q731" s="66">
        <v>34</v>
      </c>
      <c r="R731" s="66">
        <v>18</v>
      </c>
      <c r="S731" s="66">
        <v>25</v>
      </c>
      <c r="W731" s="66">
        <f>IF(Notes!B$31=1,IF(BR731&gt;0,BR731-SUM(T731:V731)-SUM(AC731:AL731)-SUM(X731:AA731),SUM(BS731:BY731)),SUM(BS731:BY731))</f>
        <v>0</v>
      </c>
      <c r="AB731" s="66">
        <v>2</v>
      </c>
      <c r="AG731" s="66">
        <v>0</v>
      </c>
      <c r="AN731" s="7">
        <f>IF(Q731&gt;0,RANK(Q731,(N731:P731,Q731:AE731)),0)</f>
        <v>4</v>
      </c>
      <c r="AO731" s="7">
        <f>IF(R731&gt;0,RANK(R731,(N731:P731,Q731:AE731)),0)</f>
        <v>6</v>
      </c>
      <c r="AP731" s="7">
        <f>IF(T731&gt;0,RANK(T731,(N731:P731,Q731:AE731)),0)</f>
        <v>0</v>
      </c>
      <c r="AQ731" s="7">
        <f>IF(S731&gt;0,RANK(S731,(N731:P731,Q731:AE731)),0)</f>
        <v>5</v>
      </c>
      <c r="AR731" s="2">
        <f t="shared" ref="AR731:AR737" si="296">IF($C731=0,"-",Q731/$C731)</f>
        <v>4.5619213739433789E-3</v>
      </c>
      <c r="AS731" s="2">
        <f t="shared" ref="AS731:AS737" si="297">IF($C731=0,"-",R731/$C731)</f>
        <v>2.4151348450288474E-3</v>
      </c>
      <c r="AT731" s="2">
        <f t="shared" ref="AT731:AT737" si="298">IF($C731=0,"-",T731/$C731)</f>
        <v>0</v>
      </c>
      <c r="AU731" s="2">
        <f t="shared" ref="AU731:AU737" si="299">IF($C731=0,"-",S731/$C731)</f>
        <v>3.3543539514289547E-3</v>
      </c>
      <c r="AW731" t="s">
        <v>1083</v>
      </c>
      <c r="AX731" t="s">
        <v>1668</v>
      </c>
      <c r="AY731">
        <v>0</v>
      </c>
      <c r="BA731" s="119">
        <v>17</v>
      </c>
      <c r="BB731" s="121">
        <v>193</v>
      </c>
      <c r="BC731" s="125">
        <f t="shared" si="277"/>
        <v>17193</v>
      </c>
      <c r="BE731" s="7" t="s">
        <v>228</v>
      </c>
      <c r="BR731" s="66"/>
      <c r="BS731" s="1">
        <v>0</v>
      </c>
      <c r="BT731" s="1">
        <v>0</v>
      </c>
      <c r="BU731" s="1">
        <v>0</v>
      </c>
    </row>
    <row r="732" spans="1:73" hidden="1" outlineLevel="1">
      <c r="A732" t="s">
        <v>1591</v>
      </c>
      <c r="B732" t="s">
        <v>1668</v>
      </c>
      <c r="C732" s="1">
        <f t="shared" si="289"/>
        <v>26906</v>
      </c>
      <c r="D732" s="7">
        <f>IF(N732&gt;0, RANK(N732,(N732:P732,Q732:AE732)),0)</f>
        <v>1</v>
      </c>
      <c r="E732" s="7">
        <f>IF(O732&gt;0,RANK(O732,(N732:P732,Q732:AE732)),0)</f>
        <v>2</v>
      </c>
      <c r="F732" s="7">
        <f>IF(P732&gt;0,RANK(P732,(N732:P732,Q732:AE732)),0)</f>
        <v>3</v>
      </c>
      <c r="G732" s="1">
        <f t="shared" si="290"/>
        <v>4724</v>
      </c>
      <c r="H732" s="2">
        <f t="shared" si="291"/>
        <v>0.1755742213632647</v>
      </c>
      <c r="I732" s="2"/>
      <c r="J732" s="2">
        <f t="shared" si="292"/>
        <v>0.58005649297554451</v>
      </c>
      <c r="K732" s="2">
        <f t="shared" si="293"/>
        <v>0.40448227161227979</v>
      </c>
      <c r="L732" s="2">
        <f t="shared" si="294"/>
        <v>8.5854456255110376E-3</v>
      </c>
      <c r="M732" s="2">
        <f t="shared" si="295"/>
        <v>6.8757897866646624E-3</v>
      </c>
      <c r="N732" s="66">
        <v>15607</v>
      </c>
      <c r="O732" s="66">
        <v>10883</v>
      </c>
      <c r="P732" s="66">
        <v>231</v>
      </c>
      <c r="Q732" s="66">
        <v>68</v>
      </c>
      <c r="R732" s="66">
        <v>60</v>
      </c>
      <c r="S732" s="66">
        <v>56</v>
      </c>
      <c r="W732" s="66">
        <f>IF(Notes!B$31=1,IF(BR732&gt;0,BR732-SUM(T732:V732)-SUM(AC732:AL732)-SUM(X732:AA732),SUM(BS732:BY732)),SUM(BS732:BY732))</f>
        <v>0</v>
      </c>
      <c r="AB732" s="66">
        <v>1</v>
      </c>
      <c r="AG732" s="66">
        <v>0</v>
      </c>
      <c r="AN732" s="7">
        <f>IF(Q732&gt;0,RANK(Q732,(N732:P732,Q732:AE732)),0)</f>
        <v>4</v>
      </c>
      <c r="AO732" s="7">
        <f>IF(R732&gt;0,RANK(R732,(N732:P732,Q732:AE732)),0)</f>
        <v>5</v>
      </c>
      <c r="AP732" s="7">
        <f>IF(T732&gt;0,RANK(T732,(N732:P732,Q732:AE732)),0)</f>
        <v>0</v>
      </c>
      <c r="AQ732" s="7">
        <f>IF(S732&gt;0,RANK(S732,(N732:P732,Q732:AE732)),0)</f>
        <v>6</v>
      </c>
      <c r="AR732" s="2">
        <f t="shared" si="296"/>
        <v>2.5273173269902624E-3</v>
      </c>
      <c r="AS732" s="2">
        <f t="shared" si="297"/>
        <v>2.2299858767561138E-3</v>
      </c>
      <c r="AT732" s="2">
        <f t="shared" si="298"/>
        <v>0</v>
      </c>
      <c r="AU732" s="2">
        <f t="shared" si="299"/>
        <v>2.0813201516390397E-3</v>
      </c>
      <c r="AW732" t="s">
        <v>1591</v>
      </c>
      <c r="AX732" t="s">
        <v>1668</v>
      </c>
      <c r="AY732">
        <v>0</v>
      </c>
      <c r="BA732" s="119">
        <v>17</v>
      </c>
      <c r="BB732" s="121">
        <v>195</v>
      </c>
      <c r="BC732" s="125">
        <f t="shared" si="277"/>
        <v>17195</v>
      </c>
      <c r="BE732" s="7" t="s">
        <v>228</v>
      </c>
      <c r="BR732" s="66">
        <v>88</v>
      </c>
      <c r="BS732" s="1">
        <v>0</v>
      </c>
      <c r="BT732" s="1">
        <v>0</v>
      </c>
      <c r="BU732" s="1">
        <v>0</v>
      </c>
    </row>
    <row r="733" spans="1:73" hidden="1" outlineLevel="1">
      <c r="A733" t="s">
        <v>3340</v>
      </c>
      <c r="B733" t="s">
        <v>1668</v>
      </c>
      <c r="C733" s="1">
        <f t="shared" si="289"/>
        <v>286420</v>
      </c>
      <c r="D733" s="7">
        <f>IF(N733&gt;0, RANK(N733,(N733:P733,Q733:AE733)),0)</f>
        <v>1</v>
      </c>
      <c r="E733" s="7">
        <f>IF(O733&gt;0,RANK(O733,(N733:P733,Q733:AE733)),0)</f>
        <v>2</v>
      </c>
      <c r="F733" s="7">
        <f>IF(P733&gt;0,RANK(P733,(N733:P733,Q733:AE733)),0)</f>
        <v>3</v>
      </c>
      <c r="G733" s="1">
        <f t="shared" si="290"/>
        <v>37809</v>
      </c>
      <c r="H733" s="2">
        <f t="shared" si="291"/>
        <v>0.13200544654702884</v>
      </c>
      <c r="I733" s="2"/>
      <c r="J733" s="2">
        <f t="shared" si="292"/>
        <v>0.56003770686404586</v>
      </c>
      <c r="K733" s="2">
        <f t="shared" si="293"/>
        <v>0.42803226031701697</v>
      </c>
      <c r="L733" s="2">
        <f t="shared" si="294"/>
        <v>5.5512883178548984E-3</v>
      </c>
      <c r="M733" s="2">
        <f t="shared" si="295"/>
        <v>6.3787445010822768E-3</v>
      </c>
      <c r="N733" s="66">
        <v>160406</v>
      </c>
      <c r="O733" s="66">
        <v>122597</v>
      </c>
      <c r="P733" s="66">
        <v>1590</v>
      </c>
      <c r="Q733" s="66">
        <v>952</v>
      </c>
      <c r="R733" s="66">
        <v>465</v>
      </c>
      <c r="S733" s="66">
        <v>375</v>
      </c>
      <c r="W733" s="66">
        <f>IF(Notes!B$31=1,IF(BR733&gt;0,BR733-SUM(T733:V733)-SUM(AC733:AL733)-SUM(X733:AA733),SUM(BS733:BY733)),SUM(BS733:BY733))</f>
        <v>0</v>
      </c>
      <c r="AB733" s="66">
        <v>35</v>
      </c>
      <c r="AG733" s="66">
        <v>0</v>
      </c>
      <c r="AN733" s="7">
        <f>IF(Q733&gt;0,RANK(Q733,(N733:P733,Q733:AE733)),0)</f>
        <v>4</v>
      </c>
      <c r="AO733" s="7">
        <f>IF(R733&gt;0,RANK(R733,(N733:P733,Q733:AE733)),0)</f>
        <v>5</v>
      </c>
      <c r="AP733" s="7">
        <f>IF(T733&gt;0,RANK(T733,(N733:P733,Q733:AE733)),0)</f>
        <v>0</v>
      </c>
      <c r="AQ733" s="7">
        <f>IF(S733&gt;0,RANK(S733,(N733:P733,Q733:AE733)),0)</f>
        <v>6</v>
      </c>
      <c r="AR733" s="2">
        <f t="shared" si="296"/>
        <v>3.3237902381118636E-3</v>
      </c>
      <c r="AS733" s="2">
        <f t="shared" si="297"/>
        <v>1.6234899797500175E-3</v>
      </c>
      <c r="AT733" s="2">
        <f t="shared" si="298"/>
        <v>0</v>
      </c>
      <c r="AU733" s="2">
        <f t="shared" si="299"/>
        <v>1.309266112701627E-3</v>
      </c>
      <c r="AW733" t="s">
        <v>3340</v>
      </c>
      <c r="AX733" t="s">
        <v>1668</v>
      </c>
      <c r="AY733">
        <v>0</v>
      </c>
      <c r="BA733" s="119">
        <v>17</v>
      </c>
      <c r="BB733" s="121">
        <v>197</v>
      </c>
      <c r="BC733" s="125">
        <f t="shared" si="277"/>
        <v>17197</v>
      </c>
      <c r="BE733" s="7" t="s">
        <v>228</v>
      </c>
      <c r="BR733" s="66">
        <v>761</v>
      </c>
      <c r="BS733" s="1">
        <v>0</v>
      </c>
      <c r="BT733" s="1">
        <v>0</v>
      </c>
      <c r="BU733" s="1">
        <v>0</v>
      </c>
    </row>
    <row r="734" spans="1:73" hidden="1" outlineLevel="1">
      <c r="A734" t="s">
        <v>3450</v>
      </c>
      <c r="B734" t="s">
        <v>1668</v>
      </c>
      <c r="C734" s="1">
        <f t="shared" si="289"/>
        <v>30141</v>
      </c>
      <c r="D734" s="7">
        <f>IF(N734&gt;0, RANK(N734,(N734:P734,Q734:AE734)),0)</f>
        <v>2</v>
      </c>
      <c r="E734" s="7">
        <f>IF(O734&gt;0,RANK(O734,(N734:P734,Q734:AE734)),0)</f>
        <v>1</v>
      </c>
      <c r="F734" s="7">
        <f>IF(P734&gt;0,RANK(P734,(N734:P734,Q734:AE734)),0)</f>
        <v>3</v>
      </c>
      <c r="G734" s="1">
        <f t="shared" si="290"/>
        <v>4450</v>
      </c>
      <c r="H734" s="2">
        <f t="shared" si="291"/>
        <v>0.14763942802163166</v>
      </c>
      <c r="I734" s="2"/>
      <c r="J734" s="2">
        <f t="shared" si="292"/>
        <v>0.41767028300321823</v>
      </c>
      <c r="K734" s="2">
        <f t="shared" si="293"/>
        <v>0.56530971102484984</v>
      </c>
      <c r="L734" s="2">
        <f t="shared" si="294"/>
        <v>6.8345443084171066E-3</v>
      </c>
      <c r="M734" s="2">
        <f t="shared" si="295"/>
        <v>1.0185461663514878E-2</v>
      </c>
      <c r="N734" s="66">
        <v>12589</v>
      </c>
      <c r="O734" s="66">
        <v>17039</v>
      </c>
      <c r="P734" s="66">
        <v>206</v>
      </c>
      <c r="Q734" s="66">
        <v>102</v>
      </c>
      <c r="R734" s="66">
        <v>135</v>
      </c>
      <c r="S734" s="66">
        <v>65</v>
      </c>
      <c r="W734" s="66">
        <f>IF(Notes!B$31=1,IF(BR734&gt;0,BR734-SUM(T734:V734)-SUM(AC734:AL734)-SUM(X734:AA734),SUM(BS734:BY734)),SUM(BS734:BY734))</f>
        <v>0</v>
      </c>
      <c r="AB734" s="66">
        <v>5</v>
      </c>
      <c r="AG734" s="66">
        <v>0</v>
      </c>
      <c r="AN734" s="7">
        <f>IF(Q734&gt;0,RANK(Q734,(N734:P734,Q734:AE734)),0)</f>
        <v>5</v>
      </c>
      <c r="AO734" s="7">
        <f>IF(R734&gt;0,RANK(R734,(N734:P734,Q734:AE734)),0)</f>
        <v>4</v>
      </c>
      <c r="AP734" s="7">
        <f>IF(T734&gt;0,RANK(T734,(N734:P734,Q734:AE734)),0)</f>
        <v>0</v>
      </c>
      <c r="AQ734" s="7">
        <f>IF(S734&gt;0,RANK(S734,(N734:P734,Q734:AE734)),0)</f>
        <v>6</v>
      </c>
      <c r="AR734" s="2">
        <f t="shared" si="296"/>
        <v>3.3840947546531302E-3</v>
      </c>
      <c r="AS734" s="2">
        <f t="shared" si="297"/>
        <v>4.4789489399820843E-3</v>
      </c>
      <c r="AT734" s="2">
        <f t="shared" si="298"/>
        <v>0</v>
      </c>
      <c r="AU734" s="2">
        <f t="shared" si="299"/>
        <v>2.1565309711024851E-3</v>
      </c>
      <c r="AW734" t="s">
        <v>3450</v>
      </c>
      <c r="AX734" t="s">
        <v>1668</v>
      </c>
      <c r="AY734">
        <v>0</v>
      </c>
      <c r="BA734" s="119">
        <v>17</v>
      </c>
      <c r="BB734" s="121">
        <v>199</v>
      </c>
      <c r="BC734" s="125">
        <f t="shared" si="277"/>
        <v>17199</v>
      </c>
      <c r="BE734" s="7" t="s">
        <v>228</v>
      </c>
      <c r="BR734" s="66">
        <v>125</v>
      </c>
      <c r="BS734" s="1">
        <v>0</v>
      </c>
      <c r="BT734" s="1">
        <v>0</v>
      </c>
      <c r="BU734" s="1">
        <v>0</v>
      </c>
    </row>
    <row r="735" spans="1:73" hidden="1" outlineLevel="1">
      <c r="A735" t="s">
        <v>1434</v>
      </c>
      <c r="B735" t="s">
        <v>1668</v>
      </c>
      <c r="C735" s="1">
        <f t="shared" si="289"/>
        <v>126235</v>
      </c>
      <c r="D735" s="7">
        <f>IF(N735&gt;0, RANK(N735,(N735:P735,Q735:AE735)),0)</f>
        <v>1</v>
      </c>
      <c r="E735" s="7">
        <f>IF(O735&gt;0,RANK(O735,(N735:P735,Q735:AE735)),0)</f>
        <v>2</v>
      </c>
      <c r="F735" s="7">
        <f>IF(P735&gt;0,RANK(P735,(N735:P735,Q735:AE735)),0)</f>
        <v>3</v>
      </c>
      <c r="G735" s="1">
        <f t="shared" si="290"/>
        <v>16148</v>
      </c>
      <c r="H735" s="2">
        <f t="shared" si="291"/>
        <v>0.12792014892858558</v>
      </c>
      <c r="I735" s="2"/>
      <c r="J735" s="2">
        <f t="shared" si="292"/>
        <v>0.55479066819820178</v>
      </c>
      <c r="K735" s="2">
        <f t="shared" si="293"/>
        <v>0.42687051926961617</v>
      </c>
      <c r="L735" s="2">
        <f t="shared" si="294"/>
        <v>7.3117598130470951E-3</v>
      </c>
      <c r="M735" s="2">
        <f t="shared" si="295"/>
        <v>1.1027052719134962E-2</v>
      </c>
      <c r="N735" s="66">
        <v>70034</v>
      </c>
      <c r="O735" s="66">
        <v>53886</v>
      </c>
      <c r="P735" s="66">
        <v>923</v>
      </c>
      <c r="Q735" s="66">
        <v>747</v>
      </c>
      <c r="R735" s="66">
        <v>268</v>
      </c>
      <c r="S735" s="66">
        <v>350</v>
      </c>
      <c r="W735" s="66">
        <f>IF(Notes!B$31=1,IF(BR735&gt;0,BR735-SUM(T735:V735)-SUM(AC735:AL735)-SUM(X735:AA735),SUM(BS735:BY735)),SUM(BS735:BY735))</f>
        <v>0</v>
      </c>
      <c r="AB735" s="66">
        <v>27</v>
      </c>
      <c r="AG735" s="66">
        <v>0</v>
      </c>
      <c r="AN735" s="7">
        <f>IF(Q735&gt;0,RANK(Q735,(N735:P735,Q735:AE735)),0)</f>
        <v>4</v>
      </c>
      <c r="AO735" s="7">
        <f>IF(R735&gt;0,RANK(R735,(N735:P735,Q735:AE735)),0)</f>
        <v>6</v>
      </c>
      <c r="AP735" s="7">
        <f>IF(T735&gt;0,RANK(T735,(N735:P735,Q735:AE735)),0)</f>
        <v>0</v>
      </c>
      <c r="AQ735" s="7">
        <f>IF(S735&gt;0,RANK(S735,(N735:P735,Q735:AE735)),0)</f>
        <v>5</v>
      </c>
      <c r="AR735" s="2">
        <f t="shared" si="296"/>
        <v>5.9175347566047453E-3</v>
      </c>
      <c r="AS735" s="2">
        <f t="shared" si="297"/>
        <v>2.1230245177644869E-3</v>
      </c>
      <c r="AT735" s="2">
        <f t="shared" si="298"/>
        <v>0</v>
      </c>
      <c r="AU735" s="2">
        <f t="shared" si="299"/>
        <v>2.7726066463342179E-3</v>
      </c>
      <c r="AW735" t="s">
        <v>1434</v>
      </c>
      <c r="AX735" t="s">
        <v>1668</v>
      </c>
      <c r="AY735">
        <v>16</v>
      </c>
      <c r="BA735" s="119">
        <v>17</v>
      </c>
      <c r="BB735" s="121">
        <v>201</v>
      </c>
      <c r="BC735" s="125">
        <f t="shared" si="277"/>
        <v>17201</v>
      </c>
      <c r="BE735" s="7" t="s">
        <v>228</v>
      </c>
      <c r="BR735" s="66">
        <f>287+182</f>
        <v>469</v>
      </c>
      <c r="BS735" s="1">
        <v>0</v>
      </c>
      <c r="BT735" s="1">
        <v>0</v>
      </c>
      <c r="BU735" s="1">
        <v>0</v>
      </c>
    </row>
    <row r="736" spans="1:73" hidden="1" outlineLevel="1">
      <c r="A736" t="s">
        <v>2180</v>
      </c>
      <c r="B736" t="s">
        <v>1668</v>
      </c>
      <c r="C736" s="1">
        <f t="shared" si="289"/>
        <v>19483</v>
      </c>
      <c r="D736" s="7">
        <f>IF(N736&gt;0, RANK(N736,(N736:P736,Q736:AE736)),0)</f>
        <v>2</v>
      </c>
      <c r="E736" s="7">
        <f>IF(O736&gt;0,RANK(O736,(N736:P736,Q736:AE736)),0)</f>
        <v>1</v>
      </c>
      <c r="F736" s="7">
        <f>IF(P736&gt;0,RANK(P736,(N736:P736,Q736:AE736)),0)</f>
        <v>3</v>
      </c>
      <c r="G736" s="1">
        <f t="shared" si="290"/>
        <v>5192</v>
      </c>
      <c r="H736" s="2">
        <f t="shared" si="291"/>
        <v>0.26648873376790022</v>
      </c>
      <c r="I736" s="2"/>
      <c r="J736" s="2">
        <f t="shared" si="292"/>
        <v>0.35923625724991015</v>
      </c>
      <c r="K736" s="2">
        <f t="shared" si="293"/>
        <v>0.62572499101781043</v>
      </c>
      <c r="L736" s="2">
        <f t="shared" si="294"/>
        <v>6.7751372991839039E-3</v>
      </c>
      <c r="M736" s="2">
        <f t="shared" si="295"/>
        <v>8.2636144330955168E-3</v>
      </c>
      <c r="N736" s="66">
        <v>6999</v>
      </c>
      <c r="O736" s="66">
        <v>12191</v>
      </c>
      <c r="P736" s="66">
        <v>132</v>
      </c>
      <c r="Q736" s="66">
        <v>75</v>
      </c>
      <c r="R736" s="66">
        <v>51</v>
      </c>
      <c r="S736" s="66">
        <v>33</v>
      </c>
      <c r="W736" s="66">
        <f>IF(Notes!B$31=1,IF(BR736&gt;0,BR736-SUM(T736:V736)-SUM(AC736:AL736)-SUM(X736:AA736),SUM(BS736:BY736)),SUM(BS736:BY736))</f>
        <v>0</v>
      </c>
      <c r="AB736" s="66">
        <v>2</v>
      </c>
      <c r="AG736" s="66">
        <v>0</v>
      </c>
      <c r="AN736" s="7">
        <f>IF(Q736&gt;0,RANK(Q736,(N736:P736,Q736:AE736)),0)</f>
        <v>4</v>
      </c>
      <c r="AO736" s="7">
        <f>IF(R736&gt;0,RANK(R736,(N736:P736,Q736:AE736)),0)</f>
        <v>5</v>
      </c>
      <c r="AP736" s="7">
        <f>IF(T736&gt;0,RANK(T736,(N736:P736,Q736:AE736)),0)</f>
        <v>0</v>
      </c>
      <c r="AQ736" s="7">
        <f>IF(S736&gt;0,RANK(S736,(N736:P736,Q736:AE736)),0)</f>
        <v>6</v>
      </c>
      <c r="AR736" s="2">
        <f t="shared" si="296"/>
        <v>3.8495098290817634E-3</v>
      </c>
      <c r="AS736" s="2">
        <f t="shared" si="297"/>
        <v>2.6176666837755993E-3</v>
      </c>
      <c r="AT736" s="2">
        <f t="shared" si="298"/>
        <v>0</v>
      </c>
      <c r="AU736" s="2">
        <f t="shared" si="299"/>
        <v>1.693784324795976E-3</v>
      </c>
      <c r="AW736" t="s">
        <v>2180</v>
      </c>
      <c r="AX736" t="s">
        <v>1668</v>
      </c>
      <c r="AY736">
        <v>0</v>
      </c>
      <c r="BA736" s="119">
        <v>17</v>
      </c>
      <c r="BB736" s="121">
        <v>203</v>
      </c>
      <c r="BC736" s="125">
        <f t="shared" si="277"/>
        <v>17203</v>
      </c>
      <c r="BE736" s="7" t="s">
        <v>228</v>
      </c>
      <c r="BR736" s="66">
        <v>57</v>
      </c>
      <c r="BS736" s="1">
        <v>0</v>
      </c>
      <c r="BT736" s="1">
        <v>0</v>
      </c>
      <c r="BU736" s="1">
        <v>0</v>
      </c>
    </row>
    <row r="737" spans="1:76" collapsed="1">
      <c r="A737" t="s">
        <v>1889</v>
      </c>
      <c r="B737" t="s">
        <v>2781</v>
      </c>
      <c r="C737" s="1">
        <f t="shared" si="289"/>
        <v>5522575</v>
      </c>
      <c r="D737" s="7">
        <f>IF(N737&gt;0, RANK(N737,(N737:P737,Q737:AE737)),0)</f>
        <v>1</v>
      </c>
      <c r="E737" s="7">
        <f>IF(O737&gt;0,RANK(O737,(N737:P737,Q737:AE737)),0)</f>
        <v>2</v>
      </c>
      <c r="F737" s="7">
        <f>IF(P737&gt;0,RANK(P737,(N737:P737,Q737:AE737)),0)</f>
        <v>3</v>
      </c>
      <c r="G737" s="1">
        <f t="shared" si="290"/>
        <v>1388169</v>
      </c>
      <c r="H737" s="2">
        <f t="shared" si="291"/>
        <v>0.25136263427839367</v>
      </c>
      <c r="I737" s="2"/>
      <c r="J737" s="2">
        <f t="shared" si="292"/>
        <v>0.61915827308818805</v>
      </c>
      <c r="K737" s="2">
        <f t="shared" si="293"/>
        <v>0.36779563880979432</v>
      </c>
      <c r="L737" s="2">
        <f t="shared" si="294"/>
        <v>5.6408468875479281E-3</v>
      </c>
      <c r="M737" s="2">
        <f t="shared" si="295"/>
        <v>7.4052412144696997E-3</v>
      </c>
      <c r="N737" s="66">
        <f t="shared" ref="N737:S737" si="300">SUM(N635:N736)</f>
        <v>3419348</v>
      </c>
      <c r="O737" s="66">
        <f t="shared" si="300"/>
        <v>2031179</v>
      </c>
      <c r="P737" s="66">
        <f t="shared" si="300"/>
        <v>31152</v>
      </c>
      <c r="Q737" s="66">
        <f t="shared" si="300"/>
        <v>19642</v>
      </c>
      <c r="R737" s="66">
        <f t="shared" si="300"/>
        <v>11838</v>
      </c>
      <c r="S737" s="66">
        <f t="shared" si="300"/>
        <v>8256</v>
      </c>
      <c r="W737" s="66">
        <f>SUM(W635:W736)</f>
        <v>10</v>
      </c>
      <c r="AB737" s="66">
        <f>SUM(AB635:AB736)</f>
        <v>1149</v>
      </c>
      <c r="AG737" s="66">
        <f>SUM(AG635:AG736)</f>
        <v>1</v>
      </c>
      <c r="AL737" s="66">
        <f>SUM(AL635:AL736)</f>
        <v>0</v>
      </c>
      <c r="AN737" s="7">
        <f>IF(Q737&gt;0,RANK(Q737,(N737:P737,Q737:AE737)),0)</f>
        <v>4</v>
      </c>
      <c r="AO737" s="7">
        <f>IF(R737&gt;0,RANK(R737,(N737:P737,Q737:AE737)),0)</f>
        <v>5</v>
      </c>
      <c r="AP737" s="7">
        <f>IF(T737&gt;0,RANK(T737,(N737:P737,Q737:AE737)),0)</f>
        <v>0</v>
      </c>
      <c r="AQ737" s="7">
        <f>IF(S737&gt;0,RANK(S737,(N737:P737,Q737:AE737)),0)</f>
        <v>6</v>
      </c>
      <c r="AR737" s="2">
        <f t="shared" si="296"/>
        <v>3.5566741963667312E-3</v>
      </c>
      <c r="AS737" s="2">
        <f t="shared" si="297"/>
        <v>2.1435652752565607E-3</v>
      </c>
      <c r="AT737" s="2">
        <f t="shared" si="298"/>
        <v>0</v>
      </c>
      <c r="AU737" s="2">
        <f t="shared" si="299"/>
        <v>1.4949547991652446E-3</v>
      </c>
      <c r="AW737" t="s">
        <v>1889</v>
      </c>
      <c r="AX737" t="s">
        <v>2781</v>
      </c>
      <c r="BA737" s="119">
        <v>17</v>
      </c>
      <c r="BB737" s="121"/>
      <c r="BC737" s="119">
        <v>17</v>
      </c>
      <c r="BE737" s="7" t="s">
        <v>3272</v>
      </c>
      <c r="BR737" s="1">
        <f>SUM(BR635:BR736)</f>
        <v>7607</v>
      </c>
      <c r="BS737" s="1">
        <f>SUM(BS635:BS736)</f>
        <v>3</v>
      </c>
      <c r="BT737" s="1">
        <f>SUM(BT635:BT736)</f>
        <v>3</v>
      </c>
      <c r="BU737" s="1">
        <f>SUM(BU635:BU736)</f>
        <v>4</v>
      </c>
    </row>
    <row r="738" spans="1:76">
      <c r="C738" s="1"/>
      <c r="E738" s="7"/>
      <c r="F738" s="7"/>
      <c r="I738" s="2"/>
      <c r="AN738" s="7"/>
      <c r="AO738" s="7"/>
      <c r="AP738" s="7"/>
      <c r="AQ738" s="7"/>
      <c r="BA738" s="119"/>
      <c r="BB738" s="121"/>
      <c r="BC738" s="125"/>
      <c r="BS738" s="1" t="s">
        <v>111</v>
      </c>
      <c r="BT738" s="1" t="s">
        <v>3069</v>
      </c>
      <c r="BU738" s="1" t="s">
        <v>112</v>
      </c>
      <c r="BV738" t="s">
        <v>113</v>
      </c>
      <c r="BW738" t="s">
        <v>114</v>
      </c>
      <c r="BX738" t="s">
        <v>115</v>
      </c>
    </row>
    <row r="739" spans="1:76" hidden="1" outlineLevel="1">
      <c r="A739" t="s">
        <v>2268</v>
      </c>
      <c r="B739" t="s">
        <v>2325</v>
      </c>
      <c r="C739" s="1">
        <f t="shared" ref="C739:C770" si="301">SUM(N739:AL739)</f>
        <v>13513</v>
      </c>
      <c r="D739" s="7">
        <f>IF(N739&gt;0, RANK(N739,(N739:P739,Q739:AE739)),0)</f>
        <v>2</v>
      </c>
      <c r="E739" s="7">
        <f>IF(O739&gt;0,RANK(O739,(N739:P739,Q739:AE739)),0)</f>
        <v>1</v>
      </c>
      <c r="F739" s="7">
        <f>IF(P739&gt;0,RANK(P739,(N739:P739,Q739:AE739)),0)</f>
        <v>5</v>
      </c>
      <c r="G739" s="1">
        <f t="shared" ref="G739:G770" si="302">IF(C739&gt;0,MAX(N739:P739)-LARGE(N739:P739,2),0)</f>
        <v>3476</v>
      </c>
      <c r="H739" s="2">
        <f t="shared" ref="H739:H770" si="303">IF(C739&gt;0,G739/C739,0)</f>
        <v>0.25723377488344557</v>
      </c>
      <c r="I739" s="2"/>
      <c r="J739" s="2">
        <f t="shared" ref="J739:J770" si="304">IF($C739=0,"-",N739/$C739)</f>
        <v>0.36468585806260639</v>
      </c>
      <c r="K739" s="2">
        <f t="shared" ref="K739:K770" si="305">IF($C739=0,"-",O739/$C739)</f>
        <v>0.6219196329460519</v>
      </c>
      <c r="L739" s="2">
        <f t="shared" ref="L739:L770" si="306">IF($C739=0,"-",P739/$C739)</f>
        <v>7.4002812106860059E-5</v>
      </c>
      <c r="M739" s="2">
        <f t="shared" ref="M739:M770" si="307">IF(C739=0,"-",(1-J739-K739-L739))</f>
        <v>1.3320506179234788E-2</v>
      </c>
      <c r="N739" s="66">
        <v>4928</v>
      </c>
      <c r="O739" s="66">
        <v>8404</v>
      </c>
      <c r="P739" s="66">
        <v>1</v>
      </c>
      <c r="Q739" s="66">
        <v>170</v>
      </c>
      <c r="R739" s="66">
        <v>1</v>
      </c>
      <c r="S739" s="66">
        <v>9</v>
      </c>
      <c r="U739" s="66">
        <v>0</v>
      </c>
      <c r="W739" s="66">
        <f>IF(Notes!B$31=1,IF(BR739&gt;0,BR739-P739-SUM(R739:V739)-SUM(X739:AL739),SUM(BS739:BY739)),SUM(BS739:BY739))</f>
        <v>0</v>
      </c>
      <c r="AN739" s="7">
        <f>IF(Q739&gt;0,RANK(Q739,(N739:P739,Q739:AE739)),0)</f>
        <v>3</v>
      </c>
      <c r="AO739" s="7">
        <f>IF(R739&gt;0,RANK(R739,(N739:P739,Q739:AE739)),0)</f>
        <v>5</v>
      </c>
      <c r="AP739" s="7">
        <f>IF(T739&gt;0,RANK(T739,(N739:P739,Q739:AE739)),0)</f>
        <v>0</v>
      </c>
      <c r="AQ739" s="7">
        <f>IF(S739&gt;0,RANK(S739,(N739:P739,Q739:AE739)),0)</f>
        <v>4</v>
      </c>
      <c r="AR739" s="2">
        <f t="shared" ref="AR739:AR770" si="308">IF($C739=0,"-",Q739/$C739)</f>
        <v>1.2580478058166211E-2</v>
      </c>
      <c r="AS739" s="2">
        <f t="shared" ref="AS739:AS770" si="309">IF($C739=0,"-",R739/$C739)</f>
        <v>7.4002812106860059E-5</v>
      </c>
      <c r="AT739" s="2">
        <f t="shared" ref="AT739:AT770" si="310">IF($C739=0,"-",T739/$C739)</f>
        <v>0</v>
      </c>
      <c r="AU739" s="2">
        <f t="shared" ref="AU739:AU770" si="311">IF($C739=0,"-",S739/$C739)</f>
        <v>6.6602530896174052E-4</v>
      </c>
      <c r="AW739" t="s">
        <v>2268</v>
      </c>
      <c r="AX739" t="s">
        <v>2325</v>
      </c>
      <c r="AY739">
        <v>6</v>
      </c>
      <c r="BA739" s="119">
        <v>18</v>
      </c>
      <c r="BB739" s="121">
        <v>1</v>
      </c>
      <c r="BC739" s="125">
        <f t="shared" si="277"/>
        <v>18001</v>
      </c>
      <c r="BE739" s="7" t="s">
        <v>228</v>
      </c>
      <c r="BR739" s="66">
        <v>37</v>
      </c>
      <c r="BS739" s="1">
        <v>0</v>
      </c>
      <c r="BT739" s="1">
        <v>0</v>
      </c>
      <c r="BU739" s="1">
        <v>0</v>
      </c>
      <c r="BV739">
        <v>0</v>
      </c>
      <c r="BW739">
        <v>0</v>
      </c>
      <c r="BX739">
        <v>0</v>
      </c>
    </row>
    <row r="740" spans="1:76" hidden="1" outlineLevel="1">
      <c r="A740" t="s">
        <v>2216</v>
      </c>
      <c r="B740" t="s">
        <v>2325</v>
      </c>
      <c r="C740" s="1">
        <f t="shared" si="301"/>
        <v>150324</v>
      </c>
      <c r="D740" s="7">
        <f>IF(N740&gt;0, RANK(N740,(N740:P740,Q740:AE740)),0)</f>
        <v>2</v>
      </c>
      <c r="E740" s="7">
        <f>IF(O740&gt;0,RANK(O740,(N740:P740,Q740:AE740)),0)</f>
        <v>1</v>
      </c>
      <c r="F740" s="7">
        <f>IF(P740&gt;0,RANK(P740,(N740:P740,Q740:AE740)),0)</f>
        <v>4</v>
      </c>
      <c r="G740" s="1">
        <f t="shared" si="302"/>
        <v>6530</v>
      </c>
      <c r="H740" s="2">
        <f t="shared" si="303"/>
        <v>4.3439504004683216E-2</v>
      </c>
      <c r="I740" s="2"/>
      <c r="J740" s="2">
        <f t="shared" si="304"/>
        <v>0.47406269125355899</v>
      </c>
      <c r="K740" s="2">
        <f t="shared" si="305"/>
        <v>0.51750219525824215</v>
      </c>
      <c r="L740" s="2">
        <f t="shared" si="306"/>
        <v>5.1222692317926617E-4</v>
      </c>
      <c r="M740" s="2">
        <f t="shared" si="307"/>
        <v>7.9228865650195421E-3</v>
      </c>
      <c r="N740" s="66">
        <v>71263</v>
      </c>
      <c r="O740" s="66">
        <v>77793</v>
      </c>
      <c r="P740" s="66">
        <v>77</v>
      </c>
      <c r="Q740" s="66">
        <v>1114</v>
      </c>
      <c r="R740" s="66">
        <v>7</v>
      </c>
      <c r="S740" s="66">
        <v>67</v>
      </c>
      <c r="U740" s="66">
        <v>3</v>
      </c>
      <c r="W740" s="66">
        <f>IF(Notes!B$31=1,IF(BR740&gt;0,BR740-P740-SUM(R740:V740)-SUM(X740:AL740),SUM(BS740:BY740)),SUM(BS740:BY740))</f>
        <v>0</v>
      </c>
      <c r="AN740" s="7">
        <f>IF(Q740&gt;0,RANK(Q740,(N740:P740,Q740:AE740)),0)</f>
        <v>3</v>
      </c>
      <c r="AO740" s="7">
        <f>IF(R740&gt;0,RANK(R740,(N740:P740,Q740:AE740)),0)</f>
        <v>6</v>
      </c>
      <c r="AP740" s="7">
        <f>IF(T740&gt;0,RANK(T740,(N740:P740,Q740:AE740)),0)</f>
        <v>0</v>
      </c>
      <c r="AQ740" s="7">
        <f>IF(S740&gt;0,RANK(S740,(N740:P740,Q740:AE740)),0)</f>
        <v>5</v>
      </c>
      <c r="AR740" s="2">
        <f t="shared" si="308"/>
        <v>7.4106596418402918E-3</v>
      </c>
      <c r="AS740" s="2">
        <f t="shared" si="309"/>
        <v>4.6566083925387826E-5</v>
      </c>
      <c r="AT740" s="2">
        <f t="shared" si="310"/>
        <v>0</v>
      </c>
      <c r="AU740" s="2">
        <f t="shared" si="311"/>
        <v>4.4570394614299781E-4</v>
      </c>
      <c r="AW740" t="s">
        <v>2216</v>
      </c>
      <c r="AX740" t="s">
        <v>2325</v>
      </c>
      <c r="BA740" s="119">
        <v>18</v>
      </c>
      <c r="BB740" s="121">
        <v>3</v>
      </c>
      <c r="BC740" s="125">
        <f t="shared" si="277"/>
        <v>18003</v>
      </c>
      <c r="BE740" s="7" t="s">
        <v>228</v>
      </c>
      <c r="BR740" s="1">
        <v>377</v>
      </c>
      <c r="BS740" s="1">
        <v>0</v>
      </c>
      <c r="BT740" s="1">
        <v>0</v>
      </c>
      <c r="BU740" s="1">
        <v>0</v>
      </c>
      <c r="BV740">
        <v>0</v>
      </c>
      <c r="BW740">
        <v>0</v>
      </c>
      <c r="BX740">
        <v>0</v>
      </c>
    </row>
    <row r="741" spans="1:76" hidden="1" outlineLevel="1">
      <c r="A741" t="s">
        <v>3008</v>
      </c>
      <c r="B741" t="s">
        <v>2325</v>
      </c>
      <c r="C741" s="1">
        <f t="shared" si="301"/>
        <v>31043</v>
      </c>
      <c r="D741" s="7">
        <f>IF(N741&gt;0, RANK(N741,(N741:P741,Q741:AE741)),0)</f>
        <v>2</v>
      </c>
      <c r="E741" s="7">
        <f>IF(O741&gt;0,RANK(O741,(N741:P741,Q741:AE741)),0)</f>
        <v>1</v>
      </c>
      <c r="F741" s="7">
        <f>IF(P741&gt;0,RANK(P741,(N741:P741,Q741:AE741)),0)</f>
        <v>4</v>
      </c>
      <c r="G741" s="1">
        <f t="shared" si="302"/>
        <v>3500</v>
      </c>
      <c r="H741" s="2">
        <f t="shared" si="303"/>
        <v>0.11274683503527365</v>
      </c>
      <c r="I741" s="2"/>
      <c r="J741" s="2">
        <f t="shared" si="304"/>
        <v>0.43703894597815934</v>
      </c>
      <c r="K741" s="2">
        <f t="shared" si="305"/>
        <v>0.54978578101343301</v>
      </c>
      <c r="L741" s="2">
        <f t="shared" si="306"/>
        <v>9.341880617208388E-4</v>
      </c>
      <c r="M741" s="2">
        <f t="shared" si="307"/>
        <v>1.2241084946686756E-2</v>
      </c>
      <c r="N741" s="66">
        <v>13567</v>
      </c>
      <c r="O741" s="66">
        <v>17067</v>
      </c>
      <c r="P741" s="66">
        <v>29</v>
      </c>
      <c r="Q741" s="66">
        <v>359</v>
      </c>
      <c r="R741" s="66">
        <v>2</v>
      </c>
      <c r="S741" s="66">
        <v>18</v>
      </c>
      <c r="U741" s="66">
        <v>0</v>
      </c>
      <c r="W741" s="66">
        <f>IF(Notes!B$31=1,IF(BR741&gt;0,BR741-P741-SUM(R741:V741)-SUM(X741:AL741),SUM(BS741:BY741)),SUM(BS741:BY741))</f>
        <v>1</v>
      </c>
      <c r="AN741" s="7">
        <f>IF(Q741&gt;0,RANK(Q741,(N741:P741,Q741:AE741)),0)</f>
        <v>3</v>
      </c>
      <c r="AO741" s="7">
        <f>IF(R741&gt;0,RANK(R741,(N741:P741,Q741:AE741)),0)</f>
        <v>6</v>
      </c>
      <c r="AP741" s="7">
        <f>IF(T741&gt;0,RANK(T741,(N741:P741,Q741:AE741)),0)</f>
        <v>0</v>
      </c>
      <c r="AQ741" s="7">
        <f>IF(S741&gt;0,RANK(S741,(N741:P741,Q741:AE741)),0)</f>
        <v>5</v>
      </c>
      <c r="AR741" s="2">
        <f t="shared" si="308"/>
        <v>1.1564603936475211E-2</v>
      </c>
      <c r="AS741" s="2">
        <f t="shared" si="309"/>
        <v>6.4426762877299224E-5</v>
      </c>
      <c r="AT741" s="2">
        <f t="shared" si="310"/>
        <v>0</v>
      </c>
      <c r="AU741" s="2">
        <f t="shared" si="311"/>
        <v>5.7984086589569312E-4</v>
      </c>
      <c r="AW741" t="s">
        <v>3008</v>
      </c>
      <c r="AX741" t="s">
        <v>2325</v>
      </c>
      <c r="BA741" s="119">
        <v>18</v>
      </c>
      <c r="BB741" s="121">
        <v>5</v>
      </c>
      <c r="BC741" s="125">
        <f t="shared" si="277"/>
        <v>18005</v>
      </c>
      <c r="BE741" s="7" t="s">
        <v>228</v>
      </c>
      <c r="BR741" s="105">
        <v>96</v>
      </c>
      <c r="BS741" s="1">
        <v>0</v>
      </c>
      <c r="BT741" s="1">
        <v>0</v>
      </c>
      <c r="BU741" s="1">
        <v>1</v>
      </c>
      <c r="BV741">
        <v>0</v>
      </c>
      <c r="BW741">
        <v>0</v>
      </c>
      <c r="BX741">
        <v>0</v>
      </c>
    </row>
    <row r="742" spans="1:76" hidden="1" outlineLevel="1">
      <c r="A742" t="s">
        <v>1568</v>
      </c>
      <c r="B742" t="s">
        <v>2325</v>
      </c>
      <c r="C742" s="1">
        <f t="shared" si="301"/>
        <v>3814</v>
      </c>
      <c r="D742" s="7">
        <f>IF(N742&gt;0, RANK(N742,(N742:P742,Q742:AE742)),0)</f>
        <v>2</v>
      </c>
      <c r="E742" s="7">
        <f>IF(O742&gt;0,RANK(O742,(N742:P742,Q742:AE742)),0)</f>
        <v>1</v>
      </c>
      <c r="F742" s="7">
        <f>IF(P742&gt;0,RANK(P742,(N742:P742,Q742:AE742)),0)</f>
        <v>0</v>
      </c>
      <c r="G742" s="1">
        <f t="shared" si="302"/>
        <v>620</v>
      </c>
      <c r="H742" s="2">
        <f t="shared" si="303"/>
        <v>0.16255899318300995</v>
      </c>
      <c r="I742" s="2"/>
      <c r="J742" s="2">
        <f t="shared" si="304"/>
        <v>0.40980597797587837</v>
      </c>
      <c r="K742" s="2">
        <f t="shared" si="305"/>
        <v>0.57236497115888829</v>
      </c>
      <c r="L742" s="2">
        <f t="shared" si="306"/>
        <v>0</v>
      </c>
      <c r="M742" s="2">
        <f t="shared" si="307"/>
        <v>1.7829050865233342E-2</v>
      </c>
      <c r="N742" s="66">
        <v>1563</v>
      </c>
      <c r="O742" s="66">
        <v>2183</v>
      </c>
      <c r="P742" s="66">
        <v>0</v>
      </c>
      <c r="Q742" s="66">
        <v>64</v>
      </c>
      <c r="R742" s="66">
        <v>0</v>
      </c>
      <c r="S742" s="66">
        <v>4</v>
      </c>
      <c r="U742" s="66">
        <v>0</v>
      </c>
      <c r="W742" s="66">
        <f>IF(Notes!B$31=1,IF(BR742&gt;0,BR742-P742-SUM(R742:V742)-SUM(X742:AL742),SUM(BS742:BY742)),SUM(BS742:BY742))</f>
        <v>0</v>
      </c>
      <c r="AN742" s="7">
        <f>IF(Q742&gt;0,RANK(Q742,(N742:P742,Q742:AE742)),0)</f>
        <v>3</v>
      </c>
      <c r="AO742" s="7">
        <f>IF(R742&gt;0,RANK(R742,(N742:P742,Q742:AE742)),0)</f>
        <v>0</v>
      </c>
      <c r="AP742" s="7">
        <f>IF(T742&gt;0,RANK(T742,(N742:P742,Q742:AE742)),0)</f>
        <v>0</v>
      </c>
      <c r="AQ742" s="7">
        <f>IF(S742&gt;0,RANK(S742,(N742:P742,Q742:AE742)),0)</f>
        <v>4</v>
      </c>
      <c r="AR742" s="2">
        <f t="shared" si="308"/>
        <v>1.6780283167278448E-2</v>
      </c>
      <c r="AS742" s="2">
        <f t="shared" si="309"/>
        <v>0</v>
      </c>
      <c r="AT742" s="2">
        <f t="shared" si="310"/>
        <v>0</v>
      </c>
      <c r="AU742" s="2">
        <f t="shared" si="311"/>
        <v>1.048767697954903E-3</v>
      </c>
      <c r="AW742" t="s">
        <v>1568</v>
      </c>
      <c r="AX742" t="s">
        <v>2325</v>
      </c>
      <c r="AY742">
        <v>1</v>
      </c>
      <c r="BA742" s="119">
        <v>18</v>
      </c>
      <c r="BB742" s="121">
        <v>7</v>
      </c>
      <c r="BC742" s="125">
        <f t="shared" si="277"/>
        <v>18007</v>
      </c>
      <c r="BE742" s="7" t="s">
        <v>228</v>
      </c>
      <c r="BR742" s="145">
        <f>3943-126-2183-1563-64</f>
        <v>7</v>
      </c>
      <c r="BS742" s="1">
        <v>0</v>
      </c>
      <c r="BT742" s="1">
        <v>0</v>
      </c>
      <c r="BU742" s="1">
        <v>0</v>
      </c>
      <c r="BV742">
        <v>0</v>
      </c>
      <c r="BW742">
        <v>0</v>
      </c>
      <c r="BX742">
        <v>0</v>
      </c>
    </row>
    <row r="743" spans="1:76" hidden="1" outlineLevel="1">
      <c r="A743" t="s">
        <v>3399</v>
      </c>
      <c r="B743" t="s">
        <v>2325</v>
      </c>
      <c r="C743" s="1">
        <f t="shared" si="301"/>
        <v>5441</v>
      </c>
      <c r="D743" s="7">
        <f>IF(N743&gt;0, RANK(N743,(N743:P743,Q743:AE743)),0)</f>
        <v>2</v>
      </c>
      <c r="E743" s="7">
        <f>IF(O743&gt;0,RANK(O743,(N743:P743,Q743:AE743)),0)</f>
        <v>1</v>
      </c>
      <c r="F743" s="7">
        <f>IF(P743&gt;0,RANK(P743,(N743:P743,Q743:AE743)),0)</f>
        <v>4</v>
      </c>
      <c r="G743" s="1">
        <f t="shared" si="302"/>
        <v>13</v>
      </c>
      <c r="H743" s="2">
        <f t="shared" si="303"/>
        <v>2.3892666789193163E-3</v>
      </c>
      <c r="I743" s="2"/>
      <c r="J743" s="2">
        <f t="shared" si="304"/>
        <v>0.4920051461128469</v>
      </c>
      <c r="K743" s="2">
        <f t="shared" si="305"/>
        <v>0.49439441279176621</v>
      </c>
      <c r="L743" s="2">
        <f t="shared" si="306"/>
        <v>5.5136923359676532E-4</v>
      </c>
      <c r="M743" s="2">
        <f t="shared" si="307"/>
        <v>1.3049071861790064E-2</v>
      </c>
      <c r="N743" s="66">
        <v>2677</v>
      </c>
      <c r="O743" s="66">
        <v>2690</v>
      </c>
      <c r="P743" s="66">
        <v>3</v>
      </c>
      <c r="Q743" s="66">
        <v>68</v>
      </c>
      <c r="R743" s="66">
        <v>0</v>
      </c>
      <c r="S743" s="66">
        <v>2</v>
      </c>
      <c r="U743" s="66">
        <v>0</v>
      </c>
      <c r="W743" s="66">
        <f>IF(Notes!B$31=1,IF(BR743&gt;0,BR743-P743-SUM(R743:V743)-SUM(X743:AL743),SUM(BS743:BY743)),SUM(BS743:BY743))</f>
        <v>1</v>
      </c>
      <c r="AN743" s="7">
        <f>IF(Q743&gt;0,RANK(Q743,(N743:P743,Q743:AE743)),0)</f>
        <v>3</v>
      </c>
      <c r="AO743" s="7">
        <f>IF(R743&gt;0,RANK(R743,(N743:P743,Q743:AE743)),0)</f>
        <v>0</v>
      </c>
      <c r="AP743" s="7">
        <f>IF(T743&gt;0,RANK(T743,(N743:P743,Q743:AE743)),0)</f>
        <v>0</v>
      </c>
      <c r="AQ743" s="7">
        <f>IF(S743&gt;0,RANK(S743,(N743:P743,Q743:AE743)),0)</f>
        <v>5</v>
      </c>
      <c r="AR743" s="2">
        <f t="shared" si="308"/>
        <v>1.2497702628193347E-2</v>
      </c>
      <c r="AS743" s="2">
        <f t="shared" si="309"/>
        <v>0</v>
      </c>
      <c r="AT743" s="2">
        <f t="shared" si="310"/>
        <v>0</v>
      </c>
      <c r="AU743" s="2">
        <f t="shared" si="311"/>
        <v>3.6757948906451017E-4</v>
      </c>
      <c r="AW743" t="s">
        <v>3399</v>
      </c>
      <c r="AX743" t="s">
        <v>2325</v>
      </c>
      <c r="AY743">
        <v>6</v>
      </c>
      <c r="BA743" s="119">
        <v>18</v>
      </c>
      <c r="BB743" s="121">
        <v>9</v>
      </c>
      <c r="BC743" s="125">
        <f t="shared" si="277"/>
        <v>18009</v>
      </c>
      <c r="BE743" s="7" t="s">
        <v>228</v>
      </c>
      <c r="BR743" s="1">
        <v>15</v>
      </c>
      <c r="BS743" s="1">
        <v>0</v>
      </c>
      <c r="BT743" s="1">
        <v>0</v>
      </c>
      <c r="BU743" s="1">
        <v>1</v>
      </c>
      <c r="BV743">
        <v>0</v>
      </c>
      <c r="BW743">
        <v>0</v>
      </c>
      <c r="BX743">
        <v>0</v>
      </c>
    </row>
    <row r="744" spans="1:76" hidden="1" outlineLevel="1">
      <c r="A744" t="s">
        <v>3473</v>
      </c>
      <c r="B744" t="s">
        <v>2325</v>
      </c>
      <c r="C744" s="1">
        <f t="shared" si="301"/>
        <v>26647</v>
      </c>
      <c r="D744" s="7">
        <f>IF(N744&gt;0, RANK(N744,(N744:P744,Q744:AE744)),0)</f>
        <v>2</v>
      </c>
      <c r="E744" s="7">
        <f>IF(O744&gt;0,RANK(O744,(N744:P744,Q744:AE744)),0)</f>
        <v>1</v>
      </c>
      <c r="F744" s="7">
        <f>IF(P744&gt;0,RANK(P744,(N744:P744,Q744:AE744)),0)</f>
        <v>5</v>
      </c>
      <c r="G744" s="1">
        <f t="shared" si="302"/>
        <v>6870</v>
      </c>
      <c r="H744" s="2">
        <f t="shared" si="303"/>
        <v>0.25781513866476524</v>
      </c>
      <c r="I744" s="2"/>
      <c r="J744" s="2">
        <f t="shared" si="304"/>
        <v>0.36596990280331743</v>
      </c>
      <c r="K744" s="2">
        <f t="shared" si="305"/>
        <v>0.62378504146808267</v>
      </c>
      <c r="L744" s="2">
        <f t="shared" si="306"/>
        <v>1.8763838330768942E-4</v>
      </c>
      <c r="M744" s="2">
        <f t="shared" si="307"/>
        <v>1.0057417345292216E-2</v>
      </c>
      <c r="N744" s="66">
        <v>9752</v>
      </c>
      <c r="O744" s="66">
        <v>16622</v>
      </c>
      <c r="P744" s="66">
        <v>5</v>
      </c>
      <c r="Q744" s="66">
        <v>258</v>
      </c>
      <c r="R744" s="66">
        <v>2</v>
      </c>
      <c r="S744" s="66">
        <v>7</v>
      </c>
      <c r="U744" s="66">
        <v>0</v>
      </c>
      <c r="W744" s="66">
        <f>IF(Notes!B$31=1,IF(BR744&gt;0,BR744-P744-SUM(R744:V744)-SUM(X744:AL744),SUM(BS744:BY744)),SUM(BS744:BY744))</f>
        <v>1</v>
      </c>
      <c r="AN744" s="7">
        <f>IF(Q744&gt;0,RANK(Q744,(N744:P744,Q744:AE744)),0)</f>
        <v>3</v>
      </c>
      <c r="AO744" s="7">
        <f>IF(R744&gt;0,RANK(R744,(N744:P744,Q744:AE744)),0)</f>
        <v>6</v>
      </c>
      <c r="AP744" s="7">
        <f>IF(T744&gt;0,RANK(T744,(N744:P744,Q744:AE744)),0)</f>
        <v>0</v>
      </c>
      <c r="AQ744" s="7">
        <f>IF(S744&gt;0,RANK(S744,(N744:P744,Q744:AE744)),0)</f>
        <v>4</v>
      </c>
      <c r="AR744" s="2">
        <f t="shared" si="308"/>
        <v>9.6821405786767737E-3</v>
      </c>
      <c r="AS744" s="2">
        <f t="shared" si="309"/>
        <v>7.5055353323075772E-5</v>
      </c>
      <c r="AT744" s="2">
        <f t="shared" si="310"/>
        <v>0</v>
      </c>
      <c r="AU744" s="2">
        <f t="shared" si="311"/>
        <v>2.6269373663076522E-4</v>
      </c>
      <c r="AW744" t="s">
        <v>3473</v>
      </c>
      <c r="AX744" t="s">
        <v>2325</v>
      </c>
      <c r="AY744">
        <v>4</v>
      </c>
      <c r="BA744" s="119">
        <v>18</v>
      </c>
      <c r="BB744" s="121">
        <v>11</v>
      </c>
      <c r="BC744" s="125">
        <f t="shared" ref="BC744:BC807" si="312">1000*BA744+BB744</f>
        <v>18011</v>
      </c>
      <c r="BE744" s="7" t="s">
        <v>228</v>
      </c>
      <c r="BR744" s="1">
        <v>60</v>
      </c>
      <c r="BS744" s="1">
        <v>0</v>
      </c>
      <c r="BT744" s="1">
        <v>0</v>
      </c>
      <c r="BU744" s="1">
        <v>1</v>
      </c>
      <c r="BV744">
        <v>0</v>
      </c>
      <c r="BW744">
        <v>0</v>
      </c>
      <c r="BX744">
        <v>0</v>
      </c>
    </row>
    <row r="745" spans="1:76" hidden="1" outlineLevel="1">
      <c r="A745" t="s">
        <v>1256</v>
      </c>
      <c r="B745" t="s">
        <v>2325</v>
      </c>
      <c r="C745" s="1">
        <f t="shared" si="301"/>
        <v>8055</v>
      </c>
      <c r="D745" s="7">
        <f>IF(N745&gt;0, RANK(N745,(N745:P745,Q745:AE745)),0)</f>
        <v>2</v>
      </c>
      <c r="E745" s="7">
        <f>IF(O745&gt;0,RANK(O745,(N745:P745,Q745:AE745)),0)</f>
        <v>1</v>
      </c>
      <c r="F745" s="7">
        <f>IF(P745&gt;0,RANK(P745,(N745:P745,Q745:AE745)),0)</f>
        <v>6</v>
      </c>
      <c r="G745" s="1">
        <f t="shared" si="302"/>
        <v>206</v>
      </c>
      <c r="H745" s="2">
        <f t="shared" si="303"/>
        <v>2.5574177529484793E-2</v>
      </c>
      <c r="I745" s="2"/>
      <c r="J745" s="2">
        <f t="shared" si="304"/>
        <v>0.47846058348851644</v>
      </c>
      <c r="K745" s="2">
        <f t="shared" si="305"/>
        <v>0.50403476101800126</v>
      </c>
      <c r="L745" s="2">
        <f t="shared" si="306"/>
        <v>2.4829298572315333E-4</v>
      </c>
      <c r="M745" s="2">
        <f t="shared" si="307"/>
        <v>1.7256362507759082E-2</v>
      </c>
      <c r="N745" s="66">
        <v>3854</v>
      </c>
      <c r="O745" s="66">
        <v>4060</v>
      </c>
      <c r="P745" s="66">
        <v>2</v>
      </c>
      <c r="Q745" s="66">
        <v>129</v>
      </c>
      <c r="R745" s="66">
        <v>4</v>
      </c>
      <c r="S745" s="66">
        <v>6</v>
      </c>
      <c r="U745" s="66">
        <v>0</v>
      </c>
      <c r="W745" s="66">
        <f>IF(Notes!B$31=1,IF(BR745&gt;0,BR745-P745-SUM(R745:V745)-SUM(X745:AL745),SUM(BS745:BY745)),SUM(BS745:BY745))</f>
        <v>0</v>
      </c>
      <c r="AN745" s="7">
        <f>IF(Q745&gt;0,RANK(Q745,(N745:P745,Q745:AE745)),0)</f>
        <v>3</v>
      </c>
      <c r="AO745" s="7">
        <f>IF(R745&gt;0,RANK(R745,(N745:P745,Q745:AE745)),0)</f>
        <v>5</v>
      </c>
      <c r="AP745" s="7">
        <f>IF(T745&gt;0,RANK(T745,(N745:P745,Q745:AE745)),0)</f>
        <v>0</v>
      </c>
      <c r="AQ745" s="7">
        <f>IF(S745&gt;0,RANK(S745,(N745:P745,Q745:AE745)),0)</f>
        <v>4</v>
      </c>
      <c r="AR745" s="2">
        <f t="shared" si="308"/>
        <v>1.601489757914339E-2</v>
      </c>
      <c r="AS745" s="2">
        <f t="shared" si="309"/>
        <v>4.9658597144630666E-4</v>
      </c>
      <c r="AT745" s="2">
        <f t="shared" si="310"/>
        <v>0</v>
      </c>
      <c r="AU745" s="2">
        <f t="shared" si="311"/>
        <v>7.4487895716945994E-4</v>
      </c>
      <c r="AW745" t="s">
        <v>1256</v>
      </c>
      <c r="AX745" t="s">
        <v>2325</v>
      </c>
      <c r="AY745">
        <v>9</v>
      </c>
      <c r="BA745" s="119">
        <v>18</v>
      </c>
      <c r="BB745" s="121">
        <v>13</v>
      </c>
      <c r="BC745" s="125">
        <f t="shared" si="312"/>
        <v>18013</v>
      </c>
      <c r="BE745" s="7" t="s">
        <v>228</v>
      </c>
      <c r="BS745" s="1">
        <v>0</v>
      </c>
      <c r="BT745" s="1">
        <v>0</v>
      </c>
      <c r="BU745" s="1">
        <v>0</v>
      </c>
      <c r="BV745">
        <v>0</v>
      </c>
      <c r="BW745">
        <v>0</v>
      </c>
      <c r="BX745">
        <v>0</v>
      </c>
    </row>
    <row r="746" spans="1:76" hidden="1" outlineLevel="1">
      <c r="A746" t="s">
        <v>3449</v>
      </c>
      <c r="B746" t="s">
        <v>2325</v>
      </c>
      <c r="C746" s="1">
        <f t="shared" si="301"/>
        <v>8736</v>
      </c>
      <c r="D746" s="7">
        <f>IF(N746&gt;0, RANK(N746,(N746:P746,Q746:AE746)),0)</f>
        <v>2</v>
      </c>
      <c r="E746" s="7">
        <f>IF(O746&gt;0,RANK(O746,(N746:P746,Q746:AE746)),0)</f>
        <v>1</v>
      </c>
      <c r="F746" s="7">
        <f>IF(P746&gt;0,RANK(P746,(N746:P746,Q746:AE746)),0)</f>
        <v>5</v>
      </c>
      <c r="G746" s="1">
        <f t="shared" si="302"/>
        <v>1122</v>
      </c>
      <c r="H746" s="2">
        <f t="shared" si="303"/>
        <v>0.12843406593406592</v>
      </c>
      <c r="I746" s="2"/>
      <c r="J746" s="2">
        <f t="shared" si="304"/>
        <v>0.42765567765567764</v>
      </c>
      <c r="K746" s="2">
        <f t="shared" si="305"/>
        <v>0.55608974358974361</v>
      </c>
      <c r="L746" s="2">
        <f t="shared" si="306"/>
        <v>3.4340659340659343E-4</v>
      </c>
      <c r="M746" s="2">
        <f t="shared" si="307"/>
        <v>1.5911172161172105E-2</v>
      </c>
      <c r="N746" s="66">
        <v>3736</v>
      </c>
      <c r="O746" s="66">
        <v>4858</v>
      </c>
      <c r="P746" s="66">
        <v>3</v>
      </c>
      <c r="Q746" s="66">
        <v>133</v>
      </c>
      <c r="R746" s="66">
        <v>1</v>
      </c>
      <c r="S746" s="66">
        <v>4</v>
      </c>
      <c r="U746" s="66">
        <v>0</v>
      </c>
      <c r="W746" s="66">
        <f>IF(Notes!B$31=1,IF(BR746&gt;0,BR746-P746-SUM(R746:V746)-SUM(X746:AL746),SUM(BS746:BY746)),SUM(BS746:BY746))</f>
        <v>1</v>
      </c>
      <c r="AN746" s="7">
        <f>IF(Q746&gt;0,RANK(Q746,(N746:P746,Q746:AE746)),0)</f>
        <v>3</v>
      </c>
      <c r="AO746" s="7">
        <f>IF(R746&gt;0,RANK(R746,(N746:P746,Q746:AE746)),0)</f>
        <v>6</v>
      </c>
      <c r="AP746" s="7">
        <f>IF(T746&gt;0,RANK(T746,(N746:P746,Q746:AE746)),0)</f>
        <v>0</v>
      </c>
      <c r="AQ746" s="7">
        <f>IF(S746&gt;0,RANK(S746,(N746:P746,Q746:AE746)),0)</f>
        <v>4</v>
      </c>
      <c r="AR746" s="2">
        <f t="shared" si="308"/>
        <v>1.5224358974358974E-2</v>
      </c>
      <c r="AS746" s="2">
        <f t="shared" si="309"/>
        <v>1.1446886446886447E-4</v>
      </c>
      <c r="AT746" s="2">
        <f t="shared" si="310"/>
        <v>0</v>
      </c>
      <c r="AU746" s="2">
        <f t="shared" si="311"/>
        <v>4.5787545787545788E-4</v>
      </c>
      <c r="AW746" t="s">
        <v>3449</v>
      </c>
      <c r="AX746" t="s">
        <v>2325</v>
      </c>
      <c r="AY746">
        <v>2</v>
      </c>
      <c r="BA746" s="119">
        <v>18</v>
      </c>
      <c r="BB746" s="121">
        <v>15</v>
      </c>
      <c r="BC746" s="125">
        <f t="shared" si="312"/>
        <v>18015</v>
      </c>
      <c r="BE746" s="7" t="s">
        <v>228</v>
      </c>
      <c r="BS746" s="1">
        <v>0</v>
      </c>
      <c r="BT746" s="1">
        <v>0</v>
      </c>
      <c r="BU746" s="1">
        <v>1</v>
      </c>
      <c r="BV746">
        <v>0</v>
      </c>
      <c r="BW746">
        <v>0</v>
      </c>
      <c r="BX746">
        <v>0</v>
      </c>
    </row>
    <row r="747" spans="1:76" hidden="1" outlineLevel="1">
      <c r="A747" t="s">
        <v>3259</v>
      </c>
      <c r="B747" t="s">
        <v>2325</v>
      </c>
      <c r="C747" s="1">
        <f t="shared" si="301"/>
        <v>15653</v>
      </c>
      <c r="D747" s="7">
        <f>IF(N747&gt;0, RANK(N747,(N747:P747,Q747:AE747)),0)</f>
        <v>2</v>
      </c>
      <c r="E747" s="7">
        <f>IF(O747&gt;0,RANK(O747,(N747:P747,Q747:AE747)),0)</f>
        <v>1</v>
      </c>
      <c r="F747" s="7">
        <f>IF(P747&gt;0,RANK(P747,(N747:P747,Q747:AE747)),0)</f>
        <v>0</v>
      </c>
      <c r="G747" s="1">
        <f t="shared" si="302"/>
        <v>1335</v>
      </c>
      <c r="H747" s="2">
        <f t="shared" si="303"/>
        <v>8.5287165399603904E-2</v>
      </c>
      <c r="I747" s="2"/>
      <c r="J747" s="2">
        <f t="shared" si="304"/>
        <v>0.44790136076151538</v>
      </c>
      <c r="K747" s="2">
        <f t="shared" si="305"/>
        <v>0.53318852616111923</v>
      </c>
      <c r="L747" s="2">
        <f t="shared" si="306"/>
        <v>0</v>
      </c>
      <c r="M747" s="2">
        <f t="shared" si="307"/>
        <v>1.8910113077365343E-2</v>
      </c>
      <c r="N747" s="66">
        <v>7011</v>
      </c>
      <c r="O747" s="66">
        <v>8346</v>
      </c>
      <c r="P747" s="66">
        <v>0</v>
      </c>
      <c r="Q747" s="66">
        <v>265</v>
      </c>
      <c r="R747" s="66">
        <v>0</v>
      </c>
      <c r="S747" s="66">
        <v>31</v>
      </c>
      <c r="U747" s="66">
        <v>0</v>
      </c>
      <c r="W747" s="66">
        <f>IF(Notes!B$31=1,IF(BR747&gt;0,BR747-P747-SUM(R747:V747)-SUM(X747:AL747),SUM(BS747:BY747)),SUM(BS747:BY747))</f>
        <v>0</v>
      </c>
      <c r="AN747" s="7">
        <f>IF(Q747&gt;0,RANK(Q747,(N747:P747,Q747:AE747)),0)</f>
        <v>3</v>
      </c>
      <c r="AO747" s="7">
        <f>IF(R747&gt;0,RANK(R747,(N747:P747,Q747:AE747)),0)</f>
        <v>0</v>
      </c>
      <c r="AP747" s="7">
        <f>IF(T747&gt;0,RANK(T747,(N747:P747,Q747:AE747)),0)</f>
        <v>0</v>
      </c>
      <c r="AQ747" s="7">
        <f>IF(S747&gt;0,RANK(S747,(N747:P747,Q747:AE747)),0)</f>
        <v>4</v>
      </c>
      <c r="AR747" s="2">
        <f t="shared" si="308"/>
        <v>1.692966204561426E-2</v>
      </c>
      <c r="AS747" s="2">
        <f t="shared" si="309"/>
        <v>0</v>
      </c>
      <c r="AT747" s="2">
        <f t="shared" si="310"/>
        <v>0</v>
      </c>
      <c r="AU747" s="2">
        <f t="shared" si="311"/>
        <v>1.980451031751102E-3</v>
      </c>
      <c r="AW747" t="s">
        <v>3259</v>
      </c>
      <c r="AX747" t="s">
        <v>2325</v>
      </c>
      <c r="AY747">
        <v>2</v>
      </c>
      <c r="BA747" s="119">
        <v>18</v>
      </c>
      <c r="BB747" s="121">
        <v>17</v>
      </c>
      <c r="BC747" s="125">
        <f t="shared" si="312"/>
        <v>18017</v>
      </c>
      <c r="BE747" s="7" t="s">
        <v>228</v>
      </c>
      <c r="BS747" s="1">
        <v>0</v>
      </c>
      <c r="BT747" s="1">
        <v>0</v>
      </c>
      <c r="BU747" s="1">
        <v>0</v>
      </c>
      <c r="BV747">
        <v>0</v>
      </c>
      <c r="BW747">
        <v>0</v>
      </c>
      <c r="BX747">
        <v>0</v>
      </c>
    </row>
    <row r="748" spans="1:76" hidden="1" outlineLevel="1">
      <c r="A748" t="s">
        <v>2895</v>
      </c>
      <c r="B748" t="s">
        <v>2325</v>
      </c>
      <c r="C748" s="1">
        <f t="shared" si="301"/>
        <v>47725</v>
      </c>
      <c r="D748" s="7">
        <f>IF(N748&gt;0, RANK(N748,(N748:P748,Q748:AE748)),0)</f>
        <v>2</v>
      </c>
      <c r="E748" s="7">
        <f>IF(O748&gt;0,RANK(O748,(N748:P748,Q748:AE748)),0)</f>
        <v>1</v>
      </c>
      <c r="F748" s="7">
        <f>IF(P748&gt;0,RANK(P748,(N748:P748,Q748:AE748)),0)</f>
        <v>5</v>
      </c>
      <c r="G748" s="1">
        <f t="shared" si="302"/>
        <v>3373</v>
      </c>
      <c r="H748" s="2">
        <f t="shared" si="303"/>
        <v>7.0675746464117339E-2</v>
      </c>
      <c r="I748" s="2"/>
      <c r="J748" s="2">
        <f t="shared" si="304"/>
        <v>0.45998952331063386</v>
      </c>
      <c r="K748" s="2">
        <f t="shared" si="305"/>
        <v>0.53066526977475115</v>
      </c>
      <c r="L748" s="2">
        <f t="shared" si="306"/>
        <v>2.7239392352016763E-4</v>
      </c>
      <c r="M748" s="2">
        <f t="shared" si="307"/>
        <v>9.0728129910947666E-3</v>
      </c>
      <c r="N748" s="66">
        <v>21953</v>
      </c>
      <c r="O748" s="66">
        <v>25326</v>
      </c>
      <c r="P748" s="66">
        <v>13</v>
      </c>
      <c r="Q748" s="66">
        <v>406</v>
      </c>
      <c r="R748" s="66">
        <v>1</v>
      </c>
      <c r="S748" s="66">
        <v>9</v>
      </c>
      <c r="U748" s="66">
        <v>0</v>
      </c>
      <c r="W748" s="66">
        <f>IF(Notes!B$31=1,IF(BR748&gt;0,BR748-P748-SUM(R748:V748)-SUM(X748:AL748),SUM(BS748:BY748)),SUM(BS748:BY748))</f>
        <v>17</v>
      </c>
      <c r="AN748" s="7">
        <f>IF(Q748&gt;0,RANK(Q748,(N748:P748,Q748:AE748)),0)</f>
        <v>3</v>
      </c>
      <c r="AO748" s="7">
        <f>IF(R748&gt;0,RANK(R748,(N748:P748,Q748:AE748)),0)</f>
        <v>7</v>
      </c>
      <c r="AP748" s="7">
        <f>IF(T748&gt;0,RANK(T748,(N748:P748,Q748:AE748)),0)</f>
        <v>0</v>
      </c>
      <c r="AQ748" s="7">
        <f>IF(S748&gt;0,RANK(S748,(N748:P748,Q748:AE748)),0)</f>
        <v>6</v>
      </c>
      <c r="AR748" s="2">
        <f t="shared" si="308"/>
        <v>8.5070717653221578E-3</v>
      </c>
      <c r="AS748" s="2">
        <f t="shared" si="309"/>
        <v>2.0953378732320588E-5</v>
      </c>
      <c r="AT748" s="2">
        <f t="shared" si="310"/>
        <v>0</v>
      </c>
      <c r="AU748" s="2">
        <f t="shared" si="311"/>
        <v>1.8858040859088529E-4</v>
      </c>
      <c r="AW748" t="s">
        <v>2895</v>
      </c>
      <c r="AX748" t="s">
        <v>2325</v>
      </c>
      <c r="AY748">
        <v>9</v>
      </c>
      <c r="BA748" s="119">
        <v>18</v>
      </c>
      <c r="BB748" s="121">
        <v>19</v>
      </c>
      <c r="BC748" s="125">
        <f t="shared" si="312"/>
        <v>18019</v>
      </c>
      <c r="BE748" s="7" t="s">
        <v>228</v>
      </c>
      <c r="BR748" s="105">
        <v>199</v>
      </c>
      <c r="BS748" s="1">
        <v>11</v>
      </c>
      <c r="BT748" s="1">
        <v>0</v>
      </c>
      <c r="BU748" s="1">
        <v>0</v>
      </c>
      <c r="BV748">
        <v>6</v>
      </c>
      <c r="BW748">
        <v>0</v>
      </c>
      <c r="BX748">
        <v>0</v>
      </c>
    </row>
    <row r="749" spans="1:76" hidden="1" outlineLevel="1">
      <c r="A749" t="s">
        <v>233</v>
      </c>
      <c r="B749" t="s">
        <v>2325</v>
      </c>
      <c r="C749" s="1">
        <f t="shared" si="301"/>
        <v>11395</v>
      </c>
      <c r="D749" s="7">
        <f>IF(N749&gt;0, RANK(N749,(N749:P749,Q749:AE749)),0)</f>
        <v>2</v>
      </c>
      <c r="E749" s="7">
        <f>IF(O749&gt;0,RANK(O749,(N749:P749,Q749:AE749)),0)</f>
        <v>1</v>
      </c>
      <c r="F749" s="7">
        <f>IF(P749&gt;0,RANK(P749,(N749:P749,Q749:AE749)),0)</f>
        <v>4</v>
      </c>
      <c r="G749" s="1">
        <f t="shared" si="302"/>
        <v>1313</v>
      </c>
      <c r="H749" s="2">
        <f t="shared" si="303"/>
        <v>0.1152259763053971</v>
      </c>
      <c r="I749" s="2"/>
      <c r="J749" s="2">
        <f t="shared" si="304"/>
        <v>0.43475208424747697</v>
      </c>
      <c r="K749" s="2">
        <f t="shared" si="305"/>
        <v>0.54997806055287402</v>
      </c>
      <c r="L749" s="2">
        <f t="shared" si="306"/>
        <v>4.3878894251864854E-4</v>
      </c>
      <c r="M749" s="2">
        <f t="shared" si="307"/>
        <v>1.4831066257130314E-2</v>
      </c>
      <c r="N749" s="66">
        <v>4954</v>
      </c>
      <c r="O749" s="66">
        <v>6267</v>
      </c>
      <c r="P749" s="66">
        <v>5</v>
      </c>
      <c r="Q749" s="66">
        <v>168</v>
      </c>
      <c r="R749" s="66">
        <v>0</v>
      </c>
      <c r="S749" s="66">
        <v>1</v>
      </c>
      <c r="U749" s="66">
        <v>0</v>
      </c>
      <c r="W749" s="66">
        <f>IF(Notes!B$31=1,IF(BR749&gt;0,BR749-P749-SUM(R749:V749)-SUM(X749:AL749),SUM(BS749:BY749)),SUM(BS749:BY749))</f>
        <v>0</v>
      </c>
      <c r="AN749" s="7">
        <f>IF(Q749&gt;0,RANK(Q749,(N749:P749,Q749:AE749)),0)</f>
        <v>3</v>
      </c>
      <c r="AO749" s="7">
        <f>IF(R749&gt;0,RANK(R749,(N749:P749,Q749:AE749)),0)</f>
        <v>0</v>
      </c>
      <c r="AP749" s="7">
        <f>IF(T749&gt;0,RANK(T749,(N749:P749,Q749:AE749)),0)</f>
        <v>0</v>
      </c>
      <c r="AQ749" s="7">
        <f>IF(S749&gt;0,RANK(S749,(N749:P749,Q749:AE749)),0)</f>
        <v>5</v>
      </c>
      <c r="AR749" s="2">
        <f t="shared" si="308"/>
        <v>1.4743308468626591E-2</v>
      </c>
      <c r="AS749" s="2">
        <f t="shared" si="309"/>
        <v>0</v>
      </c>
      <c r="AT749" s="2">
        <f t="shared" si="310"/>
        <v>0</v>
      </c>
      <c r="AU749" s="2">
        <f t="shared" si="311"/>
        <v>8.775778850372971E-5</v>
      </c>
      <c r="AW749" t="s">
        <v>233</v>
      </c>
      <c r="AX749" t="s">
        <v>2325</v>
      </c>
      <c r="AY749">
        <v>8</v>
      </c>
      <c r="BA749" s="119">
        <v>18</v>
      </c>
      <c r="BB749" s="121">
        <v>21</v>
      </c>
      <c r="BC749" s="125">
        <f t="shared" si="312"/>
        <v>18021</v>
      </c>
      <c r="BE749" s="7" t="s">
        <v>228</v>
      </c>
      <c r="BS749" s="1">
        <v>0</v>
      </c>
      <c r="BT749" s="1">
        <v>0</v>
      </c>
      <c r="BU749" s="1">
        <v>0</v>
      </c>
      <c r="BV749">
        <v>0</v>
      </c>
      <c r="BW749">
        <v>0</v>
      </c>
      <c r="BX749">
        <v>0</v>
      </c>
    </row>
    <row r="750" spans="1:76" hidden="1" outlineLevel="1">
      <c r="A750" t="s">
        <v>740</v>
      </c>
      <c r="B750" t="s">
        <v>2325</v>
      </c>
      <c r="C750" s="1">
        <f t="shared" si="301"/>
        <v>12392</v>
      </c>
      <c r="D750" s="7">
        <f>IF(N750&gt;0, RANK(N750,(N750:P750,Q750:AE750)),0)</f>
        <v>2</v>
      </c>
      <c r="E750" s="7">
        <f>IF(O750&gt;0,RANK(O750,(N750:P750,Q750:AE750)),0)</f>
        <v>1</v>
      </c>
      <c r="F750" s="7">
        <f>IF(P750&gt;0,RANK(P750,(N750:P750,Q750:AE750)),0)</f>
        <v>5</v>
      </c>
      <c r="G750" s="1">
        <f t="shared" si="302"/>
        <v>1612</v>
      </c>
      <c r="H750" s="2">
        <f t="shared" si="303"/>
        <v>0.13008392511297612</v>
      </c>
      <c r="I750" s="2"/>
      <c r="J750" s="2">
        <f t="shared" si="304"/>
        <v>0.42826016785022597</v>
      </c>
      <c r="K750" s="2">
        <f t="shared" si="305"/>
        <v>0.55834409296320209</v>
      </c>
      <c r="L750" s="2">
        <f t="shared" si="306"/>
        <v>4.0348612007746934E-4</v>
      </c>
      <c r="M750" s="2">
        <f t="shared" si="307"/>
        <v>1.2992253066494418E-2</v>
      </c>
      <c r="N750" s="66">
        <v>5307</v>
      </c>
      <c r="O750" s="66">
        <v>6919</v>
      </c>
      <c r="P750" s="66">
        <v>5</v>
      </c>
      <c r="Q750" s="66">
        <v>153</v>
      </c>
      <c r="R750" s="66">
        <v>0</v>
      </c>
      <c r="S750" s="66">
        <v>8</v>
      </c>
      <c r="U750" s="66">
        <v>0</v>
      </c>
      <c r="W750" s="66">
        <f>IF(Notes!B$31=1,IF(BR750&gt;0,BR750-P750-SUM(R750:V750)-SUM(X750:AL750),SUM(BS750:BY750)),SUM(BS750:BY750))</f>
        <v>0</v>
      </c>
      <c r="AN750" s="7">
        <f>IF(Q750&gt;0,RANK(Q750,(N750:P750,Q750:AE750)),0)</f>
        <v>3</v>
      </c>
      <c r="AO750" s="7">
        <f>IF(R750&gt;0,RANK(R750,(N750:P750,Q750:AE750)),0)</f>
        <v>0</v>
      </c>
      <c r="AP750" s="7">
        <f>IF(T750&gt;0,RANK(T750,(N750:P750,Q750:AE750)),0)</f>
        <v>0</v>
      </c>
      <c r="AQ750" s="7">
        <f>IF(S750&gt;0,RANK(S750,(N750:P750,Q750:AE750)),0)</f>
        <v>4</v>
      </c>
      <c r="AR750" s="2">
        <f t="shared" si="308"/>
        <v>1.2346675274370562E-2</v>
      </c>
      <c r="AS750" s="2">
        <f t="shared" si="309"/>
        <v>0</v>
      </c>
      <c r="AT750" s="2">
        <f t="shared" si="310"/>
        <v>0</v>
      </c>
      <c r="AU750" s="2">
        <f t="shared" si="311"/>
        <v>6.4557779212395089E-4</v>
      </c>
      <c r="AW750" t="s">
        <v>740</v>
      </c>
      <c r="AX750" t="s">
        <v>2325</v>
      </c>
      <c r="AY750">
        <v>4</v>
      </c>
      <c r="BA750" s="119">
        <v>18</v>
      </c>
      <c r="BB750" s="121">
        <v>23</v>
      </c>
      <c r="BC750" s="125">
        <f t="shared" si="312"/>
        <v>18023</v>
      </c>
      <c r="BE750" s="7" t="s">
        <v>228</v>
      </c>
      <c r="BR750" s="145">
        <v>22</v>
      </c>
      <c r="BS750" s="1">
        <v>0</v>
      </c>
      <c r="BT750" s="1">
        <v>0</v>
      </c>
      <c r="BU750" s="1">
        <v>0</v>
      </c>
      <c r="BV750">
        <v>0</v>
      </c>
      <c r="BW750">
        <v>0</v>
      </c>
      <c r="BX750">
        <v>0</v>
      </c>
    </row>
    <row r="751" spans="1:76" hidden="1" outlineLevel="1">
      <c r="A751" t="s">
        <v>1997</v>
      </c>
      <c r="B751" t="s">
        <v>2325</v>
      </c>
      <c r="C751" s="1">
        <f t="shared" si="301"/>
        <v>4744</v>
      </c>
      <c r="D751" s="7">
        <f>IF(N751&gt;0, RANK(N751,(N751:P751,Q751:AE751)),0)</f>
        <v>2</v>
      </c>
      <c r="E751" s="7">
        <f>IF(O751&gt;0,RANK(O751,(N751:P751,Q751:AE751)),0)</f>
        <v>1</v>
      </c>
      <c r="F751" s="7">
        <f>IF(P751&gt;0,RANK(P751,(N751:P751,Q751:AE751)),0)</f>
        <v>0</v>
      </c>
      <c r="G751" s="1">
        <f t="shared" si="302"/>
        <v>107</v>
      </c>
      <c r="H751" s="2">
        <f t="shared" si="303"/>
        <v>2.2554806070826307E-2</v>
      </c>
      <c r="I751" s="2"/>
      <c r="J751" s="2">
        <f t="shared" si="304"/>
        <v>0.48187183811129847</v>
      </c>
      <c r="K751" s="2">
        <f t="shared" si="305"/>
        <v>0.50442664418212479</v>
      </c>
      <c r="L751" s="2">
        <f t="shared" si="306"/>
        <v>0</v>
      </c>
      <c r="M751" s="2">
        <f t="shared" si="307"/>
        <v>1.3701517706576682E-2</v>
      </c>
      <c r="N751" s="66">
        <v>2286</v>
      </c>
      <c r="O751" s="66">
        <v>2393</v>
      </c>
      <c r="P751" s="66">
        <v>0</v>
      </c>
      <c r="Q751" s="66">
        <v>65</v>
      </c>
      <c r="R751" s="66">
        <v>0</v>
      </c>
      <c r="S751" s="66">
        <v>0</v>
      </c>
      <c r="U751" s="66">
        <v>0</v>
      </c>
      <c r="W751" s="66">
        <f>IF(Notes!B$31=1,IF(BR751&gt;0,BR751-P751-SUM(R751:V751)-SUM(X751:AL751),SUM(BS751:BY751)),SUM(BS751:BY751))</f>
        <v>0</v>
      </c>
      <c r="AN751" s="7">
        <f>IF(Q751&gt;0,RANK(Q751,(N751:P751,Q751:AE751)),0)</f>
        <v>3</v>
      </c>
      <c r="AO751" s="7">
        <f>IF(R751&gt;0,RANK(R751,(N751:P751,Q751:AE751)),0)</f>
        <v>0</v>
      </c>
      <c r="AP751" s="7">
        <f>IF(T751&gt;0,RANK(T751,(N751:P751,Q751:AE751)),0)</f>
        <v>0</v>
      </c>
      <c r="AQ751" s="7">
        <f>IF(S751&gt;0,RANK(S751,(N751:P751,Q751:AE751)),0)</f>
        <v>0</v>
      </c>
      <c r="AR751" s="2">
        <f t="shared" si="308"/>
        <v>1.3701517706576729E-2</v>
      </c>
      <c r="AS751" s="2">
        <f t="shared" si="309"/>
        <v>0</v>
      </c>
      <c r="AT751" s="2">
        <f t="shared" si="310"/>
        <v>0</v>
      </c>
      <c r="AU751" s="2">
        <f t="shared" si="311"/>
        <v>0</v>
      </c>
      <c r="AW751" t="s">
        <v>1997</v>
      </c>
      <c r="AX751" t="s">
        <v>2325</v>
      </c>
      <c r="AY751">
        <v>9</v>
      </c>
      <c r="BA751" s="119">
        <v>18</v>
      </c>
      <c r="BB751" s="121">
        <v>25</v>
      </c>
      <c r="BC751" s="125">
        <f t="shared" si="312"/>
        <v>18025</v>
      </c>
      <c r="BE751" s="7" t="s">
        <v>228</v>
      </c>
      <c r="BS751" s="1">
        <v>0</v>
      </c>
      <c r="BT751" s="1">
        <v>0</v>
      </c>
      <c r="BU751" s="1">
        <v>0</v>
      </c>
      <c r="BV751">
        <v>0</v>
      </c>
      <c r="BW751">
        <v>0</v>
      </c>
      <c r="BX751">
        <v>0</v>
      </c>
    </row>
    <row r="752" spans="1:76" hidden="1" outlineLevel="1">
      <c r="A752" t="s">
        <v>2294</v>
      </c>
      <c r="B752" t="s">
        <v>2325</v>
      </c>
      <c r="C752" s="1">
        <f t="shared" si="301"/>
        <v>10586</v>
      </c>
      <c r="D752" s="7">
        <f>IF(N752&gt;0, RANK(N752,(N752:P752,Q752:AE752)),0)</f>
        <v>2</v>
      </c>
      <c r="E752" s="7">
        <f>IF(O752&gt;0,RANK(O752,(N752:P752,Q752:AE752)),0)</f>
        <v>1</v>
      </c>
      <c r="F752" s="7">
        <f>IF(P752&gt;0,RANK(P752,(N752:P752,Q752:AE752)),0)</f>
        <v>0</v>
      </c>
      <c r="G752" s="1">
        <f t="shared" si="302"/>
        <v>3728</v>
      </c>
      <c r="H752" s="2">
        <f t="shared" si="303"/>
        <v>0.35216323446060838</v>
      </c>
      <c r="I752" s="2"/>
      <c r="J752" s="2">
        <f t="shared" si="304"/>
        <v>0.3183449839410542</v>
      </c>
      <c r="K752" s="2">
        <f t="shared" si="305"/>
        <v>0.67050821840166253</v>
      </c>
      <c r="L752" s="2">
        <f t="shared" si="306"/>
        <v>0</v>
      </c>
      <c r="M752" s="2">
        <f t="shared" si="307"/>
        <v>1.1146797657283325E-2</v>
      </c>
      <c r="N752" s="66">
        <v>3370</v>
      </c>
      <c r="O752" s="66">
        <v>7098</v>
      </c>
      <c r="P752" s="66">
        <v>0</v>
      </c>
      <c r="Q752" s="66">
        <v>117</v>
      </c>
      <c r="R752" s="66">
        <v>0</v>
      </c>
      <c r="S752" s="66">
        <v>0</v>
      </c>
      <c r="U752" s="66">
        <v>0</v>
      </c>
      <c r="W752" s="66">
        <f>IF(Notes!B$31=1,IF(BR752&gt;0,BR752-P752-SUM(R752:V752)-SUM(X752:AL752),SUM(BS752:BY752)),SUM(BS752:BY752))</f>
        <v>1</v>
      </c>
      <c r="AN752" s="7">
        <f>IF(Q752&gt;0,RANK(Q752,(N752:P752,Q752:AE752)),0)</f>
        <v>3</v>
      </c>
      <c r="AO752" s="7">
        <f>IF(R752&gt;0,RANK(R752,(N752:P752,Q752:AE752)),0)</f>
        <v>0</v>
      </c>
      <c r="AP752" s="7">
        <f>IF(T752&gt;0,RANK(T752,(N752:P752,Q752:AE752)),0)</f>
        <v>0</v>
      </c>
      <c r="AQ752" s="7">
        <f>IF(S752&gt;0,RANK(S752,(N752:P752,Q752:AE752)),0)</f>
        <v>0</v>
      </c>
      <c r="AR752" s="2">
        <f t="shared" si="308"/>
        <v>1.1052333270357075E-2</v>
      </c>
      <c r="AS752" s="2">
        <f t="shared" si="309"/>
        <v>0</v>
      </c>
      <c r="AT752" s="2">
        <f t="shared" si="310"/>
        <v>0</v>
      </c>
      <c r="AU752" s="2">
        <f t="shared" si="311"/>
        <v>0</v>
      </c>
      <c r="AW752" t="s">
        <v>2294</v>
      </c>
      <c r="AX752" t="s">
        <v>2325</v>
      </c>
      <c r="AY752">
        <v>8</v>
      </c>
      <c r="BA752" s="119">
        <v>18</v>
      </c>
      <c r="BB752" s="121">
        <v>27</v>
      </c>
      <c r="BC752" s="125">
        <f t="shared" si="312"/>
        <v>18027</v>
      </c>
      <c r="BE752" s="7" t="s">
        <v>228</v>
      </c>
      <c r="BS752" s="1">
        <v>0</v>
      </c>
      <c r="BT752" s="1">
        <v>0</v>
      </c>
      <c r="BU752" s="1">
        <v>1</v>
      </c>
      <c r="BV752">
        <v>0</v>
      </c>
      <c r="BW752">
        <v>0</v>
      </c>
      <c r="BX752">
        <v>0</v>
      </c>
    </row>
    <row r="753" spans="1:76" hidden="1" outlineLevel="1">
      <c r="A753" t="s">
        <v>1727</v>
      </c>
      <c r="B753" t="s">
        <v>2325</v>
      </c>
      <c r="C753" s="1">
        <f t="shared" si="301"/>
        <v>22217</v>
      </c>
      <c r="D753" s="7">
        <f>IF(N753&gt;0, RANK(N753,(N753:P753,Q753:AE753)),0)</f>
        <v>2</v>
      </c>
      <c r="E753" s="7">
        <f>IF(O753&gt;0,RANK(O753,(N753:P753,Q753:AE753)),0)</f>
        <v>1</v>
      </c>
      <c r="F753" s="7">
        <f>IF(P753&gt;0,RANK(P753,(N753:P753,Q753:AE753)),0)</f>
        <v>0</v>
      </c>
      <c r="G753" s="1">
        <f t="shared" si="302"/>
        <v>7763</v>
      </c>
      <c r="H753" s="2">
        <f t="shared" si="303"/>
        <v>0.34941711302156009</v>
      </c>
      <c r="I753" s="2"/>
      <c r="J753" s="2">
        <f t="shared" si="304"/>
        <v>0.32061034343070621</v>
      </c>
      <c r="K753" s="2">
        <f t="shared" si="305"/>
        <v>0.67002745645226625</v>
      </c>
      <c r="L753" s="2">
        <f t="shared" si="306"/>
        <v>0</v>
      </c>
      <c r="M753" s="2">
        <f t="shared" si="307"/>
        <v>9.362200117027597E-3</v>
      </c>
      <c r="N753" s="66">
        <v>7123</v>
      </c>
      <c r="O753" s="66">
        <v>14886</v>
      </c>
      <c r="P753" s="66">
        <v>0</v>
      </c>
      <c r="Q753" s="66">
        <v>208</v>
      </c>
      <c r="R753" s="66">
        <v>0</v>
      </c>
      <c r="S753" s="66">
        <v>0</v>
      </c>
      <c r="U753" s="66">
        <v>0</v>
      </c>
      <c r="W753" s="66">
        <f>IF(Notes!B$31=1,IF(BR753&gt;0,BR753-P753-SUM(R753:V753)-SUM(X753:AL753),SUM(BS753:BY753)),SUM(BS753:BY753))</f>
        <v>0</v>
      </c>
      <c r="AN753" s="7">
        <f>IF(Q753&gt;0,RANK(Q753,(N753:P753,Q753:AE753)),0)</f>
        <v>3</v>
      </c>
      <c r="AO753" s="7">
        <f>IF(R753&gt;0,RANK(R753,(N753:P753,Q753:AE753)),0)</f>
        <v>0</v>
      </c>
      <c r="AP753" s="7">
        <f>IF(T753&gt;0,RANK(T753,(N753:P753,Q753:AE753)),0)</f>
        <v>0</v>
      </c>
      <c r="AQ753" s="7">
        <f>IF(S753&gt;0,RANK(S753,(N753:P753,Q753:AE753)),0)</f>
        <v>0</v>
      </c>
      <c r="AR753" s="2">
        <f t="shared" si="308"/>
        <v>9.3622001170275016E-3</v>
      </c>
      <c r="AS753" s="2">
        <f t="shared" si="309"/>
        <v>0</v>
      </c>
      <c r="AT753" s="2">
        <f t="shared" si="310"/>
        <v>0</v>
      </c>
      <c r="AU753" s="2">
        <f t="shared" si="311"/>
        <v>0</v>
      </c>
      <c r="AW753" t="s">
        <v>1727</v>
      </c>
      <c r="AX753" t="s">
        <v>2325</v>
      </c>
      <c r="BA753" s="119">
        <v>18</v>
      </c>
      <c r="BB753" s="121">
        <v>29</v>
      </c>
      <c r="BC753" s="125">
        <f t="shared" si="312"/>
        <v>18029</v>
      </c>
      <c r="BE753" s="7" t="s">
        <v>228</v>
      </c>
      <c r="BS753" s="1">
        <v>0</v>
      </c>
      <c r="BT753" s="1">
        <v>0</v>
      </c>
      <c r="BU753" s="1">
        <v>0</v>
      </c>
      <c r="BV753">
        <v>0</v>
      </c>
      <c r="BW753">
        <v>0</v>
      </c>
      <c r="BX753">
        <v>0</v>
      </c>
    </row>
    <row r="754" spans="1:76" hidden="1" outlineLevel="1">
      <c r="A754" t="s">
        <v>2997</v>
      </c>
      <c r="B754" t="s">
        <v>2325</v>
      </c>
      <c r="C754" s="1">
        <f t="shared" si="301"/>
        <v>10488</v>
      </c>
      <c r="D754" s="7">
        <f>IF(N754&gt;0, RANK(N754,(N754:P754,Q754:AE754)),0)</f>
        <v>2</v>
      </c>
      <c r="E754" s="7">
        <f>IF(O754&gt;0,RANK(O754,(N754:P754,Q754:AE754)),0)</f>
        <v>1</v>
      </c>
      <c r="F754" s="7">
        <f>IF(P754&gt;0,RANK(P754,(N754:P754,Q754:AE754)),0)</f>
        <v>0</v>
      </c>
      <c r="G754" s="1">
        <f t="shared" si="302"/>
        <v>2557</v>
      </c>
      <c r="H754" s="2">
        <f t="shared" si="303"/>
        <v>0.24380244088482075</v>
      </c>
      <c r="I754" s="2"/>
      <c r="J754" s="2">
        <f t="shared" si="304"/>
        <v>0.37109077040427157</v>
      </c>
      <c r="K754" s="2">
        <f t="shared" si="305"/>
        <v>0.61489321128909225</v>
      </c>
      <c r="L754" s="2">
        <f t="shared" si="306"/>
        <v>0</v>
      </c>
      <c r="M754" s="2">
        <f t="shared" si="307"/>
        <v>1.4016018306636124E-2</v>
      </c>
      <c r="N754" s="66">
        <v>3892</v>
      </c>
      <c r="O754" s="66">
        <v>6449</v>
      </c>
      <c r="P754" s="66">
        <v>0</v>
      </c>
      <c r="Q754" s="66">
        <v>147</v>
      </c>
      <c r="R754" s="66">
        <v>0</v>
      </c>
      <c r="S754" s="66">
        <v>0</v>
      </c>
      <c r="U754" s="66">
        <v>0</v>
      </c>
      <c r="W754" s="66">
        <f>IF(Notes!B$31=1,IF(BR754&gt;0,BR754-P754-SUM(R754:V754)-SUM(X754:AL754),SUM(BS754:BY754)),SUM(BS754:BY754))</f>
        <v>0</v>
      </c>
      <c r="AN754" s="7">
        <f>IF(Q754&gt;0,RANK(Q754,(N754:P754,Q754:AE754)),0)</f>
        <v>3</v>
      </c>
      <c r="AO754" s="7">
        <f>IF(R754&gt;0,RANK(R754,(N754:P754,Q754:AE754)),0)</f>
        <v>0</v>
      </c>
      <c r="AP754" s="7">
        <f>IF(T754&gt;0,RANK(T754,(N754:P754,Q754:AE754)),0)</f>
        <v>0</v>
      </c>
      <c r="AQ754" s="7">
        <f>IF(S754&gt;0,RANK(S754,(N754:P754,Q754:AE754)),0)</f>
        <v>0</v>
      </c>
      <c r="AR754" s="2">
        <f t="shared" si="308"/>
        <v>1.4016018306636156E-2</v>
      </c>
      <c r="AS754" s="2">
        <f t="shared" si="309"/>
        <v>0</v>
      </c>
      <c r="AT754" s="2">
        <f t="shared" si="310"/>
        <v>0</v>
      </c>
      <c r="AU754" s="2">
        <f t="shared" si="311"/>
        <v>0</v>
      </c>
      <c r="AW754" t="s">
        <v>2997</v>
      </c>
      <c r="AX754" t="s">
        <v>2325</v>
      </c>
      <c r="AY754">
        <v>6</v>
      </c>
      <c r="BA754" s="119">
        <v>18</v>
      </c>
      <c r="BB754" s="121">
        <v>31</v>
      </c>
      <c r="BC754" s="125">
        <f t="shared" si="312"/>
        <v>18031</v>
      </c>
      <c r="BE754" s="7" t="s">
        <v>228</v>
      </c>
      <c r="BR754" s="105">
        <v>15</v>
      </c>
      <c r="BS754" s="1">
        <v>0</v>
      </c>
      <c r="BT754" s="1">
        <v>0</v>
      </c>
      <c r="BU754" s="1">
        <v>0</v>
      </c>
      <c r="BV754">
        <v>0</v>
      </c>
      <c r="BW754">
        <v>0</v>
      </c>
      <c r="BX754">
        <v>0</v>
      </c>
    </row>
    <row r="755" spans="1:76" hidden="1" outlineLevel="1">
      <c r="A755" t="s">
        <v>2435</v>
      </c>
      <c r="B755" t="s">
        <v>2325</v>
      </c>
      <c r="C755" s="1">
        <f t="shared" si="301"/>
        <v>17149</v>
      </c>
      <c r="D755" s="7">
        <f>IF(N755&gt;0, RANK(N755,(N755:P755,Q755:AE755)),0)</f>
        <v>2</v>
      </c>
      <c r="E755" s="7">
        <f>IF(O755&gt;0,RANK(O755,(N755:P755,Q755:AE755)),0)</f>
        <v>1</v>
      </c>
      <c r="F755" s="7">
        <f>IF(P755&gt;0,RANK(P755,(N755:P755,Q755:AE755)),0)</f>
        <v>5</v>
      </c>
      <c r="G755" s="1">
        <f t="shared" si="302"/>
        <v>2605</v>
      </c>
      <c r="H755" s="2">
        <f t="shared" si="303"/>
        <v>0.15190390110210508</v>
      </c>
      <c r="I755" s="2"/>
      <c r="J755" s="2">
        <f t="shared" si="304"/>
        <v>0.41839174295877313</v>
      </c>
      <c r="K755" s="2">
        <f t="shared" si="305"/>
        <v>0.57029564406087818</v>
      </c>
      <c r="L755" s="2">
        <f t="shared" si="306"/>
        <v>4.0818706630124207E-4</v>
      </c>
      <c r="M755" s="2">
        <f t="shared" si="307"/>
        <v>1.0904425914047449E-2</v>
      </c>
      <c r="N755" s="66">
        <v>7175</v>
      </c>
      <c r="O755" s="66">
        <v>9780</v>
      </c>
      <c r="P755" s="66">
        <v>7</v>
      </c>
      <c r="Q755" s="66">
        <v>178</v>
      </c>
      <c r="R755" s="66">
        <v>0</v>
      </c>
      <c r="S755" s="66">
        <v>8</v>
      </c>
      <c r="U755" s="66">
        <v>0</v>
      </c>
      <c r="W755" s="66">
        <f>IF(Notes!B$31=1,IF(BR755&gt;0,BR755-P755-SUM(R755:V755)-SUM(X755:AL755),SUM(BS755:BY755)),SUM(BS755:BY755))</f>
        <v>1</v>
      </c>
      <c r="AN755" s="7">
        <f>IF(Q755&gt;0,RANK(Q755,(N755:P755,Q755:AE755)),0)</f>
        <v>3</v>
      </c>
      <c r="AO755" s="7">
        <f>IF(R755&gt;0,RANK(R755,(N755:P755,Q755:AE755)),0)</f>
        <v>0</v>
      </c>
      <c r="AP755" s="7">
        <f>IF(T755&gt;0,RANK(T755,(N755:P755,Q755:AE755)),0)</f>
        <v>0</v>
      </c>
      <c r="AQ755" s="7">
        <f>IF(S755&gt;0,RANK(S755,(N755:P755,Q755:AE755)),0)</f>
        <v>4</v>
      </c>
      <c r="AR755" s="2">
        <f t="shared" si="308"/>
        <v>1.0379613971660154E-2</v>
      </c>
      <c r="AS755" s="2">
        <f t="shared" si="309"/>
        <v>0</v>
      </c>
      <c r="AT755" s="2">
        <f t="shared" si="310"/>
        <v>0</v>
      </c>
      <c r="AU755" s="2">
        <f t="shared" si="311"/>
        <v>4.6649950434427662E-4</v>
      </c>
      <c r="AW755" t="s">
        <v>2435</v>
      </c>
      <c r="AX755" t="s">
        <v>2325</v>
      </c>
      <c r="AY755">
        <v>3</v>
      </c>
      <c r="BA755" s="119">
        <v>18</v>
      </c>
      <c r="BB755" s="121">
        <v>33</v>
      </c>
      <c r="BC755" s="125">
        <f t="shared" si="312"/>
        <v>18033</v>
      </c>
      <c r="BE755" s="7" t="s">
        <v>228</v>
      </c>
      <c r="BR755" s="66">
        <v>41</v>
      </c>
      <c r="BS755" s="1">
        <v>0</v>
      </c>
      <c r="BT755" s="1">
        <v>0</v>
      </c>
      <c r="BU755" s="1">
        <v>1</v>
      </c>
      <c r="BV755">
        <v>0</v>
      </c>
      <c r="BW755">
        <v>0</v>
      </c>
      <c r="BX755">
        <v>0</v>
      </c>
    </row>
    <row r="756" spans="1:76" hidden="1" outlineLevel="1">
      <c r="A756" t="s">
        <v>1947</v>
      </c>
      <c r="B756" t="s">
        <v>2325</v>
      </c>
      <c r="C756" s="1">
        <f t="shared" si="301"/>
        <v>49863</v>
      </c>
      <c r="D756" s="7">
        <f>IF(N756&gt;0, RANK(N756,(N756:P756,Q756:AE756)),0)</f>
        <v>1</v>
      </c>
      <c r="E756" s="7">
        <f>IF(O756&gt;0,RANK(O756,(N756:P756,Q756:AE756)),0)</f>
        <v>2</v>
      </c>
      <c r="F756" s="7">
        <f>IF(P756&gt;0,RANK(P756,(N756:P756,Q756:AE756)),0)</f>
        <v>0</v>
      </c>
      <c r="G756" s="1">
        <f t="shared" si="302"/>
        <v>7468</v>
      </c>
      <c r="H756" s="2">
        <f t="shared" si="303"/>
        <v>0.14977037081603595</v>
      </c>
      <c r="I756" s="2"/>
      <c r="J756" s="2">
        <f t="shared" si="304"/>
        <v>0.56923971682409802</v>
      </c>
      <c r="K756" s="2">
        <f t="shared" si="305"/>
        <v>0.41946934600806207</v>
      </c>
      <c r="L756" s="2">
        <f t="shared" si="306"/>
        <v>0</v>
      </c>
      <c r="M756" s="2">
        <f t="shared" si="307"/>
        <v>1.129093716783991E-2</v>
      </c>
      <c r="N756" s="66">
        <v>28384</v>
      </c>
      <c r="O756" s="66">
        <v>20916</v>
      </c>
      <c r="P756" s="66">
        <v>0</v>
      </c>
      <c r="Q756" s="66">
        <v>563</v>
      </c>
      <c r="R756" s="66">
        <v>0</v>
      </c>
      <c r="S756" s="66">
        <v>0</v>
      </c>
      <c r="U756" s="66">
        <v>0</v>
      </c>
      <c r="W756" s="66">
        <f>IF(Notes!B$31=1,IF(BR756&gt;0,BR756-P756-SUM(R756:V756)-SUM(X756:AL756),SUM(BS756:BY756)),SUM(BS756:BY756))</f>
        <v>0</v>
      </c>
      <c r="AN756" s="7">
        <f>IF(Q756&gt;0,RANK(Q756,(N756:P756,Q756:AE756)),0)</f>
        <v>3</v>
      </c>
      <c r="AO756" s="7">
        <f>IF(R756&gt;0,RANK(R756,(N756:P756,Q756:AE756)),0)</f>
        <v>0</v>
      </c>
      <c r="AP756" s="7">
        <f>IF(T756&gt;0,RANK(T756,(N756:P756,Q756:AE756)),0)</f>
        <v>0</v>
      </c>
      <c r="AQ756" s="7">
        <f>IF(S756&gt;0,RANK(S756,(N756:P756,Q756:AE756)),0)</f>
        <v>0</v>
      </c>
      <c r="AR756" s="2">
        <f t="shared" si="308"/>
        <v>1.1290937167839882E-2</v>
      </c>
      <c r="AS756" s="2">
        <f t="shared" si="309"/>
        <v>0</v>
      </c>
      <c r="AT756" s="2">
        <f t="shared" si="310"/>
        <v>0</v>
      </c>
      <c r="AU756" s="2">
        <f t="shared" si="311"/>
        <v>0</v>
      </c>
      <c r="AW756" t="s">
        <v>1947</v>
      </c>
      <c r="AX756" t="s">
        <v>2325</v>
      </c>
      <c r="AY756">
        <v>6</v>
      </c>
      <c r="BA756" s="119">
        <v>18</v>
      </c>
      <c r="BB756" s="121">
        <v>35</v>
      </c>
      <c r="BC756" s="125">
        <f t="shared" si="312"/>
        <v>18035</v>
      </c>
      <c r="BE756" s="7" t="s">
        <v>228</v>
      </c>
      <c r="BR756" s="105">
        <v>113</v>
      </c>
      <c r="BS756" s="1">
        <v>0</v>
      </c>
      <c r="BT756" s="1">
        <v>0</v>
      </c>
      <c r="BU756" s="1">
        <v>0</v>
      </c>
      <c r="BV756">
        <v>0</v>
      </c>
      <c r="BW756">
        <v>0</v>
      </c>
      <c r="BX756">
        <v>0</v>
      </c>
    </row>
    <row r="757" spans="1:76" hidden="1" outlineLevel="1">
      <c r="A757" t="s">
        <v>2825</v>
      </c>
      <c r="B757" t="s">
        <v>2325</v>
      </c>
      <c r="C757" s="1">
        <f t="shared" si="301"/>
        <v>18565</v>
      </c>
      <c r="D757" s="7">
        <f>IF(N757&gt;0, RANK(N757,(N757:P757,Q757:AE757)),0)</f>
        <v>2</v>
      </c>
      <c r="E757" s="7">
        <f>IF(O757&gt;0,RANK(O757,(N757:P757,Q757:AE757)),0)</f>
        <v>1</v>
      </c>
      <c r="F757" s="7">
        <f>IF(P757&gt;0,RANK(P757,(N757:P757,Q757:AE757)),0)</f>
        <v>5</v>
      </c>
      <c r="G757" s="1">
        <f t="shared" si="302"/>
        <v>778</v>
      </c>
      <c r="H757" s="2">
        <f t="shared" si="303"/>
        <v>4.1906813897118235E-2</v>
      </c>
      <c r="I757" s="2"/>
      <c r="J757" s="2">
        <f t="shared" si="304"/>
        <v>0.4712092647454888</v>
      </c>
      <c r="K757" s="2">
        <f t="shared" si="305"/>
        <v>0.51311607864260711</v>
      </c>
      <c r="L757" s="2">
        <f t="shared" si="306"/>
        <v>3.7705359547535687E-4</v>
      </c>
      <c r="M757" s="2">
        <f t="shared" si="307"/>
        <v>1.5297603016428679E-2</v>
      </c>
      <c r="N757" s="66">
        <v>8748</v>
      </c>
      <c r="O757" s="66">
        <v>9526</v>
      </c>
      <c r="P757" s="66">
        <v>7</v>
      </c>
      <c r="Q757" s="66">
        <v>275</v>
      </c>
      <c r="R757" s="66">
        <v>0</v>
      </c>
      <c r="S757" s="66">
        <v>8</v>
      </c>
      <c r="U757" s="66">
        <v>0</v>
      </c>
      <c r="W757" s="66">
        <f>IF(Notes!B$31=1,IF(BR757&gt;0,BR757-P757-SUM(R757:V757)-SUM(X757:AL757),SUM(BS757:BY757)),SUM(BS757:BY757))</f>
        <v>1</v>
      </c>
      <c r="AN757" s="7">
        <f>IF(Q757&gt;0,RANK(Q757,(N757:P757,Q757:AE757)),0)</f>
        <v>3</v>
      </c>
      <c r="AO757" s="7">
        <f>IF(R757&gt;0,RANK(R757,(N757:P757,Q757:AE757)),0)</f>
        <v>0</v>
      </c>
      <c r="AP757" s="7">
        <f>IF(T757&gt;0,RANK(T757,(N757:P757,Q757:AE757)),0)</f>
        <v>0</v>
      </c>
      <c r="AQ757" s="7">
        <f>IF(S757&gt;0,RANK(S757,(N757:P757,Q757:AE757)),0)</f>
        <v>4</v>
      </c>
      <c r="AR757" s="2">
        <f t="shared" si="308"/>
        <v>1.4812819822246161E-2</v>
      </c>
      <c r="AS757" s="2">
        <f t="shared" si="309"/>
        <v>0</v>
      </c>
      <c r="AT757" s="2">
        <f t="shared" si="310"/>
        <v>0</v>
      </c>
      <c r="AU757" s="2">
        <f t="shared" si="311"/>
        <v>4.3091839482897927E-4</v>
      </c>
      <c r="AW757" t="s">
        <v>2825</v>
      </c>
      <c r="AX757" t="s">
        <v>2325</v>
      </c>
      <c r="AY757">
        <v>9</v>
      </c>
      <c r="BA757" s="119">
        <v>18</v>
      </c>
      <c r="BB757" s="121">
        <v>37</v>
      </c>
      <c r="BC757" s="125">
        <f t="shared" si="312"/>
        <v>18037</v>
      </c>
      <c r="BE757" s="7" t="s">
        <v>228</v>
      </c>
      <c r="BR757" s="146">
        <v>44</v>
      </c>
      <c r="BS757" s="1">
        <v>1</v>
      </c>
      <c r="BT757" s="1">
        <v>0</v>
      </c>
      <c r="BU757" s="1">
        <v>0</v>
      </c>
      <c r="BV757">
        <v>0</v>
      </c>
      <c r="BW757">
        <v>0</v>
      </c>
      <c r="BX757">
        <v>0</v>
      </c>
    </row>
    <row r="758" spans="1:76" hidden="1" outlineLevel="1">
      <c r="A758" t="s">
        <v>1113</v>
      </c>
      <c r="B758" t="s">
        <v>2325</v>
      </c>
      <c r="C758" s="1">
        <f t="shared" si="301"/>
        <v>71458</v>
      </c>
      <c r="D758" s="7">
        <f>IF(N758&gt;0, RANK(N758,(N758:P758,Q758:AE758)),0)</f>
        <v>2</v>
      </c>
      <c r="E758" s="7">
        <f>IF(O758&gt;0,RANK(O758,(N758:P758,Q758:AE758)),0)</f>
        <v>1</v>
      </c>
      <c r="F758" s="7">
        <f>IF(P758&gt;0,RANK(P758,(N758:P758,Q758:AE758)),0)</f>
        <v>5</v>
      </c>
      <c r="G758" s="1">
        <f t="shared" si="302"/>
        <v>7998</v>
      </c>
      <c r="H758" s="2">
        <f t="shared" si="303"/>
        <v>0.11192588653474768</v>
      </c>
      <c r="I758" s="2"/>
      <c r="J758" s="2">
        <f t="shared" si="304"/>
        <v>0.43939097091998097</v>
      </c>
      <c r="K758" s="2">
        <f t="shared" si="305"/>
        <v>0.55131685745472869</v>
      </c>
      <c r="L758" s="2">
        <f t="shared" si="306"/>
        <v>8.3965406252623921E-5</v>
      </c>
      <c r="M758" s="2">
        <f t="shared" si="307"/>
        <v>9.2082062190376561E-3</v>
      </c>
      <c r="N758" s="66">
        <v>31398</v>
      </c>
      <c r="O758" s="66">
        <v>39396</v>
      </c>
      <c r="P758" s="66">
        <v>6</v>
      </c>
      <c r="Q758" s="66">
        <v>618</v>
      </c>
      <c r="R758" s="66">
        <v>0</v>
      </c>
      <c r="S758" s="66">
        <v>40</v>
      </c>
      <c r="U758" s="66">
        <v>0</v>
      </c>
      <c r="W758" s="66">
        <f>IF(Notes!B$31=1,IF(BR758&gt;0,BR758-P758-SUM(R758:V758)-SUM(X758:AL758),SUM(BS758:BY758)),SUM(BS758:BY758))</f>
        <v>0</v>
      </c>
      <c r="AN758" s="7">
        <f>IF(Q758&gt;0,RANK(Q758,(N758:P758,Q758:AE758)),0)</f>
        <v>3</v>
      </c>
      <c r="AO758" s="7">
        <f>IF(R758&gt;0,RANK(R758,(N758:P758,Q758:AE758)),0)</f>
        <v>0</v>
      </c>
      <c r="AP758" s="7">
        <f>IF(T758&gt;0,RANK(T758,(N758:P758,Q758:AE758)),0)</f>
        <v>0</v>
      </c>
      <c r="AQ758" s="7">
        <f>IF(S758&gt;0,RANK(S758,(N758:P758,Q758:AE758)),0)</f>
        <v>4</v>
      </c>
      <c r="AR758" s="2">
        <f t="shared" si="308"/>
        <v>8.6484368440202641E-3</v>
      </c>
      <c r="AS758" s="2">
        <f t="shared" si="309"/>
        <v>0</v>
      </c>
      <c r="AT758" s="2">
        <f t="shared" si="310"/>
        <v>0</v>
      </c>
      <c r="AU758" s="2">
        <f t="shared" si="311"/>
        <v>5.5976937501749275E-4</v>
      </c>
      <c r="AW758" t="s">
        <v>1113</v>
      </c>
      <c r="AX758" t="s">
        <v>2325</v>
      </c>
      <c r="BA758" s="119">
        <v>18</v>
      </c>
      <c r="BB758" s="121">
        <v>39</v>
      </c>
      <c r="BC758" s="125">
        <f t="shared" si="312"/>
        <v>18039</v>
      </c>
      <c r="BE758" s="7" t="s">
        <v>228</v>
      </c>
      <c r="BR758" s="1">
        <v>222</v>
      </c>
      <c r="BS758" s="1">
        <v>0</v>
      </c>
      <c r="BT758" s="1">
        <v>0</v>
      </c>
      <c r="BU758" s="1">
        <v>0</v>
      </c>
      <c r="BV758">
        <v>0</v>
      </c>
      <c r="BW758">
        <v>0</v>
      </c>
      <c r="BX758">
        <v>0</v>
      </c>
    </row>
    <row r="759" spans="1:76" hidden="1" outlineLevel="1">
      <c r="A759" t="s">
        <v>3290</v>
      </c>
      <c r="B759" t="s">
        <v>2325</v>
      </c>
      <c r="C759" s="1">
        <f t="shared" si="301"/>
        <v>9462</v>
      </c>
      <c r="D759" s="7">
        <f>IF(N759&gt;0, RANK(N759,(N759:P759,Q759:AE759)),0)</f>
        <v>2</v>
      </c>
      <c r="E759" s="7">
        <f>IF(O759&gt;0,RANK(O759,(N759:P759,Q759:AE759)),0)</f>
        <v>1</v>
      </c>
      <c r="F759" s="7">
        <f>IF(P759&gt;0,RANK(P759,(N759:P759,Q759:AE759)),0)</f>
        <v>5</v>
      </c>
      <c r="G759" s="1">
        <f t="shared" si="302"/>
        <v>528</v>
      </c>
      <c r="H759" s="2">
        <f t="shared" si="303"/>
        <v>5.5802155992390613E-2</v>
      </c>
      <c r="I759" s="2"/>
      <c r="J759" s="2">
        <f t="shared" si="304"/>
        <v>0.46385542168674698</v>
      </c>
      <c r="K759" s="2">
        <f t="shared" si="305"/>
        <v>0.51965757767913756</v>
      </c>
      <c r="L759" s="2">
        <f t="shared" si="306"/>
        <v>2.1137180300147959E-4</v>
      </c>
      <c r="M759" s="2">
        <f t="shared" si="307"/>
        <v>1.6275628831113977E-2</v>
      </c>
      <c r="N759" s="66">
        <v>4389</v>
      </c>
      <c r="O759" s="66">
        <v>4917</v>
      </c>
      <c r="P759" s="66">
        <v>2</v>
      </c>
      <c r="Q759" s="66">
        <v>151</v>
      </c>
      <c r="R759" s="66">
        <v>0</v>
      </c>
      <c r="S759" s="66">
        <v>3</v>
      </c>
      <c r="U759" s="66">
        <v>0</v>
      </c>
      <c r="W759" s="66">
        <f>IF(Notes!B$31=1,IF(BR759&gt;0,BR759-P759-SUM(R759:V759)-SUM(X759:AL759),SUM(BS759:BY759)),SUM(BS759:BY759))</f>
        <v>0</v>
      </c>
      <c r="AN759" s="7">
        <f>IF(Q759&gt;0,RANK(Q759,(N759:P759,Q759:AE759)),0)</f>
        <v>3</v>
      </c>
      <c r="AO759" s="7">
        <f>IF(R759&gt;0,RANK(R759,(N759:P759,Q759:AE759)),0)</f>
        <v>0</v>
      </c>
      <c r="AP759" s="7">
        <f>IF(T759&gt;0,RANK(T759,(N759:P759,Q759:AE759)),0)</f>
        <v>0</v>
      </c>
      <c r="AQ759" s="7">
        <f>IF(S759&gt;0,RANK(S759,(N759:P759,Q759:AE759)),0)</f>
        <v>4</v>
      </c>
      <c r="AR759" s="2">
        <f t="shared" si="308"/>
        <v>1.5958571126611708E-2</v>
      </c>
      <c r="AS759" s="2">
        <f t="shared" si="309"/>
        <v>0</v>
      </c>
      <c r="AT759" s="2">
        <f t="shared" si="310"/>
        <v>0</v>
      </c>
      <c r="AU759" s="2">
        <f t="shared" si="311"/>
        <v>3.170577045022194E-4</v>
      </c>
      <c r="AW759" t="s">
        <v>3290</v>
      </c>
      <c r="AX759" t="s">
        <v>2325</v>
      </c>
      <c r="AY759">
        <v>6</v>
      </c>
      <c r="BA759" s="119">
        <v>18</v>
      </c>
      <c r="BB759" s="121">
        <v>41</v>
      </c>
      <c r="BC759" s="125">
        <f t="shared" si="312"/>
        <v>18041</v>
      </c>
      <c r="BE759" s="7" t="s">
        <v>228</v>
      </c>
      <c r="BR759" s="1">
        <v>22</v>
      </c>
      <c r="BS759" s="1">
        <v>0</v>
      </c>
      <c r="BT759" s="1">
        <v>0</v>
      </c>
      <c r="BU759" s="1">
        <v>0</v>
      </c>
      <c r="BV759">
        <v>0</v>
      </c>
      <c r="BW759">
        <v>0</v>
      </c>
      <c r="BX759">
        <v>0</v>
      </c>
    </row>
    <row r="760" spans="1:76" hidden="1" outlineLevel="1">
      <c r="A760" t="s">
        <v>793</v>
      </c>
      <c r="B760" t="s">
        <v>2325</v>
      </c>
      <c r="C760" s="1">
        <f t="shared" si="301"/>
        <v>36537</v>
      </c>
      <c r="D760" s="7">
        <f>IF(N760&gt;0, RANK(N760,(N760:P760,Q760:AE760)),0)</f>
        <v>2</v>
      </c>
      <c r="E760" s="7">
        <f>IF(O760&gt;0,RANK(O760,(N760:P760,Q760:AE760)),0)</f>
        <v>1</v>
      </c>
      <c r="F760" s="7">
        <f>IF(P760&gt;0,RANK(P760,(N760:P760,Q760:AE760)),0)</f>
        <v>4</v>
      </c>
      <c r="G760" s="1">
        <f t="shared" si="302"/>
        <v>3694</v>
      </c>
      <c r="H760" s="2">
        <f t="shared" si="303"/>
        <v>0.10110299148808058</v>
      </c>
      <c r="I760" s="2"/>
      <c r="J760" s="2">
        <f t="shared" si="304"/>
        <v>0.44511043599638722</v>
      </c>
      <c r="K760" s="2">
        <f t="shared" si="305"/>
        <v>0.54621342748446777</v>
      </c>
      <c r="L760" s="2">
        <f t="shared" si="306"/>
        <v>1.3684757916632454E-4</v>
      </c>
      <c r="M760" s="2">
        <f t="shared" si="307"/>
        <v>8.5392889399786807E-3</v>
      </c>
      <c r="N760" s="66">
        <v>16263</v>
      </c>
      <c r="O760" s="66">
        <v>19957</v>
      </c>
      <c r="P760" s="66">
        <v>5</v>
      </c>
      <c r="Q760" s="66">
        <v>308</v>
      </c>
      <c r="R760" s="66">
        <v>0</v>
      </c>
      <c r="S760" s="66">
        <v>4</v>
      </c>
      <c r="U760" s="66">
        <v>0</v>
      </c>
      <c r="W760" s="66">
        <f>IF(Notes!B$31=1,IF(BR760&gt;0,BR760-P760-SUM(R760:V760)-SUM(X760:AL760),SUM(BS760:BY760)),SUM(BS760:BY760))</f>
        <v>0</v>
      </c>
      <c r="AN760" s="7">
        <f>IF(Q760&gt;0,RANK(Q760,(N760:P760,Q760:AE760)),0)</f>
        <v>3</v>
      </c>
      <c r="AO760" s="7">
        <f>IF(R760&gt;0,RANK(R760,(N760:P760,Q760:AE760)),0)</f>
        <v>0</v>
      </c>
      <c r="AP760" s="7">
        <f>IF(T760&gt;0,RANK(T760,(N760:P760,Q760:AE760)),0)</f>
        <v>0</v>
      </c>
      <c r="AQ760" s="7">
        <f>IF(S760&gt;0,RANK(S760,(N760:P760,Q760:AE760)),0)</f>
        <v>5</v>
      </c>
      <c r="AR760" s="2">
        <f t="shared" si="308"/>
        <v>8.4298108766455923E-3</v>
      </c>
      <c r="AS760" s="2">
        <f t="shared" si="309"/>
        <v>0</v>
      </c>
      <c r="AT760" s="2">
        <f t="shared" si="310"/>
        <v>0</v>
      </c>
      <c r="AU760" s="2">
        <f t="shared" si="311"/>
        <v>1.0947806333305963E-4</v>
      </c>
      <c r="AW760" t="s">
        <v>793</v>
      </c>
      <c r="AX760" t="s">
        <v>2325</v>
      </c>
      <c r="AY760">
        <v>9</v>
      </c>
      <c r="BA760" s="119">
        <v>18</v>
      </c>
      <c r="BB760" s="121">
        <v>43</v>
      </c>
      <c r="BC760" s="125">
        <f t="shared" si="312"/>
        <v>18043</v>
      </c>
      <c r="BE760" s="7" t="s">
        <v>228</v>
      </c>
      <c r="BR760" s="1">
        <v>139</v>
      </c>
      <c r="BS760" s="1">
        <v>0</v>
      </c>
      <c r="BT760" s="1">
        <v>0</v>
      </c>
      <c r="BU760" s="1">
        <v>0</v>
      </c>
      <c r="BV760">
        <v>0</v>
      </c>
      <c r="BW760">
        <v>0</v>
      </c>
      <c r="BX760">
        <v>0</v>
      </c>
    </row>
    <row r="761" spans="1:76" hidden="1" outlineLevel="1">
      <c r="A761" t="s">
        <v>1114</v>
      </c>
      <c r="B761" t="s">
        <v>2325</v>
      </c>
      <c r="C761" s="1">
        <f t="shared" si="301"/>
        <v>7410</v>
      </c>
      <c r="D761" s="7">
        <f>IF(N761&gt;0, RANK(N761,(N761:P761,Q761:AE761)),0)</f>
        <v>2</v>
      </c>
      <c r="E761" s="7">
        <f>IF(O761&gt;0,RANK(O761,(N761:P761,Q761:AE761)),0)</f>
        <v>1</v>
      </c>
      <c r="F761" s="7">
        <f>IF(P761&gt;0,RANK(P761,(N761:P761,Q761:AE761)),0)</f>
        <v>0</v>
      </c>
      <c r="G761" s="1">
        <f t="shared" si="302"/>
        <v>1064</v>
      </c>
      <c r="H761" s="2">
        <f t="shared" si="303"/>
        <v>0.14358974358974358</v>
      </c>
      <c r="I761" s="2"/>
      <c r="J761" s="2">
        <f t="shared" si="304"/>
        <v>0.41754385964912283</v>
      </c>
      <c r="K761" s="2">
        <f t="shared" si="305"/>
        <v>0.56113360323886641</v>
      </c>
      <c r="L761" s="2">
        <f t="shared" si="306"/>
        <v>0</v>
      </c>
      <c r="M761" s="2">
        <f t="shared" si="307"/>
        <v>2.132253711201082E-2</v>
      </c>
      <c r="N761" s="66">
        <v>3094</v>
      </c>
      <c r="O761" s="66">
        <v>4158</v>
      </c>
      <c r="P761" s="66">
        <v>0</v>
      </c>
      <c r="Q761" s="66">
        <v>158</v>
      </c>
      <c r="R761" s="66">
        <v>0</v>
      </c>
      <c r="S761" s="66">
        <v>0</v>
      </c>
      <c r="U761" s="66">
        <v>0</v>
      </c>
      <c r="W761" s="66">
        <f>IF(Notes!B$31=1,IF(BR761&gt;0,BR761-P761-SUM(R761:V761)-SUM(X761:AL761),SUM(BS761:BY761)),SUM(BS761:BY761))</f>
        <v>0</v>
      </c>
      <c r="AN761" s="7">
        <f>IF(Q761&gt;0,RANK(Q761,(N761:P761,Q761:AE761)),0)</f>
        <v>3</v>
      </c>
      <c r="AO761" s="7">
        <f>IF(R761&gt;0,RANK(R761,(N761:P761,Q761:AE761)),0)</f>
        <v>0</v>
      </c>
      <c r="AP761" s="7">
        <f>IF(T761&gt;0,RANK(T761,(N761:P761,Q761:AE761)),0)</f>
        <v>0</v>
      </c>
      <c r="AQ761" s="7">
        <f>IF(S761&gt;0,RANK(S761,(N761:P761,Q761:AE761)),0)</f>
        <v>0</v>
      </c>
      <c r="AR761" s="2">
        <f t="shared" si="308"/>
        <v>2.1322537112010796E-2</v>
      </c>
      <c r="AS761" s="2">
        <f t="shared" si="309"/>
        <v>0</v>
      </c>
      <c r="AT761" s="2">
        <f t="shared" si="310"/>
        <v>0</v>
      </c>
      <c r="AU761" s="2">
        <f t="shared" si="311"/>
        <v>0</v>
      </c>
      <c r="AW761" t="s">
        <v>1114</v>
      </c>
      <c r="AX761" t="s">
        <v>2325</v>
      </c>
      <c r="BA761" s="119">
        <v>18</v>
      </c>
      <c r="BB761" s="121">
        <v>45</v>
      </c>
      <c r="BC761" s="125">
        <f t="shared" si="312"/>
        <v>18045</v>
      </c>
      <c r="BE761" s="7" t="s">
        <v>228</v>
      </c>
      <c r="BR761" s="1">
        <v>16</v>
      </c>
      <c r="BS761" s="1">
        <v>0</v>
      </c>
      <c r="BT761" s="1">
        <v>0</v>
      </c>
      <c r="BU761" s="1">
        <v>0</v>
      </c>
      <c r="BV761">
        <v>0</v>
      </c>
      <c r="BW761">
        <v>0</v>
      </c>
      <c r="BX761">
        <v>0</v>
      </c>
    </row>
    <row r="762" spans="1:76" hidden="1" outlineLevel="1">
      <c r="A762" t="s">
        <v>2910</v>
      </c>
      <c r="B762" t="s">
        <v>2325</v>
      </c>
      <c r="C762" s="1">
        <f t="shared" si="301"/>
        <v>10610</v>
      </c>
      <c r="D762" s="7">
        <f>IF(N762&gt;0, RANK(N762,(N762:P762,Q762:AE762)),0)</f>
        <v>2</v>
      </c>
      <c r="E762" s="7">
        <f>IF(O762&gt;0,RANK(O762,(N762:P762,Q762:AE762)),0)</f>
        <v>1</v>
      </c>
      <c r="F762" s="7">
        <f>IF(P762&gt;0,RANK(P762,(N762:P762,Q762:AE762)),0)</f>
        <v>4</v>
      </c>
      <c r="G762" s="1">
        <f t="shared" si="302"/>
        <v>3614</v>
      </c>
      <c r="H762" s="2">
        <f t="shared" si="303"/>
        <v>0.34062205466541001</v>
      </c>
      <c r="I762" s="2"/>
      <c r="J762" s="2">
        <f t="shared" si="304"/>
        <v>0.32082940622054668</v>
      </c>
      <c r="K762" s="2">
        <f t="shared" si="305"/>
        <v>0.66145146088595663</v>
      </c>
      <c r="L762" s="2">
        <f t="shared" si="306"/>
        <v>6.5975494816211124E-4</v>
      </c>
      <c r="M762" s="2">
        <f t="shared" si="307"/>
        <v>1.7059377945334582E-2</v>
      </c>
      <c r="N762" s="66">
        <v>3404</v>
      </c>
      <c r="O762" s="66">
        <v>7018</v>
      </c>
      <c r="P762" s="66">
        <v>7</v>
      </c>
      <c r="Q762" s="66">
        <v>178</v>
      </c>
      <c r="R762" s="66">
        <v>1</v>
      </c>
      <c r="S762" s="66">
        <v>2</v>
      </c>
      <c r="U762" s="66">
        <v>0</v>
      </c>
      <c r="W762" s="66">
        <f>IF(Notes!B$31=1,IF(BR762&gt;0,BR762-P762-SUM(R762:V762)-SUM(X762:AL762),SUM(BS762:BY762)),SUM(BS762:BY762))</f>
        <v>0</v>
      </c>
      <c r="AN762" s="7">
        <f>IF(Q762&gt;0,RANK(Q762,(N762:P762,Q762:AE762)),0)</f>
        <v>3</v>
      </c>
      <c r="AO762" s="7">
        <f>IF(R762&gt;0,RANK(R762,(N762:P762,Q762:AE762)),0)</f>
        <v>6</v>
      </c>
      <c r="AP762" s="7">
        <f>IF(T762&gt;0,RANK(T762,(N762:P762,Q762:AE762)),0)</f>
        <v>0</v>
      </c>
      <c r="AQ762" s="7">
        <f>IF(S762&gt;0,RANK(S762,(N762:P762,Q762:AE762)),0)</f>
        <v>5</v>
      </c>
      <c r="AR762" s="2">
        <f t="shared" si="308"/>
        <v>1.6776625824693685E-2</v>
      </c>
      <c r="AS762" s="2">
        <f t="shared" si="309"/>
        <v>9.4250706880301608E-5</v>
      </c>
      <c r="AT762" s="2">
        <f t="shared" si="310"/>
        <v>0</v>
      </c>
      <c r="AU762" s="2">
        <f t="shared" si="311"/>
        <v>1.8850141376060322E-4</v>
      </c>
      <c r="AW762" t="s">
        <v>2910</v>
      </c>
      <c r="AX762" t="s">
        <v>2325</v>
      </c>
      <c r="AY762">
        <v>6</v>
      </c>
      <c r="BA762" s="119">
        <v>18</v>
      </c>
      <c r="BB762" s="121">
        <v>47</v>
      </c>
      <c r="BC762" s="125">
        <f t="shared" si="312"/>
        <v>18047</v>
      </c>
      <c r="BE762" s="7" t="s">
        <v>228</v>
      </c>
      <c r="BR762" s="66">
        <v>42</v>
      </c>
      <c r="BS762" s="1">
        <v>0</v>
      </c>
      <c r="BT762" s="1">
        <v>0</v>
      </c>
      <c r="BU762" s="1">
        <v>0</v>
      </c>
      <c r="BV762">
        <v>0</v>
      </c>
      <c r="BW762">
        <v>0</v>
      </c>
      <c r="BX762">
        <v>0</v>
      </c>
    </row>
    <row r="763" spans="1:76" hidden="1" outlineLevel="1">
      <c r="A763" t="s">
        <v>1214</v>
      </c>
      <c r="B763" t="s">
        <v>2325</v>
      </c>
      <c r="C763" s="1">
        <f t="shared" si="301"/>
        <v>9006</v>
      </c>
      <c r="D763" s="7">
        <f>IF(N763&gt;0, RANK(N763,(N763:P763,Q763:AE763)),0)</f>
        <v>2</v>
      </c>
      <c r="E763" s="7">
        <f>IF(O763&gt;0,RANK(O763,(N763:P763,Q763:AE763)),0)</f>
        <v>1</v>
      </c>
      <c r="F763" s="7">
        <f>IF(P763&gt;0,RANK(P763,(N763:P763,Q763:AE763)),0)</f>
        <v>4</v>
      </c>
      <c r="G763" s="1">
        <f t="shared" si="302"/>
        <v>1445</v>
      </c>
      <c r="H763" s="2">
        <f t="shared" si="303"/>
        <v>0.1604485898290029</v>
      </c>
      <c r="I763" s="2"/>
      <c r="J763" s="2">
        <f t="shared" si="304"/>
        <v>0.41105929380413059</v>
      </c>
      <c r="K763" s="2">
        <f t="shared" si="305"/>
        <v>0.57150788363313343</v>
      </c>
      <c r="L763" s="2">
        <f t="shared" si="306"/>
        <v>3.3311125916055963E-4</v>
      </c>
      <c r="M763" s="2">
        <f t="shared" si="307"/>
        <v>1.709971130357537E-2</v>
      </c>
      <c r="N763" s="66">
        <v>3702</v>
      </c>
      <c r="O763" s="66">
        <v>5147</v>
      </c>
      <c r="P763" s="66">
        <v>3</v>
      </c>
      <c r="Q763" s="66">
        <v>154</v>
      </c>
      <c r="R763" s="66">
        <v>0</v>
      </c>
      <c r="S763" s="66">
        <v>0</v>
      </c>
      <c r="U763" s="66">
        <v>0</v>
      </c>
      <c r="W763" s="66">
        <f>IF(Notes!B$31=1,IF(BR763&gt;0,BR763-P763-SUM(R763:V763)-SUM(X763:AL763),SUM(BS763:BY763)),SUM(BS763:BY763))</f>
        <v>0</v>
      </c>
      <c r="AN763" s="7">
        <f>IF(Q763&gt;0,RANK(Q763,(N763:P763,Q763:AE763)),0)</f>
        <v>3</v>
      </c>
      <c r="AO763" s="7">
        <f>IF(R763&gt;0,RANK(R763,(N763:P763,Q763:AE763)),0)</f>
        <v>0</v>
      </c>
      <c r="AP763" s="7">
        <f>IF(T763&gt;0,RANK(T763,(N763:P763,Q763:AE763)),0)</f>
        <v>0</v>
      </c>
      <c r="AQ763" s="7">
        <f>IF(S763&gt;0,RANK(S763,(N763:P763,Q763:AE763)),0)</f>
        <v>0</v>
      </c>
      <c r="AR763" s="2">
        <f t="shared" si="308"/>
        <v>1.7099711303575394E-2</v>
      </c>
      <c r="AS763" s="2">
        <f t="shared" si="309"/>
        <v>0</v>
      </c>
      <c r="AT763" s="2">
        <f t="shared" si="310"/>
        <v>0</v>
      </c>
      <c r="AU763" s="2">
        <f t="shared" si="311"/>
        <v>0</v>
      </c>
      <c r="AW763" t="s">
        <v>1214</v>
      </c>
      <c r="AX763" t="s">
        <v>2325</v>
      </c>
      <c r="AY763">
        <v>2</v>
      </c>
      <c r="BA763" s="119">
        <v>18</v>
      </c>
      <c r="BB763" s="121">
        <v>49</v>
      </c>
      <c r="BC763" s="125">
        <f t="shared" si="312"/>
        <v>18049</v>
      </c>
      <c r="BE763" s="7" t="s">
        <v>228</v>
      </c>
      <c r="BS763" s="1">
        <v>0</v>
      </c>
      <c r="BT763" s="1">
        <v>0</v>
      </c>
      <c r="BU763" s="1">
        <v>0</v>
      </c>
      <c r="BV763">
        <v>0</v>
      </c>
      <c r="BW763">
        <v>0</v>
      </c>
      <c r="BX763">
        <v>0</v>
      </c>
    </row>
    <row r="764" spans="1:76" hidden="1" outlineLevel="1">
      <c r="A764" t="s">
        <v>237</v>
      </c>
      <c r="B764" t="s">
        <v>2325</v>
      </c>
      <c r="C764" s="1">
        <f t="shared" si="301"/>
        <v>15095</v>
      </c>
      <c r="D764" s="7">
        <f>IF(N764&gt;0, RANK(N764,(N764:P764,Q764:AE764)),0)</f>
        <v>2</v>
      </c>
      <c r="E764" s="7">
        <f>IF(O764&gt;0,RANK(O764,(N764:P764,Q764:AE764)),0)</f>
        <v>1</v>
      </c>
      <c r="F764" s="7">
        <f>IF(P764&gt;0,RANK(P764,(N764:P764,Q764:AE764)),0)</f>
        <v>5</v>
      </c>
      <c r="G764" s="1">
        <f t="shared" si="302"/>
        <v>1994</v>
      </c>
      <c r="H764" s="2">
        <f t="shared" si="303"/>
        <v>0.13209672076846637</v>
      </c>
      <c r="I764" s="2"/>
      <c r="J764" s="2">
        <f t="shared" si="304"/>
        <v>0.42762504140443858</v>
      </c>
      <c r="K764" s="2">
        <f t="shared" si="305"/>
        <v>0.55972176217290492</v>
      </c>
      <c r="L764" s="2">
        <f t="shared" si="306"/>
        <v>6.6247101689301095E-5</v>
      </c>
      <c r="M764" s="2">
        <f t="shared" si="307"/>
        <v>1.2586949320967197E-2</v>
      </c>
      <c r="N764" s="66">
        <v>6455</v>
      </c>
      <c r="O764" s="66">
        <v>8449</v>
      </c>
      <c r="P764" s="66">
        <v>1</v>
      </c>
      <c r="Q764" s="66">
        <v>186</v>
      </c>
      <c r="R764" s="66">
        <v>0</v>
      </c>
      <c r="S764" s="66">
        <v>3</v>
      </c>
      <c r="U764" s="66">
        <v>0</v>
      </c>
      <c r="W764" s="66">
        <f>IF(Notes!B$31=1,IF(BR764&gt;0,BR764-P764-SUM(R764:V764)-SUM(X764:AL764),SUM(BS764:BY764)),SUM(BS764:BY764))</f>
        <v>1</v>
      </c>
      <c r="AN764" s="7">
        <f>IF(Q764&gt;0,RANK(Q764,(N764:P764,Q764:AE764)),0)</f>
        <v>3</v>
      </c>
      <c r="AO764" s="7">
        <f>IF(R764&gt;0,RANK(R764,(N764:P764,Q764:AE764)),0)</f>
        <v>0</v>
      </c>
      <c r="AP764" s="7">
        <f>IF(T764&gt;0,RANK(T764,(N764:P764,Q764:AE764)),0)</f>
        <v>0</v>
      </c>
      <c r="AQ764" s="7">
        <f>IF(S764&gt;0,RANK(S764,(N764:P764,Q764:AE764)),0)</f>
        <v>4</v>
      </c>
      <c r="AR764" s="2">
        <f t="shared" si="308"/>
        <v>1.2321960914210003E-2</v>
      </c>
      <c r="AS764" s="2">
        <f t="shared" si="309"/>
        <v>0</v>
      </c>
      <c r="AT764" s="2">
        <f t="shared" si="310"/>
        <v>0</v>
      </c>
      <c r="AU764" s="2">
        <f t="shared" si="311"/>
        <v>1.9874130506790329E-4</v>
      </c>
      <c r="AW764" t="s">
        <v>237</v>
      </c>
      <c r="AX764" t="s">
        <v>2325</v>
      </c>
      <c r="AY764">
        <v>8</v>
      </c>
      <c r="BA764" s="119">
        <v>18</v>
      </c>
      <c r="BB764" s="121">
        <v>51</v>
      </c>
      <c r="BC764" s="125">
        <f t="shared" si="312"/>
        <v>18051</v>
      </c>
      <c r="BE764" s="7" t="s">
        <v>228</v>
      </c>
      <c r="BR764" s="1">
        <v>74</v>
      </c>
      <c r="BS764" s="1">
        <v>0</v>
      </c>
      <c r="BT764" s="1">
        <v>0</v>
      </c>
      <c r="BU764" s="1">
        <v>1</v>
      </c>
      <c r="BV764">
        <v>0</v>
      </c>
      <c r="BW764">
        <v>0</v>
      </c>
      <c r="BX764">
        <v>0</v>
      </c>
    </row>
    <row r="765" spans="1:76" hidden="1" outlineLevel="1">
      <c r="A765" t="s">
        <v>1789</v>
      </c>
      <c r="B765" t="s">
        <v>2325</v>
      </c>
      <c r="C765" s="1">
        <f t="shared" si="301"/>
        <v>26299</v>
      </c>
      <c r="D765" s="7">
        <f>IF(N765&gt;0, RANK(N765,(N765:P765,Q765:AE765)),0)</f>
        <v>2</v>
      </c>
      <c r="E765" s="7">
        <f>IF(O765&gt;0,RANK(O765,(N765:P765,Q765:AE765)),0)</f>
        <v>1</v>
      </c>
      <c r="F765" s="7">
        <f>IF(P765&gt;0,RANK(P765,(N765:P765,Q765:AE765)),0)</f>
        <v>5</v>
      </c>
      <c r="G765" s="1">
        <f t="shared" si="302"/>
        <v>3441</v>
      </c>
      <c r="H765" s="2">
        <f t="shared" si="303"/>
        <v>0.1308414768622381</v>
      </c>
      <c r="I765" s="2"/>
      <c r="J765" s="2">
        <f t="shared" si="304"/>
        <v>0.42940796227993461</v>
      </c>
      <c r="K765" s="2">
        <f t="shared" si="305"/>
        <v>0.56024943914217273</v>
      </c>
      <c r="L765" s="2">
        <f t="shared" si="306"/>
        <v>2.2814555686528004E-4</v>
      </c>
      <c r="M765" s="2">
        <f t="shared" si="307"/>
        <v>1.0114453021027378E-2</v>
      </c>
      <c r="N765" s="66">
        <v>11293</v>
      </c>
      <c r="O765" s="66">
        <v>14734</v>
      </c>
      <c r="P765" s="66">
        <v>6</v>
      </c>
      <c r="Q765" s="66">
        <v>254</v>
      </c>
      <c r="R765" s="66">
        <v>1</v>
      </c>
      <c r="S765" s="66">
        <v>11</v>
      </c>
      <c r="U765" s="66">
        <v>0</v>
      </c>
      <c r="W765" s="66">
        <f>IF(Notes!B$31=1,IF(BR765&gt;0,BR765-P765-SUM(R765:V765)-SUM(X765:AL765),SUM(BS765:BY765)),SUM(BS765:BY765))</f>
        <v>0</v>
      </c>
      <c r="AN765" s="7">
        <f>IF(Q765&gt;0,RANK(Q765,(N765:P765,Q765:AE765)),0)</f>
        <v>3</v>
      </c>
      <c r="AO765" s="7">
        <f>IF(R765&gt;0,RANK(R765,(N765:P765,Q765:AE765)),0)</f>
        <v>6</v>
      </c>
      <c r="AP765" s="7">
        <f>IF(T765&gt;0,RANK(T765,(N765:P765,Q765:AE765)),0)</f>
        <v>0</v>
      </c>
      <c r="AQ765" s="7">
        <f>IF(S765&gt;0,RANK(S765,(N765:P765,Q765:AE765)),0)</f>
        <v>4</v>
      </c>
      <c r="AR765" s="2">
        <f t="shared" si="308"/>
        <v>9.6581619072968559E-3</v>
      </c>
      <c r="AS765" s="2">
        <f t="shared" si="309"/>
        <v>3.8024259477546675E-5</v>
      </c>
      <c r="AT765" s="2">
        <f t="shared" si="310"/>
        <v>0</v>
      </c>
      <c r="AU765" s="2">
        <f t="shared" si="311"/>
        <v>4.1826685425301342E-4</v>
      </c>
      <c r="AW765" t="s">
        <v>1789</v>
      </c>
      <c r="AX765" t="s">
        <v>2325</v>
      </c>
      <c r="AY765">
        <v>5</v>
      </c>
      <c r="BA765" s="119">
        <v>18</v>
      </c>
      <c r="BB765" s="121">
        <v>53</v>
      </c>
      <c r="BC765" s="125">
        <f t="shared" si="312"/>
        <v>18053</v>
      </c>
      <c r="BE765" s="7" t="s">
        <v>228</v>
      </c>
      <c r="BR765" s="1">
        <v>63</v>
      </c>
      <c r="BS765" s="1">
        <v>0</v>
      </c>
      <c r="BT765" s="1">
        <v>0</v>
      </c>
      <c r="BU765" s="1">
        <v>0</v>
      </c>
      <c r="BV765">
        <v>0</v>
      </c>
      <c r="BW765">
        <v>0</v>
      </c>
      <c r="BX765">
        <v>0</v>
      </c>
    </row>
    <row r="766" spans="1:76" hidden="1" outlineLevel="1">
      <c r="A766" t="s">
        <v>620</v>
      </c>
      <c r="B766" t="s">
        <v>2325</v>
      </c>
      <c r="C766" s="1">
        <f t="shared" si="301"/>
        <v>13629</v>
      </c>
      <c r="D766" s="7">
        <f>IF(N766&gt;0, RANK(N766,(N766:P766,Q766:AE766)),0)</f>
        <v>2</v>
      </c>
      <c r="E766" s="7">
        <f>IF(O766&gt;0,RANK(O766,(N766:P766,Q766:AE766)),0)</f>
        <v>1</v>
      </c>
      <c r="F766" s="7">
        <f>IF(P766&gt;0,RANK(P766,(N766:P766,Q766:AE766)),0)</f>
        <v>5</v>
      </c>
      <c r="G766" s="1">
        <f t="shared" si="302"/>
        <v>1982</v>
      </c>
      <c r="H766" s="2">
        <f t="shared" si="303"/>
        <v>0.14542519627265391</v>
      </c>
      <c r="I766" s="2"/>
      <c r="J766" s="2">
        <f t="shared" si="304"/>
        <v>0.41888619854721548</v>
      </c>
      <c r="K766" s="2">
        <f t="shared" si="305"/>
        <v>0.56431139481986936</v>
      </c>
      <c r="L766" s="2">
        <f t="shared" si="306"/>
        <v>1.4674590945777387E-4</v>
      </c>
      <c r="M766" s="2">
        <f t="shared" si="307"/>
        <v>1.6655660723457439E-2</v>
      </c>
      <c r="N766" s="66">
        <v>5709</v>
      </c>
      <c r="O766" s="66">
        <v>7691</v>
      </c>
      <c r="P766" s="66">
        <v>2</v>
      </c>
      <c r="Q766" s="66">
        <v>224</v>
      </c>
      <c r="R766" s="66">
        <v>0</v>
      </c>
      <c r="S766" s="66">
        <v>3</v>
      </c>
      <c r="U766" s="66">
        <v>0</v>
      </c>
      <c r="W766" s="66">
        <f>IF(Notes!B$31=1,IF(BR766&gt;0,BR766-P766-SUM(R766:V766)-SUM(X766:AL766),SUM(BS766:BY766)),SUM(BS766:BY766))</f>
        <v>0</v>
      </c>
      <c r="AN766" s="7">
        <f>IF(Q766&gt;0,RANK(Q766,(N766:P766,Q766:AE766)),0)</f>
        <v>3</v>
      </c>
      <c r="AO766" s="7">
        <f>IF(R766&gt;0,RANK(R766,(N766:P766,Q766:AE766)),0)</f>
        <v>0</v>
      </c>
      <c r="AP766" s="7">
        <f>IF(T766&gt;0,RANK(T766,(N766:P766,Q766:AE766)),0)</f>
        <v>0</v>
      </c>
      <c r="AQ766" s="7">
        <f>IF(S766&gt;0,RANK(S766,(N766:P766,Q766:AE766)),0)</f>
        <v>4</v>
      </c>
      <c r="AR766" s="2">
        <f t="shared" si="308"/>
        <v>1.6435541859270673E-2</v>
      </c>
      <c r="AS766" s="2">
        <f t="shared" si="309"/>
        <v>0</v>
      </c>
      <c r="AT766" s="2">
        <f t="shared" si="310"/>
        <v>0</v>
      </c>
      <c r="AU766" s="2">
        <f t="shared" si="311"/>
        <v>2.2011886418666079E-4</v>
      </c>
      <c r="AW766" t="s">
        <v>620</v>
      </c>
      <c r="AX766" t="s">
        <v>2325</v>
      </c>
      <c r="AY766">
        <v>8</v>
      </c>
      <c r="BA766" s="119">
        <v>18</v>
      </c>
      <c r="BB766" s="121">
        <v>55</v>
      </c>
      <c r="BC766" s="125">
        <f t="shared" si="312"/>
        <v>18055</v>
      </c>
      <c r="BE766" s="7" t="s">
        <v>228</v>
      </c>
      <c r="BR766" s="105">
        <v>26</v>
      </c>
      <c r="BS766" s="1">
        <v>0</v>
      </c>
      <c r="BT766" s="1">
        <v>0</v>
      </c>
      <c r="BU766" s="1">
        <v>0</v>
      </c>
      <c r="BV766">
        <v>0</v>
      </c>
      <c r="BW766">
        <v>0</v>
      </c>
      <c r="BX766">
        <v>0</v>
      </c>
    </row>
    <row r="767" spans="1:76" hidden="1" outlineLevel="1">
      <c r="A767" t="s">
        <v>2410</v>
      </c>
      <c r="B767" t="s">
        <v>2325</v>
      </c>
      <c r="C767" s="1">
        <f t="shared" si="301"/>
        <v>129064</v>
      </c>
      <c r="D767" s="7">
        <f>IF(N767&gt;0, RANK(N767,(N767:P767,Q767:AE767)),0)</f>
        <v>2</v>
      </c>
      <c r="E767" s="7">
        <f>IF(O767&gt;0,RANK(O767,(N767:P767,Q767:AE767)),0)</f>
        <v>1</v>
      </c>
      <c r="F767" s="7">
        <f>IF(P767&gt;0,RANK(P767,(N767:P767,Q767:AE767)),0)</f>
        <v>5</v>
      </c>
      <c r="G767" s="1">
        <f t="shared" si="302"/>
        <v>28697</v>
      </c>
      <c r="H767" s="2">
        <f t="shared" si="303"/>
        <v>0.22234705262505425</v>
      </c>
      <c r="I767" s="2"/>
      <c r="J767" s="2">
        <f t="shared" si="304"/>
        <v>0.38511126262939316</v>
      </c>
      <c r="K767" s="2">
        <f t="shared" si="305"/>
        <v>0.60745831525444738</v>
      </c>
      <c r="L767" s="2">
        <f t="shared" si="306"/>
        <v>1.8595425525320771E-4</v>
      </c>
      <c r="M767" s="2">
        <f t="shared" si="307"/>
        <v>7.2444678609063107E-3</v>
      </c>
      <c r="N767" s="66">
        <v>49704</v>
      </c>
      <c r="O767" s="66">
        <v>78401</v>
      </c>
      <c r="P767" s="66">
        <v>24</v>
      </c>
      <c r="Q767" s="66">
        <v>874</v>
      </c>
      <c r="R767" s="66">
        <v>3</v>
      </c>
      <c r="S767" s="66">
        <v>52</v>
      </c>
      <c r="U767" s="66">
        <v>0</v>
      </c>
      <c r="W767" s="66">
        <f>IF(Notes!B$31=1,IF(BR767&gt;0,BR767-P767-SUM(R767:V767)-SUM(X767:AL767),SUM(BS767:BY767)),SUM(BS767:BY767))</f>
        <v>6</v>
      </c>
      <c r="AN767" s="7">
        <f>IF(Q767&gt;0,RANK(Q767,(N767:P767,Q767:AE767)),0)</f>
        <v>3</v>
      </c>
      <c r="AO767" s="7">
        <f>IF(R767&gt;0,RANK(R767,(N767:P767,Q767:AE767)),0)</f>
        <v>7</v>
      </c>
      <c r="AP767" s="7">
        <f>IF(T767&gt;0,RANK(T767,(N767:P767,Q767:AE767)),0)</f>
        <v>0</v>
      </c>
      <c r="AQ767" s="7">
        <f>IF(S767&gt;0,RANK(S767,(N767:P767,Q767:AE767)),0)</f>
        <v>4</v>
      </c>
      <c r="AR767" s="2">
        <f t="shared" si="308"/>
        <v>6.7718341288043144E-3</v>
      </c>
      <c r="AS767" s="2">
        <f t="shared" si="309"/>
        <v>2.3244281906650963E-5</v>
      </c>
      <c r="AT767" s="2">
        <f t="shared" si="310"/>
        <v>0</v>
      </c>
      <c r="AU767" s="2">
        <f t="shared" si="311"/>
        <v>4.0290088638195002E-4</v>
      </c>
      <c r="AW767" t="s">
        <v>2410</v>
      </c>
      <c r="AX767" t="s">
        <v>2325</v>
      </c>
      <c r="AY767">
        <v>5</v>
      </c>
      <c r="BA767" s="119">
        <v>18</v>
      </c>
      <c r="BB767" s="121">
        <v>57</v>
      </c>
      <c r="BC767" s="125">
        <f t="shared" si="312"/>
        <v>18057</v>
      </c>
      <c r="BE767" s="7" t="s">
        <v>228</v>
      </c>
      <c r="BR767" s="1">
        <v>300</v>
      </c>
      <c r="BS767" s="1">
        <v>0</v>
      </c>
      <c r="BT767" s="1">
        <v>0</v>
      </c>
      <c r="BU767" s="1">
        <v>6</v>
      </c>
      <c r="BV767">
        <v>0</v>
      </c>
      <c r="BW767">
        <v>0</v>
      </c>
      <c r="BX767">
        <v>0</v>
      </c>
    </row>
    <row r="768" spans="1:76" hidden="1" outlineLevel="1">
      <c r="A768" t="s">
        <v>3488</v>
      </c>
      <c r="B768" t="s">
        <v>2325</v>
      </c>
      <c r="C768" s="1">
        <f t="shared" si="301"/>
        <v>34253</v>
      </c>
      <c r="D768" s="7">
        <f>IF(N768&gt;0, RANK(N768,(N768:P768,Q768:AE768)),0)</f>
        <v>2</v>
      </c>
      <c r="E768" s="7">
        <f>IF(O768&gt;0,RANK(O768,(N768:P768,Q768:AE768)),0)</f>
        <v>1</v>
      </c>
      <c r="F768" s="7">
        <f>IF(P768&gt;0,RANK(P768,(N768:P768,Q768:AE768)),0)</f>
        <v>4</v>
      </c>
      <c r="G768" s="1">
        <f t="shared" si="302"/>
        <v>10134</v>
      </c>
      <c r="H768" s="2">
        <f t="shared" si="303"/>
        <v>0.29585729717105069</v>
      </c>
      <c r="I768" s="2"/>
      <c r="J768" s="2">
        <f t="shared" si="304"/>
        <v>0.34665576737803988</v>
      </c>
      <c r="K768" s="2">
        <f t="shared" si="305"/>
        <v>0.64251306454909063</v>
      </c>
      <c r="L768" s="2">
        <f t="shared" si="306"/>
        <v>4.3791784661197558E-4</v>
      </c>
      <c r="M768" s="2">
        <f t="shared" si="307"/>
        <v>1.0393250226257459E-2</v>
      </c>
      <c r="N768" s="66">
        <v>11874</v>
      </c>
      <c r="O768" s="66">
        <v>22008</v>
      </c>
      <c r="P768" s="66">
        <v>15</v>
      </c>
      <c r="Q768" s="66">
        <v>343</v>
      </c>
      <c r="R768" s="66">
        <v>1</v>
      </c>
      <c r="S768" s="66">
        <v>11</v>
      </c>
      <c r="U768" s="66">
        <v>1</v>
      </c>
      <c r="W768" s="66">
        <f>IF(Notes!B$31=1,IF(BR768&gt;0,BR768-P768-SUM(R768:V768)-SUM(X768:AL768),SUM(BS768:BY768)),SUM(BS768:BY768))</f>
        <v>0</v>
      </c>
      <c r="AN768" s="7">
        <f>IF(Q768&gt;0,RANK(Q768,(N768:P768,Q768:AE768)),0)</f>
        <v>3</v>
      </c>
      <c r="AO768" s="7">
        <f>IF(R768&gt;0,RANK(R768,(N768:P768,Q768:AE768)),0)</f>
        <v>6</v>
      </c>
      <c r="AP768" s="7">
        <f>IF(T768&gt;0,RANK(T768,(N768:P768,Q768:AE768)),0)</f>
        <v>0</v>
      </c>
      <c r="AQ768" s="7">
        <f>IF(S768&gt;0,RANK(S768,(N768:P768,Q768:AE768)),0)</f>
        <v>5</v>
      </c>
      <c r="AR768" s="2">
        <f t="shared" si="308"/>
        <v>1.0013721425860508E-2</v>
      </c>
      <c r="AS768" s="2">
        <f t="shared" si="309"/>
        <v>2.9194523107465041E-5</v>
      </c>
      <c r="AT768" s="2">
        <f t="shared" si="310"/>
        <v>0</v>
      </c>
      <c r="AU768" s="2">
        <f t="shared" si="311"/>
        <v>3.2113975418211543E-4</v>
      </c>
      <c r="AW768" t="s">
        <v>3488</v>
      </c>
      <c r="AX768" t="s">
        <v>2325</v>
      </c>
      <c r="AY768">
        <v>5</v>
      </c>
      <c r="BA768" s="119">
        <v>18</v>
      </c>
      <c r="BB768" s="121">
        <v>59</v>
      </c>
      <c r="BC768" s="125">
        <f t="shared" si="312"/>
        <v>18059</v>
      </c>
      <c r="BE768" s="7" t="s">
        <v>228</v>
      </c>
      <c r="BS768" s="1">
        <v>0</v>
      </c>
      <c r="BT768" s="1">
        <v>0</v>
      </c>
      <c r="BU768" s="1">
        <v>0</v>
      </c>
      <c r="BV768">
        <v>0</v>
      </c>
      <c r="BW768">
        <v>0</v>
      </c>
      <c r="BX768">
        <v>0</v>
      </c>
    </row>
    <row r="769" spans="1:76" hidden="1" outlineLevel="1">
      <c r="A769" t="s">
        <v>1790</v>
      </c>
      <c r="B769" t="s">
        <v>2325</v>
      </c>
      <c r="C769" s="1">
        <f t="shared" si="301"/>
        <v>18091</v>
      </c>
      <c r="D769" s="7">
        <f>IF(N769&gt;0, RANK(N769,(N769:P769,Q769:AE769)),0)</f>
        <v>2</v>
      </c>
      <c r="E769" s="7">
        <f>IF(O769&gt;0,RANK(O769,(N769:P769,Q769:AE769)),0)</f>
        <v>1</v>
      </c>
      <c r="F769" s="7">
        <f>IF(P769&gt;0,RANK(P769,(N769:P769,Q769:AE769)),0)</f>
        <v>4</v>
      </c>
      <c r="G769" s="1">
        <f t="shared" si="302"/>
        <v>3263</v>
      </c>
      <c r="H769" s="2">
        <f t="shared" si="303"/>
        <v>0.18036592780940799</v>
      </c>
      <c r="I769" s="2"/>
      <c r="J769" s="2">
        <f t="shared" si="304"/>
        <v>0.40285224697363331</v>
      </c>
      <c r="K769" s="2">
        <f t="shared" si="305"/>
        <v>0.58321817478304128</v>
      </c>
      <c r="L769" s="2">
        <f t="shared" si="306"/>
        <v>5.5276104140180205E-4</v>
      </c>
      <c r="M769" s="2">
        <f t="shared" si="307"/>
        <v>1.3376817201923611E-2</v>
      </c>
      <c r="N769" s="66">
        <v>7288</v>
      </c>
      <c r="O769" s="66">
        <v>10551</v>
      </c>
      <c r="P769" s="66">
        <v>10</v>
      </c>
      <c r="Q769" s="66">
        <v>233</v>
      </c>
      <c r="R769" s="66">
        <v>0</v>
      </c>
      <c r="S769" s="66">
        <v>8</v>
      </c>
      <c r="U769" s="66">
        <v>0</v>
      </c>
      <c r="W769" s="66">
        <f>IF(Notes!B$31=1,IF(BR769&gt;0,BR769-P769-SUM(R769:V769)-SUM(X769:AL769),SUM(BS769:BY769)),SUM(BS769:BY769))</f>
        <v>1</v>
      </c>
      <c r="AN769" s="7">
        <f>IF(Q769&gt;0,RANK(Q769,(N769:P769,Q769:AE769)),0)</f>
        <v>3</v>
      </c>
      <c r="AO769" s="7">
        <f>IF(R769&gt;0,RANK(R769,(N769:P769,Q769:AE769)),0)</f>
        <v>0</v>
      </c>
      <c r="AP769" s="7">
        <f>IF(T769&gt;0,RANK(T769,(N769:P769,Q769:AE769)),0)</f>
        <v>0</v>
      </c>
      <c r="AQ769" s="7">
        <f>IF(S769&gt;0,RANK(S769,(N769:P769,Q769:AE769)),0)</f>
        <v>5</v>
      </c>
      <c r="AR769" s="2">
        <f t="shared" si="308"/>
        <v>1.2879332264661987E-2</v>
      </c>
      <c r="AS769" s="2">
        <f t="shared" si="309"/>
        <v>0</v>
      </c>
      <c r="AT769" s="2">
        <f t="shared" si="310"/>
        <v>0</v>
      </c>
      <c r="AU769" s="2">
        <f t="shared" si="311"/>
        <v>4.422088331214416E-4</v>
      </c>
      <c r="AW769" t="s">
        <v>1790</v>
      </c>
      <c r="AX769" t="s">
        <v>2325</v>
      </c>
      <c r="AY769">
        <v>9</v>
      </c>
      <c r="BA769" s="119">
        <v>18</v>
      </c>
      <c r="BB769" s="121">
        <v>61</v>
      </c>
      <c r="BC769" s="125">
        <f t="shared" si="312"/>
        <v>18061</v>
      </c>
      <c r="BE769" s="7" t="s">
        <v>228</v>
      </c>
      <c r="BR769" s="1">
        <v>102</v>
      </c>
      <c r="BS769" s="1">
        <v>0</v>
      </c>
      <c r="BT769" s="1">
        <v>0</v>
      </c>
      <c r="BU769" s="1">
        <v>1</v>
      </c>
      <c r="BV769">
        <v>0</v>
      </c>
      <c r="BW769">
        <v>0</v>
      </c>
      <c r="BX769">
        <v>0</v>
      </c>
    </row>
    <row r="770" spans="1:76" hidden="1" outlineLevel="1">
      <c r="A770" t="s">
        <v>2670</v>
      </c>
      <c r="B770" t="s">
        <v>2325</v>
      </c>
      <c r="C770" s="1">
        <f t="shared" si="301"/>
        <v>64955</v>
      </c>
      <c r="D770" s="7">
        <f>IF(N770&gt;0, RANK(N770,(N770:P770,Q770:AE770)),0)</f>
        <v>2</v>
      </c>
      <c r="E770" s="7">
        <f>IF(O770&gt;0,RANK(O770,(N770:P770,Q770:AE770)),0)</f>
        <v>1</v>
      </c>
      <c r="F770" s="7">
        <f>IF(P770&gt;0,RANK(P770,(N770:P770,Q770:AE770)),0)</f>
        <v>5</v>
      </c>
      <c r="G770" s="1">
        <f t="shared" si="302"/>
        <v>15180</v>
      </c>
      <c r="H770" s="2">
        <f t="shared" si="303"/>
        <v>0.23370025402201525</v>
      </c>
      <c r="I770" s="2"/>
      <c r="J770" s="2">
        <f t="shared" si="304"/>
        <v>0.37792317758448157</v>
      </c>
      <c r="K770" s="2">
        <f t="shared" si="305"/>
        <v>0.61162343160649679</v>
      </c>
      <c r="L770" s="2">
        <f t="shared" si="306"/>
        <v>3.0790547301978293E-4</v>
      </c>
      <c r="M770" s="2">
        <f t="shared" si="307"/>
        <v>1.0145485336001851E-2</v>
      </c>
      <c r="N770" s="66">
        <v>24548</v>
      </c>
      <c r="O770" s="66">
        <v>39728</v>
      </c>
      <c r="P770" s="66">
        <v>20</v>
      </c>
      <c r="Q770" s="66">
        <v>630</v>
      </c>
      <c r="R770" s="66">
        <v>1</v>
      </c>
      <c r="S770" s="66">
        <v>24</v>
      </c>
      <c r="U770" s="66">
        <v>0</v>
      </c>
      <c r="W770" s="66">
        <f>IF(Notes!B$31=1,IF(BR770&gt;0,BR770-P770-SUM(R770:V770)-SUM(X770:AL770),SUM(BS770:BY770)),SUM(BS770:BY770))</f>
        <v>4</v>
      </c>
      <c r="AN770" s="7">
        <f>IF(Q770&gt;0,RANK(Q770,(N770:P770,Q770:AE770)),0)</f>
        <v>3</v>
      </c>
      <c r="AO770" s="7">
        <f>IF(R770&gt;0,RANK(R770,(N770:P770,Q770:AE770)),0)</f>
        <v>7</v>
      </c>
      <c r="AP770" s="7">
        <f>IF(T770&gt;0,RANK(T770,(N770:P770,Q770:AE770)),0)</f>
        <v>0</v>
      </c>
      <c r="AQ770" s="7">
        <f>IF(S770&gt;0,RANK(S770,(N770:P770,Q770:AE770)),0)</f>
        <v>4</v>
      </c>
      <c r="AR770" s="2">
        <f t="shared" si="308"/>
        <v>9.6990224001231619E-3</v>
      </c>
      <c r="AS770" s="2">
        <f t="shared" si="309"/>
        <v>1.5395273650989148E-5</v>
      </c>
      <c r="AT770" s="2">
        <f t="shared" si="310"/>
        <v>0</v>
      </c>
      <c r="AU770" s="2">
        <f t="shared" si="311"/>
        <v>3.6948656762373949E-4</v>
      </c>
      <c r="AW770" t="s">
        <v>2670</v>
      </c>
      <c r="AX770" t="s">
        <v>2325</v>
      </c>
      <c r="AY770">
        <v>4</v>
      </c>
      <c r="BA770" s="119">
        <v>18</v>
      </c>
      <c r="BB770" s="121">
        <v>63</v>
      </c>
      <c r="BC770" s="125">
        <f t="shared" si="312"/>
        <v>18063</v>
      </c>
      <c r="BE770" s="7" t="s">
        <v>228</v>
      </c>
      <c r="BR770" s="1">
        <v>148</v>
      </c>
      <c r="BS770" s="1">
        <v>0</v>
      </c>
      <c r="BT770" s="1">
        <v>0</v>
      </c>
      <c r="BU770" s="1">
        <v>3</v>
      </c>
      <c r="BV770">
        <v>0</v>
      </c>
      <c r="BW770">
        <v>0</v>
      </c>
      <c r="BX770">
        <v>1</v>
      </c>
    </row>
    <row r="771" spans="1:76" hidden="1" outlineLevel="1">
      <c r="A771" t="s">
        <v>1185</v>
      </c>
      <c r="B771" t="s">
        <v>2325</v>
      </c>
      <c r="C771" s="1">
        <f t="shared" ref="C771:C802" si="313">SUM(N771:AL771)</f>
        <v>21319</v>
      </c>
      <c r="D771" s="7">
        <f>IF(N771&gt;0, RANK(N771,(N771:P771,Q771:AE771)),0)</f>
        <v>2</v>
      </c>
      <c r="E771" s="7">
        <f>IF(O771&gt;0,RANK(O771,(N771:P771,Q771:AE771)),0)</f>
        <v>1</v>
      </c>
      <c r="F771" s="7">
        <f>IF(P771&gt;0,RANK(P771,(N771:P771,Q771:AE771)),0)</f>
        <v>5</v>
      </c>
      <c r="G771" s="1">
        <f t="shared" ref="G771:G802" si="314">IF(C771&gt;0,MAX(N771:P771)-LARGE(N771:P771,2),0)</f>
        <v>837</v>
      </c>
      <c r="H771" s="2">
        <f t="shared" ref="H771:H802" si="315">IF(C771&gt;0,G771/C771,0)</f>
        <v>3.926075331863596E-2</v>
      </c>
      <c r="I771" s="2"/>
      <c r="J771" s="2">
        <f t="shared" ref="J771:J802" si="316">IF($C771=0,"-",N771/$C771)</f>
        <v>0.47183263755335614</v>
      </c>
      <c r="K771" s="2">
        <f t="shared" ref="K771:K802" si="317">IF($C771=0,"-",O771/$C771)</f>
        <v>0.51109339087199213</v>
      </c>
      <c r="L771" s="2">
        <f t="shared" ref="L771:L802" si="318">IF($C771=0,"-",P771/$C771)</f>
        <v>2.8143909188986348E-4</v>
      </c>
      <c r="M771" s="2">
        <f t="shared" ref="M771:M802" si="319">IF(C771=0,"-",(1-J771-K771-L771))</f>
        <v>1.6792532482761871E-2</v>
      </c>
      <c r="N771" s="66">
        <v>10059</v>
      </c>
      <c r="O771" s="66">
        <v>10896</v>
      </c>
      <c r="P771" s="66">
        <v>6</v>
      </c>
      <c r="Q771" s="66">
        <v>344</v>
      </c>
      <c r="R771" s="66">
        <v>0</v>
      </c>
      <c r="S771" s="66">
        <v>12</v>
      </c>
      <c r="U771" s="66">
        <v>2</v>
      </c>
      <c r="W771" s="66">
        <f>IF(Notes!B$31=1,IF(BR771&gt;0,BR771-P771-SUM(R771:V771)-SUM(X771:AL771),SUM(BS771:BY771)),SUM(BS771:BY771))</f>
        <v>0</v>
      </c>
      <c r="AN771" s="7">
        <f>IF(Q771&gt;0,RANK(Q771,(N771:P771,Q771:AE771)),0)</f>
        <v>3</v>
      </c>
      <c r="AO771" s="7">
        <f>IF(R771&gt;0,RANK(R771,(N771:P771,Q771:AE771)),0)</f>
        <v>0</v>
      </c>
      <c r="AP771" s="7">
        <f>IF(T771&gt;0,RANK(T771,(N771:P771,Q771:AE771)),0)</f>
        <v>0</v>
      </c>
      <c r="AQ771" s="7">
        <f>IF(S771&gt;0,RANK(S771,(N771:P771,Q771:AE771)),0)</f>
        <v>4</v>
      </c>
      <c r="AR771" s="2">
        <f t="shared" ref="AR771:AR802" si="320">IF($C771=0,"-",Q771/$C771)</f>
        <v>1.6135841268352175E-2</v>
      </c>
      <c r="AS771" s="2">
        <f t="shared" ref="AS771:AS802" si="321">IF($C771=0,"-",R771/$C771)</f>
        <v>0</v>
      </c>
      <c r="AT771" s="2">
        <f t="shared" ref="AT771:AT802" si="322">IF($C771=0,"-",T771/$C771)</f>
        <v>0</v>
      </c>
      <c r="AU771" s="2">
        <f t="shared" ref="AU771:AU802" si="323">IF($C771=0,"-",S771/$C771)</f>
        <v>5.6287818377972695E-4</v>
      </c>
      <c r="AW771" t="s">
        <v>1185</v>
      </c>
      <c r="AX771" t="s">
        <v>2325</v>
      </c>
      <c r="AY771">
        <v>6</v>
      </c>
      <c r="BA771" s="119">
        <v>18</v>
      </c>
      <c r="BB771" s="121">
        <v>65</v>
      </c>
      <c r="BC771" s="125">
        <f t="shared" si="312"/>
        <v>18065</v>
      </c>
      <c r="BE771" s="7" t="s">
        <v>228</v>
      </c>
      <c r="BS771" s="1">
        <v>0</v>
      </c>
      <c r="BT771" s="1">
        <v>0</v>
      </c>
      <c r="BU771" s="1">
        <v>0</v>
      </c>
      <c r="BV771">
        <v>0</v>
      </c>
      <c r="BW771">
        <v>0</v>
      </c>
      <c r="BX771">
        <v>0</v>
      </c>
    </row>
    <row r="772" spans="1:76" hidden="1" outlineLevel="1">
      <c r="A772" t="s">
        <v>3003</v>
      </c>
      <c r="B772" t="s">
        <v>2325</v>
      </c>
      <c r="C772" s="1">
        <f t="shared" si="313"/>
        <v>38624</v>
      </c>
      <c r="D772" s="7">
        <f>IF(N772&gt;0, RANK(N772,(N772:P772,Q772:AE772)),0)</f>
        <v>2</v>
      </c>
      <c r="E772" s="7">
        <f>IF(O772&gt;0,RANK(O772,(N772:P772,Q772:AE772)),0)</f>
        <v>1</v>
      </c>
      <c r="F772" s="7">
        <f>IF(P772&gt;0,RANK(P772,(N772:P772,Q772:AE772)),0)</f>
        <v>5</v>
      </c>
      <c r="G772" s="1">
        <f t="shared" si="314"/>
        <v>2377</v>
      </c>
      <c r="H772" s="2">
        <f t="shared" si="315"/>
        <v>6.1542046396023196E-2</v>
      </c>
      <c r="I772" s="2"/>
      <c r="J772" s="2">
        <f t="shared" si="316"/>
        <v>0.46269159072079535</v>
      </c>
      <c r="K772" s="2">
        <f t="shared" si="317"/>
        <v>0.52423363711681858</v>
      </c>
      <c r="L772" s="2">
        <f t="shared" si="318"/>
        <v>4.660314830157415E-4</v>
      </c>
      <c r="M772" s="2">
        <f t="shared" si="319"/>
        <v>1.2608740679370321E-2</v>
      </c>
      <c r="N772" s="66">
        <v>17871</v>
      </c>
      <c r="O772" s="66">
        <v>20248</v>
      </c>
      <c r="P772" s="66">
        <v>18</v>
      </c>
      <c r="Q772" s="66">
        <v>450</v>
      </c>
      <c r="R772" s="66">
        <v>0</v>
      </c>
      <c r="S772" s="66">
        <v>29</v>
      </c>
      <c r="U772" s="66">
        <v>0</v>
      </c>
      <c r="W772" s="66">
        <f>IF(Notes!B$31=1,IF(BR772&gt;0,BR772-P772-SUM(R772:V772)-SUM(X772:AL772),SUM(BS772:BY772)),SUM(BS772:BY772))</f>
        <v>8</v>
      </c>
      <c r="AN772" s="7">
        <f>IF(Q772&gt;0,RANK(Q772,(N772:P772,Q772:AE772)),0)</f>
        <v>3</v>
      </c>
      <c r="AO772" s="7">
        <f>IF(R772&gt;0,RANK(R772,(N772:P772,Q772:AE772)),0)</f>
        <v>0</v>
      </c>
      <c r="AP772" s="7">
        <f>IF(T772&gt;0,RANK(T772,(N772:P772,Q772:AE772)),0)</f>
        <v>0</v>
      </c>
      <c r="AQ772" s="7">
        <f>IF(S772&gt;0,RANK(S772,(N772:P772,Q772:AE772)),0)</f>
        <v>4</v>
      </c>
      <c r="AR772" s="2">
        <f t="shared" si="320"/>
        <v>1.1650787075393538E-2</v>
      </c>
      <c r="AS772" s="2">
        <f t="shared" si="321"/>
        <v>0</v>
      </c>
      <c r="AT772" s="2">
        <f t="shared" si="322"/>
        <v>0</v>
      </c>
      <c r="AU772" s="2">
        <f t="shared" si="323"/>
        <v>7.5082850041425023E-4</v>
      </c>
      <c r="AW772" t="s">
        <v>3003</v>
      </c>
      <c r="AX772" t="s">
        <v>2325</v>
      </c>
      <c r="BA772" s="119">
        <v>18</v>
      </c>
      <c r="BB772" s="121">
        <v>67</v>
      </c>
      <c r="BC772" s="125">
        <f t="shared" si="312"/>
        <v>18067</v>
      </c>
      <c r="BE772" s="7" t="s">
        <v>228</v>
      </c>
      <c r="BR772" s="105">
        <v>264</v>
      </c>
      <c r="BS772" s="1">
        <v>0</v>
      </c>
      <c r="BT772" s="1">
        <v>0</v>
      </c>
      <c r="BU772" s="1">
        <v>8</v>
      </c>
      <c r="BV772">
        <v>0</v>
      </c>
      <c r="BW772">
        <v>0</v>
      </c>
      <c r="BX772">
        <v>0</v>
      </c>
    </row>
    <row r="773" spans="1:76" hidden="1" outlineLevel="1">
      <c r="A773" t="s">
        <v>342</v>
      </c>
      <c r="B773" t="s">
        <v>2325</v>
      </c>
      <c r="C773" s="1">
        <f t="shared" si="313"/>
        <v>16328</v>
      </c>
      <c r="D773" s="7">
        <f>IF(N773&gt;0, RANK(N773,(N773:P773,Q773:AE773)),0)</f>
        <v>2</v>
      </c>
      <c r="E773" s="7">
        <f>IF(O773&gt;0,RANK(O773,(N773:P773,Q773:AE773)),0)</f>
        <v>1</v>
      </c>
      <c r="F773" s="7">
        <f>IF(P773&gt;0,RANK(P773,(N773:P773,Q773:AE773)),0)</f>
        <v>5</v>
      </c>
      <c r="G773" s="1">
        <f t="shared" si="314"/>
        <v>4448</v>
      </c>
      <c r="H773" s="2">
        <f t="shared" si="315"/>
        <v>0.2724154826065654</v>
      </c>
      <c r="I773" s="2"/>
      <c r="J773" s="2">
        <f t="shared" si="316"/>
        <v>0.35785154336109748</v>
      </c>
      <c r="K773" s="2">
        <f t="shared" si="317"/>
        <v>0.63026702596766293</v>
      </c>
      <c r="L773" s="2">
        <f t="shared" si="318"/>
        <v>3.0622243998040176E-4</v>
      </c>
      <c r="M773" s="2">
        <f t="shared" si="319"/>
        <v>1.1575208231259189E-2</v>
      </c>
      <c r="N773" s="66">
        <v>5843</v>
      </c>
      <c r="O773" s="66">
        <v>10291</v>
      </c>
      <c r="P773" s="66">
        <v>5</v>
      </c>
      <c r="Q773" s="66">
        <v>179</v>
      </c>
      <c r="R773" s="66">
        <v>1</v>
      </c>
      <c r="S773" s="66">
        <v>9</v>
      </c>
      <c r="U773" s="66">
        <v>0</v>
      </c>
      <c r="W773" s="66">
        <f>IF(Notes!B$31=1,IF(BR773&gt;0,BR773-P773-SUM(R773:V773)-SUM(X773:AL773),SUM(BS773:BY773)),SUM(BS773:BY773))</f>
        <v>0</v>
      </c>
      <c r="AN773" s="7">
        <f>IF(Q773&gt;0,RANK(Q773,(N773:P773,Q773:AE773)),0)</f>
        <v>3</v>
      </c>
      <c r="AO773" s="7">
        <f>IF(R773&gt;0,RANK(R773,(N773:P773,Q773:AE773)),0)</f>
        <v>6</v>
      </c>
      <c r="AP773" s="7">
        <f>IF(T773&gt;0,RANK(T773,(N773:P773,Q773:AE773)),0)</f>
        <v>0</v>
      </c>
      <c r="AQ773" s="7">
        <f>IF(S773&gt;0,RANK(S773,(N773:P773,Q773:AE773)),0)</f>
        <v>4</v>
      </c>
      <c r="AR773" s="2">
        <f t="shared" si="320"/>
        <v>1.0962763351298383E-2</v>
      </c>
      <c r="AS773" s="2">
        <f t="shared" si="321"/>
        <v>6.1244487996080352E-5</v>
      </c>
      <c r="AT773" s="2">
        <f t="shared" si="322"/>
        <v>0</v>
      </c>
      <c r="AU773" s="2">
        <f t="shared" si="323"/>
        <v>5.5120039196472322E-4</v>
      </c>
      <c r="AW773" t="s">
        <v>342</v>
      </c>
      <c r="AX773" t="s">
        <v>2325</v>
      </c>
      <c r="AY773" s="1">
        <v>5</v>
      </c>
      <c r="AZ773" s="1"/>
      <c r="BA773" s="119">
        <v>18</v>
      </c>
      <c r="BB773" s="121">
        <v>69</v>
      </c>
      <c r="BC773" s="125">
        <f t="shared" si="312"/>
        <v>18069</v>
      </c>
      <c r="BD773" s="1"/>
      <c r="BE773" s="7" t="s">
        <v>228</v>
      </c>
      <c r="BR773" s="105">
        <v>44</v>
      </c>
      <c r="BS773" s="1">
        <v>0</v>
      </c>
      <c r="BT773" s="1">
        <v>0</v>
      </c>
      <c r="BU773" s="1">
        <v>0</v>
      </c>
      <c r="BV773">
        <v>0</v>
      </c>
      <c r="BW773">
        <v>0</v>
      </c>
      <c r="BX773">
        <v>0</v>
      </c>
    </row>
    <row r="774" spans="1:76" hidden="1" outlineLevel="1">
      <c r="A774" t="s">
        <v>627</v>
      </c>
      <c r="B774" t="s">
        <v>2325</v>
      </c>
      <c r="C774" s="1">
        <f t="shared" si="313"/>
        <v>17374</v>
      </c>
      <c r="D774" s="7">
        <f>IF(N774&gt;0, RANK(N774,(N774:P774,Q774:AE774)),0)</f>
        <v>2</v>
      </c>
      <c r="E774" s="7">
        <f>IF(O774&gt;0,RANK(O774,(N774:P774,Q774:AE774)),0)</f>
        <v>1</v>
      </c>
      <c r="F774" s="7">
        <f>IF(P774&gt;0,RANK(P774,(N774:P774,Q774:AE774)),0)</f>
        <v>4</v>
      </c>
      <c r="G774" s="1">
        <f t="shared" si="314"/>
        <v>2372</v>
      </c>
      <c r="H774" s="2">
        <f t="shared" si="315"/>
        <v>0.13652584321399794</v>
      </c>
      <c r="I774" s="2"/>
      <c r="J774" s="2">
        <f t="shared" si="316"/>
        <v>0.42327615977898009</v>
      </c>
      <c r="K774" s="2">
        <f t="shared" si="317"/>
        <v>0.559802002992978</v>
      </c>
      <c r="L774" s="2">
        <f t="shared" si="318"/>
        <v>1.7267180844940716E-4</v>
      </c>
      <c r="M774" s="2">
        <f t="shared" si="319"/>
        <v>1.6749165419592562E-2</v>
      </c>
      <c r="N774" s="66">
        <v>7354</v>
      </c>
      <c r="O774" s="66">
        <v>9726</v>
      </c>
      <c r="P774" s="66">
        <v>3</v>
      </c>
      <c r="Q774" s="66">
        <v>289</v>
      </c>
      <c r="R774" s="66">
        <v>0</v>
      </c>
      <c r="S774" s="66">
        <v>2</v>
      </c>
      <c r="U774" s="66">
        <v>0</v>
      </c>
      <c r="W774" s="66">
        <f>IF(Notes!B$31=1,IF(BR774&gt;0,BR774-P774-SUM(R774:V774)-SUM(X774:AL774),SUM(BS774:BY774)),SUM(BS774:BY774))</f>
        <v>0</v>
      </c>
      <c r="AN774" s="7">
        <f>IF(Q774&gt;0,RANK(Q774,(N774:P774,Q774:AE774)),0)</f>
        <v>3</v>
      </c>
      <c r="AO774" s="7">
        <f>IF(R774&gt;0,RANK(R774,(N774:P774,Q774:AE774)),0)</f>
        <v>0</v>
      </c>
      <c r="AP774" s="7">
        <f>IF(T774&gt;0,RANK(T774,(N774:P774,Q774:AE774)),0)</f>
        <v>0</v>
      </c>
      <c r="AQ774" s="7">
        <f>IF(S774&gt;0,RANK(S774,(N774:P774,Q774:AE774)),0)</f>
        <v>5</v>
      </c>
      <c r="AR774" s="2">
        <f t="shared" si="320"/>
        <v>1.6634050880626222E-2</v>
      </c>
      <c r="AS774" s="2">
        <f t="shared" si="321"/>
        <v>0</v>
      </c>
      <c r="AT774" s="2">
        <f t="shared" si="322"/>
        <v>0</v>
      </c>
      <c r="AU774" s="2">
        <f t="shared" si="323"/>
        <v>1.1511453896627144E-4</v>
      </c>
      <c r="AW774" t="s">
        <v>627</v>
      </c>
      <c r="AX774" t="s">
        <v>2325</v>
      </c>
      <c r="AY774" s="1">
        <v>9</v>
      </c>
      <c r="AZ774" s="1"/>
      <c r="BA774" s="119">
        <v>18</v>
      </c>
      <c r="BB774" s="121">
        <v>71</v>
      </c>
      <c r="BC774" s="125">
        <f t="shared" si="312"/>
        <v>18071</v>
      </c>
      <c r="BD774" s="1"/>
      <c r="BE774" s="7" t="s">
        <v>228</v>
      </c>
      <c r="BR774" s="1">
        <v>71</v>
      </c>
      <c r="BS774" s="1">
        <v>0</v>
      </c>
      <c r="BT774" s="1">
        <v>0</v>
      </c>
      <c r="BU774" s="1">
        <v>0</v>
      </c>
      <c r="BV774">
        <v>0</v>
      </c>
      <c r="BW774">
        <v>0</v>
      </c>
      <c r="BX774">
        <v>0</v>
      </c>
    </row>
    <row r="775" spans="1:76" hidden="1" outlineLevel="1">
      <c r="A775" t="s">
        <v>748</v>
      </c>
      <c r="B775" t="s">
        <v>2325</v>
      </c>
      <c r="C775" s="1">
        <f t="shared" si="313"/>
        <v>12875</v>
      </c>
      <c r="D775" s="7">
        <f>IF(N775&gt;0, RANK(N775,(N775:P775,Q775:AE775)),0)</f>
        <v>2</v>
      </c>
      <c r="E775" s="7">
        <f>IF(O775&gt;0,RANK(O775,(N775:P775,Q775:AE775)),0)</f>
        <v>1</v>
      </c>
      <c r="F775" s="7">
        <f>IF(P775&gt;0,RANK(P775,(N775:P775,Q775:AE775)),0)</f>
        <v>4</v>
      </c>
      <c r="G775" s="1">
        <f t="shared" si="314"/>
        <v>2625</v>
      </c>
      <c r="H775" s="2">
        <f t="shared" si="315"/>
        <v>0.20388349514563106</v>
      </c>
      <c r="I775" s="2"/>
      <c r="J775" s="2">
        <f t="shared" si="316"/>
        <v>0.39176699029126216</v>
      </c>
      <c r="K775" s="2">
        <f t="shared" si="317"/>
        <v>0.59565048543689325</v>
      </c>
      <c r="L775" s="2">
        <f t="shared" si="318"/>
        <v>5.4368932038834951E-4</v>
      </c>
      <c r="M775" s="2">
        <f t="shared" si="319"/>
        <v>1.2038834951456237E-2</v>
      </c>
      <c r="N775" s="66">
        <v>5044</v>
      </c>
      <c r="O775" s="66">
        <v>7669</v>
      </c>
      <c r="P775" s="66">
        <v>7</v>
      </c>
      <c r="Q775" s="66">
        <v>149</v>
      </c>
      <c r="R775" s="66">
        <v>0</v>
      </c>
      <c r="S775" s="66">
        <v>6</v>
      </c>
      <c r="U775" s="66">
        <v>0</v>
      </c>
      <c r="W775" s="66">
        <f>IF(Notes!B$31=1,IF(BR775&gt;0,BR775-P775-SUM(R775:V775)-SUM(X775:AL775),SUM(BS775:BY775)),SUM(BS775:BY775))</f>
        <v>0</v>
      </c>
      <c r="AN775" s="7">
        <f>IF(Q775&gt;0,RANK(Q775,(N775:P775,Q775:AE775)),0)</f>
        <v>3</v>
      </c>
      <c r="AO775" s="7">
        <f>IF(R775&gt;0,RANK(R775,(N775:P775,Q775:AE775)),0)</f>
        <v>0</v>
      </c>
      <c r="AP775" s="7">
        <f>IF(T775&gt;0,RANK(T775,(N775:P775,Q775:AE775)),0)</f>
        <v>0</v>
      </c>
      <c r="AQ775" s="7">
        <f>IF(S775&gt;0,RANK(S775,(N775:P775,Q775:AE775)),0)</f>
        <v>5</v>
      </c>
      <c r="AR775" s="2">
        <f t="shared" si="320"/>
        <v>1.1572815533980582E-2</v>
      </c>
      <c r="AS775" s="2">
        <f t="shared" si="321"/>
        <v>0</v>
      </c>
      <c r="AT775" s="2">
        <f t="shared" si="322"/>
        <v>0</v>
      </c>
      <c r="AU775" s="2">
        <f t="shared" si="323"/>
        <v>4.6601941747572817E-4</v>
      </c>
      <c r="AW775" t="s">
        <v>748</v>
      </c>
      <c r="AX775" t="s">
        <v>2325</v>
      </c>
      <c r="AY775" s="1">
        <v>1</v>
      </c>
      <c r="AZ775" s="1"/>
      <c r="BA775" s="119">
        <v>18</v>
      </c>
      <c r="BB775" s="121">
        <v>73</v>
      </c>
      <c r="BC775" s="125">
        <f t="shared" si="312"/>
        <v>18073</v>
      </c>
      <c r="BD775" s="1"/>
      <c r="BE775" s="7" t="s">
        <v>228</v>
      </c>
      <c r="BR775" s="1">
        <v>51</v>
      </c>
      <c r="BS775" s="1">
        <v>0</v>
      </c>
      <c r="BT775" s="1">
        <v>0</v>
      </c>
      <c r="BU775" s="1">
        <v>0</v>
      </c>
      <c r="BV775">
        <v>0</v>
      </c>
      <c r="BW775">
        <v>0</v>
      </c>
      <c r="BX775">
        <v>0</v>
      </c>
    </row>
    <row r="776" spans="1:76" hidden="1" outlineLevel="1">
      <c r="A776" t="s">
        <v>3343</v>
      </c>
      <c r="B776" t="s">
        <v>2325</v>
      </c>
      <c r="C776" s="1">
        <f t="shared" si="313"/>
        <v>8315</v>
      </c>
      <c r="D776" s="7">
        <f>IF(N776&gt;0, RANK(N776,(N776:P776,Q776:AE776)),0)</f>
        <v>2</v>
      </c>
      <c r="E776" s="7">
        <f>IF(O776&gt;0,RANK(O776,(N776:P776,Q776:AE776)),0)</f>
        <v>1</v>
      </c>
      <c r="F776" s="7">
        <f>IF(P776&gt;0,RANK(P776,(N776:P776,Q776:AE776)),0)</f>
        <v>4</v>
      </c>
      <c r="G776" s="1">
        <f t="shared" si="314"/>
        <v>653</v>
      </c>
      <c r="H776" s="2">
        <f t="shared" si="315"/>
        <v>7.8532772098616963E-2</v>
      </c>
      <c r="I776" s="2"/>
      <c r="J776" s="2">
        <f t="shared" si="316"/>
        <v>0.45075165363800362</v>
      </c>
      <c r="K776" s="2">
        <f t="shared" si="317"/>
        <v>0.5292844257366206</v>
      </c>
      <c r="L776" s="2">
        <f t="shared" si="318"/>
        <v>8.4185207456404084E-4</v>
      </c>
      <c r="M776" s="2">
        <f t="shared" si="319"/>
        <v>1.9122068550811736E-2</v>
      </c>
      <c r="N776" s="66">
        <v>3748</v>
      </c>
      <c r="O776" s="66">
        <v>4401</v>
      </c>
      <c r="P776" s="66">
        <v>7</v>
      </c>
      <c r="Q776" s="66">
        <v>157</v>
      </c>
      <c r="R776" s="66">
        <v>0</v>
      </c>
      <c r="S776" s="66">
        <v>2</v>
      </c>
      <c r="U776" s="66">
        <v>0</v>
      </c>
      <c r="W776" s="66">
        <f>IF(Notes!B$31=1,IF(BR776&gt;0,BR776-P776-SUM(R776:V776)-SUM(X776:AL776),SUM(BS776:BY776)),SUM(BS776:BY776))</f>
        <v>0</v>
      </c>
      <c r="AN776" s="7">
        <f>IF(Q776&gt;0,RANK(Q776,(N776:P776,Q776:AE776)),0)</f>
        <v>3</v>
      </c>
      <c r="AO776" s="7">
        <f>IF(R776&gt;0,RANK(R776,(N776:P776,Q776:AE776)),0)</f>
        <v>0</v>
      </c>
      <c r="AP776" s="7">
        <f>IF(T776&gt;0,RANK(T776,(N776:P776,Q776:AE776)),0)</f>
        <v>0</v>
      </c>
      <c r="AQ776" s="7">
        <f>IF(S776&gt;0,RANK(S776,(N776:P776,Q776:AE776)),0)</f>
        <v>5</v>
      </c>
      <c r="AR776" s="2">
        <f t="shared" si="320"/>
        <v>1.8881539386650631E-2</v>
      </c>
      <c r="AS776" s="2">
        <f t="shared" si="321"/>
        <v>0</v>
      </c>
      <c r="AT776" s="2">
        <f t="shared" si="322"/>
        <v>0</v>
      </c>
      <c r="AU776" s="2">
        <f t="shared" si="323"/>
        <v>2.4052916416115455E-4</v>
      </c>
      <c r="AW776" t="s">
        <v>3343</v>
      </c>
      <c r="AX776" t="s">
        <v>2325</v>
      </c>
      <c r="AY776" s="1">
        <v>6</v>
      </c>
      <c r="AZ776" s="1"/>
      <c r="BA776" s="119">
        <v>18</v>
      </c>
      <c r="BB776" s="121">
        <v>75</v>
      </c>
      <c r="BC776" s="125">
        <f t="shared" si="312"/>
        <v>18075</v>
      </c>
      <c r="BD776" s="1"/>
      <c r="BE776" s="7" t="s">
        <v>228</v>
      </c>
      <c r="BR776" s="1">
        <v>17</v>
      </c>
      <c r="BS776" s="1">
        <v>0</v>
      </c>
      <c r="BT776" s="1">
        <v>0</v>
      </c>
      <c r="BU776" s="1">
        <v>0</v>
      </c>
      <c r="BV776">
        <v>0</v>
      </c>
      <c r="BW776">
        <v>0</v>
      </c>
      <c r="BX776">
        <v>0</v>
      </c>
    </row>
    <row r="777" spans="1:76" hidden="1" outlineLevel="1">
      <c r="A777" t="s">
        <v>996</v>
      </c>
      <c r="B777" t="s">
        <v>2325</v>
      </c>
      <c r="C777" s="1">
        <f t="shared" si="313"/>
        <v>13490</v>
      </c>
      <c r="D777" s="7">
        <f>IF(N777&gt;0, RANK(N777,(N777:P777,Q777:AE777)),0)</f>
        <v>2</v>
      </c>
      <c r="E777" s="7">
        <f>IF(O777&gt;0,RANK(O777,(N777:P777,Q777:AE777)),0)</f>
        <v>1</v>
      </c>
      <c r="F777" s="7">
        <f>IF(P777&gt;0,RANK(P777,(N777:P777,Q777:AE777)),0)</f>
        <v>6</v>
      </c>
      <c r="G777" s="1">
        <f t="shared" si="314"/>
        <v>798</v>
      </c>
      <c r="H777" s="2">
        <f t="shared" si="315"/>
        <v>5.9154929577464786E-2</v>
      </c>
      <c r="I777" s="2"/>
      <c r="J777" s="2">
        <f t="shared" si="316"/>
        <v>0.46367679762787251</v>
      </c>
      <c r="K777" s="2">
        <f t="shared" si="317"/>
        <v>0.52283172720533733</v>
      </c>
      <c r="L777" s="2">
        <f t="shared" si="318"/>
        <v>1.4825796886582654E-4</v>
      </c>
      <c r="M777" s="2">
        <f t="shared" si="319"/>
        <v>1.3343217197924341E-2</v>
      </c>
      <c r="N777" s="66">
        <v>6255</v>
      </c>
      <c r="O777" s="66">
        <v>7053</v>
      </c>
      <c r="P777" s="66">
        <v>2</v>
      </c>
      <c r="Q777" s="66">
        <v>155</v>
      </c>
      <c r="R777" s="66">
        <v>0</v>
      </c>
      <c r="S777" s="66">
        <v>12</v>
      </c>
      <c r="U777" s="66">
        <v>1</v>
      </c>
      <c r="W777" s="66">
        <f>IF(Notes!B$31=1,IF(BR777&gt;0,BR777-P777-SUM(R777:V777)-SUM(X777:AL777),SUM(BS777:BY777)),SUM(BS777:BY777))</f>
        <v>12</v>
      </c>
      <c r="AN777" s="7">
        <f>IF(Q777&gt;0,RANK(Q777,(N777:P777,Q777:AE777)),0)</f>
        <v>3</v>
      </c>
      <c r="AO777" s="7">
        <f>IF(R777&gt;0,RANK(R777,(N777:P777,Q777:AE777)),0)</f>
        <v>0</v>
      </c>
      <c r="AP777" s="7">
        <f>IF(T777&gt;0,RANK(T777,(N777:P777,Q777:AE777)),0)</f>
        <v>0</v>
      </c>
      <c r="AQ777" s="7">
        <f>IF(S777&gt;0,RANK(S777,(N777:P777,Q777:AE777)),0)</f>
        <v>4</v>
      </c>
      <c r="AR777" s="2">
        <f t="shared" si="320"/>
        <v>1.1489992587101558E-2</v>
      </c>
      <c r="AS777" s="2">
        <f t="shared" si="321"/>
        <v>0</v>
      </c>
      <c r="AT777" s="2">
        <f t="shared" si="322"/>
        <v>0</v>
      </c>
      <c r="AU777" s="2">
        <f t="shared" si="323"/>
        <v>8.8954781319495926E-4</v>
      </c>
      <c r="AW777" t="s">
        <v>996</v>
      </c>
      <c r="AX777" t="s">
        <v>2325</v>
      </c>
      <c r="AY777" s="1">
        <v>9</v>
      </c>
      <c r="BA777" s="119">
        <v>18</v>
      </c>
      <c r="BB777" s="121">
        <v>77</v>
      </c>
      <c r="BC777" s="125">
        <f t="shared" si="312"/>
        <v>18077</v>
      </c>
      <c r="BE777" s="7" t="s">
        <v>228</v>
      </c>
      <c r="BR777" s="1">
        <v>47</v>
      </c>
      <c r="BS777" s="1">
        <v>0</v>
      </c>
      <c r="BT777" s="1">
        <v>0</v>
      </c>
      <c r="BU777" s="1">
        <v>12</v>
      </c>
      <c r="BV777">
        <v>0</v>
      </c>
      <c r="BW777">
        <v>0</v>
      </c>
      <c r="BX777">
        <v>0</v>
      </c>
    </row>
    <row r="778" spans="1:76" hidden="1" outlineLevel="1">
      <c r="A778" t="s">
        <v>2893</v>
      </c>
      <c r="B778" t="s">
        <v>2325</v>
      </c>
      <c r="C778" s="1">
        <f t="shared" si="313"/>
        <v>11839</v>
      </c>
      <c r="D778" s="7">
        <f>IF(N778&gt;0, RANK(N778,(N778:P778,Q778:AE778)),0)</f>
        <v>2</v>
      </c>
      <c r="E778" s="7">
        <f>IF(O778&gt;0,RANK(O778,(N778:P778,Q778:AE778)),0)</f>
        <v>1</v>
      </c>
      <c r="F778" s="7">
        <f>IF(P778&gt;0,RANK(P778,(N778:P778,Q778:AE778)),0)</f>
        <v>4</v>
      </c>
      <c r="G778" s="1">
        <f t="shared" si="314"/>
        <v>949</v>
      </c>
      <c r="H778" s="2">
        <f t="shared" si="315"/>
        <v>8.0158797195709092E-2</v>
      </c>
      <c r="I778" s="2"/>
      <c r="J778" s="2">
        <f t="shared" si="316"/>
        <v>0.44868654447166145</v>
      </c>
      <c r="K778" s="2">
        <f t="shared" si="317"/>
        <v>0.52884534166737052</v>
      </c>
      <c r="L778" s="2">
        <f t="shared" si="318"/>
        <v>1.6893318692457132E-4</v>
      </c>
      <c r="M778" s="2">
        <f t="shared" si="319"/>
        <v>2.2299180674043458E-2</v>
      </c>
      <c r="N778" s="66">
        <v>5312</v>
      </c>
      <c r="O778" s="66">
        <v>6261</v>
      </c>
      <c r="P778" s="66">
        <v>2</v>
      </c>
      <c r="Q778" s="66">
        <v>261</v>
      </c>
      <c r="R778" s="66">
        <v>0</v>
      </c>
      <c r="S778" s="66">
        <v>2</v>
      </c>
      <c r="U778" s="66">
        <v>1</v>
      </c>
      <c r="W778" s="66">
        <f>IF(Notes!B$31=1,IF(BR778&gt;0,BR778-P778-SUM(R778:V778)-SUM(X778:AL778),SUM(BS778:BY778)),SUM(BS778:BY778))</f>
        <v>0</v>
      </c>
      <c r="AN778" s="7">
        <f>IF(Q778&gt;0,RANK(Q778,(N778:P778,Q778:AE778)),0)</f>
        <v>3</v>
      </c>
      <c r="AO778" s="7">
        <f>IF(R778&gt;0,RANK(R778,(N778:P778,Q778:AE778)),0)</f>
        <v>0</v>
      </c>
      <c r="AP778" s="7">
        <f>IF(T778&gt;0,RANK(T778,(N778:P778,Q778:AE778)),0)</f>
        <v>0</v>
      </c>
      <c r="AQ778" s="7">
        <f>IF(S778&gt;0,RANK(S778,(N778:P778,Q778:AE778)),0)</f>
        <v>4</v>
      </c>
      <c r="AR778" s="2">
        <f t="shared" si="320"/>
        <v>2.2045780893656559E-2</v>
      </c>
      <c r="AS778" s="2">
        <f t="shared" si="321"/>
        <v>0</v>
      </c>
      <c r="AT778" s="2">
        <f t="shared" si="322"/>
        <v>0</v>
      </c>
      <c r="AU778" s="2">
        <f t="shared" si="323"/>
        <v>1.6893318692457132E-4</v>
      </c>
      <c r="AW778" t="s">
        <v>2893</v>
      </c>
      <c r="AX778" t="s">
        <v>2325</v>
      </c>
      <c r="AY778" s="1">
        <v>9</v>
      </c>
      <c r="BA778" s="119">
        <v>18</v>
      </c>
      <c r="BB778" s="121">
        <v>79</v>
      </c>
      <c r="BC778" s="125">
        <f t="shared" si="312"/>
        <v>18079</v>
      </c>
      <c r="BE778" s="7" t="s">
        <v>228</v>
      </c>
      <c r="BS778" s="1">
        <v>0</v>
      </c>
      <c r="BT778" s="1">
        <v>0</v>
      </c>
      <c r="BU778" s="1">
        <v>0</v>
      </c>
      <c r="BV778">
        <v>0</v>
      </c>
      <c r="BW778">
        <v>0</v>
      </c>
      <c r="BX778">
        <v>0</v>
      </c>
    </row>
    <row r="779" spans="1:76" hidden="1" outlineLevel="1">
      <c r="A779" t="s">
        <v>1979</v>
      </c>
      <c r="B779" t="s">
        <v>2325</v>
      </c>
      <c r="C779" s="1">
        <f t="shared" si="313"/>
        <v>58644</v>
      </c>
      <c r="D779" s="7">
        <f>IF(N779&gt;0, RANK(N779,(N779:P779,Q779:AE779)),0)</f>
        <v>2</v>
      </c>
      <c r="E779" s="7">
        <f>IF(O779&gt;0,RANK(O779,(N779:P779,Q779:AE779)),0)</f>
        <v>1</v>
      </c>
      <c r="F779" s="7">
        <f>IF(P779&gt;0,RANK(P779,(N779:P779,Q779:AE779)),0)</f>
        <v>5</v>
      </c>
      <c r="G779" s="1">
        <f t="shared" si="314"/>
        <v>14934</v>
      </c>
      <c r="H779" s="2">
        <f t="shared" si="315"/>
        <v>0.25465520769388172</v>
      </c>
      <c r="I779" s="2"/>
      <c r="J779" s="2">
        <f t="shared" si="316"/>
        <v>0.36752267921697018</v>
      </c>
      <c r="K779" s="2">
        <f t="shared" si="317"/>
        <v>0.62217788691085196</v>
      </c>
      <c r="L779" s="2">
        <f t="shared" si="318"/>
        <v>2.8988472819043722E-4</v>
      </c>
      <c r="M779" s="2">
        <f t="shared" si="319"/>
        <v>1.0009549143987473E-2</v>
      </c>
      <c r="N779" s="66">
        <v>21553</v>
      </c>
      <c r="O779" s="66">
        <v>36487</v>
      </c>
      <c r="P779" s="66">
        <v>17</v>
      </c>
      <c r="Q779" s="66">
        <v>561</v>
      </c>
      <c r="R779" s="66">
        <v>3</v>
      </c>
      <c r="S779" s="66">
        <v>23</v>
      </c>
      <c r="U779" s="66">
        <v>0</v>
      </c>
      <c r="W779" s="66">
        <f>IF(Notes!B$31=1,IF(BR779&gt;0,BR779-P779-SUM(R779:V779)-SUM(X779:AL779),SUM(BS779:BY779)),SUM(BS779:BY779))</f>
        <v>0</v>
      </c>
      <c r="AN779" s="7">
        <f>IF(Q779&gt;0,RANK(Q779,(N779:P779,Q779:AE779)),0)</f>
        <v>3</v>
      </c>
      <c r="AO779" s="7">
        <f>IF(R779&gt;0,RANK(R779,(N779:P779,Q779:AE779)),0)</f>
        <v>6</v>
      </c>
      <c r="AP779" s="7">
        <f>IF(T779&gt;0,RANK(T779,(N779:P779,Q779:AE779)),0)</f>
        <v>0</v>
      </c>
      <c r="AQ779" s="7">
        <f>IF(S779&gt;0,RANK(S779,(N779:P779,Q779:AE779)),0)</f>
        <v>4</v>
      </c>
      <c r="AR779" s="2">
        <f t="shared" si="320"/>
        <v>9.5661960302844285E-3</v>
      </c>
      <c r="AS779" s="2">
        <f t="shared" si="321"/>
        <v>5.1156128504194803E-5</v>
      </c>
      <c r="AT779" s="2">
        <f t="shared" si="322"/>
        <v>0</v>
      </c>
      <c r="AU779" s="2">
        <f t="shared" si="323"/>
        <v>3.921969851988268E-4</v>
      </c>
      <c r="AW779" t="s">
        <v>1979</v>
      </c>
      <c r="AX779" t="s">
        <v>2325</v>
      </c>
      <c r="BA779" s="119">
        <v>18</v>
      </c>
      <c r="BB779" s="121">
        <v>81</v>
      </c>
      <c r="BC779" s="125">
        <f t="shared" si="312"/>
        <v>18081</v>
      </c>
      <c r="BE779" s="7" t="s">
        <v>228</v>
      </c>
      <c r="BR779" s="105">
        <v>185</v>
      </c>
      <c r="BS779" s="1">
        <v>0</v>
      </c>
      <c r="BT779" s="1">
        <v>0</v>
      </c>
      <c r="BU779" s="1">
        <v>0</v>
      </c>
      <c r="BV779">
        <v>0</v>
      </c>
      <c r="BW779">
        <v>0</v>
      </c>
      <c r="BX779">
        <v>0</v>
      </c>
    </row>
    <row r="780" spans="1:76" hidden="1" outlineLevel="1">
      <c r="A780" t="s">
        <v>2894</v>
      </c>
      <c r="B780" t="s">
        <v>2325</v>
      </c>
      <c r="C780" s="1">
        <f t="shared" si="313"/>
        <v>16424</v>
      </c>
      <c r="D780" s="7">
        <f>IF(N780&gt;0, RANK(N780,(N780:P780,Q780:AE780)),0)</f>
        <v>2</v>
      </c>
      <c r="E780" s="7">
        <f>IF(O780&gt;0,RANK(O780,(N780:P780,Q780:AE780)),0)</f>
        <v>1</v>
      </c>
      <c r="F780" s="7">
        <f>IF(P780&gt;0,RANK(P780,(N780:P780,Q780:AE780)),0)</f>
        <v>4</v>
      </c>
      <c r="G780" s="1">
        <f t="shared" si="314"/>
        <v>1070</v>
      </c>
      <c r="H780" s="2">
        <f t="shared" si="315"/>
        <v>6.5148563078421817E-2</v>
      </c>
      <c r="I780" s="2"/>
      <c r="J780" s="2">
        <f t="shared" si="316"/>
        <v>0.46084997564539698</v>
      </c>
      <c r="K780" s="2">
        <f t="shared" si="317"/>
        <v>0.52599853872381885</v>
      </c>
      <c r="L780" s="2">
        <f t="shared" si="318"/>
        <v>3.0443253774963469E-4</v>
      </c>
      <c r="M780" s="2">
        <f t="shared" si="319"/>
        <v>1.284705309303453E-2</v>
      </c>
      <c r="N780" s="66">
        <v>7569</v>
      </c>
      <c r="O780" s="66">
        <v>8639</v>
      </c>
      <c r="P780" s="66">
        <v>5</v>
      </c>
      <c r="Q780" s="66">
        <v>209</v>
      </c>
      <c r="R780" s="66">
        <v>0</v>
      </c>
      <c r="S780" s="66">
        <v>2</v>
      </c>
      <c r="U780" s="66">
        <v>0</v>
      </c>
      <c r="W780" s="66">
        <f>IF(Notes!B$31=1,IF(BR780&gt;0,BR780-P780-SUM(R780:V780)-SUM(X780:AL780),SUM(BS780:BY780)),SUM(BS780:BY780))</f>
        <v>0</v>
      </c>
      <c r="AN780" s="7">
        <f>IF(Q780&gt;0,RANK(Q780,(N780:P780,Q780:AE780)),0)</f>
        <v>3</v>
      </c>
      <c r="AO780" s="7">
        <f>IF(R780&gt;0,RANK(R780,(N780:P780,Q780:AE780)),0)</f>
        <v>0</v>
      </c>
      <c r="AP780" s="7">
        <f>IF(T780&gt;0,RANK(T780,(N780:P780,Q780:AE780)),0)</f>
        <v>0</v>
      </c>
      <c r="AQ780" s="7">
        <f>IF(S780&gt;0,RANK(S780,(N780:P780,Q780:AE780)),0)</f>
        <v>5</v>
      </c>
      <c r="AR780" s="2">
        <f t="shared" si="320"/>
        <v>1.272528007793473E-2</v>
      </c>
      <c r="AS780" s="2">
        <f t="shared" si="321"/>
        <v>0</v>
      </c>
      <c r="AT780" s="2">
        <f t="shared" si="322"/>
        <v>0</v>
      </c>
      <c r="AU780" s="2">
        <f t="shared" si="323"/>
        <v>1.2177301509985388E-4</v>
      </c>
      <c r="AW780" t="s">
        <v>2894</v>
      </c>
      <c r="AX780" t="s">
        <v>2325</v>
      </c>
      <c r="AY780">
        <v>8</v>
      </c>
      <c r="BA780" s="119">
        <v>18</v>
      </c>
      <c r="BB780" s="121">
        <v>83</v>
      </c>
      <c r="BC780" s="125">
        <f t="shared" si="312"/>
        <v>18083</v>
      </c>
      <c r="BE780" s="7" t="s">
        <v>228</v>
      </c>
      <c r="BS780" s="1">
        <v>0</v>
      </c>
      <c r="BT780" s="1">
        <v>0</v>
      </c>
      <c r="BU780" s="1">
        <v>0</v>
      </c>
      <c r="BV780">
        <v>0</v>
      </c>
      <c r="BW780">
        <v>0</v>
      </c>
      <c r="BX780">
        <v>0</v>
      </c>
    </row>
    <row r="781" spans="1:76" hidden="1" outlineLevel="1">
      <c r="A781" t="s">
        <v>2059</v>
      </c>
      <c r="B781" t="s">
        <v>2325</v>
      </c>
      <c r="C781" s="1">
        <f t="shared" si="313"/>
        <v>30134</v>
      </c>
      <c r="D781" s="7">
        <f>IF(N781&gt;0, RANK(N781,(N781:P781,Q781:AE781)),0)</f>
        <v>2</v>
      </c>
      <c r="E781" s="7">
        <f>IF(O781&gt;0,RANK(O781,(N781:P781,Q781:AE781)),0)</f>
        <v>1</v>
      </c>
      <c r="F781" s="7">
        <f>IF(P781&gt;0,RANK(P781,(N781:P781,Q781:AE781)),0)</f>
        <v>5</v>
      </c>
      <c r="G781" s="1">
        <f t="shared" si="314"/>
        <v>11252</v>
      </c>
      <c r="H781" s="2">
        <f t="shared" si="315"/>
        <v>0.37339881861020774</v>
      </c>
      <c r="I781" s="2"/>
      <c r="J781" s="2">
        <f t="shared" si="316"/>
        <v>0.30649764385743677</v>
      </c>
      <c r="K781" s="2">
        <f t="shared" si="317"/>
        <v>0.67989646246764457</v>
      </c>
      <c r="L781" s="2">
        <f t="shared" si="318"/>
        <v>2.6548085219353553E-4</v>
      </c>
      <c r="M781" s="2">
        <f t="shared" si="319"/>
        <v>1.3340412822725177E-2</v>
      </c>
      <c r="N781" s="66">
        <v>9236</v>
      </c>
      <c r="O781" s="66">
        <v>20488</v>
      </c>
      <c r="P781" s="66">
        <v>8</v>
      </c>
      <c r="Q781" s="66">
        <v>386</v>
      </c>
      <c r="R781" s="66">
        <v>0</v>
      </c>
      <c r="S781" s="66">
        <v>16</v>
      </c>
      <c r="U781" s="66">
        <v>0</v>
      </c>
      <c r="W781" s="66">
        <f>IF(Notes!B$31=1,IF(BR781&gt;0,BR781-P781-SUM(R781:V781)-SUM(X781:AL781),SUM(BS781:BY781)),SUM(BS781:BY781))</f>
        <v>0</v>
      </c>
      <c r="AN781" s="7">
        <f>IF(Q781&gt;0,RANK(Q781,(N781:P781,Q781:AE781)),0)</f>
        <v>3</v>
      </c>
      <c r="AO781" s="7">
        <f>IF(R781&gt;0,RANK(R781,(N781:P781,Q781:AE781)),0)</f>
        <v>0</v>
      </c>
      <c r="AP781" s="7">
        <f>IF(T781&gt;0,RANK(T781,(N781:P781,Q781:AE781)),0)</f>
        <v>0</v>
      </c>
      <c r="AQ781" s="7">
        <f>IF(S781&gt;0,RANK(S781,(N781:P781,Q781:AE781)),0)</f>
        <v>4</v>
      </c>
      <c r="AR781" s="2">
        <f t="shared" si="320"/>
        <v>1.2809451118338091E-2</v>
      </c>
      <c r="AS781" s="2">
        <f t="shared" si="321"/>
        <v>0</v>
      </c>
      <c r="AT781" s="2">
        <f t="shared" si="322"/>
        <v>0</v>
      </c>
      <c r="AU781" s="2">
        <f t="shared" si="323"/>
        <v>5.3096170438707106E-4</v>
      </c>
      <c r="AW781" t="s">
        <v>2059</v>
      </c>
      <c r="AX781" t="s">
        <v>2325</v>
      </c>
      <c r="AY781">
        <v>3</v>
      </c>
      <c r="BA781" s="119">
        <v>18</v>
      </c>
      <c r="BB781" s="121">
        <v>85</v>
      </c>
      <c r="BC781" s="125">
        <f t="shared" si="312"/>
        <v>18085</v>
      </c>
      <c r="BE781" s="7" t="s">
        <v>228</v>
      </c>
      <c r="BR781" s="1">
        <v>75</v>
      </c>
      <c r="BS781" s="1">
        <v>0</v>
      </c>
      <c r="BT781" s="1">
        <v>0</v>
      </c>
      <c r="BU781" s="1">
        <v>0</v>
      </c>
      <c r="BV781">
        <v>0</v>
      </c>
      <c r="BW781">
        <v>0</v>
      </c>
      <c r="BX781">
        <v>0</v>
      </c>
    </row>
    <row r="782" spans="1:76" hidden="1" outlineLevel="1">
      <c r="A782" t="s">
        <v>2567</v>
      </c>
      <c r="B782" t="s">
        <v>2325</v>
      </c>
      <c r="C782" s="1">
        <f t="shared" si="313"/>
        <v>9491</v>
      </c>
      <c r="D782" s="7">
        <f>IF(N782&gt;0, RANK(N782,(N782:P782,Q782:AE782)),0)</f>
        <v>2</v>
      </c>
      <c r="E782" s="7">
        <f>IF(O782&gt;0,RANK(O782,(N782:P782,Q782:AE782)),0)</f>
        <v>1</v>
      </c>
      <c r="F782" s="7">
        <f>IF(P782&gt;0,RANK(P782,(N782:P782,Q782:AE782)),0)</f>
        <v>0</v>
      </c>
      <c r="G782" s="1">
        <f t="shared" si="314"/>
        <v>2039</v>
      </c>
      <c r="H782" s="2">
        <f t="shared" si="315"/>
        <v>0.21483510694342009</v>
      </c>
      <c r="I782" s="2"/>
      <c r="J782" s="2">
        <f t="shared" si="316"/>
        <v>0.38594457907491309</v>
      </c>
      <c r="K782" s="2">
        <f t="shared" si="317"/>
        <v>0.6007796860183332</v>
      </c>
      <c r="L782" s="2">
        <f t="shared" si="318"/>
        <v>0</v>
      </c>
      <c r="M782" s="2">
        <f t="shared" si="319"/>
        <v>1.3275734906753711E-2</v>
      </c>
      <c r="N782" s="66">
        <v>3663</v>
      </c>
      <c r="O782" s="66">
        <v>5702</v>
      </c>
      <c r="P782" s="66">
        <v>0</v>
      </c>
      <c r="Q782" s="66">
        <v>126</v>
      </c>
      <c r="R782" s="66">
        <v>0</v>
      </c>
      <c r="S782" s="66">
        <v>0</v>
      </c>
      <c r="U782" s="66">
        <v>0</v>
      </c>
      <c r="W782" s="66">
        <f>IF(Notes!B$31=1,IF(BR782&gt;0,BR782-P782-SUM(R782:V782)-SUM(X782:AL782),SUM(BS782:BY782)),SUM(BS782:BY782))</f>
        <v>0</v>
      </c>
      <c r="AN782" s="7">
        <f>IF(Q782&gt;0,RANK(Q782,(N782:P782,Q782:AE782)),0)</f>
        <v>3</v>
      </c>
      <c r="AO782" s="7">
        <f>IF(R782&gt;0,RANK(R782,(N782:P782,Q782:AE782)),0)</f>
        <v>0</v>
      </c>
      <c r="AP782" s="7">
        <f>IF(T782&gt;0,RANK(T782,(N782:P782,Q782:AE782)),0)</f>
        <v>0</v>
      </c>
      <c r="AQ782" s="7">
        <f>IF(S782&gt;0,RANK(S782,(N782:P782,Q782:AE782)),0)</f>
        <v>0</v>
      </c>
      <c r="AR782" s="2">
        <f t="shared" si="320"/>
        <v>1.3275734906753767E-2</v>
      </c>
      <c r="AS782" s="2">
        <f t="shared" si="321"/>
        <v>0</v>
      </c>
      <c r="AT782" s="2">
        <f t="shared" si="322"/>
        <v>0</v>
      </c>
      <c r="AU782" s="2">
        <f t="shared" si="323"/>
        <v>0</v>
      </c>
      <c r="AW782" t="s">
        <v>2567</v>
      </c>
      <c r="AX782" t="s">
        <v>2325</v>
      </c>
      <c r="AY782">
        <v>3</v>
      </c>
      <c r="BA782" s="119">
        <v>18</v>
      </c>
      <c r="BB782" s="121">
        <v>87</v>
      </c>
      <c r="BC782" s="125">
        <f t="shared" si="312"/>
        <v>18087</v>
      </c>
      <c r="BE782" s="7" t="s">
        <v>228</v>
      </c>
      <c r="BR782" s="105">
        <v>44</v>
      </c>
      <c r="BS782" s="1">
        <v>0</v>
      </c>
      <c r="BT782" s="1">
        <v>0</v>
      </c>
      <c r="BU782" s="1">
        <v>0</v>
      </c>
      <c r="BV782">
        <v>0</v>
      </c>
      <c r="BW782">
        <v>0</v>
      </c>
      <c r="BX782">
        <v>0</v>
      </c>
    </row>
    <row r="783" spans="1:76" hidden="1" outlineLevel="1">
      <c r="A783" t="s">
        <v>2141</v>
      </c>
      <c r="B783" t="s">
        <v>2325</v>
      </c>
      <c r="C783" s="1">
        <f t="shared" si="313"/>
        <v>208757</v>
      </c>
      <c r="D783" s="7">
        <f>IF(N783&gt;0, RANK(N783,(N783:P783,Q783:AE783)),0)</f>
        <v>1</v>
      </c>
      <c r="E783" s="7">
        <f>IF(O783&gt;0,RANK(O783,(N783:P783,Q783:AE783)),0)</f>
        <v>2</v>
      </c>
      <c r="F783" s="7">
        <f>IF(P783&gt;0,RANK(P783,(N783:P783,Q783:AE783)),0)</f>
        <v>4</v>
      </c>
      <c r="G783" s="1">
        <f t="shared" si="314"/>
        <v>71559</v>
      </c>
      <c r="H783" s="2">
        <f t="shared" si="315"/>
        <v>0.34278611016636568</v>
      </c>
      <c r="I783" s="2"/>
      <c r="J783" s="2">
        <f t="shared" si="316"/>
        <v>0.66728780352275607</v>
      </c>
      <c r="K783" s="2">
        <f t="shared" si="317"/>
        <v>0.32450169335639045</v>
      </c>
      <c r="L783" s="2">
        <f t="shared" si="318"/>
        <v>4.7902585302528778E-4</v>
      </c>
      <c r="M783" s="2">
        <f t="shared" si="319"/>
        <v>7.7314772678281863E-3</v>
      </c>
      <c r="N783" s="66">
        <v>139301</v>
      </c>
      <c r="O783" s="66">
        <v>67742</v>
      </c>
      <c r="P783" s="66">
        <v>100</v>
      </c>
      <c r="Q783" s="66">
        <v>1528</v>
      </c>
      <c r="R783" s="66">
        <v>8</v>
      </c>
      <c r="S783" s="66">
        <v>77</v>
      </c>
      <c r="U783" s="66">
        <v>0</v>
      </c>
      <c r="W783" s="66">
        <f>IF(Notes!B$31=1,IF(BR783&gt;0,BR783-P783-SUM(R783:V783)-SUM(X783:AL783),SUM(BS783:BY783)),SUM(BS783:BY783))</f>
        <v>1</v>
      </c>
      <c r="AN783" s="7">
        <f>IF(Q783&gt;0,RANK(Q783,(N783:P783,Q783:AE783)),0)</f>
        <v>3</v>
      </c>
      <c r="AO783" s="7">
        <f>IF(R783&gt;0,RANK(R783,(N783:P783,Q783:AE783)),0)</f>
        <v>6</v>
      </c>
      <c r="AP783" s="7">
        <f>IF(T783&gt;0,RANK(T783,(N783:P783,Q783:AE783)),0)</f>
        <v>0</v>
      </c>
      <c r="AQ783" s="7">
        <f>IF(S783&gt;0,RANK(S783,(N783:P783,Q783:AE783)),0)</f>
        <v>5</v>
      </c>
      <c r="AR783" s="2">
        <f t="shared" si="320"/>
        <v>7.3195150342263973E-3</v>
      </c>
      <c r="AS783" s="2">
        <f t="shared" si="321"/>
        <v>3.8322068242023025E-5</v>
      </c>
      <c r="AT783" s="2">
        <f t="shared" si="322"/>
        <v>0</v>
      </c>
      <c r="AU783" s="2">
        <f t="shared" si="323"/>
        <v>3.6884990682947157E-4</v>
      </c>
      <c r="AW783" t="s">
        <v>2141</v>
      </c>
      <c r="AX783" t="s">
        <v>2325</v>
      </c>
      <c r="AY783">
        <v>1</v>
      </c>
      <c r="BA783" s="119">
        <v>18</v>
      </c>
      <c r="BB783" s="121">
        <v>89</v>
      </c>
      <c r="BC783" s="125">
        <f t="shared" si="312"/>
        <v>18089</v>
      </c>
      <c r="BE783" s="7" t="s">
        <v>228</v>
      </c>
      <c r="BR783" s="1">
        <v>468</v>
      </c>
      <c r="BS783" s="1">
        <v>0</v>
      </c>
      <c r="BT783" s="1">
        <v>0</v>
      </c>
      <c r="BU783" s="1">
        <v>0</v>
      </c>
      <c r="BV783">
        <v>0</v>
      </c>
      <c r="BW783">
        <v>1</v>
      </c>
      <c r="BX783">
        <v>0</v>
      </c>
    </row>
    <row r="784" spans="1:76" hidden="1" outlineLevel="1">
      <c r="A784" t="s">
        <v>3128</v>
      </c>
      <c r="B784" t="s">
        <v>2325</v>
      </c>
      <c r="C784" s="1">
        <f t="shared" si="313"/>
        <v>46919</v>
      </c>
      <c r="D784" s="7">
        <f>IF(N784&gt;0, RANK(N784,(N784:P784,Q784:AE784)),0)</f>
        <v>1</v>
      </c>
      <c r="E784" s="7">
        <f>IF(O784&gt;0,RANK(O784,(N784:P784,Q784:AE784)),0)</f>
        <v>2</v>
      </c>
      <c r="F784" s="7">
        <f>IF(P784&gt;0,RANK(P784,(N784:P784,Q784:AE784)),0)</f>
        <v>5</v>
      </c>
      <c r="G784" s="1">
        <f t="shared" si="314"/>
        <v>10340</v>
      </c>
      <c r="H784" s="2">
        <f t="shared" si="315"/>
        <v>0.22037980349112299</v>
      </c>
      <c r="I784" s="2"/>
      <c r="J784" s="2">
        <f t="shared" si="316"/>
        <v>0.60227200068202646</v>
      </c>
      <c r="K784" s="2">
        <f t="shared" si="317"/>
        <v>0.38189219719090345</v>
      </c>
      <c r="L784" s="2">
        <f t="shared" si="318"/>
        <v>5.3283318058782152E-4</v>
      </c>
      <c r="M784" s="2">
        <f t="shared" si="319"/>
        <v>1.5302968946482264E-2</v>
      </c>
      <c r="N784" s="66">
        <v>28258</v>
      </c>
      <c r="O784" s="66">
        <v>17918</v>
      </c>
      <c r="P784" s="66">
        <v>25</v>
      </c>
      <c r="Q784" s="66">
        <v>681</v>
      </c>
      <c r="R784" s="66">
        <v>3</v>
      </c>
      <c r="S784" s="66">
        <v>29</v>
      </c>
      <c r="U784" s="66">
        <v>2</v>
      </c>
      <c r="W784" s="66">
        <f>IF(Notes!B$31=1,IF(BR784&gt;0,BR784-P784-SUM(R784:V784)-SUM(X784:AL784),SUM(BS784:BY784)),SUM(BS784:BY784))</f>
        <v>3</v>
      </c>
      <c r="AN784" s="7">
        <f>IF(Q784&gt;0,RANK(Q784,(N784:P784,Q784:AE784)),0)</f>
        <v>3</v>
      </c>
      <c r="AO784" s="7">
        <f>IF(R784&gt;0,RANK(R784,(N784:P784,Q784:AE784)),0)</f>
        <v>6</v>
      </c>
      <c r="AP784" s="7">
        <f>IF(T784&gt;0,RANK(T784,(N784:P784,Q784:AE784)),0)</f>
        <v>0</v>
      </c>
      <c r="AQ784" s="7">
        <f>IF(S784&gt;0,RANK(S784,(N784:P784,Q784:AE784)),0)</f>
        <v>4</v>
      </c>
      <c r="AR784" s="2">
        <f t="shared" si="320"/>
        <v>1.451437583921226E-2</v>
      </c>
      <c r="AS784" s="2">
        <f t="shared" si="321"/>
        <v>6.3939981670538585E-5</v>
      </c>
      <c r="AT784" s="2">
        <f t="shared" si="322"/>
        <v>0</v>
      </c>
      <c r="AU784" s="2">
        <f t="shared" si="323"/>
        <v>6.1808648948187301E-4</v>
      </c>
      <c r="AW784" t="s">
        <v>3128</v>
      </c>
      <c r="AX784" t="s">
        <v>2325</v>
      </c>
      <c r="AY784">
        <v>2</v>
      </c>
      <c r="BA784" s="119">
        <v>18</v>
      </c>
      <c r="BB784" s="121">
        <v>91</v>
      </c>
      <c r="BC784" s="125">
        <f t="shared" si="312"/>
        <v>18091</v>
      </c>
      <c r="BE784" s="7" t="s">
        <v>228</v>
      </c>
      <c r="BR784" s="105">
        <v>161</v>
      </c>
      <c r="BS784" s="1">
        <v>0</v>
      </c>
      <c r="BT784" s="1">
        <v>0</v>
      </c>
      <c r="BU784" s="1">
        <v>0</v>
      </c>
      <c r="BV784">
        <v>3</v>
      </c>
      <c r="BW784">
        <v>0</v>
      </c>
      <c r="BX784">
        <v>0</v>
      </c>
    </row>
    <row r="785" spans="1:76" hidden="1" outlineLevel="1">
      <c r="A785" t="s">
        <v>1932</v>
      </c>
      <c r="B785" t="s">
        <v>2325</v>
      </c>
      <c r="C785" s="1">
        <f t="shared" si="313"/>
        <v>18534</v>
      </c>
      <c r="D785" s="7">
        <f>IF(N785&gt;0, RANK(N785,(N785:P785,Q785:AE785)),0)</f>
        <v>2</v>
      </c>
      <c r="E785" s="7">
        <f>IF(O785&gt;0,RANK(O785,(N785:P785,Q785:AE785)),0)</f>
        <v>1</v>
      </c>
      <c r="F785" s="7">
        <f>IF(P785&gt;0,RANK(P785,(N785:P785,Q785:AE785)),0)</f>
        <v>5</v>
      </c>
      <c r="G785" s="1">
        <f t="shared" si="314"/>
        <v>3810</v>
      </c>
      <c r="H785" s="2">
        <f t="shared" si="315"/>
        <v>0.2055681450307543</v>
      </c>
      <c r="I785" s="2"/>
      <c r="J785" s="2">
        <f t="shared" si="316"/>
        <v>0.38890687385345851</v>
      </c>
      <c r="K785" s="2">
        <f t="shared" si="317"/>
        <v>0.59447501888421284</v>
      </c>
      <c r="L785" s="2">
        <f t="shared" si="318"/>
        <v>2.6977446854429697E-4</v>
      </c>
      <c r="M785" s="2">
        <f t="shared" si="319"/>
        <v>1.634833279378441E-2</v>
      </c>
      <c r="N785" s="66">
        <v>7208</v>
      </c>
      <c r="O785" s="66">
        <v>11018</v>
      </c>
      <c r="P785" s="66">
        <v>5</v>
      </c>
      <c r="Q785" s="66">
        <v>287</v>
      </c>
      <c r="R785" s="66">
        <v>1</v>
      </c>
      <c r="S785" s="66">
        <v>14</v>
      </c>
      <c r="U785" s="66">
        <v>0</v>
      </c>
      <c r="W785" s="66">
        <f>IF(Notes!B$31=1,IF(BR785&gt;0,BR785-P785-SUM(R785:V785)-SUM(X785:AL785),SUM(BS785:BY785)),SUM(BS785:BY785))</f>
        <v>1</v>
      </c>
      <c r="AN785" s="7">
        <f>IF(Q785&gt;0,RANK(Q785,(N785:P785,Q785:AE785)),0)</f>
        <v>3</v>
      </c>
      <c r="AO785" s="7">
        <f>IF(R785&gt;0,RANK(R785,(N785:P785,Q785:AE785)),0)</f>
        <v>6</v>
      </c>
      <c r="AP785" s="7">
        <f>IF(T785&gt;0,RANK(T785,(N785:P785,Q785:AE785)),0)</f>
        <v>0</v>
      </c>
      <c r="AQ785" s="7">
        <f>IF(S785&gt;0,RANK(S785,(N785:P785,Q785:AE785)),0)</f>
        <v>4</v>
      </c>
      <c r="AR785" s="2">
        <f t="shared" si="320"/>
        <v>1.5485054494442646E-2</v>
      </c>
      <c r="AS785" s="2">
        <f t="shared" si="321"/>
        <v>5.3954893708859392E-5</v>
      </c>
      <c r="AT785" s="2">
        <f t="shared" si="322"/>
        <v>0</v>
      </c>
      <c r="AU785" s="2">
        <f t="shared" si="323"/>
        <v>7.5536851192403156E-4</v>
      </c>
      <c r="AW785" t="s">
        <v>1932</v>
      </c>
      <c r="AX785" t="s">
        <v>2325</v>
      </c>
      <c r="AY785">
        <v>4</v>
      </c>
      <c r="BA785" s="119">
        <v>18</v>
      </c>
      <c r="BB785" s="121">
        <v>93</v>
      </c>
      <c r="BC785" s="125">
        <f t="shared" si="312"/>
        <v>18093</v>
      </c>
      <c r="BE785" s="7" t="s">
        <v>228</v>
      </c>
      <c r="BS785" s="1">
        <v>0</v>
      </c>
      <c r="BT785" s="1">
        <v>0</v>
      </c>
      <c r="BU785" s="1">
        <v>1</v>
      </c>
      <c r="BV785">
        <v>0</v>
      </c>
      <c r="BW785">
        <v>0</v>
      </c>
      <c r="BX785">
        <v>0</v>
      </c>
    </row>
    <row r="786" spans="1:76" hidden="1" outlineLevel="1">
      <c r="A786" t="s">
        <v>1872</v>
      </c>
      <c r="B786" t="s">
        <v>2325</v>
      </c>
      <c r="C786" s="1">
        <f t="shared" si="313"/>
        <v>57340</v>
      </c>
      <c r="D786" s="7">
        <f>IF(N786&gt;0, RANK(N786,(N786:P786,Q786:AE786)),0)</f>
        <v>1</v>
      </c>
      <c r="E786" s="7">
        <f>IF(O786&gt;0,RANK(O786,(N786:P786,Q786:AE786)),0)</f>
        <v>2</v>
      </c>
      <c r="F786" s="7">
        <f>IF(P786&gt;0,RANK(P786,(N786:P786,Q786:AE786)),0)</f>
        <v>4</v>
      </c>
      <c r="G786" s="1">
        <f t="shared" si="314"/>
        <v>3749</v>
      </c>
      <c r="H786" s="2">
        <f t="shared" si="315"/>
        <v>6.5381932333449605E-2</v>
      </c>
      <c r="I786" s="2"/>
      <c r="J786" s="2">
        <f t="shared" si="316"/>
        <v>0.52584583188001399</v>
      </c>
      <c r="K786" s="2">
        <f t="shared" si="317"/>
        <v>0.46046389954656436</v>
      </c>
      <c r="L786" s="2">
        <f t="shared" si="318"/>
        <v>6.801534705266829E-4</v>
      </c>
      <c r="M786" s="2">
        <f t="shared" si="319"/>
        <v>1.3010115102894966E-2</v>
      </c>
      <c r="N786" s="66">
        <v>30152</v>
      </c>
      <c r="O786" s="66">
        <v>26403</v>
      </c>
      <c r="P786" s="66">
        <v>39</v>
      </c>
      <c r="Q786" s="66">
        <v>716</v>
      </c>
      <c r="R786" s="66">
        <v>1</v>
      </c>
      <c r="S786" s="66">
        <v>29</v>
      </c>
      <c r="U786" s="66">
        <v>0</v>
      </c>
      <c r="W786" s="66">
        <f>IF(Notes!B$31=1,IF(BR786&gt;0,BR786-P786-SUM(R786:V786)-SUM(X786:AL786),SUM(BS786:BY786)),SUM(BS786:BY786))</f>
        <v>0</v>
      </c>
      <c r="AN786" s="7">
        <f>IF(Q786&gt;0,RANK(Q786,(N786:P786,Q786:AE786)),0)</f>
        <v>3</v>
      </c>
      <c r="AO786" s="7">
        <f>IF(R786&gt;0,RANK(R786,(N786:P786,Q786:AE786)),0)</f>
        <v>6</v>
      </c>
      <c r="AP786" s="7">
        <f>IF(T786&gt;0,RANK(T786,(N786:P786,Q786:AE786)),0)</f>
        <v>0</v>
      </c>
      <c r="AQ786" s="7">
        <f>IF(S786&gt;0,RANK(S786,(N786:P786,Q786:AE786)),0)</f>
        <v>5</v>
      </c>
      <c r="AR786" s="2">
        <f t="shared" si="320"/>
        <v>1.2486920125566795E-2</v>
      </c>
      <c r="AS786" s="2">
        <f t="shared" si="321"/>
        <v>1.7439832577607253E-5</v>
      </c>
      <c r="AT786" s="2">
        <f t="shared" si="322"/>
        <v>0</v>
      </c>
      <c r="AU786" s="2">
        <f t="shared" si="323"/>
        <v>5.0575514475061035E-4</v>
      </c>
      <c r="AW786" t="s">
        <v>1872</v>
      </c>
      <c r="AX786" t="s">
        <v>2325</v>
      </c>
      <c r="AY786">
        <v>6</v>
      </c>
      <c r="BA786" s="119">
        <v>18</v>
      </c>
      <c r="BB786" s="121">
        <v>95</v>
      </c>
      <c r="BC786" s="125">
        <f t="shared" si="312"/>
        <v>18095</v>
      </c>
      <c r="BE786" s="7" t="s">
        <v>228</v>
      </c>
      <c r="BR786" s="1">
        <v>173</v>
      </c>
      <c r="BS786" s="1">
        <v>0</v>
      </c>
      <c r="BT786" s="1">
        <v>0</v>
      </c>
      <c r="BU786" s="1">
        <v>0</v>
      </c>
      <c r="BV786">
        <v>0</v>
      </c>
      <c r="BW786">
        <v>0</v>
      </c>
      <c r="BX786">
        <v>0</v>
      </c>
    </row>
    <row r="787" spans="1:76" hidden="1" outlineLevel="1">
      <c r="A787" t="s">
        <v>3367</v>
      </c>
      <c r="B787" t="s">
        <v>2325</v>
      </c>
      <c r="C787" s="1">
        <f t="shared" si="313"/>
        <v>379362</v>
      </c>
      <c r="D787" s="7">
        <f>IF(N787&gt;0, RANK(N787,(N787:P787,Q787:AE787)),0)</f>
        <v>1</v>
      </c>
      <c r="E787" s="7">
        <f>IF(O787&gt;0,RANK(O787,(N787:P787,Q787:AE787)),0)</f>
        <v>2</v>
      </c>
      <c r="F787" s="7">
        <f>IF(P787&gt;0,RANK(P787,(N787:P787,Q787:AE787)),0)</f>
        <v>4</v>
      </c>
      <c r="G787" s="1">
        <f t="shared" si="314"/>
        <v>107674</v>
      </c>
      <c r="H787" s="2">
        <f t="shared" si="315"/>
        <v>0.28382916580996514</v>
      </c>
      <c r="I787" s="2"/>
      <c r="J787" s="2">
        <f t="shared" si="316"/>
        <v>0.63787885976982406</v>
      </c>
      <c r="K787" s="2">
        <f t="shared" si="317"/>
        <v>0.35404969395985891</v>
      </c>
      <c r="L787" s="2">
        <f t="shared" si="318"/>
        <v>1.4498025632509319E-4</v>
      </c>
      <c r="M787" s="2">
        <f t="shared" si="319"/>
        <v>7.9264660139919361E-3</v>
      </c>
      <c r="N787" s="66">
        <v>241987</v>
      </c>
      <c r="O787" s="66">
        <v>134313</v>
      </c>
      <c r="P787" s="66">
        <v>55</v>
      </c>
      <c r="Q787" s="66">
        <v>2968</v>
      </c>
      <c r="R787" s="66">
        <v>4</v>
      </c>
      <c r="S787" s="66">
        <v>32</v>
      </c>
      <c r="U787" s="66">
        <v>0</v>
      </c>
      <c r="W787" s="66">
        <f>IF(Notes!B$31=1,IF(BR787&gt;0,BR787-P787-SUM(R787:V787)-SUM(X787:AL787),SUM(BS787:BY787)),SUM(BS787:BY787))</f>
        <v>3</v>
      </c>
      <c r="AN787" s="7">
        <f>IF(Q787&gt;0,RANK(Q787,(N787:P787,Q787:AE787)),0)</f>
        <v>3</v>
      </c>
      <c r="AO787" s="7">
        <f>IF(R787&gt;0,RANK(R787,(N787:P787,Q787:AE787)),0)</f>
        <v>6</v>
      </c>
      <c r="AP787" s="7">
        <f>IF(T787&gt;0,RANK(T787,(N787:P787,Q787:AE787)),0)</f>
        <v>0</v>
      </c>
      <c r="AQ787" s="7">
        <f>IF(S787&gt;0,RANK(S787,(N787:P787,Q787:AE787)),0)</f>
        <v>5</v>
      </c>
      <c r="AR787" s="2">
        <f t="shared" si="320"/>
        <v>7.8236618322341193E-3</v>
      </c>
      <c r="AS787" s="2">
        <f t="shared" si="321"/>
        <v>1.0544018641824959E-5</v>
      </c>
      <c r="AT787" s="2">
        <f t="shared" si="322"/>
        <v>0</v>
      </c>
      <c r="AU787" s="2">
        <f t="shared" si="323"/>
        <v>8.435214913459967E-5</v>
      </c>
      <c r="AW787" t="s">
        <v>3367</v>
      </c>
      <c r="AX787" t="s">
        <v>2325</v>
      </c>
      <c r="BA787" s="119">
        <v>18</v>
      </c>
      <c r="BB787" s="121">
        <v>97</v>
      </c>
      <c r="BC787" s="125">
        <f t="shared" si="312"/>
        <v>18097</v>
      </c>
      <c r="BE787" s="7" t="s">
        <v>228</v>
      </c>
      <c r="BR787" s="105">
        <v>822</v>
      </c>
      <c r="BS787" s="1">
        <v>0</v>
      </c>
      <c r="BT787" s="1">
        <v>0</v>
      </c>
      <c r="BU787" s="1">
        <v>3</v>
      </c>
      <c r="BV787">
        <v>0</v>
      </c>
      <c r="BW787">
        <v>0</v>
      </c>
      <c r="BX787">
        <v>0</v>
      </c>
    </row>
    <row r="788" spans="1:76" hidden="1" outlineLevel="1">
      <c r="A788" t="s">
        <v>3230</v>
      </c>
      <c r="B788" t="s">
        <v>2325</v>
      </c>
      <c r="C788" s="1">
        <f t="shared" si="313"/>
        <v>18550</v>
      </c>
      <c r="D788" s="7">
        <f>IF(N788&gt;0, RANK(N788,(N788:P788,Q788:AE788)),0)</f>
        <v>2</v>
      </c>
      <c r="E788" s="7">
        <f>IF(O788&gt;0,RANK(O788,(N788:P788,Q788:AE788)),0)</f>
        <v>1</v>
      </c>
      <c r="F788" s="7">
        <f>IF(P788&gt;0,RANK(P788,(N788:P788,Q788:AE788)),0)</f>
        <v>5</v>
      </c>
      <c r="G788" s="1">
        <f t="shared" si="314"/>
        <v>2517</v>
      </c>
      <c r="H788" s="2">
        <f t="shared" si="315"/>
        <v>0.13568733153638815</v>
      </c>
      <c r="I788" s="2"/>
      <c r="J788" s="2">
        <f t="shared" si="316"/>
        <v>0.42528301886792452</v>
      </c>
      <c r="K788" s="2">
        <f t="shared" si="317"/>
        <v>0.56097035040431265</v>
      </c>
      <c r="L788" s="2">
        <f t="shared" si="318"/>
        <v>1.6172506738544473E-4</v>
      </c>
      <c r="M788" s="2">
        <f t="shared" si="319"/>
        <v>1.3584905660377388E-2</v>
      </c>
      <c r="N788" s="66">
        <v>7889</v>
      </c>
      <c r="O788" s="66">
        <v>10406</v>
      </c>
      <c r="P788" s="66">
        <v>3</v>
      </c>
      <c r="Q788" s="66">
        <v>244</v>
      </c>
      <c r="R788" s="66">
        <v>0</v>
      </c>
      <c r="S788" s="66">
        <v>8</v>
      </c>
      <c r="U788" s="66">
        <v>0</v>
      </c>
      <c r="W788" s="66">
        <f>IF(Notes!B$31=1,IF(BR788&gt;0,BR788-P788-SUM(R788:V788)-SUM(X788:AL788),SUM(BS788:BY788)),SUM(BS788:BY788))</f>
        <v>0</v>
      </c>
      <c r="AN788" s="7">
        <f>IF(Q788&gt;0,RANK(Q788,(N788:P788,Q788:AE788)),0)</f>
        <v>3</v>
      </c>
      <c r="AO788" s="7">
        <f>IF(R788&gt;0,RANK(R788,(N788:P788,Q788:AE788)),0)</f>
        <v>0</v>
      </c>
      <c r="AP788" s="7">
        <f>IF(T788&gt;0,RANK(T788,(N788:P788,Q788:AE788)),0)</f>
        <v>0</v>
      </c>
      <c r="AQ788" s="7">
        <f>IF(S788&gt;0,RANK(S788,(N788:P788,Q788:AE788)),0)</f>
        <v>4</v>
      </c>
      <c r="AR788" s="2">
        <f t="shared" si="320"/>
        <v>1.3153638814016173E-2</v>
      </c>
      <c r="AS788" s="2">
        <f t="shared" si="321"/>
        <v>0</v>
      </c>
      <c r="AT788" s="2">
        <f t="shared" si="322"/>
        <v>0</v>
      </c>
      <c r="AU788" s="2">
        <f t="shared" si="323"/>
        <v>4.3126684636118597E-4</v>
      </c>
      <c r="AW788" t="s">
        <v>3230</v>
      </c>
      <c r="AX788" t="s">
        <v>2325</v>
      </c>
      <c r="AY788">
        <v>2</v>
      </c>
      <c r="BA788" s="119">
        <v>18</v>
      </c>
      <c r="BB788" s="121">
        <v>99</v>
      </c>
      <c r="BC788" s="125">
        <f t="shared" si="312"/>
        <v>18099</v>
      </c>
      <c r="BE788" s="7" t="s">
        <v>228</v>
      </c>
      <c r="BR788" s="105">
        <v>32</v>
      </c>
      <c r="BS788" s="1">
        <v>0</v>
      </c>
      <c r="BT788" s="1">
        <v>0</v>
      </c>
      <c r="BU788" s="1">
        <v>0</v>
      </c>
      <c r="BV788">
        <v>0</v>
      </c>
      <c r="BW788">
        <v>0</v>
      </c>
      <c r="BX788">
        <v>0</v>
      </c>
    </row>
    <row r="789" spans="1:76" hidden="1" outlineLevel="1">
      <c r="A789" t="s">
        <v>2053</v>
      </c>
      <c r="B789" t="s">
        <v>2325</v>
      </c>
      <c r="C789" s="1">
        <f t="shared" si="313"/>
        <v>4903</v>
      </c>
      <c r="D789" s="7">
        <f>IF(N789&gt;0, RANK(N789,(N789:P789,Q789:AE789)),0)</f>
        <v>2</v>
      </c>
      <c r="E789" s="7">
        <f>IF(O789&gt;0,RANK(O789,(N789:P789,Q789:AE789)),0)</f>
        <v>1</v>
      </c>
      <c r="F789" s="7">
        <f>IF(P789&gt;0,RANK(P789,(N789:P789,Q789:AE789)),0)</f>
        <v>5</v>
      </c>
      <c r="G789" s="1">
        <f t="shared" si="314"/>
        <v>1416</v>
      </c>
      <c r="H789" s="2">
        <f t="shared" si="315"/>
        <v>0.28880277381195185</v>
      </c>
      <c r="I789" s="2"/>
      <c r="J789" s="2">
        <f t="shared" si="316"/>
        <v>0.34795023455027535</v>
      </c>
      <c r="K789" s="2">
        <f t="shared" si="317"/>
        <v>0.63675300836222726</v>
      </c>
      <c r="L789" s="2">
        <f t="shared" si="318"/>
        <v>2.0395676116663266E-4</v>
      </c>
      <c r="M789" s="2">
        <f t="shared" si="319"/>
        <v>1.5092800326330704E-2</v>
      </c>
      <c r="N789" s="66">
        <v>1706</v>
      </c>
      <c r="O789" s="66">
        <v>3122</v>
      </c>
      <c r="P789" s="66">
        <v>1</v>
      </c>
      <c r="Q789" s="66">
        <v>67</v>
      </c>
      <c r="R789" s="66">
        <v>0</v>
      </c>
      <c r="S789" s="66">
        <v>7</v>
      </c>
      <c r="U789" s="66">
        <v>0</v>
      </c>
      <c r="W789" s="66">
        <f>IF(Notes!B$31=1,IF(BR789&gt;0,BR789-P789-SUM(R789:V789)-SUM(X789:AL789),SUM(BS789:BY789)),SUM(BS789:BY789))</f>
        <v>0</v>
      </c>
      <c r="AN789" s="7">
        <f>IF(Q789&gt;0,RANK(Q789,(N789:P789,Q789:AE789)),0)</f>
        <v>3</v>
      </c>
      <c r="AO789" s="7">
        <f>IF(R789&gt;0,RANK(R789,(N789:P789,Q789:AE789)),0)</f>
        <v>0</v>
      </c>
      <c r="AP789" s="7">
        <f>IF(T789&gt;0,RANK(T789,(N789:P789,Q789:AE789)),0)</f>
        <v>0</v>
      </c>
      <c r="AQ789" s="7">
        <f>IF(S789&gt;0,RANK(S789,(N789:P789,Q789:AE789)),0)</f>
        <v>4</v>
      </c>
      <c r="AR789" s="2">
        <f t="shared" si="320"/>
        <v>1.366510299816439E-2</v>
      </c>
      <c r="AS789" s="2">
        <f t="shared" si="321"/>
        <v>0</v>
      </c>
      <c r="AT789" s="2">
        <f t="shared" si="322"/>
        <v>0</v>
      </c>
      <c r="AU789" s="2">
        <f t="shared" si="323"/>
        <v>1.4276973281664286E-3</v>
      </c>
      <c r="AW789" t="s">
        <v>2053</v>
      </c>
      <c r="AX789" t="s">
        <v>2325</v>
      </c>
      <c r="AY789">
        <v>8</v>
      </c>
      <c r="BA789" s="119">
        <v>18</v>
      </c>
      <c r="BB789" s="121">
        <v>101</v>
      </c>
      <c r="BC789" s="125">
        <f t="shared" si="312"/>
        <v>18101</v>
      </c>
      <c r="BE789" s="7" t="s">
        <v>228</v>
      </c>
      <c r="BS789" s="1">
        <v>0</v>
      </c>
      <c r="BT789" s="1">
        <v>0</v>
      </c>
      <c r="BU789" s="1">
        <v>0</v>
      </c>
      <c r="BV789">
        <v>0</v>
      </c>
      <c r="BW789">
        <v>0</v>
      </c>
      <c r="BX789">
        <v>0</v>
      </c>
    </row>
    <row r="790" spans="1:76" hidden="1" outlineLevel="1">
      <c r="A790" t="s">
        <v>2654</v>
      </c>
      <c r="B790" t="s">
        <v>2325</v>
      </c>
      <c r="C790" s="1">
        <f t="shared" si="313"/>
        <v>14113</v>
      </c>
      <c r="D790" s="7">
        <f>IF(N790&gt;0, RANK(N790,(N790:P790,Q790:AE790)),0)</f>
        <v>2</v>
      </c>
      <c r="E790" s="7">
        <f>IF(O790&gt;0,RANK(O790,(N790:P790,Q790:AE790)),0)</f>
        <v>1</v>
      </c>
      <c r="F790" s="7">
        <f>IF(P790&gt;0,RANK(P790,(N790:P790,Q790:AE790)),0)</f>
        <v>5</v>
      </c>
      <c r="G790" s="1">
        <f t="shared" si="314"/>
        <v>2748</v>
      </c>
      <c r="H790" s="2">
        <f t="shared" si="315"/>
        <v>0.19471409338907392</v>
      </c>
      <c r="I790" s="2"/>
      <c r="J790" s="2">
        <f t="shared" si="316"/>
        <v>0.3942464394529866</v>
      </c>
      <c r="K790" s="2">
        <f t="shared" si="317"/>
        <v>0.58896053284206051</v>
      </c>
      <c r="L790" s="2">
        <f t="shared" si="318"/>
        <v>2.834266279316942E-4</v>
      </c>
      <c r="M790" s="2">
        <f t="shared" si="319"/>
        <v>1.6509601077021253E-2</v>
      </c>
      <c r="N790" s="66">
        <v>5564</v>
      </c>
      <c r="O790" s="66">
        <v>8312</v>
      </c>
      <c r="P790" s="66">
        <v>4</v>
      </c>
      <c r="Q790" s="66">
        <v>211</v>
      </c>
      <c r="R790" s="66">
        <v>0</v>
      </c>
      <c r="S790" s="66">
        <v>21</v>
      </c>
      <c r="U790" s="66">
        <v>0</v>
      </c>
      <c r="W790" s="66">
        <f>IF(Notes!B$31=1,IF(BR790&gt;0,BR790-P790-SUM(R790:V790)-SUM(X790:AL790),SUM(BS790:BY790)),SUM(BS790:BY790))</f>
        <v>1</v>
      </c>
      <c r="AN790" s="7">
        <f>IF(Q790&gt;0,RANK(Q790,(N790:P790,Q790:AE790)),0)</f>
        <v>3</v>
      </c>
      <c r="AO790" s="7">
        <f>IF(R790&gt;0,RANK(R790,(N790:P790,Q790:AE790)),0)</f>
        <v>0</v>
      </c>
      <c r="AP790" s="7">
        <f>IF(T790&gt;0,RANK(T790,(N790:P790,Q790:AE790)),0)</f>
        <v>0</v>
      </c>
      <c r="AQ790" s="7">
        <f>IF(S790&gt;0,RANK(S790,(N790:P790,Q790:AE790)),0)</f>
        <v>4</v>
      </c>
      <c r="AR790" s="2">
        <f t="shared" si="320"/>
        <v>1.4950754623396869E-2</v>
      </c>
      <c r="AS790" s="2">
        <f t="shared" si="321"/>
        <v>0</v>
      </c>
      <c r="AT790" s="2">
        <f t="shared" si="322"/>
        <v>0</v>
      </c>
      <c r="AU790" s="2">
        <f t="shared" si="323"/>
        <v>1.4879897966413945E-3</v>
      </c>
      <c r="AW790" t="s">
        <v>2654</v>
      </c>
      <c r="AX790" t="s">
        <v>2325</v>
      </c>
      <c r="AY790">
        <v>5</v>
      </c>
      <c r="BA790" s="119">
        <v>18</v>
      </c>
      <c r="BB790" s="121">
        <v>103</v>
      </c>
      <c r="BC790" s="125">
        <f t="shared" si="312"/>
        <v>18103</v>
      </c>
      <c r="BE790" s="7" t="s">
        <v>228</v>
      </c>
      <c r="BR790" s="1">
        <v>69</v>
      </c>
      <c r="BS790" s="1">
        <v>0</v>
      </c>
      <c r="BT790" s="1">
        <v>0</v>
      </c>
      <c r="BU790" s="1">
        <v>1</v>
      </c>
      <c r="BV790">
        <v>0</v>
      </c>
      <c r="BW790">
        <v>0</v>
      </c>
      <c r="BX790">
        <v>0</v>
      </c>
    </row>
    <row r="791" spans="1:76" hidden="1" outlineLevel="1">
      <c r="A791" t="s">
        <v>1749</v>
      </c>
      <c r="B791" t="s">
        <v>2325</v>
      </c>
      <c r="C791" s="1">
        <f t="shared" si="313"/>
        <v>63215</v>
      </c>
      <c r="D791" s="7">
        <f>IF(N791&gt;0, RANK(N791,(N791:P791,Q791:AE791)),0)</f>
        <v>1</v>
      </c>
      <c r="E791" s="7">
        <f>IF(O791&gt;0,RANK(O791,(N791:P791,Q791:AE791)),0)</f>
        <v>2</v>
      </c>
      <c r="F791" s="7">
        <f>IF(P791&gt;0,RANK(P791,(N791:P791,Q791:AE791)),0)</f>
        <v>4</v>
      </c>
      <c r="G791" s="1">
        <f t="shared" si="314"/>
        <v>20332</v>
      </c>
      <c r="H791" s="2">
        <f t="shared" si="315"/>
        <v>0.32163252392628333</v>
      </c>
      <c r="I791" s="2"/>
      <c r="J791" s="2">
        <f t="shared" si="316"/>
        <v>0.65569880566321281</v>
      </c>
      <c r="K791" s="2">
        <f t="shared" si="317"/>
        <v>0.33406628173692954</v>
      </c>
      <c r="L791" s="2">
        <f t="shared" si="318"/>
        <v>1.0282369690737957E-3</v>
      </c>
      <c r="M791" s="2">
        <f t="shared" si="319"/>
        <v>9.2066756307838532E-3</v>
      </c>
      <c r="N791" s="66">
        <v>41450</v>
      </c>
      <c r="O791" s="66">
        <v>21118</v>
      </c>
      <c r="P791" s="66">
        <v>65</v>
      </c>
      <c r="Q791" s="66">
        <v>541</v>
      </c>
      <c r="R791" s="66">
        <v>15</v>
      </c>
      <c r="S791" s="66">
        <v>24</v>
      </c>
      <c r="U791" s="66">
        <v>2</v>
      </c>
      <c r="W791" s="66">
        <f>IF(Notes!B$31=1,IF(BR791&gt;0,BR791-P791-SUM(R791:V791)-SUM(X791:AL791),SUM(BS791:BY791)),SUM(BS791:BY791))</f>
        <v>0</v>
      </c>
      <c r="AN791" s="7">
        <f>IF(Q791&gt;0,RANK(Q791,(N791:P791,Q791:AE791)),0)</f>
        <v>3</v>
      </c>
      <c r="AO791" s="7">
        <f>IF(R791&gt;0,RANK(R791,(N791:P791,Q791:AE791)),0)</f>
        <v>6</v>
      </c>
      <c r="AP791" s="7">
        <f>IF(T791&gt;0,RANK(T791,(N791:P791,Q791:AE791)),0)</f>
        <v>0</v>
      </c>
      <c r="AQ791" s="7">
        <f>IF(S791&gt;0,RANK(S791,(N791:P791,Q791:AE791)),0)</f>
        <v>5</v>
      </c>
      <c r="AR791" s="2">
        <f t="shared" si="320"/>
        <v>8.5580953887526689E-3</v>
      </c>
      <c r="AS791" s="2">
        <f t="shared" si="321"/>
        <v>2.3728545440164517E-4</v>
      </c>
      <c r="AT791" s="2">
        <f t="shared" si="322"/>
        <v>0</v>
      </c>
      <c r="AU791" s="2">
        <f t="shared" si="323"/>
        <v>3.7965672704263229E-4</v>
      </c>
      <c r="AW791" t="s">
        <v>1749</v>
      </c>
      <c r="AX791" t="s">
        <v>2325</v>
      </c>
      <c r="BA791" s="119">
        <v>18</v>
      </c>
      <c r="BB791" s="121">
        <v>105</v>
      </c>
      <c r="BC791" s="125">
        <f t="shared" si="312"/>
        <v>18105</v>
      </c>
      <c r="BE791" s="7" t="s">
        <v>228</v>
      </c>
      <c r="BR791" s="1">
        <v>278</v>
      </c>
      <c r="BS791" s="1">
        <v>0</v>
      </c>
      <c r="BT791" s="1">
        <v>0</v>
      </c>
      <c r="BU791" s="1">
        <v>0</v>
      </c>
      <c r="BV791">
        <v>0</v>
      </c>
      <c r="BW791">
        <v>0</v>
      </c>
      <c r="BX791">
        <v>0</v>
      </c>
    </row>
    <row r="792" spans="1:76" hidden="1" outlineLevel="1">
      <c r="A792" t="s">
        <v>1426</v>
      </c>
      <c r="B792" t="s">
        <v>2325</v>
      </c>
      <c r="C792" s="1">
        <f t="shared" si="313"/>
        <v>15285</v>
      </c>
      <c r="D792" s="7">
        <f>IF(N792&gt;0, RANK(N792,(N792:P792,Q792:AE792)),0)</f>
        <v>2</v>
      </c>
      <c r="E792" s="7">
        <f>IF(O792&gt;0,RANK(O792,(N792:P792,Q792:AE792)),0)</f>
        <v>1</v>
      </c>
      <c r="F792" s="7">
        <f>IF(P792&gt;0,RANK(P792,(N792:P792,Q792:AE792)),0)</f>
        <v>5</v>
      </c>
      <c r="G792" s="1">
        <f t="shared" si="314"/>
        <v>3047</v>
      </c>
      <c r="H792" s="2">
        <f t="shared" si="315"/>
        <v>0.19934576382073929</v>
      </c>
      <c r="I792" s="2"/>
      <c r="J792" s="2">
        <f t="shared" si="316"/>
        <v>0.39339221458946677</v>
      </c>
      <c r="K792" s="2">
        <f t="shared" si="317"/>
        <v>0.59273797841020603</v>
      </c>
      <c r="L792" s="2">
        <f t="shared" si="318"/>
        <v>2.6169447170428526E-4</v>
      </c>
      <c r="M792" s="2">
        <f t="shared" si="319"/>
        <v>1.3608112528622854E-2</v>
      </c>
      <c r="N792" s="66">
        <v>6013</v>
      </c>
      <c r="O792" s="66">
        <v>9060</v>
      </c>
      <c r="P792" s="66">
        <v>4</v>
      </c>
      <c r="Q792" s="66">
        <v>195</v>
      </c>
      <c r="R792" s="66">
        <v>0</v>
      </c>
      <c r="S792" s="66">
        <v>10</v>
      </c>
      <c r="U792" s="66">
        <v>0</v>
      </c>
      <c r="W792" s="66">
        <f>IF(Notes!B$31=1,IF(BR792&gt;0,BR792-P792-SUM(R792:V792)-SUM(X792:AL792),SUM(BS792:BY792)),SUM(BS792:BY792))</f>
        <v>3</v>
      </c>
      <c r="AN792" s="7">
        <f>IF(Q792&gt;0,RANK(Q792,(N792:P792,Q792:AE792)),0)</f>
        <v>3</v>
      </c>
      <c r="AO792" s="7">
        <f>IF(R792&gt;0,RANK(R792,(N792:P792,Q792:AE792)),0)</f>
        <v>0</v>
      </c>
      <c r="AP792" s="7">
        <f>IF(T792&gt;0,RANK(T792,(N792:P792,Q792:AE792)),0)</f>
        <v>0</v>
      </c>
      <c r="AQ792" s="7">
        <f>IF(S792&gt;0,RANK(S792,(N792:P792,Q792:AE792)),0)</f>
        <v>4</v>
      </c>
      <c r="AR792" s="2">
        <f t="shared" si="320"/>
        <v>1.2757605495583905E-2</v>
      </c>
      <c r="AS792" s="2">
        <f t="shared" si="321"/>
        <v>0</v>
      </c>
      <c r="AT792" s="2">
        <f t="shared" si="322"/>
        <v>0</v>
      </c>
      <c r="AU792" s="2">
        <f t="shared" si="323"/>
        <v>6.5423617926071314E-4</v>
      </c>
      <c r="AW792" t="s">
        <v>1426</v>
      </c>
      <c r="AX792" t="s">
        <v>2325</v>
      </c>
      <c r="AY792">
        <v>4</v>
      </c>
      <c r="BA792" s="119">
        <v>18</v>
      </c>
      <c r="BB792" s="121">
        <v>107</v>
      </c>
      <c r="BC792" s="125">
        <f t="shared" si="312"/>
        <v>18107</v>
      </c>
      <c r="BE792" s="7" t="s">
        <v>228</v>
      </c>
      <c r="BS792" s="1">
        <v>0</v>
      </c>
      <c r="BT792" s="1">
        <v>0</v>
      </c>
      <c r="BU792" s="1">
        <v>3</v>
      </c>
      <c r="BV792">
        <v>0</v>
      </c>
      <c r="BW792">
        <v>0</v>
      </c>
      <c r="BX792">
        <v>0</v>
      </c>
    </row>
    <row r="793" spans="1:76" hidden="1" outlineLevel="1">
      <c r="A793" t="s">
        <v>1298</v>
      </c>
      <c r="B793" t="s">
        <v>2325</v>
      </c>
      <c r="C793" s="1">
        <f t="shared" si="313"/>
        <v>28811</v>
      </c>
      <c r="D793" s="7">
        <f>IF(N793&gt;0, RANK(N793,(N793:P793,Q793:AE793)),0)</f>
        <v>2</v>
      </c>
      <c r="E793" s="7">
        <f>IF(O793&gt;0,RANK(O793,(N793:P793,Q793:AE793)),0)</f>
        <v>1</v>
      </c>
      <c r="F793" s="7">
        <f>IF(P793&gt;0,RANK(P793,(N793:P793,Q793:AE793)),0)</f>
        <v>5</v>
      </c>
      <c r="G793" s="1">
        <f t="shared" si="314"/>
        <v>7799</v>
      </c>
      <c r="H793" s="2">
        <f t="shared" si="315"/>
        <v>0.27069522057547463</v>
      </c>
      <c r="I793" s="2"/>
      <c r="J793" s="2">
        <f t="shared" si="316"/>
        <v>0.35854361181493177</v>
      </c>
      <c r="K793" s="2">
        <f t="shared" si="317"/>
        <v>0.62923883239040646</v>
      </c>
      <c r="L793" s="2">
        <f t="shared" si="318"/>
        <v>2.7767172260594909E-4</v>
      </c>
      <c r="M793" s="2">
        <f t="shared" si="319"/>
        <v>1.1939884072055823E-2</v>
      </c>
      <c r="N793" s="66">
        <v>10330</v>
      </c>
      <c r="O793" s="66">
        <v>18129</v>
      </c>
      <c r="P793" s="66">
        <v>8</v>
      </c>
      <c r="Q793" s="66">
        <v>318</v>
      </c>
      <c r="R793" s="66">
        <v>1</v>
      </c>
      <c r="S793" s="66">
        <v>24</v>
      </c>
      <c r="U793" s="66">
        <v>0</v>
      </c>
      <c r="W793" s="66">
        <f>IF(Notes!B$31=1,IF(BR793&gt;0,BR793-P793-SUM(R793:V793)-SUM(X793:AL793),SUM(BS793:BY793)),SUM(BS793:BY793))</f>
        <v>1</v>
      </c>
      <c r="AN793" s="7">
        <f>IF(Q793&gt;0,RANK(Q793,(N793:P793,Q793:AE793)),0)</f>
        <v>3</v>
      </c>
      <c r="AO793" s="7">
        <f>IF(R793&gt;0,RANK(R793,(N793:P793,Q793:AE793)),0)</f>
        <v>6</v>
      </c>
      <c r="AP793" s="7">
        <f>IF(T793&gt;0,RANK(T793,(N793:P793,Q793:AE793)),0)</f>
        <v>0</v>
      </c>
      <c r="AQ793" s="7">
        <f>IF(S793&gt;0,RANK(S793,(N793:P793,Q793:AE793)),0)</f>
        <v>4</v>
      </c>
      <c r="AR793" s="2">
        <f t="shared" si="320"/>
        <v>1.1037450973586478E-2</v>
      </c>
      <c r="AS793" s="2">
        <f t="shared" si="321"/>
        <v>3.4708965325743637E-5</v>
      </c>
      <c r="AT793" s="2">
        <f t="shared" si="322"/>
        <v>0</v>
      </c>
      <c r="AU793" s="2">
        <f t="shared" si="323"/>
        <v>8.3301516781784739E-4</v>
      </c>
      <c r="AW793" t="s">
        <v>1298</v>
      </c>
      <c r="AX793" t="s">
        <v>2325</v>
      </c>
      <c r="AY793">
        <v>4</v>
      </c>
      <c r="BA793" s="119">
        <v>18</v>
      </c>
      <c r="BB793" s="121">
        <v>109</v>
      </c>
      <c r="BC793" s="125">
        <f t="shared" si="312"/>
        <v>18109</v>
      </c>
      <c r="BE793" s="7" t="s">
        <v>228</v>
      </c>
      <c r="BS793" s="1">
        <v>0</v>
      </c>
      <c r="BT793" s="1">
        <v>0</v>
      </c>
      <c r="BU793" s="1">
        <v>1</v>
      </c>
      <c r="BV793">
        <v>0</v>
      </c>
      <c r="BW793">
        <v>0</v>
      </c>
      <c r="BX793">
        <v>0</v>
      </c>
    </row>
    <row r="794" spans="1:76" hidden="1" outlineLevel="1">
      <c r="A794" t="s">
        <v>2341</v>
      </c>
      <c r="B794" t="s">
        <v>2325</v>
      </c>
      <c r="C794" s="1">
        <f t="shared" si="313"/>
        <v>6045</v>
      </c>
      <c r="D794" s="7">
        <f>IF(N794&gt;0, RANK(N794,(N794:P794,Q794:AE794)),0)</f>
        <v>2</v>
      </c>
      <c r="E794" s="7">
        <f>IF(O794&gt;0,RANK(O794,(N794:P794,Q794:AE794)),0)</f>
        <v>1</v>
      </c>
      <c r="F794" s="7">
        <f>IF(P794&gt;0,RANK(P794,(N794:P794,Q794:AE794)),0)</f>
        <v>4</v>
      </c>
      <c r="G794" s="1">
        <f t="shared" si="314"/>
        <v>676</v>
      </c>
      <c r="H794" s="2">
        <f t="shared" si="315"/>
        <v>0.11182795698924732</v>
      </c>
      <c r="I794" s="2"/>
      <c r="J794" s="2">
        <f t="shared" si="316"/>
        <v>0.43424317617866004</v>
      </c>
      <c r="K794" s="2">
        <f t="shared" si="317"/>
        <v>0.54607113316790734</v>
      </c>
      <c r="L794" s="2">
        <f t="shared" si="318"/>
        <v>1.1579818031430935E-3</v>
      </c>
      <c r="M794" s="2">
        <f t="shared" si="319"/>
        <v>1.8527708850289527E-2</v>
      </c>
      <c r="N794" s="66">
        <v>2625</v>
      </c>
      <c r="O794" s="66">
        <v>3301</v>
      </c>
      <c r="P794" s="66">
        <v>7</v>
      </c>
      <c r="Q794" s="66">
        <v>107</v>
      </c>
      <c r="R794" s="66">
        <v>0</v>
      </c>
      <c r="S794" s="66">
        <v>5</v>
      </c>
      <c r="U794" s="66">
        <v>0</v>
      </c>
      <c r="W794" s="66">
        <f>IF(Notes!B$31=1,IF(BR794&gt;0,BR794-P794-SUM(R794:V794)-SUM(X794:AL794),SUM(BS794:BY794)),SUM(BS794:BY794))</f>
        <v>0</v>
      </c>
      <c r="AN794" s="7">
        <f>IF(Q794&gt;0,RANK(Q794,(N794:P794,Q794:AE794)),0)</f>
        <v>3</v>
      </c>
      <c r="AO794" s="7">
        <f>IF(R794&gt;0,RANK(R794,(N794:P794,Q794:AE794)),0)</f>
        <v>0</v>
      </c>
      <c r="AP794" s="7">
        <f>IF(T794&gt;0,RANK(T794,(N794:P794,Q794:AE794)),0)</f>
        <v>0</v>
      </c>
      <c r="AQ794" s="7">
        <f>IF(S794&gt;0,RANK(S794,(N794:P794,Q794:AE794)),0)</f>
        <v>5</v>
      </c>
      <c r="AR794" s="2">
        <f t="shared" si="320"/>
        <v>1.7700578990901571E-2</v>
      </c>
      <c r="AS794" s="2">
        <f t="shared" si="321"/>
        <v>0</v>
      </c>
      <c r="AT794" s="2">
        <f t="shared" si="322"/>
        <v>0</v>
      </c>
      <c r="AU794" s="2">
        <f t="shared" si="323"/>
        <v>8.271298593879239E-4</v>
      </c>
      <c r="AW794" t="s">
        <v>2341</v>
      </c>
      <c r="AX794" t="s">
        <v>2325</v>
      </c>
      <c r="AY794">
        <v>1</v>
      </c>
      <c r="BA794" s="119">
        <v>18</v>
      </c>
      <c r="BB794" s="121">
        <v>111</v>
      </c>
      <c r="BC794" s="125">
        <f t="shared" si="312"/>
        <v>18111</v>
      </c>
      <c r="BE794" s="7" t="s">
        <v>228</v>
      </c>
      <c r="BR794" s="1">
        <v>21</v>
      </c>
      <c r="BS794" s="1">
        <v>0</v>
      </c>
      <c r="BT794" s="1">
        <v>0</v>
      </c>
      <c r="BU794" s="1">
        <v>0</v>
      </c>
      <c r="BV794">
        <v>0</v>
      </c>
      <c r="BW794">
        <v>0</v>
      </c>
      <c r="BX794">
        <v>0</v>
      </c>
    </row>
    <row r="795" spans="1:76" hidden="1" outlineLevel="1">
      <c r="A795" t="s">
        <v>1888</v>
      </c>
      <c r="B795" t="s">
        <v>2325</v>
      </c>
      <c r="C795" s="1">
        <f t="shared" si="313"/>
        <v>16974</v>
      </c>
      <c r="D795" s="7">
        <f>IF(N795&gt;0, RANK(N795,(N795:P795,Q795:AE795)),0)</f>
        <v>2</v>
      </c>
      <c r="E795" s="7">
        <f>IF(O795&gt;0,RANK(O795,(N795:P795,Q795:AE795)),0)</f>
        <v>1</v>
      </c>
      <c r="F795" s="7">
        <f>IF(P795&gt;0,RANK(P795,(N795:P795,Q795:AE795)),0)</f>
        <v>0</v>
      </c>
      <c r="G795" s="1">
        <f t="shared" si="314"/>
        <v>2609</v>
      </c>
      <c r="H795" s="2">
        <f t="shared" si="315"/>
        <v>0.15370566749145753</v>
      </c>
      <c r="I795" s="2"/>
      <c r="J795" s="2">
        <f t="shared" si="316"/>
        <v>0.41616590078944266</v>
      </c>
      <c r="K795" s="2">
        <f t="shared" si="317"/>
        <v>0.56987156828090024</v>
      </c>
      <c r="L795" s="2">
        <f t="shared" si="318"/>
        <v>0</v>
      </c>
      <c r="M795" s="2">
        <f t="shared" si="319"/>
        <v>1.3962530929657047E-2</v>
      </c>
      <c r="N795" s="66">
        <v>7064</v>
      </c>
      <c r="O795" s="66">
        <v>9673</v>
      </c>
      <c r="P795" s="66">
        <v>0</v>
      </c>
      <c r="Q795" s="66">
        <v>237</v>
      </c>
      <c r="R795" s="66">
        <v>0</v>
      </c>
      <c r="S795" s="66">
        <v>0</v>
      </c>
      <c r="U795" s="66">
        <v>0</v>
      </c>
      <c r="W795" s="66">
        <f>IF(Notes!B$31=1,IF(BR795&gt;0,BR795-P795-SUM(R795:V795)-SUM(X795:AL795),SUM(BS795:BY795)),SUM(BS795:BY795))</f>
        <v>0</v>
      </c>
      <c r="AN795" s="7">
        <f>IF(Q795&gt;0,RANK(Q795,(N795:P795,Q795:AE795)),0)</f>
        <v>3</v>
      </c>
      <c r="AO795" s="7">
        <f>IF(R795&gt;0,RANK(R795,(N795:P795,Q795:AE795)),0)</f>
        <v>0</v>
      </c>
      <c r="AP795" s="7">
        <f>IF(T795&gt;0,RANK(T795,(N795:P795,Q795:AE795)),0)</f>
        <v>0</v>
      </c>
      <c r="AQ795" s="7">
        <f>IF(S795&gt;0,RANK(S795,(N795:P795,Q795:AE795)),0)</f>
        <v>0</v>
      </c>
      <c r="AR795" s="2">
        <f t="shared" si="320"/>
        <v>1.3962530929657123E-2</v>
      </c>
      <c r="AS795" s="2">
        <f t="shared" si="321"/>
        <v>0</v>
      </c>
      <c r="AT795" s="2">
        <f t="shared" si="322"/>
        <v>0</v>
      </c>
      <c r="AU795" s="2">
        <f t="shared" si="323"/>
        <v>0</v>
      </c>
      <c r="AW795" t="s">
        <v>1888</v>
      </c>
      <c r="AX795" t="s">
        <v>2325</v>
      </c>
      <c r="AY795">
        <v>3</v>
      </c>
      <c r="BA795" s="119">
        <v>18</v>
      </c>
      <c r="BB795" s="121">
        <v>113</v>
      </c>
      <c r="BC795" s="125">
        <f t="shared" si="312"/>
        <v>18113</v>
      </c>
      <c r="BE795" s="7" t="s">
        <v>228</v>
      </c>
      <c r="BR795" s="1">
        <v>33</v>
      </c>
      <c r="BS795" s="1">
        <v>0</v>
      </c>
      <c r="BT795" s="1">
        <v>0</v>
      </c>
      <c r="BU795" s="1">
        <v>0</v>
      </c>
      <c r="BV795">
        <v>0</v>
      </c>
      <c r="BW795">
        <v>0</v>
      </c>
      <c r="BX795">
        <v>0</v>
      </c>
    </row>
    <row r="796" spans="1:76" hidden="1" outlineLevel="1">
      <c r="A796" t="s">
        <v>3200</v>
      </c>
      <c r="B796" t="s">
        <v>2325</v>
      </c>
      <c r="C796" s="1">
        <f t="shared" si="313"/>
        <v>2918</v>
      </c>
      <c r="D796" s="7">
        <f>IF(N796&gt;0, RANK(N796,(N796:P796,Q796:AE796)),0)</f>
        <v>2</v>
      </c>
      <c r="E796" s="7">
        <f>IF(O796&gt;0,RANK(O796,(N796:P796,Q796:AE796)),0)</f>
        <v>1</v>
      </c>
      <c r="F796" s="7">
        <f>IF(P796&gt;0,RANK(P796,(N796:P796,Q796:AE796)),0)</f>
        <v>0</v>
      </c>
      <c r="G796" s="1">
        <f t="shared" si="314"/>
        <v>555</v>
      </c>
      <c r="H796" s="2">
        <f t="shared" si="315"/>
        <v>0.19019876627827279</v>
      </c>
      <c r="I796" s="2"/>
      <c r="J796" s="2">
        <f t="shared" si="316"/>
        <v>0.3968471555860178</v>
      </c>
      <c r="K796" s="2">
        <f t="shared" si="317"/>
        <v>0.58704592186429061</v>
      </c>
      <c r="L796" s="2">
        <f t="shared" si="318"/>
        <v>0</v>
      </c>
      <c r="M796" s="2">
        <f t="shared" si="319"/>
        <v>1.6106922549691594E-2</v>
      </c>
      <c r="N796" s="66">
        <v>1158</v>
      </c>
      <c r="O796" s="66">
        <v>1713</v>
      </c>
      <c r="P796" s="66">
        <v>0</v>
      </c>
      <c r="Q796" s="66">
        <v>47</v>
      </c>
      <c r="R796" s="66">
        <v>0</v>
      </c>
      <c r="S796" s="66">
        <v>0</v>
      </c>
      <c r="U796" s="66">
        <v>0</v>
      </c>
      <c r="W796" s="66">
        <f>IF(Notes!B$31=1,IF(BR796&gt;0,BR796-P796-SUM(R796:V796)-SUM(X796:AL796),SUM(BS796:BY796)),SUM(BS796:BY796))</f>
        <v>0</v>
      </c>
      <c r="AN796" s="7">
        <f>IF(Q796&gt;0,RANK(Q796,(N796:P796,Q796:AE796)),0)</f>
        <v>3</v>
      </c>
      <c r="AO796" s="7">
        <f>IF(R796&gt;0,RANK(R796,(N796:P796,Q796:AE796)),0)</f>
        <v>0</v>
      </c>
      <c r="AP796" s="7">
        <f>IF(T796&gt;0,RANK(T796,(N796:P796,Q796:AE796)),0)</f>
        <v>0</v>
      </c>
      <c r="AQ796" s="7">
        <f>IF(S796&gt;0,RANK(S796,(N796:P796,Q796:AE796)),0)</f>
        <v>0</v>
      </c>
      <c r="AR796" s="2">
        <f t="shared" si="320"/>
        <v>1.6106922549691569E-2</v>
      </c>
      <c r="AS796" s="2">
        <f t="shared" si="321"/>
        <v>0</v>
      </c>
      <c r="AT796" s="2">
        <f t="shared" si="322"/>
        <v>0</v>
      </c>
      <c r="AU796" s="2">
        <f t="shared" si="323"/>
        <v>0</v>
      </c>
      <c r="AW796" t="s">
        <v>3200</v>
      </c>
      <c r="AX796" t="s">
        <v>2325</v>
      </c>
      <c r="AY796">
        <v>9</v>
      </c>
      <c r="BA796" s="119">
        <v>18</v>
      </c>
      <c r="BB796" s="121">
        <v>115</v>
      </c>
      <c r="BC796" s="125">
        <f t="shared" si="312"/>
        <v>18115</v>
      </c>
      <c r="BE796" s="7" t="s">
        <v>228</v>
      </c>
      <c r="BS796" s="1">
        <v>0</v>
      </c>
      <c r="BT796" s="1">
        <v>0</v>
      </c>
      <c r="BU796" s="1">
        <v>0</v>
      </c>
      <c r="BV796">
        <v>0</v>
      </c>
      <c r="BW796">
        <v>0</v>
      </c>
      <c r="BX796">
        <v>0</v>
      </c>
    </row>
    <row r="797" spans="1:76" hidden="1" outlineLevel="1">
      <c r="A797" t="s">
        <v>3376</v>
      </c>
      <c r="B797" t="s">
        <v>2325</v>
      </c>
      <c r="C797" s="1">
        <f t="shared" si="313"/>
        <v>8086</v>
      </c>
      <c r="D797" s="7">
        <f>IF(N797&gt;0, RANK(N797,(N797:P797,Q797:AE797)),0)</f>
        <v>2</v>
      </c>
      <c r="E797" s="7">
        <f>IF(O797&gt;0,RANK(O797,(N797:P797,Q797:AE797)),0)</f>
        <v>1</v>
      </c>
      <c r="F797" s="7">
        <f>IF(P797&gt;0,RANK(P797,(N797:P797,Q797:AE797)),0)</f>
        <v>4</v>
      </c>
      <c r="G797" s="1">
        <f t="shared" si="314"/>
        <v>1146</v>
      </c>
      <c r="H797" s="2">
        <f t="shared" si="315"/>
        <v>0.14172644076181054</v>
      </c>
      <c r="I797" s="2"/>
      <c r="J797" s="2">
        <f t="shared" si="316"/>
        <v>0.41924313628493692</v>
      </c>
      <c r="K797" s="2">
        <f t="shared" si="317"/>
        <v>0.56096957704674744</v>
      </c>
      <c r="L797" s="2">
        <f t="shared" si="318"/>
        <v>6.1835270838486278E-4</v>
      </c>
      <c r="M797" s="2">
        <f t="shared" si="319"/>
        <v>1.9168933959930776E-2</v>
      </c>
      <c r="N797" s="66">
        <v>3390</v>
      </c>
      <c r="O797" s="66">
        <v>4536</v>
      </c>
      <c r="P797" s="66">
        <v>5</v>
      </c>
      <c r="Q797" s="66">
        <v>151</v>
      </c>
      <c r="R797" s="66">
        <v>1</v>
      </c>
      <c r="S797" s="66">
        <v>3</v>
      </c>
      <c r="U797" s="66">
        <v>0</v>
      </c>
      <c r="W797" s="66">
        <f>IF(Notes!B$31=1,IF(BR797&gt;0,BR797-P797-SUM(R797:V797)-SUM(X797:AL797),SUM(BS797:BY797)),SUM(BS797:BY797))</f>
        <v>0</v>
      </c>
      <c r="AN797" s="7">
        <f>IF(Q797&gt;0,RANK(Q797,(N797:P797,Q797:AE797)),0)</f>
        <v>3</v>
      </c>
      <c r="AO797" s="7">
        <f>IF(R797&gt;0,RANK(R797,(N797:P797,Q797:AE797)),0)</f>
        <v>6</v>
      </c>
      <c r="AP797" s="7">
        <f>IF(T797&gt;0,RANK(T797,(N797:P797,Q797:AE797)),0)</f>
        <v>0</v>
      </c>
      <c r="AQ797" s="7">
        <f>IF(S797&gt;0,RANK(S797,(N797:P797,Q797:AE797)),0)</f>
        <v>5</v>
      </c>
      <c r="AR797" s="2">
        <f t="shared" si="320"/>
        <v>1.8674251793222855E-2</v>
      </c>
      <c r="AS797" s="2">
        <f t="shared" si="321"/>
        <v>1.2367054167697255E-4</v>
      </c>
      <c r="AT797" s="2">
        <f t="shared" si="322"/>
        <v>0</v>
      </c>
      <c r="AU797" s="2">
        <f t="shared" si="323"/>
        <v>3.7101162503091762E-4</v>
      </c>
      <c r="AW797" t="s">
        <v>3376</v>
      </c>
      <c r="AX797" t="s">
        <v>2325</v>
      </c>
      <c r="AY797">
        <v>9</v>
      </c>
      <c r="BA797" s="119">
        <v>18</v>
      </c>
      <c r="BB797" s="121">
        <v>117</v>
      </c>
      <c r="BC797" s="125">
        <f t="shared" si="312"/>
        <v>18117</v>
      </c>
      <c r="BE797" s="7" t="s">
        <v>228</v>
      </c>
      <c r="BR797" s="1">
        <v>31</v>
      </c>
      <c r="BS797" s="1">
        <v>0</v>
      </c>
      <c r="BT797" s="1">
        <v>0</v>
      </c>
      <c r="BU797" s="1">
        <v>0</v>
      </c>
      <c r="BV797">
        <v>0</v>
      </c>
      <c r="BW797">
        <v>0</v>
      </c>
      <c r="BX797">
        <v>0</v>
      </c>
    </row>
    <row r="798" spans="1:76" hidden="1" outlineLevel="1">
      <c r="A798" t="s">
        <v>728</v>
      </c>
      <c r="B798" t="s">
        <v>2325</v>
      </c>
      <c r="C798" s="1">
        <f t="shared" si="313"/>
        <v>8170</v>
      </c>
      <c r="D798" s="7">
        <f>IF(N798&gt;0, RANK(N798,(N798:P798,Q798:AE798)),0)</f>
        <v>2</v>
      </c>
      <c r="E798" s="7">
        <f>IF(O798&gt;0,RANK(O798,(N798:P798,Q798:AE798)),0)</f>
        <v>1</v>
      </c>
      <c r="F798" s="7">
        <f>IF(P798&gt;0,RANK(P798,(N798:P798,Q798:AE798)),0)</f>
        <v>5</v>
      </c>
      <c r="G798" s="1">
        <f t="shared" si="314"/>
        <v>845</v>
      </c>
      <c r="H798" s="2">
        <f t="shared" si="315"/>
        <v>0.10342717258261934</v>
      </c>
      <c r="I798" s="2"/>
      <c r="J798" s="2">
        <f t="shared" si="316"/>
        <v>0.43696450428396572</v>
      </c>
      <c r="K798" s="2">
        <f t="shared" si="317"/>
        <v>0.54039167686658507</v>
      </c>
      <c r="L798" s="2">
        <f t="shared" si="318"/>
        <v>8.5679314565483477E-4</v>
      </c>
      <c r="M798" s="2">
        <f t="shared" si="319"/>
        <v>2.1787025703794382E-2</v>
      </c>
      <c r="N798" s="66">
        <v>3570</v>
      </c>
      <c r="O798" s="66">
        <v>4415</v>
      </c>
      <c r="P798" s="66">
        <v>7</v>
      </c>
      <c r="Q798" s="66">
        <v>160</v>
      </c>
      <c r="R798" s="66">
        <v>1</v>
      </c>
      <c r="S798" s="66">
        <v>15</v>
      </c>
      <c r="U798" s="66">
        <v>0</v>
      </c>
      <c r="W798" s="66">
        <f>IF(Notes!B$31=1,IF(BR798&gt;0,BR798-P798-SUM(R798:V798)-SUM(X798:AL798),SUM(BS798:BY798)),SUM(BS798:BY798))</f>
        <v>2</v>
      </c>
      <c r="AN798" s="7">
        <f>IF(Q798&gt;0,RANK(Q798,(N798:P798,Q798:AE798)),0)</f>
        <v>3</v>
      </c>
      <c r="AO798" s="7">
        <f>IF(R798&gt;0,RANK(R798,(N798:P798,Q798:AE798)),0)</f>
        <v>7</v>
      </c>
      <c r="AP798" s="7">
        <f>IF(T798&gt;0,RANK(T798,(N798:P798,Q798:AE798)),0)</f>
        <v>0</v>
      </c>
      <c r="AQ798" s="7">
        <f>IF(S798&gt;0,RANK(S798,(N798:P798,Q798:AE798)),0)</f>
        <v>4</v>
      </c>
      <c r="AR798" s="2">
        <f t="shared" si="320"/>
        <v>1.9583843329253364E-2</v>
      </c>
      <c r="AS798" s="2">
        <f t="shared" si="321"/>
        <v>1.2239902080783354E-4</v>
      </c>
      <c r="AT798" s="2">
        <f t="shared" si="322"/>
        <v>0</v>
      </c>
      <c r="AU798" s="2">
        <f t="shared" si="323"/>
        <v>1.8359853121175031E-3</v>
      </c>
      <c r="AW798" t="s">
        <v>728</v>
      </c>
      <c r="AX798" t="s">
        <v>2325</v>
      </c>
      <c r="AY798">
        <v>8</v>
      </c>
      <c r="BA798" s="119">
        <v>18</v>
      </c>
      <c r="BB798" s="121">
        <v>119</v>
      </c>
      <c r="BC798" s="125">
        <f t="shared" si="312"/>
        <v>18119</v>
      </c>
      <c r="BE798" s="7" t="s">
        <v>228</v>
      </c>
      <c r="BS798" s="1">
        <v>0</v>
      </c>
      <c r="BT798" s="1">
        <v>0</v>
      </c>
      <c r="BU798" s="1">
        <v>2</v>
      </c>
      <c r="BV798">
        <v>0</v>
      </c>
      <c r="BW798">
        <v>0</v>
      </c>
      <c r="BX798">
        <v>0</v>
      </c>
    </row>
    <row r="799" spans="1:76" hidden="1" outlineLevel="1">
      <c r="A799" t="s">
        <v>522</v>
      </c>
      <c r="B799" t="s">
        <v>2325</v>
      </c>
      <c r="C799" s="1">
        <f t="shared" si="313"/>
        <v>6964</v>
      </c>
      <c r="D799" s="7">
        <f>IF(N799&gt;0, RANK(N799,(N799:P799,Q799:AE799)),0)</f>
        <v>2</v>
      </c>
      <c r="E799" s="7">
        <f>IF(O799&gt;0,RANK(O799,(N799:P799,Q799:AE799)),0)</f>
        <v>1</v>
      </c>
      <c r="F799" s="7">
        <f>IF(P799&gt;0,RANK(P799,(N799:P799,Q799:AE799)),0)</f>
        <v>0</v>
      </c>
      <c r="G799" s="1">
        <f t="shared" si="314"/>
        <v>985</v>
      </c>
      <c r="H799" s="2">
        <f t="shared" si="315"/>
        <v>0.14144170017231475</v>
      </c>
      <c r="I799" s="2"/>
      <c r="J799" s="2">
        <f t="shared" si="316"/>
        <v>0.41987363584147042</v>
      </c>
      <c r="K799" s="2">
        <f t="shared" si="317"/>
        <v>0.56131533601378514</v>
      </c>
      <c r="L799" s="2">
        <f t="shared" si="318"/>
        <v>0</v>
      </c>
      <c r="M799" s="2">
        <f t="shared" si="319"/>
        <v>1.8811028144744446E-2</v>
      </c>
      <c r="N799" s="66">
        <v>2924</v>
      </c>
      <c r="O799" s="66">
        <v>3909</v>
      </c>
      <c r="P799" s="66">
        <v>0</v>
      </c>
      <c r="Q799" s="66">
        <v>131</v>
      </c>
      <c r="R799" s="66">
        <v>0</v>
      </c>
      <c r="S799" s="66">
        <v>0</v>
      </c>
      <c r="U799" s="66">
        <v>0</v>
      </c>
      <c r="W799" s="66">
        <f>IF(Notes!B$31=1,IF(BR799&gt;0,BR799-P799-SUM(R799:V799)-SUM(X799:AL799),SUM(BS799:BY799)),SUM(BS799:BY799))</f>
        <v>0</v>
      </c>
      <c r="AN799" s="7">
        <f>IF(Q799&gt;0,RANK(Q799,(N799:P799,Q799:AE799)),0)</f>
        <v>3</v>
      </c>
      <c r="AO799" s="7">
        <f>IF(R799&gt;0,RANK(R799,(N799:P799,Q799:AE799)),0)</f>
        <v>0</v>
      </c>
      <c r="AP799" s="7">
        <f>IF(T799&gt;0,RANK(T799,(N799:P799,Q799:AE799)),0)</f>
        <v>0</v>
      </c>
      <c r="AQ799" s="7">
        <f>IF(S799&gt;0,RANK(S799,(N799:P799,Q799:AE799)),0)</f>
        <v>0</v>
      </c>
      <c r="AR799" s="2">
        <f t="shared" si="320"/>
        <v>1.8811028144744401E-2</v>
      </c>
      <c r="AS799" s="2">
        <f t="shared" si="321"/>
        <v>0</v>
      </c>
      <c r="AT799" s="2">
        <f t="shared" si="322"/>
        <v>0</v>
      </c>
      <c r="AU799" s="2">
        <f t="shared" si="323"/>
        <v>0</v>
      </c>
      <c r="AW799" t="s">
        <v>522</v>
      </c>
      <c r="AX799" t="s">
        <v>2325</v>
      </c>
      <c r="AY799">
        <v>8</v>
      </c>
      <c r="BA799" s="119">
        <v>18</v>
      </c>
      <c r="BB799" s="121">
        <v>121</v>
      </c>
      <c r="BC799" s="125">
        <f t="shared" si="312"/>
        <v>18121</v>
      </c>
      <c r="BE799" s="7" t="s">
        <v>228</v>
      </c>
      <c r="BR799" s="1">
        <v>26</v>
      </c>
      <c r="BS799" s="1">
        <v>0</v>
      </c>
      <c r="BT799" s="1">
        <v>0</v>
      </c>
      <c r="BU799" s="1">
        <v>0</v>
      </c>
      <c r="BV799">
        <v>0</v>
      </c>
      <c r="BW799">
        <v>0</v>
      </c>
      <c r="BX799">
        <v>0</v>
      </c>
    </row>
    <row r="800" spans="1:76" hidden="1" outlineLevel="1">
      <c r="A800" t="s">
        <v>1808</v>
      </c>
      <c r="B800" t="s">
        <v>2325</v>
      </c>
      <c r="C800" s="1">
        <f t="shared" si="313"/>
        <v>8490</v>
      </c>
      <c r="D800" s="7">
        <f>IF(N800&gt;0, RANK(N800,(N800:P800,Q800:AE800)),0)</f>
        <v>1</v>
      </c>
      <c r="E800" s="7">
        <f>IF(O800&gt;0,RANK(O800,(N800:P800,Q800:AE800)),0)</f>
        <v>2</v>
      </c>
      <c r="F800" s="7">
        <f>IF(P800&gt;0,RANK(P800,(N800:P800,Q800:AE800)),0)</f>
        <v>5</v>
      </c>
      <c r="G800" s="1">
        <f t="shared" si="314"/>
        <v>1939</v>
      </c>
      <c r="H800" s="2">
        <f t="shared" si="315"/>
        <v>0.22838633686690224</v>
      </c>
      <c r="I800" s="2"/>
      <c r="J800" s="2">
        <f t="shared" si="316"/>
        <v>0.60553592461719674</v>
      </c>
      <c r="K800" s="2">
        <f t="shared" si="317"/>
        <v>0.37714958775029445</v>
      </c>
      <c r="L800" s="2">
        <f t="shared" si="318"/>
        <v>1.1778563015312132E-4</v>
      </c>
      <c r="M800" s="2">
        <f t="shared" si="319"/>
        <v>1.719670200235569E-2</v>
      </c>
      <c r="N800" s="66">
        <v>5141</v>
      </c>
      <c r="O800" s="66">
        <v>3202</v>
      </c>
      <c r="P800" s="66">
        <v>1</v>
      </c>
      <c r="Q800" s="66">
        <v>144</v>
      </c>
      <c r="R800" s="66">
        <v>0</v>
      </c>
      <c r="S800" s="66">
        <v>2</v>
      </c>
      <c r="U800" s="66">
        <v>0</v>
      </c>
      <c r="W800" s="66">
        <f>IF(Notes!B$31=1,IF(BR800&gt;0,BR800-P800-SUM(R800:V800)-SUM(X800:AL800),SUM(BS800:BY800)),SUM(BS800:BY800))</f>
        <v>0</v>
      </c>
      <c r="AN800" s="7">
        <f>IF(Q800&gt;0,RANK(Q800,(N800:P800,Q800:AE800)),0)</f>
        <v>3</v>
      </c>
      <c r="AO800" s="7">
        <f>IF(R800&gt;0,RANK(R800,(N800:P800,Q800:AE800)),0)</f>
        <v>0</v>
      </c>
      <c r="AP800" s="7">
        <f>IF(T800&gt;0,RANK(T800,(N800:P800,Q800:AE800)),0)</f>
        <v>0</v>
      </c>
      <c r="AQ800" s="7">
        <f>IF(S800&gt;0,RANK(S800,(N800:P800,Q800:AE800)),0)</f>
        <v>4</v>
      </c>
      <c r="AR800" s="2">
        <f t="shared" si="320"/>
        <v>1.6961130742049468E-2</v>
      </c>
      <c r="AS800" s="2">
        <f t="shared" si="321"/>
        <v>0</v>
      </c>
      <c r="AT800" s="2">
        <f t="shared" si="322"/>
        <v>0</v>
      </c>
      <c r="AU800" s="2">
        <f t="shared" si="323"/>
        <v>2.3557126030624264E-4</v>
      </c>
      <c r="AW800" t="s">
        <v>1808</v>
      </c>
      <c r="AX800" t="s">
        <v>2325</v>
      </c>
      <c r="AY800">
        <v>9</v>
      </c>
      <c r="BA800" s="119">
        <v>18</v>
      </c>
      <c r="BB800" s="121">
        <v>123</v>
      </c>
      <c r="BC800" s="125">
        <f t="shared" si="312"/>
        <v>18123</v>
      </c>
      <c r="BE800" s="7" t="s">
        <v>228</v>
      </c>
      <c r="BS800" s="1">
        <v>0</v>
      </c>
      <c r="BT800" s="1">
        <v>0</v>
      </c>
      <c r="BU800" s="1">
        <v>0</v>
      </c>
      <c r="BV800">
        <v>0</v>
      </c>
      <c r="BW800">
        <v>0</v>
      </c>
      <c r="BX800">
        <v>0</v>
      </c>
    </row>
    <row r="801" spans="1:76" hidden="1" outlineLevel="1">
      <c r="A801" t="s">
        <v>1643</v>
      </c>
      <c r="B801" t="s">
        <v>2325</v>
      </c>
      <c r="C801" s="1">
        <f t="shared" si="313"/>
        <v>6028</v>
      </c>
      <c r="D801" s="7">
        <f>IF(N801&gt;0, RANK(N801,(N801:P801,Q801:AE801)),0)</f>
        <v>2</v>
      </c>
      <c r="E801" s="7">
        <f>IF(O801&gt;0,RANK(O801,(N801:P801,Q801:AE801)),0)</f>
        <v>1</v>
      </c>
      <c r="F801" s="7">
        <f>IF(P801&gt;0,RANK(P801,(N801:P801,Q801:AE801)),0)</f>
        <v>0</v>
      </c>
      <c r="G801" s="1">
        <f t="shared" si="314"/>
        <v>521</v>
      </c>
      <c r="H801" s="2">
        <f t="shared" si="315"/>
        <v>8.6429993364299934E-2</v>
      </c>
      <c r="I801" s="2"/>
      <c r="J801" s="2">
        <f t="shared" si="316"/>
        <v>0.44790975447909753</v>
      </c>
      <c r="K801" s="2">
        <f t="shared" si="317"/>
        <v>0.53433974784339744</v>
      </c>
      <c r="L801" s="2">
        <f t="shared" si="318"/>
        <v>0</v>
      </c>
      <c r="M801" s="2">
        <f t="shared" si="319"/>
        <v>1.7750497677505028E-2</v>
      </c>
      <c r="N801" s="66">
        <v>2700</v>
      </c>
      <c r="O801" s="66">
        <v>3221</v>
      </c>
      <c r="P801" s="66">
        <v>0</v>
      </c>
      <c r="Q801" s="66">
        <v>107</v>
      </c>
      <c r="R801" s="66">
        <v>0</v>
      </c>
      <c r="S801" s="66">
        <v>0</v>
      </c>
      <c r="U801" s="66">
        <v>0</v>
      </c>
      <c r="W801" s="66">
        <f>IF(Notes!B$31=1,IF(BR801&gt;0,BR801-P801-SUM(R801:V801)-SUM(X801:AL801),SUM(BS801:BY801)),SUM(BS801:BY801))</f>
        <v>0</v>
      </c>
      <c r="AN801" s="7">
        <f>IF(Q801&gt;0,RANK(Q801,(N801:P801,Q801:AE801)),0)</f>
        <v>3</v>
      </c>
      <c r="AO801" s="7">
        <f>IF(R801&gt;0,RANK(R801,(N801:P801,Q801:AE801)),0)</f>
        <v>0</v>
      </c>
      <c r="AP801" s="7">
        <f>IF(T801&gt;0,RANK(T801,(N801:P801,Q801:AE801)),0)</f>
        <v>0</v>
      </c>
      <c r="AQ801" s="7">
        <f>IF(S801&gt;0,RANK(S801,(N801:P801,Q801:AE801)),0)</f>
        <v>0</v>
      </c>
      <c r="AR801" s="2">
        <f t="shared" si="320"/>
        <v>1.7750497677504976E-2</v>
      </c>
      <c r="AS801" s="2">
        <f t="shared" si="321"/>
        <v>0</v>
      </c>
      <c r="AT801" s="2">
        <f t="shared" si="322"/>
        <v>0</v>
      </c>
      <c r="AU801" s="2">
        <f t="shared" si="323"/>
        <v>0</v>
      </c>
      <c r="AW801" t="s">
        <v>1643</v>
      </c>
      <c r="AX801" t="s">
        <v>2325</v>
      </c>
      <c r="AY801">
        <v>8</v>
      </c>
      <c r="BA801" s="119">
        <v>18</v>
      </c>
      <c r="BB801" s="121">
        <v>125</v>
      </c>
      <c r="BC801" s="125">
        <f t="shared" si="312"/>
        <v>18125</v>
      </c>
      <c r="BE801" s="7" t="s">
        <v>228</v>
      </c>
      <c r="BS801" s="1">
        <v>0</v>
      </c>
      <c r="BT801" s="1">
        <v>0</v>
      </c>
      <c r="BU801" s="1">
        <v>0</v>
      </c>
      <c r="BV801">
        <v>0</v>
      </c>
      <c r="BW801">
        <v>0</v>
      </c>
      <c r="BX801">
        <v>0</v>
      </c>
    </row>
    <row r="802" spans="1:76" hidden="1" outlineLevel="1">
      <c r="A802" t="s">
        <v>2980</v>
      </c>
      <c r="B802" t="s">
        <v>2325</v>
      </c>
      <c r="C802" s="1">
        <f t="shared" si="313"/>
        <v>73916</v>
      </c>
      <c r="D802" s="7">
        <f>IF(N802&gt;0, RANK(N802,(N802:P802,Q802:AE802)),0)</f>
        <v>1</v>
      </c>
      <c r="E802" s="7">
        <f>IF(O802&gt;0,RANK(O802,(N802:P802,Q802:AE802)),0)</f>
        <v>2</v>
      </c>
      <c r="F802" s="7">
        <f>IF(P802&gt;0,RANK(P802,(N802:P802,Q802:AE802)),0)</f>
        <v>4</v>
      </c>
      <c r="G802" s="1">
        <f t="shared" si="314"/>
        <v>5321</v>
      </c>
      <c r="H802" s="2">
        <f t="shared" si="315"/>
        <v>7.1987120515179387E-2</v>
      </c>
      <c r="I802" s="2"/>
      <c r="J802" s="2">
        <f t="shared" si="316"/>
        <v>0.53003409275393687</v>
      </c>
      <c r="K802" s="2">
        <f t="shared" si="317"/>
        <v>0.45804697223875751</v>
      </c>
      <c r="L802" s="2">
        <f t="shared" si="318"/>
        <v>5.682125656150225E-4</v>
      </c>
      <c r="M802" s="2">
        <f t="shared" si="319"/>
        <v>1.1350722441690598E-2</v>
      </c>
      <c r="N802" s="66">
        <v>39178</v>
      </c>
      <c r="O802" s="66">
        <v>33857</v>
      </c>
      <c r="P802" s="66">
        <v>42</v>
      </c>
      <c r="Q802" s="66">
        <v>799</v>
      </c>
      <c r="R802" s="66">
        <v>3</v>
      </c>
      <c r="S802" s="66">
        <v>36</v>
      </c>
      <c r="U802" s="66">
        <v>1</v>
      </c>
      <c r="W802" s="66">
        <f>IF(Notes!B$31=1,IF(BR802&gt;0,BR802-P802-SUM(R802:V802)-SUM(X802:AL802),SUM(BS802:BY802)),SUM(BS802:BY802))</f>
        <v>0</v>
      </c>
      <c r="AN802" s="7">
        <f>IF(Q802&gt;0,RANK(Q802,(N802:P802,Q802:AE802)),0)</f>
        <v>3</v>
      </c>
      <c r="AO802" s="7">
        <f>IF(R802&gt;0,RANK(R802,(N802:P802,Q802:AE802)),0)</f>
        <v>6</v>
      </c>
      <c r="AP802" s="7">
        <f>IF(T802&gt;0,RANK(T802,(N802:P802,Q802:AE802)),0)</f>
        <v>0</v>
      </c>
      <c r="AQ802" s="7">
        <f>IF(S802&gt;0,RANK(S802,(N802:P802,Q802:AE802)),0)</f>
        <v>5</v>
      </c>
      <c r="AR802" s="2">
        <f t="shared" si="320"/>
        <v>1.0809567617295308E-2</v>
      </c>
      <c r="AS802" s="2">
        <f t="shared" si="321"/>
        <v>4.0586611829644464E-5</v>
      </c>
      <c r="AT802" s="2">
        <f t="shared" si="322"/>
        <v>0</v>
      </c>
      <c r="AU802" s="2">
        <f t="shared" si="323"/>
        <v>4.8703934195573352E-4</v>
      </c>
      <c r="AW802" t="s">
        <v>2980</v>
      </c>
      <c r="AX802" t="s">
        <v>2325</v>
      </c>
      <c r="BA802" s="119">
        <v>18</v>
      </c>
      <c r="BB802" s="121">
        <v>127</v>
      </c>
      <c r="BC802" s="125">
        <f t="shared" si="312"/>
        <v>18127</v>
      </c>
      <c r="BE802" s="7" t="s">
        <v>228</v>
      </c>
      <c r="BR802" s="1">
        <v>412</v>
      </c>
      <c r="BS802" s="1">
        <v>0</v>
      </c>
      <c r="BT802" s="1">
        <v>0</v>
      </c>
      <c r="BU802" s="1">
        <v>0</v>
      </c>
      <c r="BV802">
        <v>0</v>
      </c>
      <c r="BW802">
        <v>0</v>
      </c>
      <c r="BX802">
        <v>0</v>
      </c>
    </row>
    <row r="803" spans="1:76" hidden="1" outlineLevel="1">
      <c r="A803" t="s">
        <v>1193</v>
      </c>
      <c r="B803" t="s">
        <v>2325</v>
      </c>
      <c r="C803" s="1">
        <f t="shared" ref="C803:C831" si="324">SUM(N803:AL803)</f>
        <v>12771</v>
      </c>
      <c r="D803" s="7">
        <f>IF(N803&gt;0, RANK(N803,(N803:P803,Q803:AE803)),0)</f>
        <v>2</v>
      </c>
      <c r="E803" s="7">
        <f>IF(O803&gt;0,RANK(O803,(N803:P803,Q803:AE803)),0)</f>
        <v>1</v>
      </c>
      <c r="F803" s="7">
        <f>IF(P803&gt;0,RANK(P803,(N803:P803,Q803:AE803)),0)</f>
        <v>0</v>
      </c>
      <c r="G803" s="1">
        <f t="shared" ref="G803:G831" si="325">IF(C803&gt;0,MAX(N803:P803)-LARGE(N803:P803,2),0)</f>
        <v>976</v>
      </c>
      <c r="H803" s="2">
        <f t="shared" ref="H803:H831" si="326">IF(C803&gt;0,G803/C803,0)</f>
        <v>7.6423146190588057E-2</v>
      </c>
      <c r="I803" s="2"/>
      <c r="J803" s="2">
        <f t="shared" ref="J803:J831" si="327">IF($C803=0,"-",N803/$C803)</f>
        <v>0.45634640983478192</v>
      </c>
      <c r="K803" s="2">
        <f t="shared" ref="K803:K831" si="328">IF($C803=0,"-",O803/$C803)</f>
        <v>0.53276955602537002</v>
      </c>
      <c r="L803" s="2">
        <f t="shared" ref="L803:L831" si="329">IF($C803=0,"-",P803/$C803)</f>
        <v>0</v>
      </c>
      <c r="M803" s="2">
        <f t="shared" ref="M803:M831" si="330">IF(C803=0,"-",(1-J803-K803-L803))</f>
        <v>1.0884034139848064E-2</v>
      </c>
      <c r="N803" s="66">
        <v>5828</v>
      </c>
      <c r="O803" s="66">
        <v>6804</v>
      </c>
      <c r="P803" s="66">
        <v>0</v>
      </c>
      <c r="Q803" s="66">
        <v>139</v>
      </c>
      <c r="R803" s="66">
        <v>0</v>
      </c>
      <c r="S803" s="66">
        <v>0</v>
      </c>
      <c r="U803" s="66">
        <v>0</v>
      </c>
      <c r="W803" s="66">
        <f>IF(Notes!B$31=1,IF(BR803&gt;0,BR803-P803-SUM(R803:V803)-SUM(X803:AL803),SUM(BS803:BY803)),SUM(BS803:BY803))</f>
        <v>0</v>
      </c>
      <c r="AN803" s="7">
        <f>IF(Q803&gt;0,RANK(Q803,(N803:P803,Q803:AE803)),0)</f>
        <v>3</v>
      </c>
      <c r="AO803" s="7">
        <f>IF(R803&gt;0,RANK(R803,(N803:P803,Q803:AE803)),0)</f>
        <v>0</v>
      </c>
      <c r="AP803" s="7">
        <f>IF(T803&gt;0,RANK(T803,(N803:P803,Q803:AE803)),0)</f>
        <v>0</v>
      </c>
      <c r="AQ803" s="7">
        <f>IF(S803&gt;0,RANK(S803,(N803:P803,Q803:AE803)),0)</f>
        <v>0</v>
      </c>
      <c r="AR803" s="2">
        <f t="shared" ref="AR803:AR831" si="331">IF($C803=0,"-",Q803/$C803)</f>
        <v>1.0884034139848094E-2</v>
      </c>
      <c r="AS803" s="2">
        <f t="shared" ref="AS803:AS831" si="332">IF($C803=0,"-",R803/$C803)</f>
        <v>0</v>
      </c>
      <c r="AT803" s="2">
        <f t="shared" ref="AT803:AT831" si="333">IF($C803=0,"-",T803/$C803)</f>
        <v>0</v>
      </c>
      <c r="AU803" s="2">
        <f t="shared" ref="AU803:AU831" si="334">IF($C803=0,"-",S803/$C803)</f>
        <v>0</v>
      </c>
      <c r="AW803" t="s">
        <v>1193</v>
      </c>
      <c r="AX803" t="s">
        <v>2325</v>
      </c>
      <c r="AY803">
        <v>8</v>
      </c>
      <c r="BA803" s="119">
        <v>18</v>
      </c>
      <c r="BB803" s="121">
        <v>129</v>
      </c>
      <c r="BC803" s="125">
        <f t="shared" si="312"/>
        <v>18129</v>
      </c>
      <c r="BE803" s="7" t="s">
        <v>228</v>
      </c>
      <c r="BS803" s="1">
        <v>0</v>
      </c>
      <c r="BT803" s="1">
        <v>0</v>
      </c>
      <c r="BU803" s="1">
        <v>0</v>
      </c>
      <c r="BV803">
        <v>0</v>
      </c>
      <c r="BW803">
        <v>0</v>
      </c>
      <c r="BX803">
        <v>0</v>
      </c>
    </row>
    <row r="804" spans="1:76" hidden="1" outlineLevel="1">
      <c r="A804" t="s">
        <v>2224</v>
      </c>
      <c r="B804" t="s">
        <v>2325</v>
      </c>
      <c r="C804" s="1">
        <f t="shared" si="324"/>
        <v>5964</v>
      </c>
      <c r="D804" s="7">
        <f>IF(N804&gt;0, RANK(N804,(N804:P804,Q804:AE804)),0)</f>
        <v>2</v>
      </c>
      <c r="E804" s="7">
        <f>IF(O804&gt;0,RANK(O804,(N804:P804,Q804:AE804)),0)</f>
        <v>1</v>
      </c>
      <c r="F804" s="7">
        <f>IF(P804&gt;0,RANK(P804,(N804:P804,Q804:AE804)),0)</f>
        <v>4</v>
      </c>
      <c r="G804" s="1">
        <f t="shared" si="325"/>
        <v>922</v>
      </c>
      <c r="H804" s="2">
        <f t="shared" si="326"/>
        <v>0.15459423205902079</v>
      </c>
      <c r="I804" s="2"/>
      <c r="J804" s="2">
        <f t="shared" si="327"/>
        <v>0.41348088531187122</v>
      </c>
      <c r="K804" s="2">
        <f t="shared" si="328"/>
        <v>0.568075117370892</v>
      </c>
      <c r="L804" s="2">
        <f t="shared" si="329"/>
        <v>1.006036217303823E-3</v>
      </c>
      <c r="M804" s="2">
        <f t="shared" si="330"/>
        <v>1.743796109993296E-2</v>
      </c>
      <c r="N804" s="66">
        <v>2466</v>
      </c>
      <c r="O804" s="66">
        <v>3388</v>
      </c>
      <c r="P804" s="66">
        <v>6</v>
      </c>
      <c r="Q804" s="66">
        <v>102</v>
      </c>
      <c r="R804" s="66">
        <v>0</v>
      </c>
      <c r="S804" s="66">
        <v>2</v>
      </c>
      <c r="U804" s="66">
        <v>0</v>
      </c>
      <c r="W804" s="66">
        <f>IF(Notes!B$31=1,IF(BR804&gt;0,BR804-P804-SUM(R804:V804)-SUM(X804:AL804),SUM(BS804:BY804)),SUM(BS804:BY804))</f>
        <v>0</v>
      </c>
      <c r="AN804" s="7">
        <f>IF(Q804&gt;0,RANK(Q804,(N804:P804,Q804:AE804)),0)</f>
        <v>3</v>
      </c>
      <c r="AO804" s="7">
        <f>IF(R804&gt;0,RANK(R804,(N804:P804,Q804:AE804)),0)</f>
        <v>0</v>
      </c>
      <c r="AP804" s="7">
        <f>IF(T804&gt;0,RANK(T804,(N804:P804,Q804:AE804)),0)</f>
        <v>0</v>
      </c>
      <c r="AQ804" s="7">
        <f>IF(S804&gt;0,RANK(S804,(N804:P804,Q804:AE804)),0)</f>
        <v>5</v>
      </c>
      <c r="AR804" s="2">
        <f t="shared" si="331"/>
        <v>1.7102615694164991E-2</v>
      </c>
      <c r="AS804" s="2">
        <f t="shared" si="332"/>
        <v>0</v>
      </c>
      <c r="AT804" s="2">
        <f t="shared" si="333"/>
        <v>0</v>
      </c>
      <c r="AU804" s="2">
        <f t="shared" si="334"/>
        <v>3.3534540576794097E-4</v>
      </c>
      <c r="AW804" t="s">
        <v>2224</v>
      </c>
      <c r="AX804" t="s">
        <v>2325</v>
      </c>
      <c r="AY804">
        <v>2</v>
      </c>
      <c r="BA804" s="119">
        <v>18</v>
      </c>
      <c r="BB804" s="121">
        <v>131</v>
      </c>
      <c r="BC804" s="125">
        <f t="shared" si="312"/>
        <v>18131</v>
      </c>
      <c r="BE804" s="7" t="s">
        <v>228</v>
      </c>
      <c r="BS804" s="1">
        <v>0</v>
      </c>
      <c r="BT804" s="1">
        <v>0</v>
      </c>
      <c r="BU804" s="1">
        <v>0</v>
      </c>
      <c r="BV804">
        <v>0</v>
      </c>
      <c r="BW804">
        <v>0</v>
      </c>
      <c r="BX804">
        <v>0</v>
      </c>
    </row>
    <row r="805" spans="1:76" hidden="1" outlineLevel="1">
      <c r="A805" t="s">
        <v>3245</v>
      </c>
      <c r="B805" t="s">
        <v>2325</v>
      </c>
      <c r="C805" s="1">
        <f t="shared" si="324"/>
        <v>14646</v>
      </c>
      <c r="D805" s="7">
        <f>IF(N805&gt;0, RANK(N805,(N805:P805,Q805:AE805)),0)</f>
        <v>2</v>
      </c>
      <c r="E805" s="7">
        <f>IF(O805&gt;0,RANK(O805,(N805:P805,Q805:AE805)),0)</f>
        <v>1</v>
      </c>
      <c r="F805" s="7">
        <f>IF(P805&gt;0,RANK(P805,(N805:P805,Q805:AE805)),0)</f>
        <v>5</v>
      </c>
      <c r="G805" s="1">
        <f t="shared" si="325"/>
        <v>1752</v>
      </c>
      <c r="H805" s="2">
        <f t="shared" si="326"/>
        <v>0.11962310528471938</v>
      </c>
      <c r="I805" s="2"/>
      <c r="J805" s="2">
        <f t="shared" si="327"/>
        <v>0.43247303017888844</v>
      </c>
      <c r="K805" s="2">
        <f t="shared" si="328"/>
        <v>0.55209613546360781</v>
      </c>
      <c r="L805" s="2">
        <f t="shared" si="329"/>
        <v>3.4139014065273795E-4</v>
      </c>
      <c r="M805" s="2">
        <f t="shared" si="330"/>
        <v>1.5089444216851071E-2</v>
      </c>
      <c r="N805" s="66">
        <v>6334</v>
      </c>
      <c r="O805" s="66">
        <v>8086</v>
      </c>
      <c r="P805" s="66">
        <v>5</v>
      </c>
      <c r="Q805" s="66">
        <v>209</v>
      </c>
      <c r="R805" s="66">
        <v>1</v>
      </c>
      <c r="S805" s="66">
        <v>11</v>
      </c>
      <c r="U805" s="66">
        <v>0</v>
      </c>
      <c r="W805" s="66">
        <f>IF(Notes!B$31=1,IF(BR805&gt;0,BR805-P805-SUM(R805:V805)-SUM(X805:AL805),SUM(BS805:BY805)),SUM(BS805:BY805))</f>
        <v>0</v>
      </c>
      <c r="AN805" s="7">
        <f>IF(Q805&gt;0,RANK(Q805,(N805:P805,Q805:AE805)),0)</f>
        <v>3</v>
      </c>
      <c r="AO805" s="7">
        <f>IF(R805&gt;0,RANK(R805,(N805:P805,Q805:AE805)),0)</f>
        <v>6</v>
      </c>
      <c r="AP805" s="7">
        <f>IF(T805&gt;0,RANK(T805,(N805:P805,Q805:AE805)),0)</f>
        <v>0</v>
      </c>
      <c r="AQ805" s="7">
        <f>IF(S805&gt;0,RANK(S805,(N805:P805,Q805:AE805)),0)</f>
        <v>4</v>
      </c>
      <c r="AR805" s="2">
        <f t="shared" si="331"/>
        <v>1.4270107879284446E-2</v>
      </c>
      <c r="AS805" s="2">
        <f t="shared" si="332"/>
        <v>6.8278028130547587E-5</v>
      </c>
      <c r="AT805" s="2">
        <f t="shared" si="333"/>
        <v>0</v>
      </c>
      <c r="AU805" s="2">
        <f t="shared" si="334"/>
        <v>7.5105830943602344E-4</v>
      </c>
      <c r="AW805" t="s">
        <v>3245</v>
      </c>
      <c r="AX805" t="s">
        <v>2325</v>
      </c>
      <c r="AY805">
        <v>8</v>
      </c>
      <c r="BA805" s="119">
        <v>18</v>
      </c>
      <c r="BB805" s="121">
        <v>133</v>
      </c>
      <c r="BC805" s="125">
        <f t="shared" si="312"/>
        <v>18133</v>
      </c>
      <c r="BE805" s="7" t="s">
        <v>228</v>
      </c>
      <c r="BR805" s="1">
        <v>46</v>
      </c>
      <c r="BS805" s="1">
        <v>0</v>
      </c>
      <c r="BT805" s="1">
        <v>0</v>
      </c>
      <c r="BU805" s="1">
        <v>0</v>
      </c>
      <c r="BV805">
        <v>0</v>
      </c>
      <c r="BW805">
        <v>0</v>
      </c>
      <c r="BX805">
        <v>0</v>
      </c>
    </row>
    <row r="806" spans="1:76" hidden="1" outlineLevel="1">
      <c r="A806" t="s">
        <v>572</v>
      </c>
      <c r="B806" t="s">
        <v>2325</v>
      </c>
      <c r="C806" s="1">
        <f t="shared" si="324"/>
        <v>10808</v>
      </c>
      <c r="D806" s="7">
        <f>IF(N806&gt;0, RANK(N806,(N806:P806,Q806:AE806)),0)</f>
        <v>2</v>
      </c>
      <c r="E806" s="7">
        <f>IF(O806&gt;0,RANK(O806,(N806:P806,Q806:AE806)),0)</f>
        <v>1</v>
      </c>
      <c r="F806" s="7">
        <f>IF(P806&gt;0,RANK(P806,(N806:P806,Q806:AE806)),0)</f>
        <v>4</v>
      </c>
      <c r="G806" s="1">
        <f t="shared" si="325"/>
        <v>949</v>
      </c>
      <c r="H806" s="2">
        <f t="shared" si="326"/>
        <v>8.7805329385640271E-2</v>
      </c>
      <c r="I806" s="2"/>
      <c r="J806" s="2">
        <f t="shared" si="327"/>
        <v>0.44772390821613617</v>
      </c>
      <c r="K806" s="2">
        <f t="shared" si="328"/>
        <v>0.53552923760177651</v>
      </c>
      <c r="L806" s="2">
        <f t="shared" si="329"/>
        <v>3.7009622501850479E-4</v>
      </c>
      <c r="M806" s="2">
        <f t="shared" si="330"/>
        <v>1.6376757957068819E-2</v>
      </c>
      <c r="N806" s="66">
        <v>4839</v>
      </c>
      <c r="O806" s="66">
        <v>5788</v>
      </c>
      <c r="P806" s="66">
        <v>4</v>
      </c>
      <c r="Q806" s="66">
        <v>177</v>
      </c>
      <c r="R806" s="66">
        <v>0</v>
      </c>
      <c r="S806" s="66">
        <v>0</v>
      </c>
      <c r="U806" s="66">
        <v>0</v>
      </c>
      <c r="W806" s="66">
        <f>IF(Notes!B$31=1,IF(BR806&gt;0,BR806-P806-SUM(R806:V806)-SUM(X806:AL806),SUM(BS806:BY806)),SUM(BS806:BY806))</f>
        <v>0</v>
      </c>
      <c r="AN806" s="7">
        <f>IF(Q806&gt;0,RANK(Q806,(N806:P806,Q806:AE806)),0)</f>
        <v>3</v>
      </c>
      <c r="AO806" s="7">
        <f>IF(R806&gt;0,RANK(R806,(N806:P806,Q806:AE806)),0)</f>
        <v>0</v>
      </c>
      <c r="AP806" s="7">
        <f>IF(T806&gt;0,RANK(T806,(N806:P806,Q806:AE806)),0)</f>
        <v>0</v>
      </c>
      <c r="AQ806" s="7">
        <f>IF(S806&gt;0,RANK(S806,(N806:P806,Q806:AE806)),0)</f>
        <v>0</v>
      </c>
      <c r="AR806" s="2">
        <f t="shared" si="331"/>
        <v>1.637675795706884E-2</v>
      </c>
      <c r="AS806" s="2">
        <f t="shared" si="332"/>
        <v>0</v>
      </c>
      <c r="AT806" s="2">
        <f t="shared" si="333"/>
        <v>0</v>
      </c>
      <c r="AU806" s="2">
        <f t="shared" si="334"/>
        <v>0</v>
      </c>
      <c r="AW806" t="s">
        <v>572</v>
      </c>
      <c r="AX806" t="s">
        <v>2325</v>
      </c>
      <c r="AY806">
        <v>6</v>
      </c>
      <c r="BA806" s="119">
        <v>18</v>
      </c>
      <c r="BB806" s="121">
        <v>135</v>
      </c>
      <c r="BC806" s="125">
        <f t="shared" si="312"/>
        <v>18135</v>
      </c>
      <c r="BE806" s="7" t="s">
        <v>228</v>
      </c>
      <c r="BR806" s="105">
        <v>18</v>
      </c>
      <c r="BS806" s="1">
        <v>0</v>
      </c>
      <c r="BT806" s="1">
        <v>0</v>
      </c>
      <c r="BU806" s="1">
        <v>0</v>
      </c>
      <c r="BV806">
        <v>0</v>
      </c>
      <c r="BW806">
        <v>0</v>
      </c>
      <c r="BX806">
        <v>0</v>
      </c>
    </row>
    <row r="807" spans="1:76" hidden="1" outlineLevel="1">
      <c r="A807" t="s">
        <v>442</v>
      </c>
      <c r="B807" t="s">
        <v>2325</v>
      </c>
      <c r="C807" s="1">
        <f t="shared" si="324"/>
        <v>12188</v>
      </c>
      <c r="D807" s="7">
        <f>IF(N807&gt;0, RANK(N807,(N807:P807,Q807:AE807)),0)</f>
        <v>2</v>
      </c>
      <c r="E807" s="7">
        <f>IF(O807&gt;0,RANK(O807,(N807:P807,Q807:AE807)),0)</f>
        <v>1</v>
      </c>
      <c r="F807" s="7">
        <f>IF(P807&gt;0,RANK(P807,(N807:P807,Q807:AE807)),0)</f>
        <v>5</v>
      </c>
      <c r="G807" s="1">
        <f t="shared" si="325"/>
        <v>3607</v>
      </c>
      <c r="H807" s="2">
        <f t="shared" si="326"/>
        <v>0.29594683295044305</v>
      </c>
      <c r="I807" s="2"/>
      <c r="J807" s="2">
        <f t="shared" si="327"/>
        <v>0.34353462422054482</v>
      </c>
      <c r="K807" s="2">
        <f t="shared" si="328"/>
        <v>0.63948145717098781</v>
      </c>
      <c r="L807" s="2">
        <f t="shared" si="329"/>
        <v>2.4614374794880211E-4</v>
      </c>
      <c r="M807" s="2">
        <f t="shared" si="330"/>
        <v>1.6737774860518573E-2</v>
      </c>
      <c r="N807" s="66">
        <v>4187</v>
      </c>
      <c r="O807" s="66">
        <v>7794</v>
      </c>
      <c r="P807" s="66">
        <v>3</v>
      </c>
      <c r="Q807" s="66">
        <v>199</v>
      </c>
      <c r="R807" s="66">
        <v>0</v>
      </c>
      <c r="S807" s="66">
        <v>5</v>
      </c>
      <c r="U807" s="66">
        <v>0</v>
      </c>
      <c r="W807" s="66">
        <f>IF(Notes!B$31=1,IF(BR807&gt;0,BR807-P807-SUM(R807:V807)-SUM(X807:AL807),SUM(BS807:BY807)),SUM(BS807:BY807))</f>
        <v>0</v>
      </c>
      <c r="AN807" s="7">
        <f>IF(Q807&gt;0,RANK(Q807,(N807:P807,Q807:AE807)),0)</f>
        <v>3</v>
      </c>
      <c r="AO807" s="7">
        <f>IF(R807&gt;0,RANK(R807,(N807:P807,Q807:AE807)),0)</f>
        <v>0</v>
      </c>
      <c r="AP807" s="7">
        <f>IF(T807&gt;0,RANK(T807,(N807:P807,Q807:AE807)),0)</f>
        <v>0</v>
      </c>
      <c r="AQ807" s="7">
        <f>IF(S807&gt;0,RANK(S807,(N807:P807,Q807:AE807)),0)</f>
        <v>4</v>
      </c>
      <c r="AR807" s="2">
        <f t="shared" si="331"/>
        <v>1.6327535280603874E-2</v>
      </c>
      <c r="AS807" s="2">
        <f t="shared" si="332"/>
        <v>0</v>
      </c>
      <c r="AT807" s="2">
        <f t="shared" si="333"/>
        <v>0</v>
      </c>
      <c r="AU807" s="2">
        <f t="shared" si="334"/>
        <v>4.1023957991467017E-4</v>
      </c>
      <c r="AW807" t="s">
        <v>442</v>
      </c>
      <c r="AX807" t="s">
        <v>2325</v>
      </c>
      <c r="AY807">
        <v>9</v>
      </c>
      <c r="BA807" s="119">
        <v>18</v>
      </c>
      <c r="BB807" s="121">
        <v>137</v>
      </c>
      <c r="BC807" s="125">
        <f t="shared" si="312"/>
        <v>18137</v>
      </c>
      <c r="BE807" s="7" t="s">
        <v>228</v>
      </c>
      <c r="BR807" s="105">
        <v>54</v>
      </c>
      <c r="BS807" s="1">
        <v>0</v>
      </c>
      <c r="BT807" s="1">
        <v>0</v>
      </c>
      <c r="BU807" s="1">
        <v>0</v>
      </c>
      <c r="BV807">
        <v>0</v>
      </c>
      <c r="BW807">
        <v>0</v>
      </c>
      <c r="BX807">
        <v>0</v>
      </c>
    </row>
    <row r="808" spans="1:76" hidden="1" outlineLevel="1">
      <c r="A808" t="s">
        <v>1659</v>
      </c>
      <c r="B808" t="s">
        <v>2325</v>
      </c>
      <c r="C808" s="1">
        <f t="shared" si="324"/>
        <v>7629</v>
      </c>
      <c r="D808" s="7">
        <f>IF(N808&gt;0, RANK(N808,(N808:P808,Q808:AE808)),0)</f>
        <v>2</v>
      </c>
      <c r="E808" s="7">
        <f>IF(O808&gt;0,RANK(O808,(N808:P808,Q808:AE808)),0)</f>
        <v>1</v>
      </c>
      <c r="F808" s="7">
        <f>IF(P808&gt;0,RANK(P808,(N808:P808,Q808:AE808)),0)</f>
        <v>0</v>
      </c>
      <c r="G808" s="1">
        <f t="shared" si="325"/>
        <v>1042</v>
      </c>
      <c r="H808" s="2">
        <f t="shared" si="326"/>
        <v>0.13658408703630881</v>
      </c>
      <c r="I808" s="2"/>
      <c r="J808" s="2">
        <f t="shared" si="327"/>
        <v>0.4232533752785424</v>
      </c>
      <c r="K808" s="2">
        <f t="shared" si="328"/>
        <v>0.55983746231485121</v>
      </c>
      <c r="L808" s="2">
        <f t="shared" si="329"/>
        <v>0</v>
      </c>
      <c r="M808" s="2">
        <f t="shared" si="330"/>
        <v>1.6909162406606448E-2</v>
      </c>
      <c r="N808" s="66">
        <v>3229</v>
      </c>
      <c r="O808" s="66">
        <v>4271</v>
      </c>
      <c r="P808" s="66">
        <v>0</v>
      </c>
      <c r="Q808" s="66">
        <v>129</v>
      </c>
      <c r="R808" s="66">
        <v>0</v>
      </c>
      <c r="S808" s="66">
        <v>0</v>
      </c>
      <c r="U808" s="66">
        <v>0</v>
      </c>
      <c r="W808" s="66">
        <f>IF(Notes!B$31=1,IF(BR808&gt;0,BR808-P808-SUM(R808:V808)-SUM(X808:AL808),SUM(BS808:BY808)),SUM(BS808:BY808))</f>
        <v>0</v>
      </c>
      <c r="AN808" s="7">
        <f>IF(Q808&gt;0,RANK(Q808,(N808:P808,Q808:AE808)),0)</f>
        <v>3</v>
      </c>
      <c r="AO808" s="7">
        <f>IF(R808&gt;0,RANK(R808,(N808:P808,Q808:AE808)),0)</f>
        <v>0</v>
      </c>
      <c r="AP808" s="7">
        <f>IF(T808&gt;0,RANK(T808,(N808:P808,Q808:AE808)),0)</f>
        <v>0</v>
      </c>
      <c r="AQ808" s="7">
        <f>IF(S808&gt;0,RANK(S808,(N808:P808,Q808:AE808)),0)</f>
        <v>0</v>
      </c>
      <c r="AR808" s="2">
        <f t="shared" si="331"/>
        <v>1.6909162406606372E-2</v>
      </c>
      <c r="AS808" s="2">
        <f t="shared" si="332"/>
        <v>0</v>
      </c>
      <c r="AT808" s="2">
        <f t="shared" si="333"/>
        <v>0</v>
      </c>
      <c r="AU808" s="2">
        <f t="shared" si="334"/>
        <v>0</v>
      </c>
      <c r="AW808" t="s">
        <v>1659</v>
      </c>
      <c r="AX808" t="s">
        <v>2325</v>
      </c>
      <c r="AY808">
        <v>6</v>
      </c>
      <c r="BA808" s="119">
        <v>18</v>
      </c>
      <c r="BB808" s="121">
        <v>139</v>
      </c>
      <c r="BC808" s="125">
        <f t="shared" ref="BC808:BC871" si="335">1000*BA808+BB808</f>
        <v>18139</v>
      </c>
      <c r="BE808" s="7" t="s">
        <v>228</v>
      </c>
      <c r="BS808" s="1">
        <v>0</v>
      </c>
      <c r="BT808" s="1">
        <v>0</v>
      </c>
      <c r="BU808" s="1">
        <v>0</v>
      </c>
      <c r="BV808">
        <v>0</v>
      </c>
      <c r="BW808">
        <v>0</v>
      </c>
      <c r="BX808">
        <v>0</v>
      </c>
    </row>
    <row r="809" spans="1:76" hidden="1" outlineLevel="1">
      <c r="A809" t="s">
        <v>1094</v>
      </c>
      <c r="B809" t="s">
        <v>2325</v>
      </c>
      <c r="C809" s="1">
        <f t="shared" si="324"/>
        <v>118389</v>
      </c>
      <c r="D809" s="7">
        <f>IF(N809&gt;0, RANK(N809,(N809:P809,Q809:AE809)),0)</f>
        <v>1</v>
      </c>
      <c r="E809" s="7">
        <f>IF(O809&gt;0,RANK(O809,(N809:P809,Q809:AE809)),0)</f>
        <v>2</v>
      </c>
      <c r="F809" s="7">
        <f>IF(P809&gt;0,RANK(P809,(N809:P809,Q809:AE809)),0)</f>
        <v>5</v>
      </c>
      <c r="G809" s="1">
        <f t="shared" si="325"/>
        <v>20200</v>
      </c>
      <c r="H809" s="2">
        <f t="shared" si="326"/>
        <v>0.17062395999628344</v>
      </c>
      <c r="I809" s="2"/>
      <c r="J809" s="2">
        <f t="shared" si="327"/>
        <v>0.58037486590815024</v>
      </c>
      <c r="K809" s="2">
        <f t="shared" si="328"/>
        <v>0.4097509059118668</v>
      </c>
      <c r="L809" s="2">
        <f t="shared" si="329"/>
        <v>4.3078326533715124E-4</v>
      </c>
      <c r="M809" s="2">
        <f t="shared" si="330"/>
        <v>9.4434449146458058E-3</v>
      </c>
      <c r="N809" s="66">
        <v>68710</v>
      </c>
      <c r="O809" s="66">
        <v>48510</v>
      </c>
      <c r="P809" s="66">
        <v>51</v>
      </c>
      <c r="Q809" s="66">
        <v>1039</v>
      </c>
      <c r="R809" s="66">
        <v>10</v>
      </c>
      <c r="S809" s="66">
        <v>68</v>
      </c>
      <c r="U809" s="66">
        <v>1</v>
      </c>
      <c r="W809" s="66">
        <f>IF(Notes!B$31=1,IF(BR809&gt;0,BR809-P809-SUM(R809:V809)-SUM(X809:AL809),SUM(BS809:BY809)),SUM(BS809:BY809))</f>
        <v>0</v>
      </c>
      <c r="AN809" s="7">
        <f>IF(Q809&gt;0,RANK(Q809,(N809:P809,Q809:AE809)),0)</f>
        <v>3</v>
      </c>
      <c r="AO809" s="7">
        <f>IF(R809&gt;0,RANK(R809,(N809:P809,Q809:AE809)),0)</f>
        <v>6</v>
      </c>
      <c r="AP809" s="7">
        <f>IF(T809&gt;0,RANK(T809,(N809:P809,Q809:AE809)),0)</f>
        <v>0</v>
      </c>
      <c r="AQ809" s="7">
        <f>IF(S809&gt;0,RANK(S809,(N809:P809,Q809:AE809)),0)</f>
        <v>4</v>
      </c>
      <c r="AR809" s="2">
        <f t="shared" si="331"/>
        <v>8.7761531899078465E-3</v>
      </c>
      <c r="AS809" s="2">
        <f t="shared" si="332"/>
        <v>8.4467306928853186E-5</v>
      </c>
      <c r="AT809" s="2">
        <f t="shared" si="333"/>
        <v>0</v>
      </c>
      <c r="AU809" s="2">
        <f t="shared" si="334"/>
        <v>5.7437768711620166E-4</v>
      </c>
      <c r="AW809" t="s">
        <v>1094</v>
      </c>
      <c r="AX809" t="s">
        <v>2325</v>
      </c>
      <c r="AY809">
        <v>2</v>
      </c>
      <c r="BA809" s="119">
        <v>18</v>
      </c>
      <c r="BB809" s="121">
        <v>141</v>
      </c>
      <c r="BC809" s="125">
        <f t="shared" si="335"/>
        <v>18141</v>
      </c>
      <c r="BE809" s="7" t="s">
        <v>228</v>
      </c>
      <c r="BR809" s="1">
        <v>480</v>
      </c>
      <c r="BS809" s="1">
        <v>0</v>
      </c>
      <c r="BT809" s="1">
        <v>0</v>
      </c>
      <c r="BU809" s="1">
        <v>0</v>
      </c>
      <c r="BV809">
        <v>0</v>
      </c>
      <c r="BW809">
        <v>0</v>
      </c>
      <c r="BX809">
        <v>0</v>
      </c>
    </row>
    <row r="810" spans="1:76" hidden="1" outlineLevel="1">
      <c r="A810" t="s">
        <v>2375</v>
      </c>
      <c r="B810" t="s">
        <v>2325</v>
      </c>
      <c r="C810" s="1">
        <f t="shared" si="324"/>
        <v>8877</v>
      </c>
      <c r="D810" s="7">
        <f>IF(N810&gt;0, RANK(N810,(N810:P810,Q810:AE810)),0)</f>
        <v>2</v>
      </c>
      <c r="E810" s="7">
        <f>IF(O810&gt;0,RANK(O810,(N810:P810,Q810:AE810)),0)</f>
        <v>1</v>
      </c>
      <c r="F810" s="7">
        <f>IF(P810&gt;0,RANK(P810,(N810:P810,Q810:AE810)),0)</f>
        <v>0</v>
      </c>
      <c r="G810" s="1">
        <f t="shared" si="325"/>
        <v>174</v>
      </c>
      <c r="H810" s="2">
        <f t="shared" si="326"/>
        <v>1.9601216627238932E-2</v>
      </c>
      <c r="I810" s="2"/>
      <c r="J810" s="2">
        <f t="shared" si="327"/>
        <v>0.48113101272952574</v>
      </c>
      <c r="K810" s="2">
        <f t="shared" si="328"/>
        <v>0.50073222935676465</v>
      </c>
      <c r="L810" s="2">
        <f t="shared" si="329"/>
        <v>0</v>
      </c>
      <c r="M810" s="2">
        <f t="shared" si="330"/>
        <v>1.8136757913709611E-2</v>
      </c>
      <c r="N810" s="66">
        <v>4271</v>
      </c>
      <c r="O810" s="66">
        <v>4445</v>
      </c>
      <c r="P810" s="66">
        <v>0</v>
      </c>
      <c r="Q810" s="66">
        <v>161</v>
      </c>
      <c r="R810" s="66">
        <v>0</v>
      </c>
      <c r="S810" s="66">
        <v>0</v>
      </c>
      <c r="U810" s="66">
        <v>0</v>
      </c>
      <c r="W810" s="66">
        <f>IF(Notes!B$31=1,IF(BR810&gt;0,BR810-P810-SUM(R810:V810)-SUM(X810:AL810),SUM(BS810:BY810)),SUM(BS810:BY810))</f>
        <v>0</v>
      </c>
      <c r="AN810" s="7">
        <f>IF(Q810&gt;0,RANK(Q810,(N810:P810,Q810:AE810)),0)</f>
        <v>3</v>
      </c>
      <c r="AO810" s="7">
        <f>IF(R810&gt;0,RANK(R810,(N810:P810,Q810:AE810)),0)</f>
        <v>0</v>
      </c>
      <c r="AP810" s="7">
        <f>IF(T810&gt;0,RANK(T810,(N810:P810,Q810:AE810)),0)</f>
        <v>0</v>
      </c>
      <c r="AQ810" s="7">
        <f>IF(S810&gt;0,RANK(S810,(N810:P810,Q810:AE810)),0)</f>
        <v>0</v>
      </c>
      <c r="AR810" s="2">
        <f t="shared" si="331"/>
        <v>1.8136757913709587E-2</v>
      </c>
      <c r="AS810" s="2">
        <f t="shared" si="332"/>
        <v>0</v>
      </c>
      <c r="AT810" s="2">
        <f t="shared" si="333"/>
        <v>0</v>
      </c>
      <c r="AU810" s="2">
        <f t="shared" si="334"/>
        <v>0</v>
      </c>
      <c r="AW810" t="s">
        <v>2375</v>
      </c>
      <c r="AX810" t="s">
        <v>2325</v>
      </c>
      <c r="AY810">
        <v>9</v>
      </c>
      <c r="BA810" s="119">
        <v>18</v>
      </c>
      <c r="BB810" s="121">
        <v>143</v>
      </c>
      <c r="BC810" s="125">
        <f t="shared" si="335"/>
        <v>18143</v>
      </c>
      <c r="BE810" s="7" t="s">
        <v>228</v>
      </c>
      <c r="BR810" s="1">
        <v>58</v>
      </c>
      <c r="BS810" s="1">
        <v>0</v>
      </c>
      <c r="BT810" s="1">
        <v>0</v>
      </c>
      <c r="BU810" s="1">
        <v>0</v>
      </c>
      <c r="BV810">
        <v>0</v>
      </c>
      <c r="BW810">
        <v>0</v>
      </c>
      <c r="BX810">
        <v>0</v>
      </c>
    </row>
    <row r="811" spans="1:76" hidden="1" outlineLevel="1">
      <c r="A811" t="s">
        <v>2173</v>
      </c>
      <c r="B811" t="s">
        <v>2325</v>
      </c>
      <c r="C811" s="1">
        <f t="shared" si="324"/>
        <v>17574</v>
      </c>
      <c r="D811" s="7">
        <f>IF(N811&gt;0, RANK(N811,(N811:P811,Q811:AE811)),0)</f>
        <v>2</v>
      </c>
      <c r="E811" s="7">
        <f>IF(O811&gt;0,RANK(O811,(N811:P811,Q811:AE811)),0)</f>
        <v>1</v>
      </c>
      <c r="F811" s="7">
        <f>IF(P811&gt;0,RANK(P811,(N811:P811,Q811:AE811)),0)</f>
        <v>5</v>
      </c>
      <c r="G811" s="1">
        <f t="shared" si="325"/>
        <v>3346</v>
      </c>
      <c r="H811" s="2">
        <f t="shared" si="326"/>
        <v>0.19039490155912142</v>
      </c>
      <c r="I811" s="2"/>
      <c r="J811" s="2">
        <f t="shared" si="327"/>
        <v>0.39757596449300103</v>
      </c>
      <c r="K811" s="2">
        <f t="shared" si="328"/>
        <v>0.58797086605212245</v>
      </c>
      <c r="L811" s="2">
        <f t="shared" si="329"/>
        <v>1.1380448389666553E-4</v>
      </c>
      <c r="M811" s="2">
        <f t="shared" si="330"/>
        <v>1.4339364970979847E-2</v>
      </c>
      <c r="N811" s="66">
        <v>6987</v>
      </c>
      <c r="O811" s="66">
        <v>10333</v>
      </c>
      <c r="P811" s="66">
        <v>2</v>
      </c>
      <c r="Q811" s="66">
        <v>246</v>
      </c>
      <c r="R811" s="66">
        <v>0</v>
      </c>
      <c r="S811" s="66">
        <v>6</v>
      </c>
      <c r="U811" s="66">
        <v>0</v>
      </c>
      <c r="W811" s="66">
        <f>IF(Notes!B$31=1,IF(BR811&gt;0,BR811-P811-SUM(R811:V811)-SUM(X811:AL811),SUM(BS811:BY811)),SUM(BS811:BY811))</f>
        <v>0</v>
      </c>
      <c r="AN811" s="7">
        <f>IF(Q811&gt;0,RANK(Q811,(N811:P811,Q811:AE811)),0)</f>
        <v>3</v>
      </c>
      <c r="AO811" s="7">
        <f>IF(R811&gt;0,RANK(R811,(N811:P811,Q811:AE811)),0)</f>
        <v>0</v>
      </c>
      <c r="AP811" s="7">
        <f>IF(T811&gt;0,RANK(T811,(N811:P811,Q811:AE811)),0)</f>
        <v>0</v>
      </c>
      <c r="AQ811" s="7">
        <f>IF(S811&gt;0,RANK(S811,(N811:P811,Q811:AE811)),0)</f>
        <v>4</v>
      </c>
      <c r="AR811" s="2">
        <f t="shared" si="331"/>
        <v>1.3997951519289859E-2</v>
      </c>
      <c r="AS811" s="2">
        <f t="shared" si="332"/>
        <v>0</v>
      </c>
      <c r="AT811" s="2">
        <f t="shared" si="333"/>
        <v>0</v>
      </c>
      <c r="AU811" s="2">
        <f t="shared" si="334"/>
        <v>3.414134516899966E-4</v>
      </c>
      <c r="AW811" t="s">
        <v>2173</v>
      </c>
      <c r="AX811" t="s">
        <v>2325</v>
      </c>
      <c r="BA811" s="119">
        <v>18</v>
      </c>
      <c r="BB811" s="121">
        <v>145</v>
      </c>
      <c r="BC811" s="125">
        <f t="shared" si="335"/>
        <v>18145</v>
      </c>
      <c r="BE811" s="7" t="s">
        <v>228</v>
      </c>
      <c r="BR811" s="1">
        <v>36</v>
      </c>
      <c r="BS811" s="1">
        <v>0</v>
      </c>
      <c r="BT811" s="1">
        <v>0</v>
      </c>
      <c r="BU811" s="1">
        <v>0</v>
      </c>
      <c r="BV811">
        <v>0</v>
      </c>
      <c r="BW811">
        <v>0</v>
      </c>
      <c r="BX811">
        <v>0</v>
      </c>
    </row>
    <row r="812" spans="1:76" hidden="1" outlineLevel="1">
      <c r="A812" t="s">
        <v>3072</v>
      </c>
      <c r="B812" t="s">
        <v>2325</v>
      </c>
      <c r="C812" s="1">
        <f t="shared" si="324"/>
        <v>10181</v>
      </c>
      <c r="D812" s="7">
        <f>IF(N812&gt;0, RANK(N812,(N812:P812,Q812:AE812)),0)</f>
        <v>1</v>
      </c>
      <c r="E812" s="7">
        <f>IF(O812&gt;0,RANK(O812,(N812:P812,Q812:AE812)),0)</f>
        <v>2</v>
      </c>
      <c r="F812" s="7">
        <f>IF(P812&gt;0,RANK(P812,(N812:P812,Q812:AE812)),0)</f>
        <v>5</v>
      </c>
      <c r="G812" s="1">
        <f t="shared" si="325"/>
        <v>38</v>
      </c>
      <c r="H812" s="2">
        <f t="shared" si="326"/>
        <v>3.7324427855809843E-3</v>
      </c>
      <c r="I812" s="2"/>
      <c r="J812" s="2">
        <f t="shared" si="327"/>
        <v>0.4949415578037521</v>
      </c>
      <c r="K812" s="2">
        <f t="shared" si="328"/>
        <v>0.49120911501817111</v>
      </c>
      <c r="L812" s="2">
        <f t="shared" si="329"/>
        <v>9.8222178567920632E-5</v>
      </c>
      <c r="M812" s="2">
        <f t="shared" si="330"/>
        <v>1.3751104999508821E-2</v>
      </c>
      <c r="N812" s="66">
        <v>5039</v>
      </c>
      <c r="O812" s="66">
        <v>5001</v>
      </c>
      <c r="P812" s="66">
        <v>1</v>
      </c>
      <c r="Q812" s="66">
        <v>137</v>
      </c>
      <c r="R812" s="66">
        <v>0</v>
      </c>
      <c r="S812" s="66">
        <v>3</v>
      </c>
      <c r="U812" s="66">
        <v>0</v>
      </c>
      <c r="W812" s="66">
        <f>IF(Notes!B$31=1,IF(BR812&gt;0,BR812-P812-SUM(R812:V812)-SUM(X812:AL812),SUM(BS812:BY812)),SUM(BS812:BY812))</f>
        <v>0</v>
      </c>
      <c r="AN812" s="7">
        <f>IF(Q812&gt;0,RANK(Q812,(N812:P812,Q812:AE812)),0)</f>
        <v>3</v>
      </c>
      <c r="AO812" s="7">
        <f>IF(R812&gt;0,RANK(R812,(N812:P812,Q812:AE812)),0)</f>
        <v>0</v>
      </c>
      <c r="AP812" s="7">
        <f>IF(T812&gt;0,RANK(T812,(N812:P812,Q812:AE812)),0)</f>
        <v>0</v>
      </c>
      <c r="AQ812" s="7">
        <f>IF(S812&gt;0,RANK(S812,(N812:P812,Q812:AE812)),0)</f>
        <v>4</v>
      </c>
      <c r="AR812" s="2">
        <f t="shared" si="331"/>
        <v>1.3456438463805127E-2</v>
      </c>
      <c r="AS812" s="2">
        <f t="shared" si="332"/>
        <v>0</v>
      </c>
      <c r="AT812" s="2">
        <f t="shared" si="333"/>
        <v>0</v>
      </c>
      <c r="AU812" s="2">
        <f t="shared" si="334"/>
        <v>2.9466653570376191E-4</v>
      </c>
      <c r="AW812" t="s">
        <v>3072</v>
      </c>
      <c r="AX812" t="s">
        <v>2325</v>
      </c>
      <c r="AY812">
        <v>9</v>
      </c>
      <c r="BA812" s="119">
        <v>18</v>
      </c>
      <c r="BB812" s="121">
        <v>147</v>
      </c>
      <c r="BC812" s="125">
        <f t="shared" si="335"/>
        <v>18147</v>
      </c>
      <c r="BE812" s="7" t="s">
        <v>228</v>
      </c>
      <c r="BR812" s="105">
        <v>19</v>
      </c>
      <c r="BS812" s="1">
        <v>0</v>
      </c>
      <c r="BT812" s="1">
        <v>0</v>
      </c>
      <c r="BU812" s="1">
        <v>0</v>
      </c>
      <c r="BV812">
        <v>0</v>
      </c>
      <c r="BW812">
        <v>0</v>
      </c>
      <c r="BX812">
        <v>0</v>
      </c>
    </row>
    <row r="813" spans="1:76" hidden="1" outlineLevel="1">
      <c r="A813" t="s">
        <v>2333</v>
      </c>
      <c r="B813" t="s">
        <v>2325</v>
      </c>
      <c r="C813" s="1">
        <f t="shared" si="324"/>
        <v>9466</v>
      </c>
      <c r="D813" s="7">
        <f>IF(N813&gt;0, RANK(N813,(N813:P813,Q813:AE813)),0)</f>
        <v>1</v>
      </c>
      <c r="E813" s="7">
        <f>IF(O813&gt;0,RANK(O813,(N813:P813,Q813:AE813)),0)</f>
        <v>2</v>
      </c>
      <c r="F813" s="7">
        <f>IF(P813&gt;0,RANK(P813,(N813:P813,Q813:AE813)),0)</f>
        <v>5</v>
      </c>
      <c r="G813" s="1">
        <f t="shared" si="325"/>
        <v>305</v>
      </c>
      <c r="H813" s="2">
        <f t="shared" si="326"/>
        <v>3.2220578914008029E-2</v>
      </c>
      <c r="I813" s="2"/>
      <c r="J813" s="2">
        <f t="shared" si="327"/>
        <v>0.50475385590534549</v>
      </c>
      <c r="K813" s="2">
        <f t="shared" si="328"/>
        <v>0.4725332769913374</v>
      </c>
      <c r="L813" s="2">
        <f t="shared" si="329"/>
        <v>3.1692372702302977E-4</v>
      </c>
      <c r="M813" s="2">
        <f t="shared" si="330"/>
        <v>2.2395943376294074E-2</v>
      </c>
      <c r="N813" s="66">
        <v>4778</v>
      </c>
      <c r="O813" s="66">
        <v>4473</v>
      </c>
      <c r="P813" s="66">
        <v>3</v>
      </c>
      <c r="Q813" s="66">
        <v>195</v>
      </c>
      <c r="R813" s="66">
        <v>1</v>
      </c>
      <c r="S813" s="66">
        <v>15</v>
      </c>
      <c r="U813" s="66">
        <v>0</v>
      </c>
      <c r="W813" s="66">
        <f>IF(Notes!B$31=1,IF(BR813&gt;0,BR813-P813-SUM(R813:V813)-SUM(X813:AL813),SUM(BS813:BY813)),SUM(BS813:BY813))</f>
        <v>1</v>
      </c>
      <c r="AN813" s="7">
        <f>IF(Q813&gt;0,RANK(Q813,(N813:P813,Q813:AE813)),0)</f>
        <v>3</v>
      </c>
      <c r="AO813" s="7">
        <f>IF(R813&gt;0,RANK(R813,(N813:P813,Q813:AE813)),0)</f>
        <v>6</v>
      </c>
      <c r="AP813" s="7">
        <f>IF(T813&gt;0,RANK(T813,(N813:P813,Q813:AE813)),0)</f>
        <v>0</v>
      </c>
      <c r="AQ813" s="7">
        <f>IF(S813&gt;0,RANK(S813,(N813:P813,Q813:AE813)),0)</f>
        <v>4</v>
      </c>
      <c r="AR813" s="2">
        <f t="shared" si="331"/>
        <v>2.0600042256496937E-2</v>
      </c>
      <c r="AS813" s="2">
        <f t="shared" si="332"/>
        <v>1.0564124234100993E-4</v>
      </c>
      <c r="AT813" s="2">
        <f t="shared" si="333"/>
        <v>0</v>
      </c>
      <c r="AU813" s="2">
        <f t="shared" si="334"/>
        <v>1.5846186351151489E-3</v>
      </c>
      <c r="AW813" t="s">
        <v>2333</v>
      </c>
      <c r="AX813" t="s">
        <v>2325</v>
      </c>
      <c r="AY813">
        <v>2</v>
      </c>
      <c r="BA813" s="119">
        <v>18</v>
      </c>
      <c r="BB813" s="121">
        <v>149</v>
      </c>
      <c r="BC813" s="125">
        <f t="shared" si="335"/>
        <v>18149</v>
      </c>
      <c r="BE813" s="7" t="s">
        <v>228</v>
      </c>
      <c r="BR813" s="105">
        <v>33</v>
      </c>
      <c r="BS813" s="1">
        <v>0</v>
      </c>
      <c r="BT813" s="1">
        <v>0</v>
      </c>
      <c r="BU813" s="1">
        <v>1</v>
      </c>
      <c r="BV813">
        <v>0</v>
      </c>
      <c r="BW813">
        <v>0</v>
      </c>
      <c r="BX813">
        <v>0</v>
      </c>
    </row>
    <row r="814" spans="1:76" hidden="1" outlineLevel="1">
      <c r="A814" t="s">
        <v>3469</v>
      </c>
      <c r="B814" t="s">
        <v>2325</v>
      </c>
      <c r="C814" s="1">
        <f t="shared" si="324"/>
        <v>14146</v>
      </c>
      <c r="D814" s="7">
        <f>IF(N814&gt;0, RANK(N814,(N814:P814,Q814:AE814)),0)</f>
        <v>2</v>
      </c>
      <c r="E814" s="7">
        <f>IF(O814&gt;0,RANK(O814,(N814:P814,Q814:AE814)),0)</f>
        <v>1</v>
      </c>
      <c r="F814" s="7">
        <f>IF(P814&gt;0,RANK(P814,(N814:P814,Q814:AE814)),0)</f>
        <v>4</v>
      </c>
      <c r="G814" s="1">
        <f t="shared" si="325"/>
        <v>1390</v>
      </c>
      <c r="H814" s="2">
        <f t="shared" si="326"/>
        <v>9.8260992506715675E-2</v>
      </c>
      <c r="I814" s="2"/>
      <c r="J814" s="2">
        <f t="shared" si="327"/>
        <v>0.4442245157641736</v>
      </c>
      <c r="K814" s="2">
        <f t="shared" si="328"/>
        <v>0.54248550827088926</v>
      </c>
      <c r="L814" s="2">
        <f t="shared" si="329"/>
        <v>4.9483953060935957E-4</v>
      </c>
      <c r="M814" s="2">
        <f t="shared" si="330"/>
        <v>1.2795136434327836E-2</v>
      </c>
      <c r="N814" s="66">
        <v>6284</v>
      </c>
      <c r="O814" s="66">
        <v>7674</v>
      </c>
      <c r="P814" s="66">
        <v>7</v>
      </c>
      <c r="Q814" s="66">
        <v>178</v>
      </c>
      <c r="R814" s="66">
        <v>0</v>
      </c>
      <c r="S814" s="66">
        <v>1</v>
      </c>
      <c r="U814" s="66">
        <v>0</v>
      </c>
      <c r="W814" s="66">
        <f>IF(Notes!B$31=1,IF(BR814&gt;0,BR814-P814-SUM(R814:V814)-SUM(X814:AL814),SUM(BS814:BY814)),SUM(BS814:BY814))</f>
        <v>2</v>
      </c>
      <c r="AN814" s="7">
        <f>IF(Q814&gt;0,RANK(Q814,(N814:P814,Q814:AE814)),0)</f>
        <v>3</v>
      </c>
      <c r="AO814" s="7">
        <f>IF(R814&gt;0,RANK(R814,(N814:P814,Q814:AE814)),0)</f>
        <v>0</v>
      </c>
      <c r="AP814" s="7">
        <f>IF(T814&gt;0,RANK(T814,(N814:P814,Q814:AE814)),0)</f>
        <v>0</v>
      </c>
      <c r="AQ814" s="7">
        <f>IF(S814&gt;0,RANK(S814,(N814:P814,Q814:AE814)),0)</f>
        <v>6</v>
      </c>
      <c r="AR814" s="2">
        <f t="shared" si="331"/>
        <v>1.2583062349780856E-2</v>
      </c>
      <c r="AS814" s="2">
        <f t="shared" si="332"/>
        <v>0</v>
      </c>
      <c r="AT814" s="2">
        <f t="shared" si="333"/>
        <v>0</v>
      </c>
      <c r="AU814" s="2">
        <f t="shared" si="334"/>
        <v>7.0691361515622794E-5</v>
      </c>
      <c r="AW814" t="s">
        <v>3469</v>
      </c>
      <c r="AX814" t="s">
        <v>2325</v>
      </c>
      <c r="AY814">
        <v>3</v>
      </c>
      <c r="BA814" s="119">
        <v>18</v>
      </c>
      <c r="BB814" s="121">
        <v>151</v>
      </c>
      <c r="BC814" s="125">
        <f t="shared" si="335"/>
        <v>18151</v>
      </c>
      <c r="BE814" s="7" t="s">
        <v>228</v>
      </c>
      <c r="BR814" s="1">
        <v>52</v>
      </c>
      <c r="BS814" s="1">
        <v>0</v>
      </c>
      <c r="BT814" s="1">
        <v>2</v>
      </c>
      <c r="BU814" s="1">
        <v>0</v>
      </c>
      <c r="BV814">
        <v>0</v>
      </c>
      <c r="BW814">
        <v>0</v>
      </c>
      <c r="BX814">
        <v>0</v>
      </c>
    </row>
    <row r="815" spans="1:76" hidden="1" outlineLevel="1">
      <c r="A815" t="s">
        <v>3470</v>
      </c>
      <c r="B815" t="s">
        <v>2325</v>
      </c>
      <c r="C815" s="1">
        <f t="shared" si="324"/>
        <v>8782</v>
      </c>
      <c r="D815" s="7">
        <f>IF(N815&gt;0, RANK(N815,(N815:P815,Q815:AE815)),0)</f>
        <v>2</v>
      </c>
      <c r="E815" s="7">
        <f>IF(O815&gt;0,RANK(O815,(N815:P815,Q815:AE815)),0)</f>
        <v>1</v>
      </c>
      <c r="F815" s="7">
        <f>IF(P815&gt;0,RANK(P815,(N815:P815,Q815:AE815)),0)</f>
        <v>0</v>
      </c>
      <c r="G815" s="1">
        <f t="shared" si="325"/>
        <v>59</v>
      </c>
      <c r="H815" s="2">
        <f t="shared" si="326"/>
        <v>6.7182874060578452E-3</v>
      </c>
      <c r="I815" s="2"/>
      <c r="J815" s="2">
        <f t="shared" si="327"/>
        <v>0.48781598724664088</v>
      </c>
      <c r="K815" s="2">
        <f t="shared" si="328"/>
        <v>0.49453427465269872</v>
      </c>
      <c r="L815" s="2">
        <f t="shared" si="329"/>
        <v>0</v>
      </c>
      <c r="M815" s="2">
        <f t="shared" si="330"/>
        <v>1.7649738100660395E-2</v>
      </c>
      <c r="N815" s="66">
        <v>4284</v>
      </c>
      <c r="O815" s="66">
        <v>4343</v>
      </c>
      <c r="P815" s="66">
        <v>0</v>
      </c>
      <c r="Q815" s="66">
        <v>155</v>
      </c>
      <c r="R815" s="66">
        <v>0</v>
      </c>
      <c r="S815" s="66">
        <v>0</v>
      </c>
      <c r="U815" s="66">
        <v>0</v>
      </c>
      <c r="W815" s="66">
        <f>IF(Notes!B$31=1,IF(BR815&gt;0,BR815-P815-SUM(R815:V815)-SUM(X815:AL815),SUM(BS815:BY815)),SUM(BS815:BY815))</f>
        <v>0</v>
      </c>
      <c r="AN815" s="7">
        <f>IF(Q815&gt;0,RANK(Q815,(N815:P815,Q815:AE815)),0)</f>
        <v>3</v>
      </c>
      <c r="AO815" s="7">
        <f>IF(R815&gt;0,RANK(R815,(N815:P815,Q815:AE815)),0)</f>
        <v>0</v>
      </c>
      <c r="AP815" s="7">
        <f>IF(T815&gt;0,RANK(T815,(N815:P815,Q815:AE815)),0)</f>
        <v>0</v>
      </c>
      <c r="AQ815" s="7">
        <f>IF(S815&gt;0,RANK(S815,(N815:P815,Q815:AE815)),0)</f>
        <v>0</v>
      </c>
      <c r="AR815" s="2">
        <f t="shared" si="331"/>
        <v>1.7649738100660443E-2</v>
      </c>
      <c r="AS815" s="2">
        <f t="shared" si="332"/>
        <v>0</v>
      </c>
      <c r="AT815" s="2">
        <f t="shared" si="333"/>
        <v>0</v>
      </c>
      <c r="AU815" s="2">
        <f t="shared" si="334"/>
        <v>0</v>
      </c>
      <c r="AW815" t="s">
        <v>3470</v>
      </c>
      <c r="AX815" t="s">
        <v>2325</v>
      </c>
      <c r="AY815">
        <v>8</v>
      </c>
      <c r="BA815" s="119">
        <v>18</v>
      </c>
      <c r="BB815" s="121">
        <v>153</v>
      </c>
      <c r="BC815" s="125">
        <f t="shared" si="335"/>
        <v>18153</v>
      </c>
      <c r="BE815" s="7" t="s">
        <v>228</v>
      </c>
      <c r="BS815" s="1">
        <v>0</v>
      </c>
      <c r="BT815" s="1">
        <v>0</v>
      </c>
      <c r="BU815" s="1">
        <v>0</v>
      </c>
      <c r="BV815">
        <v>0</v>
      </c>
      <c r="BW815">
        <v>0</v>
      </c>
      <c r="BX815">
        <v>0</v>
      </c>
    </row>
    <row r="816" spans="1:76" hidden="1" outlineLevel="1">
      <c r="A816" t="s">
        <v>2243</v>
      </c>
      <c r="B816" t="s">
        <v>2325</v>
      </c>
      <c r="C816" s="1">
        <f t="shared" si="324"/>
        <v>3640</v>
      </c>
      <c r="D816" s="7">
        <f>IF(N816&gt;0, RANK(N816,(N816:P816,Q816:AE816)),0)</f>
        <v>2</v>
      </c>
      <c r="E816" s="7">
        <f>IF(O816&gt;0,RANK(O816,(N816:P816,Q816:AE816)),0)</f>
        <v>1</v>
      </c>
      <c r="F816" s="7">
        <f>IF(P816&gt;0,RANK(P816,(N816:P816,Q816:AE816)),0)</f>
        <v>0</v>
      </c>
      <c r="G816" s="1">
        <f t="shared" si="325"/>
        <v>302</v>
      </c>
      <c r="H816" s="2">
        <f t="shared" si="326"/>
        <v>8.2967032967032964E-2</v>
      </c>
      <c r="I816" s="2"/>
      <c r="J816" s="2">
        <f t="shared" si="327"/>
        <v>0.45</v>
      </c>
      <c r="K816" s="2">
        <f t="shared" si="328"/>
        <v>0.53296703296703296</v>
      </c>
      <c r="L816" s="2">
        <f t="shared" si="329"/>
        <v>0</v>
      </c>
      <c r="M816" s="2">
        <f t="shared" si="330"/>
        <v>1.7032967032967083E-2</v>
      </c>
      <c r="N816" s="66">
        <v>1638</v>
      </c>
      <c r="O816" s="66">
        <v>1940</v>
      </c>
      <c r="P816" s="66">
        <v>0</v>
      </c>
      <c r="Q816" s="66">
        <v>62</v>
      </c>
      <c r="R816" s="66">
        <v>0</v>
      </c>
      <c r="S816" s="66">
        <v>0</v>
      </c>
      <c r="U816" s="66">
        <v>0</v>
      </c>
      <c r="W816" s="66">
        <f>IF(Notes!B$31=1,IF(BR816&gt;0,BR816-P816-SUM(R816:V816)-SUM(X816:AL816),SUM(BS816:BY816)),SUM(BS816:BY816))</f>
        <v>0</v>
      </c>
      <c r="AN816" s="7">
        <f>IF(Q816&gt;0,RANK(Q816,(N816:P816,Q816:AE816)),0)</f>
        <v>3</v>
      </c>
      <c r="AO816" s="7">
        <f>IF(R816&gt;0,RANK(R816,(N816:P816,Q816:AE816)),0)</f>
        <v>0</v>
      </c>
      <c r="AP816" s="7">
        <f>IF(T816&gt;0,RANK(T816,(N816:P816,Q816:AE816)),0)</f>
        <v>0</v>
      </c>
      <c r="AQ816" s="7">
        <f>IF(S816&gt;0,RANK(S816,(N816:P816,Q816:AE816)),0)</f>
        <v>0</v>
      </c>
      <c r="AR816" s="2">
        <f t="shared" si="331"/>
        <v>1.7032967032967031E-2</v>
      </c>
      <c r="AS816" s="2">
        <f t="shared" si="332"/>
        <v>0</v>
      </c>
      <c r="AT816" s="2">
        <f t="shared" si="333"/>
        <v>0</v>
      </c>
      <c r="AU816" s="2">
        <f t="shared" si="334"/>
        <v>0</v>
      </c>
      <c r="AW816" t="s">
        <v>2243</v>
      </c>
      <c r="AX816" t="s">
        <v>2325</v>
      </c>
      <c r="AY816">
        <v>9</v>
      </c>
      <c r="BA816" s="119">
        <v>18</v>
      </c>
      <c r="BB816" s="121">
        <v>155</v>
      </c>
      <c r="BC816" s="125">
        <f t="shared" si="335"/>
        <v>18155</v>
      </c>
      <c r="BE816" s="7" t="s">
        <v>228</v>
      </c>
      <c r="BS816" s="1">
        <v>0</v>
      </c>
      <c r="BT816" s="1">
        <v>0</v>
      </c>
      <c r="BU816" s="1">
        <v>0</v>
      </c>
      <c r="BV816">
        <v>0</v>
      </c>
      <c r="BW816">
        <v>0</v>
      </c>
      <c r="BX816">
        <v>0</v>
      </c>
    </row>
    <row r="817" spans="1:76" hidden="1" outlineLevel="1">
      <c r="A817" t="s">
        <v>3403</v>
      </c>
      <c r="B817" t="s">
        <v>2325</v>
      </c>
      <c r="C817" s="1">
        <f t="shared" si="324"/>
        <v>68436</v>
      </c>
      <c r="D817" s="7">
        <f>IF(N817&gt;0, RANK(N817,(N817:P817,Q817:AE817)),0)</f>
        <v>1</v>
      </c>
      <c r="E817" s="7">
        <f>IF(O817&gt;0,RANK(O817,(N817:P817,Q817:AE817)),0)</f>
        <v>2</v>
      </c>
      <c r="F817" s="7">
        <f>IF(P817&gt;0,RANK(P817,(N817:P817,Q817:AE817)),0)</f>
        <v>4</v>
      </c>
      <c r="G817" s="1">
        <f t="shared" si="325"/>
        <v>7959</v>
      </c>
      <c r="H817" s="2">
        <f t="shared" si="326"/>
        <v>0.11629843941785026</v>
      </c>
      <c r="I817" s="2"/>
      <c r="J817" s="2">
        <f t="shared" si="327"/>
        <v>0.55206324156876496</v>
      </c>
      <c r="K817" s="2">
        <f t="shared" si="328"/>
        <v>0.43576480215091473</v>
      </c>
      <c r="L817" s="2">
        <f t="shared" si="329"/>
        <v>8.6211935238763226E-4</v>
      </c>
      <c r="M817" s="2">
        <f t="shared" si="330"/>
        <v>1.1309836927932674E-2</v>
      </c>
      <c r="N817" s="66">
        <v>37781</v>
      </c>
      <c r="O817" s="66">
        <v>29822</v>
      </c>
      <c r="P817" s="66">
        <v>59</v>
      </c>
      <c r="Q817" s="66">
        <v>715</v>
      </c>
      <c r="R817" s="66">
        <v>5</v>
      </c>
      <c r="S817" s="66">
        <v>54</v>
      </c>
      <c r="U817" s="66">
        <v>0</v>
      </c>
      <c r="W817" s="66">
        <f>IF(Notes!B$31=1,IF(BR817&gt;0,BR817-P817-SUM(R817:V817)-SUM(X817:AL817),SUM(BS817:BY817)),SUM(BS817:BY817))</f>
        <v>0</v>
      </c>
      <c r="AN817" s="7">
        <f>IF(Q817&gt;0,RANK(Q817,(N817:P817,Q817:AE817)),0)</f>
        <v>3</v>
      </c>
      <c r="AO817" s="7">
        <f>IF(R817&gt;0,RANK(R817,(N817:P817,Q817:AE817)),0)</f>
        <v>6</v>
      </c>
      <c r="AP817" s="7">
        <f>IF(T817&gt;0,RANK(T817,(N817:P817,Q817:AE817)),0)</f>
        <v>0</v>
      </c>
      <c r="AQ817" s="7">
        <f>IF(S817&gt;0,RANK(S817,(N817:P817,Q817:AE817)),0)</f>
        <v>5</v>
      </c>
      <c r="AR817" s="2">
        <f t="shared" si="331"/>
        <v>1.0447717575545034E-2</v>
      </c>
      <c r="AS817" s="2">
        <f t="shared" si="332"/>
        <v>7.30609620667485E-5</v>
      </c>
      <c r="AT817" s="2">
        <f t="shared" si="333"/>
        <v>0</v>
      </c>
      <c r="AU817" s="2">
        <f t="shared" si="334"/>
        <v>7.8905839032088372E-4</v>
      </c>
      <c r="AW817" t="s">
        <v>3403</v>
      </c>
      <c r="AX817" t="s">
        <v>2325</v>
      </c>
      <c r="AY817">
        <v>4</v>
      </c>
      <c r="BA817" s="119">
        <v>18</v>
      </c>
      <c r="BB817" s="121">
        <v>157</v>
      </c>
      <c r="BC817" s="125">
        <f t="shared" si="335"/>
        <v>18157</v>
      </c>
      <c r="BE817" s="7" t="s">
        <v>228</v>
      </c>
      <c r="BR817" s="1">
        <v>318</v>
      </c>
      <c r="BS817" s="1">
        <v>0</v>
      </c>
      <c r="BT817" s="1">
        <v>0</v>
      </c>
      <c r="BU817" s="1">
        <v>0</v>
      </c>
      <c r="BV817">
        <v>0</v>
      </c>
      <c r="BW817">
        <v>0</v>
      </c>
      <c r="BX817">
        <v>0</v>
      </c>
    </row>
    <row r="818" spans="1:76" hidden="1" outlineLevel="1">
      <c r="A818" t="s">
        <v>3404</v>
      </c>
      <c r="B818" t="s">
        <v>2325</v>
      </c>
      <c r="C818" s="1">
        <f t="shared" si="324"/>
        <v>7827</v>
      </c>
      <c r="D818" s="7">
        <f>IF(N818&gt;0, RANK(N818,(N818:P818,Q818:AE818)),0)</f>
        <v>2</v>
      </c>
      <c r="E818" s="7">
        <f>IF(O818&gt;0,RANK(O818,(N818:P818,Q818:AE818)),0)</f>
        <v>1</v>
      </c>
      <c r="F818" s="7">
        <f>IF(P818&gt;0,RANK(P818,(N818:P818,Q818:AE818)),0)</f>
        <v>0</v>
      </c>
      <c r="G818" s="1">
        <f t="shared" si="325"/>
        <v>1202</v>
      </c>
      <c r="H818" s="2">
        <f t="shared" si="326"/>
        <v>0.15357097227545674</v>
      </c>
      <c r="I818" s="2"/>
      <c r="J818" s="2">
        <f t="shared" si="327"/>
        <v>0.4152293343554363</v>
      </c>
      <c r="K818" s="2">
        <f t="shared" si="328"/>
        <v>0.56880030663089309</v>
      </c>
      <c r="L818" s="2">
        <f t="shared" si="329"/>
        <v>0</v>
      </c>
      <c r="M818" s="2">
        <f t="shared" si="330"/>
        <v>1.597035901367061E-2</v>
      </c>
      <c r="N818" s="66">
        <v>3250</v>
      </c>
      <c r="O818" s="66">
        <v>4452</v>
      </c>
      <c r="P818" s="66">
        <v>0</v>
      </c>
      <c r="Q818" s="66">
        <v>125</v>
      </c>
      <c r="R818" s="66">
        <v>0</v>
      </c>
      <c r="S818" s="66">
        <v>0</v>
      </c>
      <c r="U818" s="66">
        <v>0</v>
      </c>
      <c r="W818" s="66">
        <f>IF(Notes!B$31=1,IF(BR818&gt;0,BR818-P818-SUM(R818:V818)-SUM(X818:AL818),SUM(BS818:BY818)),SUM(BS818:BY818))</f>
        <v>0</v>
      </c>
      <c r="AN818" s="7">
        <f>IF(Q818&gt;0,RANK(Q818,(N818:P818,Q818:AE818)),0)</f>
        <v>3</v>
      </c>
      <c r="AO818" s="7">
        <f>IF(R818&gt;0,RANK(R818,(N818:P818,Q818:AE818)),0)</f>
        <v>0</v>
      </c>
      <c r="AP818" s="7">
        <f>IF(T818&gt;0,RANK(T818,(N818:P818,Q818:AE818)),0)</f>
        <v>0</v>
      </c>
      <c r="AQ818" s="7">
        <f>IF(S818&gt;0,RANK(S818,(N818:P818,Q818:AE818)),0)</f>
        <v>0</v>
      </c>
      <c r="AR818" s="2">
        <f t="shared" si="331"/>
        <v>1.5970359013670627E-2</v>
      </c>
      <c r="AS818" s="2">
        <f t="shared" si="332"/>
        <v>0</v>
      </c>
      <c r="AT818" s="2">
        <f t="shared" si="333"/>
        <v>0</v>
      </c>
      <c r="AU818" s="2">
        <f t="shared" si="334"/>
        <v>0</v>
      </c>
      <c r="AW818" t="s">
        <v>3404</v>
      </c>
      <c r="AX818" t="s">
        <v>2325</v>
      </c>
      <c r="AY818">
        <v>5</v>
      </c>
      <c r="BA818" s="119">
        <v>18</v>
      </c>
      <c r="BB818" s="121">
        <v>159</v>
      </c>
      <c r="BC818" s="125">
        <f t="shared" si="335"/>
        <v>18159</v>
      </c>
      <c r="BE818" s="7" t="s">
        <v>228</v>
      </c>
      <c r="BR818" s="105">
        <v>11</v>
      </c>
      <c r="BS818" s="1">
        <v>0</v>
      </c>
      <c r="BT818" s="1">
        <v>0</v>
      </c>
      <c r="BU818" s="1">
        <v>0</v>
      </c>
      <c r="BV818">
        <v>0</v>
      </c>
      <c r="BW818">
        <v>0</v>
      </c>
      <c r="BX818">
        <v>0</v>
      </c>
    </row>
    <row r="819" spans="1:76" hidden="1" outlineLevel="1">
      <c r="A819" t="s">
        <v>2947</v>
      </c>
      <c r="B819" t="s">
        <v>2325</v>
      </c>
      <c r="C819" s="1">
        <f t="shared" si="324"/>
        <v>3348</v>
      </c>
      <c r="D819" s="7">
        <f>IF(N819&gt;0, RANK(N819,(N819:P819,Q819:AE819)),0)</f>
        <v>2</v>
      </c>
      <c r="E819" s="7">
        <f>IF(O819&gt;0,RANK(O819,(N819:P819,Q819:AE819)),0)</f>
        <v>1</v>
      </c>
      <c r="F819" s="7">
        <f>IF(P819&gt;0,RANK(P819,(N819:P819,Q819:AE819)),0)</f>
        <v>4</v>
      </c>
      <c r="G819" s="1">
        <f t="shared" si="325"/>
        <v>837</v>
      </c>
      <c r="H819" s="2">
        <f t="shared" si="326"/>
        <v>0.25</v>
      </c>
      <c r="I819" s="2"/>
      <c r="J819" s="2">
        <f t="shared" si="327"/>
        <v>0.36559139784946237</v>
      </c>
      <c r="K819" s="2">
        <f t="shared" si="328"/>
        <v>0.61559139784946237</v>
      </c>
      <c r="L819" s="2">
        <f t="shared" si="329"/>
        <v>1.4934289127837516E-3</v>
      </c>
      <c r="M819" s="2">
        <f t="shared" si="330"/>
        <v>1.7323775388291499E-2</v>
      </c>
      <c r="N819" s="66">
        <v>1224</v>
      </c>
      <c r="O819" s="66">
        <v>2061</v>
      </c>
      <c r="P819" s="66">
        <v>5</v>
      </c>
      <c r="Q819" s="66">
        <v>58</v>
      </c>
      <c r="R819" s="66">
        <v>0</v>
      </c>
      <c r="S819" s="66">
        <v>0</v>
      </c>
      <c r="U819" s="66">
        <v>0</v>
      </c>
      <c r="W819" s="66">
        <f>IF(Notes!B$31=1,IF(BR819&gt;0,BR819-P819-SUM(R819:V819)-SUM(X819:AL819),SUM(BS819:BY819)),SUM(BS819:BY819))</f>
        <v>0</v>
      </c>
      <c r="AN819" s="7">
        <f>IF(Q819&gt;0,RANK(Q819,(N819:P819,Q819:AE819)),0)</f>
        <v>3</v>
      </c>
      <c r="AO819" s="7">
        <f>IF(R819&gt;0,RANK(R819,(N819:P819,Q819:AE819)),0)</f>
        <v>0</v>
      </c>
      <c r="AP819" s="7">
        <f>IF(T819&gt;0,RANK(T819,(N819:P819,Q819:AE819)),0)</f>
        <v>0</v>
      </c>
      <c r="AQ819" s="7">
        <f>IF(S819&gt;0,RANK(S819,(N819:P819,Q819:AE819)),0)</f>
        <v>0</v>
      </c>
      <c r="AR819" s="2">
        <f t="shared" si="331"/>
        <v>1.7323775388291517E-2</v>
      </c>
      <c r="AS819" s="2">
        <f t="shared" si="332"/>
        <v>0</v>
      </c>
      <c r="AT819" s="2">
        <f t="shared" si="333"/>
        <v>0</v>
      </c>
      <c r="AU819" s="2">
        <f t="shared" si="334"/>
        <v>0</v>
      </c>
      <c r="AW819" t="s">
        <v>2947</v>
      </c>
      <c r="AX819" t="s">
        <v>2325</v>
      </c>
      <c r="AY819">
        <v>6</v>
      </c>
      <c r="BA819" s="119">
        <v>18</v>
      </c>
      <c r="BB819" s="121">
        <v>161</v>
      </c>
      <c r="BC819" s="125">
        <f t="shared" si="335"/>
        <v>18161</v>
      </c>
      <c r="BE819" s="7" t="s">
        <v>228</v>
      </c>
      <c r="BR819" s="105">
        <v>12</v>
      </c>
      <c r="BS819" s="1">
        <v>0</v>
      </c>
      <c r="BT819" s="1">
        <v>0</v>
      </c>
      <c r="BU819" s="1">
        <v>0</v>
      </c>
      <c r="BV819">
        <v>0</v>
      </c>
      <c r="BW819">
        <v>0</v>
      </c>
      <c r="BX819">
        <v>0</v>
      </c>
    </row>
    <row r="820" spans="1:76" hidden="1" outlineLevel="1">
      <c r="A820" t="s">
        <v>1511</v>
      </c>
      <c r="B820" t="s">
        <v>2325</v>
      </c>
      <c r="C820" s="1">
        <f t="shared" si="324"/>
        <v>77656</v>
      </c>
      <c r="D820" s="7">
        <f>IF(N820&gt;0, RANK(N820,(N820:P820,Q820:AE820)),0)</f>
        <v>1</v>
      </c>
      <c r="E820" s="7">
        <f>IF(O820&gt;0,RANK(O820,(N820:P820,Q820:AE820)),0)</f>
        <v>2</v>
      </c>
      <c r="F820" s="7">
        <f>IF(P820&gt;0,RANK(P820,(N820:P820,Q820:AE820)),0)</f>
        <v>0</v>
      </c>
      <c r="G820" s="1">
        <f t="shared" si="325"/>
        <v>1911</v>
      </c>
      <c r="H820" s="2">
        <f t="shared" si="326"/>
        <v>2.4608529926856908E-2</v>
      </c>
      <c r="I820" s="2"/>
      <c r="J820" s="2">
        <f t="shared" si="327"/>
        <v>0.50766199649737298</v>
      </c>
      <c r="K820" s="2">
        <f t="shared" si="328"/>
        <v>0.48305346657051612</v>
      </c>
      <c r="L820" s="2">
        <f t="shared" si="329"/>
        <v>0</v>
      </c>
      <c r="M820" s="2">
        <f t="shared" si="330"/>
        <v>9.2845369321108984E-3</v>
      </c>
      <c r="N820" s="66">
        <v>39423</v>
      </c>
      <c r="O820" s="66">
        <v>37512</v>
      </c>
      <c r="P820" s="66">
        <v>0</v>
      </c>
      <c r="Q820" s="66">
        <v>721</v>
      </c>
      <c r="R820" s="66">
        <v>0</v>
      </c>
      <c r="S820" s="66">
        <v>0</v>
      </c>
      <c r="U820" s="66">
        <v>0</v>
      </c>
      <c r="W820" s="66">
        <f>IF(Notes!B$31=1,IF(BR820&gt;0,BR820-P820-SUM(R820:V820)-SUM(X820:AL820),SUM(BS820:BY820)),SUM(BS820:BY820))</f>
        <v>0</v>
      </c>
      <c r="AN820" s="7">
        <f>IF(Q820&gt;0,RANK(Q820,(N820:P820,Q820:AE820)),0)</f>
        <v>3</v>
      </c>
      <c r="AO820" s="7">
        <f>IF(R820&gt;0,RANK(R820,(N820:P820,Q820:AE820)),0)</f>
        <v>0</v>
      </c>
      <c r="AP820" s="7">
        <f>IF(T820&gt;0,RANK(T820,(N820:P820,Q820:AE820)),0)</f>
        <v>0</v>
      </c>
      <c r="AQ820" s="7">
        <f>IF(S820&gt;0,RANK(S820,(N820:P820,Q820:AE820)),0)</f>
        <v>0</v>
      </c>
      <c r="AR820" s="2">
        <f t="shared" si="331"/>
        <v>9.2845369321108481E-3</v>
      </c>
      <c r="AS820" s="2">
        <f t="shared" si="332"/>
        <v>0</v>
      </c>
      <c r="AT820" s="2">
        <f t="shared" si="333"/>
        <v>0</v>
      </c>
      <c r="AU820" s="2">
        <f t="shared" si="334"/>
        <v>0</v>
      </c>
      <c r="AW820" t="s">
        <v>1511</v>
      </c>
      <c r="AX820" t="s">
        <v>2325</v>
      </c>
      <c r="AY820">
        <v>8</v>
      </c>
      <c r="BA820" s="119">
        <v>18</v>
      </c>
      <c r="BB820" s="121">
        <v>163</v>
      </c>
      <c r="BC820" s="125">
        <f t="shared" si="335"/>
        <v>18163</v>
      </c>
      <c r="BE820" s="7" t="s">
        <v>228</v>
      </c>
      <c r="BR820" s="1">
        <v>257</v>
      </c>
      <c r="BS820" s="1">
        <v>0</v>
      </c>
      <c r="BT820" s="1">
        <v>0</v>
      </c>
      <c r="BU820" s="1">
        <v>0</v>
      </c>
      <c r="BV820">
        <v>0</v>
      </c>
      <c r="BW820">
        <v>0</v>
      </c>
      <c r="BX820">
        <v>0</v>
      </c>
    </row>
    <row r="821" spans="1:76" hidden="1" outlineLevel="1">
      <c r="A821" t="s">
        <v>2639</v>
      </c>
      <c r="B821" t="s">
        <v>2325</v>
      </c>
      <c r="C821" s="1">
        <f t="shared" si="324"/>
        <v>7135</v>
      </c>
      <c r="D821" s="7">
        <f>IF(N821&gt;0, RANK(N821,(N821:P821,Q821:AE821)),0)</f>
        <v>1</v>
      </c>
      <c r="E821" s="7">
        <f>IF(O821&gt;0,RANK(O821,(N821:P821,Q821:AE821)),0)</f>
        <v>2</v>
      </c>
      <c r="F821" s="7">
        <f>IF(P821&gt;0,RANK(P821,(N821:P821,Q821:AE821)),0)</f>
        <v>4</v>
      </c>
      <c r="G821" s="1">
        <f t="shared" si="325"/>
        <v>993</v>
      </c>
      <c r="H821" s="2">
        <f t="shared" si="326"/>
        <v>0.13917309039943937</v>
      </c>
      <c r="I821" s="2"/>
      <c r="J821" s="2">
        <f t="shared" si="327"/>
        <v>0.56103714085494039</v>
      </c>
      <c r="K821" s="2">
        <f t="shared" si="328"/>
        <v>0.42186405045550107</v>
      </c>
      <c r="L821" s="2">
        <f t="shared" si="329"/>
        <v>1.1212333566923615E-3</v>
      </c>
      <c r="M821" s="2">
        <f t="shared" si="330"/>
        <v>1.597757533286618E-2</v>
      </c>
      <c r="N821" s="66">
        <v>4003</v>
      </c>
      <c r="O821" s="66">
        <v>3010</v>
      </c>
      <c r="P821" s="66">
        <v>8</v>
      </c>
      <c r="Q821" s="66">
        <v>114</v>
      </c>
      <c r="R821" s="66">
        <v>0</v>
      </c>
      <c r="S821" s="66">
        <v>0</v>
      </c>
      <c r="U821" s="66">
        <v>0</v>
      </c>
      <c r="W821" s="66">
        <f>IF(Notes!B$31=1,IF(BR821&gt;0,BR821-P821-SUM(R821:V821)-SUM(X821:AL821),SUM(BS821:BY821)),SUM(BS821:BY821))</f>
        <v>0</v>
      </c>
      <c r="AN821" s="7">
        <f>IF(Q821&gt;0,RANK(Q821,(N821:P821,Q821:AE821)),0)</f>
        <v>3</v>
      </c>
      <c r="AO821" s="7">
        <f>IF(R821&gt;0,RANK(R821,(N821:P821,Q821:AE821)),0)</f>
        <v>0</v>
      </c>
      <c r="AP821" s="7">
        <f>IF(T821&gt;0,RANK(T821,(N821:P821,Q821:AE821)),0)</f>
        <v>0</v>
      </c>
      <c r="AQ821" s="7">
        <f>IF(S821&gt;0,RANK(S821,(N821:P821,Q821:AE821)),0)</f>
        <v>0</v>
      </c>
      <c r="AR821" s="2">
        <f t="shared" si="331"/>
        <v>1.5977575332866152E-2</v>
      </c>
      <c r="AS821" s="2">
        <f t="shared" si="332"/>
        <v>0</v>
      </c>
      <c r="AT821" s="2">
        <f t="shared" si="333"/>
        <v>0</v>
      </c>
      <c r="AU821" s="2">
        <f t="shared" si="334"/>
        <v>0</v>
      </c>
      <c r="AW821" t="s">
        <v>2639</v>
      </c>
      <c r="AX821" t="s">
        <v>2325</v>
      </c>
      <c r="AY821">
        <v>8</v>
      </c>
      <c r="BA821" s="119">
        <v>18</v>
      </c>
      <c r="BB821" s="121">
        <v>165</v>
      </c>
      <c r="BC821" s="125">
        <f t="shared" si="335"/>
        <v>18165</v>
      </c>
      <c r="BE821" s="7" t="s">
        <v>228</v>
      </c>
      <c r="BS821" s="1">
        <v>0</v>
      </c>
      <c r="BT821" s="1">
        <v>0</v>
      </c>
      <c r="BU821" s="1">
        <v>0</v>
      </c>
      <c r="BV821">
        <v>0</v>
      </c>
      <c r="BW821">
        <v>0</v>
      </c>
      <c r="BX821">
        <v>0</v>
      </c>
    </row>
    <row r="822" spans="1:76" hidden="1" outlineLevel="1">
      <c r="A822" t="s">
        <v>1651</v>
      </c>
      <c r="B822" t="s">
        <v>2325</v>
      </c>
      <c r="C822" s="1">
        <f t="shared" si="324"/>
        <v>43706</v>
      </c>
      <c r="D822" s="7">
        <f>IF(N822&gt;0, RANK(N822,(N822:P822,Q822:AE822)),0)</f>
        <v>1</v>
      </c>
      <c r="E822" s="7">
        <f>IF(O822&gt;0,RANK(O822,(N822:P822,Q822:AE822)),0)</f>
        <v>2</v>
      </c>
      <c r="F822" s="7">
        <f>IF(P822&gt;0,RANK(P822,(N822:P822,Q822:AE822)),0)</f>
        <v>4</v>
      </c>
      <c r="G822" s="1">
        <f t="shared" si="325"/>
        <v>6919</v>
      </c>
      <c r="H822" s="2">
        <f t="shared" si="326"/>
        <v>0.15830778382830732</v>
      </c>
      <c r="I822" s="2"/>
      <c r="J822" s="2">
        <f t="shared" si="327"/>
        <v>0.57291905001601606</v>
      </c>
      <c r="K822" s="2">
        <f t="shared" si="328"/>
        <v>0.41461126618770877</v>
      </c>
      <c r="L822" s="2">
        <f t="shared" si="329"/>
        <v>3.4320230631949849E-4</v>
      </c>
      <c r="M822" s="2">
        <f t="shared" si="330"/>
        <v>1.2126481489955668E-2</v>
      </c>
      <c r="N822" s="66">
        <v>25040</v>
      </c>
      <c r="O822" s="66">
        <v>18121</v>
      </c>
      <c r="P822" s="66">
        <v>15</v>
      </c>
      <c r="Q822" s="66">
        <v>524</v>
      </c>
      <c r="R822" s="66">
        <v>2</v>
      </c>
      <c r="S822" s="66">
        <v>4</v>
      </c>
      <c r="U822" s="66">
        <v>0</v>
      </c>
      <c r="W822" s="66">
        <f>IF(Notes!B$31=1,IF(BR822&gt;0,BR822-P822-SUM(R822:V822)-SUM(X822:AL822),SUM(BS822:BY822)),SUM(BS822:BY822))</f>
        <v>0</v>
      </c>
      <c r="AN822" s="7">
        <f>IF(Q822&gt;0,RANK(Q822,(N822:P822,Q822:AE822)),0)</f>
        <v>3</v>
      </c>
      <c r="AO822" s="7">
        <f>IF(R822&gt;0,RANK(R822,(N822:P822,Q822:AE822)),0)</f>
        <v>6</v>
      </c>
      <c r="AP822" s="7">
        <f>IF(T822&gt;0,RANK(T822,(N822:P822,Q822:AE822)),0)</f>
        <v>0</v>
      </c>
      <c r="AQ822" s="7">
        <f>IF(S822&gt;0,RANK(S822,(N822:P822,Q822:AE822)),0)</f>
        <v>5</v>
      </c>
      <c r="AR822" s="2">
        <f t="shared" si="331"/>
        <v>1.1989200567427813E-2</v>
      </c>
      <c r="AS822" s="2">
        <f t="shared" si="332"/>
        <v>4.5760307509266459E-5</v>
      </c>
      <c r="AT822" s="2">
        <f t="shared" si="333"/>
        <v>0</v>
      </c>
      <c r="AU822" s="2">
        <f t="shared" si="334"/>
        <v>9.1520615018532919E-5</v>
      </c>
      <c r="AW822" t="s">
        <v>1651</v>
      </c>
      <c r="AX822" t="s">
        <v>2325</v>
      </c>
      <c r="AY822">
        <v>8</v>
      </c>
      <c r="BA822" s="119">
        <v>18</v>
      </c>
      <c r="BB822" s="121">
        <v>167</v>
      </c>
      <c r="BC822" s="125">
        <f t="shared" si="335"/>
        <v>18167</v>
      </c>
      <c r="BE822" s="7" t="s">
        <v>228</v>
      </c>
      <c r="BR822" s="1">
        <v>199</v>
      </c>
      <c r="BS822" s="1">
        <v>0</v>
      </c>
      <c r="BT822" s="1">
        <v>0</v>
      </c>
      <c r="BU822" s="1">
        <v>0</v>
      </c>
      <c r="BV822">
        <v>0</v>
      </c>
      <c r="BW822">
        <v>0</v>
      </c>
      <c r="BX822">
        <v>0</v>
      </c>
    </row>
    <row r="823" spans="1:76" hidden="1" outlineLevel="1">
      <c r="A823" t="s">
        <v>1490</v>
      </c>
      <c r="B823" t="s">
        <v>2325</v>
      </c>
      <c r="C823" s="1">
        <f t="shared" si="324"/>
        <v>13871</v>
      </c>
      <c r="D823" s="7">
        <f>IF(N823&gt;0, RANK(N823,(N823:P823,Q823:AE823)),0)</f>
        <v>2</v>
      </c>
      <c r="E823" s="7">
        <f>IF(O823&gt;0,RANK(O823,(N823:P823,Q823:AE823)),0)</f>
        <v>1</v>
      </c>
      <c r="F823" s="7">
        <f>IF(P823&gt;0,RANK(P823,(N823:P823,Q823:AE823)),0)</f>
        <v>5</v>
      </c>
      <c r="G823" s="1">
        <f t="shared" si="325"/>
        <v>2782</v>
      </c>
      <c r="H823" s="2">
        <f t="shared" si="326"/>
        <v>0.20056232427366447</v>
      </c>
      <c r="I823" s="2"/>
      <c r="J823" s="2">
        <f t="shared" si="327"/>
        <v>0.39333862014274384</v>
      </c>
      <c r="K823" s="2">
        <f t="shared" si="328"/>
        <v>0.59390094441640828</v>
      </c>
      <c r="L823" s="2">
        <f t="shared" si="329"/>
        <v>2.1627856679403071E-4</v>
      </c>
      <c r="M823" s="2">
        <f t="shared" si="330"/>
        <v>1.2544156874053898E-2</v>
      </c>
      <c r="N823" s="66">
        <v>5456</v>
      </c>
      <c r="O823" s="66">
        <v>8238</v>
      </c>
      <c r="P823" s="66">
        <v>3</v>
      </c>
      <c r="Q823" s="66">
        <v>168</v>
      </c>
      <c r="R823" s="66">
        <v>0</v>
      </c>
      <c r="S823" s="66">
        <v>6</v>
      </c>
      <c r="U823" s="66">
        <v>0</v>
      </c>
      <c r="W823" s="66">
        <f>IF(Notes!B$31=1,IF(BR823&gt;0,BR823-P823-SUM(R823:V823)-SUM(X823:AL823),SUM(BS823:BY823)),SUM(BS823:BY823))</f>
        <v>0</v>
      </c>
      <c r="AN823" s="7">
        <f>IF(Q823&gt;0,RANK(Q823,(N823:P823,Q823:AE823)),0)</f>
        <v>3</v>
      </c>
      <c r="AO823" s="7">
        <f>IF(R823&gt;0,RANK(R823,(N823:P823,Q823:AE823)),0)</f>
        <v>0</v>
      </c>
      <c r="AP823" s="7">
        <f>IF(T823&gt;0,RANK(T823,(N823:P823,Q823:AE823)),0)</f>
        <v>0</v>
      </c>
      <c r="AQ823" s="7">
        <f>IF(S823&gt;0,RANK(S823,(N823:P823,Q823:AE823)),0)</f>
        <v>4</v>
      </c>
      <c r="AR823" s="2">
        <f t="shared" si="331"/>
        <v>1.2111599740465721E-2</v>
      </c>
      <c r="AS823" s="2">
        <f t="shared" si="332"/>
        <v>0</v>
      </c>
      <c r="AT823" s="2">
        <f t="shared" si="333"/>
        <v>0</v>
      </c>
      <c r="AU823" s="2">
        <f t="shared" si="334"/>
        <v>4.3255713358806143E-4</v>
      </c>
      <c r="AW823" t="s">
        <v>1490</v>
      </c>
      <c r="AX823" t="s">
        <v>2325</v>
      </c>
      <c r="AY823">
        <v>5</v>
      </c>
      <c r="BA823" s="119">
        <v>18</v>
      </c>
      <c r="BB823" s="121">
        <v>169</v>
      </c>
      <c r="BC823" s="125">
        <f t="shared" si="335"/>
        <v>18169</v>
      </c>
      <c r="BE823" s="7" t="s">
        <v>228</v>
      </c>
      <c r="BR823" s="1">
        <v>30</v>
      </c>
      <c r="BS823" s="1">
        <v>0</v>
      </c>
      <c r="BT823" s="1">
        <v>0</v>
      </c>
      <c r="BU823" s="1">
        <v>0</v>
      </c>
      <c r="BV823">
        <v>0</v>
      </c>
      <c r="BW823">
        <v>0</v>
      </c>
      <c r="BX823">
        <v>0</v>
      </c>
    </row>
    <row r="824" spans="1:76" hidden="1" outlineLevel="1">
      <c r="A824" t="s">
        <v>3421</v>
      </c>
      <c r="B824" t="s">
        <v>2325</v>
      </c>
      <c r="C824" s="1">
        <f t="shared" si="324"/>
        <v>3998</v>
      </c>
      <c r="D824" s="7">
        <f>IF(N824&gt;0, RANK(N824,(N824:P824,Q824:AE824)),0)</f>
        <v>2</v>
      </c>
      <c r="E824" s="7">
        <f>IF(O824&gt;0,RANK(O824,(N824:P824,Q824:AE824)),0)</f>
        <v>1</v>
      </c>
      <c r="F824" s="7">
        <f>IF(P824&gt;0,RANK(P824,(N824:P824,Q824:AE824)),0)</f>
        <v>0</v>
      </c>
      <c r="G824" s="1">
        <f t="shared" si="325"/>
        <v>411</v>
      </c>
      <c r="H824" s="2">
        <f t="shared" si="326"/>
        <v>0.10280140070035018</v>
      </c>
      <c r="I824" s="2"/>
      <c r="J824" s="2">
        <f t="shared" si="327"/>
        <v>0.43896948474237119</v>
      </c>
      <c r="K824" s="2">
        <f t="shared" si="328"/>
        <v>0.54177088544272134</v>
      </c>
      <c r="L824" s="2">
        <f t="shared" si="329"/>
        <v>0</v>
      </c>
      <c r="M824" s="2">
        <f t="shared" si="330"/>
        <v>1.9259629814907475E-2</v>
      </c>
      <c r="N824" s="66">
        <v>1755</v>
      </c>
      <c r="O824" s="66">
        <v>2166</v>
      </c>
      <c r="P824" s="66">
        <v>0</v>
      </c>
      <c r="Q824" s="66">
        <v>76</v>
      </c>
      <c r="R824" s="66">
        <v>0</v>
      </c>
      <c r="S824" s="66">
        <v>1</v>
      </c>
      <c r="U824" s="66">
        <v>0</v>
      </c>
      <c r="W824" s="66">
        <f>IF(Notes!B$31=1,IF(BR824&gt;0,BR824-P824-SUM(R824:V824)-SUM(X824:AL824),SUM(BS824:BY824)),SUM(BS824:BY824))</f>
        <v>0</v>
      </c>
      <c r="AN824" s="7">
        <f>IF(Q824&gt;0,RANK(Q824,(N824:P824,Q824:AE824)),0)</f>
        <v>3</v>
      </c>
      <c r="AO824" s="7">
        <f>IF(R824&gt;0,RANK(R824,(N824:P824,Q824:AE824)),0)</f>
        <v>0</v>
      </c>
      <c r="AP824" s="7">
        <f>IF(T824&gt;0,RANK(T824,(N824:P824,Q824:AE824)),0)</f>
        <v>0</v>
      </c>
      <c r="AQ824" s="7">
        <f>IF(S824&gt;0,RANK(S824,(N824:P824,Q824:AE824)),0)</f>
        <v>4</v>
      </c>
      <c r="AR824" s="2">
        <f t="shared" si="331"/>
        <v>1.9009504752376189E-2</v>
      </c>
      <c r="AS824" s="2">
        <f t="shared" si="332"/>
        <v>0</v>
      </c>
      <c r="AT824" s="2">
        <f t="shared" si="333"/>
        <v>0</v>
      </c>
      <c r="AU824" s="2">
        <f t="shared" si="334"/>
        <v>2.5012506253126561E-4</v>
      </c>
      <c r="AW824" t="s">
        <v>3421</v>
      </c>
      <c r="AX824" t="s">
        <v>2325</v>
      </c>
      <c r="AY824">
        <v>8</v>
      </c>
      <c r="BA824" s="119">
        <v>18</v>
      </c>
      <c r="BB824" s="121">
        <v>171</v>
      </c>
      <c r="BC824" s="125">
        <f t="shared" si="335"/>
        <v>18171</v>
      </c>
      <c r="BE824" s="7" t="s">
        <v>228</v>
      </c>
      <c r="BS824" s="1">
        <v>0</v>
      </c>
      <c r="BT824" s="1">
        <v>0</v>
      </c>
      <c r="BU824" s="1">
        <v>0</v>
      </c>
      <c r="BV824">
        <v>0</v>
      </c>
      <c r="BW824">
        <v>0</v>
      </c>
      <c r="BX824">
        <v>0</v>
      </c>
    </row>
    <row r="825" spans="1:76" hidden="1" outlineLevel="1">
      <c r="A825" t="s">
        <v>2737</v>
      </c>
      <c r="B825" t="s">
        <v>2325</v>
      </c>
      <c r="C825" s="1">
        <f t="shared" si="324"/>
        <v>28665</v>
      </c>
      <c r="D825" s="7">
        <f>IF(N825&gt;0, RANK(N825,(N825:P825,Q825:AE825)),0)</f>
        <v>2</v>
      </c>
      <c r="E825" s="7">
        <f>IF(O825&gt;0,RANK(O825,(N825:P825,Q825:AE825)),0)</f>
        <v>1</v>
      </c>
      <c r="F825" s="7">
        <f>IF(P825&gt;0,RANK(P825,(N825:P825,Q825:AE825)),0)</f>
        <v>4</v>
      </c>
      <c r="G825" s="1">
        <f t="shared" si="325"/>
        <v>3684</v>
      </c>
      <c r="H825" s="2">
        <f t="shared" si="326"/>
        <v>0.12851909994767138</v>
      </c>
      <c r="I825" s="2"/>
      <c r="J825" s="2">
        <f t="shared" si="327"/>
        <v>0.43010640153497298</v>
      </c>
      <c r="K825" s="2">
        <f t="shared" si="328"/>
        <v>0.55862550148264434</v>
      </c>
      <c r="L825" s="2">
        <f t="shared" si="329"/>
        <v>2.442002442002442E-4</v>
      </c>
      <c r="M825" s="2">
        <f t="shared" si="330"/>
        <v>1.1023896738182493E-2</v>
      </c>
      <c r="N825" s="66">
        <v>12329</v>
      </c>
      <c r="O825" s="66">
        <v>16013</v>
      </c>
      <c r="P825" s="66">
        <v>7</v>
      </c>
      <c r="Q825" s="66">
        <v>310</v>
      </c>
      <c r="R825" s="66">
        <v>0</v>
      </c>
      <c r="S825" s="66">
        <v>6</v>
      </c>
      <c r="U825" s="66">
        <v>0</v>
      </c>
      <c r="W825" s="66">
        <f>IF(Notes!B$31=1,IF(BR825&gt;0,BR825-P825-SUM(R825:V825)-SUM(X825:AL825),SUM(BS825:BY825)),SUM(BS825:BY825))</f>
        <v>0</v>
      </c>
      <c r="AN825" s="7">
        <f>IF(Q825&gt;0,RANK(Q825,(N825:P825,Q825:AE825)),0)</f>
        <v>3</v>
      </c>
      <c r="AO825" s="7">
        <f>IF(R825&gt;0,RANK(R825,(N825:P825,Q825:AE825)),0)</f>
        <v>0</v>
      </c>
      <c r="AP825" s="7">
        <f>IF(T825&gt;0,RANK(T825,(N825:P825,Q825:AE825)),0)</f>
        <v>0</v>
      </c>
      <c r="AQ825" s="7">
        <f>IF(S825&gt;0,RANK(S825,(N825:P825,Q825:AE825)),0)</f>
        <v>5</v>
      </c>
      <c r="AR825" s="2">
        <f t="shared" si="331"/>
        <v>1.0814582243153672E-2</v>
      </c>
      <c r="AS825" s="2">
        <f t="shared" si="332"/>
        <v>0</v>
      </c>
      <c r="AT825" s="2">
        <f t="shared" si="333"/>
        <v>0</v>
      </c>
      <c r="AU825" s="2">
        <f t="shared" si="334"/>
        <v>2.0931449502878074E-4</v>
      </c>
      <c r="AW825" t="s">
        <v>2737</v>
      </c>
      <c r="AX825" t="s">
        <v>2325</v>
      </c>
      <c r="AY825" s="1">
        <v>8</v>
      </c>
      <c r="AZ825" s="1"/>
      <c r="BA825" s="119">
        <v>18</v>
      </c>
      <c r="BB825" s="121">
        <v>173</v>
      </c>
      <c r="BC825" s="125">
        <f t="shared" si="335"/>
        <v>18173</v>
      </c>
      <c r="BD825" s="1"/>
      <c r="BE825" s="7" t="s">
        <v>228</v>
      </c>
      <c r="BR825" s="146">
        <v>69</v>
      </c>
      <c r="BS825" s="1">
        <v>0</v>
      </c>
      <c r="BT825" s="1">
        <v>0</v>
      </c>
      <c r="BU825" s="1">
        <v>0</v>
      </c>
      <c r="BV825">
        <v>0</v>
      </c>
      <c r="BW825">
        <v>0</v>
      </c>
      <c r="BX825">
        <v>0</v>
      </c>
    </row>
    <row r="826" spans="1:76" hidden="1" outlineLevel="1">
      <c r="A826" t="s">
        <v>1616</v>
      </c>
      <c r="B826" t="s">
        <v>2325</v>
      </c>
      <c r="C826" s="1">
        <f t="shared" si="324"/>
        <v>11305</v>
      </c>
      <c r="D826" s="7">
        <f>IF(N826&gt;0, RANK(N826,(N826:P826,Q826:AE826)),0)</f>
        <v>2</v>
      </c>
      <c r="E826" s="7">
        <f>IF(O826&gt;0,RANK(O826,(N826:P826,Q826:AE826)),0)</f>
        <v>1</v>
      </c>
      <c r="F826" s="7">
        <f>IF(P826&gt;0,RANK(P826,(N826:P826,Q826:AE826)),0)</f>
        <v>5</v>
      </c>
      <c r="G826" s="1">
        <f t="shared" si="325"/>
        <v>1957</v>
      </c>
      <c r="H826" s="2">
        <f t="shared" si="326"/>
        <v>0.17310924369747899</v>
      </c>
      <c r="I826" s="2"/>
      <c r="J826" s="2">
        <f t="shared" si="327"/>
        <v>0.40353825740822646</v>
      </c>
      <c r="K826" s="2">
        <f t="shared" si="328"/>
        <v>0.5766475011057054</v>
      </c>
      <c r="L826" s="2">
        <f t="shared" si="329"/>
        <v>2.6536930561698365E-4</v>
      </c>
      <c r="M826" s="2">
        <f t="shared" si="330"/>
        <v>1.9548872180451156E-2</v>
      </c>
      <c r="N826" s="66">
        <v>4562</v>
      </c>
      <c r="O826" s="66">
        <v>6519</v>
      </c>
      <c r="P826" s="66">
        <v>3</v>
      </c>
      <c r="Q826" s="66">
        <v>193</v>
      </c>
      <c r="R826" s="66">
        <v>0</v>
      </c>
      <c r="S826" s="66">
        <v>27</v>
      </c>
      <c r="U826" s="66">
        <v>0</v>
      </c>
      <c r="W826" s="66">
        <f>IF(Notes!B$31=1,IF(BR826&gt;0,BR826-P826-SUM(R826:V826)-SUM(X826:AL826),SUM(BS826:BY826)),SUM(BS826:BY826))</f>
        <v>1</v>
      </c>
      <c r="AN826" s="7">
        <f>IF(Q826&gt;0,RANK(Q826,(N826:P826,Q826:AE826)),0)</f>
        <v>3</v>
      </c>
      <c r="AO826" s="7">
        <f>IF(R826&gt;0,RANK(R826,(N826:P826,Q826:AE826)),0)</f>
        <v>0</v>
      </c>
      <c r="AP826" s="7">
        <f>IF(T826&gt;0,RANK(T826,(N826:P826,Q826:AE826)),0)</f>
        <v>0</v>
      </c>
      <c r="AQ826" s="7">
        <f>IF(S826&gt;0,RANK(S826,(N826:P826,Q826:AE826)),0)</f>
        <v>4</v>
      </c>
      <c r="AR826" s="2">
        <f t="shared" si="331"/>
        <v>1.7072091994692614E-2</v>
      </c>
      <c r="AS826" s="2">
        <f t="shared" si="332"/>
        <v>0</v>
      </c>
      <c r="AT826" s="2">
        <f t="shared" si="333"/>
        <v>0</v>
      </c>
      <c r="AU826" s="2">
        <f t="shared" si="334"/>
        <v>2.3883237505528529E-3</v>
      </c>
      <c r="AW826" t="s">
        <v>1616</v>
      </c>
      <c r="AX826" t="s">
        <v>2325</v>
      </c>
      <c r="AY826" s="1">
        <v>9</v>
      </c>
      <c r="AZ826" s="1"/>
      <c r="BA826" s="119">
        <v>18</v>
      </c>
      <c r="BB826" s="121">
        <v>175</v>
      </c>
      <c r="BC826" s="125">
        <f t="shared" si="335"/>
        <v>18175</v>
      </c>
      <c r="BD826" s="1"/>
      <c r="BE826" s="7" t="s">
        <v>228</v>
      </c>
      <c r="BR826" s="1">
        <v>78</v>
      </c>
      <c r="BS826" s="1">
        <v>0</v>
      </c>
      <c r="BT826" s="1">
        <v>0</v>
      </c>
      <c r="BU826" s="1">
        <v>1</v>
      </c>
      <c r="BV826">
        <v>0</v>
      </c>
      <c r="BW826">
        <v>0</v>
      </c>
      <c r="BX826">
        <v>0</v>
      </c>
    </row>
    <row r="827" spans="1:76" hidden="1" outlineLevel="1">
      <c r="A827" t="s">
        <v>3422</v>
      </c>
      <c r="B827" t="s">
        <v>2325</v>
      </c>
      <c r="C827" s="1">
        <f t="shared" si="324"/>
        <v>28562</v>
      </c>
      <c r="D827" s="7">
        <f>IF(N827&gt;0, RANK(N827,(N827:P827,Q827:AE827)),0)</f>
        <v>2</v>
      </c>
      <c r="E827" s="7">
        <f>IF(O827&gt;0,RANK(O827,(N827:P827,Q827:AE827)),0)</f>
        <v>1</v>
      </c>
      <c r="F827" s="7">
        <f>IF(P827&gt;0,RANK(P827,(N827:P827,Q827:AE827)),0)</f>
        <v>0</v>
      </c>
      <c r="G827" s="1">
        <f t="shared" si="325"/>
        <v>1099</v>
      </c>
      <c r="H827" s="2">
        <f t="shared" si="326"/>
        <v>3.847769764022127E-2</v>
      </c>
      <c r="I827" s="2"/>
      <c r="J827" s="2">
        <f t="shared" si="327"/>
        <v>0.47122050276591276</v>
      </c>
      <c r="K827" s="2">
        <f t="shared" si="328"/>
        <v>0.50969820040613401</v>
      </c>
      <c r="L827" s="2">
        <f t="shared" si="329"/>
        <v>0</v>
      </c>
      <c r="M827" s="2">
        <f t="shared" si="330"/>
        <v>1.9081296827953231E-2</v>
      </c>
      <c r="N827" s="66">
        <v>13459</v>
      </c>
      <c r="O827" s="66">
        <v>14558</v>
      </c>
      <c r="P827" s="66">
        <v>0</v>
      </c>
      <c r="Q827" s="66">
        <v>545</v>
      </c>
      <c r="R827" s="66">
        <v>0</v>
      </c>
      <c r="S827" s="66">
        <v>0</v>
      </c>
      <c r="U827" s="66">
        <v>0</v>
      </c>
      <c r="W827" s="66">
        <f>IF(Notes!B$31=1,IF(BR827&gt;0,BR827-P827-SUM(R827:V827)-SUM(X827:AL827),SUM(BS827:BY827)),SUM(BS827:BY827))</f>
        <v>0</v>
      </c>
      <c r="AN827" s="7">
        <f>IF(Q827&gt;0,RANK(Q827,(N827:P827,Q827:AE827)),0)</f>
        <v>3</v>
      </c>
      <c r="AO827" s="7">
        <f>IF(R827&gt;0,RANK(R827,(N827:P827,Q827:AE827)),0)</f>
        <v>0</v>
      </c>
      <c r="AP827" s="7">
        <f>IF(T827&gt;0,RANK(T827,(N827:P827,Q827:AE827)),0)</f>
        <v>0</v>
      </c>
      <c r="AQ827" s="7">
        <f>IF(S827&gt;0,RANK(S827,(N827:P827,Q827:AE827)),0)</f>
        <v>0</v>
      </c>
      <c r="AR827" s="2">
        <f t="shared" si="331"/>
        <v>1.9081296827953224E-2</v>
      </c>
      <c r="AS827" s="2">
        <f t="shared" si="332"/>
        <v>0</v>
      </c>
      <c r="AT827" s="2">
        <f t="shared" si="333"/>
        <v>0</v>
      </c>
      <c r="AU827" s="2">
        <f t="shared" si="334"/>
        <v>0</v>
      </c>
      <c r="AW827" t="s">
        <v>3422</v>
      </c>
      <c r="AX827" t="s">
        <v>2325</v>
      </c>
      <c r="AY827" s="1">
        <v>6</v>
      </c>
      <c r="AZ827" s="1"/>
      <c r="BA827" s="119">
        <v>18</v>
      </c>
      <c r="BB827" s="121">
        <v>177</v>
      </c>
      <c r="BC827" s="125">
        <f t="shared" si="335"/>
        <v>18177</v>
      </c>
      <c r="BD827" s="1"/>
      <c r="BE827" s="7" t="s">
        <v>228</v>
      </c>
      <c r="BR827" s="1">
        <v>79</v>
      </c>
      <c r="BS827" s="1">
        <v>0</v>
      </c>
      <c r="BT827" s="1">
        <v>0</v>
      </c>
      <c r="BU827" s="1">
        <v>0</v>
      </c>
      <c r="BV827">
        <v>0</v>
      </c>
      <c r="BW827">
        <v>0</v>
      </c>
      <c r="BX827">
        <v>0</v>
      </c>
    </row>
    <row r="828" spans="1:76" hidden="1" outlineLevel="1">
      <c r="A828" t="s">
        <v>2194</v>
      </c>
      <c r="B828" t="s">
        <v>2325</v>
      </c>
      <c r="C828" s="1">
        <f t="shared" si="324"/>
        <v>13073</v>
      </c>
      <c r="D828" s="7">
        <f>IF(N828&gt;0, RANK(N828,(N828:P828,Q828:AE828)),0)</f>
        <v>2</v>
      </c>
      <c r="E828" s="7">
        <f>IF(O828&gt;0,RANK(O828,(N828:P828,Q828:AE828)),0)</f>
        <v>1</v>
      </c>
      <c r="F828" s="7">
        <f>IF(P828&gt;0,RANK(P828,(N828:P828,Q828:AE828)),0)</f>
        <v>5</v>
      </c>
      <c r="G828" s="1">
        <f t="shared" si="325"/>
        <v>4101</v>
      </c>
      <c r="H828" s="2">
        <f t="shared" si="326"/>
        <v>0.31369999235064638</v>
      </c>
      <c r="I828" s="2"/>
      <c r="J828" s="2">
        <f t="shared" si="327"/>
        <v>0.33680104031209362</v>
      </c>
      <c r="K828" s="2">
        <f t="shared" si="328"/>
        <v>0.65050103266273995</v>
      </c>
      <c r="L828" s="2">
        <f t="shared" si="329"/>
        <v>3.8246768148091488E-4</v>
      </c>
      <c r="M828" s="2">
        <f t="shared" si="330"/>
        <v>1.2315459343685563E-2</v>
      </c>
      <c r="N828" s="66">
        <v>4403</v>
      </c>
      <c r="O828" s="66">
        <v>8504</v>
      </c>
      <c r="P828" s="66">
        <v>5</v>
      </c>
      <c r="Q828" s="66">
        <v>151</v>
      </c>
      <c r="R828" s="66">
        <v>0</v>
      </c>
      <c r="S828" s="66">
        <v>10</v>
      </c>
      <c r="U828" s="66">
        <v>0</v>
      </c>
      <c r="W828" s="66">
        <f>IF(Notes!B$31=1,IF(BR828&gt;0,BR828-P828-SUM(R828:V828)-SUM(X828:AL828),SUM(BS828:BY828)),SUM(BS828:BY828))</f>
        <v>0</v>
      </c>
      <c r="AN828" s="7">
        <f>IF(Q828&gt;0,RANK(Q828,(N828:P828,Q828:AE828)),0)</f>
        <v>3</v>
      </c>
      <c r="AO828" s="7">
        <f>IF(R828&gt;0,RANK(R828,(N828:P828,Q828:AE828)),0)</f>
        <v>0</v>
      </c>
      <c r="AP828" s="7">
        <f>IF(T828&gt;0,RANK(T828,(N828:P828,Q828:AE828)),0)</f>
        <v>0</v>
      </c>
      <c r="AQ828" s="7">
        <f>IF(S828&gt;0,RANK(S828,(N828:P828,Q828:AE828)),0)</f>
        <v>4</v>
      </c>
      <c r="AR828" s="2">
        <f t="shared" si="331"/>
        <v>1.1550523980723629E-2</v>
      </c>
      <c r="AS828" s="2">
        <f t="shared" si="332"/>
        <v>0</v>
      </c>
      <c r="AT828" s="2">
        <f t="shared" si="333"/>
        <v>0</v>
      </c>
      <c r="AU828" s="2">
        <f t="shared" si="334"/>
        <v>7.6493536296182976E-4</v>
      </c>
      <c r="AW828" t="s">
        <v>2194</v>
      </c>
      <c r="AX828" t="s">
        <v>2325</v>
      </c>
      <c r="AY828" s="1">
        <v>6</v>
      </c>
      <c r="AZ828" s="1"/>
      <c r="BA828" s="119">
        <v>18</v>
      </c>
      <c r="BB828" s="121">
        <v>179</v>
      </c>
      <c r="BC828" s="125">
        <f t="shared" si="335"/>
        <v>18179</v>
      </c>
      <c r="BD828" s="1"/>
      <c r="BE828" s="7" t="s">
        <v>228</v>
      </c>
      <c r="BR828" s="105">
        <v>30</v>
      </c>
      <c r="BS828" s="1">
        <v>0</v>
      </c>
      <c r="BT828" s="1">
        <v>0</v>
      </c>
      <c r="BU828" s="1">
        <v>0</v>
      </c>
      <c r="BV828">
        <v>0</v>
      </c>
      <c r="BW828">
        <v>0</v>
      </c>
      <c r="BX828">
        <v>0</v>
      </c>
    </row>
    <row r="829" spans="1:76" hidden="1" outlineLevel="1">
      <c r="A829" t="s">
        <v>1083</v>
      </c>
      <c r="B829" t="s">
        <v>2325</v>
      </c>
      <c r="C829" s="1">
        <f t="shared" si="324"/>
        <v>10767</v>
      </c>
      <c r="D829" s="7">
        <f>IF(N829&gt;0, RANK(N829,(N829:P829,Q829:AE829)),0)</f>
        <v>2</v>
      </c>
      <c r="E829" s="7">
        <f>IF(O829&gt;0,RANK(O829,(N829:P829,Q829:AE829)),0)</f>
        <v>1</v>
      </c>
      <c r="F829" s="7">
        <f>IF(P829&gt;0,RANK(P829,(N829:P829,Q829:AE829)),0)</f>
        <v>4</v>
      </c>
      <c r="G829" s="1">
        <f t="shared" si="325"/>
        <v>892</v>
      </c>
      <c r="H829" s="2">
        <f t="shared" si="326"/>
        <v>8.2845732330268415E-2</v>
      </c>
      <c r="I829" s="2"/>
      <c r="J829" s="2">
        <f t="shared" si="327"/>
        <v>0.44942881025355252</v>
      </c>
      <c r="K829" s="2">
        <f t="shared" si="328"/>
        <v>0.5322745425838209</v>
      </c>
      <c r="L829" s="2">
        <f t="shared" si="329"/>
        <v>5.5725828921705215E-4</v>
      </c>
      <c r="M829" s="2">
        <f t="shared" si="330"/>
        <v>1.7739388873409527E-2</v>
      </c>
      <c r="N829" s="66">
        <v>4839</v>
      </c>
      <c r="O829" s="66">
        <v>5731</v>
      </c>
      <c r="P829" s="66">
        <v>6</v>
      </c>
      <c r="Q829" s="66">
        <v>186</v>
      </c>
      <c r="R829" s="66">
        <v>0</v>
      </c>
      <c r="S829" s="66">
        <v>5</v>
      </c>
      <c r="U829" s="66">
        <v>0</v>
      </c>
      <c r="W829" s="66">
        <f>IF(Notes!B$31=1,IF(BR829&gt;0,BR829-P829-SUM(R829:V829)-SUM(X829:AL829),SUM(BS829:BY829)),SUM(BS829:BY829))</f>
        <v>0</v>
      </c>
      <c r="AN829" s="7">
        <f>IF(Q829&gt;0,RANK(Q829,(N829:P829,Q829:AE829)),0)</f>
        <v>3</v>
      </c>
      <c r="AO829" s="7">
        <f>IF(R829&gt;0,RANK(R829,(N829:P829,Q829:AE829)),0)</f>
        <v>0</v>
      </c>
      <c r="AP829" s="7">
        <f>IF(T829&gt;0,RANK(T829,(N829:P829,Q829:AE829)),0)</f>
        <v>0</v>
      </c>
      <c r="AQ829" s="7">
        <f>IF(S829&gt;0,RANK(S829,(N829:P829,Q829:AE829)),0)</f>
        <v>5</v>
      </c>
      <c r="AR829" s="2">
        <f t="shared" si="331"/>
        <v>1.7275006965728614E-2</v>
      </c>
      <c r="AS829" s="2">
        <f t="shared" si="332"/>
        <v>0</v>
      </c>
      <c r="AT829" s="2">
        <f t="shared" si="333"/>
        <v>0</v>
      </c>
      <c r="AU829" s="2">
        <f t="shared" si="334"/>
        <v>4.6438190768087673E-4</v>
      </c>
      <c r="AW829" t="s">
        <v>1083</v>
      </c>
      <c r="AX829" t="s">
        <v>2325</v>
      </c>
      <c r="AY829" s="1"/>
      <c r="AZ829" s="1"/>
      <c r="BA829" s="119">
        <v>18</v>
      </c>
      <c r="BB829" s="121">
        <v>181</v>
      </c>
      <c r="BC829" s="125">
        <f t="shared" si="335"/>
        <v>18181</v>
      </c>
      <c r="BD829" s="1"/>
      <c r="BE829" s="7" t="s">
        <v>228</v>
      </c>
      <c r="BR829" s="1">
        <v>49</v>
      </c>
      <c r="BS829" s="1">
        <v>0</v>
      </c>
      <c r="BT829" s="1">
        <v>0</v>
      </c>
      <c r="BU829" s="1">
        <v>0</v>
      </c>
      <c r="BV829">
        <v>0</v>
      </c>
      <c r="BW829">
        <v>0</v>
      </c>
      <c r="BX829">
        <v>0</v>
      </c>
    </row>
    <row r="830" spans="1:76" hidden="1" outlineLevel="1">
      <c r="A830" t="s">
        <v>810</v>
      </c>
      <c r="B830" t="s">
        <v>2325</v>
      </c>
      <c r="C830" s="1">
        <f t="shared" si="324"/>
        <v>15188</v>
      </c>
      <c r="D830" s="7">
        <f>IF(N830&gt;0, RANK(N830,(N830:P830,Q830:AE830)),0)</f>
        <v>2</v>
      </c>
      <c r="E830" s="7">
        <f>IF(O830&gt;0,RANK(O830,(N830:P830,Q830:AE830)),0)</f>
        <v>1</v>
      </c>
      <c r="F830" s="7">
        <f>IF(P830&gt;0,RANK(P830,(N830:P830,Q830:AE830)),0)</f>
        <v>4</v>
      </c>
      <c r="G830" s="1">
        <f t="shared" si="325"/>
        <v>3262</v>
      </c>
      <c r="H830" s="2">
        <f t="shared" si="326"/>
        <v>0.21477482222807479</v>
      </c>
      <c r="I830" s="2"/>
      <c r="J830" s="2">
        <f t="shared" si="327"/>
        <v>0.38596260205425337</v>
      </c>
      <c r="K830" s="2">
        <f t="shared" si="328"/>
        <v>0.60073742428232813</v>
      </c>
      <c r="L830" s="2">
        <f t="shared" si="329"/>
        <v>4.6089017645509613E-4</v>
      </c>
      <c r="M830" s="2">
        <f t="shared" si="330"/>
        <v>1.2839083486963412E-2</v>
      </c>
      <c r="N830" s="66">
        <v>5862</v>
      </c>
      <c r="O830" s="66">
        <v>9124</v>
      </c>
      <c r="P830" s="66">
        <v>7</v>
      </c>
      <c r="Q830" s="66">
        <v>187</v>
      </c>
      <c r="R830" s="66">
        <v>1</v>
      </c>
      <c r="S830" s="66">
        <v>6</v>
      </c>
      <c r="U830" s="66">
        <v>0</v>
      </c>
      <c r="W830" s="66">
        <f>IF(Notes!B$31=1,IF(BR830&gt;0,BR830-P830-SUM(R830:V830)-SUM(X830:AL830),SUM(BS830:BY830)),SUM(BS830:BY830))</f>
        <v>1</v>
      </c>
      <c r="AN830" s="7">
        <f>IF(Q830&gt;0,RANK(Q830,(N830:P830,Q830:AE830)),0)</f>
        <v>3</v>
      </c>
      <c r="AO830" s="7">
        <f>IF(R830&gt;0,RANK(R830,(N830:P830,Q830:AE830)),0)</f>
        <v>6</v>
      </c>
      <c r="AP830" s="7">
        <f>IF(T830&gt;0,RANK(T830,(N830:P830,Q830:AE830)),0)</f>
        <v>0</v>
      </c>
      <c r="AQ830" s="7">
        <f>IF(S830&gt;0,RANK(S830,(N830:P830,Q830:AE830)),0)</f>
        <v>5</v>
      </c>
      <c r="AR830" s="2">
        <f t="shared" si="331"/>
        <v>1.2312351856728996E-2</v>
      </c>
      <c r="AS830" s="2">
        <f t="shared" si="332"/>
        <v>6.5841453779299451E-5</v>
      </c>
      <c r="AT830" s="2">
        <f t="shared" si="333"/>
        <v>0</v>
      </c>
      <c r="AU830" s="2">
        <f t="shared" si="334"/>
        <v>3.950487226757967E-4</v>
      </c>
      <c r="AW830" t="s">
        <v>810</v>
      </c>
      <c r="AX830" t="s">
        <v>2325</v>
      </c>
      <c r="AY830" s="1">
        <v>3</v>
      </c>
      <c r="AZ830" s="1"/>
      <c r="BA830" s="119">
        <v>18</v>
      </c>
      <c r="BB830" s="121">
        <v>183</v>
      </c>
      <c r="BC830" s="125">
        <f t="shared" si="335"/>
        <v>18183</v>
      </c>
      <c r="BD830" s="1"/>
      <c r="BE830" s="7" t="s">
        <v>228</v>
      </c>
      <c r="BR830" s="1">
        <v>35</v>
      </c>
      <c r="BS830" s="1">
        <v>0</v>
      </c>
      <c r="BT830" s="1">
        <v>0</v>
      </c>
      <c r="BU830" s="1">
        <v>1</v>
      </c>
      <c r="BV830">
        <v>0</v>
      </c>
      <c r="BW830">
        <v>0</v>
      </c>
      <c r="BX830">
        <v>0</v>
      </c>
    </row>
    <row r="831" spans="1:76" collapsed="1">
      <c r="A831" t="s">
        <v>2933</v>
      </c>
      <c r="B831" t="s">
        <v>2781</v>
      </c>
      <c r="C831" s="1">
        <f t="shared" si="324"/>
        <v>2751054</v>
      </c>
      <c r="D831" s="7">
        <f>IF(N831&gt;0, RANK(N831,(N831:P831,Q831:AE831)),0)</f>
        <v>1</v>
      </c>
      <c r="E831" s="7">
        <f>IF(O831&gt;0,RANK(O831,(N831:P831,Q831:AE831)),0)</f>
        <v>2</v>
      </c>
      <c r="F831" s="7">
        <f>IF(P831&gt;0,RANK(P831,(N831:P831,Q831:AE831)),0)</f>
        <v>5</v>
      </c>
      <c r="G831" s="1">
        <f t="shared" si="325"/>
        <v>28391</v>
      </c>
      <c r="H831" s="2">
        <f t="shared" si="326"/>
        <v>1.0320044608357379E-2</v>
      </c>
      <c r="I831" s="2"/>
      <c r="J831" s="2">
        <f t="shared" si="327"/>
        <v>0.49945911639684282</v>
      </c>
      <c r="K831" s="2">
        <f t="shared" si="328"/>
        <v>0.48913907178848542</v>
      </c>
      <c r="L831" s="2">
        <f t="shared" si="329"/>
        <v>3.3041881402546077E-4</v>
      </c>
      <c r="M831" s="2">
        <f t="shared" si="330"/>
        <v>1.1071393000646298E-2</v>
      </c>
      <c r="N831" s="66">
        <f>SUM(N739:N830)</f>
        <v>1374039</v>
      </c>
      <c r="O831" s="66">
        <f>SUM(O739:O830)</f>
        <v>1345648</v>
      </c>
      <c r="P831" s="66">
        <f>SUM(P739:P830)</f>
        <v>909</v>
      </c>
      <c r="Q831" s="66">
        <f>SUM(Q739:Q830)</f>
        <v>29257</v>
      </c>
      <c r="R831" s="66">
        <f t="shared" ref="R831:U831" si="336">SUM(R739:R830)</f>
        <v>87</v>
      </c>
      <c r="S831" s="66">
        <f t="shared" si="336"/>
        <v>1024</v>
      </c>
      <c r="U831" s="66">
        <f t="shared" si="336"/>
        <v>14</v>
      </c>
      <c r="W831" s="66">
        <f t="shared" ref="W831" si="337">SUM(W739:W830)</f>
        <v>76</v>
      </c>
      <c r="AL831" s="66">
        <f>SUM(AL739:AL830)</f>
        <v>0</v>
      </c>
      <c r="AN831" s="7">
        <f>IF(Q831&gt;0,RANK(Q831,(N831:P831,Q831:AE831)),0)</f>
        <v>3</v>
      </c>
      <c r="AO831" s="7">
        <f>IF(R831&gt;0,RANK(R831,(N831:P831,Q831:AE831)),0)</f>
        <v>6</v>
      </c>
      <c r="AP831" s="7">
        <f>IF(T831&gt;0,RANK(T831,(N831:P831,Q831:AE831)),0)</f>
        <v>0</v>
      </c>
      <c r="AQ831" s="7">
        <f>IF(S831&gt;0,RANK(S831,(N831:P831,Q831:AE831)),0)</f>
        <v>4</v>
      </c>
      <c r="AR831" s="2">
        <f t="shared" si="331"/>
        <v>1.0634833049442141E-2</v>
      </c>
      <c r="AS831" s="2">
        <f t="shared" si="332"/>
        <v>3.1624242926529249E-5</v>
      </c>
      <c r="AT831" s="2">
        <f t="shared" si="333"/>
        <v>0</v>
      </c>
      <c r="AU831" s="2">
        <f t="shared" si="334"/>
        <v>3.7222097421570061E-4</v>
      </c>
      <c r="AW831" t="s">
        <v>2933</v>
      </c>
      <c r="AX831" t="s">
        <v>2781</v>
      </c>
      <c r="AY831" s="1"/>
      <c r="AZ831" s="1"/>
      <c r="BA831" s="119">
        <v>18</v>
      </c>
      <c r="BB831" s="121"/>
      <c r="BC831" s="119">
        <v>18</v>
      </c>
      <c r="BD831" s="1"/>
      <c r="BE831" s="7" t="s">
        <v>3272</v>
      </c>
      <c r="BR831" s="1">
        <f>SUM(BR739:BR830)</f>
        <v>7467</v>
      </c>
      <c r="BS831" s="1">
        <f t="shared" ref="BS831:BX831" si="338">SUM(BS739:BS830)</f>
        <v>12</v>
      </c>
      <c r="BT831" s="1">
        <f t="shared" si="338"/>
        <v>2</v>
      </c>
      <c r="BU831" s="1">
        <f t="shared" si="338"/>
        <v>51</v>
      </c>
      <c r="BV831" s="1">
        <f t="shared" si="338"/>
        <v>9</v>
      </c>
      <c r="BW831" s="1">
        <f t="shared" si="338"/>
        <v>1</v>
      </c>
      <c r="BX831" s="1">
        <f t="shared" si="338"/>
        <v>1</v>
      </c>
    </row>
    <row r="832" spans="1:76">
      <c r="C832" s="1"/>
      <c r="E832" s="7"/>
      <c r="F832" s="7"/>
      <c r="I832" s="2"/>
      <c r="AN832" s="7"/>
      <c r="AO832" s="7"/>
      <c r="AP832" s="7"/>
      <c r="AQ832" s="7"/>
      <c r="BA832" s="119"/>
      <c r="BB832" s="121"/>
      <c r="BC832" s="125"/>
      <c r="BR832"/>
      <c r="BS832"/>
      <c r="BT832"/>
      <c r="BU832"/>
    </row>
    <row r="833" spans="1:57" hidden="1" outlineLevel="1">
      <c r="A833" t="s">
        <v>2836</v>
      </c>
      <c r="B833" t="s">
        <v>2606</v>
      </c>
      <c r="C833" s="1">
        <f t="shared" ref="C833:C864" si="339">SUM(N833:AL833)</f>
        <v>4053</v>
      </c>
      <c r="D833" s="7">
        <f>IF(N833&gt;0, RANK(N833,(N833:P833,Q833:AE833)),0)</f>
        <v>2</v>
      </c>
      <c r="E833" s="7">
        <f>IF(O833&gt;0,RANK(O833,(N833:P833,Q833:AE833)),0)</f>
        <v>1</v>
      </c>
      <c r="F833" s="7">
        <f>IF(P833&gt;0,RANK(P833,(N833:P833,Q833:AE833)),0)</f>
        <v>3</v>
      </c>
      <c r="G833" s="1">
        <f t="shared" ref="G833:G864" si="340">IF(C833&gt;0,MAX(N833:P833)-LARGE(N833:P833,2),0)</f>
        <v>136</v>
      </c>
      <c r="H833" s="2">
        <f t="shared" ref="H833:H864" si="341">IF(C833&gt;0,G833/C833,0)</f>
        <v>3.3555391068344438E-2</v>
      </c>
      <c r="I833" s="2"/>
      <c r="J833" s="2">
        <f t="shared" ref="J833:J864" si="342">IF($C833=0,"-",N833/$C833)</f>
        <v>0.47471009129040215</v>
      </c>
      <c r="K833" s="2">
        <f t="shared" ref="K833:K864" si="343">IF($C833=0,"-",O833/$C833)</f>
        <v>0.50826548235874658</v>
      </c>
      <c r="L833" s="2">
        <f t="shared" ref="L833:L864" si="344">IF($C833=0,"-",P833/$C833)</f>
        <v>7.6486553170490995E-3</v>
      </c>
      <c r="M833" s="2">
        <f t="shared" ref="M833:M864" si="345">IF(C833=0,"-",(1-J833-K833-L833))</f>
        <v>9.3757710338022299E-3</v>
      </c>
      <c r="N833" s="66">
        <v>1924</v>
      </c>
      <c r="O833" s="66">
        <v>2060</v>
      </c>
      <c r="P833" s="66">
        <v>31</v>
      </c>
      <c r="Q833" s="66">
        <v>10</v>
      </c>
      <c r="R833" s="66">
        <v>4</v>
      </c>
      <c r="S833" s="66">
        <v>11</v>
      </c>
      <c r="T833" s="66">
        <v>0</v>
      </c>
      <c r="U833" s="66">
        <v>0</v>
      </c>
      <c r="V833" s="66">
        <v>0</v>
      </c>
      <c r="W833" s="66">
        <v>13</v>
      </c>
      <c r="AN833" s="7">
        <f>IF(Q833&gt;0,RANK(Q833,(N833:P833,Q833:AE833)),0)</f>
        <v>6</v>
      </c>
      <c r="AO833" s="7">
        <f>IF(R833&gt;0,RANK(R833,(N833:P833,Q833:AE833)),0)</f>
        <v>7</v>
      </c>
      <c r="AP833" s="7">
        <f>IF(T833&gt;0,RANK(T833,(N833:P833,Q833:AE833)),0)</f>
        <v>0</v>
      </c>
      <c r="AQ833" s="7">
        <f>IF(S833&gt;0,RANK(S833,(N833:P833,Q833:AE833)),0)</f>
        <v>5</v>
      </c>
      <c r="AR833" s="2">
        <f t="shared" ref="AR833:AR864" si="346">IF($C833=0,"-",Q833/$C833)</f>
        <v>2.467308166790032E-3</v>
      </c>
      <c r="AS833" s="2">
        <f t="shared" ref="AS833:AS864" si="347">IF($C833=0,"-",R833/$C833)</f>
        <v>9.8692326671601278E-4</v>
      </c>
      <c r="AT833" s="2">
        <f t="shared" ref="AT833:AT864" si="348">IF($C833=0,"-",T833/$C833)</f>
        <v>0</v>
      </c>
      <c r="AU833" s="2">
        <f t="shared" ref="AU833:AU864" si="349">IF($C833=0,"-",S833/$C833)</f>
        <v>2.7140389834690352E-3</v>
      </c>
      <c r="AW833" t="s">
        <v>2836</v>
      </c>
      <c r="AX833" t="s">
        <v>2606</v>
      </c>
      <c r="AY833">
        <v>5</v>
      </c>
      <c r="BA833" s="119">
        <v>19</v>
      </c>
      <c r="BB833" s="121">
        <v>1</v>
      </c>
      <c r="BC833" s="125">
        <f t="shared" si="335"/>
        <v>19001</v>
      </c>
      <c r="BE833" s="7" t="s">
        <v>228</v>
      </c>
    </row>
    <row r="834" spans="1:57" hidden="1" outlineLevel="1">
      <c r="A834" t="s">
        <v>2268</v>
      </c>
      <c r="B834" t="s">
        <v>2606</v>
      </c>
      <c r="C834" s="1">
        <f t="shared" si="339"/>
        <v>2206</v>
      </c>
      <c r="D834" s="7">
        <f>IF(N834&gt;0, RANK(N834,(N834:P834,Q834:AE834)),0)</f>
        <v>1</v>
      </c>
      <c r="E834" s="7">
        <f>IF(O834&gt;0,RANK(O834,(N834:P834,Q834:AE834)),0)</f>
        <v>2</v>
      </c>
      <c r="F834" s="7">
        <f>IF(P834&gt;0,RANK(P834,(N834:P834,Q834:AE834)),0)</f>
        <v>3</v>
      </c>
      <c r="G834" s="1">
        <f t="shared" si="340"/>
        <v>72</v>
      </c>
      <c r="H834" s="2">
        <f t="shared" si="341"/>
        <v>3.2638259292837715E-2</v>
      </c>
      <c r="I834" s="2"/>
      <c r="J834" s="2">
        <f t="shared" si="342"/>
        <v>0.50679963735267453</v>
      </c>
      <c r="K834" s="2">
        <f t="shared" si="343"/>
        <v>0.47416137805983682</v>
      </c>
      <c r="L834" s="2">
        <f t="shared" si="344"/>
        <v>5.8930190389845875E-3</v>
      </c>
      <c r="M834" s="2">
        <f t="shared" si="345"/>
        <v>1.3145965548504062E-2</v>
      </c>
      <c r="N834" s="66">
        <v>1118</v>
      </c>
      <c r="O834" s="66">
        <v>1046</v>
      </c>
      <c r="P834" s="66">
        <v>13</v>
      </c>
      <c r="Q834" s="66">
        <v>6</v>
      </c>
      <c r="R834" s="66">
        <v>4</v>
      </c>
      <c r="S834" s="66">
        <v>7</v>
      </c>
      <c r="T834" s="66">
        <v>5</v>
      </c>
      <c r="U834" s="66">
        <v>0</v>
      </c>
      <c r="V834" s="66">
        <v>0</v>
      </c>
      <c r="W834" s="66">
        <v>7</v>
      </c>
      <c r="AN834" s="7">
        <f>IF(Q834&gt;0,RANK(Q834,(N834:P834,Q834:AE834)),0)</f>
        <v>6</v>
      </c>
      <c r="AO834" s="7">
        <f>IF(R834&gt;0,RANK(R834,(N834:P834,Q834:AE834)),0)</f>
        <v>8</v>
      </c>
      <c r="AP834" s="7">
        <f>IF(T834&gt;0,RANK(T834,(N834:P834,Q834:AE834)),0)</f>
        <v>7</v>
      </c>
      <c r="AQ834" s="7">
        <f>IF(S834&gt;0,RANK(S834,(N834:P834,Q834:AE834)),0)</f>
        <v>4</v>
      </c>
      <c r="AR834" s="2">
        <f t="shared" si="346"/>
        <v>2.7198549410698096E-3</v>
      </c>
      <c r="AS834" s="2">
        <f t="shared" si="347"/>
        <v>1.8132366273798731E-3</v>
      </c>
      <c r="AT834" s="2">
        <f t="shared" si="348"/>
        <v>2.2665457842248413E-3</v>
      </c>
      <c r="AU834" s="2">
        <f t="shared" si="349"/>
        <v>3.1731640979147779E-3</v>
      </c>
      <c r="AW834" t="s">
        <v>2268</v>
      </c>
      <c r="AX834" t="s">
        <v>2606</v>
      </c>
      <c r="AY834">
        <v>5</v>
      </c>
      <c r="BA834" s="119">
        <v>19</v>
      </c>
      <c r="BB834" s="121">
        <v>3</v>
      </c>
      <c r="BC834" s="125">
        <f t="shared" si="335"/>
        <v>19003</v>
      </c>
      <c r="BE834" s="7" t="s">
        <v>228</v>
      </c>
    </row>
    <row r="835" spans="1:57" hidden="1" outlineLevel="1">
      <c r="A835" t="s">
        <v>1573</v>
      </c>
      <c r="B835" t="s">
        <v>2606</v>
      </c>
      <c r="C835" s="1">
        <f t="shared" si="339"/>
        <v>7062</v>
      </c>
      <c r="D835" s="7">
        <f>IF(N835&gt;0, RANK(N835,(N835:P835,Q835:AE835)),0)</f>
        <v>1</v>
      </c>
      <c r="E835" s="7">
        <f>IF(O835&gt;0,RANK(O835,(N835:P835,Q835:AE835)),0)</f>
        <v>2</v>
      </c>
      <c r="F835" s="7">
        <f>IF(P835&gt;0,RANK(P835,(N835:P835,Q835:AE835)),0)</f>
        <v>3</v>
      </c>
      <c r="G835" s="1">
        <f t="shared" si="340"/>
        <v>1006</v>
      </c>
      <c r="H835" s="2">
        <f t="shared" si="341"/>
        <v>0.14245256301331069</v>
      </c>
      <c r="I835" s="2"/>
      <c r="J835" s="2">
        <f t="shared" si="342"/>
        <v>0.56230529595015577</v>
      </c>
      <c r="K835" s="2">
        <f t="shared" si="343"/>
        <v>0.41985273293684511</v>
      </c>
      <c r="L835" s="2">
        <f t="shared" si="344"/>
        <v>5.9473237043330502E-3</v>
      </c>
      <c r="M835" s="2">
        <f t="shared" si="345"/>
        <v>1.1894647408666071E-2</v>
      </c>
      <c r="N835" s="66">
        <v>3971</v>
      </c>
      <c r="O835" s="66">
        <v>2965</v>
      </c>
      <c r="P835" s="66">
        <v>42</v>
      </c>
      <c r="Q835" s="66">
        <v>20</v>
      </c>
      <c r="R835" s="66">
        <v>9</v>
      </c>
      <c r="S835" s="66">
        <v>17</v>
      </c>
      <c r="T835" s="66">
        <v>3</v>
      </c>
      <c r="U835" s="66">
        <v>2</v>
      </c>
      <c r="V835" s="66">
        <v>1</v>
      </c>
      <c r="W835" s="66">
        <v>32</v>
      </c>
      <c r="AN835" s="7">
        <f>IF(Q835&gt;0,RANK(Q835,(N835:P835,Q835:AE835)),0)</f>
        <v>5</v>
      </c>
      <c r="AO835" s="7">
        <f>IF(R835&gt;0,RANK(R835,(N835:P835,Q835:AE835)),0)</f>
        <v>7</v>
      </c>
      <c r="AP835" s="7">
        <f>IF(T835&gt;0,RANK(T835,(N835:P835,Q835:AE835)),0)</f>
        <v>8</v>
      </c>
      <c r="AQ835" s="7">
        <f>IF(S835&gt;0,RANK(S835,(N835:P835,Q835:AE835)),0)</f>
        <v>6</v>
      </c>
      <c r="AR835" s="2">
        <f t="shared" si="346"/>
        <v>2.8320589068252622E-3</v>
      </c>
      <c r="AS835" s="2">
        <f t="shared" si="347"/>
        <v>1.2744265080713679E-3</v>
      </c>
      <c r="AT835" s="2">
        <f t="shared" si="348"/>
        <v>4.248088360237893E-4</v>
      </c>
      <c r="AU835" s="2">
        <f t="shared" si="349"/>
        <v>2.4072500708014729E-3</v>
      </c>
      <c r="AW835" t="s">
        <v>1573</v>
      </c>
      <c r="AX835" t="s">
        <v>2606</v>
      </c>
      <c r="AY835">
        <v>4</v>
      </c>
      <c r="BA835" s="119">
        <v>19</v>
      </c>
      <c r="BB835" s="121">
        <v>5</v>
      </c>
      <c r="BC835" s="125">
        <f t="shared" si="335"/>
        <v>19005</v>
      </c>
      <c r="BE835" s="7" t="s">
        <v>228</v>
      </c>
    </row>
    <row r="836" spans="1:57" hidden="1" outlineLevel="1">
      <c r="A836" t="s">
        <v>1618</v>
      </c>
      <c r="B836" t="s">
        <v>2606</v>
      </c>
      <c r="C836" s="1">
        <f t="shared" si="339"/>
        <v>6179</v>
      </c>
      <c r="D836" s="7">
        <f>IF(N836&gt;0, RANK(N836,(N836:P836,Q836:AE836)),0)</f>
        <v>2</v>
      </c>
      <c r="E836" s="7">
        <f>IF(O836&gt;0,RANK(O836,(N836:P836,Q836:AE836)),0)</f>
        <v>1</v>
      </c>
      <c r="F836" s="7">
        <f>IF(P836&gt;0,RANK(P836,(N836:P836,Q836:AE836)),0)</f>
        <v>3</v>
      </c>
      <c r="G836" s="1">
        <f t="shared" si="340"/>
        <v>116</v>
      </c>
      <c r="H836" s="2">
        <f t="shared" si="341"/>
        <v>1.8773264282246318E-2</v>
      </c>
      <c r="I836" s="2"/>
      <c r="J836" s="2">
        <f t="shared" si="342"/>
        <v>0.48066030101958246</v>
      </c>
      <c r="K836" s="2">
        <f t="shared" si="343"/>
        <v>0.49943356530182875</v>
      </c>
      <c r="L836" s="2">
        <f t="shared" si="344"/>
        <v>5.8261854669040295E-3</v>
      </c>
      <c r="M836" s="2">
        <f t="shared" si="345"/>
        <v>1.4079948211684758E-2</v>
      </c>
      <c r="N836" s="66">
        <v>2970</v>
      </c>
      <c r="O836" s="66">
        <v>3086</v>
      </c>
      <c r="P836" s="66">
        <v>36</v>
      </c>
      <c r="Q836" s="66">
        <v>27</v>
      </c>
      <c r="R836" s="66">
        <v>7</v>
      </c>
      <c r="S836" s="66">
        <v>28</v>
      </c>
      <c r="T836" s="66">
        <v>1</v>
      </c>
      <c r="U836" s="66">
        <v>3</v>
      </c>
      <c r="V836" s="66">
        <v>0</v>
      </c>
      <c r="W836" s="66">
        <v>21</v>
      </c>
      <c r="AN836" s="7">
        <f>IF(Q836&gt;0,RANK(Q836,(N836:P836,Q836:AE836)),0)</f>
        <v>5</v>
      </c>
      <c r="AO836" s="7">
        <f>IF(R836&gt;0,RANK(R836,(N836:P836,Q836:AE836)),0)</f>
        <v>7</v>
      </c>
      <c r="AP836" s="7">
        <f>IF(T836&gt;0,RANK(T836,(N836:P836,Q836:AE836)),0)</f>
        <v>9</v>
      </c>
      <c r="AQ836" s="7">
        <f>IF(S836&gt;0,RANK(S836,(N836:P836,Q836:AE836)),0)</f>
        <v>4</v>
      </c>
      <c r="AR836" s="2">
        <f t="shared" si="346"/>
        <v>4.3696391001780219E-3</v>
      </c>
      <c r="AS836" s="2">
        <f t="shared" si="347"/>
        <v>1.1328693963424503E-3</v>
      </c>
      <c r="AT836" s="2">
        <f t="shared" si="348"/>
        <v>1.618384851917786E-4</v>
      </c>
      <c r="AU836" s="2">
        <f t="shared" si="349"/>
        <v>4.5314775853698011E-3</v>
      </c>
      <c r="AW836" t="s">
        <v>1618</v>
      </c>
      <c r="AX836" t="s">
        <v>2606</v>
      </c>
      <c r="AY836">
        <v>2</v>
      </c>
      <c r="BA836" s="119">
        <v>19</v>
      </c>
      <c r="BB836" s="121">
        <v>7</v>
      </c>
      <c r="BC836" s="125">
        <f t="shared" si="335"/>
        <v>19007</v>
      </c>
      <c r="BE836" s="7" t="s">
        <v>228</v>
      </c>
    </row>
    <row r="837" spans="1:57" hidden="1" outlineLevel="1">
      <c r="A837" t="s">
        <v>2602</v>
      </c>
      <c r="B837" t="s">
        <v>2606</v>
      </c>
      <c r="C837" s="1">
        <f t="shared" si="339"/>
        <v>3436</v>
      </c>
      <c r="D837" s="7">
        <f>IF(N837&gt;0, RANK(N837,(N837:P837,Q837:AE837)),0)</f>
        <v>1</v>
      </c>
      <c r="E837" s="7">
        <f>IF(O837&gt;0,RANK(O837,(N837:P837,Q837:AE837)),0)</f>
        <v>2</v>
      </c>
      <c r="F837" s="7">
        <f>IF(P837&gt;0,RANK(P837,(N837:P837,Q837:AE837)),0)</f>
        <v>4</v>
      </c>
      <c r="G837" s="1">
        <f t="shared" si="340"/>
        <v>105</v>
      </c>
      <c r="H837" s="2">
        <f t="shared" si="341"/>
        <v>3.0558789289871945E-2</v>
      </c>
      <c r="I837" s="2"/>
      <c r="J837" s="2">
        <f t="shared" si="342"/>
        <v>0.50611175785797435</v>
      </c>
      <c r="K837" s="2">
        <f t="shared" si="343"/>
        <v>0.47555296856810242</v>
      </c>
      <c r="L837" s="2">
        <f t="shared" si="344"/>
        <v>4.9476135040745052E-3</v>
      </c>
      <c r="M837" s="2">
        <f t="shared" si="345"/>
        <v>1.3387660069848723E-2</v>
      </c>
      <c r="N837" s="66">
        <v>1739</v>
      </c>
      <c r="O837" s="66">
        <v>1634</v>
      </c>
      <c r="P837" s="66">
        <v>17</v>
      </c>
      <c r="Q837" s="66">
        <v>6</v>
      </c>
      <c r="R837" s="66">
        <v>2</v>
      </c>
      <c r="S837" s="66">
        <v>15</v>
      </c>
      <c r="T837" s="66">
        <v>4</v>
      </c>
      <c r="U837" s="66">
        <v>1</v>
      </c>
      <c r="V837" s="66">
        <v>0</v>
      </c>
      <c r="W837" s="66">
        <v>18</v>
      </c>
      <c r="AN837" s="7">
        <f>IF(Q837&gt;0,RANK(Q837,(N837:P837,Q837:AE837)),0)</f>
        <v>6</v>
      </c>
      <c r="AO837" s="7">
        <f>IF(R837&gt;0,RANK(R837,(N837:P837,Q837:AE837)),0)</f>
        <v>8</v>
      </c>
      <c r="AP837" s="7">
        <f>IF(T837&gt;0,RANK(T837,(N837:P837,Q837:AE837)),0)</f>
        <v>7</v>
      </c>
      <c r="AQ837" s="7">
        <f>IF(S837&gt;0,RANK(S837,(N837:P837,Q837:AE837)),0)</f>
        <v>5</v>
      </c>
      <c r="AR837" s="2">
        <f t="shared" si="346"/>
        <v>1.7462165308498253E-3</v>
      </c>
      <c r="AS837" s="2">
        <f t="shared" si="347"/>
        <v>5.8207217694994178E-4</v>
      </c>
      <c r="AT837" s="2">
        <f t="shared" si="348"/>
        <v>1.1641443538998836E-3</v>
      </c>
      <c r="AU837" s="2">
        <f t="shared" si="349"/>
        <v>4.3655413271245632E-3</v>
      </c>
      <c r="AW837" t="s">
        <v>2602</v>
      </c>
      <c r="AX837" t="s">
        <v>2606</v>
      </c>
      <c r="AY837">
        <v>5</v>
      </c>
      <c r="BA837" s="119">
        <v>19</v>
      </c>
      <c r="BB837" s="121">
        <v>9</v>
      </c>
      <c r="BC837" s="125">
        <f t="shared" si="335"/>
        <v>19009</v>
      </c>
      <c r="BE837" s="7" t="s">
        <v>228</v>
      </c>
    </row>
    <row r="838" spans="1:57" hidden="1" outlineLevel="1">
      <c r="A838" t="s">
        <v>1568</v>
      </c>
      <c r="B838" t="s">
        <v>2606</v>
      </c>
      <c r="C838" s="1">
        <f t="shared" si="339"/>
        <v>13717</v>
      </c>
      <c r="D838" s="7">
        <f>IF(N838&gt;0, RANK(N838,(N838:P838,Q838:AE838)),0)</f>
        <v>1</v>
      </c>
      <c r="E838" s="7">
        <f>IF(O838&gt;0,RANK(O838,(N838:P838,Q838:AE838)),0)</f>
        <v>2</v>
      </c>
      <c r="F838" s="7">
        <f>IF(P838&gt;0,RANK(P838,(N838:P838,Q838:AE838)),0)</f>
        <v>3</v>
      </c>
      <c r="G838" s="1">
        <f t="shared" si="340"/>
        <v>611</v>
      </c>
      <c r="H838" s="2">
        <f t="shared" si="341"/>
        <v>4.4543267478311582E-2</v>
      </c>
      <c r="I838" s="2"/>
      <c r="J838" s="2">
        <f t="shared" si="342"/>
        <v>0.5145439965006926</v>
      </c>
      <c r="K838" s="2">
        <f t="shared" si="343"/>
        <v>0.47000072902238099</v>
      </c>
      <c r="L838" s="2">
        <f t="shared" si="344"/>
        <v>5.2489611431070938E-3</v>
      </c>
      <c r="M838" s="2">
        <f t="shared" si="345"/>
        <v>1.0206313333819312E-2</v>
      </c>
      <c r="N838" s="66">
        <v>7058</v>
      </c>
      <c r="O838" s="66">
        <v>6447</v>
      </c>
      <c r="P838" s="66">
        <v>72</v>
      </c>
      <c r="Q838" s="66">
        <v>26</v>
      </c>
      <c r="R838" s="66">
        <v>15</v>
      </c>
      <c r="S838" s="66">
        <v>35</v>
      </c>
      <c r="T838" s="66">
        <v>8</v>
      </c>
      <c r="U838" s="66">
        <v>1</v>
      </c>
      <c r="V838" s="66">
        <v>4</v>
      </c>
      <c r="W838" s="66">
        <v>51</v>
      </c>
      <c r="AN838" s="7">
        <f>IF(Q838&gt;0,RANK(Q838,(N838:P838,Q838:AE838)),0)</f>
        <v>6</v>
      </c>
      <c r="AO838" s="7">
        <f>IF(R838&gt;0,RANK(R838,(N838:P838,Q838:AE838)),0)</f>
        <v>7</v>
      </c>
      <c r="AP838" s="7">
        <f>IF(T838&gt;0,RANK(T838,(N838:P838,Q838:AE838)),0)</f>
        <v>8</v>
      </c>
      <c r="AQ838" s="7">
        <f>IF(S838&gt;0,RANK(S838,(N838:P838,Q838:AE838)),0)</f>
        <v>5</v>
      </c>
      <c r="AR838" s="2">
        <f t="shared" si="346"/>
        <v>1.8954581905664505E-3</v>
      </c>
      <c r="AS838" s="2">
        <f t="shared" si="347"/>
        <v>1.0935335714806445E-3</v>
      </c>
      <c r="AT838" s="2">
        <f t="shared" si="348"/>
        <v>5.8321790478967702E-4</v>
      </c>
      <c r="AU838" s="2">
        <f t="shared" si="349"/>
        <v>2.5515783334548372E-3</v>
      </c>
      <c r="AW838" t="s">
        <v>1568</v>
      </c>
      <c r="AX838" t="s">
        <v>2606</v>
      </c>
      <c r="AY838">
        <v>3</v>
      </c>
      <c r="BA838" s="119">
        <v>19</v>
      </c>
      <c r="BB838" s="121">
        <v>11</v>
      </c>
      <c r="BC838" s="125">
        <f t="shared" si="335"/>
        <v>19011</v>
      </c>
      <c r="BE838" s="7" t="s">
        <v>228</v>
      </c>
    </row>
    <row r="839" spans="1:57" hidden="1" outlineLevel="1">
      <c r="A839" t="s">
        <v>235</v>
      </c>
      <c r="B839" t="s">
        <v>2606</v>
      </c>
      <c r="C839" s="1">
        <f t="shared" si="339"/>
        <v>64787</v>
      </c>
      <c r="D839" s="7">
        <f>IF(N839&gt;0, RANK(N839,(N839:P839,Q839:AE839)),0)</f>
        <v>1</v>
      </c>
      <c r="E839" s="7">
        <f>IF(O839&gt;0,RANK(O839,(N839:P839,Q839:AE839)),0)</f>
        <v>2</v>
      </c>
      <c r="F839" s="7">
        <f>IF(P839&gt;0,RANK(P839,(N839:P839,Q839:AE839)),0)</f>
        <v>3</v>
      </c>
      <c r="G839" s="1">
        <f t="shared" si="340"/>
        <v>14522</v>
      </c>
      <c r="H839" s="2">
        <f t="shared" si="341"/>
        <v>0.22414990661706824</v>
      </c>
      <c r="I839" s="2"/>
      <c r="J839" s="2">
        <f t="shared" si="342"/>
        <v>0.60481269390464132</v>
      </c>
      <c r="K839" s="2">
        <f t="shared" si="343"/>
        <v>0.38066278728757313</v>
      </c>
      <c r="L839" s="2">
        <f t="shared" si="344"/>
        <v>5.3714479756741323E-3</v>
      </c>
      <c r="M839" s="2">
        <f t="shared" si="345"/>
        <v>9.1530708321114138E-3</v>
      </c>
      <c r="N839" s="66">
        <v>39184</v>
      </c>
      <c r="O839" s="66">
        <v>24662</v>
      </c>
      <c r="P839" s="66">
        <v>348</v>
      </c>
      <c r="Q839" s="66">
        <v>171</v>
      </c>
      <c r="R839" s="66">
        <v>39</v>
      </c>
      <c r="S839" s="66">
        <v>109</v>
      </c>
      <c r="T839" s="66">
        <v>8</v>
      </c>
      <c r="U839" s="66">
        <v>9</v>
      </c>
      <c r="V839" s="66">
        <v>3</v>
      </c>
      <c r="W839" s="66">
        <v>254</v>
      </c>
      <c r="AN839" s="7">
        <f>IF(Q839&gt;0,RANK(Q839,(N839:P839,Q839:AE839)),0)</f>
        <v>5</v>
      </c>
      <c r="AO839" s="7">
        <f>IF(R839&gt;0,RANK(R839,(N839:P839,Q839:AE839)),0)</f>
        <v>7</v>
      </c>
      <c r="AP839" s="7">
        <f>IF(T839&gt;0,RANK(T839,(N839:P839,Q839:AE839)),0)</f>
        <v>9</v>
      </c>
      <c r="AQ839" s="7">
        <f>IF(S839&gt;0,RANK(S839,(N839:P839,Q839:AE839)),0)</f>
        <v>6</v>
      </c>
      <c r="AR839" s="2">
        <f t="shared" si="346"/>
        <v>2.6394184018398753E-3</v>
      </c>
      <c r="AS839" s="2">
        <f t="shared" si="347"/>
        <v>6.0197261796348029E-4</v>
      </c>
      <c r="AT839" s="2">
        <f t="shared" si="348"/>
        <v>1.2348156265917546E-4</v>
      </c>
      <c r="AU839" s="2">
        <f t="shared" si="349"/>
        <v>1.6824362912312655E-3</v>
      </c>
      <c r="AW839" t="s">
        <v>235</v>
      </c>
      <c r="AX839" t="s">
        <v>2606</v>
      </c>
      <c r="AY839">
        <v>1</v>
      </c>
      <c r="BA839" s="119">
        <v>19</v>
      </c>
      <c r="BB839" s="121">
        <v>13</v>
      </c>
      <c r="BC839" s="125">
        <f t="shared" si="335"/>
        <v>19013</v>
      </c>
      <c r="BE839" s="7" t="s">
        <v>228</v>
      </c>
    </row>
    <row r="840" spans="1:57" hidden="1" outlineLevel="1">
      <c r="A840" t="s">
        <v>3473</v>
      </c>
      <c r="B840" t="s">
        <v>2606</v>
      </c>
      <c r="C840" s="1">
        <f t="shared" si="339"/>
        <v>13931</v>
      </c>
      <c r="D840" s="7">
        <f>IF(N840&gt;0, RANK(N840,(N840:P840,Q840:AE840)),0)</f>
        <v>1</v>
      </c>
      <c r="E840" s="7">
        <f>IF(O840&gt;0,RANK(O840,(N840:P840,Q840:AE840)),0)</f>
        <v>2</v>
      </c>
      <c r="F840" s="7">
        <f>IF(P840&gt;0,RANK(P840,(N840:P840,Q840:AE840)),0)</f>
        <v>4</v>
      </c>
      <c r="G840" s="1">
        <f t="shared" si="340"/>
        <v>1063</v>
      </c>
      <c r="H840" s="2">
        <f t="shared" si="341"/>
        <v>7.6304644318426526E-2</v>
      </c>
      <c r="I840" s="2"/>
      <c r="J840" s="2">
        <f t="shared" si="342"/>
        <v>0.52803100997774743</v>
      </c>
      <c r="K840" s="2">
        <f t="shared" si="343"/>
        <v>0.45172636565932095</v>
      </c>
      <c r="L840" s="2">
        <f t="shared" si="344"/>
        <v>4.7376354891967556E-3</v>
      </c>
      <c r="M840" s="2">
        <f t="shared" si="345"/>
        <v>1.550498887373486E-2</v>
      </c>
      <c r="N840" s="66">
        <v>7356</v>
      </c>
      <c r="O840" s="66">
        <v>6293</v>
      </c>
      <c r="P840" s="66">
        <v>66</v>
      </c>
      <c r="Q840" s="66">
        <v>56</v>
      </c>
      <c r="R840" s="66">
        <v>10</v>
      </c>
      <c r="S840" s="66">
        <v>57</v>
      </c>
      <c r="T840" s="66">
        <v>2</v>
      </c>
      <c r="U840" s="66">
        <v>2</v>
      </c>
      <c r="V840" s="66">
        <v>0</v>
      </c>
      <c r="W840" s="66">
        <v>89</v>
      </c>
      <c r="AN840" s="7">
        <f>IF(Q840&gt;0,RANK(Q840,(N840:P840,Q840:AE840)),0)</f>
        <v>6</v>
      </c>
      <c r="AO840" s="7">
        <f>IF(R840&gt;0,RANK(R840,(N840:P840,Q840:AE840)),0)</f>
        <v>7</v>
      </c>
      <c r="AP840" s="7">
        <f>IF(T840&gt;0,RANK(T840,(N840:P840,Q840:AE840)),0)</f>
        <v>8</v>
      </c>
      <c r="AQ840" s="7">
        <f>IF(S840&gt;0,RANK(S840,(N840:P840,Q840:AE840)),0)</f>
        <v>5</v>
      </c>
      <c r="AR840" s="2">
        <f t="shared" si="346"/>
        <v>4.0198119302275502E-3</v>
      </c>
      <c r="AS840" s="2">
        <f t="shared" si="347"/>
        <v>7.1782355896920537E-4</v>
      </c>
      <c r="AT840" s="2">
        <f t="shared" si="348"/>
        <v>1.4356471179384107E-4</v>
      </c>
      <c r="AU840" s="2">
        <f t="shared" si="349"/>
        <v>4.091594286124471E-3</v>
      </c>
      <c r="AW840" t="s">
        <v>3473</v>
      </c>
      <c r="AX840" t="s">
        <v>2606</v>
      </c>
      <c r="AY840">
        <v>4</v>
      </c>
      <c r="BA840" s="119">
        <v>19</v>
      </c>
      <c r="BB840" s="121">
        <v>15</v>
      </c>
      <c r="BC840" s="125">
        <f t="shared" si="335"/>
        <v>19015</v>
      </c>
      <c r="BE840" s="7" t="s">
        <v>228</v>
      </c>
    </row>
    <row r="841" spans="1:57" hidden="1" outlineLevel="1">
      <c r="A841" t="s">
        <v>1938</v>
      </c>
      <c r="B841" t="s">
        <v>2606</v>
      </c>
      <c r="C841" s="1">
        <f t="shared" si="339"/>
        <v>12872</v>
      </c>
      <c r="D841" s="7">
        <f>IF(N841&gt;0, RANK(N841,(N841:P841,Q841:AE841)),0)</f>
        <v>1</v>
      </c>
      <c r="E841" s="7">
        <f>IF(O841&gt;0,RANK(O841,(N841:P841,Q841:AE841)),0)</f>
        <v>2</v>
      </c>
      <c r="F841" s="7">
        <f>IF(P841&gt;0,RANK(P841,(N841:P841,Q841:AE841)),0)</f>
        <v>3</v>
      </c>
      <c r="G841" s="1">
        <f t="shared" si="340"/>
        <v>1199</v>
      </c>
      <c r="H841" s="2">
        <f t="shared" si="341"/>
        <v>9.314791796146675E-2</v>
      </c>
      <c r="I841" s="2"/>
      <c r="J841" s="2">
        <f t="shared" si="342"/>
        <v>0.53915475450590433</v>
      </c>
      <c r="K841" s="2">
        <f t="shared" si="343"/>
        <v>0.44600683654443751</v>
      </c>
      <c r="L841" s="2">
        <f t="shared" si="344"/>
        <v>5.7489123679303911E-3</v>
      </c>
      <c r="M841" s="2">
        <f t="shared" si="345"/>
        <v>9.0894965817277639E-3</v>
      </c>
      <c r="N841" s="66">
        <v>6940</v>
      </c>
      <c r="O841" s="66">
        <v>5741</v>
      </c>
      <c r="P841" s="66">
        <v>74</v>
      </c>
      <c r="Q841" s="66">
        <v>27</v>
      </c>
      <c r="R841" s="66">
        <v>8</v>
      </c>
      <c r="S841" s="66">
        <v>29</v>
      </c>
      <c r="T841" s="66">
        <v>2</v>
      </c>
      <c r="U841" s="66">
        <v>1</v>
      </c>
      <c r="V841" s="66">
        <v>0</v>
      </c>
      <c r="W841" s="66">
        <v>50</v>
      </c>
      <c r="AN841" s="7">
        <f>IF(Q841&gt;0,RANK(Q841,(N841:P841,Q841:AE841)),0)</f>
        <v>6</v>
      </c>
      <c r="AO841" s="7">
        <f>IF(R841&gt;0,RANK(R841,(N841:P841,Q841:AE841)),0)</f>
        <v>7</v>
      </c>
      <c r="AP841" s="7">
        <f>IF(T841&gt;0,RANK(T841,(N841:P841,Q841:AE841)),0)</f>
        <v>8</v>
      </c>
      <c r="AQ841" s="7">
        <f>IF(S841&gt;0,RANK(S841,(N841:P841,Q841:AE841)),0)</f>
        <v>5</v>
      </c>
      <c r="AR841" s="2">
        <f t="shared" si="346"/>
        <v>2.0975761342448725E-3</v>
      </c>
      <c r="AS841" s="2">
        <f t="shared" si="347"/>
        <v>6.215040397762585E-4</v>
      </c>
      <c r="AT841" s="2">
        <f t="shared" si="348"/>
        <v>1.5537600994406463E-4</v>
      </c>
      <c r="AU841" s="2">
        <f t="shared" si="349"/>
        <v>2.2529521441889372E-3</v>
      </c>
      <c r="AW841" t="s">
        <v>1938</v>
      </c>
      <c r="AX841" t="s">
        <v>2606</v>
      </c>
      <c r="AY841">
        <v>1</v>
      </c>
      <c r="BA841" s="119">
        <v>19</v>
      </c>
      <c r="BB841" s="121">
        <v>17</v>
      </c>
      <c r="BC841" s="125">
        <f t="shared" si="335"/>
        <v>19017</v>
      </c>
      <c r="BE841" s="7" t="s">
        <v>228</v>
      </c>
    </row>
    <row r="842" spans="1:57" hidden="1" outlineLevel="1">
      <c r="A842" t="s">
        <v>2585</v>
      </c>
      <c r="B842" t="s">
        <v>2606</v>
      </c>
      <c r="C842" s="1">
        <f t="shared" si="339"/>
        <v>10342</v>
      </c>
      <c r="D842" s="7">
        <f>IF(N842&gt;0, RANK(N842,(N842:P842,Q842:AE842)),0)</f>
        <v>1</v>
      </c>
      <c r="E842" s="7">
        <f>IF(O842&gt;0,RANK(O842,(N842:P842,Q842:AE842)),0)</f>
        <v>2</v>
      </c>
      <c r="F842" s="7">
        <f>IF(P842&gt;0,RANK(P842,(N842:P842,Q842:AE842)),0)</f>
        <v>3</v>
      </c>
      <c r="G842" s="1">
        <f t="shared" si="340"/>
        <v>1911</v>
      </c>
      <c r="H842" s="2">
        <f t="shared" si="341"/>
        <v>0.18478050667182364</v>
      </c>
      <c r="I842" s="2"/>
      <c r="J842" s="2">
        <f t="shared" si="342"/>
        <v>0.58499323148327209</v>
      </c>
      <c r="K842" s="2">
        <f t="shared" si="343"/>
        <v>0.40021272481144848</v>
      </c>
      <c r="L842" s="2">
        <f t="shared" si="344"/>
        <v>5.8982788628891896E-3</v>
      </c>
      <c r="M842" s="2">
        <f t="shared" si="345"/>
        <v>8.8957648423902344E-3</v>
      </c>
      <c r="N842" s="66">
        <v>6050</v>
      </c>
      <c r="O842" s="66">
        <v>4139</v>
      </c>
      <c r="P842" s="66">
        <v>61</v>
      </c>
      <c r="Q842" s="66">
        <v>21</v>
      </c>
      <c r="R842" s="66">
        <v>7</v>
      </c>
      <c r="S842" s="66">
        <v>25</v>
      </c>
      <c r="T842" s="66">
        <v>2</v>
      </c>
      <c r="U842" s="66">
        <v>3</v>
      </c>
      <c r="V842" s="66">
        <v>1</v>
      </c>
      <c r="W842" s="66">
        <v>33</v>
      </c>
      <c r="AN842" s="7">
        <f>IF(Q842&gt;0,RANK(Q842,(N842:P842,Q842:AE842)),0)</f>
        <v>6</v>
      </c>
      <c r="AO842" s="7">
        <f>IF(R842&gt;0,RANK(R842,(N842:P842,Q842:AE842)),0)</f>
        <v>7</v>
      </c>
      <c r="AP842" s="7">
        <f>IF(T842&gt;0,RANK(T842,(N842:P842,Q842:AE842)),0)</f>
        <v>9</v>
      </c>
      <c r="AQ842" s="7">
        <f>IF(S842&gt;0,RANK(S842,(N842:P842,Q842:AE842)),0)</f>
        <v>5</v>
      </c>
      <c r="AR842" s="2">
        <f t="shared" si="346"/>
        <v>2.0305550183716881E-3</v>
      </c>
      <c r="AS842" s="2">
        <f t="shared" si="347"/>
        <v>6.7685167279056275E-4</v>
      </c>
      <c r="AT842" s="2">
        <f t="shared" si="348"/>
        <v>1.9338619222587506E-4</v>
      </c>
      <c r="AU842" s="2">
        <f t="shared" si="349"/>
        <v>2.4173274028234386E-3</v>
      </c>
      <c r="AW842" t="s">
        <v>2585</v>
      </c>
      <c r="AX842" t="s">
        <v>2606</v>
      </c>
      <c r="AY842">
        <v>1</v>
      </c>
      <c r="BA842" s="119">
        <v>19</v>
      </c>
      <c r="BB842" s="121">
        <v>19</v>
      </c>
      <c r="BC842" s="125">
        <f t="shared" si="335"/>
        <v>19019</v>
      </c>
      <c r="BE842" s="7" t="s">
        <v>228</v>
      </c>
    </row>
    <row r="843" spans="1:57" hidden="1" outlineLevel="1">
      <c r="A843" t="s">
        <v>632</v>
      </c>
      <c r="B843" t="s">
        <v>2606</v>
      </c>
      <c r="C843" s="1">
        <f t="shared" si="339"/>
        <v>8420</v>
      </c>
      <c r="D843" s="7">
        <f>IF(N843&gt;0, RANK(N843,(N843:P843,Q843:AE843)),0)</f>
        <v>2</v>
      </c>
      <c r="E843" s="7">
        <f>IF(O843&gt;0,RANK(O843,(N843:P843,Q843:AE843)),0)</f>
        <v>1</v>
      </c>
      <c r="F843" s="7">
        <f>IF(P843&gt;0,RANK(P843,(N843:P843,Q843:AE843)),0)</f>
        <v>3</v>
      </c>
      <c r="G843" s="1">
        <f t="shared" si="340"/>
        <v>148</v>
      </c>
      <c r="H843" s="2">
        <f t="shared" si="341"/>
        <v>1.7577197149643706E-2</v>
      </c>
      <c r="I843" s="2"/>
      <c r="J843" s="2">
        <f t="shared" si="342"/>
        <v>0.48396674584323041</v>
      </c>
      <c r="K843" s="2">
        <f t="shared" si="343"/>
        <v>0.50154394299287408</v>
      </c>
      <c r="L843" s="2">
        <f t="shared" si="344"/>
        <v>4.513064133016627E-3</v>
      </c>
      <c r="M843" s="2">
        <f t="shared" si="345"/>
        <v>9.9762470308788868E-3</v>
      </c>
      <c r="N843" s="66">
        <v>4075</v>
      </c>
      <c r="O843" s="66">
        <v>4223</v>
      </c>
      <c r="P843" s="66">
        <v>38</v>
      </c>
      <c r="Q843" s="66">
        <v>22</v>
      </c>
      <c r="R843" s="66">
        <v>2</v>
      </c>
      <c r="S843" s="66">
        <v>24</v>
      </c>
      <c r="T843" s="66">
        <v>2</v>
      </c>
      <c r="U843" s="66">
        <v>0</v>
      </c>
      <c r="V843" s="66">
        <v>2</v>
      </c>
      <c r="W843" s="66">
        <v>32</v>
      </c>
      <c r="AN843" s="7">
        <f>IF(Q843&gt;0,RANK(Q843,(N843:P843,Q843:AE843)),0)</f>
        <v>6</v>
      </c>
      <c r="AO843" s="7">
        <f>IF(R843&gt;0,RANK(R843,(N843:P843,Q843:AE843)),0)</f>
        <v>7</v>
      </c>
      <c r="AP843" s="7">
        <f>IF(T843&gt;0,RANK(T843,(N843:P843,Q843:AE843)),0)</f>
        <v>7</v>
      </c>
      <c r="AQ843" s="7">
        <f>IF(S843&gt;0,RANK(S843,(N843:P843,Q843:AE843)),0)</f>
        <v>5</v>
      </c>
      <c r="AR843" s="2">
        <f t="shared" si="346"/>
        <v>2.6128266033254156E-3</v>
      </c>
      <c r="AS843" s="2">
        <f t="shared" si="347"/>
        <v>2.3752969121140142E-4</v>
      </c>
      <c r="AT843" s="2">
        <f t="shared" si="348"/>
        <v>2.3752969121140142E-4</v>
      </c>
      <c r="AU843" s="2">
        <f t="shared" si="349"/>
        <v>2.8503562945368173E-3</v>
      </c>
      <c r="AW843" t="s">
        <v>632</v>
      </c>
      <c r="AX843" t="s">
        <v>2606</v>
      </c>
      <c r="AY843">
        <v>5</v>
      </c>
      <c r="BA843" s="119">
        <v>19</v>
      </c>
      <c r="BB843" s="121">
        <v>21</v>
      </c>
      <c r="BC843" s="125">
        <f t="shared" si="335"/>
        <v>19021</v>
      </c>
      <c r="BE843" s="7" t="s">
        <v>228</v>
      </c>
    </row>
    <row r="844" spans="1:57" hidden="1" outlineLevel="1">
      <c r="A844" t="s">
        <v>957</v>
      </c>
      <c r="B844" t="s">
        <v>2606</v>
      </c>
      <c r="C844" s="1">
        <f t="shared" si="339"/>
        <v>7166</v>
      </c>
      <c r="D844" s="7">
        <f>IF(N844&gt;0, RANK(N844,(N844:P844,Q844:AE844)),0)</f>
        <v>2</v>
      </c>
      <c r="E844" s="7">
        <f>IF(O844&gt;0,RANK(O844,(N844:P844,Q844:AE844)),0)</f>
        <v>1</v>
      </c>
      <c r="F844" s="7">
        <f>IF(P844&gt;0,RANK(P844,(N844:P844,Q844:AE844)),0)</f>
        <v>3</v>
      </c>
      <c r="G844" s="1">
        <f t="shared" si="340"/>
        <v>336</v>
      </c>
      <c r="H844" s="2">
        <f t="shared" si="341"/>
        <v>4.6888082612336034E-2</v>
      </c>
      <c r="I844" s="2"/>
      <c r="J844" s="2">
        <f t="shared" si="342"/>
        <v>0.46943901758303097</v>
      </c>
      <c r="K844" s="2">
        <f t="shared" si="343"/>
        <v>0.51632710019536698</v>
      </c>
      <c r="L844" s="2">
        <f t="shared" si="344"/>
        <v>4.7446274072006694E-3</v>
      </c>
      <c r="M844" s="2">
        <f t="shared" si="345"/>
        <v>9.4892548144013752E-3</v>
      </c>
      <c r="N844" s="66">
        <v>3364</v>
      </c>
      <c r="O844" s="66">
        <v>3700</v>
      </c>
      <c r="P844" s="66">
        <v>34</v>
      </c>
      <c r="Q844" s="66">
        <v>19</v>
      </c>
      <c r="R844" s="66">
        <v>6</v>
      </c>
      <c r="S844" s="66">
        <v>19</v>
      </c>
      <c r="T844" s="66">
        <v>1</v>
      </c>
      <c r="U844" s="66">
        <v>0</v>
      </c>
      <c r="V844" s="66">
        <v>0</v>
      </c>
      <c r="W844" s="66">
        <v>23</v>
      </c>
      <c r="AN844" s="7">
        <f>IF(Q844&gt;0,RANK(Q844,(N844:P844,Q844:AE844)),0)</f>
        <v>5</v>
      </c>
      <c r="AO844" s="7">
        <f>IF(R844&gt;0,RANK(R844,(N844:P844,Q844:AE844)),0)</f>
        <v>7</v>
      </c>
      <c r="AP844" s="7">
        <f>IF(T844&gt;0,RANK(T844,(N844:P844,Q844:AE844)),0)</f>
        <v>8</v>
      </c>
      <c r="AQ844" s="7">
        <f>IF(S844&gt;0,RANK(S844,(N844:P844,Q844:AE844)),0)</f>
        <v>5</v>
      </c>
      <c r="AR844" s="2">
        <f t="shared" si="346"/>
        <v>2.6514094334356684E-3</v>
      </c>
      <c r="AS844" s="2">
        <f t="shared" si="347"/>
        <v>8.3728718950600055E-4</v>
      </c>
      <c r="AT844" s="2">
        <f t="shared" si="348"/>
        <v>1.3954786491766677E-4</v>
      </c>
      <c r="AU844" s="2">
        <f t="shared" si="349"/>
        <v>2.6514094334356684E-3</v>
      </c>
      <c r="AW844" t="s">
        <v>957</v>
      </c>
      <c r="AX844" t="s">
        <v>2606</v>
      </c>
      <c r="AY844">
        <v>1</v>
      </c>
      <c r="BA844" s="119">
        <v>19</v>
      </c>
      <c r="BB844" s="121">
        <v>23</v>
      </c>
      <c r="BC844" s="125">
        <f t="shared" si="335"/>
        <v>19023</v>
      </c>
      <c r="BE844" s="7" t="s">
        <v>228</v>
      </c>
    </row>
    <row r="845" spans="1:57" hidden="1" outlineLevel="1">
      <c r="A845" t="s">
        <v>2267</v>
      </c>
      <c r="B845" t="s">
        <v>2606</v>
      </c>
      <c r="C845" s="1">
        <f t="shared" si="339"/>
        <v>5195</v>
      </c>
      <c r="D845" s="7">
        <f>IF(N845&gt;0, RANK(N845,(N845:P845,Q845:AE845)),0)</f>
        <v>2</v>
      </c>
      <c r="E845" s="7">
        <f>IF(O845&gt;0,RANK(O845,(N845:P845,Q845:AE845)),0)</f>
        <v>1</v>
      </c>
      <c r="F845" s="7">
        <f>IF(P845&gt;0,RANK(P845,(N845:P845,Q845:AE845)),0)</f>
        <v>4</v>
      </c>
      <c r="G845" s="1">
        <f t="shared" si="340"/>
        <v>400</v>
      </c>
      <c r="H845" s="2">
        <f t="shared" si="341"/>
        <v>7.6997112608277185E-2</v>
      </c>
      <c r="I845" s="2"/>
      <c r="J845" s="2">
        <f t="shared" si="342"/>
        <v>0.45062560153994224</v>
      </c>
      <c r="K845" s="2">
        <f t="shared" si="343"/>
        <v>0.52762271414821948</v>
      </c>
      <c r="L845" s="2">
        <f t="shared" si="344"/>
        <v>5.5822906641000963E-3</v>
      </c>
      <c r="M845" s="2">
        <f t="shared" si="345"/>
        <v>1.6169393647738173E-2</v>
      </c>
      <c r="N845" s="66">
        <v>2341</v>
      </c>
      <c r="O845" s="66">
        <v>2741</v>
      </c>
      <c r="P845" s="66">
        <v>29</v>
      </c>
      <c r="Q845" s="66">
        <v>11</v>
      </c>
      <c r="R845" s="66">
        <v>5</v>
      </c>
      <c r="S845" s="66">
        <v>24</v>
      </c>
      <c r="T845" s="66">
        <v>3</v>
      </c>
      <c r="U845" s="66">
        <v>0</v>
      </c>
      <c r="V845" s="66">
        <v>0</v>
      </c>
      <c r="W845" s="66">
        <v>41</v>
      </c>
      <c r="AN845" s="7">
        <f>IF(Q845&gt;0,RANK(Q845,(N845:P845,Q845:AE845)),0)</f>
        <v>6</v>
      </c>
      <c r="AO845" s="7">
        <f>IF(R845&gt;0,RANK(R845,(N845:P845,Q845:AE845)),0)</f>
        <v>7</v>
      </c>
      <c r="AP845" s="7">
        <f>IF(T845&gt;0,RANK(T845,(N845:P845,Q845:AE845)),0)</f>
        <v>8</v>
      </c>
      <c r="AQ845" s="7">
        <f>IF(S845&gt;0,RANK(S845,(N845:P845,Q845:AE845)),0)</f>
        <v>5</v>
      </c>
      <c r="AR845" s="2">
        <f t="shared" si="346"/>
        <v>2.1174205967276227E-3</v>
      </c>
      <c r="AS845" s="2">
        <f t="shared" si="347"/>
        <v>9.6246390760346492E-4</v>
      </c>
      <c r="AT845" s="2">
        <f t="shared" si="348"/>
        <v>5.7747834456207893E-4</v>
      </c>
      <c r="AU845" s="2">
        <f t="shared" si="349"/>
        <v>4.6198267564966315E-3</v>
      </c>
      <c r="AW845" t="s">
        <v>2267</v>
      </c>
      <c r="AX845" t="s">
        <v>2606</v>
      </c>
      <c r="AY845">
        <v>4</v>
      </c>
      <c r="BA845" s="119">
        <v>19</v>
      </c>
      <c r="BB845" s="121">
        <v>25</v>
      </c>
      <c r="BC845" s="125">
        <f t="shared" si="335"/>
        <v>19025</v>
      </c>
      <c r="BE845" s="7" t="s">
        <v>228</v>
      </c>
    </row>
    <row r="846" spans="1:57" hidden="1" outlineLevel="1">
      <c r="A846" t="s">
        <v>3449</v>
      </c>
      <c r="B846" t="s">
        <v>2606</v>
      </c>
      <c r="C846" s="1">
        <f t="shared" si="339"/>
        <v>10395</v>
      </c>
      <c r="D846" s="7">
        <f>IF(N846&gt;0, RANK(N846,(N846:P846,Q846:AE846)),0)</f>
        <v>1</v>
      </c>
      <c r="E846" s="7">
        <f>IF(O846&gt;0,RANK(O846,(N846:P846,Q846:AE846)),0)</f>
        <v>2</v>
      </c>
      <c r="F846" s="7">
        <f>IF(P846&gt;0,RANK(P846,(N846:P846,Q846:AE846)),0)</f>
        <v>3</v>
      </c>
      <c r="G846" s="1">
        <f t="shared" si="340"/>
        <v>380</v>
      </c>
      <c r="H846" s="2">
        <f t="shared" si="341"/>
        <v>3.6556036556036557E-2</v>
      </c>
      <c r="I846" s="2"/>
      <c r="J846" s="2">
        <f t="shared" si="342"/>
        <v>0.51005291005291009</v>
      </c>
      <c r="K846" s="2">
        <f t="shared" si="343"/>
        <v>0.47349687349687347</v>
      </c>
      <c r="L846" s="2">
        <f t="shared" si="344"/>
        <v>5.5796055796055793E-3</v>
      </c>
      <c r="M846" s="2">
        <f t="shared" si="345"/>
        <v>1.0870610870610857E-2</v>
      </c>
      <c r="N846" s="66">
        <v>5302</v>
      </c>
      <c r="O846" s="66">
        <v>4922</v>
      </c>
      <c r="P846" s="66">
        <v>58</v>
      </c>
      <c r="Q846" s="66">
        <v>19</v>
      </c>
      <c r="R846" s="66">
        <v>7</v>
      </c>
      <c r="S846" s="66">
        <v>33</v>
      </c>
      <c r="T846" s="66">
        <v>3</v>
      </c>
      <c r="U846" s="66">
        <v>0</v>
      </c>
      <c r="V846" s="66">
        <v>8</v>
      </c>
      <c r="W846" s="66">
        <v>43</v>
      </c>
      <c r="AN846" s="7">
        <f>IF(Q846&gt;0,RANK(Q846,(N846:P846,Q846:AE846)),0)</f>
        <v>6</v>
      </c>
      <c r="AO846" s="7">
        <f>IF(R846&gt;0,RANK(R846,(N846:P846,Q846:AE846)),0)</f>
        <v>8</v>
      </c>
      <c r="AP846" s="7">
        <f>IF(T846&gt;0,RANK(T846,(N846:P846,Q846:AE846)),0)</f>
        <v>9</v>
      </c>
      <c r="AQ846" s="7">
        <f>IF(S846&gt;0,RANK(S846,(N846:P846,Q846:AE846)),0)</f>
        <v>5</v>
      </c>
      <c r="AR846" s="2">
        <f t="shared" si="346"/>
        <v>1.8278018278018277E-3</v>
      </c>
      <c r="AS846" s="2">
        <f t="shared" si="347"/>
        <v>6.7340067340067344E-4</v>
      </c>
      <c r="AT846" s="2">
        <f t="shared" si="348"/>
        <v>2.886002886002886E-4</v>
      </c>
      <c r="AU846" s="2">
        <f t="shared" si="349"/>
        <v>3.1746031746031746E-3</v>
      </c>
      <c r="AW846" t="s">
        <v>3449</v>
      </c>
      <c r="AX846" t="s">
        <v>2606</v>
      </c>
      <c r="AY846">
        <v>5</v>
      </c>
      <c r="BA846" s="119">
        <v>19</v>
      </c>
      <c r="BB846" s="121">
        <v>27</v>
      </c>
      <c r="BC846" s="125">
        <f t="shared" si="335"/>
        <v>19027</v>
      </c>
      <c r="BE846" s="7" t="s">
        <v>228</v>
      </c>
    </row>
    <row r="847" spans="1:57" hidden="1" outlineLevel="1">
      <c r="A847" t="s">
        <v>3259</v>
      </c>
      <c r="B847" t="s">
        <v>2606</v>
      </c>
      <c r="C847" s="1">
        <f t="shared" si="339"/>
        <v>7352</v>
      </c>
      <c r="D847" s="7">
        <f>IF(N847&gt;0, RANK(N847,(N847:P847,Q847:AE847)),0)</f>
        <v>2</v>
      </c>
      <c r="E847" s="7">
        <f>IF(O847&gt;0,RANK(O847,(N847:P847,Q847:AE847)),0)</f>
        <v>1</v>
      </c>
      <c r="F847" s="7">
        <f>IF(P847&gt;0,RANK(P847,(N847:P847,Q847:AE847)),0)</f>
        <v>3</v>
      </c>
      <c r="G847" s="1">
        <f t="shared" si="340"/>
        <v>795</v>
      </c>
      <c r="H847" s="2">
        <f t="shared" si="341"/>
        <v>0.10813384113166485</v>
      </c>
      <c r="I847" s="2"/>
      <c r="J847" s="2">
        <f t="shared" si="342"/>
        <v>0.43675190424374322</v>
      </c>
      <c r="K847" s="2">
        <f t="shared" si="343"/>
        <v>0.54488574537540801</v>
      </c>
      <c r="L847" s="2">
        <f t="shared" si="344"/>
        <v>5.7127312295973884E-3</v>
      </c>
      <c r="M847" s="2">
        <f t="shared" si="345"/>
        <v>1.264961915125138E-2</v>
      </c>
      <c r="N847" s="66">
        <v>3211</v>
      </c>
      <c r="O847" s="66">
        <v>4006</v>
      </c>
      <c r="P847" s="66">
        <v>42</v>
      </c>
      <c r="Q847" s="66">
        <v>11</v>
      </c>
      <c r="R847" s="66">
        <v>14</v>
      </c>
      <c r="S847" s="66">
        <v>29</v>
      </c>
      <c r="T847" s="66">
        <v>1</v>
      </c>
      <c r="U847" s="66">
        <v>1</v>
      </c>
      <c r="V847" s="66">
        <v>1</v>
      </c>
      <c r="W847" s="66">
        <v>36</v>
      </c>
      <c r="AN847" s="7">
        <f>IF(Q847&gt;0,RANK(Q847,(N847:P847,Q847:AE847)),0)</f>
        <v>7</v>
      </c>
      <c r="AO847" s="7">
        <f>IF(R847&gt;0,RANK(R847,(N847:P847,Q847:AE847)),0)</f>
        <v>6</v>
      </c>
      <c r="AP847" s="7">
        <f>IF(T847&gt;0,RANK(T847,(N847:P847,Q847:AE847)),0)</f>
        <v>8</v>
      </c>
      <c r="AQ847" s="7">
        <f>IF(S847&gt;0,RANK(S847,(N847:P847,Q847:AE847)),0)</f>
        <v>5</v>
      </c>
      <c r="AR847" s="2">
        <f t="shared" si="346"/>
        <v>1.4961915125136017E-3</v>
      </c>
      <c r="AS847" s="2">
        <f t="shared" si="347"/>
        <v>1.9042437431991295E-3</v>
      </c>
      <c r="AT847" s="2">
        <f t="shared" si="348"/>
        <v>1.3601741022850925E-4</v>
      </c>
      <c r="AU847" s="2">
        <f t="shared" si="349"/>
        <v>3.9445048966267682E-3</v>
      </c>
      <c r="AW847" t="s">
        <v>3259</v>
      </c>
      <c r="AX847" t="s">
        <v>2606</v>
      </c>
      <c r="AY847">
        <v>5</v>
      </c>
      <c r="BA847" s="119">
        <v>19</v>
      </c>
      <c r="BB847" s="121">
        <v>29</v>
      </c>
      <c r="BC847" s="125">
        <f t="shared" si="335"/>
        <v>19029</v>
      </c>
      <c r="BE847" s="7" t="s">
        <v>228</v>
      </c>
    </row>
    <row r="848" spans="1:57" hidden="1" outlineLevel="1">
      <c r="A848" t="s">
        <v>3269</v>
      </c>
      <c r="B848" t="s">
        <v>2606</v>
      </c>
      <c r="C848" s="1">
        <f t="shared" si="339"/>
        <v>9665</v>
      </c>
      <c r="D848" s="7">
        <f>IF(N848&gt;0, RANK(N848,(N848:P848,Q848:AE848)),0)</f>
        <v>1</v>
      </c>
      <c r="E848" s="7">
        <f>IF(O848&gt;0,RANK(O848,(N848:P848,Q848:AE848)),0)</f>
        <v>2</v>
      </c>
      <c r="F848" s="7">
        <f>IF(P848&gt;0,RANK(P848,(N848:P848,Q848:AE848)),0)</f>
        <v>3</v>
      </c>
      <c r="G848" s="1">
        <f t="shared" si="340"/>
        <v>932</v>
      </c>
      <c r="H848" s="2">
        <f t="shared" si="341"/>
        <v>9.6430419037765128E-2</v>
      </c>
      <c r="I848" s="2"/>
      <c r="J848" s="2">
        <f t="shared" si="342"/>
        <v>0.54019658561821005</v>
      </c>
      <c r="K848" s="2">
        <f t="shared" si="343"/>
        <v>0.44376616658044493</v>
      </c>
      <c r="L848" s="2">
        <f t="shared" si="344"/>
        <v>5.2767718572167615E-3</v>
      </c>
      <c r="M848" s="2">
        <f t="shared" si="345"/>
        <v>1.076047594412826E-2</v>
      </c>
      <c r="N848" s="66">
        <v>5221</v>
      </c>
      <c r="O848" s="66">
        <v>4289</v>
      </c>
      <c r="P848" s="66">
        <v>51</v>
      </c>
      <c r="Q848" s="66">
        <v>26</v>
      </c>
      <c r="R848" s="66">
        <v>11</v>
      </c>
      <c r="S848" s="66">
        <v>35</v>
      </c>
      <c r="T848" s="66">
        <v>3</v>
      </c>
      <c r="U848" s="66">
        <v>0</v>
      </c>
      <c r="V848" s="66">
        <v>0</v>
      </c>
      <c r="W848" s="66">
        <v>29</v>
      </c>
      <c r="AN848" s="7">
        <f>IF(Q848&gt;0,RANK(Q848,(N848:P848,Q848:AE848)),0)</f>
        <v>6</v>
      </c>
      <c r="AO848" s="7">
        <f>IF(R848&gt;0,RANK(R848,(N848:P848,Q848:AE848)),0)</f>
        <v>7</v>
      </c>
      <c r="AP848" s="7">
        <f>IF(T848&gt;0,RANK(T848,(N848:P848,Q848:AE848)),0)</f>
        <v>8</v>
      </c>
      <c r="AQ848" s="7">
        <f>IF(S848&gt;0,RANK(S848,(N848:P848,Q848:AE848)),0)</f>
        <v>4</v>
      </c>
      <c r="AR848" s="2">
        <f t="shared" si="346"/>
        <v>2.6901189860320746E-3</v>
      </c>
      <c r="AS848" s="2">
        <f t="shared" si="347"/>
        <v>1.1381272633212622E-3</v>
      </c>
      <c r="AT848" s="2">
        <f t="shared" si="348"/>
        <v>3.1039834454216247E-4</v>
      </c>
      <c r="AU848" s="2">
        <f t="shared" si="349"/>
        <v>3.6213140196585617E-3</v>
      </c>
      <c r="AW848" t="s">
        <v>3269</v>
      </c>
      <c r="AX848" t="s">
        <v>2606</v>
      </c>
      <c r="AY848">
        <v>2</v>
      </c>
      <c r="BA848" s="119">
        <v>19</v>
      </c>
      <c r="BB848" s="121">
        <v>31</v>
      </c>
      <c r="BC848" s="125">
        <f t="shared" si="335"/>
        <v>19031</v>
      </c>
      <c r="BE848" s="7" t="s">
        <v>228</v>
      </c>
    </row>
    <row r="849" spans="1:57" hidden="1" outlineLevel="1">
      <c r="A849" t="s">
        <v>1937</v>
      </c>
      <c r="B849" t="s">
        <v>2606</v>
      </c>
      <c r="C849" s="1">
        <f t="shared" si="339"/>
        <v>24143</v>
      </c>
      <c r="D849" s="7">
        <f>IF(N849&gt;0, RANK(N849,(N849:P849,Q849:AE849)),0)</f>
        <v>1</v>
      </c>
      <c r="E849" s="7">
        <f>IF(O849&gt;0,RANK(O849,(N849:P849,Q849:AE849)),0)</f>
        <v>2</v>
      </c>
      <c r="F849" s="7">
        <f>IF(P849&gt;0,RANK(P849,(N849:P849,Q849:AE849)),0)</f>
        <v>3</v>
      </c>
      <c r="G849" s="1">
        <f t="shared" si="340"/>
        <v>5030</v>
      </c>
      <c r="H849" s="2">
        <f t="shared" si="341"/>
        <v>0.20834196247359482</v>
      </c>
      <c r="I849" s="2"/>
      <c r="J849" s="2">
        <f t="shared" si="342"/>
        <v>0.5966532742409808</v>
      </c>
      <c r="K849" s="2">
        <f t="shared" si="343"/>
        <v>0.38831131176738598</v>
      </c>
      <c r="L849" s="2">
        <f t="shared" si="344"/>
        <v>5.508843142939983E-3</v>
      </c>
      <c r="M849" s="2">
        <f t="shared" si="345"/>
        <v>9.5265708486932353E-3</v>
      </c>
      <c r="N849" s="66">
        <v>14405</v>
      </c>
      <c r="O849" s="66">
        <v>9375</v>
      </c>
      <c r="P849" s="66">
        <v>133</v>
      </c>
      <c r="Q849" s="66">
        <v>48</v>
      </c>
      <c r="R849" s="66">
        <v>15</v>
      </c>
      <c r="S849" s="66">
        <v>56</v>
      </c>
      <c r="T849" s="66">
        <v>3</v>
      </c>
      <c r="U849" s="66">
        <v>1</v>
      </c>
      <c r="V849" s="66">
        <v>2</v>
      </c>
      <c r="W849" s="66">
        <v>105</v>
      </c>
      <c r="AN849" s="7">
        <f>IF(Q849&gt;0,RANK(Q849,(N849:P849,Q849:AE849)),0)</f>
        <v>6</v>
      </c>
      <c r="AO849" s="7">
        <f>IF(R849&gt;0,RANK(R849,(N849:P849,Q849:AE849)),0)</f>
        <v>7</v>
      </c>
      <c r="AP849" s="7">
        <f>IF(T849&gt;0,RANK(T849,(N849:P849,Q849:AE849)),0)</f>
        <v>8</v>
      </c>
      <c r="AQ849" s="7">
        <f>IF(S849&gt;0,RANK(S849,(N849:P849,Q849:AE849)),0)</f>
        <v>5</v>
      </c>
      <c r="AR849" s="2">
        <f t="shared" si="346"/>
        <v>1.9881539162490162E-3</v>
      </c>
      <c r="AS849" s="2">
        <f t="shared" si="347"/>
        <v>6.2129809882781762E-4</v>
      </c>
      <c r="AT849" s="2">
        <f t="shared" si="348"/>
        <v>1.2425961976556351E-4</v>
      </c>
      <c r="AU849" s="2">
        <f t="shared" si="349"/>
        <v>2.3195129022905189E-3</v>
      </c>
      <c r="AW849" t="s">
        <v>1937</v>
      </c>
      <c r="AX849" t="s">
        <v>2606</v>
      </c>
      <c r="AY849">
        <v>4</v>
      </c>
      <c r="BA849" s="119">
        <v>19</v>
      </c>
      <c r="BB849" s="121">
        <v>33</v>
      </c>
      <c r="BC849" s="125">
        <f t="shared" si="335"/>
        <v>19033</v>
      </c>
      <c r="BE849" s="7" t="s">
        <v>228</v>
      </c>
    </row>
    <row r="850" spans="1:57" hidden="1" outlineLevel="1">
      <c r="A850" t="s">
        <v>3147</v>
      </c>
      <c r="B850" t="s">
        <v>2606</v>
      </c>
      <c r="C850" s="1">
        <f t="shared" si="339"/>
        <v>6368</v>
      </c>
      <c r="D850" s="7">
        <f>IF(N850&gt;0, RANK(N850,(N850:P850,Q850:AE850)),0)</f>
        <v>2</v>
      </c>
      <c r="E850" s="7">
        <f>IF(O850&gt;0,RANK(O850,(N850:P850,Q850:AE850)),0)</f>
        <v>1</v>
      </c>
      <c r="F850" s="7">
        <f>IF(P850&gt;0,RANK(P850,(N850:P850,Q850:AE850)),0)</f>
        <v>3</v>
      </c>
      <c r="G850" s="1">
        <f t="shared" si="340"/>
        <v>482</v>
      </c>
      <c r="H850" s="2">
        <f t="shared" si="341"/>
        <v>7.5690954773869348E-2</v>
      </c>
      <c r="I850" s="2"/>
      <c r="J850" s="2">
        <f t="shared" si="342"/>
        <v>0.45383165829145727</v>
      </c>
      <c r="K850" s="2">
        <f t="shared" si="343"/>
        <v>0.52952261306532666</v>
      </c>
      <c r="L850" s="2">
        <f t="shared" si="344"/>
        <v>5.6532663316582916E-3</v>
      </c>
      <c r="M850" s="2">
        <f t="shared" si="345"/>
        <v>1.0992462311557826E-2</v>
      </c>
      <c r="N850" s="66">
        <v>2890</v>
      </c>
      <c r="O850" s="66">
        <v>3372</v>
      </c>
      <c r="P850" s="66">
        <v>36</v>
      </c>
      <c r="Q850" s="66">
        <v>21</v>
      </c>
      <c r="R850" s="66">
        <v>9</v>
      </c>
      <c r="S850" s="66">
        <v>11</v>
      </c>
      <c r="T850" s="66">
        <v>2</v>
      </c>
      <c r="U850" s="66">
        <v>2</v>
      </c>
      <c r="V850" s="66">
        <v>1</v>
      </c>
      <c r="W850" s="66">
        <v>24</v>
      </c>
      <c r="AN850" s="7">
        <f>IF(Q850&gt;0,RANK(Q850,(N850:P850,Q850:AE850)),0)</f>
        <v>5</v>
      </c>
      <c r="AO850" s="7">
        <f>IF(R850&gt;0,RANK(R850,(N850:P850,Q850:AE850)),0)</f>
        <v>7</v>
      </c>
      <c r="AP850" s="7">
        <f>IF(T850&gt;0,RANK(T850,(N850:P850,Q850:AE850)),0)</f>
        <v>8</v>
      </c>
      <c r="AQ850" s="7">
        <f>IF(S850&gt;0,RANK(S850,(N850:P850,Q850:AE850)),0)</f>
        <v>6</v>
      </c>
      <c r="AR850" s="2">
        <f t="shared" si="346"/>
        <v>3.2977386934673367E-3</v>
      </c>
      <c r="AS850" s="2">
        <f t="shared" si="347"/>
        <v>1.4133165829145729E-3</v>
      </c>
      <c r="AT850" s="2">
        <f t="shared" si="348"/>
        <v>3.1407035175879397E-4</v>
      </c>
      <c r="AU850" s="2">
        <f t="shared" si="349"/>
        <v>1.7273869346733669E-3</v>
      </c>
      <c r="AW850" t="s">
        <v>3147</v>
      </c>
      <c r="AX850" t="s">
        <v>2606</v>
      </c>
      <c r="AY850">
        <v>5</v>
      </c>
      <c r="BA850" s="119">
        <v>19</v>
      </c>
      <c r="BB850" s="121">
        <v>35</v>
      </c>
      <c r="BC850" s="125">
        <f t="shared" si="335"/>
        <v>19035</v>
      </c>
      <c r="BE850" s="7" t="s">
        <v>228</v>
      </c>
    </row>
    <row r="851" spans="1:57" hidden="1" outlineLevel="1">
      <c r="A851" t="s">
        <v>3554</v>
      </c>
      <c r="B851" t="s">
        <v>2606</v>
      </c>
      <c r="C851" s="1">
        <f t="shared" si="339"/>
        <v>6586</v>
      </c>
      <c r="D851" s="7">
        <f>IF(N851&gt;0, RANK(N851,(N851:P851,Q851:AE851)),0)</f>
        <v>1</v>
      </c>
      <c r="E851" s="7">
        <f>IF(O851&gt;0,RANK(O851,(N851:P851,Q851:AE851)),0)</f>
        <v>2</v>
      </c>
      <c r="F851" s="7">
        <f>IF(P851&gt;0,RANK(P851,(N851:P851,Q851:AE851)),0)</f>
        <v>3</v>
      </c>
      <c r="G851" s="1">
        <f t="shared" si="340"/>
        <v>1366</v>
      </c>
      <c r="H851" s="2">
        <f t="shared" si="341"/>
        <v>0.20740965684785909</v>
      </c>
      <c r="I851" s="2"/>
      <c r="J851" s="2">
        <f t="shared" si="342"/>
        <v>0.59565745520801705</v>
      </c>
      <c r="K851" s="2">
        <f t="shared" si="343"/>
        <v>0.38824779836015794</v>
      </c>
      <c r="L851" s="2">
        <f t="shared" si="344"/>
        <v>5.6179775280898875E-3</v>
      </c>
      <c r="M851" s="2">
        <f t="shared" si="345"/>
        <v>1.0476768903735126E-2</v>
      </c>
      <c r="N851" s="66">
        <v>3923</v>
      </c>
      <c r="O851" s="66">
        <v>2557</v>
      </c>
      <c r="P851" s="66">
        <v>37</v>
      </c>
      <c r="Q851" s="66">
        <v>12</v>
      </c>
      <c r="R851" s="66">
        <v>3</v>
      </c>
      <c r="S851" s="66">
        <v>14</v>
      </c>
      <c r="T851" s="66">
        <v>2</v>
      </c>
      <c r="U851" s="66">
        <v>2</v>
      </c>
      <c r="V851" s="66">
        <v>1</v>
      </c>
      <c r="W851" s="66">
        <v>35</v>
      </c>
      <c r="AN851" s="7">
        <f>IF(Q851&gt;0,RANK(Q851,(N851:P851,Q851:AE851)),0)</f>
        <v>6</v>
      </c>
      <c r="AO851" s="7">
        <f>IF(R851&gt;0,RANK(R851,(N851:P851,Q851:AE851)),0)</f>
        <v>7</v>
      </c>
      <c r="AP851" s="7">
        <f>IF(T851&gt;0,RANK(T851,(N851:P851,Q851:AE851)),0)</f>
        <v>8</v>
      </c>
      <c r="AQ851" s="7">
        <f>IF(S851&gt;0,RANK(S851,(N851:P851,Q851:AE851)),0)</f>
        <v>5</v>
      </c>
      <c r="AR851" s="2">
        <f t="shared" si="346"/>
        <v>1.8220467658669906E-3</v>
      </c>
      <c r="AS851" s="2">
        <f t="shared" si="347"/>
        <v>4.5551169146674765E-4</v>
      </c>
      <c r="AT851" s="2">
        <f t="shared" si="348"/>
        <v>3.0367446097783179E-4</v>
      </c>
      <c r="AU851" s="2">
        <f t="shared" si="349"/>
        <v>2.1257212268448226E-3</v>
      </c>
      <c r="AW851" t="s">
        <v>3554</v>
      </c>
      <c r="AX851" t="s">
        <v>2606</v>
      </c>
      <c r="AY851">
        <v>4</v>
      </c>
      <c r="BA851" s="119">
        <v>19</v>
      </c>
      <c r="BB851" s="121">
        <v>37</v>
      </c>
      <c r="BC851" s="125">
        <f t="shared" si="335"/>
        <v>19037</v>
      </c>
      <c r="BE851" s="7" t="s">
        <v>228</v>
      </c>
    </row>
    <row r="852" spans="1:57" hidden="1" outlineLevel="1">
      <c r="A852" t="s">
        <v>232</v>
      </c>
      <c r="B852" t="s">
        <v>2606</v>
      </c>
      <c r="C852" s="1">
        <f t="shared" si="339"/>
        <v>4445</v>
      </c>
      <c r="D852" s="7">
        <f>IF(N852&gt;0, RANK(N852,(N852:P852,Q852:AE852)),0)</f>
        <v>1</v>
      </c>
      <c r="E852" s="7">
        <f>IF(O852&gt;0,RANK(O852,(N852:P852,Q852:AE852)),0)</f>
        <v>2</v>
      </c>
      <c r="F852" s="7">
        <f>IF(P852&gt;0,RANK(P852,(N852:P852,Q852:AE852)),0)</f>
        <v>3</v>
      </c>
      <c r="G852" s="1">
        <f t="shared" si="340"/>
        <v>100</v>
      </c>
      <c r="H852" s="2">
        <f t="shared" si="341"/>
        <v>2.2497187851518559E-2</v>
      </c>
      <c r="I852" s="2"/>
      <c r="J852" s="2">
        <f t="shared" si="342"/>
        <v>0.49898762654668166</v>
      </c>
      <c r="K852" s="2">
        <f t="shared" si="343"/>
        <v>0.47649043869516311</v>
      </c>
      <c r="L852" s="2">
        <f t="shared" si="344"/>
        <v>9.22384701912261E-3</v>
      </c>
      <c r="M852" s="2">
        <f t="shared" si="345"/>
        <v>1.5298087739032563E-2</v>
      </c>
      <c r="N852" s="66">
        <v>2218</v>
      </c>
      <c r="O852" s="66">
        <v>2118</v>
      </c>
      <c r="P852" s="66">
        <v>41</v>
      </c>
      <c r="Q852" s="66">
        <v>14</v>
      </c>
      <c r="R852" s="66">
        <v>2</v>
      </c>
      <c r="S852" s="66">
        <v>25</v>
      </c>
      <c r="T852" s="66">
        <v>2</v>
      </c>
      <c r="U852" s="66">
        <v>2</v>
      </c>
      <c r="V852" s="66">
        <v>0</v>
      </c>
      <c r="W852" s="66">
        <v>23</v>
      </c>
      <c r="AN852" s="7">
        <f>IF(Q852&gt;0,RANK(Q852,(N852:P852,Q852:AE852)),0)</f>
        <v>6</v>
      </c>
      <c r="AO852" s="7">
        <f>IF(R852&gt;0,RANK(R852,(N852:P852,Q852:AE852)),0)</f>
        <v>7</v>
      </c>
      <c r="AP852" s="7">
        <f>IF(T852&gt;0,RANK(T852,(N852:P852,Q852:AE852)),0)</f>
        <v>7</v>
      </c>
      <c r="AQ852" s="7">
        <f>IF(S852&gt;0,RANK(S852,(N852:P852,Q852:AE852)),0)</f>
        <v>4</v>
      </c>
      <c r="AR852" s="2">
        <f t="shared" si="346"/>
        <v>3.1496062992125984E-3</v>
      </c>
      <c r="AS852" s="2">
        <f t="shared" si="347"/>
        <v>4.4994375703037118E-4</v>
      </c>
      <c r="AT852" s="2">
        <f t="shared" si="348"/>
        <v>4.4994375703037118E-4</v>
      </c>
      <c r="AU852" s="2">
        <f t="shared" si="349"/>
        <v>5.6242969628796397E-3</v>
      </c>
      <c r="AW852" t="s">
        <v>232</v>
      </c>
      <c r="AX852" t="s">
        <v>2606</v>
      </c>
      <c r="AY852">
        <v>5</v>
      </c>
      <c r="BA852" s="119">
        <v>19</v>
      </c>
      <c r="BB852" s="121">
        <v>39</v>
      </c>
      <c r="BC852" s="125">
        <f t="shared" si="335"/>
        <v>19039</v>
      </c>
      <c r="BE852" s="7" t="s">
        <v>228</v>
      </c>
    </row>
    <row r="853" spans="1:57" hidden="1" outlineLevel="1">
      <c r="A853" t="s">
        <v>233</v>
      </c>
      <c r="B853" t="s">
        <v>2606</v>
      </c>
      <c r="C853" s="1">
        <f t="shared" si="339"/>
        <v>8402</v>
      </c>
      <c r="D853" s="7">
        <f>IF(N853&gt;0, RANK(N853,(N853:P853,Q853:AE853)),0)</f>
        <v>2</v>
      </c>
      <c r="E853" s="7">
        <f>IF(O853&gt;0,RANK(O853,(N853:P853,Q853:AE853)),0)</f>
        <v>1</v>
      </c>
      <c r="F853" s="7">
        <f>IF(P853&gt;0,RANK(P853,(N853:P853,Q853:AE853)),0)</f>
        <v>3</v>
      </c>
      <c r="G853" s="1">
        <f t="shared" si="340"/>
        <v>430</v>
      </c>
      <c r="H853" s="2">
        <f t="shared" si="341"/>
        <v>5.1178290883123069E-2</v>
      </c>
      <c r="I853" s="2"/>
      <c r="J853" s="2">
        <f t="shared" si="342"/>
        <v>0.46715067840990243</v>
      </c>
      <c r="K853" s="2">
        <f t="shared" si="343"/>
        <v>0.51832896929302552</v>
      </c>
      <c r="L853" s="2">
        <f t="shared" si="344"/>
        <v>5.474886931682933E-3</v>
      </c>
      <c r="M853" s="2">
        <f t="shared" si="345"/>
        <v>9.0454653653891139E-3</v>
      </c>
      <c r="N853" s="66">
        <v>3925</v>
      </c>
      <c r="O853" s="66">
        <v>4355</v>
      </c>
      <c r="P853" s="66">
        <v>46</v>
      </c>
      <c r="Q853" s="66">
        <v>15</v>
      </c>
      <c r="R853" s="66">
        <v>5</v>
      </c>
      <c r="S853" s="66">
        <v>17</v>
      </c>
      <c r="T853" s="66">
        <v>1</v>
      </c>
      <c r="U853" s="66">
        <v>3</v>
      </c>
      <c r="V853" s="66">
        <v>1</v>
      </c>
      <c r="W853" s="66">
        <v>34</v>
      </c>
      <c r="AN853" s="7">
        <f>IF(Q853&gt;0,RANK(Q853,(N853:P853,Q853:AE853)),0)</f>
        <v>6</v>
      </c>
      <c r="AO853" s="7">
        <f>IF(R853&gt;0,RANK(R853,(N853:P853,Q853:AE853)),0)</f>
        <v>7</v>
      </c>
      <c r="AP853" s="7">
        <f>IF(T853&gt;0,RANK(T853,(N853:P853,Q853:AE853)),0)</f>
        <v>9</v>
      </c>
      <c r="AQ853" s="7">
        <f>IF(S853&gt;0,RANK(S853,(N853:P853,Q853:AE853)),0)</f>
        <v>5</v>
      </c>
      <c r="AR853" s="2">
        <f t="shared" si="346"/>
        <v>1.7852892168531303E-3</v>
      </c>
      <c r="AS853" s="2">
        <f t="shared" si="347"/>
        <v>5.9509640561771003E-4</v>
      </c>
      <c r="AT853" s="2">
        <f t="shared" si="348"/>
        <v>1.1901928112354201E-4</v>
      </c>
      <c r="AU853" s="2">
        <f t="shared" si="349"/>
        <v>2.0233277791002141E-3</v>
      </c>
      <c r="AW853" t="s">
        <v>233</v>
      </c>
      <c r="AX853" t="s">
        <v>2606</v>
      </c>
      <c r="AY853">
        <v>5</v>
      </c>
      <c r="BA853" s="119">
        <v>19</v>
      </c>
      <c r="BB853" s="121">
        <v>41</v>
      </c>
      <c r="BC853" s="125">
        <f t="shared" si="335"/>
        <v>19041</v>
      </c>
      <c r="BE853" s="7" t="s">
        <v>228</v>
      </c>
    </row>
    <row r="854" spans="1:57" hidden="1" outlineLevel="1">
      <c r="A854" t="s">
        <v>1674</v>
      </c>
      <c r="B854" t="s">
        <v>2606</v>
      </c>
      <c r="C854" s="1">
        <f t="shared" si="339"/>
        <v>8990</v>
      </c>
      <c r="D854" s="7">
        <f>IF(N854&gt;0, RANK(N854,(N854:P854,Q854:AE854)),0)</f>
        <v>1</v>
      </c>
      <c r="E854" s="7">
        <f>IF(O854&gt;0,RANK(O854,(N854:P854,Q854:AE854)),0)</f>
        <v>2</v>
      </c>
      <c r="F854" s="7">
        <f>IF(P854&gt;0,RANK(P854,(N854:P854,Q854:AE854)),0)</f>
        <v>3</v>
      </c>
      <c r="G854" s="1">
        <f t="shared" si="340"/>
        <v>1544</v>
      </c>
      <c r="H854" s="2">
        <f t="shared" si="341"/>
        <v>0.17174638487208008</v>
      </c>
      <c r="I854" s="2"/>
      <c r="J854" s="2">
        <f t="shared" si="342"/>
        <v>0.57786429365962177</v>
      </c>
      <c r="K854" s="2">
        <f t="shared" si="343"/>
        <v>0.40611790878754173</v>
      </c>
      <c r="L854" s="2">
        <f t="shared" si="344"/>
        <v>6.7853170189098996E-3</v>
      </c>
      <c r="M854" s="2">
        <f t="shared" si="345"/>
        <v>9.2324805339265986E-3</v>
      </c>
      <c r="N854" s="66">
        <v>5195</v>
      </c>
      <c r="O854" s="66">
        <v>3651</v>
      </c>
      <c r="P854" s="66">
        <v>61</v>
      </c>
      <c r="Q854" s="66">
        <v>16</v>
      </c>
      <c r="R854" s="66">
        <v>6</v>
      </c>
      <c r="S854" s="66">
        <v>34</v>
      </c>
      <c r="T854" s="66">
        <v>2</v>
      </c>
      <c r="U854" s="66">
        <v>0</v>
      </c>
      <c r="V854" s="66">
        <v>1</v>
      </c>
      <c r="W854" s="66">
        <v>24</v>
      </c>
      <c r="AN854" s="7">
        <f>IF(Q854&gt;0,RANK(Q854,(N854:P854,Q854:AE854)),0)</f>
        <v>6</v>
      </c>
      <c r="AO854" s="7">
        <f>IF(R854&gt;0,RANK(R854,(N854:P854,Q854:AE854)),0)</f>
        <v>7</v>
      </c>
      <c r="AP854" s="7">
        <f>IF(T854&gt;0,RANK(T854,(N854:P854,Q854:AE854)),0)</f>
        <v>8</v>
      </c>
      <c r="AQ854" s="7">
        <f>IF(S854&gt;0,RANK(S854,(N854:P854,Q854:AE854)),0)</f>
        <v>4</v>
      </c>
      <c r="AR854" s="2">
        <f t="shared" si="346"/>
        <v>1.7797552836484984E-3</v>
      </c>
      <c r="AS854" s="2">
        <f t="shared" si="347"/>
        <v>6.6740823136818685E-4</v>
      </c>
      <c r="AT854" s="2">
        <f t="shared" si="348"/>
        <v>2.224694104560623E-4</v>
      </c>
      <c r="AU854" s="2">
        <f t="shared" si="349"/>
        <v>3.7819799777530591E-3</v>
      </c>
      <c r="AW854" t="s">
        <v>1674</v>
      </c>
      <c r="AX854" t="s">
        <v>2606</v>
      </c>
      <c r="AY854">
        <v>1</v>
      </c>
      <c r="BA854" s="119">
        <v>19</v>
      </c>
      <c r="BB854" s="121">
        <v>43</v>
      </c>
      <c r="BC854" s="125">
        <f t="shared" si="335"/>
        <v>19043</v>
      </c>
      <c r="BE854" s="7" t="s">
        <v>228</v>
      </c>
    </row>
    <row r="855" spans="1:57" hidden="1" outlineLevel="1">
      <c r="A855" t="s">
        <v>740</v>
      </c>
      <c r="B855" t="s">
        <v>2606</v>
      </c>
      <c r="C855" s="1">
        <f t="shared" si="339"/>
        <v>24722</v>
      </c>
      <c r="D855" s="7">
        <f>IF(N855&gt;0, RANK(N855,(N855:P855,Q855:AE855)),0)</f>
        <v>1</v>
      </c>
      <c r="E855" s="7">
        <f>IF(O855&gt;0,RANK(O855,(N855:P855,Q855:AE855)),0)</f>
        <v>2</v>
      </c>
      <c r="F855" s="7">
        <f>IF(P855&gt;0,RANK(P855,(N855:P855,Q855:AE855)),0)</f>
        <v>3</v>
      </c>
      <c r="G855" s="1">
        <f t="shared" si="340"/>
        <v>5694</v>
      </c>
      <c r="H855" s="2">
        <f t="shared" si="341"/>
        <v>0.23032117142626002</v>
      </c>
      <c r="I855" s="2"/>
      <c r="J855" s="2">
        <f t="shared" si="342"/>
        <v>0.60747512337189546</v>
      </c>
      <c r="K855" s="2">
        <f t="shared" si="343"/>
        <v>0.37715395194563545</v>
      </c>
      <c r="L855" s="2">
        <f t="shared" si="344"/>
        <v>5.784321656823882E-3</v>
      </c>
      <c r="M855" s="2">
        <f t="shared" si="345"/>
        <v>9.5866030256452073E-3</v>
      </c>
      <c r="N855" s="66">
        <v>15018</v>
      </c>
      <c r="O855" s="66">
        <v>9324</v>
      </c>
      <c r="P855" s="66">
        <v>143</v>
      </c>
      <c r="Q855" s="66">
        <v>58</v>
      </c>
      <c r="R855" s="66">
        <v>22</v>
      </c>
      <c r="S855" s="66">
        <v>53</v>
      </c>
      <c r="T855" s="66">
        <v>7</v>
      </c>
      <c r="U855" s="66">
        <v>3</v>
      </c>
      <c r="V855" s="66">
        <v>0</v>
      </c>
      <c r="W855" s="66">
        <v>94</v>
      </c>
      <c r="AN855" s="7">
        <f>IF(Q855&gt;0,RANK(Q855,(N855:P855,Q855:AE855)),0)</f>
        <v>5</v>
      </c>
      <c r="AO855" s="7">
        <f>IF(R855&gt;0,RANK(R855,(N855:P855,Q855:AE855)),0)</f>
        <v>7</v>
      </c>
      <c r="AP855" s="7">
        <f>IF(T855&gt;0,RANK(T855,(N855:P855,Q855:AE855)),0)</f>
        <v>8</v>
      </c>
      <c r="AQ855" s="7">
        <f>IF(S855&gt;0,RANK(S855,(N855:P855,Q855:AE855)),0)</f>
        <v>6</v>
      </c>
      <c r="AR855" s="2">
        <f t="shared" si="346"/>
        <v>2.3460885041663294E-3</v>
      </c>
      <c r="AS855" s="2">
        <f t="shared" si="347"/>
        <v>8.8989563951136642E-4</v>
      </c>
      <c r="AT855" s="2">
        <f t="shared" si="348"/>
        <v>2.831486125717984E-4</v>
      </c>
      <c r="AU855" s="2">
        <f t="shared" si="349"/>
        <v>2.1438394951864737E-3</v>
      </c>
      <c r="AW855" t="s">
        <v>740</v>
      </c>
      <c r="AX855" t="s">
        <v>2606</v>
      </c>
      <c r="AY855">
        <v>1</v>
      </c>
      <c r="BA855" s="119">
        <v>19</v>
      </c>
      <c r="BB855" s="121">
        <v>45</v>
      </c>
      <c r="BC855" s="125">
        <f t="shared" si="335"/>
        <v>19045</v>
      </c>
      <c r="BE855" s="7" t="s">
        <v>228</v>
      </c>
    </row>
    <row r="856" spans="1:57" hidden="1" outlineLevel="1">
      <c r="A856" t="s">
        <v>1997</v>
      </c>
      <c r="B856" t="s">
        <v>2606</v>
      </c>
      <c r="C856" s="1">
        <f t="shared" si="339"/>
        <v>7191</v>
      </c>
      <c r="D856" s="7">
        <f>IF(N856&gt;0, RANK(N856,(N856:P856,Q856:AE856)),0)</f>
        <v>1</v>
      </c>
      <c r="E856" s="7">
        <f>IF(O856&gt;0,RANK(O856,(N856:P856,Q856:AE856)),0)</f>
        <v>2</v>
      </c>
      <c r="F856" s="7">
        <f>IF(P856&gt;0,RANK(P856,(N856:P856,Q856:AE856)),0)</f>
        <v>3</v>
      </c>
      <c r="G856" s="1">
        <f t="shared" si="340"/>
        <v>370</v>
      </c>
      <c r="H856" s="2">
        <f t="shared" si="341"/>
        <v>5.1453205395633431E-2</v>
      </c>
      <c r="I856" s="2"/>
      <c r="J856" s="2">
        <f t="shared" si="342"/>
        <v>0.51661799471561676</v>
      </c>
      <c r="K856" s="2">
        <f t="shared" si="343"/>
        <v>0.46516478931998329</v>
      </c>
      <c r="L856" s="2">
        <f t="shared" si="344"/>
        <v>6.6750104297037963E-3</v>
      </c>
      <c r="M856" s="2">
        <f t="shared" si="345"/>
        <v>1.1542205534696162E-2</v>
      </c>
      <c r="N856" s="66">
        <v>3715</v>
      </c>
      <c r="O856" s="66">
        <v>3345</v>
      </c>
      <c r="P856" s="66">
        <v>48</v>
      </c>
      <c r="Q856" s="66">
        <v>23</v>
      </c>
      <c r="R856" s="66">
        <v>8</v>
      </c>
      <c r="S856" s="66">
        <v>23</v>
      </c>
      <c r="T856" s="66">
        <v>3</v>
      </c>
      <c r="U856" s="66">
        <v>0</v>
      </c>
      <c r="V856" s="66">
        <v>0</v>
      </c>
      <c r="W856" s="66">
        <v>26</v>
      </c>
      <c r="AN856" s="7">
        <f>IF(Q856&gt;0,RANK(Q856,(N856:P856,Q856:AE856)),0)</f>
        <v>5</v>
      </c>
      <c r="AO856" s="7">
        <f>IF(R856&gt;0,RANK(R856,(N856:P856,Q856:AE856)),0)</f>
        <v>7</v>
      </c>
      <c r="AP856" s="7">
        <f>IF(T856&gt;0,RANK(T856,(N856:P856,Q856:AE856)),0)</f>
        <v>8</v>
      </c>
      <c r="AQ856" s="7">
        <f>IF(S856&gt;0,RANK(S856,(N856:P856,Q856:AE856)),0)</f>
        <v>5</v>
      </c>
      <c r="AR856" s="2">
        <f t="shared" si="346"/>
        <v>3.1984424975664023E-3</v>
      </c>
      <c r="AS856" s="2">
        <f t="shared" si="347"/>
        <v>1.112501738283966E-3</v>
      </c>
      <c r="AT856" s="2">
        <f t="shared" si="348"/>
        <v>4.1718815185648727E-4</v>
      </c>
      <c r="AU856" s="2">
        <f t="shared" si="349"/>
        <v>3.1984424975664023E-3</v>
      </c>
      <c r="AW856" t="s">
        <v>1997</v>
      </c>
      <c r="AX856" t="s">
        <v>2606</v>
      </c>
      <c r="AY856">
        <v>5</v>
      </c>
      <c r="BA856" s="119">
        <v>19</v>
      </c>
      <c r="BB856" s="121">
        <v>47</v>
      </c>
      <c r="BC856" s="125">
        <f t="shared" si="335"/>
        <v>19047</v>
      </c>
      <c r="BE856" s="7" t="s">
        <v>228</v>
      </c>
    </row>
    <row r="857" spans="1:57" hidden="1" outlineLevel="1">
      <c r="A857" t="s">
        <v>2434</v>
      </c>
      <c r="B857" t="s">
        <v>2606</v>
      </c>
      <c r="C857" s="1">
        <f t="shared" si="339"/>
        <v>32643</v>
      </c>
      <c r="D857" s="7">
        <f>IF(N857&gt;0, RANK(N857,(N857:P857,Q857:AE857)),0)</f>
        <v>2</v>
      </c>
      <c r="E857" s="7">
        <f>IF(O857&gt;0,RANK(O857,(N857:P857,Q857:AE857)),0)</f>
        <v>1</v>
      </c>
      <c r="F857" s="7">
        <f>IF(P857&gt;0,RANK(P857,(N857:P857,Q857:AE857)),0)</f>
        <v>4</v>
      </c>
      <c r="G857" s="1">
        <f t="shared" si="340"/>
        <v>1805</v>
      </c>
      <c r="H857" s="2">
        <f t="shared" si="341"/>
        <v>5.5295162822044545E-2</v>
      </c>
      <c r="I857" s="2"/>
      <c r="J857" s="2">
        <f t="shared" si="342"/>
        <v>0.46408111999509849</v>
      </c>
      <c r="K857" s="2">
        <f t="shared" si="343"/>
        <v>0.51937628281714299</v>
      </c>
      <c r="L857" s="2">
        <f t="shared" si="344"/>
        <v>3.8905737830469012E-3</v>
      </c>
      <c r="M857" s="2">
        <f t="shared" si="345"/>
        <v>1.2652023404711622E-2</v>
      </c>
      <c r="N857" s="66">
        <v>15149</v>
      </c>
      <c r="O857" s="66">
        <v>16954</v>
      </c>
      <c r="P857" s="66">
        <v>127</v>
      </c>
      <c r="Q857" s="66">
        <v>120</v>
      </c>
      <c r="R857" s="66">
        <v>22</v>
      </c>
      <c r="S857" s="66">
        <v>121</v>
      </c>
      <c r="T857" s="66">
        <v>3</v>
      </c>
      <c r="U857" s="66">
        <v>3</v>
      </c>
      <c r="V857" s="66">
        <v>0</v>
      </c>
      <c r="W857" s="66">
        <v>144</v>
      </c>
      <c r="AN857" s="7">
        <f>IF(Q857&gt;0,RANK(Q857,(N857:P857,Q857:AE857)),0)</f>
        <v>6</v>
      </c>
      <c r="AO857" s="7">
        <f>IF(R857&gt;0,RANK(R857,(N857:P857,Q857:AE857)),0)</f>
        <v>7</v>
      </c>
      <c r="AP857" s="7">
        <f>IF(T857&gt;0,RANK(T857,(N857:P857,Q857:AE857)),0)</f>
        <v>8</v>
      </c>
      <c r="AQ857" s="7">
        <f>IF(S857&gt;0,RANK(S857,(N857:P857,Q857:AE857)),0)</f>
        <v>5</v>
      </c>
      <c r="AR857" s="2">
        <f t="shared" si="346"/>
        <v>3.676132708390773E-3</v>
      </c>
      <c r="AS857" s="2">
        <f t="shared" si="347"/>
        <v>6.7395766320497508E-4</v>
      </c>
      <c r="AT857" s="2">
        <f t="shared" si="348"/>
        <v>9.1903317709769318E-5</v>
      </c>
      <c r="AU857" s="2">
        <f t="shared" si="349"/>
        <v>3.7067671476273627E-3</v>
      </c>
      <c r="AW857" t="s">
        <v>2434</v>
      </c>
      <c r="AX857" t="s">
        <v>2606</v>
      </c>
      <c r="AY857">
        <v>4</v>
      </c>
      <c r="BA857" s="119">
        <v>19</v>
      </c>
      <c r="BB857" s="121">
        <v>49</v>
      </c>
      <c r="BC857" s="125">
        <f t="shared" si="335"/>
        <v>19049</v>
      </c>
      <c r="BE857" s="7" t="s">
        <v>228</v>
      </c>
    </row>
    <row r="858" spans="1:57" hidden="1" outlineLevel="1">
      <c r="A858" t="s">
        <v>2481</v>
      </c>
      <c r="B858" t="s">
        <v>2606</v>
      </c>
      <c r="C858" s="1">
        <f t="shared" si="339"/>
        <v>3818</v>
      </c>
      <c r="D858" s="7">
        <f>IF(N858&gt;0, RANK(N858,(N858:P858,Q858:AE858)),0)</f>
        <v>2</v>
      </c>
      <c r="E858" s="7">
        <f>IF(O858&gt;0,RANK(O858,(N858:P858,Q858:AE858)),0)</f>
        <v>1</v>
      </c>
      <c r="F858" s="7">
        <f>IF(P858&gt;0,RANK(P858,(N858:P858,Q858:AE858)),0)</f>
        <v>4</v>
      </c>
      <c r="G858" s="1">
        <f t="shared" si="340"/>
        <v>349</v>
      </c>
      <c r="H858" s="2">
        <f t="shared" si="341"/>
        <v>9.1409114719748566E-2</v>
      </c>
      <c r="I858" s="2"/>
      <c r="J858" s="2">
        <f t="shared" si="342"/>
        <v>0.44002095337873232</v>
      </c>
      <c r="K858" s="2">
        <f t="shared" si="343"/>
        <v>0.53143006809848092</v>
      </c>
      <c r="L858" s="2">
        <f t="shared" si="344"/>
        <v>8.1194342587742278E-3</v>
      </c>
      <c r="M858" s="2">
        <f t="shared" si="345"/>
        <v>2.042954426401259E-2</v>
      </c>
      <c r="N858" s="66">
        <v>1680</v>
      </c>
      <c r="O858" s="66">
        <v>2029</v>
      </c>
      <c r="P858" s="66">
        <v>31</v>
      </c>
      <c r="Q858" s="66">
        <v>7</v>
      </c>
      <c r="R858" s="66">
        <v>4</v>
      </c>
      <c r="S858" s="66">
        <v>29</v>
      </c>
      <c r="T858" s="66">
        <v>1</v>
      </c>
      <c r="U858" s="66">
        <v>2</v>
      </c>
      <c r="V858" s="66">
        <v>1</v>
      </c>
      <c r="W858" s="66">
        <v>34</v>
      </c>
      <c r="AN858" s="7">
        <f>IF(Q858&gt;0,RANK(Q858,(N858:P858,Q858:AE858)),0)</f>
        <v>6</v>
      </c>
      <c r="AO858" s="7">
        <f>IF(R858&gt;0,RANK(R858,(N858:P858,Q858:AE858)),0)</f>
        <v>7</v>
      </c>
      <c r="AP858" s="7">
        <f>IF(T858&gt;0,RANK(T858,(N858:P858,Q858:AE858)),0)</f>
        <v>9</v>
      </c>
      <c r="AQ858" s="7">
        <f>IF(S858&gt;0,RANK(S858,(N858:P858,Q858:AE858)),0)</f>
        <v>5</v>
      </c>
      <c r="AR858" s="2">
        <f t="shared" si="346"/>
        <v>1.8334206390780514E-3</v>
      </c>
      <c r="AS858" s="2">
        <f t="shared" si="347"/>
        <v>1.0476689366160294E-3</v>
      </c>
      <c r="AT858" s="2">
        <f t="shared" si="348"/>
        <v>2.6191723415400735E-4</v>
      </c>
      <c r="AU858" s="2">
        <f t="shared" si="349"/>
        <v>7.5955997904662131E-3</v>
      </c>
      <c r="AW858" t="s">
        <v>2481</v>
      </c>
      <c r="AX858" t="s">
        <v>2606</v>
      </c>
      <c r="AY858">
        <v>2</v>
      </c>
      <c r="BA858" s="119">
        <v>19</v>
      </c>
      <c r="BB858" s="121">
        <v>51</v>
      </c>
      <c r="BC858" s="125">
        <f t="shared" si="335"/>
        <v>19051</v>
      </c>
      <c r="BE858" s="7" t="s">
        <v>228</v>
      </c>
    </row>
    <row r="859" spans="1:57" hidden="1" outlineLevel="1">
      <c r="A859" t="s">
        <v>2997</v>
      </c>
      <c r="B859" t="s">
        <v>2606</v>
      </c>
      <c r="C859" s="1">
        <f t="shared" si="339"/>
        <v>4106</v>
      </c>
      <c r="D859" s="7">
        <f>IF(N859&gt;0, RANK(N859,(N859:P859,Q859:AE859)),0)</f>
        <v>2</v>
      </c>
      <c r="E859" s="7">
        <f>IF(O859&gt;0,RANK(O859,(N859:P859,Q859:AE859)),0)</f>
        <v>1</v>
      </c>
      <c r="F859" s="7">
        <f>IF(P859&gt;0,RANK(P859,(N859:P859,Q859:AE859)),0)</f>
        <v>4</v>
      </c>
      <c r="G859" s="1">
        <f t="shared" si="340"/>
        <v>34</v>
      </c>
      <c r="H859" s="2">
        <f t="shared" si="341"/>
        <v>8.2805650267900634E-3</v>
      </c>
      <c r="I859" s="2"/>
      <c r="J859" s="2">
        <f t="shared" si="342"/>
        <v>0.4836824159766196</v>
      </c>
      <c r="K859" s="2">
        <f t="shared" si="343"/>
        <v>0.49196298100340963</v>
      </c>
      <c r="L859" s="2">
        <f t="shared" si="344"/>
        <v>6.3321967851924016E-3</v>
      </c>
      <c r="M859" s="2">
        <f t="shared" si="345"/>
        <v>1.8022406234778431E-2</v>
      </c>
      <c r="N859" s="66">
        <v>1986</v>
      </c>
      <c r="O859" s="66">
        <v>2020</v>
      </c>
      <c r="P859" s="66">
        <v>26</v>
      </c>
      <c r="Q859" s="66">
        <v>18</v>
      </c>
      <c r="R859" s="66">
        <v>3</v>
      </c>
      <c r="S859" s="66">
        <v>15</v>
      </c>
      <c r="T859" s="66">
        <v>1</v>
      </c>
      <c r="U859" s="66">
        <v>2</v>
      </c>
      <c r="V859" s="66">
        <v>2</v>
      </c>
      <c r="W859" s="66">
        <v>33</v>
      </c>
      <c r="AN859" s="7">
        <f>IF(Q859&gt;0,RANK(Q859,(N859:P859,Q859:AE859)),0)</f>
        <v>5</v>
      </c>
      <c r="AO859" s="7">
        <f>IF(R859&gt;0,RANK(R859,(N859:P859,Q859:AE859)),0)</f>
        <v>7</v>
      </c>
      <c r="AP859" s="7">
        <f>IF(T859&gt;0,RANK(T859,(N859:P859,Q859:AE859)),0)</f>
        <v>10</v>
      </c>
      <c r="AQ859" s="7">
        <f>IF(S859&gt;0,RANK(S859,(N859:P859,Q859:AE859)),0)</f>
        <v>6</v>
      </c>
      <c r="AR859" s="2">
        <f t="shared" si="346"/>
        <v>4.3838285435947397E-3</v>
      </c>
      <c r="AS859" s="2">
        <f t="shared" si="347"/>
        <v>7.3063809059912318E-4</v>
      </c>
      <c r="AT859" s="2">
        <f t="shared" si="348"/>
        <v>2.4354603019970775E-4</v>
      </c>
      <c r="AU859" s="2">
        <f t="shared" si="349"/>
        <v>3.653190452995616E-3</v>
      </c>
      <c r="AW859" t="s">
        <v>2997</v>
      </c>
      <c r="AX859" t="s">
        <v>2606</v>
      </c>
      <c r="AY859">
        <v>5</v>
      </c>
      <c r="BA859" s="119">
        <v>19</v>
      </c>
      <c r="BB859" s="121">
        <v>53</v>
      </c>
      <c r="BC859" s="125">
        <f t="shared" si="335"/>
        <v>19053</v>
      </c>
      <c r="BE859" s="7" t="s">
        <v>228</v>
      </c>
    </row>
    <row r="860" spans="1:57" hidden="1" outlineLevel="1">
      <c r="A860" t="s">
        <v>1947</v>
      </c>
      <c r="B860" t="s">
        <v>2606</v>
      </c>
      <c r="C860" s="1">
        <f t="shared" si="339"/>
        <v>8903</v>
      </c>
      <c r="D860" s="7">
        <f>IF(N860&gt;0, RANK(N860,(N860:P860,Q860:AE860)),0)</f>
        <v>1</v>
      </c>
      <c r="E860" s="7">
        <f>IF(O860&gt;0,RANK(O860,(N860:P860,Q860:AE860)),0)</f>
        <v>2</v>
      </c>
      <c r="F860" s="7">
        <f>IF(P860&gt;0,RANK(P860,(N860:P860,Q860:AE860)),0)</f>
        <v>3</v>
      </c>
      <c r="G860" s="1">
        <f t="shared" si="340"/>
        <v>536</v>
      </c>
      <c r="H860" s="2">
        <f t="shared" si="341"/>
        <v>6.0204425474559134E-2</v>
      </c>
      <c r="I860" s="2"/>
      <c r="J860" s="2">
        <f t="shared" si="342"/>
        <v>0.52218353364034598</v>
      </c>
      <c r="K860" s="2">
        <f t="shared" si="343"/>
        <v>0.4619791081657868</v>
      </c>
      <c r="L860" s="2">
        <f t="shared" si="344"/>
        <v>5.3914410872739522E-3</v>
      </c>
      <c r="M860" s="2">
        <f t="shared" si="345"/>
        <v>1.0445917106593271E-2</v>
      </c>
      <c r="N860" s="66">
        <v>4649</v>
      </c>
      <c r="O860" s="66">
        <v>4113</v>
      </c>
      <c r="P860" s="66">
        <v>48</v>
      </c>
      <c r="Q860" s="66">
        <v>22</v>
      </c>
      <c r="R860" s="66">
        <v>5</v>
      </c>
      <c r="S860" s="66">
        <v>35</v>
      </c>
      <c r="T860" s="66">
        <v>1</v>
      </c>
      <c r="U860" s="66">
        <v>2</v>
      </c>
      <c r="V860" s="66">
        <v>0</v>
      </c>
      <c r="W860" s="66">
        <v>28</v>
      </c>
      <c r="AN860" s="7">
        <f>IF(Q860&gt;0,RANK(Q860,(N860:P860,Q860:AE860)),0)</f>
        <v>6</v>
      </c>
      <c r="AO860" s="7">
        <f>IF(R860&gt;0,RANK(R860,(N860:P860,Q860:AE860)),0)</f>
        <v>7</v>
      </c>
      <c r="AP860" s="7">
        <f>IF(T860&gt;0,RANK(T860,(N860:P860,Q860:AE860)),0)</f>
        <v>9</v>
      </c>
      <c r="AQ860" s="7">
        <f>IF(S860&gt;0,RANK(S860,(N860:P860,Q860:AE860)),0)</f>
        <v>4</v>
      </c>
      <c r="AR860" s="2">
        <f t="shared" si="346"/>
        <v>2.4710771650005617E-3</v>
      </c>
      <c r="AS860" s="2">
        <f t="shared" si="347"/>
        <v>5.6160844659103673E-4</v>
      </c>
      <c r="AT860" s="2">
        <f t="shared" si="348"/>
        <v>1.1232168931820734E-4</v>
      </c>
      <c r="AU860" s="2">
        <f t="shared" si="349"/>
        <v>3.9312591261372572E-3</v>
      </c>
      <c r="AW860" t="s">
        <v>1947</v>
      </c>
      <c r="AX860" t="s">
        <v>2606</v>
      </c>
      <c r="AY860">
        <v>1</v>
      </c>
      <c r="BA860" s="119">
        <v>19</v>
      </c>
      <c r="BB860" s="121">
        <v>55</v>
      </c>
      <c r="BC860" s="125">
        <f t="shared" si="335"/>
        <v>19055</v>
      </c>
      <c r="BE860" s="7" t="s">
        <v>228</v>
      </c>
    </row>
    <row r="861" spans="1:57" hidden="1" outlineLevel="1">
      <c r="A861" t="s">
        <v>260</v>
      </c>
      <c r="B861" t="s">
        <v>2606</v>
      </c>
      <c r="C861" s="1">
        <f t="shared" si="339"/>
        <v>20574</v>
      </c>
      <c r="D861" s="7">
        <f>IF(N861&gt;0, RANK(N861,(N861:P861,Q861:AE861)),0)</f>
        <v>1</v>
      </c>
      <c r="E861" s="7">
        <f>IF(O861&gt;0,RANK(O861,(N861:P861,Q861:AE861)),0)</f>
        <v>2</v>
      </c>
      <c r="F861" s="7">
        <f>IF(P861&gt;0,RANK(P861,(N861:P861,Q861:AE861)),0)</f>
        <v>3</v>
      </c>
      <c r="G861" s="1">
        <f t="shared" si="340"/>
        <v>4741</v>
      </c>
      <c r="H861" s="2">
        <f t="shared" si="341"/>
        <v>0.23043647321862545</v>
      </c>
      <c r="I861" s="2"/>
      <c r="J861" s="2">
        <f t="shared" si="342"/>
        <v>0.60571595217264507</v>
      </c>
      <c r="K861" s="2">
        <f t="shared" si="343"/>
        <v>0.37527947895401964</v>
      </c>
      <c r="L861" s="2">
        <f t="shared" si="344"/>
        <v>6.5616797900262466E-3</v>
      </c>
      <c r="M861" s="2">
        <f t="shared" si="345"/>
        <v>1.2442889083309046E-2</v>
      </c>
      <c r="N861" s="66">
        <v>12462</v>
      </c>
      <c r="O861" s="66">
        <v>7721</v>
      </c>
      <c r="P861" s="66">
        <v>135</v>
      </c>
      <c r="Q861" s="66">
        <v>47</v>
      </c>
      <c r="R861" s="66">
        <v>30</v>
      </c>
      <c r="S861" s="66">
        <v>47</v>
      </c>
      <c r="T861" s="66">
        <v>4</v>
      </c>
      <c r="U861" s="66">
        <v>3</v>
      </c>
      <c r="V861" s="66">
        <v>1</v>
      </c>
      <c r="W861" s="66">
        <v>124</v>
      </c>
      <c r="AN861" s="7">
        <f>IF(Q861&gt;0,RANK(Q861,(N861:P861,Q861:AE861)),0)</f>
        <v>5</v>
      </c>
      <c r="AO861" s="7">
        <f>IF(R861&gt;0,RANK(R861,(N861:P861,Q861:AE861)),0)</f>
        <v>7</v>
      </c>
      <c r="AP861" s="7">
        <f>IF(T861&gt;0,RANK(T861,(N861:P861,Q861:AE861)),0)</f>
        <v>8</v>
      </c>
      <c r="AQ861" s="7">
        <f>IF(S861&gt;0,RANK(S861,(N861:P861,Q861:AE861)),0)</f>
        <v>5</v>
      </c>
      <c r="AR861" s="2">
        <f t="shared" si="346"/>
        <v>2.2844366676387676E-3</v>
      </c>
      <c r="AS861" s="2">
        <f t="shared" si="347"/>
        <v>1.4581510644502771E-3</v>
      </c>
      <c r="AT861" s="2">
        <f t="shared" si="348"/>
        <v>1.944201419267036E-4</v>
      </c>
      <c r="AU861" s="2">
        <f t="shared" si="349"/>
        <v>2.2844366676387676E-3</v>
      </c>
      <c r="AW861" t="s">
        <v>260</v>
      </c>
      <c r="AX861" t="s">
        <v>2606</v>
      </c>
      <c r="AY861">
        <v>2</v>
      </c>
      <c r="BA861" s="119">
        <v>19</v>
      </c>
      <c r="BB861" s="121">
        <v>57</v>
      </c>
      <c r="BC861" s="125">
        <f t="shared" si="335"/>
        <v>19057</v>
      </c>
      <c r="BE861" s="7" t="s">
        <v>228</v>
      </c>
    </row>
    <row r="862" spans="1:57" hidden="1" outlineLevel="1">
      <c r="A862" t="s">
        <v>2864</v>
      </c>
      <c r="B862" t="s">
        <v>2606</v>
      </c>
      <c r="C862" s="1">
        <f t="shared" si="339"/>
        <v>9907</v>
      </c>
      <c r="D862" s="7">
        <f>IF(N862&gt;0, RANK(N862,(N862:P862,Q862:AE862)),0)</f>
        <v>2</v>
      </c>
      <c r="E862" s="7">
        <f>IF(O862&gt;0,RANK(O862,(N862:P862,Q862:AE862)),0)</f>
        <v>1</v>
      </c>
      <c r="F862" s="7">
        <f>IF(P862&gt;0,RANK(P862,(N862:P862,Q862:AE862)),0)</f>
        <v>3</v>
      </c>
      <c r="G862" s="1">
        <f t="shared" si="340"/>
        <v>537</v>
      </c>
      <c r="H862" s="2">
        <f t="shared" si="341"/>
        <v>5.4204098112445746E-2</v>
      </c>
      <c r="I862" s="2"/>
      <c r="J862" s="2">
        <f t="shared" si="342"/>
        <v>0.46684162713233068</v>
      </c>
      <c r="K862" s="2">
        <f t="shared" si="343"/>
        <v>0.52104572524477644</v>
      </c>
      <c r="L862" s="2">
        <f t="shared" si="344"/>
        <v>5.04693650953871E-3</v>
      </c>
      <c r="M862" s="2">
        <f t="shared" si="345"/>
        <v>7.0657111133541704E-3</v>
      </c>
      <c r="N862" s="66">
        <v>4625</v>
      </c>
      <c r="O862" s="66">
        <v>5162</v>
      </c>
      <c r="P862" s="66">
        <v>50</v>
      </c>
      <c r="Q862" s="66">
        <v>19</v>
      </c>
      <c r="R862" s="66">
        <v>7</v>
      </c>
      <c r="S862" s="66">
        <v>16</v>
      </c>
      <c r="T862" s="66">
        <v>1</v>
      </c>
      <c r="U862" s="66">
        <v>0</v>
      </c>
      <c r="V862" s="66">
        <v>1</v>
      </c>
      <c r="W862" s="66">
        <v>26</v>
      </c>
      <c r="AN862" s="7">
        <f>IF(Q862&gt;0,RANK(Q862,(N862:P862,Q862:AE862)),0)</f>
        <v>5</v>
      </c>
      <c r="AO862" s="7">
        <f>IF(R862&gt;0,RANK(R862,(N862:P862,Q862:AE862)),0)</f>
        <v>7</v>
      </c>
      <c r="AP862" s="7">
        <f>IF(T862&gt;0,RANK(T862,(N862:P862,Q862:AE862)),0)</f>
        <v>8</v>
      </c>
      <c r="AQ862" s="7">
        <f>IF(S862&gt;0,RANK(S862,(N862:P862,Q862:AE862)),0)</f>
        <v>6</v>
      </c>
      <c r="AR862" s="2">
        <f t="shared" si="346"/>
        <v>1.9178358736247098E-3</v>
      </c>
      <c r="AS862" s="2">
        <f t="shared" si="347"/>
        <v>7.0657111133541942E-4</v>
      </c>
      <c r="AT862" s="2">
        <f t="shared" si="348"/>
        <v>1.0093873019077419E-4</v>
      </c>
      <c r="AU862" s="2">
        <f t="shared" si="349"/>
        <v>1.6150196830523871E-3</v>
      </c>
      <c r="AW862" t="s">
        <v>2864</v>
      </c>
      <c r="AX862" t="s">
        <v>2606</v>
      </c>
      <c r="AY862">
        <v>5</v>
      </c>
      <c r="BA862" s="119">
        <v>19</v>
      </c>
      <c r="BB862" s="121">
        <v>59</v>
      </c>
      <c r="BC862" s="125">
        <f t="shared" si="335"/>
        <v>19059</v>
      </c>
      <c r="BE862" s="7" t="s">
        <v>228</v>
      </c>
    </row>
    <row r="863" spans="1:57" hidden="1" outlineLevel="1">
      <c r="A863" t="s">
        <v>3292</v>
      </c>
      <c r="B863" t="s">
        <v>2606</v>
      </c>
      <c r="C863" s="1">
        <f t="shared" si="339"/>
        <v>47963</v>
      </c>
      <c r="D863" s="7">
        <f>IF(N863&gt;0, RANK(N863,(N863:P863,Q863:AE863)),0)</f>
        <v>1</v>
      </c>
      <c r="E863" s="7">
        <f>IF(O863&gt;0,RANK(O863,(N863:P863,Q863:AE863)),0)</f>
        <v>2</v>
      </c>
      <c r="F863" s="7">
        <f>IF(P863&gt;0,RANK(P863,(N863:P863,Q863:AE863)),0)</f>
        <v>3</v>
      </c>
      <c r="G863" s="1">
        <f t="shared" si="340"/>
        <v>9960</v>
      </c>
      <c r="H863" s="2">
        <f t="shared" si="341"/>
        <v>0.20766007130496425</v>
      </c>
      <c r="I863" s="2"/>
      <c r="J863" s="2">
        <f t="shared" si="342"/>
        <v>0.59652231928778432</v>
      </c>
      <c r="K863" s="2">
        <f t="shared" si="343"/>
        <v>0.3888622479828201</v>
      </c>
      <c r="L863" s="2">
        <f t="shared" si="344"/>
        <v>5.1706523778746113E-3</v>
      </c>
      <c r="M863" s="2">
        <f t="shared" si="345"/>
        <v>9.4447803515209719E-3</v>
      </c>
      <c r="N863" s="66">
        <v>28611</v>
      </c>
      <c r="O863" s="66">
        <v>18651</v>
      </c>
      <c r="P863" s="66">
        <v>248</v>
      </c>
      <c r="Q863" s="66">
        <v>109</v>
      </c>
      <c r="R863" s="66">
        <v>57</v>
      </c>
      <c r="S863" s="66">
        <v>81</v>
      </c>
      <c r="T863" s="66">
        <v>8</v>
      </c>
      <c r="U863" s="66">
        <v>7</v>
      </c>
      <c r="V863" s="66">
        <v>3</v>
      </c>
      <c r="W863" s="66">
        <v>188</v>
      </c>
      <c r="AN863" s="7">
        <f>IF(Q863&gt;0,RANK(Q863,(N863:P863,Q863:AE863)),0)</f>
        <v>5</v>
      </c>
      <c r="AO863" s="7">
        <f>IF(R863&gt;0,RANK(R863,(N863:P863,Q863:AE863)),0)</f>
        <v>7</v>
      </c>
      <c r="AP863" s="7">
        <f>IF(T863&gt;0,RANK(T863,(N863:P863,Q863:AE863)),0)</f>
        <v>8</v>
      </c>
      <c r="AQ863" s="7">
        <f>IF(S863&gt;0,RANK(S863,(N863:P863,Q863:AE863)),0)</f>
        <v>6</v>
      </c>
      <c r="AR863" s="2">
        <f t="shared" si="346"/>
        <v>2.27258511769489E-3</v>
      </c>
      <c r="AS863" s="2">
        <f t="shared" si="347"/>
        <v>1.1884160707211809E-3</v>
      </c>
      <c r="AT863" s="2">
        <f t="shared" si="348"/>
        <v>1.6679523799595521E-4</v>
      </c>
      <c r="AU863" s="2">
        <f t="shared" si="349"/>
        <v>1.6888017847090466E-3</v>
      </c>
      <c r="AW863" t="s">
        <v>3292</v>
      </c>
      <c r="AX863" t="s">
        <v>2606</v>
      </c>
      <c r="AY863">
        <v>1</v>
      </c>
      <c r="BA863" s="119">
        <v>19</v>
      </c>
      <c r="BB863" s="121">
        <v>61</v>
      </c>
      <c r="BC863" s="125">
        <f t="shared" si="335"/>
        <v>19061</v>
      </c>
      <c r="BE863" s="7" t="s">
        <v>228</v>
      </c>
    </row>
    <row r="864" spans="1:57" hidden="1" outlineLevel="1">
      <c r="A864" t="s">
        <v>3461</v>
      </c>
      <c r="B864" t="s">
        <v>2606</v>
      </c>
      <c r="C864" s="1">
        <f t="shared" si="339"/>
        <v>5015</v>
      </c>
      <c r="D864" s="7">
        <f>IF(N864&gt;0, RANK(N864,(N864:P864,Q864:AE864)),0)</f>
        <v>1</v>
      </c>
      <c r="E864" s="7">
        <f>IF(O864&gt;0,RANK(O864,(N864:P864,Q864:AE864)),0)</f>
        <v>2</v>
      </c>
      <c r="F864" s="7">
        <f>IF(P864&gt;0,RANK(P864,(N864:P864,Q864:AE864)),0)</f>
        <v>3</v>
      </c>
      <c r="G864" s="1">
        <f t="shared" si="340"/>
        <v>197</v>
      </c>
      <c r="H864" s="2">
        <f t="shared" si="341"/>
        <v>3.9282153539381852E-2</v>
      </c>
      <c r="I864" s="2"/>
      <c r="J864" s="2">
        <f t="shared" si="342"/>
        <v>0.51246261216350952</v>
      </c>
      <c r="K864" s="2">
        <f t="shared" si="343"/>
        <v>0.47318045862412761</v>
      </c>
      <c r="L864" s="2">
        <f t="shared" si="344"/>
        <v>6.3808574277168491E-3</v>
      </c>
      <c r="M864" s="2">
        <f t="shared" si="345"/>
        <v>7.9760717846460195E-3</v>
      </c>
      <c r="N864" s="66">
        <v>2570</v>
      </c>
      <c r="O864" s="66">
        <v>2373</v>
      </c>
      <c r="P864" s="66">
        <v>32</v>
      </c>
      <c r="Q864" s="66">
        <v>15</v>
      </c>
      <c r="R864" s="66">
        <v>9</v>
      </c>
      <c r="S864" s="66">
        <v>6</v>
      </c>
      <c r="T864" s="66">
        <v>3</v>
      </c>
      <c r="U864" s="66">
        <v>0</v>
      </c>
      <c r="V864" s="66">
        <v>0</v>
      </c>
      <c r="W864" s="66">
        <v>7</v>
      </c>
      <c r="AN864" s="7">
        <f>IF(Q864&gt;0,RANK(Q864,(N864:P864,Q864:AE864)),0)</f>
        <v>4</v>
      </c>
      <c r="AO864" s="7">
        <f>IF(R864&gt;0,RANK(R864,(N864:P864,Q864:AE864)),0)</f>
        <v>5</v>
      </c>
      <c r="AP864" s="7">
        <f>IF(T864&gt;0,RANK(T864,(N864:P864,Q864:AE864)),0)</f>
        <v>8</v>
      </c>
      <c r="AQ864" s="7">
        <f>IF(S864&gt;0,RANK(S864,(N864:P864,Q864:AE864)),0)</f>
        <v>7</v>
      </c>
      <c r="AR864" s="2">
        <f t="shared" si="346"/>
        <v>2.9910269192422734E-3</v>
      </c>
      <c r="AS864" s="2">
        <f t="shared" si="347"/>
        <v>1.7946161515453639E-3</v>
      </c>
      <c r="AT864" s="2">
        <f t="shared" si="348"/>
        <v>5.9820538384845463E-4</v>
      </c>
      <c r="AU864" s="2">
        <f t="shared" si="349"/>
        <v>1.1964107676969093E-3</v>
      </c>
      <c r="AW864" t="s">
        <v>3461</v>
      </c>
      <c r="AX864" t="s">
        <v>2606</v>
      </c>
      <c r="AY864">
        <v>4</v>
      </c>
      <c r="BA864" s="119">
        <v>19</v>
      </c>
      <c r="BB864" s="121">
        <v>63</v>
      </c>
      <c r="BC864" s="125">
        <f t="shared" si="335"/>
        <v>19063</v>
      </c>
      <c r="BE864" s="7" t="s">
        <v>228</v>
      </c>
    </row>
    <row r="865" spans="1:57" hidden="1" outlineLevel="1">
      <c r="A865" t="s">
        <v>3290</v>
      </c>
      <c r="B865" t="s">
        <v>2606</v>
      </c>
      <c r="C865" s="1">
        <f t="shared" ref="C865:C896" si="350">SUM(N865:AL865)</f>
        <v>10262</v>
      </c>
      <c r="D865" s="7">
        <f>IF(N865&gt;0, RANK(N865,(N865:P865,Q865:AE865)),0)</f>
        <v>1</v>
      </c>
      <c r="E865" s="7">
        <f>IF(O865&gt;0,RANK(O865,(N865:P865,Q865:AE865)),0)</f>
        <v>2</v>
      </c>
      <c r="F865" s="7">
        <f>IF(P865&gt;0,RANK(P865,(N865:P865,Q865:AE865)),0)</f>
        <v>3</v>
      </c>
      <c r="G865" s="1">
        <f t="shared" ref="G865:G896" si="351">IF(C865&gt;0,MAX(N865:P865)-LARGE(N865:P865,2),0)</f>
        <v>1703</v>
      </c>
      <c r="H865" s="2">
        <f t="shared" ref="H865:H896" si="352">IF(C865&gt;0,G865/C865,0)</f>
        <v>0.16595205612940947</v>
      </c>
      <c r="I865" s="2"/>
      <c r="J865" s="2">
        <f t="shared" ref="J865:J896" si="353">IF($C865=0,"-",N865/$C865)</f>
        <v>0.57571623465211463</v>
      </c>
      <c r="K865" s="2">
        <f t="shared" ref="K865:K896" si="354">IF($C865=0,"-",O865/$C865)</f>
        <v>0.40976417852270514</v>
      </c>
      <c r="L865" s="2">
        <f t="shared" ref="L865:L896" si="355">IF($C865=0,"-",P865/$C865)</f>
        <v>4.5800038978756575E-3</v>
      </c>
      <c r="M865" s="2">
        <f t="shared" ref="M865:M896" si="356">IF(C865=0,"-",(1-J865-K865-L865))</f>
        <v>9.9395829273045723E-3</v>
      </c>
      <c r="N865" s="66">
        <v>5908</v>
      </c>
      <c r="O865" s="66">
        <v>4205</v>
      </c>
      <c r="P865" s="66">
        <v>47</v>
      </c>
      <c r="Q865" s="66">
        <v>24</v>
      </c>
      <c r="R865" s="66">
        <v>9</v>
      </c>
      <c r="S865" s="66">
        <v>31</v>
      </c>
      <c r="T865" s="66">
        <v>1</v>
      </c>
      <c r="U865" s="66">
        <v>3</v>
      </c>
      <c r="V865" s="66">
        <v>0</v>
      </c>
      <c r="W865" s="66">
        <v>34</v>
      </c>
      <c r="AN865" s="7">
        <f>IF(Q865&gt;0,RANK(Q865,(N865:P865,Q865:AE865)),0)</f>
        <v>6</v>
      </c>
      <c r="AO865" s="7">
        <f>IF(R865&gt;0,RANK(R865,(N865:P865,Q865:AE865)),0)</f>
        <v>7</v>
      </c>
      <c r="AP865" s="7">
        <f>IF(T865&gt;0,RANK(T865,(N865:P865,Q865:AE865)),0)</f>
        <v>9</v>
      </c>
      <c r="AQ865" s="7">
        <f>IF(S865&gt;0,RANK(S865,(N865:P865,Q865:AE865)),0)</f>
        <v>5</v>
      </c>
      <c r="AR865" s="2">
        <f t="shared" ref="AR865:AR896" si="357">IF($C865=0,"-",Q865/$C865)</f>
        <v>2.3387253946599105E-3</v>
      </c>
      <c r="AS865" s="2">
        <f t="shared" ref="AS865:AS896" si="358">IF($C865=0,"-",R865/$C865)</f>
        <v>8.7702202299746643E-4</v>
      </c>
      <c r="AT865" s="2">
        <f t="shared" ref="AT865:AT896" si="359">IF($C865=0,"-",T865/$C865)</f>
        <v>9.7446891444162928E-5</v>
      </c>
      <c r="AU865" s="2">
        <f t="shared" ref="AU865:AU896" si="360">IF($C865=0,"-",S865/$C865)</f>
        <v>3.0208536347690507E-3</v>
      </c>
      <c r="AW865" t="s">
        <v>3290</v>
      </c>
      <c r="AX865" t="s">
        <v>2606</v>
      </c>
      <c r="AY865">
        <v>1</v>
      </c>
      <c r="BA865" s="119">
        <v>19</v>
      </c>
      <c r="BB865" s="121">
        <v>65</v>
      </c>
      <c r="BC865" s="125">
        <f t="shared" si="335"/>
        <v>19065</v>
      </c>
      <c r="BE865" s="7" t="s">
        <v>228</v>
      </c>
    </row>
    <row r="866" spans="1:57" hidden="1" outlineLevel="1">
      <c r="A866" t="s">
        <v>793</v>
      </c>
      <c r="B866" t="s">
        <v>2606</v>
      </c>
      <c r="C866" s="1">
        <f t="shared" si="350"/>
        <v>8093</v>
      </c>
      <c r="D866" s="7">
        <f>IF(N866&gt;0, RANK(N866,(N866:P866,Q866:AE866)),0)</f>
        <v>1</v>
      </c>
      <c r="E866" s="7">
        <f>IF(O866&gt;0,RANK(O866,(N866:P866,Q866:AE866)),0)</f>
        <v>2</v>
      </c>
      <c r="F866" s="7">
        <f>IF(P866&gt;0,RANK(P866,(N866:P866,Q866:AE866)),0)</f>
        <v>3</v>
      </c>
      <c r="G866" s="1">
        <f t="shared" si="351"/>
        <v>1771</v>
      </c>
      <c r="H866" s="2">
        <f t="shared" si="352"/>
        <v>0.21883108859508216</v>
      </c>
      <c r="I866" s="2"/>
      <c r="J866" s="2">
        <f t="shared" si="353"/>
        <v>0.59582355121710118</v>
      </c>
      <c r="K866" s="2">
        <f t="shared" si="354"/>
        <v>0.37699246262201902</v>
      </c>
      <c r="L866" s="2">
        <f t="shared" si="355"/>
        <v>1.3468429506981341E-2</v>
      </c>
      <c r="M866" s="2">
        <f t="shared" si="356"/>
        <v>1.3715556653898462E-2</v>
      </c>
      <c r="N866" s="66">
        <v>4822</v>
      </c>
      <c r="O866" s="66">
        <v>3051</v>
      </c>
      <c r="P866" s="66">
        <v>109</v>
      </c>
      <c r="Q866" s="66">
        <v>23</v>
      </c>
      <c r="R866" s="66">
        <v>7</v>
      </c>
      <c r="S866" s="66">
        <v>35</v>
      </c>
      <c r="T866" s="66">
        <v>5</v>
      </c>
      <c r="U866" s="66">
        <v>1</v>
      </c>
      <c r="V866" s="66">
        <v>1</v>
      </c>
      <c r="W866" s="66">
        <v>39</v>
      </c>
      <c r="AN866" s="7">
        <f>IF(Q866&gt;0,RANK(Q866,(N866:P866,Q866:AE866)),0)</f>
        <v>6</v>
      </c>
      <c r="AO866" s="7">
        <f>IF(R866&gt;0,RANK(R866,(N866:P866,Q866:AE866)),0)</f>
        <v>7</v>
      </c>
      <c r="AP866" s="7">
        <f>IF(T866&gt;0,RANK(T866,(N866:P866,Q866:AE866)),0)</f>
        <v>8</v>
      </c>
      <c r="AQ866" s="7">
        <f>IF(S866&gt;0,RANK(S866,(N866:P866,Q866:AE866)),0)</f>
        <v>5</v>
      </c>
      <c r="AR866" s="2">
        <f t="shared" si="357"/>
        <v>2.8419621895465217E-3</v>
      </c>
      <c r="AS866" s="2">
        <f t="shared" si="358"/>
        <v>8.6494501420981095E-4</v>
      </c>
      <c r="AT866" s="2">
        <f t="shared" si="359"/>
        <v>6.1781786729272212E-4</v>
      </c>
      <c r="AU866" s="2">
        <f t="shared" si="360"/>
        <v>4.3247250710490544E-3</v>
      </c>
      <c r="AW866" t="s">
        <v>793</v>
      </c>
      <c r="AX866" t="s">
        <v>2606</v>
      </c>
      <c r="AY866">
        <v>4</v>
      </c>
      <c r="BA866" s="119">
        <v>19</v>
      </c>
      <c r="BB866" s="121">
        <v>67</v>
      </c>
      <c r="BC866" s="125">
        <f t="shared" si="335"/>
        <v>19067</v>
      </c>
      <c r="BE866" s="7" t="s">
        <v>228</v>
      </c>
    </row>
    <row r="867" spans="1:57" hidden="1" outlineLevel="1">
      <c r="A867" t="s">
        <v>2910</v>
      </c>
      <c r="B867" t="s">
        <v>2606</v>
      </c>
      <c r="C867" s="1">
        <f t="shared" si="350"/>
        <v>5149</v>
      </c>
      <c r="D867" s="7">
        <f>IF(N867&gt;0, RANK(N867,(N867:P867,Q867:AE867)),0)</f>
        <v>1</v>
      </c>
      <c r="E867" s="7">
        <f>IF(O867&gt;0,RANK(O867,(N867:P867,Q867:AE867)),0)</f>
        <v>2</v>
      </c>
      <c r="F867" s="7">
        <f>IF(P867&gt;0,RANK(P867,(N867:P867,Q867:AE867)),0)</f>
        <v>4</v>
      </c>
      <c r="G867" s="1">
        <f t="shared" si="351"/>
        <v>74</v>
      </c>
      <c r="H867" s="2">
        <f t="shared" si="352"/>
        <v>1.4371722664595066E-2</v>
      </c>
      <c r="I867" s="2"/>
      <c r="J867" s="2">
        <f t="shared" si="353"/>
        <v>0.50009710623422021</v>
      </c>
      <c r="K867" s="2">
        <f t="shared" si="354"/>
        <v>0.48572538356962519</v>
      </c>
      <c r="L867" s="2">
        <f t="shared" si="355"/>
        <v>3.4958244319285296E-3</v>
      </c>
      <c r="M867" s="2">
        <f t="shared" si="356"/>
        <v>1.0681685764226068E-2</v>
      </c>
      <c r="N867" s="66">
        <v>2575</v>
      </c>
      <c r="O867" s="66">
        <v>2501</v>
      </c>
      <c r="P867" s="66">
        <v>18</v>
      </c>
      <c r="Q867" s="66">
        <v>13</v>
      </c>
      <c r="R867" s="66">
        <v>2</v>
      </c>
      <c r="S867" s="66">
        <v>20</v>
      </c>
      <c r="T867" s="66">
        <v>1</v>
      </c>
      <c r="U867" s="66">
        <v>1</v>
      </c>
      <c r="V867" s="66">
        <v>0</v>
      </c>
      <c r="W867" s="66">
        <v>18</v>
      </c>
      <c r="AN867" s="7">
        <f>IF(Q867&gt;0,RANK(Q867,(N867:P867,Q867:AE867)),0)</f>
        <v>6</v>
      </c>
      <c r="AO867" s="7">
        <f>IF(R867&gt;0,RANK(R867,(N867:P867,Q867:AE867)),0)</f>
        <v>7</v>
      </c>
      <c r="AP867" s="7">
        <f>IF(T867&gt;0,RANK(T867,(N867:P867,Q867:AE867)),0)</f>
        <v>8</v>
      </c>
      <c r="AQ867" s="7">
        <f>IF(S867&gt;0,RANK(S867,(N867:P867,Q867:AE867)),0)</f>
        <v>3</v>
      </c>
      <c r="AR867" s="2">
        <f t="shared" si="357"/>
        <v>2.5247620897261604E-3</v>
      </c>
      <c r="AS867" s="2">
        <f t="shared" si="358"/>
        <v>3.8842493688094777E-4</v>
      </c>
      <c r="AT867" s="2">
        <f t="shared" si="359"/>
        <v>1.9421246844047389E-4</v>
      </c>
      <c r="AU867" s="2">
        <f t="shared" si="360"/>
        <v>3.8842493688094775E-3</v>
      </c>
      <c r="AW867" t="s">
        <v>2910</v>
      </c>
      <c r="AX867" t="s">
        <v>2606</v>
      </c>
      <c r="AY867">
        <v>4</v>
      </c>
      <c r="BA867" s="119">
        <v>19</v>
      </c>
      <c r="BB867" s="121">
        <v>69</v>
      </c>
      <c r="BC867" s="125">
        <f t="shared" si="335"/>
        <v>19069</v>
      </c>
      <c r="BE867" s="7" t="s">
        <v>228</v>
      </c>
    </row>
    <row r="868" spans="1:57" hidden="1" outlineLevel="1">
      <c r="A868" t="s">
        <v>3484</v>
      </c>
      <c r="B868" t="s">
        <v>2606</v>
      </c>
      <c r="C868" s="1">
        <f t="shared" si="350"/>
        <v>3896</v>
      </c>
      <c r="D868" s="7">
        <f>IF(N868&gt;0, RANK(N868,(N868:P868,Q868:AE868)),0)</f>
        <v>2</v>
      </c>
      <c r="E868" s="7">
        <f>IF(O868&gt;0,RANK(O868,(N868:P868,Q868:AE868)),0)</f>
        <v>1</v>
      </c>
      <c r="F868" s="7">
        <f>IF(P868&gt;0,RANK(P868,(N868:P868,Q868:AE868)),0)</f>
        <v>3</v>
      </c>
      <c r="G868" s="1">
        <f t="shared" si="351"/>
        <v>141</v>
      </c>
      <c r="H868" s="2">
        <f t="shared" si="352"/>
        <v>3.6190965092402466E-2</v>
      </c>
      <c r="I868" s="2"/>
      <c r="J868" s="2">
        <f t="shared" si="353"/>
        <v>0.47433264887063653</v>
      </c>
      <c r="K868" s="2">
        <f t="shared" si="354"/>
        <v>0.51052361396303902</v>
      </c>
      <c r="L868" s="2">
        <f t="shared" si="355"/>
        <v>6.4168377823408621E-3</v>
      </c>
      <c r="M868" s="2">
        <f t="shared" si="356"/>
        <v>8.7268993839835825E-3</v>
      </c>
      <c r="N868" s="66">
        <v>1848</v>
      </c>
      <c r="O868" s="66">
        <v>1989</v>
      </c>
      <c r="P868" s="66">
        <v>25</v>
      </c>
      <c r="Q868" s="66">
        <v>6</v>
      </c>
      <c r="R868" s="66">
        <v>4</v>
      </c>
      <c r="S868" s="66">
        <v>6</v>
      </c>
      <c r="T868" s="66">
        <v>1</v>
      </c>
      <c r="U868" s="66">
        <v>1</v>
      </c>
      <c r="V868" s="66">
        <v>1</v>
      </c>
      <c r="W868" s="66">
        <v>15</v>
      </c>
      <c r="AN868" s="7">
        <f>IF(Q868&gt;0,RANK(Q868,(N868:P868,Q868:AE868)),0)</f>
        <v>5</v>
      </c>
      <c r="AO868" s="7">
        <f>IF(R868&gt;0,RANK(R868,(N868:P868,Q868:AE868)),0)</f>
        <v>7</v>
      </c>
      <c r="AP868" s="7">
        <f>IF(T868&gt;0,RANK(T868,(N868:P868,Q868:AE868)),0)</f>
        <v>8</v>
      </c>
      <c r="AQ868" s="7">
        <f>IF(S868&gt;0,RANK(S868,(N868:P868,Q868:AE868)),0)</f>
        <v>5</v>
      </c>
      <c r="AR868" s="2">
        <f t="shared" si="357"/>
        <v>1.540041067761807E-3</v>
      </c>
      <c r="AS868" s="2">
        <f t="shared" si="358"/>
        <v>1.026694045174538E-3</v>
      </c>
      <c r="AT868" s="2">
        <f t="shared" si="359"/>
        <v>2.5667351129363451E-4</v>
      </c>
      <c r="AU868" s="2">
        <f t="shared" si="360"/>
        <v>1.540041067761807E-3</v>
      </c>
      <c r="AW868" t="s">
        <v>3484</v>
      </c>
      <c r="AX868" t="s">
        <v>2606</v>
      </c>
      <c r="AY868">
        <v>5</v>
      </c>
      <c r="BA868" s="119">
        <v>19</v>
      </c>
      <c r="BB868" s="121">
        <v>71</v>
      </c>
      <c r="BC868" s="125">
        <f t="shared" si="335"/>
        <v>19071</v>
      </c>
      <c r="BE868" s="7" t="s">
        <v>228</v>
      </c>
    </row>
    <row r="869" spans="1:57" hidden="1" outlineLevel="1">
      <c r="A869" t="s">
        <v>620</v>
      </c>
      <c r="B869" t="s">
        <v>2606</v>
      </c>
      <c r="C869" s="1">
        <f t="shared" si="350"/>
        <v>4804</v>
      </c>
      <c r="D869" s="7">
        <f>IF(N869&gt;0, RANK(N869,(N869:P869,Q869:AE869)),0)</f>
        <v>1</v>
      </c>
      <c r="E869" s="7">
        <f>IF(O869&gt;0,RANK(O869,(N869:P869,Q869:AE869)),0)</f>
        <v>2</v>
      </c>
      <c r="F869" s="7">
        <f>IF(P869&gt;0,RANK(P869,(N869:P869,Q869:AE869)),0)</f>
        <v>4</v>
      </c>
      <c r="G869" s="1">
        <f t="shared" si="351"/>
        <v>22</v>
      </c>
      <c r="H869" s="2">
        <f t="shared" si="352"/>
        <v>4.5795170691090761E-3</v>
      </c>
      <c r="I869" s="2"/>
      <c r="J869" s="2">
        <f t="shared" si="353"/>
        <v>0.49354704412989175</v>
      </c>
      <c r="K869" s="2">
        <f t="shared" si="354"/>
        <v>0.48896752706078267</v>
      </c>
      <c r="L869" s="2">
        <f t="shared" si="355"/>
        <v>5.6203164029975019E-3</v>
      </c>
      <c r="M869" s="2">
        <f t="shared" si="356"/>
        <v>1.186511240632813E-2</v>
      </c>
      <c r="N869" s="66">
        <v>2371</v>
      </c>
      <c r="O869" s="66">
        <v>2349</v>
      </c>
      <c r="P869" s="66">
        <v>27</v>
      </c>
      <c r="Q869" s="66">
        <v>13</v>
      </c>
      <c r="R869" s="66">
        <v>2</v>
      </c>
      <c r="S869" s="66">
        <v>13</v>
      </c>
      <c r="T869" s="66">
        <v>1</v>
      </c>
      <c r="U869" s="66">
        <v>0</v>
      </c>
      <c r="V869" s="66">
        <v>0</v>
      </c>
      <c r="W869" s="66">
        <v>28</v>
      </c>
      <c r="AN869" s="7">
        <f>IF(Q869&gt;0,RANK(Q869,(N869:P869,Q869:AE869)),0)</f>
        <v>5</v>
      </c>
      <c r="AO869" s="7">
        <f>IF(R869&gt;0,RANK(R869,(N869:P869,Q869:AE869)),0)</f>
        <v>7</v>
      </c>
      <c r="AP869" s="7">
        <f>IF(T869&gt;0,RANK(T869,(N869:P869,Q869:AE869)),0)</f>
        <v>8</v>
      </c>
      <c r="AQ869" s="7">
        <f>IF(S869&gt;0,RANK(S869,(N869:P869,Q869:AE869)),0)</f>
        <v>5</v>
      </c>
      <c r="AR869" s="2">
        <f t="shared" si="357"/>
        <v>2.7060782681099086E-3</v>
      </c>
      <c r="AS869" s="2">
        <f t="shared" si="358"/>
        <v>4.1631973355537054E-4</v>
      </c>
      <c r="AT869" s="2">
        <f t="shared" si="359"/>
        <v>2.0815986677768527E-4</v>
      </c>
      <c r="AU869" s="2">
        <f t="shared" si="360"/>
        <v>2.7060782681099086E-3</v>
      </c>
      <c r="AW869" t="s">
        <v>620</v>
      </c>
      <c r="AX869" t="s">
        <v>2606</v>
      </c>
      <c r="AY869">
        <v>4</v>
      </c>
      <c r="BA869" s="119">
        <v>19</v>
      </c>
      <c r="BB869" s="121">
        <v>73</v>
      </c>
      <c r="BC869" s="125">
        <f t="shared" si="335"/>
        <v>19073</v>
      </c>
      <c r="BE869" s="7" t="s">
        <v>228</v>
      </c>
    </row>
    <row r="870" spans="1:57" hidden="1" outlineLevel="1">
      <c r="A870" t="s">
        <v>3117</v>
      </c>
      <c r="B870" t="s">
        <v>2606</v>
      </c>
      <c r="C870" s="1">
        <f t="shared" si="350"/>
        <v>6829</v>
      </c>
      <c r="D870" s="7">
        <f>IF(N870&gt;0, RANK(N870,(N870:P870,Q870:AE870)),0)</f>
        <v>2</v>
      </c>
      <c r="E870" s="7">
        <f>IF(O870&gt;0,RANK(O870,(N870:P870,Q870:AE870)),0)</f>
        <v>1</v>
      </c>
      <c r="F870" s="7">
        <f>IF(P870&gt;0,RANK(P870,(N870:P870,Q870:AE870)),0)</f>
        <v>6</v>
      </c>
      <c r="G870" s="1">
        <f t="shared" si="351"/>
        <v>1155</v>
      </c>
      <c r="H870" s="2">
        <f t="shared" si="352"/>
        <v>0.16913164445746082</v>
      </c>
      <c r="I870" s="2"/>
      <c r="J870" s="2">
        <f t="shared" si="353"/>
        <v>0.4085517645336067</v>
      </c>
      <c r="K870" s="2">
        <f t="shared" si="354"/>
        <v>0.57768340899106752</v>
      </c>
      <c r="L870" s="2">
        <f t="shared" si="355"/>
        <v>2.196514863083907E-3</v>
      </c>
      <c r="M870" s="2">
        <f t="shared" si="356"/>
        <v>1.1568311612241824E-2</v>
      </c>
      <c r="N870" s="66">
        <v>2790</v>
      </c>
      <c r="O870" s="66">
        <v>3945</v>
      </c>
      <c r="P870" s="66">
        <v>15</v>
      </c>
      <c r="Q870" s="66">
        <v>18</v>
      </c>
      <c r="R870" s="66">
        <v>3</v>
      </c>
      <c r="S870" s="66">
        <v>25</v>
      </c>
      <c r="T870" s="66">
        <v>3</v>
      </c>
      <c r="U870" s="66">
        <v>1</v>
      </c>
      <c r="V870" s="66">
        <v>0</v>
      </c>
      <c r="W870" s="66">
        <v>29</v>
      </c>
      <c r="AN870" s="7">
        <f>IF(Q870&gt;0,RANK(Q870,(N870:P870,Q870:AE870)),0)</f>
        <v>5</v>
      </c>
      <c r="AO870" s="7">
        <f>IF(R870&gt;0,RANK(R870,(N870:P870,Q870:AE870)),0)</f>
        <v>7</v>
      </c>
      <c r="AP870" s="7">
        <f>IF(T870&gt;0,RANK(T870,(N870:P870,Q870:AE870)),0)</f>
        <v>7</v>
      </c>
      <c r="AQ870" s="7">
        <f>IF(S870&gt;0,RANK(S870,(N870:P870,Q870:AE870)),0)</f>
        <v>4</v>
      </c>
      <c r="AR870" s="2">
        <f t="shared" si="357"/>
        <v>2.6358178357006883E-3</v>
      </c>
      <c r="AS870" s="2">
        <f t="shared" si="358"/>
        <v>4.3930297261678136E-4</v>
      </c>
      <c r="AT870" s="2">
        <f t="shared" si="359"/>
        <v>4.3930297261678136E-4</v>
      </c>
      <c r="AU870" s="2">
        <f t="shared" si="360"/>
        <v>3.6608581051398447E-3</v>
      </c>
      <c r="AW870" t="s">
        <v>3117</v>
      </c>
      <c r="AX870" t="s">
        <v>2606</v>
      </c>
      <c r="AY870">
        <v>3</v>
      </c>
      <c r="BA870" s="119">
        <v>19</v>
      </c>
      <c r="BB870" s="121">
        <v>75</v>
      </c>
      <c r="BC870" s="125">
        <f t="shared" si="335"/>
        <v>19075</v>
      </c>
      <c r="BE870" s="7" t="s">
        <v>228</v>
      </c>
    </row>
    <row r="871" spans="1:57" hidden="1" outlineLevel="1">
      <c r="A871" t="s">
        <v>2644</v>
      </c>
      <c r="B871" t="s">
        <v>2606</v>
      </c>
      <c r="C871" s="1">
        <f t="shared" si="350"/>
        <v>5849</v>
      </c>
      <c r="D871" s="7">
        <f>IF(N871&gt;0, RANK(N871,(N871:P871,Q871:AE871)),0)</f>
        <v>2</v>
      </c>
      <c r="E871" s="7">
        <f>IF(O871&gt;0,RANK(O871,(N871:P871,Q871:AE871)),0)</f>
        <v>1</v>
      </c>
      <c r="F871" s="7">
        <f>IF(P871&gt;0,RANK(P871,(N871:P871,Q871:AE871)),0)</f>
        <v>3</v>
      </c>
      <c r="G871" s="1">
        <f t="shared" si="351"/>
        <v>449</v>
      </c>
      <c r="H871" s="2">
        <f t="shared" si="352"/>
        <v>7.6765259018635665E-2</v>
      </c>
      <c r="I871" s="2"/>
      <c r="J871" s="2">
        <f t="shared" si="353"/>
        <v>0.4487946657548299</v>
      </c>
      <c r="K871" s="2">
        <f t="shared" si="354"/>
        <v>0.52555992477346558</v>
      </c>
      <c r="L871" s="2">
        <f t="shared" si="355"/>
        <v>7.8645922379893991E-3</v>
      </c>
      <c r="M871" s="2">
        <f t="shared" si="356"/>
        <v>1.7780817233715173E-2</v>
      </c>
      <c r="N871" s="66">
        <v>2625</v>
      </c>
      <c r="O871" s="66">
        <v>3074</v>
      </c>
      <c r="P871" s="66">
        <v>46</v>
      </c>
      <c r="Q871" s="66">
        <v>42</v>
      </c>
      <c r="R871" s="66">
        <v>4</v>
      </c>
      <c r="S871" s="66">
        <v>22</v>
      </c>
      <c r="T871" s="66">
        <v>3</v>
      </c>
      <c r="U871" s="66">
        <v>2</v>
      </c>
      <c r="V871" s="66">
        <v>0</v>
      </c>
      <c r="W871" s="66">
        <v>31</v>
      </c>
      <c r="AN871" s="7">
        <f>IF(Q871&gt;0,RANK(Q871,(N871:P871,Q871:AE871)),0)</f>
        <v>4</v>
      </c>
      <c r="AO871" s="7">
        <f>IF(R871&gt;0,RANK(R871,(N871:P871,Q871:AE871)),0)</f>
        <v>7</v>
      </c>
      <c r="AP871" s="7">
        <f>IF(T871&gt;0,RANK(T871,(N871:P871,Q871:AE871)),0)</f>
        <v>8</v>
      </c>
      <c r="AQ871" s="7">
        <f>IF(S871&gt;0,RANK(S871,(N871:P871,Q871:AE871)),0)</f>
        <v>6</v>
      </c>
      <c r="AR871" s="2">
        <f t="shared" si="357"/>
        <v>7.180714652077278E-3</v>
      </c>
      <c r="AS871" s="2">
        <f t="shared" si="358"/>
        <v>6.8387758591212172E-4</v>
      </c>
      <c r="AT871" s="2">
        <f t="shared" si="359"/>
        <v>5.1290818943409131E-4</v>
      </c>
      <c r="AU871" s="2">
        <f t="shared" si="360"/>
        <v>3.7613267225166695E-3</v>
      </c>
      <c r="AW871" t="s">
        <v>2644</v>
      </c>
      <c r="AX871" t="s">
        <v>2606</v>
      </c>
      <c r="AY871">
        <v>5</v>
      </c>
      <c r="BA871" s="119">
        <v>19</v>
      </c>
      <c r="BB871" s="121">
        <v>77</v>
      </c>
      <c r="BC871" s="125">
        <f t="shared" si="335"/>
        <v>19077</v>
      </c>
      <c r="BE871" s="7" t="s">
        <v>228</v>
      </c>
    </row>
    <row r="872" spans="1:57" hidden="1" outlineLevel="1">
      <c r="A872" t="s">
        <v>2410</v>
      </c>
      <c r="B872" t="s">
        <v>2606</v>
      </c>
      <c r="C872" s="1">
        <f t="shared" si="350"/>
        <v>8081</v>
      </c>
      <c r="D872" s="7">
        <f>IF(N872&gt;0, RANK(N872,(N872:P872,Q872:AE872)),0)</f>
        <v>1</v>
      </c>
      <c r="E872" s="7">
        <f>IF(O872&gt;0,RANK(O872,(N872:P872,Q872:AE872)),0)</f>
        <v>2</v>
      </c>
      <c r="F872" s="7">
        <f>IF(P872&gt;0,RANK(P872,(N872:P872,Q872:AE872)),0)</f>
        <v>3</v>
      </c>
      <c r="G872" s="1">
        <f t="shared" si="351"/>
        <v>105</v>
      </c>
      <c r="H872" s="2">
        <f t="shared" si="352"/>
        <v>1.2993441405766613E-2</v>
      </c>
      <c r="I872" s="2"/>
      <c r="J872" s="2">
        <f t="shared" si="353"/>
        <v>0.49721569112733571</v>
      </c>
      <c r="K872" s="2">
        <f t="shared" si="354"/>
        <v>0.48422224972156913</v>
      </c>
      <c r="L872" s="2">
        <f t="shared" si="355"/>
        <v>6.4348471723796562E-3</v>
      </c>
      <c r="M872" s="2">
        <f t="shared" si="356"/>
        <v>1.2127211978715444E-2</v>
      </c>
      <c r="N872" s="66">
        <v>4018</v>
      </c>
      <c r="O872" s="66">
        <v>3913</v>
      </c>
      <c r="P872" s="66">
        <v>52</v>
      </c>
      <c r="Q872" s="66">
        <v>27</v>
      </c>
      <c r="R872" s="66">
        <v>4</v>
      </c>
      <c r="S872" s="66">
        <v>28</v>
      </c>
      <c r="T872" s="66">
        <v>4</v>
      </c>
      <c r="U872" s="66">
        <v>1</v>
      </c>
      <c r="V872" s="66">
        <v>2</v>
      </c>
      <c r="W872" s="66">
        <v>32</v>
      </c>
      <c r="AN872" s="7">
        <f>IF(Q872&gt;0,RANK(Q872,(N872:P872,Q872:AE872)),0)</f>
        <v>6</v>
      </c>
      <c r="AO872" s="7">
        <f>IF(R872&gt;0,RANK(R872,(N872:P872,Q872:AE872)),0)</f>
        <v>7</v>
      </c>
      <c r="AP872" s="7">
        <f>IF(T872&gt;0,RANK(T872,(N872:P872,Q872:AE872)),0)</f>
        <v>7</v>
      </c>
      <c r="AQ872" s="7">
        <f>IF(S872&gt;0,RANK(S872,(N872:P872,Q872:AE872)),0)</f>
        <v>5</v>
      </c>
      <c r="AR872" s="2">
        <f t="shared" si="357"/>
        <v>3.3411706471971289E-3</v>
      </c>
      <c r="AS872" s="2">
        <f t="shared" si="358"/>
        <v>4.9498824402920431E-4</v>
      </c>
      <c r="AT872" s="2">
        <f t="shared" si="359"/>
        <v>4.9498824402920431E-4</v>
      </c>
      <c r="AU872" s="2">
        <f t="shared" si="360"/>
        <v>3.4649177082044301E-3</v>
      </c>
      <c r="AW872" t="s">
        <v>2410</v>
      </c>
      <c r="AX872" t="s">
        <v>2606</v>
      </c>
      <c r="AY872">
        <v>4</v>
      </c>
      <c r="BA872" s="119">
        <v>19</v>
      </c>
      <c r="BB872" s="121">
        <v>79</v>
      </c>
      <c r="BC872" s="125">
        <f t="shared" ref="BC872:BC935" si="361">1000*BA872+BB872</f>
        <v>19079</v>
      </c>
      <c r="BE872" s="7" t="s">
        <v>228</v>
      </c>
    </row>
    <row r="873" spans="1:57" hidden="1" outlineLevel="1">
      <c r="A873" t="s">
        <v>3488</v>
      </c>
      <c r="B873" t="s">
        <v>2606</v>
      </c>
      <c r="C873" s="1">
        <f t="shared" si="350"/>
        <v>5930</v>
      </c>
      <c r="D873" s="7">
        <f>IF(N873&gt;0, RANK(N873,(N873:P873,Q873:AE873)),0)</f>
        <v>2</v>
      </c>
      <c r="E873" s="7">
        <f>IF(O873&gt;0,RANK(O873,(N873:P873,Q873:AE873)),0)</f>
        <v>1</v>
      </c>
      <c r="F873" s="7">
        <f>IF(P873&gt;0,RANK(P873,(N873:P873,Q873:AE873)),0)</f>
        <v>3</v>
      </c>
      <c r="G873" s="1">
        <f t="shared" si="351"/>
        <v>211</v>
      </c>
      <c r="H873" s="2">
        <f t="shared" si="352"/>
        <v>3.558178752107926E-2</v>
      </c>
      <c r="I873" s="2"/>
      <c r="J873" s="2">
        <f t="shared" si="353"/>
        <v>0.47301854974704888</v>
      </c>
      <c r="K873" s="2">
        <f t="shared" si="354"/>
        <v>0.50860033726812814</v>
      </c>
      <c r="L873" s="2">
        <f t="shared" si="355"/>
        <v>7.2512647554806072E-3</v>
      </c>
      <c r="M873" s="2">
        <f t="shared" si="356"/>
        <v>1.1129848229342315E-2</v>
      </c>
      <c r="N873" s="66">
        <v>2805</v>
      </c>
      <c r="O873" s="66">
        <v>3016</v>
      </c>
      <c r="P873" s="66">
        <v>43</v>
      </c>
      <c r="Q873" s="66">
        <v>20</v>
      </c>
      <c r="R873" s="66">
        <v>6</v>
      </c>
      <c r="S873" s="66">
        <v>16</v>
      </c>
      <c r="T873" s="66">
        <v>1</v>
      </c>
      <c r="U873" s="66">
        <v>0</v>
      </c>
      <c r="V873" s="66">
        <v>0</v>
      </c>
      <c r="W873" s="66">
        <v>23</v>
      </c>
      <c r="AN873" s="7">
        <f>IF(Q873&gt;0,RANK(Q873,(N873:P873,Q873:AE873)),0)</f>
        <v>5</v>
      </c>
      <c r="AO873" s="7">
        <f>IF(R873&gt;0,RANK(R873,(N873:P873,Q873:AE873)),0)</f>
        <v>7</v>
      </c>
      <c r="AP873" s="7">
        <f>IF(T873&gt;0,RANK(T873,(N873:P873,Q873:AE873)),0)</f>
        <v>8</v>
      </c>
      <c r="AQ873" s="7">
        <f>IF(S873&gt;0,RANK(S873,(N873:P873,Q873:AE873)),0)</f>
        <v>6</v>
      </c>
      <c r="AR873" s="2">
        <f t="shared" si="357"/>
        <v>3.3726812816188868E-3</v>
      </c>
      <c r="AS873" s="2">
        <f t="shared" si="358"/>
        <v>1.011804384485666E-3</v>
      </c>
      <c r="AT873" s="2">
        <f t="shared" si="359"/>
        <v>1.6863406408094435E-4</v>
      </c>
      <c r="AU873" s="2">
        <f t="shared" si="360"/>
        <v>2.6981450252951096E-3</v>
      </c>
      <c r="AW873" t="s">
        <v>3488</v>
      </c>
      <c r="AX873" t="s">
        <v>2606</v>
      </c>
      <c r="AY873">
        <v>4</v>
      </c>
      <c r="BA873" s="119">
        <v>19</v>
      </c>
      <c r="BB873" s="121">
        <v>81</v>
      </c>
      <c r="BC873" s="125">
        <f t="shared" si="361"/>
        <v>19081</v>
      </c>
      <c r="BE873" s="7" t="s">
        <v>228</v>
      </c>
    </row>
    <row r="874" spans="1:57" hidden="1" outlineLevel="1">
      <c r="A874" t="s">
        <v>1870</v>
      </c>
      <c r="B874" t="s">
        <v>2606</v>
      </c>
      <c r="C874" s="1">
        <f t="shared" si="350"/>
        <v>8861</v>
      </c>
      <c r="D874" s="7">
        <f>IF(N874&gt;0, RANK(N874,(N874:P874,Q874:AE874)),0)</f>
        <v>1</v>
      </c>
      <c r="E874" s="7">
        <f>IF(O874&gt;0,RANK(O874,(N874:P874,Q874:AE874)),0)</f>
        <v>2</v>
      </c>
      <c r="F874" s="7">
        <f>IF(P874&gt;0,RANK(P874,(N874:P874,Q874:AE874)),0)</f>
        <v>4</v>
      </c>
      <c r="G874" s="1">
        <f t="shared" si="351"/>
        <v>78</v>
      </c>
      <c r="H874" s="2">
        <f t="shared" si="352"/>
        <v>8.8026182146484604E-3</v>
      </c>
      <c r="I874" s="2"/>
      <c r="J874" s="2">
        <f t="shared" si="353"/>
        <v>0.49576797201218825</v>
      </c>
      <c r="K874" s="2">
        <f t="shared" si="354"/>
        <v>0.4869653537975398</v>
      </c>
      <c r="L874" s="2">
        <f t="shared" si="355"/>
        <v>4.0627468682992891E-3</v>
      </c>
      <c r="M874" s="2">
        <f t="shared" si="356"/>
        <v>1.3203927321972658E-2</v>
      </c>
      <c r="N874" s="66">
        <v>4393</v>
      </c>
      <c r="O874" s="66">
        <v>4315</v>
      </c>
      <c r="P874" s="66">
        <v>36</v>
      </c>
      <c r="Q874" s="66">
        <v>22</v>
      </c>
      <c r="R874" s="66">
        <v>7</v>
      </c>
      <c r="S874" s="66">
        <v>51</v>
      </c>
      <c r="T874" s="66">
        <v>4</v>
      </c>
      <c r="U874" s="66">
        <v>1</v>
      </c>
      <c r="V874" s="66">
        <v>1</v>
      </c>
      <c r="W874" s="66">
        <v>31</v>
      </c>
      <c r="AN874" s="7">
        <f>IF(Q874&gt;0,RANK(Q874,(N874:P874,Q874:AE874)),0)</f>
        <v>6</v>
      </c>
      <c r="AO874" s="7">
        <f>IF(R874&gt;0,RANK(R874,(N874:P874,Q874:AE874)),0)</f>
        <v>7</v>
      </c>
      <c r="AP874" s="7">
        <f>IF(T874&gt;0,RANK(T874,(N874:P874,Q874:AE874)),0)</f>
        <v>8</v>
      </c>
      <c r="AQ874" s="7">
        <f>IF(S874&gt;0,RANK(S874,(N874:P874,Q874:AE874)),0)</f>
        <v>3</v>
      </c>
      <c r="AR874" s="2">
        <f t="shared" si="357"/>
        <v>2.4827897528495657E-3</v>
      </c>
      <c r="AS874" s="2">
        <f t="shared" si="358"/>
        <v>7.8997855772486173E-4</v>
      </c>
      <c r="AT874" s="2">
        <f t="shared" si="359"/>
        <v>4.51416318699921E-4</v>
      </c>
      <c r="AU874" s="2">
        <f t="shared" si="360"/>
        <v>5.7555580634239926E-3</v>
      </c>
      <c r="AW874" t="s">
        <v>1870</v>
      </c>
      <c r="AX874" t="s">
        <v>2606</v>
      </c>
      <c r="AY874">
        <v>4</v>
      </c>
      <c r="BA874" s="119">
        <v>19</v>
      </c>
      <c r="BB874" s="121">
        <v>83</v>
      </c>
      <c r="BC874" s="125">
        <f t="shared" si="361"/>
        <v>19083</v>
      </c>
      <c r="BE874" s="7" t="s">
        <v>228</v>
      </c>
    </row>
    <row r="875" spans="1:57" hidden="1" outlineLevel="1">
      <c r="A875" t="s">
        <v>1790</v>
      </c>
      <c r="B875" t="s">
        <v>2606</v>
      </c>
      <c r="C875" s="1">
        <f t="shared" si="350"/>
        <v>7583</v>
      </c>
      <c r="D875" s="7">
        <f>IF(N875&gt;0, RANK(N875,(N875:P875,Q875:AE875)),0)</f>
        <v>2</v>
      </c>
      <c r="E875" s="7">
        <f>IF(O875&gt;0,RANK(O875,(N875:P875,Q875:AE875)),0)</f>
        <v>1</v>
      </c>
      <c r="F875" s="7">
        <f>IF(P875&gt;0,RANK(P875,(N875:P875,Q875:AE875)),0)</f>
        <v>3</v>
      </c>
      <c r="G875" s="1">
        <f t="shared" si="351"/>
        <v>354</v>
      </c>
      <c r="H875" s="2">
        <f t="shared" si="352"/>
        <v>4.668337069761308E-2</v>
      </c>
      <c r="I875" s="2"/>
      <c r="J875" s="2">
        <f t="shared" si="353"/>
        <v>0.46881181590399579</v>
      </c>
      <c r="K875" s="2">
        <f t="shared" si="354"/>
        <v>0.51549518660160887</v>
      </c>
      <c r="L875" s="2">
        <f t="shared" si="355"/>
        <v>6.5936964262165373E-3</v>
      </c>
      <c r="M875" s="2">
        <f t="shared" si="356"/>
        <v>9.099301068178807E-3</v>
      </c>
      <c r="N875" s="66">
        <v>3555</v>
      </c>
      <c r="O875" s="66">
        <v>3909</v>
      </c>
      <c r="P875" s="66">
        <v>50</v>
      </c>
      <c r="Q875" s="66">
        <v>10</v>
      </c>
      <c r="R875" s="66">
        <v>7</v>
      </c>
      <c r="S875" s="66">
        <v>11</v>
      </c>
      <c r="T875" s="66">
        <v>1</v>
      </c>
      <c r="U875" s="66">
        <v>1</v>
      </c>
      <c r="V875" s="66">
        <v>4</v>
      </c>
      <c r="W875" s="66">
        <v>35</v>
      </c>
      <c r="AN875" s="7">
        <f>IF(Q875&gt;0,RANK(Q875,(N875:P875,Q875:AE875)),0)</f>
        <v>6</v>
      </c>
      <c r="AO875" s="7">
        <f>IF(R875&gt;0,RANK(R875,(N875:P875,Q875:AE875)),0)</f>
        <v>7</v>
      </c>
      <c r="AP875" s="7">
        <f>IF(T875&gt;0,RANK(T875,(N875:P875,Q875:AE875)),0)</f>
        <v>9</v>
      </c>
      <c r="AQ875" s="7">
        <f>IF(S875&gt;0,RANK(S875,(N875:P875,Q875:AE875)),0)</f>
        <v>5</v>
      </c>
      <c r="AR875" s="2">
        <f t="shared" si="357"/>
        <v>1.3187392852433075E-3</v>
      </c>
      <c r="AS875" s="2">
        <f t="shared" si="358"/>
        <v>9.2311749967031521E-4</v>
      </c>
      <c r="AT875" s="2">
        <f t="shared" si="359"/>
        <v>1.3187392852433074E-4</v>
      </c>
      <c r="AU875" s="2">
        <f t="shared" si="360"/>
        <v>1.450613213767638E-3</v>
      </c>
      <c r="AW875" t="s">
        <v>1790</v>
      </c>
      <c r="AX875" t="s">
        <v>2606</v>
      </c>
      <c r="AY875">
        <v>5</v>
      </c>
      <c r="BA875" s="119">
        <v>19</v>
      </c>
      <c r="BB875" s="121">
        <v>85</v>
      </c>
      <c r="BC875" s="125">
        <f t="shared" si="361"/>
        <v>19085</v>
      </c>
      <c r="BE875" s="7" t="s">
        <v>228</v>
      </c>
    </row>
    <row r="876" spans="1:57" hidden="1" outlineLevel="1">
      <c r="A876" t="s">
        <v>1185</v>
      </c>
      <c r="B876" t="s">
        <v>2606</v>
      </c>
      <c r="C876" s="1">
        <f t="shared" si="350"/>
        <v>9380</v>
      </c>
      <c r="D876" s="7">
        <f>IF(N876&gt;0, RANK(N876,(N876:P876,Q876:AE876)),0)</f>
        <v>2</v>
      </c>
      <c r="E876" s="7">
        <f>IF(O876&gt;0,RANK(O876,(N876:P876,Q876:AE876)),0)</f>
        <v>1</v>
      </c>
      <c r="F876" s="7">
        <f>IF(P876&gt;0,RANK(P876,(N876:P876,Q876:AE876)),0)</f>
        <v>3</v>
      </c>
      <c r="G876" s="1">
        <f t="shared" si="351"/>
        <v>473</v>
      </c>
      <c r="H876" s="2">
        <f t="shared" si="352"/>
        <v>5.042643923240938E-2</v>
      </c>
      <c r="I876" s="2"/>
      <c r="J876" s="2">
        <f t="shared" si="353"/>
        <v>0.46364605543710019</v>
      </c>
      <c r="K876" s="2">
        <f t="shared" si="354"/>
        <v>0.51407249466950955</v>
      </c>
      <c r="L876" s="2">
        <f t="shared" si="355"/>
        <v>6.9296375266524523E-3</v>
      </c>
      <c r="M876" s="2">
        <f t="shared" si="356"/>
        <v>1.5351812366737751E-2</v>
      </c>
      <c r="N876" s="66">
        <v>4349</v>
      </c>
      <c r="O876" s="66">
        <v>4822</v>
      </c>
      <c r="P876" s="66">
        <v>65</v>
      </c>
      <c r="Q876" s="66">
        <v>20</v>
      </c>
      <c r="R876" s="66">
        <v>13</v>
      </c>
      <c r="S876" s="66">
        <v>45</v>
      </c>
      <c r="T876" s="66">
        <v>1</v>
      </c>
      <c r="U876" s="66">
        <v>2</v>
      </c>
      <c r="V876" s="66">
        <v>1</v>
      </c>
      <c r="W876" s="66">
        <v>62</v>
      </c>
      <c r="AN876" s="7">
        <f>IF(Q876&gt;0,RANK(Q876,(N876:P876,Q876:AE876)),0)</f>
        <v>6</v>
      </c>
      <c r="AO876" s="7">
        <f>IF(R876&gt;0,RANK(R876,(N876:P876,Q876:AE876)),0)</f>
        <v>7</v>
      </c>
      <c r="AP876" s="7">
        <f>IF(T876&gt;0,RANK(T876,(N876:P876,Q876:AE876)),0)</f>
        <v>9</v>
      </c>
      <c r="AQ876" s="7">
        <f>IF(S876&gt;0,RANK(S876,(N876:P876,Q876:AE876)),0)</f>
        <v>5</v>
      </c>
      <c r="AR876" s="2">
        <f t="shared" si="357"/>
        <v>2.1321961620469083E-3</v>
      </c>
      <c r="AS876" s="2">
        <f t="shared" si="358"/>
        <v>1.3859275053304905E-3</v>
      </c>
      <c r="AT876" s="2">
        <f t="shared" si="359"/>
        <v>1.0660980810234541E-4</v>
      </c>
      <c r="AU876" s="2">
        <f t="shared" si="360"/>
        <v>4.7974413646055441E-3</v>
      </c>
      <c r="AW876" t="s">
        <v>1185</v>
      </c>
      <c r="AX876" t="s">
        <v>2606</v>
      </c>
      <c r="AY876">
        <v>2</v>
      </c>
      <c r="BA876" s="119">
        <v>19</v>
      </c>
      <c r="BB876" s="121">
        <v>87</v>
      </c>
      <c r="BC876" s="125">
        <f t="shared" si="361"/>
        <v>19087</v>
      </c>
      <c r="BE876" s="7" t="s">
        <v>228</v>
      </c>
    </row>
    <row r="877" spans="1:57" hidden="1" outlineLevel="1">
      <c r="A877" t="s">
        <v>3003</v>
      </c>
      <c r="B877" t="s">
        <v>2606</v>
      </c>
      <c r="C877" s="1">
        <f t="shared" si="350"/>
        <v>4729</v>
      </c>
      <c r="D877" s="7">
        <f>IF(N877&gt;0, RANK(N877,(N877:P877,Q877:AE877)),0)</f>
        <v>1</v>
      </c>
      <c r="E877" s="7">
        <f>IF(O877&gt;0,RANK(O877,(N877:P877,Q877:AE877)),0)</f>
        <v>2</v>
      </c>
      <c r="F877" s="7">
        <f>IF(P877&gt;0,RANK(P877,(N877:P877,Q877:AE877)),0)</f>
        <v>3</v>
      </c>
      <c r="G877" s="1">
        <f t="shared" si="351"/>
        <v>1219</v>
      </c>
      <c r="H877" s="2">
        <f t="shared" si="352"/>
        <v>0.25777119898498624</v>
      </c>
      <c r="I877" s="2"/>
      <c r="J877" s="2">
        <f t="shared" si="353"/>
        <v>0.62190737999577073</v>
      </c>
      <c r="K877" s="2">
        <f t="shared" si="354"/>
        <v>0.36413618101078454</v>
      </c>
      <c r="L877" s="2">
        <f t="shared" si="355"/>
        <v>4.8636075280186087E-3</v>
      </c>
      <c r="M877" s="2">
        <f t="shared" si="356"/>
        <v>9.0928314654261221E-3</v>
      </c>
      <c r="N877" s="66">
        <v>2941</v>
      </c>
      <c r="O877" s="66">
        <v>1722</v>
      </c>
      <c r="P877" s="66">
        <v>23</v>
      </c>
      <c r="Q877" s="66">
        <v>9</v>
      </c>
      <c r="R877" s="66">
        <v>4</v>
      </c>
      <c r="S877" s="66">
        <v>13</v>
      </c>
      <c r="T877" s="66">
        <v>2</v>
      </c>
      <c r="U877" s="66">
        <v>0</v>
      </c>
      <c r="V877" s="66">
        <v>1</v>
      </c>
      <c r="W877" s="66">
        <v>14</v>
      </c>
      <c r="AN877" s="7">
        <f>IF(Q877&gt;0,RANK(Q877,(N877:P877,Q877:AE877)),0)</f>
        <v>6</v>
      </c>
      <c r="AO877" s="7">
        <f>IF(R877&gt;0,RANK(R877,(N877:P877,Q877:AE877)),0)</f>
        <v>7</v>
      </c>
      <c r="AP877" s="7">
        <f>IF(T877&gt;0,RANK(T877,(N877:P877,Q877:AE877)),0)</f>
        <v>8</v>
      </c>
      <c r="AQ877" s="7">
        <f>IF(S877&gt;0,RANK(S877,(N877:P877,Q877:AE877)),0)</f>
        <v>5</v>
      </c>
      <c r="AR877" s="2">
        <f t="shared" si="357"/>
        <v>1.9031507718333686E-3</v>
      </c>
      <c r="AS877" s="2">
        <f t="shared" si="358"/>
        <v>8.4584478748149711E-4</v>
      </c>
      <c r="AT877" s="2">
        <f t="shared" si="359"/>
        <v>4.2292239374074856E-4</v>
      </c>
      <c r="AU877" s="2">
        <f t="shared" si="360"/>
        <v>2.7489955593148659E-3</v>
      </c>
      <c r="AW877" t="s">
        <v>3003</v>
      </c>
      <c r="AX877" t="s">
        <v>2606</v>
      </c>
      <c r="AY877">
        <v>4</v>
      </c>
      <c r="BA877" s="119">
        <v>19</v>
      </c>
      <c r="BB877" s="121">
        <v>89</v>
      </c>
      <c r="BC877" s="125">
        <f t="shared" si="361"/>
        <v>19089</v>
      </c>
      <c r="BE877" s="7" t="s">
        <v>228</v>
      </c>
    </row>
    <row r="878" spans="1:57" hidden="1" outlineLevel="1">
      <c r="A878" t="s">
        <v>609</v>
      </c>
      <c r="B878" t="s">
        <v>2606</v>
      </c>
      <c r="C878" s="1">
        <f t="shared" si="350"/>
        <v>5123</v>
      </c>
      <c r="D878" s="7">
        <f>IF(N878&gt;0, RANK(N878,(N878:P878,Q878:AE878)),0)</f>
        <v>2</v>
      </c>
      <c r="E878" s="7">
        <f>IF(O878&gt;0,RANK(O878,(N878:P878,Q878:AE878)),0)</f>
        <v>1</v>
      </c>
      <c r="F878" s="7">
        <f>IF(P878&gt;0,RANK(P878,(N878:P878,Q878:AE878)),0)</f>
        <v>3</v>
      </c>
      <c r="G878" s="1">
        <f t="shared" si="351"/>
        <v>735</v>
      </c>
      <c r="H878" s="2">
        <f t="shared" si="352"/>
        <v>0.14347062268202226</v>
      </c>
      <c r="I878" s="2"/>
      <c r="J878" s="2">
        <f t="shared" si="353"/>
        <v>0.42162795237165723</v>
      </c>
      <c r="K878" s="2">
        <f t="shared" si="354"/>
        <v>0.56509857505367944</v>
      </c>
      <c r="L878" s="2">
        <f t="shared" si="355"/>
        <v>5.8559437829396842E-3</v>
      </c>
      <c r="M878" s="2">
        <f t="shared" si="356"/>
        <v>7.4175287917235856E-3</v>
      </c>
      <c r="N878" s="66">
        <v>2160</v>
      </c>
      <c r="O878" s="66">
        <v>2895</v>
      </c>
      <c r="P878" s="66">
        <v>30</v>
      </c>
      <c r="Q878" s="66">
        <v>14</v>
      </c>
      <c r="R878" s="66">
        <v>3</v>
      </c>
      <c r="S878" s="66">
        <v>13</v>
      </c>
      <c r="T878" s="66">
        <v>2</v>
      </c>
      <c r="U878" s="66">
        <v>1</v>
      </c>
      <c r="V878" s="66">
        <v>0</v>
      </c>
      <c r="W878" s="66">
        <v>5</v>
      </c>
      <c r="AN878" s="7">
        <f>IF(Q878&gt;0,RANK(Q878,(N878:P878,Q878:AE878)),0)</f>
        <v>4</v>
      </c>
      <c r="AO878" s="7">
        <f>IF(R878&gt;0,RANK(R878,(N878:P878,Q878:AE878)),0)</f>
        <v>7</v>
      </c>
      <c r="AP878" s="7">
        <f>IF(T878&gt;0,RANK(T878,(N878:P878,Q878:AE878)),0)</f>
        <v>8</v>
      </c>
      <c r="AQ878" s="7">
        <f>IF(S878&gt;0,RANK(S878,(N878:P878,Q878:AE878)),0)</f>
        <v>5</v>
      </c>
      <c r="AR878" s="2">
        <f t="shared" si="357"/>
        <v>2.7327737653718522E-3</v>
      </c>
      <c r="AS878" s="2">
        <f t="shared" si="358"/>
        <v>5.8559437829396835E-4</v>
      </c>
      <c r="AT878" s="2">
        <f t="shared" si="359"/>
        <v>3.9039625219597894E-4</v>
      </c>
      <c r="AU878" s="2">
        <f t="shared" si="360"/>
        <v>2.5375756392738628E-3</v>
      </c>
      <c r="AW878" t="s">
        <v>609</v>
      </c>
      <c r="AX878" t="s">
        <v>2606</v>
      </c>
      <c r="AY878">
        <v>4</v>
      </c>
      <c r="BA878" s="119">
        <v>19</v>
      </c>
      <c r="BB878" s="121">
        <v>91</v>
      </c>
      <c r="BC878" s="125">
        <f t="shared" si="361"/>
        <v>19091</v>
      </c>
      <c r="BE878" s="7" t="s">
        <v>228</v>
      </c>
    </row>
    <row r="879" spans="1:57" hidden="1" outlineLevel="1">
      <c r="A879" t="s">
        <v>3011</v>
      </c>
      <c r="B879" t="s">
        <v>2606</v>
      </c>
      <c r="C879" s="1">
        <f t="shared" si="350"/>
        <v>3547</v>
      </c>
      <c r="D879" s="7">
        <f>IF(N879&gt;0, RANK(N879,(N879:P879,Q879:AE879)),0)</f>
        <v>2</v>
      </c>
      <c r="E879" s="7">
        <f>IF(O879&gt;0,RANK(O879,(N879:P879,Q879:AE879)),0)</f>
        <v>1</v>
      </c>
      <c r="F879" s="7">
        <f>IF(P879&gt;0,RANK(P879,(N879:P879,Q879:AE879)),0)</f>
        <v>3</v>
      </c>
      <c r="G879" s="1">
        <f t="shared" si="351"/>
        <v>582</v>
      </c>
      <c r="H879" s="2">
        <f t="shared" si="352"/>
        <v>0.16408232308993514</v>
      </c>
      <c r="I879" s="2"/>
      <c r="J879" s="2">
        <f t="shared" si="353"/>
        <v>0.40992387933464902</v>
      </c>
      <c r="K879" s="2">
        <f t="shared" si="354"/>
        <v>0.57400620242458411</v>
      </c>
      <c r="L879" s="2">
        <f t="shared" si="355"/>
        <v>6.4843529743445162E-3</v>
      </c>
      <c r="M879" s="2">
        <f t="shared" si="356"/>
        <v>9.5855652664223502E-3</v>
      </c>
      <c r="N879" s="66">
        <v>1454</v>
      </c>
      <c r="O879" s="66">
        <v>2036</v>
      </c>
      <c r="P879" s="66">
        <v>23</v>
      </c>
      <c r="Q879" s="66">
        <v>12</v>
      </c>
      <c r="R879" s="66">
        <v>4</v>
      </c>
      <c r="S879" s="66">
        <v>5</v>
      </c>
      <c r="T879" s="66">
        <v>1</v>
      </c>
      <c r="U879" s="66">
        <v>0</v>
      </c>
      <c r="V879" s="66">
        <v>0</v>
      </c>
      <c r="W879" s="66">
        <v>12</v>
      </c>
      <c r="AN879" s="7">
        <f>IF(Q879&gt;0,RANK(Q879,(N879:P879,Q879:AE879)),0)</f>
        <v>4</v>
      </c>
      <c r="AO879" s="7">
        <f>IF(R879&gt;0,RANK(R879,(N879:P879,Q879:AE879)),0)</f>
        <v>7</v>
      </c>
      <c r="AP879" s="7">
        <f>IF(T879&gt;0,RANK(T879,(N879:P879,Q879:AE879)),0)</f>
        <v>8</v>
      </c>
      <c r="AQ879" s="7">
        <f>IF(S879&gt;0,RANK(S879,(N879:P879,Q879:AE879)),0)</f>
        <v>6</v>
      </c>
      <c r="AR879" s="2">
        <f t="shared" si="357"/>
        <v>3.3831406822667043E-3</v>
      </c>
      <c r="AS879" s="2">
        <f t="shared" si="358"/>
        <v>1.1277135607555681E-3</v>
      </c>
      <c r="AT879" s="2">
        <f t="shared" si="359"/>
        <v>2.8192839018889202E-4</v>
      </c>
      <c r="AU879" s="2">
        <f t="shared" si="360"/>
        <v>1.40964195094446E-3</v>
      </c>
      <c r="AW879" t="s">
        <v>3011</v>
      </c>
      <c r="AX879" t="s">
        <v>2606</v>
      </c>
      <c r="AY879">
        <v>5</v>
      </c>
      <c r="BA879" s="119">
        <v>19</v>
      </c>
      <c r="BB879" s="121">
        <v>93</v>
      </c>
      <c r="BC879" s="125">
        <f t="shared" si="361"/>
        <v>19093</v>
      </c>
      <c r="BE879" s="7" t="s">
        <v>228</v>
      </c>
    </row>
    <row r="880" spans="1:57" hidden="1" outlineLevel="1">
      <c r="A880" t="s">
        <v>2605</v>
      </c>
      <c r="B880" t="s">
        <v>2606</v>
      </c>
      <c r="C880" s="1">
        <f t="shared" si="350"/>
        <v>8548</v>
      </c>
      <c r="D880" s="7">
        <f>IF(N880&gt;0, RANK(N880,(N880:P880,Q880:AE880)),0)</f>
        <v>1</v>
      </c>
      <c r="E880" s="7">
        <f>IF(O880&gt;0,RANK(O880,(N880:P880,Q880:AE880)),0)</f>
        <v>2</v>
      </c>
      <c r="F880" s="7">
        <f>IF(P880&gt;0,RANK(P880,(N880:P880,Q880:AE880)),0)</f>
        <v>3</v>
      </c>
      <c r="G880" s="1">
        <f t="shared" si="351"/>
        <v>14</v>
      </c>
      <c r="H880" s="2">
        <f t="shared" si="352"/>
        <v>1.6378100140383716E-3</v>
      </c>
      <c r="I880" s="2"/>
      <c r="J880" s="2">
        <f t="shared" si="353"/>
        <v>0.49157697707065978</v>
      </c>
      <c r="K880" s="2">
        <f t="shared" si="354"/>
        <v>0.48993916705662144</v>
      </c>
      <c r="L880" s="2">
        <f t="shared" si="355"/>
        <v>5.8493214787084698E-3</v>
      </c>
      <c r="M880" s="2">
        <f t="shared" si="356"/>
        <v>1.2634534394010365E-2</v>
      </c>
      <c r="N880" s="66">
        <v>4202</v>
      </c>
      <c r="O880" s="66">
        <v>4188</v>
      </c>
      <c r="P880" s="66">
        <v>50</v>
      </c>
      <c r="Q880" s="66">
        <v>31</v>
      </c>
      <c r="R880" s="66">
        <v>10</v>
      </c>
      <c r="S880" s="66">
        <v>31</v>
      </c>
      <c r="T880" s="66">
        <v>2</v>
      </c>
      <c r="U880" s="66">
        <v>2</v>
      </c>
      <c r="V880" s="66">
        <v>0</v>
      </c>
      <c r="W880" s="66">
        <v>32</v>
      </c>
      <c r="AN880" s="7">
        <f>IF(Q880&gt;0,RANK(Q880,(N880:P880,Q880:AE880)),0)</f>
        <v>5</v>
      </c>
      <c r="AO880" s="7">
        <f>IF(R880&gt;0,RANK(R880,(N880:P880,Q880:AE880)),0)</f>
        <v>7</v>
      </c>
      <c r="AP880" s="7">
        <f>IF(T880&gt;0,RANK(T880,(N880:P880,Q880:AE880)),0)</f>
        <v>8</v>
      </c>
      <c r="AQ880" s="7">
        <f>IF(S880&gt;0,RANK(S880,(N880:P880,Q880:AE880)),0)</f>
        <v>5</v>
      </c>
      <c r="AR880" s="2">
        <f t="shared" si="357"/>
        <v>3.6265793167992513E-3</v>
      </c>
      <c r="AS880" s="2">
        <f t="shared" si="358"/>
        <v>1.169864295741694E-3</v>
      </c>
      <c r="AT880" s="2">
        <f t="shared" si="359"/>
        <v>2.3397285914833881E-4</v>
      </c>
      <c r="AU880" s="2">
        <f t="shared" si="360"/>
        <v>3.6265793167992513E-3</v>
      </c>
      <c r="AW880" t="s">
        <v>2605</v>
      </c>
      <c r="AX880" t="s">
        <v>2606</v>
      </c>
      <c r="AY880">
        <v>3</v>
      </c>
      <c r="BA880" s="119">
        <v>19</v>
      </c>
      <c r="BB880" s="121">
        <v>95</v>
      </c>
      <c r="BC880" s="125">
        <f t="shared" si="361"/>
        <v>19095</v>
      </c>
      <c r="BE880" s="7" t="s">
        <v>228</v>
      </c>
    </row>
    <row r="881" spans="1:57" hidden="1" outlineLevel="1">
      <c r="A881" t="s">
        <v>627</v>
      </c>
      <c r="B881" t="s">
        <v>2606</v>
      </c>
      <c r="C881" s="1">
        <f t="shared" si="350"/>
        <v>9957</v>
      </c>
      <c r="D881" s="7">
        <f>IF(N881&gt;0, RANK(N881,(N881:P881,Q881:AE881)),0)</f>
        <v>1</v>
      </c>
      <c r="E881" s="7">
        <f>IF(O881&gt;0,RANK(O881,(N881:P881,Q881:AE881)),0)</f>
        <v>2</v>
      </c>
      <c r="F881" s="7">
        <f>IF(P881&gt;0,RANK(P881,(N881:P881,Q881:AE881)),0)</f>
        <v>4</v>
      </c>
      <c r="G881" s="1">
        <f t="shared" si="351"/>
        <v>2429</v>
      </c>
      <c r="H881" s="2">
        <f t="shared" si="352"/>
        <v>0.2439489806166516</v>
      </c>
      <c r="I881" s="2"/>
      <c r="J881" s="2">
        <f t="shared" si="353"/>
        <v>0.6128351913226876</v>
      </c>
      <c r="K881" s="2">
        <f t="shared" si="354"/>
        <v>0.36888621070603594</v>
      </c>
      <c r="L881" s="2">
        <f t="shared" si="355"/>
        <v>4.8207291352817113E-3</v>
      </c>
      <c r="M881" s="2">
        <f t="shared" si="356"/>
        <v>1.3457868835994743E-2</v>
      </c>
      <c r="N881" s="66">
        <v>6102</v>
      </c>
      <c r="O881" s="66">
        <v>3673</v>
      </c>
      <c r="P881" s="66">
        <v>48</v>
      </c>
      <c r="Q881" s="66">
        <v>18</v>
      </c>
      <c r="R881" s="66">
        <v>13</v>
      </c>
      <c r="S881" s="66">
        <v>48</v>
      </c>
      <c r="T881" s="66">
        <v>3</v>
      </c>
      <c r="U881" s="66">
        <v>1</v>
      </c>
      <c r="V881" s="66">
        <v>1</v>
      </c>
      <c r="W881" s="66">
        <v>50</v>
      </c>
      <c r="AN881" s="7">
        <f>IF(Q881&gt;0,RANK(Q881,(N881:P881,Q881:AE881)),0)</f>
        <v>6</v>
      </c>
      <c r="AO881" s="7">
        <f>IF(R881&gt;0,RANK(R881,(N881:P881,Q881:AE881)),0)</f>
        <v>7</v>
      </c>
      <c r="AP881" s="7">
        <f>IF(T881&gt;0,RANK(T881,(N881:P881,Q881:AE881)),0)</f>
        <v>8</v>
      </c>
      <c r="AQ881" s="7">
        <f>IF(S881&gt;0,RANK(S881,(N881:P881,Q881:AE881)),0)</f>
        <v>4</v>
      </c>
      <c r="AR881" s="2">
        <f t="shared" si="357"/>
        <v>1.8077734257306419E-3</v>
      </c>
      <c r="AS881" s="2">
        <f t="shared" si="358"/>
        <v>1.3056141408054635E-3</v>
      </c>
      <c r="AT881" s="2">
        <f t="shared" si="359"/>
        <v>3.0129557095510696E-4</v>
      </c>
      <c r="AU881" s="2">
        <f t="shared" si="360"/>
        <v>4.8207291352817113E-3</v>
      </c>
      <c r="AW881" t="s">
        <v>627</v>
      </c>
      <c r="AX881" t="s">
        <v>2606</v>
      </c>
      <c r="AY881">
        <v>1</v>
      </c>
      <c r="BA881" s="119">
        <v>19</v>
      </c>
      <c r="BB881" s="121">
        <v>97</v>
      </c>
      <c r="BC881" s="125">
        <f t="shared" si="361"/>
        <v>19097</v>
      </c>
      <c r="BE881" s="7" t="s">
        <v>228</v>
      </c>
    </row>
    <row r="882" spans="1:57" hidden="1" outlineLevel="1">
      <c r="A882" t="s">
        <v>748</v>
      </c>
      <c r="B882" t="s">
        <v>2606</v>
      </c>
      <c r="C882" s="1">
        <f t="shared" si="350"/>
        <v>19422</v>
      </c>
      <c r="D882" s="7">
        <f>IF(N882&gt;0, RANK(N882,(N882:P882,Q882:AE882)),0)</f>
        <v>1</v>
      </c>
      <c r="E882" s="7">
        <f>IF(O882&gt;0,RANK(O882,(N882:P882,Q882:AE882)),0)</f>
        <v>2</v>
      </c>
      <c r="F882" s="7">
        <f>IF(P882&gt;0,RANK(P882,(N882:P882,Q882:AE882)),0)</f>
        <v>4</v>
      </c>
      <c r="G882" s="1">
        <f t="shared" si="351"/>
        <v>1456</v>
      </c>
      <c r="H882" s="2">
        <f t="shared" si="352"/>
        <v>7.4966532797858101E-2</v>
      </c>
      <c r="I882" s="2"/>
      <c r="J882" s="2">
        <f t="shared" si="353"/>
        <v>0.52775203377613011</v>
      </c>
      <c r="K882" s="2">
        <f t="shared" si="354"/>
        <v>0.45278550097827208</v>
      </c>
      <c r="L882" s="2">
        <f t="shared" si="355"/>
        <v>5.3032643394089179E-3</v>
      </c>
      <c r="M882" s="2">
        <f t="shared" si="356"/>
        <v>1.4159200906188886E-2</v>
      </c>
      <c r="N882" s="66">
        <v>10250</v>
      </c>
      <c r="O882" s="66">
        <v>8794</v>
      </c>
      <c r="P882" s="66">
        <v>103</v>
      </c>
      <c r="Q882" s="66">
        <v>62</v>
      </c>
      <c r="R882" s="66">
        <v>14</v>
      </c>
      <c r="S882" s="66">
        <v>74</v>
      </c>
      <c r="T882" s="66">
        <v>6</v>
      </c>
      <c r="U882" s="66">
        <v>1</v>
      </c>
      <c r="V882" s="66">
        <v>0</v>
      </c>
      <c r="W882" s="66">
        <v>118</v>
      </c>
      <c r="AN882" s="7">
        <f>IF(Q882&gt;0,RANK(Q882,(N882:P882,Q882:AE882)),0)</f>
        <v>6</v>
      </c>
      <c r="AO882" s="7">
        <f>IF(R882&gt;0,RANK(R882,(N882:P882,Q882:AE882)),0)</f>
        <v>7</v>
      </c>
      <c r="AP882" s="7">
        <f>IF(T882&gt;0,RANK(T882,(N882:P882,Q882:AE882)),0)</f>
        <v>8</v>
      </c>
      <c r="AQ882" s="7">
        <f>IF(S882&gt;0,RANK(S882,(N882:P882,Q882:AE882)),0)</f>
        <v>5</v>
      </c>
      <c r="AR882" s="2">
        <f t="shared" si="357"/>
        <v>3.1922562043043973E-3</v>
      </c>
      <c r="AS882" s="2">
        <f t="shared" si="358"/>
        <v>7.20832046133251E-4</v>
      </c>
      <c r="AT882" s="2">
        <f t="shared" si="359"/>
        <v>3.0892801977139327E-4</v>
      </c>
      <c r="AU882" s="2">
        <f t="shared" si="360"/>
        <v>3.8101122438471838E-3</v>
      </c>
      <c r="AW882" t="s">
        <v>748</v>
      </c>
      <c r="AX882" t="s">
        <v>2606</v>
      </c>
      <c r="AY882">
        <v>3</v>
      </c>
      <c r="BA882" s="119">
        <v>19</v>
      </c>
      <c r="BB882" s="121">
        <v>99</v>
      </c>
      <c r="BC882" s="125">
        <f t="shared" si="361"/>
        <v>19099</v>
      </c>
      <c r="BE882" s="7" t="s">
        <v>228</v>
      </c>
    </row>
    <row r="883" spans="1:57" hidden="1" outlineLevel="1">
      <c r="A883" t="s">
        <v>996</v>
      </c>
      <c r="B883" t="s">
        <v>2606</v>
      </c>
      <c r="C883" s="1">
        <f t="shared" si="350"/>
        <v>8632</v>
      </c>
      <c r="D883" s="7">
        <f>IF(N883&gt;0, RANK(N883,(N883:P883,Q883:AE883)),0)</f>
        <v>1</v>
      </c>
      <c r="E883" s="7">
        <f>IF(O883&gt;0,RANK(O883,(N883:P883,Q883:AE883)),0)</f>
        <v>2</v>
      </c>
      <c r="F883" s="7">
        <f>IF(P883&gt;0,RANK(P883,(N883:P883,Q883:AE883)),0)</f>
        <v>4</v>
      </c>
      <c r="G883" s="1">
        <f t="shared" si="351"/>
        <v>1746</v>
      </c>
      <c r="H883" s="2">
        <f t="shared" si="352"/>
        <v>0.20227062094531975</v>
      </c>
      <c r="I883" s="2"/>
      <c r="J883" s="2">
        <f t="shared" si="353"/>
        <v>0.58734939759036142</v>
      </c>
      <c r="K883" s="2">
        <f t="shared" si="354"/>
        <v>0.3850787766450417</v>
      </c>
      <c r="L883" s="2">
        <f t="shared" si="355"/>
        <v>5.9082483781278958E-3</v>
      </c>
      <c r="M883" s="2">
        <f t="shared" si="356"/>
        <v>2.1663577386468985E-2</v>
      </c>
      <c r="N883" s="66">
        <v>5070</v>
      </c>
      <c r="O883" s="66">
        <v>3324</v>
      </c>
      <c r="P883" s="66">
        <v>51</v>
      </c>
      <c r="Q883" s="66">
        <v>32</v>
      </c>
      <c r="R883" s="66">
        <v>22</v>
      </c>
      <c r="S883" s="66">
        <v>44</v>
      </c>
      <c r="T883" s="66">
        <v>2</v>
      </c>
      <c r="U883" s="66">
        <v>0</v>
      </c>
      <c r="V883" s="66">
        <v>1</v>
      </c>
      <c r="W883" s="66">
        <v>86</v>
      </c>
      <c r="AN883" s="7">
        <f>IF(Q883&gt;0,RANK(Q883,(N883:P883,Q883:AE883)),0)</f>
        <v>6</v>
      </c>
      <c r="AO883" s="7">
        <f>IF(R883&gt;0,RANK(R883,(N883:P883,Q883:AE883)),0)</f>
        <v>7</v>
      </c>
      <c r="AP883" s="7">
        <f>IF(T883&gt;0,RANK(T883,(N883:P883,Q883:AE883)),0)</f>
        <v>8</v>
      </c>
      <c r="AQ883" s="7">
        <f>IF(S883&gt;0,RANK(S883,(N883:P883,Q883:AE883)),0)</f>
        <v>5</v>
      </c>
      <c r="AR883" s="2">
        <f t="shared" si="357"/>
        <v>3.7071362372567192E-3</v>
      </c>
      <c r="AS883" s="2">
        <f t="shared" si="358"/>
        <v>2.5486561631139944E-3</v>
      </c>
      <c r="AT883" s="2">
        <f t="shared" si="359"/>
        <v>2.3169601482854495E-4</v>
      </c>
      <c r="AU883" s="2">
        <f t="shared" si="360"/>
        <v>5.0973123262279887E-3</v>
      </c>
      <c r="AW883" t="s">
        <v>996</v>
      </c>
      <c r="AX883" t="s">
        <v>2606</v>
      </c>
      <c r="AY883">
        <v>2</v>
      </c>
      <c r="BA883" s="119">
        <v>19</v>
      </c>
      <c r="BB883" s="121">
        <v>101</v>
      </c>
      <c r="BC883" s="125">
        <f t="shared" si="361"/>
        <v>19101</v>
      </c>
      <c r="BE883" s="7" t="s">
        <v>228</v>
      </c>
    </row>
    <row r="884" spans="1:57" hidden="1" outlineLevel="1">
      <c r="A884" t="s">
        <v>1979</v>
      </c>
      <c r="B884" t="s">
        <v>2606</v>
      </c>
      <c r="C884" s="1">
        <f t="shared" si="350"/>
        <v>72989</v>
      </c>
      <c r="D884" s="7">
        <f>IF(N884&gt;0, RANK(N884,(N884:P884,Q884:AE884)),0)</f>
        <v>1</v>
      </c>
      <c r="E884" s="7">
        <f>IF(O884&gt;0,RANK(O884,(N884:P884,Q884:AE884)),0)</f>
        <v>2</v>
      </c>
      <c r="F884" s="7">
        <f>IF(P884&gt;0,RANK(P884,(N884:P884,Q884:AE884)),0)</f>
        <v>4</v>
      </c>
      <c r="G884" s="1">
        <f t="shared" si="351"/>
        <v>30295</v>
      </c>
      <c r="H884" s="2">
        <f t="shared" si="352"/>
        <v>0.41506254367096412</v>
      </c>
      <c r="I884" s="2"/>
      <c r="J884" s="2">
        <f t="shared" si="353"/>
        <v>0.69910534464097329</v>
      </c>
      <c r="K884" s="2">
        <f t="shared" si="354"/>
        <v>0.28404280097000917</v>
      </c>
      <c r="L884" s="2">
        <f t="shared" si="355"/>
        <v>4.4664264478209044E-3</v>
      </c>
      <c r="M884" s="2">
        <f t="shared" si="356"/>
        <v>1.2385427941196635E-2</v>
      </c>
      <c r="N884" s="66">
        <v>51027</v>
      </c>
      <c r="O884" s="66">
        <v>20732</v>
      </c>
      <c r="P884" s="66">
        <v>326</v>
      </c>
      <c r="Q884" s="66">
        <v>287</v>
      </c>
      <c r="R884" s="66">
        <v>120</v>
      </c>
      <c r="S884" s="66">
        <v>128</v>
      </c>
      <c r="T884" s="66">
        <v>9</v>
      </c>
      <c r="U884" s="66">
        <v>10</v>
      </c>
      <c r="V884" s="66">
        <v>4</v>
      </c>
      <c r="W884" s="66">
        <v>346</v>
      </c>
      <c r="AN884" s="7">
        <f>IF(Q884&gt;0,RANK(Q884,(N884:P884,Q884:AE884)),0)</f>
        <v>5</v>
      </c>
      <c r="AO884" s="7">
        <f>IF(R884&gt;0,RANK(R884,(N884:P884,Q884:AE884)),0)</f>
        <v>7</v>
      </c>
      <c r="AP884" s="7">
        <f>IF(T884&gt;0,RANK(T884,(N884:P884,Q884:AE884)),0)</f>
        <v>9</v>
      </c>
      <c r="AQ884" s="7">
        <f>IF(S884&gt;0,RANK(S884,(N884:P884,Q884:AE884)),0)</f>
        <v>6</v>
      </c>
      <c r="AR884" s="2">
        <f t="shared" si="357"/>
        <v>3.9320993574374222E-3</v>
      </c>
      <c r="AS884" s="2">
        <f t="shared" si="358"/>
        <v>1.6440833550260998E-3</v>
      </c>
      <c r="AT884" s="2">
        <f t="shared" si="359"/>
        <v>1.233062516269575E-4</v>
      </c>
      <c r="AU884" s="2">
        <f t="shared" si="360"/>
        <v>1.7536889120278397E-3</v>
      </c>
      <c r="AW884" t="s">
        <v>1979</v>
      </c>
      <c r="AX884" t="s">
        <v>2606</v>
      </c>
      <c r="AY884">
        <v>2</v>
      </c>
      <c r="BA884" s="119">
        <v>19</v>
      </c>
      <c r="BB884" s="121">
        <v>103</v>
      </c>
      <c r="BC884" s="125">
        <f t="shared" si="361"/>
        <v>19103</v>
      </c>
      <c r="BE884" s="7" t="s">
        <v>228</v>
      </c>
    </row>
    <row r="885" spans="1:57" hidden="1" outlineLevel="1">
      <c r="A885" t="s">
        <v>2534</v>
      </c>
      <c r="B885" t="s">
        <v>2606</v>
      </c>
      <c r="C885" s="1">
        <f t="shared" si="350"/>
        <v>10008</v>
      </c>
      <c r="D885" s="7">
        <f>IF(N885&gt;0, RANK(N885,(N885:P885,Q885:AE885)),0)</f>
        <v>1</v>
      </c>
      <c r="E885" s="7">
        <f>IF(O885&gt;0,RANK(O885,(N885:P885,Q885:AE885)),0)</f>
        <v>2</v>
      </c>
      <c r="F885" s="7">
        <f>IF(P885&gt;0,RANK(P885,(N885:P885,Q885:AE885)),0)</f>
        <v>3</v>
      </c>
      <c r="G885" s="1">
        <f t="shared" si="351"/>
        <v>1041</v>
      </c>
      <c r="H885" s="2">
        <f t="shared" si="352"/>
        <v>0.10401678657074341</v>
      </c>
      <c r="I885" s="2"/>
      <c r="J885" s="2">
        <f t="shared" si="353"/>
        <v>0.54416466826538767</v>
      </c>
      <c r="K885" s="2">
        <f t="shared" si="354"/>
        <v>0.44014788169464431</v>
      </c>
      <c r="L885" s="2">
        <f t="shared" si="355"/>
        <v>5.0959232613908877E-3</v>
      </c>
      <c r="M885" s="2">
        <f t="shared" si="356"/>
        <v>1.0591526778577134E-2</v>
      </c>
      <c r="N885" s="66">
        <v>5446</v>
      </c>
      <c r="O885" s="66">
        <v>4405</v>
      </c>
      <c r="P885" s="66">
        <v>51</v>
      </c>
      <c r="Q885" s="66">
        <v>30</v>
      </c>
      <c r="R885" s="66">
        <v>7</v>
      </c>
      <c r="S885" s="66">
        <v>26</v>
      </c>
      <c r="T885" s="66">
        <v>1</v>
      </c>
      <c r="U885" s="66">
        <v>4</v>
      </c>
      <c r="V885" s="66">
        <v>0</v>
      </c>
      <c r="W885" s="66">
        <v>38</v>
      </c>
      <c r="AN885" s="7">
        <f>IF(Q885&gt;0,RANK(Q885,(N885:P885,Q885:AE885)),0)</f>
        <v>5</v>
      </c>
      <c r="AO885" s="7">
        <f>IF(R885&gt;0,RANK(R885,(N885:P885,Q885:AE885)),0)</f>
        <v>7</v>
      </c>
      <c r="AP885" s="7">
        <f>IF(T885&gt;0,RANK(T885,(N885:P885,Q885:AE885)),0)</f>
        <v>9</v>
      </c>
      <c r="AQ885" s="7">
        <f>IF(S885&gt;0,RANK(S885,(N885:P885,Q885:AE885)),0)</f>
        <v>6</v>
      </c>
      <c r="AR885" s="2">
        <f t="shared" si="357"/>
        <v>2.9976019184652278E-3</v>
      </c>
      <c r="AS885" s="2">
        <f t="shared" si="358"/>
        <v>6.9944044764188652E-4</v>
      </c>
      <c r="AT885" s="2">
        <f t="shared" si="359"/>
        <v>9.9920063948840925E-5</v>
      </c>
      <c r="AU885" s="2">
        <f t="shared" si="360"/>
        <v>2.5979216626698643E-3</v>
      </c>
      <c r="AW885" t="s">
        <v>2534</v>
      </c>
      <c r="AX885" t="s">
        <v>2606</v>
      </c>
      <c r="AY885">
        <v>1</v>
      </c>
      <c r="BA885" s="119">
        <v>19</v>
      </c>
      <c r="BB885" s="121">
        <v>105</v>
      </c>
      <c r="BC885" s="125">
        <f t="shared" si="361"/>
        <v>19105</v>
      </c>
      <c r="BE885" s="7" t="s">
        <v>228</v>
      </c>
    </row>
    <row r="886" spans="1:57" hidden="1" outlineLevel="1">
      <c r="A886" t="s">
        <v>2364</v>
      </c>
      <c r="B886" t="s">
        <v>2606</v>
      </c>
      <c r="C886" s="1">
        <f t="shared" si="350"/>
        <v>5362</v>
      </c>
      <c r="D886" s="7">
        <f>IF(N886&gt;0, RANK(N886,(N886:P886,Q886:AE886)),0)</f>
        <v>2</v>
      </c>
      <c r="E886" s="7">
        <f>IF(O886&gt;0,RANK(O886,(N886:P886,Q886:AE886)),0)</f>
        <v>1</v>
      </c>
      <c r="F886" s="7">
        <f>IF(P886&gt;0,RANK(P886,(N886:P886,Q886:AE886)),0)</f>
        <v>4</v>
      </c>
      <c r="G886" s="1">
        <f t="shared" si="351"/>
        <v>194</v>
      </c>
      <c r="H886" s="2">
        <f t="shared" si="352"/>
        <v>3.618052965311451E-2</v>
      </c>
      <c r="I886" s="2"/>
      <c r="J886" s="2">
        <f t="shared" si="353"/>
        <v>0.46960089518836257</v>
      </c>
      <c r="K886" s="2">
        <f t="shared" si="354"/>
        <v>0.50578142484147703</v>
      </c>
      <c r="L886" s="2">
        <f t="shared" si="355"/>
        <v>6.1544199925400974E-3</v>
      </c>
      <c r="M886" s="2">
        <f t="shared" si="356"/>
        <v>1.8463259977620303E-2</v>
      </c>
      <c r="N886" s="66">
        <v>2518</v>
      </c>
      <c r="O886" s="66">
        <v>2712</v>
      </c>
      <c r="P886" s="66">
        <v>33</v>
      </c>
      <c r="Q886" s="66">
        <v>13</v>
      </c>
      <c r="R886" s="66">
        <v>8</v>
      </c>
      <c r="S886" s="66">
        <v>32</v>
      </c>
      <c r="T886" s="66">
        <v>7</v>
      </c>
      <c r="U886" s="66">
        <v>0</v>
      </c>
      <c r="V886" s="66">
        <v>1</v>
      </c>
      <c r="W886" s="66">
        <v>38</v>
      </c>
      <c r="AN886" s="7">
        <f>IF(Q886&gt;0,RANK(Q886,(N886:P886,Q886:AE886)),0)</f>
        <v>6</v>
      </c>
      <c r="AO886" s="7">
        <f>IF(R886&gt;0,RANK(R886,(N886:P886,Q886:AE886)),0)</f>
        <v>7</v>
      </c>
      <c r="AP886" s="7">
        <f>IF(T886&gt;0,RANK(T886,(N886:P886,Q886:AE886)),0)</f>
        <v>8</v>
      </c>
      <c r="AQ886" s="7">
        <f>IF(S886&gt;0,RANK(S886,(N886:P886,Q886:AE886)),0)</f>
        <v>5</v>
      </c>
      <c r="AR886" s="2">
        <f t="shared" si="357"/>
        <v>2.4244684819097351E-3</v>
      </c>
      <c r="AS886" s="2">
        <f t="shared" si="358"/>
        <v>1.4919806042521448E-3</v>
      </c>
      <c r="AT886" s="2">
        <f t="shared" si="359"/>
        <v>1.3054830287206266E-3</v>
      </c>
      <c r="AU886" s="2">
        <f t="shared" si="360"/>
        <v>5.9679224170085792E-3</v>
      </c>
      <c r="AW886" t="s">
        <v>2364</v>
      </c>
      <c r="AX886" t="s">
        <v>2606</v>
      </c>
      <c r="AY886">
        <v>3</v>
      </c>
      <c r="BA886" s="119">
        <v>19</v>
      </c>
      <c r="BB886" s="121">
        <v>107</v>
      </c>
      <c r="BC886" s="125">
        <f t="shared" si="361"/>
        <v>19107</v>
      </c>
      <c r="BE886" s="7" t="s">
        <v>228</v>
      </c>
    </row>
    <row r="887" spans="1:57" hidden="1" outlineLevel="1">
      <c r="A887" t="s">
        <v>2885</v>
      </c>
      <c r="B887" t="s">
        <v>2606</v>
      </c>
      <c r="C887" s="1">
        <f t="shared" si="350"/>
        <v>9100</v>
      </c>
      <c r="D887" s="7">
        <f>IF(N887&gt;0, RANK(N887,(N887:P887,Q887:AE887)),0)</f>
        <v>1</v>
      </c>
      <c r="E887" s="7">
        <f>IF(O887&gt;0,RANK(O887,(N887:P887,Q887:AE887)),0)</f>
        <v>2</v>
      </c>
      <c r="F887" s="7">
        <f>IF(P887&gt;0,RANK(P887,(N887:P887,Q887:AE887)),0)</f>
        <v>3</v>
      </c>
      <c r="G887" s="1">
        <f t="shared" si="351"/>
        <v>296</v>
      </c>
      <c r="H887" s="2">
        <f t="shared" si="352"/>
        <v>3.2527472527472526E-2</v>
      </c>
      <c r="I887" s="2"/>
      <c r="J887" s="2">
        <f t="shared" si="353"/>
        <v>0.50824175824175821</v>
      </c>
      <c r="K887" s="2">
        <f t="shared" si="354"/>
        <v>0.4757142857142857</v>
      </c>
      <c r="L887" s="2">
        <f t="shared" si="355"/>
        <v>5.7142857142857143E-3</v>
      </c>
      <c r="M887" s="2">
        <f t="shared" si="356"/>
        <v>1.0329670329670373E-2</v>
      </c>
      <c r="N887" s="66">
        <v>4625</v>
      </c>
      <c r="O887" s="66">
        <v>4329</v>
      </c>
      <c r="P887" s="66">
        <v>52</v>
      </c>
      <c r="Q887" s="66">
        <v>22</v>
      </c>
      <c r="R887" s="66">
        <v>9</v>
      </c>
      <c r="S887" s="66">
        <v>25</v>
      </c>
      <c r="T887" s="66">
        <v>0</v>
      </c>
      <c r="U887" s="66">
        <v>2</v>
      </c>
      <c r="V887" s="66">
        <v>1</v>
      </c>
      <c r="W887" s="66">
        <v>35</v>
      </c>
      <c r="AN887" s="7">
        <f>IF(Q887&gt;0,RANK(Q887,(N887:P887,Q887:AE887)),0)</f>
        <v>6</v>
      </c>
      <c r="AO887" s="7">
        <f>IF(R887&gt;0,RANK(R887,(N887:P887,Q887:AE887)),0)</f>
        <v>7</v>
      </c>
      <c r="AP887" s="7">
        <f>IF(T887&gt;0,RANK(T887,(N887:P887,Q887:AE887)),0)</f>
        <v>0</v>
      </c>
      <c r="AQ887" s="7">
        <f>IF(S887&gt;0,RANK(S887,(N887:P887,Q887:AE887)),0)</f>
        <v>5</v>
      </c>
      <c r="AR887" s="2">
        <f t="shared" si="357"/>
        <v>2.4175824175824176E-3</v>
      </c>
      <c r="AS887" s="2">
        <f t="shared" si="358"/>
        <v>9.8901098901098901E-4</v>
      </c>
      <c r="AT887" s="2">
        <f t="shared" si="359"/>
        <v>0</v>
      </c>
      <c r="AU887" s="2">
        <f t="shared" si="360"/>
        <v>2.7472527472527475E-3</v>
      </c>
      <c r="AW887" t="s">
        <v>2885</v>
      </c>
      <c r="AX887" t="s">
        <v>2606</v>
      </c>
      <c r="AY887">
        <v>4</v>
      </c>
      <c r="BA887" s="119">
        <v>19</v>
      </c>
      <c r="BB887" s="121">
        <v>109</v>
      </c>
      <c r="BC887" s="125">
        <f t="shared" si="361"/>
        <v>19109</v>
      </c>
      <c r="BE887" s="7" t="s">
        <v>228</v>
      </c>
    </row>
    <row r="888" spans="1:57" hidden="1" outlineLevel="1">
      <c r="A888" t="s">
        <v>2170</v>
      </c>
      <c r="B888" t="s">
        <v>2606</v>
      </c>
      <c r="C888" s="1">
        <f t="shared" si="350"/>
        <v>17230</v>
      </c>
      <c r="D888" s="7">
        <f>IF(N888&gt;0, RANK(N888,(N888:P888,Q888:AE888)),0)</f>
        <v>1</v>
      </c>
      <c r="E888" s="7">
        <f>IF(O888&gt;0,RANK(O888,(N888:P888,Q888:AE888)),0)</f>
        <v>2</v>
      </c>
      <c r="F888" s="7">
        <f>IF(P888&gt;0,RANK(P888,(N888:P888,Q888:AE888)),0)</f>
        <v>3</v>
      </c>
      <c r="G888" s="1">
        <f t="shared" si="351"/>
        <v>2759</v>
      </c>
      <c r="H888" s="2">
        <f t="shared" si="352"/>
        <v>0.16012768427161927</v>
      </c>
      <c r="I888" s="2"/>
      <c r="J888" s="2">
        <f t="shared" si="353"/>
        <v>0.56999419616947189</v>
      </c>
      <c r="K888" s="2">
        <f t="shared" si="354"/>
        <v>0.40986651189785256</v>
      </c>
      <c r="L888" s="2">
        <f t="shared" si="355"/>
        <v>6.8485200232153223E-3</v>
      </c>
      <c r="M888" s="2">
        <f t="shared" si="356"/>
        <v>1.3290771909460229E-2</v>
      </c>
      <c r="N888" s="66">
        <v>9821</v>
      </c>
      <c r="O888" s="66">
        <v>7062</v>
      </c>
      <c r="P888" s="66">
        <v>118</v>
      </c>
      <c r="Q888" s="66">
        <v>67</v>
      </c>
      <c r="R888" s="66">
        <v>21</v>
      </c>
      <c r="S888" s="66">
        <v>45</v>
      </c>
      <c r="T888" s="66">
        <v>2</v>
      </c>
      <c r="U888" s="66">
        <v>4</v>
      </c>
      <c r="V888" s="66">
        <v>2</v>
      </c>
      <c r="W888" s="66">
        <v>88</v>
      </c>
      <c r="AN888" s="7">
        <f>IF(Q888&gt;0,RANK(Q888,(N888:P888,Q888:AE888)),0)</f>
        <v>5</v>
      </c>
      <c r="AO888" s="7">
        <f>IF(R888&gt;0,RANK(R888,(N888:P888,Q888:AE888)),0)</f>
        <v>7</v>
      </c>
      <c r="AP888" s="7">
        <f>IF(T888&gt;0,RANK(T888,(N888:P888,Q888:AE888)),0)</f>
        <v>9</v>
      </c>
      <c r="AQ888" s="7">
        <f>IF(S888&gt;0,RANK(S888,(N888:P888,Q888:AE888)),0)</f>
        <v>6</v>
      </c>
      <c r="AR888" s="2">
        <f t="shared" si="357"/>
        <v>3.8885664538595472E-3</v>
      </c>
      <c r="AS888" s="2">
        <f t="shared" si="358"/>
        <v>1.2188044109112013E-3</v>
      </c>
      <c r="AT888" s="2">
        <f t="shared" si="359"/>
        <v>1.1607661056297156E-4</v>
      </c>
      <c r="AU888" s="2">
        <f t="shared" si="360"/>
        <v>2.6117237376668601E-3</v>
      </c>
      <c r="AW888" t="s">
        <v>2170</v>
      </c>
      <c r="AX888" t="s">
        <v>2606</v>
      </c>
      <c r="AY888">
        <v>2</v>
      </c>
      <c r="BA888" s="119">
        <v>19</v>
      </c>
      <c r="BB888" s="121">
        <v>111</v>
      </c>
      <c r="BC888" s="125">
        <f t="shared" si="361"/>
        <v>19111</v>
      </c>
      <c r="BE888" s="7" t="s">
        <v>228</v>
      </c>
    </row>
    <row r="889" spans="1:57" hidden="1" outlineLevel="1">
      <c r="A889" t="s">
        <v>2601</v>
      </c>
      <c r="B889" t="s">
        <v>2606</v>
      </c>
      <c r="C889" s="1">
        <f t="shared" si="350"/>
        <v>113369</v>
      </c>
      <c r="D889" s="7">
        <f>IF(N889&gt;0, RANK(N889,(N889:P889,Q889:AE889)),0)</f>
        <v>1</v>
      </c>
      <c r="E889" s="7">
        <f>IF(O889&gt;0,RANK(O889,(N889:P889,Q889:AE889)),0)</f>
        <v>2</v>
      </c>
      <c r="F889" s="7">
        <f>IF(P889&gt;0,RANK(P889,(N889:P889,Q889:AE889)),0)</f>
        <v>4</v>
      </c>
      <c r="G889" s="1">
        <f t="shared" si="351"/>
        <v>24411</v>
      </c>
      <c r="H889" s="2">
        <f t="shared" si="352"/>
        <v>0.21532341292593213</v>
      </c>
      <c r="I889" s="2"/>
      <c r="J889" s="2">
        <f t="shared" si="353"/>
        <v>0.60013760375411263</v>
      </c>
      <c r="K889" s="2">
        <f t="shared" si="354"/>
        <v>0.38481419082818052</v>
      </c>
      <c r="L889" s="2">
        <f t="shared" si="355"/>
        <v>4.3750937205056057E-3</v>
      </c>
      <c r="M889" s="2">
        <f t="shared" si="356"/>
        <v>1.0673111697201244E-2</v>
      </c>
      <c r="N889" s="66">
        <v>68037</v>
      </c>
      <c r="O889" s="66">
        <v>43626</v>
      </c>
      <c r="P889" s="66">
        <v>496</v>
      </c>
      <c r="Q889" s="66">
        <v>379</v>
      </c>
      <c r="R889" s="66">
        <v>105</v>
      </c>
      <c r="S889" s="66">
        <v>190</v>
      </c>
      <c r="T889" s="66">
        <v>7</v>
      </c>
      <c r="U889" s="66">
        <v>8</v>
      </c>
      <c r="V889" s="66">
        <v>6</v>
      </c>
      <c r="W889" s="66">
        <v>515</v>
      </c>
      <c r="AN889" s="7">
        <f>IF(Q889&gt;0,RANK(Q889,(N889:P889,Q889:AE889)),0)</f>
        <v>5</v>
      </c>
      <c r="AO889" s="7">
        <f>IF(R889&gt;0,RANK(R889,(N889:P889,Q889:AE889)),0)</f>
        <v>7</v>
      </c>
      <c r="AP889" s="7">
        <f>IF(T889&gt;0,RANK(T889,(N889:P889,Q889:AE889)),0)</f>
        <v>9</v>
      </c>
      <c r="AQ889" s="7">
        <f>IF(S889&gt;0,RANK(S889,(N889:P889,Q889:AE889)),0)</f>
        <v>6</v>
      </c>
      <c r="AR889" s="2">
        <f t="shared" si="357"/>
        <v>3.3430655646605333E-3</v>
      </c>
      <c r="AS889" s="2">
        <f t="shared" si="358"/>
        <v>9.2617911421993663E-4</v>
      </c>
      <c r="AT889" s="2">
        <f t="shared" si="359"/>
        <v>6.1745274281329107E-5</v>
      </c>
      <c r="AU889" s="2">
        <f t="shared" si="360"/>
        <v>1.6759431590646474E-3</v>
      </c>
      <c r="AW889" t="s">
        <v>2601</v>
      </c>
      <c r="AX889" t="s">
        <v>2606</v>
      </c>
      <c r="AY889">
        <v>2</v>
      </c>
      <c r="BA889" s="119">
        <v>19</v>
      </c>
      <c r="BB889" s="121">
        <v>113</v>
      </c>
      <c r="BC889" s="125">
        <f t="shared" si="361"/>
        <v>19113</v>
      </c>
      <c r="BE889" s="7" t="s">
        <v>228</v>
      </c>
    </row>
    <row r="890" spans="1:57" hidden="1" outlineLevel="1">
      <c r="A890" t="s">
        <v>346</v>
      </c>
      <c r="B890" t="s">
        <v>2606</v>
      </c>
      <c r="C890" s="1">
        <f t="shared" si="350"/>
        <v>4921</v>
      </c>
      <c r="D890" s="7">
        <f>IF(N890&gt;0, RANK(N890,(N890:P890,Q890:AE890)),0)</f>
        <v>1</v>
      </c>
      <c r="E890" s="7">
        <f>IF(O890&gt;0,RANK(O890,(N890:P890,Q890:AE890)),0)</f>
        <v>2</v>
      </c>
      <c r="F890" s="7">
        <f>IF(P890&gt;0,RANK(P890,(N890:P890,Q890:AE890)),0)</f>
        <v>3</v>
      </c>
      <c r="G890" s="1">
        <f t="shared" si="351"/>
        <v>209</v>
      </c>
      <c r="H890" s="2">
        <f t="shared" si="352"/>
        <v>4.2471042471042469E-2</v>
      </c>
      <c r="I890" s="2"/>
      <c r="J890" s="2">
        <f t="shared" si="353"/>
        <v>0.51270067059540747</v>
      </c>
      <c r="K890" s="2">
        <f t="shared" si="354"/>
        <v>0.47022962812436497</v>
      </c>
      <c r="L890" s="2">
        <f t="shared" si="355"/>
        <v>5.6899004267425323E-3</v>
      </c>
      <c r="M890" s="2">
        <f t="shared" si="356"/>
        <v>1.1379800853485025E-2</v>
      </c>
      <c r="N890" s="66">
        <v>2523</v>
      </c>
      <c r="O890" s="66">
        <v>2314</v>
      </c>
      <c r="P890" s="66">
        <v>28</v>
      </c>
      <c r="Q890" s="66">
        <v>13</v>
      </c>
      <c r="R890" s="66">
        <v>3</v>
      </c>
      <c r="S890" s="66">
        <v>8</v>
      </c>
      <c r="T890" s="66">
        <v>3</v>
      </c>
      <c r="U890" s="66">
        <v>0</v>
      </c>
      <c r="V890" s="66">
        <v>1</v>
      </c>
      <c r="W890" s="66">
        <v>28</v>
      </c>
      <c r="AN890" s="7">
        <f>IF(Q890&gt;0,RANK(Q890,(N890:P890,Q890:AE890)),0)</f>
        <v>5</v>
      </c>
      <c r="AO890" s="7">
        <f>IF(R890&gt;0,RANK(R890,(N890:P890,Q890:AE890)),0)</f>
        <v>7</v>
      </c>
      <c r="AP890" s="7">
        <f>IF(T890&gt;0,RANK(T890,(N890:P890,Q890:AE890)),0)</f>
        <v>7</v>
      </c>
      <c r="AQ890" s="7">
        <f>IF(S890&gt;0,RANK(S890,(N890:P890,Q890:AE890)),0)</f>
        <v>6</v>
      </c>
      <c r="AR890" s="2">
        <f t="shared" si="357"/>
        <v>2.641739483844747E-3</v>
      </c>
      <c r="AS890" s="2">
        <f t="shared" si="358"/>
        <v>6.0963218857955695E-4</v>
      </c>
      <c r="AT890" s="2">
        <f t="shared" si="359"/>
        <v>6.0963218857955695E-4</v>
      </c>
      <c r="AU890" s="2">
        <f t="shared" si="360"/>
        <v>1.625685836212152E-3</v>
      </c>
      <c r="AW890" t="s">
        <v>346</v>
      </c>
      <c r="AX890" t="s">
        <v>2606</v>
      </c>
      <c r="AY890">
        <v>2</v>
      </c>
      <c r="BA890" s="119">
        <v>19</v>
      </c>
      <c r="BB890" s="121">
        <v>115</v>
      </c>
      <c r="BC890" s="125">
        <f t="shared" si="361"/>
        <v>19115</v>
      </c>
      <c r="BE890" s="7" t="s">
        <v>228</v>
      </c>
    </row>
    <row r="891" spans="1:57" hidden="1" outlineLevel="1">
      <c r="A891" t="s">
        <v>684</v>
      </c>
      <c r="B891" t="s">
        <v>2606</v>
      </c>
      <c r="C891" s="1">
        <f t="shared" si="350"/>
        <v>4476</v>
      </c>
      <c r="D891" s="7">
        <f>IF(N891&gt;0, RANK(N891,(N891:P891,Q891:AE891)),0)</f>
        <v>2</v>
      </c>
      <c r="E891" s="7">
        <f>IF(O891&gt;0,RANK(O891,(N891:P891,Q891:AE891)),0)</f>
        <v>1</v>
      </c>
      <c r="F891" s="7">
        <f>IF(P891&gt;0,RANK(P891,(N891:P891,Q891:AE891)),0)</f>
        <v>5</v>
      </c>
      <c r="G891" s="1">
        <f t="shared" si="351"/>
        <v>301</v>
      </c>
      <c r="H891" s="2">
        <f t="shared" si="352"/>
        <v>6.7247542448614833E-2</v>
      </c>
      <c r="I891" s="2"/>
      <c r="J891" s="2">
        <f t="shared" si="353"/>
        <v>0.45330652368185881</v>
      </c>
      <c r="K891" s="2">
        <f t="shared" si="354"/>
        <v>0.52055406613047361</v>
      </c>
      <c r="L891" s="2">
        <f t="shared" si="355"/>
        <v>4.6916890080428951E-3</v>
      </c>
      <c r="M891" s="2">
        <f t="shared" si="356"/>
        <v>2.1447721179624738E-2</v>
      </c>
      <c r="N891" s="66">
        <v>2029</v>
      </c>
      <c r="O891" s="66">
        <v>2330</v>
      </c>
      <c r="P891" s="66">
        <v>21</v>
      </c>
      <c r="Q891" s="66">
        <v>10</v>
      </c>
      <c r="R891" s="66">
        <v>7</v>
      </c>
      <c r="S891" s="66">
        <v>34</v>
      </c>
      <c r="T891" s="66">
        <v>4</v>
      </c>
      <c r="U891" s="66">
        <v>4</v>
      </c>
      <c r="V891" s="66">
        <v>1</v>
      </c>
      <c r="W891" s="66">
        <v>36</v>
      </c>
      <c r="AN891" s="7">
        <f>IF(Q891&gt;0,RANK(Q891,(N891:P891,Q891:AE891)),0)</f>
        <v>6</v>
      </c>
      <c r="AO891" s="7">
        <f>IF(R891&gt;0,RANK(R891,(N891:P891,Q891:AE891)),0)</f>
        <v>7</v>
      </c>
      <c r="AP891" s="7">
        <f>IF(T891&gt;0,RANK(T891,(N891:P891,Q891:AE891)),0)</f>
        <v>8</v>
      </c>
      <c r="AQ891" s="7">
        <f>IF(S891&gt;0,RANK(S891,(N891:P891,Q891:AE891)),0)</f>
        <v>4</v>
      </c>
      <c r="AR891" s="2">
        <f t="shared" si="357"/>
        <v>2.2341376228775692E-3</v>
      </c>
      <c r="AS891" s="2">
        <f t="shared" si="358"/>
        <v>1.5638963360142986E-3</v>
      </c>
      <c r="AT891" s="2">
        <f t="shared" si="359"/>
        <v>8.9365504915102768E-4</v>
      </c>
      <c r="AU891" s="2">
        <f t="shared" si="360"/>
        <v>7.596067917783735E-3</v>
      </c>
      <c r="AW891" t="s">
        <v>684</v>
      </c>
      <c r="AX891" t="s">
        <v>2606</v>
      </c>
      <c r="AY891">
        <v>3</v>
      </c>
      <c r="BA891" s="119">
        <v>19</v>
      </c>
      <c r="BB891" s="121">
        <v>117</v>
      </c>
      <c r="BC891" s="125">
        <f t="shared" si="361"/>
        <v>19117</v>
      </c>
      <c r="BE891" s="7" t="s">
        <v>228</v>
      </c>
    </row>
    <row r="892" spans="1:57" hidden="1" outlineLevel="1">
      <c r="A892" t="s">
        <v>3240</v>
      </c>
      <c r="B892" t="s">
        <v>2606</v>
      </c>
      <c r="C892" s="1">
        <f t="shared" si="350"/>
        <v>6220</v>
      </c>
      <c r="D892" s="7">
        <f>IF(N892&gt;0, RANK(N892,(N892:P892,Q892:AE892)),0)</f>
        <v>2</v>
      </c>
      <c r="E892" s="7">
        <f>IF(O892&gt;0,RANK(O892,(N892:P892,Q892:AE892)),0)</f>
        <v>1</v>
      </c>
      <c r="F892" s="7">
        <f>IF(P892&gt;0,RANK(P892,(N892:P892,Q892:AE892)),0)</f>
        <v>3</v>
      </c>
      <c r="G892" s="1">
        <f t="shared" si="351"/>
        <v>2796</v>
      </c>
      <c r="H892" s="2">
        <f t="shared" si="352"/>
        <v>0.4495176848874598</v>
      </c>
      <c r="I892" s="2"/>
      <c r="J892" s="2">
        <f t="shared" si="353"/>
        <v>0.26929260450160769</v>
      </c>
      <c r="K892" s="2">
        <f t="shared" si="354"/>
        <v>0.71881028938906755</v>
      </c>
      <c r="L892" s="2">
        <f t="shared" si="355"/>
        <v>4.5016077170418004E-3</v>
      </c>
      <c r="M892" s="2">
        <f t="shared" si="356"/>
        <v>7.3954983922829062E-3</v>
      </c>
      <c r="N892" s="66">
        <v>1675</v>
      </c>
      <c r="O892" s="66">
        <v>4471</v>
      </c>
      <c r="P892" s="66">
        <v>28</v>
      </c>
      <c r="Q892" s="66">
        <v>12</v>
      </c>
      <c r="R892" s="66">
        <v>3</v>
      </c>
      <c r="S892" s="66">
        <v>15</v>
      </c>
      <c r="T892" s="66">
        <v>2</v>
      </c>
      <c r="U892" s="66">
        <v>0</v>
      </c>
      <c r="V892" s="66">
        <v>3</v>
      </c>
      <c r="W892" s="66">
        <v>11</v>
      </c>
      <c r="AN892" s="7">
        <f>IF(Q892&gt;0,RANK(Q892,(N892:P892,Q892:AE892)),0)</f>
        <v>5</v>
      </c>
      <c r="AO892" s="7">
        <f>IF(R892&gt;0,RANK(R892,(N892:P892,Q892:AE892)),0)</f>
        <v>7</v>
      </c>
      <c r="AP892" s="7">
        <f>IF(T892&gt;0,RANK(T892,(N892:P892,Q892:AE892)),0)</f>
        <v>9</v>
      </c>
      <c r="AQ892" s="7">
        <f>IF(S892&gt;0,RANK(S892,(N892:P892,Q892:AE892)),0)</f>
        <v>4</v>
      </c>
      <c r="AR892" s="2">
        <f t="shared" si="357"/>
        <v>1.9292604501607716E-3</v>
      </c>
      <c r="AS892" s="2">
        <f t="shared" si="358"/>
        <v>4.8231511254019291E-4</v>
      </c>
      <c r="AT892" s="2">
        <f t="shared" si="359"/>
        <v>3.2154340836012862E-4</v>
      </c>
      <c r="AU892" s="2">
        <f t="shared" si="360"/>
        <v>2.4115755627009648E-3</v>
      </c>
      <c r="AW892" t="s">
        <v>3240</v>
      </c>
      <c r="AX892" t="s">
        <v>2606</v>
      </c>
      <c r="AY892">
        <v>5</v>
      </c>
      <c r="BA892" s="119">
        <v>19</v>
      </c>
      <c r="BB892" s="121">
        <v>119</v>
      </c>
      <c r="BC892" s="125">
        <f t="shared" si="361"/>
        <v>19119</v>
      </c>
      <c r="BE892" s="7" t="s">
        <v>228</v>
      </c>
    </row>
    <row r="893" spans="1:57" hidden="1" outlineLevel="1">
      <c r="A893" t="s">
        <v>1872</v>
      </c>
      <c r="B893" t="s">
        <v>2606</v>
      </c>
      <c r="C893" s="1">
        <f t="shared" si="350"/>
        <v>8481</v>
      </c>
      <c r="D893" s="7">
        <f>IF(N893&gt;0, RANK(N893,(N893:P893,Q893:AE893)),0)</f>
        <v>2</v>
      </c>
      <c r="E893" s="7">
        <f>IF(O893&gt;0,RANK(O893,(N893:P893,Q893:AE893)),0)</f>
        <v>1</v>
      </c>
      <c r="F893" s="7">
        <f>IF(P893&gt;0,RANK(P893,(N893:P893,Q893:AE893)),0)</f>
        <v>3</v>
      </c>
      <c r="G893" s="1">
        <f t="shared" si="351"/>
        <v>846</v>
      </c>
      <c r="H893" s="2">
        <f t="shared" si="352"/>
        <v>9.9752387690130881E-2</v>
      </c>
      <c r="I893" s="2"/>
      <c r="J893" s="2">
        <f t="shared" si="353"/>
        <v>0.44016035844829621</v>
      </c>
      <c r="K893" s="2">
        <f t="shared" si="354"/>
        <v>0.5399127461384271</v>
      </c>
      <c r="L893" s="2">
        <f t="shared" si="355"/>
        <v>5.8955311873599816E-3</v>
      </c>
      <c r="M893" s="2">
        <f t="shared" si="356"/>
        <v>1.4031364225916654E-2</v>
      </c>
      <c r="N893" s="66">
        <v>3733</v>
      </c>
      <c r="O893" s="66">
        <v>4579</v>
      </c>
      <c r="P893" s="66">
        <v>50</v>
      </c>
      <c r="Q893" s="66">
        <v>25</v>
      </c>
      <c r="R893" s="66">
        <v>6</v>
      </c>
      <c r="S893" s="66">
        <v>49</v>
      </c>
      <c r="T893" s="66">
        <v>2</v>
      </c>
      <c r="U893" s="66">
        <v>0</v>
      </c>
      <c r="V893" s="66">
        <v>1</v>
      </c>
      <c r="W893" s="66">
        <v>36</v>
      </c>
      <c r="AN893" s="7">
        <f>IF(Q893&gt;0,RANK(Q893,(N893:P893,Q893:AE893)),0)</f>
        <v>6</v>
      </c>
      <c r="AO893" s="7">
        <f>IF(R893&gt;0,RANK(R893,(N893:P893,Q893:AE893)),0)</f>
        <v>7</v>
      </c>
      <c r="AP893" s="7">
        <f>IF(T893&gt;0,RANK(T893,(N893:P893,Q893:AE893)),0)</f>
        <v>8</v>
      </c>
      <c r="AQ893" s="7">
        <f>IF(S893&gt;0,RANK(S893,(N893:P893,Q893:AE893)),0)</f>
        <v>4</v>
      </c>
      <c r="AR893" s="2">
        <f t="shared" si="357"/>
        <v>2.9477655936799908E-3</v>
      </c>
      <c r="AS893" s="2">
        <f t="shared" si="358"/>
        <v>7.0746374248319773E-4</v>
      </c>
      <c r="AT893" s="2">
        <f t="shared" si="359"/>
        <v>2.3582124749439923E-4</v>
      </c>
      <c r="AU893" s="2">
        <f t="shared" si="360"/>
        <v>5.7776205636127813E-3</v>
      </c>
      <c r="AW893" t="s">
        <v>1872</v>
      </c>
      <c r="AX893" t="s">
        <v>2606</v>
      </c>
      <c r="AY893">
        <v>4</v>
      </c>
      <c r="BA893" s="119">
        <v>19</v>
      </c>
      <c r="BB893" s="121">
        <v>121</v>
      </c>
      <c r="BC893" s="125">
        <f t="shared" si="361"/>
        <v>19121</v>
      </c>
      <c r="BE893" s="7" t="s">
        <v>228</v>
      </c>
    </row>
    <row r="894" spans="1:57" hidden="1" outlineLevel="1">
      <c r="A894" t="s">
        <v>1778</v>
      </c>
      <c r="B894" t="s">
        <v>2606</v>
      </c>
      <c r="C894" s="1">
        <f t="shared" si="350"/>
        <v>10934</v>
      </c>
      <c r="D894" s="7">
        <f>IF(N894&gt;0, RANK(N894,(N894:P894,Q894:AE894)),0)</f>
        <v>2</v>
      </c>
      <c r="E894" s="7">
        <f>IF(O894&gt;0,RANK(O894,(N894:P894,Q894:AE894)),0)</f>
        <v>1</v>
      </c>
      <c r="F894" s="7">
        <f>IF(P894&gt;0,RANK(P894,(N894:P894,Q894:AE894)),0)</f>
        <v>5</v>
      </c>
      <c r="G894" s="1">
        <f t="shared" si="351"/>
        <v>1807</v>
      </c>
      <c r="H894" s="2">
        <f t="shared" si="352"/>
        <v>0.16526431315163709</v>
      </c>
      <c r="I894" s="2"/>
      <c r="J894" s="2">
        <f t="shared" si="353"/>
        <v>0.40826778854947871</v>
      </c>
      <c r="K894" s="2">
        <f t="shared" si="354"/>
        <v>0.57353210170111579</v>
      </c>
      <c r="L894" s="2">
        <f t="shared" si="355"/>
        <v>4.389976220962136E-3</v>
      </c>
      <c r="M894" s="2">
        <f t="shared" si="356"/>
        <v>1.381013352844331E-2</v>
      </c>
      <c r="N894" s="66">
        <v>4464</v>
      </c>
      <c r="O894" s="66">
        <v>6271</v>
      </c>
      <c r="P894" s="66">
        <v>48</v>
      </c>
      <c r="Q894" s="66">
        <v>26</v>
      </c>
      <c r="R894" s="66">
        <v>7</v>
      </c>
      <c r="S894" s="66">
        <v>55</v>
      </c>
      <c r="T894" s="66">
        <v>3</v>
      </c>
      <c r="U894" s="66">
        <v>1</v>
      </c>
      <c r="V894" s="66">
        <v>1</v>
      </c>
      <c r="W894" s="66">
        <v>58</v>
      </c>
      <c r="AN894" s="7">
        <f>IF(Q894&gt;0,RANK(Q894,(N894:P894,Q894:AE894)),0)</f>
        <v>6</v>
      </c>
      <c r="AO894" s="7">
        <f>IF(R894&gt;0,RANK(R894,(N894:P894,Q894:AE894)),0)</f>
        <v>7</v>
      </c>
      <c r="AP894" s="7">
        <f>IF(T894&gt;0,RANK(T894,(N894:P894,Q894:AE894)),0)</f>
        <v>8</v>
      </c>
      <c r="AQ894" s="7">
        <f>IF(S894&gt;0,RANK(S894,(N894:P894,Q894:AE894)),0)</f>
        <v>4</v>
      </c>
      <c r="AR894" s="2">
        <f t="shared" si="357"/>
        <v>2.3779037863544904E-3</v>
      </c>
      <c r="AS894" s="2">
        <f t="shared" si="358"/>
        <v>6.4020486555697821E-4</v>
      </c>
      <c r="AT894" s="2">
        <f t="shared" si="359"/>
        <v>2.743735138101335E-4</v>
      </c>
      <c r="AU894" s="2">
        <f t="shared" si="360"/>
        <v>5.0301810865191147E-3</v>
      </c>
      <c r="AW894" t="s">
        <v>1778</v>
      </c>
      <c r="AX894" t="s">
        <v>2606</v>
      </c>
      <c r="AY894">
        <v>3</v>
      </c>
      <c r="BA894" s="119">
        <v>19</v>
      </c>
      <c r="BB894" s="121">
        <v>123</v>
      </c>
      <c r="BC894" s="125">
        <f t="shared" si="361"/>
        <v>19123</v>
      </c>
      <c r="BE894" s="7" t="s">
        <v>228</v>
      </c>
    </row>
    <row r="895" spans="1:57" hidden="1" outlineLevel="1">
      <c r="A895" t="s">
        <v>3367</v>
      </c>
      <c r="B895" t="s">
        <v>2606</v>
      </c>
      <c r="C895" s="1">
        <f t="shared" si="350"/>
        <v>17032</v>
      </c>
      <c r="D895" s="7">
        <f>IF(N895&gt;0, RANK(N895,(N895:P895,Q895:AE895)),0)</f>
        <v>2</v>
      </c>
      <c r="E895" s="7">
        <f>IF(O895&gt;0,RANK(O895,(N895:P895,Q895:AE895)),0)</f>
        <v>1</v>
      </c>
      <c r="F895" s="7">
        <f>IF(P895&gt;0,RANK(P895,(N895:P895,Q895:AE895)),0)</f>
        <v>4</v>
      </c>
      <c r="G895" s="1">
        <f t="shared" si="351"/>
        <v>1835</v>
      </c>
      <c r="H895" s="2">
        <f t="shared" si="352"/>
        <v>0.10773837482386096</v>
      </c>
      <c r="I895" s="2"/>
      <c r="J895" s="2">
        <f t="shared" si="353"/>
        <v>0.43570925317050258</v>
      </c>
      <c r="K895" s="2">
        <f t="shared" si="354"/>
        <v>0.54344762799436352</v>
      </c>
      <c r="L895" s="2">
        <f t="shared" si="355"/>
        <v>5.3428839830906528E-3</v>
      </c>
      <c r="M895" s="2">
        <f t="shared" si="356"/>
        <v>1.5500234852043247E-2</v>
      </c>
      <c r="N895" s="66">
        <v>7421</v>
      </c>
      <c r="O895" s="66">
        <v>9256</v>
      </c>
      <c r="P895" s="66">
        <v>91</v>
      </c>
      <c r="Q895" s="66">
        <v>62</v>
      </c>
      <c r="R895" s="66">
        <v>17</v>
      </c>
      <c r="S895" s="66">
        <v>69</v>
      </c>
      <c r="T895" s="66">
        <v>4</v>
      </c>
      <c r="U895" s="66">
        <v>1</v>
      </c>
      <c r="V895" s="66">
        <v>1</v>
      </c>
      <c r="W895" s="66">
        <v>110</v>
      </c>
      <c r="AN895" s="7">
        <f>IF(Q895&gt;0,RANK(Q895,(N895:P895,Q895:AE895)),0)</f>
        <v>6</v>
      </c>
      <c r="AO895" s="7">
        <f>IF(R895&gt;0,RANK(R895,(N895:P895,Q895:AE895)),0)</f>
        <v>7</v>
      </c>
      <c r="AP895" s="7">
        <f>IF(T895&gt;0,RANK(T895,(N895:P895,Q895:AE895)),0)</f>
        <v>8</v>
      </c>
      <c r="AQ895" s="7">
        <f>IF(S895&gt;0,RANK(S895,(N895:P895,Q895:AE895)),0)</f>
        <v>5</v>
      </c>
      <c r="AR895" s="2">
        <f t="shared" si="357"/>
        <v>3.6402066697980274E-3</v>
      </c>
      <c r="AS895" s="2">
        <f t="shared" si="358"/>
        <v>9.9812118365429775E-4</v>
      </c>
      <c r="AT895" s="2">
        <f t="shared" si="359"/>
        <v>2.3485204321277596E-4</v>
      </c>
      <c r="AU895" s="2">
        <f t="shared" si="360"/>
        <v>4.0511977454203854E-3</v>
      </c>
      <c r="AW895" t="s">
        <v>3367</v>
      </c>
      <c r="AX895" t="s">
        <v>2606</v>
      </c>
      <c r="AY895">
        <v>3</v>
      </c>
      <c r="BA895" s="119">
        <v>19</v>
      </c>
      <c r="BB895" s="121">
        <v>125</v>
      </c>
      <c r="BC895" s="125">
        <f t="shared" si="361"/>
        <v>19125</v>
      </c>
      <c r="BE895" s="7" t="s">
        <v>228</v>
      </c>
    </row>
    <row r="896" spans="1:57" hidden="1" outlineLevel="1">
      <c r="A896" t="s">
        <v>3230</v>
      </c>
      <c r="B896" t="s">
        <v>2606</v>
      </c>
      <c r="C896" s="1">
        <f t="shared" si="350"/>
        <v>18663</v>
      </c>
      <c r="D896" s="7">
        <f>IF(N896&gt;0, RANK(N896,(N896:P896,Q896:AE896)),0)</f>
        <v>1</v>
      </c>
      <c r="E896" s="7">
        <f>IF(O896&gt;0,RANK(O896,(N896:P896,Q896:AE896)),0)</f>
        <v>2</v>
      </c>
      <c r="F896" s="7">
        <f>IF(P896&gt;0,RANK(P896,(N896:P896,Q896:AE896)),0)</f>
        <v>3</v>
      </c>
      <c r="G896" s="1">
        <f t="shared" si="351"/>
        <v>1745</v>
      </c>
      <c r="H896" s="2">
        <f t="shared" si="352"/>
        <v>9.3500509028559178E-2</v>
      </c>
      <c r="I896" s="2"/>
      <c r="J896" s="2">
        <f t="shared" si="353"/>
        <v>0.53705192091303644</v>
      </c>
      <c r="K896" s="2">
        <f t="shared" si="354"/>
        <v>0.44355141188447733</v>
      </c>
      <c r="L896" s="2">
        <f t="shared" si="355"/>
        <v>6.3226705245673261E-3</v>
      </c>
      <c r="M896" s="2">
        <f t="shared" si="356"/>
        <v>1.3073996677918902E-2</v>
      </c>
      <c r="N896" s="66">
        <v>10023</v>
      </c>
      <c r="O896" s="66">
        <v>8278</v>
      </c>
      <c r="P896" s="66">
        <v>118</v>
      </c>
      <c r="Q896" s="66">
        <v>64</v>
      </c>
      <c r="R896" s="66">
        <v>11</v>
      </c>
      <c r="S896" s="66">
        <v>55</v>
      </c>
      <c r="T896" s="66">
        <v>2</v>
      </c>
      <c r="U896" s="66">
        <v>2</v>
      </c>
      <c r="V896" s="66">
        <v>4</v>
      </c>
      <c r="W896" s="66">
        <v>106</v>
      </c>
      <c r="AN896" s="7">
        <f>IF(Q896&gt;0,RANK(Q896,(N896:P896,Q896:AE896)),0)</f>
        <v>5</v>
      </c>
      <c r="AO896" s="7">
        <f>IF(R896&gt;0,RANK(R896,(N896:P896,Q896:AE896)),0)</f>
        <v>7</v>
      </c>
      <c r="AP896" s="7">
        <f>IF(T896&gt;0,RANK(T896,(N896:P896,Q896:AE896)),0)</f>
        <v>9</v>
      </c>
      <c r="AQ896" s="7">
        <f>IF(S896&gt;0,RANK(S896,(N896:P896,Q896:AE896)),0)</f>
        <v>6</v>
      </c>
      <c r="AR896" s="2">
        <f t="shared" si="357"/>
        <v>3.4292450302738039E-3</v>
      </c>
      <c r="AS896" s="2">
        <f t="shared" si="358"/>
        <v>5.8940148957831E-4</v>
      </c>
      <c r="AT896" s="2">
        <f t="shared" si="359"/>
        <v>1.0716390719605637E-4</v>
      </c>
      <c r="AU896" s="2">
        <f t="shared" si="360"/>
        <v>2.94700744789155E-3</v>
      </c>
      <c r="AW896" t="s">
        <v>3230</v>
      </c>
      <c r="AX896" t="s">
        <v>2606</v>
      </c>
      <c r="AY896">
        <v>4</v>
      </c>
      <c r="BA896" s="119">
        <v>19</v>
      </c>
      <c r="BB896" s="121">
        <v>127</v>
      </c>
      <c r="BC896" s="125">
        <f t="shared" si="361"/>
        <v>19127</v>
      </c>
      <c r="BE896" s="7" t="s">
        <v>228</v>
      </c>
    </row>
    <row r="897" spans="1:57" hidden="1" outlineLevel="1">
      <c r="A897" t="s">
        <v>1554</v>
      </c>
      <c r="B897" t="s">
        <v>2606</v>
      </c>
      <c r="C897" s="1">
        <f t="shared" ref="C897:C932" si="362">SUM(N897:AL897)</f>
        <v>7283</v>
      </c>
      <c r="D897" s="7">
        <f>IF(N897&gt;0, RANK(N897,(N897:P897,Q897:AE897)),0)</f>
        <v>2</v>
      </c>
      <c r="E897" s="7">
        <f>IF(O897&gt;0,RANK(O897,(N897:P897,Q897:AE897)),0)</f>
        <v>1</v>
      </c>
      <c r="F897" s="7">
        <f>IF(P897&gt;0,RANK(P897,(N897:P897,Q897:AE897)),0)</f>
        <v>3</v>
      </c>
      <c r="G897" s="1">
        <f t="shared" ref="G897:G932" si="363">IF(C897&gt;0,MAX(N897:P897)-LARGE(N897:P897,2),0)</f>
        <v>1207</v>
      </c>
      <c r="H897" s="2">
        <f t="shared" ref="H897:H928" si="364">IF(C897&gt;0,G897/C897,0)</f>
        <v>0.16572840862282026</v>
      </c>
      <c r="I897" s="2"/>
      <c r="J897" s="2">
        <f t="shared" ref="J897:J932" si="365">IF($C897=0,"-",N897/$C897)</f>
        <v>0.40862282026637375</v>
      </c>
      <c r="K897" s="2">
        <f t="shared" ref="K897:K932" si="366">IF($C897=0,"-",O897/$C897)</f>
        <v>0.57435122888919399</v>
      </c>
      <c r="L897" s="2">
        <f t="shared" ref="L897:L932" si="367">IF($C897=0,"-",P897/$C897)</f>
        <v>7.9637512014279835E-3</v>
      </c>
      <c r="M897" s="2">
        <f t="shared" ref="M897:M928" si="368">IF(C897=0,"-",(1-J897-K897-L897))</f>
        <v>9.0621996430042748E-3</v>
      </c>
      <c r="N897" s="66">
        <v>2976</v>
      </c>
      <c r="O897" s="66">
        <v>4183</v>
      </c>
      <c r="P897" s="66">
        <v>58</v>
      </c>
      <c r="Q897" s="66">
        <v>23</v>
      </c>
      <c r="R897" s="66">
        <v>5</v>
      </c>
      <c r="S897" s="66">
        <v>12</v>
      </c>
      <c r="T897" s="66">
        <v>0</v>
      </c>
      <c r="U897" s="66">
        <v>1</v>
      </c>
      <c r="V897" s="66">
        <v>0</v>
      </c>
      <c r="W897" s="66">
        <v>25</v>
      </c>
      <c r="AN897" s="7">
        <f>IF(Q897&gt;0,RANK(Q897,(N897:P897,Q897:AE897)),0)</f>
        <v>5</v>
      </c>
      <c r="AO897" s="7">
        <f>IF(R897&gt;0,RANK(R897,(N897:P897,Q897:AE897)),0)</f>
        <v>7</v>
      </c>
      <c r="AP897" s="7">
        <f>IF(T897&gt;0,RANK(T897,(N897:P897,Q897:AE897)),0)</f>
        <v>0</v>
      </c>
      <c r="AQ897" s="7">
        <f>IF(S897&gt;0,RANK(S897,(N897:P897,Q897:AE897)),0)</f>
        <v>6</v>
      </c>
      <c r="AR897" s="2">
        <f t="shared" ref="AR897:AR932" si="369">IF($C897=0,"-",Q897/$C897)</f>
        <v>3.1580392695317863E-3</v>
      </c>
      <c r="AS897" s="2">
        <f t="shared" ref="AS897:AS932" si="370">IF($C897=0,"-",R897/$C897)</f>
        <v>6.86530275985171E-4</v>
      </c>
      <c r="AT897" s="2">
        <f t="shared" ref="AT897:AT932" si="371">IF($C897=0,"-",T897/$C897)</f>
        <v>0</v>
      </c>
      <c r="AU897" s="2">
        <f t="shared" ref="AU897:AU932" si="372">IF($C897=0,"-",S897/$C897)</f>
        <v>1.6476726623644103E-3</v>
      </c>
      <c r="AW897" t="s">
        <v>1554</v>
      </c>
      <c r="AX897" t="s">
        <v>2606</v>
      </c>
      <c r="AY897">
        <v>5</v>
      </c>
      <c r="BA897" s="119">
        <v>19</v>
      </c>
      <c r="BB897" s="121">
        <v>129</v>
      </c>
      <c r="BC897" s="125">
        <f t="shared" si="361"/>
        <v>19129</v>
      </c>
      <c r="BE897" s="7" t="s">
        <v>228</v>
      </c>
    </row>
    <row r="898" spans="1:57" hidden="1" outlineLevel="1">
      <c r="A898" t="s">
        <v>2077</v>
      </c>
      <c r="B898" t="s">
        <v>2606</v>
      </c>
      <c r="C898" s="1">
        <f t="shared" si="362"/>
        <v>5766</v>
      </c>
      <c r="D898" s="7">
        <f>IF(N898&gt;0, RANK(N898,(N898:P898,Q898:AE898)),0)</f>
        <v>1</v>
      </c>
      <c r="E898" s="7">
        <f>IF(O898&gt;0,RANK(O898,(N898:P898,Q898:AE898)),0)</f>
        <v>2</v>
      </c>
      <c r="F898" s="7">
        <f>IF(P898&gt;0,RANK(P898,(N898:P898,Q898:AE898)),0)</f>
        <v>4</v>
      </c>
      <c r="G898" s="1">
        <f t="shared" si="363"/>
        <v>710</v>
      </c>
      <c r="H898" s="2">
        <f t="shared" si="364"/>
        <v>0.12313562261533126</v>
      </c>
      <c r="I898" s="2"/>
      <c r="J898" s="2">
        <f t="shared" si="365"/>
        <v>0.55133541449878598</v>
      </c>
      <c r="K898" s="2">
        <f t="shared" si="366"/>
        <v>0.42819979188345475</v>
      </c>
      <c r="L898" s="2">
        <f t="shared" si="367"/>
        <v>6.0700659035726676E-3</v>
      </c>
      <c r="M898" s="2">
        <f t="shared" si="368"/>
        <v>1.4394727714186602E-2</v>
      </c>
      <c r="N898" s="66">
        <v>3179</v>
      </c>
      <c r="O898" s="66">
        <v>2469</v>
      </c>
      <c r="P898" s="66">
        <v>35</v>
      </c>
      <c r="Q898" s="66">
        <v>14</v>
      </c>
      <c r="R898" s="66">
        <v>8</v>
      </c>
      <c r="S898" s="66">
        <v>21</v>
      </c>
      <c r="T898" s="66">
        <v>2</v>
      </c>
      <c r="U898" s="66">
        <v>0</v>
      </c>
      <c r="V898" s="66">
        <v>0</v>
      </c>
      <c r="W898" s="66">
        <v>38</v>
      </c>
      <c r="AN898" s="7">
        <f>IF(Q898&gt;0,RANK(Q898,(N898:P898,Q898:AE898)),0)</f>
        <v>6</v>
      </c>
      <c r="AO898" s="7">
        <f>IF(R898&gt;0,RANK(R898,(N898:P898,Q898:AE898)),0)</f>
        <v>7</v>
      </c>
      <c r="AP898" s="7">
        <f>IF(T898&gt;0,RANK(T898,(N898:P898,Q898:AE898)),0)</f>
        <v>8</v>
      </c>
      <c r="AQ898" s="7">
        <f>IF(S898&gt;0,RANK(S898,(N898:P898,Q898:AE898)),0)</f>
        <v>5</v>
      </c>
      <c r="AR898" s="2">
        <f t="shared" si="369"/>
        <v>2.428026361429067E-3</v>
      </c>
      <c r="AS898" s="2">
        <f t="shared" si="370"/>
        <v>1.387443635102324E-3</v>
      </c>
      <c r="AT898" s="2">
        <f t="shared" si="371"/>
        <v>3.4686090877558099E-4</v>
      </c>
      <c r="AU898" s="2">
        <f t="shared" si="372"/>
        <v>3.6420395421436005E-3</v>
      </c>
      <c r="AW898" t="s">
        <v>2077</v>
      </c>
      <c r="AX898" t="s">
        <v>2606</v>
      </c>
      <c r="AY898">
        <v>4</v>
      </c>
      <c r="BA898" s="119">
        <v>19</v>
      </c>
      <c r="BB898" s="121">
        <v>131</v>
      </c>
      <c r="BC898" s="125">
        <f t="shared" si="361"/>
        <v>19131</v>
      </c>
      <c r="BE898" s="7" t="s">
        <v>228</v>
      </c>
    </row>
    <row r="899" spans="1:57" hidden="1" outlineLevel="1">
      <c r="A899" t="s">
        <v>2878</v>
      </c>
      <c r="B899" t="s">
        <v>2606</v>
      </c>
      <c r="C899" s="1">
        <f t="shared" si="362"/>
        <v>4797</v>
      </c>
      <c r="D899" s="7">
        <f>IF(N899&gt;0, RANK(N899,(N899:P899,Q899:AE899)),0)</f>
        <v>2</v>
      </c>
      <c r="E899" s="7">
        <f>IF(O899&gt;0,RANK(O899,(N899:P899,Q899:AE899)),0)</f>
        <v>1</v>
      </c>
      <c r="F899" s="7">
        <f>IF(P899&gt;0,RANK(P899,(N899:P899,Q899:AE899)),0)</f>
        <v>3</v>
      </c>
      <c r="G899" s="1">
        <f t="shared" si="363"/>
        <v>116</v>
      </c>
      <c r="H899" s="2">
        <f t="shared" si="364"/>
        <v>2.4181780279341255E-2</v>
      </c>
      <c r="I899" s="2"/>
      <c r="J899" s="2">
        <f t="shared" si="365"/>
        <v>0.47842401500938087</v>
      </c>
      <c r="K899" s="2">
        <f t="shared" si="366"/>
        <v>0.50260579528872207</v>
      </c>
      <c r="L899" s="2">
        <f t="shared" si="367"/>
        <v>6.4623723160308526E-3</v>
      </c>
      <c r="M899" s="2">
        <f t="shared" si="368"/>
        <v>1.250781738586627E-2</v>
      </c>
      <c r="N899" s="66">
        <v>2295</v>
      </c>
      <c r="O899" s="66">
        <v>2411</v>
      </c>
      <c r="P899" s="66">
        <v>31</v>
      </c>
      <c r="Q899" s="66">
        <v>13</v>
      </c>
      <c r="R899" s="66">
        <v>4</v>
      </c>
      <c r="S899" s="66">
        <v>13</v>
      </c>
      <c r="T899" s="66">
        <v>3</v>
      </c>
      <c r="U899" s="66">
        <v>1</v>
      </c>
      <c r="V899" s="66">
        <v>0</v>
      </c>
      <c r="W899" s="66">
        <v>26</v>
      </c>
      <c r="AN899" s="7">
        <f>IF(Q899&gt;0,RANK(Q899,(N899:P899,Q899:AE899)),0)</f>
        <v>5</v>
      </c>
      <c r="AO899" s="7">
        <f>IF(R899&gt;0,RANK(R899,(N899:P899,Q899:AE899)),0)</f>
        <v>7</v>
      </c>
      <c r="AP899" s="7">
        <f>IF(T899&gt;0,RANK(T899,(N899:P899,Q899:AE899)),0)</f>
        <v>8</v>
      </c>
      <c r="AQ899" s="7">
        <f>IF(S899&gt;0,RANK(S899,(N899:P899,Q899:AE899)),0)</f>
        <v>5</v>
      </c>
      <c r="AR899" s="2">
        <f t="shared" si="369"/>
        <v>2.7100271002710027E-3</v>
      </c>
      <c r="AS899" s="2">
        <f t="shared" si="370"/>
        <v>8.3385449239107776E-4</v>
      </c>
      <c r="AT899" s="2">
        <f t="shared" si="371"/>
        <v>6.2539086929330832E-4</v>
      </c>
      <c r="AU899" s="2">
        <f t="shared" si="372"/>
        <v>2.7100271002710027E-3</v>
      </c>
      <c r="AW899" t="s">
        <v>2878</v>
      </c>
      <c r="AX899" t="s">
        <v>2606</v>
      </c>
      <c r="AY899">
        <v>5</v>
      </c>
      <c r="BA899" s="119">
        <v>19</v>
      </c>
      <c r="BB899" s="121">
        <v>133</v>
      </c>
      <c r="BC899" s="125">
        <f t="shared" si="361"/>
        <v>19133</v>
      </c>
      <c r="BE899" s="7" t="s">
        <v>228</v>
      </c>
    </row>
    <row r="900" spans="1:57" hidden="1" outlineLevel="1">
      <c r="A900" t="s">
        <v>1749</v>
      </c>
      <c r="B900" t="s">
        <v>2606</v>
      </c>
      <c r="C900" s="1">
        <f t="shared" si="362"/>
        <v>3874</v>
      </c>
      <c r="D900" s="7">
        <f>IF(N900&gt;0, RANK(N900,(N900:P900,Q900:AE900)),0)</f>
        <v>2</v>
      </c>
      <c r="E900" s="7">
        <f>IF(O900&gt;0,RANK(O900,(N900:P900,Q900:AE900)),0)</f>
        <v>1</v>
      </c>
      <c r="F900" s="7">
        <f>IF(P900&gt;0,RANK(P900,(N900:P900,Q900:AE900)),0)</f>
        <v>3</v>
      </c>
      <c r="G900" s="1">
        <f t="shared" si="363"/>
        <v>202</v>
      </c>
      <c r="H900" s="2">
        <f t="shared" si="364"/>
        <v>5.2142488384099121E-2</v>
      </c>
      <c r="I900" s="2"/>
      <c r="J900" s="2">
        <f t="shared" si="365"/>
        <v>0.46411977284460504</v>
      </c>
      <c r="K900" s="2">
        <f t="shared" si="366"/>
        <v>0.51626226122870422</v>
      </c>
      <c r="L900" s="2">
        <f t="shared" si="367"/>
        <v>6.4532782653588024E-3</v>
      </c>
      <c r="M900" s="2">
        <f t="shared" si="368"/>
        <v>1.3164687661331937E-2</v>
      </c>
      <c r="N900" s="66">
        <v>1798</v>
      </c>
      <c r="O900" s="66">
        <v>2000</v>
      </c>
      <c r="P900" s="66">
        <v>25</v>
      </c>
      <c r="Q900" s="66">
        <v>6</v>
      </c>
      <c r="R900" s="66">
        <v>3</v>
      </c>
      <c r="S900" s="66">
        <v>22</v>
      </c>
      <c r="T900" s="66">
        <v>1</v>
      </c>
      <c r="U900" s="66">
        <v>0</v>
      </c>
      <c r="V900" s="66">
        <v>1</v>
      </c>
      <c r="W900" s="66">
        <v>18</v>
      </c>
      <c r="AN900" s="7">
        <f>IF(Q900&gt;0,RANK(Q900,(N900:P900,Q900:AE900)),0)</f>
        <v>6</v>
      </c>
      <c r="AO900" s="7">
        <f>IF(R900&gt;0,RANK(R900,(N900:P900,Q900:AE900)),0)</f>
        <v>7</v>
      </c>
      <c r="AP900" s="7">
        <f>IF(T900&gt;0,RANK(T900,(N900:P900,Q900:AE900)),0)</f>
        <v>8</v>
      </c>
      <c r="AQ900" s="7">
        <f>IF(S900&gt;0,RANK(S900,(N900:P900,Q900:AE900)),0)</f>
        <v>4</v>
      </c>
      <c r="AR900" s="2">
        <f t="shared" si="369"/>
        <v>1.5487867836861124E-3</v>
      </c>
      <c r="AS900" s="2">
        <f t="shared" si="370"/>
        <v>7.7439339184305622E-4</v>
      </c>
      <c r="AT900" s="2">
        <f t="shared" si="371"/>
        <v>2.5813113061435211E-4</v>
      </c>
      <c r="AU900" s="2">
        <f t="shared" si="372"/>
        <v>5.6788848735157462E-3</v>
      </c>
      <c r="AW900" t="s">
        <v>1749</v>
      </c>
      <c r="AX900" t="s">
        <v>2606</v>
      </c>
      <c r="AY900">
        <v>3</v>
      </c>
      <c r="BA900" s="119">
        <v>19</v>
      </c>
      <c r="BB900" s="121">
        <v>135</v>
      </c>
      <c r="BC900" s="125">
        <f t="shared" si="361"/>
        <v>19135</v>
      </c>
      <c r="BE900" s="7" t="s">
        <v>228</v>
      </c>
    </row>
    <row r="901" spans="1:57" hidden="1" outlineLevel="1">
      <c r="A901" t="s">
        <v>1426</v>
      </c>
      <c r="B901" t="s">
        <v>2606</v>
      </c>
      <c r="C901" s="1">
        <f t="shared" si="362"/>
        <v>5289</v>
      </c>
      <c r="D901" s="7">
        <f>IF(N901&gt;0, RANK(N901,(N901:P901,Q901:AE901)),0)</f>
        <v>2</v>
      </c>
      <c r="E901" s="7">
        <f>IF(O901&gt;0,RANK(O901,(N901:P901,Q901:AE901)),0)</f>
        <v>1</v>
      </c>
      <c r="F901" s="7">
        <f>IF(P901&gt;0,RANK(P901,(N901:P901,Q901:AE901)),0)</f>
        <v>3</v>
      </c>
      <c r="G901" s="1">
        <f t="shared" si="363"/>
        <v>561</v>
      </c>
      <c r="H901" s="2">
        <f t="shared" si="364"/>
        <v>0.10606920022688598</v>
      </c>
      <c r="I901" s="2"/>
      <c r="J901" s="2">
        <f t="shared" si="365"/>
        <v>0.43978067687653621</v>
      </c>
      <c r="K901" s="2">
        <f t="shared" si="366"/>
        <v>0.54584987710342214</v>
      </c>
      <c r="L901" s="2">
        <f t="shared" si="367"/>
        <v>5.1049347702779354E-3</v>
      </c>
      <c r="M901" s="2">
        <f t="shared" si="368"/>
        <v>9.2645112497637076E-3</v>
      </c>
      <c r="N901" s="66">
        <v>2326</v>
      </c>
      <c r="O901" s="66">
        <v>2887</v>
      </c>
      <c r="P901" s="66">
        <v>27</v>
      </c>
      <c r="Q901" s="66">
        <v>11</v>
      </c>
      <c r="R901" s="66">
        <v>4</v>
      </c>
      <c r="S901" s="66">
        <v>12</v>
      </c>
      <c r="T901" s="66">
        <v>1</v>
      </c>
      <c r="U901" s="66">
        <v>1</v>
      </c>
      <c r="V901" s="66">
        <v>1</v>
      </c>
      <c r="W901" s="66">
        <v>19</v>
      </c>
      <c r="AN901" s="7">
        <f>IF(Q901&gt;0,RANK(Q901,(N901:P901,Q901:AE901)),0)</f>
        <v>6</v>
      </c>
      <c r="AO901" s="7">
        <f>IF(R901&gt;0,RANK(R901,(N901:P901,Q901:AE901)),0)</f>
        <v>7</v>
      </c>
      <c r="AP901" s="7">
        <f>IF(T901&gt;0,RANK(T901,(N901:P901,Q901:AE901)),0)</f>
        <v>8</v>
      </c>
      <c r="AQ901" s="7">
        <f>IF(S901&gt;0,RANK(S901,(N901:P901,Q901:AE901)),0)</f>
        <v>5</v>
      </c>
      <c r="AR901" s="2">
        <f t="shared" si="369"/>
        <v>2.0797882397428627E-3</v>
      </c>
      <c r="AS901" s="2">
        <f t="shared" si="370"/>
        <v>7.5628663263376818E-4</v>
      </c>
      <c r="AT901" s="2">
        <f t="shared" si="371"/>
        <v>1.8907165815844205E-4</v>
      </c>
      <c r="AU901" s="2">
        <f t="shared" si="372"/>
        <v>2.2688598979013048E-3</v>
      </c>
      <c r="AW901" t="s">
        <v>1426</v>
      </c>
      <c r="AX901" t="s">
        <v>2606</v>
      </c>
      <c r="AY901">
        <v>5</v>
      </c>
      <c r="BA901" s="119">
        <v>19</v>
      </c>
      <c r="BB901" s="121">
        <v>137</v>
      </c>
      <c r="BC901" s="125">
        <f t="shared" si="361"/>
        <v>19137</v>
      </c>
      <c r="BE901" s="7" t="s">
        <v>228</v>
      </c>
    </row>
    <row r="902" spans="1:57" hidden="1" outlineLevel="1">
      <c r="A902" t="s">
        <v>2223</v>
      </c>
      <c r="B902" t="s">
        <v>2606</v>
      </c>
      <c r="C902" s="1">
        <f t="shared" si="362"/>
        <v>19120</v>
      </c>
      <c r="D902" s="7">
        <f>IF(N902&gt;0, RANK(N902,(N902:P902,Q902:AE902)),0)</f>
        <v>1</v>
      </c>
      <c r="E902" s="7">
        <f>IF(O902&gt;0,RANK(O902,(N902:P902,Q902:AE902)),0)</f>
        <v>2</v>
      </c>
      <c r="F902" s="7">
        <f>IF(P902&gt;0,RANK(P902,(N902:P902,Q902:AE902)),0)</f>
        <v>4</v>
      </c>
      <c r="G902" s="1">
        <f t="shared" si="363"/>
        <v>2991</v>
      </c>
      <c r="H902" s="2">
        <f t="shared" si="364"/>
        <v>0.15643305439330543</v>
      </c>
      <c r="I902" s="2"/>
      <c r="J902" s="2">
        <f t="shared" si="365"/>
        <v>0.57112970711297073</v>
      </c>
      <c r="K902" s="2">
        <f t="shared" si="366"/>
        <v>0.41469665271966527</v>
      </c>
      <c r="L902" s="2">
        <f t="shared" si="367"/>
        <v>4.3410041841004188E-3</v>
      </c>
      <c r="M902" s="2">
        <f t="shared" si="368"/>
        <v>9.832635983263581E-3</v>
      </c>
      <c r="N902" s="66">
        <v>10920</v>
      </c>
      <c r="O902" s="66">
        <v>7929</v>
      </c>
      <c r="P902" s="66">
        <v>83</v>
      </c>
      <c r="Q902" s="66">
        <v>39</v>
      </c>
      <c r="R902" s="66">
        <v>14</v>
      </c>
      <c r="S902" s="66">
        <v>41</v>
      </c>
      <c r="T902" s="66">
        <v>1</v>
      </c>
      <c r="U902" s="66">
        <v>0</v>
      </c>
      <c r="V902" s="66">
        <v>1</v>
      </c>
      <c r="W902" s="66">
        <v>92</v>
      </c>
      <c r="AN902" s="7">
        <f>IF(Q902&gt;0,RANK(Q902,(N902:P902,Q902:AE902)),0)</f>
        <v>6</v>
      </c>
      <c r="AO902" s="7">
        <f>IF(R902&gt;0,RANK(R902,(N902:P902,Q902:AE902)),0)</f>
        <v>7</v>
      </c>
      <c r="AP902" s="7">
        <f>IF(T902&gt;0,RANK(T902,(N902:P902,Q902:AE902)),0)</f>
        <v>8</v>
      </c>
      <c r="AQ902" s="7">
        <f>IF(S902&gt;0,RANK(S902,(N902:P902,Q902:AE902)),0)</f>
        <v>5</v>
      </c>
      <c r="AR902" s="2">
        <f t="shared" si="369"/>
        <v>2.0397489539748953E-3</v>
      </c>
      <c r="AS902" s="2">
        <f t="shared" si="370"/>
        <v>7.3221757322175735E-4</v>
      </c>
      <c r="AT902" s="2">
        <f t="shared" si="371"/>
        <v>5.230125523012552E-5</v>
      </c>
      <c r="AU902" s="2">
        <f t="shared" si="372"/>
        <v>2.1443514644351462E-3</v>
      </c>
      <c r="AW902" t="s">
        <v>2223</v>
      </c>
      <c r="AX902" t="s">
        <v>2606</v>
      </c>
      <c r="AY902">
        <v>2</v>
      </c>
      <c r="BA902" s="119">
        <v>19</v>
      </c>
      <c r="BB902" s="121">
        <v>139</v>
      </c>
      <c r="BC902" s="125">
        <f t="shared" si="361"/>
        <v>19139</v>
      </c>
      <c r="BE902" s="7" t="s">
        <v>228</v>
      </c>
    </row>
    <row r="903" spans="1:57" hidden="1" outlineLevel="1">
      <c r="A903" t="s">
        <v>1403</v>
      </c>
      <c r="B903" t="s">
        <v>2606</v>
      </c>
      <c r="C903" s="1">
        <f t="shared" si="362"/>
        <v>7333</v>
      </c>
      <c r="D903" s="7">
        <f>IF(N903&gt;0, RANK(N903,(N903:P903,Q903:AE903)),0)</f>
        <v>2</v>
      </c>
      <c r="E903" s="7">
        <f>IF(O903&gt;0,RANK(O903,(N903:P903,Q903:AE903)),0)</f>
        <v>1</v>
      </c>
      <c r="F903" s="7">
        <f>IF(P903&gt;0,RANK(P903,(N903:P903,Q903:AE903)),0)</f>
        <v>3</v>
      </c>
      <c r="G903" s="1">
        <f t="shared" si="363"/>
        <v>2556</v>
      </c>
      <c r="H903" s="2">
        <f t="shared" si="364"/>
        <v>0.34856129824082915</v>
      </c>
      <c r="I903" s="2"/>
      <c r="J903" s="2">
        <f t="shared" si="365"/>
        <v>0.3188326742124642</v>
      </c>
      <c r="K903" s="2">
        <f t="shared" si="366"/>
        <v>0.66739397245329335</v>
      </c>
      <c r="L903" s="2">
        <f t="shared" si="367"/>
        <v>6.4093822446474836E-3</v>
      </c>
      <c r="M903" s="2">
        <f t="shared" si="368"/>
        <v>7.3639710895949716E-3</v>
      </c>
      <c r="N903" s="66">
        <v>2338</v>
      </c>
      <c r="O903" s="66">
        <v>4894</v>
      </c>
      <c r="P903" s="66">
        <v>47</v>
      </c>
      <c r="Q903" s="66">
        <v>12</v>
      </c>
      <c r="R903" s="66">
        <v>5</v>
      </c>
      <c r="S903" s="66">
        <v>16</v>
      </c>
      <c r="T903" s="66">
        <v>2</v>
      </c>
      <c r="U903" s="66">
        <v>0</v>
      </c>
      <c r="V903" s="66">
        <v>0</v>
      </c>
      <c r="W903" s="66">
        <v>19</v>
      </c>
      <c r="AN903" s="7">
        <f>IF(Q903&gt;0,RANK(Q903,(N903:P903,Q903:AE903)),0)</f>
        <v>6</v>
      </c>
      <c r="AO903" s="7">
        <f>IF(R903&gt;0,RANK(R903,(N903:P903,Q903:AE903)),0)</f>
        <v>7</v>
      </c>
      <c r="AP903" s="7">
        <f>IF(T903&gt;0,RANK(T903,(N903:P903,Q903:AE903)),0)</f>
        <v>8</v>
      </c>
      <c r="AQ903" s="7">
        <f>IF(S903&gt;0,RANK(S903,(N903:P903,Q903:AE903)),0)</f>
        <v>5</v>
      </c>
      <c r="AR903" s="2">
        <f t="shared" si="369"/>
        <v>1.636438019909996E-3</v>
      </c>
      <c r="AS903" s="2">
        <f t="shared" si="370"/>
        <v>6.8184917496249826E-4</v>
      </c>
      <c r="AT903" s="2">
        <f t="shared" si="371"/>
        <v>2.7273966998499932E-4</v>
      </c>
      <c r="AU903" s="2">
        <f t="shared" si="372"/>
        <v>2.1819173598799945E-3</v>
      </c>
      <c r="AW903" t="s">
        <v>1403</v>
      </c>
      <c r="AX903" t="s">
        <v>2606</v>
      </c>
      <c r="AY903">
        <v>5</v>
      </c>
      <c r="BA903" s="119">
        <v>19</v>
      </c>
      <c r="BB903" s="121">
        <v>141</v>
      </c>
      <c r="BC903" s="125">
        <f t="shared" si="361"/>
        <v>19141</v>
      </c>
      <c r="BE903" s="7" t="s">
        <v>228</v>
      </c>
    </row>
    <row r="904" spans="1:57" hidden="1" outlineLevel="1">
      <c r="A904" t="s">
        <v>2263</v>
      </c>
      <c r="B904" t="s">
        <v>2606</v>
      </c>
      <c r="C904" s="1">
        <f t="shared" si="362"/>
        <v>3129</v>
      </c>
      <c r="D904" s="7">
        <f>IF(N904&gt;0, RANK(N904,(N904:P904,Q904:AE904)),0)</f>
        <v>2</v>
      </c>
      <c r="E904" s="7">
        <f>IF(O904&gt;0,RANK(O904,(N904:P904,Q904:AE904)),0)</f>
        <v>1</v>
      </c>
      <c r="F904" s="7">
        <f>IF(P904&gt;0,RANK(P904,(N904:P904,Q904:AE904)),0)</f>
        <v>4</v>
      </c>
      <c r="G904" s="1">
        <f t="shared" si="363"/>
        <v>990</v>
      </c>
      <c r="H904" s="2">
        <f t="shared" si="364"/>
        <v>0.31639501438159157</v>
      </c>
      <c r="I904" s="2"/>
      <c r="J904" s="2">
        <f t="shared" si="365"/>
        <v>0.33141578779162673</v>
      </c>
      <c r="K904" s="2">
        <f t="shared" si="366"/>
        <v>0.64781080217321829</v>
      </c>
      <c r="L904" s="2">
        <f t="shared" si="367"/>
        <v>6.3918184723553853E-3</v>
      </c>
      <c r="M904" s="2">
        <f t="shared" si="368"/>
        <v>1.4381591562799598E-2</v>
      </c>
      <c r="N904" s="66">
        <v>1037</v>
      </c>
      <c r="O904" s="66">
        <v>2027</v>
      </c>
      <c r="P904" s="66">
        <v>20</v>
      </c>
      <c r="Q904" s="66">
        <v>5</v>
      </c>
      <c r="R904" s="66">
        <v>4</v>
      </c>
      <c r="S904" s="66">
        <v>24</v>
      </c>
      <c r="T904" s="66">
        <v>1</v>
      </c>
      <c r="U904" s="66">
        <v>2</v>
      </c>
      <c r="V904" s="66">
        <v>0</v>
      </c>
      <c r="W904" s="66">
        <v>9</v>
      </c>
      <c r="AN904" s="7">
        <f>IF(Q904&gt;0,RANK(Q904,(N904:P904,Q904:AE904)),0)</f>
        <v>6</v>
      </c>
      <c r="AO904" s="7">
        <f>IF(R904&gt;0,RANK(R904,(N904:P904,Q904:AE904)),0)</f>
        <v>7</v>
      </c>
      <c r="AP904" s="7">
        <f>IF(T904&gt;0,RANK(T904,(N904:P904,Q904:AE904)),0)</f>
        <v>9</v>
      </c>
      <c r="AQ904" s="7">
        <f>IF(S904&gt;0,RANK(S904,(N904:P904,Q904:AE904)),0)</f>
        <v>3</v>
      </c>
      <c r="AR904" s="2">
        <f t="shared" si="369"/>
        <v>1.5979546180888463E-3</v>
      </c>
      <c r="AS904" s="2">
        <f t="shared" si="370"/>
        <v>1.278363694471077E-3</v>
      </c>
      <c r="AT904" s="2">
        <f t="shared" si="371"/>
        <v>3.1959092361776926E-4</v>
      </c>
      <c r="AU904" s="2">
        <f t="shared" si="372"/>
        <v>7.6701821668264617E-3</v>
      </c>
      <c r="AW904" t="s">
        <v>2263</v>
      </c>
      <c r="AX904" t="s">
        <v>2606</v>
      </c>
      <c r="AY904">
        <v>5</v>
      </c>
      <c r="BA904" s="119">
        <v>19</v>
      </c>
      <c r="BB904" s="121">
        <v>143</v>
      </c>
      <c r="BC904" s="125">
        <f t="shared" si="361"/>
        <v>19143</v>
      </c>
      <c r="BE904" s="7" t="s">
        <v>228</v>
      </c>
    </row>
    <row r="905" spans="1:57" hidden="1" outlineLevel="1">
      <c r="A905" t="s">
        <v>1207</v>
      </c>
      <c r="B905" t="s">
        <v>2606</v>
      </c>
      <c r="C905" s="1">
        <f t="shared" si="362"/>
        <v>7359</v>
      </c>
      <c r="D905" s="7">
        <f>IF(N905&gt;0, RANK(N905,(N905:P905,Q905:AE905)),0)</f>
        <v>2</v>
      </c>
      <c r="E905" s="7">
        <f>IF(O905&gt;0,RANK(O905,(N905:P905,Q905:AE905)),0)</f>
        <v>1</v>
      </c>
      <c r="F905" s="7">
        <f>IF(P905&gt;0,RANK(P905,(N905:P905,Q905:AE905)),0)</f>
        <v>3</v>
      </c>
      <c r="G905" s="1">
        <f t="shared" si="363"/>
        <v>1451</v>
      </c>
      <c r="H905" s="2">
        <f t="shared" si="364"/>
        <v>0.19717352901209403</v>
      </c>
      <c r="I905" s="2"/>
      <c r="J905" s="2">
        <f t="shared" si="365"/>
        <v>0.39407528196765867</v>
      </c>
      <c r="K905" s="2">
        <f t="shared" si="366"/>
        <v>0.59124881097975268</v>
      </c>
      <c r="L905" s="2">
        <f t="shared" si="367"/>
        <v>4.7560809892648456E-3</v>
      </c>
      <c r="M905" s="2">
        <f t="shared" si="368"/>
        <v>9.9198260633237417E-3</v>
      </c>
      <c r="N905" s="66">
        <v>2900</v>
      </c>
      <c r="O905" s="66">
        <v>4351</v>
      </c>
      <c r="P905" s="66">
        <v>35</v>
      </c>
      <c r="Q905" s="66">
        <v>11</v>
      </c>
      <c r="R905" s="66">
        <v>6</v>
      </c>
      <c r="S905" s="66">
        <v>20</v>
      </c>
      <c r="T905" s="66">
        <v>1</v>
      </c>
      <c r="U905" s="66">
        <v>3</v>
      </c>
      <c r="V905" s="66">
        <v>0</v>
      </c>
      <c r="W905" s="66">
        <v>32</v>
      </c>
      <c r="AN905" s="7">
        <f>IF(Q905&gt;0,RANK(Q905,(N905:P905,Q905:AE905)),0)</f>
        <v>6</v>
      </c>
      <c r="AO905" s="7">
        <f>IF(R905&gt;0,RANK(R905,(N905:P905,Q905:AE905)),0)</f>
        <v>7</v>
      </c>
      <c r="AP905" s="7">
        <f>IF(T905&gt;0,RANK(T905,(N905:P905,Q905:AE905)),0)</f>
        <v>9</v>
      </c>
      <c r="AQ905" s="7">
        <f>IF(S905&gt;0,RANK(S905,(N905:P905,Q905:AE905)),0)</f>
        <v>5</v>
      </c>
      <c r="AR905" s="2">
        <f t="shared" si="369"/>
        <v>1.4947683109118087E-3</v>
      </c>
      <c r="AS905" s="2">
        <f t="shared" si="370"/>
        <v>8.1532816958825927E-4</v>
      </c>
      <c r="AT905" s="2">
        <f t="shared" si="371"/>
        <v>1.3588802826470988E-4</v>
      </c>
      <c r="AU905" s="2">
        <f t="shared" si="372"/>
        <v>2.7177605652941978E-3</v>
      </c>
      <c r="AW905" t="s">
        <v>1207</v>
      </c>
      <c r="AX905" t="s">
        <v>2606</v>
      </c>
      <c r="AY905">
        <v>5</v>
      </c>
      <c r="BA905" s="119">
        <v>19</v>
      </c>
      <c r="BB905" s="121">
        <v>145</v>
      </c>
      <c r="BC905" s="125">
        <f t="shared" si="361"/>
        <v>19145</v>
      </c>
      <c r="BE905" s="7" t="s">
        <v>228</v>
      </c>
    </row>
    <row r="906" spans="1:57" hidden="1" outlineLevel="1">
      <c r="A906" t="s">
        <v>3039</v>
      </c>
      <c r="B906" t="s">
        <v>2606</v>
      </c>
      <c r="C906" s="1">
        <f t="shared" si="362"/>
        <v>4808</v>
      </c>
      <c r="D906" s="7">
        <f>IF(N906&gt;0, RANK(N906,(N906:P906,Q906:AE906)),0)</f>
        <v>1</v>
      </c>
      <c r="E906" s="7">
        <f>IF(O906&gt;0,RANK(O906,(N906:P906,Q906:AE906)),0)</f>
        <v>2</v>
      </c>
      <c r="F906" s="7">
        <f>IF(P906&gt;0,RANK(P906,(N906:P906,Q906:AE906)),0)</f>
        <v>3</v>
      </c>
      <c r="G906" s="1">
        <f t="shared" si="363"/>
        <v>134</v>
      </c>
      <c r="H906" s="2">
        <f t="shared" si="364"/>
        <v>2.7870216306156406E-2</v>
      </c>
      <c r="I906" s="2"/>
      <c r="J906" s="2">
        <f t="shared" si="365"/>
        <v>0.50499168053244592</v>
      </c>
      <c r="K906" s="2">
        <f t="shared" si="366"/>
        <v>0.47712146422628954</v>
      </c>
      <c r="L906" s="2">
        <f t="shared" si="367"/>
        <v>8.3194675540765387E-3</v>
      </c>
      <c r="M906" s="2">
        <f t="shared" si="368"/>
        <v>9.5673876871880045E-3</v>
      </c>
      <c r="N906" s="66">
        <v>2428</v>
      </c>
      <c r="O906" s="66">
        <v>2294</v>
      </c>
      <c r="P906" s="66">
        <v>40</v>
      </c>
      <c r="Q906" s="66">
        <v>12</v>
      </c>
      <c r="R906" s="66">
        <v>5</v>
      </c>
      <c r="S906" s="66">
        <v>8</v>
      </c>
      <c r="T906" s="66">
        <v>3</v>
      </c>
      <c r="U906" s="66">
        <v>0</v>
      </c>
      <c r="V906" s="66">
        <v>2</v>
      </c>
      <c r="W906" s="66">
        <v>16</v>
      </c>
      <c r="AN906" s="7">
        <f>IF(Q906&gt;0,RANK(Q906,(N906:P906,Q906:AE906)),0)</f>
        <v>5</v>
      </c>
      <c r="AO906" s="7">
        <f>IF(R906&gt;0,RANK(R906,(N906:P906,Q906:AE906)),0)</f>
        <v>7</v>
      </c>
      <c r="AP906" s="7">
        <f>IF(T906&gt;0,RANK(T906,(N906:P906,Q906:AE906)),0)</f>
        <v>8</v>
      </c>
      <c r="AQ906" s="7">
        <f>IF(S906&gt;0,RANK(S906,(N906:P906,Q906:AE906)),0)</f>
        <v>6</v>
      </c>
      <c r="AR906" s="2">
        <f t="shared" si="369"/>
        <v>2.4958402662229617E-3</v>
      </c>
      <c r="AS906" s="2">
        <f t="shared" si="370"/>
        <v>1.0399334442595673E-3</v>
      </c>
      <c r="AT906" s="2">
        <f t="shared" si="371"/>
        <v>6.2396006655574042E-4</v>
      </c>
      <c r="AU906" s="2">
        <f t="shared" si="372"/>
        <v>1.6638935108153079E-3</v>
      </c>
      <c r="AW906" t="s">
        <v>3039</v>
      </c>
      <c r="AX906" t="s">
        <v>2606</v>
      </c>
      <c r="AY906">
        <v>4</v>
      </c>
      <c r="BA906" s="119">
        <v>19</v>
      </c>
      <c r="BB906" s="121">
        <v>147</v>
      </c>
      <c r="BC906" s="125">
        <f t="shared" si="361"/>
        <v>19147</v>
      </c>
      <c r="BE906" s="7" t="s">
        <v>228</v>
      </c>
    </row>
    <row r="907" spans="1:57" hidden="1" outlineLevel="1">
      <c r="A907" t="s">
        <v>2518</v>
      </c>
      <c r="B907" t="s">
        <v>2606</v>
      </c>
      <c r="C907" s="1">
        <f t="shared" si="362"/>
        <v>12515</v>
      </c>
      <c r="D907" s="7">
        <f>IF(N907&gt;0, RANK(N907,(N907:P907,Q907:AE907)),0)</f>
        <v>2</v>
      </c>
      <c r="E907" s="7">
        <f>IF(O907&gt;0,RANK(O907,(N907:P907,Q907:AE907)),0)</f>
        <v>1</v>
      </c>
      <c r="F907" s="7">
        <f>IF(P907&gt;0,RANK(P907,(N907:P907,Q907:AE907)),0)</f>
        <v>3</v>
      </c>
      <c r="G907" s="1">
        <f t="shared" si="363"/>
        <v>3136</v>
      </c>
      <c r="H907" s="2">
        <f t="shared" si="364"/>
        <v>0.25057930483419893</v>
      </c>
      <c r="I907" s="2"/>
      <c r="J907" s="2">
        <f t="shared" si="365"/>
        <v>0.36987614862165402</v>
      </c>
      <c r="K907" s="2">
        <f t="shared" si="366"/>
        <v>0.62045545345585296</v>
      </c>
      <c r="L907" s="2">
        <f t="shared" si="367"/>
        <v>3.595685177786656E-3</v>
      </c>
      <c r="M907" s="2">
        <f t="shared" si="368"/>
        <v>6.0727127447064207E-3</v>
      </c>
      <c r="N907" s="66">
        <v>4629</v>
      </c>
      <c r="O907" s="66">
        <v>7765</v>
      </c>
      <c r="P907" s="66">
        <v>45</v>
      </c>
      <c r="Q907" s="66">
        <v>22</v>
      </c>
      <c r="R907" s="66">
        <v>7</v>
      </c>
      <c r="S907" s="66">
        <v>15</v>
      </c>
      <c r="T907" s="66">
        <v>2</v>
      </c>
      <c r="U907" s="66">
        <v>0</v>
      </c>
      <c r="V907" s="66">
        <v>3</v>
      </c>
      <c r="W907" s="66">
        <v>27</v>
      </c>
      <c r="AN907" s="7">
        <f>IF(Q907&gt;0,RANK(Q907,(N907:P907,Q907:AE907)),0)</f>
        <v>5</v>
      </c>
      <c r="AO907" s="7">
        <f>IF(R907&gt;0,RANK(R907,(N907:P907,Q907:AE907)),0)</f>
        <v>7</v>
      </c>
      <c r="AP907" s="7">
        <f>IF(T907&gt;0,RANK(T907,(N907:P907,Q907:AE907)),0)</f>
        <v>9</v>
      </c>
      <c r="AQ907" s="7">
        <f>IF(S907&gt;0,RANK(S907,(N907:P907,Q907:AE907)),0)</f>
        <v>6</v>
      </c>
      <c r="AR907" s="2">
        <f t="shared" si="369"/>
        <v>1.7578905313623651E-3</v>
      </c>
      <c r="AS907" s="2">
        <f t="shared" si="370"/>
        <v>5.5932880543347978E-4</v>
      </c>
      <c r="AT907" s="2">
        <f t="shared" si="371"/>
        <v>1.5980823012385137E-4</v>
      </c>
      <c r="AU907" s="2">
        <f t="shared" si="372"/>
        <v>1.1985617259288853E-3</v>
      </c>
      <c r="AW907" t="s">
        <v>2518</v>
      </c>
      <c r="AX907" t="s">
        <v>2606</v>
      </c>
      <c r="AY907">
        <v>5</v>
      </c>
      <c r="BA907" s="119">
        <v>19</v>
      </c>
      <c r="BB907" s="121">
        <v>149</v>
      </c>
      <c r="BC907" s="125">
        <f t="shared" si="361"/>
        <v>19149</v>
      </c>
      <c r="BE907" s="7" t="s">
        <v>228</v>
      </c>
    </row>
    <row r="908" spans="1:57" hidden="1" outlineLevel="1">
      <c r="A908" t="s">
        <v>566</v>
      </c>
      <c r="B908" t="s">
        <v>2606</v>
      </c>
      <c r="C908" s="1">
        <f t="shared" si="362"/>
        <v>4012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>IF(P908&gt;0,RANK(P908,(N908:P908,Q908:AE908)),0)</f>
        <v>3</v>
      </c>
      <c r="G908" s="1">
        <f t="shared" si="363"/>
        <v>338</v>
      </c>
      <c r="H908" s="2">
        <f t="shared" si="364"/>
        <v>8.4247258225324029E-2</v>
      </c>
      <c r="I908" s="2"/>
      <c r="J908" s="2">
        <f t="shared" si="365"/>
        <v>0.44865403788634095</v>
      </c>
      <c r="K908" s="2">
        <f t="shared" si="366"/>
        <v>0.53290129611166503</v>
      </c>
      <c r="L908" s="2">
        <f t="shared" si="367"/>
        <v>8.2253240279162518E-3</v>
      </c>
      <c r="M908" s="2">
        <f t="shared" si="368"/>
        <v>1.0219341974077763E-2</v>
      </c>
      <c r="N908" s="66">
        <v>1800</v>
      </c>
      <c r="O908" s="66">
        <v>2138</v>
      </c>
      <c r="P908" s="66">
        <v>33</v>
      </c>
      <c r="Q908" s="66">
        <v>8</v>
      </c>
      <c r="R908" s="66">
        <v>5</v>
      </c>
      <c r="S908" s="66">
        <v>14</v>
      </c>
      <c r="T908" s="66">
        <v>0</v>
      </c>
      <c r="U908" s="66">
        <v>1</v>
      </c>
      <c r="V908" s="66">
        <v>0</v>
      </c>
      <c r="W908" s="66">
        <v>13</v>
      </c>
      <c r="AN908" s="7">
        <f>IF(Q908&gt;0,RANK(Q908,(N908:P908,Q908:AE908)),0)</f>
        <v>6</v>
      </c>
      <c r="AO908" s="7">
        <f>IF(R908&gt;0,RANK(R908,(N908:P908,Q908:AE908)),0)</f>
        <v>7</v>
      </c>
      <c r="AP908" s="7">
        <f>IF(T908&gt;0,RANK(T908,(N908:P908,Q908:AE908)),0)</f>
        <v>0</v>
      </c>
      <c r="AQ908" s="7">
        <f>IF(S908&gt;0,RANK(S908,(N908:P908,Q908:AE908)),0)</f>
        <v>4</v>
      </c>
      <c r="AR908" s="2">
        <f t="shared" si="369"/>
        <v>1.9940179461615153E-3</v>
      </c>
      <c r="AS908" s="2">
        <f t="shared" si="370"/>
        <v>1.2462612163509472E-3</v>
      </c>
      <c r="AT908" s="2">
        <f t="shared" si="371"/>
        <v>0</v>
      </c>
      <c r="AU908" s="2">
        <f t="shared" si="372"/>
        <v>3.489531405782652E-3</v>
      </c>
      <c r="AW908" t="s">
        <v>566</v>
      </c>
      <c r="AX908" t="s">
        <v>2606</v>
      </c>
      <c r="AY908">
        <v>4</v>
      </c>
      <c r="BA908" s="119">
        <v>19</v>
      </c>
      <c r="BB908" s="121">
        <v>151</v>
      </c>
      <c r="BC908" s="125">
        <f t="shared" si="361"/>
        <v>19151</v>
      </c>
      <c r="BE908" s="7" t="s">
        <v>228</v>
      </c>
    </row>
    <row r="909" spans="1:57" hidden="1" outlineLevel="1">
      <c r="A909" t="s">
        <v>1895</v>
      </c>
      <c r="B909" t="s">
        <v>2606</v>
      </c>
      <c r="C909" s="1">
        <f t="shared" si="362"/>
        <v>214409</v>
      </c>
      <c r="D909" s="7">
        <f>IF(N909&gt;0, RANK(N909,(N909:P909,Q909:AE909)),0)</f>
        <v>1</v>
      </c>
      <c r="E909" s="7">
        <f>IF(O909&gt;0,RANK(O909,(N909:P909,Q909:AE909)),0)</f>
        <v>2</v>
      </c>
      <c r="F909" s="7">
        <f>IF(P909&gt;0,RANK(P909,(N909:P909,Q909:AE909)),0)</f>
        <v>3</v>
      </c>
      <c r="G909" s="1">
        <f t="shared" si="363"/>
        <v>31316</v>
      </c>
      <c r="H909" s="2">
        <f t="shared" si="364"/>
        <v>0.14605730169908912</v>
      </c>
      <c r="I909" s="2"/>
      <c r="J909" s="2">
        <f t="shared" si="365"/>
        <v>0.56426735817992713</v>
      </c>
      <c r="K909" s="2">
        <f t="shared" si="366"/>
        <v>0.41821005648083803</v>
      </c>
      <c r="L909" s="2">
        <f t="shared" si="367"/>
        <v>4.3701523723351163E-3</v>
      </c>
      <c r="M909" s="2">
        <f t="shared" si="368"/>
        <v>1.3152432966899726E-2</v>
      </c>
      <c r="N909" s="66">
        <v>120984</v>
      </c>
      <c r="O909" s="66">
        <v>89668</v>
      </c>
      <c r="P909" s="66">
        <v>937</v>
      </c>
      <c r="Q909" s="66">
        <v>852</v>
      </c>
      <c r="R909" s="66">
        <v>202</v>
      </c>
      <c r="S909" s="66">
        <v>773</v>
      </c>
      <c r="T909" s="66">
        <v>36</v>
      </c>
      <c r="U909" s="66">
        <v>13</v>
      </c>
      <c r="V909" s="66">
        <v>10</v>
      </c>
      <c r="W909" s="66">
        <v>934</v>
      </c>
      <c r="AN909" s="7">
        <f>IF(Q909&gt;0,RANK(Q909,(N909:P909,Q909:AE909)),0)</f>
        <v>5</v>
      </c>
      <c r="AO909" s="7">
        <f>IF(R909&gt;0,RANK(R909,(N909:P909,Q909:AE909)),0)</f>
        <v>7</v>
      </c>
      <c r="AP909" s="7">
        <f>IF(T909&gt;0,RANK(T909,(N909:P909,Q909:AE909)),0)</f>
        <v>8</v>
      </c>
      <c r="AQ909" s="7">
        <f>IF(S909&gt;0,RANK(S909,(N909:P909,Q909:AE909)),0)</f>
        <v>6</v>
      </c>
      <c r="AR909" s="2">
        <f t="shared" si="369"/>
        <v>3.9737137899994871E-3</v>
      </c>
      <c r="AS909" s="2">
        <f t="shared" si="370"/>
        <v>9.4212463096231963E-4</v>
      </c>
      <c r="AT909" s="2">
        <f t="shared" si="371"/>
        <v>1.6790339957744311E-4</v>
      </c>
      <c r="AU909" s="2">
        <f t="shared" si="372"/>
        <v>3.6052591075934311E-3</v>
      </c>
      <c r="AW909" t="s">
        <v>1895</v>
      </c>
      <c r="AX909" t="s">
        <v>2606</v>
      </c>
      <c r="AY909">
        <v>3</v>
      </c>
      <c r="BA909" s="119">
        <v>19</v>
      </c>
      <c r="BB909" s="121">
        <v>153</v>
      </c>
      <c r="BC909" s="125">
        <f t="shared" si="361"/>
        <v>19153</v>
      </c>
      <c r="BE909" s="7" t="s">
        <v>228</v>
      </c>
    </row>
    <row r="910" spans="1:57" hidden="1" outlineLevel="1">
      <c r="A910" t="s">
        <v>1404</v>
      </c>
      <c r="B910" t="s">
        <v>2606</v>
      </c>
      <c r="C910" s="1">
        <f t="shared" si="362"/>
        <v>42324</v>
      </c>
      <c r="D910" s="7">
        <f>IF(N910&gt;0, RANK(N910,(N910:P910,Q910:AE910)),0)</f>
        <v>2</v>
      </c>
      <c r="E910" s="7">
        <f>IF(O910&gt;0,RANK(O910,(N910:P910,Q910:AE910)),0)</f>
        <v>1</v>
      </c>
      <c r="F910" s="7">
        <f>IF(P910&gt;0,RANK(P910,(N910:P910,Q910:AE910)),0)</f>
        <v>3</v>
      </c>
      <c r="G910" s="1">
        <f t="shared" si="363"/>
        <v>801</v>
      </c>
      <c r="H910" s="2">
        <f t="shared" si="364"/>
        <v>1.8925432378792174E-2</v>
      </c>
      <c r="I910" s="2"/>
      <c r="J910" s="2">
        <f t="shared" si="365"/>
        <v>0.4828466118514318</v>
      </c>
      <c r="K910" s="2">
        <f t="shared" si="366"/>
        <v>0.50177204423022403</v>
      </c>
      <c r="L910" s="2">
        <f t="shared" si="367"/>
        <v>5.8359323315376622E-3</v>
      </c>
      <c r="M910" s="2">
        <f t="shared" si="368"/>
        <v>9.5454115868064526E-3</v>
      </c>
      <c r="N910" s="66">
        <v>20436</v>
      </c>
      <c r="O910" s="66">
        <v>21237</v>
      </c>
      <c r="P910" s="66">
        <v>247</v>
      </c>
      <c r="Q910" s="66">
        <v>92</v>
      </c>
      <c r="R910" s="66">
        <v>38</v>
      </c>
      <c r="S910" s="66">
        <v>75</v>
      </c>
      <c r="T910" s="66">
        <v>6</v>
      </c>
      <c r="U910" s="66">
        <v>3</v>
      </c>
      <c r="V910" s="66">
        <v>1</v>
      </c>
      <c r="W910" s="66">
        <v>189</v>
      </c>
      <c r="AN910" s="7">
        <f>IF(Q910&gt;0,RANK(Q910,(N910:P910,Q910:AE910)),0)</f>
        <v>5</v>
      </c>
      <c r="AO910" s="7">
        <f>IF(R910&gt;0,RANK(R910,(N910:P910,Q910:AE910)),0)</f>
        <v>7</v>
      </c>
      <c r="AP910" s="7">
        <f>IF(T910&gt;0,RANK(T910,(N910:P910,Q910:AE910)),0)</f>
        <v>8</v>
      </c>
      <c r="AQ910" s="7">
        <f>IF(S910&gt;0,RANK(S910,(N910:P910,Q910:AE910)),0)</f>
        <v>6</v>
      </c>
      <c r="AR910" s="2">
        <f t="shared" si="369"/>
        <v>2.1737075890747568E-3</v>
      </c>
      <c r="AS910" s="2">
        <f t="shared" si="370"/>
        <v>8.9783574331348643E-4</v>
      </c>
      <c r="AT910" s="2">
        <f t="shared" si="371"/>
        <v>1.4176353841791891E-4</v>
      </c>
      <c r="AU910" s="2">
        <f t="shared" si="372"/>
        <v>1.7720442302239863E-3</v>
      </c>
      <c r="AW910" t="s">
        <v>1404</v>
      </c>
      <c r="AX910" t="s">
        <v>2606</v>
      </c>
      <c r="AY910">
        <v>5</v>
      </c>
      <c r="BA910" s="119">
        <v>19</v>
      </c>
      <c r="BB910" s="121">
        <v>155</v>
      </c>
      <c r="BC910" s="125">
        <f t="shared" si="361"/>
        <v>19155</v>
      </c>
      <c r="BE910" s="7" t="s">
        <v>228</v>
      </c>
    </row>
    <row r="911" spans="1:57" hidden="1" outlineLevel="1">
      <c r="A911" t="s">
        <v>1433</v>
      </c>
      <c r="B911" t="s">
        <v>2606</v>
      </c>
      <c r="C911" s="1">
        <f t="shared" si="362"/>
        <v>10033</v>
      </c>
      <c r="D911" s="7">
        <f>IF(N911&gt;0, RANK(N911,(N911:P911,Q911:AE911)),0)</f>
        <v>1</v>
      </c>
      <c r="E911" s="7">
        <f>IF(O911&gt;0,RANK(O911,(N911:P911,Q911:AE911)),0)</f>
        <v>2</v>
      </c>
      <c r="F911" s="7">
        <f>IF(P911&gt;0,RANK(P911,(N911:P911,Q911:AE911)),0)</f>
        <v>3</v>
      </c>
      <c r="G911" s="1">
        <f t="shared" si="363"/>
        <v>1179</v>
      </c>
      <c r="H911" s="2">
        <f t="shared" si="364"/>
        <v>0.11751220970796372</v>
      </c>
      <c r="I911" s="2"/>
      <c r="J911" s="2">
        <f t="shared" si="365"/>
        <v>0.55008472042260537</v>
      </c>
      <c r="K911" s="2">
        <f t="shared" si="366"/>
        <v>0.4325725107146417</v>
      </c>
      <c r="L911" s="2">
        <f t="shared" si="367"/>
        <v>5.6812518688328512E-3</v>
      </c>
      <c r="M911" s="2">
        <f t="shared" si="368"/>
        <v>1.1661516993920082E-2</v>
      </c>
      <c r="N911" s="66">
        <v>5519</v>
      </c>
      <c r="O911" s="66">
        <v>4340</v>
      </c>
      <c r="P911" s="66">
        <v>57</v>
      </c>
      <c r="Q911" s="66">
        <v>32</v>
      </c>
      <c r="R911" s="66">
        <v>8</v>
      </c>
      <c r="S911" s="66">
        <v>38</v>
      </c>
      <c r="T911" s="66">
        <v>2</v>
      </c>
      <c r="U911" s="66">
        <v>1</v>
      </c>
      <c r="V911" s="66">
        <v>1</v>
      </c>
      <c r="W911" s="66">
        <v>35</v>
      </c>
      <c r="AN911" s="7">
        <f>IF(Q911&gt;0,RANK(Q911,(N911:P911,Q911:AE911)),0)</f>
        <v>6</v>
      </c>
      <c r="AO911" s="7">
        <f>IF(R911&gt;0,RANK(R911,(N911:P911,Q911:AE911)),0)</f>
        <v>7</v>
      </c>
      <c r="AP911" s="7">
        <f>IF(T911&gt;0,RANK(T911,(N911:P911,Q911:AE911)),0)</f>
        <v>8</v>
      </c>
      <c r="AQ911" s="7">
        <f>IF(S911&gt;0,RANK(S911,(N911:P911,Q911:AE911)),0)</f>
        <v>4</v>
      </c>
      <c r="AR911" s="2">
        <f t="shared" si="369"/>
        <v>3.1894747333798463E-3</v>
      </c>
      <c r="AS911" s="2">
        <f t="shared" si="370"/>
        <v>7.9736868334496158E-4</v>
      </c>
      <c r="AT911" s="2">
        <f t="shared" si="371"/>
        <v>1.9934217083624039E-4</v>
      </c>
      <c r="AU911" s="2">
        <f t="shared" si="372"/>
        <v>3.7875012458885677E-3</v>
      </c>
      <c r="AW911" t="s">
        <v>1433</v>
      </c>
      <c r="AX911" t="s">
        <v>2606</v>
      </c>
      <c r="AY911">
        <v>3</v>
      </c>
      <c r="BA911" s="119">
        <v>19</v>
      </c>
      <c r="BB911" s="121">
        <v>157</v>
      </c>
      <c r="BC911" s="125">
        <f t="shared" si="361"/>
        <v>19157</v>
      </c>
      <c r="BE911" s="7" t="s">
        <v>228</v>
      </c>
    </row>
    <row r="912" spans="1:57" hidden="1" outlineLevel="1">
      <c r="A912" t="s">
        <v>1819</v>
      </c>
      <c r="B912" t="s">
        <v>2606</v>
      </c>
      <c r="C912" s="1">
        <f t="shared" si="362"/>
        <v>2689</v>
      </c>
      <c r="D912" s="7">
        <f>IF(N912&gt;0, RANK(N912,(N912:P912,Q912:AE912)),0)</f>
        <v>2</v>
      </c>
      <c r="E912" s="7">
        <f>IF(O912&gt;0,RANK(O912,(N912:P912,Q912:AE912)),0)</f>
        <v>1</v>
      </c>
      <c r="F912" s="7">
        <f>IF(P912&gt;0,RANK(P912,(N912:P912,Q912:AE912)),0)</f>
        <v>3</v>
      </c>
      <c r="G912" s="1">
        <f t="shared" si="363"/>
        <v>165</v>
      </c>
      <c r="H912" s="2">
        <f t="shared" si="364"/>
        <v>6.1361100780959466E-2</v>
      </c>
      <c r="I912" s="2"/>
      <c r="J912" s="2">
        <f t="shared" si="365"/>
        <v>0.45965042766827818</v>
      </c>
      <c r="K912" s="2">
        <f t="shared" si="366"/>
        <v>0.52101152844923759</v>
      </c>
      <c r="L912" s="2">
        <f t="shared" si="367"/>
        <v>7.4377091855708441E-3</v>
      </c>
      <c r="M912" s="2">
        <f t="shared" si="368"/>
        <v>1.1900334696913324E-2</v>
      </c>
      <c r="N912" s="66">
        <v>1236</v>
      </c>
      <c r="O912" s="66">
        <v>1401</v>
      </c>
      <c r="P912" s="66">
        <v>20</v>
      </c>
      <c r="Q912" s="66">
        <v>6</v>
      </c>
      <c r="R912" s="66">
        <v>1</v>
      </c>
      <c r="S912" s="66">
        <v>7</v>
      </c>
      <c r="T912" s="66">
        <v>2</v>
      </c>
      <c r="U912" s="66">
        <v>0</v>
      </c>
      <c r="V912" s="66">
        <v>0</v>
      </c>
      <c r="W912" s="66">
        <v>16</v>
      </c>
      <c r="AN912" s="7">
        <f>IF(Q912&gt;0,RANK(Q912,(N912:P912,Q912:AE912)),0)</f>
        <v>6</v>
      </c>
      <c r="AO912" s="7">
        <f>IF(R912&gt;0,RANK(R912,(N912:P912,Q912:AE912)),0)</f>
        <v>8</v>
      </c>
      <c r="AP912" s="7">
        <f>IF(T912&gt;0,RANK(T912,(N912:P912,Q912:AE912)),0)</f>
        <v>7</v>
      </c>
      <c r="AQ912" s="7">
        <f>IF(S912&gt;0,RANK(S912,(N912:P912,Q912:AE912)),0)</f>
        <v>5</v>
      </c>
      <c r="AR912" s="2">
        <f t="shared" si="369"/>
        <v>2.2313127556712531E-3</v>
      </c>
      <c r="AS912" s="2">
        <f t="shared" si="370"/>
        <v>3.7188545927854219E-4</v>
      </c>
      <c r="AT912" s="2">
        <f t="shared" si="371"/>
        <v>7.4377091855708439E-4</v>
      </c>
      <c r="AU912" s="2">
        <f t="shared" si="372"/>
        <v>2.6031982149497955E-3</v>
      </c>
      <c r="AW912" t="s">
        <v>1819</v>
      </c>
      <c r="AX912" t="s">
        <v>2606</v>
      </c>
      <c r="AY912">
        <v>5</v>
      </c>
      <c r="BA912" s="119">
        <v>19</v>
      </c>
      <c r="BB912" s="121">
        <v>159</v>
      </c>
      <c r="BC912" s="125">
        <f t="shared" si="361"/>
        <v>19159</v>
      </c>
      <c r="BE912" s="7" t="s">
        <v>228</v>
      </c>
    </row>
    <row r="913" spans="1:57" hidden="1" outlineLevel="1">
      <c r="A913" t="s">
        <v>2047</v>
      </c>
      <c r="B913" t="s">
        <v>2606</v>
      </c>
      <c r="C913" s="1">
        <f t="shared" si="362"/>
        <v>5053</v>
      </c>
      <c r="D913" s="7">
        <f>IF(N913&gt;0, RANK(N913,(N913:P913,Q913:AE913)),0)</f>
        <v>2</v>
      </c>
      <c r="E913" s="7">
        <f>IF(O913&gt;0,RANK(O913,(N913:P913,Q913:AE913)),0)</f>
        <v>1</v>
      </c>
      <c r="F913" s="7">
        <f>IF(P913&gt;0,RANK(P913,(N913:P913,Q913:AE913)),0)</f>
        <v>3</v>
      </c>
      <c r="G913" s="1">
        <f t="shared" si="363"/>
        <v>449</v>
      </c>
      <c r="H913" s="2">
        <f t="shared" si="364"/>
        <v>8.8858104096576296E-2</v>
      </c>
      <c r="I913" s="2"/>
      <c r="J913" s="2">
        <f t="shared" si="365"/>
        <v>0.44646744508212943</v>
      </c>
      <c r="K913" s="2">
        <f t="shared" si="366"/>
        <v>0.53532554917870567</v>
      </c>
      <c r="L913" s="2">
        <f t="shared" si="367"/>
        <v>5.7391648525628343E-3</v>
      </c>
      <c r="M913" s="2">
        <f t="shared" si="368"/>
        <v>1.246784088660206E-2</v>
      </c>
      <c r="N913" s="66">
        <v>2256</v>
      </c>
      <c r="O913" s="66">
        <v>2705</v>
      </c>
      <c r="P913" s="66">
        <v>29</v>
      </c>
      <c r="Q913" s="66">
        <v>18</v>
      </c>
      <c r="R913" s="66">
        <v>2</v>
      </c>
      <c r="S913" s="66">
        <v>28</v>
      </c>
      <c r="T913" s="66">
        <v>1</v>
      </c>
      <c r="U913" s="66">
        <v>0</v>
      </c>
      <c r="V913" s="66">
        <v>0</v>
      </c>
      <c r="W913" s="66">
        <v>14</v>
      </c>
      <c r="AN913" s="7">
        <f>IF(Q913&gt;0,RANK(Q913,(N913:P913,Q913:AE913)),0)</f>
        <v>5</v>
      </c>
      <c r="AO913" s="7">
        <f>IF(R913&gt;0,RANK(R913,(N913:P913,Q913:AE913)),0)</f>
        <v>7</v>
      </c>
      <c r="AP913" s="7">
        <f>IF(T913&gt;0,RANK(T913,(N913:P913,Q913:AE913)),0)</f>
        <v>8</v>
      </c>
      <c r="AQ913" s="7">
        <f>IF(S913&gt;0,RANK(S913,(N913:P913,Q913:AE913)),0)</f>
        <v>4</v>
      </c>
      <c r="AR913" s="2">
        <f t="shared" si="369"/>
        <v>3.5622402533148625E-3</v>
      </c>
      <c r="AS913" s="2">
        <f t="shared" si="370"/>
        <v>3.9580447259054025E-4</v>
      </c>
      <c r="AT913" s="2">
        <f t="shared" si="371"/>
        <v>1.9790223629527012E-4</v>
      </c>
      <c r="AU913" s="2">
        <f t="shared" si="372"/>
        <v>5.5412626162675638E-3</v>
      </c>
      <c r="AW913" t="s">
        <v>2047</v>
      </c>
      <c r="AX913" t="s">
        <v>2606</v>
      </c>
      <c r="AY913">
        <v>5</v>
      </c>
      <c r="BA913" s="119">
        <v>19</v>
      </c>
      <c r="BB913" s="121">
        <v>161</v>
      </c>
      <c r="BC913" s="125">
        <f t="shared" si="361"/>
        <v>19161</v>
      </c>
      <c r="BE913" s="7" t="s">
        <v>228</v>
      </c>
    </row>
    <row r="914" spans="1:57" hidden="1" outlineLevel="1">
      <c r="A914" t="s">
        <v>2375</v>
      </c>
      <c r="B914" t="s">
        <v>2606</v>
      </c>
      <c r="C914" s="1">
        <f t="shared" si="362"/>
        <v>86378</v>
      </c>
      <c r="D914" s="7">
        <f>IF(N914&gt;0, RANK(N914,(N914:P914,Q914:AE914)),0)</f>
        <v>1</v>
      </c>
      <c r="E914" s="7">
        <f>IF(O914&gt;0,RANK(O914,(N914:P914,Q914:AE914)),0)</f>
        <v>2</v>
      </c>
      <c r="F914" s="7">
        <f>IF(P914&gt;0,RANK(P914,(N914:P914,Q914:AE914)),0)</f>
        <v>3</v>
      </c>
      <c r="G914" s="1">
        <f t="shared" si="363"/>
        <v>12562</v>
      </c>
      <c r="H914" s="2">
        <f t="shared" si="364"/>
        <v>0.14543054944546066</v>
      </c>
      <c r="I914" s="2"/>
      <c r="J914" s="2">
        <f t="shared" si="365"/>
        <v>0.56642895181643471</v>
      </c>
      <c r="K914" s="2">
        <f t="shared" si="366"/>
        <v>0.42099840237097408</v>
      </c>
      <c r="L914" s="2">
        <f t="shared" si="367"/>
        <v>3.9130334112852808E-3</v>
      </c>
      <c r="M914" s="2">
        <f t="shared" si="368"/>
        <v>8.65961240130593E-3</v>
      </c>
      <c r="N914" s="66">
        <v>48927</v>
      </c>
      <c r="O914" s="66">
        <v>36365</v>
      </c>
      <c r="P914" s="66">
        <v>338</v>
      </c>
      <c r="Q914" s="66">
        <v>201</v>
      </c>
      <c r="R914" s="66">
        <v>72</v>
      </c>
      <c r="S914" s="66">
        <v>133</v>
      </c>
      <c r="T914" s="66">
        <v>11</v>
      </c>
      <c r="U914" s="66">
        <v>6</v>
      </c>
      <c r="V914" s="66">
        <v>1</v>
      </c>
      <c r="W914" s="66">
        <v>324</v>
      </c>
      <c r="AN914" s="7">
        <f>IF(Q914&gt;0,RANK(Q914,(N914:P914,Q914:AE914)),0)</f>
        <v>5</v>
      </c>
      <c r="AO914" s="7">
        <f>IF(R914&gt;0,RANK(R914,(N914:P914,Q914:AE914)),0)</f>
        <v>7</v>
      </c>
      <c r="AP914" s="7">
        <f>IF(T914&gt;0,RANK(T914,(N914:P914,Q914:AE914)),0)</f>
        <v>8</v>
      </c>
      <c r="AQ914" s="7">
        <f>IF(S914&gt;0,RANK(S914,(N914:P914,Q914:AE914)),0)</f>
        <v>6</v>
      </c>
      <c r="AR914" s="2">
        <f t="shared" si="369"/>
        <v>2.3269814073027854E-3</v>
      </c>
      <c r="AS914" s="2">
        <f t="shared" si="370"/>
        <v>8.3354557873532614E-4</v>
      </c>
      <c r="AT914" s="2">
        <f t="shared" si="371"/>
        <v>1.2734724119567483E-4</v>
      </c>
      <c r="AU914" s="2">
        <f t="shared" si="372"/>
        <v>1.5397439162749774E-3</v>
      </c>
      <c r="AW914" t="s">
        <v>2375</v>
      </c>
      <c r="AX914" t="s">
        <v>2606</v>
      </c>
      <c r="AY914">
        <v>1</v>
      </c>
      <c r="BA914" s="119">
        <v>19</v>
      </c>
      <c r="BB914" s="121">
        <v>163</v>
      </c>
      <c r="BC914" s="125">
        <f t="shared" si="361"/>
        <v>19163</v>
      </c>
      <c r="BE914" s="7" t="s">
        <v>228</v>
      </c>
    </row>
    <row r="915" spans="1:57" hidden="1" outlineLevel="1">
      <c r="A915" t="s">
        <v>2173</v>
      </c>
      <c r="B915" t="s">
        <v>2606</v>
      </c>
      <c r="C915" s="1">
        <f t="shared" si="362"/>
        <v>6455</v>
      </c>
      <c r="D915" s="7">
        <f>IF(N915&gt;0, RANK(N915,(N915:P915,Q915:AE915)),0)</f>
        <v>2</v>
      </c>
      <c r="E915" s="7">
        <f>IF(O915&gt;0,RANK(O915,(N915:P915,Q915:AE915)),0)</f>
        <v>1</v>
      </c>
      <c r="F915" s="7">
        <f>IF(P915&gt;0,RANK(P915,(N915:P915,Q915:AE915)),0)</f>
        <v>3</v>
      </c>
      <c r="G915" s="1">
        <f t="shared" si="363"/>
        <v>625</v>
      </c>
      <c r="H915" s="2">
        <f t="shared" si="364"/>
        <v>9.6824167312161119E-2</v>
      </c>
      <c r="I915" s="2"/>
      <c r="J915" s="2">
        <f t="shared" si="365"/>
        <v>0.44353214562354765</v>
      </c>
      <c r="K915" s="2">
        <f t="shared" si="366"/>
        <v>0.54035631293570874</v>
      </c>
      <c r="L915" s="2">
        <f t="shared" si="367"/>
        <v>5.422153369481022E-3</v>
      </c>
      <c r="M915" s="2">
        <f t="shared" si="368"/>
        <v>1.0689388071262539E-2</v>
      </c>
      <c r="N915" s="66">
        <v>2863</v>
      </c>
      <c r="O915" s="66">
        <v>3488</v>
      </c>
      <c r="P915" s="66">
        <v>35</v>
      </c>
      <c r="Q915" s="66">
        <v>20</v>
      </c>
      <c r="R915" s="66">
        <v>6</v>
      </c>
      <c r="S915" s="66">
        <v>18</v>
      </c>
      <c r="T915" s="66">
        <v>1</v>
      </c>
      <c r="U915" s="66">
        <v>1</v>
      </c>
      <c r="V915" s="66">
        <v>1</v>
      </c>
      <c r="W915" s="66">
        <v>22</v>
      </c>
      <c r="AN915" s="7">
        <f>IF(Q915&gt;0,RANK(Q915,(N915:P915,Q915:AE915)),0)</f>
        <v>5</v>
      </c>
      <c r="AO915" s="7">
        <f>IF(R915&gt;0,RANK(R915,(N915:P915,Q915:AE915)),0)</f>
        <v>7</v>
      </c>
      <c r="AP915" s="7">
        <f>IF(T915&gt;0,RANK(T915,(N915:P915,Q915:AE915)),0)</f>
        <v>8</v>
      </c>
      <c r="AQ915" s="7">
        <f>IF(S915&gt;0,RANK(S915,(N915:P915,Q915:AE915)),0)</f>
        <v>6</v>
      </c>
      <c r="AR915" s="2">
        <f t="shared" si="369"/>
        <v>3.0983733539891559E-3</v>
      </c>
      <c r="AS915" s="2">
        <f t="shared" si="370"/>
        <v>9.2951200619674674E-4</v>
      </c>
      <c r="AT915" s="2">
        <f t="shared" si="371"/>
        <v>1.5491866769945777E-4</v>
      </c>
      <c r="AU915" s="2">
        <f t="shared" si="372"/>
        <v>2.7885360185902403E-3</v>
      </c>
      <c r="AW915" t="s">
        <v>2173</v>
      </c>
      <c r="AX915" t="s">
        <v>2606</v>
      </c>
      <c r="AY915">
        <v>5</v>
      </c>
      <c r="BA915" s="119">
        <v>19</v>
      </c>
      <c r="BB915" s="121">
        <v>165</v>
      </c>
      <c r="BC915" s="125">
        <f t="shared" si="361"/>
        <v>19165</v>
      </c>
      <c r="BE915" s="7" t="s">
        <v>228</v>
      </c>
    </row>
    <row r="916" spans="1:57" hidden="1" outlineLevel="1">
      <c r="A916" t="s">
        <v>3304</v>
      </c>
      <c r="B916" t="s">
        <v>2606</v>
      </c>
      <c r="C916" s="1">
        <f t="shared" si="362"/>
        <v>16665</v>
      </c>
      <c r="D916" s="7">
        <f>IF(N916&gt;0, RANK(N916,(N916:P916,Q916:AE916)),0)</f>
        <v>2</v>
      </c>
      <c r="E916" s="7">
        <f>IF(O916&gt;0,RANK(O916,(N916:P916,Q916:AE916)),0)</f>
        <v>1</v>
      </c>
      <c r="F916" s="7">
        <f>IF(P916&gt;0,RANK(P916,(N916:P916,Q916:AE916)),0)</f>
        <v>4</v>
      </c>
      <c r="G916" s="1">
        <f t="shared" si="363"/>
        <v>10460</v>
      </c>
      <c r="H916" s="2">
        <f t="shared" si="364"/>
        <v>0.62766276627662765</v>
      </c>
      <c r="I916" s="2"/>
      <c r="J916" s="2">
        <f t="shared" si="365"/>
        <v>0.18181818181818182</v>
      </c>
      <c r="K916" s="2">
        <f t="shared" si="366"/>
        <v>0.80948094809480953</v>
      </c>
      <c r="L916" s="2">
        <f t="shared" si="367"/>
        <v>2.0402040204020402E-3</v>
      </c>
      <c r="M916" s="2">
        <f t="shared" si="368"/>
        <v>6.6606660666065545E-3</v>
      </c>
      <c r="N916" s="66">
        <v>3030</v>
      </c>
      <c r="O916" s="66">
        <v>13490</v>
      </c>
      <c r="P916" s="66">
        <v>34</v>
      </c>
      <c r="Q916" s="66">
        <v>31</v>
      </c>
      <c r="R916" s="66">
        <v>17</v>
      </c>
      <c r="S916" s="66">
        <v>43</v>
      </c>
      <c r="T916" s="66">
        <v>0</v>
      </c>
      <c r="U916" s="66">
        <v>0</v>
      </c>
      <c r="V916" s="66">
        <v>1</v>
      </c>
      <c r="W916" s="66">
        <v>19</v>
      </c>
      <c r="AN916" s="7">
        <f>IF(Q916&gt;0,RANK(Q916,(N916:P916,Q916:AE916)),0)</f>
        <v>5</v>
      </c>
      <c r="AO916" s="7">
        <f>IF(R916&gt;0,RANK(R916,(N916:P916,Q916:AE916)),0)</f>
        <v>7</v>
      </c>
      <c r="AP916" s="7">
        <f>IF(T916&gt;0,RANK(T916,(N916:P916,Q916:AE916)),0)</f>
        <v>0</v>
      </c>
      <c r="AQ916" s="7">
        <f>IF(S916&gt;0,RANK(S916,(N916:P916,Q916:AE916)),0)</f>
        <v>3</v>
      </c>
      <c r="AR916" s="2">
        <f t="shared" si="369"/>
        <v>1.8601860186018603E-3</v>
      </c>
      <c r="AS916" s="2">
        <f t="shared" si="370"/>
        <v>1.0201020102010201E-3</v>
      </c>
      <c r="AT916" s="2">
        <f t="shared" si="371"/>
        <v>0</v>
      </c>
      <c r="AU916" s="2">
        <f t="shared" si="372"/>
        <v>2.5802580258025803E-3</v>
      </c>
      <c r="AW916" t="s">
        <v>3304</v>
      </c>
      <c r="AX916" t="s">
        <v>2606</v>
      </c>
      <c r="AY916">
        <v>5</v>
      </c>
      <c r="BA916" s="119">
        <v>19</v>
      </c>
      <c r="BB916" s="121">
        <v>167</v>
      </c>
      <c r="BC916" s="125">
        <f t="shared" si="361"/>
        <v>19167</v>
      </c>
      <c r="BE916" s="7" t="s">
        <v>228</v>
      </c>
    </row>
    <row r="917" spans="1:57" hidden="1" outlineLevel="1">
      <c r="A917" t="s">
        <v>2529</v>
      </c>
      <c r="B917" t="s">
        <v>2606</v>
      </c>
      <c r="C917" s="1">
        <f t="shared" si="362"/>
        <v>46581</v>
      </c>
      <c r="D917" s="7">
        <f>IF(N917&gt;0, RANK(N917,(N917:P917,Q917:AE917)),0)</f>
        <v>1</v>
      </c>
      <c r="E917" s="7">
        <f>IF(O917&gt;0,RANK(O917,(N917:P917,Q917:AE917)),0)</f>
        <v>2</v>
      </c>
      <c r="F917" s="7">
        <f>IF(P917&gt;0,RANK(P917,(N917:P917,Q917:AE917)),0)</f>
        <v>4</v>
      </c>
      <c r="G917" s="1">
        <f t="shared" si="363"/>
        <v>7553</v>
      </c>
      <c r="H917" s="2">
        <f t="shared" si="364"/>
        <v>0.16214765676992765</v>
      </c>
      <c r="I917" s="2"/>
      <c r="J917" s="2">
        <f t="shared" si="365"/>
        <v>0.56993194650179257</v>
      </c>
      <c r="K917" s="2">
        <f t="shared" si="366"/>
        <v>0.40778428973186492</v>
      </c>
      <c r="L917" s="2">
        <f t="shared" si="367"/>
        <v>5.5387389708250146E-3</v>
      </c>
      <c r="M917" s="2">
        <f t="shared" si="368"/>
        <v>1.6745024795517486E-2</v>
      </c>
      <c r="N917" s="66">
        <v>26548</v>
      </c>
      <c r="O917" s="66">
        <v>18995</v>
      </c>
      <c r="P917" s="66">
        <v>258</v>
      </c>
      <c r="Q917" s="66">
        <v>301</v>
      </c>
      <c r="R917" s="66">
        <v>56</v>
      </c>
      <c r="S917" s="66">
        <v>202</v>
      </c>
      <c r="T917" s="66">
        <v>6</v>
      </c>
      <c r="U917" s="66">
        <v>6</v>
      </c>
      <c r="V917" s="66">
        <v>0</v>
      </c>
      <c r="W917" s="66">
        <v>209</v>
      </c>
      <c r="AN917" s="7">
        <f>IF(Q917&gt;0,RANK(Q917,(N917:P917,Q917:AE917)),0)</f>
        <v>3</v>
      </c>
      <c r="AO917" s="7">
        <f>IF(R917&gt;0,RANK(R917,(N917:P917,Q917:AE917)),0)</f>
        <v>7</v>
      </c>
      <c r="AP917" s="7">
        <f>IF(T917&gt;0,RANK(T917,(N917:P917,Q917:AE917)),0)</f>
        <v>8</v>
      </c>
      <c r="AQ917" s="7">
        <f>IF(S917&gt;0,RANK(S917,(N917:P917,Q917:AE917)),0)</f>
        <v>6</v>
      </c>
      <c r="AR917" s="2">
        <f t="shared" si="369"/>
        <v>6.4618621326291833E-3</v>
      </c>
      <c r="AS917" s="2">
        <f t="shared" si="370"/>
        <v>1.2022069083961271E-3</v>
      </c>
      <c r="AT917" s="2">
        <f t="shared" si="371"/>
        <v>1.2880788304244219E-4</v>
      </c>
      <c r="AU917" s="2">
        <f t="shared" si="372"/>
        <v>4.3365320624288873E-3</v>
      </c>
      <c r="AW917" t="s">
        <v>2529</v>
      </c>
      <c r="AX917" t="s">
        <v>2606</v>
      </c>
      <c r="AY917">
        <v>4</v>
      </c>
      <c r="BA917" s="119">
        <v>19</v>
      </c>
      <c r="BB917" s="121">
        <v>169</v>
      </c>
      <c r="BC917" s="125">
        <f t="shared" si="361"/>
        <v>19169</v>
      </c>
      <c r="BE917" s="7" t="s">
        <v>228</v>
      </c>
    </row>
    <row r="918" spans="1:57" hidden="1" outlineLevel="1">
      <c r="A918" t="s">
        <v>2131</v>
      </c>
      <c r="B918" t="s">
        <v>2606</v>
      </c>
      <c r="C918" s="1">
        <f t="shared" si="362"/>
        <v>8852</v>
      </c>
      <c r="D918" s="7">
        <f>IF(N918&gt;0, RANK(N918,(N918:P918,Q918:AE918)),0)</f>
        <v>1</v>
      </c>
      <c r="E918" s="7">
        <f>IF(O918&gt;0,RANK(O918,(N918:P918,Q918:AE918)),0)</f>
        <v>2</v>
      </c>
      <c r="F918" s="7">
        <f>IF(P918&gt;0,RANK(P918,(N918:P918,Q918:AE918)),0)</f>
        <v>3</v>
      </c>
      <c r="G918" s="1">
        <f t="shared" si="363"/>
        <v>1079</v>
      </c>
      <c r="H918" s="2">
        <f t="shared" si="364"/>
        <v>0.12189335743334839</v>
      </c>
      <c r="I918" s="2"/>
      <c r="J918" s="2">
        <f t="shared" si="365"/>
        <v>0.55343425214640762</v>
      </c>
      <c r="K918" s="2">
        <f t="shared" si="366"/>
        <v>0.43154089471305918</v>
      </c>
      <c r="L918" s="2">
        <f t="shared" si="367"/>
        <v>5.4225033890646186E-3</v>
      </c>
      <c r="M918" s="2">
        <f t="shared" si="368"/>
        <v>9.6023497514685814E-3</v>
      </c>
      <c r="N918" s="66">
        <v>4899</v>
      </c>
      <c r="O918" s="66">
        <v>3820</v>
      </c>
      <c r="P918" s="66">
        <v>48</v>
      </c>
      <c r="Q918" s="66">
        <v>21</v>
      </c>
      <c r="R918" s="66">
        <v>10</v>
      </c>
      <c r="S918" s="66">
        <v>11</v>
      </c>
      <c r="T918" s="66">
        <v>1</v>
      </c>
      <c r="U918" s="66">
        <v>1</v>
      </c>
      <c r="V918" s="66">
        <v>1</v>
      </c>
      <c r="W918" s="66">
        <v>40</v>
      </c>
      <c r="AN918" s="7">
        <f>IF(Q918&gt;0,RANK(Q918,(N918:P918,Q918:AE918)),0)</f>
        <v>5</v>
      </c>
      <c r="AO918" s="7">
        <f>IF(R918&gt;0,RANK(R918,(N918:P918,Q918:AE918)),0)</f>
        <v>7</v>
      </c>
      <c r="AP918" s="7">
        <f>IF(T918&gt;0,RANK(T918,(N918:P918,Q918:AE918)),0)</f>
        <v>8</v>
      </c>
      <c r="AQ918" s="7">
        <f>IF(S918&gt;0,RANK(S918,(N918:P918,Q918:AE918)),0)</f>
        <v>6</v>
      </c>
      <c r="AR918" s="2">
        <f t="shared" si="369"/>
        <v>2.3723452327157704E-3</v>
      </c>
      <c r="AS918" s="2">
        <f t="shared" si="370"/>
        <v>1.1296882060551287E-3</v>
      </c>
      <c r="AT918" s="2">
        <f t="shared" si="371"/>
        <v>1.1296882060551288E-4</v>
      </c>
      <c r="AU918" s="2">
        <f t="shared" si="372"/>
        <v>1.2426570266606417E-3</v>
      </c>
      <c r="AW918" t="s">
        <v>2131</v>
      </c>
      <c r="AX918" t="s">
        <v>2606</v>
      </c>
      <c r="AY918">
        <v>3</v>
      </c>
      <c r="BA918" s="119">
        <v>19</v>
      </c>
      <c r="BB918" s="121">
        <v>171</v>
      </c>
      <c r="BC918" s="125">
        <f t="shared" si="361"/>
        <v>19171</v>
      </c>
      <c r="BE918" s="7" t="s">
        <v>228</v>
      </c>
    </row>
    <row r="919" spans="1:57" hidden="1" outlineLevel="1">
      <c r="A919" t="s">
        <v>3382</v>
      </c>
      <c r="B919" t="s">
        <v>2606</v>
      </c>
      <c r="C919" s="1">
        <f t="shared" si="362"/>
        <v>3026</v>
      </c>
      <c r="D919" s="7">
        <f>IF(N919&gt;0, RANK(N919,(N919:P919,Q919:AE919)),0)</f>
        <v>2</v>
      </c>
      <c r="E919" s="7">
        <f>IF(O919&gt;0,RANK(O919,(N919:P919,Q919:AE919)),0)</f>
        <v>1</v>
      </c>
      <c r="F919" s="7">
        <f>IF(P919&gt;0,RANK(P919,(N919:P919,Q919:AE919)),0)</f>
        <v>3</v>
      </c>
      <c r="G919" s="1">
        <f t="shared" si="363"/>
        <v>260</v>
      </c>
      <c r="H919" s="2">
        <f t="shared" si="364"/>
        <v>8.5922009253139461E-2</v>
      </c>
      <c r="I919" s="2"/>
      <c r="J919" s="2">
        <f t="shared" si="365"/>
        <v>0.44514210178453406</v>
      </c>
      <c r="K919" s="2">
        <f t="shared" si="366"/>
        <v>0.53106411103767348</v>
      </c>
      <c r="L919" s="2">
        <f t="shared" si="367"/>
        <v>8.5922009253139465E-3</v>
      </c>
      <c r="M919" s="2">
        <f t="shared" si="368"/>
        <v>1.5201586252478512E-2</v>
      </c>
      <c r="N919" s="66">
        <v>1347</v>
      </c>
      <c r="O919" s="66">
        <v>1607</v>
      </c>
      <c r="P919" s="66">
        <v>26</v>
      </c>
      <c r="Q919" s="66">
        <v>11</v>
      </c>
      <c r="R919" s="66">
        <v>1</v>
      </c>
      <c r="S919" s="66">
        <v>13</v>
      </c>
      <c r="T919" s="66">
        <v>0</v>
      </c>
      <c r="U919" s="66">
        <v>0</v>
      </c>
      <c r="V919" s="66">
        <v>0</v>
      </c>
      <c r="W919" s="66">
        <v>21</v>
      </c>
      <c r="AN919" s="7">
        <f>IF(Q919&gt;0,RANK(Q919,(N919:P919,Q919:AE919)),0)</f>
        <v>6</v>
      </c>
      <c r="AO919" s="7">
        <f>IF(R919&gt;0,RANK(R919,(N919:P919,Q919:AE919)),0)</f>
        <v>7</v>
      </c>
      <c r="AP919" s="7">
        <f>IF(T919&gt;0,RANK(T919,(N919:P919,Q919:AE919)),0)</f>
        <v>0</v>
      </c>
      <c r="AQ919" s="7">
        <f>IF(S919&gt;0,RANK(S919,(N919:P919,Q919:AE919)),0)</f>
        <v>5</v>
      </c>
      <c r="AR919" s="2">
        <f t="shared" si="369"/>
        <v>3.6351619299405157E-3</v>
      </c>
      <c r="AS919" s="2">
        <f t="shared" si="370"/>
        <v>3.3046926635822867E-4</v>
      </c>
      <c r="AT919" s="2">
        <f t="shared" si="371"/>
        <v>0</v>
      </c>
      <c r="AU919" s="2">
        <f t="shared" si="372"/>
        <v>4.2961004626569732E-3</v>
      </c>
      <c r="AW919" t="s">
        <v>3382</v>
      </c>
      <c r="AX919" t="s">
        <v>2606</v>
      </c>
      <c r="AY919">
        <v>5</v>
      </c>
      <c r="BA919" s="119">
        <v>19</v>
      </c>
      <c r="BB919" s="121">
        <v>173</v>
      </c>
      <c r="BC919" s="125">
        <f t="shared" si="361"/>
        <v>19173</v>
      </c>
      <c r="BE919" s="7" t="s">
        <v>228</v>
      </c>
    </row>
    <row r="920" spans="1:57" hidden="1" outlineLevel="1">
      <c r="A920" t="s">
        <v>2947</v>
      </c>
      <c r="B920" t="s">
        <v>2606</v>
      </c>
      <c r="C920" s="1">
        <f t="shared" si="362"/>
        <v>5914</v>
      </c>
      <c r="D920" s="7">
        <f>IF(N920&gt;0, RANK(N920,(N920:P920,Q920:AE920)),0)</f>
        <v>1</v>
      </c>
      <c r="E920" s="7">
        <f>IF(O920&gt;0,RANK(O920,(N920:P920,Q920:AE920)),0)</f>
        <v>2</v>
      </c>
      <c r="F920" s="7">
        <f>IF(P920&gt;0,RANK(P920,(N920:P920,Q920:AE920)),0)</f>
        <v>3</v>
      </c>
      <c r="G920" s="1">
        <f t="shared" si="363"/>
        <v>219</v>
      </c>
      <c r="H920" s="2">
        <f t="shared" si="364"/>
        <v>3.7030774433547513E-2</v>
      </c>
      <c r="I920" s="2"/>
      <c r="J920" s="2">
        <f t="shared" si="365"/>
        <v>0.5072708826513358</v>
      </c>
      <c r="K920" s="2">
        <f t="shared" si="366"/>
        <v>0.47024010821778828</v>
      </c>
      <c r="L920" s="2">
        <f t="shared" si="367"/>
        <v>9.1308758877240454E-3</v>
      </c>
      <c r="M920" s="2">
        <f t="shared" si="368"/>
        <v>1.335813324315188E-2</v>
      </c>
      <c r="N920" s="66">
        <v>3000</v>
      </c>
      <c r="O920" s="66">
        <v>2781</v>
      </c>
      <c r="P920" s="66">
        <v>54</v>
      </c>
      <c r="Q920" s="66">
        <v>14</v>
      </c>
      <c r="R920" s="66">
        <v>6</v>
      </c>
      <c r="S920" s="66">
        <v>35</v>
      </c>
      <c r="T920" s="66">
        <v>0</v>
      </c>
      <c r="U920" s="66">
        <v>4</v>
      </c>
      <c r="V920" s="66">
        <v>1</v>
      </c>
      <c r="W920" s="66">
        <v>19</v>
      </c>
      <c r="AN920" s="7">
        <f>IF(Q920&gt;0,RANK(Q920,(N920:P920,Q920:AE920)),0)</f>
        <v>6</v>
      </c>
      <c r="AO920" s="7">
        <f>IF(R920&gt;0,RANK(R920,(N920:P920,Q920:AE920)),0)</f>
        <v>7</v>
      </c>
      <c r="AP920" s="7">
        <f>IF(T920&gt;0,RANK(T920,(N920:P920,Q920:AE920)),0)</f>
        <v>0</v>
      </c>
      <c r="AQ920" s="7">
        <f>IF(S920&gt;0,RANK(S920,(N920:P920,Q920:AE920)),0)</f>
        <v>4</v>
      </c>
      <c r="AR920" s="2">
        <f t="shared" si="369"/>
        <v>2.3672641190395673E-3</v>
      </c>
      <c r="AS920" s="2">
        <f t="shared" si="370"/>
        <v>1.0145417653026716E-3</v>
      </c>
      <c r="AT920" s="2">
        <f t="shared" si="371"/>
        <v>0</v>
      </c>
      <c r="AU920" s="2">
        <f t="shared" si="372"/>
        <v>5.9181602975989182E-3</v>
      </c>
      <c r="AW920" t="s">
        <v>2947</v>
      </c>
      <c r="AX920" t="s">
        <v>2606</v>
      </c>
      <c r="AY920">
        <v>5</v>
      </c>
      <c r="BA920" s="119">
        <v>19</v>
      </c>
      <c r="BB920" s="121">
        <v>175</v>
      </c>
      <c r="BC920" s="125">
        <f t="shared" si="361"/>
        <v>19175</v>
      </c>
      <c r="BE920" s="7" t="s">
        <v>228</v>
      </c>
    </row>
    <row r="921" spans="1:57" hidden="1" outlineLevel="1">
      <c r="A921" t="s">
        <v>2190</v>
      </c>
      <c r="B921" t="s">
        <v>2606</v>
      </c>
      <c r="C921" s="1">
        <f t="shared" si="362"/>
        <v>3612</v>
      </c>
      <c r="D921" s="7">
        <f>IF(N921&gt;0, RANK(N921,(N921:P921,Q921:AE921)),0)</f>
        <v>2</v>
      </c>
      <c r="E921" s="7">
        <f>IF(O921&gt;0,RANK(O921,(N921:P921,Q921:AE921)),0)</f>
        <v>1</v>
      </c>
      <c r="F921" s="7">
        <f>IF(P921&gt;0,RANK(P921,(N921:P921,Q921:AE921)),0)</f>
        <v>5</v>
      </c>
      <c r="G921" s="1">
        <f t="shared" si="363"/>
        <v>440</v>
      </c>
      <c r="H921" s="2">
        <f t="shared" si="364"/>
        <v>0.12181616832779624</v>
      </c>
      <c r="I921" s="2"/>
      <c r="J921" s="2">
        <f t="shared" si="365"/>
        <v>0.42801771871539313</v>
      </c>
      <c r="K921" s="2">
        <f t="shared" si="366"/>
        <v>0.54983388704318936</v>
      </c>
      <c r="L921" s="2">
        <f t="shared" si="367"/>
        <v>4.7065337763012183E-3</v>
      </c>
      <c r="M921" s="2">
        <f t="shared" si="368"/>
        <v>1.7441860465116352E-2</v>
      </c>
      <c r="N921" s="66">
        <v>1546</v>
      </c>
      <c r="O921" s="66">
        <v>1986</v>
      </c>
      <c r="P921" s="66">
        <v>17</v>
      </c>
      <c r="Q921" s="66">
        <v>10</v>
      </c>
      <c r="R921" s="66">
        <v>2</v>
      </c>
      <c r="S921" s="66">
        <v>28</v>
      </c>
      <c r="T921" s="66">
        <v>0</v>
      </c>
      <c r="U921" s="66">
        <v>4</v>
      </c>
      <c r="V921" s="66">
        <v>0</v>
      </c>
      <c r="W921" s="66">
        <v>19</v>
      </c>
      <c r="AN921" s="7">
        <f>IF(Q921&gt;0,RANK(Q921,(N921:P921,Q921:AE921)),0)</f>
        <v>6</v>
      </c>
      <c r="AO921" s="7">
        <f>IF(R921&gt;0,RANK(R921,(N921:P921,Q921:AE921)),0)</f>
        <v>8</v>
      </c>
      <c r="AP921" s="7">
        <f>IF(T921&gt;0,RANK(T921,(N921:P921,Q921:AE921)),0)</f>
        <v>0</v>
      </c>
      <c r="AQ921" s="7">
        <f>IF(S921&gt;0,RANK(S921,(N921:P921,Q921:AE921)),0)</f>
        <v>3</v>
      </c>
      <c r="AR921" s="2">
        <f t="shared" si="369"/>
        <v>2.7685492801771874E-3</v>
      </c>
      <c r="AS921" s="2">
        <f t="shared" si="370"/>
        <v>5.5370985603543741E-4</v>
      </c>
      <c r="AT921" s="2">
        <f t="shared" si="371"/>
        <v>0</v>
      </c>
      <c r="AU921" s="2">
        <f t="shared" si="372"/>
        <v>7.7519379844961239E-3</v>
      </c>
      <c r="AW921" t="s">
        <v>2190</v>
      </c>
      <c r="AX921" t="s">
        <v>2606</v>
      </c>
      <c r="AY921">
        <v>2</v>
      </c>
      <c r="BA921" s="119">
        <v>19</v>
      </c>
      <c r="BB921" s="121">
        <v>177</v>
      </c>
      <c r="BC921" s="125">
        <f t="shared" si="361"/>
        <v>19177</v>
      </c>
      <c r="BE921" s="7" t="s">
        <v>228</v>
      </c>
    </row>
    <row r="922" spans="1:57" hidden="1" outlineLevel="1">
      <c r="A922" t="s">
        <v>2448</v>
      </c>
      <c r="B922" t="s">
        <v>2606</v>
      </c>
      <c r="C922" s="1">
        <f t="shared" si="362"/>
        <v>15940</v>
      </c>
      <c r="D922" s="7">
        <f>IF(N922&gt;0, RANK(N922,(N922:P922,Q922:AE922)),0)</f>
        <v>1</v>
      </c>
      <c r="E922" s="7">
        <f>IF(O922&gt;0,RANK(O922,(N922:P922,Q922:AE922)),0)</f>
        <v>2</v>
      </c>
      <c r="F922" s="7">
        <f>IF(P922&gt;0,RANK(P922,(N922:P922,Q922:AE922)),0)</f>
        <v>4</v>
      </c>
      <c r="G922" s="1">
        <f t="shared" si="363"/>
        <v>2157</v>
      </c>
      <c r="H922" s="2">
        <f t="shared" si="364"/>
        <v>0.13531994981179424</v>
      </c>
      <c r="I922" s="2"/>
      <c r="J922" s="2">
        <f t="shared" si="365"/>
        <v>0.55332496863237135</v>
      </c>
      <c r="K922" s="2">
        <f t="shared" si="366"/>
        <v>0.41800501882057717</v>
      </c>
      <c r="L922" s="2">
        <f t="shared" si="367"/>
        <v>7.9673776662484309E-3</v>
      </c>
      <c r="M922" s="2">
        <f t="shared" si="368"/>
        <v>2.0702634880803053E-2</v>
      </c>
      <c r="N922" s="66">
        <v>8820</v>
      </c>
      <c r="O922" s="66">
        <v>6663</v>
      </c>
      <c r="P922" s="66">
        <v>127</v>
      </c>
      <c r="Q922" s="66">
        <v>39</v>
      </c>
      <c r="R922" s="66">
        <v>26</v>
      </c>
      <c r="S922" s="66">
        <v>129</v>
      </c>
      <c r="T922" s="66">
        <v>5</v>
      </c>
      <c r="U922" s="66">
        <v>5</v>
      </c>
      <c r="V922" s="66">
        <v>4</v>
      </c>
      <c r="W922" s="66">
        <v>122</v>
      </c>
      <c r="AN922" s="7">
        <f>IF(Q922&gt;0,RANK(Q922,(N922:P922,Q922:AE922)),0)</f>
        <v>6</v>
      </c>
      <c r="AO922" s="7">
        <f>IF(R922&gt;0,RANK(R922,(N922:P922,Q922:AE922)),0)</f>
        <v>7</v>
      </c>
      <c r="AP922" s="7">
        <f>IF(T922&gt;0,RANK(T922,(N922:P922,Q922:AE922)),0)</f>
        <v>8</v>
      </c>
      <c r="AQ922" s="7">
        <f>IF(S922&gt;0,RANK(S922,(N922:P922,Q922:AE922)),0)</f>
        <v>3</v>
      </c>
      <c r="AR922" s="2">
        <f t="shared" si="369"/>
        <v>2.4466750313676287E-3</v>
      </c>
      <c r="AS922" s="2">
        <f t="shared" si="370"/>
        <v>1.6311166875784191E-3</v>
      </c>
      <c r="AT922" s="2">
        <f t="shared" si="371"/>
        <v>3.1367628607277288E-4</v>
      </c>
      <c r="AU922" s="2">
        <f t="shared" si="372"/>
        <v>8.0928481806775403E-3</v>
      </c>
      <c r="AW922" t="s">
        <v>2448</v>
      </c>
      <c r="AX922" t="s">
        <v>2606</v>
      </c>
      <c r="AY922">
        <v>2</v>
      </c>
      <c r="BA922" s="119">
        <v>19</v>
      </c>
      <c r="BB922" s="121">
        <v>179</v>
      </c>
      <c r="BC922" s="125">
        <f t="shared" si="361"/>
        <v>19179</v>
      </c>
      <c r="BE922" s="7" t="s">
        <v>228</v>
      </c>
    </row>
    <row r="923" spans="1:57" hidden="1" outlineLevel="1">
      <c r="A923" t="s">
        <v>3421</v>
      </c>
      <c r="B923" t="s">
        <v>2606</v>
      </c>
      <c r="C923" s="1">
        <f t="shared" si="362"/>
        <v>24889</v>
      </c>
      <c r="D923" s="7">
        <f>IF(N923&gt;0, RANK(N923,(N923:P923,Q923:AE923)),0)</f>
        <v>1</v>
      </c>
      <c r="E923" s="7">
        <f>IF(O923&gt;0,RANK(O923,(N923:P923,Q923:AE923)),0)</f>
        <v>2</v>
      </c>
      <c r="F923" s="7">
        <f>IF(P923&gt;0,RANK(P923,(N923:P923,Q923:AE923)),0)</f>
        <v>4</v>
      </c>
      <c r="G923" s="1">
        <f t="shared" si="363"/>
        <v>155</v>
      </c>
      <c r="H923" s="2">
        <f t="shared" si="364"/>
        <v>6.2276507694162082E-3</v>
      </c>
      <c r="I923" s="2"/>
      <c r="J923" s="2">
        <f t="shared" si="365"/>
        <v>0.49415404395516094</v>
      </c>
      <c r="K923" s="2">
        <f t="shared" si="366"/>
        <v>0.48792639318574471</v>
      </c>
      <c r="L923" s="2">
        <f t="shared" si="367"/>
        <v>4.7008718711077186E-3</v>
      </c>
      <c r="M923" s="2">
        <f t="shared" si="368"/>
        <v>1.3218690987986632E-2</v>
      </c>
      <c r="N923" s="66">
        <v>12299</v>
      </c>
      <c r="O923" s="66">
        <v>12144</v>
      </c>
      <c r="P923" s="66">
        <v>117</v>
      </c>
      <c r="Q923" s="66">
        <v>61</v>
      </c>
      <c r="R923" s="66">
        <v>11</v>
      </c>
      <c r="S923" s="66">
        <v>110</v>
      </c>
      <c r="T923" s="66">
        <v>3</v>
      </c>
      <c r="U923" s="66">
        <v>6</v>
      </c>
      <c r="V923" s="66">
        <v>3</v>
      </c>
      <c r="W923" s="66">
        <v>135</v>
      </c>
      <c r="AN923" s="7">
        <f>IF(Q923&gt;0,RANK(Q923,(N923:P923,Q923:AE923)),0)</f>
        <v>6</v>
      </c>
      <c r="AO923" s="7">
        <f>IF(R923&gt;0,RANK(R923,(N923:P923,Q923:AE923)),0)</f>
        <v>7</v>
      </c>
      <c r="AP923" s="7">
        <f>IF(T923&gt;0,RANK(T923,(N923:P923,Q923:AE923)),0)</f>
        <v>9</v>
      </c>
      <c r="AQ923" s="7">
        <f>IF(S923&gt;0,RANK(S923,(N923:P923,Q923:AE923)),0)</f>
        <v>5</v>
      </c>
      <c r="AR923" s="2">
        <f t="shared" si="369"/>
        <v>2.4508819157057333E-3</v>
      </c>
      <c r="AS923" s="2">
        <f t="shared" si="370"/>
        <v>4.4196231266824704E-4</v>
      </c>
      <c r="AT923" s="2">
        <f t="shared" si="371"/>
        <v>1.2053517618224919E-4</v>
      </c>
      <c r="AU923" s="2">
        <f t="shared" si="372"/>
        <v>4.4196231266824702E-3</v>
      </c>
      <c r="AW923" t="s">
        <v>3421</v>
      </c>
      <c r="AX923" t="s">
        <v>2606</v>
      </c>
      <c r="AY923">
        <v>4</v>
      </c>
      <c r="BA923" s="119">
        <v>19</v>
      </c>
      <c r="BB923" s="121">
        <v>181</v>
      </c>
      <c r="BC923" s="125">
        <f t="shared" si="361"/>
        <v>19181</v>
      </c>
      <c r="BE923" s="7" t="s">
        <v>228</v>
      </c>
    </row>
    <row r="924" spans="1:57" hidden="1" outlineLevel="1">
      <c r="A924" t="s">
        <v>1616</v>
      </c>
      <c r="B924" t="s">
        <v>2606</v>
      </c>
      <c r="C924" s="1">
        <f t="shared" si="362"/>
        <v>10629</v>
      </c>
      <c r="D924" s="7">
        <f>IF(N924&gt;0, RANK(N924,(N924:P924,Q924:AE924)),0)</f>
        <v>2</v>
      </c>
      <c r="E924" s="7">
        <f>IF(O924&gt;0,RANK(O924,(N924:P924,Q924:AE924)),0)</f>
        <v>1</v>
      </c>
      <c r="F924" s="7">
        <f>IF(P924&gt;0,RANK(P924,(N924:P924,Q924:AE924)),0)</f>
        <v>3</v>
      </c>
      <c r="G924" s="1">
        <f t="shared" si="363"/>
        <v>77</v>
      </c>
      <c r="H924" s="2">
        <f t="shared" si="364"/>
        <v>7.2443315457710036E-3</v>
      </c>
      <c r="I924" s="2"/>
      <c r="J924" s="2">
        <f t="shared" si="365"/>
        <v>0.48640511807319597</v>
      </c>
      <c r="K924" s="2">
        <f t="shared" si="366"/>
        <v>0.49364944961896695</v>
      </c>
      <c r="L924" s="2">
        <f t="shared" si="367"/>
        <v>6.6798381785680688E-3</v>
      </c>
      <c r="M924" s="2">
        <f t="shared" si="368"/>
        <v>1.3265594129269006E-2</v>
      </c>
      <c r="N924" s="66">
        <v>5170</v>
      </c>
      <c r="O924" s="66">
        <v>5247</v>
      </c>
      <c r="P924" s="66">
        <v>71</v>
      </c>
      <c r="Q924" s="66">
        <v>28</v>
      </c>
      <c r="R924" s="66">
        <v>8</v>
      </c>
      <c r="S924" s="66">
        <v>50</v>
      </c>
      <c r="T924" s="66">
        <v>3</v>
      </c>
      <c r="U924" s="66">
        <v>1</v>
      </c>
      <c r="V924" s="66">
        <v>2</v>
      </c>
      <c r="W924" s="66">
        <v>49</v>
      </c>
      <c r="AN924" s="7">
        <f>IF(Q924&gt;0,RANK(Q924,(N924:P924,Q924:AE924)),0)</f>
        <v>6</v>
      </c>
      <c r="AO924" s="7">
        <f>IF(R924&gt;0,RANK(R924,(N924:P924,Q924:AE924)),0)</f>
        <v>7</v>
      </c>
      <c r="AP924" s="7">
        <f>IF(T924&gt;0,RANK(T924,(N924:P924,Q924:AE924)),0)</f>
        <v>8</v>
      </c>
      <c r="AQ924" s="7">
        <f>IF(S924&gt;0,RANK(S924,(N924:P924,Q924:AE924)),0)</f>
        <v>4</v>
      </c>
      <c r="AR924" s="2">
        <f t="shared" si="369"/>
        <v>2.6343023802803652E-3</v>
      </c>
      <c r="AS924" s="2">
        <f t="shared" si="370"/>
        <v>7.526578229372471E-4</v>
      </c>
      <c r="AT924" s="2">
        <f t="shared" si="371"/>
        <v>2.8224668360146769E-4</v>
      </c>
      <c r="AU924" s="2">
        <f t="shared" si="372"/>
        <v>4.7041113933577947E-3</v>
      </c>
      <c r="AW924" t="s">
        <v>1616</v>
      </c>
      <c r="AX924" t="s">
        <v>2606</v>
      </c>
      <c r="AY924">
        <v>2</v>
      </c>
      <c r="BA924" s="119">
        <v>19</v>
      </c>
      <c r="BB924" s="121">
        <v>183</v>
      </c>
      <c r="BC924" s="125">
        <f t="shared" si="361"/>
        <v>19183</v>
      </c>
      <c r="BE924" s="7" t="s">
        <v>228</v>
      </c>
    </row>
    <row r="925" spans="1:57" hidden="1" outlineLevel="1">
      <c r="A925" t="s">
        <v>3422</v>
      </c>
      <c r="B925" t="s">
        <v>2606</v>
      </c>
      <c r="C925" s="1">
        <f t="shared" si="362"/>
        <v>2981</v>
      </c>
      <c r="D925" s="7">
        <f>IF(N925&gt;0, RANK(N925,(N925:P925,Q925:AE925)),0)</f>
        <v>2</v>
      </c>
      <c r="E925" s="7">
        <f>IF(O925&gt;0,RANK(O925,(N925:P925,Q925:AE925)),0)</f>
        <v>1</v>
      </c>
      <c r="F925" s="7">
        <f>IF(P925&gt;0,RANK(P925,(N925:P925,Q925:AE925)),0)</f>
        <v>3</v>
      </c>
      <c r="G925" s="1">
        <f t="shared" si="363"/>
        <v>208</v>
      </c>
      <c r="H925" s="2">
        <f t="shared" si="364"/>
        <v>6.9775243206977519E-2</v>
      </c>
      <c r="I925" s="2"/>
      <c r="J925" s="2">
        <f t="shared" si="365"/>
        <v>0.45521637034552165</v>
      </c>
      <c r="K925" s="2">
        <f t="shared" si="366"/>
        <v>0.52499161355249913</v>
      </c>
      <c r="L925" s="2">
        <f t="shared" si="367"/>
        <v>7.0446159007044613E-3</v>
      </c>
      <c r="M925" s="2">
        <f t="shared" si="368"/>
        <v>1.2747400201274765E-2</v>
      </c>
      <c r="N925" s="66">
        <v>1357</v>
      </c>
      <c r="O925" s="66">
        <v>1565</v>
      </c>
      <c r="P925" s="66">
        <v>21</v>
      </c>
      <c r="Q925" s="66">
        <v>3</v>
      </c>
      <c r="R925" s="66">
        <v>3</v>
      </c>
      <c r="S925" s="66">
        <v>11</v>
      </c>
      <c r="T925" s="66">
        <v>1</v>
      </c>
      <c r="U925" s="66">
        <v>1</v>
      </c>
      <c r="V925" s="66">
        <v>0</v>
      </c>
      <c r="W925" s="66">
        <v>19</v>
      </c>
      <c r="AN925" s="7">
        <f>IF(Q925&gt;0,RANK(Q925,(N925:P925,Q925:AE925)),0)</f>
        <v>6</v>
      </c>
      <c r="AO925" s="7">
        <f>IF(R925&gt;0,RANK(R925,(N925:P925,Q925:AE925)),0)</f>
        <v>6</v>
      </c>
      <c r="AP925" s="7">
        <f>IF(T925&gt;0,RANK(T925,(N925:P925,Q925:AE925)),0)</f>
        <v>8</v>
      </c>
      <c r="AQ925" s="7">
        <f>IF(S925&gt;0,RANK(S925,(N925:P925,Q925:AE925)),0)</f>
        <v>5</v>
      </c>
      <c r="AR925" s="2">
        <f t="shared" si="369"/>
        <v>1.0063737001006373E-3</v>
      </c>
      <c r="AS925" s="2">
        <f t="shared" si="370"/>
        <v>1.0063737001006373E-3</v>
      </c>
      <c r="AT925" s="2">
        <f t="shared" si="371"/>
        <v>3.3545790003354579E-4</v>
      </c>
      <c r="AU925" s="2">
        <f t="shared" si="372"/>
        <v>3.6900369003690036E-3</v>
      </c>
      <c r="AW925" t="s">
        <v>3422</v>
      </c>
      <c r="AX925" t="s">
        <v>2606</v>
      </c>
      <c r="AY925">
        <v>2</v>
      </c>
      <c r="BA925" s="119">
        <v>19</v>
      </c>
      <c r="BB925" s="121">
        <v>185</v>
      </c>
      <c r="BC925" s="125">
        <f t="shared" si="361"/>
        <v>19185</v>
      </c>
      <c r="BE925" s="7" t="s">
        <v>228</v>
      </c>
    </row>
    <row r="926" spans="1:57" hidden="1" outlineLevel="1">
      <c r="A926" t="s">
        <v>3311</v>
      </c>
      <c r="B926" t="s">
        <v>2606</v>
      </c>
      <c r="C926" s="1">
        <f t="shared" si="362"/>
        <v>18556</v>
      </c>
      <c r="D926" s="7">
        <f>IF(N926&gt;0, RANK(N926,(N926:P926,Q926:AE926)),0)</f>
        <v>1</v>
      </c>
      <c r="E926" s="7">
        <f>IF(O926&gt;0,RANK(O926,(N926:P926,Q926:AE926)),0)</f>
        <v>2</v>
      </c>
      <c r="F926" s="7">
        <f>IF(P926&gt;0,RANK(P926,(N926:P926,Q926:AE926)),0)</f>
        <v>3</v>
      </c>
      <c r="G926" s="1">
        <f t="shared" si="363"/>
        <v>1580</v>
      </c>
      <c r="H926" s="2">
        <f t="shared" si="364"/>
        <v>8.5147661133865057E-2</v>
      </c>
      <c r="I926" s="2"/>
      <c r="J926" s="2">
        <f t="shared" si="365"/>
        <v>0.53443630092692396</v>
      </c>
      <c r="K926" s="2">
        <f t="shared" si="366"/>
        <v>0.44928863979305883</v>
      </c>
      <c r="L926" s="2">
        <f t="shared" si="367"/>
        <v>6.197456348350938E-3</v>
      </c>
      <c r="M926" s="2">
        <f t="shared" si="368"/>
        <v>1.0077602931666273E-2</v>
      </c>
      <c r="N926" s="66">
        <v>9917</v>
      </c>
      <c r="O926" s="66">
        <v>8337</v>
      </c>
      <c r="P926" s="66">
        <v>115</v>
      </c>
      <c r="Q926" s="66">
        <v>49</v>
      </c>
      <c r="R926" s="66">
        <v>13</v>
      </c>
      <c r="S926" s="66">
        <v>47</v>
      </c>
      <c r="T926" s="66">
        <v>3</v>
      </c>
      <c r="U926" s="66">
        <v>1</v>
      </c>
      <c r="V926" s="66">
        <v>1</v>
      </c>
      <c r="W926" s="66">
        <v>73</v>
      </c>
      <c r="AN926" s="7">
        <f>IF(Q926&gt;0,RANK(Q926,(N926:P926,Q926:AE926)),0)</f>
        <v>5</v>
      </c>
      <c r="AO926" s="7">
        <f>IF(R926&gt;0,RANK(R926,(N926:P926,Q926:AE926)),0)</f>
        <v>7</v>
      </c>
      <c r="AP926" s="7">
        <f>IF(T926&gt;0,RANK(T926,(N926:P926,Q926:AE926)),0)</f>
        <v>8</v>
      </c>
      <c r="AQ926" s="7">
        <f>IF(S926&gt;0,RANK(S926,(N926:P926,Q926:AE926)),0)</f>
        <v>6</v>
      </c>
      <c r="AR926" s="2">
        <f t="shared" si="369"/>
        <v>2.6406553136451823E-3</v>
      </c>
      <c r="AS926" s="2">
        <f t="shared" si="370"/>
        <v>7.0058202198749727E-4</v>
      </c>
      <c r="AT926" s="2">
        <f t="shared" si="371"/>
        <v>1.6167277430480706E-4</v>
      </c>
      <c r="AU926" s="2">
        <f t="shared" si="372"/>
        <v>2.532873464108644E-3</v>
      </c>
      <c r="AW926" t="s">
        <v>3311</v>
      </c>
      <c r="AX926" t="s">
        <v>2606</v>
      </c>
      <c r="AY926">
        <v>4</v>
      </c>
      <c r="BA926" s="119">
        <v>19</v>
      </c>
      <c r="BB926" s="121">
        <v>187</v>
      </c>
      <c r="BC926" s="125">
        <f t="shared" si="361"/>
        <v>19187</v>
      </c>
      <c r="BE926" s="7" t="s">
        <v>228</v>
      </c>
    </row>
    <row r="927" spans="1:57" hidden="1" outlineLevel="1">
      <c r="A927" t="s">
        <v>1434</v>
      </c>
      <c r="B927" t="s">
        <v>2606</v>
      </c>
      <c r="C927" s="1">
        <f t="shared" si="362"/>
        <v>6085</v>
      </c>
      <c r="D927" s="7">
        <f>IF(N927&gt;0, RANK(N927,(N927:P927,Q927:AE927)),0)</f>
        <v>1</v>
      </c>
      <c r="E927" s="7">
        <f>IF(O927&gt;0,RANK(O927,(N927:P927,Q927:AE927)),0)</f>
        <v>2</v>
      </c>
      <c r="F927" s="7">
        <f>IF(P927&gt;0,RANK(P927,(N927:P927,Q927:AE927)),0)</f>
        <v>3</v>
      </c>
      <c r="G927" s="1">
        <f t="shared" si="363"/>
        <v>524</v>
      </c>
      <c r="H927" s="2">
        <f t="shared" si="364"/>
        <v>8.6113393590797047E-2</v>
      </c>
      <c r="I927" s="2"/>
      <c r="J927" s="2">
        <f t="shared" si="365"/>
        <v>0.53475760065735412</v>
      </c>
      <c r="K927" s="2">
        <f t="shared" si="366"/>
        <v>0.44864420706655711</v>
      </c>
      <c r="L927" s="2">
        <f t="shared" si="367"/>
        <v>5.2588331963845519E-3</v>
      </c>
      <c r="M927" s="2">
        <f t="shared" si="368"/>
        <v>1.1339359079704223E-2</v>
      </c>
      <c r="N927" s="66">
        <v>3254</v>
      </c>
      <c r="O927" s="66">
        <v>2730</v>
      </c>
      <c r="P927" s="66">
        <v>32</v>
      </c>
      <c r="Q927" s="66">
        <v>19</v>
      </c>
      <c r="R927" s="66">
        <v>3</v>
      </c>
      <c r="S927" s="66">
        <v>17</v>
      </c>
      <c r="T927" s="66">
        <v>2</v>
      </c>
      <c r="U927" s="66">
        <v>1</v>
      </c>
      <c r="V927" s="66">
        <v>2</v>
      </c>
      <c r="W927" s="66">
        <v>25</v>
      </c>
      <c r="AN927" s="7">
        <f>IF(Q927&gt;0,RANK(Q927,(N927:P927,Q927:AE927)),0)</f>
        <v>5</v>
      </c>
      <c r="AO927" s="7">
        <f>IF(R927&gt;0,RANK(R927,(N927:P927,Q927:AE927)),0)</f>
        <v>7</v>
      </c>
      <c r="AP927" s="7">
        <f>IF(T927&gt;0,RANK(T927,(N927:P927,Q927:AE927)),0)</f>
        <v>8</v>
      </c>
      <c r="AQ927" s="7">
        <f>IF(S927&gt;0,RANK(S927,(N927:P927,Q927:AE927)),0)</f>
        <v>6</v>
      </c>
      <c r="AR927" s="2">
        <f t="shared" si="369"/>
        <v>3.1224322103533277E-3</v>
      </c>
      <c r="AS927" s="2">
        <f t="shared" si="370"/>
        <v>4.9301561216105174E-4</v>
      </c>
      <c r="AT927" s="2">
        <f t="shared" si="371"/>
        <v>3.286770747740345E-4</v>
      </c>
      <c r="AU927" s="2">
        <f t="shared" si="372"/>
        <v>2.7937551355792932E-3</v>
      </c>
      <c r="AW927" t="s">
        <v>1434</v>
      </c>
      <c r="AX927" t="s">
        <v>2606</v>
      </c>
      <c r="AY927">
        <v>4</v>
      </c>
      <c r="BA927" s="119">
        <v>19</v>
      </c>
      <c r="BB927" s="121">
        <v>189</v>
      </c>
      <c r="BC927" s="125">
        <f t="shared" si="361"/>
        <v>19189</v>
      </c>
      <c r="BE927" s="7" t="s">
        <v>228</v>
      </c>
    </row>
    <row r="928" spans="1:57" hidden="1" outlineLevel="1">
      <c r="A928" t="s">
        <v>1556</v>
      </c>
      <c r="B928" t="s">
        <v>2606</v>
      </c>
      <c r="C928" s="1">
        <f t="shared" si="362"/>
        <v>11284</v>
      </c>
      <c r="D928" s="7">
        <f>IF(N928&gt;0, RANK(N928,(N928:P928,Q928:AE928)),0)</f>
        <v>1</v>
      </c>
      <c r="E928" s="7">
        <f>IF(O928&gt;0,RANK(O928,(N928:P928,Q928:AE928)),0)</f>
        <v>2</v>
      </c>
      <c r="F928" s="7">
        <f>IF(P928&gt;0,RANK(P928,(N928:P928,Q928:AE928)),0)</f>
        <v>3</v>
      </c>
      <c r="G928" s="1">
        <f t="shared" si="363"/>
        <v>2556</v>
      </c>
      <c r="H928" s="2">
        <f t="shared" si="364"/>
        <v>0.22651542006380715</v>
      </c>
      <c r="I928" s="2"/>
      <c r="J928" s="2">
        <f t="shared" si="365"/>
        <v>0.6051931939028713</v>
      </c>
      <c r="K928" s="2">
        <f t="shared" si="366"/>
        <v>0.37867777383906415</v>
      </c>
      <c r="L928" s="2">
        <f t="shared" si="367"/>
        <v>6.469337114498405E-3</v>
      </c>
      <c r="M928" s="2">
        <f t="shared" si="368"/>
        <v>9.6596951435661514E-3</v>
      </c>
      <c r="N928" s="66">
        <v>6829</v>
      </c>
      <c r="O928" s="66">
        <v>4273</v>
      </c>
      <c r="P928" s="66">
        <v>73</v>
      </c>
      <c r="Q928" s="66">
        <v>29</v>
      </c>
      <c r="R928" s="66">
        <v>7</v>
      </c>
      <c r="S928" s="66">
        <v>24</v>
      </c>
      <c r="T928" s="66">
        <v>4</v>
      </c>
      <c r="U928" s="66">
        <v>2</v>
      </c>
      <c r="V928" s="66">
        <v>2</v>
      </c>
      <c r="W928" s="66">
        <v>41</v>
      </c>
      <c r="AN928" s="7">
        <f>IF(Q928&gt;0,RANK(Q928,(N928:P928,Q928:AE928)),0)</f>
        <v>5</v>
      </c>
      <c r="AO928" s="7">
        <f>IF(R928&gt;0,RANK(R928,(N928:P928,Q928:AE928)),0)</f>
        <v>7</v>
      </c>
      <c r="AP928" s="7">
        <f>IF(T928&gt;0,RANK(T928,(N928:P928,Q928:AE928)),0)</f>
        <v>8</v>
      </c>
      <c r="AQ928" s="7">
        <f>IF(S928&gt;0,RANK(S928,(N928:P928,Q928:AE928)),0)</f>
        <v>6</v>
      </c>
      <c r="AR928" s="2">
        <f t="shared" si="369"/>
        <v>2.5700106345267638E-3</v>
      </c>
      <c r="AS928" s="2">
        <f t="shared" si="370"/>
        <v>6.2034739454094293E-4</v>
      </c>
      <c r="AT928" s="2">
        <f t="shared" si="371"/>
        <v>3.5448422545196739E-4</v>
      </c>
      <c r="AU928" s="2">
        <f t="shared" si="372"/>
        <v>2.1269053527118043E-3</v>
      </c>
      <c r="AW928" t="s">
        <v>1556</v>
      </c>
      <c r="AX928" t="s">
        <v>2606</v>
      </c>
      <c r="AY928">
        <v>4</v>
      </c>
      <c r="BA928" s="119">
        <v>19</v>
      </c>
      <c r="BB928" s="121">
        <v>191</v>
      </c>
      <c r="BC928" s="125">
        <f t="shared" si="361"/>
        <v>19191</v>
      </c>
      <c r="BE928" s="7" t="s">
        <v>228</v>
      </c>
    </row>
    <row r="929" spans="1:71" hidden="1" outlineLevel="1">
      <c r="A929" t="s">
        <v>1867</v>
      </c>
      <c r="B929" t="s">
        <v>2606</v>
      </c>
      <c r="C929" s="1">
        <f t="shared" si="362"/>
        <v>44815</v>
      </c>
      <c r="D929" s="7">
        <f>IF(N929&gt;0, RANK(N929,(N929:P929,Q929:AE929)),0)</f>
        <v>2</v>
      </c>
      <c r="E929" s="7">
        <f>IF(O929&gt;0,RANK(O929,(N929:P929,Q929:AE929)),0)</f>
        <v>1</v>
      </c>
      <c r="F929" s="7">
        <f>IF(P929&gt;0,RANK(P929,(N929:P929,Q929:AE929)),0)</f>
        <v>3</v>
      </c>
      <c r="G929" s="1">
        <f t="shared" si="363"/>
        <v>236</v>
      </c>
      <c r="H929" s="2">
        <f>IF(C929&gt;0,G929/C929,0)</f>
        <v>5.2660939417605709E-3</v>
      </c>
      <c r="I929" s="2"/>
      <c r="J929" s="2">
        <f t="shared" si="365"/>
        <v>0.49052772509204506</v>
      </c>
      <c r="K929" s="2">
        <f t="shared" si="366"/>
        <v>0.49579381903380565</v>
      </c>
      <c r="L929" s="2">
        <f t="shared" si="367"/>
        <v>5.132210197478523E-3</v>
      </c>
      <c r="M929" s="2">
        <f>IF(C929=0,"-",(1-J929-K929-L929))</f>
        <v>8.5462456766708193E-3</v>
      </c>
      <c r="N929" s="66">
        <v>21983</v>
      </c>
      <c r="O929" s="66">
        <v>22219</v>
      </c>
      <c r="P929" s="66">
        <v>230</v>
      </c>
      <c r="Q929" s="66">
        <v>81</v>
      </c>
      <c r="R929" s="66">
        <v>33</v>
      </c>
      <c r="S929" s="66">
        <v>73</v>
      </c>
      <c r="T929" s="66">
        <v>4</v>
      </c>
      <c r="U929" s="66">
        <v>6</v>
      </c>
      <c r="V929" s="66">
        <v>8</v>
      </c>
      <c r="W929" s="66">
        <v>178</v>
      </c>
      <c r="AN929" s="7">
        <f>IF(Q929&gt;0,RANK(Q929,(N929:P929,Q929:AE929)),0)</f>
        <v>5</v>
      </c>
      <c r="AO929" s="7">
        <f>IF(R929&gt;0,RANK(R929,(N929:P929,Q929:AE929)),0)</f>
        <v>7</v>
      </c>
      <c r="AP929" s="7">
        <f>IF(T929&gt;0,RANK(T929,(N929:P929,Q929:AE929)),0)</f>
        <v>10</v>
      </c>
      <c r="AQ929" s="7">
        <f>IF(S929&gt;0,RANK(S929,(N929:P929,Q929:AE929)),0)</f>
        <v>6</v>
      </c>
      <c r="AR929" s="2">
        <f t="shared" si="369"/>
        <v>1.8074305478076537E-3</v>
      </c>
      <c r="AS929" s="2">
        <f t="shared" si="370"/>
        <v>7.3636059355126633E-4</v>
      </c>
      <c r="AT929" s="2">
        <f t="shared" si="371"/>
        <v>8.9255829521365618E-5</v>
      </c>
      <c r="AU929" s="2">
        <f t="shared" si="372"/>
        <v>1.6289188887649224E-3</v>
      </c>
      <c r="AW929" t="s">
        <v>1867</v>
      </c>
      <c r="AX929" t="s">
        <v>2606</v>
      </c>
      <c r="AY929">
        <v>5</v>
      </c>
      <c r="BA929" s="119">
        <v>19</v>
      </c>
      <c r="BB929" s="121">
        <v>193</v>
      </c>
      <c r="BC929" s="125">
        <f t="shared" si="361"/>
        <v>19193</v>
      </c>
      <c r="BE929" s="7" t="s">
        <v>228</v>
      </c>
    </row>
    <row r="930" spans="1:71" hidden="1" outlineLevel="1">
      <c r="A930" t="s">
        <v>3231</v>
      </c>
      <c r="B930" t="s">
        <v>2606</v>
      </c>
      <c r="C930" s="1">
        <f t="shared" si="362"/>
        <v>4259</v>
      </c>
      <c r="D930" s="7">
        <f>IF(N930&gt;0, RANK(N930,(N930:P930,Q930:AE930)),0)</f>
        <v>1</v>
      </c>
      <c r="E930" s="7">
        <f>IF(O930&gt;0,RANK(O930,(N930:P930,Q930:AE930)),0)</f>
        <v>2</v>
      </c>
      <c r="F930" s="7">
        <f>IF(P930&gt;0,RANK(P930,(N930:P930,Q930:AE930)),0)</f>
        <v>3</v>
      </c>
      <c r="G930" s="1">
        <f t="shared" si="363"/>
        <v>955</v>
      </c>
      <c r="H930" s="2">
        <f>IF(C930&gt;0,G930/C930,0)</f>
        <v>0.22423104015027001</v>
      </c>
      <c r="I930" s="2"/>
      <c r="J930" s="2">
        <f t="shared" si="365"/>
        <v>0.60272364404789858</v>
      </c>
      <c r="K930" s="2">
        <f t="shared" si="366"/>
        <v>0.37849260389762857</v>
      </c>
      <c r="L930" s="2">
        <f t="shared" si="367"/>
        <v>9.8614698285982624E-3</v>
      </c>
      <c r="M930" s="2">
        <f>IF(C930=0,"-",(1-J930-K930-L930))</f>
        <v>8.9222822258745952E-3</v>
      </c>
      <c r="N930" s="66">
        <v>2567</v>
      </c>
      <c r="O930" s="66">
        <v>1612</v>
      </c>
      <c r="P930" s="66">
        <v>42</v>
      </c>
      <c r="Q930" s="66">
        <v>9</v>
      </c>
      <c r="R930" s="66">
        <v>5</v>
      </c>
      <c r="S930" s="66">
        <v>5</v>
      </c>
      <c r="T930" s="66">
        <v>1</v>
      </c>
      <c r="U930" s="66">
        <v>1</v>
      </c>
      <c r="V930" s="66">
        <v>1</v>
      </c>
      <c r="W930" s="66">
        <v>16</v>
      </c>
      <c r="AN930" s="7">
        <f>IF(Q930&gt;0,RANK(Q930,(N930:P930,Q930:AE930)),0)</f>
        <v>5</v>
      </c>
      <c r="AO930" s="7">
        <f>IF(R930&gt;0,RANK(R930,(N930:P930,Q930:AE930)),0)</f>
        <v>6</v>
      </c>
      <c r="AP930" s="7">
        <f>IF(T930&gt;0,RANK(T930,(N930:P930,Q930:AE930)),0)</f>
        <v>8</v>
      </c>
      <c r="AQ930" s="7">
        <f>IF(S930&gt;0,RANK(S930,(N930:P930,Q930:AE930)),0)</f>
        <v>6</v>
      </c>
      <c r="AR930" s="2">
        <f t="shared" si="369"/>
        <v>2.1131721061281991E-3</v>
      </c>
      <c r="AS930" s="2">
        <f t="shared" si="370"/>
        <v>1.1739845034045551E-3</v>
      </c>
      <c r="AT930" s="2">
        <f t="shared" si="371"/>
        <v>2.3479690068091102E-4</v>
      </c>
      <c r="AU930" s="2">
        <f t="shared" si="372"/>
        <v>1.1739845034045551E-3</v>
      </c>
      <c r="AW930" t="s">
        <v>3231</v>
      </c>
      <c r="AX930" t="s">
        <v>2606</v>
      </c>
      <c r="AY930">
        <v>4</v>
      </c>
      <c r="BA930" s="119">
        <v>19</v>
      </c>
      <c r="BB930" s="121">
        <v>195</v>
      </c>
      <c r="BC930" s="125">
        <f t="shared" si="361"/>
        <v>19195</v>
      </c>
      <c r="BE930" s="7" t="s">
        <v>228</v>
      </c>
    </row>
    <row r="931" spans="1:71" hidden="1" outlineLevel="1">
      <c r="A931" t="s">
        <v>2875</v>
      </c>
      <c r="B931" t="s">
        <v>2606</v>
      </c>
      <c r="C931" s="1">
        <f t="shared" si="362"/>
        <v>6395</v>
      </c>
      <c r="D931" s="7">
        <f>IF(N931&gt;0, RANK(N931,(N931:P931,Q931:AE931)),0)</f>
        <v>2</v>
      </c>
      <c r="E931" s="7">
        <f>IF(O931&gt;0,RANK(O931,(N931:P931,Q931:AE931)),0)</f>
        <v>1</v>
      </c>
      <c r="F931" s="7">
        <f>IF(P931&gt;0,RANK(P931,(N931:P931,Q931:AE931)),0)</f>
        <v>3</v>
      </c>
      <c r="G931" s="1">
        <f t="shared" si="363"/>
        <v>96</v>
      </c>
      <c r="H931" s="2">
        <f>IF(C931&gt;0,G931/C931,0)</f>
        <v>1.5011727912431588E-2</v>
      </c>
      <c r="I931" s="2"/>
      <c r="J931" s="2">
        <f t="shared" si="365"/>
        <v>0.48506645817044564</v>
      </c>
      <c r="K931" s="2">
        <f t="shared" si="366"/>
        <v>0.50007818608287724</v>
      </c>
      <c r="L931" s="2">
        <f t="shared" si="367"/>
        <v>5.003909304143862E-3</v>
      </c>
      <c r="M931" s="2">
        <f>IF(C931=0,"-",(1-J931-K931-L931))</f>
        <v>9.8514464425333171E-3</v>
      </c>
      <c r="N931" s="66">
        <v>3102</v>
      </c>
      <c r="O931" s="66">
        <v>3198</v>
      </c>
      <c r="P931" s="66">
        <v>32</v>
      </c>
      <c r="Q931" s="66">
        <v>19</v>
      </c>
      <c r="R931" s="66">
        <v>4</v>
      </c>
      <c r="S931" s="66">
        <v>15</v>
      </c>
      <c r="T931" s="66">
        <v>1</v>
      </c>
      <c r="U931" s="66">
        <v>0</v>
      </c>
      <c r="V931" s="66">
        <v>0</v>
      </c>
      <c r="W931" s="66">
        <v>24</v>
      </c>
      <c r="AN931" s="7">
        <f>IF(Q931&gt;0,RANK(Q931,(N931:P931,Q931:AE931)),0)</f>
        <v>5</v>
      </c>
      <c r="AO931" s="7">
        <f>IF(R931&gt;0,RANK(R931,(N931:P931,Q931:AE931)),0)</f>
        <v>7</v>
      </c>
      <c r="AP931" s="7">
        <f>IF(T931&gt;0,RANK(T931,(N931:P931,Q931:AE931)),0)</f>
        <v>8</v>
      </c>
      <c r="AQ931" s="7">
        <f>IF(S931&gt;0,RANK(S931,(N931:P931,Q931:AE931)),0)</f>
        <v>6</v>
      </c>
      <c r="AR931" s="2">
        <f t="shared" si="369"/>
        <v>2.9710711493354182E-3</v>
      </c>
      <c r="AS931" s="2">
        <f t="shared" si="370"/>
        <v>6.2548866301798275E-4</v>
      </c>
      <c r="AT931" s="2">
        <f t="shared" si="371"/>
        <v>1.5637216575449569E-4</v>
      </c>
      <c r="AU931" s="2">
        <f t="shared" si="372"/>
        <v>2.3455824863174357E-3</v>
      </c>
      <c r="AW931" t="s">
        <v>2875</v>
      </c>
      <c r="AX931" t="s">
        <v>2606</v>
      </c>
      <c r="AY931">
        <v>4</v>
      </c>
      <c r="BA931" s="119">
        <v>19</v>
      </c>
      <c r="BB931" s="121">
        <v>197</v>
      </c>
      <c r="BC931" s="125">
        <f t="shared" si="361"/>
        <v>19197</v>
      </c>
      <c r="BE931" s="7" t="s">
        <v>228</v>
      </c>
    </row>
    <row r="932" spans="1:71" collapsed="1">
      <c r="A932" t="s">
        <v>2605</v>
      </c>
      <c r="B932" t="s">
        <v>2781</v>
      </c>
      <c r="C932" s="1">
        <f t="shared" si="362"/>
        <v>1537123</v>
      </c>
      <c r="D932" s="7">
        <f>IF(N932&gt;0, RANK(N932,(N932:P932,Q932:AE932)),0)</f>
        <v>1</v>
      </c>
      <c r="E932" s="7">
        <f>IF(O932&gt;0,RANK(O932,(N932:P932,Q932:AE932)),0)</f>
        <v>2</v>
      </c>
      <c r="F932" s="7">
        <f>IF(P932&gt;0,RANK(P932,(N932:P932,Q932:AE932)),0)</f>
        <v>3</v>
      </c>
      <c r="G932" s="1">
        <f t="shared" si="363"/>
        <v>146561</v>
      </c>
      <c r="H932" s="2">
        <f>IF(C932&gt;0,G932/C932,0)</f>
        <v>9.5347607185631858E-2</v>
      </c>
      <c r="I932" s="2"/>
      <c r="J932" s="2">
        <f t="shared" si="365"/>
        <v>0.53928020073865268</v>
      </c>
      <c r="K932" s="2">
        <f t="shared" si="366"/>
        <v>0.44393259355302078</v>
      </c>
      <c r="L932" s="2">
        <f t="shared" si="367"/>
        <v>5.2136361241097821E-3</v>
      </c>
      <c r="M932" s="2">
        <f>IF(C932=0,"-",(1-J932-K932-L932))</f>
        <v>1.1573569584216754E-2</v>
      </c>
      <c r="N932" s="66">
        <f>SUM(N833:N931)</f>
        <v>828940</v>
      </c>
      <c r="O932" s="66">
        <f>SUM(O833:O931)</f>
        <v>682379</v>
      </c>
      <c r="P932" s="66">
        <f>SUM(P833:P931)</f>
        <v>8014</v>
      </c>
      <c r="Q932" s="66">
        <f t="shared" ref="Q932:W932" si="373">SUM(Q833:Q931)</f>
        <v>4590</v>
      </c>
      <c r="R932" s="66">
        <f t="shared" si="373"/>
        <v>1423</v>
      </c>
      <c r="S932" s="66">
        <f t="shared" si="373"/>
        <v>4445</v>
      </c>
      <c r="T932" s="66">
        <f t="shared" si="373"/>
        <v>292</v>
      </c>
      <c r="U932" s="66">
        <f t="shared" si="373"/>
        <v>182</v>
      </c>
      <c r="V932" s="66">
        <f t="shared" si="373"/>
        <v>121</v>
      </c>
      <c r="W932" s="66">
        <f t="shared" si="373"/>
        <v>6737</v>
      </c>
      <c r="AL932" s="66">
        <f>SUM(AL833:AL931)</f>
        <v>0</v>
      </c>
      <c r="AN932" s="7">
        <f>IF(Q932&gt;0,RANK(Q932,(N932:P932,Q932:AE932)),0)</f>
        <v>5</v>
      </c>
      <c r="AO932" s="7">
        <f>IF(R932&gt;0,RANK(R932,(N932:P932,Q932:AE932)),0)</f>
        <v>7</v>
      </c>
      <c r="AP932" s="7">
        <f>IF(T932&gt;0,RANK(T932,(N932:P932,Q932:AE932)),0)</f>
        <v>8</v>
      </c>
      <c r="AQ932" s="7">
        <f>IF(S932&gt;0,RANK(S932,(N932:P932,Q932:AE932)),0)</f>
        <v>6</v>
      </c>
      <c r="AR932" s="2">
        <f t="shared" si="369"/>
        <v>2.9860980546124157E-3</v>
      </c>
      <c r="AS932" s="2">
        <f t="shared" si="370"/>
        <v>9.257554535323458E-4</v>
      </c>
      <c r="AT932" s="2">
        <f t="shared" si="371"/>
        <v>1.8996527929124736E-4</v>
      </c>
      <c r="AU932" s="2">
        <f t="shared" si="372"/>
        <v>2.8917659809917619E-3</v>
      </c>
      <c r="AW932" t="s">
        <v>2605</v>
      </c>
      <c r="AX932" t="s">
        <v>2781</v>
      </c>
      <c r="BA932" s="119">
        <v>19</v>
      </c>
      <c r="BB932" s="121"/>
      <c r="BC932" s="119">
        <v>19</v>
      </c>
      <c r="BE932" s="7" t="s">
        <v>3272</v>
      </c>
    </row>
    <row r="933" spans="1:71">
      <c r="C933" s="1"/>
      <c r="E933" s="7"/>
      <c r="F933" s="7"/>
      <c r="I933" s="2"/>
      <c r="AN933" s="7"/>
      <c r="AO933" s="7"/>
      <c r="AP933" s="7"/>
      <c r="AQ933" s="7"/>
      <c r="BA933" s="119"/>
      <c r="BB933" s="121"/>
      <c r="BC933" s="125"/>
      <c r="BS933" s="1" t="s">
        <v>20</v>
      </c>
    </row>
    <row r="934" spans="1:71" hidden="1" outlineLevel="1">
      <c r="A934" t="s">
        <v>2216</v>
      </c>
      <c r="B934" t="s">
        <v>1772</v>
      </c>
      <c r="C934" s="1">
        <f t="shared" ref="C934:C965" si="374">SUM(N934:AL934)</f>
        <v>5855</v>
      </c>
      <c r="D934" s="7">
        <f>IF(N934&gt;0, RANK(N934,(N934:P934,Q934:AE934)),0)</f>
        <v>2</v>
      </c>
      <c r="E934" s="7">
        <f>IF(O934&gt;0,RANK(O934,(N934:P934,Q934:AE934)),0)</f>
        <v>1</v>
      </c>
      <c r="F934" s="7">
        <f>IF(P934&gt;0,RANK(P934,(N934:P934,Q934:AE934)),0)</f>
        <v>3</v>
      </c>
      <c r="G934" s="1">
        <f t="shared" ref="G934:G965" si="375">IF(C934&gt;0,MAX(N934:P934)-LARGE(N934:P934,2),0)</f>
        <v>1363</v>
      </c>
      <c r="H934" s="2">
        <f t="shared" ref="H934:H965" si="376">IF(C934&gt;0,G934/C934,0)</f>
        <v>0.23279248505550812</v>
      </c>
      <c r="I934" s="2"/>
      <c r="J934" s="2">
        <f t="shared" ref="J934:J965" si="377">IF($C934=0,"-",N934/$C934)</f>
        <v>0.37386848847139198</v>
      </c>
      <c r="K934" s="2">
        <f t="shared" ref="K934:K965" si="378">IF($C934=0,"-",O934/$C934)</f>
        <v>0.60666097352690007</v>
      </c>
      <c r="L934" s="2">
        <f t="shared" ref="L934:L965" si="379">IF($C934=0,"-",P934/$C934)</f>
        <v>1.1443210930828352E-2</v>
      </c>
      <c r="M934" s="2">
        <f t="shared" ref="M934:M965" si="380">IF(C934=0,"-",(1-J934-K934-L934))</f>
        <v>8.0273270708795964E-3</v>
      </c>
      <c r="N934" s="66">
        <v>2189</v>
      </c>
      <c r="O934" s="66">
        <v>3552</v>
      </c>
      <c r="P934" s="66">
        <v>67</v>
      </c>
      <c r="Q934" s="66">
        <v>30</v>
      </c>
      <c r="S934" s="66">
        <v>17</v>
      </c>
      <c r="W934" s="66">
        <f>IF(Notes!B$31=1,IF(BR934&gt;0,BR934-R934-SUM(T934:V934)-SUM(X934:AL934),SUM(BS934:BY934)),SUM(BS934:BY934))</f>
        <v>0</v>
      </c>
      <c r="AN934" s="7">
        <f>IF(Q934&gt;0,RANK(Q934,(N934:P934,Q934:AE934)),0)</f>
        <v>4</v>
      </c>
      <c r="AO934" s="7">
        <f>IF(R934&gt;0,RANK(R934,(N934:P934,Q934:AE934)),0)</f>
        <v>0</v>
      </c>
      <c r="AP934" s="7">
        <f>IF(T934&gt;0,RANK(T934,(N934:P934,Q934:AE934)),0)</f>
        <v>0</v>
      </c>
      <c r="AQ934" s="7">
        <f>IF(S934&gt;0,RANK(S934,(N934:P934,Q934:AE934)),0)</f>
        <v>5</v>
      </c>
      <c r="AR934" s="2">
        <f t="shared" ref="AR934:AR965" si="381">IF($C934=0,"-",Q934/$C934)</f>
        <v>5.1238257899231428E-3</v>
      </c>
      <c r="AS934" s="2">
        <f t="shared" ref="AS934:AS965" si="382">IF($C934=0,"-",R934/$C934)</f>
        <v>0</v>
      </c>
      <c r="AT934" s="2">
        <f t="shared" ref="AT934:AT965" si="383">IF($C934=0,"-",T934/$C934)</f>
        <v>0</v>
      </c>
      <c r="AU934" s="2">
        <f t="shared" ref="AU934:AU965" si="384">IF($C934=0,"-",S934/$C934)</f>
        <v>2.9035012809564475E-3</v>
      </c>
      <c r="AW934" t="s">
        <v>2216</v>
      </c>
      <c r="AX934" t="s">
        <v>1772</v>
      </c>
      <c r="AY934">
        <v>2</v>
      </c>
      <c r="BA934" s="119">
        <v>20</v>
      </c>
      <c r="BB934" s="121">
        <v>1</v>
      </c>
      <c r="BC934" s="125">
        <f t="shared" si="361"/>
        <v>20001</v>
      </c>
      <c r="BE934" s="7" t="s">
        <v>228</v>
      </c>
    </row>
    <row r="935" spans="1:71" hidden="1" outlineLevel="1">
      <c r="A935" t="s">
        <v>691</v>
      </c>
      <c r="B935" t="s">
        <v>1772</v>
      </c>
      <c r="C935" s="1">
        <f t="shared" si="374"/>
        <v>3626</v>
      </c>
      <c r="D935" s="7">
        <f>IF(N935&gt;0, RANK(N935,(N935:P935,Q935:AE935)),0)</f>
        <v>2</v>
      </c>
      <c r="E935" s="7">
        <f>IF(O935&gt;0,RANK(O935,(N935:P935,Q935:AE935)),0)</f>
        <v>1</v>
      </c>
      <c r="F935" s="7">
        <f>IF(P935&gt;0,RANK(P935,(N935:P935,Q935:AE935)),0)</f>
        <v>3</v>
      </c>
      <c r="G935" s="1">
        <f t="shared" si="375"/>
        <v>1187</v>
      </c>
      <c r="H935" s="2">
        <f t="shared" si="376"/>
        <v>0.32735797021511309</v>
      </c>
      <c r="I935" s="2"/>
      <c r="J935" s="2">
        <f t="shared" si="377"/>
        <v>0.32404853833425262</v>
      </c>
      <c r="K935" s="2">
        <f t="shared" si="378"/>
        <v>0.65140650854936566</v>
      </c>
      <c r="L935" s="2">
        <f t="shared" si="379"/>
        <v>1.3789299503585218E-2</v>
      </c>
      <c r="M935" s="2">
        <f t="shared" si="380"/>
        <v>1.07556536127965E-2</v>
      </c>
      <c r="N935" s="66">
        <v>1175</v>
      </c>
      <c r="O935" s="66">
        <v>2362</v>
      </c>
      <c r="P935" s="66">
        <v>50</v>
      </c>
      <c r="Q935" s="66">
        <v>24</v>
      </c>
      <c r="S935" s="66">
        <v>15</v>
      </c>
      <c r="W935" s="66">
        <f>IF(Notes!B$31=1,IF(BR935&gt;0,BR935-R935-SUM(T935:V935)-SUM(X935:AL935),SUM(BS935:BY935)),SUM(BS935:BY935))</f>
        <v>0</v>
      </c>
      <c r="AN935" s="7">
        <f>IF(Q935&gt;0,RANK(Q935,(N935:P935,Q935:AE935)),0)</f>
        <v>4</v>
      </c>
      <c r="AO935" s="7">
        <f>IF(R935&gt;0,RANK(R935,(N935:P935,Q935:AE935)),0)</f>
        <v>0</v>
      </c>
      <c r="AP935" s="7">
        <f>IF(T935&gt;0,RANK(T935,(N935:P935,Q935:AE935)),0)</f>
        <v>0</v>
      </c>
      <c r="AQ935" s="7">
        <f>IF(S935&gt;0,RANK(S935,(N935:P935,Q935:AE935)),0)</f>
        <v>5</v>
      </c>
      <c r="AR935" s="2">
        <f t="shared" si="381"/>
        <v>6.6188637617209042E-3</v>
      </c>
      <c r="AS935" s="2">
        <f t="shared" si="382"/>
        <v>0</v>
      </c>
      <c r="AT935" s="2">
        <f t="shared" si="383"/>
        <v>0</v>
      </c>
      <c r="AU935" s="2">
        <f t="shared" si="384"/>
        <v>4.1367898510755651E-3</v>
      </c>
      <c r="AW935" t="s">
        <v>691</v>
      </c>
      <c r="AX935" t="s">
        <v>1772</v>
      </c>
      <c r="AY935">
        <v>2</v>
      </c>
      <c r="BA935" s="119">
        <v>20</v>
      </c>
      <c r="BB935" s="121">
        <v>3</v>
      </c>
      <c r="BC935" s="125">
        <f t="shared" si="361"/>
        <v>20003</v>
      </c>
      <c r="BE935" s="7" t="s">
        <v>228</v>
      </c>
    </row>
    <row r="936" spans="1:71" hidden="1" outlineLevel="1">
      <c r="A936" t="s">
        <v>896</v>
      </c>
      <c r="B936" t="s">
        <v>1772</v>
      </c>
      <c r="C936" s="1">
        <f t="shared" si="374"/>
        <v>7191</v>
      </c>
      <c r="D936" s="7">
        <f>IF(N936&gt;0, RANK(N936,(N936:P936,Q936:AE936)),0)</f>
        <v>2</v>
      </c>
      <c r="E936" s="7">
        <f>IF(O936&gt;0,RANK(O936,(N936:P936,Q936:AE936)),0)</f>
        <v>1</v>
      </c>
      <c r="F936" s="7">
        <f>IF(P936&gt;0,RANK(P936,(N936:P936,Q936:AE936)),0)</f>
        <v>3</v>
      </c>
      <c r="G936" s="1">
        <f t="shared" si="375"/>
        <v>550</v>
      </c>
      <c r="H936" s="2">
        <f t="shared" si="376"/>
        <v>7.6484494507022674E-2</v>
      </c>
      <c r="I936" s="2"/>
      <c r="J936" s="2">
        <f t="shared" si="377"/>
        <v>0.45070226672229174</v>
      </c>
      <c r="K936" s="2">
        <f t="shared" si="378"/>
        <v>0.5271867612293144</v>
      </c>
      <c r="L936" s="2">
        <f t="shared" si="379"/>
        <v>1.3767209011264081E-2</v>
      </c>
      <c r="M936" s="2">
        <f t="shared" si="380"/>
        <v>8.3437630371297703E-3</v>
      </c>
      <c r="N936" s="66">
        <v>3241</v>
      </c>
      <c r="O936" s="66">
        <v>3791</v>
      </c>
      <c r="P936" s="66">
        <v>99</v>
      </c>
      <c r="Q936" s="66">
        <v>37</v>
      </c>
      <c r="S936" s="66">
        <v>23</v>
      </c>
      <c r="W936" s="66">
        <f>IF(Notes!B$31=1,IF(BR936&gt;0,BR936-R936-SUM(T936:V936)-SUM(X936:AL936),SUM(BS936:BY936)),SUM(BS936:BY936))</f>
        <v>0</v>
      </c>
      <c r="AN936" s="7">
        <f>IF(Q936&gt;0,RANK(Q936,(N936:P936,Q936:AE936)),0)</f>
        <v>4</v>
      </c>
      <c r="AO936" s="7">
        <f>IF(R936&gt;0,RANK(R936,(N936:P936,Q936:AE936)),0)</f>
        <v>0</v>
      </c>
      <c r="AP936" s="7">
        <f>IF(T936&gt;0,RANK(T936,(N936:P936,Q936:AE936)),0)</f>
        <v>0</v>
      </c>
      <c r="AQ936" s="7">
        <f>IF(S936&gt;0,RANK(S936,(N936:P936,Q936:AE936)),0)</f>
        <v>5</v>
      </c>
      <c r="AR936" s="2">
        <f t="shared" si="381"/>
        <v>5.1453205395633429E-3</v>
      </c>
      <c r="AS936" s="2">
        <f t="shared" si="382"/>
        <v>0</v>
      </c>
      <c r="AT936" s="2">
        <f t="shared" si="383"/>
        <v>0</v>
      </c>
      <c r="AU936" s="2">
        <f t="shared" si="384"/>
        <v>3.1984424975664023E-3</v>
      </c>
      <c r="AW936" t="s">
        <v>896</v>
      </c>
      <c r="AX936" t="s">
        <v>1772</v>
      </c>
      <c r="AY936">
        <v>2</v>
      </c>
      <c r="BA936" s="119">
        <v>20</v>
      </c>
      <c r="BB936" s="121">
        <v>5</v>
      </c>
      <c r="BC936" s="125">
        <f t="shared" ref="BC936:BC999" si="385">1000*BA936+BB936</f>
        <v>20005</v>
      </c>
      <c r="BE936" s="7" t="s">
        <v>228</v>
      </c>
    </row>
    <row r="937" spans="1:71" hidden="1" outlineLevel="1">
      <c r="A937" t="s">
        <v>969</v>
      </c>
      <c r="B937" t="s">
        <v>1772</v>
      </c>
      <c r="C937" s="1">
        <f t="shared" si="374"/>
        <v>2462</v>
      </c>
      <c r="D937" s="7">
        <f>IF(N937&gt;0, RANK(N937,(N937:P937,Q937:AE937)),0)</f>
        <v>2</v>
      </c>
      <c r="E937" s="7">
        <f>IF(O937&gt;0,RANK(O937,(N937:P937,Q937:AE937)),0)</f>
        <v>1</v>
      </c>
      <c r="F937" s="7">
        <f>IF(P937&gt;0,RANK(P937,(N937:P937,Q937:AE937)),0)</f>
        <v>3</v>
      </c>
      <c r="G937" s="1">
        <f t="shared" si="375"/>
        <v>1235</v>
      </c>
      <c r="H937" s="2">
        <f t="shared" si="376"/>
        <v>0.50162469536961818</v>
      </c>
      <c r="I937" s="2"/>
      <c r="J937" s="2">
        <f t="shared" si="377"/>
        <v>0.24289195775792038</v>
      </c>
      <c r="K937" s="2">
        <f t="shared" si="378"/>
        <v>0.74451665312753856</v>
      </c>
      <c r="L937" s="2">
        <f t="shared" si="379"/>
        <v>5.686433793663688E-3</v>
      </c>
      <c r="M937" s="2">
        <f t="shared" si="380"/>
        <v>6.9049553208773637E-3</v>
      </c>
      <c r="N937" s="66">
        <v>598</v>
      </c>
      <c r="O937" s="66">
        <v>1833</v>
      </c>
      <c r="P937" s="66">
        <v>14</v>
      </c>
      <c r="Q937" s="66">
        <v>9</v>
      </c>
      <c r="S937" s="66">
        <v>8</v>
      </c>
      <c r="W937" s="66">
        <f>IF(Notes!B$31=1,IF(BR937&gt;0,BR937-R937-SUM(T937:V937)-SUM(X937:AL937),SUM(BS937:BY937)),SUM(BS937:BY937))</f>
        <v>0</v>
      </c>
      <c r="AN937" s="7">
        <f>IF(Q937&gt;0,RANK(Q937,(N937:P937,Q937:AE937)),0)</f>
        <v>4</v>
      </c>
      <c r="AO937" s="7">
        <f>IF(R937&gt;0,RANK(R937,(N937:P937,Q937:AE937)),0)</f>
        <v>0</v>
      </c>
      <c r="AP937" s="7">
        <f>IF(T937&gt;0,RANK(T937,(N937:P937,Q937:AE937)),0)</f>
        <v>0</v>
      </c>
      <c r="AQ937" s="7">
        <f>IF(S937&gt;0,RANK(S937,(N937:P937,Q937:AE937)),0)</f>
        <v>5</v>
      </c>
      <c r="AR937" s="2">
        <f t="shared" si="381"/>
        <v>3.6555645816409425E-3</v>
      </c>
      <c r="AS937" s="2">
        <f t="shared" si="382"/>
        <v>0</v>
      </c>
      <c r="AT937" s="2">
        <f t="shared" si="383"/>
        <v>0</v>
      </c>
      <c r="AU937" s="2">
        <f t="shared" si="384"/>
        <v>3.249390739236393E-3</v>
      </c>
      <c r="AW937" t="s">
        <v>969</v>
      </c>
      <c r="AX937" t="s">
        <v>1772</v>
      </c>
      <c r="AY937">
        <v>1</v>
      </c>
      <c r="BA937" s="119">
        <v>20</v>
      </c>
      <c r="BB937" s="121">
        <v>7</v>
      </c>
      <c r="BC937" s="125">
        <f t="shared" si="385"/>
        <v>20007</v>
      </c>
      <c r="BE937" s="7" t="s">
        <v>228</v>
      </c>
    </row>
    <row r="938" spans="1:71" hidden="1" outlineLevel="1">
      <c r="A938" t="s">
        <v>1926</v>
      </c>
      <c r="B938" t="s">
        <v>1772</v>
      </c>
      <c r="C938" s="1">
        <f t="shared" si="374"/>
        <v>11057</v>
      </c>
      <c r="D938" s="7">
        <f>IF(N938&gt;0, RANK(N938,(N938:P938,Q938:AE938)),0)</f>
        <v>2</v>
      </c>
      <c r="E938" s="7">
        <f>IF(O938&gt;0,RANK(O938,(N938:P938,Q938:AE938)),0)</f>
        <v>1</v>
      </c>
      <c r="F938" s="7">
        <f>IF(P938&gt;0,RANK(P938,(N938:P938,Q938:AE938)),0)</f>
        <v>3</v>
      </c>
      <c r="G938" s="1">
        <f t="shared" si="375"/>
        <v>4775</v>
      </c>
      <c r="H938" s="2">
        <f t="shared" si="376"/>
        <v>0.43185312471737358</v>
      </c>
      <c r="I938" s="2"/>
      <c r="J938" s="2">
        <f t="shared" si="377"/>
        <v>0.27376322691507643</v>
      </c>
      <c r="K938" s="2">
        <f t="shared" si="378"/>
        <v>0.70561635163245007</v>
      </c>
      <c r="L938" s="2">
        <f t="shared" si="379"/>
        <v>1.2842543185312472E-2</v>
      </c>
      <c r="M938" s="2">
        <f t="shared" si="380"/>
        <v>7.7778782671609759E-3</v>
      </c>
      <c r="N938" s="66">
        <v>3027</v>
      </c>
      <c r="O938" s="66">
        <v>7802</v>
      </c>
      <c r="P938" s="66">
        <v>142</v>
      </c>
      <c r="Q938" s="66">
        <v>52</v>
      </c>
      <c r="S938" s="66">
        <v>34</v>
      </c>
      <c r="W938" s="66">
        <f>IF(Notes!B$31=1,IF(BR938&gt;0,BR938-R938-SUM(T938:V938)-SUM(X938:AL938),SUM(BS938:BY938)),SUM(BS938:BY938))</f>
        <v>0</v>
      </c>
      <c r="AN938" s="7">
        <f>IF(Q938&gt;0,RANK(Q938,(N938:P938,Q938:AE938)),0)</f>
        <v>4</v>
      </c>
      <c r="AO938" s="7">
        <f>IF(R938&gt;0,RANK(R938,(N938:P938,Q938:AE938)),0)</f>
        <v>0</v>
      </c>
      <c r="AP938" s="7">
        <f>IF(T938&gt;0,RANK(T938,(N938:P938,Q938:AE938)),0)</f>
        <v>0</v>
      </c>
      <c r="AQ938" s="7">
        <f>IF(S938&gt;0,RANK(S938,(N938:P938,Q938:AE938)),0)</f>
        <v>5</v>
      </c>
      <c r="AR938" s="2">
        <f t="shared" si="381"/>
        <v>4.7029031382834407E-3</v>
      </c>
      <c r="AS938" s="2">
        <f t="shared" si="382"/>
        <v>0</v>
      </c>
      <c r="AT938" s="2">
        <f t="shared" si="383"/>
        <v>0</v>
      </c>
      <c r="AU938" s="2">
        <f t="shared" si="384"/>
        <v>3.074975128877634E-3</v>
      </c>
      <c r="AW938" t="s">
        <v>1926</v>
      </c>
      <c r="AX938" t="s">
        <v>1772</v>
      </c>
      <c r="AY938">
        <v>1</v>
      </c>
      <c r="BA938" s="119">
        <v>20</v>
      </c>
      <c r="BB938" s="121">
        <v>9</v>
      </c>
      <c r="BC938" s="125">
        <f t="shared" si="385"/>
        <v>20009</v>
      </c>
      <c r="BE938" s="7" t="s">
        <v>228</v>
      </c>
    </row>
    <row r="939" spans="1:71" hidden="1" outlineLevel="1">
      <c r="A939" t="s">
        <v>1927</v>
      </c>
      <c r="B939" t="s">
        <v>1772</v>
      </c>
      <c r="C939" s="1">
        <f t="shared" si="374"/>
        <v>6781</v>
      </c>
      <c r="D939" s="7">
        <f>IF(N939&gt;0, RANK(N939,(N939:P939,Q939:AE939)),0)</f>
        <v>2</v>
      </c>
      <c r="E939" s="7">
        <f>IF(O939&gt;0,RANK(O939,(N939:P939,Q939:AE939)),0)</f>
        <v>1</v>
      </c>
      <c r="F939" s="7">
        <f>IF(P939&gt;0,RANK(P939,(N939:P939,Q939:AE939)),0)</f>
        <v>3</v>
      </c>
      <c r="G939" s="1">
        <f t="shared" si="375"/>
        <v>1846</v>
      </c>
      <c r="H939" s="2">
        <f t="shared" si="376"/>
        <v>0.2722312343312196</v>
      </c>
      <c r="I939" s="2"/>
      <c r="J939" s="2">
        <f t="shared" si="377"/>
        <v>0.35304527355847221</v>
      </c>
      <c r="K939" s="2">
        <f t="shared" si="378"/>
        <v>0.6252765078896918</v>
      </c>
      <c r="L939" s="2">
        <f t="shared" si="379"/>
        <v>1.1797669960182864E-2</v>
      </c>
      <c r="M939" s="2">
        <f t="shared" si="380"/>
        <v>9.8805485916531842E-3</v>
      </c>
      <c r="N939" s="66">
        <v>2394</v>
      </c>
      <c r="O939" s="66">
        <v>4240</v>
      </c>
      <c r="P939" s="66">
        <v>80</v>
      </c>
      <c r="Q939" s="66">
        <v>32</v>
      </c>
      <c r="S939" s="66">
        <v>35</v>
      </c>
      <c r="W939" s="66">
        <f>IF(Notes!B$31=1,IF(BR939&gt;0,BR939-R939-SUM(T939:V939)-SUM(X939:AL939),SUM(BS939:BY939)),SUM(BS939:BY939))</f>
        <v>0</v>
      </c>
      <c r="AN939" s="7">
        <f>IF(Q939&gt;0,RANK(Q939,(N939:P939,Q939:AE939)),0)</f>
        <v>5</v>
      </c>
      <c r="AO939" s="7">
        <f>IF(R939&gt;0,RANK(R939,(N939:P939,Q939:AE939)),0)</f>
        <v>0</v>
      </c>
      <c r="AP939" s="7">
        <f>IF(T939&gt;0,RANK(T939,(N939:P939,Q939:AE939)),0)</f>
        <v>0</v>
      </c>
      <c r="AQ939" s="7">
        <f>IF(S939&gt;0,RANK(S939,(N939:P939,Q939:AE939)),0)</f>
        <v>4</v>
      </c>
      <c r="AR939" s="2">
        <f t="shared" si="381"/>
        <v>4.7190679840731454E-3</v>
      </c>
      <c r="AS939" s="2">
        <f t="shared" si="382"/>
        <v>0</v>
      </c>
      <c r="AT939" s="2">
        <f t="shared" si="383"/>
        <v>0</v>
      </c>
      <c r="AU939" s="2">
        <f t="shared" si="384"/>
        <v>5.1614806075800032E-3</v>
      </c>
      <c r="AW939" t="s">
        <v>1927</v>
      </c>
      <c r="AX939" t="s">
        <v>1772</v>
      </c>
      <c r="AY939">
        <v>2</v>
      </c>
      <c r="BA939" s="119">
        <v>20</v>
      </c>
      <c r="BB939" s="121">
        <v>11</v>
      </c>
      <c r="BC939" s="125">
        <f t="shared" si="385"/>
        <v>20011</v>
      </c>
      <c r="BE939" s="7" t="s">
        <v>228</v>
      </c>
    </row>
    <row r="940" spans="1:71" hidden="1" outlineLevel="1">
      <c r="A940" t="s">
        <v>1256</v>
      </c>
      <c r="B940" t="s">
        <v>1772</v>
      </c>
      <c r="C940" s="1">
        <f t="shared" si="374"/>
        <v>4376</v>
      </c>
      <c r="D940" s="7">
        <f>IF(N940&gt;0, RANK(N940,(N940:P940,Q940:AE940)),0)</f>
        <v>2</v>
      </c>
      <c r="E940" s="7">
        <f>IF(O940&gt;0,RANK(O940,(N940:P940,Q940:AE940)),0)</f>
        <v>1</v>
      </c>
      <c r="F940" s="7">
        <f>IF(P940&gt;0,RANK(P940,(N940:P940,Q940:AE940)),0)</f>
        <v>3</v>
      </c>
      <c r="G940" s="1">
        <f t="shared" si="375"/>
        <v>1668</v>
      </c>
      <c r="H940" s="2">
        <f t="shared" si="376"/>
        <v>0.38117001828153563</v>
      </c>
      <c r="I940" s="2"/>
      <c r="J940" s="2">
        <f t="shared" si="377"/>
        <v>0.30095978062157219</v>
      </c>
      <c r="K940" s="2">
        <f t="shared" si="378"/>
        <v>0.68212979890310788</v>
      </c>
      <c r="L940" s="2">
        <f t="shared" si="379"/>
        <v>9.5978062157221211E-3</v>
      </c>
      <c r="M940" s="2">
        <f t="shared" si="380"/>
        <v>7.312614259597755E-3</v>
      </c>
      <c r="N940" s="66">
        <v>1317</v>
      </c>
      <c r="O940" s="66">
        <v>2985</v>
      </c>
      <c r="P940" s="66">
        <v>42</v>
      </c>
      <c r="Q940" s="66">
        <v>16</v>
      </c>
      <c r="S940" s="66">
        <v>16</v>
      </c>
      <c r="W940" s="66">
        <f>IF(Notes!B$31=1,IF(BR940&gt;0,BR940-R940-SUM(T940:V940)-SUM(X940:AL940),SUM(BS940:BY940)),SUM(BS940:BY940))</f>
        <v>0</v>
      </c>
      <c r="AN940" s="7">
        <f>IF(Q940&gt;0,RANK(Q940,(N940:P940,Q940:AE940)),0)</f>
        <v>4</v>
      </c>
      <c r="AO940" s="7">
        <f>IF(R940&gt;0,RANK(R940,(N940:P940,Q940:AE940)),0)</f>
        <v>0</v>
      </c>
      <c r="AP940" s="7">
        <f>IF(T940&gt;0,RANK(T940,(N940:P940,Q940:AE940)),0)</f>
        <v>0</v>
      </c>
      <c r="AQ940" s="7">
        <f>IF(S940&gt;0,RANK(S940,(N940:P940,Q940:AE940)),0)</f>
        <v>4</v>
      </c>
      <c r="AR940" s="2">
        <f t="shared" si="381"/>
        <v>3.6563071297989031E-3</v>
      </c>
      <c r="AS940" s="2">
        <f t="shared" si="382"/>
        <v>0</v>
      </c>
      <c r="AT940" s="2">
        <f t="shared" si="383"/>
        <v>0</v>
      </c>
      <c r="AU940" s="2">
        <f t="shared" si="384"/>
        <v>3.6563071297989031E-3</v>
      </c>
      <c r="AW940" t="s">
        <v>1256</v>
      </c>
      <c r="AX940" t="s">
        <v>1772</v>
      </c>
      <c r="AY940">
        <v>2</v>
      </c>
      <c r="BA940" s="119">
        <v>20</v>
      </c>
      <c r="BB940" s="121">
        <v>13</v>
      </c>
      <c r="BC940" s="125">
        <f t="shared" si="385"/>
        <v>20013</v>
      </c>
      <c r="BE940" s="7" t="s">
        <v>228</v>
      </c>
    </row>
    <row r="941" spans="1:71" hidden="1" outlineLevel="1">
      <c r="A941" t="s">
        <v>957</v>
      </c>
      <c r="B941" t="s">
        <v>1772</v>
      </c>
      <c r="C941" s="1">
        <f t="shared" si="374"/>
        <v>27873</v>
      </c>
      <c r="D941" s="7">
        <f>IF(N941&gt;0, RANK(N941,(N941:P941,Q941:AE941)),0)</f>
        <v>2</v>
      </c>
      <c r="E941" s="7">
        <f>IF(O941&gt;0,RANK(O941,(N941:P941,Q941:AE941)),0)</f>
        <v>1</v>
      </c>
      <c r="F941" s="7">
        <f>IF(P941&gt;0,RANK(P941,(N941:P941,Q941:AE941)),0)</f>
        <v>3</v>
      </c>
      <c r="G941" s="1">
        <f t="shared" si="375"/>
        <v>8996</v>
      </c>
      <c r="H941" s="2">
        <f t="shared" si="376"/>
        <v>0.32274961432210381</v>
      </c>
      <c r="I941" s="2"/>
      <c r="J941" s="2">
        <f t="shared" si="377"/>
        <v>0.32859756753847807</v>
      </c>
      <c r="K941" s="2">
        <f t="shared" si="378"/>
        <v>0.65134718186058194</v>
      </c>
      <c r="L941" s="2">
        <f t="shared" si="379"/>
        <v>9.0768844401392032E-3</v>
      </c>
      <c r="M941" s="2">
        <f t="shared" si="380"/>
        <v>1.0978366160800841E-2</v>
      </c>
      <c r="N941" s="66">
        <v>9159</v>
      </c>
      <c r="O941" s="66">
        <v>18155</v>
      </c>
      <c r="P941" s="66">
        <v>253</v>
      </c>
      <c r="Q941" s="66">
        <v>170</v>
      </c>
      <c r="R941" s="66">
        <v>1</v>
      </c>
      <c r="S941" s="66">
        <v>135</v>
      </c>
      <c r="W941" s="66">
        <f>IF(Notes!B$31=1,IF(BR941&gt;0,BR941-R941-SUM(T941:V941)-SUM(X941:AL941),SUM(BS941:BY941)),SUM(BS941:BY941))</f>
        <v>0</v>
      </c>
      <c r="AN941" s="7">
        <f>IF(Q941&gt;0,RANK(Q941,(N941:P941,Q941:AE941)),0)</f>
        <v>4</v>
      </c>
      <c r="AO941" s="7">
        <f>IF(R941&gt;0,RANK(R941,(N941:P941,Q941:AE941)),0)</f>
        <v>6</v>
      </c>
      <c r="AP941" s="7">
        <f>IF(T941&gt;0,RANK(T941,(N941:P941,Q941:AE941)),0)</f>
        <v>0</v>
      </c>
      <c r="AQ941" s="7">
        <f>IF(S941&gt;0,RANK(S941,(N941:P941,Q941:AE941)),0)</f>
        <v>5</v>
      </c>
      <c r="AR941" s="2">
        <f t="shared" si="381"/>
        <v>6.0990923115559863E-3</v>
      </c>
      <c r="AS941" s="2">
        <f t="shared" si="382"/>
        <v>3.5877013597388151E-5</v>
      </c>
      <c r="AT941" s="2">
        <f t="shared" si="383"/>
        <v>0</v>
      </c>
      <c r="AU941" s="2">
        <f t="shared" si="384"/>
        <v>4.8433968356474009E-3</v>
      </c>
      <c r="AW941" t="s">
        <v>957</v>
      </c>
      <c r="AX941" t="s">
        <v>1772</v>
      </c>
      <c r="AY941">
        <v>4</v>
      </c>
      <c r="BA941" s="119">
        <v>20</v>
      </c>
      <c r="BB941" s="121">
        <v>15</v>
      </c>
      <c r="BC941" s="125">
        <f t="shared" si="385"/>
        <v>20015</v>
      </c>
      <c r="BE941" s="7" t="s">
        <v>228</v>
      </c>
    </row>
    <row r="942" spans="1:71" hidden="1" outlineLevel="1">
      <c r="A942" t="s">
        <v>1928</v>
      </c>
      <c r="B942" t="s">
        <v>1772</v>
      </c>
      <c r="C942" s="1">
        <f t="shared" si="374"/>
        <v>1384</v>
      </c>
      <c r="D942" s="7">
        <f>IF(N942&gt;0, RANK(N942,(N942:P942,Q942:AE942)),0)</f>
        <v>2</v>
      </c>
      <c r="E942" s="7">
        <f>IF(O942&gt;0,RANK(O942,(N942:P942,Q942:AE942)),0)</f>
        <v>1</v>
      </c>
      <c r="F942" s="7">
        <f>IF(P942&gt;0,RANK(P942,(N942:P942,Q942:AE942)),0)</f>
        <v>3</v>
      </c>
      <c r="G942" s="1">
        <f t="shared" si="375"/>
        <v>593</v>
      </c>
      <c r="H942" s="2">
        <f t="shared" si="376"/>
        <v>0.42846820809248554</v>
      </c>
      <c r="I942" s="2"/>
      <c r="J942" s="2">
        <f t="shared" si="377"/>
        <v>0.27673410404624277</v>
      </c>
      <c r="K942" s="2">
        <f t="shared" si="378"/>
        <v>0.7052023121387283</v>
      </c>
      <c r="L942" s="2">
        <f t="shared" si="379"/>
        <v>8.670520231213872E-3</v>
      </c>
      <c r="M942" s="2">
        <f t="shared" si="380"/>
        <v>9.3930635838150554E-3</v>
      </c>
      <c r="N942" s="66">
        <v>383</v>
      </c>
      <c r="O942" s="66">
        <v>976</v>
      </c>
      <c r="P942" s="66">
        <v>12</v>
      </c>
      <c r="Q942" s="66">
        <v>9</v>
      </c>
      <c r="S942" s="66">
        <v>4</v>
      </c>
      <c r="W942" s="66">
        <f>IF(Notes!B$31=1,IF(BR942&gt;0,BR942-R942-SUM(T942:V942)-SUM(X942:AL942),SUM(BS942:BY942)),SUM(BS942:BY942))</f>
        <v>0</v>
      </c>
      <c r="AN942" s="7">
        <f>IF(Q942&gt;0,RANK(Q942,(N942:P942,Q942:AE942)),0)</f>
        <v>4</v>
      </c>
      <c r="AO942" s="7">
        <f>IF(R942&gt;0,RANK(R942,(N942:P942,Q942:AE942)),0)</f>
        <v>0</v>
      </c>
      <c r="AP942" s="7">
        <f>IF(T942&gt;0,RANK(T942,(N942:P942,Q942:AE942)),0)</f>
        <v>0</v>
      </c>
      <c r="AQ942" s="7">
        <f>IF(S942&gt;0,RANK(S942,(N942:P942,Q942:AE942)),0)</f>
        <v>5</v>
      </c>
      <c r="AR942" s="2">
        <f t="shared" si="381"/>
        <v>6.5028901734104048E-3</v>
      </c>
      <c r="AS942" s="2">
        <f t="shared" si="382"/>
        <v>0</v>
      </c>
      <c r="AT942" s="2">
        <f t="shared" si="383"/>
        <v>0</v>
      </c>
      <c r="AU942" s="2">
        <f t="shared" si="384"/>
        <v>2.8901734104046241E-3</v>
      </c>
      <c r="AW942" t="s">
        <v>1928</v>
      </c>
      <c r="AX942" t="s">
        <v>1772</v>
      </c>
      <c r="AY942">
        <v>1</v>
      </c>
      <c r="BA942" s="119">
        <v>20</v>
      </c>
      <c r="BB942" s="121">
        <v>17</v>
      </c>
      <c r="BC942" s="125">
        <f t="shared" si="385"/>
        <v>20017</v>
      </c>
      <c r="BE942" s="7" t="s">
        <v>228</v>
      </c>
    </row>
    <row r="943" spans="1:71" hidden="1" outlineLevel="1">
      <c r="A943" t="s">
        <v>2279</v>
      </c>
      <c r="B943" t="s">
        <v>1772</v>
      </c>
      <c r="C943" s="1">
        <f t="shared" si="374"/>
        <v>1852</v>
      </c>
      <c r="D943" s="7">
        <f>IF(N943&gt;0, RANK(N943,(N943:P943,Q943:AE943)),0)</f>
        <v>2</v>
      </c>
      <c r="E943" s="7">
        <f>IF(O943&gt;0,RANK(O943,(N943:P943,Q943:AE943)),0)</f>
        <v>1</v>
      </c>
      <c r="F943" s="7">
        <f>IF(P943&gt;0,RANK(P943,(N943:P943,Q943:AE943)),0)</f>
        <v>3</v>
      </c>
      <c r="G943" s="1">
        <f t="shared" si="375"/>
        <v>1017</v>
      </c>
      <c r="H943" s="2">
        <f t="shared" si="376"/>
        <v>0.54913606911447088</v>
      </c>
      <c r="I943" s="2"/>
      <c r="J943" s="2">
        <f t="shared" si="377"/>
        <v>0.21652267818574514</v>
      </c>
      <c r="K943" s="2">
        <f t="shared" si="378"/>
        <v>0.76565874730021599</v>
      </c>
      <c r="L943" s="2">
        <f t="shared" si="379"/>
        <v>9.1792656587473005E-3</v>
      </c>
      <c r="M943" s="2">
        <f t="shared" si="380"/>
        <v>8.639308855291598E-3</v>
      </c>
      <c r="N943" s="66">
        <v>401</v>
      </c>
      <c r="O943" s="66">
        <v>1418</v>
      </c>
      <c r="P943" s="66">
        <v>17</v>
      </c>
      <c r="Q943" s="66">
        <v>8</v>
      </c>
      <c r="S943" s="66">
        <v>8</v>
      </c>
      <c r="W943" s="66">
        <f>IF(Notes!B$31=1,IF(BR943&gt;0,BR943-R943-SUM(T943:V943)-SUM(X943:AL943),SUM(BS943:BY943)),SUM(BS943:BY943))</f>
        <v>0</v>
      </c>
      <c r="AN943" s="7">
        <f>IF(Q943&gt;0,RANK(Q943,(N943:P943,Q943:AE943)),0)</f>
        <v>4</v>
      </c>
      <c r="AO943" s="7">
        <f>IF(R943&gt;0,RANK(R943,(N943:P943,Q943:AE943)),0)</f>
        <v>0</v>
      </c>
      <c r="AP943" s="7">
        <f>IF(T943&gt;0,RANK(T943,(N943:P943,Q943:AE943)),0)</f>
        <v>0</v>
      </c>
      <c r="AQ943" s="7">
        <f>IF(S943&gt;0,RANK(S943,(N943:P943,Q943:AE943)),0)</f>
        <v>4</v>
      </c>
      <c r="AR943" s="2">
        <f t="shared" si="381"/>
        <v>4.3196544276457886E-3</v>
      </c>
      <c r="AS943" s="2">
        <f t="shared" si="382"/>
        <v>0</v>
      </c>
      <c r="AT943" s="2">
        <f t="shared" si="383"/>
        <v>0</v>
      </c>
      <c r="AU943" s="2">
        <f t="shared" si="384"/>
        <v>4.3196544276457886E-3</v>
      </c>
      <c r="AW943" t="s">
        <v>2279</v>
      </c>
      <c r="AX943" t="s">
        <v>1772</v>
      </c>
      <c r="AY943">
        <v>4</v>
      </c>
      <c r="BA943" s="119">
        <v>20</v>
      </c>
      <c r="BB943" s="121">
        <v>19</v>
      </c>
      <c r="BC943" s="125">
        <f t="shared" si="385"/>
        <v>20019</v>
      </c>
      <c r="BE943" s="7" t="s">
        <v>228</v>
      </c>
    </row>
    <row r="944" spans="1:71" hidden="1" outlineLevel="1">
      <c r="A944" t="s">
        <v>3147</v>
      </c>
      <c r="B944" t="s">
        <v>1772</v>
      </c>
      <c r="C944" s="1">
        <f t="shared" si="374"/>
        <v>9665</v>
      </c>
      <c r="D944" s="7">
        <f>IF(N944&gt;0, RANK(N944,(N944:P944,Q944:AE944)),0)</f>
        <v>2</v>
      </c>
      <c r="E944" s="7">
        <f>IF(O944&gt;0,RANK(O944,(N944:P944,Q944:AE944)),0)</f>
        <v>1</v>
      </c>
      <c r="F944" s="7">
        <f>IF(P944&gt;0,RANK(P944,(N944:P944,Q944:AE944)),0)</f>
        <v>3</v>
      </c>
      <c r="G944" s="1">
        <f t="shared" si="375"/>
        <v>2292</v>
      </c>
      <c r="H944" s="2">
        <f t="shared" si="376"/>
        <v>0.23714433523021211</v>
      </c>
      <c r="I944" s="2"/>
      <c r="J944" s="2">
        <f t="shared" si="377"/>
        <v>0.37185721676151062</v>
      </c>
      <c r="K944" s="2">
        <f t="shared" si="378"/>
        <v>0.60900155199172268</v>
      </c>
      <c r="L944" s="2">
        <f t="shared" si="379"/>
        <v>1.2209001551991722E-2</v>
      </c>
      <c r="M944" s="2">
        <f t="shared" si="380"/>
        <v>6.932229694774977E-3</v>
      </c>
      <c r="N944" s="66">
        <v>3594</v>
      </c>
      <c r="O944" s="66">
        <v>5886</v>
      </c>
      <c r="P944" s="66">
        <v>118</v>
      </c>
      <c r="Q944" s="66">
        <v>45</v>
      </c>
      <c r="S944" s="66">
        <v>22</v>
      </c>
      <c r="W944" s="66">
        <f>IF(Notes!B$31=1,IF(BR944&gt;0,BR944-R944-SUM(T944:V944)-SUM(X944:AL944),SUM(BS944:BY944)),SUM(BS944:BY944))</f>
        <v>0</v>
      </c>
      <c r="AN944" s="7">
        <f>IF(Q944&gt;0,RANK(Q944,(N944:P944,Q944:AE944)),0)</f>
        <v>4</v>
      </c>
      <c r="AO944" s="7">
        <f>IF(R944&gt;0,RANK(R944,(N944:P944,Q944:AE944)),0)</f>
        <v>0</v>
      </c>
      <c r="AP944" s="7">
        <f>IF(T944&gt;0,RANK(T944,(N944:P944,Q944:AE944)),0)</f>
        <v>0</v>
      </c>
      <c r="AQ944" s="7">
        <f>IF(S944&gt;0,RANK(S944,(N944:P944,Q944:AE944)),0)</f>
        <v>5</v>
      </c>
      <c r="AR944" s="2">
        <f t="shared" si="381"/>
        <v>4.6559751681324365E-3</v>
      </c>
      <c r="AS944" s="2">
        <f t="shared" si="382"/>
        <v>0</v>
      </c>
      <c r="AT944" s="2">
        <f t="shared" si="383"/>
        <v>0</v>
      </c>
      <c r="AU944" s="2">
        <f t="shared" si="384"/>
        <v>2.2762545266425244E-3</v>
      </c>
      <c r="AW944" t="s">
        <v>3147</v>
      </c>
      <c r="AX944" t="s">
        <v>1772</v>
      </c>
      <c r="AY944">
        <v>2</v>
      </c>
      <c r="BA944" s="119">
        <v>20</v>
      </c>
      <c r="BB944" s="121">
        <v>21</v>
      </c>
      <c r="BC944" s="125">
        <f t="shared" si="385"/>
        <v>20021</v>
      </c>
      <c r="BE944" s="7" t="s">
        <v>228</v>
      </c>
    </row>
    <row r="945" spans="1:71" hidden="1" outlineLevel="1">
      <c r="A945" t="s">
        <v>3395</v>
      </c>
      <c r="B945" t="s">
        <v>1772</v>
      </c>
      <c r="C945" s="1">
        <f t="shared" si="374"/>
        <v>1498</v>
      </c>
      <c r="D945" s="7">
        <f>IF(N945&gt;0, RANK(N945,(N945:P945,Q945:AE945)),0)</f>
        <v>2</v>
      </c>
      <c r="E945" s="7">
        <f>IF(O945&gt;0,RANK(O945,(N945:P945,Q945:AE945)),0)</f>
        <v>1</v>
      </c>
      <c r="F945" s="7">
        <f>IF(P945&gt;0,RANK(P945,(N945:P945,Q945:AE945)),0)</f>
        <v>3</v>
      </c>
      <c r="G945" s="1">
        <f t="shared" si="375"/>
        <v>825</v>
      </c>
      <c r="H945" s="2">
        <f t="shared" si="376"/>
        <v>0.55073431241655546</v>
      </c>
      <c r="I945" s="2"/>
      <c r="J945" s="2">
        <f t="shared" si="377"/>
        <v>0.21562082777036048</v>
      </c>
      <c r="K945" s="2">
        <f t="shared" si="378"/>
        <v>0.76635514018691586</v>
      </c>
      <c r="L945" s="2">
        <f t="shared" si="379"/>
        <v>8.678237650200267E-3</v>
      </c>
      <c r="M945" s="2">
        <f t="shared" si="380"/>
        <v>9.3457943925233586E-3</v>
      </c>
      <c r="N945" s="66">
        <v>323</v>
      </c>
      <c r="O945" s="66">
        <v>1148</v>
      </c>
      <c r="P945" s="66">
        <v>13</v>
      </c>
      <c r="Q945" s="66">
        <v>7</v>
      </c>
      <c r="S945" s="66">
        <v>7</v>
      </c>
      <c r="W945" s="66">
        <f>IF(Notes!B$31=1,IF(BR945&gt;0,BR945-R945-SUM(T945:V945)-SUM(X945:AL945),SUM(BS945:BY945)),SUM(BS945:BY945))</f>
        <v>0</v>
      </c>
      <c r="AN945" s="7">
        <f>IF(Q945&gt;0,RANK(Q945,(N945:P945,Q945:AE945)),0)</f>
        <v>4</v>
      </c>
      <c r="AO945" s="7">
        <f>IF(R945&gt;0,RANK(R945,(N945:P945,Q945:AE945)),0)</f>
        <v>0</v>
      </c>
      <c r="AP945" s="7">
        <f>IF(T945&gt;0,RANK(T945,(N945:P945,Q945:AE945)),0)</f>
        <v>0</v>
      </c>
      <c r="AQ945" s="7">
        <f>IF(S945&gt;0,RANK(S945,(N945:P945,Q945:AE945)),0)</f>
        <v>4</v>
      </c>
      <c r="AR945" s="2">
        <f t="shared" si="381"/>
        <v>4.6728971962616819E-3</v>
      </c>
      <c r="AS945" s="2">
        <f t="shared" si="382"/>
        <v>0</v>
      </c>
      <c r="AT945" s="2">
        <f t="shared" si="383"/>
        <v>0</v>
      </c>
      <c r="AU945" s="2">
        <f t="shared" si="384"/>
        <v>4.6728971962616819E-3</v>
      </c>
      <c r="AW945" t="s">
        <v>3395</v>
      </c>
      <c r="AX945" t="s">
        <v>1772</v>
      </c>
      <c r="AY945">
        <v>1</v>
      </c>
      <c r="BA945" s="119">
        <v>20</v>
      </c>
      <c r="BB945" s="121">
        <v>23</v>
      </c>
      <c r="BC945" s="125">
        <f t="shared" si="385"/>
        <v>20023</v>
      </c>
      <c r="BE945" s="7" t="s">
        <v>228</v>
      </c>
    </row>
    <row r="946" spans="1:71" hidden="1" outlineLevel="1">
      <c r="A946" t="s">
        <v>2895</v>
      </c>
      <c r="B946" t="s">
        <v>1772</v>
      </c>
      <c r="C946" s="1">
        <f t="shared" si="374"/>
        <v>1159</v>
      </c>
      <c r="D946" s="7">
        <f>IF(N946&gt;0, RANK(N946,(N946:P946,Q946:AE946)),0)</f>
        <v>2</v>
      </c>
      <c r="E946" s="7">
        <f>IF(O946&gt;0,RANK(O946,(N946:P946,Q946:AE946)),0)</f>
        <v>1</v>
      </c>
      <c r="F946" s="7">
        <f>IF(P946&gt;0,RANK(P946,(N946:P946,Q946:AE946)),0)</f>
        <v>4</v>
      </c>
      <c r="G946" s="1">
        <f t="shared" si="375"/>
        <v>652</v>
      </c>
      <c r="H946" s="2">
        <f t="shared" si="376"/>
        <v>0.56255392579810182</v>
      </c>
      <c r="I946" s="2"/>
      <c r="J946" s="2">
        <f t="shared" si="377"/>
        <v>0.21138912855910266</v>
      </c>
      <c r="K946" s="2">
        <f t="shared" si="378"/>
        <v>0.77394305435720445</v>
      </c>
      <c r="L946" s="2">
        <f t="shared" si="379"/>
        <v>5.1768766177739426E-3</v>
      </c>
      <c r="M946" s="2">
        <f t="shared" si="380"/>
        <v>9.4909404659189699E-3</v>
      </c>
      <c r="N946" s="66">
        <v>245</v>
      </c>
      <c r="O946" s="66">
        <v>897</v>
      </c>
      <c r="P946" s="66">
        <v>6</v>
      </c>
      <c r="Q946" s="66">
        <v>2</v>
      </c>
      <c r="S946" s="66">
        <v>9</v>
      </c>
      <c r="W946" s="66">
        <f>IF(Notes!B$31=1,IF(BR946&gt;0,BR946-R946-SUM(T946:V946)-SUM(X946:AL946),SUM(BS946:BY946)),SUM(BS946:BY946))</f>
        <v>0</v>
      </c>
      <c r="AN946" s="7">
        <f>IF(Q946&gt;0,RANK(Q946,(N946:P946,Q946:AE946)),0)</f>
        <v>5</v>
      </c>
      <c r="AO946" s="7">
        <f>IF(R946&gt;0,RANK(R946,(N946:P946,Q946:AE946)),0)</f>
        <v>0</v>
      </c>
      <c r="AP946" s="7">
        <f>IF(T946&gt;0,RANK(T946,(N946:P946,Q946:AE946)),0)</f>
        <v>0</v>
      </c>
      <c r="AQ946" s="7">
        <f>IF(S946&gt;0,RANK(S946,(N946:P946,Q946:AE946)),0)</f>
        <v>3</v>
      </c>
      <c r="AR946" s="2">
        <f t="shared" si="381"/>
        <v>1.7256255392579811E-3</v>
      </c>
      <c r="AS946" s="2">
        <f t="shared" si="382"/>
        <v>0</v>
      </c>
      <c r="AT946" s="2">
        <f t="shared" si="383"/>
        <v>0</v>
      </c>
      <c r="AU946" s="2">
        <f t="shared" si="384"/>
        <v>7.7653149266609144E-3</v>
      </c>
      <c r="AW946" t="s">
        <v>2895</v>
      </c>
      <c r="AX946" t="s">
        <v>1772</v>
      </c>
      <c r="AY946">
        <v>1</v>
      </c>
      <c r="BA946" s="119">
        <v>20</v>
      </c>
      <c r="BB946" s="121">
        <v>25</v>
      </c>
      <c r="BC946" s="125">
        <f t="shared" si="385"/>
        <v>20025</v>
      </c>
      <c r="BE946" s="7" t="s">
        <v>228</v>
      </c>
    </row>
    <row r="947" spans="1:71" hidden="1" outlineLevel="1">
      <c r="A947" t="s">
        <v>233</v>
      </c>
      <c r="B947" t="s">
        <v>1772</v>
      </c>
      <c r="C947" s="1">
        <f t="shared" si="374"/>
        <v>4054</v>
      </c>
      <c r="D947" s="7">
        <f>IF(N947&gt;0, RANK(N947,(N947:P947,Q947:AE947)),0)</f>
        <v>2</v>
      </c>
      <c r="E947" s="7">
        <f>IF(O947&gt;0,RANK(O947,(N947:P947,Q947:AE947)),0)</f>
        <v>1</v>
      </c>
      <c r="F947" s="7">
        <f>IF(P947&gt;0,RANK(P947,(N947:P947,Q947:AE947)),0)</f>
        <v>3</v>
      </c>
      <c r="G947" s="1">
        <f t="shared" si="375"/>
        <v>1989</v>
      </c>
      <c r="H947" s="2">
        <f t="shared" si="376"/>
        <v>0.49062654168722247</v>
      </c>
      <c r="I947" s="2"/>
      <c r="J947" s="2">
        <f t="shared" si="377"/>
        <v>0.24888998519980265</v>
      </c>
      <c r="K947" s="2">
        <f t="shared" si="378"/>
        <v>0.73951652688702518</v>
      </c>
      <c r="L947" s="2">
        <f t="shared" si="379"/>
        <v>6.9067587567834239E-3</v>
      </c>
      <c r="M947" s="2">
        <f t="shared" si="380"/>
        <v>4.6867291563887385E-3</v>
      </c>
      <c r="N947" s="66">
        <v>1009</v>
      </c>
      <c r="O947" s="66">
        <v>2998</v>
      </c>
      <c r="P947" s="66">
        <v>28</v>
      </c>
      <c r="Q947" s="66">
        <v>13</v>
      </c>
      <c r="S947" s="66">
        <v>6</v>
      </c>
      <c r="W947" s="66">
        <f>IF(Notes!B$31=1,IF(BR947&gt;0,BR947-R947-SUM(T947:V947)-SUM(X947:AL947),SUM(BS947:BY947)),SUM(BS947:BY947))</f>
        <v>0</v>
      </c>
      <c r="AN947" s="7">
        <f>IF(Q947&gt;0,RANK(Q947,(N947:P947,Q947:AE947)),0)</f>
        <v>4</v>
      </c>
      <c r="AO947" s="7">
        <f>IF(R947&gt;0,RANK(R947,(N947:P947,Q947:AE947)),0)</f>
        <v>0</v>
      </c>
      <c r="AP947" s="7">
        <f>IF(T947&gt;0,RANK(T947,(N947:P947,Q947:AE947)),0)</f>
        <v>0</v>
      </c>
      <c r="AQ947" s="7">
        <f>IF(S947&gt;0,RANK(S947,(N947:P947,Q947:AE947)),0)</f>
        <v>5</v>
      </c>
      <c r="AR947" s="2">
        <f t="shared" si="381"/>
        <v>3.2067094227923041E-3</v>
      </c>
      <c r="AS947" s="2">
        <f t="shared" si="382"/>
        <v>0</v>
      </c>
      <c r="AT947" s="2">
        <f t="shared" si="383"/>
        <v>0</v>
      </c>
      <c r="AU947" s="2">
        <f t="shared" si="384"/>
        <v>1.4800197335964479E-3</v>
      </c>
      <c r="AW947" t="s">
        <v>233</v>
      </c>
      <c r="AX947" t="s">
        <v>1772</v>
      </c>
      <c r="AY947">
        <v>1</v>
      </c>
      <c r="BA947" s="119">
        <v>20</v>
      </c>
      <c r="BB947" s="121">
        <v>27</v>
      </c>
      <c r="BC947" s="125">
        <f t="shared" si="385"/>
        <v>20027</v>
      </c>
      <c r="BE947" s="7" t="s">
        <v>228</v>
      </c>
    </row>
    <row r="948" spans="1:71" hidden="1" outlineLevel="1">
      <c r="A948" t="s">
        <v>1925</v>
      </c>
      <c r="B948" t="s">
        <v>1772</v>
      </c>
      <c r="C948" s="1">
        <f t="shared" si="374"/>
        <v>4451</v>
      </c>
      <c r="D948" s="7">
        <f>IF(N948&gt;0, RANK(N948,(N948:P948,Q948:AE948)),0)</f>
        <v>2</v>
      </c>
      <c r="E948" s="7">
        <f>IF(O948&gt;0,RANK(O948,(N948:P948,Q948:AE948)),0)</f>
        <v>1</v>
      </c>
      <c r="F948" s="7">
        <f>IF(P948&gt;0,RANK(P948,(N948:P948,Q948:AE948)),0)</f>
        <v>3</v>
      </c>
      <c r="G948" s="1">
        <f t="shared" si="375"/>
        <v>1888</v>
      </c>
      <c r="H948" s="2">
        <f t="shared" si="376"/>
        <v>0.42417434284430466</v>
      </c>
      <c r="I948" s="2"/>
      <c r="J948" s="2">
        <f t="shared" si="377"/>
        <v>0.27701640080880702</v>
      </c>
      <c r="K948" s="2">
        <f t="shared" si="378"/>
        <v>0.70119074365311163</v>
      </c>
      <c r="L948" s="2">
        <f t="shared" si="379"/>
        <v>1.1458099303527296E-2</v>
      </c>
      <c r="M948" s="2">
        <f t="shared" si="380"/>
        <v>1.0334756234554116E-2</v>
      </c>
      <c r="N948" s="66">
        <v>1233</v>
      </c>
      <c r="O948" s="66">
        <v>3121</v>
      </c>
      <c r="P948" s="66">
        <v>51</v>
      </c>
      <c r="Q948" s="66">
        <v>26</v>
      </c>
      <c r="S948" s="66">
        <v>20</v>
      </c>
      <c r="W948" s="66">
        <f>IF(Notes!B$31=1,IF(BR948&gt;0,BR948-R948-SUM(T948:V948)-SUM(X948:AL948),SUM(BS948:BY948)),SUM(BS948:BY948))</f>
        <v>0</v>
      </c>
      <c r="AN948" s="7">
        <f>IF(Q948&gt;0,RANK(Q948,(N948:P948,Q948:AE948)),0)</f>
        <v>4</v>
      </c>
      <c r="AO948" s="7">
        <f>IF(R948&gt;0,RANK(R948,(N948:P948,Q948:AE948)),0)</f>
        <v>0</v>
      </c>
      <c r="AP948" s="7">
        <f>IF(T948&gt;0,RANK(T948,(N948:P948,Q948:AE948)),0)</f>
        <v>0</v>
      </c>
      <c r="AQ948" s="7">
        <f>IF(S948&gt;0,RANK(S948,(N948:P948,Q948:AE948)),0)</f>
        <v>5</v>
      </c>
      <c r="AR948" s="2">
        <f t="shared" si="381"/>
        <v>5.8413839586609747E-3</v>
      </c>
      <c r="AS948" s="2">
        <f t="shared" si="382"/>
        <v>0</v>
      </c>
      <c r="AT948" s="2">
        <f t="shared" si="383"/>
        <v>0</v>
      </c>
      <c r="AU948" s="2">
        <f t="shared" si="384"/>
        <v>4.4933722758930573E-3</v>
      </c>
      <c r="AW948" t="s">
        <v>1925</v>
      </c>
      <c r="AX948" t="s">
        <v>1772</v>
      </c>
      <c r="AY948">
        <v>1</v>
      </c>
      <c r="BA948" s="119">
        <v>20</v>
      </c>
      <c r="BB948" s="121">
        <v>29</v>
      </c>
      <c r="BC948" s="125">
        <f t="shared" si="385"/>
        <v>20029</v>
      </c>
      <c r="BE948" s="7" t="s">
        <v>228</v>
      </c>
    </row>
    <row r="949" spans="1:71" hidden="1" outlineLevel="1">
      <c r="A949" t="s">
        <v>581</v>
      </c>
      <c r="B949" t="s">
        <v>1772</v>
      </c>
      <c r="C949" s="1">
        <f t="shared" si="374"/>
        <v>4232</v>
      </c>
      <c r="D949" s="7">
        <f>IF(N949&gt;0, RANK(N949,(N949:P949,Q949:AE949)),0)</f>
        <v>2</v>
      </c>
      <c r="E949" s="7">
        <f>IF(O949&gt;0,RANK(O949,(N949:P949,Q949:AE949)),0)</f>
        <v>1</v>
      </c>
      <c r="F949" s="7">
        <f>IF(P949&gt;0,RANK(P949,(N949:P949,Q949:AE949)),0)</f>
        <v>3</v>
      </c>
      <c r="G949" s="1">
        <f t="shared" si="375"/>
        <v>1933</v>
      </c>
      <c r="H949" s="2">
        <f t="shared" si="376"/>
        <v>0.45675803402646503</v>
      </c>
      <c r="I949" s="2"/>
      <c r="J949" s="2">
        <f t="shared" si="377"/>
        <v>0.26488657844990549</v>
      </c>
      <c r="K949" s="2">
        <f t="shared" si="378"/>
        <v>0.72164461247637046</v>
      </c>
      <c r="L949" s="2">
        <f t="shared" si="379"/>
        <v>6.6162570888468808E-3</v>
      </c>
      <c r="M949" s="2">
        <f t="shared" si="380"/>
        <v>6.8525519848771721E-3</v>
      </c>
      <c r="N949" s="66">
        <v>1121</v>
      </c>
      <c r="O949" s="66">
        <v>3054</v>
      </c>
      <c r="P949" s="66">
        <v>28</v>
      </c>
      <c r="Q949" s="66">
        <v>19</v>
      </c>
      <c r="S949" s="66">
        <v>10</v>
      </c>
      <c r="W949" s="66">
        <f>IF(Notes!B$31=1,IF(BR949&gt;0,BR949-R949-SUM(T949:V949)-SUM(X949:AL949),SUM(BS949:BY949)),SUM(BS949:BY949))</f>
        <v>0</v>
      </c>
      <c r="AN949" s="7">
        <f>IF(Q949&gt;0,RANK(Q949,(N949:P949,Q949:AE949)),0)</f>
        <v>4</v>
      </c>
      <c r="AO949" s="7">
        <f>IF(R949&gt;0,RANK(R949,(N949:P949,Q949:AE949)),0)</f>
        <v>0</v>
      </c>
      <c r="AP949" s="7">
        <f>IF(T949&gt;0,RANK(T949,(N949:P949,Q949:AE949)),0)</f>
        <v>0</v>
      </c>
      <c r="AQ949" s="7">
        <f>IF(S949&gt;0,RANK(S949,(N949:P949,Q949:AE949)),0)</f>
        <v>5</v>
      </c>
      <c r="AR949" s="2">
        <f t="shared" si="381"/>
        <v>4.4896030245746696E-3</v>
      </c>
      <c r="AS949" s="2">
        <f t="shared" si="382"/>
        <v>0</v>
      </c>
      <c r="AT949" s="2">
        <f t="shared" si="383"/>
        <v>0</v>
      </c>
      <c r="AU949" s="2">
        <f t="shared" si="384"/>
        <v>2.3629489603024575E-3</v>
      </c>
      <c r="AW949" t="s">
        <v>581</v>
      </c>
      <c r="AX949" t="s">
        <v>1772</v>
      </c>
      <c r="AY949">
        <v>2</v>
      </c>
      <c r="BA949" s="119">
        <v>20</v>
      </c>
      <c r="BB949" s="121">
        <v>31</v>
      </c>
      <c r="BC949" s="125">
        <f t="shared" si="385"/>
        <v>20031</v>
      </c>
      <c r="BE949" s="7" t="s">
        <v>228</v>
      </c>
    </row>
    <row r="950" spans="1:71" hidden="1" outlineLevel="1">
      <c r="A950" t="s">
        <v>1964</v>
      </c>
      <c r="B950" t="s">
        <v>1772</v>
      </c>
      <c r="C950" s="1">
        <f t="shared" si="374"/>
        <v>974</v>
      </c>
      <c r="D950" s="7">
        <f>IF(N950&gt;0, RANK(N950,(N950:P950,Q950:AE950)),0)</f>
        <v>2</v>
      </c>
      <c r="E950" s="7">
        <f>IF(O950&gt;0,RANK(O950,(N950:P950,Q950:AE950)),0)</f>
        <v>1</v>
      </c>
      <c r="F950" s="7">
        <f>IF(P950&gt;0,RANK(P950,(N950:P950,Q950:AE950)),0)</f>
        <v>3</v>
      </c>
      <c r="G950" s="1">
        <f t="shared" si="375"/>
        <v>571</v>
      </c>
      <c r="H950" s="2">
        <f t="shared" si="376"/>
        <v>0.58624229979466114</v>
      </c>
      <c r="I950" s="2"/>
      <c r="J950" s="2">
        <f t="shared" si="377"/>
        <v>0.19917864476386038</v>
      </c>
      <c r="K950" s="2">
        <f t="shared" si="378"/>
        <v>0.78542094455852152</v>
      </c>
      <c r="L950" s="2">
        <f t="shared" si="379"/>
        <v>1.2320328542094456E-2</v>
      </c>
      <c r="M950" s="2">
        <f t="shared" si="380"/>
        <v>3.0800821355236475E-3</v>
      </c>
      <c r="N950" s="66">
        <v>194</v>
      </c>
      <c r="O950" s="66">
        <v>765</v>
      </c>
      <c r="P950" s="66">
        <v>12</v>
      </c>
      <c r="Q950" s="66">
        <v>1</v>
      </c>
      <c r="S950" s="66">
        <v>1</v>
      </c>
      <c r="W950" s="66">
        <f>IF(Notes!B$31=1,IF(BR950&gt;0,BR950-R950-SUM(T950:V950)-SUM(X950:AL950),SUM(BS950:BY950)),SUM(BS950:BY950))</f>
        <v>0</v>
      </c>
      <c r="Y950" s="66">
        <v>1</v>
      </c>
      <c r="AN950" s="7">
        <f>IF(Q950&gt;0,RANK(Q950,(N950:P950,Q950:AE950)),0)</f>
        <v>4</v>
      </c>
      <c r="AO950" s="7">
        <f>IF(R950&gt;0,RANK(R950,(N950:P950,Q950:AE950)),0)</f>
        <v>0</v>
      </c>
      <c r="AP950" s="7">
        <f>IF(T950&gt;0,RANK(T950,(N950:P950,Q950:AE950)),0)</f>
        <v>0</v>
      </c>
      <c r="AQ950" s="7">
        <f>IF(S950&gt;0,RANK(S950,(N950:P950,Q950:AE950)),0)</f>
        <v>4</v>
      </c>
      <c r="AR950" s="2">
        <f t="shared" si="381"/>
        <v>1.026694045174538E-3</v>
      </c>
      <c r="AS950" s="2">
        <f t="shared" si="382"/>
        <v>0</v>
      </c>
      <c r="AT950" s="2">
        <f t="shared" si="383"/>
        <v>0</v>
      </c>
      <c r="AU950" s="2">
        <f t="shared" si="384"/>
        <v>1.026694045174538E-3</v>
      </c>
      <c r="AW950" t="s">
        <v>1964</v>
      </c>
      <c r="AX950" t="s">
        <v>1772</v>
      </c>
      <c r="AY950">
        <v>1</v>
      </c>
      <c r="BA950" s="119">
        <v>20</v>
      </c>
      <c r="BB950" s="121">
        <v>33</v>
      </c>
      <c r="BC950" s="125">
        <f t="shared" si="385"/>
        <v>20033</v>
      </c>
      <c r="BE950" s="7" t="s">
        <v>228</v>
      </c>
    </row>
    <row r="951" spans="1:71" hidden="1" outlineLevel="1">
      <c r="A951" t="s">
        <v>369</v>
      </c>
      <c r="B951" t="s">
        <v>1772</v>
      </c>
      <c r="C951" s="1">
        <f t="shared" si="374"/>
        <v>13787</v>
      </c>
      <c r="D951" s="7">
        <f>IF(N951&gt;0, RANK(N951,(N951:P951,Q951:AE951)),0)</f>
        <v>2</v>
      </c>
      <c r="E951" s="7">
        <f>IF(O951&gt;0,RANK(O951,(N951:P951,Q951:AE951)),0)</f>
        <v>1</v>
      </c>
      <c r="F951" s="7">
        <f>IF(P951&gt;0,RANK(P951,(N951:P951,Q951:AE951)),0)</f>
        <v>3</v>
      </c>
      <c r="G951" s="1">
        <f t="shared" si="375"/>
        <v>3480</v>
      </c>
      <c r="H951" s="2">
        <f t="shared" si="376"/>
        <v>0.25241169217378689</v>
      </c>
      <c r="I951" s="2"/>
      <c r="J951" s="2">
        <f t="shared" si="377"/>
        <v>0.36353086240661492</v>
      </c>
      <c r="K951" s="2">
        <f t="shared" si="378"/>
        <v>0.61594255458040181</v>
      </c>
      <c r="L951" s="2">
        <f t="shared" si="379"/>
        <v>1.1750199463262494E-2</v>
      </c>
      <c r="M951" s="2">
        <f t="shared" si="380"/>
        <v>8.7763835497207746E-3</v>
      </c>
      <c r="N951" s="66">
        <v>5012</v>
      </c>
      <c r="O951" s="66">
        <v>8492</v>
      </c>
      <c r="P951" s="66">
        <v>162</v>
      </c>
      <c r="Q951" s="66">
        <v>72</v>
      </c>
      <c r="S951" s="66">
        <v>49</v>
      </c>
      <c r="W951" s="66">
        <f>IF(Notes!B$31=1,IF(BR951&gt;0,BR951-R951-SUM(T951:V951)-SUM(X951:AL951),SUM(BS951:BY951)),SUM(BS951:BY951))</f>
        <v>0</v>
      </c>
      <c r="AN951" s="7">
        <f>IF(Q951&gt;0,RANK(Q951,(N951:P951,Q951:AE951)),0)</f>
        <v>4</v>
      </c>
      <c r="AO951" s="7">
        <f>IF(R951&gt;0,RANK(R951,(N951:P951,Q951:AE951)),0)</f>
        <v>0</v>
      </c>
      <c r="AP951" s="7">
        <f>IF(T951&gt;0,RANK(T951,(N951:P951,Q951:AE951)),0)</f>
        <v>0</v>
      </c>
      <c r="AQ951" s="7">
        <f>IF(S951&gt;0,RANK(S951,(N951:P951,Q951:AE951)),0)</f>
        <v>5</v>
      </c>
      <c r="AR951" s="2">
        <f t="shared" si="381"/>
        <v>5.2223108725611084E-3</v>
      </c>
      <c r="AS951" s="2">
        <f t="shared" si="382"/>
        <v>0</v>
      </c>
      <c r="AT951" s="2">
        <f t="shared" si="383"/>
        <v>0</v>
      </c>
      <c r="AU951" s="2">
        <f t="shared" si="384"/>
        <v>3.5540726771596432E-3</v>
      </c>
      <c r="AW951" t="s">
        <v>369</v>
      </c>
      <c r="AX951" t="s">
        <v>1772</v>
      </c>
      <c r="AY951">
        <v>4</v>
      </c>
      <c r="BA951" s="119">
        <v>20</v>
      </c>
      <c r="BB951" s="121">
        <v>35</v>
      </c>
      <c r="BC951" s="125">
        <f t="shared" si="385"/>
        <v>20035</v>
      </c>
      <c r="BE951" s="7" t="s">
        <v>228</v>
      </c>
    </row>
    <row r="952" spans="1:71" hidden="1" outlineLevel="1">
      <c r="A952" t="s">
        <v>1997</v>
      </c>
      <c r="B952" t="s">
        <v>1772</v>
      </c>
      <c r="C952" s="1">
        <f t="shared" si="374"/>
        <v>16075</v>
      </c>
      <c r="D952" s="7">
        <f>IF(N952&gt;0, RANK(N952,(N952:P952,Q952:AE952)),0)</f>
        <v>1</v>
      </c>
      <c r="E952" s="7">
        <f>IF(O952&gt;0,RANK(O952,(N952:P952,Q952:AE952)),0)</f>
        <v>2</v>
      </c>
      <c r="F952" s="7">
        <f>IF(P952&gt;0,RANK(P952,(N952:P952,Q952:AE952)),0)</f>
        <v>3</v>
      </c>
      <c r="G952" s="1">
        <f t="shared" si="375"/>
        <v>222</v>
      </c>
      <c r="H952" s="2">
        <f t="shared" si="376"/>
        <v>1.3810264385692068E-2</v>
      </c>
      <c r="I952" s="2"/>
      <c r="J952" s="2">
        <f t="shared" si="377"/>
        <v>0.49499222395023329</v>
      </c>
      <c r="K952" s="2">
        <f t="shared" si="378"/>
        <v>0.48118195956454124</v>
      </c>
      <c r="L952" s="2">
        <f t="shared" si="379"/>
        <v>1.4121306376360809E-2</v>
      </c>
      <c r="M952" s="2">
        <f t="shared" si="380"/>
        <v>9.7045101088646061E-3</v>
      </c>
      <c r="N952" s="66">
        <v>7957</v>
      </c>
      <c r="O952" s="66">
        <v>7735</v>
      </c>
      <c r="P952" s="66">
        <v>227</v>
      </c>
      <c r="Q952" s="66">
        <v>94</v>
      </c>
      <c r="S952" s="66">
        <v>62</v>
      </c>
      <c r="W952" s="66">
        <f>IF(Notes!B$31=1,IF(BR952&gt;0,BR952-R952-SUM(T952:V952)-SUM(X952:AL952),SUM(BS952:BY952)),SUM(BS952:BY952))</f>
        <v>0</v>
      </c>
      <c r="AN952" s="7">
        <f>IF(Q952&gt;0,RANK(Q952,(N952:P952,Q952:AE952)),0)</f>
        <v>4</v>
      </c>
      <c r="AO952" s="7">
        <f>IF(R952&gt;0,RANK(R952,(N952:P952,Q952:AE952)),0)</f>
        <v>0</v>
      </c>
      <c r="AP952" s="7">
        <f>IF(T952&gt;0,RANK(T952,(N952:P952,Q952:AE952)),0)</f>
        <v>0</v>
      </c>
      <c r="AQ952" s="7">
        <f>IF(S952&gt;0,RANK(S952,(N952:P952,Q952:AE952)),0)</f>
        <v>5</v>
      </c>
      <c r="AR952" s="2">
        <f t="shared" si="381"/>
        <v>5.8475894245723177E-3</v>
      </c>
      <c r="AS952" s="2">
        <f t="shared" si="382"/>
        <v>0</v>
      </c>
      <c r="AT952" s="2">
        <f t="shared" si="383"/>
        <v>0</v>
      </c>
      <c r="AU952" s="2">
        <f t="shared" si="384"/>
        <v>3.8569206842923795E-3</v>
      </c>
      <c r="AW952" t="s">
        <v>1997</v>
      </c>
      <c r="AX952" t="s">
        <v>1772</v>
      </c>
      <c r="AY952">
        <v>2</v>
      </c>
      <c r="BA952" s="119">
        <v>20</v>
      </c>
      <c r="BB952" s="121">
        <v>37</v>
      </c>
      <c r="BC952" s="125">
        <f t="shared" si="385"/>
        <v>20037</v>
      </c>
      <c r="BE952" s="7" t="s">
        <v>228</v>
      </c>
    </row>
    <row r="953" spans="1:71" hidden="1" outlineLevel="1">
      <c r="A953" t="s">
        <v>2997</v>
      </c>
      <c r="B953" t="s">
        <v>1772</v>
      </c>
      <c r="C953" s="1">
        <f t="shared" si="374"/>
        <v>1548</v>
      </c>
      <c r="D953" s="7">
        <f>IF(N953&gt;0, RANK(N953,(N953:P953,Q953:AE953)),0)</f>
        <v>2</v>
      </c>
      <c r="E953" s="7">
        <f>IF(O953&gt;0,RANK(O953,(N953:P953,Q953:AE953)),0)</f>
        <v>1</v>
      </c>
      <c r="F953" s="7">
        <f>IF(P953&gt;0,RANK(P953,(N953:P953,Q953:AE953)),0)</f>
        <v>3</v>
      </c>
      <c r="G953" s="1">
        <f t="shared" si="375"/>
        <v>846</v>
      </c>
      <c r="H953" s="2">
        <f t="shared" si="376"/>
        <v>0.54651162790697672</v>
      </c>
      <c r="I953" s="2"/>
      <c r="J953" s="2">
        <f t="shared" si="377"/>
        <v>0.22157622739018087</v>
      </c>
      <c r="K953" s="2">
        <f t="shared" si="378"/>
        <v>0.76808785529715762</v>
      </c>
      <c r="L953" s="2">
        <f t="shared" si="379"/>
        <v>5.8139534883720929E-3</v>
      </c>
      <c r="M953" s="2">
        <f t="shared" si="380"/>
        <v>4.5219638242893871E-3</v>
      </c>
      <c r="N953" s="66">
        <v>343</v>
      </c>
      <c r="O953" s="66">
        <v>1189</v>
      </c>
      <c r="P953" s="66">
        <v>9</v>
      </c>
      <c r="Q953" s="66">
        <v>3</v>
      </c>
      <c r="S953" s="66">
        <v>4</v>
      </c>
      <c r="W953" s="66">
        <f>IF(Notes!B$31=1,IF(BR953&gt;0,BR953-R953-SUM(T953:V953)-SUM(X953:AL953),SUM(BS953:BY953)),SUM(BS953:BY953))</f>
        <v>0</v>
      </c>
      <c r="AN953" s="7">
        <f>IF(Q953&gt;0,RANK(Q953,(N953:P953,Q953:AE953)),0)</f>
        <v>5</v>
      </c>
      <c r="AO953" s="7">
        <f>IF(R953&gt;0,RANK(R953,(N953:P953,Q953:AE953)),0)</f>
        <v>0</v>
      </c>
      <c r="AP953" s="7">
        <f>IF(T953&gt;0,RANK(T953,(N953:P953,Q953:AE953)),0)</f>
        <v>0</v>
      </c>
      <c r="AQ953" s="7">
        <f>IF(S953&gt;0,RANK(S953,(N953:P953,Q953:AE953)),0)</f>
        <v>4</v>
      </c>
      <c r="AR953" s="2">
        <f t="shared" si="381"/>
        <v>1.937984496124031E-3</v>
      </c>
      <c r="AS953" s="2">
        <f t="shared" si="382"/>
        <v>0</v>
      </c>
      <c r="AT953" s="2">
        <f t="shared" si="383"/>
        <v>0</v>
      </c>
      <c r="AU953" s="2">
        <f t="shared" si="384"/>
        <v>2.5839793281653748E-3</v>
      </c>
      <c r="AW953" t="s">
        <v>2997</v>
      </c>
      <c r="AX953" t="s">
        <v>1772</v>
      </c>
      <c r="AY953">
        <v>1</v>
      </c>
      <c r="BA953" s="119">
        <v>20</v>
      </c>
      <c r="BB953" s="121">
        <v>39</v>
      </c>
      <c r="BC953" s="125">
        <f t="shared" si="385"/>
        <v>20039</v>
      </c>
      <c r="BE953" s="7" t="s">
        <v>228</v>
      </c>
    </row>
    <row r="954" spans="1:71" hidden="1" outlineLevel="1">
      <c r="A954" t="s">
        <v>2864</v>
      </c>
      <c r="B954" t="s">
        <v>1772</v>
      </c>
      <c r="C954" s="1">
        <f t="shared" si="374"/>
        <v>8667</v>
      </c>
      <c r="D954" s="7">
        <f>IF(N954&gt;0, RANK(N954,(N954:P954,Q954:AE954)),0)</f>
        <v>2</v>
      </c>
      <c r="E954" s="7">
        <f>IF(O954&gt;0,RANK(O954,(N954:P954,Q954:AE954)),0)</f>
        <v>1</v>
      </c>
      <c r="F954" s="7">
        <f>IF(P954&gt;0,RANK(P954,(N954:P954,Q954:AE954)),0)</f>
        <v>3</v>
      </c>
      <c r="G954" s="1">
        <f t="shared" si="375"/>
        <v>3659</v>
      </c>
      <c r="H954" s="2">
        <f t="shared" si="376"/>
        <v>0.42217607015114805</v>
      </c>
      <c r="I954" s="2"/>
      <c r="J954" s="2">
        <f t="shared" si="377"/>
        <v>0.27945079035421716</v>
      </c>
      <c r="K954" s="2">
        <f t="shared" si="378"/>
        <v>0.70162686050536516</v>
      </c>
      <c r="L954" s="2">
        <f t="shared" si="379"/>
        <v>8.6535133264105234E-3</v>
      </c>
      <c r="M954" s="2">
        <f t="shared" si="380"/>
        <v>1.0268835814007159E-2</v>
      </c>
      <c r="N954" s="66">
        <v>2422</v>
      </c>
      <c r="O954" s="66">
        <v>6081</v>
      </c>
      <c r="P954" s="66">
        <v>75</v>
      </c>
      <c r="Q954" s="66">
        <v>60</v>
      </c>
      <c r="S954" s="66">
        <v>29</v>
      </c>
      <c r="W954" s="66">
        <f>IF(Notes!B$31=1,IF(BR954&gt;0,BR954-R954-SUM(T954:V954)-SUM(X954:AL954),SUM(BS954:BY954)),SUM(BS954:BY954))</f>
        <v>0</v>
      </c>
      <c r="AN954" s="7">
        <f>IF(Q954&gt;0,RANK(Q954,(N954:P954,Q954:AE954)),0)</f>
        <v>4</v>
      </c>
      <c r="AO954" s="7">
        <f>IF(R954&gt;0,RANK(R954,(N954:P954,Q954:AE954)),0)</f>
        <v>0</v>
      </c>
      <c r="AP954" s="7">
        <f>IF(T954&gt;0,RANK(T954,(N954:P954,Q954:AE954)),0)</f>
        <v>0</v>
      </c>
      <c r="AQ954" s="7">
        <f>IF(S954&gt;0,RANK(S954,(N954:P954,Q954:AE954)),0)</f>
        <v>5</v>
      </c>
      <c r="AR954" s="2">
        <f t="shared" si="381"/>
        <v>6.9228106611284182E-3</v>
      </c>
      <c r="AS954" s="2">
        <f t="shared" si="382"/>
        <v>0</v>
      </c>
      <c r="AT954" s="2">
        <f t="shared" si="383"/>
        <v>0</v>
      </c>
      <c r="AU954" s="2">
        <f t="shared" si="384"/>
        <v>3.3460251528787356E-3</v>
      </c>
      <c r="AW954" t="s">
        <v>2864</v>
      </c>
      <c r="AX954" t="s">
        <v>1772</v>
      </c>
      <c r="AY954">
        <v>1</v>
      </c>
      <c r="BA954" s="119">
        <v>20</v>
      </c>
      <c r="BB954" s="121">
        <v>41</v>
      </c>
      <c r="BC954" s="125">
        <f t="shared" si="385"/>
        <v>20041</v>
      </c>
      <c r="BE954" s="7" t="s">
        <v>228</v>
      </c>
    </row>
    <row r="955" spans="1:71" hidden="1" outlineLevel="1">
      <c r="A955" t="s">
        <v>1188</v>
      </c>
      <c r="B955" t="s">
        <v>1772</v>
      </c>
      <c r="C955" s="1">
        <f t="shared" si="374"/>
        <v>3564</v>
      </c>
      <c r="D955" s="7">
        <f>IF(N955&gt;0, RANK(N955,(N955:P955,Q955:AE955)),0)</f>
        <v>2</v>
      </c>
      <c r="E955" s="7">
        <f>IF(O955&gt;0,RANK(O955,(N955:P955,Q955:AE955)),0)</f>
        <v>1</v>
      </c>
      <c r="F955" s="7">
        <f>IF(P955&gt;0,RANK(P955,(N955:P955,Q955:AE955)),0)</f>
        <v>3</v>
      </c>
      <c r="G955" s="1">
        <f t="shared" si="375"/>
        <v>1257</v>
      </c>
      <c r="H955" s="2">
        <f t="shared" si="376"/>
        <v>0.35269360269360267</v>
      </c>
      <c r="I955" s="2"/>
      <c r="J955" s="2">
        <f t="shared" si="377"/>
        <v>0.31285072951739618</v>
      </c>
      <c r="K955" s="2">
        <f t="shared" si="378"/>
        <v>0.66554433221099885</v>
      </c>
      <c r="L955" s="2">
        <f t="shared" si="379"/>
        <v>8.9786756453423128E-3</v>
      </c>
      <c r="M955" s="2">
        <f t="shared" si="380"/>
        <v>1.2626262626262721E-2</v>
      </c>
      <c r="N955" s="66">
        <v>1115</v>
      </c>
      <c r="O955" s="66">
        <v>2372</v>
      </c>
      <c r="P955" s="66">
        <v>32</v>
      </c>
      <c r="Q955" s="66">
        <v>25</v>
      </c>
      <c r="S955" s="66">
        <v>20</v>
      </c>
      <c r="W955" s="66">
        <f>IF(Notes!B$31=1,IF(BR955&gt;0,BR955-R955-SUM(T955:V955)-SUM(X955:AL955),SUM(BS955:BY955)),SUM(BS955:BY955))</f>
        <v>0</v>
      </c>
      <c r="AN955" s="7">
        <f>IF(Q955&gt;0,RANK(Q955,(N955:P955,Q955:AE955)),0)</f>
        <v>4</v>
      </c>
      <c r="AO955" s="7">
        <f>IF(R955&gt;0,RANK(R955,(N955:P955,Q955:AE955)),0)</f>
        <v>0</v>
      </c>
      <c r="AP955" s="7">
        <f>IF(T955&gt;0,RANK(T955,(N955:P955,Q955:AE955)),0)</f>
        <v>0</v>
      </c>
      <c r="AQ955" s="7">
        <f>IF(S955&gt;0,RANK(S955,(N955:P955,Q955:AE955)),0)</f>
        <v>5</v>
      </c>
      <c r="AR955" s="2">
        <f t="shared" si="381"/>
        <v>7.0145903479236814E-3</v>
      </c>
      <c r="AS955" s="2">
        <f t="shared" si="382"/>
        <v>0</v>
      </c>
      <c r="AT955" s="2">
        <f t="shared" si="383"/>
        <v>0</v>
      </c>
      <c r="AU955" s="2">
        <f t="shared" si="384"/>
        <v>5.6116722783389446E-3</v>
      </c>
      <c r="AW955" t="s">
        <v>1188</v>
      </c>
      <c r="AX955" t="s">
        <v>1772</v>
      </c>
      <c r="AY955">
        <v>2</v>
      </c>
      <c r="BA955" s="119">
        <v>20</v>
      </c>
      <c r="BB955" s="121">
        <v>43</v>
      </c>
      <c r="BC955" s="125">
        <f t="shared" si="385"/>
        <v>20043</v>
      </c>
      <c r="BE955" s="7" t="s">
        <v>228</v>
      </c>
    </row>
    <row r="956" spans="1:71" hidden="1" outlineLevel="1">
      <c r="A956" t="s">
        <v>3435</v>
      </c>
      <c r="B956" t="s">
        <v>1772</v>
      </c>
      <c r="C956" s="1">
        <f t="shared" si="374"/>
        <v>53398</v>
      </c>
      <c r="D956" s="7">
        <f>IF(N956&gt;0, RANK(N956,(N956:P956,Q956:AE956)),0)</f>
        <v>1</v>
      </c>
      <c r="E956" s="7">
        <f>IF(O956&gt;0,RANK(O956,(N956:P956,Q956:AE956)),0)</f>
        <v>2</v>
      </c>
      <c r="F956" s="7">
        <f>IF(P956&gt;0,RANK(P956,(N956:P956,Q956:AE956)),0)</f>
        <v>3</v>
      </c>
      <c r="G956" s="1">
        <f t="shared" si="375"/>
        <v>16469</v>
      </c>
      <c r="H956" s="2">
        <f t="shared" si="376"/>
        <v>0.30841979100340838</v>
      </c>
      <c r="I956" s="2"/>
      <c r="J956" s="2">
        <f t="shared" si="377"/>
        <v>0.64418143001610551</v>
      </c>
      <c r="K956" s="2">
        <f t="shared" si="378"/>
        <v>0.33576163901269712</v>
      </c>
      <c r="L956" s="2">
        <f t="shared" si="379"/>
        <v>1.1648376343683283E-2</v>
      </c>
      <c r="M956" s="2">
        <f t="shared" si="380"/>
        <v>8.4085546275140897E-3</v>
      </c>
      <c r="N956" s="66">
        <v>34398</v>
      </c>
      <c r="O956" s="66">
        <v>17929</v>
      </c>
      <c r="P956" s="66">
        <v>622</v>
      </c>
      <c r="Q956" s="66">
        <v>307</v>
      </c>
      <c r="R956" s="66">
        <v>9</v>
      </c>
      <c r="S956" s="66">
        <v>131</v>
      </c>
      <c r="W956" s="66">
        <f>IF(Notes!B$31=1,IF(BR956&gt;0,BR956-R956-SUM(T956:V956)-SUM(X956:AL956),SUM(BS956:BY956)),SUM(BS956:BY956))</f>
        <v>1</v>
      </c>
      <c r="Y956" s="66">
        <v>1</v>
      </c>
      <c r="AN956" s="7">
        <f>IF(Q956&gt;0,RANK(Q956,(N956:P956,Q956:AE956)),0)</f>
        <v>4</v>
      </c>
      <c r="AO956" s="7">
        <f>IF(R956&gt;0,RANK(R956,(N956:P956,Q956:AE956)),0)</f>
        <v>6</v>
      </c>
      <c r="AP956" s="7">
        <f>IF(T956&gt;0,RANK(T956,(N956:P956,Q956:AE956)),0)</f>
        <v>0</v>
      </c>
      <c r="AQ956" s="7">
        <f>IF(S956&gt;0,RANK(S956,(N956:P956,Q956:AE956)),0)</f>
        <v>5</v>
      </c>
      <c r="AR956" s="2">
        <f t="shared" si="381"/>
        <v>5.7492789992134533E-3</v>
      </c>
      <c r="AS956" s="2">
        <f t="shared" si="382"/>
        <v>1.6854563841342372E-4</v>
      </c>
      <c r="AT956" s="2">
        <f t="shared" si="383"/>
        <v>0</v>
      </c>
      <c r="AU956" s="2">
        <f t="shared" si="384"/>
        <v>2.4532754035731675E-3</v>
      </c>
      <c r="AW956" t="s">
        <v>3435</v>
      </c>
      <c r="AX956" t="s">
        <v>1772</v>
      </c>
      <c r="AY956">
        <v>0</v>
      </c>
      <c r="BA956" s="119">
        <v>20</v>
      </c>
      <c r="BB956" s="121">
        <v>45</v>
      </c>
      <c r="BC956" s="125">
        <f t="shared" si="385"/>
        <v>20045</v>
      </c>
      <c r="BE956" s="7" t="s">
        <v>228</v>
      </c>
      <c r="BR956" s="1">
        <v>254</v>
      </c>
      <c r="BS956" s="1">
        <v>1</v>
      </c>
    </row>
    <row r="957" spans="1:71" hidden="1" outlineLevel="1">
      <c r="A957" t="s">
        <v>1216</v>
      </c>
      <c r="B957" t="s">
        <v>1772</v>
      </c>
      <c r="C957" s="1">
        <f t="shared" si="374"/>
        <v>1357</v>
      </c>
      <c r="D957" s="7">
        <f>IF(N957&gt;0, RANK(N957,(N957:P957,Q957:AE957)),0)</f>
        <v>2</v>
      </c>
      <c r="E957" s="7">
        <f>IF(O957&gt;0,RANK(O957,(N957:P957,Q957:AE957)),0)</f>
        <v>1</v>
      </c>
      <c r="F957" s="7">
        <f>IF(P957&gt;0,RANK(P957,(N957:P957,Q957:AE957)),0)</f>
        <v>3</v>
      </c>
      <c r="G957" s="1">
        <f t="shared" si="375"/>
        <v>662</v>
      </c>
      <c r="H957" s="2">
        <f t="shared" si="376"/>
        <v>0.48784082535003687</v>
      </c>
      <c r="I957" s="2"/>
      <c r="J957" s="2">
        <f t="shared" si="377"/>
        <v>0.24539425202652912</v>
      </c>
      <c r="K957" s="2">
        <f t="shared" si="378"/>
        <v>0.7332350773765659</v>
      </c>
      <c r="L957" s="2">
        <f t="shared" si="379"/>
        <v>1.105379513633014E-2</v>
      </c>
      <c r="M957" s="2">
        <f t="shared" si="380"/>
        <v>1.0316875460574866E-2</v>
      </c>
      <c r="N957" s="66">
        <v>333</v>
      </c>
      <c r="O957" s="66">
        <v>995</v>
      </c>
      <c r="P957" s="66">
        <v>15</v>
      </c>
      <c r="Q957" s="66">
        <v>12</v>
      </c>
      <c r="S957" s="66">
        <v>2</v>
      </c>
      <c r="W957" s="66">
        <f>IF(Notes!B$31=1,IF(BR957&gt;0,BR957-R957-SUM(T957:V957)-SUM(X957:AL957),SUM(BS957:BY957)),SUM(BS957:BY957))</f>
        <v>0</v>
      </c>
      <c r="AN957" s="7">
        <f>IF(Q957&gt;0,RANK(Q957,(N957:P957,Q957:AE957)),0)</f>
        <v>4</v>
      </c>
      <c r="AO957" s="7">
        <f>IF(R957&gt;0,RANK(R957,(N957:P957,Q957:AE957)),0)</f>
        <v>0</v>
      </c>
      <c r="AP957" s="7">
        <f>IF(T957&gt;0,RANK(T957,(N957:P957,Q957:AE957)),0)</f>
        <v>0</v>
      </c>
      <c r="AQ957" s="7">
        <f>IF(S957&gt;0,RANK(S957,(N957:P957,Q957:AE957)),0)</f>
        <v>5</v>
      </c>
      <c r="AR957" s="2">
        <f t="shared" si="381"/>
        <v>8.8430361090641122E-3</v>
      </c>
      <c r="AS957" s="2">
        <f t="shared" si="382"/>
        <v>0</v>
      </c>
      <c r="AT957" s="2">
        <f t="shared" si="383"/>
        <v>0</v>
      </c>
      <c r="AU957" s="2">
        <f t="shared" si="384"/>
        <v>1.4738393515106854E-3</v>
      </c>
      <c r="AW957" t="s">
        <v>1216</v>
      </c>
      <c r="AX957" t="s">
        <v>1772</v>
      </c>
      <c r="AY957">
        <v>1</v>
      </c>
      <c r="BA957" s="119">
        <v>20</v>
      </c>
      <c r="BB957" s="121">
        <v>47</v>
      </c>
      <c r="BC957" s="125">
        <f t="shared" si="385"/>
        <v>20047</v>
      </c>
      <c r="BE957" s="7" t="s">
        <v>228</v>
      </c>
    </row>
    <row r="958" spans="1:71" hidden="1" outlineLevel="1">
      <c r="A958" t="s">
        <v>1217</v>
      </c>
      <c r="B958" t="s">
        <v>1772</v>
      </c>
      <c r="C958" s="1">
        <f t="shared" si="374"/>
        <v>1434</v>
      </c>
      <c r="D958" s="7">
        <f>IF(N958&gt;0, RANK(N958,(N958:P958,Q958:AE958)),0)</f>
        <v>2</v>
      </c>
      <c r="E958" s="7">
        <f>IF(O958&gt;0,RANK(O958,(N958:P958,Q958:AE958)),0)</f>
        <v>1</v>
      </c>
      <c r="F958" s="7">
        <f>IF(P958&gt;0,RANK(P958,(N958:P958,Q958:AE958)),0)</f>
        <v>4</v>
      </c>
      <c r="G958" s="1">
        <f t="shared" si="375"/>
        <v>679</v>
      </c>
      <c r="H958" s="2">
        <f t="shared" si="376"/>
        <v>0.47350069735006972</v>
      </c>
      <c r="I958" s="2"/>
      <c r="J958" s="2">
        <f t="shared" si="377"/>
        <v>0.25313807531380755</v>
      </c>
      <c r="K958" s="2">
        <f t="shared" si="378"/>
        <v>0.72663877266387722</v>
      </c>
      <c r="L958" s="2">
        <f t="shared" si="379"/>
        <v>6.9735006973500697E-3</v>
      </c>
      <c r="M958" s="2">
        <f t="shared" si="380"/>
        <v>1.3249651324965212E-2</v>
      </c>
      <c r="N958" s="66">
        <v>363</v>
      </c>
      <c r="O958" s="66">
        <v>1042</v>
      </c>
      <c r="P958" s="66">
        <v>10</v>
      </c>
      <c r="Q958" s="66">
        <v>15</v>
      </c>
      <c r="S958" s="66">
        <v>4</v>
      </c>
      <c r="W958" s="66">
        <f>IF(Notes!B$31=1,IF(BR958&gt;0,BR958-R958-SUM(T958:V958)-SUM(X958:AL958),SUM(BS958:BY958)),SUM(BS958:BY958))</f>
        <v>0</v>
      </c>
      <c r="AN958" s="7">
        <f>IF(Q958&gt;0,RANK(Q958,(N958:P958,Q958:AE958)),0)</f>
        <v>3</v>
      </c>
      <c r="AO958" s="7">
        <f>IF(R958&gt;0,RANK(R958,(N958:P958,Q958:AE958)),0)</f>
        <v>0</v>
      </c>
      <c r="AP958" s="7">
        <f>IF(T958&gt;0,RANK(T958,(N958:P958,Q958:AE958)),0)</f>
        <v>0</v>
      </c>
      <c r="AQ958" s="7">
        <f>IF(S958&gt;0,RANK(S958,(N958:P958,Q958:AE958)),0)</f>
        <v>5</v>
      </c>
      <c r="AR958" s="2">
        <f t="shared" si="381"/>
        <v>1.0460251046025104E-2</v>
      </c>
      <c r="AS958" s="2">
        <f t="shared" si="382"/>
        <v>0</v>
      </c>
      <c r="AT958" s="2">
        <f t="shared" si="383"/>
        <v>0</v>
      </c>
      <c r="AU958" s="2">
        <f t="shared" si="384"/>
        <v>2.7894002789400278E-3</v>
      </c>
      <c r="AW958" t="s">
        <v>1217</v>
      </c>
      <c r="AX958" t="s">
        <v>1772</v>
      </c>
      <c r="AY958">
        <v>4</v>
      </c>
      <c r="BA958" s="119">
        <v>20</v>
      </c>
      <c r="BB958" s="121">
        <v>49</v>
      </c>
      <c r="BC958" s="125">
        <f t="shared" si="385"/>
        <v>20049</v>
      </c>
      <c r="BE958" s="7" t="s">
        <v>228</v>
      </c>
    </row>
    <row r="959" spans="1:71" hidden="1" outlineLevel="1">
      <c r="A959" t="s">
        <v>889</v>
      </c>
      <c r="B959" t="s">
        <v>1772</v>
      </c>
      <c r="C959" s="1">
        <f t="shared" si="374"/>
        <v>12447</v>
      </c>
      <c r="D959" s="7">
        <f>IF(N959&gt;0, RANK(N959,(N959:P959,Q959:AE959)),0)</f>
        <v>2</v>
      </c>
      <c r="E959" s="7">
        <f>IF(O959&gt;0,RANK(O959,(N959:P959,Q959:AE959)),0)</f>
        <v>1</v>
      </c>
      <c r="F959" s="7">
        <f>IF(P959&gt;0,RANK(P959,(N959:P959,Q959:AE959)),0)</f>
        <v>3</v>
      </c>
      <c r="G959" s="1">
        <f t="shared" si="375"/>
        <v>4197</v>
      </c>
      <c r="H959" s="2">
        <f t="shared" si="376"/>
        <v>0.33718968426126777</v>
      </c>
      <c r="I959" s="2"/>
      <c r="J959" s="2">
        <f t="shared" si="377"/>
        <v>0.32216598377118982</v>
      </c>
      <c r="K959" s="2">
        <f t="shared" si="378"/>
        <v>0.6593556680324576</v>
      </c>
      <c r="L959" s="2">
        <f t="shared" si="379"/>
        <v>1.0283602474491846E-2</v>
      </c>
      <c r="M959" s="2">
        <f t="shared" si="380"/>
        <v>8.1947457218606769E-3</v>
      </c>
      <c r="N959" s="66">
        <v>4010</v>
      </c>
      <c r="O959" s="66">
        <v>8207</v>
      </c>
      <c r="P959" s="66">
        <v>128</v>
      </c>
      <c r="Q959" s="66">
        <v>63</v>
      </c>
      <c r="S959" s="66">
        <v>39</v>
      </c>
      <c r="W959" s="66">
        <f>IF(Notes!B$31=1,IF(BR959&gt;0,BR959-R959-SUM(T959:V959)-SUM(X959:AL959),SUM(BS959:BY959)),SUM(BS959:BY959))</f>
        <v>0</v>
      </c>
      <c r="AN959" s="7">
        <f>IF(Q959&gt;0,RANK(Q959,(N959:P959,Q959:AE959)),0)</f>
        <v>4</v>
      </c>
      <c r="AO959" s="7">
        <f>IF(R959&gt;0,RANK(R959,(N959:P959,Q959:AE959)),0)</f>
        <v>0</v>
      </c>
      <c r="AP959" s="7">
        <f>IF(T959&gt;0,RANK(T959,(N959:P959,Q959:AE959)),0)</f>
        <v>0</v>
      </c>
      <c r="AQ959" s="7">
        <f>IF(S959&gt;0,RANK(S959,(N959:P959,Q959:AE959)),0)</f>
        <v>5</v>
      </c>
      <c r="AR959" s="2">
        <f t="shared" si="381"/>
        <v>5.0614605929139552E-3</v>
      </c>
      <c r="AS959" s="2">
        <f t="shared" si="382"/>
        <v>0</v>
      </c>
      <c r="AT959" s="2">
        <f t="shared" si="383"/>
        <v>0</v>
      </c>
      <c r="AU959" s="2">
        <f t="shared" si="384"/>
        <v>3.1332851289467343E-3</v>
      </c>
      <c r="AW959" t="s">
        <v>889</v>
      </c>
      <c r="AX959" t="s">
        <v>1772</v>
      </c>
      <c r="AY959">
        <v>1</v>
      </c>
      <c r="BA959" s="119">
        <v>20</v>
      </c>
      <c r="BB959" s="121">
        <v>51</v>
      </c>
      <c r="BC959" s="125">
        <f t="shared" si="385"/>
        <v>20051</v>
      </c>
      <c r="BE959" s="7" t="s">
        <v>228</v>
      </c>
    </row>
    <row r="960" spans="1:71" hidden="1" outlineLevel="1">
      <c r="A960" t="s">
        <v>478</v>
      </c>
      <c r="B960" t="s">
        <v>1772</v>
      </c>
      <c r="C960" s="1">
        <f t="shared" si="374"/>
        <v>2938</v>
      </c>
      <c r="D960" s="7">
        <f>IF(N960&gt;0, RANK(N960,(N960:P960,Q960:AE960)),0)</f>
        <v>2</v>
      </c>
      <c r="E960" s="7">
        <f>IF(O960&gt;0,RANK(O960,(N960:P960,Q960:AE960)),0)</f>
        <v>1</v>
      </c>
      <c r="F960" s="7">
        <f>IF(P960&gt;0,RANK(P960,(N960:P960,Q960:AE960)),0)</f>
        <v>3</v>
      </c>
      <c r="G960" s="1">
        <f t="shared" si="375"/>
        <v>1170</v>
      </c>
      <c r="H960" s="2">
        <f t="shared" si="376"/>
        <v>0.39823008849557523</v>
      </c>
      <c r="I960" s="2"/>
      <c r="J960" s="2">
        <f t="shared" si="377"/>
        <v>0.28965282505105516</v>
      </c>
      <c r="K960" s="2">
        <f t="shared" si="378"/>
        <v>0.68788291354663034</v>
      </c>
      <c r="L960" s="2">
        <f t="shared" si="379"/>
        <v>1.3274336283185841E-2</v>
      </c>
      <c r="M960" s="2">
        <f t="shared" si="380"/>
        <v>9.1899251191286599E-3</v>
      </c>
      <c r="N960" s="66">
        <v>851</v>
      </c>
      <c r="O960" s="66">
        <v>2021</v>
      </c>
      <c r="P960" s="66">
        <v>39</v>
      </c>
      <c r="Q960" s="66">
        <v>18</v>
      </c>
      <c r="S960" s="66">
        <v>9</v>
      </c>
      <c r="W960" s="66">
        <f>IF(Notes!B$31=1,IF(BR960&gt;0,BR960-R960-SUM(T960:V960)-SUM(X960:AL960),SUM(BS960:BY960)),SUM(BS960:BY960))</f>
        <v>0</v>
      </c>
      <c r="AN960" s="7">
        <f>IF(Q960&gt;0,RANK(Q960,(N960:P960,Q960:AE960)),0)</f>
        <v>4</v>
      </c>
      <c r="AO960" s="7">
        <f>IF(R960&gt;0,RANK(R960,(N960:P960,Q960:AE960)),0)</f>
        <v>0</v>
      </c>
      <c r="AP960" s="7">
        <f>IF(T960&gt;0,RANK(T960,(N960:P960,Q960:AE960)),0)</f>
        <v>0</v>
      </c>
      <c r="AQ960" s="7">
        <f>IF(S960&gt;0,RANK(S960,(N960:P960,Q960:AE960)),0)</f>
        <v>5</v>
      </c>
      <c r="AR960" s="2">
        <f t="shared" si="381"/>
        <v>6.1266167460857727E-3</v>
      </c>
      <c r="AS960" s="2">
        <f t="shared" si="382"/>
        <v>0</v>
      </c>
      <c r="AT960" s="2">
        <f t="shared" si="383"/>
        <v>0</v>
      </c>
      <c r="AU960" s="2">
        <f t="shared" si="384"/>
        <v>3.0633083730428863E-3</v>
      </c>
      <c r="AW960" t="s">
        <v>478</v>
      </c>
      <c r="AX960" t="s">
        <v>1772</v>
      </c>
      <c r="AY960">
        <v>1</v>
      </c>
      <c r="BA960" s="119">
        <v>20</v>
      </c>
      <c r="BB960" s="121">
        <v>53</v>
      </c>
      <c r="BC960" s="125">
        <f t="shared" si="385"/>
        <v>20053</v>
      </c>
      <c r="BE960" s="7" t="s">
        <v>228</v>
      </c>
    </row>
    <row r="961" spans="1:70" hidden="1" outlineLevel="1">
      <c r="A961" t="s">
        <v>2126</v>
      </c>
      <c r="B961" t="s">
        <v>1772</v>
      </c>
      <c r="C961" s="1">
        <f t="shared" si="374"/>
        <v>10354</v>
      </c>
      <c r="D961" s="7">
        <f>IF(N961&gt;0, RANK(N961,(N961:P961,Q961:AE961)),0)</f>
        <v>2</v>
      </c>
      <c r="E961" s="7">
        <f>IF(O961&gt;0,RANK(O961,(N961:P961,Q961:AE961)),0)</f>
        <v>1</v>
      </c>
      <c r="F961" s="7">
        <f>IF(P961&gt;0,RANK(P961,(N961:P961,Q961:AE961)),0)</f>
        <v>3</v>
      </c>
      <c r="G961" s="1">
        <f t="shared" si="375"/>
        <v>3651</v>
      </c>
      <c r="H961" s="2">
        <f t="shared" si="376"/>
        <v>0.35261734595325478</v>
      </c>
      <c r="I961" s="2"/>
      <c r="J961" s="2">
        <f t="shared" si="377"/>
        <v>0.31630287811473828</v>
      </c>
      <c r="K961" s="2">
        <f t="shared" si="378"/>
        <v>0.66892022406799301</v>
      </c>
      <c r="L961" s="2">
        <f t="shared" si="379"/>
        <v>7.5333204558624689E-3</v>
      </c>
      <c r="M961" s="2">
        <f t="shared" si="380"/>
        <v>7.2435773614061838E-3</v>
      </c>
      <c r="N961" s="66">
        <v>3275</v>
      </c>
      <c r="O961" s="66">
        <v>6926</v>
      </c>
      <c r="P961" s="66">
        <v>78</v>
      </c>
      <c r="Q961" s="66">
        <v>48</v>
      </c>
      <c r="S961" s="66">
        <v>27</v>
      </c>
      <c r="W961" s="66">
        <f>IF(Notes!B$31=1,IF(BR961&gt;0,BR961-R961-SUM(T961:V961)-SUM(X961:AL961),SUM(BS961:BY961)),SUM(BS961:BY961))</f>
        <v>0</v>
      </c>
      <c r="AN961" s="7">
        <f>IF(Q961&gt;0,RANK(Q961,(N961:P961,Q961:AE961)),0)</f>
        <v>4</v>
      </c>
      <c r="AO961" s="7">
        <f>IF(R961&gt;0,RANK(R961,(N961:P961,Q961:AE961)),0)</f>
        <v>0</v>
      </c>
      <c r="AP961" s="7">
        <f>IF(T961&gt;0,RANK(T961,(N961:P961,Q961:AE961)),0)</f>
        <v>0</v>
      </c>
      <c r="AQ961" s="7">
        <f>IF(S961&gt;0,RANK(S961,(N961:P961,Q961:AE961)),0)</f>
        <v>5</v>
      </c>
      <c r="AR961" s="2">
        <f t="shared" si="381"/>
        <v>4.6358895112999805E-3</v>
      </c>
      <c r="AS961" s="2">
        <f t="shared" si="382"/>
        <v>0</v>
      </c>
      <c r="AT961" s="2">
        <f t="shared" si="383"/>
        <v>0</v>
      </c>
      <c r="AU961" s="2">
        <f t="shared" si="384"/>
        <v>2.6076878501062393E-3</v>
      </c>
      <c r="AW961" t="s">
        <v>2126</v>
      </c>
      <c r="AX961" t="s">
        <v>1772</v>
      </c>
      <c r="AY961">
        <v>1</v>
      </c>
      <c r="BA961" s="119">
        <v>20</v>
      </c>
      <c r="BB961" s="121">
        <v>55</v>
      </c>
      <c r="BC961" s="125">
        <f t="shared" si="385"/>
        <v>20055</v>
      </c>
      <c r="BE961" s="7" t="s">
        <v>228</v>
      </c>
    </row>
    <row r="962" spans="1:70" hidden="1" outlineLevel="1">
      <c r="A962" t="s">
        <v>3037</v>
      </c>
      <c r="B962" t="s">
        <v>1772</v>
      </c>
      <c r="C962" s="1">
        <f t="shared" si="374"/>
        <v>8864</v>
      </c>
      <c r="D962" s="7">
        <f>IF(N962&gt;0, RANK(N962,(N962:P962,Q962:AE962)),0)</f>
        <v>2</v>
      </c>
      <c r="E962" s="7">
        <f>IF(O962&gt;0,RANK(O962,(N962:P962,Q962:AE962)),0)</f>
        <v>1</v>
      </c>
      <c r="F962" s="7">
        <f>IF(P962&gt;0,RANK(P962,(N962:P962,Q962:AE962)),0)</f>
        <v>3</v>
      </c>
      <c r="G962" s="1">
        <f t="shared" si="375"/>
        <v>2739</v>
      </c>
      <c r="H962" s="2">
        <f t="shared" si="376"/>
        <v>0.30900270758122744</v>
      </c>
      <c r="I962" s="2"/>
      <c r="J962" s="2">
        <f t="shared" si="377"/>
        <v>0.3374323104693141</v>
      </c>
      <c r="K962" s="2">
        <f t="shared" si="378"/>
        <v>0.64643501805054149</v>
      </c>
      <c r="L962" s="2">
        <f t="shared" si="379"/>
        <v>6.4305054151624552E-3</v>
      </c>
      <c r="M962" s="2">
        <f t="shared" si="380"/>
        <v>9.7021660649819555E-3</v>
      </c>
      <c r="N962" s="66">
        <v>2991</v>
      </c>
      <c r="O962" s="66">
        <v>5730</v>
      </c>
      <c r="P962" s="66">
        <v>57</v>
      </c>
      <c r="Q962" s="66">
        <v>56</v>
      </c>
      <c r="S962" s="66">
        <v>30</v>
      </c>
      <c r="W962" s="66">
        <f>IF(Notes!B$31=1,IF(BR962&gt;0,BR962-R962-SUM(T962:V962)-SUM(X962:AL962),SUM(BS962:BY962)),SUM(BS962:BY962))</f>
        <v>0</v>
      </c>
      <c r="AN962" s="7">
        <f>IF(Q962&gt;0,RANK(Q962,(N962:P962,Q962:AE962)),0)</f>
        <v>4</v>
      </c>
      <c r="AO962" s="7">
        <f>IF(R962&gt;0,RANK(R962,(N962:P962,Q962:AE962)),0)</f>
        <v>0</v>
      </c>
      <c r="AP962" s="7">
        <f>IF(T962&gt;0,RANK(T962,(N962:P962,Q962:AE962)),0)</f>
        <v>0</v>
      </c>
      <c r="AQ962" s="7">
        <f>IF(S962&gt;0,RANK(S962,(N962:P962,Q962:AE962)),0)</f>
        <v>5</v>
      </c>
      <c r="AR962" s="2">
        <f t="shared" si="381"/>
        <v>6.3176895306859202E-3</v>
      </c>
      <c r="AS962" s="2">
        <f t="shared" si="382"/>
        <v>0</v>
      </c>
      <c r="AT962" s="2">
        <f t="shared" si="383"/>
        <v>0</v>
      </c>
      <c r="AU962" s="2">
        <f t="shared" si="384"/>
        <v>3.3844765342960288E-3</v>
      </c>
      <c r="AW962" t="s">
        <v>3037</v>
      </c>
      <c r="AX962" t="s">
        <v>1772</v>
      </c>
      <c r="AY962">
        <v>1</v>
      </c>
      <c r="BA962" s="119">
        <v>20</v>
      </c>
      <c r="BB962" s="121">
        <v>57</v>
      </c>
      <c r="BC962" s="125">
        <f t="shared" si="385"/>
        <v>20057</v>
      </c>
      <c r="BE962" s="7" t="s">
        <v>228</v>
      </c>
    </row>
    <row r="963" spans="1:70" hidden="1" outlineLevel="1">
      <c r="A963" t="s">
        <v>2910</v>
      </c>
      <c r="B963" t="s">
        <v>1772</v>
      </c>
      <c r="C963" s="1">
        <f t="shared" si="374"/>
        <v>11739</v>
      </c>
      <c r="D963" s="7">
        <f>IF(N963&gt;0, RANK(N963,(N963:P963,Q963:AE963)),0)</f>
        <v>2</v>
      </c>
      <c r="E963" s="7">
        <f>IF(O963&gt;0,RANK(O963,(N963:P963,Q963:AE963)),0)</f>
        <v>1</v>
      </c>
      <c r="F963" s="7">
        <f>IF(P963&gt;0,RANK(P963,(N963:P963,Q963:AE963)),0)</f>
        <v>3</v>
      </c>
      <c r="G963" s="1">
        <f t="shared" si="375"/>
        <v>2646</v>
      </c>
      <c r="H963" s="2">
        <f t="shared" si="376"/>
        <v>0.22540250447227192</v>
      </c>
      <c r="I963" s="2"/>
      <c r="J963" s="2">
        <f t="shared" si="377"/>
        <v>0.37763012181616834</v>
      </c>
      <c r="K963" s="2">
        <f t="shared" si="378"/>
        <v>0.60303262628844023</v>
      </c>
      <c r="L963" s="2">
        <f t="shared" si="379"/>
        <v>1.0307521935428911E-2</v>
      </c>
      <c r="M963" s="2">
        <f t="shared" si="380"/>
        <v>9.0297299599624604E-3</v>
      </c>
      <c r="N963" s="66">
        <v>4433</v>
      </c>
      <c r="O963" s="66">
        <v>7079</v>
      </c>
      <c r="P963" s="66">
        <v>121</v>
      </c>
      <c r="Q963" s="66">
        <v>66</v>
      </c>
      <c r="S963" s="66">
        <v>40</v>
      </c>
      <c r="W963" s="66">
        <f>IF(Notes!B$31=1,IF(BR963&gt;0,BR963-R963-SUM(T963:V963)-SUM(X963:AL963),SUM(BS963:BY963)),SUM(BS963:BY963))</f>
        <v>0</v>
      </c>
      <c r="AN963" s="7">
        <f>IF(Q963&gt;0,RANK(Q963,(N963:P963,Q963:AE963)),0)</f>
        <v>4</v>
      </c>
      <c r="AO963" s="7">
        <f>IF(R963&gt;0,RANK(R963,(N963:P963,Q963:AE963)),0)</f>
        <v>0</v>
      </c>
      <c r="AP963" s="7">
        <f>IF(T963&gt;0,RANK(T963,(N963:P963,Q963:AE963)),0)</f>
        <v>0</v>
      </c>
      <c r="AQ963" s="7">
        <f>IF(S963&gt;0,RANK(S963,(N963:P963,Q963:AE963)),0)</f>
        <v>5</v>
      </c>
      <c r="AR963" s="2">
        <f t="shared" si="381"/>
        <v>5.6222846920521343E-3</v>
      </c>
      <c r="AS963" s="2">
        <f t="shared" si="382"/>
        <v>0</v>
      </c>
      <c r="AT963" s="2">
        <f t="shared" si="383"/>
        <v>0</v>
      </c>
      <c r="AU963" s="2">
        <f t="shared" si="384"/>
        <v>3.4074452679103842E-3</v>
      </c>
      <c r="AW963" t="s">
        <v>2910</v>
      </c>
      <c r="AX963" t="s">
        <v>1772</v>
      </c>
      <c r="AY963">
        <v>2</v>
      </c>
      <c r="BA963" s="119">
        <v>20</v>
      </c>
      <c r="BB963" s="121">
        <v>59</v>
      </c>
      <c r="BC963" s="125">
        <f t="shared" si="385"/>
        <v>20059</v>
      </c>
      <c r="BE963" s="7" t="s">
        <v>228</v>
      </c>
      <c r="BR963" s="1">
        <v>52</v>
      </c>
    </row>
    <row r="964" spans="1:70" hidden="1" outlineLevel="1">
      <c r="A964" t="s">
        <v>3321</v>
      </c>
      <c r="B964" t="s">
        <v>1772</v>
      </c>
      <c r="C964" s="1">
        <f t="shared" si="374"/>
        <v>8094</v>
      </c>
      <c r="D964" s="7">
        <f>IF(N964&gt;0, RANK(N964,(N964:P964,Q964:AE964)),0)</f>
        <v>2</v>
      </c>
      <c r="E964" s="7">
        <f>IF(O964&gt;0,RANK(O964,(N964:P964,Q964:AE964)),0)</f>
        <v>1</v>
      </c>
      <c r="F964" s="7">
        <f>IF(P964&gt;0,RANK(P964,(N964:P964,Q964:AE964)),0)</f>
        <v>3</v>
      </c>
      <c r="G964" s="1">
        <f t="shared" si="375"/>
        <v>1001</v>
      </c>
      <c r="H964" s="2">
        <f t="shared" si="376"/>
        <v>0.12367185569557697</v>
      </c>
      <c r="I964" s="2"/>
      <c r="J964" s="2">
        <f t="shared" si="377"/>
        <v>0.43130714109216706</v>
      </c>
      <c r="K964" s="2">
        <f t="shared" si="378"/>
        <v>0.55497899678774398</v>
      </c>
      <c r="L964" s="2">
        <f t="shared" si="379"/>
        <v>8.401284902396838E-3</v>
      </c>
      <c r="M964" s="2">
        <f t="shared" si="380"/>
        <v>5.3125772176921219E-3</v>
      </c>
      <c r="N964" s="66">
        <v>3491</v>
      </c>
      <c r="O964" s="66">
        <v>4492</v>
      </c>
      <c r="P964" s="66">
        <v>68</v>
      </c>
      <c r="Q964" s="66">
        <v>23</v>
      </c>
      <c r="S964" s="66">
        <v>20</v>
      </c>
      <c r="W964" s="66">
        <f>IF(Notes!B$31=1,IF(BR964&gt;0,BR964-R964-SUM(T964:V964)-SUM(X964:AL964),SUM(BS964:BY964)),SUM(BS964:BY964))</f>
        <v>0</v>
      </c>
      <c r="AN964" s="7">
        <f>IF(Q964&gt;0,RANK(Q964,(N964:P964,Q964:AE964)),0)</f>
        <v>4</v>
      </c>
      <c r="AO964" s="7">
        <f>IF(R964&gt;0,RANK(R964,(N964:P964,Q964:AE964)),0)</f>
        <v>0</v>
      </c>
      <c r="AP964" s="7">
        <f>IF(T964&gt;0,RANK(T964,(N964:P964,Q964:AE964)),0)</f>
        <v>0</v>
      </c>
      <c r="AQ964" s="7">
        <f>IF(S964&gt;0,RANK(S964,(N964:P964,Q964:AE964)),0)</f>
        <v>5</v>
      </c>
      <c r="AR964" s="2">
        <f t="shared" si="381"/>
        <v>2.8416110699283422E-3</v>
      </c>
      <c r="AS964" s="2">
        <f t="shared" si="382"/>
        <v>0</v>
      </c>
      <c r="AT964" s="2">
        <f t="shared" si="383"/>
        <v>0</v>
      </c>
      <c r="AU964" s="2">
        <f t="shared" si="384"/>
        <v>2.4709661477637758E-3</v>
      </c>
      <c r="AW964" t="s">
        <v>3321</v>
      </c>
      <c r="AX964" t="s">
        <v>1772</v>
      </c>
      <c r="AY964">
        <v>0</v>
      </c>
      <c r="BA964" s="119">
        <v>20</v>
      </c>
      <c r="BB964" s="121">
        <v>61</v>
      </c>
      <c r="BC964" s="125">
        <f t="shared" si="385"/>
        <v>20061</v>
      </c>
      <c r="BE964" s="7" t="s">
        <v>228</v>
      </c>
    </row>
    <row r="965" spans="1:70" hidden="1" outlineLevel="1">
      <c r="A965" t="s">
        <v>3322</v>
      </c>
      <c r="B965" t="s">
        <v>1772</v>
      </c>
      <c r="C965" s="1">
        <f t="shared" si="374"/>
        <v>1418</v>
      </c>
      <c r="D965" s="7">
        <f>IF(N965&gt;0, RANK(N965,(N965:P965,Q965:AE965)),0)</f>
        <v>2</v>
      </c>
      <c r="E965" s="7">
        <f>IF(O965&gt;0,RANK(O965,(N965:P965,Q965:AE965)),0)</f>
        <v>1</v>
      </c>
      <c r="F965" s="7">
        <f>IF(P965&gt;0,RANK(P965,(N965:P965,Q965:AE965)),0)</f>
        <v>3</v>
      </c>
      <c r="G965" s="1">
        <f t="shared" si="375"/>
        <v>875</v>
      </c>
      <c r="H965" s="2">
        <f t="shared" si="376"/>
        <v>0.61706629055007056</v>
      </c>
      <c r="I965" s="2"/>
      <c r="J965" s="2">
        <f t="shared" si="377"/>
        <v>0.18406205923836388</v>
      </c>
      <c r="K965" s="2">
        <f t="shared" si="378"/>
        <v>0.80112834978843439</v>
      </c>
      <c r="L965" s="2">
        <f t="shared" si="379"/>
        <v>7.052186177715092E-3</v>
      </c>
      <c r="M965" s="2">
        <f t="shared" si="380"/>
        <v>7.7574047954865775E-3</v>
      </c>
      <c r="N965" s="66">
        <v>261</v>
      </c>
      <c r="O965" s="66">
        <v>1136</v>
      </c>
      <c r="P965" s="66">
        <v>10</v>
      </c>
      <c r="Q965" s="66">
        <v>3</v>
      </c>
      <c r="S965" s="66">
        <v>8</v>
      </c>
      <c r="W965" s="66">
        <f>IF(Notes!B$31=1,IF(BR965&gt;0,BR965-R965-SUM(T965:V965)-SUM(X965:AL965),SUM(BS965:BY965)),SUM(BS965:BY965))</f>
        <v>0</v>
      </c>
      <c r="AN965" s="7">
        <f>IF(Q965&gt;0,RANK(Q965,(N965:P965,Q965:AE965)),0)</f>
        <v>5</v>
      </c>
      <c r="AO965" s="7">
        <f>IF(R965&gt;0,RANK(R965,(N965:P965,Q965:AE965)),0)</f>
        <v>0</v>
      </c>
      <c r="AP965" s="7">
        <f>IF(T965&gt;0,RANK(T965,(N965:P965,Q965:AE965)),0)</f>
        <v>0</v>
      </c>
      <c r="AQ965" s="7">
        <f>IF(S965&gt;0,RANK(S965,(N965:P965,Q965:AE965)),0)</f>
        <v>4</v>
      </c>
      <c r="AR965" s="2">
        <f t="shared" si="381"/>
        <v>2.1156558533145277E-3</v>
      </c>
      <c r="AS965" s="2">
        <f t="shared" si="382"/>
        <v>0</v>
      </c>
      <c r="AT965" s="2">
        <f t="shared" si="383"/>
        <v>0</v>
      </c>
      <c r="AU965" s="2">
        <f t="shared" si="384"/>
        <v>5.6417489421720732E-3</v>
      </c>
      <c r="AW965" t="s">
        <v>3322</v>
      </c>
      <c r="AX965" t="s">
        <v>1772</v>
      </c>
      <c r="AY965">
        <v>1</v>
      </c>
      <c r="BA965" s="119">
        <v>20</v>
      </c>
      <c r="BB965" s="121">
        <v>63</v>
      </c>
      <c r="BC965" s="125">
        <f t="shared" si="385"/>
        <v>20063</v>
      </c>
      <c r="BE965" s="7" t="s">
        <v>228</v>
      </c>
    </row>
    <row r="966" spans="1:70" hidden="1" outlineLevel="1">
      <c r="A966" t="s">
        <v>2054</v>
      </c>
      <c r="B966" t="s">
        <v>1772</v>
      </c>
      <c r="C966" s="1">
        <f t="shared" ref="C966:C997" si="386">SUM(N966:AL966)</f>
        <v>1423</v>
      </c>
      <c r="D966" s="7">
        <f>IF(N966&gt;0, RANK(N966,(N966:P966,Q966:AE966)),0)</f>
        <v>2</v>
      </c>
      <c r="E966" s="7">
        <f>IF(O966&gt;0,RANK(O966,(N966:P966,Q966:AE966)),0)</f>
        <v>1</v>
      </c>
      <c r="F966" s="7">
        <f>IF(P966&gt;0,RANK(P966,(N966:P966,Q966:AE966)),0)</f>
        <v>3</v>
      </c>
      <c r="G966" s="1">
        <f t="shared" ref="G966:G997" si="387">IF(C966&gt;0,MAX(N966:P966)-LARGE(N966:P966,2),0)</f>
        <v>735</v>
      </c>
      <c r="H966" s="2">
        <f t="shared" ref="H966:H997" si="388">IF(C966&gt;0,G966/C966,0)</f>
        <v>0.51651440618411804</v>
      </c>
      <c r="I966" s="2"/>
      <c r="J966" s="2">
        <f t="shared" ref="J966:J997" si="389">IF($C966=0,"-",N966/$C966)</f>
        <v>0.22839072382290934</v>
      </c>
      <c r="K966" s="2">
        <f t="shared" ref="K966:K997" si="390">IF($C966=0,"-",O966/$C966)</f>
        <v>0.74490513000702741</v>
      </c>
      <c r="L966" s="2">
        <f t="shared" ref="L966:L997" si="391">IF($C966=0,"-",P966/$C966)</f>
        <v>1.8973998594518624E-2</v>
      </c>
      <c r="M966" s="2">
        <f t="shared" ref="M966:M997" si="392">IF(C966=0,"-",(1-J966-K966-L966))</f>
        <v>7.7301475755446013E-3</v>
      </c>
      <c r="N966" s="66">
        <v>325</v>
      </c>
      <c r="O966" s="66">
        <v>1060</v>
      </c>
      <c r="P966" s="66">
        <v>27</v>
      </c>
      <c r="Q966" s="66">
        <v>7</v>
      </c>
      <c r="S966" s="66">
        <v>4</v>
      </c>
      <c r="W966" s="66">
        <f>IF(Notes!B$31=1,IF(BR966&gt;0,BR966-R966-SUM(T966:V966)-SUM(X966:AL966),SUM(BS966:BY966)),SUM(BS966:BY966))</f>
        <v>0</v>
      </c>
      <c r="AN966" s="7">
        <f>IF(Q966&gt;0,RANK(Q966,(N966:P966,Q966:AE966)),0)</f>
        <v>4</v>
      </c>
      <c r="AO966" s="7">
        <f>IF(R966&gt;0,RANK(R966,(N966:P966,Q966:AE966)),0)</f>
        <v>0</v>
      </c>
      <c r="AP966" s="7">
        <f>IF(T966&gt;0,RANK(T966,(N966:P966,Q966:AE966)),0)</f>
        <v>0</v>
      </c>
      <c r="AQ966" s="7">
        <f>IF(S966&gt;0,RANK(S966,(N966:P966,Q966:AE966)),0)</f>
        <v>5</v>
      </c>
      <c r="AR966" s="2">
        <f t="shared" ref="AR966:AR997" si="393">IF($C966=0,"-",Q966/$C966)</f>
        <v>4.9191848208011242E-3</v>
      </c>
      <c r="AS966" s="2">
        <f t="shared" ref="AS966:AS997" si="394">IF($C966=0,"-",R966/$C966)</f>
        <v>0</v>
      </c>
      <c r="AT966" s="2">
        <f t="shared" ref="AT966:AT997" si="395">IF($C966=0,"-",T966/$C966)</f>
        <v>0</v>
      </c>
      <c r="AU966" s="2">
        <f t="shared" ref="AU966:AU997" si="396">IF($C966=0,"-",S966/$C966)</f>
        <v>2.8109627547434997E-3</v>
      </c>
      <c r="AW966" t="s">
        <v>2054</v>
      </c>
      <c r="AX966" t="s">
        <v>1772</v>
      </c>
      <c r="AY966">
        <v>1</v>
      </c>
      <c r="BA966" s="119">
        <v>20</v>
      </c>
      <c r="BB966" s="121">
        <v>65</v>
      </c>
      <c r="BC966" s="125">
        <f t="shared" si="385"/>
        <v>20065</v>
      </c>
      <c r="BE966" s="7" t="s">
        <v>228</v>
      </c>
    </row>
    <row r="967" spans="1:70" hidden="1" outlineLevel="1">
      <c r="A967" t="s">
        <v>1789</v>
      </c>
      <c r="B967" t="s">
        <v>1772</v>
      </c>
      <c r="C967" s="1">
        <f t="shared" si="386"/>
        <v>2661</v>
      </c>
      <c r="D967" s="7">
        <f>IF(N967&gt;0, RANK(N967,(N967:P967,Q967:AE967)),0)</f>
        <v>2</v>
      </c>
      <c r="E967" s="7">
        <f>IF(O967&gt;0,RANK(O967,(N967:P967,Q967:AE967)),0)</f>
        <v>1</v>
      </c>
      <c r="F967" s="7">
        <f>IF(P967&gt;0,RANK(P967,(N967:P967,Q967:AE967)),0)</f>
        <v>3</v>
      </c>
      <c r="G967" s="1">
        <f t="shared" si="387"/>
        <v>1360</v>
      </c>
      <c r="H967" s="2">
        <f t="shared" si="388"/>
        <v>0.51108605787298012</v>
      </c>
      <c r="I967" s="2"/>
      <c r="J967" s="2">
        <f t="shared" si="389"/>
        <v>0.23863209319804585</v>
      </c>
      <c r="K967" s="2">
        <f t="shared" si="390"/>
        <v>0.74971815107102591</v>
      </c>
      <c r="L967" s="2">
        <f t="shared" si="391"/>
        <v>4.5095828635851182E-3</v>
      </c>
      <c r="M967" s="2">
        <f t="shared" si="392"/>
        <v>7.1401728673430725E-3</v>
      </c>
      <c r="N967" s="66">
        <v>635</v>
      </c>
      <c r="O967" s="66">
        <v>1995</v>
      </c>
      <c r="P967" s="66">
        <v>12</v>
      </c>
      <c r="Q967" s="66">
        <v>9</v>
      </c>
      <c r="S967" s="66">
        <v>10</v>
      </c>
      <c r="W967" s="66">
        <f>IF(Notes!B$31=1,IF(BR967&gt;0,BR967-R967-SUM(T967:V967)-SUM(X967:AL967),SUM(BS967:BY967)),SUM(BS967:BY967))</f>
        <v>0</v>
      </c>
      <c r="AN967" s="7">
        <f>IF(Q967&gt;0,RANK(Q967,(N967:P967,Q967:AE967)),0)</f>
        <v>5</v>
      </c>
      <c r="AO967" s="7">
        <f>IF(R967&gt;0,RANK(R967,(N967:P967,Q967:AE967)),0)</f>
        <v>0</v>
      </c>
      <c r="AP967" s="7">
        <f>IF(T967&gt;0,RANK(T967,(N967:P967,Q967:AE967)),0)</f>
        <v>0</v>
      </c>
      <c r="AQ967" s="7">
        <f>IF(S967&gt;0,RANK(S967,(N967:P967,Q967:AE967)),0)</f>
        <v>4</v>
      </c>
      <c r="AR967" s="2">
        <f t="shared" si="393"/>
        <v>3.3821871476888386E-3</v>
      </c>
      <c r="AS967" s="2">
        <f t="shared" si="394"/>
        <v>0</v>
      </c>
      <c r="AT967" s="2">
        <f t="shared" si="395"/>
        <v>0</v>
      </c>
      <c r="AU967" s="2">
        <f t="shared" si="396"/>
        <v>3.7579857196542651E-3</v>
      </c>
      <c r="AW967" t="s">
        <v>1789</v>
      </c>
      <c r="AX967" t="s">
        <v>1772</v>
      </c>
      <c r="AY967">
        <v>1</v>
      </c>
      <c r="BA967" s="119">
        <v>20</v>
      </c>
      <c r="BB967" s="121">
        <v>67</v>
      </c>
      <c r="BC967" s="125">
        <f t="shared" si="385"/>
        <v>20067</v>
      </c>
      <c r="BE967" s="7" t="s">
        <v>228</v>
      </c>
    </row>
    <row r="968" spans="1:70" hidden="1" outlineLevel="1">
      <c r="A968" t="s">
        <v>1500</v>
      </c>
      <c r="B968" t="s">
        <v>1772</v>
      </c>
      <c r="C968" s="1">
        <f t="shared" si="386"/>
        <v>2119</v>
      </c>
      <c r="D968" s="7">
        <f>IF(N968&gt;0, RANK(N968,(N968:P968,Q968:AE968)),0)</f>
        <v>2</v>
      </c>
      <c r="E968" s="7">
        <f>IF(O968&gt;0,RANK(O968,(N968:P968,Q968:AE968)),0)</f>
        <v>1</v>
      </c>
      <c r="F968" s="7">
        <f>IF(P968&gt;0,RANK(P968,(N968:P968,Q968:AE968)),0)</f>
        <v>3</v>
      </c>
      <c r="G968" s="1">
        <f t="shared" si="387"/>
        <v>1207</v>
      </c>
      <c r="H968" s="2">
        <f t="shared" si="388"/>
        <v>0.56960830580462485</v>
      </c>
      <c r="I968" s="2"/>
      <c r="J968" s="2">
        <f t="shared" si="389"/>
        <v>0.20575743275129779</v>
      </c>
      <c r="K968" s="2">
        <f t="shared" si="390"/>
        <v>0.77536573855592261</v>
      </c>
      <c r="L968" s="2">
        <f t="shared" si="391"/>
        <v>8.4945729117508265E-3</v>
      </c>
      <c r="M968" s="2">
        <f t="shared" si="392"/>
        <v>1.0382255781028797E-2</v>
      </c>
      <c r="N968" s="66">
        <v>436</v>
      </c>
      <c r="O968" s="66">
        <v>1643</v>
      </c>
      <c r="P968" s="66">
        <v>18</v>
      </c>
      <c r="Q968" s="66">
        <v>15</v>
      </c>
      <c r="S968" s="66">
        <v>7</v>
      </c>
      <c r="W968" s="66">
        <f>IF(Notes!B$31=1,IF(BR968&gt;0,BR968-R968-SUM(T968:V968)-SUM(X968:AL968),SUM(BS968:BY968)),SUM(BS968:BY968))</f>
        <v>0</v>
      </c>
      <c r="AN968" s="7">
        <f>IF(Q968&gt;0,RANK(Q968,(N968:P968,Q968:AE968)),0)</f>
        <v>4</v>
      </c>
      <c r="AO968" s="7">
        <f>IF(R968&gt;0,RANK(R968,(N968:P968,Q968:AE968)),0)</f>
        <v>0</v>
      </c>
      <c r="AP968" s="7">
        <f>IF(T968&gt;0,RANK(T968,(N968:P968,Q968:AE968)),0)</f>
        <v>0</v>
      </c>
      <c r="AQ968" s="7">
        <f>IF(S968&gt;0,RANK(S968,(N968:P968,Q968:AE968)),0)</f>
        <v>5</v>
      </c>
      <c r="AR968" s="2">
        <f t="shared" si="393"/>
        <v>7.0788107597923545E-3</v>
      </c>
      <c r="AS968" s="2">
        <f t="shared" si="394"/>
        <v>0</v>
      </c>
      <c r="AT968" s="2">
        <f t="shared" si="395"/>
        <v>0</v>
      </c>
      <c r="AU968" s="2">
        <f t="shared" si="396"/>
        <v>3.3034450212364322E-3</v>
      </c>
      <c r="AW968" t="s">
        <v>1500</v>
      </c>
      <c r="AX968" t="s">
        <v>1772</v>
      </c>
      <c r="AY968">
        <v>1</v>
      </c>
      <c r="BA968" s="119">
        <v>20</v>
      </c>
      <c r="BB968" s="121">
        <v>69</v>
      </c>
      <c r="BC968" s="125">
        <f t="shared" si="385"/>
        <v>20069</v>
      </c>
      <c r="BE968" s="7" t="s">
        <v>228</v>
      </c>
    </row>
    <row r="969" spans="1:70" hidden="1" outlineLevel="1">
      <c r="A969" t="s">
        <v>974</v>
      </c>
      <c r="B969" t="s">
        <v>1772</v>
      </c>
      <c r="C969" s="1">
        <f t="shared" si="386"/>
        <v>745</v>
      </c>
      <c r="D969" s="7">
        <f>IF(N969&gt;0, RANK(N969,(N969:P969,Q969:AE969)),0)</f>
        <v>2</v>
      </c>
      <c r="E969" s="7">
        <f>IF(O969&gt;0,RANK(O969,(N969:P969,Q969:AE969)),0)</f>
        <v>1</v>
      </c>
      <c r="F969" s="7">
        <f>IF(P969&gt;0,RANK(P969,(N969:P969,Q969:AE969)),0)</f>
        <v>3</v>
      </c>
      <c r="G969" s="1">
        <f t="shared" si="387"/>
        <v>440</v>
      </c>
      <c r="H969" s="2">
        <f t="shared" si="388"/>
        <v>0.59060402684563762</v>
      </c>
      <c r="I969" s="2"/>
      <c r="J969" s="2">
        <f t="shared" si="389"/>
        <v>0.20268456375838925</v>
      </c>
      <c r="K969" s="2">
        <f t="shared" si="390"/>
        <v>0.7932885906040269</v>
      </c>
      <c r="L969" s="2">
        <f t="shared" si="391"/>
        <v>2.6845637583892616E-3</v>
      </c>
      <c r="M969" s="2">
        <f t="shared" si="392"/>
        <v>1.3422818791945586E-3</v>
      </c>
      <c r="N969" s="66">
        <v>151</v>
      </c>
      <c r="O969" s="66">
        <v>591</v>
      </c>
      <c r="P969" s="66">
        <v>2</v>
      </c>
      <c r="Q969" s="66">
        <v>1</v>
      </c>
      <c r="S969" s="66">
        <v>0</v>
      </c>
      <c r="W969" s="66">
        <f>IF(Notes!B$31=1,IF(BR969&gt;0,BR969-R969-SUM(T969:V969)-SUM(X969:AL969),SUM(BS969:BY969)),SUM(BS969:BY969))</f>
        <v>0</v>
      </c>
      <c r="AN969" s="7">
        <f>IF(Q969&gt;0,RANK(Q969,(N969:P969,Q969:AE969)),0)</f>
        <v>4</v>
      </c>
      <c r="AO969" s="7">
        <f>IF(R969&gt;0,RANK(R969,(N969:P969,Q969:AE969)),0)</f>
        <v>0</v>
      </c>
      <c r="AP969" s="7">
        <f>IF(T969&gt;0,RANK(T969,(N969:P969,Q969:AE969)),0)</f>
        <v>0</v>
      </c>
      <c r="AQ969" s="7">
        <f>IF(S969&gt;0,RANK(S969,(N969:P969,Q969:AE969)),0)</f>
        <v>0</v>
      </c>
      <c r="AR969" s="2">
        <f t="shared" si="393"/>
        <v>1.3422818791946308E-3</v>
      </c>
      <c r="AS969" s="2">
        <f t="shared" si="394"/>
        <v>0</v>
      </c>
      <c r="AT969" s="2">
        <f t="shared" si="395"/>
        <v>0</v>
      </c>
      <c r="AU969" s="2">
        <f t="shared" si="396"/>
        <v>0</v>
      </c>
      <c r="AW969" t="s">
        <v>974</v>
      </c>
      <c r="AX969" t="s">
        <v>1772</v>
      </c>
      <c r="AY969">
        <v>1</v>
      </c>
      <c r="BA969" s="119">
        <v>20</v>
      </c>
      <c r="BB969" s="121">
        <v>71</v>
      </c>
      <c r="BC969" s="125">
        <f t="shared" si="385"/>
        <v>20071</v>
      </c>
      <c r="BE969" s="7" t="s">
        <v>228</v>
      </c>
    </row>
    <row r="970" spans="1:70" hidden="1" outlineLevel="1">
      <c r="A970" t="s">
        <v>3042</v>
      </c>
      <c r="B970" t="s">
        <v>1772</v>
      </c>
      <c r="C970" s="1">
        <f t="shared" si="386"/>
        <v>2279</v>
      </c>
      <c r="D970" s="7">
        <f>IF(N970&gt;0, RANK(N970,(N970:P970,Q970:AE970)),0)</f>
        <v>2</v>
      </c>
      <c r="E970" s="7">
        <f>IF(O970&gt;0,RANK(O970,(N970:P970,Q970:AE970)),0)</f>
        <v>1</v>
      </c>
      <c r="F970" s="7">
        <f>IF(P970&gt;0,RANK(P970,(N970:P970,Q970:AE970)),0)</f>
        <v>3</v>
      </c>
      <c r="G970" s="1">
        <f t="shared" si="387"/>
        <v>997</v>
      </c>
      <c r="H970" s="2">
        <f t="shared" si="388"/>
        <v>0.4374725756910926</v>
      </c>
      <c r="I970" s="2"/>
      <c r="J970" s="2">
        <f t="shared" si="389"/>
        <v>0.27292672224659936</v>
      </c>
      <c r="K970" s="2">
        <f t="shared" si="390"/>
        <v>0.71039929793769196</v>
      </c>
      <c r="L970" s="2">
        <f t="shared" si="391"/>
        <v>7.0206230802983766E-3</v>
      </c>
      <c r="M970" s="2">
        <f t="shared" si="392"/>
        <v>9.6533567354102415E-3</v>
      </c>
      <c r="N970" s="66">
        <v>622</v>
      </c>
      <c r="O970" s="66">
        <v>1619</v>
      </c>
      <c r="P970" s="66">
        <v>16</v>
      </c>
      <c r="Q970" s="66">
        <v>14</v>
      </c>
      <c r="S970" s="66">
        <v>8</v>
      </c>
      <c r="W970" s="66">
        <f>IF(Notes!B$31=1,IF(BR970&gt;0,BR970-R970-SUM(T970:V970)-SUM(X970:AL970),SUM(BS970:BY970)),SUM(BS970:BY970))</f>
        <v>0</v>
      </c>
      <c r="AN970" s="7">
        <f>IF(Q970&gt;0,RANK(Q970,(N970:P970,Q970:AE970)),0)</f>
        <v>4</v>
      </c>
      <c r="AO970" s="7">
        <f>IF(R970&gt;0,RANK(R970,(N970:P970,Q970:AE970)),0)</f>
        <v>0</v>
      </c>
      <c r="AP970" s="7">
        <f>IF(T970&gt;0,RANK(T970,(N970:P970,Q970:AE970)),0)</f>
        <v>0</v>
      </c>
      <c r="AQ970" s="7">
        <f>IF(S970&gt;0,RANK(S970,(N970:P970,Q970:AE970)),0)</f>
        <v>5</v>
      </c>
      <c r="AR970" s="2">
        <f t="shared" si="393"/>
        <v>6.1430451952610796E-3</v>
      </c>
      <c r="AS970" s="2">
        <f t="shared" si="394"/>
        <v>0</v>
      </c>
      <c r="AT970" s="2">
        <f t="shared" si="395"/>
        <v>0</v>
      </c>
      <c r="AU970" s="2">
        <f t="shared" si="396"/>
        <v>3.5103115401491883E-3</v>
      </c>
      <c r="AW970" t="s">
        <v>3042</v>
      </c>
      <c r="AX970" t="s">
        <v>1772</v>
      </c>
      <c r="AY970">
        <v>0</v>
      </c>
      <c r="BA970" s="119">
        <v>20</v>
      </c>
      <c r="BB970" s="121">
        <v>73</v>
      </c>
      <c r="BC970" s="125">
        <f t="shared" si="385"/>
        <v>20073</v>
      </c>
      <c r="BE970" s="7" t="s">
        <v>228</v>
      </c>
    </row>
    <row r="971" spans="1:70" hidden="1" outlineLevel="1">
      <c r="A971" t="s">
        <v>2410</v>
      </c>
      <c r="B971" t="s">
        <v>1772</v>
      </c>
      <c r="C971" s="1">
        <f t="shared" si="386"/>
        <v>1096</v>
      </c>
      <c r="D971" s="7">
        <f>IF(N971&gt;0, RANK(N971,(N971:P971,Q971:AE971)),0)</f>
        <v>2</v>
      </c>
      <c r="E971" s="7">
        <f>IF(O971&gt;0,RANK(O971,(N971:P971,Q971:AE971)),0)</f>
        <v>1</v>
      </c>
      <c r="F971" s="7">
        <f>IF(P971&gt;0,RANK(P971,(N971:P971,Q971:AE971)),0)</f>
        <v>4</v>
      </c>
      <c r="G971" s="1">
        <f t="shared" si="387"/>
        <v>611</v>
      </c>
      <c r="H971" s="2">
        <f t="shared" si="388"/>
        <v>0.55748175182481752</v>
      </c>
      <c r="I971" s="2"/>
      <c r="J971" s="2">
        <f t="shared" si="389"/>
        <v>0.21259124087591241</v>
      </c>
      <c r="K971" s="2">
        <f t="shared" si="390"/>
        <v>0.77007299270072993</v>
      </c>
      <c r="L971" s="2">
        <f t="shared" si="391"/>
        <v>6.3868613138686131E-3</v>
      </c>
      <c r="M971" s="2">
        <f t="shared" si="392"/>
        <v>1.0948905109489045E-2</v>
      </c>
      <c r="N971" s="66">
        <v>233</v>
      </c>
      <c r="O971" s="66">
        <v>844</v>
      </c>
      <c r="P971" s="66">
        <v>7</v>
      </c>
      <c r="Q971" s="66">
        <v>8</v>
      </c>
      <c r="S971" s="66">
        <v>4</v>
      </c>
      <c r="W971" s="66">
        <f>IF(Notes!B$31=1,IF(BR971&gt;0,BR971-R971-SUM(T971:V971)-SUM(X971:AL971),SUM(BS971:BY971)),SUM(BS971:BY971))</f>
        <v>0</v>
      </c>
      <c r="AN971" s="7">
        <f>IF(Q971&gt;0,RANK(Q971,(N971:P971,Q971:AE971)),0)</f>
        <v>3</v>
      </c>
      <c r="AO971" s="7">
        <f>IF(R971&gt;0,RANK(R971,(N971:P971,Q971:AE971)),0)</f>
        <v>0</v>
      </c>
      <c r="AP971" s="7">
        <f>IF(T971&gt;0,RANK(T971,(N971:P971,Q971:AE971)),0)</f>
        <v>0</v>
      </c>
      <c r="AQ971" s="7">
        <f>IF(S971&gt;0,RANK(S971,(N971:P971,Q971:AE971)),0)</f>
        <v>5</v>
      </c>
      <c r="AR971" s="2">
        <f t="shared" si="393"/>
        <v>7.2992700729927005E-3</v>
      </c>
      <c r="AS971" s="2">
        <f t="shared" si="394"/>
        <v>0</v>
      </c>
      <c r="AT971" s="2">
        <f t="shared" si="395"/>
        <v>0</v>
      </c>
      <c r="AU971" s="2">
        <f t="shared" si="396"/>
        <v>3.6496350364963502E-3</v>
      </c>
      <c r="AW971" t="s">
        <v>2410</v>
      </c>
      <c r="AX971" t="s">
        <v>1772</v>
      </c>
      <c r="AY971">
        <v>1</v>
      </c>
      <c r="BA971" s="119">
        <v>20</v>
      </c>
      <c r="BB971" s="121">
        <v>75</v>
      </c>
      <c r="BC971" s="125">
        <f t="shared" si="385"/>
        <v>20075</v>
      </c>
      <c r="BE971" s="7" t="s">
        <v>228</v>
      </c>
    </row>
    <row r="972" spans="1:70" hidden="1" outlineLevel="1">
      <c r="A972" t="s">
        <v>944</v>
      </c>
      <c r="B972" t="s">
        <v>1772</v>
      </c>
      <c r="C972" s="1">
        <f t="shared" si="386"/>
        <v>2796</v>
      </c>
      <c r="D972" s="7">
        <f>IF(N972&gt;0, RANK(N972,(N972:P972,Q972:AE972)),0)</f>
        <v>2</v>
      </c>
      <c r="E972" s="7">
        <f>IF(O972&gt;0,RANK(O972,(N972:P972,Q972:AE972)),0)</f>
        <v>1</v>
      </c>
      <c r="F972" s="7">
        <f>IF(P972&gt;0,RANK(P972,(N972:P972,Q972:AE972)),0)</f>
        <v>3</v>
      </c>
      <c r="G972" s="1">
        <f t="shared" si="387"/>
        <v>1263</v>
      </c>
      <c r="H972" s="2">
        <f t="shared" si="388"/>
        <v>0.45171673819742492</v>
      </c>
      <c r="I972" s="2"/>
      <c r="J972" s="2">
        <f t="shared" si="389"/>
        <v>0.26323319027181691</v>
      </c>
      <c r="K972" s="2">
        <f t="shared" si="390"/>
        <v>0.71494992846924177</v>
      </c>
      <c r="L972" s="2">
        <f t="shared" si="391"/>
        <v>1.251788268955651E-2</v>
      </c>
      <c r="M972" s="2">
        <f t="shared" si="392"/>
        <v>9.2989985693848129E-3</v>
      </c>
      <c r="N972" s="66">
        <v>736</v>
      </c>
      <c r="O972" s="66">
        <v>1999</v>
      </c>
      <c r="P972" s="66">
        <v>35</v>
      </c>
      <c r="Q972" s="66">
        <v>15</v>
      </c>
      <c r="S972" s="66">
        <v>11</v>
      </c>
      <c r="W972" s="66">
        <f>IF(Notes!B$31=1,IF(BR972&gt;0,BR972-R972-SUM(T972:V972)-SUM(X972:AL972),SUM(BS972:BY972)),SUM(BS972:BY972))</f>
        <v>0</v>
      </c>
      <c r="AN972" s="7">
        <f>IF(Q972&gt;0,RANK(Q972,(N972:P972,Q972:AE972)),0)</f>
        <v>4</v>
      </c>
      <c r="AO972" s="7">
        <f>IF(R972&gt;0,RANK(R972,(N972:P972,Q972:AE972)),0)</f>
        <v>0</v>
      </c>
      <c r="AP972" s="7">
        <f>IF(T972&gt;0,RANK(T972,(N972:P972,Q972:AE972)),0)</f>
        <v>0</v>
      </c>
      <c r="AQ972" s="7">
        <f>IF(S972&gt;0,RANK(S972,(N972:P972,Q972:AE972)),0)</f>
        <v>5</v>
      </c>
      <c r="AR972" s="2">
        <f t="shared" si="393"/>
        <v>5.3648068669527897E-3</v>
      </c>
      <c r="AS972" s="2">
        <f t="shared" si="394"/>
        <v>0</v>
      </c>
      <c r="AT972" s="2">
        <f t="shared" si="395"/>
        <v>0</v>
      </c>
      <c r="AU972" s="2">
        <f t="shared" si="396"/>
        <v>3.9341917024320458E-3</v>
      </c>
      <c r="AW972" t="s">
        <v>944</v>
      </c>
      <c r="AX972" t="s">
        <v>1772</v>
      </c>
      <c r="AY972">
        <v>4</v>
      </c>
      <c r="BA972" s="119">
        <v>20</v>
      </c>
      <c r="BB972" s="121">
        <v>77</v>
      </c>
      <c r="BC972" s="125">
        <f t="shared" si="385"/>
        <v>20077</v>
      </c>
      <c r="BE972" s="7" t="s">
        <v>228</v>
      </c>
    </row>
    <row r="973" spans="1:70" hidden="1" outlineLevel="1">
      <c r="A973" t="s">
        <v>1753</v>
      </c>
      <c r="B973" t="s">
        <v>1772</v>
      </c>
      <c r="C973" s="1">
        <f t="shared" si="386"/>
        <v>15613</v>
      </c>
      <c r="D973" s="7">
        <f>IF(N973&gt;0, RANK(N973,(N973:P973,Q973:AE973)),0)</f>
        <v>2</v>
      </c>
      <c r="E973" s="7">
        <f>IF(O973&gt;0,RANK(O973,(N973:P973,Q973:AE973)),0)</f>
        <v>1</v>
      </c>
      <c r="F973" s="7">
        <f>IF(P973&gt;0,RANK(P973,(N973:P973,Q973:AE973)),0)</f>
        <v>3</v>
      </c>
      <c r="G973" s="1">
        <f t="shared" si="387"/>
        <v>2688</v>
      </c>
      <c r="H973" s="2">
        <f t="shared" si="388"/>
        <v>0.17216422212259014</v>
      </c>
      <c r="I973" s="2"/>
      <c r="J973" s="2">
        <f t="shared" si="389"/>
        <v>0.40466278101582015</v>
      </c>
      <c r="K973" s="2">
        <f t="shared" si="390"/>
        <v>0.57682700313841029</v>
      </c>
      <c r="L973" s="2">
        <f t="shared" si="391"/>
        <v>1.0568116313328636E-2</v>
      </c>
      <c r="M973" s="2">
        <f t="shared" si="392"/>
        <v>7.9420995324409813E-3</v>
      </c>
      <c r="N973" s="66">
        <v>6318</v>
      </c>
      <c r="O973" s="66">
        <v>9006</v>
      </c>
      <c r="P973" s="66">
        <v>165</v>
      </c>
      <c r="Q973" s="66">
        <v>77</v>
      </c>
      <c r="S973" s="66">
        <v>47</v>
      </c>
      <c r="W973" s="66">
        <f>IF(Notes!B$31=1,IF(BR973&gt;0,BR973-R973-SUM(T973:V973)-SUM(X973:AL973),SUM(BS973:BY973)),SUM(BS973:BY973))</f>
        <v>0</v>
      </c>
      <c r="AN973" s="7">
        <f>IF(Q973&gt;0,RANK(Q973,(N973:P973,Q973:AE973)),0)</f>
        <v>4</v>
      </c>
      <c r="AO973" s="7">
        <f>IF(R973&gt;0,RANK(R973,(N973:P973,Q973:AE973)),0)</f>
        <v>0</v>
      </c>
      <c r="AP973" s="7">
        <f>IF(T973&gt;0,RANK(T973,(N973:P973,Q973:AE973)),0)</f>
        <v>0</v>
      </c>
      <c r="AQ973" s="7">
        <f>IF(S973&gt;0,RANK(S973,(N973:P973,Q973:AE973)),0)</f>
        <v>5</v>
      </c>
      <c r="AR973" s="2">
        <f t="shared" si="393"/>
        <v>4.9317876128866971E-3</v>
      </c>
      <c r="AS973" s="2">
        <f t="shared" si="394"/>
        <v>0</v>
      </c>
      <c r="AT973" s="2">
        <f t="shared" si="395"/>
        <v>0</v>
      </c>
      <c r="AU973" s="2">
        <f t="shared" si="396"/>
        <v>3.0103119195542178E-3</v>
      </c>
      <c r="AW973" t="s">
        <v>1753</v>
      </c>
      <c r="AX973" t="s">
        <v>1772</v>
      </c>
      <c r="AY973">
        <v>4</v>
      </c>
      <c r="BA973" s="119">
        <v>20</v>
      </c>
      <c r="BB973" s="121">
        <v>79</v>
      </c>
      <c r="BC973" s="125">
        <f t="shared" si="385"/>
        <v>20079</v>
      </c>
      <c r="BE973" s="7" t="s">
        <v>228</v>
      </c>
      <c r="BR973" s="1">
        <v>78</v>
      </c>
    </row>
    <row r="974" spans="1:70" hidden="1" outlineLevel="1">
      <c r="A974" t="s">
        <v>2181</v>
      </c>
      <c r="B974" t="s">
        <v>1772</v>
      </c>
      <c r="C974" s="1">
        <f t="shared" si="386"/>
        <v>1570</v>
      </c>
      <c r="D974" s="7">
        <f>IF(N974&gt;0, RANK(N974,(N974:P974,Q974:AE974)),0)</f>
        <v>2</v>
      </c>
      <c r="E974" s="7">
        <f>IF(O974&gt;0,RANK(O974,(N974:P974,Q974:AE974)),0)</f>
        <v>1</v>
      </c>
      <c r="F974" s="7">
        <f>IF(P974&gt;0,RANK(P974,(N974:P974,Q974:AE974)),0)</f>
        <v>3</v>
      </c>
      <c r="G974" s="1">
        <f t="shared" si="387"/>
        <v>999</v>
      </c>
      <c r="H974" s="2">
        <f t="shared" si="388"/>
        <v>0.6363057324840764</v>
      </c>
      <c r="I974" s="2"/>
      <c r="J974" s="2">
        <f t="shared" si="389"/>
        <v>0.1770700636942675</v>
      </c>
      <c r="K974" s="2">
        <f t="shared" si="390"/>
        <v>0.81337579617834399</v>
      </c>
      <c r="L974" s="2">
        <f t="shared" si="391"/>
        <v>5.0955414012738851E-3</v>
      </c>
      <c r="M974" s="2">
        <f t="shared" si="392"/>
        <v>4.4585987261146478E-3</v>
      </c>
      <c r="N974" s="66">
        <v>278</v>
      </c>
      <c r="O974" s="66">
        <v>1277</v>
      </c>
      <c r="P974" s="66">
        <v>8</v>
      </c>
      <c r="Q974" s="66">
        <v>4</v>
      </c>
      <c r="S974" s="66">
        <v>3</v>
      </c>
      <c r="W974" s="66">
        <f>IF(Notes!B$31=1,IF(BR974&gt;0,BR974-R974-SUM(T974:V974)-SUM(X974:AL974),SUM(BS974:BY974)),SUM(BS974:BY974))</f>
        <v>0</v>
      </c>
      <c r="AN974" s="7">
        <f>IF(Q974&gt;0,RANK(Q974,(N974:P974,Q974:AE974)),0)</f>
        <v>4</v>
      </c>
      <c r="AO974" s="7">
        <f>IF(R974&gt;0,RANK(R974,(N974:P974,Q974:AE974)),0)</f>
        <v>0</v>
      </c>
      <c r="AP974" s="7">
        <f>IF(T974&gt;0,RANK(T974,(N974:P974,Q974:AE974)),0)</f>
        <v>0</v>
      </c>
      <c r="AQ974" s="7">
        <f>IF(S974&gt;0,RANK(S974,(N974:P974,Q974:AE974)),0)</f>
        <v>5</v>
      </c>
      <c r="AR974" s="2">
        <f t="shared" si="393"/>
        <v>2.5477707006369425E-3</v>
      </c>
      <c r="AS974" s="2">
        <f t="shared" si="394"/>
        <v>0</v>
      </c>
      <c r="AT974" s="2">
        <f t="shared" si="395"/>
        <v>0</v>
      </c>
      <c r="AU974" s="2">
        <f t="shared" si="396"/>
        <v>1.910828025477707E-3</v>
      </c>
      <c r="AW974" t="s">
        <v>2181</v>
      </c>
      <c r="AX974" t="s">
        <v>1772</v>
      </c>
      <c r="AY974">
        <v>1</v>
      </c>
      <c r="BA974" s="119">
        <v>20</v>
      </c>
      <c r="BB974" s="121">
        <v>81</v>
      </c>
      <c r="BC974" s="125">
        <f t="shared" si="385"/>
        <v>20081</v>
      </c>
      <c r="BE974" s="7" t="s">
        <v>228</v>
      </c>
    </row>
    <row r="975" spans="1:70" hidden="1" outlineLevel="1">
      <c r="A975" t="s">
        <v>832</v>
      </c>
      <c r="B975" t="s">
        <v>1772</v>
      </c>
      <c r="C975" s="1">
        <f t="shared" si="386"/>
        <v>1096</v>
      </c>
      <c r="D975" s="7">
        <f>IF(N975&gt;0, RANK(N975,(N975:P975,Q975:AE975)),0)</f>
        <v>2</v>
      </c>
      <c r="E975" s="7">
        <f>IF(O975&gt;0,RANK(O975,(N975:P975,Q975:AE975)),0)</f>
        <v>1</v>
      </c>
      <c r="F975" s="7">
        <f>IF(P975&gt;0,RANK(P975,(N975:P975,Q975:AE975)),0)</f>
        <v>3</v>
      </c>
      <c r="G975" s="1">
        <f t="shared" si="387"/>
        <v>654</v>
      </c>
      <c r="H975" s="2">
        <f t="shared" si="388"/>
        <v>0.59671532846715325</v>
      </c>
      <c r="I975" s="2"/>
      <c r="J975" s="2">
        <f t="shared" si="389"/>
        <v>0.19251824817518248</v>
      </c>
      <c r="K975" s="2">
        <f t="shared" si="390"/>
        <v>0.78923357664233573</v>
      </c>
      <c r="L975" s="2">
        <f t="shared" si="391"/>
        <v>8.2116788321167887E-3</v>
      </c>
      <c r="M975" s="2">
        <f t="shared" si="392"/>
        <v>1.0036496350364996E-2</v>
      </c>
      <c r="N975" s="66">
        <v>211</v>
      </c>
      <c r="O975" s="66">
        <v>865</v>
      </c>
      <c r="P975" s="66">
        <v>9</v>
      </c>
      <c r="Q975" s="66">
        <v>6</v>
      </c>
      <c r="S975" s="66">
        <v>5</v>
      </c>
      <c r="W975" s="66">
        <f>IF(Notes!B$31=1,IF(BR975&gt;0,BR975-R975-SUM(T975:V975)-SUM(X975:AL975),SUM(BS975:BY975)),SUM(BS975:BY975))</f>
        <v>0</v>
      </c>
      <c r="AN975" s="7">
        <f>IF(Q975&gt;0,RANK(Q975,(N975:P975,Q975:AE975)),0)</f>
        <v>4</v>
      </c>
      <c r="AO975" s="7">
        <f>IF(R975&gt;0,RANK(R975,(N975:P975,Q975:AE975)),0)</f>
        <v>0</v>
      </c>
      <c r="AP975" s="7">
        <f>IF(T975&gt;0,RANK(T975,(N975:P975,Q975:AE975)),0)</f>
        <v>0</v>
      </c>
      <c r="AQ975" s="7">
        <f>IF(S975&gt;0,RANK(S975,(N975:P975,Q975:AE975)),0)</f>
        <v>5</v>
      </c>
      <c r="AR975" s="2">
        <f t="shared" si="393"/>
        <v>5.4744525547445258E-3</v>
      </c>
      <c r="AS975" s="2">
        <f t="shared" si="394"/>
        <v>0</v>
      </c>
      <c r="AT975" s="2">
        <f t="shared" si="395"/>
        <v>0</v>
      </c>
      <c r="AU975" s="2">
        <f t="shared" si="396"/>
        <v>4.5620437956204376E-3</v>
      </c>
      <c r="AW975" t="s">
        <v>832</v>
      </c>
      <c r="AX975" t="s">
        <v>1772</v>
      </c>
      <c r="AY975">
        <v>1</v>
      </c>
      <c r="BA975" s="119">
        <v>20</v>
      </c>
      <c r="BB975" s="121">
        <v>83</v>
      </c>
      <c r="BC975" s="125">
        <f t="shared" si="385"/>
        <v>20083</v>
      </c>
      <c r="BE975" s="7" t="s">
        <v>228</v>
      </c>
    </row>
    <row r="976" spans="1:70" hidden="1" outlineLevel="1">
      <c r="A976" t="s">
        <v>627</v>
      </c>
      <c r="B976" t="s">
        <v>1772</v>
      </c>
      <c r="C976" s="1">
        <f t="shared" si="386"/>
        <v>6253</v>
      </c>
      <c r="D976" s="7">
        <f>IF(N976&gt;0, RANK(N976,(N976:P976,Q976:AE976)),0)</f>
        <v>2</v>
      </c>
      <c r="E976" s="7">
        <f>IF(O976&gt;0,RANK(O976,(N976:P976,Q976:AE976)),0)</f>
        <v>1</v>
      </c>
      <c r="F976" s="7">
        <f>IF(P976&gt;0,RANK(P976,(N976:P976,Q976:AE976)),0)</f>
        <v>3</v>
      </c>
      <c r="G976" s="1">
        <f t="shared" si="387"/>
        <v>1503</v>
      </c>
      <c r="H976" s="2">
        <f t="shared" si="388"/>
        <v>0.2403646249800096</v>
      </c>
      <c r="I976" s="2"/>
      <c r="J976" s="2">
        <f t="shared" si="389"/>
        <v>0.36910283064129218</v>
      </c>
      <c r="K976" s="2">
        <f t="shared" si="390"/>
        <v>0.60946745562130178</v>
      </c>
      <c r="L976" s="2">
        <f t="shared" si="391"/>
        <v>1.3273628658244043E-2</v>
      </c>
      <c r="M976" s="2">
        <f t="shared" si="392"/>
        <v>8.156085079161943E-3</v>
      </c>
      <c r="N976" s="66">
        <v>2308</v>
      </c>
      <c r="O976" s="66">
        <v>3811</v>
      </c>
      <c r="P976" s="66">
        <v>83</v>
      </c>
      <c r="Q976" s="66">
        <v>29</v>
      </c>
      <c r="S976" s="66">
        <v>22</v>
      </c>
      <c r="W976" s="66">
        <f>IF(Notes!B$31=1,IF(BR976&gt;0,BR976-R976-SUM(T976:V976)-SUM(X976:AL976),SUM(BS976:BY976)),SUM(BS976:BY976))</f>
        <v>0</v>
      </c>
      <c r="AN976" s="7">
        <f>IF(Q976&gt;0,RANK(Q976,(N976:P976,Q976:AE976)),0)</f>
        <v>4</v>
      </c>
      <c r="AO976" s="7">
        <f>IF(R976&gt;0,RANK(R976,(N976:P976,Q976:AE976)),0)</f>
        <v>0</v>
      </c>
      <c r="AP976" s="7">
        <f>IF(T976&gt;0,RANK(T976,(N976:P976,Q976:AE976)),0)</f>
        <v>0</v>
      </c>
      <c r="AQ976" s="7">
        <f>IF(S976&gt;0,RANK(S976,(N976:P976,Q976:AE976)),0)</f>
        <v>5</v>
      </c>
      <c r="AR976" s="2">
        <f t="shared" si="393"/>
        <v>4.637773868543099E-3</v>
      </c>
      <c r="AS976" s="2">
        <f t="shared" si="394"/>
        <v>0</v>
      </c>
      <c r="AT976" s="2">
        <f t="shared" si="395"/>
        <v>0</v>
      </c>
      <c r="AU976" s="2">
        <f t="shared" si="396"/>
        <v>3.5183112106189031E-3</v>
      </c>
      <c r="AW976" t="s">
        <v>627</v>
      </c>
      <c r="AX976" t="s">
        <v>1772</v>
      </c>
      <c r="AY976">
        <v>2</v>
      </c>
      <c r="BA976" s="119">
        <v>20</v>
      </c>
      <c r="BB976" s="121">
        <v>85</v>
      </c>
      <c r="BC976" s="125">
        <f t="shared" si="385"/>
        <v>20085</v>
      </c>
      <c r="BE976" s="7" t="s">
        <v>228</v>
      </c>
    </row>
    <row r="977" spans="1:70" hidden="1" outlineLevel="1">
      <c r="A977" t="s">
        <v>996</v>
      </c>
      <c r="B977" t="s">
        <v>1772</v>
      </c>
      <c r="C977" s="1">
        <f t="shared" si="386"/>
        <v>8950</v>
      </c>
      <c r="D977" s="7">
        <f>IF(N977&gt;0, RANK(N977,(N977:P977,Q977:AE977)),0)</f>
        <v>2</v>
      </c>
      <c r="E977" s="7">
        <f>IF(O977&gt;0,RANK(O977,(N977:P977,Q977:AE977)),0)</f>
        <v>1</v>
      </c>
      <c r="F977" s="7">
        <f>IF(P977&gt;0,RANK(P977,(N977:P977,Q977:AE977)),0)</f>
        <v>3</v>
      </c>
      <c r="G977" s="1">
        <f t="shared" si="387"/>
        <v>1678</v>
      </c>
      <c r="H977" s="2">
        <f t="shared" si="388"/>
        <v>0.18748603351955306</v>
      </c>
      <c r="I977" s="2"/>
      <c r="J977" s="2">
        <f t="shared" si="389"/>
        <v>0.39575418994413408</v>
      </c>
      <c r="K977" s="2">
        <f t="shared" si="390"/>
        <v>0.5832402234636872</v>
      </c>
      <c r="L977" s="2">
        <f t="shared" si="391"/>
        <v>1.3184357541899441E-2</v>
      </c>
      <c r="M977" s="2">
        <f t="shared" si="392"/>
        <v>7.821229050279219E-3</v>
      </c>
      <c r="N977" s="66">
        <v>3542</v>
      </c>
      <c r="O977" s="66">
        <v>5220</v>
      </c>
      <c r="P977" s="66">
        <v>118</v>
      </c>
      <c r="Q977" s="66">
        <v>54</v>
      </c>
      <c r="S977" s="66">
        <v>16</v>
      </c>
      <c r="W977" s="66">
        <f>IF(Notes!B$31=1,IF(BR977&gt;0,BR977-R977-SUM(T977:V977)-SUM(X977:AL977),SUM(BS977:BY977)),SUM(BS977:BY977))</f>
        <v>0</v>
      </c>
      <c r="AN977" s="7">
        <f>IF(Q977&gt;0,RANK(Q977,(N977:P977,Q977:AE977)),0)</f>
        <v>4</v>
      </c>
      <c r="AO977" s="7">
        <f>IF(R977&gt;0,RANK(R977,(N977:P977,Q977:AE977)),0)</f>
        <v>0</v>
      </c>
      <c r="AP977" s="7">
        <f>IF(T977&gt;0,RANK(T977,(N977:P977,Q977:AE977)),0)</f>
        <v>0</v>
      </c>
      <c r="AQ977" s="7">
        <f>IF(S977&gt;0,RANK(S977,(N977:P977,Q977:AE977)),0)</f>
        <v>5</v>
      </c>
      <c r="AR977" s="2">
        <f t="shared" si="393"/>
        <v>6.0335195530726261E-3</v>
      </c>
      <c r="AS977" s="2">
        <f t="shared" si="394"/>
        <v>0</v>
      </c>
      <c r="AT977" s="2">
        <f t="shared" si="395"/>
        <v>0</v>
      </c>
      <c r="AU977" s="2">
        <f t="shared" si="396"/>
        <v>1.7877094972067039E-3</v>
      </c>
      <c r="AW977" t="s">
        <v>996</v>
      </c>
      <c r="AX977" t="s">
        <v>1772</v>
      </c>
      <c r="AY977">
        <v>2</v>
      </c>
      <c r="BA977" s="119">
        <v>20</v>
      </c>
      <c r="BB977" s="121">
        <v>87</v>
      </c>
      <c r="BC977" s="125">
        <f t="shared" si="385"/>
        <v>20087</v>
      </c>
      <c r="BE977" s="7" t="s">
        <v>228</v>
      </c>
    </row>
    <row r="978" spans="1:70" hidden="1" outlineLevel="1">
      <c r="A978" t="s">
        <v>881</v>
      </c>
      <c r="B978" t="s">
        <v>1772</v>
      </c>
      <c r="C978" s="1">
        <f t="shared" si="386"/>
        <v>1584</v>
      </c>
      <c r="D978" s="7">
        <f>IF(N978&gt;0, RANK(N978,(N978:P978,Q978:AE978)),0)</f>
        <v>2</v>
      </c>
      <c r="E978" s="7">
        <f>IF(O978&gt;0,RANK(O978,(N978:P978,Q978:AE978)),0)</f>
        <v>1</v>
      </c>
      <c r="F978" s="7">
        <f>IF(P978&gt;0,RANK(P978,(N978:P978,Q978:AE978)),0)</f>
        <v>3</v>
      </c>
      <c r="G978" s="1">
        <f t="shared" si="387"/>
        <v>918</v>
      </c>
      <c r="H978" s="2">
        <f t="shared" si="388"/>
        <v>0.57954545454545459</v>
      </c>
      <c r="I978" s="2"/>
      <c r="J978" s="2">
        <f t="shared" si="389"/>
        <v>0.19760101010101011</v>
      </c>
      <c r="K978" s="2">
        <f t="shared" si="390"/>
        <v>0.77714646464646464</v>
      </c>
      <c r="L978" s="2">
        <f t="shared" si="391"/>
        <v>1.3888888888888888E-2</v>
      </c>
      <c r="M978" s="2">
        <f t="shared" si="392"/>
        <v>1.1363636363636305E-2</v>
      </c>
      <c r="N978" s="66">
        <v>313</v>
      </c>
      <c r="O978" s="66">
        <v>1231</v>
      </c>
      <c r="P978" s="66">
        <v>22</v>
      </c>
      <c r="Q978" s="66">
        <v>10</v>
      </c>
      <c r="S978" s="66">
        <v>8</v>
      </c>
      <c r="W978" s="66">
        <f>IF(Notes!B$31=1,IF(BR978&gt;0,BR978-R978-SUM(T978:V978)-SUM(X978:AL978),SUM(BS978:BY978)),SUM(BS978:BY978))</f>
        <v>0</v>
      </c>
      <c r="AN978" s="7">
        <f>IF(Q978&gt;0,RANK(Q978,(N978:P978,Q978:AE978)),0)</f>
        <v>4</v>
      </c>
      <c r="AO978" s="7">
        <f>IF(R978&gt;0,RANK(R978,(N978:P978,Q978:AE978)),0)</f>
        <v>0</v>
      </c>
      <c r="AP978" s="7">
        <f>IF(T978&gt;0,RANK(T978,(N978:P978,Q978:AE978)),0)</f>
        <v>0</v>
      </c>
      <c r="AQ978" s="7">
        <f>IF(S978&gt;0,RANK(S978,(N978:P978,Q978:AE978)),0)</f>
        <v>5</v>
      </c>
      <c r="AR978" s="2">
        <f t="shared" si="393"/>
        <v>6.313131313131313E-3</v>
      </c>
      <c r="AS978" s="2">
        <f t="shared" si="394"/>
        <v>0</v>
      </c>
      <c r="AT978" s="2">
        <f t="shared" si="395"/>
        <v>0</v>
      </c>
      <c r="AU978" s="2">
        <f t="shared" si="396"/>
        <v>5.0505050505050509E-3</v>
      </c>
      <c r="AW978" t="s">
        <v>881</v>
      </c>
      <c r="AX978" t="s">
        <v>1772</v>
      </c>
      <c r="AY978">
        <v>1</v>
      </c>
      <c r="BA978" s="119">
        <v>20</v>
      </c>
      <c r="BB978" s="121">
        <v>89</v>
      </c>
      <c r="BC978" s="125">
        <f t="shared" si="385"/>
        <v>20089</v>
      </c>
      <c r="BE978" s="7" t="s">
        <v>228</v>
      </c>
    </row>
    <row r="979" spans="1:70" hidden="1" outlineLevel="1">
      <c r="A979" t="s">
        <v>1979</v>
      </c>
      <c r="B979" t="s">
        <v>1772</v>
      </c>
      <c r="C979" s="1">
        <f t="shared" si="386"/>
        <v>283432</v>
      </c>
      <c r="D979" s="7">
        <f>IF(N979&gt;0, RANK(N979,(N979:P979,Q979:AE979)),0)</f>
        <v>2</v>
      </c>
      <c r="E979" s="7">
        <f>IF(O979&gt;0,RANK(O979,(N979:P979,Q979:AE979)),0)</f>
        <v>1</v>
      </c>
      <c r="F979" s="7">
        <f>IF(P979&gt;0,RANK(P979,(N979:P979,Q979:AE979)),0)</f>
        <v>4</v>
      </c>
      <c r="G979" s="1">
        <f t="shared" si="387"/>
        <v>25536</v>
      </c>
      <c r="H979" s="2">
        <f t="shared" si="388"/>
        <v>9.0095684326399278E-2</v>
      </c>
      <c r="I979" s="2"/>
      <c r="J979" s="2">
        <f t="shared" si="389"/>
        <v>0.44840032177030115</v>
      </c>
      <c r="K979" s="2">
        <f t="shared" si="390"/>
        <v>0.53849600609670045</v>
      </c>
      <c r="L979" s="2">
        <f t="shared" si="391"/>
        <v>5.182901013294194E-3</v>
      </c>
      <c r="M979" s="2">
        <f t="shared" si="392"/>
        <v>7.9207711197041512E-3</v>
      </c>
      <c r="N979" s="66">
        <v>127091</v>
      </c>
      <c r="O979" s="66">
        <v>152627</v>
      </c>
      <c r="P979" s="66">
        <v>1469</v>
      </c>
      <c r="Q979" s="66">
        <v>1540</v>
      </c>
      <c r="R979" s="66">
        <v>10</v>
      </c>
      <c r="S979" s="66">
        <v>683</v>
      </c>
      <c r="W979" s="66">
        <f>IF(Notes!B$31=1,IF(BR979&gt;0,BR979-R979-SUM(T979:V979)-SUM(X979:AL979),SUM(BS979:BY979)),SUM(BS979:BY979))</f>
        <v>0</v>
      </c>
      <c r="Y979" s="66">
        <v>12</v>
      </c>
      <c r="AN979" s="7">
        <f>IF(Q979&gt;0,RANK(Q979,(N979:P979,Q979:AE979)),0)</f>
        <v>3</v>
      </c>
      <c r="AO979" s="7">
        <f>IF(R979&gt;0,RANK(R979,(N979:P979,Q979:AE979)),0)</f>
        <v>7</v>
      </c>
      <c r="AP979" s="7">
        <f>IF(T979&gt;0,RANK(T979,(N979:P979,Q979:AE979)),0)</f>
        <v>0</v>
      </c>
      <c r="AQ979" s="7">
        <f>IF(S979&gt;0,RANK(S979,(N979:P979,Q979:AE979)),0)</f>
        <v>5</v>
      </c>
      <c r="AR979" s="2">
        <f t="shared" si="393"/>
        <v>5.4334020152982023E-3</v>
      </c>
      <c r="AS979" s="2">
        <f t="shared" si="394"/>
        <v>3.5281831268170146E-5</v>
      </c>
      <c r="AT979" s="2">
        <f t="shared" si="395"/>
        <v>0</v>
      </c>
      <c r="AU979" s="2">
        <f t="shared" si="396"/>
        <v>2.4097490756160209E-3</v>
      </c>
      <c r="AW979" t="s">
        <v>1979</v>
      </c>
      <c r="AX979" t="s">
        <v>1772</v>
      </c>
      <c r="AY979">
        <v>3</v>
      </c>
      <c r="BA979" s="119">
        <v>20</v>
      </c>
      <c r="BB979" s="121">
        <v>91</v>
      </c>
      <c r="BC979" s="125">
        <f t="shared" si="385"/>
        <v>20091</v>
      </c>
      <c r="BE979" s="7" t="s">
        <v>228</v>
      </c>
      <c r="BR979" s="1">
        <v>801</v>
      </c>
    </row>
    <row r="980" spans="1:70" hidden="1" outlineLevel="1">
      <c r="A980" t="s">
        <v>1589</v>
      </c>
      <c r="B980" t="s">
        <v>1772</v>
      </c>
      <c r="C980" s="1">
        <f t="shared" si="386"/>
        <v>1482</v>
      </c>
      <c r="D980" s="7">
        <f>IF(N980&gt;0, RANK(N980,(N980:P980,Q980:AE980)),0)</f>
        <v>2</v>
      </c>
      <c r="E980" s="7">
        <f>IF(O980&gt;0,RANK(O980,(N980:P980,Q980:AE980)),0)</f>
        <v>1</v>
      </c>
      <c r="F980" s="7">
        <f>IF(P980&gt;0,RANK(P980,(N980:P980,Q980:AE980)),0)</f>
        <v>3</v>
      </c>
      <c r="G980" s="1">
        <f t="shared" si="387"/>
        <v>850</v>
      </c>
      <c r="H980" s="2">
        <f t="shared" si="388"/>
        <v>0.57354925775978405</v>
      </c>
      <c r="I980" s="2"/>
      <c r="J980" s="2">
        <f t="shared" si="389"/>
        <v>0.20850202429149797</v>
      </c>
      <c r="K980" s="2">
        <f t="shared" si="390"/>
        <v>0.78205128205128205</v>
      </c>
      <c r="L980" s="2">
        <f t="shared" si="391"/>
        <v>6.7476383265856954E-3</v>
      </c>
      <c r="M980" s="2">
        <f t="shared" si="392"/>
        <v>2.6990553306342558E-3</v>
      </c>
      <c r="N980" s="66">
        <v>309</v>
      </c>
      <c r="O980" s="66">
        <v>1159</v>
      </c>
      <c r="P980" s="66">
        <v>10</v>
      </c>
      <c r="Q980" s="66">
        <v>3</v>
      </c>
      <c r="S980" s="66">
        <v>1</v>
      </c>
      <c r="W980" s="66">
        <f>IF(Notes!B$31=1,IF(BR980&gt;0,BR980-R980-SUM(T980:V980)-SUM(X980:AL980),SUM(BS980:BY980)),SUM(BS980:BY980))</f>
        <v>0</v>
      </c>
      <c r="AN980" s="7">
        <f>IF(Q980&gt;0,RANK(Q980,(N980:P980,Q980:AE980)),0)</f>
        <v>4</v>
      </c>
      <c r="AO980" s="7">
        <f>IF(R980&gt;0,RANK(R980,(N980:P980,Q980:AE980)),0)</f>
        <v>0</v>
      </c>
      <c r="AP980" s="7">
        <f>IF(T980&gt;0,RANK(T980,(N980:P980,Q980:AE980)),0)</f>
        <v>0</v>
      </c>
      <c r="AQ980" s="7">
        <f>IF(S980&gt;0,RANK(S980,(N980:P980,Q980:AE980)),0)</f>
        <v>5</v>
      </c>
      <c r="AR980" s="2">
        <f t="shared" si="393"/>
        <v>2.0242914979757085E-3</v>
      </c>
      <c r="AS980" s="2">
        <f t="shared" si="394"/>
        <v>0</v>
      </c>
      <c r="AT980" s="2">
        <f t="shared" si="395"/>
        <v>0</v>
      </c>
      <c r="AU980" s="2">
        <f t="shared" si="396"/>
        <v>6.7476383265856947E-4</v>
      </c>
      <c r="AW980" t="s">
        <v>1589</v>
      </c>
      <c r="AX980" t="s">
        <v>1772</v>
      </c>
      <c r="AY980">
        <v>1</v>
      </c>
      <c r="BA980" s="119">
        <v>20</v>
      </c>
      <c r="BB980" s="121">
        <v>93</v>
      </c>
      <c r="BC980" s="125">
        <f t="shared" si="385"/>
        <v>20093</v>
      </c>
      <c r="BE980" s="7" t="s">
        <v>228</v>
      </c>
    </row>
    <row r="981" spans="1:70" hidden="1" outlineLevel="1">
      <c r="A981" t="s">
        <v>2078</v>
      </c>
      <c r="B981" t="s">
        <v>1772</v>
      </c>
      <c r="C981" s="1">
        <f t="shared" si="386"/>
        <v>3664</v>
      </c>
      <c r="D981" s="7">
        <f>IF(N981&gt;0, RANK(N981,(N981:P981,Q981:AE981)),0)</f>
        <v>2</v>
      </c>
      <c r="E981" s="7">
        <f>IF(O981&gt;0,RANK(O981,(N981:P981,Q981:AE981)),0)</f>
        <v>1</v>
      </c>
      <c r="F981" s="7">
        <f>IF(P981&gt;0,RANK(P981,(N981:P981,Q981:AE981)),0)</f>
        <v>3</v>
      </c>
      <c r="G981" s="1">
        <f t="shared" si="387"/>
        <v>1640</v>
      </c>
      <c r="H981" s="2">
        <f t="shared" si="388"/>
        <v>0.44759825327510916</v>
      </c>
      <c r="I981" s="2"/>
      <c r="J981" s="2">
        <f t="shared" si="389"/>
        <v>0.26282751091703055</v>
      </c>
      <c r="K981" s="2">
        <f t="shared" si="390"/>
        <v>0.71042576419213976</v>
      </c>
      <c r="L981" s="2">
        <f t="shared" si="391"/>
        <v>1.0917030567685589E-2</v>
      </c>
      <c r="M981" s="2">
        <f t="shared" si="392"/>
        <v>1.5829694323144045E-2</v>
      </c>
      <c r="N981" s="66">
        <v>963</v>
      </c>
      <c r="O981" s="66">
        <v>2603</v>
      </c>
      <c r="P981" s="66">
        <v>40</v>
      </c>
      <c r="Q981" s="66">
        <v>35</v>
      </c>
      <c r="S981" s="66">
        <v>23</v>
      </c>
      <c r="W981" s="66">
        <f>IF(Notes!B$31=1,IF(BR981&gt;0,BR981-R981-SUM(T981:V981)-SUM(X981:AL981),SUM(BS981:BY981)),SUM(BS981:BY981))</f>
        <v>0</v>
      </c>
      <c r="AN981" s="7">
        <f>IF(Q981&gt;0,RANK(Q981,(N981:P981,Q981:AE981)),0)</f>
        <v>4</v>
      </c>
      <c r="AO981" s="7">
        <f>IF(R981&gt;0,RANK(R981,(N981:P981,Q981:AE981)),0)</f>
        <v>0</v>
      </c>
      <c r="AP981" s="7">
        <f>IF(T981&gt;0,RANK(T981,(N981:P981,Q981:AE981)),0)</f>
        <v>0</v>
      </c>
      <c r="AQ981" s="7">
        <f>IF(S981&gt;0,RANK(S981,(N981:P981,Q981:AE981)),0)</f>
        <v>5</v>
      </c>
      <c r="AR981" s="2">
        <f t="shared" si="393"/>
        <v>9.5524017467248905E-3</v>
      </c>
      <c r="AS981" s="2">
        <f t="shared" si="394"/>
        <v>0</v>
      </c>
      <c r="AT981" s="2">
        <f t="shared" si="395"/>
        <v>0</v>
      </c>
      <c r="AU981" s="2">
        <f t="shared" si="396"/>
        <v>6.2772925764192139E-3</v>
      </c>
      <c r="AW981" t="s">
        <v>2078</v>
      </c>
      <c r="AX981" t="s">
        <v>1772</v>
      </c>
      <c r="AY981">
        <v>4</v>
      </c>
      <c r="BA981" s="119">
        <v>20</v>
      </c>
      <c r="BB981" s="121">
        <v>95</v>
      </c>
      <c r="BC981" s="125">
        <f t="shared" si="385"/>
        <v>20095</v>
      </c>
      <c r="BE981" s="7" t="s">
        <v>228</v>
      </c>
    </row>
    <row r="982" spans="1:70" hidden="1" outlineLevel="1">
      <c r="A982" t="s">
        <v>2855</v>
      </c>
      <c r="B982" t="s">
        <v>1772</v>
      </c>
      <c r="C982" s="1">
        <f t="shared" si="386"/>
        <v>1135</v>
      </c>
      <c r="D982" s="7">
        <f>IF(N982&gt;0, RANK(N982,(N982:P982,Q982:AE982)),0)</f>
        <v>2</v>
      </c>
      <c r="E982" s="7">
        <f>IF(O982&gt;0,RANK(O982,(N982:P982,Q982:AE982)),0)</f>
        <v>1</v>
      </c>
      <c r="F982" s="7">
        <f>IF(P982&gt;0,RANK(P982,(N982:P982,Q982:AE982)),0)</f>
        <v>3</v>
      </c>
      <c r="G982" s="1">
        <f t="shared" si="387"/>
        <v>712</v>
      </c>
      <c r="H982" s="2">
        <f t="shared" si="388"/>
        <v>0.62731277533039642</v>
      </c>
      <c r="I982" s="2"/>
      <c r="J982" s="2">
        <f t="shared" si="389"/>
        <v>0.1762114537444934</v>
      </c>
      <c r="K982" s="2">
        <f t="shared" si="390"/>
        <v>0.80352422907488985</v>
      </c>
      <c r="L982" s="2">
        <f t="shared" si="391"/>
        <v>1.4096916299559472E-2</v>
      </c>
      <c r="M982" s="2">
        <f t="shared" si="392"/>
        <v>6.167400881057248E-3</v>
      </c>
      <c r="N982" s="66">
        <v>200</v>
      </c>
      <c r="O982" s="66">
        <v>912</v>
      </c>
      <c r="P982" s="66">
        <v>16</v>
      </c>
      <c r="Q982" s="66">
        <v>5</v>
      </c>
      <c r="S982" s="66">
        <v>2</v>
      </c>
      <c r="W982" s="66">
        <f>IF(Notes!B$31=1,IF(BR982&gt;0,BR982-R982-SUM(T982:V982)-SUM(X982:AL982),SUM(BS982:BY982)),SUM(BS982:BY982))</f>
        <v>0</v>
      </c>
      <c r="AN982" s="7">
        <f>IF(Q982&gt;0,RANK(Q982,(N982:P982,Q982:AE982)),0)</f>
        <v>4</v>
      </c>
      <c r="AO982" s="7">
        <f>IF(R982&gt;0,RANK(R982,(N982:P982,Q982:AE982)),0)</f>
        <v>0</v>
      </c>
      <c r="AP982" s="7">
        <f>IF(T982&gt;0,RANK(T982,(N982:P982,Q982:AE982)),0)</f>
        <v>0</v>
      </c>
      <c r="AQ982" s="7">
        <f>IF(S982&gt;0,RANK(S982,(N982:P982,Q982:AE982)),0)</f>
        <v>5</v>
      </c>
      <c r="AR982" s="2">
        <f t="shared" si="393"/>
        <v>4.4052863436123352E-3</v>
      </c>
      <c r="AS982" s="2">
        <f t="shared" si="394"/>
        <v>0</v>
      </c>
      <c r="AT982" s="2">
        <f t="shared" si="395"/>
        <v>0</v>
      </c>
      <c r="AU982" s="2">
        <f t="shared" si="396"/>
        <v>1.762114537444934E-3</v>
      </c>
      <c r="AW982" t="s">
        <v>2855</v>
      </c>
      <c r="AX982" t="s">
        <v>1772</v>
      </c>
      <c r="AY982">
        <v>1</v>
      </c>
      <c r="BA982" s="119">
        <v>20</v>
      </c>
      <c r="BB982" s="121">
        <v>97</v>
      </c>
      <c r="BC982" s="125">
        <f t="shared" si="385"/>
        <v>20097</v>
      </c>
      <c r="BE982" s="7" t="s">
        <v>228</v>
      </c>
    </row>
    <row r="983" spans="1:70" hidden="1" outlineLevel="1">
      <c r="A983" t="s">
        <v>217</v>
      </c>
      <c r="B983" t="s">
        <v>1772</v>
      </c>
      <c r="C983" s="1">
        <f t="shared" si="386"/>
        <v>9031</v>
      </c>
      <c r="D983" s="7">
        <f>IF(N983&gt;0, RANK(N983,(N983:P983,Q983:AE983)),0)</f>
        <v>2</v>
      </c>
      <c r="E983" s="7">
        <f>IF(O983&gt;0,RANK(O983,(N983:P983,Q983:AE983)),0)</f>
        <v>1</v>
      </c>
      <c r="F983" s="7">
        <f>IF(P983&gt;0,RANK(P983,(N983:P983,Q983:AE983)),0)</f>
        <v>3</v>
      </c>
      <c r="G983" s="1">
        <f t="shared" si="387"/>
        <v>1162</v>
      </c>
      <c r="H983" s="2">
        <f t="shared" si="388"/>
        <v>0.12866792160336618</v>
      </c>
      <c r="I983" s="2"/>
      <c r="J983" s="2">
        <f t="shared" si="389"/>
        <v>0.42509135200974424</v>
      </c>
      <c r="K983" s="2">
        <f t="shared" si="390"/>
        <v>0.55375927361311039</v>
      </c>
      <c r="L983" s="2">
        <f t="shared" si="391"/>
        <v>9.8549440814970652E-3</v>
      </c>
      <c r="M983" s="2">
        <f t="shared" si="392"/>
        <v>1.1294430295648304E-2</v>
      </c>
      <c r="N983" s="66">
        <v>3839</v>
      </c>
      <c r="O983" s="66">
        <v>5001</v>
      </c>
      <c r="P983" s="66">
        <v>89</v>
      </c>
      <c r="Q983" s="66">
        <v>56</v>
      </c>
      <c r="S983" s="66">
        <v>46</v>
      </c>
      <c r="W983" s="66">
        <f>IF(Notes!B$31=1,IF(BR983&gt;0,BR983-R983-SUM(T983:V983)-SUM(X983:AL983),SUM(BS983:BY983)),SUM(BS983:BY983))</f>
        <v>0</v>
      </c>
      <c r="AN983" s="7">
        <f>IF(Q983&gt;0,RANK(Q983,(N983:P983,Q983:AE983)),0)</f>
        <v>4</v>
      </c>
      <c r="AO983" s="7">
        <f>IF(R983&gt;0,RANK(R983,(N983:P983,Q983:AE983)),0)</f>
        <v>0</v>
      </c>
      <c r="AP983" s="7">
        <f>IF(T983&gt;0,RANK(T983,(N983:P983,Q983:AE983)),0)</f>
        <v>0</v>
      </c>
      <c r="AQ983" s="7">
        <f>IF(S983&gt;0,RANK(S983,(N983:P983,Q983:AE983)),0)</f>
        <v>5</v>
      </c>
      <c r="AR983" s="2">
        <f t="shared" si="393"/>
        <v>6.2008636917284905E-3</v>
      </c>
      <c r="AS983" s="2">
        <f t="shared" si="394"/>
        <v>0</v>
      </c>
      <c r="AT983" s="2">
        <f t="shared" si="395"/>
        <v>0</v>
      </c>
      <c r="AU983" s="2">
        <f t="shared" si="396"/>
        <v>5.0935666039198316E-3</v>
      </c>
      <c r="AW983" t="s">
        <v>217</v>
      </c>
      <c r="AX983" t="s">
        <v>1772</v>
      </c>
      <c r="AY983">
        <v>2</v>
      </c>
      <c r="BA983" s="119">
        <v>20</v>
      </c>
      <c r="BB983" s="121">
        <v>99</v>
      </c>
      <c r="BC983" s="125">
        <f t="shared" si="385"/>
        <v>20099</v>
      </c>
      <c r="BE983" s="7" t="s">
        <v>228</v>
      </c>
    </row>
    <row r="984" spans="1:70" hidden="1" outlineLevel="1">
      <c r="A984" t="s">
        <v>1957</v>
      </c>
      <c r="B984" t="s">
        <v>1772</v>
      </c>
      <c r="C984" s="1">
        <f t="shared" si="386"/>
        <v>1027</v>
      </c>
      <c r="D984" s="7">
        <f>IF(N984&gt;0, RANK(N984,(N984:P984,Q984:AE984)),0)</f>
        <v>2</v>
      </c>
      <c r="E984" s="7">
        <f>IF(O984&gt;0,RANK(O984,(N984:P984,Q984:AE984)),0)</f>
        <v>1</v>
      </c>
      <c r="F984" s="7">
        <f>IF(P984&gt;0,RANK(P984,(N984:P984,Q984:AE984)),0)</f>
        <v>4</v>
      </c>
      <c r="G984" s="1">
        <f t="shared" si="387"/>
        <v>621</v>
      </c>
      <c r="H984" s="2">
        <f t="shared" si="388"/>
        <v>0.60467380720545283</v>
      </c>
      <c r="I984" s="2"/>
      <c r="J984" s="2">
        <f t="shared" si="389"/>
        <v>0.18792599805258034</v>
      </c>
      <c r="K984" s="2">
        <f t="shared" si="390"/>
        <v>0.79259980525803309</v>
      </c>
      <c r="L984" s="2">
        <f t="shared" si="391"/>
        <v>7.7896786757546254E-3</v>
      </c>
      <c r="M984" s="2">
        <f t="shared" si="392"/>
        <v>1.1684518013631922E-2</v>
      </c>
      <c r="N984" s="66">
        <v>193</v>
      </c>
      <c r="O984" s="66">
        <v>814</v>
      </c>
      <c r="P984" s="66">
        <v>8</v>
      </c>
      <c r="Q984" s="66">
        <v>9</v>
      </c>
      <c r="S984" s="66">
        <v>3</v>
      </c>
      <c r="W984" s="66">
        <f>IF(Notes!B$31=1,IF(BR984&gt;0,BR984-R984-SUM(T984:V984)-SUM(X984:AL984),SUM(BS984:BY984)),SUM(BS984:BY984))</f>
        <v>0</v>
      </c>
      <c r="AN984" s="7">
        <f>IF(Q984&gt;0,RANK(Q984,(N984:P984,Q984:AE984)),0)</f>
        <v>3</v>
      </c>
      <c r="AO984" s="7">
        <f>IF(R984&gt;0,RANK(R984,(N984:P984,Q984:AE984)),0)</f>
        <v>0</v>
      </c>
      <c r="AP984" s="7">
        <f>IF(T984&gt;0,RANK(T984,(N984:P984,Q984:AE984)),0)</f>
        <v>0</v>
      </c>
      <c r="AQ984" s="7">
        <f>IF(S984&gt;0,RANK(S984,(N984:P984,Q984:AE984)),0)</f>
        <v>5</v>
      </c>
      <c r="AR984" s="2">
        <f t="shared" si="393"/>
        <v>8.7633885102239538E-3</v>
      </c>
      <c r="AS984" s="2">
        <f t="shared" si="394"/>
        <v>0</v>
      </c>
      <c r="AT984" s="2">
        <f t="shared" si="395"/>
        <v>0</v>
      </c>
      <c r="AU984" s="2">
        <f t="shared" si="396"/>
        <v>2.9211295034079843E-3</v>
      </c>
      <c r="AW984" t="s">
        <v>1957</v>
      </c>
      <c r="AX984" t="s">
        <v>1772</v>
      </c>
      <c r="AY984">
        <v>1</v>
      </c>
      <c r="BA984" s="119">
        <v>20</v>
      </c>
      <c r="BB984" s="121">
        <v>101</v>
      </c>
      <c r="BC984" s="125">
        <f t="shared" si="385"/>
        <v>20101</v>
      </c>
      <c r="BE984" s="7" t="s">
        <v>228</v>
      </c>
    </row>
    <row r="985" spans="1:70" hidden="1" outlineLevel="1">
      <c r="A985" t="s">
        <v>2337</v>
      </c>
      <c r="B985" t="s">
        <v>1772</v>
      </c>
      <c r="C985" s="1">
        <f t="shared" si="386"/>
        <v>30591</v>
      </c>
      <c r="D985" s="7">
        <f>IF(N985&gt;0, RANK(N985,(N985:P985,Q985:AE985)),0)</f>
        <v>2</v>
      </c>
      <c r="E985" s="7">
        <f>IF(O985&gt;0,RANK(O985,(N985:P985,Q985:AE985)),0)</f>
        <v>1</v>
      </c>
      <c r="F985" s="7">
        <f>IF(P985&gt;0,RANK(P985,(N985:P985,Q985:AE985)),0)</f>
        <v>3</v>
      </c>
      <c r="G985" s="1">
        <f t="shared" si="387"/>
        <v>3536</v>
      </c>
      <c r="H985" s="2">
        <f t="shared" si="388"/>
        <v>0.11558955248275636</v>
      </c>
      <c r="I985" s="2"/>
      <c r="J985" s="2">
        <f t="shared" si="389"/>
        <v>0.43329737504494786</v>
      </c>
      <c r="K985" s="2">
        <f t="shared" si="390"/>
        <v>0.54888692752770418</v>
      </c>
      <c r="L985" s="2">
        <f t="shared" si="391"/>
        <v>8.5972998594357822E-3</v>
      </c>
      <c r="M985" s="2">
        <f t="shared" si="392"/>
        <v>9.2183975679122274E-3</v>
      </c>
      <c r="N985" s="66">
        <v>13255</v>
      </c>
      <c r="O985" s="66">
        <v>16791</v>
      </c>
      <c r="P985" s="66">
        <v>263</v>
      </c>
      <c r="Q985" s="66">
        <v>162</v>
      </c>
      <c r="R985" s="66">
        <v>3</v>
      </c>
      <c r="S985" s="66">
        <v>116</v>
      </c>
      <c r="W985" s="66">
        <f>IF(Notes!B$31=1,IF(BR985&gt;0,BR985-R985-SUM(T985:V985)-SUM(X985:AL985),SUM(BS985:BY985)),SUM(BS985:BY985))</f>
        <v>0</v>
      </c>
      <c r="Y985" s="66">
        <v>1</v>
      </c>
      <c r="AN985" s="7">
        <f>IF(Q985&gt;0,RANK(Q985,(N985:P985,Q985:AE985)),0)</f>
        <v>4</v>
      </c>
      <c r="AO985" s="7">
        <f>IF(R985&gt;0,RANK(R985,(N985:P985,Q985:AE985)),0)</f>
        <v>6</v>
      </c>
      <c r="AP985" s="7">
        <f>IF(T985&gt;0,RANK(T985,(N985:P985,Q985:AE985)),0)</f>
        <v>0</v>
      </c>
      <c r="AQ985" s="7">
        <f>IF(S985&gt;0,RANK(S985,(N985:P985,Q985:AE985)),0)</f>
        <v>5</v>
      </c>
      <c r="AR985" s="2">
        <f t="shared" si="393"/>
        <v>5.2956751985878204E-3</v>
      </c>
      <c r="AS985" s="2">
        <f t="shared" si="394"/>
        <v>9.8068059233107782E-5</v>
      </c>
      <c r="AT985" s="2">
        <f t="shared" si="395"/>
        <v>0</v>
      </c>
      <c r="AU985" s="2">
        <f t="shared" si="396"/>
        <v>3.7919649570135007E-3</v>
      </c>
      <c r="AW985" t="s">
        <v>2337</v>
      </c>
      <c r="AX985" t="s">
        <v>1772</v>
      </c>
      <c r="AY985">
        <v>2</v>
      </c>
      <c r="BA985" s="119">
        <v>20</v>
      </c>
      <c r="BB985" s="121">
        <v>103</v>
      </c>
      <c r="BC985" s="125">
        <f t="shared" si="385"/>
        <v>20103</v>
      </c>
      <c r="BE985" s="7" t="s">
        <v>228</v>
      </c>
    </row>
    <row r="986" spans="1:70" hidden="1" outlineLevel="1">
      <c r="A986" t="s">
        <v>2196</v>
      </c>
      <c r="B986" t="s">
        <v>1772</v>
      </c>
      <c r="C986" s="1">
        <f t="shared" si="386"/>
        <v>1586</v>
      </c>
      <c r="D986" s="7">
        <f>IF(N986&gt;0, RANK(N986,(N986:P986,Q986:AE986)),0)</f>
        <v>2</v>
      </c>
      <c r="E986" s="7">
        <f>IF(O986&gt;0,RANK(O986,(N986:P986,Q986:AE986)),0)</f>
        <v>1</v>
      </c>
      <c r="F986" s="7">
        <f>IF(P986&gt;0,RANK(P986,(N986:P986,Q986:AE986)),0)</f>
        <v>3</v>
      </c>
      <c r="G986" s="1">
        <f t="shared" si="387"/>
        <v>857</v>
      </c>
      <c r="H986" s="2">
        <f t="shared" si="388"/>
        <v>0.54035308953341743</v>
      </c>
      <c r="I986" s="2"/>
      <c r="J986" s="2">
        <f t="shared" si="389"/>
        <v>0.21878940731399749</v>
      </c>
      <c r="K986" s="2">
        <f t="shared" si="390"/>
        <v>0.75914249684741486</v>
      </c>
      <c r="L986" s="2">
        <f t="shared" si="391"/>
        <v>1.3871374527112233E-2</v>
      </c>
      <c r="M986" s="2">
        <f t="shared" si="392"/>
        <v>8.1967213114753652E-3</v>
      </c>
      <c r="N986" s="66">
        <v>347</v>
      </c>
      <c r="O986" s="66">
        <v>1204</v>
      </c>
      <c r="P986" s="66">
        <v>22</v>
      </c>
      <c r="Q986" s="66">
        <v>6</v>
      </c>
      <c r="S986" s="66">
        <v>7</v>
      </c>
      <c r="W986" s="66">
        <f>IF(Notes!B$31=1,IF(BR986&gt;0,BR986-R986-SUM(T986:V986)-SUM(X986:AL986),SUM(BS986:BY986)),SUM(BS986:BY986))</f>
        <v>0</v>
      </c>
      <c r="AN986" s="7">
        <f>IF(Q986&gt;0,RANK(Q986,(N986:P986,Q986:AE986)),0)</f>
        <v>5</v>
      </c>
      <c r="AO986" s="7">
        <f>IF(R986&gt;0,RANK(R986,(N986:P986,Q986:AE986)),0)</f>
        <v>0</v>
      </c>
      <c r="AP986" s="7">
        <f>IF(T986&gt;0,RANK(T986,(N986:P986,Q986:AE986)),0)</f>
        <v>0</v>
      </c>
      <c r="AQ986" s="7">
        <f>IF(S986&gt;0,RANK(S986,(N986:P986,Q986:AE986)),0)</f>
        <v>4</v>
      </c>
      <c r="AR986" s="2">
        <f t="shared" si="393"/>
        <v>3.7831021437578815E-3</v>
      </c>
      <c r="AS986" s="2">
        <f t="shared" si="394"/>
        <v>0</v>
      </c>
      <c r="AT986" s="2">
        <f t="shared" si="395"/>
        <v>0</v>
      </c>
      <c r="AU986" s="2">
        <f t="shared" si="396"/>
        <v>4.4136191677175288E-3</v>
      </c>
      <c r="AW986" t="s">
        <v>2196</v>
      </c>
      <c r="AX986" t="s">
        <v>1772</v>
      </c>
      <c r="AY986">
        <v>1</v>
      </c>
      <c r="BA986" s="119">
        <v>20</v>
      </c>
      <c r="BB986" s="121">
        <v>105</v>
      </c>
      <c r="BC986" s="125">
        <f t="shared" si="385"/>
        <v>20105</v>
      </c>
      <c r="BE986" s="7" t="s">
        <v>228</v>
      </c>
    </row>
    <row r="987" spans="1:70" hidden="1" outlineLevel="1">
      <c r="A987" t="s">
        <v>2601</v>
      </c>
      <c r="B987" t="s">
        <v>1772</v>
      </c>
      <c r="C987" s="1">
        <f t="shared" si="386"/>
        <v>4617</v>
      </c>
      <c r="D987" s="7">
        <f>IF(N987&gt;0, RANK(N987,(N987:P987,Q987:AE987)),0)</f>
        <v>2</v>
      </c>
      <c r="E987" s="7">
        <f>IF(O987&gt;0,RANK(O987,(N987:P987,Q987:AE987)),0)</f>
        <v>1</v>
      </c>
      <c r="F987" s="7">
        <f>IF(P987&gt;0,RANK(P987,(N987:P987,Q987:AE987)),0)</f>
        <v>3</v>
      </c>
      <c r="G987" s="1">
        <f t="shared" si="387"/>
        <v>1661</v>
      </c>
      <c r="H987" s="2">
        <f t="shared" si="388"/>
        <v>0.3597574182369504</v>
      </c>
      <c r="I987" s="2"/>
      <c r="J987" s="2">
        <f t="shared" si="389"/>
        <v>0.30864197530864196</v>
      </c>
      <c r="K987" s="2">
        <f t="shared" si="390"/>
        <v>0.66839939354559241</v>
      </c>
      <c r="L987" s="2">
        <f t="shared" si="391"/>
        <v>1.2345679012345678E-2</v>
      </c>
      <c r="M987" s="2">
        <f t="shared" si="392"/>
        <v>1.0612952133419895E-2</v>
      </c>
      <c r="N987" s="66">
        <v>1425</v>
      </c>
      <c r="O987" s="66">
        <v>3086</v>
      </c>
      <c r="P987" s="66">
        <v>57</v>
      </c>
      <c r="Q987" s="66">
        <v>29</v>
      </c>
      <c r="S987" s="66">
        <v>20</v>
      </c>
      <c r="W987" s="66">
        <f>IF(Notes!B$31=1,IF(BR987&gt;0,BR987-R987-SUM(T987:V987)-SUM(X987:AL987),SUM(BS987:BY987)),SUM(BS987:BY987))</f>
        <v>0</v>
      </c>
      <c r="AN987" s="7">
        <f>IF(Q987&gt;0,RANK(Q987,(N987:P987,Q987:AE987)),0)</f>
        <v>4</v>
      </c>
      <c r="AO987" s="7">
        <f>IF(R987&gt;0,RANK(R987,(N987:P987,Q987:AE987)),0)</f>
        <v>0</v>
      </c>
      <c r="AP987" s="7">
        <f>IF(T987&gt;0,RANK(T987,(N987:P987,Q987:AE987)),0)</f>
        <v>0</v>
      </c>
      <c r="AQ987" s="7">
        <f>IF(S987&gt;0,RANK(S987,(N987:P987,Q987:AE987)),0)</f>
        <v>5</v>
      </c>
      <c r="AR987" s="2">
        <f t="shared" si="393"/>
        <v>6.2811349361056963E-3</v>
      </c>
      <c r="AS987" s="2">
        <f t="shared" si="394"/>
        <v>0</v>
      </c>
      <c r="AT987" s="2">
        <f t="shared" si="395"/>
        <v>0</v>
      </c>
      <c r="AU987" s="2">
        <f t="shared" si="396"/>
        <v>4.3318171973142734E-3</v>
      </c>
      <c r="AW987" t="s">
        <v>2601</v>
      </c>
      <c r="AX987" t="s">
        <v>1772</v>
      </c>
      <c r="AY987">
        <v>2</v>
      </c>
      <c r="BA987" s="119">
        <v>20</v>
      </c>
      <c r="BB987" s="121">
        <v>107</v>
      </c>
      <c r="BC987" s="125">
        <f t="shared" si="385"/>
        <v>20107</v>
      </c>
      <c r="BE987" s="7" t="s">
        <v>228</v>
      </c>
    </row>
    <row r="988" spans="1:70" hidden="1" outlineLevel="1">
      <c r="A988" t="s">
        <v>2374</v>
      </c>
      <c r="B988" t="s">
        <v>1772</v>
      </c>
      <c r="C988" s="1">
        <f t="shared" si="386"/>
        <v>1440</v>
      </c>
      <c r="D988" s="7">
        <f>IF(N988&gt;0, RANK(N988,(N988:P988,Q988:AE988)),0)</f>
        <v>2</v>
      </c>
      <c r="E988" s="7">
        <f>IF(O988&gt;0,RANK(O988,(N988:P988,Q988:AE988)),0)</f>
        <v>1</v>
      </c>
      <c r="F988" s="7">
        <f>IF(P988&gt;0,RANK(P988,(N988:P988,Q988:AE988)),0)</f>
        <v>3</v>
      </c>
      <c r="G988" s="1">
        <f t="shared" si="387"/>
        <v>962</v>
      </c>
      <c r="H988" s="2">
        <f t="shared" si="388"/>
        <v>0.66805555555555551</v>
      </c>
      <c r="I988" s="2"/>
      <c r="J988" s="2">
        <f t="shared" si="389"/>
        <v>0.15625</v>
      </c>
      <c r="K988" s="2">
        <f t="shared" si="390"/>
        <v>0.82430555555555551</v>
      </c>
      <c r="L988" s="2">
        <f t="shared" si="391"/>
        <v>1.2500000000000001E-2</v>
      </c>
      <c r="M988" s="2">
        <f t="shared" si="392"/>
        <v>6.9444444444444857E-3</v>
      </c>
      <c r="N988" s="66">
        <v>225</v>
      </c>
      <c r="O988" s="66">
        <v>1187</v>
      </c>
      <c r="P988" s="66">
        <v>18</v>
      </c>
      <c r="Q988" s="66">
        <v>5</v>
      </c>
      <c r="S988" s="66">
        <v>5</v>
      </c>
      <c r="W988" s="66">
        <f>IF(Notes!B$31=1,IF(BR988&gt;0,BR988-R988-SUM(T988:V988)-SUM(X988:AL988),SUM(BS988:BY988)),SUM(BS988:BY988))</f>
        <v>0</v>
      </c>
      <c r="AN988" s="7">
        <f>IF(Q988&gt;0,RANK(Q988,(N988:P988,Q988:AE988)),0)</f>
        <v>4</v>
      </c>
      <c r="AO988" s="7">
        <f>IF(R988&gt;0,RANK(R988,(N988:P988,Q988:AE988)),0)</f>
        <v>0</v>
      </c>
      <c r="AP988" s="7">
        <f>IF(T988&gt;0,RANK(T988,(N988:P988,Q988:AE988)),0)</f>
        <v>0</v>
      </c>
      <c r="AQ988" s="7">
        <f>IF(S988&gt;0,RANK(S988,(N988:P988,Q988:AE988)),0)</f>
        <v>4</v>
      </c>
      <c r="AR988" s="2">
        <f t="shared" si="393"/>
        <v>3.472222222222222E-3</v>
      </c>
      <c r="AS988" s="2">
        <f t="shared" si="394"/>
        <v>0</v>
      </c>
      <c r="AT988" s="2">
        <f t="shared" si="395"/>
        <v>0</v>
      </c>
      <c r="AU988" s="2">
        <f t="shared" si="396"/>
        <v>3.472222222222222E-3</v>
      </c>
      <c r="AW988" t="s">
        <v>2374</v>
      </c>
      <c r="AX988" t="s">
        <v>1772</v>
      </c>
      <c r="AY988">
        <v>1</v>
      </c>
      <c r="BA988" s="119">
        <v>20</v>
      </c>
      <c r="BB988" s="121">
        <v>109</v>
      </c>
      <c r="BC988" s="125">
        <f t="shared" si="385"/>
        <v>20109</v>
      </c>
      <c r="BE988" s="7" t="s">
        <v>228</v>
      </c>
    </row>
    <row r="989" spans="1:70" hidden="1" outlineLevel="1">
      <c r="A989" t="s">
        <v>3240</v>
      </c>
      <c r="B989" t="s">
        <v>1772</v>
      </c>
      <c r="C989" s="1">
        <f t="shared" si="386"/>
        <v>12911</v>
      </c>
      <c r="D989" s="7">
        <f>IF(N989&gt;0, RANK(N989,(N989:P989,Q989:AE989)),0)</f>
        <v>2</v>
      </c>
      <c r="E989" s="7">
        <f>IF(O989&gt;0,RANK(O989,(N989:P989,Q989:AE989)),0)</f>
        <v>1</v>
      </c>
      <c r="F989" s="7">
        <f>IF(P989&gt;0,RANK(P989,(N989:P989,Q989:AE989)),0)</f>
        <v>3</v>
      </c>
      <c r="G989" s="1">
        <f t="shared" si="387"/>
        <v>774</v>
      </c>
      <c r="H989" s="2">
        <f t="shared" si="388"/>
        <v>5.9948880799318413E-2</v>
      </c>
      <c r="I989" s="2"/>
      <c r="J989" s="2">
        <f t="shared" si="389"/>
        <v>0.45883355278444737</v>
      </c>
      <c r="K989" s="2">
        <f t="shared" si="390"/>
        <v>0.51878243358376575</v>
      </c>
      <c r="L989" s="2">
        <f t="shared" si="391"/>
        <v>1.3089613507861513E-2</v>
      </c>
      <c r="M989" s="2">
        <f t="shared" si="392"/>
        <v>9.2944001239253678E-3</v>
      </c>
      <c r="N989" s="66">
        <v>5924</v>
      </c>
      <c r="O989" s="66">
        <v>6698</v>
      </c>
      <c r="P989" s="66">
        <v>169</v>
      </c>
      <c r="Q989" s="66">
        <v>68</v>
      </c>
      <c r="S989" s="66">
        <v>52</v>
      </c>
      <c r="W989" s="66">
        <f>IF(Notes!B$31=1,IF(BR989&gt;0,BR989-R989-SUM(T989:V989)-SUM(X989:AL989),SUM(BS989:BY989)),SUM(BS989:BY989))</f>
        <v>0</v>
      </c>
      <c r="AN989" s="7">
        <f>IF(Q989&gt;0,RANK(Q989,(N989:P989,Q989:AE989)),0)</f>
        <v>4</v>
      </c>
      <c r="AO989" s="7">
        <f>IF(R989&gt;0,RANK(R989,(N989:P989,Q989:AE989)),0)</f>
        <v>0</v>
      </c>
      <c r="AP989" s="7">
        <f>IF(T989&gt;0,RANK(T989,(N989:P989,Q989:AE989)),0)</f>
        <v>0</v>
      </c>
      <c r="AQ989" s="7">
        <f>IF(S989&gt;0,RANK(S989,(N989:P989,Q989:AE989)),0)</f>
        <v>5</v>
      </c>
      <c r="AR989" s="2">
        <f t="shared" si="393"/>
        <v>5.2668267368910235E-3</v>
      </c>
      <c r="AS989" s="2">
        <f t="shared" si="394"/>
        <v>0</v>
      </c>
      <c r="AT989" s="2">
        <f t="shared" si="395"/>
        <v>0</v>
      </c>
      <c r="AU989" s="2">
        <f t="shared" si="396"/>
        <v>4.0275733870343122E-3</v>
      </c>
      <c r="AW989" t="s">
        <v>3240</v>
      </c>
      <c r="AX989" t="s">
        <v>1772</v>
      </c>
      <c r="AY989">
        <v>1</v>
      </c>
      <c r="BA989" s="119">
        <v>20</v>
      </c>
      <c r="BB989" s="121">
        <v>111</v>
      </c>
      <c r="BC989" s="125">
        <f t="shared" si="385"/>
        <v>20111</v>
      </c>
      <c r="BE989" s="7" t="s">
        <v>228</v>
      </c>
    </row>
    <row r="990" spans="1:70" hidden="1" outlineLevel="1">
      <c r="A990" t="s">
        <v>2750</v>
      </c>
      <c r="B990" t="s">
        <v>1772</v>
      </c>
      <c r="C990" s="1">
        <f t="shared" si="386"/>
        <v>13386</v>
      </c>
      <c r="D990" s="7">
        <f>IF(N990&gt;0, RANK(N990,(N990:P990,Q990:AE990)),0)</f>
        <v>2</v>
      </c>
      <c r="E990" s="7">
        <f>IF(O990&gt;0,RANK(O990,(N990:P990,Q990:AE990)),0)</f>
        <v>1</v>
      </c>
      <c r="F990" s="7">
        <f>IF(P990&gt;0,RANK(P990,(N990:P990,Q990:AE990)),0)</f>
        <v>3</v>
      </c>
      <c r="G990" s="1">
        <f t="shared" si="387"/>
        <v>4719</v>
      </c>
      <c r="H990" s="2">
        <f t="shared" si="388"/>
        <v>0.35253249663827879</v>
      </c>
      <c r="I990" s="2"/>
      <c r="J990" s="2">
        <f t="shared" si="389"/>
        <v>0.31510533393097268</v>
      </c>
      <c r="K990" s="2">
        <f t="shared" si="390"/>
        <v>0.66763783056925141</v>
      </c>
      <c r="L990" s="2">
        <f t="shared" si="391"/>
        <v>7.9934259674286565E-3</v>
      </c>
      <c r="M990" s="2">
        <f t="shared" si="392"/>
        <v>9.2634095323473123E-3</v>
      </c>
      <c r="N990" s="66">
        <v>4218</v>
      </c>
      <c r="O990" s="66">
        <v>8937</v>
      </c>
      <c r="P990" s="66">
        <v>107</v>
      </c>
      <c r="Q990" s="66">
        <v>70</v>
      </c>
      <c r="S990" s="66">
        <v>53</v>
      </c>
      <c r="U990" s="66">
        <v>1</v>
      </c>
      <c r="W990" s="66">
        <f>IF(Notes!B$31=1,IF(BR990&gt;0,BR990-R990-SUM(T990:V990)-SUM(X990:AL990),SUM(BS990:BY990)),SUM(BS990:BY990))</f>
        <v>0</v>
      </c>
      <c r="AN990" s="7">
        <f>IF(Q990&gt;0,RANK(Q990,(N990:P990,Q990:AE990)),0)</f>
        <v>4</v>
      </c>
      <c r="AO990" s="7">
        <f>IF(R990&gt;0,RANK(R990,(N990:P990,Q990:AE990)),0)</f>
        <v>0</v>
      </c>
      <c r="AP990" s="7">
        <f>IF(T990&gt;0,RANK(T990,(N990:P990,Q990:AE990)),0)</f>
        <v>0</v>
      </c>
      <c r="AQ990" s="7">
        <f>IF(S990&gt;0,RANK(S990,(N990:P990,Q990:AE990)),0)</f>
        <v>5</v>
      </c>
      <c r="AR990" s="2">
        <f t="shared" si="393"/>
        <v>5.2293440908411769E-3</v>
      </c>
      <c r="AS990" s="2">
        <f t="shared" si="394"/>
        <v>0</v>
      </c>
      <c r="AT990" s="2">
        <f t="shared" si="395"/>
        <v>0</v>
      </c>
      <c r="AU990" s="2">
        <f t="shared" si="396"/>
        <v>3.9593605259226061E-3</v>
      </c>
      <c r="AW990" t="s">
        <v>2750</v>
      </c>
      <c r="AX990" t="s">
        <v>1772</v>
      </c>
      <c r="AY990">
        <v>1</v>
      </c>
      <c r="BA990" s="119">
        <v>20</v>
      </c>
      <c r="BB990" s="121">
        <v>113</v>
      </c>
      <c r="BC990" s="125">
        <f t="shared" si="385"/>
        <v>20113</v>
      </c>
      <c r="BE990" s="7" t="s">
        <v>228</v>
      </c>
    </row>
    <row r="991" spans="1:70" hidden="1" outlineLevel="1">
      <c r="A991" t="s">
        <v>3367</v>
      </c>
      <c r="B991" t="s">
        <v>1772</v>
      </c>
      <c r="C991" s="1">
        <f t="shared" si="386"/>
        <v>6059</v>
      </c>
      <c r="D991" s="7">
        <f>IF(N991&gt;0, RANK(N991,(N991:P991,Q991:AE991)),0)</f>
        <v>2</v>
      </c>
      <c r="E991" s="7">
        <f>IF(O991&gt;0,RANK(O991,(N991:P991,Q991:AE991)),0)</f>
        <v>1</v>
      </c>
      <c r="F991" s="7">
        <f>IF(P991&gt;0,RANK(P991,(N991:P991,Q991:AE991)),0)</f>
        <v>3</v>
      </c>
      <c r="G991" s="1">
        <f t="shared" si="387"/>
        <v>2358</v>
      </c>
      <c r="H991" s="2">
        <f t="shared" si="388"/>
        <v>0.38917313087968314</v>
      </c>
      <c r="I991" s="2"/>
      <c r="J991" s="2">
        <f t="shared" si="389"/>
        <v>0.29724376959894372</v>
      </c>
      <c r="K991" s="2">
        <f t="shared" si="390"/>
        <v>0.6864169004786268</v>
      </c>
      <c r="L991" s="2">
        <f t="shared" si="391"/>
        <v>9.7375804588215875E-3</v>
      </c>
      <c r="M991" s="2">
        <f t="shared" si="392"/>
        <v>6.6017494636078922E-3</v>
      </c>
      <c r="N991" s="66">
        <v>1801</v>
      </c>
      <c r="O991" s="66">
        <v>4159</v>
      </c>
      <c r="P991" s="66">
        <v>59</v>
      </c>
      <c r="Q991" s="66">
        <v>23</v>
      </c>
      <c r="S991" s="66">
        <v>17</v>
      </c>
      <c r="W991" s="66">
        <f>IF(Notes!B$31=1,IF(BR991&gt;0,BR991-R991-SUM(T991:V991)-SUM(X991:AL991),SUM(BS991:BY991)),SUM(BS991:BY991))</f>
        <v>0</v>
      </c>
      <c r="AN991" s="7">
        <f>IF(Q991&gt;0,RANK(Q991,(N991:P991,Q991:AE991)),0)</f>
        <v>4</v>
      </c>
      <c r="AO991" s="7">
        <f>IF(R991&gt;0,RANK(R991,(N991:P991,Q991:AE991)),0)</f>
        <v>0</v>
      </c>
      <c r="AP991" s="7">
        <f>IF(T991&gt;0,RANK(T991,(N991:P991,Q991:AE991)),0)</f>
        <v>0</v>
      </c>
      <c r="AQ991" s="7">
        <f>IF(S991&gt;0,RANK(S991,(N991:P991,Q991:AE991)),0)</f>
        <v>5</v>
      </c>
      <c r="AR991" s="2">
        <f t="shared" si="393"/>
        <v>3.7960059415745174E-3</v>
      </c>
      <c r="AS991" s="2">
        <f t="shared" si="394"/>
        <v>0</v>
      </c>
      <c r="AT991" s="2">
        <f t="shared" si="395"/>
        <v>0</v>
      </c>
      <c r="AU991" s="2">
        <f t="shared" si="396"/>
        <v>2.8057435220333387E-3</v>
      </c>
      <c r="AW991" t="s">
        <v>3367</v>
      </c>
      <c r="AX991" t="s">
        <v>1772</v>
      </c>
      <c r="AY991">
        <v>1</v>
      </c>
      <c r="BA991" s="119">
        <v>20</v>
      </c>
      <c r="BB991" s="121">
        <v>115</v>
      </c>
      <c r="BC991" s="125">
        <f t="shared" si="385"/>
        <v>20115</v>
      </c>
      <c r="BE991" s="7" t="s">
        <v>228</v>
      </c>
    </row>
    <row r="992" spans="1:70" hidden="1" outlineLevel="1">
      <c r="A992" t="s">
        <v>3230</v>
      </c>
      <c r="B992" t="s">
        <v>1772</v>
      </c>
      <c r="C992" s="1">
        <f t="shared" si="386"/>
        <v>5036</v>
      </c>
      <c r="D992" s="7">
        <f>IF(N992&gt;0, RANK(N992,(N992:P992,Q992:AE992)),0)</f>
        <v>2</v>
      </c>
      <c r="E992" s="7">
        <f>IF(O992&gt;0,RANK(O992,(N992:P992,Q992:AE992)),0)</f>
        <v>1</v>
      </c>
      <c r="F992" s="7">
        <f>IF(P992&gt;0,RANK(P992,(N992:P992,Q992:AE992)),0)</f>
        <v>3</v>
      </c>
      <c r="G992" s="1">
        <f t="shared" si="387"/>
        <v>1373</v>
      </c>
      <c r="H992" s="2">
        <f t="shared" si="388"/>
        <v>0.27263701350277997</v>
      </c>
      <c r="I992" s="2"/>
      <c r="J992" s="2">
        <f t="shared" si="389"/>
        <v>0.35424940428911833</v>
      </c>
      <c r="K992" s="2">
        <f t="shared" si="390"/>
        <v>0.62688641779189835</v>
      </c>
      <c r="L992" s="2">
        <f t="shared" si="391"/>
        <v>1.0722795869737888E-2</v>
      </c>
      <c r="M992" s="2">
        <f t="shared" si="392"/>
        <v>8.141382049245428E-3</v>
      </c>
      <c r="N992" s="66">
        <v>1784</v>
      </c>
      <c r="O992" s="66">
        <v>3157</v>
      </c>
      <c r="P992" s="66">
        <v>54</v>
      </c>
      <c r="Q992" s="66">
        <v>26</v>
      </c>
      <c r="S992" s="66">
        <v>15</v>
      </c>
      <c r="W992" s="66">
        <f>IF(Notes!B$31=1,IF(BR992&gt;0,BR992-R992-SUM(T992:V992)-SUM(X992:AL992),SUM(BS992:BY992)),SUM(BS992:BY992))</f>
        <v>0</v>
      </c>
      <c r="AN992" s="7">
        <f>IF(Q992&gt;0,RANK(Q992,(N992:P992,Q992:AE992)),0)</f>
        <v>4</v>
      </c>
      <c r="AO992" s="7">
        <f>IF(R992&gt;0,RANK(R992,(N992:P992,Q992:AE992)),0)</f>
        <v>0</v>
      </c>
      <c r="AP992" s="7">
        <f>IF(T992&gt;0,RANK(T992,(N992:P992,Q992:AE992)),0)</f>
        <v>0</v>
      </c>
      <c r="AQ992" s="7">
        <f>IF(S992&gt;0,RANK(S992,(N992:P992,Q992:AE992)),0)</f>
        <v>5</v>
      </c>
      <c r="AR992" s="2">
        <f t="shared" si="393"/>
        <v>5.1628276409849084E-3</v>
      </c>
      <c r="AS992" s="2">
        <f t="shared" si="394"/>
        <v>0</v>
      </c>
      <c r="AT992" s="2">
        <f t="shared" si="395"/>
        <v>0</v>
      </c>
      <c r="AU992" s="2">
        <f t="shared" si="396"/>
        <v>2.9785544082605244E-3</v>
      </c>
      <c r="AW992" t="s">
        <v>3230</v>
      </c>
      <c r="AX992" t="s">
        <v>1772</v>
      </c>
      <c r="AY992">
        <v>1</v>
      </c>
      <c r="BA992" s="119">
        <v>20</v>
      </c>
      <c r="BB992" s="121">
        <v>117</v>
      </c>
      <c r="BC992" s="125">
        <f t="shared" si="385"/>
        <v>20117</v>
      </c>
      <c r="BE992" s="7" t="s">
        <v>228</v>
      </c>
    </row>
    <row r="993" spans="1:70" hidden="1" outlineLevel="1">
      <c r="A993" t="s">
        <v>466</v>
      </c>
      <c r="B993" t="s">
        <v>1772</v>
      </c>
      <c r="C993" s="1">
        <f t="shared" si="386"/>
        <v>1931</v>
      </c>
      <c r="D993" s="7">
        <f>IF(N993&gt;0, RANK(N993,(N993:P993,Q993:AE993)),0)</f>
        <v>2</v>
      </c>
      <c r="E993" s="7">
        <f>IF(O993&gt;0,RANK(O993,(N993:P993,Q993:AE993)),0)</f>
        <v>1</v>
      </c>
      <c r="F993" s="7">
        <f>IF(P993&gt;0,RANK(P993,(N993:P993,Q993:AE993)),0)</f>
        <v>3</v>
      </c>
      <c r="G993" s="1">
        <f t="shared" si="387"/>
        <v>1183</v>
      </c>
      <c r="H993" s="2">
        <f t="shared" si="388"/>
        <v>0.61263593992749865</v>
      </c>
      <c r="I993" s="2"/>
      <c r="J993" s="2">
        <f t="shared" si="389"/>
        <v>0.18487830139823924</v>
      </c>
      <c r="K993" s="2">
        <f t="shared" si="390"/>
        <v>0.797514241325738</v>
      </c>
      <c r="L993" s="2">
        <f t="shared" si="391"/>
        <v>7.2501294665976174E-3</v>
      </c>
      <c r="M993" s="2">
        <f t="shared" si="392"/>
        <v>1.0357327809425136E-2</v>
      </c>
      <c r="N993" s="66">
        <v>357</v>
      </c>
      <c r="O993" s="66">
        <v>1540</v>
      </c>
      <c r="P993" s="66">
        <v>14</v>
      </c>
      <c r="Q993" s="66">
        <v>12</v>
      </c>
      <c r="S993" s="66">
        <v>8</v>
      </c>
      <c r="W993" s="66">
        <f>IF(Notes!B$31=1,IF(BR993&gt;0,BR993-R993-SUM(T993:V993)-SUM(X993:AL993),SUM(BS993:BY993)),SUM(BS993:BY993))</f>
        <v>0</v>
      </c>
      <c r="AN993" s="7">
        <f>IF(Q993&gt;0,RANK(Q993,(N993:P993,Q993:AE993)),0)</f>
        <v>4</v>
      </c>
      <c r="AO993" s="7">
        <f>IF(R993&gt;0,RANK(R993,(N993:P993,Q993:AE993)),0)</f>
        <v>0</v>
      </c>
      <c r="AP993" s="7">
        <f>IF(T993&gt;0,RANK(T993,(N993:P993,Q993:AE993)),0)</f>
        <v>0</v>
      </c>
      <c r="AQ993" s="7">
        <f>IF(S993&gt;0,RANK(S993,(N993:P993,Q993:AE993)),0)</f>
        <v>5</v>
      </c>
      <c r="AR993" s="2">
        <f t="shared" si="393"/>
        <v>6.2143966856551009E-3</v>
      </c>
      <c r="AS993" s="2">
        <f t="shared" si="394"/>
        <v>0</v>
      </c>
      <c r="AT993" s="2">
        <f t="shared" si="395"/>
        <v>0</v>
      </c>
      <c r="AU993" s="2">
        <f t="shared" si="396"/>
        <v>4.142931123770067E-3</v>
      </c>
      <c r="AW993" t="s">
        <v>466</v>
      </c>
      <c r="AX993" t="s">
        <v>1772</v>
      </c>
      <c r="AY993">
        <v>1</v>
      </c>
      <c r="BA993" s="119">
        <v>20</v>
      </c>
      <c r="BB993" s="121">
        <v>119</v>
      </c>
      <c r="BC993" s="125">
        <f t="shared" si="385"/>
        <v>20119</v>
      </c>
      <c r="BE993" s="7" t="s">
        <v>228</v>
      </c>
    </row>
    <row r="994" spans="1:70" hidden="1" outlineLevel="1">
      <c r="A994" t="s">
        <v>2654</v>
      </c>
      <c r="B994" t="s">
        <v>1772</v>
      </c>
      <c r="C994" s="1">
        <f t="shared" si="386"/>
        <v>15377</v>
      </c>
      <c r="D994" s="7">
        <f>IF(N994&gt;0, RANK(N994,(N994:P994,Q994:AE994)),0)</f>
        <v>2</v>
      </c>
      <c r="E994" s="7">
        <f>IF(O994&gt;0,RANK(O994,(N994:P994,Q994:AE994)),0)</f>
        <v>1</v>
      </c>
      <c r="F994" s="7">
        <f>IF(P994&gt;0,RANK(P994,(N994:P994,Q994:AE994)),0)</f>
        <v>3</v>
      </c>
      <c r="G994" s="1">
        <f t="shared" si="387"/>
        <v>3640</v>
      </c>
      <c r="H994" s="2">
        <f t="shared" si="388"/>
        <v>0.23671717500162581</v>
      </c>
      <c r="I994" s="2"/>
      <c r="J994" s="2">
        <f t="shared" si="389"/>
        <v>0.37341484034597128</v>
      </c>
      <c r="K994" s="2">
        <f t="shared" si="390"/>
        <v>0.61013201534759709</v>
      </c>
      <c r="L994" s="2">
        <f t="shared" si="391"/>
        <v>7.5437341484034595E-3</v>
      </c>
      <c r="M994" s="2">
        <f t="shared" si="392"/>
        <v>8.9094101580281734E-3</v>
      </c>
      <c r="N994" s="66">
        <v>5742</v>
      </c>
      <c r="O994" s="66">
        <v>9382</v>
      </c>
      <c r="P994" s="66">
        <v>116</v>
      </c>
      <c r="Q994" s="66">
        <v>68</v>
      </c>
      <c r="S994" s="66">
        <v>69</v>
      </c>
      <c r="W994" s="66">
        <f>IF(Notes!B$31=1,IF(BR994&gt;0,BR994-R994-SUM(T994:V994)-SUM(X994:AL994),SUM(BS994:BY994)),SUM(BS994:BY994))</f>
        <v>0</v>
      </c>
      <c r="AN994" s="7">
        <f>IF(Q994&gt;0,RANK(Q994,(N994:P994,Q994:AE994)),0)</f>
        <v>5</v>
      </c>
      <c r="AO994" s="7">
        <f>IF(R994&gt;0,RANK(R994,(N994:P994,Q994:AE994)),0)</f>
        <v>0</v>
      </c>
      <c r="AP994" s="7">
        <f>IF(T994&gt;0,RANK(T994,(N994:P994,Q994:AE994)),0)</f>
        <v>0</v>
      </c>
      <c r="AQ994" s="7">
        <f>IF(S994&gt;0,RANK(S994,(N994:P994,Q994:AE994)),0)</f>
        <v>4</v>
      </c>
      <c r="AR994" s="2">
        <f t="shared" si="393"/>
        <v>4.4221889835468556E-3</v>
      </c>
      <c r="AS994" s="2">
        <f t="shared" si="394"/>
        <v>0</v>
      </c>
      <c r="AT994" s="2">
        <f t="shared" si="395"/>
        <v>0</v>
      </c>
      <c r="AU994" s="2">
        <f t="shared" si="396"/>
        <v>4.4872211744813682E-3</v>
      </c>
      <c r="AW994" t="s">
        <v>2654</v>
      </c>
      <c r="AX994" t="s">
        <v>1772</v>
      </c>
      <c r="AY994">
        <v>2</v>
      </c>
      <c r="BA994" s="119">
        <v>20</v>
      </c>
      <c r="BB994" s="121">
        <v>121</v>
      </c>
      <c r="BC994" s="125">
        <f t="shared" si="385"/>
        <v>20121</v>
      </c>
      <c r="BE994" s="7" t="s">
        <v>228</v>
      </c>
    </row>
    <row r="995" spans="1:70" hidden="1" outlineLevel="1">
      <c r="A995" t="s">
        <v>2077</v>
      </c>
      <c r="B995" t="s">
        <v>1772</v>
      </c>
      <c r="C995" s="1">
        <f t="shared" si="386"/>
        <v>3203</v>
      </c>
      <c r="D995" s="7">
        <f>IF(N995&gt;0, RANK(N995,(N995:P995,Q995:AE995)),0)</f>
        <v>2</v>
      </c>
      <c r="E995" s="7">
        <f>IF(O995&gt;0,RANK(O995,(N995:P995,Q995:AE995)),0)</f>
        <v>1</v>
      </c>
      <c r="F995" s="7">
        <f>IF(P995&gt;0,RANK(P995,(N995:P995,Q995:AE995)),0)</f>
        <v>3</v>
      </c>
      <c r="G995" s="1">
        <f t="shared" si="387"/>
        <v>1739</v>
      </c>
      <c r="H995" s="2">
        <f t="shared" si="388"/>
        <v>0.54292850452700592</v>
      </c>
      <c r="I995" s="2"/>
      <c r="J995" s="2">
        <f t="shared" si="389"/>
        <v>0.21885732126131752</v>
      </c>
      <c r="K995" s="2">
        <f t="shared" si="390"/>
        <v>0.76178582578832343</v>
      </c>
      <c r="L995" s="2">
        <f t="shared" si="391"/>
        <v>1.0615048392132375E-2</v>
      </c>
      <c r="M995" s="2">
        <f t="shared" si="392"/>
        <v>8.7418045582266738E-3</v>
      </c>
      <c r="N995" s="66">
        <v>701</v>
      </c>
      <c r="O995" s="66">
        <v>2440</v>
      </c>
      <c r="P995" s="66">
        <v>34</v>
      </c>
      <c r="Q995" s="66">
        <v>16</v>
      </c>
      <c r="S995" s="66">
        <v>12</v>
      </c>
      <c r="W995" s="66">
        <f>IF(Notes!B$31=1,IF(BR995&gt;0,BR995-R995-SUM(T995:V995)-SUM(X995:AL995),SUM(BS995:BY995)),SUM(BS995:BY995))</f>
        <v>0</v>
      </c>
      <c r="AN995" s="7">
        <f>IF(Q995&gt;0,RANK(Q995,(N995:P995,Q995:AE995)),0)</f>
        <v>4</v>
      </c>
      <c r="AO995" s="7">
        <f>IF(R995&gt;0,RANK(R995,(N995:P995,Q995:AE995)),0)</f>
        <v>0</v>
      </c>
      <c r="AP995" s="7">
        <f>IF(T995&gt;0,RANK(T995,(N995:P995,Q995:AE995)),0)</f>
        <v>0</v>
      </c>
      <c r="AQ995" s="7">
        <f>IF(S995&gt;0,RANK(S995,(N995:P995,Q995:AE995)),0)</f>
        <v>5</v>
      </c>
      <c r="AR995" s="2">
        <f t="shared" si="393"/>
        <v>4.995316890415236E-3</v>
      </c>
      <c r="AS995" s="2">
        <f t="shared" si="394"/>
        <v>0</v>
      </c>
      <c r="AT995" s="2">
        <f t="shared" si="395"/>
        <v>0</v>
      </c>
      <c r="AU995" s="2">
        <f t="shared" si="396"/>
        <v>3.746487667811427E-3</v>
      </c>
      <c r="AW995" t="s">
        <v>2077</v>
      </c>
      <c r="AX995" t="s">
        <v>1772</v>
      </c>
      <c r="AY995">
        <v>1</v>
      </c>
      <c r="BA995" s="119">
        <v>20</v>
      </c>
      <c r="BB995" s="121">
        <v>123</v>
      </c>
      <c r="BC995" s="125">
        <f t="shared" si="385"/>
        <v>20123</v>
      </c>
      <c r="BE995" s="7" t="s">
        <v>228</v>
      </c>
    </row>
    <row r="996" spans="1:70" hidden="1" outlineLevel="1">
      <c r="A996" t="s">
        <v>1426</v>
      </c>
      <c r="B996" t="s">
        <v>1772</v>
      </c>
      <c r="C996" s="1">
        <f t="shared" si="386"/>
        <v>13907</v>
      </c>
      <c r="D996" s="7">
        <f>IF(N996&gt;0, RANK(N996,(N996:P996,Q996:AE996)),0)</f>
        <v>2</v>
      </c>
      <c r="E996" s="7">
        <f>IF(O996&gt;0,RANK(O996,(N996:P996,Q996:AE996)),0)</f>
        <v>1</v>
      </c>
      <c r="F996" s="7">
        <f>IF(P996&gt;0,RANK(P996,(N996:P996,Q996:AE996)),0)</f>
        <v>3</v>
      </c>
      <c r="G996" s="1">
        <f t="shared" si="387"/>
        <v>4971</v>
      </c>
      <c r="H996" s="2">
        <f t="shared" si="388"/>
        <v>0.35744589055871145</v>
      </c>
      <c r="I996" s="2"/>
      <c r="J996" s="2">
        <f t="shared" si="389"/>
        <v>0.3119292442654778</v>
      </c>
      <c r="K996" s="2">
        <f t="shared" si="390"/>
        <v>0.66937513482418931</v>
      </c>
      <c r="L996" s="2">
        <f t="shared" si="391"/>
        <v>1.0426403969224132E-2</v>
      </c>
      <c r="M996" s="2">
        <f t="shared" si="392"/>
        <v>8.2692169411088118E-3</v>
      </c>
      <c r="N996" s="66">
        <v>4338</v>
      </c>
      <c r="O996" s="66">
        <v>9309</v>
      </c>
      <c r="P996" s="66">
        <v>145</v>
      </c>
      <c r="Q996" s="66">
        <v>70</v>
      </c>
      <c r="S996" s="66">
        <v>45</v>
      </c>
      <c r="W996" s="66">
        <f>IF(Notes!B$31=1,IF(BR996&gt;0,BR996-R996-SUM(T996:V996)-SUM(X996:AL996),SUM(BS996:BY996)),SUM(BS996:BY996))</f>
        <v>0</v>
      </c>
      <c r="AN996" s="7">
        <f>IF(Q996&gt;0,RANK(Q996,(N996:P996,Q996:AE996)),0)</f>
        <v>4</v>
      </c>
      <c r="AO996" s="7">
        <f>IF(R996&gt;0,RANK(R996,(N996:P996,Q996:AE996)),0)</f>
        <v>0</v>
      </c>
      <c r="AP996" s="7">
        <f>IF(T996&gt;0,RANK(T996,(N996:P996,Q996:AE996)),0)</f>
        <v>0</v>
      </c>
      <c r="AQ996" s="7">
        <f>IF(S996&gt;0,RANK(S996,(N996:P996,Q996:AE996)),0)</f>
        <v>5</v>
      </c>
      <c r="AR996" s="2">
        <f t="shared" si="393"/>
        <v>5.0334363989357877E-3</v>
      </c>
      <c r="AS996" s="2">
        <f t="shared" si="394"/>
        <v>0</v>
      </c>
      <c r="AT996" s="2">
        <f t="shared" si="395"/>
        <v>0</v>
      </c>
      <c r="AU996" s="2">
        <f t="shared" si="396"/>
        <v>3.2357805421730063E-3</v>
      </c>
      <c r="AW996" t="s">
        <v>1426</v>
      </c>
      <c r="AX996" t="s">
        <v>1772</v>
      </c>
      <c r="AY996">
        <v>4</v>
      </c>
      <c r="BA996" s="119">
        <v>20</v>
      </c>
      <c r="BB996" s="121">
        <v>125</v>
      </c>
      <c r="BC996" s="125">
        <f t="shared" si="385"/>
        <v>20125</v>
      </c>
      <c r="BE996" s="7" t="s">
        <v>228</v>
      </c>
    </row>
    <row r="997" spans="1:70" hidden="1" outlineLevel="1">
      <c r="A997" t="s">
        <v>467</v>
      </c>
      <c r="B997" t="s">
        <v>1772</v>
      </c>
      <c r="C997" s="1">
        <f t="shared" si="386"/>
        <v>2841</v>
      </c>
      <c r="D997" s="7">
        <f>IF(N997&gt;0, RANK(N997,(N997:P997,Q997:AE997)),0)</f>
        <v>2</v>
      </c>
      <c r="E997" s="7">
        <f>IF(O997&gt;0,RANK(O997,(N997:P997,Q997:AE997)),0)</f>
        <v>1</v>
      </c>
      <c r="F997" s="7">
        <f>IF(P997&gt;0,RANK(P997,(N997:P997,Q997:AE997)),0)</f>
        <v>3</v>
      </c>
      <c r="G997" s="1">
        <f t="shared" si="387"/>
        <v>968</v>
      </c>
      <c r="H997" s="2">
        <f t="shared" si="388"/>
        <v>0.34072509679690249</v>
      </c>
      <c r="I997" s="2"/>
      <c r="J997" s="2">
        <f t="shared" si="389"/>
        <v>0.3192537838789159</v>
      </c>
      <c r="K997" s="2">
        <f t="shared" si="390"/>
        <v>0.65997888067581834</v>
      </c>
      <c r="L997" s="2">
        <f t="shared" si="391"/>
        <v>9.8556846180922215E-3</v>
      </c>
      <c r="M997" s="2">
        <f t="shared" si="392"/>
        <v>1.0911650827173545E-2</v>
      </c>
      <c r="N997" s="66">
        <v>907</v>
      </c>
      <c r="O997" s="66">
        <v>1875</v>
      </c>
      <c r="P997" s="66">
        <v>28</v>
      </c>
      <c r="Q997" s="66">
        <v>16</v>
      </c>
      <c r="S997" s="66">
        <v>15</v>
      </c>
      <c r="W997" s="66">
        <f>IF(Notes!B$31=1,IF(BR997&gt;0,BR997-R997-SUM(T997:V997)-SUM(X997:AL997),SUM(BS997:BY997)),SUM(BS997:BY997))</f>
        <v>0</v>
      </c>
      <c r="AN997" s="7">
        <f>IF(Q997&gt;0,RANK(Q997,(N997:P997,Q997:AE997)),0)</f>
        <v>4</v>
      </c>
      <c r="AO997" s="7">
        <f>IF(R997&gt;0,RANK(R997,(N997:P997,Q997:AE997)),0)</f>
        <v>0</v>
      </c>
      <c r="AP997" s="7">
        <f>IF(T997&gt;0,RANK(T997,(N997:P997,Q997:AE997)),0)</f>
        <v>0</v>
      </c>
      <c r="AQ997" s="7">
        <f>IF(S997&gt;0,RANK(S997,(N997:P997,Q997:AE997)),0)</f>
        <v>5</v>
      </c>
      <c r="AR997" s="2">
        <f t="shared" si="393"/>
        <v>5.6318197817669833E-3</v>
      </c>
      <c r="AS997" s="2">
        <f t="shared" si="394"/>
        <v>0</v>
      </c>
      <c r="AT997" s="2">
        <f t="shared" si="395"/>
        <v>0</v>
      </c>
      <c r="AU997" s="2">
        <f t="shared" si="396"/>
        <v>5.279831045406547E-3</v>
      </c>
      <c r="AW997" t="s">
        <v>467</v>
      </c>
      <c r="AX997" t="s">
        <v>1772</v>
      </c>
      <c r="AY997">
        <v>1</v>
      </c>
      <c r="BA997" s="119">
        <v>20</v>
      </c>
      <c r="BB997" s="121">
        <v>127</v>
      </c>
      <c r="BC997" s="125">
        <f t="shared" si="385"/>
        <v>20127</v>
      </c>
      <c r="BE997" s="7" t="s">
        <v>228</v>
      </c>
    </row>
    <row r="998" spans="1:70" hidden="1" outlineLevel="1">
      <c r="A998" t="s">
        <v>2057</v>
      </c>
      <c r="B998" t="s">
        <v>1772</v>
      </c>
      <c r="C998" s="1">
        <f t="shared" ref="C998:C1029" si="397">SUM(N998:AL998)</f>
        <v>1402</v>
      </c>
      <c r="D998" s="7">
        <f>IF(N998&gt;0, RANK(N998,(N998:P998,Q998:AE998)),0)</f>
        <v>2</v>
      </c>
      <c r="E998" s="7">
        <f>IF(O998&gt;0,RANK(O998,(N998:P998,Q998:AE998)),0)</f>
        <v>1</v>
      </c>
      <c r="F998" s="7">
        <f>IF(P998&gt;0,RANK(P998,(N998:P998,Q998:AE998)),0)</f>
        <v>4</v>
      </c>
      <c r="G998" s="1">
        <f t="shared" ref="G998:G1029" si="398">IF(C998&gt;0,MAX(N998:P998)-LARGE(N998:P998,2),0)</f>
        <v>924</v>
      </c>
      <c r="H998" s="2">
        <f t="shared" ref="H998:H1029" si="399">IF(C998&gt;0,G998/C998,0)</f>
        <v>0.65905848787446508</v>
      </c>
      <c r="I998" s="2"/>
      <c r="J998" s="2">
        <f t="shared" ref="J998:J1029" si="400">IF($C998=0,"-",N998/$C998)</f>
        <v>0.16333808844507847</v>
      </c>
      <c r="K998" s="2">
        <f t="shared" ref="K998:K1029" si="401">IF($C998=0,"-",O998/$C998)</f>
        <v>0.82239657631954355</v>
      </c>
      <c r="L998" s="2">
        <f t="shared" ref="L998:L1029" si="402">IF($C998=0,"-",P998/$C998)</f>
        <v>5.7061340941512127E-3</v>
      </c>
      <c r="M998" s="2">
        <f t="shared" ref="M998:M1029" si="403">IF(C998=0,"-",(1-J998-K998-L998))</f>
        <v>8.5592011412267723E-3</v>
      </c>
      <c r="N998" s="66">
        <v>229</v>
      </c>
      <c r="O998" s="66">
        <v>1153</v>
      </c>
      <c r="P998" s="66">
        <v>8</v>
      </c>
      <c r="Q998" s="66">
        <v>11</v>
      </c>
      <c r="S998" s="66">
        <v>1</v>
      </c>
      <c r="W998" s="66">
        <f>IF(Notes!B$31=1,IF(BR998&gt;0,BR998-R998-SUM(T998:V998)-SUM(X998:AL998),SUM(BS998:BY998)),SUM(BS998:BY998))</f>
        <v>0</v>
      </c>
      <c r="AN998" s="7">
        <f>IF(Q998&gt;0,RANK(Q998,(N998:P998,Q998:AE998)),0)</f>
        <v>3</v>
      </c>
      <c r="AO998" s="7">
        <f>IF(R998&gt;0,RANK(R998,(N998:P998,Q998:AE998)),0)</f>
        <v>0</v>
      </c>
      <c r="AP998" s="7">
        <f>IF(T998&gt;0,RANK(T998,(N998:P998,Q998:AE998)),0)</f>
        <v>0</v>
      </c>
      <c r="AQ998" s="7">
        <f>IF(S998&gt;0,RANK(S998,(N998:P998,Q998:AE998)),0)</f>
        <v>5</v>
      </c>
      <c r="AR998" s="2">
        <f t="shared" ref="AR998:AR1029" si="404">IF($C998=0,"-",Q998/$C998)</f>
        <v>7.8459343794579171E-3</v>
      </c>
      <c r="AS998" s="2">
        <f t="shared" ref="AS998:AS1029" si="405">IF($C998=0,"-",R998/$C998)</f>
        <v>0</v>
      </c>
      <c r="AT998" s="2">
        <f t="shared" ref="AT998:AT1029" si="406">IF($C998=0,"-",T998/$C998)</f>
        <v>0</v>
      </c>
      <c r="AU998" s="2">
        <f t="shared" ref="AU998:AU1029" si="407">IF($C998=0,"-",S998/$C998)</f>
        <v>7.1326676176890159E-4</v>
      </c>
      <c r="AW998" t="s">
        <v>2057</v>
      </c>
      <c r="AX998" t="s">
        <v>1772</v>
      </c>
      <c r="AY998">
        <v>1</v>
      </c>
      <c r="BA998" s="119">
        <v>20</v>
      </c>
      <c r="BB998" s="121">
        <v>129</v>
      </c>
      <c r="BC998" s="125">
        <f t="shared" si="385"/>
        <v>20129</v>
      </c>
      <c r="BE998" s="7" t="s">
        <v>228</v>
      </c>
    </row>
    <row r="999" spans="1:70" hidden="1" outlineLevel="1">
      <c r="A999" t="s">
        <v>3352</v>
      </c>
      <c r="B999" t="s">
        <v>1772</v>
      </c>
      <c r="C999" s="1">
        <f t="shared" si="397"/>
        <v>5359</v>
      </c>
      <c r="D999" s="7">
        <f>IF(N999&gt;0, RANK(N999,(N999:P999,Q999:AE999)),0)</f>
        <v>2</v>
      </c>
      <c r="E999" s="7">
        <f>IF(O999&gt;0,RANK(O999,(N999:P999,Q999:AE999)),0)</f>
        <v>1</v>
      </c>
      <c r="F999" s="7">
        <f>IF(P999&gt;0,RANK(P999,(N999:P999,Q999:AE999)),0)</f>
        <v>3</v>
      </c>
      <c r="G999" s="1">
        <f t="shared" si="398"/>
        <v>2385</v>
      </c>
      <c r="H999" s="2">
        <f t="shared" si="399"/>
        <v>0.44504571748460536</v>
      </c>
      <c r="I999" s="2"/>
      <c r="J999" s="2">
        <f t="shared" si="400"/>
        <v>0.26721403246874414</v>
      </c>
      <c r="K999" s="2">
        <f t="shared" si="401"/>
        <v>0.71225974995334951</v>
      </c>
      <c r="L999" s="2">
        <f t="shared" si="402"/>
        <v>1.2502332524724762E-2</v>
      </c>
      <c r="M999" s="2">
        <f t="shared" si="403"/>
        <v>8.0238850531815301E-3</v>
      </c>
      <c r="N999" s="66">
        <v>1432</v>
      </c>
      <c r="O999" s="66">
        <v>3817</v>
      </c>
      <c r="P999" s="66">
        <v>67</v>
      </c>
      <c r="Q999" s="66">
        <v>20</v>
      </c>
      <c r="S999" s="66">
        <v>22</v>
      </c>
      <c r="W999" s="66">
        <f>IF(Notes!B$31=1,IF(BR999&gt;0,BR999-R999-SUM(T999:V999)-SUM(X999:AL999),SUM(BS999:BY999)),SUM(BS999:BY999))</f>
        <v>0</v>
      </c>
      <c r="Y999" s="66">
        <v>1</v>
      </c>
      <c r="AN999" s="7">
        <f>IF(Q999&gt;0,RANK(Q999,(N999:P999,Q999:AE999)),0)</f>
        <v>5</v>
      </c>
      <c r="AO999" s="7">
        <f>IF(R999&gt;0,RANK(R999,(N999:P999,Q999:AE999)),0)</f>
        <v>0</v>
      </c>
      <c r="AP999" s="7">
        <f>IF(T999&gt;0,RANK(T999,(N999:P999,Q999:AE999)),0)</f>
        <v>0</v>
      </c>
      <c r="AQ999" s="7">
        <f>IF(S999&gt;0,RANK(S999,(N999:P999,Q999:AE999)),0)</f>
        <v>4</v>
      </c>
      <c r="AR999" s="2">
        <f t="shared" si="404"/>
        <v>3.7320395596193321E-3</v>
      </c>
      <c r="AS999" s="2">
        <f t="shared" si="405"/>
        <v>0</v>
      </c>
      <c r="AT999" s="2">
        <f t="shared" si="406"/>
        <v>0</v>
      </c>
      <c r="AU999" s="2">
        <f t="shared" si="407"/>
        <v>4.1052435155812649E-3</v>
      </c>
      <c r="AW999" t="s">
        <v>3352</v>
      </c>
      <c r="AX999" t="s">
        <v>1772</v>
      </c>
      <c r="AY999">
        <v>0</v>
      </c>
      <c r="BA999" s="119">
        <v>20</v>
      </c>
      <c r="BB999" s="121">
        <v>131</v>
      </c>
      <c r="BC999" s="125">
        <f t="shared" si="385"/>
        <v>20131</v>
      </c>
      <c r="BE999" s="7" t="s">
        <v>228</v>
      </c>
    </row>
    <row r="1000" spans="1:70" hidden="1" outlineLevel="1">
      <c r="A1000" t="s">
        <v>3226</v>
      </c>
      <c r="B1000" t="s">
        <v>1772</v>
      </c>
      <c r="C1000" s="1">
        <f t="shared" si="397"/>
        <v>7192</v>
      </c>
      <c r="D1000" s="7">
        <f>IF(N1000&gt;0, RANK(N1000,(N1000:P1000,Q1000:AE1000)),0)</f>
        <v>2</v>
      </c>
      <c r="E1000" s="7">
        <f>IF(O1000&gt;0,RANK(O1000,(N1000:P1000,Q1000:AE1000)),0)</f>
        <v>1</v>
      </c>
      <c r="F1000" s="7">
        <f>IF(P1000&gt;0,RANK(P1000,(N1000:P1000,Q1000:AE1000)),0)</f>
        <v>3</v>
      </c>
      <c r="G1000" s="1">
        <f t="shared" si="398"/>
        <v>1910</v>
      </c>
      <c r="H1000" s="2">
        <f t="shared" si="399"/>
        <v>0.26557285873192438</v>
      </c>
      <c r="I1000" s="2"/>
      <c r="J1000" s="2">
        <f t="shared" si="400"/>
        <v>0.35636818687430477</v>
      </c>
      <c r="K1000" s="2">
        <f t="shared" si="401"/>
        <v>0.62194104560622909</v>
      </c>
      <c r="L1000" s="2">
        <f t="shared" si="402"/>
        <v>1.3209121245828698E-2</v>
      </c>
      <c r="M1000" s="2">
        <f t="shared" si="403"/>
        <v>8.4816462736374935E-3</v>
      </c>
      <c r="N1000" s="66">
        <v>2563</v>
      </c>
      <c r="O1000" s="66">
        <v>4473</v>
      </c>
      <c r="P1000" s="66">
        <v>95</v>
      </c>
      <c r="Q1000" s="66">
        <v>31</v>
      </c>
      <c r="S1000" s="66">
        <v>30</v>
      </c>
      <c r="W1000" s="66">
        <f>IF(Notes!B$31=1,IF(BR1000&gt;0,BR1000-R1000-SUM(T1000:V1000)-SUM(X1000:AL1000),SUM(BS1000:BY1000)),SUM(BS1000:BY1000))</f>
        <v>0</v>
      </c>
      <c r="AN1000" s="7">
        <f>IF(Q1000&gt;0,RANK(Q1000,(N1000:P1000,Q1000:AE1000)),0)</f>
        <v>4</v>
      </c>
      <c r="AO1000" s="7">
        <f>IF(R1000&gt;0,RANK(R1000,(N1000:P1000,Q1000:AE1000)),0)</f>
        <v>0</v>
      </c>
      <c r="AP1000" s="7">
        <f>IF(T1000&gt;0,RANK(T1000,(N1000:P1000,Q1000:AE1000)),0)</f>
        <v>0</v>
      </c>
      <c r="AQ1000" s="7">
        <f>IF(S1000&gt;0,RANK(S1000,(N1000:P1000,Q1000:AE1000)),0)</f>
        <v>5</v>
      </c>
      <c r="AR1000" s="2">
        <f t="shared" si="404"/>
        <v>4.3103448275862068E-3</v>
      </c>
      <c r="AS1000" s="2">
        <f t="shared" si="405"/>
        <v>0</v>
      </c>
      <c r="AT1000" s="2">
        <f t="shared" si="406"/>
        <v>0</v>
      </c>
      <c r="AU1000" s="2">
        <f t="shared" si="407"/>
        <v>4.1713014460511679E-3</v>
      </c>
      <c r="AW1000" t="s">
        <v>3226</v>
      </c>
      <c r="AX1000" t="s">
        <v>1772</v>
      </c>
      <c r="AY1000">
        <v>2</v>
      </c>
      <c r="BA1000" s="119">
        <v>20</v>
      </c>
      <c r="BB1000" s="121">
        <v>133</v>
      </c>
      <c r="BC1000" s="125">
        <f t="shared" ref="BC1000:BC1063" si="408">1000*BA1000+BB1000</f>
        <v>20133</v>
      </c>
      <c r="BE1000" s="7" t="s">
        <v>228</v>
      </c>
    </row>
    <row r="1001" spans="1:70" hidden="1" outlineLevel="1">
      <c r="A1001" t="s">
        <v>3478</v>
      </c>
      <c r="B1001" t="s">
        <v>1772</v>
      </c>
      <c r="C1001" s="1">
        <f t="shared" si="397"/>
        <v>1525</v>
      </c>
      <c r="D1001" s="7">
        <f>IF(N1001&gt;0, RANK(N1001,(N1001:P1001,Q1001:AE1001)),0)</f>
        <v>2</v>
      </c>
      <c r="E1001" s="7">
        <f>IF(O1001&gt;0,RANK(O1001,(N1001:P1001,Q1001:AE1001)),0)</f>
        <v>1</v>
      </c>
      <c r="F1001" s="7">
        <f>IF(P1001&gt;0,RANK(P1001,(N1001:P1001,Q1001:AE1001)),0)</f>
        <v>3</v>
      </c>
      <c r="G1001" s="1">
        <f t="shared" si="398"/>
        <v>918</v>
      </c>
      <c r="H1001" s="2">
        <f t="shared" si="399"/>
        <v>0.6019672131147541</v>
      </c>
      <c r="I1001" s="2"/>
      <c r="J1001" s="2">
        <f t="shared" si="400"/>
        <v>0.18950819672131147</v>
      </c>
      <c r="K1001" s="2">
        <f t="shared" si="401"/>
        <v>0.79147540983606557</v>
      </c>
      <c r="L1001" s="2">
        <f t="shared" si="402"/>
        <v>1.3770491803278689E-2</v>
      </c>
      <c r="M1001" s="2">
        <f t="shared" si="403"/>
        <v>5.2459016393442692E-3</v>
      </c>
      <c r="N1001" s="66">
        <v>289</v>
      </c>
      <c r="O1001" s="66">
        <v>1207</v>
      </c>
      <c r="P1001" s="66">
        <v>21</v>
      </c>
      <c r="Q1001" s="66">
        <v>5</v>
      </c>
      <c r="S1001" s="66">
        <v>3</v>
      </c>
      <c r="W1001" s="66">
        <f>IF(Notes!B$31=1,IF(BR1001&gt;0,BR1001-R1001-SUM(T1001:V1001)-SUM(X1001:AL1001),SUM(BS1001:BY1001)),SUM(BS1001:BY1001))</f>
        <v>0</v>
      </c>
      <c r="AN1001" s="7">
        <f>IF(Q1001&gt;0,RANK(Q1001,(N1001:P1001,Q1001:AE1001)),0)</f>
        <v>4</v>
      </c>
      <c r="AO1001" s="7">
        <f>IF(R1001&gt;0,RANK(R1001,(N1001:P1001,Q1001:AE1001)),0)</f>
        <v>0</v>
      </c>
      <c r="AP1001" s="7">
        <f>IF(T1001&gt;0,RANK(T1001,(N1001:P1001,Q1001:AE1001)),0)</f>
        <v>0</v>
      </c>
      <c r="AQ1001" s="7">
        <f>IF(S1001&gt;0,RANK(S1001,(N1001:P1001,Q1001:AE1001)),0)</f>
        <v>5</v>
      </c>
      <c r="AR1001" s="2">
        <f t="shared" si="404"/>
        <v>3.2786885245901639E-3</v>
      </c>
      <c r="AS1001" s="2">
        <f t="shared" si="405"/>
        <v>0</v>
      </c>
      <c r="AT1001" s="2">
        <f t="shared" si="406"/>
        <v>0</v>
      </c>
      <c r="AU1001" s="2">
        <f t="shared" si="407"/>
        <v>1.9672131147540984E-3</v>
      </c>
      <c r="AW1001" t="s">
        <v>3478</v>
      </c>
      <c r="AX1001" t="s">
        <v>1772</v>
      </c>
      <c r="AY1001">
        <v>1</v>
      </c>
      <c r="BA1001" s="119">
        <v>20</v>
      </c>
      <c r="BB1001" s="121">
        <v>135</v>
      </c>
      <c r="BC1001" s="125">
        <f t="shared" si="408"/>
        <v>20135</v>
      </c>
      <c r="BE1001" s="7" t="s">
        <v>228</v>
      </c>
    </row>
    <row r="1002" spans="1:70" hidden="1" outlineLevel="1">
      <c r="A1002" t="s">
        <v>714</v>
      </c>
      <c r="B1002" t="s">
        <v>1772</v>
      </c>
      <c r="C1002" s="1">
        <f t="shared" si="397"/>
        <v>2415</v>
      </c>
      <c r="D1002" s="7">
        <f>IF(N1002&gt;0, RANK(N1002,(N1002:P1002,Q1002:AE1002)),0)</f>
        <v>2</v>
      </c>
      <c r="E1002" s="7">
        <f>IF(O1002&gt;0,RANK(O1002,(N1002:P1002,Q1002:AE1002)),0)</f>
        <v>1</v>
      </c>
      <c r="F1002" s="7">
        <f>IF(P1002&gt;0,RANK(P1002,(N1002:P1002,Q1002:AE1002)),0)</f>
        <v>3</v>
      </c>
      <c r="G1002" s="1">
        <f t="shared" si="398"/>
        <v>1381</v>
      </c>
      <c r="H1002" s="2">
        <f t="shared" si="399"/>
        <v>0.57184265010351965</v>
      </c>
      <c r="I1002" s="2"/>
      <c r="J1002" s="2">
        <f t="shared" si="400"/>
        <v>0.20579710144927535</v>
      </c>
      <c r="K1002" s="2">
        <f t="shared" si="401"/>
        <v>0.77763975155279508</v>
      </c>
      <c r="L1002" s="2">
        <f t="shared" si="402"/>
        <v>9.5238095238095247E-3</v>
      </c>
      <c r="M1002" s="2">
        <f t="shared" si="403"/>
        <v>7.0393374741200762E-3</v>
      </c>
      <c r="N1002" s="66">
        <v>497</v>
      </c>
      <c r="O1002" s="66">
        <v>1878</v>
      </c>
      <c r="P1002" s="66">
        <v>23</v>
      </c>
      <c r="Q1002" s="66">
        <v>13</v>
      </c>
      <c r="S1002" s="66">
        <v>4</v>
      </c>
      <c r="W1002" s="66">
        <f>IF(Notes!B$31=1,IF(BR1002&gt;0,BR1002-R1002-SUM(T1002:V1002)-SUM(X1002:AL1002),SUM(BS1002:BY1002)),SUM(BS1002:BY1002))</f>
        <v>0</v>
      </c>
      <c r="AN1002" s="7">
        <f>IF(Q1002&gt;0,RANK(Q1002,(N1002:P1002,Q1002:AE1002)),0)</f>
        <v>4</v>
      </c>
      <c r="AO1002" s="7">
        <f>IF(R1002&gt;0,RANK(R1002,(N1002:P1002,Q1002:AE1002)),0)</f>
        <v>0</v>
      </c>
      <c r="AP1002" s="7">
        <f>IF(T1002&gt;0,RANK(T1002,(N1002:P1002,Q1002:AE1002)),0)</f>
        <v>0</v>
      </c>
      <c r="AQ1002" s="7">
        <f>IF(S1002&gt;0,RANK(S1002,(N1002:P1002,Q1002:AE1002)),0)</f>
        <v>5</v>
      </c>
      <c r="AR1002" s="2">
        <f t="shared" si="404"/>
        <v>5.3830227743271218E-3</v>
      </c>
      <c r="AS1002" s="2">
        <f t="shared" si="405"/>
        <v>0</v>
      </c>
      <c r="AT1002" s="2">
        <f t="shared" si="406"/>
        <v>0</v>
      </c>
      <c r="AU1002" s="2">
        <f t="shared" si="407"/>
        <v>1.6563146997929607E-3</v>
      </c>
      <c r="AW1002" t="s">
        <v>714</v>
      </c>
      <c r="AX1002" t="s">
        <v>1772</v>
      </c>
      <c r="AY1002">
        <v>1</v>
      </c>
      <c r="BA1002" s="119">
        <v>20</v>
      </c>
      <c r="BB1002" s="121">
        <v>137</v>
      </c>
      <c r="BC1002" s="125">
        <f t="shared" si="408"/>
        <v>20137</v>
      </c>
      <c r="BE1002" s="7" t="s">
        <v>228</v>
      </c>
    </row>
    <row r="1003" spans="1:70" hidden="1" outlineLevel="1">
      <c r="A1003" t="s">
        <v>1603</v>
      </c>
      <c r="B1003" t="s">
        <v>1772</v>
      </c>
      <c r="C1003" s="1">
        <f t="shared" si="397"/>
        <v>7544</v>
      </c>
      <c r="D1003" s="7">
        <f>IF(N1003&gt;0, RANK(N1003,(N1003:P1003,Q1003:AE1003)),0)</f>
        <v>2</v>
      </c>
      <c r="E1003" s="7">
        <f>IF(O1003&gt;0,RANK(O1003,(N1003:P1003,Q1003:AE1003)),0)</f>
        <v>1</v>
      </c>
      <c r="F1003" s="7">
        <f>IF(P1003&gt;0,RANK(P1003,(N1003:P1003,Q1003:AE1003)),0)</f>
        <v>3</v>
      </c>
      <c r="G1003" s="1">
        <f t="shared" si="398"/>
        <v>2286</v>
      </c>
      <c r="H1003" s="2">
        <f t="shared" si="399"/>
        <v>0.30302226935312832</v>
      </c>
      <c r="I1003" s="2"/>
      <c r="J1003" s="2">
        <f t="shared" si="400"/>
        <v>0.33589607635206786</v>
      </c>
      <c r="K1003" s="2">
        <f t="shared" si="401"/>
        <v>0.63891834570519623</v>
      </c>
      <c r="L1003" s="2">
        <f t="shared" si="402"/>
        <v>1.2725344644750796E-2</v>
      </c>
      <c r="M1003" s="2">
        <f t="shared" si="403"/>
        <v>1.2460233297985108E-2</v>
      </c>
      <c r="N1003" s="66">
        <v>2534</v>
      </c>
      <c r="O1003" s="66">
        <v>4820</v>
      </c>
      <c r="P1003" s="66">
        <v>96</v>
      </c>
      <c r="Q1003" s="66">
        <v>59</v>
      </c>
      <c r="S1003" s="66">
        <v>35</v>
      </c>
      <c r="W1003" s="66">
        <f>IF(Notes!B$31=1,IF(BR1003&gt;0,BR1003-R1003-SUM(T1003:V1003)-SUM(X1003:AL1003),SUM(BS1003:BY1003)),SUM(BS1003:BY1003))</f>
        <v>0</v>
      </c>
      <c r="AN1003" s="7">
        <f>IF(Q1003&gt;0,RANK(Q1003,(N1003:P1003,Q1003:AE1003)),0)</f>
        <v>4</v>
      </c>
      <c r="AO1003" s="7">
        <f>IF(R1003&gt;0,RANK(R1003,(N1003:P1003,Q1003:AE1003)),0)</f>
        <v>0</v>
      </c>
      <c r="AP1003" s="7">
        <f>IF(T1003&gt;0,RANK(T1003,(N1003:P1003,Q1003:AE1003)),0)</f>
        <v>0</v>
      </c>
      <c r="AQ1003" s="7">
        <f>IF(S1003&gt;0,RANK(S1003,(N1003:P1003,Q1003:AE1003)),0)</f>
        <v>5</v>
      </c>
      <c r="AR1003" s="2">
        <f t="shared" si="404"/>
        <v>7.8207847295864268E-3</v>
      </c>
      <c r="AS1003" s="2">
        <f t="shared" si="405"/>
        <v>0</v>
      </c>
      <c r="AT1003" s="2">
        <f t="shared" si="406"/>
        <v>0</v>
      </c>
      <c r="AU1003" s="2">
        <f t="shared" si="407"/>
        <v>4.6394485683987274E-3</v>
      </c>
      <c r="AW1003" t="s">
        <v>1603</v>
      </c>
      <c r="AX1003" t="s">
        <v>1772</v>
      </c>
      <c r="AY1003">
        <v>2</v>
      </c>
      <c r="BA1003" s="119">
        <v>20</v>
      </c>
      <c r="BB1003" s="121">
        <v>139</v>
      </c>
      <c r="BC1003" s="125">
        <f t="shared" si="408"/>
        <v>20139</v>
      </c>
      <c r="BE1003" s="7" t="s">
        <v>228</v>
      </c>
    </row>
    <row r="1004" spans="1:70" hidden="1" outlineLevel="1">
      <c r="A1004" t="s">
        <v>1837</v>
      </c>
      <c r="B1004" t="s">
        <v>1772</v>
      </c>
      <c r="C1004" s="1">
        <f t="shared" si="397"/>
        <v>1930</v>
      </c>
      <c r="D1004" s="7">
        <f>IF(N1004&gt;0, RANK(N1004,(N1004:P1004,Q1004:AE1004)),0)</f>
        <v>2</v>
      </c>
      <c r="E1004" s="7">
        <f>IF(O1004&gt;0,RANK(O1004,(N1004:P1004,Q1004:AE1004)),0)</f>
        <v>1</v>
      </c>
      <c r="F1004" s="7">
        <f>IF(P1004&gt;0,RANK(P1004,(N1004:P1004,Q1004:AE1004)),0)</f>
        <v>3</v>
      </c>
      <c r="G1004" s="1">
        <f t="shared" si="398"/>
        <v>1087</v>
      </c>
      <c r="H1004" s="2">
        <f t="shared" si="399"/>
        <v>0.56321243523316067</v>
      </c>
      <c r="I1004" s="2"/>
      <c r="J1004" s="2">
        <f t="shared" si="400"/>
        <v>0.20880829015544042</v>
      </c>
      <c r="K1004" s="2">
        <f t="shared" si="401"/>
        <v>0.772020725388601</v>
      </c>
      <c r="L1004" s="2">
        <f t="shared" si="402"/>
        <v>1.3471502590673576E-2</v>
      </c>
      <c r="M1004" s="2">
        <f t="shared" si="403"/>
        <v>5.6994818652849749E-3</v>
      </c>
      <c r="N1004" s="66">
        <v>403</v>
      </c>
      <c r="O1004" s="66">
        <v>1490</v>
      </c>
      <c r="P1004" s="66">
        <v>26</v>
      </c>
      <c r="Q1004" s="66">
        <v>7</v>
      </c>
      <c r="S1004" s="66">
        <v>4</v>
      </c>
      <c r="W1004" s="66">
        <f>IF(Notes!B$31=1,IF(BR1004&gt;0,BR1004-R1004-SUM(T1004:V1004)-SUM(X1004:AL1004),SUM(BS1004:BY1004)),SUM(BS1004:BY1004))</f>
        <v>0</v>
      </c>
      <c r="AN1004" s="7">
        <f>IF(Q1004&gt;0,RANK(Q1004,(N1004:P1004,Q1004:AE1004)),0)</f>
        <v>4</v>
      </c>
      <c r="AO1004" s="7">
        <f>IF(R1004&gt;0,RANK(R1004,(N1004:P1004,Q1004:AE1004)),0)</f>
        <v>0</v>
      </c>
      <c r="AP1004" s="7">
        <f>IF(T1004&gt;0,RANK(T1004,(N1004:P1004,Q1004:AE1004)),0)</f>
        <v>0</v>
      </c>
      <c r="AQ1004" s="7">
        <f>IF(S1004&gt;0,RANK(S1004,(N1004:P1004,Q1004:AE1004)),0)</f>
        <v>5</v>
      </c>
      <c r="AR1004" s="2">
        <f t="shared" si="404"/>
        <v>3.6269430051813472E-3</v>
      </c>
      <c r="AS1004" s="2">
        <f t="shared" si="405"/>
        <v>0</v>
      </c>
      <c r="AT1004" s="2">
        <f t="shared" si="406"/>
        <v>0</v>
      </c>
      <c r="AU1004" s="2">
        <f t="shared" si="407"/>
        <v>2.0725388601036268E-3</v>
      </c>
      <c r="AW1004" t="s">
        <v>1837</v>
      </c>
      <c r="AX1004" t="s">
        <v>1772</v>
      </c>
      <c r="AY1004">
        <v>1</v>
      </c>
      <c r="BA1004" s="119">
        <v>20</v>
      </c>
      <c r="BB1004" s="121">
        <v>141</v>
      </c>
      <c r="BC1004" s="125">
        <f t="shared" si="408"/>
        <v>20141</v>
      </c>
      <c r="BE1004" s="7" t="s">
        <v>228</v>
      </c>
    </row>
    <row r="1005" spans="1:70" hidden="1" outlineLevel="1">
      <c r="A1005" t="s">
        <v>3241</v>
      </c>
      <c r="B1005" t="s">
        <v>1772</v>
      </c>
      <c r="C1005" s="1">
        <f t="shared" si="397"/>
        <v>3086</v>
      </c>
      <c r="D1005" s="7">
        <f>IF(N1005&gt;0, RANK(N1005,(N1005:P1005,Q1005:AE1005)),0)</f>
        <v>2</v>
      </c>
      <c r="E1005" s="7">
        <f>IF(O1005&gt;0,RANK(O1005,(N1005:P1005,Q1005:AE1005)),0)</f>
        <v>1</v>
      </c>
      <c r="F1005" s="7">
        <f>IF(P1005&gt;0,RANK(P1005,(N1005:P1005,Q1005:AE1005)),0)</f>
        <v>3</v>
      </c>
      <c r="G1005" s="1">
        <f t="shared" si="398"/>
        <v>1619</v>
      </c>
      <c r="H1005" s="2">
        <f t="shared" si="399"/>
        <v>0.5246273493195075</v>
      </c>
      <c r="I1005" s="2"/>
      <c r="J1005" s="2">
        <f t="shared" si="400"/>
        <v>0.22812702527543746</v>
      </c>
      <c r="K1005" s="2">
        <f t="shared" si="401"/>
        <v>0.75275437459494488</v>
      </c>
      <c r="L1005" s="2">
        <f t="shared" si="402"/>
        <v>9.0732339598185354E-3</v>
      </c>
      <c r="M1005" s="2">
        <f t="shared" si="403"/>
        <v>1.00453661697991E-2</v>
      </c>
      <c r="N1005" s="66">
        <v>704</v>
      </c>
      <c r="O1005" s="66">
        <v>2323</v>
      </c>
      <c r="P1005" s="66">
        <v>28</v>
      </c>
      <c r="Q1005" s="66">
        <v>18</v>
      </c>
      <c r="S1005" s="66">
        <v>13</v>
      </c>
      <c r="W1005" s="66">
        <f>IF(Notes!B$31=1,IF(BR1005&gt;0,BR1005-R1005-SUM(T1005:V1005)-SUM(X1005:AL1005),SUM(BS1005:BY1005)),SUM(BS1005:BY1005))</f>
        <v>0</v>
      </c>
      <c r="AN1005" s="7">
        <f>IF(Q1005&gt;0,RANK(Q1005,(N1005:P1005,Q1005:AE1005)),0)</f>
        <v>4</v>
      </c>
      <c r="AO1005" s="7">
        <f>IF(R1005&gt;0,RANK(R1005,(N1005:P1005,Q1005:AE1005)),0)</f>
        <v>0</v>
      </c>
      <c r="AP1005" s="7">
        <f>IF(T1005&gt;0,RANK(T1005,(N1005:P1005,Q1005:AE1005)),0)</f>
        <v>0</v>
      </c>
      <c r="AQ1005" s="7">
        <f>IF(S1005&gt;0,RANK(S1005,(N1005:P1005,Q1005:AE1005)),0)</f>
        <v>5</v>
      </c>
      <c r="AR1005" s="2">
        <f t="shared" si="404"/>
        <v>5.8327932598833442E-3</v>
      </c>
      <c r="AS1005" s="2">
        <f t="shared" si="405"/>
        <v>0</v>
      </c>
      <c r="AT1005" s="2">
        <f t="shared" si="406"/>
        <v>0</v>
      </c>
      <c r="AU1005" s="2">
        <f t="shared" si="407"/>
        <v>4.2125729099157481E-3</v>
      </c>
      <c r="AW1005" t="s">
        <v>3241</v>
      </c>
      <c r="AX1005" t="s">
        <v>1772</v>
      </c>
      <c r="AY1005">
        <v>1</v>
      </c>
      <c r="BA1005" s="119">
        <v>20</v>
      </c>
      <c r="BB1005" s="121">
        <v>143</v>
      </c>
      <c r="BC1005" s="125">
        <f t="shared" si="408"/>
        <v>20143</v>
      </c>
      <c r="BE1005" s="7" t="s">
        <v>228</v>
      </c>
    </row>
    <row r="1006" spans="1:70" hidden="1" outlineLevel="1">
      <c r="A1006" t="s">
        <v>2719</v>
      </c>
      <c r="B1006" t="s">
        <v>1772</v>
      </c>
      <c r="C1006" s="1">
        <f t="shared" si="397"/>
        <v>2879</v>
      </c>
      <c r="D1006" s="7">
        <f>IF(N1006&gt;0, RANK(N1006,(N1006:P1006,Q1006:AE1006)),0)</f>
        <v>2</v>
      </c>
      <c r="E1006" s="7">
        <f>IF(O1006&gt;0,RANK(O1006,(N1006:P1006,Q1006:AE1006)),0)</f>
        <v>1</v>
      </c>
      <c r="F1006" s="7">
        <f>IF(P1006&gt;0,RANK(P1006,(N1006:P1006,Q1006:AE1006)),0)</f>
        <v>3</v>
      </c>
      <c r="G1006" s="1">
        <f t="shared" si="398"/>
        <v>1064</v>
      </c>
      <c r="H1006" s="2">
        <f t="shared" si="399"/>
        <v>0.36957276832233416</v>
      </c>
      <c r="I1006" s="2"/>
      <c r="J1006" s="2">
        <f t="shared" si="400"/>
        <v>0.30635637374088226</v>
      </c>
      <c r="K1006" s="2">
        <f t="shared" si="401"/>
        <v>0.67592914206321641</v>
      </c>
      <c r="L1006" s="2">
        <f t="shared" si="402"/>
        <v>1.3546370267453978E-2</v>
      </c>
      <c r="M1006" s="2">
        <f t="shared" si="403"/>
        <v>4.1681139284472923E-3</v>
      </c>
      <c r="N1006" s="66">
        <v>882</v>
      </c>
      <c r="O1006" s="66">
        <v>1946</v>
      </c>
      <c r="P1006" s="66">
        <v>39</v>
      </c>
      <c r="Q1006" s="66">
        <v>6</v>
      </c>
      <c r="S1006" s="66">
        <v>6</v>
      </c>
      <c r="W1006" s="66">
        <f>IF(Notes!B$31=1,IF(BR1006&gt;0,BR1006-R1006-SUM(T1006:V1006)-SUM(X1006:AL1006),SUM(BS1006:BY1006)),SUM(BS1006:BY1006))</f>
        <v>0</v>
      </c>
      <c r="AN1006" s="7">
        <f>IF(Q1006&gt;0,RANK(Q1006,(N1006:P1006,Q1006:AE1006)),0)</f>
        <v>4</v>
      </c>
      <c r="AO1006" s="7">
        <f>IF(R1006&gt;0,RANK(R1006,(N1006:P1006,Q1006:AE1006)),0)</f>
        <v>0</v>
      </c>
      <c r="AP1006" s="7">
        <f>IF(T1006&gt;0,RANK(T1006,(N1006:P1006,Q1006:AE1006)),0)</f>
        <v>0</v>
      </c>
      <c r="AQ1006" s="7">
        <f>IF(S1006&gt;0,RANK(S1006,(N1006:P1006,Q1006:AE1006)),0)</f>
        <v>4</v>
      </c>
      <c r="AR1006" s="2">
        <f t="shared" si="404"/>
        <v>2.0840569642236887E-3</v>
      </c>
      <c r="AS1006" s="2">
        <f t="shared" si="405"/>
        <v>0</v>
      </c>
      <c r="AT1006" s="2">
        <f t="shared" si="406"/>
        <v>0</v>
      </c>
      <c r="AU1006" s="2">
        <f t="shared" si="407"/>
        <v>2.0840569642236887E-3</v>
      </c>
      <c r="AW1006" t="s">
        <v>2719</v>
      </c>
      <c r="AX1006" t="s">
        <v>1772</v>
      </c>
      <c r="AY1006">
        <v>1</v>
      </c>
      <c r="BA1006" s="119">
        <v>20</v>
      </c>
      <c r="BB1006" s="121">
        <v>145</v>
      </c>
      <c r="BC1006" s="125">
        <f t="shared" si="408"/>
        <v>20145</v>
      </c>
      <c r="BE1006" s="7" t="s">
        <v>228</v>
      </c>
    </row>
    <row r="1007" spans="1:70" hidden="1" outlineLevel="1">
      <c r="A1007" t="s">
        <v>1335</v>
      </c>
      <c r="B1007" t="s">
        <v>1772</v>
      </c>
      <c r="C1007" s="1">
        <f t="shared" si="397"/>
        <v>2667</v>
      </c>
      <c r="D1007" s="7">
        <f>IF(N1007&gt;0, RANK(N1007,(N1007:P1007,Q1007:AE1007)),0)</f>
        <v>2</v>
      </c>
      <c r="E1007" s="7">
        <f>IF(O1007&gt;0,RANK(O1007,(N1007:P1007,Q1007:AE1007)),0)</f>
        <v>1</v>
      </c>
      <c r="F1007" s="7">
        <f>IF(P1007&gt;0,RANK(P1007,(N1007:P1007,Q1007:AE1007)),0)</f>
        <v>3</v>
      </c>
      <c r="G1007" s="1">
        <f t="shared" si="398"/>
        <v>1580</v>
      </c>
      <c r="H1007" s="2">
        <f t="shared" si="399"/>
        <v>0.59242594675665539</v>
      </c>
      <c r="I1007" s="2"/>
      <c r="J1007" s="2">
        <f t="shared" si="400"/>
        <v>0.19685039370078741</v>
      </c>
      <c r="K1007" s="2">
        <f t="shared" si="401"/>
        <v>0.78927634045744277</v>
      </c>
      <c r="L1007" s="2">
        <f t="shared" si="402"/>
        <v>1.0873640794900637E-2</v>
      </c>
      <c r="M1007" s="2">
        <f t="shared" si="403"/>
        <v>2.999625046869207E-3</v>
      </c>
      <c r="N1007" s="66">
        <v>525</v>
      </c>
      <c r="O1007" s="66">
        <v>2105</v>
      </c>
      <c r="P1007" s="66">
        <v>29</v>
      </c>
      <c r="Q1007" s="66">
        <v>5</v>
      </c>
      <c r="S1007" s="66">
        <v>3</v>
      </c>
      <c r="W1007" s="66">
        <f>IF(Notes!B$31=1,IF(BR1007&gt;0,BR1007-R1007-SUM(T1007:V1007)-SUM(X1007:AL1007),SUM(BS1007:BY1007)),SUM(BS1007:BY1007))</f>
        <v>0</v>
      </c>
      <c r="AN1007" s="7">
        <f>IF(Q1007&gt;0,RANK(Q1007,(N1007:P1007,Q1007:AE1007)),0)</f>
        <v>4</v>
      </c>
      <c r="AO1007" s="7">
        <f>IF(R1007&gt;0,RANK(R1007,(N1007:P1007,Q1007:AE1007)),0)</f>
        <v>0</v>
      </c>
      <c r="AP1007" s="7">
        <f>IF(T1007&gt;0,RANK(T1007,(N1007:P1007,Q1007:AE1007)),0)</f>
        <v>0</v>
      </c>
      <c r="AQ1007" s="7">
        <f>IF(S1007&gt;0,RANK(S1007,(N1007:P1007,Q1007:AE1007)),0)</f>
        <v>5</v>
      </c>
      <c r="AR1007" s="2">
        <f t="shared" si="404"/>
        <v>1.8747656542932134E-3</v>
      </c>
      <c r="AS1007" s="2">
        <f t="shared" si="405"/>
        <v>0</v>
      </c>
      <c r="AT1007" s="2">
        <f t="shared" si="406"/>
        <v>0</v>
      </c>
      <c r="AU1007" s="2">
        <f t="shared" si="407"/>
        <v>1.1248593925759281E-3</v>
      </c>
      <c r="AW1007" t="s">
        <v>1335</v>
      </c>
      <c r="AX1007" t="s">
        <v>1772</v>
      </c>
      <c r="AY1007">
        <v>1</v>
      </c>
      <c r="BA1007" s="119">
        <v>20</v>
      </c>
      <c r="BB1007" s="121">
        <v>147</v>
      </c>
      <c r="BC1007" s="125">
        <f t="shared" si="408"/>
        <v>20147</v>
      </c>
      <c r="BE1007" s="7" t="s">
        <v>228</v>
      </c>
    </row>
    <row r="1008" spans="1:70" hidden="1" outlineLevel="1">
      <c r="A1008" t="s">
        <v>2736</v>
      </c>
      <c r="B1008" t="s">
        <v>1772</v>
      </c>
      <c r="C1008" s="1">
        <f t="shared" si="397"/>
        <v>9837</v>
      </c>
      <c r="D1008" s="7">
        <f>IF(N1008&gt;0, RANK(N1008,(N1008:P1008,Q1008:AE1008)),0)</f>
        <v>2</v>
      </c>
      <c r="E1008" s="7">
        <f>IF(O1008&gt;0,RANK(O1008,(N1008:P1008,Q1008:AE1008)),0)</f>
        <v>1</v>
      </c>
      <c r="F1008" s="7">
        <f>IF(P1008&gt;0,RANK(P1008,(N1008:P1008,Q1008:AE1008)),0)</f>
        <v>4</v>
      </c>
      <c r="G1008" s="1">
        <f t="shared" si="398"/>
        <v>4330</v>
      </c>
      <c r="H1008" s="2">
        <f t="shared" si="399"/>
        <v>0.44017485005591134</v>
      </c>
      <c r="I1008" s="2"/>
      <c r="J1008" s="2">
        <f t="shared" si="400"/>
        <v>0.2642065670427976</v>
      </c>
      <c r="K1008" s="2">
        <f t="shared" si="401"/>
        <v>0.70438141709870894</v>
      </c>
      <c r="L1008" s="2">
        <f t="shared" si="402"/>
        <v>8.0309037308122395E-3</v>
      </c>
      <c r="M1008" s="2">
        <f t="shared" si="403"/>
        <v>2.3381112127681274E-2</v>
      </c>
      <c r="N1008" s="66">
        <v>2599</v>
      </c>
      <c r="O1008" s="66">
        <v>6929</v>
      </c>
      <c r="P1008" s="66">
        <v>79</v>
      </c>
      <c r="Q1008" s="66">
        <v>50</v>
      </c>
      <c r="S1008" s="66">
        <v>180</v>
      </c>
      <c r="W1008" s="66">
        <f>IF(Notes!B$31=1,IF(BR1008&gt;0,BR1008-R1008-SUM(T1008:V1008)-SUM(X1008:AL1008),SUM(BS1008:BY1008)),SUM(BS1008:BY1008))</f>
        <v>0</v>
      </c>
      <c r="AN1008" s="7">
        <f>IF(Q1008&gt;0,RANK(Q1008,(N1008:P1008,Q1008:AE1008)),0)</f>
        <v>5</v>
      </c>
      <c r="AO1008" s="7">
        <f>IF(R1008&gt;0,RANK(R1008,(N1008:P1008,Q1008:AE1008)),0)</f>
        <v>0</v>
      </c>
      <c r="AP1008" s="7">
        <f>IF(T1008&gt;0,RANK(T1008,(N1008:P1008,Q1008:AE1008)),0)</f>
        <v>0</v>
      </c>
      <c r="AQ1008" s="7">
        <f>IF(S1008&gt;0,RANK(S1008,(N1008:P1008,Q1008:AE1008)),0)</f>
        <v>3</v>
      </c>
      <c r="AR1008" s="2">
        <f t="shared" si="404"/>
        <v>5.0828504625393921E-3</v>
      </c>
      <c r="AS1008" s="2">
        <f t="shared" si="405"/>
        <v>0</v>
      </c>
      <c r="AT1008" s="2">
        <f t="shared" si="406"/>
        <v>0</v>
      </c>
      <c r="AU1008" s="2">
        <f t="shared" si="407"/>
        <v>1.8298261665141813E-2</v>
      </c>
      <c r="AW1008" t="s">
        <v>2736</v>
      </c>
      <c r="AX1008" t="s">
        <v>1772</v>
      </c>
      <c r="AY1008">
        <v>2</v>
      </c>
      <c r="BA1008" s="119">
        <v>20</v>
      </c>
      <c r="BB1008" s="121">
        <v>149</v>
      </c>
      <c r="BC1008" s="125">
        <f t="shared" si="408"/>
        <v>20149</v>
      </c>
      <c r="BE1008" s="7" t="s">
        <v>228</v>
      </c>
      <c r="BR1008" s="1">
        <v>40</v>
      </c>
    </row>
    <row r="1009" spans="1:70" hidden="1" outlineLevel="1">
      <c r="A1009" t="s">
        <v>2171</v>
      </c>
      <c r="B1009" t="s">
        <v>1772</v>
      </c>
      <c r="C1009" s="1">
        <f t="shared" si="397"/>
        <v>4190</v>
      </c>
      <c r="D1009" s="7">
        <f>IF(N1009&gt;0, RANK(N1009,(N1009:P1009,Q1009:AE1009)),0)</f>
        <v>2</v>
      </c>
      <c r="E1009" s="7">
        <f>IF(O1009&gt;0,RANK(O1009,(N1009:P1009,Q1009:AE1009)),0)</f>
        <v>1</v>
      </c>
      <c r="F1009" s="7">
        <f>IF(P1009&gt;0,RANK(P1009,(N1009:P1009,Q1009:AE1009)),0)</f>
        <v>3</v>
      </c>
      <c r="G1009" s="1">
        <f t="shared" si="398"/>
        <v>1528</v>
      </c>
      <c r="H1009" s="2">
        <f t="shared" si="399"/>
        <v>0.36467780429594271</v>
      </c>
      <c r="I1009" s="2"/>
      <c r="J1009" s="2">
        <f t="shared" si="400"/>
        <v>0.3088305489260143</v>
      </c>
      <c r="K1009" s="2">
        <f t="shared" si="401"/>
        <v>0.67350835322195701</v>
      </c>
      <c r="L1009" s="2">
        <f t="shared" si="402"/>
        <v>9.5465393794749408E-3</v>
      </c>
      <c r="M1009" s="2">
        <f t="shared" si="403"/>
        <v>8.114558472553688E-3</v>
      </c>
      <c r="N1009" s="66">
        <v>1294</v>
      </c>
      <c r="O1009" s="66">
        <v>2822</v>
      </c>
      <c r="P1009" s="66">
        <v>40</v>
      </c>
      <c r="Q1009" s="66">
        <v>24</v>
      </c>
      <c r="S1009" s="66">
        <v>10</v>
      </c>
      <c r="W1009" s="66">
        <f>IF(Notes!B$31=1,IF(BR1009&gt;0,BR1009-R1009-SUM(T1009:V1009)-SUM(X1009:AL1009),SUM(BS1009:BY1009)),SUM(BS1009:BY1009))</f>
        <v>0</v>
      </c>
      <c r="AN1009" s="7">
        <f>IF(Q1009&gt;0,RANK(Q1009,(N1009:P1009,Q1009:AE1009)),0)</f>
        <v>4</v>
      </c>
      <c r="AO1009" s="7">
        <f>IF(R1009&gt;0,RANK(R1009,(N1009:P1009,Q1009:AE1009)),0)</f>
        <v>0</v>
      </c>
      <c r="AP1009" s="7">
        <f>IF(T1009&gt;0,RANK(T1009,(N1009:P1009,Q1009:AE1009)),0)</f>
        <v>0</v>
      </c>
      <c r="AQ1009" s="7">
        <f>IF(S1009&gt;0,RANK(S1009,(N1009:P1009,Q1009:AE1009)),0)</f>
        <v>5</v>
      </c>
      <c r="AR1009" s="2">
        <f t="shared" si="404"/>
        <v>5.7279236276849641E-3</v>
      </c>
      <c r="AS1009" s="2">
        <f t="shared" si="405"/>
        <v>0</v>
      </c>
      <c r="AT1009" s="2">
        <f t="shared" si="406"/>
        <v>0</v>
      </c>
      <c r="AU1009" s="2">
        <f t="shared" si="407"/>
        <v>2.3866348448687352E-3</v>
      </c>
      <c r="AW1009" t="s">
        <v>2171</v>
      </c>
      <c r="AX1009" t="s">
        <v>1772</v>
      </c>
      <c r="AY1009">
        <v>1</v>
      </c>
      <c r="BA1009" s="119">
        <v>20</v>
      </c>
      <c r="BB1009" s="121">
        <v>151</v>
      </c>
      <c r="BC1009" s="125">
        <f t="shared" si="408"/>
        <v>20151</v>
      </c>
      <c r="BE1009" s="7" t="s">
        <v>228</v>
      </c>
    </row>
    <row r="1010" spans="1:70" hidden="1" outlineLevel="1">
      <c r="A1010" t="s">
        <v>3479</v>
      </c>
      <c r="B1010" t="s">
        <v>1772</v>
      </c>
      <c r="C1010" s="1">
        <f t="shared" si="397"/>
        <v>1549</v>
      </c>
      <c r="D1010" s="7">
        <f>IF(N1010&gt;0, RANK(N1010,(N1010:P1010,Q1010:AE1010)),0)</f>
        <v>2</v>
      </c>
      <c r="E1010" s="7">
        <f>IF(O1010&gt;0,RANK(O1010,(N1010:P1010,Q1010:AE1010)),0)</f>
        <v>1</v>
      </c>
      <c r="F1010" s="7">
        <f>IF(P1010&gt;0,RANK(P1010,(N1010:P1010,Q1010:AE1010)),0)</f>
        <v>3</v>
      </c>
      <c r="G1010" s="1">
        <f t="shared" si="398"/>
        <v>974</v>
      </c>
      <c r="H1010" s="2">
        <f t="shared" si="399"/>
        <v>0.6287927695287282</v>
      </c>
      <c r="I1010" s="2"/>
      <c r="J1010" s="2">
        <f t="shared" si="400"/>
        <v>0.1762427372498386</v>
      </c>
      <c r="K1010" s="2">
        <f t="shared" si="401"/>
        <v>0.80503550677856683</v>
      </c>
      <c r="L1010" s="2">
        <f t="shared" si="402"/>
        <v>9.0380890897353138E-3</v>
      </c>
      <c r="M1010" s="2">
        <f t="shared" si="403"/>
        <v>9.6836668818592198E-3</v>
      </c>
      <c r="N1010" s="66">
        <v>273</v>
      </c>
      <c r="O1010" s="66">
        <v>1247</v>
      </c>
      <c r="P1010" s="66">
        <v>14</v>
      </c>
      <c r="Q1010" s="66">
        <v>8</v>
      </c>
      <c r="S1010" s="66">
        <v>7</v>
      </c>
      <c r="W1010" s="66">
        <f>IF(Notes!B$31=1,IF(BR1010&gt;0,BR1010-R1010-SUM(T1010:V1010)-SUM(X1010:AL1010),SUM(BS1010:BY1010)),SUM(BS1010:BY1010))</f>
        <v>0</v>
      </c>
      <c r="AN1010" s="7">
        <f>IF(Q1010&gt;0,RANK(Q1010,(N1010:P1010,Q1010:AE1010)),0)</f>
        <v>4</v>
      </c>
      <c r="AO1010" s="7">
        <f>IF(R1010&gt;0,RANK(R1010,(N1010:P1010,Q1010:AE1010)),0)</f>
        <v>0</v>
      </c>
      <c r="AP1010" s="7">
        <f>IF(T1010&gt;0,RANK(T1010,(N1010:P1010,Q1010:AE1010)),0)</f>
        <v>0</v>
      </c>
      <c r="AQ1010" s="7">
        <f>IF(S1010&gt;0,RANK(S1010,(N1010:P1010,Q1010:AE1010)),0)</f>
        <v>5</v>
      </c>
      <c r="AR1010" s="2">
        <f t="shared" si="404"/>
        <v>5.1646223369916072E-3</v>
      </c>
      <c r="AS1010" s="2">
        <f t="shared" si="405"/>
        <v>0</v>
      </c>
      <c r="AT1010" s="2">
        <f t="shared" si="406"/>
        <v>0</v>
      </c>
      <c r="AU1010" s="2">
        <f t="shared" si="407"/>
        <v>4.5190445448676569E-3</v>
      </c>
      <c r="AW1010" t="s">
        <v>3479</v>
      </c>
      <c r="AX1010" t="s">
        <v>1772</v>
      </c>
      <c r="AY1010">
        <v>1</v>
      </c>
      <c r="BA1010" s="119">
        <v>20</v>
      </c>
      <c r="BB1010" s="121">
        <v>153</v>
      </c>
      <c r="BC1010" s="125">
        <f t="shared" si="408"/>
        <v>20153</v>
      </c>
      <c r="BE1010" s="7" t="s">
        <v>228</v>
      </c>
    </row>
    <row r="1011" spans="1:70" hidden="1" outlineLevel="1">
      <c r="A1011" t="s">
        <v>3480</v>
      </c>
      <c r="B1011" t="s">
        <v>1772</v>
      </c>
      <c r="C1011" s="1">
        <f t="shared" si="397"/>
        <v>26512</v>
      </c>
      <c r="D1011" s="7">
        <f>IF(N1011&gt;0, RANK(N1011,(N1011:P1011,Q1011:AE1011)),0)</f>
        <v>2</v>
      </c>
      <c r="E1011" s="7">
        <f>IF(O1011&gt;0,RANK(O1011,(N1011:P1011,Q1011:AE1011)),0)</f>
        <v>1</v>
      </c>
      <c r="F1011" s="7">
        <f>IF(P1011&gt;0,RANK(P1011,(N1011:P1011,Q1011:AE1011)),0)</f>
        <v>3</v>
      </c>
      <c r="G1011" s="1">
        <f t="shared" si="398"/>
        <v>6196</v>
      </c>
      <c r="H1011" s="2">
        <f t="shared" si="399"/>
        <v>0.23370549185274592</v>
      </c>
      <c r="I1011" s="2"/>
      <c r="J1011" s="2">
        <f t="shared" si="400"/>
        <v>0.37401931200965599</v>
      </c>
      <c r="K1011" s="2">
        <f t="shared" si="401"/>
        <v>0.60772480386240191</v>
      </c>
      <c r="L1011" s="2">
        <f t="shared" si="402"/>
        <v>8.7507543753771871E-3</v>
      </c>
      <c r="M1011" s="2">
        <f t="shared" si="403"/>
        <v>9.5051297525649142E-3</v>
      </c>
      <c r="N1011" s="66">
        <v>9916</v>
      </c>
      <c r="O1011" s="66">
        <v>16112</v>
      </c>
      <c r="P1011" s="66">
        <v>232</v>
      </c>
      <c r="Q1011" s="66">
        <v>136</v>
      </c>
      <c r="S1011" s="66">
        <v>116</v>
      </c>
      <c r="W1011" s="66">
        <f>IF(Notes!B$31=1,IF(BR1011&gt;0,BR1011-R1011-SUM(T1011:V1011)-SUM(X1011:AL1011),SUM(BS1011:BY1011)),SUM(BS1011:BY1011))</f>
        <v>0</v>
      </c>
      <c r="AN1011" s="7">
        <f>IF(Q1011&gt;0,RANK(Q1011,(N1011:P1011,Q1011:AE1011)),0)</f>
        <v>4</v>
      </c>
      <c r="AO1011" s="7">
        <f>IF(R1011&gt;0,RANK(R1011,(N1011:P1011,Q1011:AE1011)),0)</f>
        <v>0</v>
      </c>
      <c r="AP1011" s="7">
        <f>IF(T1011&gt;0,RANK(T1011,(N1011:P1011,Q1011:AE1011)),0)</f>
        <v>0</v>
      </c>
      <c r="AQ1011" s="7">
        <f>IF(S1011&gt;0,RANK(S1011,(N1011:P1011,Q1011:AE1011)),0)</f>
        <v>5</v>
      </c>
      <c r="AR1011" s="2">
        <f t="shared" si="404"/>
        <v>5.1297525648762825E-3</v>
      </c>
      <c r="AS1011" s="2">
        <f t="shared" si="405"/>
        <v>0</v>
      </c>
      <c r="AT1011" s="2">
        <f t="shared" si="406"/>
        <v>0</v>
      </c>
      <c r="AU1011" s="2">
        <f t="shared" si="407"/>
        <v>4.3753771876885936E-3</v>
      </c>
      <c r="AW1011" t="s">
        <v>3480</v>
      </c>
      <c r="AX1011" t="s">
        <v>1772</v>
      </c>
      <c r="AY1011">
        <v>1</v>
      </c>
      <c r="BA1011" s="119">
        <v>20</v>
      </c>
      <c r="BB1011" s="121">
        <v>155</v>
      </c>
      <c r="BC1011" s="125">
        <f t="shared" si="408"/>
        <v>20155</v>
      </c>
      <c r="BE1011" s="7" t="s">
        <v>228</v>
      </c>
      <c r="BR1011" s="1">
        <v>90</v>
      </c>
    </row>
    <row r="1012" spans="1:70" hidden="1" outlineLevel="1">
      <c r="A1012" t="s">
        <v>1530</v>
      </c>
      <c r="B1012" t="s">
        <v>1772</v>
      </c>
      <c r="C1012" s="1">
        <f t="shared" si="397"/>
        <v>2671</v>
      </c>
      <c r="D1012" s="7">
        <f>IF(N1012&gt;0, RANK(N1012,(N1012:P1012,Q1012:AE1012)),0)</f>
        <v>2</v>
      </c>
      <c r="E1012" s="7">
        <f>IF(O1012&gt;0,RANK(O1012,(N1012:P1012,Q1012:AE1012)),0)</f>
        <v>1</v>
      </c>
      <c r="F1012" s="7">
        <f>IF(P1012&gt;0,RANK(P1012,(N1012:P1012,Q1012:AE1012)),0)</f>
        <v>3</v>
      </c>
      <c r="G1012" s="1">
        <f t="shared" si="398"/>
        <v>1338</v>
      </c>
      <c r="H1012" s="2">
        <f t="shared" si="399"/>
        <v>0.50093597903406961</v>
      </c>
      <c r="I1012" s="2"/>
      <c r="J1012" s="2">
        <f t="shared" si="400"/>
        <v>0.23961063272182703</v>
      </c>
      <c r="K1012" s="2">
        <f t="shared" si="401"/>
        <v>0.74054661175589664</v>
      </c>
      <c r="L1012" s="2">
        <f t="shared" si="402"/>
        <v>1.0108573567952079E-2</v>
      </c>
      <c r="M1012" s="2">
        <f t="shared" si="403"/>
        <v>9.7341819543242444E-3</v>
      </c>
      <c r="N1012" s="66">
        <v>640</v>
      </c>
      <c r="O1012" s="66">
        <v>1978</v>
      </c>
      <c r="P1012" s="66">
        <v>27</v>
      </c>
      <c r="Q1012" s="66">
        <v>15</v>
      </c>
      <c r="S1012" s="66">
        <v>11</v>
      </c>
      <c r="W1012" s="66">
        <f>IF(Notes!B$31=1,IF(BR1012&gt;0,BR1012-R1012-SUM(T1012:V1012)-SUM(X1012:AL1012),SUM(BS1012:BY1012)),SUM(BS1012:BY1012))</f>
        <v>0</v>
      </c>
      <c r="AN1012" s="7">
        <f>IF(Q1012&gt;0,RANK(Q1012,(N1012:P1012,Q1012:AE1012)),0)</f>
        <v>4</v>
      </c>
      <c r="AO1012" s="7">
        <f>IF(R1012&gt;0,RANK(R1012,(N1012:P1012,Q1012:AE1012)),0)</f>
        <v>0</v>
      </c>
      <c r="AP1012" s="7">
        <f>IF(T1012&gt;0,RANK(T1012,(N1012:P1012,Q1012:AE1012)),0)</f>
        <v>0</v>
      </c>
      <c r="AQ1012" s="7">
        <f>IF(S1012&gt;0,RANK(S1012,(N1012:P1012,Q1012:AE1012)),0)</f>
        <v>5</v>
      </c>
      <c r="AR1012" s="2">
        <f t="shared" si="404"/>
        <v>5.6158742044178211E-3</v>
      </c>
      <c r="AS1012" s="2">
        <f t="shared" si="405"/>
        <v>0</v>
      </c>
      <c r="AT1012" s="2">
        <f t="shared" si="406"/>
        <v>0</v>
      </c>
      <c r="AU1012" s="2">
        <f t="shared" si="407"/>
        <v>4.1183077499064025E-3</v>
      </c>
      <c r="AW1012" t="s">
        <v>1530</v>
      </c>
      <c r="AX1012" t="s">
        <v>1772</v>
      </c>
      <c r="AY1012">
        <v>1</v>
      </c>
      <c r="BA1012" s="119">
        <v>20</v>
      </c>
      <c r="BB1012" s="121">
        <v>157</v>
      </c>
      <c r="BC1012" s="125">
        <f t="shared" si="408"/>
        <v>20157</v>
      </c>
      <c r="BE1012" s="7" t="s">
        <v>228</v>
      </c>
    </row>
    <row r="1013" spans="1:70" hidden="1" outlineLevel="1">
      <c r="A1013" t="s">
        <v>3278</v>
      </c>
      <c r="B1013" t="s">
        <v>1772</v>
      </c>
      <c r="C1013" s="1">
        <f t="shared" si="397"/>
        <v>4021</v>
      </c>
      <c r="D1013" s="7">
        <f>IF(N1013&gt;0, RANK(N1013,(N1013:P1013,Q1013:AE1013)),0)</f>
        <v>2</v>
      </c>
      <c r="E1013" s="7">
        <f>IF(O1013&gt;0,RANK(O1013,(N1013:P1013,Q1013:AE1013)),0)</f>
        <v>1</v>
      </c>
      <c r="F1013" s="7">
        <f>IF(P1013&gt;0,RANK(P1013,(N1013:P1013,Q1013:AE1013)),0)</f>
        <v>3</v>
      </c>
      <c r="G1013" s="1">
        <f t="shared" si="398"/>
        <v>1617</v>
      </c>
      <c r="H1013" s="2">
        <f t="shared" si="399"/>
        <v>0.40213877144988808</v>
      </c>
      <c r="I1013" s="2"/>
      <c r="J1013" s="2">
        <f t="shared" si="400"/>
        <v>0.2892315344441681</v>
      </c>
      <c r="K1013" s="2">
        <f t="shared" si="401"/>
        <v>0.69137030589405624</v>
      </c>
      <c r="L1013" s="2">
        <f t="shared" si="402"/>
        <v>1.0942551604078588E-2</v>
      </c>
      <c r="M1013" s="2">
        <f t="shared" si="403"/>
        <v>8.4556080576971282E-3</v>
      </c>
      <c r="N1013" s="66">
        <v>1163</v>
      </c>
      <c r="O1013" s="66">
        <v>2780</v>
      </c>
      <c r="P1013" s="66">
        <v>44</v>
      </c>
      <c r="Q1013" s="66">
        <v>23</v>
      </c>
      <c r="S1013" s="66">
        <v>11</v>
      </c>
      <c r="W1013" s="66">
        <f>IF(Notes!B$31=1,IF(BR1013&gt;0,BR1013-R1013-SUM(T1013:V1013)-SUM(X1013:AL1013),SUM(BS1013:BY1013)),SUM(BS1013:BY1013))</f>
        <v>0</v>
      </c>
      <c r="AN1013" s="7">
        <f>IF(Q1013&gt;0,RANK(Q1013,(N1013:P1013,Q1013:AE1013)),0)</f>
        <v>4</v>
      </c>
      <c r="AO1013" s="7">
        <f>IF(R1013&gt;0,RANK(R1013,(N1013:P1013,Q1013:AE1013)),0)</f>
        <v>0</v>
      </c>
      <c r="AP1013" s="7">
        <f>IF(T1013&gt;0,RANK(T1013,(N1013:P1013,Q1013:AE1013)),0)</f>
        <v>0</v>
      </c>
      <c r="AQ1013" s="7">
        <f>IF(S1013&gt;0,RANK(S1013,(N1013:P1013,Q1013:AE1013)),0)</f>
        <v>5</v>
      </c>
      <c r="AR1013" s="2">
        <f t="shared" si="404"/>
        <v>5.7199701566774432E-3</v>
      </c>
      <c r="AS1013" s="2">
        <f t="shared" si="405"/>
        <v>0</v>
      </c>
      <c r="AT1013" s="2">
        <f t="shared" si="406"/>
        <v>0</v>
      </c>
      <c r="AU1013" s="2">
        <f t="shared" si="407"/>
        <v>2.7356379010196469E-3</v>
      </c>
      <c r="AW1013" t="s">
        <v>3278</v>
      </c>
      <c r="AX1013" t="s">
        <v>1772</v>
      </c>
      <c r="AY1013">
        <v>1</v>
      </c>
      <c r="BA1013" s="119">
        <v>20</v>
      </c>
      <c r="BB1013" s="121">
        <v>159</v>
      </c>
      <c r="BC1013" s="125">
        <f t="shared" si="408"/>
        <v>20159</v>
      </c>
      <c r="BE1013" s="7" t="s">
        <v>228</v>
      </c>
    </row>
    <row r="1014" spans="1:70" hidden="1" outlineLevel="1">
      <c r="A1014" t="s">
        <v>2996</v>
      </c>
      <c r="B1014" t="s">
        <v>1772</v>
      </c>
      <c r="C1014" s="1">
        <f t="shared" si="397"/>
        <v>22997</v>
      </c>
      <c r="D1014" s="7">
        <f>IF(N1014&gt;0, RANK(N1014,(N1014:P1014,Q1014:AE1014)),0)</f>
        <v>2</v>
      </c>
      <c r="E1014" s="7">
        <f>IF(O1014&gt;0,RANK(O1014,(N1014:P1014,Q1014:AE1014)),0)</f>
        <v>1</v>
      </c>
      <c r="F1014" s="7">
        <f>IF(P1014&gt;0,RANK(P1014,(N1014:P1014,Q1014:AE1014)),0)</f>
        <v>3</v>
      </c>
      <c r="G1014" s="1">
        <f t="shared" si="398"/>
        <v>1616</v>
      </c>
      <c r="H1014" s="2">
        <f t="shared" si="399"/>
        <v>7.027003522198548E-2</v>
      </c>
      <c r="I1014" s="2"/>
      <c r="J1014" s="2">
        <f t="shared" si="400"/>
        <v>0.45636387354872376</v>
      </c>
      <c r="K1014" s="2">
        <f t="shared" si="401"/>
        <v>0.52663390877070926</v>
      </c>
      <c r="L1014" s="2">
        <f t="shared" si="402"/>
        <v>8.0880114797582288E-3</v>
      </c>
      <c r="M1014" s="2">
        <f t="shared" si="403"/>
        <v>8.914206200808749E-3</v>
      </c>
      <c r="N1014" s="66">
        <v>10495</v>
      </c>
      <c r="O1014" s="66">
        <v>12111</v>
      </c>
      <c r="P1014" s="66">
        <v>186</v>
      </c>
      <c r="Q1014" s="66">
        <v>148</v>
      </c>
      <c r="S1014" s="66">
        <v>57</v>
      </c>
      <c r="W1014" s="66">
        <f>IF(Notes!B$31=1,IF(BR1014&gt;0,BR1014-R1014-SUM(T1014:V1014)-SUM(X1014:AL1014),SUM(BS1014:BY1014)),SUM(BS1014:BY1014))</f>
        <v>0</v>
      </c>
      <c r="AN1014" s="7">
        <f>IF(Q1014&gt;0,RANK(Q1014,(N1014:P1014,Q1014:AE1014)),0)</f>
        <v>4</v>
      </c>
      <c r="AO1014" s="7">
        <f>IF(R1014&gt;0,RANK(R1014,(N1014:P1014,Q1014:AE1014)),0)</f>
        <v>0</v>
      </c>
      <c r="AP1014" s="7">
        <f>IF(T1014&gt;0,RANK(T1014,(N1014:P1014,Q1014:AE1014)),0)</f>
        <v>0</v>
      </c>
      <c r="AQ1014" s="7">
        <f>IF(S1014&gt;0,RANK(S1014,(N1014:P1014,Q1014:AE1014)),0)</f>
        <v>5</v>
      </c>
      <c r="AR1014" s="2">
        <f t="shared" si="404"/>
        <v>6.435622037657086E-3</v>
      </c>
      <c r="AS1014" s="2">
        <f t="shared" si="405"/>
        <v>0</v>
      </c>
      <c r="AT1014" s="2">
        <f t="shared" si="406"/>
        <v>0</v>
      </c>
      <c r="AU1014" s="2">
        <f t="shared" si="407"/>
        <v>2.4785841631517155E-3</v>
      </c>
      <c r="AW1014" t="s">
        <v>2996</v>
      </c>
      <c r="AX1014" t="s">
        <v>1772</v>
      </c>
      <c r="AY1014">
        <v>2</v>
      </c>
      <c r="BA1014" s="119">
        <v>20</v>
      </c>
      <c r="BB1014" s="121">
        <v>161</v>
      </c>
      <c r="BC1014" s="125">
        <f t="shared" si="408"/>
        <v>20161</v>
      </c>
      <c r="BE1014" s="7" t="s">
        <v>228</v>
      </c>
      <c r="BR1014" s="1">
        <v>103</v>
      </c>
    </row>
    <row r="1015" spans="1:70" hidden="1" outlineLevel="1">
      <c r="A1015" t="s">
        <v>2504</v>
      </c>
      <c r="B1015" t="s">
        <v>1772</v>
      </c>
      <c r="C1015" s="1">
        <f t="shared" si="397"/>
        <v>2588</v>
      </c>
      <c r="D1015" s="7">
        <f>IF(N1015&gt;0, RANK(N1015,(N1015:P1015,Q1015:AE1015)),0)</f>
        <v>2</v>
      </c>
      <c r="E1015" s="7">
        <f>IF(O1015&gt;0,RANK(O1015,(N1015:P1015,Q1015:AE1015)),0)</f>
        <v>1</v>
      </c>
      <c r="F1015" s="7">
        <f>IF(P1015&gt;0,RANK(P1015,(N1015:P1015,Q1015:AE1015)),0)</f>
        <v>3</v>
      </c>
      <c r="G1015" s="1">
        <f t="shared" si="398"/>
        <v>1600</v>
      </c>
      <c r="H1015" s="2">
        <f t="shared" si="399"/>
        <v>0.61823802163833075</v>
      </c>
      <c r="I1015" s="2"/>
      <c r="J1015" s="2">
        <f t="shared" si="400"/>
        <v>0.18083462132921174</v>
      </c>
      <c r="K1015" s="2">
        <f t="shared" si="401"/>
        <v>0.79907264296754255</v>
      </c>
      <c r="L1015" s="2">
        <f t="shared" si="402"/>
        <v>1.1978361669242658E-2</v>
      </c>
      <c r="M1015" s="2">
        <f t="shared" si="403"/>
        <v>8.1143740340029989E-3</v>
      </c>
      <c r="N1015" s="66">
        <v>468</v>
      </c>
      <c r="O1015" s="66">
        <v>2068</v>
      </c>
      <c r="P1015" s="66">
        <v>31</v>
      </c>
      <c r="Q1015" s="66">
        <v>11</v>
      </c>
      <c r="S1015" s="66">
        <v>10</v>
      </c>
      <c r="W1015" s="66">
        <f>IF(Notes!B$31=1,IF(BR1015&gt;0,BR1015-R1015-SUM(T1015:V1015)-SUM(X1015:AL1015),SUM(BS1015:BY1015)),SUM(BS1015:BY1015))</f>
        <v>0</v>
      </c>
      <c r="AN1015" s="7">
        <f>IF(Q1015&gt;0,RANK(Q1015,(N1015:P1015,Q1015:AE1015)),0)</f>
        <v>4</v>
      </c>
      <c r="AO1015" s="7">
        <f>IF(R1015&gt;0,RANK(R1015,(N1015:P1015,Q1015:AE1015)),0)</f>
        <v>0</v>
      </c>
      <c r="AP1015" s="7">
        <f>IF(T1015&gt;0,RANK(T1015,(N1015:P1015,Q1015:AE1015)),0)</f>
        <v>0</v>
      </c>
      <c r="AQ1015" s="7">
        <f>IF(S1015&gt;0,RANK(S1015,(N1015:P1015,Q1015:AE1015)),0)</f>
        <v>5</v>
      </c>
      <c r="AR1015" s="2">
        <f t="shared" si="404"/>
        <v>4.250386398763524E-3</v>
      </c>
      <c r="AS1015" s="2">
        <f t="shared" si="405"/>
        <v>0</v>
      </c>
      <c r="AT1015" s="2">
        <f t="shared" si="406"/>
        <v>0</v>
      </c>
      <c r="AU1015" s="2">
        <f t="shared" si="407"/>
        <v>3.8639876352395673E-3</v>
      </c>
      <c r="AW1015" t="s">
        <v>2504</v>
      </c>
      <c r="AX1015" t="s">
        <v>1772</v>
      </c>
      <c r="AY1015">
        <v>1</v>
      </c>
      <c r="BA1015" s="119">
        <v>20</v>
      </c>
      <c r="BB1015" s="121">
        <v>163</v>
      </c>
      <c r="BC1015" s="125">
        <f t="shared" si="408"/>
        <v>20163</v>
      </c>
      <c r="BE1015" s="7" t="s">
        <v>228</v>
      </c>
    </row>
    <row r="1016" spans="1:70" hidden="1" outlineLevel="1">
      <c r="A1016" t="s">
        <v>1659</v>
      </c>
      <c r="B1016" t="s">
        <v>1772</v>
      </c>
      <c r="C1016" s="1">
        <f t="shared" si="397"/>
        <v>1781</v>
      </c>
      <c r="D1016" s="7">
        <f>IF(N1016&gt;0, RANK(N1016,(N1016:P1016,Q1016:AE1016)),0)</f>
        <v>2</v>
      </c>
      <c r="E1016" s="7">
        <f>IF(O1016&gt;0,RANK(O1016,(N1016:P1016,Q1016:AE1016)),0)</f>
        <v>1</v>
      </c>
      <c r="F1016" s="7">
        <f>IF(P1016&gt;0,RANK(P1016,(N1016:P1016,Q1016:AE1016)),0)</f>
        <v>3</v>
      </c>
      <c r="G1016" s="1">
        <f t="shared" si="398"/>
        <v>721</v>
      </c>
      <c r="H1016" s="2">
        <f t="shared" si="399"/>
        <v>0.40482874789444134</v>
      </c>
      <c r="I1016" s="2"/>
      <c r="J1016" s="2">
        <f t="shared" si="400"/>
        <v>0.28298708590679394</v>
      </c>
      <c r="K1016" s="2">
        <f t="shared" si="401"/>
        <v>0.68781583380123523</v>
      </c>
      <c r="L1016" s="2">
        <f t="shared" si="402"/>
        <v>1.6282987085906794E-2</v>
      </c>
      <c r="M1016" s="2">
        <f t="shared" si="403"/>
        <v>1.2914093206063973E-2</v>
      </c>
      <c r="N1016" s="66">
        <v>504</v>
      </c>
      <c r="O1016" s="66">
        <v>1225</v>
      </c>
      <c r="P1016" s="66">
        <v>29</v>
      </c>
      <c r="Q1016" s="66">
        <v>12</v>
      </c>
      <c r="S1016" s="66">
        <v>11</v>
      </c>
      <c r="W1016" s="66">
        <f>IF(Notes!B$31=1,IF(BR1016&gt;0,BR1016-R1016-SUM(T1016:V1016)-SUM(X1016:AL1016),SUM(BS1016:BY1016)),SUM(BS1016:BY1016))</f>
        <v>0</v>
      </c>
      <c r="AN1016" s="7">
        <f>IF(Q1016&gt;0,RANK(Q1016,(N1016:P1016,Q1016:AE1016)),0)</f>
        <v>4</v>
      </c>
      <c r="AO1016" s="7">
        <f>IF(R1016&gt;0,RANK(R1016,(N1016:P1016,Q1016:AE1016)),0)</f>
        <v>0</v>
      </c>
      <c r="AP1016" s="7">
        <f>IF(T1016&gt;0,RANK(T1016,(N1016:P1016,Q1016:AE1016)),0)</f>
        <v>0</v>
      </c>
      <c r="AQ1016" s="7">
        <f>IF(S1016&gt;0,RANK(S1016,(N1016:P1016,Q1016:AE1016)),0)</f>
        <v>5</v>
      </c>
      <c r="AR1016" s="2">
        <f t="shared" si="404"/>
        <v>6.7377877596855699E-3</v>
      </c>
      <c r="AS1016" s="2">
        <f t="shared" si="405"/>
        <v>0</v>
      </c>
      <c r="AT1016" s="2">
        <f t="shared" si="406"/>
        <v>0</v>
      </c>
      <c r="AU1016" s="2">
        <f t="shared" si="407"/>
        <v>6.1763054463784394E-3</v>
      </c>
      <c r="AW1016" t="s">
        <v>1659</v>
      </c>
      <c r="AX1016" t="s">
        <v>1772</v>
      </c>
      <c r="AY1016">
        <v>1</v>
      </c>
      <c r="BA1016" s="119">
        <v>20</v>
      </c>
      <c r="BB1016" s="121">
        <v>165</v>
      </c>
      <c r="BC1016" s="125">
        <f t="shared" si="408"/>
        <v>20165</v>
      </c>
      <c r="BE1016" s="7" t="s">
        <v>228</v>
      </c>
    </row>
    <row r="1017" spans="1:70" hidden="1" outlineLevel="1">
      <c r="A1017" t="s">
        <v>353</v>
      </c>
      <c r="B1017" t="s">
        <v>1772</v>
      </c>
      <c r="C1017" s="1">
        <f t="shared" si="397"/>
        <v>3293</v>
      </c>
      <c r="D1017" s="7">
        <f>IF(N1017&gt;0, RANK(N1017,(N1017:P1017,Q1017:AE1017)),0)</f>
        <v>2</v>
      </c>
      <c r="E1017" s="7">
        <f>IF(O1017&gt;0,RANK(O1017,(N1017:P1017,Q1017:AE1017)),0)</f>
        <v>1</v>
      </c>
      <c r="F1017" s="7">
        <f>IF(P1017&gt;0,RANK(P1017,(N1017:P1017,Q1017:AE1017)),0)</f>
        <v>3</v>
      </c>
      <c r="G1017" s="1">
        <f t="shared" si="398"/>
        <v>1773</v>
      </c>
      <c r="H1017" s="2">
        <f t="shared" si="399"/>
        <v>0.53841481931369573</v>
      </c>
      <c r="I1017" s="2"/>
      <c r="J1017" s="2">
        <f t="shared" si="400"/>
        <v>0.22350440327968418</v>
      </c>
      <c r="K1017" s="2">
        <f t="shared" si="401"/>
        <v>0.76191922259337985</v>
      </c>
      <c r="L1017" s="2">
        <f t="shared" si="402"/>
        <v>6.9845126024901307E-3</v>
      </c>
      <c r="M1017" s="2">
        <f t="shared" si="403"/>
        <v>7.5918615244457786E-3</v>
      </c>
      <c r="N1017" s="66">
        <v>736</v>
      </c>
      <c r="O1017" s="66">
        <v>2509</v>
      </c>
      <c r="P1017" s="66">
        <v>23</v>
      </c>
      <c r="Q1017" s="66">
        <v>14</v>
      </c>
      <c r="S1017" s="66">
        <v>11</v>
      </c>
      <c r="W1017" s="66">
        <f>IF(Notes!B$31=1,IF(BR1017&gt;0,BR1017-R1017-SUM(T1017:V1017)-SUM(X1017:AL1017),SUM(BS1017:BY1017)),SUM(BS1017:BY1017))</f>
        <v>0</v>
      </c>
      <c r="AN1017" s="7">
        <f>IF(Q1017&gt;0,RANK(Q1017,(N1017:P1017,Q1017:AE1017)),0)</f>
        <v>4</v>
      </c>
      <c r="AO1017" s="7">
        <f>IF(R1017&gt;0,RANK(R1017,(N1017:P1017,Q1017:AE1017)),0)</f>
        <v>0</v>
      </c>
      <c r="AP1017" s="7">
        <f>IF(T1017&gt;0,RANK(T1017,(N1017:P1017,Q1017:AE1017)),0)</f>
        <v>0</v>
      </c>
      <c r="AQ1017" s="7">
        <f>IF(S1017&gt;0,RANK(S1017,(N1017:P1017,Q1017:AE1017)),0)</f>
        <v>5</v>
      </c>
      <c r="AR1017" s="2">
        <f t="shared" si="404"/>
        <v>4.2514424536896451E-3</v>
      </c>
      <c r="AS1017" s="2">
        <f t="shared" si="405"/>
        <v>0</v>
      </c>
      <c r="AT1017" s="2">
        <f t="shared" si="406"/>
        <v>0</v>
      </c>
      <c r="AU1017" s="2">
        <f t="shared" si="407"/>
        <v>3.3404190707561495E-3</v>
      </c>
      <c r="AW1017" t="s">
        <v>353</v>
      </c>
      <c r="AX1017" t="s">
        <v>1772</v>
      </c>
      <c r="AY1017">
        <v>1</v>
      </c>
      <c r="BA1017" s="119">
        <v>20</v>
      </c>
      <c r="BB1017" s="121">
        <v>167</v>
      </c>
      <c r="BC1017" s="125">
        <f t="shared" si="408"/>
        <v>20167</v>
      </c>
      <c r="BE1017" s="7" t="s">
        <v>228</v>
      </c>
    </row>
    <row r="1018" spans="1:70" hidden="1" outlineLevel="1">
      <c r="A1018" t="s">
        <v>3118</v>
      </c>
      <c r="B1018" t="s">
        <v>1772</v>
      </c>
      <c r="C1018" s="1">
        <f t="shared" si="397"/>
        <v>22788</v>
      </c>
      <c r="D1018" s="7">
        <f>IF(N1018&gt;0, RANK(N1018,(N1018:P1018,Q1018:AE1018)),0)</f>
        <v>2</v>
      </c>
      <c r="E1018" s="7">
        <f>IF(O1018&gt;0,RANK(O1018,(N1018:P1018,Q1018:AE1018)),0)</f>
        <v>1</v>
      </c>
      <c r="F1018" s="7">
        <f>IF(P1018&gt;0,RANK(P1018,(N1018:P1018,Q1018:AE1018)),0)</f>
        <v>3</v>
      </c>
      <c r="G1018" s="1">
        <f t="shared" si="398"/>
        <v>5979</v>
      </c>
      <c r="H1018" s="2">
        <f t="shared" si="399"/>
        <v>0.26237493417588204</v>
      </c>
      <c r="I1018" s="2"/>
      <c r="J1018" s="2">
        <f t="shared" si="400"/>
        <v>0.35922415306301564</v>
      </c>
      <c r="K1018" s="2">
        <f t="shared" si="401"/>
        <v>0.62159908723889767</v>
      </c>
      <c r="L1018" s="2">
        <f t="shared" si="402"/>
        <v>8.206073371950149E-3</v>
      </c>
      <c r="M1018" s="2">
        <f t="shared" si="403"/>
        <v>1.0970686326136594E-2</v>
      </c>
      <c r="N1018" s="66">
        <v>8186</v>
      </c>
      <c r="O1018" s="66">
        <v>14165</v>
      </c>
      <c r="P1018" s="66">
        <v>187</v>
      </c>
      <c r="Q1018" s="66">
        <v>184</v>
      </c>
      <c r="S1018" s="66">
        <v>66</v>
      </c>
      <c r="W1018" s="66">
        <f>IF(Notes!B$31=1,IF(BR1018&gt;0,BR1018-R1018-SUM(T1018:V1018)-SUM(X1018:AL1018),SUM(BS1018:BY1018)),SUM(BS1018:BY1018))</f>
        <v>0</v>
      </c>
      <c r="AN1018" s="7">
        <f>IF(Q1018&gt;0,RANK(Q1018,(N1018:P1018,Q1018:AE1018)),0)</f>
        <v>4</v>
      </c>
      <c r="AO1018" s="7">
        <f>IF(R1018&gt;0,RANK(R1018,(N1018:P1018,Q1018:AE1018)),0)</f>
        <v>0</v>
      </c>
      <c r="AP1018" s="7">
        <f>IF(T1018&gt;0,RANK(T1018,(N1018:P1018,Q1018:AE1018)),0)</f>
        <v>0</v>
      </c>
      <c r="AQ1018" s="7">
        <f>IF(S1018&gt;0,RANK(S1018,(N1018:P1018,Q1018:AE1018)),0)</f>
        <v>5</v>
      </c>
      <c r="AR1018" s="2">
        <f t="shared" si="404"/>
        <v>8.0744251360365098E-3</v>
      </c>
      <c r="AS1018" s="2">
        <f t="shared" si="405"/>
        <v>0</v>
      </c>
      <c r="AT1018" s="2">
        <f t="shared" si="406"/>
        <v>0</v>
      </c>
      <c r="AU1018" s="2">
        <f t="shared" si="407"/>
        <v>2.8962611901000527E-3</v>
      </c>
      <c r="AW1018" t="s">
        <v>3118</v>
      </c>
      <c r="AX1018" t="s">
        <v>1772</v>
      </c>
      <c r="AY1018">
        <v>1</v>
      </c>
      <c r="BA1018" s="119">
        <v>20</v>
      </c>
      <c r="BB1018" s="121">
        <v>169</v>
      </c>
      <c r="BC1018" s="125">
        <f t="shared" si="408"/>
        <v>20169</v>
      </c>
      <c r="BE1018" s="7" t="s">
        <v>228</v>
      </c>
    </row>
    <row r="1019" spans="1:70" hidden="1" outlineLevel="1">
      <c r="A1019" t="s">
        <v>2375</v>
      </c>
      <c r="B1019" t="s">
        <v>1772</v>
      </c>
      <c r="C1019" s="1">
        <f t="shared" si="397"/>
        <v>2179</v>
      </c>
      <c r="D1019" s="7">
        <f>IF(N1019&gt;0, RANK(N1019,(N1019:P1019,Q1019:AE1019)),0)</f>
        <v>2</v>
      </c>
      <c r="E1019" s="7">
        <f>IF(O1019&gt;0,RANK(O1019,(N1019:P1019,Q1019:AE1019)),0)</f>
        <v>1</v>
      </c>
      <c r="F1019" s="7">
        <f>IF(P1019&gt;0,RANK(P1019,(N1019:P1019,Q1019:AE1019)),0)</f>
        <v>3</v>
      </c>
      <c r="G1019" s="1">
        <f t="shared" si="398"/>
        <v>1502</v>
      </c>
      <c r="H1019" s="2">
        <f t="shared" si="399"/>
        <v>0.68930702156952728</v>
      </c>
      <c r="I1019" s="2"/>
      <c r="J1019" s="2">
        <f t="shared" si="400"/>
        <v>0.14731528223955942</v>
      </c>
      <c r="K1019" s="2">
        <f t="shared" si="401"/>
        <v>0.83662230380908675</v>
      </c>
      <c r="L1019" s="2">
        <f t="shared" si="402"/>
        <v>8.7195961450206513E-3</v>
      </c>
      <c r="M1019" s="2">
        <f t="shared" si="403"/>
        <v>7.3428178063332308E-3</v>
      </c>
      <c r="N1019" s="66">
        <v>321</v>
      </c>
      <c r="O1019" s="66">
        <v>1823</v>
      </c>
      <c r="P1019" s="66">
        <v>19</v>
      </c>
      <c r="Q1019" s="66">
        <v>7</v>
      </c>
      <c r="S1019" s="66">
        <v>9</v>
      </c>
      <c r="W1019" s="66">
        <f>IF(Notes!B$31=1,IF(BR1019&gt;0,BR1019-R1019-SUM(T1019:V1019)-SUM(X1019:AL1019),SUM(BS1019:BY1019)),SUM(BS1019:BY1019))</f>
        <v>0</v>
      </c>
      <c r="AN1019" s="7">
        <f>IF(Q1019&gt;0,RANK(Q1019,(N1019:P1019,Q1019:AE1019)),0)</f>
        <v>5</v>
      </c>
      <c r="AO1019" s="7">
        <f>IF(R1019&gt;0,RANK(R1019,(N1019:P1019,Q1019:AE1019)),0)</f>
        <v>0</v>
      </c>
      <c r="AP1019" s="7">
        <f>IF(T1019&gt;0,RANK(T1019,(N1019:P1019,Q1019:AE1019)),0)</f>
        <v>0</v>
      </c>
      <c r="AQ1019" s="7">
        <f>IF(S1019&gt;0,RANK(S1019,(N1019:P1019,Q1019:AE1019)),0)</f>
        <v>4</v>
      </c>
      <c r="AR1019" s="2">
        <f t="shared" si="404"/>
        <v>3.2124827902707664E-3</v>
      </c>
      <c r="AS1019" s="2">
        <f t="shared" si="405"/>
        <v>0</v>
      </c>
      <c r="AT1019" s="2">
        <f t="shared" si="406"/>
        <v>0</v>
      </c>
      <c r="AU1019" s="2">
        <f t="shared" si="407"/>
        <v>4.1303350160624142E-3</v>
      </c>
      <c r="AW1019" t="s">
        <v>2375</v>
      </c>
      <c r="AX1019" t="s">
        <v>1772</v>
      </c>
      <c r="AY1019">
        <v>1</v>
      </c>
      <c r="BA1019" s="119">
        <v>20</v>
      </c>
      <c r="BB1019" s="121">
        <v>171</v>
      </c>
      <c r="BC1019" s="125">
        <f t="shared" si="408"/>
        <v>20171</v>
      </c>
      <c r="BE1019" s="7" t="s">
        <v>228</v>
      </c>
    </row>
    <row r="1020" spans="1:70" hidden="1" outlineLevel="1">
      <c r="A1020" t="s">
        <v>329</v>
      </c>
      <c r="B1020" t="s">
        <v>1772</v>
      </c>
      <c r="C1020" s="1">
        <f t="shared" si="397"/>
        <v>192733</v>
      </c>
      <c r="D1020" s="7">
        <f>IF(N1020&gt;0, RANK(N1020,(N1020:P1020,Q1020:AE1020)),0)</f>
        <v>2</v>
      </c>
      <c r="E1020" s="7">
        <f>IF(O1020&gt;0,RANK(O1020,(N1020:P1020,Q1020:AE1020)),0)</f>
        <v>1</v>
      </c>
      <c r="F1020" s="7">
        <f>IF(P1020&gt;0,RANK(P1020,(N1020:P1020,Q1020:AE1020)),0)</f>
        <v>3</v>
      </c>
      <c r="G1020" s="1">
        <f t="shared" si="398"/>
        <v>24512</v>
      </c>
      <c r="H1020" s="2">
        <f t="shared" si="399"/>
        <v>0.12718112622124908</v>
      </c>
      <c r="I1020" s="2"/>
      <c r="J1020" s="2">
        <f t="shared" si="400"/>
        <v>0.42720758769904477</v>
      </c>
      <c r="K1020" s="2">
        <f t="shared" si="401"/>
        <v>0.55438871392029387</v>
      </c>
      <c r="L1020" s="2">
        <f t="shared" si="402"/>
        <v>8.2445663171330282E-3</v>
      </c>
      <c r="M1020" s="2">
        <f t="shared" si="403"/>
        <v>1.0159132063528331E-2</v>
      </c>
      <c r="N1020" s="66">
        <v>82337</v>
      </c>
      <c r="O1020" s="66">
        <v>106849</v>
      </c>
      <c r="P1020" s="66">
        <v>1589</v>
      </c>
      <c r="Q1020" s="66">
        <v>1231</v>
      </c>
      <c r="R1020" s="66">
        <v>8</v>
      </c>
      <c r="S1020" s="66">
        <v>710</v>
      </c>
      <c r="U1020" s="66">
        <v>1</v>
      </c>
      <c r="W1020" s="66">
        <f>IF(Notes!B$31=1,IF(BR1020&gt;0,BR1020-R1020-SUM(T1020:V1020)-SUM(X1020:AL1020),SUM(BS1020:BY1020)),SUM(BS1020:BY1020))</f>
        <v>0</v>
      </c>
      <c r="Y1020" s="66">
        <v>6</v>
      </c>
      <c r="AA1020" s="66">
        <v>2</v>
      </c>
      <c r="AN1020" s="7">
        <f>IF(Q1020&gt;0,RANK(Q1020,(N1020:P1020,Q1020:AE1020)),0)</f>
        <v>4</v>
      </c>
      <c r="AO1020" s="7">
        <f>IF(R1020&gt;0,RANK(R1020,(N1020:P1020,Q1020:AE1020)),0)</f>
        <v>6</v>
      </c>
      <c r="AP1020" s="7">
        <f>IF(T1020&gt;0,RANK(T1020,(N1020:P1020,Q1020:AE1020)),0)</f>
        <v>0</v>
      </c>
      <c r="AQ1020" s="7">
        <f>IF(S1020&gt;0,RANK(S1020,(N1020:P1020,Q1020:AE1020)),0)</f>
        <v>5</v>
      </c>
      <c r="AR1020" s="2">
        <f t="shared" si="404"/>
        <v>6.3870743463755562E-3</v>
      </c>
      <c r="AS1020" s="2">
        <f t="shared" si="405"/>
        <v>4.1508200463854138E-5</v>
      </c>
      <c r="AT1020" s="2">
        <f t="shared" si="406"/>
        <v>0</v>
      </c>
      <c r="AU1020" s="2">
        <f t="shared" si="407"/>
        <v>3.6838527911670551E-3</v>
      </c>
      <c r="AW1020" t="s">
        <v>329</v>
      </c>
      <c r="AX1020" t="s">
        <v>1772</v>
      </c>
      <c r="AY1020">
        <v>4</v>
      </c>
      <c r="BA1020" s="119">
        <v>20</v>
      </c>
      <c r="BB1020" s="121">
        <v>173</v>
      </c>
      <c r="BC1020" s="125">
        <f t="shared" si="408"/>
        <v>20173</v>
      </c>
      <c r="BE1020" s="7" t="s">
        <v>228</v>
      </c>
      <c r="BR1020" s="1">
        <v>1014</v>
      </c>
    </row>
    <row r="1021" spans="1:70" hidden="1" outlineLevel="1">
      <c r="A1021" t="s">
        <v>3119</v>
      </c>
      <c r="B1021" t="s">
        <v>1772</v>
      </c>
      <c r="C1021" s="1">
        <f t="shared" si="397"/>
        <v>5336</v>
      </c>
      <c r="D1021" s="7">
        <f>IF(N1021&gt;0, RANK(N1021,(N1021:P1021,Q1021:AE1021)),0)</f>
        <v>2</v>
      </c>
      <c r="E1021" s="7">
        <f>IF(O1021&gt;0,RANK(O1021,(N1021:P1021,Q1021:AE1021)),0)</f>
        <v>1</v>
      </c>
      <c r="F1021" s="7">
        <f>IF(P1021&gt;0,RANK(P1021,(N1021:P1021,Q1021:AE1021)),0)</f>
        <v>4</v>
      </c>
      <c r="G1021" s="1">
        <f t="shared" si="398"/>
        <v>2298</v>
      </c>
      <c r="H1021" s="2">
        <f t="shared" si="399"/>
        <v>0.43065967016491752</v>
      </c>
      <c r="I1021" s="2"/>
      <c r="J1021" s="2">
        <f t="shared" si="400"/>
        <v>0.27979760119940028</v>
      </c>
      <c r="K1021" s="2">
        <f t="shared" si="401"/>
        <v>0.7104572713643178</v>
      </c>
      <c r="L1021" s="2">
        <f t="shared" si="402"/>
        <v>2.8110944527736134E-3</v>
      </c>
      <c r="M1021" s="2">
        <f t="shared" si="403"/>
        <v>6.9340329835082502E-3</v>
      </c>
      <c r="N1021" s="66">
        <v>1493</v>
      </c>
      <c r="O1021" s="66">
        <v>3791</v>
      </c>
      <c r="P1021" s="66">
        <v>15</v>
      </c>
      <c r="Q1021" s="66">
        <v>24</v>
      </c>
      <c r="S1021" s="66">
        <v>13</v>
      </c>
      <c r="W1021" s="66">
        <f>IF(Notes!B$31=1,IF(BR1021&gt;0,BR1021-R1021-SUM(T1021:V1021)-SUM(X1021:AL1021),SUM(BS1021:BY1021)),SUM(BS1021:BY1021))</f>
        <v>0</v>
      </c>
      <c r="AN1021" s="7">
        <f>IF(Q1021&gt;0,RANK(Q1021,(N1021:P1021,Q1021:AE1021)),0)</f>
        <v>3</v>
      </c>
      <c r="AO1021" s="7">
        <f>IF(R1021&gt;0,RANK(R1021,(N1021:P1021,Q1021:AE1021)),0)</f>
        <v>0</v>
      </c>
      <c r="AP1021" s="7">
        <f>IF(T1021&gt;0,RANK(T1021,(N1021:P1021,Q1021:AE1021)),0)</f>
        <v>0</v>
      </c>
      <c r="AQ1021" s="7">
        <f>IF(S1021&gt;0,RANK(S1021,(N1021:P1021,Q1021:AE1021)),0)</f>
        <v>5</v>
      </c>
      <c r="AR1021" s="2">
        <f t="shared" si="404"/>
        <v>4.4977511244377807E-3</v>
      </c>
      <c r="AS1021" s="2">
        <f t="shared" si="405"/>
        <v>0</v>
      </c>
      <c r="AT1021" s="2">
        <f t="shared" si="406"/>
        <v>0</v>
      </c>
      <c r="AU1021" s="2">
        <f t="shared" si="407"/>
        <v>2.4362818590704647E-3</v>
      </c>
      <c r="AW1021" t="s">
        <v>3119</v>
      </c>
      <c r="AX1021" t="s">
        <v>1772</v>
      </c>
      <c r="AY1021">
        <v>1</v>
      </c>
      <c r="BA1021" s="119">
        <v>20</v>
      </c>
      <c r="BB1021" s="121">
        <v>175</v>
      </c>
      <c r="BC1021" s="125">
        <f t="shared" si="408"/>
        <v>20175</v>
      </c>
      <c r="BE1021" s="7" t="s">
        <v>228</v>
      </c>
    </row>
    <row r="1022" spans="1:70" hidden="1" outlineLevel="1">
      <c r="A1022" t="s">
        <v>3530</v>
      </c>
      <c r="B1022" t="s">
        <v>1772</v>
      </c>
      <c r="C1022" s="1">
        <f t="shared" si="397"/>
        <v>84177</v>
      </c>
      <c r="D1022" s="7">
        <f>IF(N1022&gt;0, RANK(N1022,(N1022:P1022,Q1022:AE1022)),0)</f>
        <v>2</v>
      </c>
      <c r="E1022" s="7">
        <f>IF(O1022&gt;0,RANK(O1022,(N1022:P1022,Q1022:AE1022)),0)</f>
        <v>1</v>
      </c>
      <c r="F1022" s="7">
        <f>IF(P1022&gt;0,RANK(P1022,(N1022:P1022,Q1022:AE1022)),0)</f>
        <v>3</v>
      </c>
      <c r="G1022" s="1">
        <f t="shared" si="398"/>
        <v>241</v>
      </c>
      <c r="H1022" s="2">
        <f t="shared" si="399"/>
        <v>2.863014837782292E-3</v>
      </c>
      <c r="I1022" s="2"/>
      <c r="J1022" s="2">
        <f t="shared" si="400"/>
        <v>0.48986065077158841</v>
      </c>
      <c r="K1022" s="2">
        <f t="shared" si="401"/>
        <v>0.49272366560937075</v>
      </c>
      <c r="L1022" s="2">
        <f t="shared" si="402"/>
        <v>9.7770174750822676E-3</v>
      </c>
      <c r="M1022" s="2">
        <f t="shared" si="403"/>
        <v>7.6386661439586216E-3</v>
      </c>
      <c r="N1022" s="66">
        <v>41235</v>
      </c>
      <c r="O1022" s="66">
        <v>41476</v>
      </c>
      <c r="P1022" s="66">
        <v>823</v>
      </c>
      <c r="Q1022" s="66">
        <v>418</v>
      </c>
      <c r="R1022" s="66">
        <v>1</v>
      </c>
      <c r="S1022" s="66">
        <v>222</v>
      </c>
      <c r="W1022" s="66">
        <f>IF(Notes!B$31=1,IF(BR1022&gt;0,BR1022-R1022-SUM(T1022:V1022)-SUM(X1022:AL1022),SUM(BS1022:BY1022)),SUM(BS1022:BY1022))</f>
        <v>0</v>
      </c>
      <c r="Y1022" s="66">
        <v>2</v>
      </c>
      <c r="AN1022" s="7">
        <f>IF(Q1022&gt;0,RANK(Q1022,(N1022:P1022,Q1022:AE1022)),0)</f>
        <v>4</v>
      </c>
      <c r="AO1022" s="7">
        <f>IF(R1022&gt;0,RANK(R1022,(N1022:P1022,Q1022:AE1022)),0)</f>
        <v>7</v>
      </c>
      <c r="AP1022" s="7">
        <f>IF(T1022&gt;0,RANK(T1022,(N1022:P1022,Q1022:AE1022)),0)</f>
        <v>0</v>
      </c>
      <c r="AQ1022" s="7">
        <f>IF(S1022&gt;0,RANK(S1022,(N1022:P1022,Q1022:AE1022)),0)</f>
        <v>5</v>
      </c>
      <c r="AR1022" s="2">
        <f t="shared" si="404"/>
        <v>4.965726980053934E-3</v>
      </c>
      <c r="AS1022" s="2">
        <f t="shared" si="405"/>
        <v>1.1879729617353909E-5</v>
      </c>
      <c r="AT1022" s="2">
        <f t="shared" si="406"/>
        <v>0</v>
      </c>
      <c r="AU1022" s="2">
        <f t="shared" si="407"/>
        <v>2.6372999750525678E-3</v>
      </c>
      <c r="AW1022" t="s">
        <v>3530</v>
      </c>
      <c r="AX1022" t="s">
        <v>1772</v>
      </c>
      <c r="AY1022">
        <v>2</v>
      </c>
      <c r="BA1022" s="119">
        <v>20</v>
      </c>
      <c r="BB1022" s="121">
        <v>177</v>
      </c>
      <c r="BC1022" s="125">
        <f t="shared" si="408"/>
        <v>20177</v>
      </c>
      <c r="BE1022" s="7" t="s">
        <v>228</v>
      </c>
      <c r="BR1022" s="1">
        <v>376</v>
      </c>
    </row>
    <row r="1023" spans="1:70" hidden="1" outlineLevel="1">
      <c r="A1023" t="s">
        <v>2161</v>
      </c>
      <c r="B1023" t="s">
        <v>1772</v>
      </c>
      <c r="C1023" s="1">
        <f t="shared" si="397"/>
        <v>1376</v>
      </c>
      <c r="D1023" s="7">
        <f>IF(N1023&gt;0, RANK(N1023,(N1023:P1023,Q1023:AE1023)),0)</f>
        <v>2</v>
      </c>
      <c r="E1023" s="7">
        <f>IF(O1023&gt;0,RANK(O1023,(N1023:P1023,Q1023:AE1023)),0)</f>
        <v>1</v>
      </c>
      <c r="F1023" s="7">
        <f>IF(P1023&gt;0,RANK(P1023,(N1023:P1023,Q1023:AE1023)),0)</f>
        <v>3</v>
      </c>
      <c r="G1023" s="1">
        <f t="shared" si="398"/>
        <v>854</v>
      </c>
      <c r="H1023" s="2">
        <f t="shared" si="399"/>
        <v>0.62063953488372092</v>
      </c>
      <c r="I1023" s="2"/>
      <c r="J1023" s="2">
        <f t="shared" si="400"/>
        <v>0.18459302325581395</v>
      </c>
      <c r="K1023" s="2">
        <f t="shared" si="401"/>
        <v>0.80523255813953487</v>
      </c>
      <c r="L1023" s="2">
        <f t="shared" si="402"/>
        <v>7.9941860465116282E-3</v>
      </c>
      <c r="M1023" s="2">
        <f t="shared" si="403"/>
        <v>2.1802325581395526E-3</v>
      </c>
      <c r="N1023" s="66">
        <v>254</v>
      </c>
      <c r="O1023" s="66">
        <v>1108</v>
      </c>
      <c r="P1023" s="66">
        <v>11</v>
      </c>
      <c r="Q1023" s="66">
        <v>2</v>
      </c>
      <c r="S1023" s="66">
        <v>1</v>
      </c>
      <c r="W1023" s="66">
        <f>IF(Notes!B$31=1,IF(BR1023&gt;0,BR1023-R1023-SUM(T1023:V1023)-SUM(X1023:AL1023),SUM(BS1023:BY1023)),SUM(BS1023:BY1023))</f>
        <v>0</v>
      </c>
      <c r="AN1023" s="7">
        <f>IF(Q1023&gt;0,RANK(Q1023,(N1023:P1023,Q1023:AE1023)),0)</f>
        <v>4</v>
      </c>
      <c r="AO1023" s="7">
        <f>IF(R1023&gt;0,RANK(R1023,(N1023:P1023,Q1023:AE1023)),0)</f>
        <v>0</v>
      </c>
      <c r="AP1023" s="7">
        <f>IF(T1023&gt;0,RANK(T1023,(N1023:P1023,Q1023:AE1023)),0)</f>
        <v>0</v>
      </c>
      <c r="AQ1023" s="7">
        <f>IF(S1023&gt;0,RANK(S1023,(N1023:P1023,Q1023:AE1023)),0)</f>
        <v>5</v>
      </c>
      <c r="AR1023" s="2">
        <f t="shared" si="404"/>
        <v>1.4534883720930232E-3</v>
      </c>
      <c r="AS1023" s="2">
        <f t="shared" si="405"/>
        <v>0</v>
      </c>
      <c r="AT1023" s="2">
        <f t="shared" si="406"/>
        <v>0</v>
      </c>
      <c r="AU1023" s="2">
        <f t="shared" si="407"/>
        <v>7.2674418604651162E-4</v>
      </c>
      <c r="AW1023" t="s">
        <v>2161</v>
      </c>
      <c r="AX1023" t="s">
        <v>1772</v>
      </c>
      <c r="AY1023">
        <v>1</v>
      </c>
      <c r="BA1023" s="119">
        <v>20</v>
      </c>
      <c r="BB1023" s="121">
        <v>179</v>
      </c>
      <c r="BC1023" s="125">
        <f t="shared" si="408"/>
        <v>20179</v>
      </c>
      <c r="BE1023" s="7" t="s">
        <v>228</v>
      </c>
    </row>
    <row r="1024" spans="1:70" hidden="1" outlineLevel="1">
      <c r="A1024" t="s">
        <v>701</v>
      </c>
      <c r="B1024" t="s">
        <v>1772</v>
      </c>
      <c r="C1024" s="1">
        <f t="shared" si="397"/>
        <v>2704</v>
      </c>
      <c r="D1024" s="7">
        <f>IF(N1024&gt;0, RANK(N1024,(N1024:P1024,Q1024:AE1024)),0)</f>
        <v>2</v>
      </c>
      <c r="E1024" s="7">
        <f>IF(O1024&gt;0,RANK(O1024,(N1024:P1024,Q1024:AE1024)),0)</f>
        <v>1</v>
      </c>
      <c r="F1024" s="7">
        <f>IF(P1024&gt;0,RANK(P1024,(N1024:P1024,Q1024:AE1024)),0)</f>
        <v>3</v>
      </c>
      <c r="G1024" s="1">
        <f t="shared" si="398"/>
        <v>1271</v>
      </c>
      <c r="H1024" s="2">
        <f t="shared" si="399"/>
        <v>0.47004437869822485</v>
      </c>
      <c r="I1024" s="2"/>
      <c r="J1024" s="2">
        <f t="shared" si="400"/>
        <v>0.25443786982248523</v>
      </c>
      <c r="K1024" s="2">
        <f t="shared" si="401"/>
        <v>0.72448224852071008</v>
      </c>
      <c r="L1024" s="2">
        <f t="shared" si="402"/>
        <v>1.1094674556213017E-2</v>
      </c>
      <c r="M1024" s="2">
        <f t="shared" si="403"/>
        <v>9.9852071005917271E-3</v>
      </c>
      <c r="N1024" s="66">
        <v>688</v>
      </c>
      <c r="O1024" s="66">
        <v>1959</v>
      </c>
      <c r="P1024" s="66">
        <v>30</v>
      </c>
      <c r="Q1024" s="66">
        <v>16</v>
      </c>
      <c r="S1024" s="66">
        <v>11</v>
      </c>
      <c r="W1024" s="66">
        <f>IF(Notes!B$31=1,IF(BR1024&gt;0,BR1024-R1024-SUM(T1024:V1024)-SUM(X1024:AL1024),SUM(BS1024:BY1024)),SUM(BS1024:BY1024))</f>
        <v>0</v>
      </c>
      <c r="AN1024" s="7">
        <f>IF(Q1024&gt;0,RANK(Q1024,(N1024:P1024,Q1024:AE1024)),0)</f>
        <v>4</v>
      </c>
      <c r="AO1024" s="7">
        <f>IF(R1024&gt;0,RANK(R1024,(N1024:P1024,Q1024:AE1024)),0)</f>
        <v>0</v>
      </c>
      <c r="AP1024" s="7">
        <f>IF(T1024&gt;0,RANK(T1024,(N1024:P1024,Q1024:AE1024)),0)</f>
        <v>0</v>
      </c>
      <c r="AQ1024" s="7">
        <f>IF(S1024&gt;0,RANK(S1024,(N1024:P1024,Q1024:AE1024)),0)</f>
        <v>5</v>
      </c>
      <c r="AR1024" s="2">
        <f t="shared" si="404"/>
        <v>5.9171597633136093E-3</v>
      </c>
      <c r="AS1024" s="2">
        <f t="shared" si="405"/>
        <v>0</v>
      </c>
      <c r="AT1024" s="2">
        <f t="shared" si="406"/>
        <v>0</v>
      </c>
      <c r="AU1024" s="2">
        <f t="shared" si="407"/>
        <v>4.0680473372781065E-3</v>
      </c>
      <c r="AW1024" t="s">
        <v>701</v>
      </c>
      <c r="AX1024" t="s">
        <v>1772</v>
      </c>
      <c r="AY1024">
        <v>1</v>
      </c>
      <c r="BA1024" s="119">
        <v>20</v>
      </c>
      <c r="BB1024" s="121">
        <v>181</v>
      </c>
      <c r="BC1024" s="125">
        <f t="shared" si="408"/>
        <v>20181</v>
      </c>
      <c r="BE1024" s="7" t="s">
        <v>228</v>
      </c>
    </row>
    <row r="1025" spans="1:71" hidden="1" outlineLevel="1">
      <c r="A1025" t="s">
        <v>965</v>
      </c>
      <c r="B1025" t="s">
        <v>1772</v>
      </c>
      <c r="C1025" s="1">
        <f t="shared" si="397"/>
        <v>2204</v>
      </c>
      <c r="D1025" s="7">
        <f>IF(N1025&gt;0, RANK(N1025,(N1025:P1025,Q1025:AE1025)),0)</f>
        <v>2</v>
      </c>
      <c r="E1025" s="7">
        <f>IF(O1025&gt;0,RANK(O1025,(N1025:P1025,Q1025:AE1025)),0)</f>
        <v>1</v>
      </c>
      <c r="F1025" s="7">
        <f>IF(P1025&gt;0,RANK(P1025,(N1025:P1025,Q1025:AE1025)),0)</f>
        <v>3</v>
      </c>
      <c r="G1025" s="1">
        <f t="shared" si="398"/>
        <v>1273</v>
      </c>
      <c r="H1025" s="2">
        <f t="shared" si="399"/>
        <v>0.57758620689655171</v>
      </c>
      <c r="I1025" s="2"/>
      <c r="J1025" s="2">
        <f t="shared" si="400"/>
        <v>0.20235934664246824</v>
      </c>
      <c r="K1025" s="2">
        <f t="shared" si="401"/>
        <v>0.77994555353901995</v>
      </c>
      <c r="L1025" s="2">
        <f t="shared" si="402"/>
        <v>1.0435571687840291E-2</v>
      </c>
      <c r="M1025" s="2">
        <f t="shared" si="403"/>
        <v>7.2595281306715147E-3</v>
      </c>
      <c r="N1025" s="66">
        <v>446</v>
      </c>
      <c r="O1025" s="66">
        <v>1719</v>
      </c>
      <c r="P1025" s="66">
        <v>23</v>
      </c>
      <c r="Q1025" s="66">
        <v>10</v>
      </c>
      <c r="S1025" s="66">
        <v>6</v>
      </c>
      <c r="W1025" s="66">
        <f>IF(Notes!B$31=1,IF(BR1025&gt;0,BR1025-R1025-SUM(T1025:V1025)-SUM(X1025:AL1025),SUM(BS1025:BY1025)),SUM(BS1025:BY1025))</f>
        <v>0</v>
      </c>
      <c r="AN1025" s="7">
        <f>IF(Q1025&gt;0,RANK(Q1025,(N1025:P1025,Q1025:AE1025)),0)</f>
        <v>4</v>
      </c>
      <c r="AO1025" s="7">
        <f>IF(R1025&gt;0,RANK(R1025,(N1025:P1025,Q1025:AE1025)),0)</f>
        <v>0</v>
      </c>
      <c r="AP1025" s="7">
        <f>IF(T1025&gt;0,RANK(T1025,(N1025:P1025,Q1025:AE1025)),0)</f>
        <v>0</v>
      </c>
      <c r="AQ1025" s="7">
        <f>IF(S1025&gt;0,RANK(S1025,(N1025:P1025,Q1025:AE1025)),0)</f>
        <v>5</v>
      </c>
      <c r="AR1025" s="2">
        <f t="shared" si="404"/>
        <v>4.5372050816696917E-3</v>
      </c>
      <c r="AS1025" s="2">
        <f t="shared" si="405"/>
        <v>0</v>
      </c>
      <c r="AT1025" s="2">
        <f t="shared" si="406"/>
        <v>0</v>
      </c>
      <c r="AU1025" s="2">
        <f t="shared" si="407"/>
        <v>2.7223230490018148E-3</v>
      </c>
      <c r="AW1025" t="s">
        <v>965</v>
      </c>
      <c r="AX1025" t="s">
        <v>1772</v>
      </c>
      <c r="AY1025">
        <v>1</v>
      </c>
      <c r="BA1025" s="119">
        <v>20</v>
      </c>
      <c r="BB1025" s="121">
        <v>183</v>
      </c>
      <c r="BC1025" s="125">
        <f t="shared" si="408"/>
        <v>20183</v>
      </c>
      <c r="BE1025" s="7" t="s">
        <v>228</v>
      </c>
      <c r="BR1025" s="1">
        <v>6</v>
      </c>
    </row>
    <row r="1026" spans="1:71" hidden="1" outlineLevel="1">
      <c r="A1026" t="s">
        <v>256</v>
      </c>
      <c r="B1026" t="s">
        <v>1772</v>
      </c>
      <c r="C1026" s="1">
        <f t="shared" si="397"/>
        <v>2074</v>
      </c>
      <c r="D1026" s="7">
        <f>IF(N1026&gt;0, RANK(N1026,(N1026:P1026,Q1026:AE1026)),0)</f>
        <v>2</v>
      </c>
      <c r="E1026" s="7">
        <f>IF(O1026&gt;0,RANK(O1026,(N1026:P1026,Q1026:AE1026)),0)</f>
        <v>1</v>
      </c>
      <c r="F1026" s="7">
        <f>IF(P1026&gt;0,RANK(P1026,(N1026:P1026,Q1026:AE1026)),0)</f>
        <v>3</v>
      </c>
      <c r="G1026" s="1">
        <f t="shared" si="398"/>
        <v>953</v>
      </c>
      <c r="H1026" s="2">
        <f t="shared" si="399"/>
        <v>0.45949855351976854</v>
      </c>
      <c r="I1026" s="2"/>
      <c r="J1026" s="2">
        <f t="shared" si="400"/>
        <v>0.26133076181292186</v>
      </c>
      <c r="K1026" s="2">
        <f t="shared" si="401"/>
        <v>0.72082931533269046</v>
      </c>
      <c r="L1026" s="2">
        <f t="shared" si="402"/>
        <v>1.0125361620057859E-2</v>
      </c>
      <c r="M1026" s="2">
        <f t="shared" si="403"/>
        <v>7.7145612343297656E-3</v>
      </c>
      <c r="N1026" s="66">
        <v>542</v>
      </c>
      <c r="O1026" s="66">
        <v>1495</v>
      </c>
      <c r="P1026" s="66">
        <v>21</v>
      </c>
      <c r="Q1026" s="66">
        <v>8</v>
      </c>
      <c r="S1026" s="66">
        <v>8</v>
      </c>
      <c r="W1026" s="66">
        <f>IF(Notes!B$31=1,IF(BR1026&gt;0,BR1026-R1026-SUM(T1026:V1026)-SUM(X1026:AL1026),SUM(BS1026:BY1026)),SUM(BS1026:BY1026))</f>
        <v>0</v>
      </c>
      <c r="AN1026" s="7">
        <f>IF(Q1026&gt;0,RANK(Q1026,(N1026:P1026,Q1026:AE1026)),0)</f>
        <v>4</v>
      </c>
      <c r="AO1026" s="7">
        <f>IF(R1026&gt;0,RANK(R1026,(N1026:P1026,Q1026:AE1026)),0)</f>
        <v>0</v>
      </c>
      <c r="AP1026" s="7">
        <f>IF(T1026&gt;0,RANK(T1026,(N1026:P1026,Q1026:AE1026)),0)</f>
        <v>0</v>
      </c>
      <c r="AQ1026" s="7">
        <f>IF(S1026&gt;0,RANK(S1026,(N1026:P1026,Q1026:AE1026)),0)</f>
        <v>4</v>
      </c>
      <c r="AR1026" s="2">
        <f t="shared" si="404"/>
        <v>3.8572806171648989E-3</v>
      </c>
      <c r="AS1026" s="2">
        <f t="shared" si="405"/>
        <v>0</v>
      </c>
      <c r="AT1026" s="2">
        <f t="shared" si="406"/>
        <v>0</v>
      </c>
      <c r="AU1026" s="2">
        <f t="shared" si="407"/>
        <v>3.8572806171648989E-3</v>
      </c>
      <c r="AW1026" t="s">
        <v>256</v>
      </c>
      <c r="AX1026" t="s">
        <v>1772</v>
      </c>
      <c r="AY1026">
        <v>1</v>
      </c>
      <c r="BA1026" s="119">
        <v>20</v>
      </c>
      <c r="BB1026" s="121">
        <v>185</v>
      </c>
      <c r="BC1026" s="125">
        <f t="shared" si="408"/>
        <v>20185</v>
      </c>
      <c r="BE1026" s="7" t="s">
        <v>228</v>
      </c>
    </row>
    <row r="1027" spans="1:71" hidden="1" outlineLevel="1">
      <c r="A1027" t="s">
        <v>818</v>
      </c>
      <c r="B1027" t="s">
        <v>1772</v>
      </c>
      <c r="C1027" s="1">
        <f t="shared" si="397"/>
        <v>827</v>
      </c>
      <c r="D1027" s="7">
        <f>IF(N1027&gt;0, RANK(N1027,(N1027:P1027,Q1027:AE1027)),0)</f>
        <v>2</v>
      </c>
      <c r="E1027" s="7">
        <f>IF(O1027&gt;0,RANK(O1027,(N1027:P1027,Q1027:AE1027)),0)</f>
        <v>1</v>
      </c>
      <c r="F1027" s="7">
        <f>IF(P1027&gt;0,RANK(P1027,(N1027:P1027,Q1027:AE1027)),0)</f>
        <v>3</v>
      </c>
      <c r="G1027" s="1">
        <f t="shared" si="398"/>
        <v>440</v>
      </c>
      <c r="H1027" s="2">
        <f t="shared" si="399"/>
        <v>0.53204353083434097</v>
      </c>
      <c r="I1027" s="2"/>
      <c r="J1027" s="2">
        <f t="shared" si="400"/>
        <v>0.22732769044740025</v>
      </c>
      <c r="K1027" s="2">
        <f t="shared" si="401"/>
        <v>0.75937122128174128</v>
      </c>
      <c r="L1027" s="2">
        <f t="shared" si="402"/>
        <v>7.2551390568319227E-3</v>
      </c>
      <c r="M1027" s="2">
        <f t="shared" si="403"/>
        <v>6.045949214026596E-3</v>
      </c>
      <c r="N1027" s="66">
        <v>188</v>
      </c>
      <c r="O1027" s="66">
        <v>628</v>
      </c>
      <c r="P1027" s="66">
        <v>6</v>
      </c>
      <c r="Q1027" s="66">
        <v>3</v>
      </c>
      <c r="S1027" s="66">
        <v>2</v>
      </c>
      <c r="W1027" s="66">
        <f>IF(Notes!B$31=1,IF(BR1027&gt;0,BR1027-R1027-SUM(T1027:V1027)-SUM(X1027:AL1027),SUM(BS1027:BY1027)),SUM(BS1027:BY1027))</f>
        <v>0</v>
      </c>
      <c r="AN1027" s="7">
        <f>IF(Q1027&gt;0,RANK(Q1027,(N1027:P1027,Q1027:AE1027)),0)</f>
        <v>4</v>
      </c>
      <c r="AO1027" s="7">
        <f>IF(R1027&gt;0,RANK(R1027,(N1027:P1027,Q1027:AE1027)),0)</f>
        <v>0</v>
      </c>
      <c r="AP1027" s="7">
        <f>IF(T1027&gt;0,RANK(T1027,(N1027:P1027,Q1027:AE1027)),0)</f>
        <v>0</v>
      </c>
      <c r="AQ1027" s="7">
        <f>IF(S1027&gt;0,RANK(S1027,(N1027:P1027,Q1027:AE1027)),0)</f>
        <v>5</v>
      </c>
      <c r="AR1027" s="2">
        <f t="shared" si="404"/>
        <v>3.6275695284159614E-3</v>
      </c>
      <c r="AS1027" s="2">
        <f t="shared" si="405"/>
        <v>0</v>
      </c>
      <c r="AT1027" s="2">
        <f t="shared" si="406"/>
        <v>0</v>
      </c>
      <c r="AU1027" s="2">
        <f t="shared" si="407"/>
        <v>2.4183796856106408E-3</v>
      </c>
      <c r="AW1027" t="s">
        <v>818</v>
      </c>
      <c r="AX1027" t="s">
        <v>1772</v>
      </c>
      <c r="AY1027">
        <v>1</v>
      </c>
      <c r="BA1027" s="119">
        <v>20</v>
      </c>
      <c r="BB1027" s="121">
        <v>187</v>
      </c>
      <c r="BC1027" s="125">
        <f t="shared" si="408"/>
        <v>20187</v>
      </c>
      <c r="BE1027" s="7" t="s">
        <v>228</v>
      </c>
    </row>
    <row r="1028" spans="1:71" hidden="1" outlineLevel="1">
      <c r="A1028" t="s">
        <v>1346</v>
      </c>
      <c r="B1028" t="s">
        <v>1772</v>
      </c>
      <c r="C1028" s="1">
        <f t="shared" si="397"/>
        <v>2127</v>
      </c>
      <c r="D1028" s="7">
        <f>IF(N1028&gt;0, RANK(N1028,(N1028:P1028,Q1028:AE1028)),0)</f>
        <v>2</v>
      </c>
      <c r="E1028" s="7">
        <f>IF(O1028&gt;0,RANK(O1028,(N1028:P1028,Q1028:AE1028)),0)</f>
        <v>1</v>
      </c>
      <c r="F1028" s="7">
        <f>IF(P1028&gt;0,RANK(P1028,(N1028:P1028,Q1028:AE1028)),0)</f>
        <v>4</v>
      </c>
      <c r="G1028" s="1">
        <f t="shared" si="398"/>
        <v>1532</v>
      </c>
      <c r="H1028" s="2">
        <f t="shared" si="399"/>
        <v>0.72026328161730135</v>
      </c>
      <c r="I1028" s="2"/>
      <c r="J1028" s="2">
        <f t="shared" si="400"/>
        <v>0.13305124588622472</v>
      </c>
      <c r="K1028" s="2">
        <f t="shared" si="401"/>
        <v>0.8533145275035261</v>
      </c>
      <c r="L1028" s="2">
        <f t="shared" si="402"/>
        <v>4.2313117066290554E-3</v>
      </c>
      <c r="M1028" s="2">
        <f t="shared" si="403"/>
        <v>9.4029149036201007E-3</v>
      </c>
      <c r="N1028" s="66">
        <v>283</v>
      </c>
      <c r="O1028" s="66">
        <v>1815</v>
      </c>
      <c r="P1028" s="66">
        <v>9</v>
      </c>
      <c r="Q1028" s="66">
        <v>11</v>
      </c>
      <c r="S1028" s="66">
        <v>9</v>
      </c>
      <c r="W1028" s="66">
        <f>IF(Notes!B$31=1,IF(BR1028&gt;0,BR1028-R1028-SUM(T1028:V1028)-SUM(X1028:AL1028),SUM(BS1028:BY1028)),SUM(BS1028:BY1028))</f>
        <v>0</v>
      </c>
      <c r="AN1028" s="7">
        <f>IF(Q1028&gt;0,RANK(Q1028,(N1028:P1028,Q1028:AE1028)),0)</f>
        <v>3</v>
      </c>
      <c r="AO1028" s="7">
        <f>IF(R1028&gt;0,RANK(R1028,(N1028:P1028,Q1028:AE1028)),0)</f>
        <v>0</v>
      </c>
      <c r="AP1028" s="7">
        <f>IF(T1028&gt;0,RANK(T1028,(N1028:P1028,Q1028:AE1028)),0)</f>
        <v>0</v>
      </c>
      <c r="AQ1028" s="7">
        <f>IF(S1028&gt;0,RANK(S1028,(N1028:P1028,Q1028:AE1028)),0)</f>
        <v>4</v>
      </c>
      <c r="AR1028" s="2">
        <f t="shared" si="404"/>
        <v>5.171603196991067E-3</v>
      </c>
      <c r="AS1028" s="2">
        <f t="shared" si="405"/>
        <v>0</v>
      </c>
      <c r="AT1028" s="2">
        <f t="shared" si="406"/>
        <v>0</v>
      </c>
      <c r="AU1028" s="2">
        <f t="shared" si="407"/>
        <v>4.2313117066290554E-3</v>
      </c>
      <c r="AW1028" t="s">
        <v>1346</v>
      </c>
      <c r="AX1028" t="s">
        <v>1772</v>
      </c>
      <c r="AY1028">
        <v>1</v>
      </c>
      <c r="BA1028" s="119">
        <v>20</v>
      </c>
      <c r="BB1028" s="121">
        <v>189</v>
      </c>
      <c r="BC1028" s="125">
        <f t="shared" si="408"/>
        <v>20189</v>
      </c>
      <c r="BE1028" s="7" t="s">
        <v>228</v>
      </c>
    </row>
    <row r="1029" spans="1:71" hidden="1" outlineLevel="1">
      <c r="A1029" t="s">
        <v>443</v>
      </c>
      <c r="B1029" t="s">
        <v>1772</v>
      </c>
      <c r="C1029" s="1">
        <f t="shared" si="397"/>
        <v>10337</v>
      </c>
      <c r="D1029" s="7">
        <f>IF(N1029&gt;0, RANK(N1029,(N1029:P1029,Q1029:AE1029)),0)</f>
        <v>2</v>
      </c>
      <c r="E1029" s="7">
        <f>IF(O1029&gt;0,RANK(O1029,(N1029:P1029,Q1029:AE1029)),0)</f>
        <v>1</v>
      </c>
      <c r="F1029" s="7">
        <f>IF(P1029&gt;0,RANK(P1029,(N1029:P1029,Q1029:AE1029)),0)</f>
        <v>3</v>
      </c>
      <c r="G1029" s="1">
        <f t="shared" si="398"/>
        <v>3384</v>
      </c>
      <c r="H1029" s="2">
        <f t="shared" si="399"/>
        <v>0.32736770823256262</v>
      </c>
      <c r="I1029" s="2"/>
      <c r="J1029" s="2">
        <f t="shared" si="400"/>
        <v>0.32436877237109413</v>
      </c>
      <c r="K1029" s="2">
        <f t="shared" si="401"/>
        <v>0.65173648060365674</v>
      </c>
      <c r="L1029" s="2">
        <f t="shared" si="402"/>
        <v>1.1995743445874044E-2</v>
      </c>
      <c r="M1029" s="2">
        <f t="shared" si="403"/>
        <v>1.1899003579375031E-2</v>
      </c>
      <c r="N1029" s="66">
        <v>3353</v>
      </c>
      <c r="O1029" s="66">
        <v>6737</v>
      </c>
      <c r="P1029" s="66">
        <v>124</v>
      </c>
      <c r="Q1029" s="66">
        <v>74</v>
      </c>
      <c r="S1029" s="66">
        <v>49</v>
      </c>
      <c r="W1029" s="66">
        <f>IF(Notes!B$31=1,IF(BR1029&gt;0,BR1029-R1029-SUM(T1029:V1029)-SUM(X1029:AL1029),SUM(BS1029:BY1029)),SUM(BS1029:BY1029))</f>
        <v>0</v>
      </c>
      <c r="AN1029" s="7">
        <f>IF(Q1029&gt;0,RANK(Q1029,(N1029:P1029,Q1029:AE1029)),0)</f>
        <v>4</v>
      </c>
      <c r="AO1029" s="7">
        <f>IF(R1029&gt;0,RANK(R1029,(N1029:P1029,Q1029:AE1029)),0)</f>
        <v>0</v>
      </c>
      <c r="AP1029" s="7">
        <f>IF(T1029&gt;0,RANK(T1029,(N1029:P1029,Q1029:AE1029)),0)</f>
        <v>0</v>
      </c>
      <c r="AQ1029" s="7">
        <f>IF(S1029&gt;0,RANK(S1029,(N1029:P1029,Q1029:AE1029)),0)</f>
        <v>5</v>
      </c>
      <c r="AR1029" s="2">
        <f t="shared" si="404"/>
        <v>7.1587501209248328E-3</v>
      </c>
      <c r="AS1029" s="2">
        <f t="shared" si="405"/>
        <v>0</v>
      </c>
      <c r="AT1029" s="2">
        <f t="shared" si="406"/>
        <v>0</v>
      </c>
      <c r="AU1029" s="2">
        <f t="shared" si="407"/>
        <v>4.7402534584502273E-3</v>
      </c>
      <c r="AW1029" t="s">
        <v>443</v>
      </c>
      <c r="AX1029" t="s">
        <v>1772</v>
      </c>
      <c r="AY1029">
        <v>4</v>
      </c>
      <c r="BA1029" s="119">
        <v>20</v>
      </c>
      <c r="BB1029" s="121">
        <v>191</v>
      </c>
      <c r="BC1029" s="125">
        <f t="shared" si="408"/>
        <v>20191</v>
      </c>
      <c r="BE1029" s="7" t="s">
        <v>228</v>
      </c>
    </row>
    <row r="1030" spans="1:71" hidden="1" outlineLevel="1">
      <c r="A1030" t="s">
        <v>1735</v>
      </c>
      <c r="B1030" t="s">
        <v>1772</v>
      </c>
      <c r="C1030" s="1">
        <f t="shared" ref="C1030:C1039" si="409">SUM(N1030:AL1030)</f>
        <v>3673</v>
      </c>
      <c r="D1030" s="7">
        <f>IF(N1030&gt;0, RANK(N1030,(N1030:P1030,Q1030:AE1030)),0)</f>
        <v>2</v>
      </c>
      <c r="E1030" s="7">
        <f>IF(O1030&gt;0,RANK(O1030,(N1030:P1030,Q1030:AE1030)),0)</f>
        <v>1</v>
      </c>
      <c r="F1030" s="7">
        <f>IF(P1030&gt;0,RANK(P1030,(N1030:P1030,Q1030:AE1030)),0)</f>
        <v>3</v>
      </c>
      <c r="G1030" s="1">
        <f t="shared" ref="G1030:G1039" si="410">IF(C1030&gt;0,MAX(N1030:P1030)-LARGE(N1030:P1030,2),0)</f>
        <v>2050</v>
      </c>
      <c r="H1030" s="2">
        <f t="shared" ref="H1030:H1039" si="411">IF(C1030&gt;0,G1030/C1030,0)</f>
        <v>0.55812687176694797</v>
      </c>
      <c r="I1030" s="2"/>
      <c r="J1030" s="2">
        <f t="shared" ref="J1030:J1039" si="412">IF($C1030=0,"-",N1030/$C1030)</f>
        <v>0.21426626735638443</v>
      </c>
      <c r="K1030" s="2">
        <f t="shared" ref="K1030:K1039" si="413">IF($C1030=0,"-",O1030/$C1030)</f>
        <v>0.77239313912333241</v>
      </c>
      <c r="L1030" s="2">
        <f t="shared" ref="L1030:L1039" si="414">IF($C1030=0,"-",P1030/$C1030)</f>
        <v>7.8954533079226789E-3</v>
      </c>
      <c r="M1030" s="2">
        <f t="shared" ref="M1030:M1039" si="415">IF(C1030=0,"-",(1-J1030-K1030-L1030))</f>
        <v>5.4451402123604827E-3</v>
      </c>
      <c r="N1030" s="66">
        <v>787</v>
      </c>
      <c r="O1030" s="66">
        <v>2837</v>
      </c>
      <c r="P1030" s="66">
        <v>29</v>
      </c>
      <c r="Q1030" s="66">
        <v>9</v>
      </c>
      <c r="S1030" s="66">
        <v>11</v>
      </c>
      <c r="W1030" s="66">
        <f>IF(Notes!B$31=1,IF(BR1030&gt;0,BR1030-R1030-SUM(T1030:V1030)-SUM(X1030:AL1030),SUM(BS1030:BY1030)),SUM(BS1030:BY1030))</f>
        <v>0</v>
      </c>
      <c r="AN1030" s="7">
        <f>IF(Q1030&gt;0,RANK(Q1030,(N1030:P1030,Q1030:AE1030)),0)</f>
        <v>5</v>
      </c>
      <c r="AO1030" s="7">
        <f>IF(R1030&gt;0,RANK(R1030,(N1030:P1030,Q1030:AE1030)),0)</f>
        <v>0</v>
      </c>
      <c r="AP1030" s="7">
        <f>IF(T1030&gt;0,RANK(T1030,(N1030:P1030,Q1030:AE1030)),0)</f>
        <v>0</v>
      </c>
      <c r="AQ1030" s="7">
        <f>IF(S1030&gt;0,RANK(S1030,(N1030:P1030,Q1030:AE1030)),0)</f>
        <v>4</v>
      </c>
      <c r="AR1030" s="2">
        <f t="shared" ref="AR1030:AR1039" si="416">IF($C1030=0,"-",Q1030/$C1030)</f>
        <v>2.4503130955622109E-3</v>
      </c>
      <c r="AS1030" s="2">
        <f t="shared" ref="AS1030:AS1039" si="417">IF($C1030=0,"-",R1030/$C1030)</f>
        <v>0</v>
      </c>
      <c r="AT1030" s="2">
        <f t="shared" ref="AT1030:AT1039" si="418">IF($C1030=0,"-",T1030/$C1030)</f>
        <v>0</v>
      </c>
      <c r="AU1030" s="2">
        <f t="shared" ref="AU1030:AU1039" si="419">IF($C1030=0,"-",S1030/$C1030)</f>
        <v>2.9948271167982575E-3</v>
      </c>
      <c r="AW1030" t="s">
        <v>1735</v>
      </c>
      <c r="AX1030" t="s">
        <v>1772</v>
      </c>
      <c r="AY1030">
        <v>1</v>
      </c>
      <c r="BA1030" s="119">
        <v>20</v>
      </c>
      <c r="BB1030" s="121">
        <v>193</v>
      </c>
      <c r="BC1030" s="125">
        <f t="shared" si="408"/>
        <v>20193</v>
      </c>
      <c r="BE1030" s="7" t="s">
        <v>228</v>
      </c>
    </row>
    <row r="1031" spans="1:71" hidden="1" outlineLevel="1">
      <c r="A1031" t="s">
        <v>1289</v>
      </c>
      <c r="B1031" t="s">
        <v>1772</v>
      </c>
      <c r="C1031" s="1">
        <f t="shared" si="409"/>
        <v>1671</v>
      </c>
      <c r="D1031" s="7">
        <f>IF(N1031&gt;0, RANK(N1031,(N1031:P1031,Q1031:AE1031)),0)</f>
        <v>2</v>
      </c>
      <c r="E1031" s="7">
        <f>IF(O1031&gt;0,RANK(O1031,(N1031:P1031,Q1031:AE1031)),0)</f>
        <v>1</v>
      </c>
      <c r="F1031" s="7">
        <f>IF(P1031&gt;0,RANK(P1031,(N1031:P1031,Q1031:AE1031)),0)</f>
        <v>3</v>
      </c>
      <c r="G1031" s="1">
        <f t="shared" si="410"/>
        <v>805</v>
      </c>
      <c r="H1031" s="2">
        <f t="shared" si="411"/>
        <v>0.48174745661280671</v>
      </c>
      <c r="I1031" s="2"/>
      <c r="J1031" s="2">
        <f t="shared" si="412"/>
        <v>0.25134649910233392</v>
      </c>
      <c r="K1031" s="2">
        <f t="shared" si="413"/>
        <v>0.73309395571514069</v>
      </c>
      <c r="L1031" s="2">
        <f t="shared" si="414"/>
        <v>1.0771992818671455E-2</v>
      </c>
      <c r="M1031" s="2">
        <f t="shared" si="415"/>
        <v>4.7875523638538815E-3</v>
      </c>
      <c r="N1031" s="66">
        <v>420</v>
      </c>
      <c r="O1031" s="66">
        <v>1225</v>
      </c>
      <c r="P1031" s="66">
        <v>18</v>
      </c>
      <c r="Q1031" s="66">
        <v>2</v>
      </c>
      <c r="S1031" s="66">
        <v>6</v>
      </c>
      <c r="W1031" s="66">
        <f>IF(Notes!B$31=1,IF(BR1031&gt;0,BR1031-R1031-SUM(T1031:V1031)-SUM(X1031:AL1031),SUM(BS1031:BY1031)),SUM(BS1031:BY1031))</f>
        <v>0</v>
      </c>
      <c r="AN1031" s="7">
        <f>IF(Q1031&gt;0,RANK(Q1031,(N1031:P1031,Q1031:AE1031)),0)</f>
        <v>5</v>
      </c>
      <c r="AO1031" s="7">
        <f>IF(R1031&gt;0,RANK(R1031,(N1031:P1031,Q1031:AE1031)),0)</f>
        <v>0</v>
      </c>
      <c r="AP1031" s="7">
        <f>IF(T1031&gt;0,RANK(T1031,(N1031:P1031,Q1031:AE1031)),0)</f>
        <v>0</v>
      </c>
      <c r="AQ1031" s="7">
        <f>IF(S1031&gt;0,RANK(S1031,(N1031:P1031,Q1031:AE1031)),0)</f>
        <v>4</v>
      </c>
      <c r="AR1031" s="2">
        <f t="shared" si="416"/>
        <v>1.1968880909634949E-3</v>
      </c>
      <c r="AS1031" s="2">
        <f t="shared" si="417"/>
        <v>0</v>
      </c>
      <c r="AT1031" s="2">
        <f t="shared" si="418"/>
        <v>0</v>
      </c>
      <c r="AU1031" s="2">
        <f t="shared" si="419"/>
        <v>3.5906642728904849E-3</v>
      </c>
      <c r="AW1031" t="s">
        <v>1289</v>
      </c>
      <c r="AX1031" t="s">
        <v>1772</v>
      </c>
      <c r="AY1031">
        <v>1</v>
      </c>
      <c r="BA1031" s="119">
        <v>20</v>
      </c>
      <c r="BB1031" s="121">
        <v>195</v>
      </c>
      <c r="BC1031" s="125">
        <f t="shared" si="408"/>
        <v>20195</v>
      </c>
      <c r="BE1031" s="7" t="s">
        <v>228</v>
      </c>
    </row>
    <row r="1032" spans="1:71" hidden="1" outlineLevel="1">
      <c r="A1032" t="s">
        <v>1623</v>
      </c>
      <c r="B1032" t="s">
        <v>1772</v>
      </c>
      <c r="C1032" s="1">
        <f t="shared" si="409"/>
        <v>3521</v>
      </c>
      <c r="D1032" s="7">
        <f>IF(N1032&gt;0, RANK(N1032,(N1032:P1032,Q1032:AE1032)),0)</f>
        <v>2</v>
      </c>
      <c r="E1032" s="7">
        <f>IF(O1032&gt;0,RANK(O1032,(N1032:P1032,Q1032:AE1032)),0)</f>
        <v>1</v>
      </c>
      <c r="F1032" s="7">
        <f>IF(P1032&gt;0,RANK(P1032,(N1032:P1032,Q1032:AE1032)),0)</f>
        <v>4</v>
      </c>
      <c r="G1032" s="1">
        <f t="shared" si="410"/>
        <v>1359</v>
      </c>
      <c r="H1032" s="2">
        <f t="shared" si="411"/>
        <v>0.38596989491621697</v>
      </c>
      <c r="I1032" s="2"/>
      <c r="J1032" s="2">
        <f t="shared" si="412"/>
        <v>0.29423459244532801</v>
      </c>
      <c r="K1032" s="2">
        <f t="shared" si="413"/>
        <v>0.68020448736154504</v>
      </c>
      <c r="L1032" s="2">
        <f t="shared" si="414"/>
        <v>1.0224368077250781E-2</v>
      </c>
      <c r="M1032" s="2">
        <f t="shared" si="415"/>
        <v>1.5336552115876164E-2</v>
      </c>
      <c r="N1032" s="66">
        <v>1036</v>
      </c>
      <c r="O1032" s="66">
        <v>2395</v>
      </c>
      <c r="P1032" s="66">
        <v>36</v>
      </c>
      <c r="Q1032" s="66">
        <v>14</v>
      </c>
      <c r="S1032" s="66">
        <v>40</v>
      </c>
      <c r="W1032" s="66">
        <f>IF(Notes!B$31=1,IF(BR1032&gt;0,BR1032-R1032-SUM(T1032:V1032)-SUM(X1032:AL1032),SUM(BS1032:BY1032)),SUM(BS1032:BY1032))</f>
        <v>0</v>
      </c>
      <c r="AN1032" s="7">
        <f>IF(Q1032&gt;0,RANK(Q1032,(N1032:P1032,Q1032:AE1032)),0)</f>
        <v>5</v>
      </c>
      <c r="AO1032" s="7">
        <f>IF(R1032&gt;0,RANK(R1032,(N1032:P1032,Q1032:AE1032)),0)</f>
        <v>0</v>
      </c>
      <c r="AP1032" s="7">
        <f>IF(T1032&gt;0,RANK(T1032,(N1032:P1032,Q1032:AE1032)),0)</f>
        <v>0</v>
      </c>
      <c r="AQ1032" s="7">
        <f>IF(S1032&gt;0,RANK(S1032,(N1032:P1032,Q1032:AE1032)),0)</f>
        <v>3</v>
      </c>
      <c r="AR1032" s="2">
        <f t="shared" si="416"/>
        <v>3.9761431411530811E-3</v>
      </c>
      <c r="AS1032" s="2">
        <f t="shared" si="417"/>
        <v>0</v>
      </c>
      <c r="AT1032" s="2">
        <f t="shared" si="418"/>
        <v>0</v>
      </c>
      <c r="AU1032" s="2">
        <f t="shared" si="419"/>
        <v>1.1360408974723089E-2</v>
      </c>
      <c r="AW1032" t="s">
        <v>1623</v>
      </c>
      <c r="AX1032" t="s">
        <v>1772</v>
      </c>
      <c r="AY1032">
        <v>1</v>
      </c>
      <c r="BA1032" s="119">
        <v>20</v>
      </c>
      <c r="BB1032" s="121">
        <v>197</v>
      </c>
      <c r="BC1032" s="125">
        <f t="shared" si="408"/>
        <v>20197</v>
      </c>
      <c r="BE1032" s="7" t="s">
        <v>228</v>
      </c>
    </row>
    <row r="1033" spans="1:71" hidden="1" outlineLevel="1">
      <c r="A1033" t="s">
        <v>2633</v>
      </c>
      <c r="B1033" t="s">
        <v>1772</v>
      </c>
      <c r="C1033" s="1">
        <f t="shared" si="409"/>
        <v>804</v>
      </c>
      <c r="D1033" s="7">
        <f>IF(N1033&gt;0, RANK(N1033,(N1033:P1033,Q1033:AE1033)),0)</f>
        <v>2</v>
      </c>
      <c r="E1033" s="7">
        <f>IF(O1033&gt;0,RANK(O1033,(N1033:P1033,Q1033:AE1033)),0)</f>
        <v>1</v>
      </c>
      <c r="F1033" s="7">
        <f>IF(P1033&gt;0,RANK(P1033,(N1033:P1033,Q1033:AE1033)),0)</f>
        <v>3</v>
      </c>
      <c r="G1033" s="1">
        <f t="shared" si="410"/>
        <v>594</v>
      </c>
      <c r="H1033" s="2">
        <f t="shared" si="411"/>
        <v>0.73880597014925375</v>
      </c>
      <c r="I1033" s="2"/>
      <c r="J1033" s="2">
        <f t="shared" si="412"/>
        <v>0.11940298507462686</v>
      </c>
      <c r="K1033" s="2">
        <f t="shared" si="413"/>
        <v>0.85820895522388063</v>
      </c>
      <c r="L1033" s="2">
        <f t="shared" si="414"/>
        <v>9.9502487562189053E-3</v>
      </c>
      <c r="M1033" s="2">
        <f t="shared" si="415"/>
        <v>1.2437810945273586E-2</v>
      </c>
      <c r="N1033" s="66">
        <v>96</v>
      </c>
      <c r="O1033" s="66">
        <v>690</v>
      </c>
      <c r="P1033" s="66">
        <v>8</v>
      </c>
      <c r="Q1033" s="66">
        <v>5</v>
      </c>
      <c r="S1033" s="66">
        <v>5</v>
      </c>
      <c r="W1033" s="66">
        <f>IF(Notes!B$31=1,IF(BR1033&gt;0,BR1033-R1033-SUM(T1033:V1033)-SUM(X1033:AL1033),SUM(BS1033:BY1033)),SUM(BS1033:BY1033))</f>
        <v>0</v>
      </c>
      <c r="AN1033" s="7">
        <f>IF(Q1033&gt;0,RANK(Q1033,(N1033:P1033,Q1033:AE1033)),0)</f>
        <v>4</v>
      </c>
      <c r="AO1033" s="7">
        <f>IF(R1033&gt;0,RANK(R1033,(N1033:P1033,Q1033:AE1033)),0)</f>
        <v>0</v>
      </c>
      <c r="AP1033" s="7">
        <f>IF(T1033&gt;0,RANK(T1033,(N1033:P1033,Q1033:AE1033)),0)</f>
        <v>0</v>
      </c>
      <c r="AQ1033" s="7">
        <f>IF(S1033&gt;0,RANK(S1033,(N1033:P1033,Q1033:AE1033)),0)</f>
        <v>4</v>
      </c>
      <c r="AR1033" s="2">
        <f t="shared" si="416"/>
        <v>6.2189054726368162E-3</v>
      </c>
      <c r="AS1033" s="2">
        <f t="shared" si="417"/>
        <v>0</v>
      </c>
      <c r="AT1033" s="2">
        <f t="shared" si="418"/>
        <v>0</v>
      </c>
      <c r="AU1033" s="2">
        <f t="shared" si="419"/>
        <v>6.2189054726368162E-3</v>
      </c>
      <c r="AW1033" t="s">
        <v>2633</v>
      </c>
      <c r="AX1033" t="s">
        <v>1772</v>
      </c>
      <c r="AY1033">
        <v>1</v>
      </c>
      <c r="BA1033" s="119">
        <v>20</v>
      </c>
      <c r="BB1033" s="121">
        <v>199</v>
      </c>
      <c r="BC1033" s="125">
        <f t="shared" si="408"/>
        <v>20199</v>
      </c>
      <c r="BE1033" s="7" t="s">
        <v>228</v>
      </c>
    </row>
    <row r="1034" spans="1:71" hidden="1" outlineLevel="1">
      <c r="A1034" t="s">
        <v>1616</v>
      </c>
      <c r="B1034" t="s">
        <v>1772</v>
      </c>
      <c r="C1034" s="1">
        <f t="shared" si="409"/>
        <v>2980</v>
      </c>
      <c r="D1034" s="7">
        <f>IF(N1034&gt;0, RANK(N1034,(N1034:P1034,Q1034:AE1034)),0)</f>
        <v>2</v>
      </c>
      <c r="E1034" s="7">
        <f>IF(O1034&gt;0,RANK(O1034,(N1034:P1034,Q1034:AE1034)),0)</f>
        <v>1</v>
      </c>
      <c r="F1034" s="7">
        <f>IF(P1034&gt;0,RANK(P1034,(N1034:P1034,Q1034:AE1034)),0)</f>
        <v>3</v>
      </c>
      <c r="G1034" s="1">
        <f t="shared" si="410"/>
        <v>1589</v>
      </c>
      <c r="H1034" s="2">
        <f t="shared" si="411"/>
        <v>0.53322147651006713</v>
      </c>
      <c r="I1034" s="2"/>
      <c r="J1034" s="2">
        <f t="shared" si="412"/>
        <v>0.22114093959731543</v>
      </c>
      <c r="K1034" s="2">
        <f t="shared" si="413"/>
        <v>0.75436241610738253</v>
      </c>
      <c r="L1034" s="2">
        <f t="shared" si="414"/>
        <v>1.0067114093959731E-2</v>
      </c>
      <c r="M1034" s="2">
        <f t="shared" si="415"/>
        <v>1.4429530201342342E-2</v>
      </c>
      <c r="N1034" s="66">
        <v>659</v>
      </c>
      <c r="O1034" s="66">
        <v>2248</v>
      </c>
      <c r="P1034" s="66">
        <v>30</v>
      </c>
      <c r="Q1034" s="66">
        <v>20</v>
      </c>
      <c r="S1034" s="66">
        <v>23</v>
      </c>
      <c r="W1034" s="66">
        <f>IF(Notes!B$31=1,IF(BR1034&gt;0,BR1034-R1034-SUM(T1034:V1034)-SUM(X1034:AL1034),SUM(BS1034:BY1034)),SUM(BS1034:BY1034))</f>
        <v>0</v>
      </c>
      <c r="AN1034" s="7">
        <f>IF(Q1034&gt;0,RANK(Q1034,(N1034:P1034,Q1034:AE1034)),0)</f>
        <v>5</v>
      </c>
      <c r="AO1034" s="7">
        <f>IF(R1034&gt;0,RANK(R1034,(N1034:P1034,Q1034:AE1034)),0)</f>
        <v>0</v>
      </c>
      <c r="AP1034" s="7">
        <f>IF(T1034&gt;0,RANK(T1034,(N1034:P1034,Q1034:AE1034)),0)</f>
        <v>0</v>
      </c>
      <c r="AQ1034" s="7">
        <f>IF(S1034&gt;0,RANK(S1034,(N1034:P1034,Q1034:AE1034)),0)</f>
        <v>4</v>
      </c>
      <c r="AR1034" s="2">
        <f t="shared" si="416"/>
        <v>6.7114093959731542E-3</v>
      </c>
      <c r="AS1034" s="2">
        <f t="shared" si="417"/>
        <v>0</v>
      </c>
      <c r="AT1034" s="2">
        <f t="shared" si="418"/>
        <v>0</v>
      </c>
      <c r="AU1034" s="2">
        <f t="shared" si="419"/>
        <v>7.7181208053691275E-3</v>
      </c>
      <c r="AW1034" t="s">
        <v>1616</v>
      </c>
      <c r="AX1034" t="s">
        <v>1772</v>
      </c>
      <c r="AY1034">
        <v>1</v>
      </c>
      <c r="BA1034" s="119">
        <v>20</v>
      </c>
      <c r="BB1034" s="121">
        <v>201</v>
      </c>
      <c r="BC1034" s="125">
        <f t="shared" si="408"/>
        <v>20201</v>
      </c>
      <c r="BE1034" s="7" t="s">
        <v>228</v>
      </c>
    </row>
    <row r="1035" spans="1:71" hidden="1" outlineLevel="1">
      <c r="A1035" t="s">
        <v>3316</v>
      </c>
      <c r="B1035" t="s">
        <v>1772</v>
      </c>
      <c r="C1035" s="1">
        <f t="shared" si="409"/>
        <v>1019</v>
      </c>
      <c r="D1035" s="7">
        <f>IF(N1035&gt;0, RANK(N1035,(N1035:P1035,Q1035:AE1035)),0)</f>
        <v>2</v>
      </c>
      <c r="E1035" s="7">
        <f>IF(O1035&gt;0,RANK(O1035,(N1035:P1035,Q1035:AE1035)),0)</f>
        <v>1</v>
      </c>
      <c r="F1035" s="7">
        <f>IF(P1035&gt;0,RANK(P1035,(N1035:P1035,Q1035:AE1035)),0)</f>
        <v>3</v>
      </c>
      <c r="G1035" s="1">
        <f t="shared" si="410"/>
        <v>677</v>
      </c>
      <c r="H1035" s="2">
        <f t="shared" si="411"/>
        <v>0.66437684003925412</v>
      </c>
      <c r="I1035" s="2"/>
      <c r="J1035" s="2">
        <f t="shared" si="412"/>
        <v>0.15996074582924436</v>
      </c>
      <c r="K1035" s="2">
        <f t="shared" si="413"/>
        <v>0.82433758586849848</v>
      </c>
      <c r="L1035" s="2">
        <f t="shared" si="414"/>
        <v>7.8508341511285568E-3</v>
      </c>
      <c r="M1035" s="2">
        <f t="shared" si="415"/>
        <v>7.8508341511286089E-3</v>
      </c>
      <c r="N1035" s="66">
        <v>163</v>
      </c>
      <c r="O1035" s="66">
        <v>840</v>
      </c>
      <c r="P1035" s="66">
        <v>8</v>
      </c>
      <c r="Q1035" s="66">
        <v>3</v>
      </c>
      <c r="S1035" s="66">
        <v>5</v>
      </c>
      <c r="W1035" s="66">
        <f>IF(Notes!B$31=1,IF(BR1035&gt;0,BR1035-R1035-SUM(T1035:V1035)-SUM(X1035:AL1035),SUM(BS1035:BY1035)),SUM(BS1035:BY1035))</f>
        <v>0</v>
      </c>
      <c r="AN1035" s="7">
        <f>IF(Q1035&gt;0,RANK(Q1035,(N1035:P1035,Q1035:AE1035)),0)</f>
        <v>5</v>
      </c>
      <c r="AO1035" s="7">
        <f>IF(R1035&gt;0,RANK(R1035,(N1035:P1035,Q1035:AE1035)),0)</f>
        <v>0</v>
      </c>
      <c r="AP1035" s="7">
        <f>IF(T1035&gt;0,RANK(T1035,(N1035:P1035,Q1035:AE1035)),0)</f>
        <v>0</v>
      </c>
      <c r="AQ1035" s="7">
        <f>IF(S1035&gt;0,RANK(S1035,(N1035:P1035,Q1035:AE1035)),0)</f>
        <v>4</v>
      </c>
      <c r="AR1035" s="2">
        <f t="shared" si="416"/>
        <v>2.944062806673209E-3</v>
      </c>
      <c r="AS1035" s="2">
        <f t="shared" si="417"/>
        <v>0</v>
      </c>
      <c r="AT1035" s="2">
        <f t="shared" si="418"/>
        <v>0</v>
      </c>
      <c r="AU1035" s="2">
        <f t="shared" si="419"/>
        <v>4.9067713444553487E-3</v>
      </c>
      <c r="AW1035" t="s">
        <v>3316</v>
      </c>
      <c r="AX1035" t="s">
        <v>1772</v>
      </c>
      <c r="AY1035">
        <v>1</v>
      </c>
      <c r="BA1035" s="119">
        <v>20</v>
      </c>
      <c r="BB1035" s="121">
        <v>203</v>
      </c>
      <c r="BC1035" s="125">
        <f t="shared" si="408"/>
        <v>20203</v>
      </c>
      <c r="BE1035" s="7" t="s">
        <v>228</v>
      </c>
    </row>
    <row r="1036" spans="1:71" hidden="1" outlineLevel="1">
      <c r="A1036" t="s">
        <v>3317</v>
      </c>
      <c r="B1036" t="s">
        <v>1772</v>
      </c>
      <c r="C1036" s="1">
        <f t="shared" si="409"/>
        <v>4121</v>
      </c>
      <c r="D1036" s="7">
        <f>IF(N1036&gt;0, RANK(N1036,(N1036:P1036,Q1036:AE1036)),0)</f>
        <v>2</v>
      </c>
      <c r="E1036" s="7">
        <f>IF(O1036&gt;0,RANK(O1036,(N1036:P1036,Q1036:AE1036)),0)</f>
        <v>1</v>
      </c>
      <c r="F1036" s="7">
        <f>IF(P1036&gt;0,RANK(P1036,(N1036:P1036,Q1036:AE1036)),0)</f>
        <v>3</v>
      </c>
      <c r="G1036" s="1">
        <f t="shared" si="410"/>
        <v>1680</v>
      </c>
      <c r="H1036" s="2">
        <f t="shared" si="411"/>
        <v>0.40766804173744237</v>
      </c>
      <c r="I1036" s="2"/>
      <c r="J1036" s="2">
        <f t="shared" si="412"/>
        <v>0.28391167192429023</v>
      </c>
      <c r="K1036" s="2">
        <f t="shared" si="413"/>
        <v>0.69157971366173254</v>
      </c>
      <c r="L1036" s="2">
        <f t="shared" si="414"/>
        <v>1.1890317884008735E-2</v>
      </c>
      <c r="M1036" s="2">
        <f t="shared" si="415"/>
        <v>1.261829652996849E-2</v>
      </c>
      <c r="N1036" s="66">
        <v>1170</v>
      </c>
      <c r="O1036" s="66">
        <v>2850</v>
      </c>
      <c r="P1036" s="66">
        <v>49</v>
      </c>
      <c r="Q1036" s="66">
        <v>20</v>
      </c>
      <c r="S1036" s="66">
        <v>32</v>
      </c>
      <c r="W1036" s="66">
        <f>IF(Notes!B$31=1,IF(BR1036&gt;0,BR1036-R1036-SUM(T1036:V1036)-SUM(X1036:AL1036),SUM(BS1036:BY1036)),SUM(BS1036:BY1036))</f>
        <v>0</v>
      </c>
      <c r="AN1036" s="7">
        <f>IF(Q1036&gt;0,RANK(Q1036,(N1036:P1036,Q1036:AE1036)),0)</f>
        <v>5</v>
      </c>
      <c r="AO1036" s="7">
        <f>IF(R1036&gt;0,RANK(R1036,(N1036:P1036,Q1036:AE1036)),0)</f>
        <v>0</v>
      </c>
      <c r="AP1036" s="7">
        <f>IF(T1036&gt;0,RANK(T1036,(N1036:P1036,Q1036:AE1036)),0)</f>
        <v>0</v>
      </c>
      <c r="AQ1036" s="7">
        <f>IF(S1036&gt;0,RANK(S1036,(N1036:P1036,Q1036:AE1036)),0)</f>
        <v>4</v>
      </c>
      <c r="AR1036" s="2">
        <f t="shared" si="416"/>
        <v>4.8531909730647905E-3</v>
      </c>
      <c r="AS1036" s="2">
        <f t="shared" si="417"/>
        <v>0</v>
      </c>
      <c r="AT1036" s="2">
        <f t="shared" si="418"/>
        <v>0</v>
      </c>
      <c r="AU1036" s="2">
        <f t="shared" si="419"/>
        <v>7.7651055569036643E-3</v>
      </c>
      <c r="AW1036" t="s">
        <v>3317</v>
      </c>
      <c r="AX1036" t="s">
        <v>1772</v>
      </c>
      <c r="AY1036">
        <v>2</v>
      </c>
      <c r="BA1036" s="119">
        <v>20</v>
      </c>
      <c r="BB1036" s="121">
        <v>205</v>
      </c>
      <c r="BC1036" s="125">
        <f t="shared" si="408"/>
        <v>20205</v>
      </c>
      <c r="BE1036" s="7" t="s">
        <v>228</v>
      </c>
    </row>
    <row r="1037" spans="1:71" hidden="1" outlineLevel="1">
      <c r="A1037" t="s">
        <v>803</v>
      </c>
      <c r="B1037" t="s">
        <v>1772</v>
      </c>
      <c r="C1037" s="1">
        <f t="shared" si="409"/>
        <v>1599</v>
      </c>
      <c r="D1037" s="7">
        <f>IF(N1037&gt;0, RANK(N1037,(N1037:P1037,Q1037:AE1037)),0)</f>
        <v>2</v>
      </c>
      <c r="E1037" s="7">
        <f>IF(O1037&gt;0,RANK(O1037,(N1037:P1037,Q1037:AE1037)),0)</f>
        <v>1</v>
      </c>
      <c r="F1037" s="7">
        <f>IF(P1037&gt;0,RANK(P1037,(N1037:P1037,Q1037:AE1037)),0)</f>
        <v>3</v>
      </c>
      <c r="G1037" s="1">
        <f t="shared" si="410"/>
        <v>543</v>
      </c>
      <c r="H1037" s="2">
        <f t="shared" si="411"/>
        <v>0.33958724202626639</v>
      </c>
      <c r="I1037" s="2"/>
      <c r="J1037" s="2">
        <f t="shared" si="412"/>
        <v>0.32020012507817386</v>
      </c>
      <c r="K1037" s="2">
        <f t="shared" si="413"/>
        <v>0.6597873671044403</v>
      </c>
      <c r="L1037" s="2">
        <f t="shared" si="414"/>
        <v>1.3133208255159476E-2</v>
      </c>
      <c r="M1037" s="2">
        <f t="shared" si="415"/>
        <v>6.8792995622263629E-3</v>
      </c>
      <c r="N1037" s="66">
        <v>512</v>
      </c>
      <c r="O1037" s="66">
        <v>1055</v>
      </c>
      <c r="P1037" s="66">
        <v>21</v>
      </c>
      <c r="Q1037" s="66">
        <v>6</v>
      </c>
      <c r="S1037" s="66">
        <v>3</v>
      </c>
      <c r="W1037" s="66">
        <f>IF(Notes!B$31=1,IF(BR1037&gt;0,BR1037-R1037-SUM(T1037:V1037)-SUM(X1037:AL1037),SUM(BS1037:BY1037)),SUM(BS1037:BY1037))</f>
        <v>0</v>
      </c>
      <c r="Y1037" s="66">
        <v>2</v>
      </c>
      <c r="AN1037" s="7">
        <f>IF(Q1037&gt;0,RANK(Q1037,(N1037:P1037,Q1037:AE1037)),0)</f>
        <v>4</v>
      </c>
      <c r="AO1037" s="7">
        <f>IF(R1037&gt;0,RANK(R1037,(N1037:P1037,Q1037:AE1037)),0)</f>
        <v>0</v>
      </c>
      <c r="AP1037" s="7">
        <f>IF(T1037&gt;0,RANK(T1037,(N1037:P1037,Q1037:AE1037)),0)</f>
        <v>0</v>
      </c>
      <c r="AQ1037" s="7">
        <f>IF(S1037&gt;0,RANK(S1037,(N1037:P1037,Q1037:AE1037)),0)</f>
        <v>5</v>
      </c>
      <c r="AR1037" s="2">
        <f t="shared" si="416"/>
        <v>3.7523452157598499E-3</v>
      </c>
      <c r="AS1037" s="2">
        <f t="shared" si="417"/>
        <v>0</v>
      </c>
      <c r="AT1037" s="2">
        <f t="shared" si="418"/>
        <v>0</v>
      </c>
      <c r="AU1037" s="2">
        <f t="shared" si="419"/>
        <v>1.876172607879925E-3</v>
      </c>
      <c r="AW1037" t="s">
        <v>803</v>
      </c>
      <c r="AX1037" t="s">
        <v>1772</v>
      </c>
      <c r="AY1037">
        <v>2</v>
      </c>
      <c r="BA1037" s="119">
        <v>20</v>
      </c>
      <c r="BB1037" s="121">
        <v>207</v>
      </c>
      <c r="BC1037" s="125">
        <f t="shared" si="408"/>
        <v>20207</v>
      </c>
      <c r="BE1037" s="7" t="s">
        <v>228</v>
      </c>
    </row>
    <row r="1038" spans="1:71" hidden="1" outlineLevel="1">
      <c r="A1038" t="s">
        <v>651</v>
      </c>
      <c r="B1038" t="s">
        <v>1772</v>
      </c>
      <c r="C1038" s="1">
        <f t="shared" si="409"/>
        <v>57169</v>
      </c>
      <c r="D1038" s="7">
        <f>IF(N1038&gt;0, RANK(N1038,(N1038:P1038,Q1038:AE1038)),0)</f>
        <v>1</v>
      </c>
      <c r="E1038" s="7">
        <f>IF(O1038&gt;0,RANK(O1038,(N1038:P1038,Q1038:AE1038)),0)</f>
        <v>2</v>
      </c>
      <c r="F1038" s="7">
        <f>IF(P1038&gt;0,RANK(P1038,(N1038:P1038,Q1038:AE1038)),0)</f>
        <v>3</v>
      </c>
      <c r="G1038" s="1">
        <f t="shared" si="410"/>
        <v>23359</v>
      </c>
      <c r="H1038" s="2">
        <f t="shared" si="411"/>
        <v>0.40859556752785603</v>
      </c>
      <c r="I1038" s="2"/>
      <c r="J1038" s="2">
        <f t="shared" si="412"/>
        <v>0.69731847679686543</v>
      </c>
      <c r="K1038" s="2">
        <f t="shared" si="413"/>
        <v>0.28872290926900945</v>
      </c>
      <c r="L1038" s="2">
        <f t="shared" si="414"/>
        <v>7.1542269411744124E-3</v>
      </c>
      <c r="M1038" s="2">
        <f t="shared" si="415"/>
        <v>6.8043869929507068E-3</v>
      </c>
      <c r="N1038" s="66">
        <v>39865</v>
      </c>
      <c r="O1038" s="66">
        <v>16506</v>
      </c>
      <c r="P1038" s="66">
        <v>409</v>
      </c>
      <c r="Q1038" s="66">
        <v>190</v>
      </c>
      <c r="R1038" s="66">
        <v>3</v>
      </c>
      <c r="S1038" s="66">
        <v>191</v>
      </c>
      <c r="W1038" s="66">
        <f>IF(Notes!B$31=1,IF(BR1038&gt;0,BR1038-R1038-SUM(T1038:V1038)-SUM(X1038:AL1038),SUM(BS1038:BY1038)),SUM(BS1038:BY1038))</f>
        <v>0</v>
      </c>
      <c r="Y1038" s="66">
        <v>5</v>
      </c>
      <c r="AN1038" s="7">
        <f>IF(Q1038&gt;0,RANK(Q1038,(N1038:P1038,Q1038:AE1038)),0)</f>
        <v>5</v>
      </c>
      <c r="AO1038" s="7">
        <f>IF(R1038&gt;0,RANK(R1038,(N1038:P1038,Q1038:AE1038)),0)</f>
        <v>7</v>
      </c>
      <c r="AP1038" s="7">
        <f>IF(T1038&gt;0,RANK(T1038,(N1038:P1038,Q1038:AE1038)),0)</f>
        <v>0</v>
      </c>
      <c r="AQ1038" s="7">
        <f>IF(S1038&gt;0,RANK(S1038,(N1038:P1038,Q1038:AE1038)),0)</f>
        <v>4</v>
      </c>
      <c r="AR1038" s="2">
        <f t="shared" si="416"/>
        <v>3.3234795081250328E-3</v>
      </c>
      <c r="AS1038" s="2">
        <f t="shared" si="417"/>
        <v>5.2475992233553149E-5</v>
      </c>
      <c r="AT1038" s="2">
        <f t="shared" si="418"/>
        <v>0</v>
      </c>
      <c r="AU1038" s="2">
        <f t="shared" si="419"/>
        <v>3.3409715055362174E-3</v>
      </c>
      <c r="AW1038" t="s">
        <v>651</v>
      </c>
      <c r="AX1038" t="s">
        <v>1772</v>
      </c>
      <c r="AY1038">
        <v>3</v>
      </c>
      <c r="BA1038" s="119">
        <v>20</v>
      </c>
      <c r="BB1038" s="121">
        <v>209</v>
      </c>
      <c r="BC1038" s="125">
        <f t="shared" si="408"/>
        <v>20209</v>
      </c>
      <c r="BE1038" s="7" t="s">
        <v>228</v>
      </c>
      <c r="BR1038" s="1">
        <v>248</v>
      </c>
    </row>
    <row r="1039" spans="1:71" collapsed="1">
      <c r="A1039" t="s">
        <v>2945</v>
      </c>
      <c r="B1039" t="s">
        <v>2781</v>
      </c>
      <c r="C1039" s="1">
        <f t="shared" si="409"/>
        <v>1235872</v>
      </c>
      <c r="D1039" s="7">
        <f>IF(N1039&gt;0, RANK(N1039,(N1039:P1039,Q1039:AE1039)),0)</f>
        <v>2</v>
      </c>
      <c r="E1039" s="7">
        <f>IF(O1039&gt;0,RANK(O1039,(N1039:P1039,Q1039:AE1039)),0)</f>
        <v>1</v>
      </c>
      <c r="F1039" s="7">
        <f>IF(P1039&gt;0,RANK(P1039,(N1039:P1039,Q1039:AE1039)),0)</f>
        <v>3</v>
      </c>
      <c r="G1039" s="1">
        <f t="shared" si="410"/>
        <v>184890</v>
      </c>
      <c r="H1039" s="2">
        <f t="shared" si="411"/>
        <v>0.14960287149478263</v>
      </c>
      <c r="I1039" s="2"/>
      <c r="J1039" s="2">
        <f t="shared" si="412"/>
        <v>0.41651967194013617</v>
      </c>
      <c r="K1039" s="2">
        <f t="shared" si="413"/>
        <v>0.56612254343491886</v>
      </c>
      <c r="L1039" s="2">
        <f t="shared" si="414"/>
        <v>8.5178724010253493E-3</v>
      </c>
      <c r="M1039" s="2">
        <f t="shared" si="415"/>
        <v>8.8399122239196225E-3</v>
      </c>
      <c r="N1039" s="66">
        <f t="shared" ref="N1039:S1039" si="420">SUM(N934:N1038)</f>
        <v>514765</v>
      </c>
      <c r="O1039" s="66">
        <f t="shared" si="420"/>
        <v>699655</v>
      </c>
      <c r="P1039" s="66">
        <f t="shared" si="420"/>
        <v>10527</v>
      </c>
      <c r="Q1039" s="66">
        <f t="shared" si="420"/>
        <v>6706</v>
      </c>
      <c r="R1039" s="66">
        <f t="shared" si="420"/>
        <v>35</v>
      </c>
      <c r="S1039" s="66">
        <f t="shared" si="420"/>
        <v>4148</v>
      </c>
      <c r="U1039" s="66">
        <f>SUM(U934:U1038)</f>
        <v>2</v>
      </c>
      <c r="W1039" s="66">
        <f>SUM(W934:W1038)</f>
        <v>1</v>
      </c>
      <c r="Y1039" s="66">
        <f>SUM(Y934:Y1038)</f>
        <v>31</v>
      </c>
      <c r="AA1039" s="66">
        <f>SUM(AA934:AA1038)</f>
        <v>2</v>
      </c>
      <c r="AL1039" s="66">
        <f>SUM(AL934:AL1038)</f>
        <v>0</v>
      </c>
      <c r="AN1039" s="7">
        <f>IF(Q1039&gt;0,RANK(Q1039,(N1039:P1039,Q1039:AE1039)),0)</f>
        <v>4</v>
      </c>
      <c r="AO1039" s="7">
        <f>IF(R1039&gt;0,RANK(R1039,(N1039:P1039,Q1039:AE1039)),0)</f>
        <v>6</v>
      </c>
      <c r="AP1039" s="7">
        <f>IF(T1039&gt;0,RANK(T1039,(N1039:P1039,Q1039:AE1039)),0)</f>
        <v>0</v>
      </c>
      <c r="AQ1039" s="7">
        <f>IF(S1039&gt;0,RANK(S1039,(N1039:P1039,Q1039:AE1039)),0)</f>
        <v>5</v>
      </c>
      <c r="AR1039" s="2">
        <f t="shared" si="416"/>
        <v>5.4261282721835271E-3</v>
      </c>
      <c r="AS1039" s="2">
        <f t="shared" si="417"/>
        <v>2.8320084927888974E-5</v>
      </c>
      <c r="AT1039" s="2">
        <f t="shared" si="418"/>
        <v>0</v>
      </c>
      <c r="AU1039" s="2">
        <f t="shared" si="419"/>
        <v>3.3563346365966702E-3</v>
      </c>
      <c r="AW1039" t="s">
        <v>2945</v>
      </c>
      <c r="AX1039" t="s">
        <v>2781</v>
      </c>
      <c r="BA1039" s="119">
        <v>20</v>
      </c>
      <c r="BB1039" s="121"/>
      <c r="BC1039" s="119">
        <v>20</v>
      </c>
      <c r="BE1039" s="7" t="s">
        <v>3272</v>
      </c>
      <c r="BR1039" s="1">
        <f>SUM(BR934:BR1038)</f>
        <v>3062</v>
      </c>
      <c r="BS1039" s="1">
        <f>SUM(BS934:BS1038)</f>
        <v>1</v>
      </c>
    </row>
    <row r="1040" spans="1:71">
      <c r="C1040" s="1"/>
      <c r="E1040" s="7"/>
      <c r="F1040" s="7"/>
      <c r="I1040" s="2"/>
      <c r="AN1040" s="7"/>
      <c r="AO1040" s="7"/>
      <c r="AP1040" s="7"/>
      <c r="AQ1040" s="7"/>
      <c r="BA1040" s="119"/>
      <c r="BB1040" s="121"/>
      <c r="BC1040" s="125"/>
    </row>
    <row r="1041" spans="1:57" ht="13" hidden="1" customHeight="1" outlineLevel="1">
      <c r="A1041" t="s">
        <v>2836</v>
      </c>
      <c r="B1041" t="s">
        <v>3319</v>
      </c>
      <c r="C1041" s="1">
        <f t="shared" ref="C1041:C1072" si="421">SUM(N1041:AL1041)</f>
        <v>7298</v>
      </c>
      <c r="D1041" s="7">
        <f>IF(N1041&gt;0, RANK(N1041,(N1041:P1041,Q1041:AE1041)),0)</f>
        <v>2</v>
      </c>
      <c r="E1041" s="7">
        <f>IF(O1041&gt;0,RANK(O1041,(N1041:P1041,Q1041:AE1041)),0)</f>
        <v>1</v>
      </c>
      <c r="F1041" s="7">
        <f>IF(P1041&gt;0,RANK(P1041,(N1041:P1041,Q1041:AE1041)),0)</f>
        <v>3</v>
      </c>
      <c r="G1041" s="1">
        <f t="shared" ref="G1041:G1094" si="422">IF(C1041&gt;0,MAX(N1041:P1041)-LARGE(N1041:P1041,2),0)</f>
        <v>3844</v>
      </c>
      <c r="H1041" s="2">
        <f t="shared" ref="H1041:H1094" si="423">IF(C1041&gt;0,G1041/C1041,0)</f>
        <v>0.52671964921896408</v>
      </c>
      <c r="I1041" s="2"/>
      <c r="J1041" s="2">
        <f t="shared" ref="J1041:J1072" si="424">IF($C1041=0,"-",N1041/$C1041)</f>
        <v>0.22855576870375446</v>
      </c>
      <c r="K1041" s="2">
        <f t="shared" ref="K1041:K1072" si="425">IF($C1041=0,"-",O1041/$C1041)</f>
        <v>0.75527541792271857</v>
      </c>
      <c r="L1041" s="2">
        <f t="shared" ref="L1041:L1072" si="426">IF($C1041=0,"-",P1041/$C1041)</f>
        <v>8.7695258975061668E-3</v>
      </c>
      <c r="M1041" s="2">
        <f t="shared" ref="M1041:M1072" si="427">IF(C1041=0,"-",(1-J1041-K1041-L1041))</f>
        <v>7.3992874760207689E-3</v>
      </c>
      <c r="N1041" s="66">
        <v>1668</v>
      </c>
      <c r="O1041" s="66">
        <v>5512</v>
      </c>
      <c r="P1041" s="66">
        <v>64</v>
      </c>
      <c r="Q1041" s="66">
        <v>25</v>
      </c>
      <c r="S1041" s="66">
        <v>29</v>
      </c>
      <c r="AN1041" s="7">
        <f>IF(Q1041&gt;0,RANK(Q1041,(N1041:P1041,Q1041:AE1041)),0)</f>
        <v>5</v>
      </c>
      <c r="AO1041" s="7">
        <f>IF(R1041&gt;0,RANK(R1041,(N1041:P1041,Q1041:AE1041)),0)</f>
        <v>0</v>
      </c>
      <c r="AP1041" s="7">
        <f>IF(T1041&gt;0,RANK(T1041,(N1041:P1041,Q1041:AE1041)),0)</f>
        <v>0</v>
      </c>
      <c r="AQ1041" s="7">
        <f>IF(S1041&gt;0,RANK(S1041,(N1041:P1041,Q1041:AE1041)),0)</f>
        <v>4</v>
      </c>
      <c r="AR1041" s="2">
        <f t="shared" ref="AR1041:AR1072" si="428">IF($C1041=0,"-",Q1041/$C1041)</f>
        <v>3.4255960537133462E-3</v>
      </c>
      <c r="AS1041" s="2">
        <f t="shared" ref="AS1041:AS1072" si="429">IF($C1041=0,"-",R1041/$C1041)</f>
        <v>0</v>
      </c>
      <c r="AT1041" s="2">
        <f t="shared" ref="AT1041:AT1072" si="430">IF($C1041=0,"-",T1041/$C1041)</f>
        <v>0</v>
      </c>
      <c r="AU1041" s="2">
        <f t="shared" ref="AU1041:AU1072" si="431">IF($C1041=0,"-",S1041/$C1041)</f>
        <v>3.9736914223074812E-3</v>
      </c>
      <c r="AW1041" t="s">
        <v>2836</v>
      </c>
      <c r="AX1041" t="s">
        <v>3319</v>
      </c>
      <c r="AY1041">
        <v>1</v>
      </c>
      <c r="BA1041" s="119">
        <v>21</v>
      </c>
      <c r="BB1041" s="121">
        <v>1</v>
      </c>
      <c r="BC1041" s="125">
        <f t="shared" si="408"/>
        <v>21001</v>
      </c>
      <c r="BE1041" s="7" t="s">
        <v>228</v>
      </c>
    </row>
    <row r="1042" spans="1:57" ht="13" hidden="1" customHeight="1" outlineLevel="1">
      <c r="A1042" t="s">
        <v>2216</v>
      </c>
      <c r="B1042" t="s">
        <v>3319</v>
      </c>
      <c r="C1042" s="1">
        <f t="shared" si="421"/>
        <v>7390</v>
      </c>
      <c r="D1042" s="7">
        <f>IF(N1042&gt;0, RANK(N1042,(N1042:P1042,Q1042:AE1042)),0)</f>
        <v>2</v>
      </c>
      <c r="E1042" s="7">
        <f>IF(O1042&gt;0,RANK(O1042,(N1042:P1042,Q1042:AE1042)),0)</f>
        <v>1</v>
      </c>
      <c r="F1042" s="7">
        <f>IF(P1042&gt;0,RANK(P1042,(N1042:P1042,Q1042:AE1042)),0)</f>
        <v>3</v>
      </c>
      <c r="G1042" s="1">
        <f t="shared" si="422"/>
        <v>3234</v>
      </c>
      <c r="H1042" s="2">
        <f t="shared" si="423"/>
        <v>0.43761840324763196</v>
      </c>
      <c r="I1042" s="2"/>
      <c r="J1042" s="2">
        <f t="shared" si="424"/>
        <v>0.27388362652232745</v>
      </c>
      <c r="K1042" s="2">
        <f t="shared" si="425"/>
        <v>0.71150202976995935</v>
      </c>
      <c r="L1042" s="2">
        <f t="shared" si="426"/>
        <v>8.525033829499323E-3</v>
      </c>
      <c r="M1042" s="2">
        <f t="shared" si="427"/>
        <v>6.0893098782138725E-3</v>
      </c>
      <c r="N1042" s="66">
        <v>2024</v>
      </c>
      <c r="O1042" s="66">
        <v>5258</v>
      </c>
      <c r="P1042" s="66">
        <v>63</v>
      </c>
      <c r="Q1042" s="66">
        <v>22</v>
      </c>
      <c r="S1042" s="66">
        <v>23</v>
      </c>
      <c r="AN1042" s="7">
        <f>IF(Q1042&gt;0,RANK(Q1042,(N1042:P1042,Q1042:AE1042)),0)</f>
        <v>5</v>
      </c>
      <c r="AO1042" s="7">
        <f>IF(R1042&gt;0,RANK(R1042,(N1042:P1042,Q1042:AE1042)),0)</f>
        <v>0</v>
      </c>
      <c r="AP1042" s="7">
        <f>IF(T1042&gt;0,RANK(T1042,(N1042:P1042,Q1042:AE1042)),0)</f>
        <v>0</v>
      </c>
      <c r="AQ1042" s="7">
        <f>IF(S1042&gt;0,RANK(S1042,(N1042:P1042,Q1042:AE1042)),0)</f>
        <v>4</v>
      </c>
      <c r="AR1042" s="2">
        <f t="shared" si="428"/>
        <v>2.976995940460081E-3</v>
      </c>
      <c r="AS1042" s="2">
        <f t="shared" si="429"/>
        <v>0</v>
      </c>
      <c r="AT1042" s="2">
        <f t="shared" si="430"/>
        <v>0</v>
      </c>
      <c r="AU1042" s="2">
        <f t="shared" si="431"/>
        <v>3.1123139377537213E-3</v>
      </c>
      <c r="AW1042" t="s">
        <v>2216</v>
      </c>
      <c r="AX1042" t="s">
        <v>3319</v>
      </c>
      <c r="AY1042">
        <v>1</v>
      </c>
      <c r="BA1042" s="119">
        <v>21</v>
      </c>
      <c r="BB1042" s="121">
        <v>3</v>
      </c>
      <c r="BC1042" s="125">
        <f t="shared" si="408"/>
        <v>21003</v>
      </c>
      <c r="BE1042" s="7" t="s">
        <v>228</v>
      </c>
    </row>
    <row r="1043" spans="1:57" ht="13" hidden="1" customHeight="1" outlineLevel="1">
      <c r="A1043" t="s">
        <v>691</v>
      </c>
      <c r="B1043" t="s">
        <v>3319</v>
      </c>
      <c r="C1043" s="1">
        <f t="shared" si="421"/>
        <v>10552</v>
      </c>
      <c r="D1043" s="7">
        <f>IF(N1043&gt;0, RANK(N1043,(N1043:P1043,Q1043:AE1043)),0)</f>
        <v>2</v>
      </c>
      <c r="E1043" s="7">
        <f>IF(O1043&gt;0,RANK(O1043,(N1043:P1043,Q1043:AE1043)),0)</f>
        <v>1</v>
      </c>
      <c r="F1043" s="7">
        <f>IF(P1043&gt;0,RANK(P1043,(N1043:P1043,Q1043:AE1043)),0)</f>
        <v>3</v>
      </c>
      <c r="G1043" s="1">
        <f t="shared" si="422"/>
        <v>3423</v>
      </c>
      <c r="H1043" s="2">
        <f t="shared" si="423"/>
        <v>0.32439347990902201</v>
      </c>
      <c r="I1043" s="2"/>
      <c r="J1043" s="2">
        <f t="shared" si="424"/>
        <v>0.32808946171341924</v>
      </c>
      <c r="K1043" s="2">
        <f t="shared" si="425"/>
        <v>0.65248294162244125</v>
      </c>
      <c r="L1043" s="2">
        <f t="shared" si="426"/>
        <v>1.1940864291129644E-2</v>
      </c>
      <c r="M1043" s="2">
        <f t="shared" si="427"/>
        <v>7.4867323730098689E-3</v>
      </c>
      <c r="N1043" s="66">
        <v>3462</v>
      </c>
      <c r="O1043" s="66">
        <v>6885</v>
      </c>
      <c r="P1043" s="66">
        <v>126</v>
      </c>
      <c r="Q1043" s="66">
        <v>49</v>
      </c>
      <c r="S1043" s="66">
        <v>30</v>
      </c>
      <c r="AN1043" s="7">
        <f>IF(Q1043&gt;0,RANK(Q1043,(N1043:P1043,Q1043:AE1043)),0)</f>
        <v>4</v>
      </c>
      <c r="AO1043" s="7">
        <f>IF(R1043&gt;0,RANK(R1043,(N1043:P1043,Q1043:AE1043)),0)</f>
        <v>0</v>
      </c>
      <c r="AP1043" s="7">
        <f>IF(T1043&gt;0,RANK(T1043,(N1043:P1043,Q1043:AE1043)),0)</f>
        <v>0</v>
      </c>
      <c r="AQ1043" s="7">
        <f>IF(S1043&gt;0,RANK(S1043,(N1043:P1043,Q1043:AE1043)),0)</f>
        <v>5</v>
      </c>
      <c r="AR1043" s="2">
        <f t="shared" si="428"/>
        <v>4.6436694465504169E-3</v>
      </c>
      <c r="AS1043" s="2">
        <f t="shared" si="429"/>
        <v>0</v>
      </c>
      <c r="AT1043" s="2">
        <f t="shared" si="430"/>
        <v>0</v>
      </c>
      <c r="AU1043" s="2">
        <f t="shared" si="431"/>
        <v>2.843062926459439E-3</v>
      </c>
      <c r="AW1043" t="s">
        <v>691</v>
      </c>
      <c r="AX1043" t="s">
        <v>3319</v>
      </c>
      <c r="AY1043">
        <v>6</v>
      </c>
      <c r="BA1043" s="119">
        <v>21</v>
      </c>
      <c r="BB1043" s="121">
        <v>5</v>
      </c>
      <c r="BC1043" s="125">
        <f t="shared" si="408"/>
        <v>21005</v>
      </c>
      <c r="BE1043" s="7" t="s">
        <v>228</v>
      </c>
    </row>
    <row r="1044" spans="1:57" ht="13" hidden="1" customHeight="1" outlineLevel="1">
      <c r="A1044" t="s">
        <v>1945</v>
      </c>
      <c r="B1044" t="s">
        <v>3319</v>
      </c>
      <c r="C1044" s="1">
        <f t="shared" si="421"/>
        <v>4060</v>
      </c>
      <c r="D1044" s="7">
        <f>IF(N1044&gt;0, RANK(N1044,(N1044:P1044,Q1044:AE1044)),0)</f>
        <v>2</v>
      </c>
      <c r="E1044" s="7">
        <f>IF(O1044&gt;0,RANK(O1044,(N1044:P1044,Q1044:AE1044)),0)</f>
        <v>1</v>
      </c>
      <c r="F1044" s="7">
        <f>IF(P1044&gt;0,RANK(P1044,(N1044:P1044,Q1044:AE1044)),0)</f>
        <v>3</v>
      </c>
      <c r="G1044" s="1">
        <f t="shared" si="422"/>
        <v>1110</v>
      </c>
      <c r="H1044" s="2">
        <f t="shared" si="423"/>
        <v>0.27339901477832512</v>
      </c>
      <c r="I1044" s="2"/>
      <c r="J1044" s="2">
        <f t="shared" si="424"/>
        <v>0.35147783251231529</v>
      </c>
      <c r="K1044" s="2">
        <f t="shared" si="425"/>
        <v>0.62487684729064041</v>
      </c>
      <c r="L1044" s="2">
        <f t="shared" si="426"/>
        <v>1.6502463054187191E-2</v>
      </c>
      <c r="M1044" s="2">
        <f t="shared" si="427"/>
        <v>7.1428571428570481E-3</v>
      </c>
      <c r="N1044" s="66">
        <v>1427</v>
      </c>
      <c r="O1044" s="66">
        <v>2537</v>
      </c>
      <c r="P1044" s="66">
        <v>67</v>
      </c>
      <c r="Q1044" s="66">
        <v>14</v>
      </c>
      <c r="S1044" s="66">
        <v>15</v>
      </c>
      <c r="AN1044" s="7">
        <f>IF(Q1044&gt;0,RANK(Q1044,(N1044:P1044,Q1044:AE1044)),0)</f>
        <v>5</v>
      </c>
      <c r="AO1044" s="7">
        <f>IF(R1044&gt;0,RANK(R1044,(N1044:P1044,Q1044:AE1044)),0)</f>
        <v>0</v>
      </c>
      <c r="AP1044" s="7">
        <f>IF(T1044&gt;0,RANK(T1044,(N1044:P1044,Q1044:AE1044)),0)</f>
        <v>0</v>
      </c>
      <c r="AQ1044" s="7">
        <f>IF(S1044&gt;0,RANK(S1044,(N1044:P1044,Q1044:AE1044)),0)</f>
        <v>4</v>
      </c>
      <c r="AR1044" s="2">
        <f t="shared" si="428"/>
        <v>3.4482758620689655E-3</v>
      </c>
      <c r="AS1044" s="2">
        <f t="shared" si="429"/>
        <v>0</v>
      </c>
      <c r="AT1044" s="2">
        <f t="shared" si="430"/>
        <v>0</v>
      </c>
      <c r="AU1044" s="2">
        <f t="shared" si="431"/>
        <v>3.6945812807881772E-3</v>
      </c>
      <c r="AW1044" t="s">
        <v>1945</v>
      </c>
      <c r="AX1044" t="s">
        <v>3319</v>
      </c>
      <c r="AY1044">
        <v>1</v>
      </c>
      <c r="BA1044" s="119">
        <v>21</v>
      </c>
      <c r="BB1044" s="121">
        <v>7</v>
      </c>
      <c r="BC1044" s="125">
        <f t="shared" si="408"/>
        <v>21007</v>
      </c>
      <c r="BE1044" s="7" t="s">
        <v>228</v>
      </c>
    </row>
    <row r="1045" spans="1:57" ht="13" hidden="1" customHeight="1" outlineLevel="1">
      <c r="A1045" t="s">
        <v>1907</v>
      </c>
      <c r="B1045" t="s">
        <v>3319</v>
      </c>
      <c r="C1045" s="1">
        <f t="shared" si="421"/>
        <v>16807</v>
      </c>
      <c r="D1045" s="7">
        <f>IF(N1045&gt;0, RANK(N1045,(N1045:P1045,Q1045:AE1045)),0)</f>
        <v>2</v>
      </c>
      <c r="E1045" s="7">
        <f>IF(O1045&gt;0,RANK(O1045,(N1045:P1045,Q1045:AE1045)),0)</f>
        <v>1</v>
      </c>
      <c r="F1045" s="7">
        <f>IF(P1045&gt;0,RANK(P1045,(N1045:P1045,Q1045:AE1045)),0)</f>
        <v>3</v>
      </c>
      <c r="G1045" s="1">
        <f t="shared" si="422"/>
        <v>5699</v>
      </c>
      <c r="H1045" s="2">
        <f t="shared" si="423"/>
        <v>0.33908490509906586</v>
      </c>
      <c r="I1045" s="2"/>
      <c r="J1045" s="2">
        <f t="shared" si="424"/>
        <v>0.32331766525852323</v>
      </c>
      <c r="K1045" s="2">
        <f t="shared" si="425"/>
        <v>0.66240257035758909</v>
      </c>
      <c r="L1045" s="2">
        <f t="shared" si="426"/>
        <v>8.7463556851311956E-3</v>
      </c>
      <c r="M1045" s="2">
        <f t="shared" si="427"/>
        <v>5.5334086987564764E-3</v>
      </c>
      <c r="N1045" s="66">
        <v>5434</v>
      </c>
      <c r="O1045" s="66">
        <v>11133</v>
      </c>
      <c r="P1045" s="66">
        <v>147</v>
      </c>
      <c r="Q1045" s="66">
        <v>44</v>
      </c>
      <c r="S1045" s="66">
        <v>49</v>
      </c>
      <c r="AN1045" s="7">
        <f>IF(Q1045&gt;0,RANK(Q1045,(N1045:P1045,Q1045:AE1045)),0)</f>
        <v>5</v>
      </c>
      <c r="AO1045" s="7">
        <f>IF(R1045&gt;0,RANK(R1045,(N1045:P1045,Q1045:AE1045)),0)</f>
        <v>0</v>
      </c>
      <c r="AP1045" s="7">
        <f>IF(T1045&gt;0,RANK(T1045,(N1045:P1045,Q1045:AE1045)),0)</f>
        <v>0</v>
      </c>
      <c r="AQ1045" s="7">
        <f>IF(S1045&gt;0,RANK(S1045,(N1045:P1045,Q1045:AE1045)),0)</f>
        <v>4</v>
      </c>
      <c r="AR1045" s="2">
        <f t="shared" si="428"/>
        <v>2.6179568037127386E-3</v>
      </c>
      <c r="AS1045" s="2">
        <f t="shared" si="429"/>
        <v>0</v>
      </c>
      <c r="AT1045" s="2">
        <f t="shared" si="430"/>
        <v>0</v>
      </c>
      <c r="AU1045" s="2">
        <f t="shared" si="431"/>
        <v>2.9154518950437317E-3</v>
      </c>
      <c r="AW1045" t="s">
        <v>1907</v>
      </c>
      <c r="AX1045" t="s">
        <v>3319</v>
      </c>
      <c r="AY1045">
        <v>2</v>
      </c>
      <c r="BA1045" s="119">
        <v>21</v>
      </c>
      <c r="BB1045" s="121">
        <v>9</v>
      </c>
      <c r="BC1045" s="125">
        <f t="shared" si="408"/>
        <v>21009</v>
      </c>
      <c r="BE1045" s="7" t="s">
        <v>228</v>
      </c>
    </row>
    <row r="1046" spans="1:57" ht="13" hidden="1" customHeight="1" outlineLevel="1">
      <c r="A1046" t="s">
        <v>2581</v>
      </c>
      <c r="B1046" t="s">
        <v>3319</v>
      </c>
      <c r="C1046" s="1">
        <f t="shared" si="421"/>
        <v>4543</v>
      </c>
      <c r="D1046" s="7">
        <f>IF(N1046&gt;0, RANK(N1046,(N1046:P1046,Q1046:AE1046)),0)</f>
        <v>2</v>
      </c>
      <c r="E1046" s="7">
        <f>IF(O1046&gt;0,RANK(O1046,(N1046:P1046,Q1046:AE1046)),0)</f>
        <v>1</v>
      </c>
      <c r="F1046" s="7">
        <f>IF(P1046&gt;0,RANK(P1046,(N1046:P1046,Q1046:AE1046)),0)</f>
        <v>3</v>
      </c>
      <c r="G1046" s="1">
        <f t="shared" si="422"/>
        <v>24</v>
      </c>
      <c r="H1046" s="2">
        <f t="shared" si="423"/>
        <v>5.2828527404798591E-3</v>
      </c>
      <c r="I1046" s="2"/>
      <c r="J1046" s="2">
        <f t="shared" si="424"/>
        <v>0.48646268985252034</v>
      </c>
      <c r="K1046" s="2">
        <f t="shared" si="425"/>
        <v>0.49174554259300024</v>
      </c>
      <c r="L1046" s="2">
        <f t="shared" si="426"/>
        <v>1.4307726172132952E-2</v>
      </c>
      <c r="M1046" s="2">
        <f t="shared" si="427"/>
        <v>7.484041382346417E-3</v>
      </c>
      <c r="N1046" s="66">
        <v>2210</v>
      </c>
      <c r="O1046" s="66">
        <v>2234</v>
      </c>
      <c r="P1046" s="66">
        <v>65</v>
      </c>
      <c r="Q1046" s="66">
        <v>17</v>
      </c>
      <c r="S1046" s="66">
        <v>17</v>
      </c>
      <c r="AN1046" s="7">
        <f>IF(Q1046&gt;0,RANK(Q1046,(N1046:P1046,Q1046:AE1046)),0)</f>
        <v>4</v>
      </c>
      <c r="AO1046" s="7">
        <f>IF(R1046&gt;0,RANK(R1046,(N1046:P1046,Q1046:AE1046)),0)</f>
        <v>0</v>
      </c>
      <c r="AP1046" s="7">
        <f>IF(T1046&gt;0,RANK(T1046,(N1046:P1046,Q1046:AE1046)),0)</f>
        <v>0</v>
      </c>
      <c r="AQ1046" s="7">
        <f>IF(S1046&gt;0,RANK(S1046,(N1046:P1046,Q1046:AE1046)),0)</f>
        <v>4</v>
      </c>
      <c r="AR1046" s="2">
        <f t="shared" si="428"/>
        <v>3.7420206911732336E-3</v>
      </c>
      <c r="AS1046" s="2">
        <f t="shared" si="429"/>
        <v>0</v>
      </c>
      <c r="AT1046" s="2">
        <f t="shared" si="430"/>
        <v>0</v>
      </c>
      <c r="AU1046" s="2">
        <f t="shared" si="431"/>
        <v>3.7420206911732336E-3</v>
      </c>
      <c r="AW1046" t="s">
        <v>2581</v>
      </c>
      <c r="AX1046" t="s">
        <v>3319</v>
      </c>
      <c r="AY1046">
        <v>0</v>
      </c>
      <c r="BA1046" s="119">
        <v>21</v>
      </c>
      <c r="BB1046" s="121">
        <v>11</v>
      </c>
      <c r="BC1046" s="125">
        <f t="shared" si="408"/>
        <v>21011</v>
      </c>
      <c r="BE1046" s="7" t="s">
        <v>228</v>
      </c>
    </row>
    <row r="1047" spans="1:57" ht="13" hidden="1" customHeight="1" outlineLevel="1">
      <c r="A1047" t="s">
        <v>751</v>
      </c>
      <c r="B1047" t="s">
        <v>3319</v>
      </c>
      <c r="C1047" s="1">
        <f t="shared" si="421"/>
        <v>9598</v>
      </c>
      <c r="D1047" s="7">
        <f>IF(N1047&gt;0, RANK(N1047,(N1047:P1047,Q1047:AE1047)),0)</f>
        <v>2</v>
      </c>
      <c r="E1047" s="7">
        <f>IF(O1047&gt;0,RANK(O1047,(N1047:P1047,Q1047:AE1047)),0)</f>
        <v>1</v>
      </c>
      <c r="F1047" s="7">
        <f>IF(P1047&gt;0,RANK(P1047,(N1047:P1047,Q1047:AE1047)),0)</f>
        <v>3</v>
      </c>
      <c r="G1047" s="1">
        <f t="shared" si="422"/>
        <v>3899</v>
      </c>
      <c r="H1047" s="2">
        <f t="shared" si="423"/>
        <v>0.40623046468014168</v>
      </c>
      <c r="I1047" s="2"/>
      <c r="J1047" s="2">
        <f t="shared" si="424"/>
        <v>0.28985205251093976</v>
      </c>
      <c r="K1047" s="2">
        <f t="shared" si="425"/>
        <v>0.6960825171910815</v>
      </c>
      <c r="L1047" s="2">
        <f t="shared" si="426"/>
        <v>1.0106272140029173E-2</v>
      </c>
      <c r="M1047" s="2">
        <f t="shared" si="427"/>
        <v>3.9591581579495137E-3</v>
      </c>
      <c r="N1047" s="66">
        <v>2782</v>
      </c>
      <c r="O1047" s="66">
        <v>6681</v>
      </c>
      <c r="P1047" s="66">
        <v>97</v>
      </c>
      <c r="Q1047" s="66">
        <v>25</v>
      </c>
      <c r="S1047" s="66">
        <v>13</v>
      </c>
      <c r="AN1047" s="7">
        <f>IF(Q1047&gt;0,RANK(Q1047,(N1047:P1047,Q1047:AE1047)),0)</f>
        <v>4</v>
      </c>
      <c r="AO1047" s="7">
        <f>IF(R1047&gt;0,RANK(R1047,(N1047:P1047,Q1047:AE1047)),0)</f>
        <v>0</v>
      </c>
      <c r="AP1047" s="7">
        <f>IF(T1047&gt;0,RANK(T1047,(N1047:P1047,Q1047:AE1047)),0)</f>
        <v>0</v>
      </c>
      <c r="AQ1047" s="7">
        <f>IF(S1047&gt;0,RANK(S1047,(N1047:P1047,Q1047:AE1047)),0)</f>
        <v>5</v>
      </c>
      <c r="AR1047" s="2">
        <f t="shared" si="428"/>
        <v>2.6047093144405085E-3</v>
      </c>
      <c r="AS1047" s="2">
        <f t="shared" si="429"/>
        <v>0</v>
      </c>
      <c r="AT1047" s="2">
        <f t="shared" si="430"/>
        <v>0</v>
      </c>
      <c r="AU1047" s="2">
        <f t="shared" si="431"/>
        <v>1.3544488435090643E-3</v>
      </c>
      <c r="AW1047" t="s">
        <v>751</v>
      </c>
      <c r="AX1047" t="s">
        <v>3319</v>
      </c>
      <c r="AY1047">
        <v>5</v>
      </c>
      <c r="BA1047" s="119">
        <v>21</v>
      </c>
      <c r="BB1047" s="121">
        <v>13</v>
      </c>
      <c r="BC1047" s="125">
        <f t="shared" si="408"/>
        <v>21013</v>
      </c>
      <c r="BE1047" s="7" t="s">
        <v>228</v>
      </c>
    </row>
    <row r="1048" spans="1:57" ht="13" hidden="1" customHeight="1" outlineLevel="1">
      <c r="A1048" t="s">
        <v>3473</v>
      </c>
      <c r="B1048" t="s">
        <v>3319</v>
      </c>
      <c r="C1048" s="1">
        <f t="shared" si="421"/>
        <v>50774</v>
      </c>
      <c r="D1048" s="7">
        <f>IF(N1048&gt;0, RANK(N1048,(N1048:P1048,Q1048:AE1048)),0)</f>
        <v>2</v>
      </c>
      <c r="E1048" s="7">
        <f>IF(O1048&gt;0,RANK(O1048,(N1048:P1048,Q1048:AE1048)),0)</f>
        <v>1</v>
      </c>
      <c r="F1048" s="7">
        <f>IF(P1048&gt;0,RANK(P1048,(N1048:P1048,Q1048:AE1048)),0)</f>
        <v>3</v>
      </c>
      <c r="G1048" s="1">
        <f t="shared" si="422"/>
        <v>17520</v>
      </c>
      <c r="H1048" s="2">
        <f t="shared" si="423"/>
        <v>0.34505849450506165</v>
      </c>
      <c r="I1048" s="2"/>
      <c r="J1048" s="2">
        <f t="shared" si="424"/>
        <v>0.32087288769842831</v>
      </c>
      <c r="K1048" s="2">
        <f t="shared" si="425"/>
        <v>0.66593138220349002</v>
      </c>
      <c r="L1048" s="2">
        <f t="shared" si="426"/>
        <v>5.5934139520226892E-3</v>
      </c>
      <c r="M1048" s="2">
        <f t="shared" si="427"/>
        <v>7.6023161460589258E-3</v>
      </c>
      <c r="N1048" s="66">
        <v>16292</v>
      </c>
      <c r="O1048" s="66">
        <v>33812</v>
      </c>
      <c r="P1048" s="66">
        <v>284</v>
      </c>
      <c r="Q1048" s="66">
        <v>227</v>
      </c>
      <c r="S1048" s="66">
        <v>159</v>
      </c>
      <c r="AN1048" s="7">
        <f>IF(Q1048&gt;0,RANK(Q1048,(N1048:P1048,Q1048:AE1048)),0)</f>
        <v>4</v>
      </c>
      <c r="AO1048" s="7">
        <f>IF(R1048&gt;0,RANK(R1048,(N1048:P1048,Q1048:AE1048)),0)</f>
        <v>0</v>
      </c>
      <c r="AP1048" s="7">
        <f>IF(T1048&gt;0,RANK(T1048,(N1048:P1048,Q1048:AE1048)),0)</f>
        <v>0</v>
      </c>
      <c r="AQ1048" s="7">
        <f>IF(S1048&gt;0,RANK(S1048,(N1048:P1048,Q1048:AE1048)),0)</f>
        <v>5</v>
      </c>
      <c r="AR1048" s="2">
        <f t="shared" si="428"/>
        <v>4.4707921377082757E-3</v>
      </c>
      <c r="AS1048" s="2">
        <f t="shared" si="429"/>
        <v>0</v>
      </c>
      <c r="AT1048" s="2">
        <f t="shared" si="430"/>
        <v>0</v>
      </c>
      <c r="AU1048" s="2">
        <f t="shared" si="431"/>
        <v>3.1315240083507308E-3</v>
      </c>
      <c r="AW1048" t="s">
        <v>3473</v>
      </c>
      <c r="AX1048" t="s">
        <v>3319</v>
      </c>
      <c r="AY1048">
        <v>4</v>
      </c>
      <c r="BA1048" s="119">
        <v>21</v>
      </c>
      <c r="BB1048" s="121">
        <v>15</v>
      </c>
      <c r="BC1048" s="125">
        <f t="shared" si="408"/>
        <v>21015</v>
      </c>
      <c r="BE1048" s="7" t="s">
        <v>228</v>
      </c>
    </row>
    <row r="1049" spans="1:57" ht="13" hidden="1" customHeight="1" outlineLevel="1">
      <c r="A1049" t="s">
        <v>1927</v>
      </c>
      <c r="B1049" t="s">
        <v>3319</v>
      </c>
      <c r="C1049" s="1">
        <f t="shared" si="421"/>
        <v>8330</v>
      </c>
      <c r="D1049" s="7">
        <f>IF(N1049&gt;0, RANK(N1049,(N1049:P1049,Q1049:AE1049)),0)</f>
        <v>2</v>
      </c>
      <c r="E1049" s="7">
        <f>IF(O1049&gt;0,RANK(O1049,(N1049:P1049,Q1049:AE1049)),0)</f>
        <v>1</v>
      </c>
      <c r="F1049" s="7">
        <f>IF(P1049&gt;0,RANK(P1049,(N1049:P1049,Q1049:AE1049)),0)</f>
        <v>3</v>
      </c>
      <c r="G1049" s="1">
        <f t="shared" si="422"/>
        <v>1435</v>
      </c>
      <c r="H1049" s="2">
        <f t="shared" si="423"/>
        <v>0.17226890756302521</v>
      </c>
      <c r="I1049" s="2"/>
      <c r="J1049" s="2">
        <f t="shared" si="424"/>
        <v>0.40636254501800723</v>
      </c>
      <c r="K1049" s="2">
        <f t="shared" si="425"/>
        <v>0.57863145258103243</v>
      </c>
      <c r="L1049" s="2">
        <f t="shared" si="426"/>
        <v>9.7238895558223286E-3</v>
      </c>
      <c r="M1049" s="2">
        <f t="shared" si="427"/>
        <v>5.2821128451379547E-3</v>
      </c>
      <c r="N1049" s="66">
        <v>3385</v>
      </c>
      <c r="O1049" s="66">
        <v>4820</v>
      </c>
      <c r="P1049" s="66">
        <v>81</v>
      </c>
      <c r="Q1049" s="66">
        <v>33</v>
      </c>
      <c r="S1049" s="66">
        <v>11</v>
      </c>
      <c r="AN1049" s="7">
        <f>IF(Q1049&gt;0,RANK(Q1049,(N1049:P1049,Q1049:AE1049)),0)</f>
        <v>4</v>
      </c>
      <c r="AO1049" s="7">
        <f>IF(R1049&gt;0,RANK(R1049,(N1049:P1049,Q1049:AE1049)),0)</f>
        <v>0</v>
      </c>
      <c r="AP1049" s="7">
        <f>IF(T1049&gt;0,RANK(T1049,(N1049:P1049,Q1049:AE1049)),0)</f>
        <v>0</v>
      </c>
      <c r="AQ1049" s="7">
        <f>IF(S1049&gt;0,RANK(S1049,(N1049:P1049,Q1049:AE1049)),0)</f>
        <v>5</v>
      </c>
      <c r="AR1049" s="2">
        <f t="shared" si="428"/>
        <v>3.9615846338535415E-3</v>
      </c>
      <c r="AS1049" s="2">
        <f t="shared" si="429"/>
        <v>0</v>
      </c>
      <c r="AT1049" s="2">
        <f t="shared" si="430"/>
        <v>0</v>
      </c>
      <c r="AU1049" s="2">
        <f t="shared" si="431"/>
        <v>1.3205282112845138E-3</v>
      </c>
      <c r="AW1049" t="s">
        <v>1927</v>
      </c>
      <c r="AX1049" t="s">
        <v>3319</v>
      </c>
      <c r="AY1049">
        <v>6</v>
      </c>
      <c r="BA1049" s="119">
        <v>21</v>
      </c>
      <c r="BB1049" s="121">
        <v>17</v>
      </c>
      <c r="BC1049" s="125">
        <f t="shared" si="408"/>
        <v>21017</v>
      </c>
      <c r="BE1049" s="7" t="s">
        <v>228</v>
      </c>
    </row>
    <row r="1050" spans="1:57" ht="13" hidden="1" customHeight="1" outlineLevel="1">
      <c r="A1050" t="s">
        <v>720</v>
      </c>
      <c r="B1050" t="s">
        <v>3319</v>
      </c>
      <c r="C1050" s="1">
        <f t="shared" si="421"/>
        <v>20670</v>
      </c>
      <c r="D1050" s="7">
        <f>IF(N1050&gt;0, RANK(N1050,(N1050:P1050,Q1050:AE1050)),0)</f>
        <v>2</v>
      </c>
      <c r="E1050" s="7">
        <f>IF(O1050&gt;0,RANK(O1050,(N1050:P1050,Q1050:AE1050)),0)</f>
        <v>1</v>
      </c>
      <c r="F1050" s="7">
        <f>IF(P1050&gt;0,RANK(P1050,(N1050:P1050,Q1050:AE1050)),0)</f>
        <v>3</v>
      </c>
      <c r="G1050" s="1">
        <f t="shared" si="422"/>
        <v>2544</v>
      </c>
      <c r="H1050" s="2">
        <f t="shared" si="423"/>
        <v>0.12307692307692308</v>
      </c>
      <c r="I1050" s="2"/>
      <c r="J1050" s="2">
        <f t="shared" si="424"/>
        <v>0.42989840348330915</v>
      </c>
      <c r="K1050" s="2">
        <f t="shared" si="425"/>
        <v>0.55297532656023218</v>
      </c>
      <c r="L1050" s="2">
        <f t="shared" si="426"/>
        <v>1.0208030962747944E-2</v>
      </c>
      <c r="M1050" s="2">
        <f t="shared" si="427"/>
        <v>6.9182389937107736E-3</v>
      </c>
      <c r="N1050" s="66">
        <v>8886</v>
      </c>
      <c r="O1050" s="66">
        <v>11430</v>
      </c>
      <c r="P1050" s="66">
        <v>211</v>
      </c>
      <c r="Q1050" s="66">
        <v>66</v>
      </c>
      <c r="S1050" s="66">
        <v>77</v>
      </c>
      <c r="AN1050" s="7">
        <f>IF(Q1050&gt;0,RANK(Q1050,(N1050:P1050,Q1050:AE1050)),0)</f>
        <v>5</v>
      </c>
      <c r="AO1050" s="7">
        <f>IF(R1050&gt;0,RANK(R1050,(N1050:P1050,Q1050:AE1050)),0)</f>
        <v>0</v>
      </c>
      <c r="AP1050" s="7">
        <f>IF(T1050&gt;0,RANK(T1050,(N1050:P1050,Q1050:AE1050)),0)</f>
        <v>0</v>
      </c>
      <c r="AQ1050" s="7">
        <f>IF(S1050&gt;0,RANK(S1050,(N1050:P1050,Q1050:AE1050)),0)</f>
        <v>4</v>
      </c>
      <c r="AR1050" s="2">
        <f t="shared" si="428"/>
        <v>3.1930333817126269E-3</v>
      </c>
      <c r="AS1050" s="2">
        <f t="shared" si="429"/>
        <v>0</v>
      </c>
      <c r="AT1050" s="2">
        <f t="shared" si="430"/>
        <v>0</v>
      </c>
      <c r="AU1050" s="2">
        <f t="shared" si="431"/>
        <v>3.7252056119980647E-3</v>
      </c>
      <c r="AW1050" t="s">
        <v>720</v>
      </c>
      <c r="AX1050" t="s">
        <v>3319</v>
      </c>
      <c r="AY1050">
        <v>4</v>
      </c>
      <c r="BA1050" s="119">
        <v>21</v>
      </c>
      <c r="BB1050" s="121">
        <v>19</v>
      </c>
      <c r="BC1050" s="125">
        <f t="shared" si="408"/>
        <v>21019</v>
      </c>
      <c r="BE1050" s="7" t="s">
        <v>228</v>
      </c>
    </row>
    <row r="1051" spans="1:57" ht="13" hidden="1" customHeight="1" outlineLevel="1">
      <c r="A1051" t="s">
        <v>1822</v>
      </c>
      <c r="B1051" t="s">
        <v>3319</v>
      </c>
      <c r="C1051" s="1">
        <f t="shared" si="421"/>
        <v>12635</v>
      </c>
      <c r="D1051" s="7">
        <f>IF(N1051&gt;0, RANK(N1051,(N1051:P1051,Q1051:AE1051)),0)</f>
        <v>2</v>
      </c>
      <c r="E1051" s="7">
        <f>IF(O1051&gt;0,RANK(O1051,(N1051:P1051,Q1051:AE1051)),0)</f>
        <v>1</v>
      </c>
      <c r="F1051" s="7">
        <f>IF(P1051&gt;0,RANK(P1051,(N1051:P1051,Q1051:AE1051)),0)</f>
        <v>3</v>
      </c>
      <c r="G1051" s="1">
        <f t="shared" si="422"/>
        <v>2932</v>
      </c>
      <c r="H1051" s="2">
        <f t="shared" si="423"/>
        <v>0.23205381875741987</v>
      </c>
      <c r="I1051" s="2"/>
      <c r="J1051" s="2">
        <f t="shared" si="424"/>
        <v>0.37744360902255641</v>
      </c>
      <c r="K1051" s="2">
        <f t="shared" si="425"/>
        <v>0.60949742777997629</v>
      </c>
      <c r="L1051" s="2">
        <f t="shared" si="426"/>
        <v>7.5979422239810055E-3</v>
      </c>
      <c r="M1051" s="2">
        <f t="shared" si="427"/>
        <v>5.4610209734863493E-3</v>
      </c>
      <c r="N1051" s="66">
        <v>4769</v>
      </c>
      <c r="O1051" s="66">
        <v>7701</v>
      </c>
      <c r="P1051" s="66">
        <v>96</v>
      </c>
      <c r="Q1051" s="66">
        <v>42</v>
      </c>
      <c r="S1051" s="66">
        <v>27</v>
      </c>
      <c r="AN1051" s="7">
        <f>IF(Q1051&gt;0,RANK(Q1051,(N1051:P1051,Q1051:AE1051)),0)</f>
        <v>4</v>
      </c>
      <c r="AO1051" s="7">
        <f>IF(R1051&gt;0,RANK(R1051,(N1051:P1051,Q1051:AE1051)),0)</f>
        <v>0</v>
      </c>
      <c r="AP1051" s="7">
        <f>IF(T1051&gt;0,RANK(T1051,(N1051:P1051,Q1051:AE1051)),0)</f>
        <v>0</v>
      </c>
      <c r="AQ1051" s="7">
        <f>IF(S1051&gt;0,RANK(S1051,(N1051:P1051,Q1051:AE1051)),0)</f>
        <v>5</v>
      </c>
      <c r="AR1051" s="2">
        <f t="shared" si="428"/>
        <v>3.3240997229916896E-3</v>
      </c>
      <c r="AS1051" s="2">
        <f t="shared" si="429"/>
        <v>0</v>
      </c>
      <c r="AT1051" s="2">
        <f t="shared" si="430"/>
        <v>0</v>
      </c>
      <c r="AU1051" s="2">
        <f t="shared" si="431"/>
        <v>2.1369212504946575E-3</v>
      </c>
      <c r="AW1051" t="s">
        <v>1822</v>
      </c>
      <c r="AX1051" t="s">
        <v>3319</v>
      </c>
      <c r="AY1051">
        <v>6</v>
      </c>
      <c r="BA1051" s="119">
        <v>21</v>
      </c>
      <c r="BB1051" s="121">
        <v>21</v>
      </c>
      <c r="BC1051" s="125">
        <f t="shared" si="408"/>
        <v>21021</v>
      </c>
      <c r="BE1051" s="7" t="s">
        <v>228</v>
      </c>
    </row>
    <row r="1052" spans="1:57" ht="13" hidden="1" customHeight="1" outlineLevel="1">
      <c r="A1052" t="s">
        <v>2164</v>
      </c>
      <c r="B1052" t="s">
        <v>3319</v>
      </c>
      <c r="C1052" s="1">
        <f t="shared" si="421"/>
        <v>3399</v>
      </c>
      <c r="D1052" s="7">
        <f>IF(N1052&gt;0, RANK(N1052,(N1052:P1052,Q1052:AE1052)),0)</f>
        <v>2</v>
      </c>
      <c r="E1052" s="7">
        <f>IF(O1052&gt;0,RANK(O1052,(N1052:P1052,Q1052:AE1052)),0)</f>
        <v>1</v>
      </c>
      <c r="F1052" s="7">
        <f>IF(P1052&gt;0,RANK(P1052,(N1052:P1052,Q1052:AE1052)),0)</f>
        <v>3</v>
      </c>
      <c r="G1052" s="1">
        <f t="shared" si="422"/>
        <v>825</v>
      </c>
      <c r="H1052" s="2">
        <f t="shared" si="423"/>
        <v>0.24271844660194175</v>
      </c>
      <c r="I1052" s="2"/>
      <c r="J1052" s="2">
        <f t="shared" si="424"/>
        <v>0.36510738452486025</v>
      </c>
      <c r="K1052" s="2">
        <f t="shared" si="425"/>
        <v>0.607825831126802</v>
      </c>
      <c r="L1052" s="2">
        <f t="shared" si="426"/>
        <v>1.4416004707266844E-2</v>
      </c>
      <c r="M1052" s="2">
        <f t="shared" si="427"/>
        <v>1.2650779641070914E-2</v>
      </c>
      <c r="N1052" s="66">
        <v>1241</v>
      </c>
      <c r="O1052" s="66">
        <v>2066</v>
      </c>
      <c r="P1052" s="66">
        <v>49</v>
      </c>
      <c r="Q1052" s="66">
        <v>18</v>
      </c>
      <c r="S1052" s="66">
        <v>25</v>
      </c>
      <c r="AN1052" s="7">
        <f>IF(Q1052&gt;0,RANK(Q1052,(N1052:P1052,Q1052:AE1052)),0)</f>
        <v>5</v>
      </c>
      <c r="AO1052" s="7">
        <f>IF(R1052&gt;0,RANK(R1052,(N1052:P1052,Q1052:AE1052)),0)</f>
        <v>0</v>
      </c>
      <c r="AP1052" s="7">
        <f>IF(T1052&gt;0,RANK(T1052,(N1052:P1052,Q1052:AE1052)),0)</f>
        <v>0</v>
      </c>
      <c r="AQ1052" s="7">
        <f>IF(S1052&gt;0,RANK(S1052,(N1052:P1052,Q1052:AE1052)),0)</f>
        <v>4</v>
      </c>
      <c r="AR1052" s="2">
        <f t="shared" si="428"/>
        <v>5.2956751985878204E-3</v>
      </c>
      <c r="AS1052" s="2">
        <f t="shared" si="429"/>
        <v>0</v>
      </c>
      <c r="AT1052" s="2">
        <f t="shared" si="430"/>
        <v>0</v>
      </c>
      <c r="AU1052" s="2">
        <f t="shared" si="431"/>
        <v>7.3551044424830835E-3</v>
      </c>
      <c r="AW1052" t="s">
        <v>2164</v>
      </c>
      <c r="AX1052" t="s">
        <v>3319</v>
      </c>
      <c r="AY1052">
        <v>4</v>
      </c>
      <c r="BA1052" s="119">
        <v>21</v>
      </c>
      <c r="BB1052" s="121">
        <v>23</v>
      </c>
      <c r="BC1052" s="125">
        <f t="shared" si="408"/>
        <v>21023</v>
      </c>
      <c r="BE1052" s="7" t="s">
        <v>228</v>
      </c>
    </row>
    <row r="1053" spans="1:57" ht="13" hidden="1" customHeight="1" outlineLevel="1">
      <c r="A1053" t="s">
        <v>2734</v>
      </c>
      <c r="B1053" t="s">
        <v>3319</v>
      </c>
      <c r="C1053" s="1">
        <f t="shared" si="421"/>
        <v>5030</v>
      </c>
      <c r="D1053" s="7">
        <f>IF(N1053&gt;0, RANK(N1053,(N1053:P1053,Q1053:AE1053)),0)</f>
        <v>2</v>
      </c>
      <c r="E1053" s="7">
        <f>IF(O1053&gt;0,RANK(O1053,(N1053:P1053,Q1053:AE1053)),0)</f>
        <v>1</v>
      </c>
      <c r="F1053" s="7">
        <f>IF(P1053&gt;0,RANK(P1053,(N1053:P1053,Q1053:AE1053)),0)</f>
        <v>3</v>
      </c>
      <c r="G1053" s="1">
        <f t="shared" si="422"/>
        <v>466</v>
      </c>
      <c r="H1053" s="2">
        <f t="shared" si="423"/>
        <v>9.26441351888668E-2</v>
      </c>
      <c r="I1053" s="2"/>
      <c r="J1053" s="2">
        <f t="shared" si="424"/>
        <v>0.43836978131212723</v>
      </c>
      <c r="K1053" s="2">
        <f t="shared" si="425"/>
        <v>0.53101391650099405</v>
      </c>
      <c r="L1053" s="2">
        <f t="shared" si="426"/>
        <v>1.7892644135188866E-2</v>
      </c>
      <c r="M1053" s="2">
        <f t="shared" si="427"/>
        <v>1.2723658051689853E-2</v>
      </c>
      <c r="N1053" s="66">
        <v>2205</v>
      </c>
      <c r="O1053" s="66">
        <v>2671</v>
      </c>
      <c r="P1053" s="66">
        <v>90</v>
      </c>
      <c r="Q1053" s="66">
        <v>32</v>
      </c>
      <c r="S1053" s="66">
        <v>32</v>
      </c>
      <c r="AN1053" s="7">
        <f>IF(Q1053&gt;0,RANK(Q1053,(N1053:P1053,Q1053:AE1053)),0)</f>
        <v>4</v>
      </c>
      <c r="AO1053" s="7">
        <f>IF(R1053&gt;0,RANK(R1053,(N1053:P1053,Q1053:AE1053)),0)</f>
        <v>0</v>
      </c>
      <c r="AP1053" s="7">
        <f>IF(T1053&gt;0,RANK(T1053,(N1053:P1053,Q1053:AE1053)),0)</f>
        <v>0</v>
      </c>
      <c r="AQ1053" s="7">
        <f>IF(S1053&gt;0,RANK(S1053,(N1053:P1053,Q1053:AE1053)),0)</f>
        <v>4</v>
      </c>
      <c r="AR1053" s="2">
        <f t="shared" si="428"/>
        <v>6.3618290258449306E-3</v>
      </c>
      <c r="AS1053" s="2">
        <f t="shared" si="429"/>
        <v>0</v>
      </c>
      <c r="AT1053" s="2">
        <f t="shared" si="430"/>
        <v>0</v>
      </c>
      <c r="AU1053" s="2">
        <f t="shared" si="431"/>
        <v>6.3618290258449306E-3</v>
      </c>
      <c r="AW1053" t="s">
        <v>2734</v>
      </c>
      <c r="AX1053" t="s">
        <v>3319</v>
      </c>
      <c r="AY1053">
        <v>5</v>
      </c>
      <c r="BA1053" s="119">
        <v>21</v>
      </c>
      <c r="BB1053" s="121">
        <v>25</v>
      </c>
      <c r="BC1053" s="125">
        <f t="shared" si="408"/>
        <v>21025</v>
      </c>
      <c r="BE1053" s="7" t="s">
        <v>228</v>
      </c>
    </row>
    <row r="1054" spans="1:57" ht="13" hidden="1" customHeight="1" outlineLevel="1">
      <c r="A1054" t="s">
        <v>2705</v>
      </c>
      <c r="B1054" t="s">
        <v>3319</v>
      </c>
      <c r="C1054" s="1">
        <f t="shared" si="421"/>
        <v>8522</v>
      </c>
      <c r="D1054" s="7">
        <f>IF(N1054&gt;0, RANK(N1054,(N1054:P1054,Q1054:AE1054)),0)</f>
        <v>2</v>
      </c>
      <c r="E1054" s="7">
        <f>IF(O1054&gt;0,RANK(O1054,(N1054:P1054,Q1054:AE1054)),0)</f>
        <v>1</v>
      </c>
      <c r="F1054" s="7">
        <f>IF(P1054&gt;0,RANK(P1054,(N1054:P1054,Q1054:AE1054)),0)</f>
        <v>3</v>
      </c>
      <c r="G1054" s="1">
        <f t="shared" si="422"/>
        <v>2171</v>
      </c>
      <c r="H1054" s="2">
        <f t="shared" si="423"/>
        <v>0.25475240553860595</v>
      </c>
      <c r="I1054" s="2"/>
      <c r="J1054" s="2">
        <f t="shared" si="424"/>
        <v>0.36493780802628489</v>
      </c>
      <c r="K1054" s="2">
        <f t="shared" si="425"/>
        <v>0.61969021356489085</v>
      </c>
      <c r="L1054" s="2">
        <f t="shared" si="426"/>
        <v>9.8568411171086594E-3</v>
      </c>
      <c r="M1054" s="2">
        <f t="shared" si="427"/>
        <v>5.5151372917156567E-3</v>
      </c>
      <c r="N1054" s="66">
        <v>3110</v>
      </c>
      <c r="O1054" s="66">
        <v>5281</v>
      </c>
      <c r="P1054" s="66">
        <v>84</v>
      </c>
      <c r="Q1054" s="66">
        <v>27</v>
      </c>
      <c r="S1054" s="66">
        <v>20</v>
      </c>
      <c r="AN1054" s="7">
        <f>IF(Q1054&gt;0,RANK(Q1054,(N1054:P1054,Q1054:AE1054)),0)</f>
        <v>4</v>
      </c>
      <c r="AO1054" s="7">
        <f>IF(R1054&gt;0,RANK(R1054,(N1054:P1054,Q1054:AE1054)),0)</f>
        <v>0</v>
      </c>
      <c r="AP1054" s="7">
        <f>IF(T1054&gt;0,RANK(T1054,(N1054:P1054,Q1054:AE1054)),0)</f>
        <v>0</v>
      </c>
      <c r="AQ1054" s="7">
        <f>IF(S1054&gt;0,RANK(S1054,(N1054:P1054,Q1054:AE1054)),0)</f>
        <v>5</v>
      </c>
      <c r="AR1054" s="2">
        <f t="shared" si="428"/>
        <v>3.1682703590706408E-3</v>
      </c>
      <c r="AS1054" s="2">
        <f t="shared" si="429"/>
        <v>0</v>
      </c>
      <c r="AT1054" s="2">
        <f t="shared" si="430"/>
        <v>0</v>
      </c>
      <c r="AU1054" s="2">
        <f t="shared" si="431"/>
        <v>2.3468669326449192E-3</v>
      </c>
      <c r="AW1054" t="s">
        <v>2705</v>
      </c>
      <c r="AX1054" t="s">
        <v>3319</v>
      </c>
      <c r="AY1054">
        <v>2</v>
      </c>
      <c r="BA1054" s="119">
        <v>21</v>
      </c>
      <c r="BB1054" s="121">
        <v>27</v>
      </c>
      <c r="BC1054" s="125">
        <f t="shared" si="408"/>
        <v>21027</v>
      </c>
      <c r="BE1054" s="7" t="s">
        <v>228</v>
      </c>
    </row>
    <row r="1055" spans="1:57" ht="13" hidden="1" customHeight="1" outlineLevel="1">
      <c r="A1055" t="s">
        <v>1366</v>
      </c>
      <c r="B1055" t="s">
        <v>3319</v>
      </c>
      <c r="C1055" s="1">
        <f t="shared" si="421"/>
        <v>30726</v>
      </c>
      <c r="D1055" s="7">
        <f>IF(N1055&gt;0, RANK(N1055,(N1055:P1055,Q1055:AE1055)),0)</f>
        <v>2</v>
      </c>
      <c r="E1055" s="7">
        <f>IF(O1055&gt;0,RANK(O1055,(N1055:P1055,Q1055:AE1055)),0)</f>
        <v>1</v>
      </c>
      <c r="F1055" s="7">
        <f>IF(P1055&gt;0,RANK(P1055,(N1055:P1055,Q1055:AE1055)),0)</f>
        <v>3</v>
      </c>
      <c r="G1055" s="1">
        <f t="shared" si="422"/>
        <v>9925</v>
      </c>
      <c r="H1055" s="2">
        <f t="shared" si="423"/>
        <v>0.32301633795482654</v>
      </c>
      <c r="I1055" s="2"/>
      <c r="J1055" s="2">
        <f t="shared" si="424"/>
        <v>0.33121786109483825</v>
      </c>
      <c r="K1055" s="2">
        <f t="shared" si="425"/>
        <v>0.65423419904966473</v>
      </c>
      <c r="L1055" s="2">
        <f t="shared" si="426"/>
        <v>8.9500748551715158E-3</v>
      </c>
      <c r="M1055" s="2">
        <f t="shared" si="427"/>
        <v>5.597865000325556E-3</v>
      </c>
      <c r="N1055" s="66">
        <v>10177</v>
      </c>
      <c r="O1055" s="66">
        <v>20102</v>
      </c>
      <c r="P1055" s="66">
        <v>275</v>
      </c>
      <c r="Q1055" s="66">
        <v>87</v>
      </c>
      <c r="S1055" s="66">
        <v>85</v>
      </c>
      <c r="AN1055" s="7">
        <f>IF(Q1055&gt;0,RANK(Q1055,(N1055:P1055,Q1055:AE1055)),0)</f>
        <v>4</v>
      </c>
      <c r="AO1055" s="7">
        <f>IF(R1055&gt;0,RANK(R1055,(N1055:P1055,Q1055:AE1055)),0)</f>
        <v>0</v>
      </c>
      <c r="AP1055" s="7">
        <f>IF(T1055&gt;0,RANK(T1055,(N1055:P1055,Q1055:AE1055)),0)</f>
        <v>0</v>
      </c>
      <c r="AQ1055" s="7">
        <f>IF(S1055&gt;0,RANK(S1055,(N1055:P1055,Q1055:AE1055)),0)</f>
        <v>5</v>
      </c>
      <c r="AR1055" s="2">
        <f t="shared" si="428"/>
        <v>2.831478226908807E-3</v>
      </c>
      <c r="AS1055" s="2">
        <f t="shared" si="429"/>
        <v>0</v>
      </c>
      <c r="AT1055" s="2">
        <f t="shared" si="430"/>
        <v>0</v>
      </c>
      <c r="AU1055" s="2">
        <f t="shared" si="431"/>
        <v>2.7663867734166502E-3</v>
      </c>
      <c r="AW1055" t="s">
        <v>1366</v>
      </c>
      <c r="AX1055" t="s">
        <v>3319</v>
      </c>
      <c r="AY1055">
        <v>2</v>
      </c>
      <c r="BA1055" s="119">
        <v>21</v>
      </c>
      <c r="BB1055" s="121">
        <v>29</v>
      </c>
      <c r="BC1055" s="125">
        <f t="shared" si="408"/>
        <v>21029</v>
      </c>
      <c r="BE1055" s="7" t="s">
        <v>228</v>
      </c>
    </row>
    <row r="1056" spans="1:57" ht="13" hidden="1" customHeight="1" outlineLevel="1">
      <c r="A1056" t="s">
        <v>957</v>
      </c>
      <c r="B1056" t="s">
        <v>3319</v>
      </c>
      <c r="C1056" s="1">
        <f t="shared" si="421"/>
        <v>5307</v>
      </c>
      <c r="D1056" s="7">
        <f>IF(N1056&gt;0, RANK(N1056,(N1056:P1056,Q1056:AE1056)),0)</f>
        <v>2</v>
      </c>
      <c r="E1056" s="7">
        <f>IF(O1056&gt;0,RANK(O1056,(N1056:P1056,Q1056:AE1056)),0)</f>
        <v>1</v>
      </c>
      <c r="F1056" s="7">
        <f>IF(P1056&gt;0,RANK(P1056,(N1056:P1056,Q1056:AE1056)),0)</f>
        <v>3</v>
      </c>
      <c r="G1056" s="1">
        <f t="shared" si="422"/>
        <v>2141</v>
      </c>
      <c r="H1056" s="2">
        <f t="shared" si="423"/>
        <v>0.40342943282457133</v>
      </c>
      <c r="I1056" s="2"/>
      <c r="J1056" s="2">
        <f t="shared" si="424"/>
        <v>0.29300923308837384</v>
      </c>
      <c r="K1056" s="2">
        <f t="shared" si="425"/>
        <v>0.69643866591294512</v>
      </c>
      <c r="L1056" s="2">
        <f t="shared" si="426"/>
        <v>6.0297719992462783E-3</v>
      </c>
      <c r="M1056" s="2">
        <f t="shared" si="427"/>
        <v>4.5223289994348126E-3</v>
      </c>
      <c r="N1056" s="66">
        <v>1555</v>
      </c>
      <c r="O1056" s="66">
        <v>3696</v>
      </c>
      <c r="P1056" s="66">
        <v>32</v>
      </c>
      <c r="Q1056" s="66">
        <v>12</v>
      </c>
      <c r="S1056" s="66">
        <v>12</v>
      </c>
      <c r="AN1056" s="7">
        <f>IF(Q1056&gt;0,RANK(Q1056,(N1056:P1056,Q1056:AE1056)),0)</f>
        <v>4</v>
      </c>
      <c r="AO1056" s="7">
        <f>IF(R1056&gt;0,RANK(R1056,(N1056:P1056,Q1056:AE1056)),0)</f>
        <v>0</v>
      </c>
      <c r="AP1056" s="7">
        <f>IF(T1056&gt;0,RANK(T1056,(N1056:P1056,Q1056:AE1056)),0)</f>
        <v>0</v>
      </c>
      <c r="AQ1056" s="7">
        <f>IF(S1056&gt;0,RANK(S1056,(N1056:P1056,Q1056:AE1056)),0)</f>
        <v>4</v>
      </c>
      <c r="AR1056" s="2">
        <f t="shared" si="428"/>
        <v>2.2611644997173543E-3</v>
      </c>
      <c r="AS1056" s="2">
        <f t="shared" si="429"/>
        <v>0</v>
      </c>
      <c r="AT1056" s="2">
        <f t="shared" si="430"/>
        <v>0</v>
      </c>
      <c r="AU1056" s="2">
        <f t="shared" si="431"/>
        <v>2.2611644997173543E-3</v>
      </c>
      <c r="AW1056" t="s">
        <v>957</v>
      </c>
      <c r="AX1056" t="s">
        <v>3319</v>
      </c>
      <c r="AY1056">
        <v>1</v>
      </c>
      <c r="BA1056" s="119">
        <v>21</v>
      </c>
      <c r="BB1056" s="121">
        <v>31</v>
      </c>
      <c r="BC1056" s="125">
        <f t="shared" si="408"/>
        <v>21031</v>
      </c>
      <c r="BE1056" s="7" t="s">
        <v>228</v>
      </c>
    </row>
    <row r="1057" spans="1:57" ht="13" hidden="1" customHeight="1" outlineLevel="1">
      <c r="A1057" t="s">
        <v>2390</v>
      </c>
      <c r="B1057" t="s">
        <v>3319</v>
      </c>
      <c r="C1057" s="1">
        <f t="shared" si="421"/>
        <v>6199</v>
      </c>
      <c r="D1057" s="7">
        <f>IF(N1057&gt;0, RANK(N1057,(N1057:P1057,Q1057:AE1057)),0)</f>
        <v>2</v>
      </c>
      <c r="E1057" s="7">
        <f>IF(O1057&gt;0,RANK(O1057,(N1057:P1057,Q1057:AE1057)),0)</f>
        <v>1</v>
      </c>
      <c r="F1057" s="7">
        <f>IF(P1057&gt;0,RANK(P1057,(N1057:P1057,Q1057:AE1057)),0)</f>
        <v>3</v>
      </c>
      <c r="G1057" s="1">
        <f t="shared" si="422"/>
        <v>1654</v>
      </c>
      <c r="H1057" s="2">
        <f t="shared" si="423"/>
        <v>0.26681722858525569</v>
      </c>
      <c r="I1057" s="2"/>
      <c r="J1057" s="2">
        <f t="shared" si="424"/>
        <v>0.35683174705597676</v>
      </c>
      <c r="K1057" s="2">
        <f t="shared" si="425"/>
        <v>0.62364897564123245</v>
      </c>
      <c r="L1057" s="2">
        <f t="shared" si="426"/>
        <v>1.3227939990321019E-2</v>
      </c>
      <c r="M1057" s="2">
        <f t="shared" si="427"/>
        <v>6.291337312469775E-3</v>
      </c>
      <c r="N1057" s="66">
        <v>2212</v>
      </c>
      <c r="O1057" s="66">
        <v>3866</v>
      </c>
      <c r="P1057" s="66">
        <v>82</v>
      </c>
      <c r="Q1057" s="66">
        <v>21</v>
      </c>
      <c r="S1057" s="66">
        <v>18</v>
      </c>
      <c r="AN1057" s="7">
        <f>IF(Q1057&gt;0,RANK(Q1057,(N1057:P1057,Q1057:AE1057)),0)</f>
        <v>4</v>
      </c>
      <c r="AO1057" s="7">
        <f>IF(R1057&gt;0,RANK(R1057,(N1057:P1057,Q1057:AE1057)),0)</f>
        <v>0</v>
      </c>
      <c r="AP1057" s="7">
        <f>IF(T1057&gt;0,RANK(T1057,(N1057:P1057,Q1057:AE1057)),0)</f>
        <v>0</v>
      </c>
      <c r="AQ1057" s="7">
        <f>IF(S1057&gt;0,RANK(S1057,(N1057:P1057,Q1057:AE1057)),0)</f>
        <v>5</v>
      </c>
      <c r="AR1057" s="2">
        <f t="shared" si="428"/>
        <v>3.3876431682529442E-3</v>
      </c>
      <c r="AS1057" s="2">
        <f t="shared" si="429"/>
        <v>0</v>
      </c>
      <c r="AT1057" s="2">
        <f t="shared" si="430"/>
        <v>0</v>
      </c>
      <c r="AU1057" s="2">
        <f t="shared" si="431"/>
        <v>2.9036941442168091E-3</v>
      </c>
      <c r="AW1057" t="s">
        <v>2390</v>
      </c>
      <c r="AX1057" t="s">
        <v>3319</v>
      </c>
      <c r="AY1057">
        <v>1</v>
      </c>
      <c r="BA1057" s="119">
        <v>21</v>
      </c>
      <c r="BB1057" s="121">
        <v>33</v>
      </c>
      <c r="BC1057" s="125">
        <f t="shared" si="408"/>
        <v>21033</v>
      </c>
      <c r="BE1057" s="7" t="s">
        <v>228</v>
      </c>
    </row>
    <row r="1058" spans="1:57" ht="13" hidden="1" customHeight="1" outlineLevel="1">
      <c r="A1058" t="s">
        <v>2391</v>
      </c>
      <c r="B1058" t="s">
        <v>3319</v>
      </c>
      <c r="C1058" s="1">
        <f t="shared" si="421"/>
        <v>15404</v>
      </c>
      <c r="D1058" s="7">
        <f>IF(N1058&gt;0, RANK(N1058,(N1058:P1058,Q1058:AE1058)),0)</f>
        <v>2</v>
      </c>
      <c r="E1058" s="7">
        <f>IF(O1058&gt;0,RANK(O1058,(N1058:P1058,Q1058:AE1058)),0)</f>
        <v>1</v>
      </c>
      <c r="F1058" s="7">
        <f>IF(P1058&gt;0,RANK(P1058,(N1058:P1058,Q1058:AE1058)),0)</f>
        <v>3</v>
      </c>
      <c r="G1058" s="1">
        <f t="shared" si="422"/>
        <v>2826</v>
      </c>
      <c r="H1058" s="2">
        <f t="shared" si="423"/>
        <v>0.18345884185925734</v>
      </c>
      <c r="I1058" s="2"/>
      <c r="J1058" s="2">
        <f t="shared" si="424"/>
        <v>0.40022072189041807</v>
      </c>
      <c r="K1058" s="2">
        <f t="shared" si="425"/>
        <v>0.58367956374967545</v>
      </c>
      <c r="L1058" s="2">
        <f t="shared" si="426"/>
        <v>9.0885484289794857E-3</v>
      </c>
      <c r="M1058" s="2">
        <f t="shared" si="427"/>
        <v>7.0111659309269395E-3</v>
      </c>
      <c r="N1058" s="66">
        <v>6165</v>
      </c>
      <c r="O1058" s="66">
        <v>8991</v>
      </c>
      <c r="P1058" s="66">
        <v>140</v>
      </c>
      <c r="Q1058" s="66">
        <v>57</v>
      </c>
      <c r="S1058" s="66">
        <v>51</v>
      </c>
      <c r="AN1058" s="7">
        <f>IF(Q1058&gt;0,RANK(Q1058,(N1058:P1058,Q1058:AE1058)),0)</f>
        <v>4</v>
      </c>
      <c r="AO1058" s="7">
        <f>IF(R1058&gt;0,RANK(R1058,(N1058:P1058,Q1058:AE1058)),0)</f>
        <v>0</v>
      </c>
      <c r="AP1058" s="7">
        <f>IF(T1058&gt;0,RANK(T1058,(N1058:P1058,Q1058:AE1058)),0)</f>
        <v>0</v>
      </c>
      <c r="AQ1058" s="7">
        <f>IF(S1058&gt;0,RANK(S1058,(N1058:P1058,Q1058:AE1058)),0)</f>
        <v>5</v>
      </c>
      <c r="AR1058" s="2">
        <f t="shared" si="428"/>
        <v>3.7003375746559337E-3</v>
      </c>
      <c r="AS1058" s="2">
        <f t="shared" si="429"/>
        <v>0</v>
      </c>
      <c r="AT1058" s="2">
        <f t="shared" si="430"/>
        <v>0</v>
      </c>
      <c r="AU1058" s="2">
        <f t="shared" si="431"/>
        <v>3.3108283562710986E-3</v>
      </c>
      <c r="AW1058" t="s">
        <v>2391</v>
      </c>
      <c r="AX1058" t="s">
        <v>3319</v>
      </c>
      <c r="AY1058">
        <v>1</v>
      </c>
      <c r="BA1058" s="119">
        <v>21</v>
      </c>
      <c r="BB1058" s="121">
        <v>35</v>
      </c>
      <c r="BC1058" s="125">
        <f t="shared" si="408"/>
        <v>21035</v>
      </c>
      <c r="BE1058" s="7" t="s">
        <v>228</v>
      </c>
    </row>
    <row r="1059" spans="1:57" ht="13" hidden="1" customHeight="1" outlineLevel="1">
      <c r="A1059" t="s">
        <v>2392</v>
      </c>
      <c r="B1059" t="s">
        <v>3319</v>
      </c>
      <c r="C1059" s="1">
        <f t="shared" si="421"/>
        <v>40297</v>
      </c>
      <c r="D1059" s="7">
        <f>IF(N1059&gt;0, RANK(N1059,(N1059:P1059,Q1059:AE1059)),0)</f>
        <v>2</v>
      </c>
      <c r="E1059" s="7">
        <f>IF(O1059&gt;0,RANK(O1059,(N1059:P1059,Q1059:AE1059)),0)</f>
        <v>1</v>
      </c>
      <c r="F1059" s="7">
        <f>IF(P1059&gt;0,RANK(P1059,(N1059:P1059,Q1059:AE1059)),0)</f>
        <v>3</v>
      </c>
      <c r="G1059" s="1">
        <f t="shared" si="422"/>
        <v>8424</v>
      </c>
      <c r="H1059" s="2">
        <f t="shared" si="423"/>
        <v>0.209047819936968</v>
      </c>
      <c r="I1059" s="2"/>
      <c r="J1059" s="2">
        <f t="shared" si="424"/>
        <v>0.38767153882423011</v>
      </c>
      <c r="K1059" s="2">
        <f t="shared" si="425"/>
        <v>0.59671935876119808</v>
      </c>
      <c r="L1059" s="2">
        <f t="shared" si="426"/>
        <v>8.5117998858475815E-3</v>
      </c>
      <c r="M1059" s="2">
        <f t="shared" si="427"/>
        <v>7.0973025287242256E-3</v>
      </c>
      <c r="N1059" s="66">
        <v>15622</v>
      </c>
      <c r="O1059" s="66">
        <v>24046</v>
      </c>
      <c r="P1059" s="66">
        <v>343</v>
      </c>
      <c r="Q1059" s="66">
        <v>203</v>
      </c>
      <c r="S1059" s="66">
        <v>83</v>
      </c>
      <c r="AN1059" s="7">
        <f>IF(Q1059&gt;0,RANK(Q1059,(N1059:P1059,Q1059:AE1059)),0)</f>
        <v>4</v>
      </c>
      <c r="AO1059" s="7">
        <f>IF(R1059&gt;0,RANK(R1059,(N1059:P1059,Q1059:AE1059)),0)</f>
        <v>0</v>
      </c>
      <c r="AP1059" s="7">
        <f>IF(T1059&gt;0,RANK(T1059,(N1059:P1059,Q1059:AE1059)),0)</f>
        <v>0</v>
      </c>
      <c r="AQ1059" s="7">
        <f>IF(S1059&gt;0,RANK(S1059,(N1059:P1059,Q1059:AE1059)),0)</f>
        <v>5</v>
      </c>
      <c r="AR1059" s="2">
        <f t="shared" si="428"/>
        <v>5.0375958508077521E-3</v>
      </c>
      <c r="AS1059" s="2">
        <f t="shared" si="429"/>
        <v>0</v>
      </c>
      <c r="AT1059" s="2">
        <f t="shared" si="430"/>
        <v>0</v>
      </c>
      <c r="AU1059" s="2">
        <f t="shared" si="431"/>
        <v>2.05970667791647E-3</v>
      </c>
      <c r="AW1059" t="s">
        <v>2392</v>
      </c>
      <c r="AX1059" t="s">
        <v>3319</v>
      </c>
      <c r="AY1059">
        <v>4</v>
      </c>
      <c r="BA1059" s="119">
        <v>21</v>
      </c>
      <c r="BB1059" s="121">
        <v>37</v>
      </c>
      <c r="BC1059" s="125">
        <f t="shared" si="408"/>
        <v>21037</v>
      </c>
      <c r="BE1059" s="7" t="s">
        <v>228</v>
      </c>
    </row>
    <row r="1060" spans="1:57" ht="13" hidden="1" customHeight="1" outlineLevel="1">
      <c r="A1060" t="s">
        <v>2797</v>
      </c>
      <c r="B1060" t="s">
        <v>3319</v>
      </c>
      <c r="C1060" s="1">
        <f t="shared" si="421"/>
        <v>2617</v>
      </c>
      <c r="D1060" s="7">
        <f>IF(N1060&gt;0, RANK(N1060,(N1060:P1060,Q1060:AE1060)),0)</f>
        <v>2</v>
      </c>
      <c r="E1060" s="7">
        <f>IF(O1060&gt;0,RANK(O1060,(N1060:P1060,Q1060:AE1060)),0)</f>
        <v>1</v>
      </c>
      <c r="F1060" s="7">
        <f>IF(P1060&gt;0,RANK(P1060,(N1060:P1060,Q1060:AE1060)),0)</f>
        <v>3</v>
      </c>
      <c r="G1060" s="1">
        <f t="shared" si="422"/>
        <v>820</v>
      </c>
      <c r="H1060" s="2">
        <f t="shared" si="423"/>
        <v>0.31333588077951852</v>
      </c>
      <c r="I1060" s="2"/>
      <c r="J1060" s="2">
        <f t="shared" si="424"/>
        <v>0.33588077951853268</v>
      </c>
      <c r="K1060" s="2">
        <f t="shared" si="425"/>
        <v>0.64921666029805125</v>
      </c>
      <c r="L1060" s="2">
        <f t="shared" si="426"/>
        <v>1.1081390905617119E-2</v>
      </c>
      <c r="M1060" s="2">
        <f t="shared" si="427"/>
        <v>3.8211692777989498E-3</v>
      </c>
      <c r="N1060" s="66">
        <v>879</v>
      </c>
      <c r="O1060" s="66">
        <v>1699</v>
      </c>
      <c r="P1060" s="66">
        <v>29</v>
      </c>
      <c r="Q1060" s="66">
        <v>5</v>
      </c>
      <c r="S1060" s="66">
        <v>5</v>
      </c>
      <c r="AN1060" s="7">
        <f>IF(Q1060&gt;0,RANK(Q1060,(N1060:P1060,Q1060:AE1060)),0)</f>
        <v>4</v>
      </c>
      <c r="AO1060" s="7">
        <f>IF(R1060&gt;0,RANK(R1060,(N1060:P1060,Q1060:AE1060)),0)</f>
        <v>0</v>
      </c>
      <c r="AP1060" s="7">
        <f>IF(T1060&gt;0,RANK(T1060,(N1060:P1060,Q1060:AE1060)),0)</f>
        <v>0</v>
      </c>
      <c r="AQ1060" s="7">
        <f>IF(S1060&gt;0,RANK(S1060,(N1060:P1060,Q1060:AE1060)),0)</f>
        <v>4</v>
      </c>
      <c r="AR1060" s="2">
        <f t="shared" si="428"/>
        <v>1.9105846388995033E-3</v>
      </c>
      <c r="AS1060" s="2">
        <f t="shared" si="429"/>
        <v>0</v>
      </c>
      <c r="AT1060" s="2">
        <f t="shared" si="430"/>
        <v>0</v>
      </c>
      <c r="AU1060" s="2">
        <f t="shared" si="431"/>
        <v>1.9105846388995033E-3</v>
      </c>
      <c r="AW1060" t="s">
        <v>2797</v>
      </c>
      <c r="AX1060" t="s">
        <v>3319</v>
      </c>
      <c r="AY1060">
        <v>1</v>
      </c>
      <c r="BA1060" s="119">
        <v>21</v>
      </c>
      <c r="BB1060" s="121">
        <v>39</v>
      </c>
      <c r="BC1060" s="125">
        <f t="shared" si="408"/>
        <v>21039</v>
      </c>
      <c r="BE1060" s="7" t="s">
        <v>228</v>
      </c>
    </row>
    <row r="1061" spans="1:57" ht="13" hidden="1" customHeight="1" outlineLevel="1">
      <c r="A1061" t="s">
        <v>3449</v>
      </c>
      <c r="B1061" t="s">
        <v>3319</v>
      </c>
      <c r="C1061" s="1">
        <f t="shared" si="421"/>
        <v>3835</v>
      </c>
      <c r="D1061" s="7">
        <f>IF(N1061&gt;0, RANK(N1061,(N1061:P1061,Q1061:AE1061)),0)</f>
        <v>2</v>
      </c>
      <c r="E1061" s="7">
        <f>IF(O1061&gt;0,RANK(O1061,(N1061:P1061,Q1061:AE1061)),0)</f>
        <v>1</v>
      </c>
      <c r="F1061" s="7">
        <f>IF(P1061&gt;0,RANK(P1061,(N1061:P1061,Q1061:AE1061)),0)</f>
        <v>3</v>
      </c>
      <c r="G1061" s="1">
        <f t="shared" si="422"/>
        <v>316</v>
      </c>
      <c r="H1061" s="2">
        <f t="shared" si="423"/>
        <v>8.2398956975228158E-2</v>
      </c>
      <c r="I1061" s="2"/>
      <c r="J1061" s="2">
        <f t="shared" si="424"/>
        <v>0.44745762711864406</v>
      </c>
      <c r="K1061" s="2">
        <f t="shared" si="425"/>
        <v>0.52985658409387226</v>
      </c>
      <c r="L1061" s="2">
        <f t="shared" si="426"/>
        <v>1.5645371577574969E-2</v>
      </c>
      <c r="M1061" s="2">
        <f t="shared" si="427"/>
        <v>7.0404172099086497E-3</v>
      </c>
      <c r="N1061" s="66">
        <v>1716</v>
      </c>
      <c r="O1061" s="66">
        <v>2032</v>
      </c>
      <c r="P1061" s="66">
        <v>60</v>
      </c>
      <c r="Q1061" s="66">
        <v>19</v>
      </c>
      <c r="S1061" s="66">
        <v>8</v>
      </c>
      <c r="AN1061" s="7">
        <f>IF(Q1061&gt;0,RANK(Q1061,(N1061:P1061,Q1061:AE1061)),0)</f>
        <v>4</v>
      </c>
      <c r="AO1061" s="7">
        <f>IF(R1061&gt;0,RANK(R1061,(N1061:P1061,Q1061:AE1061)),0)</f>
        <v>0</v>
      </c>
      <c r="AP1061" s="7">
        <f>IF(T1061&gt;0,RANK(T1061,(N1061:P1061,Q1061:AE1061)),0)</f>
        <v>0</v>
      </c>
      <c r="AQ1061" s="7">
        <f>IF(S1061&gt;0,RANK(S1061,(N1061:P1061,Q1061:AE1061)),0)</f>
        <v>5</v>
      </c>
      <c r="AR1061" s="2">
        <f t="shared" si="428"/>
        <v>4.9543676662320733E-3</v>
      </c>
      <c r="AS1061" s="2">
        <f t="shared" si="429"/>
        <v>0</v>
      </c>
      <c r="AT1061" s="2">
        <f t="shared" si="430"/>
        <v>0</v>
      </c>
      <c r="AU1061" s="2">
        <f t="shared" si="431"/>
        <v>2.0860495436766623E-3</v>
      </c>
      <c r="AW1061" t="s">
        <v>3449</v>
      </c>
      <c r="AX1061" t="s">
        <v>3319</v>
      </c>
      <c r="AY1061">
        <v>4</v>
      </c>
      <c r="BA1061" s="119">
        <v>21</v>
      </c>
      <c r="BB1061" s="121">
        <v>41</v>
      </c>
      <c r="BC1061" s="125">
        <f t="shared" si="408"/>
        <v>21041</v>
      </c>
      <c r="BE1061" s="7" t="s">
        <v>228</v>
      </c>
    </row>
    <row r="1062" spans="1:57" ht="13" hidden="1" customHeight="1" outlineLevel="1">
      <c r="A1062" t="s">
        <v>2483</v>
      </c>
      <c r="B1062" t="s">
        <v>3319</v>
      </c>
      <c r="C1062" s="1">
        <f t="shared" si="421"/>
        <v>9813</v>
      </c>
      <c r="D1062" s="7">
        <f>IF(N1062&gt;0, RANK(N1062,(N1062:P1062,Q1062:AE1062)),0)</f>
        <v>2</v>
      </c>
      <c r="E1062" s="7">
        <f>IF(O1062&gt;0,RANK(O1062,(N1062:P1062,Q1062:AE1062)),0)</f>
        <v>1</v>
      </c>
      <c r="F1062" s="7">
        <f>IF(P1062&gt;0,RANK(P1062,(N1062:P1062,Q1062:AE1062)),0)</f>
        <v>3</v>
      </c>
      <c r="G1062" s="1">
        <f t="shared" si="422"/>
        <v>936</v>
      </c>
      <c r="H1062" s="2">
        <f t="shared" si="423"/>
        <v>9.5383674717211861E-2</v>
      </c>
      <c r="I1062" s="2"/>
      <c r="J1062" s="2">
        <f t="shared" si="424"/>
        <v>0.43982472230714359</v>
      </c>
      <c r="K1062" s="2">
        <f t="shared" si="425"/>
        <v>0.53520839702435541</v>
      </c>
      <c r="L1062" s="2">
        <f t="shared" si="426"/>
        <v>1.5183939671863853E-2</v>
      </c>
      <c r="M1062" s="2">
        <f t="shared" si="427"/>
        <v>9.7829409966370927E-3</v>
      </c>
      <c r="N1062" s="66">
        <v>4316</v>
      </c>
      <c r="O1062" s="66">
        <v>5252</v>
      </c>
      <c r="P1062" s="66">
        <v>149</v>
      </c>
      <c r="Q1062" s="66">
        <v>47</v>
      </c>
      <c r="S1062" s="66">
        <v>49</v>
      </c>
      <c r="AN1062" s="7">
        <f>IF(Q1062&gt;0,RANK(Q1062,(N1062:P1062,Q1062:AE1062)),0)</f>
        <v>5</v>
      </c>
      <c r="AO1062" s="7">
        <f>IF(R1062&gt;0,RANK(R1062,(N1062:P1062,Q1062:AE1062)),0)</f>
        <v>0</v>
      </c>
      <c r="AP1062" s="7">
        <f>IF(T1062&gt;0,RANK(T1062,(N1062:P1062,Q1062:AE1062)),0)</f>
        <v>0</v>
      </c>
      <c r="AQ1062" s="7">
        <f>IF(S1062&gt;0,RANK(S1062,(N1062:P1062,Q1062:AE1062)),0)</f>
        <v>4</v>
      </c>
      <c r="AR1062" s="2">
        <f t="shared" si="428"/>
        <v>4.7895648629369203E-3</v>
      </c>
      <c r="AS1062" s="2">
        <f t="shared" si="429"/>
        <v>0</v>
      </c>
      <c r="AT1062" s="2">
        <f t="shared" si="430"/>
        <v>0</v>
      </c>
      <c r="AU1062" s="2">
        <f t="shared" si="431"/>
        <v>4.993376133700194E-3</v>
      </c>
      <c r="AW1062" t="s">
        <v>2483</v>
      </c>
      <c r="AX1062" t="s">
        <v>3319</v>
      </c>
      <c r="AY1062">
        <v>4</v>
      </c>
      <c r="BA1062" s="119">
        <v>21</v>
      </c>
      <c r="BB1062" s="121">
        <v>43</v>
      </c>
      <c r="BC1062" s="125">
        <f t="shared" si="408"/>
        <v>21043</v>
      </c>
      <c r="BE1062" s="7" t="s">
        <v>228</v>
      </c>
    </row>
    <row r="1063" spans="1:57" ht="13" hidden="1" customHeight="1" outlineLevel="1">
      <c r="A1063" t="s">
        <v>2564</v>
      </c>
      <c r="B1063" t="s">
        <v>3319</v>
      </c>
      <c r="C1063" s="1">
        <f t="shared" si="421"/>
        <v>5957</v>
      </c>
      <c r="D1063" s="7">
        <f>IF(N1063&gt;0, RANK(N1063,(N1063:P1063,Q1063:AE1063)),0)</f>
        <v>2</v>
      </c>
      <c r="E1063" s="7">
        <f>IF(O1063&gt;0,RANK(O1063,(N1063:P1063,Q1063:AE1063)),0)</f>
        <v>1</v>
      </c>
      <c r="F1063" s="7">
        <f>IF(P1063&gt;0,RANK(P1063,(N1063:P1063,Q1063:AE1063)),0)</f>
        <v>3</v>
      </c>
      <c r="G1063" s="1">
        <f t="shared" si="422"/>
        <v>3460</v>
      </c>
      <c r="H1063" s="2">
        <f t="shared" si="423"/>
        <v>0.58082927648145044</v>
      </c>
      <c r="I1063" s="2"/>
      <c r="J1063" s="2">
        <f t="shared" si="424"/>
        <v>0.20463320463320464</v>
      </c>
      <c r="K1063" s="2">
        <f t="shared" si="425"/>
        <v>0.785462481114655</v>
      </c>
      <c r="L1063" s="2">
        <f t="shared" si="426"/>
        <v>4.3646130602652345E-3</v>
      </c>
      <c r="M1063" s="2">
        <f t="shared" si="427"/>
        <v>5.5397011918750993E-3</v>
      </c>
      <c r="N1063" s="66">
        <v>1219</v>
      </c>
      <c r="O1063" s="66">
        <v>4679</v>
      </c>
      <c r="P1063" s="66">
        <v>26</v>
      </c>
      <c r="Q1063" s="66">
        <v>16</v>
      </c>
      <c r="S1063" s="66">
        <v>17</v>
      </c>
      <c r="AN1063" s="7">
        <f>IF(Q1063&gt;0,RANK(Q1063,(N1063:P1063,Q1063:AE1063)),0)</f>
        <v>5</v>
      </c>
      <c r="AO1063" s="7">
        <f>IF(R1063&gt;0,RANK(R1063,(N1063:P1063,Q1063:AE1063)),0)</f>
        <v>0</v>
      </c>
      <c r="AP1063" s="7">
        <f>IF(T1063&gt;0,RANK(T1063,(N1063:P1063,Q1063:AE1063)),0)</f>
        <v>0</v>
      </c>
      <c r="AQ1063" s="7">
        <f>IF(S1063&gt;0,RANK(S1063,(N1063:P1063,Q1063:AE1063)),0)</f>
        <v>4</v>
      </c>
      <c r="AR1063" s="2">
        <f t="shared" si="428"/>
        <v>2.6859157293939902E-3</v>
      </c>
      <c r="AS1063" s="2">
        <f t="shared" si="429"/>
        <v>0</v>
      </c>
      <c r="AT1063" s="2">
        <f t="shared" si="430"/>
        <v>0</v>
      </c>
      <c r="AU1063" s="2">
        <f t="shared" si="431"/>
        <v>2.8537854624811148E-3</v>
      </c>
      <c r="AW1063" t="s">
        <v>2564</v>
      </c>
      <c r="AX1063" t="s">
        <v>3319</v>
      </c>
      <c r="AY1063">
        <v>1</v>
      </c>
      <c r="BA1063" s="119">
        <v>21</v>
      </c>
      <c r="BB1063" s="121">
        <v>45</v>
      </c>
      <c r="BC1063" s="125">
        <f t="shared" si="408"/>
        <v>21045</v>
      </c>
      <c r="BE1063" s="7" t="s">
        <v>228</v>
      </c>
    </row>
    <row r="1064" spans="1:57" ht="13" hidden="1" customHeight="1" outlineLevel="1">
      <c r="A1064" t="s">
        <v>789</v>
      </c>
      <c r="B1064" t="s">
        <v>3319</v>
      </c>
      <c r="C1064" s="1">
        <f t="shared" si="421"/>
        <v>22778</v>
      </c>
      <c r="D1064" s="7">
        <f>IF(N1064&gt;0, RANK(N1064,(N1064:P1064,Q1064:AE1064)),0)</f>
        <v>2</v>
      </c>
      <c r="E1064" s="7">
        <f>IF(O1064&gt;0,RANK(O1064,(N1064:P1064,Q1064:AE1064)),0)</f>
        <v>1</v>
      </c>
      <c r="F1064" s="7">
        <f>IF(P1064&gt;0,RANK(P1064,(N1064:P1064,Q1064:AE1064)),0)</f>
        <v>3</v>
      </c>
      <c r="G1064" s="1">
        <f t="shared" si="422"/>
        <v>4819</v>
      </c>
      <c r="H1064" s="2">
        <f t="shared" si="423"/>
        <v>0.21156378962156466</v>
      </c>
      <c r="I1064" s="2"/>
      <c r="J1064" s="2">
        <f t="shared" si="424"/>
        <v>0.38984985512336467</v>
      </c>
      <c r="K1064" s="2">
        <f t="shared" si="425"/>
        <v>0.60141364474492931</v>
      </c>
      <c r="L1064" s="2">
        <f t="shared" si="426"/>
        <v>5.2243392747387827E-3</v>
      </c>
      <c r="M1064" s="2">
        <f t="shared" si="427"/>
        <v>3.5121608569672327E-3</v>
      </c>
      <c r="N1064" s="66">
        <v>8880</v>
      </c>
      <c r="O1064" s="66">
        <v>13699</v>
      </c>
      <c r="P1064" s="66">
        <v>119</v>
      </c>
      <c r="Q1064" s="66">
        <v>35</v>
      </c>
      <c r="S1064" s="66">
        <v>45</v>
      </c>
      <c r="AN1064" s="7">
        <f>IF(Q1064&gt;0,RANK(Q1064,(N1064:P1064,Q1064:AE1064)),0)</f>
        <v>5</v>
      </c>
      <c r="AO1064" s="7">
        <f>IF(R1064&gt;0,RANK(R1064,(N1064:P1064,Q1064:AE1064)),0)</f>
        <v>0</v>
      </c>
      <c r="AP1064" s="7">
        <f>IF(T1064&gt;0,RANK(T1064,(N1064:P1064,Q1064:AE1064)),0)</f>
        <v>0</v>
      </c>
      <c r="AQ1064" s="7">
        <f>IF(S1064&gt;0,RANK(S1064,(N1064:P1064,Q1064:AE1064)),0)</f>
        <v>4</v>
      </c>
      <c r="AR1064" s="2">
        <f t="shared" si="428"/>
        <v>1.5365703749231714E-3</v>
      </c>
      <c r="AS1064" s="2">
        <f t="shared" si="429"/>
        <v>0</v>
      </c>
      <c r="AT1064" s="2">
        <f t="shared" si="430"/>
        <v>0</v>
      </c>
      <c r="AU1064" s="2">
        <f t="shared" si="431"/>
        <v>1.9755904820440776E-3</v>
      </c>
      <c r="AW1064" t="s">
        <v>789</v>
      </c>
      <c r="AX1064" t="s">
        <v>3319</v>
      </c>
      <c r="AY1064">
        <v>1</v>
      </c>
      <c r="BA1064" s="119">
        <v>21</v>
      </c>
      <c r="BB1064" s="121">
        <v>47</v>
      </c>
      <c r="BC1064" s="125">
        <f t="shared" ref="BC1064:BC1127" si="432">1000*BA1064+BB1064</f>
        <v>21047</v>
      </c>
      <c r="BE1064" s="7" t="s">
        <v>228</v>
      </c>
    </row>
    <row r="1065" spans="1:57" ht="13" hidden="1" customHeight="1" outlineLevel="1">
      <c r="A1065" t="s">
        <v>2895</v>
      </c>
      <c r="B1065" t="s">
        <v>3319</v>
      </c>
      <c r="C1065" s="1">
        <f t="shared" si="421"/>
        <v>15628</v>
      </c>
      <c r="D1065" s="7">
        <f>IF(N1065&gt;0, RANK(N1065,(N1065:P1065,Q1065:AE1065)),0)</f>
        <v>2</v>
      </c>
      <c r="E1065" s="7">
        <f>IF(O1065&gt;0,RANK(O1065,(N1065:P1065,Q1065:AE1065)),0)</f>
        <v>1</v>
      </c>
      <c r="F1065" s="7">
        <f>IF(P1065&gt;0,RANK(P1065,(N1065:P1065,Q1065:AE1065)),0)</f>
        <v>3</v>
      </c>
      <c r="G1065" s="1">
        <f t="shared" si="422"/>
        <v>3915</v>
      </c>
      <c r="H1065" s="2">
        <f t="shared" si="423"/>
        <v>0.25051190171487075</v>
      </c>
      <c r="I1065" s="2"/>
      <c r="J1065" s="2">
        <f t="shared" si="424"/>
        <v>0.36786536984898899</v>
      </c>
      <c r="K1065" s="2">
        <f t="shared" si="425"/>
        <v>0.61837727156385969</v>
      </c>
      <c r="L1065" s="2">
        <f t="shared" si="426"/>
        <v>7.8704888661377016E-3</v>
      </c>
      <c r="M1065" s="2">
        <f t="shared" si="427"/>
        <v>5.8868697210136232E-3</v>
      </c>
      <c r="N1065" s="66">
        <v>5749</v>
      </c>
      <c r="O1065" s="66">
        <v>9664</v>
      </c>
      <c r="P1065" s="66">
        <v>123</v>
      </c>
      <c r="Q1065" s="66">
        <v>45</v>
      </c>
      <c r="S1065" s="66">
        <v>47</v>
      </c>
      <c r="AN1065" s="7">
        <f>IF(Q1065&gt;0,RANK(Q1065,(N1065:P1065,Q1065:AE1065)),0)</f>
        <v>5</v>
      </c>
      <c r="AO1065" s="7">
        <f>IF(R1065&gt;0,RANK(R1065,(N1065:P1065,Q1065:AE1065)),0)</f>
        <v>0</v>
      </c>
      <c r="AP1065" s="7">
        <f>IF(T1065&gt;0,RANK(T1065,(N1065:P1065,Q1065:AE1065)),0)</f>
        <v>0</v>
      </c>
      <c r="AQ1065" s="7">
        <f>IF(S1065&gt;0,RANK(S1065,(N1065:P1065,Q1065:AE1065)),0)</f>
        <v>4</v>
      </c>
      <c r="AR1065" s="2">
        <f t="shared" si="428"/>
        <v>2.8794471461479395E-3</v>
      </c>
      <c r="AS1065" s="2">
        <f t="shared" si="429"/>
        <v>0</v>
      </c>
      <c r="AT1065" s="2">
        <f t="shared" si="430"/>
        <v>0</v>
      </c>
      <c r="AU1065" s="2">
        <f t="shared" si="431"/>
        <v>3.0074225748656256E-3</v>
      </c>
      <c r="AW1065" t="s">
        <v>2895</v>
      </c>
      <c r="AX1065" t="s">
        <v>3319</v>
      </c>
      <c r="AY1065">
        <v>6</v>
      </c>
      <c r="BA1065" s="119">
        <v>21</v>
      </c>
      <c r="BB1065" s="121">
        <v>49</v>
      </c>
      <c r="BC1065" s="125">
        <f t="shared" si="432"/>
        <v>21049</v>
      </c>
      <c r="BE1065" s="7" t="s">
        <v>228</v>
      </c>
    </row>
    <row r="1066" spans="1:57" ht="13" hidden="1" customHeight="1" outlineLevel="1">
      <c r="A1066" t="s">
        <v>233</v>
      </c>
      <c r="B1066" t="s">
        <v>3319</v>
      </c>
      <c r="C1066" s="1">
        <f t="shared" si="421"/>
        <v>7364</v>
      </c>
      <c r="D1066" s="7">
        <f>IF(N1066&gt;0, RANK(N1066,(N1066:P1066,Q1066:AE1066)),0)</f>
        <v>2</v>
      </c>
      <c r="E1066" s="7">
        <f>IF(O1066&gt;0,RANK(O1066,(N1066:P1066,Q1066:AE1066)),0)</f>
        <v>1</v>
      </c>
      <c r="F1066" s="7">
        <f>IF(P1066&gt;0,RANK(P1066,(N1066:P1066,Q1066:AE1066)),0)</f>
        <v>3</v>
      </c>
      <c r="G1066" s="1">
        <f t="shared" si="422"/>
        <v>4158</v>
      </c>
      <c r="H1066" s="2">
        <f t="shared" si="423"/>
        <v>0.56463878326996197</v>
      </c>
      <c r="I1066" s="2"/>
      <c r="J1066" s="2">
        <f t="shared" si="424"/>
        <v>0.21075502444323738</v>
      </c>
      <c r="K1066" s="2">
        <f t="shared" si="425"/>
        <v>0.77539380771319932</v>
      </c>
      <c r="L1066" s="2">
        <f t="shared" si="426"/>
        <v>7.3329712112982079E-3</v>
      </c>
      <c r="M1066" s="2">
        <f t="shared" si="427"/>
        <v>6.51819663226512E-3</v>
      </c>
      <c r="N1066" s="66">
        <v>1552</v>
      </c>
      <c r="O1066" s="66">
        <v>5710</v>
      </c>
      <c r="P1066" s="66">
        <v>54</v>
      </c>
      <c r="Q1066" s="66">
        <v>26</v>
      </c>
      <c r="S1066" s="66">
        <v>22</v>
      </c>
      <c r="AN1066" s="7">
        <f>IF(Q1066&gt;0,RANK(Q1066,(N1066:P1066,Q1066:AE1066)),0)</f>
        <v>4</v>
      </c>
      <c r="AO1066" s="7">
        <f>IF(R1066&gt;0,RANK(R1066,(N1066:P1066,Q1066:AE1066)),0)</f>
        <v>0</v>
      </c>
      <c r="AP1066" s="7">
        <f>IF(T1066&gt;0,RANK(T1066,(N1066:P1066,Q1066:AE1066)),0)</f>
        <v>0</v>
      </c>
      <c r="AQ1066" s="7">
        <f>IF(S1066&gt;0,RANK(S1066,(N1066:P1066,Q1066:AE1066)),0)</f>
        <v>5</v>
      </c>
      <c r="AR1066" s="2">
        <f t="shared" si="428"/>
        <v>3.5306898424769147E-3</v>
      </c>
      <c r="AS1066" s="2">
        <f t="shared" si="429"/>
        <v>0</v>
      </c>
      <c r="AT1066" s="2">
        <f t="shared" si="430"/>
        <v>0</v>
      </c>
      <c r="AU1066" s="2">
        <f t="shared" si="431"/>
        <v>2.9875067897881585E-3</v>
      </c>
      <c r="AW1066" t="s">
        <v>233</v>
      </c>
      <c r="AX1066" t="s">
        <v>3319</v>
      </c>
      <c r="AY1066">
        <v>5</v>
      </c>
      <c r="BA1066" s="119">
        <v>21</v>
      </c>
      <c r="BB1066" s="121">
        <v>51</v>
      </c>
      <c r="BC1066" s="125">
        <f t="shared" si="432"/>
        <v>21051</v>
      </c>
      <c r="BE1066" s="7" t="s">
        <v>228</v>
      </c>
    </row>
    <row r="1067" spans="1:57" ht="13" hidden="1" customHeight="1" outlineLevel="1">
      <c r="A1067" t="s">
        <v>740</v>
      </c>
      <c r="B1067" t="s">
        <v>3319</v>
      </c>
      <c r="C1067" s="1">
        <f t="shared" si="421"/>
        <v>4172</v>
      </c>
      <c r="D1067" s="7">
        <f>IF(N1067&gt;0, RANK(N1067,(N1067:P1067,Q1067:AE1067)),0)</f>
        <v>2</v>
      </c>
      <c r="E1067" s="7">
        <f>IF(O1067&gt;0,RANK(O1067,(N1067:P1067,Q1067:AE1067)),0)</f>
        <v>1</v>
      </c>
      <c r="F1067" s="7">
        <f>IF(P1067&gt;0,RANK(P1067,(N1067:P1067,Q1067:AE1067)),0)</f>
        <v>3</v>
      </c>
      <c r="G1067" s="1">
        <f t="shared" si="422"/>
        <v>2605</v>
      </c>
      <c r="H1067" s="2">
        <f t="shared" si="423"/>
        <v>0.62440076701821667</v>
      </c>
      <c r="I1067" s="2"/>
      <c r="J1067" s="2">
        <f t="shared" si="424"/>
        <v>0.18240651965484181</v>
      </c>
      <c r="K1067" s="2">
        <f t="shared" si="425"/>
        <v>0.80680728667305845</v>
      </c>
      <c r="L1067" s="2">
        <f t="shared" si="426"/>
        <v>6.4717162032598271E-3</v>
      </c>
      <c r="M1067" s="2">
        <f t="shared" si="427"/>
        <v>4.3144774688399371E-3</v>
      </c>
      <c r="N1067" s="66">
        <v>761</v>
      </c>
      <c r="O1067" s="66">
        <v>3366</v>
      </c>
      <c r="P1067" s="66">
        <v>27</v>
      </c>
      <c r="Q1067" s="66">
        <v>11</v>
      </c>
      <c r="S1067" s="66">
        <v>7</v>
      </c>
      <c r="AN1067" s="7">
        <f>IF(Q1067&gt;0,RANK(Q1067,(N1067:P1067,Q1067:AE1067)),0)</f>
        <v>4</v>
      </c>
      <c r="AO1067" s="7">
        <f>IF(R1067&gt;0,RANK(R1067,(N1067:P1067,Q1067:AE1067)),0)</f>
        <v>0</v>
      </c>
      <c r="AP1067" s="7">
        <f>IF(T1067&gt;0,RANK(T1067,(N1067:P1067,Q1067:AE1067)),0)</f>
        <v>0</v>
      </c>
      <c r="AQ1067" s="7">
        <f>IF(S1067&gt;0,RANK(S1067,(N1067:P1067,Q1067:AE1067)),0)</f>
        <v>5</v>
      </c>
      <c r="AR1067" s="2">
        <f t="shared" si="428"/>
        <v>2.6366251198465963E-3</v>
      </c>
      <c r="AS1067" s="2">
        <f t="shared" si="429"/>
        <v>0</v>
      </c>
      <c r="AT1067" s="2">
        <f t="shared" si="430"/>
        <v>0</v>
      </c>
      <c r="AU1067" s="2">
        <f t="shared" si="431"/>
        <v>1.6778523489932886E-3</v>
      </c>
      <c r="AW1067" t="s">
        <v>740</v>
      </c>
      <c r="AX1067" t="s">
        <v>3319</v>
      </c>
      <c r="AY1067">
        <v>1</v>
      </c>
      <c r="BA1067" s="119">
        <v>21</v>
      </c>
      <c r="BB1067" s="121">
        <v>53</v>
      </c>
      <c r="BC1067" s="125">
        <f t="shared" si="432"/>
        <v>21053</v>
      </c>
      <c r="BE1067" s="7" t="s">
        <v>228</v>
      </c>
    </row>
    <row r="1068" spans="1:57" ht="13" hidden="1" customHeight="1" outlineLevel="1">
      <c r="A1068" t="s">
        <v>2182</v>
      </c>
      <c r="B1068" t="s">
        <v>3319</v>
      </c>
      <c r="C1068" s="1">
        <f t="shared" si="421"/>
        <v>3930</v>
      </c>
      <c r="D1068" s="7">
        <f>IF(N1068&gt;0, RANK(N1068,(N1068:P1068,Q1068:AE1068)),0)</f>
        <v>2</v>
      </c>
      <c r="E1068" s="7">
        <f>IF(O1068&gt;0,RANK(O1068,(N1068:P1068,Q1068:AE1068)),0)</f>
        <v>1</v>
      </c>
      <c r="F1068" s="7">
        <f>IF(P1068&gt;0,RANK(P1068,(N1068:P1068,Q1068:AE1068)),0)</f>
        <v>3</v>
      </c>
      <c r="G1068" s="1">
        <f t="shared" si="422"/>
        <v>1350</v>
      </c>
      <c r="H1068" s="2">
        <f t="shared" si="423"/>
        <v>0.34351145038167941</v>
      </c>
      <c r="I1068" s="2"/>
      <c r="J1068" s="2">
        <f t="shared" si="424"/>
        <v>0.31908396946564888</v>
      </c>
      <c r="K1068" s="2">
        <f t="shared" si="425"/>
        <v>0.66259541984732828</v>
      </c>
      <c r="L1068" s="2">
        <f t="shared" si="426"/>
        <v>1.0178117048346057E-2</v>
      </c>
      <c r="M1068" s="2">
        <f t="shared" si="427"/>
        <v>8.1424936386767857E-3</v>
      </c>
      <c r="N1068" s="66">
        <v>1254</v>
      </c>
      <c r="O1068" s="66">
        <v>2604</v>
      </c>
      <c r="P1068" s="66">
        <v>40</v>
      </c>
      <c r="Q1068" s="66">
        <v>20</v>
      </c>
      <c r="S1068" s="66">
        <v>12</v>
      </c>
      <c r="AN1068" s="7">
        <f>IF(Q1068&gt;0,RANK(Q1068,(N1068:P1068,Q1068:AE1068)),0)</f>
        <v>4</v>
      </c>
      <c r="AO1068" s="7">
        <f>IF(R1068&gt;0,RANK(R1068,(N1068:P1068,Q1068:AE1068)),0)</f>
        <v>0</v>
      </c>
      <c r="AP1068" s="7">
        <f>IF(T1068&gt;0,RANK(T1068,(N1068:P1068,Q1068:AE1068)),0)</f>
        <v>0</v>
      </c>
      <c r="AQ1068" s="7">
        <f>IF(S1068&gt;0,RANK(S1068,(N1068:P1068,Q1068:AE1068)),0)</f>
        <v>5</v>
      </c>
      <c r="AR1068" s="2">
        <f t="shared" si="428"/>
        <v>5.0890585241730284E-3</v>
      </c>
      <c r="AS1068" s="2">
        <f t="shared" si="429"/>
        <v>0</v>
      </c>
      <c r="AT1068" s="2">
        <f t="shared" si="430"/>
        <v>0</v>
      </c>
      <c r="AU1068" s="2">
        <f t="shared" si="431"/>
        <v>3.0534351145038168E-3</v>
      </c>
      <c r="AW1068" t="s">
        <v>2182</v>
      </c>
      <c r="AX1068" t="s">
        <v>3319</v>
      </c>
      <c r="AY1068">
        <v>1</v>
      </c>
      <c r="BA1068" s="119">
        <v>21</v>
      </c>
      <c r="BB1068" s="121">
        <v>55</v>
      </c>
      <c r="BC1068" s="125">
        <f t="shared" si="432"/>
        <v>21055</v>
      </c>
      <c r="BE1068" s="7" t="s">
        <v>228</v>
      </c>
    </row>
    <row r="1069" spans="1:57" ht="13" hidden="1" customHeight="1" outlineLevel="1">
      <c r="A1069" t="s">
        <v>1391</v>
      </c>
      <c r="B1069" t="s">
        <v>3319</v>
      </c>
      <c r="C1069" s="1">
        <f t="shared" si="421"/>
        <v>2797</v>
      </c>
      <c r="D1069" s="7">
        <f>IF(N1069&gt;0, RANK(N1069,(N1069:P1069,Q1069:AE1069)),0)</f>
        <v>2</v>
      </c>
      <c r="E1069" s="7">
        <f>IF(O1069&gt;0,RANK(O1069,(N1069:P1069,Q1069:AE1069)),0)</f>
        <v>1</v>
      </c>
      <c r="F1069" s="7">
        <f>IF(P1069&gt;0,RANK(P1069,(N1069:P1069,Q1069:AE1069)),0)</f>
        <v>3</v>
      </c>
      <c r="G1069" s="1">
        <f t="shared" si="422"/>
        <v>1359</v>
      </c>
      <c r="H1069" s="2">
        <f t="shared" si="423"/>
        <v>0.48587772613514479</v>
      </c>
      <c r="I1069" s="2"/>
      <c r="J1069" s="2">
        <f t="shared" si="424"/>
        <v>0.2491955666785842</v>
      </c>
      <c r="K1069" s="2">
        <f t="shared" si="425"/>
        <v>0.73507329281372902</v>
      </c>
      <c r="L1069" s="2">
        <f t="shared" si="426"/>
        <v>8.9381480157311403E-3</v>
      </c>
      <c r="M1069" s="2">
        <f t="shared" si="427"/>
        <v>6.792992491955618E-3</v>
      </c>
      <c r="N1069" s="66">
        <v>697</v>
      </c>
      <c r="O1069" s="66">
        <v>2056</v>
      </c>
      <c r="P1069" s="66">
        <v>25</v>
      </c>
      <c r="Q1069" s="66">
        <v>8</v>
      </c>
      <c r="S1069" s="66">
        <v>11</v>
      </c>
      <c r="AN1069" s="7">
        <f>IF(Q1069&gt;0,RANK(Q1069,(N1069:P1069,Q1069:AE1069)),0)</f>
        <v>5</v>
      </c>
      <c r="AO1069" s="7">
        <f>IF(R1069&gt;0,RANK(R1069,(N1069:P1069,Q1069:AE1069)),0)</f>
        <v>0</v>
      </c>
      <c r="AP1069" s="7">
        <f>IF(T1069&gt;0,RANK(T1069,(N1069:P1069,Q1069:AE1069)),0)</f>
        <v>0</v>
      </c>
      <c r="AQ1069" s="7">
        <f>IF(S1069&gt;0,RANK(S1069,(N1069:P1069,Q1069:AE1069)),0)</f>
        <v>4</v>
      </c>
      <c r="AR1069" s="2">
        <f t="shared" si="428"/>
        <v>2.8602073650339649E-3</v>
      </c>
      <c r="AS1069" s="2">
        <f t="shared" si="429"/>
        <v>0</v>
      </c>
      <c r="AT1069" s="2">
        <f t="shared" si="430"/>
        <v>0</v>
      </c>
      <c r="AU1069" s="2">
        <f t="shared" si="431"/>
        <v>3.9327851269217017E-3</v>
      </c>
      <c r="AW1069" t="s">
        <v>1391</v>
      </c>
      <c r="AX1069" t="s">
        <v>3319</v>
      </c>
      <c r="AY1069">
        <v>1</v>
      </c>
      <c r="BA1069" s="119">
        <v>21</v>
      </c>
      <c r="BB1069" s="121">
        <v>57</v>
      </c>
      <c r="BC1069" s="125">
        <f t="shared" si="432"/>
        <v>21057</v>
      </c>
      <c r="BE1069" s="7" t="s">
        <v>228</v>
      </c>
    </row>
    <row r="1070" spans="1:57" ht="13" hidden="1" customHeight="1" outlineLevel="1">
      <c r="A1070" t="s">
        <v>2294</v>
      </c>
      <c r="B1070" t="s">
        <v>3319</v>
      </c>
      <c r="C1070" s="1">
        <f t="shared" si="421"/>
        <v>43622</v>
      </c>
      <c r="D1070" s="7">
        <f>IF(N1070&gt;0, RANK(N1070,(N1070:P1070,Q1070:AE1070)),0)</f>
        <v>2</v>
      </c>
      <c r="E1070" s="7">
        <f>IF(O1070&gt;0,RANK(O1070,(N1070:P1070,Q1070:AE1070)),0)</f>
        <v>1</v>
      </c>
      <c r="F1070" s="7">
        <f>IF(P1070&gt;0,RANK(P1070,(N1070:P1070,Q1070:AE1070)),0)</f>
        <v>3</v>
      </c>
      <c r="G1070" s="1">
        <f t="shared" si="422"/>
        <v>4410</v>
      </c>
      <c r="H1070" s="2">
        <f t="shared" si="423"/>
        <v>0.10109577736004768</v>
      </c>
      <c r="I1070" s="2"/>
      <c r="J1070" s="2">
        <f t="shared" si="424"/>
        <v>0.44202466645270733</v>
      </c>
      <c r="K1070" s="2">
        <f t="shared" si="425"/>
        <v>0.54312044381275504</v>
      </c>
      <c r="L1070" s="2">
        <f t="shared" si="426"/>
        <v>9.3530787217459086E-3</v>
      </c>
      <c r="M1070" s="2">
        <f t="shared" si="427"/>
        <v>5.5018110127917266E-3</v>
      </c>
      <c r="N1070" s="66">
        <v>19282</v>
      </c>
      <c r="O1070" s="66">
        <v>23692</v>
      </c>
      <c r="P1070" s="66">
        <v>408</v>
      </c>
      <c r="Q1070" s="66">
        <v>143</v>
      </c>
      <c r="S1070" s="66">
        <v>97</v>
      </c>
      <c r="AN1070" s="7">
        <f>IF(Q1070&gt;0,RANK(Q1070,(N1070:P1070,Q1070:AE1070)),0)</f>
        <v>4</v>
      </c>
      <c r="AO1070" s="7">
        <f>IF(R1070&gt;0,RANK(R1070,(N1070:P1070,Q1070:AE1070)),0)</f>
        <v>0</v>
      </c>
      <c r="AP1070" s="7">
        <f>IF(T1070&gt;0,RANK(T1070,(N1070:P1070,Q1070:AE1070)),0)</f>
        <v>0</v>
      </c>
      <c r="AQ1070" s="7">
        <f>IF(S1070&gt;0,RANK(S1070,(N1070:P1070,Q1070:AE1070)),0)</f>
        <v>5</v>
      </c>
      <c r="AR1070" s="2">
        <f t="shared" si="428"/>
        <v>3.2781623951217277E-3</v>
      </c>
      <c r="AS1070" s="2">
        <f t="shared" si="429"/>
        <v>0</v>
      </c>
      <c r="AT1070" s="2">
        <f t="shared" si="430"/>
        <v>0</v>
      </c>
      <c r="AU1070" s="2">
        <f t="shared" si="431"/>
        <v>2.2236486176699832E-3</v>
      </c>
      <c r="AW1070" t="s">
        <v>2294</v>
      </c>
      <c r="AX1070" t="s">
        <v>3319</v>
      </c>
      <c r="AY1070">
        <v>2</v>
      </c>
      <c r="BA1070" s="119">
        <v>21</v>
      </c>
      <c r="BB1070" s="121">
        <v>59</v>
      </c>
      <c r="BC1070" s="125">
        <f t="shared" si="432"/>
        <v>21059</v>
      </c>
      <c r="BE1070" s="7" t="s">
        <v>228</v>
      </c>
    </row>
    <row r="1071" spans="1:57" ht="13" hidden="1" customHeight="1" outlineLevel="1">
      <c r="A1071" t="s">
        <v>1995</v>
      </c>
      <c r="B1071" t="s">
        <v>3319</v>
      </c>
      <c r="C1071" s="1">
        <f t="shared" si="421"/>
        <v>5270</v>
      </c>
      <c r="D1071" s="7">
        <f>IF(N1071&gt;0, RANK(N1071,(N1071:P1071,Q1071:AE1071)),0)</f>
        <v>2</v>
      </c>
      <c r="E1071" s="7">
        <f>IF(O1071&gt;0,RANK(O1071,(N1071:P1071,Q1071:AE1071)),0)</f>
        <v>1</v>
      </c>
      <c r="F1071" s="7">
        <f>IF(P1071&gt;0,RANK(P1071,(N1071:P1071,Q1071:AE1071)),0)</f>
        <v>3</v>
      </c>
      <c r="G1071" s="1">
        <f t="shared" si="422"/>
        <v>1910</v>
      </c>
      <c r="H1071" s="2">
        <f t="shared" si="423"/>
        <v>0.36242884250474383</v>
      </c>
      <c r="I1071" s="2"/>
      <c r="J1071" s="2">
        <f t="shared" si="424"/>
        <v>0.31347248576850095</v>
      </c>
      <c r="K1071" s="2">
        <f t="shared" si="425"/>
        <v>0.67590132827324478</v>
      </c>
      <c r="L1071" s="2">
        <f t="shared" si="426"/>
        <v>7.7798861480075903E-3</v>
      </c>
      <c r="M1071" s="2">
        <f t="shared" si="427"/>
        <v>2.8462998102466736E-3</v>
      </c>
      <c r="N1071" s="66">
        <v>1652</v>
      </c>
      <c r="O1071" s="66">
        <v>3562</v>
      </c>
      <c r="P1071" s="66">
        <v>41</v>
      </c>
      <c r="Q1071" s="66">
        <v>3</v>
      </c>
      <c r="S1071" s="66">
        <v>12</v>
      </c>
      <c r="AN1071" s="7">
        <f>IF(Q1071&gt;0,RANK(Q1071,(N1071:P1071,Q1071:AE1071)),0)</f>
        <v>5</v>
      </c>
      <c r="AO1071" s="7">
        <f>IF(R1071&gt;0,RANK(R1071,(N1071:P1071,Q1071:AE1071)),0)</f>
        <v>0</v>
      </c>
      <c r="AP1071" s="7">
        <f>IF(T1071&gt;0,RANK(T1071,(N1071:P1071,Q1071:AE1071)),0)</f>
        <v>0</v>
      </c>
      <c r="AQ1071" s="7">
        <f>IF(S1071&gt;0,RANK(S1071,(N1071:P1071,Q1071:AE1071)),0)</f>
        <v>4</v>
      </c>
      <c r="AR1071" s="2">
        <f t="shared" si="428"/>
        <v>5.6925996204933583E-4</v>
      </c>
      <c r="AS1071" s="2">
        <f t="shared" si="429"/>
        <v>0</v>
      </c>
      <c r="AT1071" s="2">
        <f t="shared" si="430"/>
        <v>0</v>
      </c>
      <c r="AU1071" s="2">
        <f t="shared" si="431"/>
        <v>2.2770398481973433E-3</v>
      </c>
      <c r="AW1071" t="s">
        <v>1995</v>
      </c>
      <c r="AX1071" t="s">
        <v>3319</v>
      </c>
      <c r="AY1071">
        <v>2</v>
      </c>
      <c r="BA1071" s="119">
        <v>21</v>
      </c>
      <c r="BB1071" s="121">
        <v>61</v>
      </c>
      <c r="BC1071" s="125">
        <f t="shared" si="432"/>
        <v>21061</v>
      </c>
      <c r="BE1071" s="7" t="s">
        <v>228</v>
      </c>
    </row>
    <row r="1072" spans="1:57" ht="13" hidden="1" customHeight="1" outlineLevel="1">
      <c r="A1072" t="s">
        <v>2253</v>
      </c>
      <c r="B1072" t="s">
        <v>3319</v>
      </c>
      <c r="C1072" s="1">
        <f t="shared" si="421"/>
        <v>2515</v>
      </c>
      <c r="D1072" s="7">
        <f>IF(N1072&gt;0, RANK(N1072,(N1072:P1072,Q1072:AE1072)),0)</f>
        <v>1</v>
      </c>
      <c r="E1072" s="7">
        <f>IF(O1072&gt;0,RANK(O1072,(N1072:P1072,Q1072:AE1072)),0)</f>
        <v>2</v>
      </c>
      <c r="F1072" s="7">
        <f>IF(P1072&gt;0,RANK(P1072,(N1072:P1072,Q1072:AE1072)),0)</f>
        <v>3</v>
      </c>
      <c r="G1072" s="1">
        <f t="shared" si="422"/>
        <v>633</v>
      </c>
      <c r="H1072" s="2">
        <f t="shared" si="423"/>
        <v>0.25168986083499006</v>
      </c>
      <c r="I1072" s="2"/>
      <c r="J1072" s="2">
        <f t="shared" si="424"/>
        <v>0.61033797216699803</v>
      </c>
      <c r="K1072" s="2">
        <f t="shared" si="425"/>
        <v>0.35864811133200797</v>
      </c>
      <c r="L1072" s="2">
        <f t="shared" si="426"/>
        <v>2.1073558648111331E-2</v>
      </c>
      <c r="M1072" s="2">
        <f t="shared" si="427"/>
        <v>9.9403578528826676E-3</v>
      </c>
      <c r="N1072" s="66">
        <v>1535</v>
      </c>
      <c r="O1072" s="66">
        <v>902</v>
      </c>
      <c r="P1072" s="66">
        <v>53</v>
      </c>
      <c r="Q1072" s="66">
        <v>8</v>
      </c>
      <c r="S1072" s="66">
        <v>17</v>
      </c>
      <c r="AN1072" s="7">
        <f>IF(Q1072&gt;0,RANK(Q1072,(N1072:P1072,Q1072:AE1072)),0)</f>
        <v>5</v>
      </c>
      <c r="AO1072" s="7">
        <f>IF(R1072&gt;0,RANK(R1072,(N1072:P1072,Q1072:AE1072)),0)</f>
        <v>0</v>
      </c>
      <c r="AP1072" s="7">
        <f>IF(T1072&gt;0,RANK(T1072,(N1072:P1072,Q1072:AE1072)),0)</f>
        <v>0</v>
      </c>
      <c r="AQ1072" s="7">
        <f>IF(S1072&gt;0,RANK(S1072,(N1072:P1072,Q1072:AE1072)),0)</f>
        <v>4</v>
      </c>
      <c r="AR1072" s="2">
        <f t="shared" si="428"/>
        <v>3.1809145129224653E-3</v>
      </c>
      <c r="AS1072" s="2">
        <f t="shared" si="429"/>
        <v>0</v>
      </c>
      <c r="AT1072" s="2">
        <f t="shared" si="430"/>
        <v>0</v>
      </c>
      <c r="AU1072" s="2">
        <f t="shared" si="431"/>
        <v>6.7594433399602383E-3</v>
      </c>
      <c r="AW1072" t="s">
        <v>2253</v>
      </c>
      <c r="AX1072" t="s">
        <v>3319</v>
      </c>
      <c r="AY1072">
        <v>4</v>
      </c>
      <c r="BA1072" s="119">
        <v>21</v>
      </c>
      <c r="BB1072" s="121">
        <v>63</v>
      </c>
      <c r="BC1072" s="125">
        <f t="shared" si="432"/>
        <v>21063</v>
      </c>
      <c r="BE1072" s="7" t="s">
        <v>228</v>
      </c>
    </row>
    <row r="1073" spans="1:57" ht="13" hidden="1" customHeight="1" outlineLevel="1">
      <c r="A1073" t="s">
        <v>3336</v>
      </c>
      <c r="B1073" t="s">
        <v>3319</v>
      </c>
      <c r="C1073" s="1">
        <f t="shared" ref="C1073:C1104" si="433">SUM(N1073:AL1073)</f>
        <v>5314</v>
      </c>
      <c r="D1073" s="7">
        <f>IF(N1073&gt;0, RANK(N1073,(N1073:P1073,Q1073:AE1073)),0)</f>
        <v>2</v>
      </c>
      <c r="E1073" s="7">
        <f>IF(O1073&gt;0,RANK(O1073,(N1073:P1073,Q1073:AE1073)),0)</f>
        <v>1</v>
      </c>
      <c r="F1073" s="7">
        <f>IF(P1073&gt;0,RANK(P1073,(N1073:P1073,Q1073:AE1073)),0)</f>
        <v>3</v>
      </c>
      <c r="G1073" s="1">
        <f t="shared" si="422"/>
        <v>2130</v>
      </c>
      <c r="H1073" s="2">
        <f t="shared" si="423"/>
        <v>0.40082800150545728</v>
      </c>
      <c r="I1073" s="2"/>
      <c r="J1073" s="2">
        <f t="shared" ref="J1073:J1104" si="434">IF($C1073=0,"-",N1073/$C1073)</f>
        <v>0.29262325931501693</v>
      </c>
      <c r="K1073" s="2">
        <f t="shared" ref="K1073:K1104" si="435">IF($C1073=0,"-",O1073/$C1073)</f>
        <v>0.69345126082047426</v>
      </c>
      <c r="L1073" s="2">
        <f t="shared" ref="L1073:L1104" si="436">IF($C1073=0,"-",P1073/$C1073)</f>
        <v>9.7854723372224305E-3</v>
      </c>
      <c r="M1073" s="2">
        <f t="shared" ref="M1073:M1104" si="437">IF(C1073=0,"-",(1-J1073-K1073-L1073))</f>
        <v>4.1400075272864413E-3</v>
      </c>
      <c r="N1073" s="66">
        <v>1555</v>
      </c>
      <c r="O1073" s="66">
        <v>3685</v>
      </c>
      <c r="P1073" s="66">
        <v>52</v>
      </c>
      <c r="Q1073" s="66">
        <v>9</v>
      </c>
      <c r="S1073" s="66">
        <v>13</v>
      </c>
      <c r="AN1073" s="7">
        <f>IF(Q1073&gt;0,RANK(Q1073,(N1073:P1073,Q1073:AE1073)),0)</f>
        <v>5</v>
      </c>
      <c r="AO1073" s="7">
        <f>IF(R1073&gt;0,RANK(R1073,(N1073:P1073,Q1073:AE1073)),0)</f>
        <v>0</v>
      </c>
      <c r="AP1073" s="7">
        <f>IF(T1073&gt;0,RANK(T1073,(N1073:P1073,Q1073:AE1073)),0)</f>
        <v>0</v>
      </c>
      <c r="AQ1073" s="7">
        <f>IF(S1073&gt;0,RANK(S1073,(N1073:P1073,Q1073:AE1073)),0)</f>
        <v>4</v>
      </c>
      <c r="AR1073" s="2">
        <f t="shared" ref="AR1073:AR1104" si="438">IF($C1073=0,"-",Q1073/$C1073)</f>
        <v>1.6936394429808055E-3</v>
      </c>
      <c r="AS1073" s="2">
        <f t="shared" ref="AS1073:AS1104" si="439">IF($C1073=0,"-",R1073/$C1073)</f>
        <v>0</v>
      </c>
      <c r="AT1073" s="2">
        <f t="shared" ref="AT1073:AT1104" si="440">IF($C1073=0,"-",T1073/$C1073)</f>
        <v>0</v>
      </c>
      <c r="AU1073" s="2">
        <f t="shared" ref="AU1073:AU1104" si="441">IF($C1073=0,"-",S1073/$C1073)</f>
        <v>2.4463680843056076E-3</v>
      </c>
      <c r="AW1073" t="s">
        <v>3336</v>
      </c>
      <c r="AX1073" t="s">
        <v>3319</v>
      </c>
      <c r="AY1073">
        <v>6</v>
      </c>
      <c r="BA1073" s="119">
        <v>21</v>
      </c>
      <c r="BB1073" s="121">
        <v>65</v>
      </c>
      <c r="BC1073" s="125">
        <f t="shared" si="432"/>
        <v>21065</v>
      </c>
      <c r="BE1073" s="7" t="s">
        <v>228</v>
      </c>
    </row>
    <row r="1074" spans="1:57" ht="13" hidden="1" customHeight="1" outlineLevel="1">
      <c r="A1074" t="s">
        <v>3290</v>
      </c>
      <c r="B1074" t="s">
        <v>3319</v>
      </c>
      <c r="C1074" s="1">
        <f t="shared" si="433"/>
        <v>127648</v>
      </c>
      <c r="D1074" s="7">
        <f>IF(N1074&gt;0, RANK(N1074,(N1074:P1074,Q1074:AE1074)),0)</f>
        <v>1</v>
      </c>
      <c r="E1074" s="7">
        <f>IF(O1074&gt;0,RANK(O1074,(N1074:P1074,Q1074:AE1074)),0)</f>
        <v>2</v>
      </c>
      <c r="F1074" s="7">
        <f>IF(P1074&gt;0,RANK(P1074,(N1074:P1074,Q1074:AE1074)),0)</f>
        <v>3</v>
      </c>
      <c r="G1074" s="1">
        <f t="shared" si="422"/>
        <v>6158</v>
      </c>
      <c r="H1074" s="2">
        <f t="shared" si="423"/>
        <v>4.8242040611682128E-2</v>
      </c>
      <c r="I1074" s="2"/>
      <c r="J1074" s="2">
        <f t="shared" si="434"/>
        <v>0.51737590874905992</v>
      </c>
      <c r="K1074" s="2">
        <f t="shared" si="435"/>
        <v>0.46913386813737779</v>
      </c>
      <c r="L1074" s="2">
        <f t="shared" si="436"/>
        <v>6.2515668087239906E-3</v>
      </c>
      <c r="M1074" s="2">
        <f t="shared" si="437"/>
        <v>7.2386563048383035E-3</v>
      </c>
      <c r="N1074" s="66">
        <v>66042</v>
      </c>
      <c r="O1074" s="66">
        <v>59884</v>
      </c>
      <c r="P1074" s="66">
        <v>798</v>
      </c>
      <c r="Q1074" s="66">
        <v>595</v>
      </c>
      <c r="S1074" s="66">
        <v>320</v>
      </c>
      <c r="U1074" s="66">
        <v>5</v>
      </c>
      <c r="Y1074" s="66">
        <v>4</v>
      </c>
      <c r="AN1074" s="7">
        <f>IF(Q1074&gt;0,RANK(Q1074,(N1074:P1074,Q1074:AE1074)),0)</f>
        <v>4</v>
      </c>
      <c r="AO1074" s="7">
        <f>IF(R1074&gt;0,RANK(R1074,(N1074:P1074,Q1074:AE1074)),0)</f>
        <v>0</v>
      </c>
      <c r="AP1074" s="7">
        <f>IF(T1074&gt;0,RANK(T1074,(N1074:P1074,Q1074:AE1074)),0)</f>
        <v>0</v>
      </c>
      <c r="AQ1074" s="7">
        <f>IF(S1074&gt;0,RANK(S1074,(N1074:P1074,Q1074:AE1074)),0)</f>
        <v>5</v>
      </c>
      <c r="AR1074" s="2">
        <f t="shared" si="438"/>
        <v>4.661255953873151E-3</v>
      </c>
      <c r="AS1074" s="2">
        <f t="shared" si="439"/>
        <v>0</v>
      </c>
      <c r="AT1074" s="2">
        <f t="shared" si="440"/>
        <v>0</v>
      </c>
      <c r="AU1074" s="2">
        <f t="shared" si="441"/>
        <v>2.5068939583855602E-3</v>
      </c>
      <c r="AW1074" t="s">
        <v>3290</v>
      </c>
      <c r="AX1074" t="s">
        <v>3319</v>
      </c>
      <c r="AY1074">
        <v>6</v>
      </c>
      <c r="BA1074" s="119">
        <v>21</v>
      </c>
      <c r="BB1074" s="121">
        <v>67</v>
      </c>
      <c r="BC1074" s="125">
        <f t="shared" si="432"/>
        <v>21067</v>
      </c>
      <c r="BE1074" s="7" t="s">
        <v>228</v>
      </c>
    </row>
    <row r="1075" spans="1:57" ht="13" hidden="1" customHeight="1" outlineLevel="1">
      <c r="A1075" t="s">
        <v>2924</v>
      </c>
      <c r="B1075" t="s">
        <v>3319</v>
      </c>
      <c r="C1075" s="1">
        <f t="shared" si="433"/>
        <v>5832</v>
      </c>
      <c r="D1075" s="7">
        <f>IF(N1075&gt;0, RANK(N1075,(N1075:P1075,Q1075:AE1075)),0)</f>
        <v>2</v>
      </c>
      <c r="E1075" s="7">
        <f>IF(O1075&gt;0,RANK(O1075,(N1075:P1075,Q1075:AE1075)),0)</f>
        <v>1</v>
      </c>
      <c r="F1075" s="7">
        <f>IF(P1075&gt;0,RANK(P1075,(N1075:P1075,Q1075:AE1075)),0)</f>
        <v>3</v>
      </c>
      <c r="G1075" s="1">
        <f t="shared" si="422"/>
        <v>1153</v>
      </c>
      <c r="H1075" s="2">
        <f t="shared" si="423"/>
        <v>0.19770233196159123</v>
      </c>
      <c r="I1075" s="2"/>
      <c r="J1075" s="2">
        <f t="shared" si="434"/>
        <v>0.39077503429355281</v>
      </c>
      <c r="K1075" s="2">
        <f t="shared" si="435"/>
        <v>0.58847736625514402</v>
      </c>
      <c r="L1075" s="2">
        <f t="shared" si="436"/>
        <v>1.3031550068587106E-2</v>
      </c>
      <c r="M1075" s="2">
        <f t="shared" si="437"/>
        <v>7.7160493827161166E-3</v>
      </c>
      <c r="N1075" s="66">
        <v>2279</v>
      </c>
      <c r="O1075" s="66">
        <v>3432</v>
      </c>
      <c r="P1075" s="66">
        <v>76</v>
      </c>
      <c r="Q1075" s="66">
        <v>26</v>
      </c>
      <c r="S1075" s="66">
        <v>19</v>
      </c>
      <c r="AN1075" s="7">
        <f>IF(Q1075&gt;0,RANK(Q1075,(N1075:P1075,Q1075:AE1075)),0)</f>
        <v>4</v>
      </c>
      <c r="AO1075" s="7">
        <f>IF(R1075&gt;0,RANK(R1075,(N1075:P1075,Q1075:AE1075)),0)</f>
        <v>0</v>
      </c>
      <c r="AP1075" s="7">
        <f>IF(T1075&gt;0,RANK(T1075,(N1075:P1075,Q1075:AE1075)),0)</f>
        <v>0</v>
      </c>
      <c r="AQ1075" s="7">
        <f>IF(S1075&gt;0,RANK(S1075,(N1075:P1075,Q1075:AE1075)),0)</f>
        <v>5</v>
      </c>
      <c r="AR1075" s="2">
        <f t="shared" si="438"/>
        <v>4.4581618655692729E-3</v>
      </c>
      <c r="AS1075" s="2">
        <f t="shared" si="439"/>
        <v>0</v>
      </c>
      <c r="AT1075" s="2">
        <f t="shared" si="440"/>
        <v>0</v>
      </c>
      <c r="AU1075" s="2">
        <f t="shared" si="441"/>
        <v>3.2578875171467765E-3</v>
      </c>
      <c r="AW1075" t="s">
        <v>2924</v>
      </c>
      <c r="AX1075" t="s">
        <v>3319</v>
      </c>
      <c r="AY1075">
        <v>4</v>
      </c>
      <c r="BA1075" s="119">
        <v>21</v>
      </c>
      <c r="BB1075" s="121">
        <v>69</v>
      </c>
      <c r="BC1075" s="125">
        <f t="shared" si="432"/>
        <v>21069</v>
      </c>
      <c r="BE1075" s="7" t="s">
        <v>228</v>
      </c>
    </row>
    <row r="1076" spans="1:57" ht="13" hidden="1" customHeight="1" outlineLevel="1">
      <c r="A1076" t="s">
        <v>793</v>
      </c>
      <c r="B1076" t="s">
        <v>3319</v>
      </c>
      <c r="C1076" s="1">
        <f t="shared" si="433"/>
        <v>15659</v>
      </c>
      <c r="D1076" s="7">
        <f>IF(N1076&gt;0, RANK(N1076,(N1076:P1076,Q1076:AE1076)),0)</f>
        <v>2</v>
      </c>
      <c r="E1076" s="7">
        <f>IF(O1076&gt;0,RANK(O1076,(N1076:P1076,Q1076:AE1076)),0)</f>
        <v>1</v>
      </c>
      <c r="F1076" s="7">
        <f>IF(P1076&gt;0,RANK(P1076,(N1076:P1076,Q1076:AE1076)),0)</f>
        <v>3</v>
      </c>
      <c r="G1076" s="1">
        <f t="shared" si="422"/>
        <v>211</v>
      </c>
      <c r="H1076" s="2">
        <f t="shared" si="423"/>
        <v>1.3474679098282137E-2</v>
      </c>
      <c r="I1076" s="2"/>
      <c r="J1076" s="2">
        <f t="shared" si="434"/>
        <v>0.48087361900504499</v>
      </c>
      <c r="K1076" s="2">
        <f t="shared" si="435"/>
        <v>0.49434829810332714</v>
      </c>
      <c r="L1076" s="2">
        <f t="shared" si="436"/>
        <v>1.7370202439491667E-2</v>
      </c>
      <c r="M1076" s="2">
        <f t="shared" si="437"/>
        <v>7.4078804521361952E-3</v>
      </c>
      <c r="N1076" s="66">
        <v>7530</v>
      </c>
      <c r="O1076" s="66">
        <v>7741</v>
      </c>
      <c r="P1076" s="66">
        <v>272</v>
      </c>
      <c r="Q1076" s="66">
        <v>48</v>
      </c>
      <c r="S1076" s="66">
        <v>68</v>
      </c>
      <c r="AN1076" s="7">
        <f>IF(Q1076&gt;0,RANK(Q1076,(N1076:P1076,Q1076:AE1076)),0)</f>
        <v>5</v>
      </c>
      <c r="AO1076" s="7">
        <f>IF(R1076&gt;0,RANK(R1076,(N1076:P1076,Q1076:AE1076)),0)</f>
        <v>0</v>
      </c>
      <c r="AP1076" s="7">
        <f>IF(T1076&gt;0,RANK(T1076,(N1076:P1076,Q1076:AE1076)),0)</f>
        <v>0</v>
      </c>
      <c r="AQ1076" s="7">
        <f>IF(S1076&gt;0,RANK(S1076,(N1076:P1076,Q1076:AE1076)),0)</f>
        <v>4</v>
      </c>
      <c r="AR1076" s="2">
        <f t="shared" si="438"/>
        <v>3.0653298422632352E-3</v>
      </c>
      <c r="AS1076" s="2">
        <f t="shared" si="439"/>
        <v>0</v>
      </c>
      <c r="AT1076" s="2">
        <f t="shared" si="440"/>
        <v>0</v>
      </c>
      <c r="AU1076" s="2">
        <f t="shared" si="441"/>
        <v>4.3425506098729166E-3</v>
      </c>
      <c r="AW1076" t="s">
        <v>793</v>
      </c>
      <c r="AX1076" t="s">
        <v>3319</v>
      </c>
      <c r="AY1076">
        <v>5</v>
      </c>
      <c r="BA1076" s="119">
        <v>21</v>
      </c>
      <c r="BB1076" s="121">
        <v>71</v>
      </c>
      <c r="BC1076" s="125">
        <f t="shared" si="432"/>
        <v>21071</v>
      </c>
      <c r="BE1076" s="7" t="s">
        <v>228</v>
      </c>
    </row>
    <row r="1077" spans="1:57" ht="13" hidden="1" customHeight="1" outlineLevel="1">
      <c r="A1077" t="s">
        <v>2910</v>
      </c>
      <c r="B1077" t="s">
        <v>3319</v>
      </c>
      <c r="C1077" s="1">
        <f t="shared" si="433"/>
        <v>24079</v>
      </c>
      <c r="D1077" s="7">
        <f>IF(N1077&gt;0, RANK(N1077,(N1077:P1077,Q1077:AE1077)),0)</f>
        <v>2</v>
      </c>
      <c r="E1077" s="7">
        <f>IF(O1077&gt;0,RANK(O1077,(N1077:P1077,Q1077:AE1077)),0)</f>
        <v>1</v>
      </c>
      <c r="F1077" s="7">
        <f>IF(P1077&gt;0,RANK(P1077,(N1077:P1077,Q1077:AE1077)),0)</f>
        <v>3</v>
      </c>
      <c r="G1077" s="1">
        <f t="shared" si="422"/>
        <v>144</v>
      </c>
      <c r="H1077" s="2">
        <f t="shared" si="423"/>
        <v>5.9803147971261269E-3</v>
      </c>
      <c r="I1077" s="2"/>
      <c r="J1077" s="2">
        <f t="shared" si="434"/>
        <v>0.48868308484571621</v>
      </c>
      <c r="K1077" s="2">
        <f t="shared" si="435"/>
        <v>0.49466339964284228</v>
      </c>
      <c r="L1077" s="2">
        <f t="shared" si="436"/>
        <v>1.0382490967232859E-2</v>
      </c>
      <c r="M1077" s="2">
        <f t="shared" si="437"/>
        <v>6.2710245442086487E-3</v>
      </c>
      <c r="N1077" s="66">
        <v>11767</v>
      </c>
      <c r="O1077" s="66">
        <v>11911</v>
      </c>
      <c r="P1077" s="66">
        <v>250</v>
      </c>
      <c r="Q1077" s="66">
        <v>78</v>
      </c>
      <c r="S1077" s="66">
        <v>73</v>
      </c>
      <c r="AN1077" s="7">
        <f>IF(Q1077&gt;0,RANK(Q1077,(N1077:P1077,Q1077:AE1077)),0)</f>
        <v>4</v>
      </c>
      <c r="AO1077" s="7">
        <f>IF(R1077&gt;0,RANK(R1077,(N1077:P1077,Q1077:AE1077)),0)</f>
        <v>0</v>
      </c>
      <c r="AP1077" s="7">
        <f>IF(T1077&gt;0,RANK(T1077,(N1077:P1077,Q1077:AE1077)),0)</f>
        <v>0</v>
      </c>
      <c r="AQ1077" s="7">
        <f>IF(S1077&gt;0,RANK(S1077,(N1077:P1077,Q1077:AE1077)),0)</f>
        <v>5</v>
      </c>
      <c r="AR1077" s="2">
        <f t="shared" si="438"/>
        <v>3.239337181776652E-3</v>
      </c>
      <c r="AS1077" s="2">
        <f t="shared" si="439"/>
        <v>0</v>
      </c>
      <c r="AT1077" s="2">
        <f t="shared" si="440"/>
        <v>0</v>
      </c>
      <c r="AU1077" s="2">
        <f t="shared" si="441"/>
        <v>3.0316873624319945E-3</v>
      </c>
      <c r="AW1077" t="s">
        <v>2910</v>
      </c>
      <c r="AX1077" t="s">
        <v>3319</v>
      </c>
      <c r="AY1077">
        <v>6</v>
      </c>
      <c r="BA1077" s="119">
        <v>21</v>
      </c>
      <c r="BB1077" s="121">
        <v>73</v>
      </c>
      <c r="BC1077" s="125">
        <f t="shared" si="432"/>
        <v>21073</v>
      </c>
      <c r="BE1077" s="7" t="s">
        <v>228</v>
      </c>
    </row>
    <row r="1078" spans="1:57" ht="13" hidden="1" customHeight="1" outlineLevel="1">
      <c r="A1078" t="s">
        <v>1214</v>
      </c>
      <c r="B1078" t="s">
        <v>3319</v>
      </c>
      <c r="C1078" s="1">
        <f t="shared" si="433"/>
        <v>2825</v>
      </c>
      <c r="D1078" s="7">
        <f>IF(N1078&gt;0, RANK(N1078,(N1078:P1078,Q1078:AE1078)),0)</f>
        <v>2</v>
      </c>
      <c r="E1078" s="7">
        <f>IF(O1078&gt;0,RANK(O1078,(N1078:P1078,Q1078:AE1078)),0)</f>
        <v>1</v>
      </c>
      <c r="F1078" s="7">
        <f>IF(P1078&gt;0,RANK(P1078,(N1078:P1078,Q1078:AE1078)),0)</f>
        <v>3</v>
      </c>
      <c r="G1078" s="1">
        <f t="shared" si="422"/>
        <v>292</v>
      </c>
      <c r="H1078" s="2">
        <f t="shared" si="423"/>
        <v>0.10336283185840708</v>
      </c>
      <c r="I1078" s="2"/>
      <c r="J1078" s="2">
        <f t="shared" si="434"/>
        <v>0.43823008849557521</v>
      </c>
      <c r="K1078" s="2">
        <f t="shared" si="435"/>
        <v>0.54159292035398232</v>
      </c>
      <c r="L1078" s="2">
        <f t="shared" si="436"/>
        <v>1.0619469026548672E-2</v>
      </c>
      <c r="M1078" s="2">
        <f t="shared" si="437"/>
        <v>9.5575221238937969E-3</v>
      </c>
      <c r="N1078" s="66">
        <v>1238</v>
      </c>
      <c r="O1078" s="66">
        <v>1530</v>
      </c>
      <c r="P1078" s="66">
        <v>30</v>
      </c>
      <c r="Q1078" s="66">
        <v>11</v>
      </c>
      <c r="S1078" s="66">
        <v>16</v>
      </c>
      <c r="AN1078" s="7">
        <f>IF(Q1078&gt;0,RANK(Q1078,(N1078:P1078,Q1078:AE1078)),0)</f>
        <v>5</v>
      </c>
      <c r="AO1078" s="7">
        <f>IF(R1078&gt;0,RANK(R1078,(N1078:P1078,Q1078:AE1078)),0)</f>
        <v>0</v>
      </c>
      <c r="AP1078" s="7">
        <f>IF(T1078&gt;0,RANK(T1078,(N1078:P1078,Q1078:AE1078)),0)</f>
        <v>0</v>
      </c>
      <c r="AQ1078" s="7">
        <f>IF(S1078&gt;0,RANK(S1078,(N1078:P1078,Q1078:AE1078)),0)</f>
        <v>4</v>
      </c>
      <c r="AR1078" s="2">
        <f t="shared" si="438"/>
        <v>3.8938053097345134E-3</v>
      </c>
      <c r="AS1078" s="2">
        <f t="shared" si="439"/>
        <v>0</v>
      </c>
      <c r="AT1078" s="2">
        <f t="shared" si="440"/>
        <v>0</v>
      </c>
      <c r="AU1078" s="2">
        <f t="shared" si="441"/>
        <v>5.6637168141592921E-3</v>
      </c>
      <c r="AW1078" t="s">
        <v>1214</v>
      </c>
      <c r="AX1078" t="s">
        <v>3319</v>
      </c>
      <c r="AY1078">
        <v>1</v>
      </c>
      <c r="BA1078" s="119">
        <v>21</v>
      </c>
      <c r="BB1078" s="121">
        <v>75</v>
      </c>
      <c r="BC1078" s="125">
        <f t="shared" si="432"/>
        <v>21075</v>
      </c>
      <c r="BE1078" s="7" t="s">
        <v>228</v>
      </c>
    </row>
    <row r="1079" spans="1:57" ht="13" hidden="1" customHeight="1" outlineLevel="1">
      <c r="A1079" t="s">
        <v>2513</v>
      </c>
      <c r="B1079" t="s">
        <v>3319</v>
      </c>
      <c r="C1079" s="1">
        <f t="shared" si="433"/>
        <v>3193</v>
      </c>
      <c r="D1079" s="7">
        <f>IF(N1079&gt;0, RANK(N1079,(N1079:P1079,Q1079:AE1079)),0)</f>
        <v>2</v>
      </c>
      <c r="E1079" s="7">
        <f>IF(O1079&gt;0,RANK(O1079,(N1079:P1079,Q1079:AE1079)),0)</f>
        <v>1</v>
      </c>
      <c r="F1079" s="7">
        <f>IF(P1079&gt;0,RANK(P1079,(N1079:P1079,Q1079:AE1079)),0)</f>
        <v>3</v>
      </c>
      <c r="G1079" s="1">
        <f t="shared" si="422"/>
        <v>562</v>
      </c>
      <c r="H1079" s="2">
        <f t="shared" si="423"/>
        <v>0.17601002192295648</v>
      </c>
      <c r="I1079" s="2"/>
      <c r="J1079" s="2">
        <f t="shared" si="434"/>
        <v>0.40025054807391169</v>
      </c>
      <c r="K1079" s="2">
        <f t="shared" si="435"/>
        <v>0.57626056999686814</v>
      </c>
      <c r="L1079" s="2">
        <f t="shared" si="436"/>
        <v>1.4719699342311305E-2</v>
      </c>
      <c r="M1079" s="2">
        <f t="shared" si="437"/>
        <v>8.7691825869088569E-3</v>
      </c>
      <c r="N1079" s="66">
        <v>1278</v>
      </c>
      <c r="O1079" s="66">
        <v>1840</v>
      </c>
      <c r="P1079" s="66">
        <v>47</v>
      </c>
      <c r="Q1079" s="66">
        <v>15</v>
      </c>
      <c r="S1079" s="66">
        <v>13</v>
      </c>
      <c r="AN1079" s="7">
        <f>IF(Q1079&gt;0,RANK(Q1079,(N1079:P1079,Q1079:AE1079)),0)</f>
        <v>4</v>
      </c>
      <c r="AO1079" s="7">
        <f>IF(R1079&gt;0,RANK(R1079,(N1079:P1079,Q1079:AE1079)),0)</f>
        <v>0</v>
      </c>
      <c r="AP1079" s="7">
        <f>IF(T1079&gt;0,RANK(T1079,(N1079:P1079,Q1079:AE1079)),0)</f>
        <v>0</v>
      </c>
      <c r="AQ1079" s="7">
        <f>IF(S1079&gt;0,RANK(S1079,(N1079:P1079,Q1079:AE1079)),0)</f>
        <v>5</v>
      </c>
      <c r="AR1079" s="2">
        <f t="shared" si="438"/>
        <v>4.6977763858440337E-3</v>
      </c>
      <c r="AS1079" s="2">
        <f t="shared" si="439"/>
        <v>0</v>
      </c>
      <c r="AT1079" s="2">
        <f t="shared" si="440"/>
        <v>0</v>
      </c>
      <c r="AU1079" s="2">
        <f t="shared" si="441"/>
        <v>4.0714062010648294E-3</v>
      </c>
      <c r="AW1079" t="s">
        <v>2513</v>
      </c>
      <c r="AX1079" t="s">
        <v>3319</v>
      </c>
      <c r="AY1079">
        <v>4</v>
      </c>
      <c r="BA1079" s="119">
        <v>21</v>
      </c>
      <c r="BB1079" s="121">
        <v>77</v>
      </c>
      <c r="BC1079" s="125">
        <f t="shared" si="432"/>
        <v>21077</v>
      </c>
      <c r="BE1079" s="7" t="s">
        <v>228</v>
      </c>
    </row>
    <row r="1080" spans="1:57" ht="13" hidden="1" customHeight="1" outlineLevel="1">
      <c r="A1080" t="s">
        <v>3297</v>
      </c>
      <c r="B1080" t="s">
        <v>3319</v>
      </c>
      <c r="C1080" s="1">
        <f t="shared" si="433"/>
        <v>7210</v>
      </c>
      <c r="D1080" s="7">
        <f>IF(N1080&gt;0, RANK(N1080,(N1080:P1080,Q1080:AE1080)),0)</f>
        <v>2</v>
      </c>
      <c r="E1080" s="7">
        <f>IF(O1080&gt;0,RANK(O1080,(N1080:P1080,Q1080:AE1080)),0)</f>
        <v>1</v>
      </c>
      <c r="F1080" s="7">
        <f>IF(P1080&gt;0,RANK(P1080,(N1080:P1080,Q1080:AE1080)),0)</f>
        <v>3</v>
      </c>
      <c r="G1080" s="1">
        <f t="shared" si="422"/>
        <v>3106</v>
      </c>
      <c r="H1080" s="2">
        <f t="shared" si="423"/>
        <v>0.43079056865464632</v>
      </c>
      <c r="I1080" s="2"/>
      <c r="J1080" s="2">
        <f t="shared" si="434"/>
        <v>0.27905686546463243</v>
      </c>
      <c r="K1080" s="2">
        <f t="shared" si="435"/>
        <v>0.70984743411927875</v>
      </c>
      <c r="L1080" s="2">
        <f t="shared" si="436"/>
        <v>7.6282940360610264E-3</v>
      </c>
      <c r="M1080" s="2">
        <f t="shared" si="437"/>
        <v>3.4674063800278453E-3</v>
      </c>
      <c r="N1080" s="66">
        <v>2012</v>
      </c>
      <c r="O1080" s="66">
        <v>5118</v>
      </c>
      <c r="P1080" s="66">
        <v>55</v>
      </c>
      <c r="Q1080" s="66">
        <v>9</v>
      </c>
      <c r="S1080" s="66">
        <v>16</v>
      </c>
      <c r="AN1080" s="7">
        <f>IF(Q1080&gt;0,RANK(Q1080,(N1080:P1080,Q1080:AE1080)),0)</f>
        <v>5</v>
      </c>
      <c r="AO1080" s="7">
        <f>IF(R1080&gt;0,RANK(R1080,(N1080:P1080,Q1080:AE1080)),0)</f>
        <v>0</v>
      </c>
      <c r="AP1080" s="7">
        <f>IF(T1080&gt;0,RANK(T1080,(N1080:P1080,Q1080:AE1080)),0)</f>
        <v>0</v>
      </c>
      <c r="AQ1080" s="7">
        <f>IF(S1080&gt;0,RANK(S1080,(N1080:P1080,Q1080:AE1080)),0)</f>
        <v>4</v>
      </c>
      <c r="AR1080" s="2">
        <f t="shared" si="438"/>
        <v>1.2482662968099861E-3</v>
      </c>
      <c r="AS1080" s="2">
        <f t="shared" si="439"/>
        <v>0</v>
      </c>
      <c r="AT1080" s="2">
        <f t="shared" si="440"/>
        <v>0</v>
      </c>
      <c r="AU1080" s="2">
        <f t="shared" si="441"/>
        <v>2.2191400832177531E-3</v>
      </c>
      <c r="AW1080" t="s">
        <v>3297</v>
      </c>
      <c r="AX1080" t="s">
        <v>3319</v>
      </c>
      <c r="AY1080">
        <v>6</v>
      </c>
      <c r="BA1080" s="119">
        <v>21</v>
      </c>
      <c r="BB1080" s="121">
        <v>79</v>
      </c>
      <c r="BC1080" s="125">
        <f t="shared" si="432"/>
        <v>21079</v>
      </c>
      <c r="BE1080" s="7" t="s">
        <v>228</v>
      </c>
    </row>
    <row r="1081" spans="1:57" ht="13" hidden="1" customHeight="1" outlineLevel="1">
      <c r="A1081" t="s">
        <v>1789</v>
      </c>
      <c r="B1081" t="s">
        <v>3319</v>
      </c>
      <c r="C1081" s="1">
        <f t="shared" si="433"/>
        <v>8754</v>
      </c>
      <c r="D1081" s="7">
        <f>IF(N1081&gt;0, RANK(N1081,(N1081:P1081,Q1081:AE1081)),0)</f>
        <v>2</v>
      </c>
      <c r="E1081" s="7">
        <f>IF(O1081&gt;0,RANK(O1081,(N1081:P1081,Q1081:AE1081)),0)</f>
        <v>1</v>
      </c>
      <c r="F1081" s="7">
        <f>IF(P1081&gt;0,RANK(P1081,(N1081:P1081,Q1081:AE1081)),0)</f>
        <v>3</v>
      </c>
      <c r="G1081" s="1">
        <f t="shared" si="422"/>
        <v>2398</v>
      </c>
      <c r="H1081" s="2">
        <f t="shared" si="423"/>
        <v>0.27393191683801693</v>
      </c>
      <c r="I1081" s="2"/>
      <c r="J1081" s="2">
        <f t="shared" si="434"/>
        <v>0.35549463102581674</v>
      </c>
      <c r="K1081" s="2">
        <f t="shared" si="435"/>
        <v>0.62942654786383367</v>
      </c>
      <c r="L1081" s="2">
        <f t="shared" si="436"/>
        <v>9.0244459675576875E-3</v>
      </c>
      <c r="M1081" s="2">
        <f t="shared" si="437"/>
        <v>6.0543751427919509E-3</v>
      </c>
      <c r="N1081" s="66">
        <v>3112</v>
      </c>
      <c r="O1081" s="66">
        <v>5510</v>
      </c>
      <c r="P1081" s="66">
        <v>79</v>
      </c>
      <c r="Q1081" s="66">
        <v>29</v>
      </c>
      <c r="S1081" s="66">
        <v>24</v>
      </c>
      <c r="AN1081" s="7">
        <f>IF(Q1081&gt;0,RANK(Q1081,(N1081:P1081,Q1081:AE1081)),0)</f>
        <v>4</v>
      </c>
      <c r="AO1081" s="7">
        <f>IF(R1081&gt;0,RANK(R1081,(N1081:P1081,Q1081:AE1081)),0)</f>
        <v>0</v>
      </c>
      <c r="AP1081" s="7">
        <f>IF(T1081&gt;0,RANK(T1081,(N1081:P1081,Q1081:AE1081)),0)</f>
        <v>0</v>
      </c>
      <c r="AQ1081" s="7">
        <f>IF(S1081&gt;0,RANK(S1081,(N1081:P1081,Q1081:AE1081)),0)</f>
        <v>5</v>
      </c>
      <c r="AR1081" s="2">
        <f t="shared" si="438"/>
        <v>3.312771304546493E-3</v>
      </c>
      <c r="AS1081" s="2">
        <f t="shared" si="439"/>
        <v>0</v>
      </c>
      <c r="AT1081" s="2">
        <f t="shared" si="440"/>
        <v>0</v>
      </c>
      <c r="AU1081" s="2">
        <f t="shared" si="441"/>
        <v>2.7416038382453737E-3</v>
      </c>
      <c r="AW1081" t="s">
        <v>1789</v>
      </c>
      <c r="AX1081" t="s">
        <v>3319</v>
      </c>
      <c r="AY1081">
        <v>4</v>
      </c>
      <c r="BA1081" s="119">
        <v>21</v>
      </c>
      <c r="BB1081" s="121">
        <v>81</v>
      </c>
      <c r="BC1081" s="125">
        <f t="shared" si="432"/>
        <v>21081</v>
      </c>
      <c r="BE1081" s="7" t="s">
        <v>228</v>
      </c>
    </row>
    <row r="1082" spans="1:57" ht="13" hidden="1" customHeight="1" outlineLevel="1">
      <c r="A1082" t="s">
        <v>2818</v>
      </c>
      <c r="B1082" t="s">
        <v>3319</v>
      </c>
      <c r="C1082" s="1">
        <f t="shared" si="433"/>
        <v>16155</v>
      </c>
      <c r="D1082" s="7">
        <f>IF(N1082&gt;0, RANK(N1082,(N1082:P1082,Q1082:AE1082)),0)</f>
        <v>2</v>
      </c>
      <c r="E1082" s="7">
        <f>IF(O1082&gt;0,RANK(O1082,(N1082:P1082,Q1082:AE1082)),0)</f>
        <v>1</v>
      </c>
      <c r="F1082" s="7">
        <f>IF(P1082&gt;0,RANK(P1082,(N1082:P1082,Q1082:AE1082)),0)</f>
        <v>3</v>
      </c>
      <c r="G1082" s="1">
        <f t="shared" si="422"/>
        <v>4213</v>
      </c>
      <c r="H1082" s="2">
        <f t="shared" si="423"/>
        <v>0.26078613432373876</v>
      </c>
      <c r="I1082" s="2"/>
      <c r="J1082" s="2">
        <f t="shared" si="434"/>
        <v>0.36168368926029093</v>
      </c>
      <c r="K1082" s="2">
        <f t="shared" si="435"/>
        <v>0.62246982358402969</v>
      </c>
      <c r="L1082" s="2">
        <f t="shared" si="436"/>
        <v>1.1080160940885176E-2</v>
      </c>
      <c r="M1082" s="2">
        <f t="shared" si="437"/>
        <v>4.7663262147942028E-3</v>
      </c>
      <c r="N1082" s="66">
        <v>5843</v>
      </c>
      <c r="O1082" s="66">
        <v>10056</v>
      </c>
      <c r="P1082" s="66">
        <v>179</v>
      </c>
      <c r="Q1082" s="66">
        <v>34</v>
      </c>
      <c r="S1082" s="66">
        <v>43</v>
      </c>
      <c r="AN1082" s="7">
        <f>IF(Q1082&gt;0,RANK(Q1082,(N1082:P1082,Q1082:AE1082)),0)</f>
        <v>5</v>
      </c>
      <c r="AO1082" s="7">
        <f>IF(R1082&gt;0,RANK(R1082,(N1082:P1082,Q1082:AE1082)),0)</f>
        <v>0</v>
      </c>
      <c r="AP1082" s="7">
        <f>IF(T1082&gt;0,RANK(T1082,(N1082:P1082,Q1082:AE1082)),0)</f>
        <v>0</v>
      </c>
      <c r="AQ1082" s="7">
        <f>IF(S1082&gt;0,RANK(S1082,(N1082:P1082,Q1082:AE1082)),0)</f>
        <v>4</v>
      </c>
      <c r="AR1082" s="2">
        <f t="shared" si="438"/>
        <v>2.1046115753636644E-3</v>
      </c>
      <c r="AS1082" s="2">
        <f t="shared" si="439"/>
        <v>0</v>
      </c>
      <c r="AT1082" s="2">
        <f t="shared" si="440"/>
        <v>0</v>
      </c>
      <c r="AU1082" s="2">
        <f t="shared" si="441"/>
        <v>2.6617146394305167E-3</v>
      </c>
      <c r="AW1082" t="s">
        <v>2818</v>
      </c>
      <c r="AX1082" t="s">
        <v>3319</v>
      </c>
      <c r="AY1082">
        <v>1</v>
      </c>
      <c r="BA1082" s="119">
        <v>21</v>
      </c>
      <c r="BB1082" s="121">
        <v>83</v>
      </c>
      <c r="BC1082" s="125">
        <f t="shared" si="432"/>
        <v>21083</v>
      </c>
      <c r="BE1082" s="7" t="s">
        <v>228</v>
      </c>
    </row>
    <row r="1083" spans="1:57" ht="13" hidden="1" customHeight="1" outlineLevel="1">
      <c r="A1083" t="s">
        <v>2702</v>
      </c>
      <c r="B1083" t="s">
        <v>3319</v>
      </c>
      <c r="C1083" s="1">
        <f t="shared" si="433"/>
        <v>9903</v>
      </c>
      <c r="D1083" s="7">
        <f>IF(N1083&gt;0, RANK(N1083,(N1083:P1083,Q1083:AE1083)),0)</f>
        <v>2</v>
      </c>
      <c r="E1083" s="7">
        <f>IF(O1083&gt;0,RANK(O1083,(N1083:P1083,Q1083:AE1083)),0)</f>
        <v>1</v>
      </c>
      <c r="F1083" s="7">
        <f>IF(P1083&gt;0,RANK(P1083,(N1083:P1083,Q1083:AE1083)),0)</f>
        <v>3</v>
      </c>
      <c r="G1083" s="1">
        <f t="shared" si="422"/>
        <v>3451</v>
      </c>
      <c r="H1083" s="2">
        <f t="shared" si="423"/>
        <v>0.34848025850752296</v>
      </c>
      <c r="I1083" s="2"/>
      <c r="J1083" s="2">
        <f t="shared" si="434"/>
        <v>0.31848934666262746</v>
      </c>
      <c r="K1083" s="2">
        <f t="shared" si="435"/>
        <v>0.66696960517015047</v>
      </c>
      <c r="L1083" s="2">
        <f t="shared" si="436"/>
        <v>1.0097950116126426E-2</v>
      </c>
      <c r="M1083" s="2">
        <f t="shared" si="437"/>
        <v>4.4430980510955891E-3</v>
      </c>
      <c r="N1083" s="66">
        <v>3154</v>
      </c>
      <c r="O1083" s="66">
        <v>6605</v>
      </c>
      <c r="P1083" s="66">
        <v>100</v>
      </c>
      <c r="Q1083" s="66">
        <v>22</v>
      </c>
      <c r="S1083" s="66">
        <v>22</v>
      </c>
      <c r="AN1083" s="7">
        <f>IF(Q1083&gt;0,RANK(Q1083,(N1083:P1083,Q1083:AE1083)),0)</f>
        <v>4</v>
      </c>
      <c r="AO1083" s="7">
        <f>IF(R1083&gt;0,RANK(R1083,(N1083:P1083,Q1083:AE1083)),0)</f>
        <v>0</v>
      </c>
      <c r="AP1083" s="7">
        <f>IF(T1083&gt;0,RANK(T1083,(N1083:P1083,Q1083:AE1083)),0)</f>
        <v>0</v>
      </c>
      <c r="AQ1083" s="7">
        <f>IF(S1083&gt;0,RANK(S1083,(N1083:P1083,Q1083:AE1083)),0)</f>
        <v>4</v>
      </c>
      <c r="AR1083" s="2">
        <f t="shared" si="438"/>
        <v>2.2215490255478136E-3</v>
      </c>
      <c r="AS1083" s="2">
        <f t="shared" si="439"/>
        <v>0</v>
      </c>
      <c r="AT1083" s="2">
        <f t="shared" si="440"/>
        <v>0</v>
      </c>
      <c r="AU1083" s="2">
        <f t="shared" si="441"/>
        <v>2.2215490255478136E-3</v>
      </c>
      <c r="AW1083" t="s">
        <v>2702</v>
      </c>
      <c r="AX1083" t="s">
        <v>3319</v>
      </c>
      <c r="AY1083">
        <v>2</v>
      </c>
      <c r="BA1083" s="119">
        <v>21</v>
      </c>
      <c r="BB1083" s="121">
        <v>85</v>
      </c>
      <c r="BC1083" s="125">
        <f t="shared" si="432"/>
        <v>21085</v>
      </c>
      <c r="BE1083" s="7" t="s">
        <v>228</v>
      </c>
    </row>
    <row r="1084" spans="1:57" ht="13" hidden="1" customHeight="1" outlineLevel="1">
      <c r="A1084" t="s">
        <v>2225</v>
      </c>
      <c r="B1084" t="s">
        <v>3319</v>
      </c>
      <c r="C1084" s="1">
        <f t="shared" si="433"/>
        <v>5079</v>
      </c>
      <c r="D1084" s="7">
        <f>IF(N1084&gt;0, RANK(N1084,(N1084:P1084,Q1084:AE1084)),0)</f>
        <v>2</v>
      </c>
      <c r="E1084" s="7">
        <f>IF(O1084&gt;0,RANK(O1084,(N1084:P1084,Q1084:AE1084)),0)</f>
        <v>1</v>
      </c>
      <c r="F1084" s="7">
        <f>IF(P1084&gt;0,RANK(P1084,(N1084:P1084,Q1084:AE1084)),0)</f>
        <v>3</v>
      </c>
      <c r="G1084" s="1">
        <f t="shared" si="422"/>
        <v>2581</v>
      </c>
      <c r="H1084" s="2">
        <f t="shared" si="423"/>
        <v>0.50817089978342189</v>
      </c>
      <c r="I1084" s="2"/>
      <c r="J1084" s="2">
        <f t="shared" si="434"/>
        <v>0.23705453829493994</v>
      </c>
      <c r="K1084" s="2">
        <f t="shared" si="435"/>
        <v>0.74522543807836183</v>
      </c>
      <c r="L1084" s="2">
        <f t="shared" si="436"/>
        <v>1.1813349084465446E-2</v>
      </c>
      <c r="M1084" s="2">
        <f t="shared" si="437"/>
        <v>5.9066745422327767E-3</v>
      </c>
      <c r="N1084" s="66">
        <v>1204</v>
      </c>
      <c r="O1084" s="66">
        <v>3785</v>
      </c>
      <c r="P1084" s="66">
        <v>60</v>
      </c>
      <c r="Q1084" s="66">
        <v>12</v>
      </c>
      <c r="S1084" s="66">
        <v>18</v>
      </c>
      <c r="AN1084" s="7">
        <f>IF(Q1084&gt;0,RANK(Q1084,(N1084:P1084,Q1084:AE1084)),0)</f>
        <v>5</v>
      </c>
      <c r="AO1084" s="7">
        <f>IF(R1084&gt;0,RANK(R1084,(N1084:P1084,Q1084:AE1084)),0)</f>
        <v>0</v>
      </c>
      <c r="AP1084" s="7">
        <f>IF(T1084&gt;0,RANK(T1084,(N1084:P1084,Q1084:AE1084)),0)</f>
        <v>0</v>
      </c>
      <c r="AQ1084" s="7">
        <f>IF(S1084&gt;0,RANK(S1084,(N1084:P1084,Q1084:AE1084)),0)</f>
        <v>4</v>
      </c>
      <c r="AR1084" s="2">
        <f t="shared" si="438"/>
        <v>2.3626698168930892E-3</v>
      </c>
      <c r="AS1084" s="2">
        <f t="shared" si="439"/>
        <v>0</v>
      </c>
      <c r="AT1084" s="2">
        <f t="shared" si="440"/>
        <v>0</v>
      </c>
      <c r="AU1084" s="2">
        <f t="shared" si="441"/>
        <v>3.5440047253396337E-3</v>
      </c>
      <c r="AW1084" t="s">
        <v>2225</v>
      </c>
      <c r="AX1084" t="s">
        <v>3319</v>
      </c>
      <c r="AY1084">
        <v>2</v>
      </c>
      <c r="BA1084" s="119">
        <v>21</v>
      </c>
      <c r="BB1084" s="121">
        <v>87</v>
      </c>
      <c r="BC1084" s="125">
        <f t="shared" si="432"/>
        <v>21087</v>
      </c>
      <c r="BE1084" s="7" t="s">
        <v>228</v>
      </c>
    </row>
    <row r="1085" spans="1:57" ht="13" hidden="1" customHeight="1" outlineLevel="1">
      <c r="A1085" t="s">
        <v>1672</v>
      </c>
      <c r="B1085" t="s">
        <v>3319</v>
      </c>
      <c r="C1085" s="1">
        <f t="shared" si="433"/>
        <v>15798</v>
      </c>
      <c r="D1085" s="7">
        <f>IF(N1085&gt;0, RANK(N1085,(N1085:P1085,Q1085:AE1085)),0)</f>
        <v>2</v>
      </c>
      <c r="E1085" s="7">
        <f>IF(O1085&gt;0,RANK(O1085,(N1085:P1085,Q1085:AE1085)),0)</f>
        <v>1</v>
      </c>
      <c r="F1085" s="7">
        <f>IF(P1085&gt;0,RANK(P1085,(N1085:P1085,Q1085:AE1085)),0)</f>
        <v>3</v>
      </c>
      <c r="G1085" s="1">
        <f t="shared" si="422"/>
        <v>2228</v>
      </c>
      <c r="H1085" s="2">
        <f t="shared" si="423"/>
        <v>0.14103051019116344</v>
      </c>
      <c r="I1085" s="2"/>
      <c r="J1085" s="2">
        <f t="shared" si="434"/>
        <v>0.41910368401063425</v>
      </c>
      <c r="K1085" s="2">
        <f t="shared" si="435"/>
        <v>0.56013419420179766</v>
      </c>
      <c r="L1085" s="2">
        <f t="shared" si="436"/>
        <v>1.1836941384985441E-2</v>
      </c>
      <c r="M1085" s="2">
        <f t="shared" si="437"/>
        <v>8.9251804025826473E-3</v>
      </c>
      <c r="N1085" s="66">
        <v>6621</v>
      </c>
      <c r="O1085" s="66">
        <v>8849</v>
      </c>
      <c r="P1085" s="66">
        <v>187</v>
      </c>
      <c r="Q1085" s="66">
        <v>69</v>
      </c>
      <c r="S1085" s="66">
        <v>72</v>
      </c>
      <c r="AN1085" s="7">
        <f>IF(Q1085&gt;0,RANK(Q1085,(N1085:P1085,Q1085:AE1085)),0)</f>
        <v>5</v>
      </c>
      <c r="AO1085" s="7">
        <f>IF(R1085&gt;0,RANK(R1085,(N1085:P1085,Q1085:AE1085)),0)</f>
        <v>0</v>
      </c>
      <c r="AP1085" s="7">
        <f>IF(T1085&gt;0,RANK(T1085,(N1085:P1085,Q1085:AE1085)),0)</f>
        <v>0</v>
      </c>
      <c r="AQ1085" s="7">
        <f>IF(S1085&gt;0,RANK(S1085,(N1085:P1085,Q1085:AE1085)),0)</f>
        <v>4</v>
      </c>
      <c r="AR1085" s="2">
        <f t="shared" si="438"/>
        <v>4.3676414736042541E-3</v>
      </c>
      <c r="AS1085" s="2">
        <f t="shared" si="439"/>
        <v>0</v>
      </c>
      <c r="AT1085" s="2">
        <f t="shared" si="440"/>
        <v>0</v>
      </c>
      <c r="AU1085" s="2">
        <f t="shared" si="441"/>
        <v>4.5575389289783516E-3</v>
      </c>
      <c r="AW1085" t="s">
        <v>1672</v>
      </c>
      <c r="AX1085" t="s">
        <v>3319</v>
      </c>
      <c r="AY1085">
        <v>4</v>
      </c>
      <c r="BA1085" s="119">
        <v>21</v>
      </c>
      <c r="BB1085" s="121">
        <v>89</v>
      </c>
      <c r="BC1085" s="125">
        <f t="shared" si="432"/>
        <v>21089</v>
      </c>
      <c r="BE1085" s="7" t="s">
        <v>228</v>
      </c>
    </row>
    <row r="1086" spans="1:57" ht="13" hidden="1" customHeight="1" outlineLevel="1">
      <c r="A1086" t="s">
        <v>3488</v>
      </c>
      <c r="B1086" t="s">
        <v>3319</v>
      </c>
      <c r="C1086" s="1">
        <f t="shared" si="433"/>
        <v>4144</v>
      </c>
      <c r="D1086" s="7">
        <f>IF(N1086&gt;0, RANK(N1086,(N1086:P1086,Q1086:AE1086)),0)</f>
        <v>1</v>
      </c>
      <c r="E1086" s="7">
        <f>IF(O1086&gt;0,RANK(O1086,(N1086:P1086,Q1086:AE1086)),0)</f>
        <v>2</v>
      </c>
      <c r="F1086" s="7">
        <f>IF(P1086&gt;0,RANK(P1086,(N1086:P1086,Q1086:AE1086)),0)</f>
        <v>3</v>
      </c>
      <c r="G1086" s="1">
        <f t="shared" si="422"/>
        <v>207</v>
      </c>
      <c r="H1086" s="2">
        <f t="shared" si="423"/>
        <v>4.9951737451737449E-2</v>
      </c>
      <c r="I1086" s="2"/>
      <c r="J1086" s="2">
        <f t="shared" si="434"/>
        <v>0.51520270270270274</v>
      </c>
      <c r="K1086" s="2">
        <f t="shared" si="435"/>
        <v>0.46525096525096526</v>
      </c>
      <c r="L1086" s="2">
        <f t="shared" si="436"/>
        <v>1.2548262548262547E-2</v>
      </c>
      <c r="M1086" s="2">
        <f t="shared" si="437"/>
        <v>6.9980694980694459E-3</v>
      </c>
      <c r="N1086" s="66">
        <v>2135</v>
      </c>
      <c r="O1086" s="66">
        <v>1928</v>
      </c>
      <c r="P1086" s="66">
        <v>52</v>
      </c>
      <c r="Q1086" s="66">
        <v>13</v>
      </c>
      <c r="S1086" s="66">
        <v>16</v>
      </c>
      <c r="AN1086" s="7">
        <f>IF(Q1086&gt;0,RANK(Q1086,(N1086:P1086,Q1086:AE1086)),0)</f>
        <v>5</v>
      </c>
      <c r="AO1086" s="7">
        <f>IF(R1086&gt;0,RANK(R1086,(N1086:P1086,Q1086:AE1086)),0)</f>
        <v>0</v>
      </c>
      <c r="AP1086" s="7">
        <f>IF(T1086&gt;0,RANK(T1086,(N1086:P1086,Q1086:AE1086)),0)</f>
        <v>0</v>
      </c>
      <c r="AQ1086" s="7">
        <f>IF(S1086&gt;0,RANK(S1086,(N1086:P1086,Q1086:AE1086)),0)</f>
        <v>4</v>
      </c>
      <c r="AR1086" s="2">
        <f t="shared" si="438"/>
        <v>3.1370656370656369E-3</v>
      </c>
      <c r="AS1086" s="2">
        <f t="shared" si="439"/>
        <v>0</v>
      </c>
      <c r="AT1086" s="2">
        <f t="shared" si="440"/>
        <v>0</v>
      </c>
      <c r="AU1086" s="2">
        <f t="shared" si="441"/>
        <v>3.8610038610038611E-3</v>
      </c>
      <c r="AW1086" t="s">
        <v>3488</v>
      </c>
      <c r="AX1086" t="s">
        <v>3319</v>
      </c>
      <c r="AY1086">
        <v>2</v>
      </c>
      <c r="BA1086" s="119">
        <v>21</v>
      </c>
      <c r="BB1086" s="121">
        <v>91</v>
      </c>
      <c r="BC1086" s="125">
        <f t="shared" si="432"/>
        <v>21091</v>
      </c>
      <c r="BE1086" s="7" t="s">
        <v>228</v>
      </c>
    </row>
    <row r="1087" spans="1:57" ht="13" hidden="1" customHeight="1" outlineLevel="1">
      <c r="A1087" t="s">
        <v>1870</v>
      </c>
      <c r="B1087" t="s">
        <v>3319</v>
      </c>
      <c r="C1087" s="1">
        <f t="shared" si="433"/>
        <v>39990</v>
      </c>
      <c r="D1087" s="7">
        <f>IF(N1087&gt;0, RANK(N1087,(N1087:P1087,Q1087:AE1087)),0)</f>
        <v>2</v>
      </c>
      <c r="E1087" s="7">
        <f>IF(O1087&gt;0,RANK(O1087,(N1087:P1087,Q1087:AE1087)),0)</f>
        <v>1</v>
      </c>
      <c r="F1087" s="7">
        <f>IF(P1087&gt;0,RANK(P1087,(N1087:P1087,Q1087:AE1087)),0)</f>
        <v>3</v>
      </c>
      <c r="G1087" s="1">
        <f t="shared" si="422"/>
        <v>8246</v>
      </c>
      <c r="H1087" s="2">
        <f t="shared" si="423"/>
        <v>0.20620155038759691</v>
      </c>
      <c r="I1087" s="2"/>
      <c r="J1087" s="2">
        <f t="shared" si="434"/>
        <v>0.3913478369592398</v>
      </c>
      <c r="K1087" s="2">
        <f t="shared" si="435"/>
        <v>0.59754938734683671</v>
      </c>
      <c r="L1087" s="2">
        <f t="shared" si="436"/>
        <v>6.8767191797949488E-3</v>
      </c>
      <c r="M1087" s="2">
        <f t="shared" si="437"/>
        <v>4.2260565141285346E-3</v>
      </c>
      <c r="N1087" s="66">
        <v>15650</v>
      </c>
      <c r="O1087" s="66">
        <v>23896</v>
      </c>
      <c r="P1087" s="66">
        <v>275</v>
      </c>
      <c r="Q1087" s="66">
        <v>95</v>
      </c>
      <c r="S1087" s="66">
        <v>74</v>
      </c>
      <c r="AN1087" s="7">
        <f>IF(Q1087&gt;0,RANK(Q1087,(N1087:P1087,Q1087:AE1087)),0)</f>
        <v>4</v>
      </c>
      <c r="AO1087" s="7">
        <f>IF(R1087&gt;0,RANK(R1087,(N1087:P1087,Q1087:AE1087)),0)</f>
        <v>0</v>
      </c>
      <c r="AP1087" s="7">
        <f>IF(T1087&gt;0,RANK(T1087,(N1087:P1087,Q1087:AE1087)),0)</f>
        <v>0</v>
      </c>
      <c r="AQ1087" s="7">
        <f>IF(S1087&gt;0,RANK(S1087,(N1087:P1087,Q1087:AE1087)),0)</f>
        <v>5</v>
      </c>
      <c r="AR1087" s="2">
        <f t="shared" si="438"/>
        <v>2.3755938984746186E-3</v>
      </c>
      <c r="AS1087" s="2">
        <f t="shared" si="439"/>
        <v>0</v>
      </c>
      <c r="AT1087" s="2">
        <f t="shared" si="440"/>
        <v>0</v>
      </c>
      <c r="AU1087" s="2">
        <f t="shared" si="441"/>
        <v>1.8504626156539135E-3</v>
      </c>
      <c r="AW1087" t="s">
        <v>1870</v>
      </c>
      <c r="AX1087" t="s">
        <v>3319</v>
      </c>
      <c r="AY1087">
        <v>2</v>
      </c>
      <c r="BA1087" s="119">
        <v>21</v>
      </c>
      <c r="BB1087" s="121">
        <v>93</v>
      </c>
      <c r="BC1087" s="125">
        <f t="shared" si="432"/>
        <v>21093</v>
      </c>
      <c r="BE1087" s="7" t="s">
        <v>228</v>
      </c>
    </row>
    <row r="1088" spans="1:57" ht="13" hidden="1" customHeight="1" outlineLevel="1">
      <c r="A1088" t="s">
        <v>3090</v>
      </c>
      <c r="B1088" t="s">
        <v>3319</v>
      </c>
      <c r="C1088" s="1">
        <f t="shared" si="433"/>
        <v>9914</v>
      </c>
      <c r="D1088" s="7">
        <f>IF(N1088&gt;0, RANK(N1088,(N1088:P1088,Q1088:AE1088)),0)</f>
        <v>2</v>
      </c>
      <c r="E1088" s="7">
        <f>IF(O1088&gt;0,RANK(O1088,(N1088:P1088,Q1088:AE1088)),0)</f>
        <v>1</v>
      </c>
      <c r="F1088" s="7">
        <f>IF(P1088&gt;0,RANK(P1088,(N1088:P1088,Q1088:AE1088)),0)</f>
        <v>3</v>
      </c>
      <c r="G1088" s="1">
        <f t="shared" si="422"/>
        <v>4579</v>
      </c>
      <c r="H1088" s="2">
        <f t="shared" si="423"/>
        <v>0.46187210006052049</v>
      </c>
      <c r="I1088" s="2"/>
      <c r="J1088" s="2">
        <f t="shared" si="434"/>
        <v>0.26084325196691549</v>
      </c>
      <c r="K1088" s="2">
        <f t="shared" si="435"/>
        <v>0.72271535202743598</v>
      </c>
      <c r="L1088" s="2">
        <f t="shared" si="436"/>
        <v>1.1700625378252975E-2</v>
      </c>
      <c r="M1088" s="2">
        <f t="shared" si="437"/>
        <v>4.7407706273955592E-3</v>
      </c>
      <c r="N1088" s="66">
        <v>2586</v>
      </c>
      <c r="O1088" s="66">
        <v>7165</v>
      </c>
      <c r="P1088" s="66">
        <v>116</v>
      </c>
      <c r="Q1088" s="66">
        <v>25</v>
      </c>
      <c r="S1088" s="66">
        <v>22</v>
      </c>
      <c r="AN1088" s="7">
        <f>IF(Q1088&gt;0,RANK(Q1088,(N1088:P1088,Q1088:AE1088)),0)</f>
        <v>4</v>
      </c>
      <c r="AO1088" s="7">
        <f>IF(R1088&gt;0,RANK(R1088,(N1088:P1088,Q1088:AE1088)),0)</f>
        <v>0</v>
      </c>
      <c r="AP1088" s="7">
        <f>IF(T1088&gt;0,RANK(T1088,(N1088:P1088,Q1088:AE1088)),0)</f>
        <v>0</v>
      </c>
      <c r="AQ1088" s="7">
        <f>IF(S1088&gt;0,RANK(S1088,(N1088:P1088,Q1088:AE1088)),0)</f>
        <v>5</v>
      </c>
      <c r="AR1088" s="2">
        <f t="shared" si="438"/>
        <v>2.5216865039338308E-3</v>
      </c>
      <c r="AS1088" s="2">
        <f t="shared" si="439"/>
        <v>0</v>
      </c>
      <c r="AT1088" s="2">
        <f t="shared" si="440"/>
        <v>0</v>
      </c>
      <c r="AU1088" s="2">
        <f t="shared" si="441"/>
        <v>2.2190841234617713E-3</v>
      </c>
      <c r="AW1088" t="s">
        <v>3090</v>
      </c>
      <c r="AX1088" t="s">
        <v>3319</v>
      </c>
      <c r="AY1088">
        <v>5</v>
      </c>
      <c r="BA1088" s="119">
        <v>21</v>
      </c>
      <c r="BB1088" s="121">
        <v>95</v>
      </c>
      <c r="BC1088" s="125">
        <f t="shared" si="432"/>
        <v>21095</v>
      </c>
      <c r="BE1088" s="7" t="s">
        <v>228</v>
      </c>
    </row>
    <row r="1089" spans="1:70" ht="13" hidden="1" customHeight="1" outlineLevel="1">
      <c r="A1089" t="s">
        <v>1790</v>
      </c>
      <c r="B1089" t="s">
        <v>3319</v>
      </c>
      <c r="C1089" s="1">
        <f t="shared" si="433"/>
        <v>7590</v>
      </c>
      <c r="D1089" s="7">
        <f>IF(N1089&gt;0, RANK(N1089,(N1089:P1089,Q1089:AE1089)),0)</f>
        <v>2</v>
      </c>
      <c r="E1089" s="7">
        <f>IF(O1089&gt;0,RANK(O1089,(N1089:P1089,Q1089:AE1089)),0)</f>
        <v>1</v>
      </c>
      <c r="F1089" s="7">
        <f>IF(P1089&gt;0,RANK(P1089,(N1089:P1089,Q1089:AE1089)),0)</f>
        <v>3</v>
      </c>
      <c r="G1089" s="1">
        <f t="shared" si="422"/>
        <v>1604</v>
      </c>
      <c r="H1089" s="2">
        <f t="shared" si="423"/>
        <v>0.21133069828722004</v>
      </c>
      <c r="I1089" s="2"/>
      <c r="J1089" s="2">
        <f t="shared" si="434"/>
        <v>0.38418972332015811</v>
      </c>
      <c r="K1089" s="2">
        <f t="shared" si="435"/>
        <v>0.59552042160737817</v>
      </c>
      <c r="L1089" s="2">
        <f t="shared" si="436"/>
        <v>1.3306982872200264E-2</v>
      </c>
      <c r="M1089" s="2">
        <f t="shared" si="437"/>
        <v>6.9828722002634614E-3</v>
      </c>
      <c r="N1089" s="66">
        <v>2916</v>
      </c>
      <c r="O1089" s="66">
        <v>4520</v>
      </c>
      <c r="P1089" s="66">
        <v>101</v>
      </c>
      <c r="Q1089" s="66">
        <v>23</v>
      </c>
      <c r="S1089" s="66">
        <v>30</v>
      </c>
      <c r="AN1089" s="7">
        <f>IF(Q1089&gt;0,RANK(Q1089,(N1089:P1089,Q1089:AE1089)),0)</f>
        <v>5</v>
      </c>
      <c r="AO1089" s="7">
        <f>IF(R1089&gt;0,RANK(R1089,(N1089:P1089,Q1089:AE1089)),0)</f>
        <v>0</v>
      </c>
      <c r="AP1089" s="7">
        <f>IF(T1089&gt;0,RANK(T1089,(N1089:P1089,Q1089:AE1089)),0)</f>
        <v>0</v>
      </c>
      <c r="AQ1089" s="7">
        <f>IF(S1089&gt;0,RANK(S1089,(N1089:P1089,Q1089:AE1089)),0)</f>
        <v>4</v>
      </c>
      <c r="AR1089" s="2">
        <f t="shared" si="438"/>
        <v>3.0303030303030303E-3</v>
      </c>
      <c r="AS1089" s="2">
        <f t="shared" si="439"/>
        <v>0</v>
      </c>
      <c r="AT1089" s="2">
        <f t="shared" si="440"/>
        <v>0</v>
      </c>
      <c r="AU1089" s="2">
        <f t="shared" si="441"/>
        <v>3.952569169960474E-3</v>
      </c>
      <c r="AW1089" t="s">
        <v>1790</v>
      </c>
      <c r="AX1089" t="s">
        <v>3319</v>
      </c>
      <c r="AY1089">
        <v>4</v>
      </c>
      <c r="BA1089" s="119">
        <v>21</v>
      </c>
      <c r="BB1089" s="121">
        <v>97</v>
      </c>
      <c r="BC1089" s="125">
        <f t="shared" si="432"/>
        <v>21097</v>
      </c>
      <c r="BE1089" s="7" t="s">
        <v>228</v>
      </c>
    </row>
    <row r="1090" spans="1:70" ht="13" hidden="1" customHeight="1" outlineLevel="1">
      <c r="A1090" t="s">
        <v>795</v>
      </c>
      <c r="B1090" t="s">
        <v>3319</v>
      </c>
      <c r="C1090" s="1">
        <f t="shared" si="433"/>
        <v>6818</v>
      </c>
      <c r="D1090" s="7">
        <f>IF(N1090&gt;0, RANK(N1090,(N1090:P1090,Q1090:AE1090)),0)</f>
        <v>2</v>
      </c>
      <c r="E1090" s="7">
        <f>IF(O1090&gt;0,RANK(O1090,(N1090:P1090,Q1090:AE1090)),0)</f>
        <v>1</v>
      </c>
      <c r="F1090" s="7">
        <f>IF(P1090&gt;0,RANK(P1090,(N1090:P1090,Q1090:AE1090)),0)</f>
        <v>3</v>
      </c>
      <c r="G1090" s="1">
        <f t="shared" si="422"/>
        <v>2107</v>
      </c>
      <c r="H1090" s="2">
        <f t="shared" si="423"/>
        <v>0.30903490759753593</v>
      </c>
      <c r="I1090" s="2"/>
      <c r="J1090" s="2">
        <f t="shared" si="434"/>
        <v>0.33587562334995602</v>
      </c>
      <c r="K1090" s="2">
        <f t="shared" si="435"/>
        <v>0.64491053094749196</v>
      </c>
      <c r="L1090" s="2">
        <f t="shared" si="436"/>
        <v>1.2320328542094456E-2</v>
      </c>
      <c r="M1090" s="2">
        <f t="shared" si="437"/>
        <v>6.8935171604575674E-3</v>
      </c>
      <c r="N1090" s="66">
        <v>2290</v>
      </c>
      <c r="O1090" s="66">
        <v>4397</v>
      </c>
      <c r="P1090" s="66">
        <v>84</v>
      </c>
      <c r="Q1090" s="66">
        <v>22</v>
      </c>
      <c r="S1090" s="66">
        <v>25</v>
      </c>
      <c r="AN1090" s="7">
        <f>IF(Q1090&gt;0,RANK(Q1090,(N1090:P1090,Q1090:AE1090)),0)</f>
        <v>5</v>
      </c>
      <c r="AO1090" s="7">
        <f>IF(R1090&gt;0,RANK(R1090,(N1090:P1090,Q1090:AE1090)),0)</f>
        <v>0</v>
      </c>
      <c r="AP1090" s="7">
        <f>IF(T1090&gt;0,RANK(T1090,(N1090:P1090,Q1090:AE1090)),0)</f>
        <v>0</v>
      </c>
      <c r="AQ1090" s="7">
        <f>IF(S1090&gt;0,RANK(S1090,(N1090:P1090,Q1090:AE1090)),0)</f>
        <v>4</v>
      </c>
      <c r="AR1090" s="2">
        <f t="shared" si="438"/>
        <v>3.2267527134056907E-3</v>
      </c>
      <c r="AS1090" s="2">
        <f t="shared" si="439"/>
        <v>0</v>
      </c>
      <c r="AT1090" s="2">
        <f t="shared" si="440"/>
        <v>0</v>
      </c>
      <c r="AU1090" s="2">
        <f t="shared" si="441"/>
        <v>3.6667644470519214E-3</v>
      </c>
      <c r="AW1090" t="s">
        <v>795</v>
      </c>
      <c r="AX1090" t="s">
        <v>3319</v>
      </c>
      <c r="AY1090">
        <v>2</v>
      </c>
      <c r="BA1090" s="119">
        <v>21</v>
      </c>
      <c r="BB1090" s="121">
        <v>99</v>
      </c>
      <c r="BC1090" s="125">
        <f t="shared" si="432"/>
        <v>21099</v>
      </c>
      <c r="BE1090" s="7" t="s">
        <v>228</v>
      </c>
    </row>
    <row r="1091" spans="1:70" ht="13" hidden="1" customHeight="1" outlineLevel="1">
      <c r="A1091" t="s">
        <v>3076</v>
      </c>
      <c r="B1091" t="s">
        <v>3319</v>
      </c>
      <c r="C1091" s="1">
        <f t="shared" si="433"/>
        <v>19861</v>
      </c>
      <c r="D1091" s="7">
        <f>IF(N1091&gt;0, RANK(N1091,(N1091:P1091,Q1091:AE1091)),0)</f>
        <v>1</v>
      </c>
      <c r="E1091" s="7">
        <f>IF(O1091&gt;0,RANK(O1091,(N1091:P1091,Q1091:AE1091)),0)</f>
        <v>2</v>
      </c>
      <c r="F1091" s="7">
        <f>IF(P1091&gt;0,RANK(P1091,(N1091:P1091,Q1091:AE1091)),0)</f>
        <v>3</v>
      </c>
      <c r="G1091" s="1">
        <f t="shared" si="422"/>
        <v>526</v>
      </c>
      <c r="H1091" s="2">
        <f t="shared" si="423"/>
        <v>2.6484064246513266E-2</v>
      </c>
      <c r="I1091" s="2"/>
      <c r="J1091" s="2">
        <f t="shared" si="434"/>
        <v>0.50596646694526959</v>
      </c>
      <c r="K1091" s="2">
        <f t="shared" si="435"/>
        <v>0.47948240269875636</v>
      </c>
      <c r="L1091" s="2">
        <f t="shared" si="436"/>
        <v>8.7608881728009659E-3</v>
      </c>
      <c r="M1091" s="2">
        <f t="shared" si="437"/>
        <v>5.7902421831730853E-3</v>
      </c>
      <c r="N1091" s="66">
        <v>10049</v>
      </c>
      <c r="O1091" s="66">
        <v>9523</v>
      </c>
      <c r="P1091" s="66">
        <v>174</v>
      </c>
      <c r="Q1091" s="66">
        <v>62</v>
      </c>
      <c r="S1091" s="66">
        <v>53</v>
      </c>
      <c r="AN1091" s="7">
        <f>IF(Q1091&gt;0,RANK(Q1091,(N1091:P1091,Q1091:AE1091)),0)</f>
        <v>4</v>
      </c>
      <c r="AO1091" s="7">
        <f>IF(R1091&gt;0,RANK(R1091,(N1091:P1091,Q1091:AE1091)),0)</f>
        <v>0</v>
      </c>
      <c r="AP1091" s="7">
        <f>IF(T1091&gt;0,RANK(T1091,(N1091:P1091,Q1091:AE1091)),0)</f>
        <v>0</v>
      </c>
      <c r="AQ1091" s="7">
        <f>IF(S1091&gt;0,RANK(S1091,(N1091:P1091,Q1091:AE1091)),0)</f>
        <v>5</v>
      </c>
      <c r="AR1091" s="2">
        <f t="shared" si="438"/>
        <v>3.1216957857106895E-3</v>
      </c>
      <c r="AS1091" s="2">
        <f t="shared" si="439"/>
        <v>0</v>
      </c>
      <c r="AT1091" s="2">
        <f t="shared" si="440"/>
        <v>0</v>
      </c>
      <c r="AU1091" s="2">
        <f t="shared" si="441"/>
        <v>2.6685463974623633E-3</v>
      </c>
      <c r="AW1091" t="s">
        <v>3076</v>
      </c>
      <c r="AX1091" t="s">
        <v>3319</v>
      </c>
      <c r="AY1091">
        <v>1</v>
      </c>
      <c r="BA1091" s="119">
        <v>21</v>
      </c>
      <c r="BB1091" s="121">
        <v>101</v>
      </c>
      <c r="BC1091" s="125">
        <f t="shared" si="432"/>
        <v>21101</v>
      </c>
      <c r="BE1091" s="7" t="s">
        <v>228</v>
      </c>
    </row>
    <row r="1092" spans="1:70" ht="13" hidden="1" customHeight="1" outlineLevel="1">
      <c r="A1092" t="s">
        <v>1185</v>
      </c>
      <c r="B1092" t="s">
        <v>3319</v>
      </c>
      <c r="C1092" s="1">
        <f t="shared" si="433"/>
        <v>6919</v>
      </c>
      <c r="D1092" s="7">
        <f>IF(N1092&gt;0, RANK(N1092,(N1092:P1092,Q1092:AE1092)),0)</f>
        <v>2</v>
      </c>
      <c r="E1092" s="7">
        <f>IF(O1092&gt;0,RANK(O1092,(N1092:P1092,Q1092:AE1092)),0)</f>
        <v>1</v>
      </c>
      <c r="F1092" s="7">
        <f>IF(P1092&gt;0,RANK(P1092,(N1092:P1092,Q1092:AE1092)),0)</f>
        <v>3</v>
      </c>
      <c r="G1092" s="1">
        <f t="shared" si="422"/>
        <v>1356</v>
      </c>
      <c r="H1092" s="2">
        <f t="shared" si="423"/>
        <v>0.19598207833501952</v>
      </c>
      <c r="I1092" s="2"/>
      <c r="J1092" s="2">
        <f t="shared" si="434"/>
        <v>0.39384304090186445</v>
      </c>
      <c r="K1092" s="2">
        <f t="shared" si="435"/>
        <v>0.58982511923688397</v>
      </c>
      <c r="L1092" s="2">
        <f t="shared" si="436"/>
        <v>1.1706894059835236E-2</v>
      </c>
      <c r="M1092" s="2">
        <f t="shared" si="437"/>
        <v>4.6249458014162928E-3</v>
      </c>
      <c r="N1092" s="66">
        <v>2725</v>
      </c>
      <c r="O1092" s="66">
        <v>4081</v>
      </c>
      <c r="P1092" s="66">
        <v>81</v>
      </c>
      <c r="Q1092" s="66">
        <v>23</v>
      </c>
      <c r="S1092" s="66">
        <v>9</v>
      </c>
      <c r="AN1092" s="7">
        <f>IF(Q1092&gt;0,RANK(Q1092,(N1092:P1092,Q1092:AE1092)),0)</f>
        <v>4</v>
      </c>
      <c r="AO1092" s="7">
        <f>IF(R1092&gt;0,RANK(R1092,(N1092:P1092,Q1092:AE1092)),0)</f>
        <v>0</v>
      </c>
      <c r="AP1092" s="7">
        <f>IF(T1092&gt;0,RANK(T1092,(N1092:P1092,Q1092:AE1092)),0)</f>
        <v>0</v>
      </c>
      <c r="AQ1092" s="7">
        <f>IF(S1092&gt;0,RANK(S1092,(N1092:P1092,Q1092:AE1092)),0)</f>
        <v>5</v>
      </c>
      <c r="AR1092" s="2">
        <f t="shared" si="438"/>
        <v>3.3241797947680301E-3</v>
      </c>
      <c r="AS1092" s="2">
        <f t="shared" si="439"/>
        <v>0</v>
      </c>
      <c r="AT1092" s="2">
        <f t="shared" si="440"/>
        <v>0</v>
      </c>
      <c r="AU1092" s="2">
        <f t="shared" si="441"/>
        <v>1.3007660066483597E-3</v>
      </c>
      <c r="AW1092" t="s">
        <v>1185</v>
      </c>
      <c r="AX1092" t="s">
        <v>3319</v>
      </c>
      <c r="AY1092">
        <v>4</v>
      </c>
      <c r="BA1092" s="119">
        <v>21</v>
      </c>
      <c r="BB1092" s="121">
        <v>103</v>
      </c>
      <c r="BC1092" s="125">
        <f t="shared" si="432"/>
        <v>21103</v>
      </c>
      <c r="BE1092" s="7" t="s">
        <v>228</v>
      </c>
    </row>
    <row r="1093" spans="1:70" ht="13" hidden="1" customHeight="1" outlineLevel="1">
      <c r="A1093" t="s">
        <v>2876</v>
      </c>
      <c r="B1093" t="s">
        <v>3319</v>
      </c>
      <c r="C1093" s="1">
        <f t="shared" si="433"/>
        <v>2250</v>
      </c>
      <c r="D1093" s="7">
        <f>IF(N1093&gt;0, RANK(N1093,(N1093:P1093,Q1093:AE1093)),0)</f>
        <v>2</v>
      </c>
      <c r="E1093" s="7">
        <f>IF(O1093&gt;0,RANK(O1093,(N1093:P1093,Q1093:AE1093)),0)</f>
        <v>1</v>
      </c>
      <c r="F1093" s="7">
        <f>IF(P1093&gt;0,RANK(P1093,(N1093:P1093,Q1093:AE1093)),0)</f>
        <v>3</v>
      </c>
      <c r="G1093" s="1">
        <f t="shared" si="422"/>
        <v>594</v>
      </c>
      <c r="H1093" s="2">
        <f t="shared" si="423"/>
        <v>0.26400000000000001</v>
      </c>
      <c r="I1093" s="2"/>
      <c r="J1093" s="2">
        <f t="shared" si="434"/>
        <v>0.36088888888888887</v>
      </c>
      <c r="K1093" s="2">
        <f t="shared" si="435"/>
        <v>0.62488888888888894</v>
      </c>
      <c r="L1093" s="2">
        <f t="shared" si="436"/>
        <v>7.5555555555555558E-3</v>
      </c>
      <c r="M1093" s="2">
        <f t="shared" si="437"/>
        <v>6.6666666666666914E-3</v>
      </c>
      <c r="N1093" s="66">
        <v>812</v>
      </c>
      <c r="O1093" s="66">
        <v>1406</v>
      </c>
      <c r="P1093" s="66">
        <v>17</v>
      </c>
      <c r="Q1093" s="66">
        <v>10</v>
      </c>
      <c r="S1093" s="66">
        <v>5</v>
      </c>
      <c r="AN1093" s="7">
        <f>IF(Q1093&gt;0,RANK(Q1093,(N1093:P1093,Q1093:AE1093)),0)</f>
        <v>4</v>
      </c>
      <c r="AO1093" s="7">
        <f>IF(R1093&gt;0,RANK(R1093,(N1093:P1093,Q1093:AE1093)),0)</f>
        <v>0</v>
      </c>
      <c r="AP1093" s="7">
        <f>IF(T1093&gt;0,RANK(T1093,(N1093:P1093,Q1093:AE1093)),0)</f>
        <v>0</v>
      </c>
      <c r="AQ1093" s="7">
        <f>IF(S1093&gt;0,RANK(S1093,(N1093:P1093,Q1093:AE1093)),0)</f>
        <v>5</v>
      </c>
      <c r="AR1093" s="2">
        <f t="shared" si="438"/>
        <v>4.4444444444444444E-3</v>
      </c>
      <c r="AS1093" s="2">
        <f t="shared" si="439"/>
        <v>0</v>
      </c>
      <c r="AT1093" s="2">
        <f t="shared" si="440"/>
        <v>0</v>
      </c>
      <c r="AU1093" s="2">
        <f t="shared" si="441"/>
        <v>2.2222222222222222E-3</v>
      </c>
      <c r="AW1093" t="s">
        <v>2876</v>
      </c>
      <c r="AX1093" t="s">
        <v>3319</v>
      </c>
      <c r="AY1093">
        <v>1</v>
      </c>
      <c r="BA1093" s="119">
        <v>21</v>
      </c>
      <c r="BB1093" s="121">
        <v>105</v>
      </c>
      <c r="BC1093" s="125">
        <f t="shared" si="432"/>
        <v>21105</v>
      </c>
      <c r="BE1093" s="7" t="s">
        <v>228</v>
      </c>
    </row>
    <row r="1094" spans="1:70" ht="13" hidden="1" customHeight="1" outlineLevel="1">
      <c r="A1094" t="s">
        <v>2517</v>
      </c>
      <c r="B1094" t="s">
        <v>3319</v>
      </c>
      <c r="C1094" s="1">
        <f t="shared" si="433"/>
        <v>19348</v>
      </c>
      <c r="D1094" s="7">
        <f>IF(N1094&gt;0, RANK(N1094,(N1094:P1094,Q1094:AE1094)),0)</f>
        <v>2</v>
      </c>
      <c r="E1094" s="7">
        <f>IF(O1094&gt;0,RANK(O1094,(N1094:P1094,Q1094:AE1094)),0)</f>
        <v>1</v>
      </c>
      <c r="F1094" s="7">
        <f>IF(P1094&gt;0,RANK(P1094,(N1094:P1094,Q1094:AE1094)),0)</f>
        <v>3</v>
      </c>
      <c r="G1094" s="1">
        <f t="shared" si="422"/>
        <v>4812</v>
      </c>
      <c r="H1094" s="2">
        <f t="shared" si="423"/>
        <v>0.24870787678313003</v>
      </c>
      <c r="I1094" s="2"/>
      <c r="J1094" s="2">
        <f t="shared" si="434"/>
        <v>0.36716973330576802</v>
      </c>
      <c r="K1094" s="2">
        <f t="shared" si="435"/>
        <v>0.61587761008889808</v>
      </c>
      <c r="L1094" s="2">
        <f t="shared" si="436"/>
        <v>1.1370684308455654E-2</v>
      </c>
      <c r="M1094" s="2">
        <f t="shared" si="437"/>
        <v>5.5819722968783059E-3</v>
      </c>
      <c r="N1094" s="66">
        <v>7104</v>
      </c>
      <c r="O1094" s="66">
        <v>11916</v>
      </c>
      <c r="P1094" s="66">
        <v>220</v>
      </c>
      <c r="Q1094" s="66">
        <v>62</v>
      </c>
      <c r="S1094" s="66">
        <v>46</v>
      </c>
      <c r="AN1094" s="7">
        <f>IF(Q1094&gt;0,RANK(Q1094,(N1094:P1094,Q1094:AE1094)),0)</f>
        <v>4</v>
      </c>
      <c r="AO1094" s="7">
        <f>IF(R1094&gt;0,RANK(R1094,(N1094:P1094,Q1094:AE1094)),0)</f>
        <v>0</v>
      </c>
      <c r="AP1094" s="7">
        <f>IF(T1094&gt;0,RANK(T1094,(N1094:P1094,Q1094:AE1094)),0)</f>
        <v>0</v>
      </c>
      <c r="AQ1094" s="7">
        <f>IF(S1094&gt;0,RANK(S1094,(N1094:P1094,Q1094:AE1094)),0)</f>
        <v>5</v>
      </c>
      <c r="AR1094" s="2">
        <f t="shared" si="438"/>
        <v>3.2044655778375028E-3</v>
      </c>
      <c r="AS1094" s="2">
        <f t="shared" si="439"/>
        <v>0</v>
      </c>
      <c r="AT1094" s="2">
        <f t="shared" si="440"/>
        <v>0</v>
      </c>
      <c r="AU1094" s="2">
        <f t="shared" si="441"/>
        <v>2.3775067190407277E-3</v>
      </c>
      <c r="AW1094" t="s">
        <v>2517</v>
      </c>
      <c r="AX1094" t="s">
        <v>3319</v>
      </c>
      <c r="AY1094">
        <v>1</v>
      </c>
      <c r="BA1094" s="119">
        <v>21</v>
      </c>
      <c r="BB1094" s="121">
        <v>107</v>
      </c>
      <c r="BC1094" s="125">
        <f t="shared" si="432"/>
        <v>21107</v>
      </c>
      <c r="BE1094" s="7" t="s">
        <v>228</v>
      </c>
    </row>
    <row r="1095" spans="1:70" ht="13" hidden="1" customHeight="1" outlineLevel="1">
      <c r="A1095" t="s">
        <v>627</v>
      </c>
      <c r="B1095" t="s">
        <v>3319</v>
      </c>
      <c r="C1095" s="1">
        <f t="shared" si="433"/>
        <v>5224</v>
      </c>
      <c r="D1095" s="7">
        <f>IF(N1095&gt;0, RANK(N1095,(N1095:P1095,Q1095:AE1095)),0)</f>
        <v>2</v>
      </c>
      <c r="E1095" s="7">
        <f>IF(O1095&gt;0,RANK(O1095,(N1095:P1095,Q1095:AE1095)),0)</f>
        <v>1</v>
      </c>
      <c r="F1095" s="7">
        <f>IF(P1095&gt;0,RANK(P1095,(N1095:P1095,Q1095:AE1095)),0)</f>
        <v>3</v>
      </c>
      <c r="G1095" s="1">
        <f t="shared" ref="G1095:G1158" si="442">IF(C1095&gt;0,MAX(N1095:P1095)-LARGE(N1095:P1095,2),0)</f>
        <v>3664</v>
      </c>
      <c r="H1095" s="2">
        <f t="shared" ref="H1095:H1158" si="443">IF(C1095&gt;0,G1095/C1095,0)</f>
        <v>0.70137825421133226</v>
      </c>
      <c r="I1095" s="2"/>
      <c r="J1095" s="2">
        <f t="shared" si="434"/>
        <v>0.14222817764165391</v>
      </c>
      <c r="K1095" s="2">
        <f t="shared" si="435"/>
        <v>0.84360643185298623</v>
      </c>
      <c r="L1095" s="2">
        <f t="shared" si="436"/>
        <v>6.8912710566615618E-3</v>
      </c>
      <c r="M1095" s="2">
        <f t="shared" si="437"/>
        <v>7.2741194486983587E-3</v>
      </c>
      <c r="N1095" s="66">
        <v>743</v>
      </c>
      <c r="O1095" s="66">
        <v>4407</v>
      </c>
      <c r="P1095" s="66">
        <v>36</v>
      </c>
      <c r="Q1095" s="66">
        <v>18</v>
      </c>
      <c r="S1095" s="66">
        <v>20</v>
      </c>
      <c r="AN1095" s="7">
        <f>IF(Q1095&gt;0,RANK(Q1095,(N1095:P1095,Q1095:AE1095)),0)</f>
        <v>5</v>
      </c>
      <c r="AO1095" s="7">
        <f>IF(R1095&gt;0,RANK(R1095,(N1095:P1095,Q1095:AE1095)),0)</f>
        <v>0</v>
      </c>
      <c r="AP1095" s="7">
        <f>IF(T1095&gt;0,RANK(T1095,(N1095:P1095,Q1095:AE1095)),0)</f>
        <v>0</v>
      </c>
      <c r="AQ1095" s="7">
        <f>IF(S1095&gt;0,RANK(S1095,(N1095:P1095,Q1095:AE1095)),0)</f>
        <v>4</v>
      </c>
      <c r="AR1095" s="2">
        <f t="shared" si="438"/>
        <v>3.4456355283307809E-3</v>
      </c>
      <c r="AS1095" s="2">
        <f t="shared" si="439"/>
        <v>0</v>
      </c>
      <c r="AT1095" s="2">
        <f t="shared" si="440"/>
        <v>0</v>
      </c>
      <c r="AU1095" s="2">
        <f t="shared" si="441"/>
        <v>3.8284839203675345E-3</v>
      </c>
      <c r="AW1095" t="s">
        <v>627</v>
      </c>
      <c r="AX1095" t="s">
        <v>3319</v>
      </c>
      <c r="AY1095">
        <v>5</v>
      </c>
      <c r="BA1095" s="119">
        <v>21</v>
      </c>
      <c r="BB1095" s="121">
        <v>109</v>
      </c>
      <c r="BC1095" s="125">
        <f t="shared" si="432"/>
        <v>21109</v>
      </c>
      <c r="BE1095" s="7" t="s">
        <v>228</v>
      </c>
    </row>
    <row r="1096" spans="1:70" ht="13" hidden="1" customHeight="1" outlineLevel="1">
      <c r="A1096" t="s">
        <v>996</v>
      </c>
      <c r="B1096" t="s">
        <v>3319</v>
      </c>
      <c r="C1096" s="1">
        <f t="shared" si="433"/>
        <v>353892</v>
      </c>
      <c r="D1096" s="7">
        <f>IF(N1096&gt;0, RANK(N1096,(N1096:P1096,Q1096:AE1096)),0)</f>
        <v>1</v>
      </c>
      <c r="E1096" s="7">
        <f>IF(O1096&gt;0,RANK(O1096,(N1096:P1096,Q1096:AE1096)),0)</f>
        <v>2</v>
      </c>
      <c r="F1096" s="7">
        <f>IF(P1096&gt;0,RANK(P1096,(N1096:P1096,Q1096:AE1096)),0)</f>
        <v>3</v>
      </c>
      <c r="G1096" s="1">
        <f t="shared" si="442"/>
        <v>42478</v>
      </c>
      <c r="H1096" s="2">
        <f t="shared" si="443"/>
        <v>0.1200309699004216</v>
      </c>
      <c r="I1096" s="2"/>
      <c r="J1096" s="2">
        <f t="shared" si="434"/>
        <v>0.55507047347778415</v>
      </c>
      <c r="K1096" s="2">
        <f t="shared" si="435"/>
        <v>0.4350395035773626</v>
      </c>
      <c r="L1096" s="2">
        <f t="shared" si="436"/>
        <v>6.1289885049676173E-3</v>
      </c>
      <c r="M1096" s="2">
        <f t="shared" si="437"/>
        <v>3.7610344398856322E-3</v>
      </c>
      <c r="N1096" s="66">
        <v>196435</v>
      </c>
      <c r="O1096" s="66">
        <v>153957</v>
      </c>
      <c r="P1096" s="66">
        <v>2169</v>
      </c>
      <c r="Q1096" s="66">
        <v>850</v>
      </c>
      <c r="S1096" s="66">
        <v>481</v>
      </c>
      <c r="W1096" s="66">
        <f>IF(Notes!B$31=1,IF(BR1096&gt;0,BR1096-R1096-SUM(T1096:V1096)-SUM(X1096:AL1096),SUM(BS1096:BY1096)),SUM(BS1096:BY1096))</f>
        <v>0</v>
      </c>
      <c r="AN1096" s="7">
        <f>IF(Q1096&gt;0,RANK(Q1096,(N1096:P1096,Q1096:AE1096)),0)</f>
        <v>4</v>
      </c>
      <c r="AO1096" s="7">
        <f>IF(R1096&gt;0,RANK(R1096,(N1096:P1096,Q1096:AE1096)),0)</f>
        <v>0</v>
      </c>
      <c r="AP1096" s="7">
        <f>IF(T1096&gt;0,RANK(T1096,(N1096:P1096,Q1096:AE1096)),0)</f>
        <v>0</v>
      </c>
      <c r="AQ1096" s="7">
        <f>IF(S1096&gt;0,RANK(S1096,(N1096:P1096,Q1096:AE1096)),0)</f>
        <v>5</v>
      </c>
      <c r="AR1096" s="2">
        <f t="shared" si="438"/>
        <v>2.4018627151786423E-3</v>
      </c>
      <c r="AS1096" s="2">
        <f t="shared" si="439"/>
        <v>0</v>
      </c>
      <c r="AT1096" s="2">
        <f t="shared" si="440"/>
        <v>0</v>
      </c>
      <c r="AU1096" s="2">
        <f t="shared" si="441"/>
        <v>1.3591717247069728E-3</v>
      </c>
      <c r="AW1096" t="s">
        <v>996</v>
      </c>
      <c r="AX1096" t="s">
        <v>3319</v>
      </c>
      <c r="AY1096">
        <v>0</v>
      </c>
      <c r="BA1096" s="119">
        <v>21</v>
      </c>
      <c r="BB1096" s="121">
        <v>111</v>
      </c>
      <c r="BC1096" s="125">
        <f t="shared" si="432"/>
        <v>21111</v>
      </c>
      <c r="BE1096" s="7" t="s">
        <v>228</v>
      </c>
      <c r="BR1096" s="66">
        <v>1044</v>
      </c>
    </row>
    <row r="1097" spans="1:70" ht="13" hidden="1" customHeight="1" outlineLevel="1">
      <c r="A1097" t="s">
        <v>2565</v>
      </c>
      <c r="B1097" t="s">
        <v>3319</v>
      </c>
      <c r="C1097" s="1">
        <f t="shared" si="433"/>
        <v>20214</v>
      </c>
      <c r="D1097" s="7">
        <f>IF(N1097&gt;0, RANK(N1097,(N1097:P1097,Q1097:AE1097)),0)</f>
        <v>2</v>
      </c>
      <c r="E1097" s="7">
        <f>IF(O1097&gt;0,RANK(O1097,(N1097:P1097,Q1097:AE1097)),0)</f>
        <v>1</v>
      </c>
      <c r="F1097" s="7">
        <f>IF(P1097&gt;0,RANK(P1097,(N1097:P1097,Q1097:AE1097)),0)</f>
        <v>3</v>
      </c>
      <c r="G1097" s="1">
        <f t="shared" si="442"/>
        <v>7475</v>
      </c>
      <c r="H1097" s="2">
        <f t="shared" si="443"/>
        <v>0.36979321262491344</v>
      </c>
      <c r="I1097" s="2"/>
      <c r="J1097" s="2">
        <f t="shared" si="434"/>
        <v>0.30849906005738598</v>
      </c>
      <c r="K1097" s="2">
        <f t="shared" si="435"/>
        <v>0.67829227268229941</v>
      </c>
      <c r="L1097" s="2">
        <f t="shared" si="436"/>
        <v>6.6290689621054718E-3</v>
      </c>
      <c r="M1097" s="2">
        <f t="shared" si="437"/>
        <v>6.5795982982090832E-3</v>
      </c>
      <c r="N1097" s="66">
        <v>6236</v>
      </c>
      <c r="O1097" s="66">
        <v>13711</v>
      </c>
      <c r="P1097" s="66">
        <v>134</v>
      </c>
      <c r="Q1097" s="66">
        <v>86</v>
      </c>
      <c r="S1097" s="66">
        <v>47</v>
      </c>
      <c r="AN1097" s="7">
        <f>IF(Q1097&gt;0,RANK(Q1097,(N1097:P1097,Q1097:AE1097)),0)</f>
        <v>4</v>
      </c>
      <c r="AO1097" s="7">
        <f>IF(R1097&gt;0,RANK(R1097,(N1097:P1097,Q1097:AE1097)),0)</f>
        <v>0</v>
      </c>
      <c r="AP1097" s="7">
        <f>IF(T1097&gt;0,RANK(T1097,(N1097:P1097,Q1097:AE1097)),0)</f>
        <v>0</v>
      </c>
      <c r="AQ1097" s="7">
        <f>IF(S1097&gt;0,RANK(S1097,(N1097:P1097,Q1097:AE1097)),0)</f>
        <v>5</v>
      </c>
      <c r="AR1097" s="2">
        <f t="shared" si="438"/>
        <v>4.2544770950826158E-3</v>
      </c>
      <c r="AS1097" s="2">
        <f t="shared" si="439"/>
        <v>0</v>
      </c>
      <c r="AT1097" s="2">
        <f t="shared" si="440"/>
        <v>0</v>
      </c>
      <c r="AU1097" s="2">
        <f t="shared" si="441"/>
        <v>2.3251212031265458E-3</v>
      </c>
      <c r="AW1097" t="s">
        <v>2565</v>
      </c>
      <c r="AX1097" t="s">
        <v>3319</v>
      </c>
      <c r="AY1097">
        <v>6</v>
      </c>
      <c r="BA1097" s="119">
        <v>21</v>
      </c>
      <c r="BB1097" s="121">
        <v>113</v>
      </c>
      <c r="BC1097" s="125">
        <f t="shared" si="432"/>
        <v>21113</v>
      </c>
      <c r="BE1097" s="7" t="s">
        <v>228</v>
      </c>
    </row>
    <row r="1098" spans="1:70" ht="13" hidden="1" customHeight="1" outlineLevel="1">
      <c r="A1098" t="s">
        <v>1979</v>
      </c>
      <c r="B1098" t="s">
        <v>3319</v>
      </c>
      <c r="C1098" s="1">
        <f t="shared" si="433"/>
        <v>8517</v>
      </c>
      <c r="D1098" s="7">
        <f>IF(N1098&gt;0, RANK(N1098,(N1098:P1098,Q1098:AE1098)),0)</f>
        <v>2</v>
      </c>
      <c r="E1098" s="7">
        <f>IF(O1098&gt;0,RANK(O1098,(N1098:P1098,Q1098:AE1098)),0)</f>
        <v>1</v>
      </c>
      <c r="F1098" s="7">
        <f>IF(P1098&gt;0,RANK(P1098,(N1098:P1098,Q1098:AE1098)),0)</f>
        <v>3</v>
      </c>
      <c r="G1098" s="1">
        <f t="shared" si="442"/>
        <v>3541</v>
      </c>
      <c r="H1098" s="2">
        <f t="shared" si="443"/>
        <v>0.41575672185041679</v>
      </c>
      <c r="I1098" s="2"/>
      <c r="J1098" s="2">
        <f t="shared" si="434"/>
        <v>0.28261124809205118</v>
      </c>
      <c r="K1098" s="2">
        <f t="shared" si="435"/>
        <v>0.69836796994246797</v>
      </c>
      <c r="L1098" s="2">
        <f t="shared" si="436"/>
        <v>9.2755665140307614E-3</v>
      </c>
      <c r="M1098" s="2">
        <f t="shared" si="437"/>
        <v>9.7452154514500872E-3</v>
      </c>
      <c r="N1098" s="66">
        <v>2407</v>
      </c>
      <c r="O1098" s="66">
        <v>5948</v>
      </c>
      <c r="P1098" s="66">
        <v>79</v>
      </c>
      <c r="Q1098" s="66">
        <v>41</v>
      </c>
      <c r="S1098" s="66">
        <v>42</v>
      </c>
      <c r="AN1098" s="7">
        <f>IF(Q1098&gt;0,RANK(Q1098,(N1098:P1098,Q1098:AE1098)),0)</f>
        <v>5</v>
      </c>
      <c r="AO1098" s="7">
        <f>IF(R1098&gt;0,RANK(R1098,(N1098:P1098,Q1098:AE1098)),0)</f>
        <v>0</v>
      </c>
      <c r="AP1098" s="7">
        <f>IF(T1098&gt;0,RANK(T1098,(N1098:P1098,Q1098:AE1098)),0)</f>
        <v>0</v>
      </c>
      <c r="AQ1098" s="7">
        <f>IF(S1098&gt;0,RANK(S1098,(N1098:P1098,Q1098:AE1098)),0)</f>
        <v>4</v>
      </c>
      <c r="AR1098" s="2">
        <f t="shared" si="438"/>
        <v>4.8139016085476105E-3</v>
      </c>
      <c r="AS1098" s="2">
        <f t="shared" si="439"/>
        <v>0</v>
      </c>
      <c r="AT1098" s="2">
        <f t="shared" si="440"/>
        <v>0</v>
      </c>
      <c r="AU1098" s="2">
        <f t="shared" si="441"/>
        <v>4.9313138429024307E-3</v>
      </c>
      <c r="AW1098" t="s">
        <v>1979</v>
      </c>
      <c r="AX1098" t="s">
        <v>3319</v>
      </c>
      <c r="AY1098">
        <v>5</v>
      </c>
      <c r="BA1098" s="119">
        <v>21</v>
      </c>
      <c r="BB1098" s="121">
        <v>115</v>
      </c>
      <c r="BC1098" s="125">
        <f t="shared" si="432"/>
        <v>21115</v>
      </c>
      <c r="BE1098" s="7" t="s">
        <v>228</v>
      </c>
    </row>
    <row r="1099" spans="1:70" ht="13" hidden="1" customHeight="1" outlineLevel="1">
      <c r="A1099" t="s">
        <v>3453</v>
      </c>
      <c r="B1099" t="s">
        <v>3319</v>
      </c>
      <c r="C1099" s="1">
        <f t="shared" si="433"/>
        <v>68213</v>
      </c>
      <c r="D1099" s="7">
        <f>IF(N1099&gt;0, RANK(N1099,(N1099:P1099,Q1099:AE1099)),0)</f>
        <v>2</v>
      </c>
      <c r="E1099" s="7">
        <f>IF(O1099&gt;0,RANK(O1099,(N1099:P1099,Q1099:AE1099)),0)</f>
        <v>1</v>
      </c>
      <c r="F1099" s="7">
        <f>IF(P1099&gt;0,RANK(P1099,(N1099:P1099,Q1099:AE1099)),0)</f>
        <v>3</v>
      </c>
      <c r="G1099" s="1">
        <f t="shared" si="442"/>
        <v>14234</v>
      </c>
      <c r="H1099" s="2">
        <f t="shared" si="443"/>
        <v>0.2086699016316538</v>
      </c>
      <c r="I1099" s="2"/>
      <c r="J1099" s="2">
        <f t="shared" si="434"/>
        <v>0.38819579845483998</v>
      </c>
      <c r="K1099" s="2">
        <f t="shared" si="435"/>
        <v>0.59686570008649376</v>
      </c>
      <c r="L1099" s="2">
        <f t="shared" si="436"/>
        <v>7.52056059695366E-3</v>
      </c>
      <c r="M1099" s="2">
        <f t="shared" si="437"/>
        <v>7.4179408617126045E-3</v>
      </c>
      <c r="N1099" s="66">
        <v>26480</v>
      </c>
      <c r="O1099" s="66">
        <v>40714</v>
      </c>
      <c r="P1099" s="66">
        <v>513</v>
      </c>
      <c r="Q1099" s="66">
        <v>362</v>
      </c>
      <c r="S1099" s="66">
        <v>144</v>
      </c>
      <c r="AN1099" s="7">
        <f>IF(Q1099&gt;0,RANK(Q1099,(N1099:P1099,Q1099:AE1099)),0)</f>
        <v>4</v>
      </c>
      <c r="AO1099" s="7">
        <f>IF(R1099&gt;0,RANK(R1099,(N1099:P1099,Q1099:AE1099)),0)</f>
        <v>0</v>
      </c>
      <c r="AP1099" s="7">
        <f>IF(T1099&gt;0,RANK(T1099,(N1099:P1099,Q1099:AE1099)),0)</f>
        <v>0</v>
      </c>
      <c r="AQ1099" s="7">
        <f>IF(S1099&gt;0,RANK(S1099,(N1099:P1099,Q1099:AE1099)),0)</f>
        <v>5</v>
      </c>
      <c r="AR1099" s="2">
        <f t="shared" si="438"/>
        <v>5.3069063081817251E-3</v>
      </c>
      <c r="AS1099" s="2">
        <f t="shared" si="439"/>
        <v>0</v>
      </c>
      <c r="AT1099" s="2">
        <f t="shared" si="440"/>
        <v>0</v>
      </c>
      <c r="AU1099" s="2">
        <f t="shared" si="441"/>
        <v>2.1110345535308517E-3</v>
      </c>
      <c r="AW1099" t="s">
        <v>3453</v>
      </c>
      <c r="AX1099" t="s">
        <v>3319</v>
      </c>
      <c r="AY1099">
        <v>4</v>
      </c>
      <c r="BA1099" s="119">
        <v>21</v>
      </c>
      <c r="BB1099" s="121">
        <v>117</v>
      </c>
      <c r="BC1099" s="125">
        <f t="shared" si="432"/>
        <v>21117</v>
      </c>
      <c r="BE1099" s="7" t="s">
        <v>228</v>
      </c>
    </row>
    <row r="1100" spans="1:70" ht="13" hidden="1" customHeight="1" outlineLevel="1">
      <c r="A1100" t="s">
        <v>3291</v>
      </c>
      <c r="B1100" t="s">
        <v>3319</v>
      </c>
      <c r="C1100" s="1">
        <f t="shared" si="433"/>
        <v>5820</v>
      </c>
      <c r="D1100" s="7">
        <f>IF(N1100&gt;0, RANK(N1100,(N1100:P1100,Q1100:AE1100)),0)</f>
        <v>2</v>
      </c>
      <c r="E1100" s="7">
        <f>IF(O1100&gt;0,RANK(O1100,(N1100:P1100,Q1100:AE1100)),0)</f>
        <v>1</v>
      </c>
      <c r="F1100" s="7">
        <f>IF(P1100&gt;0,RANK(P1100,(N1100:P1100,Q1100:AE1100)),0)</f>
        <v>3</v>
      </c>
      <c r="G1100" s="1">
        <f t="shared" si="442"/>
        <v>458</v>
      </c>
      <c r="H1100" s="2">
        <f t="shared" si="443"/>
        <v>7.8694158075601373E-2</v>
      </c>
      <c r="I1100" s="2"/>
      <c r="J1100" s="2">
        <f t="shared" si="434"/>
        <v>0.44879725085910654</v>
      </c>
      <c r="K1100" s="2">
        <f t="shared" si="435"/>
        <v>0.52749140893470792</v>
      </c>
      <c r="L1100" s="2">
        <f t="shared" si="436"/>
        <v>1.4776632302405498E-2</v>
      </c>
      <c r="M1100" s="2">
        <f t="shared" si="437"/>
        <v>8.934707903780096E-3</v>
      </c>
      <c r="N1100" s="66">
        <v>2612</v>
      </c>
      <c r="O1100" s="66">
        <v>3070</v>
      </c>
      <c r="P1100" s="66">
        <v>86</v>
      </c>
      <c r="Q1100" s="66">
        <v>22</v>
      </c>
      <c r="S1100" s="66">
        <v>30</v>
      </c>
      <c r="AN1100" s="7">
        <f>IF(Q1100&gt;0,RANK(Q1100,(N1100:P1100,Q1100:AE1100)),0)</f>
        <v>5</v>
      </c>
      <c r="AO1100" s="7">
        <f>IF(R1100&gt;0,RANK(R1100,(N1100:P1100,Q1100:AE1100)),0)</f>
        <v>0</v>
      </c>
      <c r="AP1100" s="7">
        <f>IF(T1100&gt;0,RANK(T1100,(N1100:P1100,Q1100:AE1100)),0)</f>
        <v>0</v>
      </c>
      <c r="AQ1100" s="7">
        <f>IF(S1100&gt;0,RANK(S1100,(N1100:P1100,Q1100:AE1100)),0)</f>
        <v>4</v>
      </c>
      <c r="AR1100" s="2">
        <f t="shared" si="438"/>
        <v>3.7800687285223368E-3</v>
      </c>
      <c r="AS1100" s="2">
        <f t="shared" si="439"/>
        <v>0</v>
      </c>
      <c r="AT1100" s="2">
        <f t="shared" si="440"/>
        <v>0</v>
      </c>
      <c r="AU1100" s="2">
        <f t="shared" si="441"/>
        <v>5.1546391752577319E-3</v>
      </c>
      <c r="AW1100" t="s">
        <v>3291</v>
      </c>
      <c r="AX1100" t="s">
        <v>3319</v>
      </c>
      <c r="AY1100">
        <v>5</v>
      </c>
      <c r="BA1100" s="119">
        <v>21</v>
      </c>
      <c r="BB1100" s="121">
        <v>119</v>
      </c>
      <c r="BC1100" s="125">
        <f t="shared" si="432"/>
        <v>21119</v>
      </c>
      <c r="BE1100" s="7" t="s">
        <v>228</v>
      </c>
    </row>
    <row r="1101" spans="1:70" ht="13" hidden="1" customHeight="1" outlineLevel="1">
      <c r="A1101" t="s">
        <v>2894</v>
      </c>
      <c r="B1101" t="s">
        <v>3319</v>
      </c>
      <c r="C1101" s="1">
        <f t="shared" si="433"/>
        <v>11389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>IF(P1101&gt;0,RANK(P1101,(N1101:P1101,Q1101:AE1101)),0)</f>
        <v>3</v>
      </c>
      <c r="G1101" s="1">
        <f t="shared" si="442"/>
        <v>5076</v>
      </c>
      <c r="H1101" s="2">
        <f t="shared" si="443"/>
        <v>0.44569321274914392</v>
      </c>
      <c r="I1101" s="2"/>
      <c r="J1101" s="2">
        <f t="shared" si="434"/>
        <v>0.26990956185793308</v>
      </c>
      <c r="K1101" s="2">
        <f t="shared" si="435"/>
        <v>0.715602774607077</v>
      </c>
      <c r="L1101" s="2">
        <f t="shared" si="436"/>
        <v>8.8682061638423043E-3</v>
      </c>
      <c r="M1101" s="2">
        <f t="shared" si="437"/>
        <v>5.6194573711476764E-3</v>
      </c>
      <c r="N1101" s="66">
        <v>3074</v>
      </c>
      <c r="O1101" s="66">
        <v>8150</v>
      </c>
      <c r="P1101" s="66">
        <v>101</v>
      </c>
      <c r="Q1101" s="66">
        <v>35</v>
      </c>
      <c r="S1101" s="66">
        <v>29</v>
      </c>
      <c r="AN1101" s="7">
        <f>IF(Q1101&gt;0,RANK(Q1101,(N1101:P1101,Q1101:AE1101)),0)</f>
        <v>4</v>
      </c>
      <c r="AO1101" s="7">
        <f>IF(R1101&gt;0,RANK(R1101,(N1101:P1101,Q1101:AE1101)),0)</f>
        <v>0</v>
      </c>
      <c r="AP1101" s="7">
        <f>IF(T1101&gt;0,RANK(T1101,(N1101:P1101,Q1101:AE1101)),0)</f>
        <v>0</v>
      </c>
      <c r="AQ1101" s="7">
        <f>IF(S1101&gt;0,RANK(S1101,(N1101:P1101,Q1101:AE1101)),0)</f>
        <v>5</v>
      </c>
      <c r="AR1101" s="2">
        <f t="shared" si="438"/>
        <v>3.0731407498463428E-3</v>
      </c>
      <c r="AS1101" s="2">
        <f t="shared" si="439"/>
        <v>0</v>
      </c>
      <c r="AT1101" s="2">
        <f t="shared" si="440"/>
        <v>0</v>
      </c>
      <c r="AU1101" s="2">
        <f t="shared" si="441"/>
        <v>2.5463166213012555E-3</v>
      </c>
      <c r="AW1101" t="s">
        <v>2894</v>
      </c>
      <c r="AX1101" t="s">
        <v>3319</v>
      </c>
      <c r="AY1101">
        <v>5</v>
      </c>
      <c r="BA1101" s="119">
        <v>21</v>
      </c>
      <c r="BB1101" s="121">
        <v>121</v>
      </c>
      <c r="BC1101" s="125">
        <f t="shared" si="432"/>
        <v>21121</v>
      </c>
      <c r="BE1101" s="7" t="s">
        <v>228</v>
      </c>
    </row>
    <row r="1102" spans="1:70" ht="13" hidden="1" customHeight="1" outlineLevel="1">
      <c r="A1102" t="s">
        <v>2817</v>
      </c>
      <c r="B1102" t="s">
        <v>3319</v>
      </c>
      <c r="C1102" s="1">
        <f t="shared" si="433"/>
        <v>6178</v>
      </c>
      <c r="D1102" s="7">
        <f>IF(N1102&gt;0, RANK(N1102,(N1102:P1102,Q1102:AE1102)),0)</f>
        <v>2</v>
      </c>
      <c r="E1102" s="7">
        <f>IF(O1102&gt;0,RANK(O1102,(N1102:P1102,Q1102:AE1102)),0)</f>
        <v>1</v>
      </c>
      <c r="F1102" s="7">
        <f>IF(P1102&gt;0,RANK(P1102,(N1102:P1102,Q1102:AE1102)),0)</f>
        <v>3</v>
      </c>
      <c r="G1102" s="1">
        <f t="shared" si="442"/>
        <v>2240</v>
      </c>
      <c r="H1102" s="2">
        <f t="shared" si="443"/>
        <v>0.36257688572353514</v>
      </c>
      <c r="I1102" s="2"/>
      <c r="J1102" s="2">
        <f t="shared" si="434"/>
        <v>0.30964713499514407</v>
      </c>
      <c r="K1102" s="2">
        <f t="shared" si="435"/>
        <v>0.67222402071867915</v>
      </c>
      <c r="L1102" s="2">
        <f t="shared" si="436"/>
        <v>1.0359339592101004E-2</v>
      </c>
      <c r="M1102" s="2">
        <f t="shared" si="437"/>
        <v>7.7695046940757777E-3</v>
      </c>
      <c r="N1102" s="66">
        <v>1913</v>
      </c>
      <c r="O1102" s="66">
        <v>4153</v>
      </c>
      <c r="P1102" s="66">
        <v>64</v>
      </c>
      <c r="Q1102" s="66">
        <v>20</v>
      </c>
      <c r="S1102" s="66">
        <v>28</v>
      </c>
      <c r="AN1102" s="7">
        <f>IF(Q1102&gt;0,RANK(Q1102,(N1102:P1102,Q1102:AE1102)),0)</f>
        <v>5</v>
      </c>
      <c r="AO1102" s="7">
        <f>IF(R1102&gt;0,RANK(R1102,(N1102:P1102,Q1102:AE1102)),0)</f>
        <v>0</v>
      </c>
      <c r="AP1102" s="7">
        <f>IF(T1102&gt;0,RANK(T1102,(N1102:P1102,Q1102:AE1102)),0)</f>
        <v>0</v>
      </c>
      <c r="AQ1102" s="7">
        <f>IF(S1102&gt;0,RANK(S1102,(N1102:P1102,Q1102:AE1102)),0)</f>
        <v>4</v>
      </c>
      <c r="AR1102" s="2">
        <f t="shared" si="438"/>
        <v>3.2372936225315637E-3</v>
      </c>
      <c r="AS1102" s="2">
        <f t="shared" si="439"/>
        <v>0</v>
      </c>
      <c r="AT1102" s="2">
        <f t="shared" si="440"/>
        <v>0</v>
      </c>
      <c r="AU1102" s="2">
        <f t="shared" si="441"/>
        <v>4.5322110715441894E-3</v>
      </c>
      <c r="AW1102" t="s">
        <v>2817</v>
      </c>
      <c r="AX1102" t="s">
        <v>3319</v>
      </c>
      <c r="AY1102">
        <v>2</v>
      </c>
      <c r="BA1102" s="119">
        <v>21</v>
      </c>
      <c r="BB1102" s="121">
        <v>123</v>
      </c>
      <c r="BC1102" s="125">
        <f t="shared" si="432"/>
        <v>21123</v>
      </c>
      <c r="BE1102" s="7" t="s">
        <v>228</v>
      </c>
    </row>
    <row r="1103" spans="1:70" ht="13" hidden="1" customHeight="1" outlineLevel="1">
      <c r="A1103" t="s">
        <v>2383</v>
      </c>
      <c r="B1103" t="s">
        <v>3319</v>
      </c>
      <c r="C1103" s="1">
        <f t="shared" si="433"/>
        <v>22500</v>
      </c>
      <c r="D1103" s="7">
        <f>IF(N1103&gt;0, RANK(N1103,(N1103:P1103,Q1103:AE1103)),0)</f>
        <v>2</v>
      </c>
      <c r="E1103" s="7">
        <f>IF(O1103&gt;0,RANK(O1103,(N1103:P1103,Q1103:AE1103)),0)</f>
        <v>1</v>
      </c>
      <c r="F1103" s="7">
        <f>IF(P1103&gt;0,RANK(P1103,(N1103:P1103,Q1103:AE1103)),0)</f>
        <v>3</v>
      </c>
      <c r="G1103" s="1">
        <f t="shared" si="442"/>
        <v>13042</v>
      </c>
      <c r="H1103" s="2">
        <f t="shared" si="443"/>
        <v>0.57964444444444441</v>
      </c>
      <c r="I1103" s="2"/>
      <c r="J1103" s="2">
        <f t="shared" si="434"/>
        <v>0.20524444444444445</v>
      </c>
      <c r="K1103" s="2">
        <f t="shared" si="435"/>
        <v>0.78488888888888886</v>
      </c>
      <c r="L1103" s="2">
        <f t="shared" si="436"/>
        <v>5.6888888888888892E-3</v>
      </c>
      <c r="M1103" s="2">
        <f t="shared" si="437"/>
        <v>4.1777777777778011E-3</v>
      </c>
      <c r="N1103" s="66">
        <v>4618</v>
      </c>
      <c r="O1103" s="66">
        <v>17660</v>
      </c>
      <c r="P1103" s="66">
        <v>128</v>
      </c>
      <c r="Q1103" s="66">
        <v>55</v>
      </c>
      <c r="S1103" s="66">
        <v>39</v>
      </c>
      <c r="AN1103" s="7">
        <f>IF(Q1103&gt;0,RANK(Q1103,(N1103:P1103,Q1103:AE1103)),0)</f>
        <v>4</v>
      </c>
      <c r="AO1103" s="7">
        <f>IF(R1103&gt;0,RANK(R1103,(N1103:P1103,Q1103:AE1103)),0)</f>
        <v>0</v>
      </c>
      <c r="AP1103" s="7">
        <f>IF(T1103&gt;0,RANK(T1103,(N1103:P1103,Q1103:AE1103)),0)</f>
        <v>0</v>
      </c>
      <c r="AQ1103" s="7">
        <f>IF(S1103&gt;0,RANK(S1103,(N1103:P1103,Q1103:AE1103)),0)</f>
        <v>5</v>
      </c>
      <c r="AR1103" s="2">
        <f t="shared" si="438"/>
        <v>2.4444444444444444E-3</v>
      </c>
      <c r="AS1103" s="2">
        <f t="shared" si="439"/>
        <v>0</v>
      </c>
      <c r="AT1103" s="2">
        <f t="shared" si="440"/>
        <v>0</v>
      </c>
      <c r="AU1103" s="2">
        <f t="shared" si="441"/>
        <v>1.7333333333333333E-3</v>
      </c>
      <c r="AW1103" t="s">
        <v>2383</v>
      </c>
      <c r="AX1103" t="s">
        <v>3319</v>
      </c>
      <c r="AY1103">
        <v>5</v>
      </c>
      <c r="BA1103" s="119">
        <v>21</v>
      </c>
      <c r="BB1103" s="121">
        <v>125</v>
      </c>
      <c r="BC1103" s="125">
        <f t="shared" si="432"/>
        <v>21125</v>
      </c>
      <c r="BE1103" s="7" t="s">
        <v>228</v>
      </c>
    </row>
    <row r="1104" spans="1:70" ht="13" hidden="1" customHeight="1" outlineLevel="1">
      <c r="A1104" t="s">
        <v>1932</v>
      </c>
      <c r="B1104" t="s">
        <v>3319</v>
      </c>
      <c r="C1104" s="1">
        <f t="shared" si="433"/>
        <v>5649</v>
      </c>
      <c r="D1104" s="7">
        <f>IF(N1104&gt;0, RANK(N1104,(N1104:P1104,Q1104:AE1104)),0)</f>
        <v>2</v>
      </c>
      <c r="E1104" s="7">
        <f>IF(O1104&gt;0,RANK(O1104,(N1104:P1104,Q1104:AE1104)),0)</f>
        <v>1</v>
      </c>
      <c r="F1104" s="7">
        <f>IF(P1104&gt;0,RANK(P1104,(N1104:P1104,Q1104:AE1104)),0)</f>
        <v>3</v>
      </c>
      <c r="G1104" s="1">
        <f t="shared" si="442"/>
        <v>1467</v>
      </c>
      <c r="H1104" s="2">
        <f t="shared" si="443"/>
        <v>0.25969198088157197</v>
      </c>
      <c r="I1104" s="2"/>
      <c r="J1104" s="2">
        <f t="shared" si="434"/>
        <v>0.36041777305717826</v>
      </c>
      <c r="K1104" s="2">
        <f t="shared" si="435"/>
        <v>0.62010975393875023</v>
      </c>
      <c r="L1104" s="2">
        <f t="shared" si="436"/>
        <v>1.3099663657284474E-2</v>
      </c>
      <c r="M1104" s="2">
        <f t="shared" si="437"/>
        <v>6.3728093467870367E-3</v>
      </c>
      <c r="N1104" s="66">
        <v>2036</v>
      </c>
      <c r="O1104" s="66">
        <v>3503</v>
      </c>
      <c r="P1104" s="66">
        <v>74</v>
      </c>
      <c r="Q1104" s="66">
        <v>21</v>
      </c>
      <c r="S1104" s="66">
        <v>15</v>
      </c>
      <c r="AN1104" s="7">
        <f>IF(Q1104&gt;0,RANK(Q1104,(N1104:P1104,Q1104:AE1104)),0)</f>
        <v>4</v>
      </c>
      <c r="AO1104" s="7">
        <f>IF(R1104&gt;0,RANK(R1104,(N1104:P1104,Q1104:AE1104)),0)</f>
        <v>0</v>
      </c>
      <c r="AP1104" s="7">
        <f>IF(T1104&gt;0,RANK(T1104,(N1104:P1104,Q1104:AE1104)),0)</f>
        <v>0</v>
      </c>
      <c r="AQ1104" s="7">
        <f>IF(S1104&gt;0,RANK(S1104,(N1104:P1104,Q1104:AE1104)),0)</f>
        <v>5</v>
      </c>
      <c r="AR1104" s="2">
        <f t="shared" si="438"/>
        <v>3.7174721189591076E-3</v>
      </c>
      <c r="AS1104" s="2">
        <f t="shared" si="439"/>
        <v>0</v>
      </c>
      <c r="AT1104" s="2">
        <f t="shared" si="440"/>
        <v>0</v>
      </c>
      <c r="AU1104" s="2">
        <f t="shared" si="441"/>
        <v>2.6553372278279343E-3</v>
      </c>
      <c r="AW1104" t="s">
        <v>1932</v>
      </c>
      <c r="AX1104" t="s">
        <v>3319</v>
      </c>
      <c r="AY1104">
        <v>5</v>
      </c>
      <c r="BA1104" s="119">
        <v>21</v>
      </c>
      <c r="BB1104" s="121">
        <v>127</v>
      </c>
      <c r="BC1104" s="125">
        <f t="shared" si="432"/>
        <v>21127</v>
      </c>
      <c r="BE1104" s="7" t="s">
        <v>228</v>
      </c>
    </row>
    <row r="1105" spans="1:57" ht="13" hidden="1" customHeight="1" outlineLevel="1">
      <c r="A1105" t="s">
        <v>2170</v>
      </c>
      <c r="B1105" t="s">
        <v>3319</v>
      </c>
      <c r="C1105" s="1">
        <f t="shared" ref="C1105:C1136" si="444">SUM(N1105:AL1105)</f>
        <v>2773</v>
      </c>
      <c r="D1105" s="7">
        <f>IF(N1105&gt;0, RANK(N1105,(N1105:P1105,Q1105:AE1105)),0)</f>
        <v>2</v>
      </c>
      <c r="E1105" s="7">
        <f>IF(O1105&gt;0,RANK(O1105,(N1105:P1105,Q1105:AE1105)),0)</f>
        <v>1</v>
      </c>
      <c r="F1105" s="7">
        <f>IF(P1105&gt;0,RANK(P1105,(N1105:P1105,Q1105:AE1105)),0)</f>
        <v>3</v>
      </c>
      <c r="G1105" s="1">
        <f t="shared" si="442"/>
        <v>1226</v>
      </c>
      <c r="H1105" s="2">
        <f t="shared" si="443"/>
        <v>0.4421204471691309</v>
      </c>
      <c r="I1105" s="2"/>
      <c r="J1105" s="2">
        <f t="shared" ref="J1105:J1136" si="445">IF($C1105=0,"-",N1105/$C1105)</f>
        <v>0.2711864406779661</v>
      </c>
      <c r="K1105" s="2">
        <f t="shared" ref="K1105:K1136" si="446">IF($C1105=0,"-",O1105/$C1105)</f>
        <v>0.71330688784709706</v>
      </c>
      <c r="L1105" s="2">
        <f t="shared" ref="L1105:L1136" si="447">IF($C1105=0,"-",P1105/$C1105)</f>
        <v>7.2124053371799496E-3</v>
      </c>
      <c r="M1105" s="2">
        <f t="shared" ref="M1105:M1136" si="448">IF(C1105=0,"-",(1-J1105-K1105-L1105))</f>
        <v>8.2942661377569463E-3</v>
      </c>
      <c r="N1105" s="66">
        <v>752</v>
      </c>
      <c r="O1105" s="66">
        <v>1978</v>
      </c>
      <c r="P1105" s="66">
        <v>20</v>
      </c>
      <c r="Q1105" s="66">
        <v>8</v>
      </c>
      <c r="S1105" s="66">
        <v>15</v>
      </c>
      <c r="AN1105" s="7">
        <f>IF(Q1105&gt;0,RANK(Q1105,(N1105:P1105,Q1105:AE1105)),0)</f>
        <v>5</v>
      </c>
      <c r="AO1105" s="7">
        <f>IF(R1105&gt;0,RANK(R1105,(N1105:P1105,Q1105:AE1105)),0)</f>
        <v>0</v>
      </c>
      <c r="AP1105" s="7">
        <f>IF(T1105&gt;0,RANK(T1105,(N1105:P1105,Q1105:AE1105)),0)</f>
        <v>0</v>
      </c>
      <c r="AQ1105" s="7">
        <f>IF(S1105&gt;0,RANK(S1105,(N1105:P1105,Q1105:AE1105)),0)</f>
        <v>4</v>
      </c>
      <c r="AR1105" s="2">
        <f t="shared" ref="AR1105:AR1136" si="449">IF($C1105=0,"-",Q1105/$C1105)</f>
        <v>2.8849621348719799E-3</v>
      </c>
      <c r="AS1105" s="2">
        <f t="shared" ref="AS1105:AS1136" si="450">IF($C1105=0,"-",R1105/$C1105)</f>
        <v>0</v>
      </c>
      <c r="AT1105" s="2">
        <f t="shared" ref="AT1105:AT1136" si="451">IF($C1105=0,"-",T1105/$C1105)</f>
        <v>0</v>
      </c>
      <c r="AU1105" s="2">
        <f t="shared" ref="AU1105:AU1136" si="452">IF($C1105=0,"-",S1105/$C1105)</f>
        <v>5.4093040028849624E-3</v>
      </c>
      <c r="AW1105" t="s">
        <v>2170</v>
      </c>
      <c r="AX1105" t="s">
        <v>3319</v>
      </c>
      <c r="AY1105">
        <v>5</v>
      </c>
      <c r="BA1105" s="119">
        <v>21</v>
      </c>
      <c r="BB1105" s="121">
        <v>129</v>
      </c>
      <c r="BC1105" s="125">
        <f t="shared" si="432"/>
        <v>21129</v>
      </c>
      <c r="BE1105" s="7" t="s">
        <v>228</v>
      </c>
    </row>
    <row r="1106" spans="1:57" ht="13" hidden="1" customHeight="1" outlineLevel="1">
      <c r="A1106" t="s">
        <v>2658</v>
      </c>
      <c r="B1106" t="s">
        <v>3319</v>
      </c>
      <c r="C1106" s="1">
        <f t="shared" si="444"/>
        <v>4397</v>
      </c>
      <c r="D1106" s="7">
        <f>IF(N1106&gt;0, RANK(N1106,(N1106:P1106,Q1106:AE1106)),0)</f>
        <v>2</v>
      </c>
      <c r="E1106" s="7">
        <f>IF(O1106&gt;0,RANK(O1106,(N1106:P1106,Q1106:AE1106)),0)</f>
        <v>1</v>
      </c>
      <c r="F1106" s="7">
        <f>IF(P1106&gt;0,RANK(P1106,(N1106:P1106,Q1106:AE1106)),0)</f>
        <v>3</v>
      </c>
      <c r="G1106" s="1">
        <f t="shared" si="442"/>
        <v>2808</v>
      </c>
      <c r="H1106" s="2">
        <f t="shared" si="443"/>
        <v>0.63861723902660905</v>
      </c>
      <c r="I1106" s="2"/>
      <c r="J1106" s="2">
        <f t="shared" si="445"/>
        <v>0.1742096884239254</v>
      </c>
      <c r="K1106" s="2">
        <f t="shared" si="446"/>
        <v>0.81282692745053442</v>
      </c>
      <c r="L1106" s="2">
        <f t="shared" si="447"/>
        <v>5.4582670002274276E-3</v>
      </c>
      <c r="M1106" s="2">
        <f t="shared" si="448"/>
        <v>7.505117125312784E-3</v>
      </c>
      <c r="N1106" s="66">
        <v>766</v>
      </c>
      <c r="O1106" s="66">
        <v>3574</v>
      </c>
      <c r="P1106" s="66">
        <v>24</v>
      </c>
      <c r="Q1106" s="66">
        <v>11</v>
      </c>
      <c r="S1106" s="66">
        <v>22</v>
      </c>
      <c r="AN1106" s="7">
        <f>IF(Q1106&gt;0,RANK(Q1106,(N1106:P1106,Q1106:AE1106)),0)</f>
        <v>5</v>
      </c>
      <c r="AO1106" s="7">
        <f>IF(R1106&gt;0,RANK(R1106,(N1106:P1106,Q1106:AE1106)),0)</f>
        <v>0</v>
      </c>
      <c r="AP1106" s="7">
        <f>IF(T1106&gt;0,RANK(T1106,(N1106:P1106,Q1106:AE1106)),0)</f>
        <v>0</v>
      </c>
      <c r="AQ1106" s="7">
        <f>IF(S1106&gt;0,RANK(S1106,(N1106:P1106,Q1106:AE1106)),0)</f>
        <v>4</v>
      </c>
      <c r="AR1106" s="2">
        <f t="shared" si="449"/>
        <v>2.5017057084375711E-3</v>
      </c>
      <c r="AS1106" s="2">
        <f t="shared" si="450"/>
        <v>0</v>
      </c>
      <c r="AT1106" s="2">
        <f t="shared" si="451"/>
        <v>0</v>
      </c>
      <c r="AU1106" s="2">
        <f t="shared" si="452"/>
        <v>5.0034114168751422E-3</v>
      </c>
      <c r="AW1106" t="s">
        <v>2658</v>
      </c>
      <c r="AX1106" t="s">
        <v>3319</v>
      </c>
      <c r="AY1106">
        <v>5</v>
      </c>
      <c r="BA1106" s="119">
        <v>21</v>
      </c>
      <c r="BB1106" s="121">
        <v>131</v>
      </c>
      <c r="BC1106" s="125">
        <f t="shared" si="432"/>
        <v>21131</v>
      </c>
      <c r="BE1106" s="7" t="s">
        <v>228</v>
      </c>
    </row>
    <row r="1107" spans="1:57" ht="13" hidden="1" customHeight="1" outlineLevel="1">
      <c r="A1107" t="s">
        <v>2684</v>
      </c>
      <c r="B1107" t="s">
        <v>3319</v>
      </c>
      <c r="C1107" s="1">
        <f t="shared" si="444"/>
        <v>8235</v>
      </c>
      <c r="D1107" s="7">
        <f>IF(N1107&gt;0, RANK(N1107,(N1107:P1107,Q1107:AE1107)),0)</f>
        <v>2</v>
      </c>
      <c r="E1107" s="7">
        <f>IF(O1107&gt;0,RANK(O1107,(N1107:P1107,Q1107:AE1107)),0)</f>
        <v>1</v>
      </c>
      <c r="F1107" s="7">
        <f>IF(P1107&gt;0,RANK(P1107,(N1107:P1107,Q1107:AE1107)),0)</f>
        <v>3</v>
      </c>
      <c r="G1107" s="1">
        <f t="shared" si="442"/>
        <v>2744</v>
      </c>
      <c r="H1107" s="2">
        <f t="shared" si="443"/>
        <v>0.3332119004250152</v>
      </c>
      <c r="I1107" s="2"/>
      <c r="J1107" s="2">
        <f t="shared" si="445"/>
        <v>0.31851851851851853</v>
      </c>
      <c r="K1107" s="2">
        <f t="shared" si="446"/>
        <v>0.65173041894353367</v>
      </c>
      <c r="L1107" s="2">
        <f t="shared" si="447"/>
        <v>1.9793564055859136E-2</v>
      </c>
      <c r="M1107" s="2">
        <f t="shared" si="448"/>
        <v>9.9574984820886558E-3</v>
      </c>
      <c r="N1107" s="66">
        <v>2623</v>
      </c>
      <c r="O1107" s="66">
        <v>5367</v>
      </c>
      <c r="P1107" s="66">
        <v>163</v>
      </c>
      <c r="Q1107" s="66">
        <v>27</v>
      </c>
      <c r="S1107" s="66">
        <v>55</v>
      </c>
      <c r="AN1107" s="7">
        <f>IF(Q1107&gt;0,RANK(Q1107,(N1107:P1107,Q1107:AE1107)),0)</f>
        <v>5</v>
      </c>
      <c r="AO1107" s="7">
        <f>IF(R1107&gt;0,RANK(R1107,(N1107:P1107,Q1107:AE1107)),0)</f>
        <v>0</v>
      </c>
      <c r="AP1107" s="7">
        <f>IF(T1107&gt;0,RANK(T1107,(N1107:P1107,Q1107:AE1107)),0)</f>
        <v>0</v>
      </c>
      <c r="AQ1107" s="7">
        <f>IF(S1107&gt;0,RANK(S1107,(N1107:P1107,Q1107:AE1107)),0)</f>
        <v>4</v>
      </c>
      <c r="AR1107" s="2">
        <f t="shared" si="449"/>
        <v>3.2786885245901639E-3</v>
      </c>
      <c r="AS1107" s="2">
        <f t="shared" si="450"/>
        <v>0</v>
      </c>
      <c r="AT1107" s="2">
        <f t="shared" si="451"/>
        <v>0</v>
      </c>
      <c r="AU1107" s="2">
        <f t="shared" si="452"/>
        <v>6.6788099574984824E-3</v>
      </c>
      <c r="AW1107" t="s">
        <v>2684</v>
      </c>
      <c r="AX1107" t="s">
        <v>3319</v>
      </c>
      <c r="AY1107">
        <v>5</v>
      </c>
      <c r="BA1107" s="119">
        <v>21</v>
      </c>
      <c r="BB1107" s="121">
        <v>133</v>
      </c>
      <c r="BC1107" s="125">
        <f t="shared" si="432"/>
        <v>21133</v>
      </c>
      <c r="BE1107" s="7" t="s">
        <v>228</v>
      </c>
    </row>
    <row r="1108" spans="1:57" ht="13" hidden="1" customHeight="1" outlineLevel="1">
      <c r="A1108" t="s">
        <v>1343</v>
      </c>
      <c r="B1108" t="s">
        <v>3319</v>
      </c>
      <c r="C1108" s="1">
        <f t="shared" si="444"/>
        <v>4791</v>
      </c>
      <c r="D1108" s="7">
        <f>IF(N1108&gt;0, RANK(N1108,(N1108:P1108,Q1108:AE1108)),0)</f>
        <v>2</v>
      </c>
      <c r="E1108" s="7">
        <f>IF(O1108&gt;0,RANK(O1108,(N1108:P1108,Q1108:AE1108)),0)</f>
        <v>1</v>
      </c>
      <c r="F1108" s="7">
        <f>IF(P1108&gt;0,RANK(P1108,(N1108:P1108,Q1108:AE1108)),0)</f>
        <v>3</v>
      </c>
      <c r="G1108" s="1">
        <f t="shared" si="442"/>
        <v>1703</v>
      </c>
      <c r="H1108" s="2">
        <f t="shared" si="443"/>
        <v>0.3554581506992277</v>
      </c>
      <c r="I1108" s="2"/>
      <c r="J1108" s="2">
        <f t="shared" si="445"/>
        <v>0.31517428511792944</v>
      </c>
      <c r="K1108" s="2">
        <f t="shared" si="446"/>
        <v>0.67063243581715715</v>
      </c>
      <c r="L1108" s="2">
        <f t="shared" si="447"/>
        <v>7.9315383009810059E-3</v>
      </c>
      <c r="M1108" s="2">
        <f t="shared" si="448"/>
        <v>6.2617407639324052E-3</v>
      </c>
      <c r="N1108" s="66">
        <v>1510</v>
      </c>
      <c r="O1108" s="66">
        <v>3213</v>
      </c>
      <c r="P1108" s="66">
        <v>38</v>
      </c>
      <c r="Q1108" s="66">
        <v>19</v>
      </c>
      <c r="S1108" s="66">
        <v>11</v>
      </c>
      <c r="AN1108" s="7">
        <f>IF(Q1108&gt;0,RANK(Q1108,(N1108:P1108,Q1108:AE1108)),0)</f>
        <v>4</v>
      </c>
      <c r="AO1108" s="7">
        <f>IF(R1108&gt;0,RANK(R1108,(N1108:P1108,Q1108:AE1108)),0)</f>
        <v>0</v>
      </c>
      <c r="AP1108" s="7">
        <f>IF(T1108&gt;0,RANK(T1108,(N1108:P1108,Q1108:AE1108)),0)</f>
        <v>0</v>
      </c>
      <c r="AQ1108" s="7">
        <f>IF(S1108&gt;0,RANK(S1108,(N1108:P1108,Q1108:AE1108)),0)</f>
        <v>5</v>
      </c>
      <c r="AR1108" s="2">
        <f t="shared" si="449"/>
        <v>3.9657691504905029E-3</v>
      </c>
      <c r="AS1108" s="2">
        <f t="shared" si="450"/>
        <v>0</v>
      </c>
      <c r="AT1108" s="2">
        <f t="shared" si="451"/>
        <v>0</v>
      </c>
      <c r="AU1108" s="2">
        <f t="shared" si="452"/>
        <v>2.2959716134418702E-3</v>
      </c>
      <c r="AW1108" t="s">
        <v>1343</v>
      </c>
      <c r="AX1108" t="s">
        <v>3319</v>
      </c>
      <c r="AY1108">
        <v>4</v>
      </c>
      <c r="BA1108" s="119">
        <v>21</v>
      </c>
      <c r="BB1108" s="121">
        <v>135</v>
      </c>
      <c r="BC1108" s="125">
        <f t="shared" si="432"/>
        <v>21135</v>
      </c>
      <c r="BE1108" s="7" t="s">
        <v>228</v>
      </c>
    </row>
    <row r="1109" spans="1:57" ht="13" hidden="1" customHeight="1" outlineLevel="1">
      <c r="A1109" t="s">
        <v>2196</v>
      </c>
      <c r="B1109" t="s">
        <v>3319</v>
      </c>
      <c r="C1109" s="1">
        <f t="shared" si="444"/>
        <v>9151</v>
      </c>
      <c r="D1109" s="7">
        <f>IF(N1109&gt;0, RANK(N1109,(N1109:P1109,Q1109:AE1109)),0)</f>
        <v>2</v>
      </c>
      <c r="E1109" s="7">
        <f>IF(O1109&gt;0,RANK(O1109,(N1109:P1109,Q1109:AE1109)),0)</f>
        <v>1</v>
      </c>
      <c r="F1109" s="7">
        <f>IF(P1109&gt;0,RANK(P1109,(N1109:P1109,Q1109:AE1109)),0)</f>
        <v>3</v>
      </c>
      <c r="G1109" s="1">
        <f t="shared" si="442"/>
        <v>3521</v>
      </c>
      <c r="H1109" s="2">
        <f t="shared" si="443"/>
        <v>0.38476669216479076</v>
      </c>
      <c r="I1109" s="2"/>
      <c r="J1109" s="2">
        <f t="shared" si="445"/>
        <v>0.30073216041962625</v>
      </c>
      <c r="K1109" s="2">
        <f t="shared" si="446"/>
        <v>0.68549885258441701</v>
      </c>
      <c r="L1109" s="2">
        <f t="shared" si="447"/>
        <v>6.8844934979783627E-3</v>
      </c>
      <c r="M1109" s="2">
        <f t="shared" si="448"/>
        <v>6.8844934979783818E-3</v>
      </c>
      <c r="N1109" s="66">
        <v>2752</v>
      </c>
      <c r="O1109" s="66">
        <v>6273</v>
      </c>
      <c r="P1109" s="66">
        <v>63</v>
      </c>
      <c r="Q1109" s="66">
        <v>28</v>
      </c>
      <c r="S1109" s="66">
        <v>35</v>
      </c>
      <c r="AN1109" s="7">
        <f>IF(Q1109&gt;0,RANK(Q1109,(N1109:P1109,Q1109:AE1109)),0)</f>
        <v>5</v>
      </c>
      <c r="AO1109" s="7">
        <f>IF(R1109&gt;0,RANK(R1109,(N1109:P1109,Q1109:AE1109)),0)</f>
        <v>0</v>
      </c>
      <c r="AP1109" s="7">
        <f>IF(T1109&gt;0,RANK(T1109,(N1109:P1109,Q1109:AE1109)),0)</f>
        <v>0</v>
      </c>
      <c r="AQ1109" s="7">
        <f>IF(S1109&gt;0,RANK(S1109,(N1109:P1109,Q1109:AE1109)),0)</f>
        <v>4</v>
      </c>
      <c r="AR1109" s="2">
        <f t="shared" si="449"/>
        <v>3.0597748879903834E-3</v>
      </c>
      <c r="AS1109" s="2">
        <f t="shared" si="450"/>
        <v>0</v>
      </c>
      <c r="AT1109" s="2">
        <f t="shared" si="451"/>
        <v>0</v>
      </c>
      <c r="AU1109" s="2">
        <f t="shared" si="452"/>
        <v>3.8247186099879794E-3</v>
      </c>
      <c r="AW1109" t="s">
        <v>2196</v>
      </c>
      <c r="AX1109" t="s">
        <v>3319</v>
      </c>
      <c r="AY1109">
        <v>0</v>
      </c>
      <c r="BA1109" s="119">
        <v>21</v>
      </c>
      <c r="BB1109" s="121">
        <v>137</v>
      </c>
      <c r="BC1109" s="125">
        <f t="shared" si="432"/>
        <v>21137</v>
      </c>
      <c r="BE1109" s="7" t="s">
        <v>228</v>
      </c>
    </row>
    <row r="1110" spans="1:57" ht="13" hidden="1" customHeight="1" outlineLevel="1">
      <c r="A1110" t="s">
        <v>999</v>
      </c>
      <c r="B1110" t="s">
        <v>3319</v>
      </c>
      <c r="C1110" s="1">
        <f t="shared" si="444"/>
        <v>4593</v>
      </c>
      <c r="D1110" s="7">
        <f>IF(N1110&gt;0, RANK(N1110,(N1110:P1110,Q1110:AE1110)),0)</f>
        <v>2</v>
      </c>
      <c r="E1110" s="7">
        <f>IF(O1110&gt;0,RANK(O1110,(N1110:P1110,Q1110:AE1110)),0)</f>
        <v>1</v>
      </c>
      <c r="F1110" s="7">
        <f>IF(P1110&gt;0,RANK(P1110,(N1110:P1110,Q1110:AE1110)),0)</f>
        <v>3</v>
      </c>
      <c r="G1110" s="1">
        <f t="shared" si="442"/>
        <v>1268</v>
      </c>
      <c r="H1110" s="2">
        <f t="shared" si="443"/>
        <v>0.27607228391029826</v>
      </c>
      <c r="I1110" s="2"/>
      <c r="J1110" s="2">
        <f t="shared" si="445"/>
        <v>0.35314609187894624</v>
      </c>
      <c r="K1110" s="2">
        <f t="shared" si="446"/>
        <v>0.62921837578924456</v>
      </c>
      <c r="L1110" s="2">
        <f t="shared" si="447"/>
        <v>1.2627912040060963E-2</v>
      </c>
      <c r="M1110" s="2">
        <f t="shared" si="448"/>
        <v>5.007620291748293E-3</v>
      </c>
      <c r="N1110" s="66">
        <v>1622</v>
      </c>
      <c r="O1110" s="66">
        <v>2890</v>
      </c>
      <c r="P1110" s="66">
        <v>58</v>
      </c>
      <c r="Q1110" s="66">
        <v>11</v>
      </c>
      <c r="S1110" s="66">
        <v>12</v>
      </c>
      <c r="AN1110" s="7">
        <f>IF(Q1110&gt;0,RANK(Q1110,(N1110:P1110,Q1110:AE1110)),0)</f>
        <v>5</v>
      </c>
      <c r="AO1110" s="7">
        <f>IF(R1110&gt;0,RANK(R1110,(N1110:P1110,Q1110:AE1110)),0)</f>
        <v>0</v>
      </c>
      <c r="AP1110" s="7">
        <f>IF(T1110&gt;0,RANK(T1110,(N1110:P1110,Q1110:AE1110)),0)</f>
        <v>0</v>
      </c>
      <c r="AQ1110" s="7">
        <f>IF(S1110&gt;0,RANK(S1110,(N1110:P1110,Q1110:AE1110)),0)</f>
        <v>4</v>
      </c>
      <c r="AR1110" s="2">
        <f t="shared" si="449"/>
        <v>2.3949488351839754E-3</v>
      </c>
      <c r="AS1110" s="2">
        <f t="shared" si="450"/>
        <v>0</v>
      </c>
      <c r="AT1110" s="2">
        <f t="shared" si="451"/>
        <v>0</v>
      </c>
      <c r="AU1110" s="2">
        <f t="shared" si="452"/>
        <v>2.6126714565643371E-3</v>
      </c>
      <c r="AW1110" t="s">
        <v>999</v>
      </c>
      <c r="AX1110" t="s">
        <v>3319</v>
      </c>
      <c r="AY1110">
        <v>1</v>
      </c>
      <c r="BA1110" s="119">
        <v>21</v>
      </c>
      <c r="BB1110" s="121">
        <v>139</v>
      </c>
      <c r="BC1110" s="125">
        <f t="shared" si="432"/>
        <v>21139</v>
      </c>
      <c r="BE1110" s="7" t="s">
        <v>228</v>
      </c>
    </row>
    <row r="1111" spans="1:57" ht="13" hidden="1" customHeight="1" outlineLevel="1">
      <c r="A1111" t="s">
        <v>2374</v>
      </c>
      <c r="B1111" t="s">
        <v>3319</v>
      </c>
      <c r="C1111" s="1">
        <f t="shared" si="444"/>
        <v>10890</v>
      </c>
      <c r="D1111" s="7">
        <f>IF(N1111&gt;0, RANK(N1111,(N1111:P1111,Q1111:AE1111)),0)</f>
        <v>2</v>
      </c>
      <c r="E1111" s="7">
        <f>IF(O1111&gt;0,RANK(O1111,(N1111:P1111,Q1111:AE1111)),0)</f>
        <v>1</v>
      </c>
      <c r="F1111" s="7">
        <f>IF(P1111&gt;0,RANK(P1111,(N1111:P1111,Q1111:AE1111)),0)</f>
        <v>3</v>
      </c>
      <c r="G1111" s="1">
        <f t="shared" si="442"/>
        <v>3114</v>
      </c>
      <c r="H1111" s="2">
        <f t="shared" si="443"/>
        <v>0.28595041322314052</v>
      </c>
      <c r="I1111" s="2"/>
      <c r="J1111" s="2">
        <f t="shared" si="445"/>
        <v>0.34995408631772268</v>
      </c>
      <c r="K1111" s="2">
        <f t="shared" si="446"/>
        <v>0.63590449954086314</v>
      </c>
      <c r="L1111" s="2">
        <f t="shared" si="447"/>
        <v>9.1827364554637279E-3</v>
      </c>
      <c r="M1111" s="2">
        <f t="shared" si="448"/>
        <v>4.9586776859505046E-3</v>
      </c>
      <c r="N1111" s="66">
        <v>3811</v>
      </c>
      <c r="O1111" s="66">
        <v>6925</v>
      </c>
      <c r="P1111" s="66">
        <v>100</v>
      </c>
      <c r="Q1111" s="66">
        <v>23</v>
      </c>
      <c r="S1111" s="66">
        <v>31</v>
      </c>
      <c r="AN1111" s="7">
        <f>IF(Q1111&gt;0,RANK(Q1111,(N1111:P1111,Q1111:AE1111)),0)</f>
        <v>5</v>
      </c>
      <c r="AO1111" s="7">
        <f>IF(R1111&gt;0,RANK(R1111,(N1111:P1111,Q1111:AE1111)),0)</f>
        <v>0</v>
      </c>
      <c r="AP1111" s="7">
        <f>IF(T1111&gt;0,RANK(T1111,(N1111:P1111,Q1111:AE1111)),0)</f>
        <v>0</v>
      </c>
      <c r="AQ1111" s="7">
        <f>IF(S1111&gt;0,RANK(S1111,(N1111:P1111,Q1111:AE1111)),0)</f>
        <v>4</v>
      </c>
      <c r="AR1111" s="2">
        <f t="shared" si="449"/>
        <v>2.1120293847566576E-3</v>
      </c>
      <c r="AS1111" s="2">
        <f t="shared" si="450"/>
        <v>0</v>
      </c>
      <c r="AT1111" s="2">
        <f t="shared" si="451"/>
        <v>0</v>
      </c>
      <c r="AU1111" s="2">
        <f t="shared" si="452"/>
        <v>2.8466483011937559E-3</v>
      </c>
      <c r="AW1111" t="s">
        <v>2374</v>
      </c>
      <c r="AX1111" t="s">
        <v>3319</v>
      </c>
      <c r="AY1111">
        <v>1</v>
      </c>
      <c r="BA1111" s="119">
        <v>21</v>
      </c>
      <c r="BB1111" s="121">
        <v>141</v>
      </c>
      <c r="BC1111" s="125">
        <f t="shared" si="432"/>
        <v>21141</v>
      </c>
      <c r="BE1111" s="7" t="s">
        <v>228</v>
      </c>
    </row>
    <row r="1112" spans="1:57" ht="13" hidden="1" customHeight="1" outlineLevel="1">
      <c r="A1112" t="s">
        <v>3240</v>
      </c>
      <c r="B1112" t="s">
        <v>3319</v>
      </c>
      <c r="C1112" s="1">
        <f t="shared" si="444"/>
        <v>3855</v>
      </c>
      <c r="D1112" s="7">
        <f>IF(N1112&gt;0, RANK(N1112,(N1112:P1112,Q1112:AE1112)),0)</f>
        <v>2</v>
      </c>
      <c r="E1112" s="7">
        <f>IF(O1112&gt;0,RANK(O1112,(N1112:P1112,Q1112:AE1112)),0)</f>
        <v>1</v>
      </c>
      <c r="F1112" s="7">
        <f>IF(P1112&gt;0,RANK(P1112,(N1112:P1112,Q1112:AE1112)),0)</f>
        <v>3</v>
      </c>
      <c r="G1112" s="1">
        <f t="shared" si="442"/>
        <v>643</v>
      </c>
      <c r="H1112" s="2">
        <f t="shared" si="443"/>
        <v>0.16679636835278858</v>
      </c>
      <c r="I1112" s="2"/>
      <c r="J1112" s="2">
        <f t="shared" si="445"/>
        <v>0.40907911802853436</v>
      </c>
      <c r="K1112" s="2">
        <f t="shared" si="446"/>
        <v>0.57587548638132291</v>
      </c>
      <c r="L1112" s="2">
        <f t="shared" si="447"/>
        <v>1.0116731517509728E-2</v>
      </c>
      <c r="M1112" s="2">
        <f t="shared" si="448"/>
        <v>4.9286640726330013E-3</v>
      </c>
      <c r="N1112" s="66">
        <v>1577</v>
      </c>
      <c r="O1112" s="66">
        <v>2220</v>
      </c>
      <c r="P1112" s="66">
        <v>39</v>
      </c>
      <c r="Q1112" s="66">
        <v>6</v>
      </c>
      <c r="S1112" s="66">
        <v>13</v>
      </c>
      <c r="AN1112" s="7">
        <f>IF(Q1112&gt;0,RANK(Q1112,(N1112:P1112,Q1112:AE1112)),0)</f>
        <v>5</v>
      </c>
      <c r="AO1112" s="7">
        <f>IF(R1112&gt;0,RANK(R1112,(N1112:P1112,Q1112:AE1112)),0)</f>
        <v>0</v>
      </c>
      <c r="AP1112" s="7">
        <f>IF(T1112&gt;0,RANK(T1112,(N1112:P1112,Q1112:AE1112)),0)</f>
        <v>0</v>
      </c>
      <c r="AQ1112" s="7">
        <f>IF(S1112&gt;0,RANK(S1112,(N1112:P1112,Q1112:AE1112)),0)</f>
        <v>4</v>
      </c>
      <c r="AR1112" s="2">
        <f t="shared" si="449"/>
        <v>1.5564202334630351E-3</v>
      </c>
      <c r="AS1112" s="2">
        <f t="shared" si="450"/>
        <v>0</v>
      </c>
      <c r="AT1112" s="2">
        <f t="shared" si="451"/>
        <v>0</v>
      </c>
      <c r="AU1112" s="2">
        <f t="shared" si="452"/>
        <v>3.3722438391699094E-3</v>
      </c>
      <c r="AW1112" t="s">
        <v>3240</v>
      </c>
      <c r="AX1112" t="s">
        <v>3319</v>
      </c>
      <c r="AY1112">
        <v>1</v>
      </c>
      <c r="BA1112" s="119">
        <v>21</v>
      </c>
      <c r="BB1112" s="121">
        <v>143</v>
      </c>
      <c r="BC1112" s="125">
        <f t="shared" si="432"/>
        <v>21143</v>
      </c>
      <c r="BE1112" s="7" t="s">
        <v>228</v>
      </c>
    </row>
    <row r="1113" spans="1:57" ht="13" hidden="1" customHeight="1" outlineLevel="1">
      <c r="A1113" t="s">
        <v>1933</v>
      </c>
      <c r="B1113" t="s">
        <v>3319</v>
      </c>
      <c r="C1113" s="1">
        <f t="shared" si="444"/>
        <v>30754</v>
      </c>
      <c r="D1113" s="7">
        <f>IF(N1113&gt;0, RANK(N1113,(N1113:P1113,Q1113:AE1113)),0)</f>
        <v>2</v>
      </c>
      <c r="E1113" s="7">
        <f>IF(O1113&gt;0,RANK(O1113,(N1113:P1113,Q1113:AE1113)),0)</f>
        <v>1</v>
      </c>
      <c r="F1113" s="7">
        <f>IF(P1113&gt;0,RANK(P1113,(N1113:P1113,Q1113:AE1113)),0)</f>
        <v>3</v>
      </c>
      <c r="G1113" s="1">
        <f t="shared" si="442"/>
        <v>7758</v>
      </c>
      <c r="H1113" s="2">
        <f t="shared" si="443"/>
        <v>0.25225986863497429</v>
      </c>
      <c r="I1113" s="2"/>
      <c r="J1113" s="2">
        <f t="shared" si="445"/>
        <v>0.36694413734798725</v>
      </c>
      <c r="K1113" s="2">
        <f t="shared" si="446"/>
        <v>0.61920400598296155</v>
      </c>
      <c r="L1113" s="2">
        <f t="shared" si="447"/>
        <v>7.706314625739741E-3</v>
      </c>
      <c r="M1113" s="2">
        <f t="shared" si="448"/>
        <v>6.1455420433114581E-3</v>
      </c>
      <c r="N1113" s="66">
        <v>11285</v>
      </c>
      <c r="O1113" s="66">
        <v>19043</v>
      </c>
      <c r="P1113" s="66">
        <v>237</v>
      </c>
      <c r="Q1113" s="66">
        <v>80</v>
      </c>
      <c r="S1113" s="66">
        <v>109</v>
      </c>
      <c r="AN1113" s="7">
        <f>IF(Q1113&gt;0,RANK(Q1113,(N1113:P1113,Q1113:AE1113)),0)</f>
        <v>5</v>
      </c>
      <c r="AO1113" s="7">
        <f>IF(R1113&gt;0,RANK(R1113,(N1113:P1113,Q1113:AE1113)),0)</f>
        <v>0</v>
      </c>
      <c r="AP1113" s="7">
        <f>IF(T1113&gt;0,RANK(T1113,(N1113:P1113,Q1113:AE1113)),0)</f>
        <v>0</v>
      </c>
      <c r="AQ1113" s="7">
        <f>IF(S1113&gt;0,RANK(S1113,(N1113:P1113,Q1113:AE1113)),0)</f>
        <v>4</v>
      </c>
      <c r="AR1113" s="2">
        <f t="shared" si="449"/>
        <v>2.6012876373805033E-3</v>
      </c>
      <c r="AS1113" s="2">
        <f t="shared" si="450"/>
        <v>0</v>
      </c>
      <c r="AT1113" s="2">
        <f t="shared" si="451"/>
        <v>0</v>
      </c>
      <c r="AU1113" s="2">
        <f t="shared" si="452"/>
        <v>3.5442544059309357E-3</v>
      </c>
      <c r="AW1113" t="s">
        <v>1933</v>
      </c>
      <c r="AX1113" t="s">
        <v>3319</v>
      </c>
      <c r="AY1113">
        <v>1</v>
      </c>
      <c r="BA1113" s="119">
        <v>21</v>
      </c>
      <c r="BB1113" s="121">
        <v>145</v>
      </c>
      <c r="BC1113" s="125">
        <f t="shared" si="432"/>
        <v>21145</v>
      </c>
      <c r="BE1113" s="7" t="s">
        <v>228</v>
      </c>
    </row>
    <row r="1114" spans="1:57" ht="13" hidden="1" customHeight="1" outlineLevel="1">
      <c r="A1114" t="s">
        <v>3510</v>
      </c>
      <c r="B1114" t="s">
        <v>3319</v>
      </c>
      <c r="C1114" s="1">
        <f t="shared" si="444"/>
        <v>5407</v>
      </c>
      <c r="D1114" s="7">
        <f>IF(N1114&gt;0, RANK(N1114,(N1114:P1114,Q1114:AE1114)),0)</f>
        <v>2</v>
      </c>
      <c r="E1114" s="7">
        <f>IF(O1114&gt;0,RANK(O1114,(N1114:P1114,Q1114:AE1114)),0)</f>
        <v>1</v>
      </c>
      <c r="F1114" s="7">
        <f>IF(P1114&gt;0,RANK(P1114,(N1114:P1114,Q1114:AE1114)),0)</f>
        <v>3</v>
      </c>
      <c r="G1114" s="1">
        <f t="shared" si="442"/>
        <v>2820</v>
      </c>
      <c r="H1114" s="2">
        <f t="shared" si="443"/>
        <v>0.52154614388755316</v>
      </c>
      <c r="I1114" s="2"/>
      <c r="J1114" s="2">
        <f t="shared" si="445"/>
        <v>0.23266136489735528</v>
      </c>
      <c r="K1114" s="2">
        <f t="shared" si="446"/>
        <v>0.7542075087849085</v>
      </c>
      <c r="L1114" s="2">
        <f t="shared" si="447"/>
        <v>7.3978176437950807E-3</v>
      </c>
      <c r="M1114" s="2">
        <f t="shared" si="448"/>
        <v>5.733308673941194E-3</v>
      </c>
      <c r="N1114" s="66">
        <v>1258</v>
      </c>
      <c r="O1114" s="66">
        <v>4078</v>
      </c>
      <c r="P1114" s="66">
        <v>40</v>
      </c>
      <c r="Q1114" s="66">
        <v>15</v>
      </c>
      <c r="S1114" s="66">
        <v>16</v>
      </c>
      <c r="AN1114" s="7">
        <f>IF(Q1114&gt;0,RANK(Q1114,(N1114:P1114,Q1114:AE1114)),0)</f>
        <v>5</v>
      </c>
      <c r="AO1114" s="7">
        <f>IF(R1114&gt;0,RANK(R1114,(N1114:P1114,Q1114:AE1114)),0)</f>
        <v>0</v>
      </c>
      <c r="AP1114" s="7">
        <f>IF(T1114&gt;0,RANK(T1114,(N1114:P1114,Q1114:AE1114)),0)</f>
        <v>0</v>
      </c>
      <c r="AQ1114" s="7">
        <f>IF(S1114&gt;0,RANK(S1114,(N1114:P1114,Q1114:AE1114)),0)</f>
        <v>4</v>
      </c>
      <c r="AR1114" s="2">
        <f t="shared" si="449"/>
        <v>2.7741816164231553E-3</v>
      </c>
      <c r="AS1114" s="2">
        <f t="shared" si="450"/>
        <v>0</v>
      </c>
      <c r="AT1114" s="2">
        <f t="shared" si="451"/>
        <v>0</v>
      </c>
      <c r="AU1114" s="2">
        <f t="shared" si="452"/>
        <v>2.9591270575180322E-3</v>
      </c>
      <c r="AW1114" t="s">
        <v>3510</v>
      </c>
      <c r="AX1114" t="s">
        <v>3319</v>
      </c>
      <c r="AY1114">
        <v>5</v>
      </c>
      <c r="BA1114" s="119">
        <v>21</v>
      </c>
      <c r="BB1114" s="121">
        <v>147</v>
      </c>
      <c r="BC1114" s="125">
        <f t="shared" si="432"/>
        <v>21147</v>
      </c>
      <c r="BE1114" s="7" t="s">
        <v>228</v>
      </c>
    </row>
    <row r="1115" spans="1:57" ht="13" hidden="1" customHeight="1" outlineLevel="1">
      <c r="A1115" t="s">
        <v>2524</v>
      </c>
      <c r="B1115" t="s">
        <v>3319</v>
      </c>
      <c r="C1115" s="1">
        <f t="shared" si="444"/>
        <v>4422</v>
      </c>
      <c r="D1115" s="7">
        <f>IF(N1115&gt;0, RANK(N1115,(N1115:P1115,Q1115:AE1115)),0)</f>
        <v>2</v>
      </c>
      <c r="E1115" s="7">
        <f>IF(O1115&gt;0,RANK(O1115,(N1115:P1115,Q1115:AE1115)),0)</f>
        <v>1</v>
      </c>
      <c r="F1115" s="7">
        <f>IF(P1115&gt;0,RANK(P1115,(N1115:P1115,Q1115:AE1115)),0)</f>
        <v>3</v>
      </c>
      <c r="G1115" s="1">
        <f t="shared" si="442"/>
        <v>423</v>
      </c>
      <c r="H1115" s="2">
        <f t="shared" si="443"/>
        <v>9.5658073270013563E-2</v>
      </c>
      <c r="I1115" s="2"/>
      <c r="J1115" s="2">
        <f t="shared" si="445"/>
        <v>0.44391677973767524</v>
      </c>
      <c r="K1115" s="2">
        <f t="shared" si="446"/>
        <v>0.53957485300768881</v>
      </c>
      <c r="L1115" s="2">
        <f t="shared" si="447"/>
        <v>1.0628674807779286E-2</v>
      </c>
      <c r="M1115" s="2">
        <f t="shared" si="448"/>
        <v>5.8796924468566061E-3</v>
      </c>
      <c r="N1115" s="66">
        <v>1963</v>
      </c>
      <c r="O1115" s="66">
        <v>2386</v>
      </c>
      <c r="P1115" s="66">
        <v>47</v>
      </c>
      <c r="Q1115" s="66">
        <v>14</v>
      </c>
      <c r="S1115" s="66">
        <v>12</v>
      </c>
      <c r="AN1115" s="7">
        <f>IF(Q1115&gt;0,RANK(Q1115,(N1115:P1115,Q1115:AE1115)),0)</f>
        <v>4</v>
      </c>
      <c r="AO1115" s="7">
        <f>IF(R1115&gt;0,RANK(R1115,(N1115:P1115,Q1115:AE1115)),0)</f>
        <v>0</v>
      </c>
      <c r="AP1115" s="7">
        <f>IF(T1115&gt;0,RANK(T1115,(N1115:P1115,Q1115:AE1115)),0)</f>
        <v>0</v>
      </c>
      <c r="AQ1115" s="7">
        <f>IF(S1115&gt;0,RANK(S1115,(N1115:P1115,Q1115:AE1115)),0)</f>
        <v>5</v>
      </c>
      <c r="AR1115" s="2">
        <f t="shared" si="449"/>
        <v>3.1659882406151062E-3</v>
      </c>
      <c r="AS1115" s="2">
        <f t="shared" si="450"/>
        <v>0</v>
      </c>
      <c r="AT1115" s="2">
        <f t="shared" si="451"/>
        <v>0</v>
      </c>
      <c r="AU1115" s="2">
        <f t="shared" si="452"/>
        <v>2.7137042062415195E-3</v>
      </c>
      <c r="AW1115" t="s">
        <v>2524</v>
      </c>
      <c r="AX1115" t="s">
        <v>3319</v>
      </c>
      <c r="AY1115">
        <v>1</v>
      </c>
      <c r="BA1115" s="119">
        <v>21</v>
      </c>
      <c r="BB1115" s="121">
        <v>149</v>
      </c>
      <c r="BC1115" s="125">
        <f t="shared" si="432"/>
        <v>21149</v>
      </c>
      <c r="BE1115" s="7" t="s">
        <v>228</v>
      </c>
    </row>
    <row r="1116" spans="1:57" ht="13" hidden="1" customHeight="1" outlineLevel="1">
      <c r="A1116" t="s">
        <v>1872</v>
      </c>
      <c r="B1116" t="s">
        <v>3319</v>
      </c>
      <c r="C1116" s="1">
        <f t="shared" si="444"/>
        <v>32537</v>
      </c>
      <c r="D1116" s="7">
        <f>IF(N1116&gt;0, RANK(N1116,(N1116:P1116,Q1116:AE1116)),0)</f>
        <v>2</v>
      </c>
      <c r="E1116" s="7">
        <f>IF(O1116&gt;0,RANK(O1116,(N1116:P1116,Q1116:AE1116)),0)</f>
        <v>1</v>
      </c>
      <c r="F1116" s="7">
        <f>IF(P1116&gt;0,RANK(P1116,(N1116:P1116,Q1116:AE1116)),0)</f>
        <v>3</v>
      </c>
      <c r="G1116" s="1">
        <f t="shared" si="442"/>
        <v>7302</v>
      </c>
      <c r="H1116" s="2">
        <f t="shared" si="443"/>
        <v>0.2244214279128377</v>
      </c>
      <c r="I1116" s="2"/>
      <c r="J1116" s="2">
        <f t="shared" si="445"/>
        <v>0.38085871469404065</v>
      </c>
      <c r="K1116" s="2">
        <f t="shared" si="446"/>
        <v>0.60528014260687835</v>
      </c>
      <c r="L1116" s="2">
        <f t="shared" si="447"/>
        <v>7.529889049389925E-3</v>
      </c>
      <c r="M1116" s="2">
        <f t="shared" si="448"/>
        <v>6.3312536496910833E-3</v>
      </c>
      <c r="N1116" s="66">
        <v>12392</v>
      </c>
      <c r="O1116" s="66">
        <v>19694</v>
      </c>
      <c r="P1116" s="66">
        <v>245</v>
      </c>
      <c r="Q1116" s="66">
        <v>109</v>
      </c>
      <c r="S1116" s="66">
        <v>97</v>
      </c>
      <c r="AN1116" s="7">
        <f>IF(Q1116&gt;0,RANK(Q1116,(N1116:P1116,Q1116:AE1116)),0)</f>
        <v>4</v>
      </c>
      <c r="AO1116" s="7">
        <f>IF(R1116&gt;0,RANK(R1116,(N1116:P1116,Q1116:AE1116)),0)</f>
        <v>0</v>
      </c>
      <c r="AP1116" s="7">
        <f>IF(T1116&gt;0,RANK(T1116,(N1116:P1116,Q1116:AE1116)),0)</f>
        <v>0</v>
      </c>
      <c r="AQ1116" s="7">
        <f>IF(S1116&gt;0,RANK(S1116,(N1116:P1116,Q1116:AE1116)),0)</f>
        <v>5</v>
      </c>
      <c r="AR1116" s="2">
        <f t="shared" si="449"/>
        <v>3.3500322709530688E-3</v>
      </c>
      <c r="AS1116" s="2">
        <f t="shared" si="450"/>
        <v>0</v>
      </c>
      <c r="AT1116" s="2">
        <f t="shared" si="451"/>
        <v>0</v>
      </c>
      <c r="AU1116" s="2">
        <f t="shared" si="452"/>
        <v>2.9812213787380522E-3</v>
      </c>
      <c r="AW1116" t="s">
        <v>1872</v>
      </c>
      <c r="AX1116" t="s">
        <v>3319</v>
      </c>
      <c r="AY1116">
        <v>6</v>
      </c>
      <c r="BA1116" s="119">
        <v>21</v>
      </c>
      <c r="BB1116" s="121">
        <v>151</v>
      </c>
      <c r="BC1116" s="125">
        <f t="shared" si="432"/>
        <v>21151</v>
      </c>
      <c r="BE1116" s="7" t="s">
        <v>228</v>
      </c>
    </row>
    <row r="1117" spans="1:57" ht="13" hidden="1" customHeight="1" outlineLevel="1">
      <c r="A1117" t="s">
        <v>2578</v>
      </c>
      <c r="B1117" t="s">
        <v>3319</v>
      </c>
      <c r="C1117" s="1">
        <f t="shared" si="444"/>
        <v>4651</v>
      </c>
      <c r="D1117" s="7">
        <f>IF(N1117&gt;0, RANK(N1117,(N1117:P1117,Q1117:AE1117)),0)</f>
        <v>2</v>
      </c>
      <c r="E1117" s="7">
        <f>IF(O1117&gt;0,RANK(O1117,(N1117:P1117,Q1117:AE1117)),0)</f>
        <v>1</v>
      </c>
      <c r="F1117" s="7">
        <f>IF(P1117&gt;0,RANK(P1117,(N1117:P1117,Q1117:AE1117)),0)</f>
        <v>3</v>
      </c>
      <c r="G1117" s="1">
        <f t="shared" si="442"/>
        <v>329</v>
      </c>
      <c r="H1117" s="2">
        <f t="shared" si="443"/>
        <v>7.0737475811653405E-2</v>
      </c>
      <c r="I1117" s="2"/>
      <c r="J1117" s="2">
        <f t="shared" si="445"/>
        <v>0.45259084067942379</v>
      </c>
      <c r="K1117" s="2">
        <f t="shared" si="446"/>
        <v>0.52332831649107714</v>
      </c>
      <c r="L1117" s="2">
        <f t="shared" si="447"/>
        <v>1.3545474091593205E-2</v>
      </c>
      <c r="M1117" s="2">
        <f t="shared" si="448"/>
        <v>1.0535368737905866E-2</v>
      </c>
      <c r="N1117" s="66">
        <v>2105</v>
      </c>
      <c r="O1117" s="66">
        <v>2434</v>
      </c>
      <c r="P1117" s="66">
        <v>63</v>
      </c>
      <c r="Q1117" s="66">
        <v>25</v>
      </c>
      <c r="S1117" s="66">
        <v>24</v>
      </c>
      <c r="AN1117" s="7">
        <f>IF(Q1117&gt;0,RANK(Q1117,(N1117:P1117,Q1117:AE1117)),0)</f>
        <v>4</v>
      </c>
      <c r="AO1117" s="7">
        <f>IF(R1117&gt;0,RANK(R1117,(N1117:P1117,Q1117:AE1117)),0)</f>
        <v>0</v>
      </c>
      <c r="AP1117" s="7">
        <f>IF(T1117&gt;0,RANK(T1117,(N1117:P1117,Q1117:AE1117)),0)</f>
        <v>0</v>
      </c>
      <c r="AQ1117" s="7">
        <f>IF(S1117&gt;0,RANK(S1117,(N1117:P1117,Q1117:AE1117)),0)</f>
        <v>5</v>
      </c>
      <c r="AR1117" s="2">
        <f t="shared" si="449"/>
        <v>5.3751881315846056E-3</v>
      </c>
      <c r="AS1117" s="2">
        <f t="shared" si="450"/>
        <v>0</v>
      </c>
      <c r="AT1117" s="2">
        <f t="shared" si="451"/>
        <v>0</v>
      </c>
      <c r="AU1117" s="2">
        <f t="shared" si="452"/>
        <v>5.160180606321221E-3</v>
      </c>
      <c r="AW1117" t="s">
        <v>2578</v>
      </c>
      <c r="AX1117" t="s">
        <v>3319</v>
      </c>
      <c r="AY1117">
        <v>5</v>
      </c>
      <c r="BA1117" s="119">
        <v>21</v>
      </c>
      <c r="BB1117" s="121">
        <v>153</v>
      </c>
      <c r="BC1117" s="125">
        <f t="shared" si="432"/>
        <v>21153</v>
      </c>
      <c r="BE1117" s="7" t="s">
        <v>228</v>
      </c>
    </row>
    <row r="1118" spans="1:57" ht="13" hidden="1" customHeight="1" outlineLevel="1">
      <c r="A1118" t="s">
        <v>3367</v>
      </c>
      <c r="B1118" t="s">
        <v>3319</v>
      </c>
      <c r="C1118" s="1">
        <f t="shared" si="444"/>
        <v>7615</v>
      </c>
      <c r="D1118" s="7">
        <f>IF(N1118&gt;0, RANK(N1118,(N1118:P1118,Q1118:AE1118)),0)</f>
        <v>2</v>
      </c>
      <c r="E1118" s="7">
        <f>IF(O1118&gt;0,RANK(O1118,(N1118:P1118,Q1118:AE1118)),0)</f>
        <v>1</v>
      </c>
      <c r="F1118" s="7">
        <f>IF(P1118&gt;0,RANK(P1118,(N1118:P1118,Q1118:AE1118)),0)</f>
        <v>3</v>
      </c>
      <c r="G1118" s="1">
        <f t="shared" si="442"/>
        <v>246</v>
      </c>
      <c r="H1118" s="2">
        <f t="shared" si="443"/>
        <v>3.2304661851608664E-2</v>
      </c>
      <c r="I1118" s="2"/>
      <c r="J1118" s="2">
        <f t="shared" si="445"/>
        <v>0.47222586999343402</v>
      </c>
      <c r="K1118" s="2">
        <f t="shared" si="446"/>
        <v>0.50453053184504271</v>
      </c>
      <c r="L1118" s="2">
        <f t="shared" si="447"/>
        <v>1.7202889034799738E-2</v>
      </c>
      <c r="M1118" s="2">
        <f t="shared" si="448"/>
        <v>6.0407091267234772E-3</v>
      </c>
      <c r="N1118" s="66">
        <v>3596</v>
      </c>
      <c r="O1118" s="66">
        <v>3842</v>
      </c>
      <c r="P1118" s="66">
        <v>131</v>
      </c>
      <c r="Q1118" s="66">
        <v>26</v>
      </c>
      <c r="S1118" s="66">
        <v>20</v>
      </c>
      <c r="AN1118" s="7">
        <f>IF(Q1118&gt;0,RANK(Q1118,(N1118:P1118,Q1118:AE1118)),0)</f>
        <v>4</v>
      </c>
      <c r="AO1118" s="7">
        <f>IF(R1118&gt;0,RANK(R1118,(N1118:P1118,Q1118:AE1118)),0)</f>
        <v>0</v>
      </c>
      <c r="AP1118" s="7">
        <f>IF(T1118&gt;0,RANK(T1118,(N1118:P1118,Q1118:AE1118)),0)</f>
        <v>0</v>
      </c>
      <c r="AQ1118" s="7">
        <f>IF(S1118&gt;0,RANK(S1118,(N1118:P1118,Q1118:AE1118)),0)</f>
        <v>5</v>
      </c>
      <c r="AR1118" s="2">
        <f t="shared" si="449"/>
        <v>3.4143138542350624E-3</v>
      </c>
      <c r="AS1118" s="2">
        <f t="shared" si="450"/>
        <v>0</v>
      </c>
      <c r="AT1118" s="2">
        <f t="shared" si="451"/>
        <v>0</v>
      </c>
      <c r="AU1118" s="2">
        <f t="shared" si="452"/>
        <v>2.6263952724885093E-3</v>
      </c>
      <c r="AW1118" t="s">
        <v>3367</v>
      </c>
      <c r="AX1118" t="s">
        <v>3319</v>
      </c>
      <c r="AY1118">
        <v>2</v>
      </c>
      <c r="BA1118" s="119">
        <v>21</v>
      </c>
      <c r="BB1118" s="121">
        <v>155</v>
      </c>
      <c r="BC1118" s="125">
        <f t="shared" si="432"/>
        <v>21155</v>
      </c>
      <c r="BE1118" s="7" t="s">
        <v>228</v>
      </c>
    </row>
    <row r="1119" spans="1:57" ht="13" hidden="1" customHeight="1" outlineLevel="1">
      <c r="A1119" t="s">
        <v>3230</v>
      </c>
      <c r="B1119" t="s">
        <v>3319</v>
      </c>
      <c r="C1119" s="1">
        <f t="shared" si="444"/>
        <v>15487</v>
      </c>
      <c r="D1119" s="7">
        <f>IF(N1119&gt;0, RANK(N1119,(N1119:P1119,Q1119:AE1119)),0)</f>
        <v>2</v>
      </c>
      <c r="E1119" s="7">
        <f>IF(O1119&gt;0,RANK(O1119,(N1119:P1119,Q1119:AE1119)),0)</f>
        <v>1</v>
      </c>
      <c r="F1119" s="7">
        <f>IF(P1119&gt;0,RANK(P1119,(N1119:P1119,Q1119:AE1119)),0)</f>
        <v>3</v>
      </c>
      <c r="G1119" s="1">
        <f t="shared" si="442"/>
        <v>3829</v>
      </c>
      <c r="H1119" s="2">
        <f t="shared" si="443"/>
        <v>0.24723962032672564</v>
      </c>
      <c r="I1119" s="2"/>
      <c r="J1119" s="2">
        <f t="shared" si="445"/>
        <v>0.36695292826241366</v>
      </c>
      <c r="K1119" s="2">
        <f t="shared" si="446"/>
        <v>0.6141925485891393</v>
      </c>
      <c r="L1119" s="2">
        <f t="shared" si="447"/>
        <v>1.1945502679666818E-2</v>
      </c>
      <c r="M1119" s="2">
        <f t="shared" si="448"/>
        <v>6.9090204687802265E-3</v>
      </c>
      <c r="N1119" s="66">
        <v>5683</v>
      </c>
      <c r="O1119" s="66">
        <v>9512</v>
      </c>
      <c r="P1119" s="66">
        <v>185</v>
      </c>
      <c r="Q1119" s="66">
        <v>55</v>
      </c>
      <c r="S1119" s="66">
        <v>52</v>
      </c>
      <c r="AN1119" s="7">
        <f>IF(Q1119&gt;0,RANK(Q1119,(N1119:P1119,Q1119:AE1119)),0)</f>
        <v>4</v>
      </c>
      <c r="AO1119" s="7">
        <f>IF(R1119&gt;0,RANK(R1119,(N1119:P1119,Q1119:AE1119)),0)</f>
        <v>0</v>
      </c>
      <c r="AP1119" s="7">
        <f>IF(T1119&gt;0,RANK(T1119,(N1119:P1119,Q1119:AE1119)),0)</f>
        <v>0</v>
      </c>
      <c r="AQ1119" s="7">
        <f>IF(S1119&gt;0,RANK(S1119,(N1119:P1119,Q1119:AE1119)),0)</f>
        <v>5</v>
      </c>
      <c r="AR1119" s="2">
        <f t="shared" si="449"/>
        <v>3.5513656615225675E-3</v>
      </c>
      <c r="AS1119" s="2">
        <f t="shared" si="450"/>
        <v>0</v>
      </c>
      <c r="AT1119" s="2">
        <f t="shared" si="451"/>
        <v>0</v>
      </c>
      <c r="AU1119" s="2">
        <f t="shared" si="452"/>
        <v>3.3576548072577002E-3</v>
      </c>
      <c r="AW1119" t="s">
        <v>3230</v>
      </c>
      <c r="AX1119" t="s">
        <v>3319</v>
      </c>
      <c r="AY1119">
        <v>1</v>
      </c>
      <c r="BA1119" s="119">
        <v>21</v>
      </c>
      <c r="BB1119" s="121">
        <v>157</v>
      </c>
      <c r="BC1119" s="125">
        <f t="shared" si="432"/>
        <v>21157</v>
      </c>
      <c r="BE1119" s="7" t="s">
        <v>228</v>
      </c>
    </row>
    <row r="1120" spans="1:57" ht="13" hidden="1" customHeight="1" outlineLevel="1">
      <c r="A1120" t="s">
        <v>2053</v>
      </c>
      <c r="B1120" t="s">
        <v>3319</v>
      </c>
      <c r="C1120" s="1">
        <f t="shared" si="444"/>
        <v>3692</v>
      </c>
      <c r="D1120" s="7">
        <f>IF(N1120&gt;0, RANK(N1120,(N1120:P1120,Q1120:AE1120)),0)</f>
        <v>2</v>
      </c>
      <c r="E1120" s="7">
        <f>IF(O1120&gt;0,RANK(O1120,(N1120:P1120,Q1120:AE1120)),0)</f>
        <v>1</v>
      </c>
      <c r="F1120" s="7">
        <f>IF(P1120&gt;0,RANK(P1120,(N1120:P1120,Q1120:AE1120)),0)</f>
        <v>3</v>
      </c>
      <c r="G1120" s="1">
        <f t="shared" si="442"/>
        <v>2016</v>
      </c>
      <c r="H1120" s="2">
        <f t="shared" si="443"/>
        <v>0.54604550379198269</v>
      </c>
      <c r="I1120" s="2"/>
      <c r="J1120" s="2">
        <f t="shared" si="445"/>
        <v>0.21885157096424701</v>
      </c>
      <c r="K1120" s="2">
        <f t="shared" si="446"/>
        <v>0.7648970747562297</v>
      </c>
      <c r="L1120" s="2">
        <f t="shared" si="447"/>
        <v>8.6673889490790895E-3</v>
      </c>
      <c r="M1120" s="2">
        <f t="shared" si="448"/>
        <v>7.5839653304441996E-3</v>
      </c>
      <c r="N1120" s="66">
        <v>808</v>
      </c>
      <c r="O1120" s="66">
        <v>2824</v>
      </c>
      <c r="P1120" s="66">
        <v>32</v>
      </c>
      <c r="Q1120" s="66">
        <v>17</v>
      </c>
      <c r="S1120" s="66">
        <v>11</v>
      </c>
      <c r="AN1120" s="7">
        <f>IF(Q1120&gt;0,RANK(Q1120,(N1120:P1120,Q1120:AE1120)),0)</f>
        <v>4</v>
      </c>
      <c r="AO1120" s="7">
        <f>IF(R1120&gt;0,RANK(R1120,(N1120:P1120,Q1120:AE1120)),0)</f>
        <v>0</v>
      </c>
      <c r="AP1120" s="7">
        <f>IF(T1120&gt;0,RANK(T1120,(N1120:P1120,Q1120:AE1120)),0)</f>
        <v>0</v>
      </c>
      <c r="AQ1120" s="7">
        <f>IF(S1120&gt;0,RANK(S1120,(N1120:P1120,Q1120:AE1120)),0)</f>
        <v>5</v>
      </c>
      <c r="AR1120" s="2">
        <f t="shared" si="449"/>
        <v>4.6045503791982663E-3</v>
      </c>
      <c r="AS1120" s="2">
        <f t="shared" si="450"/>
        <v>0</v>
      </c>
      <c r="AT1120" s="2">
        <f t="shared" si="451"/>
        <v>0</v>
      </c>
      <c r="AU1120" s="2">
        <f t="shared" si="452"/>
        <v>2.9794149512459372E-3</v>
      </c>
      <c r="AW1120" t="s">
        <v>2053</v>
      </c>
      <c r="AX1120" t="s">
        <v>3319</v>
      </c>
      <c r="AY1120">
        <v>5</v>
      </c>
      <c r="BA1120" s="119">
        <v>21</v>
      </c>
      <c r="BB1120" s="121">
        <v>159</v>
      </c>
      <c r="BC1120" s="125">
        <f t="shared" si="432"/>
        <v>21159</v>
      </c>
      <c r="BE1120" s="7" t="s">
        <v>228</v>
      </c>
    </row>
    <row r="1121" spans="1:57" ht="13" hidden="1" customHeight="1" outlineLevel="1">
      <c r="A1121" t="s">
        <v>1450</v>
      </c>
      <c r="B1121" t="s">
        <v>3319</v>
      </c>
      <c r="C1121" s="1">
        <f t="shared" si="444"/>
        <v>7121</v>
      </c>
      <c r="D1121" s="7">
        <f>IF(N1121&gt;0, RANK(N1121,(N1121:P1121,Q1121:AE1121)),0)</f>
        <v>2</v>
      </c>
      <c r="E1121" s="7">
        <f>IF(O1121&gt;0,RANK(O1121,(N1121:P1121,Q1121:AE1121)),0)</f>
        <v>1</v>
      </c>
      <c r="F1121" s="7">
        <f>IF(P1121&gt;0,RANK(P1121,(N1121:P1121,Q1121:AE1121)),0)</f>
        <v>3</v>
      </c>
      <c r="G1121" s="1">
        <f t="shared" si="442"/>
        <v>1211</v>
      </c>
      <c r="H1121" s="2">
        <f t="shared" si="443"/>
        <v>0.17006038477741889</v>
      </c>
      <c r="I1121" s="2"/>
      <c r="J1121" s="2">
        <f t="shared" si="445"/>
        <v>0.4059823058559191</v>
      </c>
      <c r="K1121" s="2">
        <f t="shared" si="446"/>
        <v>0.57604269063333802</v>
      </c>
      <c r="L1121" s="2">
        <f t="shared" si="447"/>
        <v>1.1655666338997332E-2</v>
      </c>
      <c r="M1121" s="2">
        <f t="shared" si="448"/>
        <v>6.3193371717455496E-3</v>
      </c>
      <c r="N1121" s="66">
        <v>2891</v>
      </c>
      <c r="O1121" s="66">
        <v>4102</v>
      </c>
      <c r="P1121" s="66">
        <v>83</v>
      </c>
      <c r="Q1121" s="66">
        <v>23</v>
      </c>
      <c r="S1121" s="66">
        <v>22</v>
      </c>
      <c r="AN1121" s="7">
        <f>IF(Q1121&gt;0,RANK(Q1121,(N1121:P1121,Q1121:AE1121)),0)</f>
        <v>4</v>
      </c>
      <c r="AO1121" s="7">
        <f>IF(R1121&gt;0,RANK(R1121,(N1121:P1121,Q1121:AE1121)),0)</f>
        <v>0</v>
      </c>
      <c r="AP1121" s="7">
        <f>IF(T1121&gt;0,RANK(T1121,(N1121:P1121,Q1121:AE1121)),0)</f>
        <v>0</v>
      </c>
      <c r="AQ1121" s="7">
        <f>IF(S1121&gt;0,RANK(S1121,(N1121:P1121,Q1121:AE1121)),0)</f>
        <v>5</v>
      </c>
      <c r="AR1121" s="2">
        <f t="shared" si="449"/>
        <v>3.2298834433366098E-3</v>
      </c>
      <c r="AS1121" s="2">
        <f t="shared" si="450"/>
        <v>0</v>
      </c>
      <c r="AT1121" s="2">
        <f t="shared" si="451"/>
        <v>0</v>
      </c>
      <c r="AU1121" s="2">
        <f t="shared" si="452"/>
        <v>3.0894537284089315E-3</v>
      </c>
      <c r="AW1121" t="s">
        <v>1450</v>
      </c>
      <c r="AX1121" t="s">
        <v>3319</v>
      </c>
      <c r="AY1121">
        <v>4</v>
      </c>
      <c r="BA1121" s="119">
        <v>21</v>
      </c>
      <c r="BB1121" s="121">
        <v>161</v>
      </c>
      <c r="BC1121" s="125">
        <f t="shared" si="432"/>
        <v>21161</v>
      </c>
      <c r="BE1121" s="7" t="s">
        <v>228</v>
      </c>
    </row>
    <row r="1122" spans="1:57" ht="13" hidden="1" customHeight="1" outlineLevel="1">
      <c r="A1122" t="s">
        <v>466</v>
      </c>
      <c r="B1122" t="s">
        <v>3319</v>
      </c>
      <c r="C1122" s="1">
        <f t="shared" si="444"/>
        <v>11206</v>
      </c>
      <c r="D1122" s="7">
        <f>IF(N1122&gt;0, RANK(N1122,(N1122:P1122,Q1122:AE1122)),0)</f>
        <v>2</v>
      </c>
      <c r="E1122" s="7">
        <f>IF(O1122&gt;0,RANK(O1122,(N1122:P1122,Q1122:AE1122)),0)</f>
        <v>1</v>
      </c>
      <c r="F1122" s="7">
        <f>IF(P1122&gt;0,RANK(P1122,(N1122:P1122,Q1122:AE1122)),0)</f>
        <v>3</v>
      </c>
      <c r="G1122" s="1">
        <f t="shared" si="442"/>
        <v>2348</v>
      </c>
      <c r="H1122" s="2">
        <f t="shared" si="443"/>
        <v>0.20953060860253436</v>
      </c>
      <c r="I1122" s="2"/>
      <c r="J1122" s="2">
        <f t="shared" si="445"/>
        <v>0.38756023558807784</v>
      </c>
      <c r="K1122" s="2">
        <f t="shared" si="446"/>
        <v>0.5970908441906122</v>
      </c>
      <c r="L1122" s="2">
        <f t="shared" si="447"/>
        <v>1.0351597358557915E-2</v>
      </c>
      <c r="M1122" s="2">
        <f t="shared" si="448"/>
        <v>4.9973228627520436E-3</v>
      </c>
      <c r="N1122" s="66">
        <v>4343</v>
      </c>
      <c r="O1122" s="66">
        <v>6691</v>
      </c>
      <c r="P1122" s="66">
        <v>116</v>
      </c>
      <c r="Q1122" s="66">
        <v>33</v>
      </c>
      <c r="S1122" s="66">
        <v>23</v>
      </c>
      <c r="AN1122" s="7">
        <f>IF(Q1122&gt;0,RANK(Q1122,(N1122:P1122,Q1122:AE1122)),0)</f>
        <v>4</v>
      </c>
      <c r="AO1122" s="7">
        <f>IF(R1122&gt;0,RANK(R1122,(N1122:P1122,Q1122:AE1122)),0)</f>
        <v>0</v>
      </c>
      <c r="AP1122" s="7">
        <f>IF(T1122&gt;0,RANK(T1122,(N1122:P1122,Q1122:AE1122)),0)</f>
        <v>0</v>
      </c>
      <c r="AQ1122" s="7">
        <f>IF(S1122&gt;0,RANK(S1122,(N1122:P1122,Q1122:AE1122)),0)</f>
        <v>5</v>
      </c>
      <c r="AR1122" s="2">
        <f t="shared" si="449"/>
        <v>2.9448509726932E-3</v>
      </c>
      <c r="AS1122" s="2">
        <f t="shared" si="450"/>
        <v>0</v>
      </c>
      <c r="AT1122" s="2">
        <f t="shared" si="451"/>
        <v>0</v>
      </c>
      <c r="AU1122" s="2">
        <f t="shared" si="452"/>
        <v>2.052471890058897E-3</v>
      </c>
      <c r="AW1122" t="s">
        <v>466</v>
      </c>
      <c r="AX1122" t="s">
        <v>3319</v>
      </c>
      <c r="AY1122">
        <v>2</v>
      </c>
      <c r="BA1122" s="119">
        <v>21</v>
      </c>
      <c r="BB1122" s="121">
        <v>163</v>
      </c>
      <c r="BC1122" s="125">
        <f t="shared" si="432"/>
        <v>21163</v>
      </c>
      <c r="BE1122" s="7" t="s">
        <v>228</v>
      </c>
    </row>
    <row r="1123" spans="1:57" ht="13" hidden="1" customHeight="1" outlineLevel="1">
      <c r="A1123" t="s">
        <v>3351</v>
      </c>
      <c r="B1123" t="s">
        <v>3319</v>
      </c>
      <c r="C1123" s="1">
        <f t="shared" si="444"/>
        <v>2489</v>
      </c>
      <c r="D1123" s="7">
        <f>IF(N1123&gt;0, RANK(N1123,(N1123:P1123,Q1123:AE1123)),0)</f>
        <v>1</v>
      </c>
      <c r="E1123" s="7">
        <f>IF(O1123&gt;0,RANK(O1123,(N1123:P1123,Q1123:AE1123)),0)</f>
        <v>2</v>
      </c>
      <c r="F1123" s="7">
        <f>IF(P1123&gt;0,RANK(P1123,(N1123:P1123,Q1123:AE1123)),0)</f>
        <v>3</v>
      </c>
      <c r="G1123" s="1">
        <f t="shared" si="442"/>
        <v>121</v>
      </c>
      <c r="H1123" s="2">
        <f t="shared" si="443"/>
        <v>4.8613901165126559E-2</v>
      </c>
      <c r="I1123" s="2"/>
      <c r="J1123" s="2">
        <f t="shared" si="445"/>
        <v>0.51265568501406189</v>
      </c>
      <c r="K1123" s="2">
        <f t="shared" si="446"/>
        <v>0.4640417838489353</v>
      </c>
      <c r="L1123" s="2">
        <f t="shared" si="447"/>
        <v>1.5267175572519083E-2</v>
      </c>
      <c r="M1123" s="2">
        <f t="shared" si="448"/>
        <v>8.0353555644837298E-3</v>
      </c>
      <c r="N1123" s="66">
        <v>1276</v>
      </c>
      <c r="O1123" s="66">
        <v>1155</v>
      </c>
      <c r="P1123" s="66">
        <v>38</v>
      </c>
      <c r="Q1123" s="66">
        <v>8</v>
      </c>
      <c r="S1123" s="66">
        <v>12</v>
      </c>
      <c r="AN1123" s="7">
        <f>IF(Q1123&gt;0,RANK(Q1123,(N1123:P1123,Q1123:AE1123)),0)</f>
        <v>5</v>
      </c>
      <c r="AO1123" s="7">
        <f>IF(R1123&gt;0,RANK(R1123,(N1123:P1123,Q1123:AE1123)),0)</f>
        <v>0</v>
      </c>
      <c r="AP1123" s="7">
        <f>IF(T1123&gt;0,RANK(T1123,(N1123:P1123,Q1123:AE1123)),0)</f>
        <v>0</v>
      </c>
      <c r="AQ1123" s="7">
        <f>IF(S1123&gt;0,RANK(S1123,(N1123:P1123,Q1123:AE1123)),0)</f>
        <v>4</v>
      </c>
      <c r="AR1123" s="2">
        <f t="shared" si="449"/>
        <v>3.2141422257934912E-3</v>
      </c>
      <c r="AS1123" s="2">
        <f t="shared" si="450"/>
        <v>0</v>
      </c>
      <c r="AT1123" s="2">
        <f t="shared" si="451"/>
        <v>0</v>
      </c>
      <c r="AU1123" s="2">
        <f t="shared" si="452"/>
        <v>4.8212133386902369E-3</v>
      </c>
      <c r="AW1123" t="s">
        <v>3351</v>
      </c>
      <c r="AX1123" t="s">
        <v>3319</v>
      </c>
      <c r="AY1123">
        <v>5</v>
      </c>
      <c r="BA1123" s="119">
        <v>21</v>
      </c>
      <c r="BB1123" s="121">
        <v>165</v>
      </c>
      <c r="BC1123" s="125">
        <f t="shared" si="432"/>
        <v>21165</v>
      </c>
      <c r="BE1123" s="7" t="s">
        <v>228</v>
      </c>
    </row>
    <row r="1124" spans="1:57" ht="13" hidden="1" customHeight="1" outlineLevel="1">
      <c r="A1124" t="s">
        <v>1770</v>
      </c>
      <c r="B1124" t="s">
        <v>3319</v>
      </c>
      <c r="C1124" s="1">
        <f t="shared" si="444"/>
        <v>10060</v>
      </c>
      <c r="D1124" s="7">
        <f>IF(N1124&gt;0, RANK(N1124,(N1124:P1124,Q1124:AE1124)),0)</f>
        <v>2</v>
      </c>
      <c r="E1124" s="7">
        <f>IF(O1124&gt;0,RANK(O1124,(N1124:P1124,Q1124:AE1124)),0)</f>
        <v>1</v>
      </c>
      <c r="F1124" s="7">
        <f>IF(P1124&gt;0,RANK(P1124,(N1124:P1124,Q1124:AE1124)),0)</f>
        <v>3</v>
      </c>
      <c r="G1124" s="1">
        <f t="shared" si="442"/>
        <v>3622</v>
      </c>
      <c r="H1124" s="2">
        <f t="shared" si="443"/>
        <v>0.36003976143141153</v>
      </c>
      <c r="I1124" s="2"/>
      <c r="J1124" s="2">
        <f t="shared" si="445"/>
        <v>0.31401590457256462</v>
      </c>
      <c r="K1124" s="2">
        <f t="shared" si="446"/>
        <v>0.67405566600397615</v>
      </c>
      <c r="L1124" s="2">
        <f t="shared" si="447"/>
        <v>6.958250497017893E-3</v>
      </c>
      <c r="M1124" s="2">
        <f t="shared" si="448"/>
        <v>4.9701789264413928E-3</v>
      </c>
      <c r="N1124" s="66">
        <v>3159</v>
      </c>
      <c r="O1124" s="66">
        <v>6781</v>
      </c>
      <c r="P1124" s="66">
        <v>70</v>
      </c>
      <c r="Q1124" s="66">
        <v>23</v>
      </c>
      <c r="S1124" s="66">
        <v>27</v>
      </c>
      <c r="AN1124" s="7">
        <f>IF(Q1124&gt;0,RANK(Q1124,(N1124:P1124,Q1124:AE1124)),0)</f>
        <v>5</v>
      </c>
      <c r="AO1124" s="7">
        <f>IF(R1124&gt;0,RANK(R1124,(N1124:P1124,Q1124:AE1124)),0)</f>
        <v>0</v>
      </c>
      <c r="AP1124" s="7">
        <f>IF(T1124&gt;0,RANK(T1124,(N1124:P1124,Q1124:AE1124)),0)</f>
        <v>0</v>
      </c>
      <c r="AQ1124" s="7">
        <f>IF(S1124&gt;0,RANK(S1124,(N1124:P1124,Q1124:AE1124)),0)</f>
        <v>4</v>
      </c>
      <c r="AR1124" s="2">
        <f t="shared" si="449"/>
        <v>2.2862823061630217E-3</v>
      </c>
      <c r="AS1124" s="2">
        <f t="shared" si="450"/>
        <v>0</v>
      </c>
      <c r="AT1124" s="2">
        <f t="shared" si="451"/>
        <v>0</v>
      </c>
      <c r="AU1124" s="2">
        <f t="shared" si="452"/>
        <v>2.6838966202783299E-3</v>
      </c>
      <c r="AW1124" t="s">
        <v>1770</v>
      </c>
      <c r="AX1124" t="s">
        <v>3319</v>
      </c>
      <c r="AY1124">
        <v>6</v>
      </c>
      <c r="BA1124" s="119">
        <v>21</v>
      </c>
      <c r="BB1124" s="121">
        <v>167</v>
      </c>
      <c r="BC1124" s="125">
        <f t="shared" si="432"/>
        <v>21167</v>
      </c>
      <c r="BE1124" s="7" t="s">
        <v>228</v>
      </c>
    </row>
    <row r="1125" spans="1:57" ht="13" hidden="1" customHeight="1" outlineLevel="1">
      <c r="A1125" t="s">
        <v>1309</v>
      </c>
      <c r="B1125" t="s">
        <v>3319</v>
      </c>
      <c r="C1125" s="1">
        <f t="shared" si="444"/>
        <v>4199</v>
      </c>
      <c r="D1125" s="7">
        <f>IF(N1125&gt;0, RANK(N1125,(N1125:P1125,Q1125:AE1125)),0)</f>
        <v>2</v>
      </c>
      <c r="E1125" s="7">
        <f>IF(O1125&gt;0,RANK(O1125,(N1125:P1125,Q1125:AE1125)),0)</f>
        <v>1</v>
      </c>
      <c r="F1125" s="7">
        <f>IF(P1125&gt;0,RANK(P1125,(N1125:P1125,Q1125:AE1125)),0)</f>
        <v>3</v>
      </c>
      <c r="G1125" s="1">
        <f t="shared" si="442"/>
        <v>1384</v>
      </c>
      <c r="H1125" s="2">
        <f t="shared" si="443"/>
        <v>0.32960228625863303</v>
      </c>
      <c r="I1125" s="2"/>
      <c r="J1125" s="2">
        <f t="shared" si="445"/>
        <v>0.32150512026673017</v>
      </c>
      <c r="K1125" s="2">
        <f t="shared" si="446"/>
        <v>0.65110740652536314</v>
      </c>
      <c r="L1125" s="2">
        <f t="shared" si="447"/>
        <v>1.6908787806620623E-2</v>
      </c>
      <c r="M1125" s="2">
        <f t="shared" si="448"/>
        <v>1.0478685401286065E-2</v>
      </c>
      <c r="N1125" s="66">
        <v>1350</v>
      </c>
      <c r="O1125" s="66">
        <v>2734</v>
      </c>
      <c r="P1125" s="66">
        <v>71</v>
      </c>
      <c r="Q1125" s="66">
        <v>19</v>
      </c>
      <c r="S1125" s="66">
        <v>25</v>
      </c>
      <c r="AN1125" s="7">
        <f>IF(Q1125&gt;0,RANK(Q1125,(N1125:P1125,Q1125:AE1125)),0)</f>
        <v>5</v>
      </c>
      <c r="AO1125" s="7">
        <f>IF(R1125&gt;0,RANK(R1125,(N1125:P1125,Q1125:AE1125)),0)</f>
        <v>0</v>
      </c>
      <c r="AP1125" s="7">
        <f>IF(T1125&gt;0,RANK(T1125,(N1125:P1125,Q1125:AE1125)),0)</f>
        <v>0</v>
      </c>
      <c r="AQ1125" s="7">
        <f>IF(S1125&gt;0,RANK(S1125,(N1125:P1125,Q1125:AE1125)),0)</f>
        <v>4</v>
      </c>
      <c r="AR1125" s="2">
        <f t="shared" si="449"/>
        <v>4.5248868778280547E-3</v>
      </c>
      <c r="AS1125" s="2">
        <f t="shared" si="450"/>
        <v>0</v>
      </c>
      <c r="AT1125" s="2">
        <f t="shared" si="451"/>
        <v>0</v>
      </c>
      <c r="AU1125" s="2">
        <f t="shared" si="452"/>
        <v>5.9537985234579659E-3</v>
      </c>
      <c r="AW1125" t="s">
        <v>1309</v>
      </c>
      <c r="AX1125" t="s">
        <v>3319</v>
      </c>
      <c r="AY1125">
        <v>1</v>
      </c>
      <c r="BA1125" s="119">
        <v>21</v>
      </c>
      <c r="BB1125" s="121">
        <v>169</v>
      </c>
      <c r="BC1125" s="125">
        <f t="shared" si="432"/>
        <v>21169</v>
      </c>
      <c r="BE1125" s="7" t="s">
        <v>228</v>
      </c>
    </row>
    <row r="1126" spans="1:57" ht="13" hidden="1" customHeight="1" outlineLevel="1">
      <c r="A1126" t="s">
        <v>1749</v>
      </c>
      <c r="B1126" t="s">
        <v>3319</v>
      </c>
      <c r="C1126" s="1">
        <f t="shared" si="444"/>
        <v>4665</v>
      </c>
      <c r="D1126" s="7">
        <f>IF(N1126&gt;0, RANK(N1126,(N1126:P1126,Q1126:AE1126)),0)</f>
        <v>2</v>
      </c>
      <c r="E1126" s="7">
        <f>IF(O1126&gt;0,RANK(O1126,(N1126:P1126,Q1126:AE1126)),0)</f>
        <v>1</v>
      </c>
      <c r="F1126" s="7">
        <f>IF(P1126&gt;0,RANK(P1126,(N1126:P1126,Q1126:AE1126)),0)</f>
        <v>3</v>
      </c>
      <c r="G1126" s="1">
        <f t="shared" si="442"/>
        <v>2470</v>
      </c>
      <c r="H1126" s="2">
        <f t="shared" si="443"/>
        <v>0.52947481243301175</v>
      </c>
      <c r="I1126" s="2"/>
      <c r="J1126" s="2">
        <f t="shared" si="445"/>
        <v>0.22872454448017149</v>
      </c>
      <c r="K1126" s="2">
        <f t="shared" si="446"/>
        <v>0.7581993569131833</v>
      </c>
      <c r="L1126" s="2">
        <f t="shared" si="447"/>
        <v>6.6452304394426578E-3</v>
      </c>
      <c r="M1126" s="2">
        <f t="shared" si="448"/>
        <v>6.4308681672025012E-3</v>
      </c>
      <c r="N1126" s="66">
        <v>1067</v>
      </c>
      <c r="O1126" s="66">
        <v>3537</v>
      </c>
      <c r="P1126" s="66">
        <v>31</v>
      </c>
      <c r="Q1126" s="66">
        <v>14</v>
      </c>
      <c r="S1126" s="66">
        <v>16</v>
      </c>
      <c r="AN1126" s="7">
        <f>IF(Q1126&gt;0,RANK(Q1126,(N1126:P1126,Q1126:AE1126)),0)</f>
        <v>5</v>
      </c>
      <c r="AO1126" s="7">
        <f>IF(R1126&gt;0,RANK(R1126,(N1126:P1126,Q1126:AE1126)),0)</f>
        <v>0</v>
      </c>
      <c r="AP1126" s="7">
        <f>IF(T1126&gt;0,RANK(T1126,(N1126:P1126,Q1126:AE1126)),0)</f>
        <v>0</v>
      </c>
      <c r="AQ1126" s="7">
        <f>IF(S1126&gt;0,RANK(S1126,(N1126:P1126,Q1126:AE1126)),0)</f>
        <v>4</v>
      </c>
      <c r="AR1126" s="2">
        <f t="shared" si="449"/>
        <v>3.0010718113612006E-3</v>
      </c>
      <c r="AS1126" s="2">
        <f t="shared" si="450"/>
        <v>0</v>
      </c>
      <c r="AT1126" s="2">
        <f t="shared" si="451"/>
        <v>0</v>
      </c>
      <c r="AU1126" s="2">
        <f t="shared" si="452"/>
        <v>3.4297963558413717E-3</v>
      </c>
      <c r="AW1126" t="s">
        <v>1749</v>
      </c>
      <c r="AX1126" t="s">
        <v>3319</v>
      </c>
      <c r="AY1126">
        <v>1</v>
      </c>
      <c r="BA1126" s="119">
        <v>21</v>
      </c>
      <c r="BB1126" s="121">
        <v>171</v>
      </c>
      <c r="BC1126" s="125">
        <f t="shared" si="432"/>
        <v>21171</v>
      </c>
      <c r="BE1126" s="7" t="s">
        <v>228</v>
      </c>
    </row>
    <row r="1127" spans="1:57" ht="13" hidden="1" customHeight="1" outlineLevel="1">
      <c r="A1127" t="s">
        <v>1426</v>
      </c>
      <c r="B1127" t="s">
        <v>3319</v>
      </c>
      <c r="C1127" s="1">
        <f t="shared" si="444"/>
        <v>10331</v>
      </c>
      <c r="D1127" s="7">
        <f>IF(N1127&gt;0, RANK(N1127,(N1127:P1127,Q1127:AE1127)),0)</f>
        <v>2</v>
      </c>
      <c r="E1127" s="7">
        <f>IF(O1127&gt;0,RANK(O1127,(N1127:P1127,Q1127:AE1127)),0)</f>
        <v>1</v>
      </c>
      <c r="F1127" s="7">
        <f>IF(P1127&gt;0,RANK(P1127,(N1127:P1127,Q1127:AE1127)),0)</f>
        <v>3</v>
      </c>
      <c r="G1127" s="1">
        <f t="shared" si="442"/>
        <v>1713</v>
      </c>
      <c r="H1127" s="2">
        <f t="shared" si="443"/>
        <v>0.16581163488529668</v>
      </c>
      <c r="I1127" s="2"/>
      <c r="J1127" s="2">
        <f t="shared" si="445"/>
        <v>0.40983447875326684</v>
      </c>
      <c r="K1127" s="2">
        <f t="shared" si="446"/>
        <v>0.57564611363856355</v>
      </c>
      <c r="L1127" s="2">
        <f t="shared" si="447"/>
        <v>1.1518730035814538E-2</v>
      </c>
      <c r="M1127" s="2">
        <f t="shared" si="448"/>
        <v>3.0006775723550715E-3</v>
      </c>
      <c r="N1127" s="66">
        <v>4234</v>
      </c>
      <c r="O1127" s="66">
        <v>5947</v>
      </c>
      <c r="P1127" s="66">
        <v>119</v>
      </c>
      <c r="Q1127" s="66">
        <v>19</v>
      </c>
      <c r="S1127" s="66">
        <v>12</v>
      </c>
      <c r="AN1127" s="7">
        <f>IF(Q1127&gt;0,RANK(Q1127,(N1127:P1127,Q1127:AE1127)),0)</f>
        <v>4</v>
      </c>
      <c r="AO1127" s="7">
        <f>IF(R1127&gt;0,RANK(R1127,(N1127:P1127,Q1127:AE1127)),0)</f>
        <v>0</v>
      </c>
      <c r="AP1127" s="7">
        <f>IF(T1127&gt;0,RANK(T1127,(N1127:P1127,Q1127:AE1127)),0)</f>
        <v>0</v>
      </c>
      <c r="AQ1127" s="7">
        <f>IF(S1127&gt;0,RANK(S1127,(N1127:P1127,Q1127:AE1127)),0)</f>
        <v>5</v>
      </c>
      <c r="AR1127" s="2">
        <f t="shared" si="449"/>
        <v>1.839124963701481E-3</v>
      </c>
      <c r="AS1127" s="2">
        <f t="shared" si="450"/>
        <v>0</v>
      </c>
      <c r="AT1127" s="2">
        <f t="shared" si="451"/>
        <v>0</v>
      </c>
      <c r="AU1127" s="2">
        <f t="shared" si="452"/>
        <v>1.1615526086535669E-3</v>
      </c>
      <c r="AW1127" t="s">
        <v>1426</v>
      </c>
      <c r="AX1127" t="s">
        <v>3319</v>
      </c>
      <c r="AY1127">
        <v>6</v>
      </c>
      <c r="BA1127" s="119">
        <v>21</v>
      </c>
      <c r="BB1127" s="121">
        <v>173</v>
      </c>
      <c r="BC1127" s="125">
        <f t="shared" si="432"/>
        <v>21173</v>
      </c>
      <c r="BE1127" s="7" t="s">
        <v>228</v>
      </c>
    </row>
    <row r="1128" spans="1:57" ht="13" hidden="1" customHeight="1" outlineLevel="1">
      <c r="A1128" t="s">
        <v>1298</v>
      </c>
      <c r="B1128" t="s">
        <v>3319</v>
      </c>
      <c r="C1128" s="1">
        <f t="shared" si="444"/>
        <v>4379</v>
      </c>
      <c r="D1128" s="7">
        <f>IF(N1128&gt;0, RANK(N1128,(N1128:P1128,Q1128:AE1128)),0)</f>
        <v>2</v>
      </c>
      <c r="E1128" s="7">
        <f>IF(O1128&gt;0,RANK(O1128,(N1128:P1128,Q1128:AE1128)),0)</f>
        <v>1</v>
      </c>
      <c r="F1128" s="7">
        <f>IF(P1128&gt;0,RANK(P1128,(N1128:P1128,Q1128:AE1128)),0)</f>
        <v>3</v>
      </c>
      <c r="G1128" s="1">
        <f t="shared" si="442"/>
        <v>517</v>
      </c>
      <c r="H1128" s="2">
        <f t="shared" si="443"/>
        <v>0.11806348481388444</v>
      </c>
      <c r="I1128" s="2"/>
      <c r="J1128" s="2">
        <f t="shared" si="445"/>
        <v>0.42909340031970772</v>
      </c>
      <c r="K1128" s="2">
        <f t="shared" si="446"/>
        <v>0.54715688513359217</v>
      </c>
      <c r="L1128" s="2">
        <f t="shared" si="447"/>
        <v>1.4158483672071249E-2</v>
      </c>
      <c r="M1128" s="2">
        <f t="shared" si="448"/>
        <v>9.5912308746288026E-3</v>
      </c>
      <c r="N1128" s="66">
        <v>1879</v>
      </c>
      <c r="O1128" s="66">
        <v>2396</v>
      </c>
      <c r="P1128" s="66">
        <v>62</v>
      </c>
      <c r="Q1128" s="66">
        <v>15</v>
      </c>
      <c r="S1128" s="66">
        <v>27</v>
      </c>
      <c r="AN1128" s="7">
        <f>IF(Q1128&gt;0,RANK(Q1128,(N1128:P1128,Q1128:AE1128)),0)</f>
        <v>5</v>
      </c>
      <c r="AO1128" s="7">
        <f>IF(R1128&gt;0,RANK(R1128,(N1128:P1128,Q1128:AE1128)),0)</f>
        <v>0</v>
      </c>
      <c r="AP1128" s="7">
        <f>IF(T1128&gt;0,RANK(T1128,(N1128:P1128,Q1128:AE1128)),0)</f>
        <v>0</v>
      </c>
      <c r="AQ1128" s="7">
        <f>IF(S1128&gt;0,RANK(S1128,(N1128:P1128,Q1128:AE1128)),0)</f>
        <v>4</v>
      </c>
      <c r="AR1128" s="2">
        <f t="shared" si="449"/>
        <v>3.425439598081754E-3</v>
      </c>
      <c r="AS1128" s="2">
        <f t="shared" si="450"/>
        <v>0</v>
      </c>
      <c r="AT1128" s="2">
        <f t="shared" si="451"/>
        <v>0</v>
      </c>
      <c r="AU1128" s="2">
        <f t="shared" si="452"/>
        <v>6.165791276547157E-3</v>
      </c>
      <c r="AW1128" t="s">
        <v>1298</v>
      </c>
      <c r="AX1128" t="s">
        <v>3319</v>
      </c>
      <c r="AY1128">
        <v>5</v>
      </c>
      <c r="BA1128" s="119">
        <v>21</v>
      </c>
      <c r="BB1128" s="121">
        <v>175</v>
      </c>
      <c r="BC1128" s="125">
        <f t="shared" ref="BC1128:BC1191" si="453">1000*BA1128+BB1128</f>
        <v>21175</v>
      </c>
      <c r="BE1128" s="7" t="s">
        <v>228</v>
      </c>
    </row>
    <row r="1129" spans="1:57" ht="13" hidden="1" customHeight="1" outlineLevel="1">
      <c r="A1129" t="s">
        <v>1310</v>
      </c>
      <c r="B1129" t="s">
        <v>3319</v>
      </c>
      <c r="C1129" s="1">
        <f t="shared" si="444"/>
        <v>12889</v>
      </c>
      <c r="D1129" s="7">
        <f>IF(N1129&gt;0, RANK(N1129,(N1129:P1129,Q1129:AE1129)),0)</f>
        <v>2</v>
      </c>
      <c r="E1129" s="7">
        <f>IF(O1129&gt;0,RANK(O1129,(N1129:P1129,Q1129:AE1129)),0)</f>
        <v>1</v>
      </c>
      <c r="F1129" s="7">
        <f>IF(P1129&gt;0,RANK(P1129,(N1129:P1129,Q1129:AE1129)),0)</f>
        <v>3</v>
      </c>
      <c r="G1129" s="1">
        <f t="shared" si="442"/>
        <v>226</v>
      </c>
      <c r="H1129" s="2">
        <f t="shared" si="443"/>
        <v>1.7534331600589651E-2</v>
      </c>
      <c r="I1129" s="2"/>
      <c r="J1129" s="2">
        <f t="shared" si="445"/>
        <v>0.48265963224454961</v>
      </c>
      <c r="K1129" s="2">
        <f t="shared" si="446"/>
        <v>0.50019396384513926</v>
      </c>
      <c r="L1129" s="2">
        <f t="shared" si="447"/>
        <v>1.1560245170300257E-2</v>
      </c>
      <c r="M1129" s="2">
        <f t="shared" si="448"/>
        <v>5.5861587400109353E-3</v>
      </c>
      <c r="N1129" s="66">
        <v>6221</v>
      </c>
      <c r="O1129" s="66">
        <v>6447</v>
      </c>
      <c r="P1129" s="66">
        <v>149</v>
      </c>
      <c r="Q1129" s="66">
        <v>34</v>
      </c>
      <c r="S1129" s="66">
        <v>38</v>
      </c>
      <c r="AN1129" s="7">
        <f>IF(Q1129&gt;0,RANK(Q1129,(N1129:P1129,Q1129:AE1129)),0)</f>
        <v>5</v>
      </c>
      <c r="AO1129" s="7">
        <f>IF(R1129&gt;0,RANK(R1129,(N1129:P1129,Q1129:AE1129)),0)</f>
        <v>0</v>
      </c>
      <c r="AP1129" s="7">
        <f>IF(T1129&gt;0,RANK(T1129,(N1129:P1129,Q1129:AE1129)),0)</f>
        <v>0</v>
      </c>
      <c r="AQ1129" s="7">
        <f>IF(S1129&gt;0,RANK(S1129,(N1129:P1129,Q1129:AE1129)),0)</f>
        <v>4</v>
      </c>
      <c r="AR1129" s="2">
        <f t="shared" si="449"/>
        <v>2.6379082938940181E-3</v>
      </c>
      <c r="AS1129" s="2">
        <f t="shared" si="450"/>
        <v>0</v>
      </c>
      <c r="AT1129" s="2">
        <f t="shared" si="451"/>
        <v>0</v>
      </c>
      <c r="AU1129" s="2">
        <f t="shared" si="452"/>
        <v>2.9482504461168439E-3</v>
      </c>
      <c r="AW1129" t="s">
        <v>1310</v>
      </c>
      <c r="AX1129" t="s">
        <v>3319</v>
      </c>
      <c r="AY1129">
        <v>1</v>
      </c>
      <c r="BA1129" s="119">
        <v>21</v>
      </c>
      <c r="BB1129" s="121">
        <v>177</v>
      </c>
      <c r="BC1129" s="125">
        <f t="shared" si="453"/>
        <v>21177</v>
      </c>
      <c r="BE1129" s="7" t="s">
        <v>228</v>
      </c>
    </row>
    <row r="1130" spans="1:57" ht="13" hidden="1" customHeight="1" outlineLevel="1">
      <c r="A1130" t="s">
        <v>3556</v>
      </c>
      <c r="B1130" t="s">
        <v>3319</v>
      </c>
      <c r="C1130" s="1">
        <f t="shared" si="444"/>
        <v>18146</v>
      </c>
      <c r="D1130" s="7">
        <f>IF(N1130&gt;0, RANK(N1130,(N1130:P1130,Q1130:AE1130)),0)</f>
        <v>2</v>
      </c>
      <c r="E1130" s="7">
        <f>IF(O1130&gt;0,RANK(O1130,(N1130:P1130,Q1130:AE1130)),0)</f>
        <v>1</v>
      </c>
      <c r="F1130" s="7">
        <f>IF(P1130&gt;0,RANK(P1130,(N1130:P1130,Q1130:AE1130)),0)</f>
        <v>3</v>
      </c>
      <c r="G1130" s="1">
        <f t="shared" si="442"/>
        <v>2485</v>
      </c>
      <c r="H1130" s="2">
        <f t="shared" si="443"/>
        <v>0.13694478121900144</v>
      </c>
      <c r="I1130" s="2"/>
      <c r="J1130" s="2">
        <f t="shared" si="445"/>
        <v>0.4218009478672986</v>
      </c>
      <c r="K1130" s="2">
        <f t="shared" si="446"/>
        <v>0.55874572908630005</v>
      </c>
      <c r="L1130" s="2">
        <f t="shared" si="447"/>
        <v>1.1407472721260884E-2</v>
      </c>
      <c r="M1130" s="2">
        <f t="shared" si="448"/>
        <v>8.0458503251404651E-3</v>
      </c>
      <c r="N1130" s="66">
        <v>7654</v>
      </c>
      <c r="O1130" s="66">
        <v>10139</v>
      </c>
      <c r="P1130" s="66">
        <v>207</v>
      </c>
      <c r="Q1130" s="66">
        <v>56</v>
      </c>
      <c r="S1130" s="66">
        <v>90</v>
      </c>
      <c r="AN1130" s="7">
        <f>IF(Q1130&gt;0,RANK(Q1130,(N1130:P1130,Q1130:AE1130)),0)</f>
        <v>5</v>
      </c>
      <c r="AO1130" s="7">
        <f>IF(R1130&gt;0,RANK(R1130,(N1130:P1130,Q1130:AE1130)),0)</f>
        <v>0</v>
      </c>
      <c r="AP1130" s="7">
        <f>IF(T1130&gt;0,RANK(T1130,(N1130:P1130,Q1130:AE1130)),0)</f>
        <v>0</v>
      </c>
      <c r="AQ1130" s="7">
        <f>IF(S1130&gt;0,RANK(S1130,(N1130:P1130,Q1130:AE1130)),0)</f>
        <v>4</v>
      </c>
      <c r="AR1130" s="2">
        <f t="shared" si="449"/>
        <v>3.0860795767662296E-3</v>
      </c>
      <c r="AS1130" s="2">
        <f t="shared" si="450"/>
        <v>0</v>
      </c>
      <c r="AT1130" s="2">
        <f t="shared" si="451"/>
        <v>0</v>
      </c>
      <c r="AU1130" s="2">
        <f t="shared" si="452"/>
        <v>4.9597707483742971E-3</v>
      </c>
      <c r="AW1130" t="s">
        <v>3556</v>
      </c>
      <c r="AX1130" t="s">
        <v>3319</v>
      </c>
      <c r="AY1130">
        <v>2</v>
      </c>
      <c r="BA1130" s="119">
        <v>21</v>
      </c>
      <c r="BB1130" s="121">
        <v>179</v>
      </c>
      <c r="BC1130" s="125">
        <f t="shared" si="453"/>
        <v>21179</v>
      </c>
      <c r="BE1130" s="7" t="s">
        <v>228</v>
      </c>
    </row>
    <row r="1131" spans="1:57" ht="13" hidden="1" customHeight="1" outlineLevel="1">
      <c r="A1131" t="s">
        <v>2032</v>
      </c>
      <c r="B1131" t="s">
        <v>3319</v>
      </c>
      <c r="C1131" s="1">
        <f t="shared" si="444"/>
        <v>2970</v>
      </c>
      <c r="D1131" s="7">
        <f>IF(N1131&gt;0, RANK(N1131,(N1131:P1131,Q1131:AE1131)),0)</f>
        <v>2</v>
      </c>
      <c r="E1131" s="7">
        <f>IF(O1131&gt;0,RANK(O1131,(N1131:P1131,Q1131:AE1131)),0)</f>
        <v>1</v>
      </c>
      <c r="F1131" s="7">
        <f>IF(P1131&gt;0,RANK(P1131,(N1131:P1131,Q1131:AE1131)),0)</f>
        <v>3</v>
      </c>
      <c r="G1131" s="1">
        <f t="shared" si="442"/>
        <v>362</v>
      </c>
      <c r="H1131" s="2">
        <f t="shared" si="443"/>
        <v>0.12188552188552189</v>
      </c>
      <c r="I1131" s="2"/>
      <c r="J1131" s="2">
        <f t="shared" si="445"/>
        <v>0.42828282828282827</v>
      </c>
      <c r="K1131" s="2">
        <f t="shared" si="446"/>
        <v>0.5501683501683502</v>
      </c>
      <c r="L1131" s="2">
        <f t="shared" si="447"/>
        <v>1.2794612794612794E-2</v>
      </c>
      <c r="M1131" s="2">
        <f t="shared" si="448"/>
        <v>8.7542087542087452E-3</v>
      </c>
      <c r="N1131" s="66">
        <v>1272</v>
      </c>
      <c r="O1131" s="66">
        <v>1634</v>
      </c>
      <c r="P1131" s="66">
        <v>38</v>
      </c>
      <c r="Q1131" s="66">
        <v>11</v>
      </c>
      <c r="S1131" s="66">
        <v>15</v>
      </c>
      <c r="AN1131" s="7">
        <f>IF(Q1131&gt;0,RANK(Q1131,(N1131:P1131,Q1131:AE1131)),0)</f>
        <v>5</v>
      </c>
      <c r="AO1131" s="7">
        <f>IF(R1131&gt;0,RANK(R1131,(N1131:P1131,Q1131:AE1131)),0)</f>
        <v>0</v>
      </c>
      <c r="AP1131" s="7">
        <f>IF(T1131&gt;0,RANK(T1131,(N1131:P1131,Q1131:AE1131)),0)</f>
        <v>0</v>
      </c>
      <c r="AQ1131" s="7">
        <f>IF(S1131&gt;0,RANK(S1131,(N1131:P1131,Q1131:AE1131)),0)</f>
        <v>4</v>
      </c>
      <c r="AR1131" s="2">
        <f t="shared" si="449"/>
        <v>3.7037037037037038E-3</v>
      </c>
      <c r="AS1131" s="2">
        <f t="shared" si="450"/>
        <v>0</v>
      </c>
      <c r="AT1131" s="2">
        <f t="shared" si="451"/>
        <v>0</v>
      </c>
      <c r="AU1131" s="2">
        <f t="shared" si="452"/>
        <v>5.0505050505050509E-3</v>
      </c>
      <c r="AW1131" t="s">
        <v>2032</v>
      </c>
      <c r="AX1131" t="s">
        <v>3319</v>
      </c>
      <c r="AY1131">
        <v>4</v>
      </c>
      <c r="BA1131" s="119">
        <v>21</v>
      </c>
      <c r="BB1131" s="121">
        <v>181</v>
      </c>
      <c r="BC1131" s="125">
        <f t="shared" si="453"/>
        <v>21181</v>
      </c>
      <c r="BE1131" s="7" t="s">
        <v>228</v>
      </c>
    </row>
    <row r="1132" spans="1:57" ht="13" hidden="1" customHeight="1" outlineLevel="1">
      <c r="A1132" t="s">
        <v>3200</v>
      </c>
      <c r="B1132" t="s">
        <v>3319</v>
      </c>
      <c r="C1132" s="1">
        <f t="shared" si="444"/>
        <v>9938</v>
      </c>
      <c r="D1132" s="7">
        <f>IF(N1132&gt;0, RANK(N1132,(N1132:P1132,Q1132:AE1132)),0)</f>
        <v>2</v>
      </c>
      <c r="E1132" s="7">
        <f>IF(O1132&gt;0,RANK(O1132,(N1132:P1132,Q1132:AE1132)),0)</f>
        <v>1</v>
      </c>
      <c r="F1132" s="7">
        <f>IF(P1132&gt;0,RANK(P1132,(N1132:P1132,Q1132:AE1132)),0)</f>
        <v>3</v>
      </c>
      <c r="G1132" s="1">
        <f t="shared" si="442"/>
        <v>1628</v>
      </c>
      <c r="H1132" s="2">
        <f t="shared" si="443"/>
        <v>0.16381565707385792</v>
      </c>
      <c r="I1132" s="2"/>
      <c r="J1132" s="2">
        <f t="shared" si="445"/>
        <v>0.40843228013684846</v>
      </c>
      <c r="K1132" s="2">
        <f t="shared" si="446"/>
        <v>0.57224793721070633</v>
      </c>
      <c r="L1132" s="2">
        <f t="shared" si="447"/>
        <v>1.2678607365667137E-2</v>
      </c>
      <c r="M1132" s="2">
        <f t="shared" si="448"/>
        <v>6.6411752867780241E-3</v>
      </c>
      <c r="N1132" s="66">
        <v>4059</v>
      </c>
      <c r="O1132" s="66">
        <v>5687</v>
      </c>
      <c r="P1132" s="66">
        <v>126</v>
      </c>
      <c r="Q1132" s="66">
        <v>35</v>
      </c>
      <c r="S1132" s="66">
        <v>31</v>
      </c>
      <c r="AN1132" s="7">
        <f>IF(Q1132&gt;0,RANK(Q1132,(N1132:P1132,Q1132:AE1132)),0)</f>
        <v>4</v>
      </c>
      <c r="AO1132" s="7">
        <f>IF(R1132&gt;0,RANK(R1132,(N1132:P1132,Q1132:AE1132)),0)</f>
        <v>0</v>
      </c>
      <c r="AP1132" s="7">
        <f>IF(T1132&gt;0,RANK(T1132,(N1132:P1132,Q1132:AE1132)),0)</f>
        <v>0</v>
      </c>
      <c r="AQ1132" s="7">
        <f>IF(S1132&gt;0,RANK(S1132,(N1132:P1132,Q1132:AE1132)),0)</f>
        <v>5</v>
      </c>
      <c r="AR1132" s="2">
        <f t="shared" si="449"/>
        <v>3.5218353793519822E-3</v>
      </c>
      <c r="AS1132" s="2">
        <f t="shared" si="450"/>
        <v>0</v>
      </c>
      <c r="AT1132" s="2">
        <f t="shared" si="451"/>
        <v>0</v>
      </c>
      <c r="AU1132" s="2">
        <f t="shared" si="452"/>
        <v>3.1193399074260415E-3</v>
      </c>
      <c r="AW1132" t="s">
        <v>3200</v>
      </c>
      <c r="AX1132" t="s">
        <v>3319</v>
      </c>
      <c r="AY1132">
        <v>0</v>
      </c>
      <c r="BA1132" s="119">
        <v>21</v>
      </c>
      <c r="BB1132" s="121">
        <v>183</v>
      </c>
      <c r="BC1132" s="125">
        <f t="shared" si="453"/>
        <v>21183</v>
      </c>
      <c r="BE1132" s="7" t="s">
        <v>228</v>
      </c>
    </row>
    <row r="1133" spans="1:57" ht="13" hidden="1" customHeight="1" outlineLevel="1">
      <c r="A1133" t="s">
        <v>1821</v>
      </c>
      <c r="B1133" t="s">
        <v>3319</v>
      </c>
      <c r="C1133" s="1">
        <f t="shared" si="444"/>
        <v>29316</v>
      </c>
      <c r="D1133" s="7">
        <f>IF(N1133&gt;0, RANK(N1133,(N1133:P1133,Q1133:AE1133)),0)</f>
        <v>2</v>
      </c>
      <c r="E1133" s="7">
        <f>IF(O1133&gt;0,RANK(O1133,(N1133:P1133,Q1133:AE1133)),0)</f>
        <v>1</v>
      </c>
      <c r="F1133" s="7">
        <f>IF(P1133&gt;0,RANK(P1133,(N1133:P1133,Q1133:AE1133)),0)</f>
        <v>3</v>
      </c>
      <c r="G1133" s="1">
        <f t="shared" si="442"/>
        <v>8997</v>
      </c>
      <c r="H1133" s="2">
        <f t="shared" si="443"/>
        <v>0.30689725747032337</v>
      </c>
      <c r="I1133" s="2"/>
      <c r="J1133" s="2">
        <f t="shared" si="445"/>
        <v>0.34111065629690274</v>
      </c>
      <c r="K1133" s="2">
        <f t="shared" si="446"/>
        <v>0.64800791376722611</v>
      </c>
      <c r="L1133" s="2">
        <f t="shared" si="447"/>
        <v>4.9461045163050896E-3</v>
      </c>
      <c r="M1133" s="2">
        <f t="shared" si="448"/>
        <v>5.9353254195660668E-3</v>
      </c>
      <c r="N1133" s="66">
        <v>10000</v>
      </c>
      <c r="O1133" s="66">
        <v>18997</v>
      </c>
      <c r="P1133" s="66">
        <v>145</v>
      </c>
      <c r="Q1133" s="66">
        <v>100</v>
      </c>
      <c r="S1133" s="66">
        <v>74</v>
      </c>
      <c r="AN1133" s="7">
        <f>IF(Q1133&gt;0,RANK(Q1133,(N1133:P1133,Q1133:AE1133)),0)</f>
        <v>4</v>
      </c>
      <c r="AO1133" s="7">
        <f>IF(R1133&gt;0,RANK(R1133,(N1133:P1133,Q1133:AE1133)),0)</f>
        <v>0</v>
      </c>
      <c r="AP1133" s="7">
        <f>IF(T1133&gt;0,RANK(T1133,(N1133:P1133,Q1133:AE1133)),0)</f>
        <v>0</v>
      </c>
      <c r="AQ1133" s="7">
        <f>IF(S1133&gt;0,RANK(S1133,(N1133:P1133,Q1133:AE1133)),0)</f>
        <v>5</v>
      </c>
      <c r="AR1133" s="2">
        <f t="shared" si="449"/>
        <v>3.411106562969027E-3</v>
      </c>
      <c r="AS1133" s="2">
        <f t="shared" si="450"/>
        <v>0</v>
      </c>
      <c r="AT1133" s="2">
        <f t="shared" si="451"/>
        <v>0</v>
      </c>
      <c r="AU1133" s="2">
        <f t="shared" si="452"/>
        <v>2.5242188565970801E-3</v>
      </c>
      <c r="AW1133" t="s">
        <v>1821</v>
      </c>
      <c r="AX1133" t="s">
        <v>3319</v>
      </c>
      <c r="AY1133">
        <v>4</v>
      </c>
      <c r="BA1133" s="119">
        <v>21</v>
      </c>
      <c r="BB1133" s="121">
        <v>185</v>
      </c>
      <c r="BC1133" s="125">
        <f t="shared" si="453"/>
        <v>21185</v>
      </c>
      <c r="BE1133" s="7" t="s">
        <v>228</v>
      </c>
    </row>
    <row r="1134" spans="1:57" ht="13" hidden="1" customHeight="1" outlineLevel="1">
      <c r="A1134" t="s">
        <v>728</v>
      </c>
      <c r="B1134" t="s">
        <v>3319</v>
      </c>
      <c r="C1134" s="1">
        <f t="shared" si="444"/>
        <v>4751</v>
      </c>
      <c r="D1134" s="7">
        <f>IF(N1134&gt;0, RANK(N1134,(N1134:P1134,Q1134:AE1134)),0)</f>
        <v>2</v>
      </c>
      <c r="E1134" s="7">
        <f>IF(O1134&gt;0,RANK(O1134,(N1134:P1134,Q1134:AE1134)),0)</f>
        <v>1</v>
      </c>
      <c r="F1134" s="7">
        <f>IF(P1134&gt;0,RANK(P1134,(N1134:P1134,Q1134:AE1134)),0)</f>
        <v>3</v>
      </c>
      <c r="G1134" s="1">
        <f t="shared" si="442"/>
        <v>1275</v>
      </c>
      <c r="H1134" s="2">
        <f t="shared" si="443"/>
        <v>0.26836455483056199</v>
      </c>
      <c r="I1134" s="2"/>
      <c r="J1134" s="2">
        <f t="shared" si="445"/>
        <v>0.35655651441801728</v>
      </c>
      <c r="K1134" s="2">
        <f t="shared" si="446"/>
        <v>0.62492106924857926</v>
      </c>
      <c r="L1134" s="2">
        <f t="shared" si="447"/>
        <v>1.2418438223531888E-2</v>
      </c>
      <c r="M1134" s="2">
        <f t="shared" si="448"/>
        <v>6.1039781098715697E-3</v>
      </c>
      <c r="N1134" s="66">
        <v>1694</v>
      </c>
      <c r="O1134" s="66">
        <v>2969</v>
      </c>
      <c r="P1134" s="66">
        <v>59</v>
      </c>
      <c r="Q1134" s="66">
        <v>20</v>
      </c>
      <c r="S1134" s="66">
        <v>9</v>
      </c>
      <c r="AN1134" s="7">
        <f>IF(Q1134&gt;0,RANK(Q1134,(N1134:P1134,Q1134:AE1134)),0)</f>
        <v>4</v>
      </c>
      <c r="AO1134" s="7">
        <f>IF(R1134&gt;0,RANK(R1134,(N1134:P1134,Q1134:AE1134)),0)</f>
        <v>0</v>
      </c>
      <c r="AP1134" s="7">
        <f>IF(T1134&gt;0,RANK(T1134,(N1134:P1134,Q1134:AE1134)),0)</f>
        <v>0</v>
      </c>
      <c r="AQ1134" s="7">
        <f>IF(S1134&gt;0,RANK(S1134,(N1134:P1134,Q1134:AE1134)),0)</f>
        <v>5</v>
      </c>
      <c r="AR1134" s="2">
        <f t="shared" si="449"/>
        <v>4.2096400757735217E-3</v>
      </c>
      <c r="AS1134" s="2">
        <f t="shared" si="450"/>
        <v>0</v>
      </c>
      <c r="AT1134" s="2">
        <f t="shared" si="451"/>
        <v>0</v>
      </c>
      <c r="AU1134" s="2">
        <f t="shared" si="452"/>
        <v>1.8943380340980846E-3</v>
      </c>
      <c r="AW1134" t="s">
        <v>728</v>
      </c>
      <c r="AX1134" t="s">
        <v>3319</v>
      </c>
      <c r="AY1134">
        <v>4</v>
      </c>
      <c r="BA1134" s="119">
        <v>21</v>
      </c>
      <c r="BB1134" s="121">
        <v>187</v>
      </c>
      <c r="BC1134" s="125">
        <f t="shared" si="453"/>
        <v>21187</v>
      </c>
      <c r="BE1134" s="7" t="s">
        <v>228</v>
      </c>
    </row>
    <row r="1135" spans="1:57" ht="13" hidden="1" customHeight="1" outlineLevel="1">
      <c r="A1135" t="s">
        <v>1596</v>
      </c>
      <c r="B1135" t="s">
        <v>3319</v>
      </c>
      <c r="C1135" s="1">
        <f t="shared" si="444"/>
        <v>1686</v>
      </c>
      <c r="D1135" s="7">
        <f>IF(N1135&gt;0, RANK(N1135,(N1135:P1135,Q1135:AE1135)),0)</f>
        <v>2</v>
      </c>
      <c r="E1135" s="7">
        <f>IF(O1135&gt;0,RANK(O1135,(N1135:P1135,Q1135:AE1135)),0)</f>
        <v>1</v>
      </c>
      <c r="F1135" s="7">
        <f>IF(P1135&gt;0,RANK(P1135,(N1135:P1135,Q1135:AE1135)),0)</f>
        <v>3</v>
      </c>
      <c r="G1135" s="1">
        <f t="shared" si="442"/>
        <v>898</v>
      </c>
      <c r="H1135" s="2">
        <f t="shared" si="443"/>
        <v>0.53262158956109129</v>
      </c>
      <c r="I1135" s="2"/>
      <c r="J1135" s="2">
        <f t="shared" si="445"/>
        <v>0.22597864768683273</v>
      </c>
      <c r="K1135" s="2">
        <f t="shared" si="446"/>
        <v>0.75860023724792403</v>
      </c>
      <c r="L1135" s="2">
        <f t="shared" si="447"/>
        <v>1.1862396204033215E-2</v>
      </c>
      <c r="M1135" s="2">
        <f t="shared" si="448"/>
        <v>3.5587188612100258E-3</v>
      </c>
      <c r="N1135" s="66">
        <v>381</v>
      </c>
      <c r="O1135" s="66">
        <v>1279</v>
      </c>
      <c r="P1135" s="66">
        <v>20</v>
      </c>
      <c r="Q1135" s="66">
        <v>3</v>
      </c>
      <c r="S1135" s="66">
        <v>3</v>
      </c>
      <c r="AN1135" s="7">
        <f>IF(Q1135&gt;0,RANK(Q1135,(N1135:P1135,Q1135:AE1135)),0)</f>
        <v>4</v>
      </c>
      <c r="AO1135" s="7">
        <f>IF(R1135&gt;0,RANK(R1135,(N1135:P1135,Q1135:AE1135)),0)</f>
        <v>0</v>
      </c>
      <c r="AP1135" s="7">
        <f>IF(T1135&gt;0,RANK(T1135,(N1135:P1135,Q1135:AE1135)),0)</f>
        <v>0</v>
      </c>
      <c r="AQ1135" s="7">
        <f>IF(S1135&gt;0,RANK(S1135,(N1135:P1135,Q1135:AE1135)),0)</f>
        <v>4</v>
      </c>
      <c r="AR1135" s="2">
        <f t="shared" si="449"/>
        <v>1.7793594306049821E-3</v>
      </c>
      <c r="AS1135" s="2">
        <f t="shared" si="450"/>
        <v>0</v>
      </c>
      <c r="AT1135" s="2">
        <f t="shared" si="451"/>
        <v>0</v>
      </c>
      <c r="AU1135" s="2">
        <f t="shared" si="452"/>
        <v>1.7793594306049821E-3</v>
      </c>
      <c r="AW1135" t="s">
        <v>1596</v>
      </c>
      <c r="AX1135" t="s">
        <v>3319</v>
      </c>
      <c r="AY1135">
        <v>5</v>
      </c>
      <c r="BA1135" s="119">
        <v>21</v>
      </c>
      <c r="BB1135" s="121">
        <v>189</v>
      </c>
      <c r="BC1135" s="125">
        <f t="shared" si="453"/>
        <v>21189</v>
      </c>
      <c r="BE1135" s="7" t="s">
        <v>228</v>
      </c>
    </row>
    <row r="1136" spans="1:57" ht="13" hidden="1" customHeight="1" outlineLevel="1">
      <c r="A1136" t="s">
        <v>3108</v>
      </c>
      <c r="B1136" t="s">
        <v>3319</v>
      </c>
      <c r="C1136" s="1">
        <f t="shared" si="444"/>
        <v>5802</v>
      </c>
      <c r="D1136" s="7">
        <f>IF(N1136&gt;0, RANK(N1136,(N1136:P1136,Q1136:AE1136)),0)</f>
        <v>2</v>
      </c>
      <c r="E1136" s="7">
        <f>IF(O1136&gt;0,RANK(O1136,(N1136:P1136,Q1136:AE1136)),0)</f>
        <v>1</v>
      </c>
      <c r="F1136" s="7">
        <f>IF(P1136&gt;0,RANK(P1136,(N1136:P1136,Q1136:AE1136)),0)</f>
        <v>3</v>
      </c>
      <c r="G1136" s="1">
        <f t="shared" si="442"/>
        <v>1649</v>
      </c>
      <c r="H1136" s="2">
        <f t="shared" si="443"/>
        <v>0.2842123405722165</v>
      </c>
      <c r="I1136" s="2"/>
      <c r="J1136" s="2">
        <f t="shared" si="445"/>
        <v>0.34936228886590831</v>
      </c>
      <c r="K1136" s="2">
        <f t="shared" si="446"/>
        <v>0.63357462943812481</v>
      </c>
      <c r="L1136" s="2">
        <f t="shared" si="447"/>
        <v>1.0341261633919338E-2</v>
      </c>
      <c r="M1136" s="2">
        <f t="shared" si="448"/>
        <v>6.7218200620475926E-3</v>
      </c>
      <c r="N1136" s="66">
        <v>2027</v>
      </c>
      <c r="O1136" s="66">
        <v>3676</v>
      </c>
      <c r="P1136" s="66">
        <v>60</v>
      </c>
      <c r="Q1136" s="66">
        <v>15</v>
      </c>
      <c r="S1136" s="66">
        <v>24</v>
      </c>
      <c r="AN1136" s="7">
        <f>IF(Q1136&gt;0,RANK(Q1136,(N1136:P1136,Q1136:AE1136)),0)</f>
        <v>5</v>
      </c>
      <c r="AO1136" s="7">
        <f>IF(R1136&gt;0,RANK(R1136,(N1136:P1136,Q1136:AE1136)),0)</f>
        <v>0</v>
      </c>
      <c r="AP1136" s="7">
        <f>IF(T1136&gt;0,RANK(T1136,(N1136:P1136,Q1136:AE1136)),0)</f>
        <v>0</v>
      </c>
      <c r="AQ1136" s="7">
        <f>IF(S1136&gt;0,RANK(S1136,(N1136:P1136,Q1136:AE1136)),0)</f>
        <v>4</v>
      </c>
      <c r="AR1136" s="2">
        <f t="shared" si="449"/>
        <v>2.5853154084798345E-3</v>
      </c>
      <c r="AS1136" s="2">
        <f t="shared" si="450"/>
        <v>0</v>
      </c>
      <c r="AT1136" s="2">
        <f t="shared" si="451"/>
        <v>0</v>
      </c>
      <c r="AU1136" s="2">
        <f t="shared" si="452"/>
        <v>4.1365046535677356E-3</v>
      </c>
      <c r="AW1136" t="s">
        <v>3108</v>
      </c>
      <c r="AX1136" t="s">
        <v>3319</v>
      </c>
      <c r="AY1136">
        <v>4</v>
      </c>
      <c r="BA1136" s="119">
        <v>21</v>
      </c>
      <c r="BB1136" s="121">
        <v>191</v>
      </c>
      <c r="BC1136" s="125">
        <f t="shared" si="453"/>
        <v>21191</v>
      </c>
      <c r="BE1136" s="7" t="s">
        <v>228</v>
      </c>
    </row>
    <row r="1137" spans="1:57" ht="13" hidden="1" customHeight="1" outlineLevel="1">
      <c r="A1137" t="s">
        <v>1808</v>
      </c>
      <c r="B1137" t="s">
        <v>3319</v>
      </c>
      <c r="C1137" s="1">
        <f t="shared" ref="C1137:C1161" si="454">SUM(N1137:AL1137)</f>
        <v>10375</v>
      </c>
      <c r="D1137" s="7">
        <f>IF(N1137&gt;0, RANK(N1137,(N1137:P1137,Q1137:AE1137)),0)</f>
        <v>2</v>
      </c>
      <c r="E1137" s="7">
        <f>IF(O1137&gt;0,RANK(O1137,(N1137:P1137,Q1137:AE1137)),0)</f>
        <v>1</v>
      </c>
      <c r="F1137" s="7">
        <f>IF(P1137&gt;0,RANK(P1137,(N1137:P1137,Q1137:AE1137)),0)</f>
        <v>3</v>
      </c>
      <c r="G1137" s="1">
        <f t="shared" si="442"/>
        <v>3318</v>
      </c>
      <c r="H1137" s="2">
        <f t="shared" si="443"/>
        <v>0.31980722891566266</v>
      </c>
      <c r="I1137" s="2"/>
      <c r="J1137" s="2">
        <f t="shared" ref="J1137:J1161" si="455">IF($C1137=0,"-",N1137/$C1137)</f>
        <v>0.33195180722891565</v>
      </c>
      <c r="K1137" s="2">
        <f t="shared" ref="K1137:K1161" si="456">IF($C1137=0,"-",O1137/$C1137)</f>
        <v>0.65175903614457831</v>
      </c>
      <c r="L1137" s="2">
        <f t="shared" ref="L1137:L1161" si="457">IF($C1137=0,"-",P1137/$C1137)</f>
        <v>1.1469879518072289E-2</v>
      </c>
      <c r="M1137" s="2">
        <f t="shared" ref="M1137:M1161" si="458">IF(C1137=0,"-",(1-J1137-K1137-L1137))</f>
        <v>4.8192771084338074E-3</v>
      </c>
      <c r="N1137" s="66">
        <v>3444</v>
      </c>
      <c r="O1137" s="66">
        <v>6762</v>
      </c>
      <c r="P1137" s="66">
        <v>119</v>
      </c>
      <c r="Q1137" s="66">
        <v>27</v>
      </c>
      <c r="S1137" s="66">
        <v>23</v>
      </c>
      <c r="AN1137" s="7">
        <f>IF(Q1137&gt;0,RANK(Q1137,(N1137:P1137,Q1137:AE1137)),0)</f>
        <v>4</v>
      </c>
      <c r="AO1137" s="7">
        <f>IF(R1137&gt;0,RANK(R1137,(N1137:P1137,Q1137:AE1137)),0)</f>
        <v>0</v>
      </c>
      <c r="AP1137" s="7">
        <f>IF(T1137&gt;0,RANK(T1137,(N1137:P1137,Q1137:AE1137)),0)</f>
        <v>0</v>
      </c>
      <c r="AQ1137" s="7">
        <f>IF(S1137&gt;0,RANK(S1137,(N1137:P1137,Q1137:AE1137)),0)</f>
        <v>5</v>
      </c>
      <c r="AR1137" s="2">
        <f t="shared" ref="AR1137:AR1161" si="459">IF($C1137=0,"-",Q1137/$C1137)</f>
        <v>2.6024096385542169E-3</v>
      </c>
      <c r="AS1137" s="2">
        <f t="shared" ref="AS1137:AS1161" si="460">IF($C1137=0,"-",R1137/$C1137)</f>
        <v>0</v>
      </c>
      <c r="AT1137" s="2">
        <f t="shared" ref="AT1137:AT1161" si="461">IF($C1137=0,"-",T1137/$C1137)</f>
        <v>0</v>
      </c>
      <c r="AU1137" s="2">
        <f t="shared" ref="AU1137:AU1161" si="462">IF($C1137=0,"-",S1137/$C1137)</f>
        <v>2.2168674698795181E-3</v>
      </c>
      <c r="AW1137" t="s">
        <v>1808</v>
      </c>
      <c r="AX1137" t="s">
        <v>3319</v>
      </c>
      <c r="AY1137">
        <v>5</v>
      </c>
      <c r="BA1137" s="119">
        <v>21</v>
      </c>
      <c r="BB1137" s="121">
        <v>193</v>
      </c>
      <c r="BC1137" s="125">
        <f t="shared" si="453"/>
        <v>21193</v>
      </c>
      <c r="BE1137" s="7" t="s">
        <v>228</v>
      </c>
    </row>
    <row r="1138" spans="1:57" ht="13" hidden="1" customHeight="1" outlineLevel="1">
      <c r="A1138" t="s">
        <v>1643</v>
      </c>
      <c r="B1138" t="s">
        <v>3319</v>
      </c>
      <c r="C1138" s="1">
        <f t="shared" si="454"/>
        <v>22643</v>
      </c>
      <c r="D1138" s="7">
        <f>IF(N1138&gt;0, RANK(N1138,(N1138:P1138,Q1138:AE1138)),0)</f>
        <v>2</v>
      </c>
      <c r="E1138" s="7">
        <f>IF(O1138&gt;0,RANK(O1138,(N1138:P1138,Q1138:AE1138)),0)</f>
        <v>1</v>
      </c>
      <c r="F1138" s="7">
        <f>IF(P1138&gt;0,RANK(P1138,(N1138:P1138,Q1138:AE1138)),0)</f>
        <v>3</v>
      </c>
      <c r="G1138" s="1">
        <f t="shared" si="442"/>
        <v>3130</v>
      </c>
      <c r="H1138" s="2">
        <f t="shared" si="443"/>
        <v>0.13823256635604822</v>
      </c>
      <c r="I1138" s="2"/>
      <c r="J1138" s="2">
        <f t="shared" si="455"/>
        <v>0.42065980656273461</v>
      </c>
      <c r="K1138" s="2">
        <f t="shared" si="456"/>
        <v>0.5588923729187828</v>
      </c>
      <c r="L1138" s="2">
        <f t="shared" si="457"/>
        <v>1.3160800247317051E-2</v>
      </c>
      <c r="M1138" s="2">
        <f t="shared" si="458"/>
        <v>7.2870202711655448E-3</v>
      </c>
      <c r="N1138" s="66">
        <v>9525</v>
      </c>
      <c r="O1138" s="66">
        <v>12655</v>
      </c>
      <c r="P1138" s="66">
        <v>298</v>
      </c>
      <c r="Q1138" s="66">
        <v>94</v>
      </c>
      <c r="S1138" s="66">
        <v>71</v>
      </c>
      <c r="AN1138" s="7">
        <f>IF(Q1138&gt;0,RANK(Q1138,(N1138:P1138,Q1138:AE1138)),0)</f>
        <v>4</v>
      </c>
      <c r="AO1138" s="7">
        <f>IF(R1138&gt;0,RANK(R1138,(N1138:P1138,Q1138:AE1138)),0)</f>
        <v>0</v>
      </c>
      <c r="AP1138" s="7">
        <f>IF(T1138&gt;0,RANK(T1138,(N1138:P1138,Q1138:AE1138)),0)</f>
        <v>0</v>
      </c>
      <c r="AQ1138" s="7">
        <f>IF(S1138&gt;0,RANK(S1138,(N1138:P1138,Q1138:AE1138)),0)</f>
        <v>5</v>
      </c>
      <c r="AR1138" s="2">
        <f t="shared" si="459"/>
        <v>4.1513933666033655E-3</v>
      </c>
      <c r="AS1138" s="2">
        <f t="shared" si="460"/>
        <v>0</v>
      </c>
      <c r="AT1138" s="2">
        <f t="shared" si="461"/>
        <v>0</v>
      </c>
      <c r="AU1138" s="2">
        <f t="shared" si="462"/>
        <v>3.1356269045621165E-3</v>
      </c>
      <c r="AW1138" t="s">
        <v>1643</v>
      </c>
      <c r="AX1138" t="s">
        <v>3319</v>
      </c>
      <c r="AY1138">
        <v>5</v>
      </c>
      <c r="BA1138" s="119">
        <v>21</v>
      </c>
      <c r="BB1138" s="121">
        <v>195</v>
      </c>
      <c r="BC1138" s="125">
        <f t="shared" si="453"/>
        <v>21195</v>
      </c>
      <c r="BE1138" s="7" t="s">
        <v>228</v>
      </c>
    </row>
    <row r="1139" spans="1:57" ht="13" hidden="1" customHeight="1" outlineLevel="1">
      <c r="A1139" t="s">
        <v>1807</v>
      </c>
      <c r="B1139" t="s">
        <v>3319</v>
      </c>
      <c r="C1139" s="1">
        <f t="shared" si="454"/>
        <v>4972</v>
      </c>
      <c r="D1139" s="7">
        <f>IF(N1139&gt;0, RANK(N1139,(N1139:P1139,Q1139:AE1139)),0)</f>
        <v>2</v>
      </c>
      <c r="E1139" s="7">
        <f>IF(O1139&gt;0,RANK(O1139,(N1139:P1139,Q1139:AE1139)),0)</f>
        <v>1</v>
      </c>
      <c r="F1139" s="7">
        <f>IF(P1139&gt;0,RANK(P1139,(N1139:P1139,Q1139:AE1139)),0)</f>
        <v>3</v>
      </c>
      <c r="G1139" s="1">
        <f t="shared" si="442"/>
        <v>772</v>
      </c>
      <c r="H1139" s="2">
        <f t="shared" si="443"/>
        <v>0.15526950925181013</v>
      </c>
      <c r="I1139" s="2"/>
      <c r="J1139" s="2">
        <f t="shared" si="455"/>
        <v>0.41532582461786</v>
      </c>
      <c r="K1139" s="2">
        <f t="shared" si="456"/>
        <v>0.57059533386967021</v>
      </c>
      <c r="L1139" s="2">
        <f t="shared" si="457"/>
        <v>8.8495575221238937E-3</v>
      </c>
      <c r="M1139" s="2">
        <f t="shared" si="458"/>
        <v>5.2292839903459593E-3</v>
      </c>
      <c r="N1139" s="66">
        <v>2065</v>
      </c>
      <c r="O1139" s="66">
        <v>2837</v>
      </c>
      <c r="P1139" s="66">
        <v>44</v>
      </c>
      <c r="Q1139" s="66">
        <v>13</v>
      </c>
      <c r="S1139" s="66">
        <v>13</v>
      </c>
      <c r="AN1139" s="7">
        <f>IF(Q1139&gt;0,RANK(Q1139,(N1139:P1139,Q1139:AE1139)),0)</f>
        <v>4</v>
      </c>
      <c r="AO1139" s="7">
        <f>IF(R1139&gt;0,RANK(R1139,(N1139:P1139,Q1139:AE1139)),0)</f>
        <v>0</v>
      </c>
      <c r="AP1139" s="7">
        <f>IF(T1139&gt;0,RANK(T1139,(N1139:P1139,Q1139:AE1139)),0)</f>
        <v>0</v>
      </c>
      <c r="AQ1139" s="7">
        <f>IF(S1139&gt;0,RANK(S1139,(N1139:P1139,Q1139:AE1139)),0)</f>
        <v>4</v>
      </c>
      <c r="AR1139" s="2">
        <f t="shared" si="459"/>
        <v>2.6146419951729688E-3</v>
      </c>
      <c r="AS1139" s="2">
        <f t="shared" si="460"/>
        <v>0</v>
      </c>
      <c r="AT1139" s="2">
        <f t="shared" si="461"/>
        <v>0</v>
      </c>
      <c r="AU1139" s="2">
        <f t="shared" si="462"/>
        <v>2.6146419951729688E-3</v>
      </c>
      <c r="AW1139" t="s">
        <v>1807</v>
      </c>
      <c r="AX1139" t="s">
        <v>3319</v>
      </c>
      <c r="AY1139">
        <v>6</v>
      </c>
      <c r="BA1139" s="119">
        <v>21</v>
      </c>
      <c r="BB1139" s="121">
        <v>197</v>
      </c>
      <c r="BC1139" s="125">
        <f t="shared" si="453"/>
        <v>21197</v>
      </c>
      <c r="BE1139" s="7" t="s">
        <v>228</v>
      </c>
    </row>
    <row r="1140" spans="1:57" ht="13" hidden="1" customHeight="1" outlineLevel="1">
      <c r="A1140" t="s">
        <v>2224</v>
      </c>
      <c r="B1140" t="s">
        <v>3319</v>
      </c>
      <c r="C1140" s="1">
        <f t="shared" si="454"/>
        <v>25766</v>
      </c>
      <c r="D1140" s="7">
        <f>IF(N1140&gt;0, RANK(N1140,(N1140:P1140,Q1140:AE1140)),0)</f>
        <v>2</v>
      </c>
      <c r="E1140" s="7">
        <f>IF(O1140&gt;0,RANK(O1140,(N1140:P1140,Q1140:AE1140)),0)</f>
        <v>1</v>
      </c>
      <c r="F1140" s="7">
        <f>IF(P1140&gt;0,RANK(P1140,(N1140:P1140,Q1140:AE1140)),0)</f>
        <v>3</v>
      </c>
      <c r="G1140" s="1">
        <f t="shared" si="442"/>
        <v>14272</v>
      </c>
      <c r="H1140" s="2">
        <f t="shared" si="443"/>
        <v>0.55390825118373055</v>
      </c>
      <c r="I1140" s="2"/>
      <c r="J1140" s="2">
        <f t="shared" si="455"/>
        <v>0.21695257315842584</v>
      </c>
      <c r="K1140" s="2">
        <f t="shared" si="456"/>
        <v>0.7708608243421563</v>
      </c>
      <c r="L1140" s="2">
        <f t="shared" si="457"/>
        <v>6.520220445548397E-3</v>
      </c>
      <c r="M1140" s="2">
        <f t="shared" si="458"/>
        <v>5.6663820538694343E-3</v>
      </c>
      <c r="N1140" s="66">
        <v>5590</v>
      </c>
      <c r="O1140" s="66">
        <v>19862</v>
      </c>
      <c r="P1140" s="66">
        <v>168</v>
      </c>
      <c r="Q1140" s="66">
        <v>76</v>
      </c>
      <c r="S1140" s="66">
        <v>70</v>
      </c>
      <c r="AN1140" s="7">
        <f>IF(Q1140&gt;0,RANK(Q1140,(N1140:P1140,Q1140:AE1140)),0)</f>
        <v>4</v>
      </c>
      <c r="AO1140" s="7">
        <f>IF(R1140&gt;0,RANK(R1140,(N1140:P1140,Q1140:AE1140)),0)</f>
        <v>0</v>
      </c>
      <c r="AP1140" s="7">
        <f>IF(T1140&gt;0,RANK(T1140,(N1140:P1140,Q1140:AE1140)),0)</f>
        <v>0</v>
      </c>
      <c r="AQ1140" s="7">
        <f>IF(S1140&gt;0,RANK(S1140,(N1140:P1140,Q1140:AE1140)),0)</f>
        <v>5</v>
      </c>
      <c r="AR1140" s="2">
        <f t="shared" si="459"/>
        <v>2.9496235348909416E-3</v>
      </c>
      <c r="AS1140" s="2">
        <f t="shared" si="460"/>
        <v>0</v>
      </c>
      <c r="AT1140" s="2">
        <f t="shared" si="461"/>
        <v>0</v>
      </c>
      <c r="AU1140" s="2">
        <f t="shared" si="462"/>
        <v>2.7167585189784987E-3</v>
      </c>
      <c r="AW1140" t="s">
        <v>2224</v>
      </c>
      <c r="AX1140" t="s">
        <v>3319</v>
      </c>
      <c r="AY1140">
        <v>5</v>
      </c>
      <c r="BA1140" s="119">
        <v>21</v>
      </c>
      <c r="BB1140" s="121">
        <v>199</v>
      </c>
      <c r="BC1140" s="125">
        <f t="shared" si="453"/>
        <v>21199</v>
      </c>
      <c r="BE1140" s="7" t="s">
        <v>228</v>
      </c>
    </row>
    <row r="1141" spans="1:57" ht="13" hidden="1" customHeight="1" outlineLevel="1">
      <c r="A1141" t="s">
        <v>3256</v>
      </c>
      <c r="B1141" t="s">
        <v>3319</v>
      </c>
      <c r="C1141" s="1">
        <f t="shared" si="454"/>
        <v>1015</v>
      </c>
      <c r="D1141" s="7">
        <f>IF(N1141&gt;0, RANK(N1141,(N1141:P1141,Q1141:AE1141)),0)</f>
        <v>2</v>
      </c>
      <c r="E1141" s="7">
        <f>IF(O1141&gt;0,RANK(O1141,(N1141:P1141,Q1141:AE1141)),0)</f>
        <v>1</v>
      </c>
      <c r="F1141" s="7">
        <f>IF(P1141&gt;0,RANK(P1141,(N1141:P1141,Q1141:AE1141)),0)</f>
        <v>3</v>
      </c>
      <c r="G1141" s="1">
        <f t="shared" si="442"/>
        <v>82</v>
      </c>
      <c r="H1141" s="2">
        <f t="shared" si="443"/>
        <v>8.0788177339901485E-2</v>
      </c>
      <c r="I1141" s="2"/>
      <c r="J1141" s="2">
        <f t="shared" si="455"/>
        <v>0.44433497536945815</v>
      </c>
      <c r="K1141" s="2">
        <f t="shared" si="456"/>
        <v>0.52512315270935961</v>
      </c>
      <c r="L1141" s="2">
        <f t="shared" si="457"/>
        <v>2.2660098522167486E-2</v>
      </c>
      <c r="M1141" s="2">
        <f t="shared" si="458"/>
        <v>7.8817733990148089E-3</v>
      </c>
      <c r="N1141" s="66">
        <v>451</v>
      </c>
      <c r="O1141" s="66">
        <v>533</v>
      </c>
      <c r="P1141" s="66">
        <v>23</v>
      </c>
      <c r="Q1141" s="66">
        <v>3</v>
      </c>
      <c r="S1141" s="66">
        <v>5</v>
      </c>
      <c r="AN1141" s="7">
        <f>IF(Q1141&gt;0,RANK(Q1141,(N1141:P1141,Q1141:AE1141)),0)</f>
        <v>5</v>
      </c>
      <c r="AO1141" s="7">
        <f>IF(R1141&gt;0,RANK(R1141,(N1141:P1141,Q1141:AE1141)),0)</f>
        <v>0</v>
      </c>
      <c r="AP1141" s="7">
        <f>IF(T1141&gt;0,RANK(T1141,(N1141:P1141,Q1141:AE1141)),0)</f>
        <v>0</v>
      </c>
      <c r="AQ1141" s="7">
        <f>IF(S1141&gt;0,RANK(S1141,(N1141:P1141,Q1141:AE1141)),0)</f>
        <v>4</v>
      </c>
      <c r="AR1141" s="2">
        <f t="shared" si="459"/>
        <v>2.9556650246305421E-3</v>
      </c>
      <c r="AS1141" s="2">
        <f t="shared" si="460"/>
        <v>0</v>
      </c>
      <c r="AT1141" s="2">
        <f t="shared" si="461"/>
        <v>0</v>
      </c>
      <c r="AU1141" s="2">
        <f t="shared" si="462"/>
        <v>4.9261083743842365E-3</v>
      </c>
      <c r="AW1141" t="s">
        <v>3256</v>
      </c>
      <c r="AX1141" t="s">
        <v>3319</v>
      </c>
      <c r="AY1141">
        <v>4</v>
      </c>
      <c r="BA1141" s="119">
        <v>21</v>
      </c>
      <c r="BB1141" s="121">
        <v>201</v>
      </c>
      <c r="BC1141" s="125">
        <f t="shared" si="453"/>
        <v>21201</v>
      </c>
      <c r="BE1141" s="7" t="s">
        <v>228</v>
      </c>
    </row>
    <row r="1142" spans="1:57" ht="13" hidden="1" customHeight="1" outlineLevel="1">
      <c r="A1142" t="s">
        <v>1946</v>
      </c>
      <c r="B1142" t="s">
        <v>3319</v>
      </c>
      <c r="C1142" s="1">
        <f t="shared" si="454"/>
        <v>6274</v>
      </c>
      <c r="D1142" s="7">
        <f>IF(N1142&gt;0, RANK(N1142,(N1142:P1142,Q1142:AE1142)),0)</f>
        <v>2</v>
      </c>
      <c r="E1142" s="7">
        <f>IF(O1142&gt;0,RANK(O1142,(N1142:P1142,Q1142:AE1142)),0)</f>
        <v>1</v>
      </c>
      <c r="F1142" s="7">
        <f>IF(P1142&gt;0,RANK(P1142,(N1142:P1142,Q1142:AE1142)),0)</f>
        <v>3</v>
      </c>
      <c r="G1142" s="1">
        <f t="shared" si="442"/>
        <v>3347</v>
      </c>
      <c r="H1142" s="2">
        <f t="shared" si="443"/>
        <v>0.5334714695569015</v>
      </c>
      <c r="I1142" s="2"/>
      <c r="J1142" s="2">
        <f t="shared" si="455"/>
        <v>0.22473700988205292</v>
      </c>
      <c r="K1142" s="2">
        <f t="shared" si="456"/>
        <v>0.75820847943895442</v>
      </c>
      <c r="L1142" s="2">
        <f t="shared" si="457"/>
        <v>1.1316544469238125E-2</v>
      </c>
      <c r="M1142" s="2">
        <f t="shared" si="458"/>
        <v>5.7379662097545373E-3</v>
      </c>
      <c r="N1142" s="66">
        <v>1410</v>
      </c>
      <c r="O1142" s="66">
        <v>4757</v>
      </c>
      <c r="P1142" s="66">
        <v>71</v>
      </c>
      <c r="Q1142" s="66">
        <v>20</v>
      </c>
      <c r="S1142" s="66">
        <v>16</v>
      </c>
      <c r="AN1142" s="7">
        <f>IF(Q1142&gt;0,RANK(Q1142,(N1142:P1142,Q1142:AE1142)),0)</f>
        <v>4</v>
      </c>
      <c r="AO1142" s="7">
        <f>IF(R1142&gt;0,RANK(R1142,(N1142:P1142,Q1142:AE1142)),0)</f>
        <v>0</v>
      </c>
      <c r="AP1142" s="7">
        <f>IF(T1142&gt;0,RANK(T1142,(N1142:P1142,Q1142:AE1142)),0)</f>
        <v>0</v>
      </c>
      <c r="AQ1142" s="7">
        <f>IF(S1142&gt;0,RANK(S1142,(N1142:P1142,Q1142:AE1142)),0)</f>
        <v>5</v>
      </c>
      <c r="AR1142" s="2">
        <f t="shared" si="459"/>
        <v>3.1877590054191903E-3</v>
      </c>
      <c r="AS1142" s="2">
        <f t="shared" si="460"/>
        <v>0</v>
      </c>
      <c r="AT1142" s="2">
        <f t="shared" si="461"/>
        <v>0</v>
      </c>
      <c r="AU1142" s="2">
        <f t="shared" si="462"/>
        <v>2.5502072043353521E-3</v>
      </c>
      <c r="AW1142" t="s">
        <v>1946</v>
      </c>
      <c r="AX1142" t="s">
        <v>3319</v>
      </c>
      <c r="AY1142">
        <v>5</v>
      </c>
      <c r="BA1142" s="119">
        <v>21</v>
      </c>
      <c r="BB1142" s="121">
        <v>203</v>
      </c>
      <c r="BC1142" s="125">
        <f t="shared" si="453"/>
        <v>21203</v>
      </c>
      <c r="BE1142" s="7" t="s">
        <v>228</v>
      </c>
    </row>
    <row r="1143" spans="1:57" ht="13" hidden="1" customHeight="1" outlineLevel="1">
      <c r="A1143" t="s">
        <v>3396</v>
      </c>
      <c r="B1143" t="s">
        <v>3319</v>
      </c>
      <c r="C1143" s="1">
        <f t="shared" si="454"/>
        <v>8154</v>
      </c>
      <c r="D1143" s="7">
        <f>IF(N1143&gt;0, RANK(N1143,(N1143:P1143,Q1143:AE1143)),0)</f>
        <v>1</v>
      </c>
      <c r="E1143" s="7">
        <f>IF(O1143&gt;0,RANK(O1143,(N1143:P1143,Q1143:AE1143)),0)</f>
        <v>2</v>
      </c>
      <c r="F1143" s="7">
        <f>IF(P1143&gt;0,RANK(P1143,(N1143:P1143,Q1143:AE1143)),0)</f>
        <v>3</v>
      </c>
      <c r="G1143" s="1">
        <f t="shared" si="442"/>
        <v>167</v>
      </c>
      <c r="H1143" s="2">
        <f t="shared" si="443"/>
        <v>2.048074564630856E-2</v>
      </c>
      <c r="I1143" s="2"/>
      <c r="J1143" s="2">
        <f t="shared" si="455"/>
        <v>0.49963208241353935</v>
      </c>
      <c r="K1143" s="2">
        <f t="shared" si="456"/>
        <v>0.47915133676723082</v>
      </c>
      <c r="L1143" s="2">
        <f t="shared" si="457"/>
        <v>1.2386558744174637E-2</v>
      </c>
      <c r="M1143" s="2">
        <f t="shared" si="458"/>
        <v>8.8300220750551425E-3</v>
      </c>
      <c r="N1143" s="66">
        <v>4074</v>
      </c>
      <c r="O1143" s="66">
        <v>3907</v>
      </c>
      <c r="P1143" s="66">
        <v>101</v>
      </c>
      <c r="Q1143" s="66">
        <v>42</v>
      </c>
      <c r="S1143" s="66">
        <v>30</v>
      </c>
      <c r="AN1143" s="7">
        <f>IF(Q1143&gt;0,RANK(Q1143,(N1143:P1143,Q1143:AE1143)),0)</f>
        <v>4</v>
      </c>
      <c r="AO1143" s="7">
        <f>IF(R1143&gt;0,RANK(R1143,(N1143:P1143,Q1143:AE1143)),0)</f>
        <v>0</v>
      </c>
      <c r="AP1143" s="7">
        <f>IF(T1143&gt;0,RANK(T1143,(N1143:P1143,Q1143:AE1143)),0)</f>
        <v>0</v>
      </c>
      <c r="AQ1143" s="7">
        <f>IF(S1143&gt;0,RANK(S1143,(N1143:P1143,Q1143:AE1143)),0)</f>
        <v>5</v>
      </c>
      <c r="AR1143" s="2">
        <f t="shared" si="459"/>
        <v>5.1508462104488595E-3</v>
      </c>
      <c r="AS1143" s="2">
        <f t="shared" si="460"/>
        <v>0</v>
      </c>
      <c r="AT1143" s="2">
        <f t="shared" si="461"/>
        <v>0</v>
      </c>
      <c r="AU1143" s="2">
        <f t="shared" si="462"/>
        <v>3.6791758646063282E-3</v>
      </c>
      <c r="AW1143" t="s">
        <v>3396</v>
      </c>
      <c r="AX1143" t="s">
        <v>3319</v>
      </c>
      <c r="AY1143">
        <v>5</v>
      </c>
      <c r="BA1143" s="119">
        <v>21</v>
      </c>
      <c r="BB1143" s="121">
        <v>205</v>
      </c>
      <c r="BC1143" s="125">
        <f t="shared" si="453"/>
        <v>21205</v>
      </c>
      <c r="BE1143" s="7" t="s">
        <v>228</v>
      </c>
    </row>
    <row r="1144" spans="1:57" ht="13" hidden="1" customHeight="1" outlineLevel="1">
      <c r="A1144" t="s">
        <v>353</v>
      </c>
      <c r="B1144" t="s">
        <v>3319</v>
      </c>
      <c r="C1144" s="1">
        <f t="shared" si="454"/>
        <v>7475</v>
      </c>
      <c r="D1144" s="7">
        <f>IF(N1144&gt;0, RANK(N1144,(N1144:P1144,Q1144:AE1144)),0)</f>
        <v>2</v>
      </c>
      <c r="E1144" s="7">
        <f>IF(O1144&gt;0,RANK(O1144,(N1144:P1144,Q1144:AE1144)),0)</f>
        <v>1</v>
      </c>
      <c r="F1144" s="7">
        <f>IF(P1144&gt;0,RANK(P1144,(N1144:P1144,Q1144:AE1144)),0)</f>
        <v>3</v>
      </c>
      <c r="G1144" s="1">
        <f t="shared" si="442"/>
        <v>4210</v>
      </c>
      <c r="H1144" s="2">
        <f t="shared" si="443"/>
        <v>0.56321070234113713</v>
      </c>
      <c r="I1144" s="2"/>
      <c r="J1144" s="2">
        <f t="shared" si="455"/>
        <v>0.20989966555183948</v>
      </c>
      <c r="K1144" s="2">
        <f t="shared" si="456"/>
        <v>0.7731103678929766</v>
      </c>
      <c r="L1144" s="2">
        <f t="shared" si="457"/>
        <v>1.0836120401337792E-2</v>
      </c>
      <c r="M1144" s="2">
        <f t="shared" si="458"/>
        <v>6.1538461538461296E-3</v>
      </c>
      <c r="N1144" s="66">
        <v>1569</v>
      </c>
      <c r="O1144" s="66">
        <v>5779</v>
      </c>
      <c r="P1144" s="66">
        <v>81</v>
      </c>
      <c r="Q1144" s="66">
        <v>26</v>
      </c>
      <c r="S1144" s="66">
        <v>20</v>
      </c>
      <c r="AN1144" s="7">
        <f>IF(Q1144&gt;0,RANK(Q1144,(N1144:P1144,Q1144:AE1144)),0)</f>
        <v>4</v>
      </c>
      <c r="AO1144" s="7">
        <f>IF(R1144&gt;0,RANK(R1144,(N1144:P1144,Q1144:AE1144)),0)</f>
        <v>0</v>
      </c>
      <c r="AP1144" s="7">
        <f>IF(T1144&gt;0,RANK(T1144,(N1144:P1144,Q1144:AE1144)),0)</f>
        <v>0</v>
      </c>
      <c r="AQ1144" s="7">
        <f>IF(S1144&gt;0,RANK(S1144,(N1144:P1144,Q1144:AE1144)),0)</f>
        <v>5</v>
      </c>
      <c r="AR1144" s="2">
        <f t="shared" si="459"/>
        <v>3.4782608695652175E-3</v>
      </c>
      <c r="AS1144" s="2">
        <f t="shared" si="460"/>
        <v>0</v>
      </c>
      <c r="AT1144" s="2">
        <f t="shared" si="461"/>
        <v>0</v>
      </c>
      <c r="AU1144" s="2">
        <f t="shared" si="462"/>
        <v>2.6755852842809363E-3</v>
      </c>
      <c r="AW1144" t="s">
        <v>353</v>
      </c>
      <c r="AX1144" t="s">
        <v>3319</v>
      </c>
      <c r="AY1144">
        <v>1</v>
      </c>
      <c r="BA1144" s="119">
        <v>21</v>
      </c>
      <c r="BB1144" s="121">
        <v>207</v>
      </c>
      <c r="BC1144" s="125">
        <f t="shared" si="453"/>
        <v>21207</v>
      </c>
      <c r="BE1144" s="7" t="s">
        <v>228</v>
      </c>
    </row>
    <row r="1145" spans="1:57" ht="13" hidden="1" customHeight="1" outlineLevel="1">
      <c r="A1145" t="s">
        <v>2375</v>
      </c>
      <c r="B1145" t="s">
        <v>3319</v>
      </c>
      <c r="C1145" s="1">
        <f t="shared" si="454"/>
        <v>19730</v>
      </c>
      <c r="D1145" s="7">
        <f>IF(N1145&gt;0, RANK(N1145,(N1145:P1145,Q1145:AE1145)),0)</f>
        <v>2</v>
      </c>
      <c r="E1145" s="7">
        <f>IF(O1145&gt;0,RANK(O1145,(N1145:P1145,Q1145:AE1145)),0)</f>
        <v>1</v>
      </c>
      <c r="F1145" s="7">
        <f>IF(P1145&gt;0,RANK(P1145,(N1145:P1145,Q1145:AE1145)),0)</f>
        <v>3</v>
      </c>
      <c r="G1145" s="1">
        <f t="shared" si="442"/>
        <v>4070</v>
      </c>
      <c r="H1145" s="2">
        <f t="shared" si="443"/>
        <v>0.20628484541307654</v>
      </c>
      <c r="I1145" s="2"/>
      <c r="J1145" s="2">
        <f t="shared" si="455"/>
        <v>0.39087683730359857</v>
      </c>
      <c r="K1145" s="2">
        <f t="shared" si="456"/>
        <v>0.59716168271667514</v>
      </c>
      <c r="L1145" s="2">
        <f t="shared" si="457"/>
        <v>6.2341611758743032E-3</v>
      </c>
      <c r="M1145" s="2">
        <f t="shared" si="458"/>
        <v>5.727318803851994E-3</v>
      </c>
      <c r="N1145" s="66">
        <v>7712</v>
      </c>
      <c r="O1145" s="66">
        <v>11782</v>
      </c>
      <c r="P1145" s="66">
        <v>123</v>
      </c>
      <c r="Q1145" s="66">
        <v>60</v>
      </c>
      <c r="S1145" s="66">
        <v>53</v>
      </c>
      <c r="AN1145" s="7">
        <f>IF(Q1145&gt;0,RANK(Q1145,(N1145:P1145,Q1145:AE1145)),0)</f>
        <v>4</v>
      </c>
      <c r="AO1145" s="7">
        <f>IF(R1145&gt;0,RANK(R1145,(N1145:P1145,Q1145:AE1145)),0)</f>
        <v>0</v>
      </c>
      <c r="AP1145" s="7">
        <f>IF(T1145&gt;0,RANK(T1145,(N1145:P1145,Q1145:AE1145)),0)</f>
        <v>0</v>
      </c>
      <c r="AQ1145" s="7">
        <f>IF(S1145&gt;0,RANK(S1145,(N1145:P1145,Q1145:AE1145)),0)</f>
        <v>5</v>
      </c>
      <c r="AR1145" s="2">
        <f t="shared" si="459"/>
        <v>3.0410542321338066E-3</v>
      </c>
      <c r="AS1145" s="2">
        <f t="shared" si="460"/>
        <v>0</v>
      </c>
      <c r="AT1145" s="2">
        <f t="shared" si="461"/>
        <v>0</v>
      </c>
      <c r="AU1145" s="2">
        <f t="shared" si="462"/>
        <v>2.6862645717181956E-3</v>
      </c>
      <c r="AW1145" t="s">
        <v>2375</v>
      </c>
      <c r="AX1145" t="s">
        <v>3319</v>
      </c>
      <c r="AY1145">
        <v>0</v>
      </c>
      <c r="BA1145" s="119">
        <v>21</v>
      </c>
      <c r="BB1145" s="121">
        <v>209</v>
      </c>
      <c r="BC1145" s="125">
        <f t="shared" si="453"/>
        <v>21209</v>
      </c>
      <c r="BE1145" s="7" t="s">
        <v>228</v>
      </c>
    </row>
    <row r="1146" spans="1:57" ht="13" hidden="1" customHeight="1" outlineLevel="1">
      <c r="A1146" t="s">
        <v>2173</v>
      </c>
      <c r="B1146" t="s">
        <v>3319</v>
      </c>
      <c r="C1146" s="1">
        <f t="shared" si="454"/>
        <v>18540</v>
      </c>
      <c r="D1146" s="7">
        <f>IF(N1146&gt;0, RANK(N1146,(N1146:P1146,Q1146:AE1146)),0)</f>
        <v>2</v>
      </c>
      <c r="E1146" s="7">
        <f>IF(O1146&gt;0,RANK(O1146,(N1146:P1146,Q1146:AE1146)),0)</f>
        <v>1</v>
      </c>
      <c r="F1146" s="7">
        <f>IF(P1146&gt;0,RANK(P1146,(N1146:P1146,Q1146:AE1146)),0)</f>
        <v>3</v>
      </c>
      <c r="G1146" s="1">
        <f t="shared" si="442"/>
        <v>4580</v>
      </c>
      <c r="H1146" s="2">
        <f t="shared" si="443"/>
        <v>0.24703344120819848</v>
      </c>
      <c r="I1146" s="2"/>
      <c r="J1146" s="2">
        <f t="shared" si="455"/>
        <v>0.37060409924487592</v>
      </c>
      <c r="K1146" s="2">
        <f t="shared" si="456"/>
        <v>0.6176375404530744</v>
      </c>
      <c r="L1146" s="2">
        <f t="shared" si="457"/>
        <v>6.3646170442286949E-3</v>
      </c>
      <c r="M1146" s="2">
        <f t="shared" si="458"/>
        <v>5.3937432578209914E-3</v>
      </c>
      <c r="N1146" s="66">
        <v>6871</v>
      </c>
      <c r="O1146" s="66">
        <v>11451</v>
      </c>
      <c r="P1146" s="66">
        <v>118</v>
      </c>
      <c r="Q1146" s="66">
        <v>59</v>
      </c>
      <c r="S1146" s="66">
        <v>41</v>
      </c>
      <c r="AN1146" s="7">
        <f>IF(Q1146&gt;0,RANK(Q1146,(N1146:P1146,Q1146:AE1146)),0)</f>
        <v>4</v>
      </c>
      <c r="AO1146" s="7">
        <f>IF(R1146&gt;0,RANK(R1146,(N1146:P1146,Q1146:AE1146)),0)</f>
        <v>0</v>
      </c>
      <c r="AP1146" s="7">
        <f>IF(T1146&gt;0,RANK(T1146,(N1146:P1146,Q1146:AE1146)),0)</f>
        <v>0</v>
      </c>
      <c r="AQ1146" s="7">
        <f>IF(S1146&gt;0,RANK(S1146,(N1146:P1146,Q1146:AE1146)),0)</f>
        <v>5</v>
      </c>
      <c r="AR1146" s="2">
        <f t="shared" si="459"/>
        <v>3.1823085221143474E-3</v>
      </c>
      <c r="AS1146" s="2">
        <f t="shared" si="460"/>
        <v>0</v>
      </c>
      <c r="AT1146" s="2">
        <f t="shared" si="461"/>
        <v>0</v>
      </c>
      <c r="AU1146" s="2">
        <f t="shared" si="462"/>
        <v>2.2114347357065803E-3</v>
      </c>
      <c r="AW1146" t="s">
        <v>2173</v>
      </c>
      <c r="AX1146" t="s">
        <v>3319</v>
      </c>
      <c r="AY1146">
        <v>2</v>
      </c>
      <c r="BA1146" s="119">
        <v>21</v>
      </c>
      <c r="BB1146" s="121">
        <v>211</v>
      </c>
      <c r="BC1146" s="125">
        <f t="shared" si="453"/>
        <v>21211</v>
      </c>
      <c r="BE1146" s="7" t="s">
        <v>228</v>
      </c>
    </row>
    <row r="1147" spans="1:57" ht="13" hidden="1" customHeight="1" outlineLevel="1">
      <c r="A1147" t="s">
        <v>3397</v>
      </c>
      <c r="B1147" t="s">
        <v>3319</v>
      </c>
      <c r="C1147" s="1">
        <f t="shared" si="454"/>
        <v>7309</v>
      </c>
      <c r="D1147" s="7">
        <f>IF(N1147&gt;0, RANK(N1147,(N1147:P1147,Q1147:AE1147)),0)</f>
        <v>2</v>
      </c>
      <c r="E1147" s="7">
        <f>IF(O1147&gt;0,RANK(O1147,(N1147:P1147,Q1147:AE1147)),0)</f>
        <v>1</v>
      </c>
      <c r="F1147" s="7">
        <f>IF(P1147&gt;0,RANK(P1147,(N1147:P1147,Q1147:AE1147)),0)</f>
        <v>3</v>
      </c>
      <c r="G1147" s="1">
        <f t="shared" si="442"/>
        <v>1662</v>
      </c>
      <c r="H1147" s="2">
        <f t="shared" si="443"/>
        <v>0.2273908879463675</v>
      </c>
      <c r="I1147" s="2"/>
      <c r="J1147" s="2">
        <f t="shared" si="455"/>
        <v>0.37966890135449444</v>
      </c>
      <c r="K1147" s="2">
        <f t="shared" si="456"/>
        <v>0.60705978930086191</v>
      </c>
      <c r="L1147" s="2">
        <f t="shared" si="457"/>
        <v>7.9354220823642085E-3</v>
      </c>
      <c r="M1147" s="2">
        <f t="shared" si="458"/>
        <v>5.3358872622793919E-3</v>
      </c>
      <c r="N1147" s="66">
        <v>2775</v>
      </c>
      <c r="O1147" s="66">
        <v>4437</v>
      </c>
      <c r="P1147" s="66">
        <v>58</v>
      </c>
      <c r="Q1147" s="66">
        <v>24</v>
      </c>
      <c r="S1147" s="66">
        <v>15</v>
      </c>
      <c r="AN1147" s="7">
        <f>IF(Q1147&gt;0,RANK(Q1147,(N1147:P1147,Q1147:AE1147)),0)</f>
        <v>4</v>
      </c>
      <c r="AO1147" s="7">
        <f>IF(R1147&gt;0,RANK(R1147,(N1147:P1147,Q1147:AE1147)),0)</f>
        <v>0</v>
      </c>
      <c r="AP1147" s="7">
        <f>IF(T1147&gt;0,RANK(T1147,(N1147:P1147,Q1147:AE1147)),0)</f>
        <v>0</v>
      </c>
      <c r="AQ1147" s="7">
        <f>IF(S1147&gt;0,RANK(S1147,(N1147:P1147,Q1147:AE1147)),0)</f>
        <v>5</v>
      </c>
      <c r="AR1147" s="2">
        <f t="shared" si="459"/>
        <v>3.2836229306334656E-3</v>
      </c>
      <c r="AS1147" s="2">
        <f t="shared" si="460"/>
        <v>0</v>
      </c>
      <c r="AT1147" s="2">
        <f t="shared" si="461"/>
        <v>0</v>
      </c>
      <c r="AU1147" s="2">
        <f t="shared" si="462"/>
        <v>2.0522643316459158E-3</v>
      </c>
      <c r="AW1147" t="s">
        <v>3397</v>
      </c>
      <c r="AX1147" t="s">
        <v>3319</v>
      </c>
      <c r="AY1147">
        <v>1</v>
      </c>
      <c r="BA1147" s="119">
        <v>21</v>
      </c>
      <c r="BB1147" s="121">
        <v>213</v>
      </c>
      <c r="BC1147" s="125">
        <f t="shared" si="453"/>
        <v>21213</v>
      </c>
      <c r="BE1147" s="7" t="s">
        <v>228</v>
      </c>
    </row>
    <row r="1148" spans="1:57" ht="13" hidden="1" customHeight="1" outlineLevel="1">
      <c r="A1148" t="s">
        <v>3072</v>
      </c>
      <c r="B1148" t="s">
        <v>3319</v>
      </c>
      <c r="C1148" s="1">
        <f t="shared" si="454"/>
        <v>8049</v>
      </c>
      <c r="D1148" s="7">
        <f>IF(N1148&gt;0, RANK(N1148,(N1148:P1148,Q1148:AE1148)),0)</f>
        <v>2</v>
      </c>
      <c r="E1148" s="7">
        <f>IF(O1148&gt;0,RANK(O1148,(N1148:P1148,Q1148:AE1148)),0)</f>
        <v>1</v>
      </c>
      <c r="F1148" s="7">
        <f>IF(P1148&gt;0,RANK(P1148,(N1148:P1148,Q1148:AE1148)),0)</f>
        <v>3</v>
      </c>
      <c r="G1148" s="1">
        <f t="shared" si="442"/>
        <v>2859</v>
      </c>
      <c r="H1148" s="2">
        <f t="shared" si="443"/>
        <v>0.35519940365262764</v>
      </c>
      <c r="I1148" s="2"/>
      <c r="J1148" s="2">
        <f t="shared" si="455"/>
        <v>0.31295813144489998</v>
      </c>
      <c r="K1148" s="2">
        <f t="shared" si="456"/>
        <v>0.66815753509752762</v>
      </c>
      <c r="L1148" s="2">
        <f t="shared" si="457"/>
        <v>9.0694496210709397E-3</v>
      </c>
      <c r="M1148" s="2">
        <f t="shared" si="458"/>
        <v>9.8148838365015156E-3</v>
      </c>
      <c r="N1148" s="66">
        <v>2519</v>
      </c>
      <c r="O1148" s="66">
        <v>5378</v>
      </c>
      <c r="P1148" s="66">
        <v>73</v>
      </c>
      <c r="Q1148" s="66">
        <v>31</v>
      </c>
      <c r="S1148" s="66">
        <v>48</v>
      </c>
      <c r="AN1148" s="7">
        <f>IF(Q1148&gt;0,RANK(Q1148,(N1148:P1148,Q1148:AE1148)),0)</f>
        <v>5</v>
      </c>
      <c r="AO1148" s="7">
        <f>IF(R1148&gt;0,RANK(R1148,(N1148:P1148,Q1148:AE1148)),0)</f>
        <v>0</v>
      </c>
      <c r="AP1148" s="7">
        <f>IF(T1148&gt;0,RANK(T1148,(N1148:P1148,Q1148:AE1148)),0)</f>
        <v>0</v>
      </c>
      <c r="AQ1148" s="7">
        <f>IF(S1148&gt;0,RANK(S1148,(N1148:P1148,Q1148:AE1148)),0)</f>
        <v>4</v>
      </c>
      <c r="AR1148" s="2">
        <f t="shared" si="459"/>
        <v>3.8514101130575225E-3</v>
      </c>
      <c r="AS1148" s="2">
        <f t="shared" si="460"/>
        <v>0</v>
      </c>
      <c r="AT1148" s="2">
        <f t="shared" si="461"/>
        <v>0</v>
      </c>
      <c r="AU1148" s="2">
        <f t="shared" si="462"/>
        <v>5.9634737234439059E-3</v>
      </c>
      <c r="AW1148" t="s">
        <v>3072</v>
      </c>
      <c r="AX1148" t="s">
        <v>3319</v>
      </c>
      <c r="AY1148">
        <v>2</v>
      </c>
      <c r="BA1148" s="119">
        <v>21</v>
      </c>
      <c r="BB1148" s="121">
        <v>215</v>
      </c>
      <c r="BC1148" s="125">
        <f t="shared" si="453"/>
        <v>21215</v>
      </c>
      <c r="BE1148" s="7" t="s">
        <v>228</v>
      </c>
    </row>
    <row r="1149" spans="1:57" ht="13" hidden="1" customHeight="1" outlineLevel="1">
      <c r="A1149" t="s">
        <v>3382</v>
      </c>
      <c r="B1149" t="s">
        <v>3319</v>
      </c>
      <c r="C1149" s="1">
        <f t="shared" si="454"/>
        <v>10860</v>
      </c>
      <c r="D1149" s="7">
        <f>IF(N1149&gt;0, RANK(N1149,(N1149:P1149,Q1149:AE1149)),0)</f>
        <v>2</v>
      </c>
      <c r="E1149" s="7">
        <f>IF(O1149&gt;0,RANK(O1149,(N1149:P1149,Q1149:AE1149)),0)</f>
        <v>1</v>
      </c>
      <c r="F1149" s="7">
        <f>IF(P1149&gt;0,RANK(P1149,(N1149:P1149,Q1149:AE1149)),0)</f>
        <v>3</v>
      </c>
      <c r="G1149" s="1">
        <f t="shared" si="442"/>
        <v>4403</v>
      </c>
      <c r="H1149" s="2">
        <f t="shared" si="443"/>
        <v>0.40543278084714551</v>
      </c>
      <c r="I1149" s="2"/>
      <c r="J1149" s="2">
        <f t="shared" si="455"/>
        <v>0.2914364640883978</v>
      </c>
      <c r="K1149" s="2">
        <f t="shared" si="456"/>
        <v>0.69686924493554325</v>
      </c>
      <c r="L1149" s="2">
        <f t="shared" si="457"/>
        <v>8.0110497237569061E-3</v>
      </c>
      <c r="M1149" s="2">
        <f t="shared" si="458"/>
        <v>3.6832412523021014E-3</v>
      </c>
      <c r="N1149" s="66">
        <v>3165</v>
      </c>
      <c r="O1149" s="66">
        <v>7568</v>
      </c>
      <c r="P1149" s="66">
        <v>87</v>
      </c>
      <c r="Q1149" s="66">
        <v>21</v>
      </c>
      <c r="S1149" s="66">
        <v>19</v>
      </c>
      <c r="AN1149" s="7">
        <f>IF(Q1149&gt;0,RANK(Q1149,(N1149:P1149,Q1149:AE1149)),0)</f>
        <v>4</v>
      </c>
      <c r="AO1149" s="7">
        <f>IF(R1149&gt;0,RANK(R1149,(N1149:P1149,Q1149:AE1149)),0)</f>
        <v>0</v>
      </c>
      <c r="AP1149" s="7">
        <f>IF(T1149&gt;0,RANK(T1149,(N1149:P1149,Q1149:AE1149)),0)</f>
        <v>0</v>
      </c>
      <c r="AQ1149" s="7">
        <f>IF(S1149&gt;0,RANK(S1149,(N1149:P1149,Q1149:AE1149)),0)</f>
        <v>5</v>
      </c>
      <c r="AR1149" s="2">
        <f t="shared" si="459"/>
        <v>1.9337016574585636E-3</v>
      </c>
      <c r="AS1149" s="2">
        <f t="shared" si="460"/>
        <v>0</v>
      </c>
      <c r="AT1149" s="2">
        <f t="shared" si="461"/>
        <v>0</v>
      </c>
      <c r="AU1149" s="2">
        <f t="shared" si="462"/>
        <v>1.7495395948434623E-3</v>
      </c>
      <c r="AW1149" t="s">
        <v>3382</v>
      </c>
      <c r="AX1149" t="s">
        <v>3319</v>
      </c>
      <c r="AY1149">
        <v>2</v>
      </c>
      <c r="BA1149" s="119">
        <v>21</v>
      </c>
      <c r="BB1149" s="121">
        <v>217</v>
      </c>
      <c r="BC1149" s="125">
        <f t="shared" si="453"/>
        <v>21217</v>
      </c>
      <c r="BE1149" s="7" t="s">
        <v>228</v>
      </c>
    </row>
    <row r="1150" spans="1:57" ht="13" hidden="1" customHeight="1" outlineLevel="1">
      <c r="A1150" t="s">
        <v>2071</v>
      </c>
      <c r="B1150" t="s">
        <v>3319</v>
      </c>
      <c r="C1150" s="1">
        <f t="shared" si="454"/>
        <v>4941</v>
      </c>
      <c r="D1150" s="7">
        <f>IF(N1150&gt;0, RANK(N1150,(N1150:P1150,Q1150:AE1150)),0)</f>
        <v>2</v>
      </c>
      <c r="E1150" s="7">
        <f>IF(O1150&gt;0,RANK(O1150,(N1150:P1150,Q1150:AE1150)),0)</f>
        <v>1</v>
      </c>
      <c r="F1150" s="7">
        <f>IF(P1150&gt;0,RANK(P1150,(N1150:P1150,Q1150:AE1150)),0)</f>
        <v>3</v>
      </c>
      <c r="G1150" s="1">
        <f t="shared" si="442"/>
        <v>1793</v>
      </c>
      <c r="H1150" s="2">
        <f t="shared" si="443"/>
        <v>0.36288200769075085</v>
      </c>
      <c r="I1150" s="2"/>
      <c r="J1150" s="2">
        <f t="shared" si="455"/>
        <v>0.31228496255818661</v>
      </c>
      <c r="K1150" s="2">
        <f t="shared" si="456"/>
        <v>0.67516697024893746</v>
      </c>
      <c r="L1150" s="2">
        <f t="shared" si="457"/>
        <v>7.893139040680024E-3</v>
      </c>
      <c r="M1150" s="2">
        <f t="shared" si="458"/>
        <v>4.6549281521959095E-3</v>
      </c>
      <c r="N1150" s="66">
        <v>1543</v>
      </c>
      <c r="O1150" s="66">
        <v>3336</v>
      </c>
      <c r="P1150" s="66">
        <v>39</v>
      </c>
      <c r="Q1150" s="66">
        <v>12</v>
      </c>
      <c r="S1150" s="66">
        <v>11</v>
      </c>
      <c r="AN1150" s="7">
        <f>IF(Q1150&gt;0,RANK(Q1150,(N1150:P1150,Q1150:AE1150)),0)</f>
        <v>4</v>
      </c>
      <c r="AO1150" s="7">
        <f>IF(R1150&gt;0,RANK(R1150,(N1150:P1150,Q1150:AE1150)),0)</f>
        <v>0</v>
      </c>
      <c r="AP1150" s="7">
        <f>IF(T1150&gt;0,RANK(T1150,(N1150:P1150,Q1150:AE1150)),0)</f>
        <v>0</v>
      </c>
      <c r="AQ1150" s="7">
        <f>IF(S1150&gt;0,RANK(S1150,(N1150:P1150,Q1150:AE1150)),0)</f>
        <v>5</v>
      </c>
      <c r="AR1150" s="2">
        <f t="shared" si="459"/>
        <v>2.4286581663630845E-3</v>
      </c>
      <c r="AS1150" s="2">
        <f t="shared" si="460"/>
        <v>0</v>
      </c>
      <c r="AT1150" s="2">
        <f t="shared" si="461"/>
        <v>0</v>
      </c>
      <c r="AU1150" s="2">
        <f t="shared" si="462"/>
        <v>2.2262699858328272E-3</v>
      </c>
      <c r="AW1150" t="s">
        <v>2071</v>
      </c>
      <c r="AX1150" t="s">
        <v>3319</v>
      </c>
      <c r="AY1150">
        <v>1</v>
      </c>
      <c r="BA1150" s="119">
        <v>21</v>
      </c>
      <c r="BB1150" s="121">
        <v>219</v>
      </c>
      <c r="BC1150" s="125">
        <f t="shared" si="453"/>
        <v>21219</v>
      </c>
      <c r="BE1150" s="7" t="s">
        <v>228</v>
      </c>
    </row>
    <row r="1151" spans="1:57" ht="13" hidden="1" customHeight="1" outlineLevel="1">
      <c r="A1151" t="s">
        <v>3073</v>
      </c>
      <c r="B1151" t="s">
        <v>3319</v>
      </c>
      <c r="C1151" s="1">
        <f t="shared" si="454"/>
        <v>6527</v>
      </c>
      <c r="D1151" s="7">
        <f>IF(N1151&gt;0, RANK(N1151,(N1151:P1151,Q1151:AE1151)),0)</f>
        <v>2</v>
      </c>
      <c r="E1151" s="7">
        <f>IF(O1151&gt;0,RANK(O1151,(N1151:P1151,Q1151:AE1151)),0)</f>
        <v>1</v>
      </c>
      <c r="F1151" s="7">
        <f>IF(P1151&gt;0,RANK(P1151,(N1151:P1151,Q1151:AE1151)),0)</f>
        <v>3</v>
      </c>
      <c r="G1151" s="1">
        <f t="shared" si="442"/>
        <v>1943</v>
      </c>
      <c r="H1151" s="2">
        <f t="shared" si="443"/>
        <v>0.29768653286349012</v>
      </c>
      <c r="I1151" s="2"/>
      <c r="J1151" s="2">
        <f t="shared" si="455"/>
        <v>0.34410908533782747</v>
      </c>
      <c r="K1151" s="2">
        <f t="shared" si="456"/>
        <v>0.64179561820131759</v>
      </c>
      <c r="L1151" s="2">
        <f t="shared" si="457"/>
        <v>7.5072774628466375E-3</v>
      </c>
      <c r="M1151" s="2">
        <f t="shared" si="458"/>
        <v>6.5880189980083072E-3</v>
      </c>
      <c r="N1151" s="66">
        <v>2246</v>
      </c>
      <c r="O1151" s="66">
        <v>4189</v>
      </c>
      <c r="P1151" s="66">
        <v>49</v>
      </c>
      <c r="Q1151" s="66">
        <v>23</v>
      </c>
      <c r="S1151" s="66">
        <v>20</v>
      </c>
      <c r="AN1151" s="7">
        <f>IF(Q1151&gt;0,RANK(Q1151,(N1151:P1151,Q1151:AE1151)),0)</f>
        <v>4</v>
      </c>
      <c r="AO1151" s="7">
        <f>IF(R1151&gt;0,RANK(R1151,(N1151:P1151,Q1151:AE1151)),0)</f>
        <v>0</v>
      </c>
      <c r="AP1151" s="7">
        <f>IF(T1151&gt;0,RANK(T1151,(N1151:P1151,Q1151:AE1151)),0)</f>
        <v>0</v>
      </c>
      <c r="AQ1151" s="7">
        <f>IF(S1151&gt;0,RANK(S1151,(N1151:P1151,Q1151:AE1151)),0)</f>
        <v>5</v>
      </c>
      <c r="AR1151" s="2">
        <f t="shared" si="459"/>
        <v>3.5238241152137275E-3</v>
      </c>
      <c r="AS1151" s="2">
        <f t="shared" si="460"/>
        <v>0</v>
      </c>
      <c r="AT1151" s="2">
        <f t="shared" si="461"/>
        <v>0</v>
      </c>
      <c r="AU1151" s="2">
        <f t="shared" si="462"/>
        <v>3.0641948827945459E-3</v>
      </c>
      <c r="AW1151" t="s">
        <v>3073</v>
      </c>
      <c r="AX1151" t="s">
        <v>3319</v>
      </c>
      <c r="AY1151">
        <v>1</v>
      </c>
      <c r="BA1151" s="119">
        <v>21</v>
      </c>
      <c r="BB1151" s="121">
        <v>221</v>
      </c>
      <c r="BC1151" s="125">
        <f t="shared" si="453"/>
        <v>21221</v>
      </c>
      <c r="BE1151" s="7" t="s">
        <v>228</v>
      </c>
    </row>
    <row r="1152" spans="1:57" ht="13" hidden="1" customHeight="1" outlineLevel="1">
      <c r="A1152" t="s">
        <v>3301</v>
      </c>
      <c r="B1152" t="s">
        <v>3319</v>
      </c>
      <c r="C1152" s="1">
        <f t="shared" si="454"/>
        <v>3812</v>
      </c>
      <c r="D1152" s="7">
        <f>IF(N1152&gt;0, RANK(N1152,(N1152:P1152,Q1152:AE1152)),0)</f>
        <v>2</v>
      </c>
      <c r="E1152" s="7">
        <f>IF(O1152&gt;0,RANK(O1152,(N1152:P1152,Q1152:AE1152)),0)</f>
        <v>1</v>
      </c>
      <c r="F1152" s="7">
        <f>IF(P1152&gt;0,RANK(P1152,(N1152:P1152,Q1152:AE1152)),0)</f>
        <v>3</v>
      </c>
      <c r="G1152" s="1">
        <f t="shared" si="442"/>
        <v>755</v>
      </c>
      <c r="H1152" s="2">
        <f t="shared" si="443"/>
        <v>0.19805876180482687</v>
      </c>
      <c r="I1152" s="2"/>
      <c r="J1152" s="2">
        <f t="shared" si="455"/>
        <v>0.38929695697796435</v>
      </c>
      <c r="K1152" s="2">
        <f t="shared" si="456"/>
        <v>0.58735571878279114</v>
      </c>
      <c r="L1152" s="2">
        <f t="shared" si="457"/>
        <v>1.1542497376705142E-2</v>
      </c>
      <c r="M1152" s="2">
        <f t="shared" si="458"/>
        <v>1.180482686253943E-2</v>
      </c>
      <c r="N1152" s="66">
        <v>1484</v>
      </c>
      <c r="O1152" s="66">
        <v>2239</v>
      </c>
      <c r="P1152" s="66">
        <v>44</v>
      </c>
      <c r="Q1152" s="66">
        <v>26</v>
      </c>
      <c r="S1152" s="66">
        <v>19</v>
      </c>
      <c r="AN1152" s="7">
        <f>IF(Q1152&gt;0,RANK(Q1152,(N1152:P1152,Q1152:AE1152)),0)</f>
        <v>4</v>
      </c>
      <c r="AO1152" s="7">
        <f>IF(R1152&gt;0,RANK(R1152,(N1152:P1152,Q1152:AE1152)),0)</f>
        <v>0</v>
      </c>
      <c r="AP1152" s="7">
        <f>IF(T1152&gt;0,RANK(T1152,(N1152:P1152,Q1152:AE1152)),0)</f>
        <v>0</v>
      </c>
      <c r="AQ1152" s="7">
        <f>IF(S1152&gt;0,RANK(S1152,(N1152:P1152,Q1152:AE1152)),0)</f>
        <v>5</v>
      </c>
      <c r="AR1152" s="2">
        <f t="shared" si="459"/>
        <v>6.8205666316894023E-3</v>
      </c>
      <c r="AS1152" s="2">
        <f t="shared" si="460"/>
        <v>0</v>
      </c>
      <c r="AT1152" s="2">
        <f t="shared" si="461"/>
        <v>0</v>
      </c>
      <c r="AU1152" s="2">
        <f t="shared" si="462"/>
        <v>4.9842602308499476E-3</v>
      </c>
      <c r="AW1152" t="s">
        <v>3301</v>
      </c>
      <c r="AX1152" t="s">
        <v>3319</v>
      </c>
      <c r="AY1152">
        <v>4</v>
      </c>
      <c r="BA1152" s="119">
        <v>21</v>
      </c>
      <c r="BB1152" s="121">
        <v>223</v>
      </c>
      <c r="BC1152" s="125">
        <f t="shared" si="453"/>
        <v>21223</v>
      </c>
      <c r="BE1152" s="7" t="s">
        <v>228</v>
      </c>
    </row>
    <row r="1153" spans="1:70" ht="13" hidden="1" customHeight="1" outlineLevel="1">
      <c r="A1153" t="s">
        <v>2947</v>
      </c>
      <c r="B1153" t="s">
        <v>3319</v>
      </c>
      <c r="C1153" s="1">
        <f t="shared" si="454"/>
        <v>6034</v>
      </c>
      <c r="D1153" s="7">
        <f>IF(N1153&gt;0, RANK(N1153,(N1153:P1153,Q1153:AE1153)),0)</f>
        <v>2</v>
      </c>
      <c r="E1153" s="7">
        <f>IF(O1153&gt;0,RANK(O1153,(N1153:P1153,Q1153:AE1153)),0)</f>
        <v>1</v>
      </c>
      <c r="F1153" s="7">
        <f>IF(P1153&gt;0,RANK(P1153,(N1153:P1153,Q1153:AE1153)),0)</f>
        <v>3</v>
      </c>
      <c r="G1153" s="1">
        <f t="shared" si="442"/>
        <v>316</v>
      </c>
      <c r="H1153" s="2">
        <f t="shared" si="443"/>
        <v>5.236990387802453E-2</v>
      </c>
      <c r="I1153" s="2"/>
      <c r="J1153" s="2">
        <f t="shared" si="455"/>
        <v>0.46470003314550878</v>
      </c>
      <c r="K1153" s="2">
        <f t="shared" si="456"/>
        <v>0.51706993702353332</v>
      </c>
      <c r="L1153" s="2">
        <f t="shared" si="457"/>
        <v>1.2595293337752734E-2</v>
      </c>
      <c r="M1153" s="2">
        <f t="shared" si="458"/>
        <v>5.6347364932051603E-3</v>
      </c>
      <c r="N1153" s="66">
        <v>2804</v>
      </c>
      <c r="O1153" s="66">
        <v>3120</v>
      </c>
      <c r="P1153" s="66">
        <v>76</v>
      </c>
      <c r="Q1153" s="66">
        <v>14</v>
      </c>
      <c r="S1153" s="66">
        <v>20</v>
      </c>
      <c r="AN1153" s="7">
        <f>IF(Q1153&gt;0,RANK(Q1153,(N1153:P1153,Q1153:AE1153)),0)</f>
        <v>5</v>
      </c>
      <c r="AO1153" s="7">
        <f>IF(R1153&gt;0,RANK(R1153,(N1153:P1153,Q1153:AE1153)),0)</f>
        <v>0</v>
      </c>
      <c r="AP1153" s="7">
        <f>IF(T1153&gt;0,RANK(T1153,(N1153:P1153,Q1153:AE1153)),0)</f>
        <v>0</v>
      </c>
      <c r="AQ1153" s="7">
        <f>IF(S1153&gt;0,RANK(S1153,(N1153:P1153,Q1153:AE1153)),0)</f>
        <v>4</v>
      </c>
      <c r="AR1153" s="2">
        <f t="shared" si="459"/>
        <v>2.3201856148491878E-3</v>
      </c>
      <c r="AS1153" s="2">
        <f t="shared" si="460"/>
        <v>0</v>
      </c>
      <c r="AT1153" s="2">
        <f t="shared" si="461"/>
        <v>0</v>
      </c>
      <c r="AU1153" s="2">
        <f t="shared" si="462"/>
        <v>3.3145508783559829E-3</v>
      </c>
      <c r="AW1153" t="s">
        <v>2947</v>
      </c>
      <c r="AX1153" t="s">
        <v>3319</v>
      </c>
      <c r="AY1153">
        <v>1</v>
      </c>
      <c r="BA1153" s="119">
        <v>21</v>
      </c>
      <c r="BB1153" s="121">
        <v>225</v>
      </c>
      <c r="BC1153" s="125">
        <f t="shared" si="453"/>
        <v>21225</v>
      </c>
      <c r="BE1153" s="7" t="s">
        <v>228</v>
      </c>
    </row>
    <row r="1154" spans="1:70" ht="13" hidden="1" customHeight="1" outlineLevel="1">
      <c r="A1154" t="s">
        <v>3421</v>
      </c>
      <c r="B1154" t="s">
        <v>3319</v>
      </c>
      <c r="C1154" s="1">
        <f t="shared" si="454"/>
        <v>44145</v>
      </c>
      <c r="D1154" s="7">
        <f>IF(N1154&gt;0, RANK(N1154,(N1154:P1154,Q1154:AE1154)),0)</f>
        <v>2</v>
      </c>
      <c r="E1154" s="7">
        <f>IF(O1154&gt;0,RANK(O1154,(N1154:P1154,Q1154:AE1154)),0)</f>
        <v>1</v>
      </c>
      <c r="F1154" s="7">
        <f>IF(P1154&gt;0,RANK(P1154,(N1154:P1154,Q1154:AE1154)),0)</f>
        <v>3</v>
      </c>
      <c r="G1154" s="1">
        <f t="shared" si="442"/>
        <v>8324</v>
      </c>
      <c r="H1154" s="2">
        <f t="shared" si="443"/>
        <v>0.18856042586929436</v>
      </c>
      <c r="I1154" s="2"/>
      <c r="J1154" s="2">
        <f t="shared" si="455"/>
        <v>0.40024917884245104</v>
      </c>
      <c r="K1154" s="2">
        <f t="shared" si="456"/>
        <v>0.58880960471174537</v>
      </c>
      <c r="L1154" s="2">
        <f t="shared" si="457"/>
        <v>5.5951976441273076E-3</v>
      </c>
      <c r="M1154" s="2">
        <f t="shared" si="458"/>
        <v>5.3460188016762845E-3</v>
      </c>
      <c r="N1154" s="66">
        <v>17669</v>
      </c>
      <c r="O1154" s="66">
        <v>25993</v>
      </c>
      <c r="P1154" s="66">
        <v>247</v>
      </c>
      <c r="Q1154" s="66">
        <v>138</v>
      </c>
      <c r="S1154" s="66">
        <v>98</v>
      </c>
      <c r="AN1154" s="7">
        <f>IF(Q1154&gt;0,RANK(Q1154,(N1154:P1154,Q1154:AE1154)),0)</f>
        <v>4</v>
      </c>
      <c r="AO1154" s="7">
        <f>IF(R1154&gt;0,RANK(R1154,(N1154:P1154,Q1154:AE1154)),0)</f>
        <v>0</v>
      </c>
      <c r="AP1154" s="7">
        <f>IF(T1154&gt;0,RANK(T1154,(N1154:P1154,Q1154:AE1154)),0)</f>
        <v>0</v>
      </c>
      <c r="AQ1154" s="7">
        <f>IF(S1154&gt;0,RANK(S1154,(N1154:P1154,Q1154:AE1154)),0)</f>
        <v>5</v>
      </c>
      <c r="AR1154" s="2">
        <f t="shared" si="459"/>
        <v>3.1260618416581718E-3</v>
      </c>
      <c r="AS1154" s="2">
        <f t="shared" si="460"/>
        <v>0</v>
      </c>
      <c r="AT1154" s="2">
        <f t="shared" si="461"/>
        <v>0</v>
      </c>
      <c r="AU1154" s="2">
        <f t="shared" si="462"/>
        <v>2.2199569600181222E-3</v>
      </c>
      <c r="AW1154" t="s">
        <v>3421</v>
      </c>
      <c r="AX1154" t="s">
        <v>3319</v>
      </c>
      <c r="AY1154">
        <v>2</v>
      </c>
      <c r="BA1154" s="119">
        <v>21</v>
      </c>
      <c r="BB1154" s="121">
        <v>227</v>
      </c>
      <c r="BC1154" s="125">
        <f t="shared" si="453"/>
        <v>21227</v>
      </c>
      <c r="BE1154" s="7" t="s">
        <v>228</v>
      </c>
    </row>
    <row r="1155" spans="1:70" ht="13" hidden="1" customHeight="1" outlineLevel="1">
      <c r="A1155" t="s">
        <v>1616</v>
      </c>
      <c r="B1155" t="s">
        <v>3319</v>
      </c>
      <c r="C1155" s="1">
        <f t="shared" si="454"/>
        <v>5275</v>
      </c>
      <c r="D1155" s="7">
        <f>IF(N1155&gt;0, RANK(N1155,(N1155:P1155,Q1155:AE1155)),0)</f>
        <v>2</v>
      </c>
      <c r="E1155" s="7">
        <f>IF(O1155&gt;0,RANK(O1155,(N1155:P1155,Q1155:AE1155)),0)</f>
        <v>1</v>
      </c>
      <c r="F1155" s="7">
        <f>IF(P1155&gt;0,RANK(P1155,(N1155:P1155,Q1155:AE1155)),0)</f>
        <v>3</v>
      </c>
      <c r="G1155" s="1">
        <f t="shared" si="442"/>
        <v>1415</v>
      </c>
      <c r="H1155" s="2">
        <f t="shared" si="443"/>
        <v>0.26824644549763033</v>
      </c>
      <c r="I1155" s="2"/>
      <c r="J1155" s="2">
        <f t="shared" si="455"/>
        <v>0.35829383886255922</v>
      </c>
      <c r="K1155" s="2">
        <f t="shared" si="456"/>
        <v>0.6265402843601896</v>
      </c>
      <c r="L1155" s="2">
        <f t="shared" si="457"/>
        <v>8.9099526066350708E-3</v>
      </c>
      <c r="M1155" s="2">
        <f t="shared" si="458"/>
        <v>6.2559241706161596E-3</v>
      </c>
      <c r="N1155" s="66">
        <v>1890</v>
      </c>
      <c r="O1155" s="66">
        <v>3305</v>
      </c>
      <c r="P1155" s="66">
        <v>47</v>
      </c>
      <c r="Q1155" s="66">
        <v>12</v>
      </c>
      <c r="S1155" s="66">
        <v>21</v>
      </c>
      <c r="AN1155" s="7">
        <f>IF(Q1155&gt;0,RANK(Q1155,(N1155:P1155,Q1155:AE1155)),0)</f>
        <v>5</v>
      </c>
      <c r="AO1155" s="7">
        <f>IF(R1155&gt;0,RANK(R1155,(N1155:P1155,Q1155:AE1155)),0)</f>
        <v>0</v>
      </c>
      <c r="AP1155" s="7">
        <f>IF(T1155&gt;0,RANK(T1155,(N1155:P1155,Q1155:AE1155)),0)</f>
        <v>0</v>
      </c>
      <c r="AQ1155" s="7">
        <f>IF(S1155&gt;0,RANK(S1155,(N1155:P1155,Q1155:AE1155)),0)</f>
        <v>4</v>
      </c>
      <c r="AR1155" s="2">
        <f t="shared" si="459"/>
        <v>2.2748815165876779E-3</v>
      </c>
      <c r="AS1155" s="2">
        <f t="shared" si="460"/>
        <v>0</v>
      </c>
      <c r="AT1155" s="2">
        <f t="shared" si="461"/>
        <v>0</v>
      </c>
      <c r="AU1155" s="2">
        <f t="shared" si="462"/>
        <v>3.9810426540284362E-3</v>
      </c>
      <c r="AW1155" t="s">
        <v>1616</v>
      </c>
      <c r="AX1155" t="s">
        <v>3319</v>
      </c>
      <c r="AY1155">
        <v>2</v>
      </c>
      <c r="BA1155" s="119">
        <v>21</v>
      </c>
      <c r="BB1155" s="121">
        <v>229</v>
      </c>
      <c r="BC1155" s="125">
        <f t="shared" si="453"/>
        <v>21229</v>
      </c>
      <c r="BE1155" s="7" t="s">
        <v>228</v>
      </c>
    </row>
    <row r="1156" spans="1:70" ht="13" hidden="1" customHeight="1" outlineLevel="1">
      <c r="A1156" t="s">
        <v>3422</v>
      </c>
      <c r="B1156" t="s">
        <v>3319</v>
      </c>
      <c r="C1156" s="1">
        <f t="shared" si="454"/>
        <v>7196</v>
      </c>
      <c r="D1156" s="7">
        <f>IF(N1156&gt;0, RANK(N1156,(N1156:P1156,Q1156:AE1156)),0)</f>
        <v>2</v>
      </c>
      <c r="E1156" s="7">
        <f>IF(O1156&gt;0,RANK(O1156,(N1156:P1156,Q1156:AE1156)),0)</f>
        <v>1</v>
      </c>
      <c r="F1156" s="7">
        <f>IF(P1156&gt;0,RANK(P1156,(N1156:P1156,Q1156:AE1156)),0)</f>
        <v>3</v>
      </c>
      <c r="G1156" s="1">
        <f t="shared" si="442"/>
        <v>2667</v>
      </c>
      <c r="H1156" s="2">
        <f t="shared" si="443"/>
        <v>0.37062256809338523</v>
      </c>
      <c r="I1156" s="2"/>
      <c r="J1156" s="2">
        <f t="shared" si="455"/>
        <v>0.3058643690939411</v>
      </c>
      <c r="K1156" s="2">
        <f t="shared" si="456"/>
        <v>0.67648693718732633</v>
      </c>
      <c r="L1156" s="2">
        <f t="shared" si="457"/>
        <v>1.1256253474152307E-2</v>
      </c>
      <c r="M1156" s="2">
        <f t="shared" si="458"/>
        <v>6.3924402445802598E-3</v>
      </c>
      <c r="N1156" s="66">
        <v>2201</v>
      </c>
      <c r="O1156" s="66">
        <v>4868</v>
      </c>
      <c r="P1156" s="66">
        <v>81</v>
      </c>
      <c r="Q1156" s="66">
        <v>27</v>
      </c>
      <c r="S1156" s="66">
        <v>19</v>
      </c>
      <c r="AN1156" s="7">
        <f>IF(Q1156&gt;0,RANK(Q1156,(N1156:P1156,Q1156:AE1156)),0)</f>
        <v>4</v>
      </c>
      <c r="AO1156" s="7">
        <f>IF(R1156&gt;0,RANK(R1156,(N1156:P1156,Q1156:AE1156)),0)</f>
        <v>0</v>
      </c>
      <c r="AP1156" s="7">
        <f>IF(T1156&gt;0,RANK(T1156,(N1156:P1156,Q1156:AE1156)),0)</f>
        <v>0</v>
      </c>
      <c r="AQ1156" s="7">
        <f>IF(S1156&gt;0,RANK(S1156,(N1156:P1156,Q1156:AE1156)),0)</f>
        <v>5</v>
      </c>
      <c r="AR1156" s="2">
        <f t="shared" si="459"/>
        <v>3.7520844913841024E-3</v>
      </c>
      <c r="AS1156" s="2">
        <f t="shared" si="460"/>
        <v>0</v>
      </c>
      <c r="AT1156" s="2">
        <f t="shared" si="461"/>
        <v>0</v>
      </c>
      <c r="AU1156" s="2">
        <f t="shared" si="462"/>
        <v>2.6403557531962203E-3</v>
      </c>
      <c r="AW1156" t="s">
        <v>3422</v>
      </c>
      <c r="AX1156" t="s">
        <v>3319</v>
      </c>
      <c r="AY1156">
        <v>5</v>
      </c>
      <c r="BA1156" s="119">
        <v>21</v>
      </c>
      <c r="BB1156" s="121">
        <v>231</v>
      </c>
      <c r="BC1156" s="125">
        <f t="shared" si="453"/>
        <v>21231</v>
      </c>
      <c r="BE1156" s="7" t="s">
        <v>228</v>
      </c>
    </row>
    <row r="1157" spans="1:70" ht="13" hidden="1" customHeight="1" outlineLevel="1">
      <c r="A1157" t="s">
        <v>3311</v>
      </c>
      <c r="B1157" t="s">
        <v>3319</v>
      </c>
      <c r="C1157" s="1">
        <f t="shared" si="454"/>
        <v>5540</v>
      </c>
      <c r="D1157" s="7">
        <f>IF(N1157&gt;0, RANK(N1157,(N1157:P1157,Q1157:AE1157)),0)</f>
        <v>2</v>
      </c>
      <c r="E1157" s="7">
        <f>IF(O1157&gt;0,RANK(O1157,(N1157:P1157,Q1157:AE1157)),0)</f>
        <v>1</v>
      </c>
      <c r="F1157" s="7">
        <f>IF(P1157&gt;0,RANK(P1157,(N1157:P1157,Q1157:AE1157)),0)</f>
        <v>3</v>
      </c>
      <c r="G1157" s="1">
        <f t="shared" si="442"/>
        <v>647</v>
      </c>
      <c r="H1157" s="2">
        <f t="shared" si="443"/>
        <v>0.1167870036101083</v>
      </c>
      <c r="I1157" s="2"/>
      <c r="J1157" s="2">
        <f t="shared" si="455"/>
        <v>0.43140794223826717</v>
      </c>
      <c r="K1157" s="2">
        <f t="shared" si="456"/>
        <v>0.54819494584837547</v>
      </c>
      <c r="L1157" s="2">
        <f t="shared" si="457"/>
        <v>1.3898916967509025E-2</v>
      </c>
      <c r="M1157" s="2">
        <f t="shared" si="458"/>
        <v>6.4981949458483325E-3</v>
      </c>
      <c r="N1157" s="66">
        <v>2390</v>
      </c>
      <c r="O1157" s="66">
        <v>3037</v>
      </c>
      <c r="P1157" s="66">
        <v>77</v>
      </c>
      <c r="Q1157" s="66">
        <v>20</v>
      </c>
      <c r="S1157" s="66">
        <v>16</v>
      </c>
      <c r="AN1157" s="7">
        <f>IF(Q1157&gt;0,RANK(Q1157,(N1157:P1157,Q1157:AE1157)),0)</f>
        <v>4</v>
      </c>
      <c r="AO1157" s="7">
        <f>IF(R1157&gt;0,RANK(R1157,(N1157:P1157,Q1157:AE1157)),0)</f>
        <v>0</v>
      </c>
      <c r="AP1157" s="7">
        <f>IF(T1157&gt;0,RANK(T1157,(N1157:P1157,Q1157:AE1157)),0)</f>
        <v>0</v>
      </c>
      <c r="AQ1157" s="7">
        <f>IF(S1157&gt;0,RANK(S1157,(N1157:P1157,Q1157:AE1157)),0)</f>
        <v>5</v>
      </c>
      <c r="AR1157" s="2">
        <f t="shared" si="459"/>
        <v>3.6101083032490976E-3</v>
      </c>
      <c r="AS1157" s="2">
        <f t="shared" si="460"/>
        <v>0</v>
      </c>
      <c r="AT1157" s="2">
        <f t="shared" si="461"/>
        <v>0</v>
      </c>
      <c r="AU1157" s="2">
        <f t="shared" si="462"/>
        <v>2.8880866425992778E-3</v>
      </c>
      <c r="AW1157" t="s">
        <v>3311</v>
      </c>
      <c r="AX1157" t="s">
        <v>3319</v>
      </c>
      <c r="AY1157">
        <v>1</v>
      </c>
      <c r="BA1157" s="119">
        <v>21</v>
      </c>
      <c r="BB1157" s="121">
        <v>233</v>
      </c>
      <c r="BC1157" s="125">
        <f t="shared" si="453"/>
        <v>21233</v>
      </c>
      <c r="BE1157" s="7" t="s">
        <v>228</v>
      </c>
    </row>
    <row r="1158" spans="1:70" ht="13" hidden="1" customHeight="1" outlineLevel="1">
      <c r="A1158" t="s">
        <v>810</v>
      </c>
      <c r="B1158" t="s">
        <v>3319</v>
      </c>
      <c r="C1158" s="1">
        <f t="shared" si="454"/>
        <v>13704</v>
      </c>
      <c r="D1158" s="7">
        <f>IF(N1158&gt;0, RANK(N1158,(N1158:P1158,Q1158:AE1158)),0)</f>
        <v>2</v>
      </c>
      <c r="E1158" s="7">
        <f>IF(O1158&gt;0,RANK(O1158,(N1158:P1158,Q1158:AE1158)),0)</f>
        <v>1</v>
      </c>
      <c r="F1158" s="7">
        <f>IF(P1158&gt;0,RANK(P1158,(N1158:P1158,Q1158:AE1158)),0)</f>
        <v>3</v>
      </c>
      <c r="G1158" s="1">
        <f t="shared" si="442"/>
        <v>6531</v>
      </c>
      <c r="H1158" s="2">
        <f t="shared" si="443"/>
        <v>0.47657618213660247</v>
      </c>
      <c r="I1158" s="2"/>
      <c r="J1158" s="2">
        <f t="shared" si="455"/>
        <v>0.25423234092235841</v>
      </c>
      <c r="K1158" s="2">
        <f t="shared" si="456"/>
        <v>0.73080852305896093</v>
      </c>
      <c r="L1158" s="2">
        <f t="shared" si="457"/>
        <v>8.610624635143024E-3</v>
      </c>
      <c r="M1158" s="2">
        <f t="shared" si="458"/>
        <v>6.3485113835376836E-3</v>
      </c>
      <c r="N1158" s="66">
        <v>3484</v>
      </c>
      <c r="O1158" s="66">
        <v>10015</v>
      </c>
      <c r="P1158" s="66">
        <v>118</v>
      </c>
      <c r="Q1158" s="66">
        <v>52</v>
      </c>
      <c r="S1158" s="66">
        <v>35</v>
      </c>
      <c r="AN1158" s="7">
        <f>IF(Q1158&gt;0,RANK(Q1158,(N1158:P1158,Q1158:AE1158)),0)</f>
        <v>4</v>
      </c>
      <c r="AO1158" s="7">
        <f>IF(R1158&gt;0,RANK(R1158,(N1158:P1158,Q1158:AE1158)),0)</f>
        <v>0</v>
      </c>
      <c r="AP1158" s="7">
        <f>IF(T1158&gt;0,RANK(T1158,(N1158:P1158,Q1158:AE1158)),0)</f>
        <v>0</v>
      </c>
      <c r="AQ1158" s="7">
        <f>IF(S1158&gt;0,RANK(S1158,(N1158:P1158,Q1158:AE1158)),0)</f>
        <v>5</v>
      </c>
      <c r="AR1158" s="2">
        <f t="shared" si="459"/>
        <v>3.7945125510799767E-3</v>
      </c>
      <c r="AS1158" s="2">
        <f t="shared" si="460"/>
        <v>0</v>
      </c>
      <c r="AT1158" s="2">
        <f t="shared" si="461"/>
        <v>0</v>
      </c>
      <c r="AU1158" s="2">
        <f t="shared" si="462"/>
        <v>2.5539988324576766E-3</v>
      </c>
      <c r="AW1158" t="s">
        <v>810</v>
      </c>
      <c r="AX1158" t="s">
        <v>3319</v>
      </c>
      <c r="AY1158">
        <v>5</v>
      </c>
      <c r="BA1158" s="119">
        <v>21</v>
      </c>
      <c r="BB1158" s="121">
        <v>235</v>
      </c>
      <c r="BC1158" s="125">
        <f t="shared" si="453"/>
        <v>21235</v>
      </c>
      <c r="BE1158" s="7" t="s">
        <v>228</v>
      </c>
    </row>
    <row r="1159" spans="1:70" ht="13" hidden="1" customHeight="1" outlineLevel="1">
      <c r="A1159" t="s">
        <v>3302</v>
      </c>
      <c r="B1159" t="s">
        <v>3319</v>
      </c>
      <c r="C1159" s="1">
        <f t="shared" si="454"/>
        <v>2968</v>
      </c>
      <c r="D1159" s="7">
        <f>IF(N1159&gt;0, RANK(N1159,(N1159:P1159,Q1159:AE1159)),0)</f>
        <v>1</v>
      </c>
      <c r="E1159" s="7">
        <f>IF(O1159&gt;0,RANK(O1159,(N1159:P1159,Q1159:AE1159)),0)</f>
        <v>2</v>
      </c>
      <c r="F1159" s="7">
        <f>IF(P1159&gt;0,RANK(P1159,(N1159:P1159,Q1159:AE1159)),0)</f>
        <v>3</v>
      </c>
      <c r="G1159" s="1">
        <f t="shared" ref="G1159:G1222" si="463">IF(C1159&gt;0,MAX(N1159:P1159)-LARGE(N1159:P1159,2),0)</f>
        <v>85</v>
      </c>
      <c r="H1159" s="2">
        <f t="shared" ref="H1159:H1222" si="464">IF(C1159&gt;0,G1159/C1159,0)</f>
        <v>2.8638814016172506E-2</v>
      </c>
      <c r="I1159" s="2"/>
      <c r="J1159" s="2">
        <f t="shared" si="455"/>
        <v>0.50303234501347704</v>
      </c>
      <c r="K1159" s="2">
        <f t="shared" si="456"/>
        <v>0.47439353099730458</v>
      </c>
      <c r="L1159" s="2">
        <f t="shared" si="457"/>
        <v>1.3140161725067386E-2</v>
      </c>
      <c r="M1159" s="2">
        <f t="shared" si="458"/>
        <v>9.4339622641509899E-3</v>
      </c>
      <c r="N1159" s="66">
        <v>1493</v>
      </c>
      <c r="O1159" s="66">
        <v>1408</v>
      </c>
      <c r="P1159" s="66">
        <v>39</v>
      </c>
      <c r="Q1159" s="66">
        <v>13</v>
      </c>
      <c r="S1159" s="66">
        <v>15</v>
      </c>
      <c r="AN1159" s="7">
        <f>IF(Q1159&gt;0,RANK(Q1159,(N1159:P1159,Q1159:AE1159)),0)</f>
        <v>5</v>
      </c>
      <c r="AO1159" s="7">
        <f>IF(R1159&gt;0,RANK(R1159,(N1159:P1159,Q1159:AE1159)),0)</f>
        <v>0</v>
      </c>
      <c r="AP1159" s="7">
        <f>IF(T1159&gt;0,RANK(T1159,(N1159:P1159,Q1159:AE1159)),0)</f>
        <v>0</v>
      </c>
      <c r="AQ1159" s="7">
        <f>IF(S1159&gt;0,RANK(S1159,(N1159:P1159,Q1159:AE1159)),0)</f>
        <v>4</v>
      </c>
      <c r="AR1159" s="2">
        <f t="shared" si="459"/>
        <v>4.3800539083557952E-3</v>
      </c>
      <c r="AS1159" s="2">
        <f t="shared" si="460"/>
        <v>0</v>
      </c>
      <c r="AT1159" s="2">
        <f t="shared" si="461"/>
        <v>0</v>
      </c>
      <c r="AU1159" s="2">
        <f t="shared" si="462"/>
        <v>5.0539083557951479E-3</v>
      </c>
      <c r="AW1159" t="s">
        <v>3302</v>
      </c>
      <c r="AX1159" t="s">
        <v>3319</v>
      </c>
      <c r="AY1159">
        <v>5</v>
      </c>
      <c r="BA1159" s="119">
        <v>21</v>
      </c>
      <c r="BB1159" s="121">
        <v>237</v>
      </c>
      <c r="BC1159" s="125">
        <f t="shared" si="453"/>
        <v>21237</v>
      </c>
      <c r="BE1159" s="7" t="s">
        <v>228</v>
      </c>
    </row>
    <row r="1160" spans="1:70" ht="12" hidden="1" customHeight="1" outlineLevel="1">
      <c r="A1160" t="s">
        <v>2180</v>
      </c>
      <c r="B1160" t="s">
        <v>3319</v>
      </c>
      <c r="C1160" s="1">
        <f t="shared" si="454"/>
        <v>12297</v>
      </c>
      <c r="D1160" s="7">
        <f>IF(N1160&gt;0, RANK(N1160,(N1160:P1160,Q1160:AE1160)),0)</f>
        <v>2</v>
      </c>
      <c r="E1160" s="7">
        <f>IF(O1160&gt;0,RANK(O1160,(N1160:P1160,Q1160:AE1160)),0)</f>
        <v>1</v>
      </c>
      <c r="F1160" s="7">
        <f>IF(P1160&gt;0,RANK(P1160,(N1160:P1160,Q1160:AE1160)),0)</f>
        <v>3</v>
      </c>
      <c r="G1160" s="1">
        <f t="shared" si="463"/>
        <v>2103</v>
      </c>
      <c r="H1160" s="2">
        <f t="shared" si="464"/>
        <v>0.17101732129787753</v>
      </c>
      <c r="I1160" s="2"/>
      <c r="J1160" s="2">
        <f t="shared" si="455"/>
        <v>0.40879889403919656</v>
      </c>
      <c r="K1160" s="2">
        <f t="shared" si="456"/>
        <v>0.57981621533707406</v>
      </c>
      <c r="L1160" s="2">
        <f t="shared" si="457"/>
        <v>6.4243311376758561E-3</v>
      </c>
      <c r="M1160" s="2">
        <f t="shared" si="458"/>
        <v>4.9605594860535262E-3</v>
      </c>
      <c r="N1160" s="66">
        <v>5027</v>
      </c>
      <c r="O1160" s="66">
        <v>7130</v>
      </c>
      <c r="P1160" s="66">
        <v>79</v>
      </c>
      <c r="Q1160" s="66">
        <v>45</v>
      </c>
      <c r="S1160" s="66">
        <v>16</v>
      </c>
      <c r="AN1160" s="7">
        <f>IF(Q1160&gt;0,RANK(Q1160,(N1160:P1160,Q1160:AE1160)),0)</f>
        <v>4</v>
      </c>
      <c r="AO1160" s="7">
        <f>IF(R1160&gt;0,RANK(R1160,(N1160:P1160,Q1160:AE1160)),0)</f>
        <v>0</v>
      </c>
      <c r="AP1160" s="7">
        <f>IF(T1160&gt;0,RANK(T1160,(N1160:P1160,Q1160:AE1160)),0)</f>
        <v>0</v>
      </c>
      <c r="AQ1160" s="7">
        <f>IF(S1160&gt;0,RANK(S1160,(N1160:P1160,Q1160:AE1160)),0)</f>
        <v>5</v>
      </c>
      <c r="AR1160" s="2">
        <f t="shared" si="459"/>
        <v>3.6594291290558672E-3</v>
      </c>
      <c r="AS1160" s="2">
        <f t="shared" si="460"/>
        <v>0</v>
      </c>
      <c r="AT1160" s="2">
        <f t="shared" si="461"/>
        <v>0</v>
      </c>
      <c r="AU1160" s="2">
        <f t="shared" si="462"/>
        <v>1.3011303569976417E-3</v>
      </c>
      <c r="AW1160" t="s">
        <v>2180</v>
      </c>
      <c r="AX1160" t="s">
        <v>3319</v>
      </c>
      <c r="AY1160">
        <v>6</v>
      </c>
      <c r="BA1160" s="119">
        <v>21</v>
      </c>
      <c r="BB1160" s="121">
        <v>239</v>
      </c>
      <c r="BC1160" s="125">
        <f t="shared" si="453"/>
        <v>21239</v>
      </c>
      <c r="BE1160" s="7" t="s">
        <v>228</v>
      </c>
    </row>
    <row r="1161" spans="1:70" collapsed="1">
      <c r="A1161" t="s">
        <v>685</v>
      </c>
      <c r="B1161" t="s">
        <v>2781</v>
      </c>
      <c r="C1161" s="1">
        <f t="shared" si="454"/>
        <v>1826543</v>
      </c>
      <c r="D1161" s="7">
        <f>IF(N1161&gt;0, RANK(N1161,(N1161:P1161,Q1161:AE1161)),0)</f>
        <v>2</v>
      </c>
      <c r="E1161" s="7">
        <f>IF(O1161&gt;0,RANK(O1161,(N1161:P1161,Q1161:AE1161)),0)</f>
        <v>1</v>
      </c>
      <c r="F1161" s="7">
        <f>IF(P1161&gt;0,RANK(P1161,(N1161:P1161,Q1161:AE1161)),0)</f>
        <v>3</v>
      </c>
      <c r="G1161" s="1">
        <f t="shared" si="463"/>
        <v>296477</v>
      </c>
      <c r="H1161" s="2">
        <f t="shared" si="464"/>
        <v>0.16231591591328537</v>
      </c>
      <c r="I1161" s="2"/>
      <c r="J1161" s="2">
        <f t="shared" si="455"/>
        <v>0.41169849272642361</v>
      </c>
      <c r="K1161" s="2">
        <f t="shared" si="456"/>
        <v>0.57401440863970898</v>
      </c>
      <c r="L1161" s="2">
        <f t="shared" si="457"/>
        <v>8.4191831235289841E-3</v>
      </c>
      <c r="M1161" s="2">
        <f t="shared" si="458"/>
        <v>5.8679155103384725E-3</v>
      </c>
      <c r="N1161" s="66">
        <f>SUM(N1041:N1160)</f>
        <v>751985</v>
      </c>
      <c r="O1161" s="66">
        <f>SUM(O1041:O1160)</f>
        <v>1048462</v>
      </c>
      <c r="P1161" s="66">
        <f>SUM(P1041:P1160)</f>
        <v>15378</v>
      </c>
      <c r="Q1161" s="66">
        <f>SUM(Q1041:Q1160)</f>
        <v>5989</v>
      </c>
      <c r="R1161" s="105"/>
      <c r="S1161" s="66">
        <f>SUM(S1041:S1160)</f>
        <v>4694</v>
      </c>
      <c r="U1161" s="105">
        <v>7</v>
      </c>
      <c r="W1161" s="66">
        <f>SUM(W1041:W1160)</f>
        <v>0</v>
      </c>
      <c r="Y1161" s="105">
        <v>27</v>
      </c>
      <c r="AA1161" s="105">
        <v>1</v>
      </c>
      <c r="AL1161" s="66">
        <f>SUM(AL1041:AL1160)</f>
        <v>0</v>
      </c>
      <c r="AN1161" s="7">
        <f>IF(Q1161&gt;0,RANK(Q1161,(N1161:P1161,Q1161:AE1161)),0)</f>
        <v>4</v>
      </c>
      <c r="AO1161" s="7">
        <f>IF(R1161&gt;0,RANK(R1161,(N1161:P1161,Q1161:AE1161)),0)</f>
        <v>0</v>
      </c>
      <c r="AP1161" s="7">
        <f>IF(T1161&gt;0,RANK(T1161,(N1161:P1161,Q1161:AE1161)),0)</f>
        <v>0</v>
      </c>
      <c r="AQ1161" s="7">
        <f>IF(S1161&gt;0,RANK(S1161,(N1161:P1161,Q1161:AE1161)),0)</f>
        <v>5</v>
      </c>
      <c r="AR1161" s="2">
        <f t="shared" si="459"/>
        <v>3.2788716170383068E-3</v>
      </c>
      <c r="AS1161" s="2">
        <f t="shared" si="460"/>
        <v>0</v>
      </c>
      <c r="AT1161" s="2">
        <f t="shared" si="461"/>
        <v>0</v>
      </c>
      <c r="AU1161" s="2">
        <f t="shared" si="462"/>
        <v>2.5698820120851249E-3</v>
      </c>
      <c r="AW1161" t="s">
        <v>685</v>
      </c>
      <c r="AX1161" t="s">
        <v>2781</v>
      </c>
      <c r="BA1161" s="119">
        <v>21</v>
      </c>
      <c r="BB1161" s="121"/>
      <c r="BC1161" s="119">
        <v>21</v>
      </c>
      <c r="BE1161" s="7" t="s">
        <v>3272</v>
      </c>
      <c r="BR1161" s="1">
        <f>SUM(BR1041:BR1160)</f>
        <v>1044</v>
      </c>
    </row>
    <row r="1162" spans="1:70">
      <c r="C1162" s="1"/>
      <c r="E1162" s="7"/>
      <c r="F1162" s="7"/>
      <c r="I1162" s="2"/>
      <c r="AN1162" s="7"/>
      <c r="AO1162" s="7"/>
      <c r="AP1162" s="7"/>
      <c r="AQ1162" s="7"/>
      <c r="BA1162" s="119"/>
      <c r="BB1162" s="121"/>
      <c r="BC1162" s="125"/>
    </row>
    <row r="1163" spans="1:70" hidden="1" outlineLevel="1">
      <c r="A1163" t="s">
        <v>3019</v>
      </c>
      <c r="B1163" t="s">
        <v>3057</v>
      </c>
      <c r="C1163" s="1">
        <f t="shared" ref="C1163:C1194" si="465">SUM(N1163:AL1163)</f>
        <v>26711</v>
      </c>
      <c r="D1163" s="7">
        <f>IF(N1163&gt;0, RANK(N1163,(N1163:P1163,Q1163:AE1163)),0)</f>
        <v>2</v>
      </c>
      <c r="E1163" s="7">
        <f>IF(O1163&gt;0,RANK(O1163,(N1163:P1163,Q1163:AE1163)),0)</f>
        <v>1</v>
      </c>
      <c r="F1163" s="7">
        <f>IF(P1163&gt;0,RANK(P1163,(N1163:P1163,Q1163:AE1163)),0)</f>
        <v>4</v>
      </c>
      <c r="G1163" s="1">
        <f t="shared" si="463"/>
        <v>12201</v>
      </c>
      <c r="H1163" s="2">
        <f t="shared" si="464"/>
        <v>0.45677810639811312</v>
      </c>
      <c r="I1163" s="2"/>
      <c r="J1163" s="2">
        <f t="shared" ref="J1163:J1194" si="466">IF($C1163=0,"-",N1163/$C1163)</f>
        <v>0.26311257534349147</v>
      </c>
      <c r="K1163" s="2">
        <f t="shared" ref="K1163:K1194" si="467">IF($C1163=0,"-",O1163/$C1163)</f>
        <v>0.71989068174160453</v>
      </c>
      <c r="L1163" s="2">
        <f t="shared" ref="L1163:L1194" si="468">IF($C1163=0,"-",P1163/$C1163)</f>
        <v>4.3802178877615965E-3</v>
      </c>
      <c r="M1163" s="2">
        <f t="shared" ref="M1163:M1194" si="469">IF(C1163=0,"-",(1-J1163-K1163-L1163))</f>
        <v>1.2616525027142344E-2</v>
      </c>
      <c r="N1163" s="66">
        <v>7028</v>
      </c>
      <c r="O1163" s="66">
        <v>19229</v>
      </c>
      <c r="P1163" s="66">
        <v>117</v>
      </c>
      <c r="R1163" s="66">
        <v>182</v>
      </c>
      <c r="S1163" s="66">
        <v>35</v>
      </c>
      <c r="T1163" s="66">
        <v>9</v>
      </c>
      <c r="V1163" s="66">
        <v>4</v>
      </c>
      <c r="AE1163" s="66">
        <v>6</v>
      </c>
      <c r="AG1163" s="66">
        <v>101</v>
      </c>
      <c r="AN1163" s="7">
        <f>IF(Q1163&gt;0,RANK(Q1163,(N1163:P1163,Q1163:AE1163)),0)</f>
        <v>0</v>
      </c>
      <c r="AO1163" s="7">
        <f>IF(R1163&gt;0,RANK(R1163,(N1163:P1163,Q1163:AE1163)),0)</f>
        <v>3</v>
      </c>
      <c r="AP1163" s="7">
        <f>IF(T1163&gt;0,RANK(T1163,(N1163:P1163,Q1163:AE1163)),0)</f>
        <v>6</v>
      </c>
      <c r="AQ1163" s="7">
        <f>IF(S1163&gt;0,RANK(S1163,(N1163:P1163,Q1163:AE1163)),0)</f>
        <v>5</v>
      </c>
      <c r="AR1163" s="2">
        <f t="shared" ref="AR1163:AR1194" si="470">IF($C1163=0,"-",Q1163/$C1163)</f>
        <v>0</v>
      </c>
      <c r="AS1163" s="2">
        <f t="shared" ref="AS1163:AS1194" si="471">IF($C1163=0,"-",R1163/$C1163)</f>
        <v>6.8136722698513719E-3</v>
      </c>
      <c r="AT1163" s="2">
        <f t="shared" ref="AT1163:AT1194" si="472">IF($C1163=0,"-",T1163/$C1163)</f>
        <v>3.3693983752012277E-4</v>
      </c>
      <c r="AU1163" s="2">
        <f t="shared" ref="AU1163:AU1194" si="473">IF($C1163=0,"-",S1163/$C1163)</f>
        <v>1.3103215903560331E-3</v>
      </c>
      <c r="AW1163" t="s">
        <v>3019</v>
      </c>
      <c r="AX1163" t="s">
        <v>3057</v>
      </c>
      <c r="AY1163">
        <v>7</v>
      </c>
      <c r="BA1163" s="119">
        <v>22</v>
      </c>
      <c r="BB1163" s="121">
        <v>1</v>
      </c>
      <c r="BC1163" s="125">
        <f t="shared" si="453"/>
        <v>22001</v>
      </c>
      <c r="BE1163" s="7" t="s">
        <v>3263</v>
      </c>
    </row>
    <row r="1164" spans="1:70" hidden="1" outlineLevel="1">
      <c r="A1164" t="s">
        <v>2216</v>
      </c>
      <c r="B1164" t="s">
        <v>3057</v>
      </c>
      <c r="C1164" s="1">
        <f t="shared" si="465"/>
        <v>9467</v>
      </c>
      <c r="D1164" s="7">
        <f>IF(N1164&gt;0, RANK(N1164,(N1164:P1164,Q1164:AE1164)),0)</f>
        <v>2</v>
      </c>
      <c r="E1164" s="7">
        <f>IF(O1164&gt;0,RANK(O1164,(N1164:P1164,Q1164:AE1164)),0)</f>
        <v>1</v>
      </c>
      <c r="F1164" s="7">
        <f>IF(P1164&gt;0,RANK(P1164,(N1164:P1164,Q1164:AE1164)),0)</f>
        <v>4</v>
      </c>
      <c r="G1164" s="1">
        <f t="shared" si="463"/>
        <v>3442</v>
      </c>
      <c r="H1164" s="2">
        <f t="shared" si="464"/>
        <v>0.36357874722721029</v>
      </c>
      <c r="I1164" s="2"/>
      <c r="J1164" s="2">
        <f t="shared" si="466"/>
        <v>0.30537657124749129</v>
      </c>
      <c r="K1164" s="2">
        <f t="shared" si="467"/>
        <v>0.66895531847470158</v>
      </c>
      <c r="L1164" s="2">
        <f t="shared" si="468"/>
        <v>6.7603253406570193E-3</v>
      </c>
      <c r="M1164" s="2">
        <f t="shared" si="469"/>
        <v>1.8907784937150111E-2</v>
      </c>
      <c r="N1164" s="66">
        <v>2891</v>
      </c>
      <c r="O1164" s="66">
        <v>6333</v>
      </c>
      <c r="P1164" s="66">
        <v>64</v>
      </c>
      <c r="R1164" s="66">
        <v>92</v>
      </c>
      <c r="S1164" s="66">
        <v>23</v>
      </c>
      <c r="T1164" s="66">
        <v>5</v>
      </c>
      <c r="V1164" s="66">
        <v>2</v>
      </c>
      <c r="AE1164" s="66">
        <v>3</v>
      </c>
      <c r="AG1164" s="66">
        <v>54</v>
      </c>
      <c r="AN1164" s="7">
        <f>IF(Q1164&gt;0,RANK(Q1164,(N1164:P1164,Q1164:AE1164)),0)</f>
        <v>0</v>
      </c>
      <c r="AO1164" s="7">
        <f>IF(R1164&gt;0,RANK(R1164,(N1164:P1164,Q1164:AE1164)),0)</f>
        <v>3</v>
      </c>
      <c r="AP1164" s="7">
        <f>IF(T1164&gt;0,RANK(T1164,(N1164:P1164,Q1164:AE1164)),0)</f>
        <v>6</v>
      </c>
      <c r="AQ1164" s="7">
        <f>IF(S1164&gt;0,RANK(S1164,(N1164:P1164,Q1164:AE1164)),0)</f>
        <v>5</v>
      </c>
      <c r="AR1164" s="2">
        <f t="shared" si="470"/>
        <v>0</v>
      </c>
      <c r="AS1164" s="2">
        <f t="shared" si="471"/>
        <v>9.7179676771944647E-3</v>
      </c>
      <c r="AT1164" s="2">
        <f t="shared" si="472"/>
        <v>5.2815041723882966E-4</v>
      </c>
      <c r="AU1164" s="2">
        <f t="shared" si="473"/>
        <v>2.4294919192986162E-3</v>
      </c>
      <c r="AW1164" t="s">
        <v>2216</v>
      </c>
      <c r="AX1164" t="s">
        <v>3057</v>
      </c>
      <c r="AY1164">
        <v>0</v>
      </c>
      <c r="BA1164" s="119">
        <v>22</v>
      </c>
      <c r="BB1164" s="121">
        <v>3</v>
      </c>
      <c r="BC1164" s="125">
        <f t="shared" si="453"/>
        <v>22003</v>
      </c>
      <c r="BE1164" s="7" t="s">
        <v>3263</v>
      </c>
    </row>
    <row r="1165" spans="1:70" hidden="1" outlineLevel="1">
      <c r="A1165" t="s">
        <v>1752</v>
      </c>
      <c r="B1165" t="s">
        <v>3057</v>
      </c>
      <c r="C1165" s="1">
        <f t="shared" si="465"/>
        <v>46571</v>
      </c>
      <c r="D1165" s="7">
        <f>IF(N1165&gt;0, RANK(N1165,(N1165:P1165,Q1165:AE1165)),0)</f>
        <v>2</v>
      </c>
      <c r="E1165" s="7">
        <f>IF(O1165&gt;0,RANK(O1165,(N1165:P1165,Q1165:AE1165)),0)</f>
        <v>1</v>
      </c>
      <c r="F1165" s="7">
        <f>IF(P1165&gt;0,RANK(P1165,(N1165:P1165,Q1165:AE1165)),0)</f>
        <v>3</v>
      </c>
      <c r="G1165" s="1">
        <f t="shared" si="463"/>
        <v>16614</v>
      </c>
      <c r="H1165" s="2">
        <f t="shared" si="464"/>
        <v>0.35674561422344375</v>
      </c>
      <c r="I1165" s="2"/>
      <c r="J1165" s="2">
        <f t="shared" si="466"/>
        <v>0.31403663223894701</v>
      </c>
      <c r="K1165" s="2">
        <f t="shared" si="467"/>
        <v>0.67078224646239071</v>
      </c>
      <c r="L1165" s="2">
        <f t="shared" si="468"/>
        <v>4.5951343110519419E-3</v>
      </c>
      <c r="M1165" s="2">
        <f t="shared" si="469"/>
        <v>1.0585986987610395E-2</v>
      </c>
      <c r="N1165" s="66">
        <v>14625</v>
      </c>
      <c r="O1165" s="66">
        <v>31239</v>
      </c>
      <c r="P1165" s="66">
        <v>214</v>
      </c>
      <c r="R1165" s="66">
        <v>191</v>
      </c>
      <c r="S1165" s="66">
        <v>63</v>
      </c>
      <c r="T1165" s="66">
        <v>12</v>
      </c>
      <c r="V1165" s="66">
        <v>8</v>
      </c>
      <c r="AE1165" s="66">
        <v>6</v>
      </c>
      <c r="AG1165" s="66">
        <v>213</v>
      </c>
      <c r="AN1165" s="7">
        <f>IF(Q1165&gt;0,RANK(Q1165,(N1165:P1165,Q1165:AE1165)),0)</f>
        <v>0</v>
      </c>
      <c r="AO1165" s="7">
        <f>IF(R1165&gt;0,RANK(R1165,(N1165:P1165,Q1165:AE1165)),0)</f>
        <v>4</v>
      </c>
      <c r="AP1165" s="7">
        <f>IF(T1165&gt;0,RANK(T1165,(N1165:P1165,Q1165:AE1165)),0)</f>
        <v>6</v>
      </c>
      <c r="AQ1165" s="7">
        <f>IF(S1165&gt;0,RANK(S1165,(N1165:P1165,Q1165:AE1165)),0)</f>
        <v>5</v>
      </c>
      <c r="AR1165" s="2">
        <f t="shared" si="470"/>
        <v>0</v>
      </c>
      <c r="AS1165" s="2">
        <f t="shared" si="471"/>
        <v>4.101264735565051E-3</v>
      </c>
      <c r="AT1165" s="2">
        <f t="shared" si="472"/>
        <v>2.5767108286272575E-4</v>
      </c>
      <c r="AU1165" s="2">
        <f t="shared" si="473"/>
        <v>1.3527731850293101E-3</v>
      </c>
      <c r="AW1165" t="s">
        <v>1752</v>
      </c>
      <c r="AX1165" t="s">
        <v>3057</v>
      </c>
      <c r="AY1165">
        <v>0</v>
      </c>
      <c r="BA1165" s="119">
        <v>22</v>
      </c>
      <c r="BB1165" s="121">
        <v>5</v>
      </c>
      <c r="BC1165" s="125">
        <f t="shared" si="453"/>
        <v>22005</v>
      </c>
      <c r="BE1165" s="7" t="s">
        <v>3263</v>
      </c>
    </row>
    <row r="1166" spans="1:70" hidden="1" outlineLevel="1">
      <c r="A1166" t="s">
        <v>3330</v>
      </c>
      <c r="B1166" t="s">
        <v>3057</v>
      </c>
      <c r="C1166" s="1">
        <f t="shared" si="465"/>
        <v>10960</v>
      </c>
      <c r="D1166" s="7">
        <f>IF(N1166&gt;0, RANK(N1166,(N1166:P1166,Q1166:AE1166)),0)</f>
        <v>2</v>
      </c>
      <c r="E1166" s="7">
        <f>IF(O1166&gt;0,RANK(O1166,(N1166:P1166,Q1166:AE1166)),0)</f>
        <v>1</v>
      </c>
      <c r="F1166" s="7">
        <f>IF(P1166&gt;0,RANK(P1166,(N1166:P1166,Q1166:AE1166)),0)</f>
        <v>4</v>
      </c>
      <c r="G1166" s="1">
        <f t="shared" si="463"/>
        <v>1225</v>
      </c>
      <c r="H1166" s="2">
        <f t="shared" si="464"/>
        <v>0.11177007299270073</v>
      </c>
      <c r="I1166" s="2"/>
      <c r="J1166" s="2">
        <f t="shared" si="466"/>
        <v>0.43394160583941604</v>
      </c>
      <c r="K1166" s="2">
        <f t="shared" si="467"/>
        <v>0.5457116788321168</v>
      </c>
      <c r="L1166" s="2">
        <f t="shared" si="468"/>
        <v>4.8357664233576641E-3</v>
      </c>
      <c r="M1166" s="2">
        <f t="shared" si="469"/>
        <v>1.5510948905109439E-2</v>
      </c>
      <c r="N1166" s="66">
        <v>4756</v>
      </c>
      <c r="O1166" s="66">
        <v>5981</v>
      </c>
      <c r="P1166" s="66">
        <v>53</v>
      </c>
      <c r="R1166" s="66">
        <v>92</v>
      </c>
      <c r="S1166" s="66">
        <v>15</v>
      </c>
      <c r="T1166" s="66">
        <v>6</v>
      </c>
      <c r="V1166" s="66">
        <v>4</v>
      </c>
      <c r="AE1166" s="66">
        <v>1</v>
      </c>
      <c r="AG1166" s="66">
        <v>52</v>
      </c>
      <c r="AN1166" s="7">
        <f>IF(Q1166&gt;0,RANK(Q1166,(N1166:P1166,Q1166:AE1166)),0)</f>
        <v>0</v>
      </c>
      <c r="AO1166" s="7">
        <f>IF(R1166&gt;0,RANK(R1166,(N1166:P1166,Q1166:AE1166)),0)</f>
        <v>3</v>
      </c>
      <c r="AP1166" s="7">
        <f>IF(T1166&gt;0,RANK(T1166,(N1166:P1166,Q1166:AE1166)),0)</f>
        <v>6</v>
      </c>
      <c r="AQ1166" s="7">
        <f>IF(S1166&gt;0,RANK(S1166,(N1166:P1166,Q1166:AE1166)),0)</f>
        <v>5</v>
      </c>
      <c r="AR1166" s="2">
        <f t="shared" si="470"/>
        <v>0</v>
      </c>
      <c r="AS1166" s="2">
        <f t="shared" si="471"/>
        <v>8.3941605839416063E-3</v>
      </c>
      <c r="AT1166" s="2">
        <f t="shared" si="472"/>
        <v>5.474452554744526E-4</v>
      </c>
      <c r="AU1166" s="2">
        <f t="shared" si="473"/>
        <v>1.3686131386861315E-3</v>
      </c>
      <c r="AW1166" t="s">
        <v>3330</v>
      </c>
      <c r="AX1166" t="s">
        <v>3057</v>
      </c>
      <c r="AY1166">
        <v>3</v>
      </c>
      <c r="BA1166" s="119">
        <v>22</v>
      </c>
      <c r="BB1166" s="121">
        <v>7</v>
      </c>
      <c r="BC1166" s="125">
        <f t="shared" si="453"/>
        <v>22007</v>
      </c>
      <c r="BE1166" s="7" t="s">
        <v>3263</v>
      </c>
    </row>
    <row r="1167" spans="1:70" hidden="1" outlineLevel="1">
      <c r="A1167" t="s">
        <v>2848</v>
      </c>
      <c r="B1167" t="s">
        <v>3057</v>
      </c>
      <c r="C1167" s="1">
        <f t="shared" si="465"/>
        <v>16938</v>
      </c>
      <c r="D1167" s="7">
        <f>IF(N1167&gt;0, RANK(N1167,(N1167:P1167,Q1167:AE1167)),0)</f>
        <v>2</v>
      </c>
      <c r="E1167" s="7">
        <f>IF(O1167&gt;0,RANK(O1167,(N1167:P1167,Q1167:AE1167)),0)</f>
        <v>1</v>
      </c>
      <c r="F1167" s="7">
        <f>IF(P1167&gt;0,RANK(P1167,(N1167:P1167,Q1167:AE1167)),0)</f>
        <v>4</v>
      </c>
      <c r="G1167" s="1">
        <f t="shared" si="463"/>
        <v>3909</v>
      </c>
      <c r="H1167" s="2">
        <f t="shared" si="464"/>
        <v>0.23078285511866808</v>
      </c>
      <c r="I1167" s="2"/>
      <c r="J1167" s="2">
        <f t="shared" si="466"/>
        <v>0.37353878852284805</v>
      </c>
      <c r="K1167" s="2">
        <f t="shared" si="467"/>
        <v>0.60432164364151608</v>
      </c>
      <c r="L1167" s="2">
        <f t="shared" si="468"/>
        <v>6.4352343842248201E-3</v>
      </c>
      <c r="M1167" s="2">
        <f t="shared" si="469"/>
        <v>1.5704333451411045E-2</v>
      </c>
      <c r="N1167" s="66">
        <v>6327</v>
      </c>
      <c r="O1167" s="66">
        <v>10236</v>
      </c>
      <c r="P1167" s="66">
        <v>109</v>
      </c>
      <c r="R1167" s="66">
        <v>146</v>
      </c>
      <c r="S1167" s="66">
        <v>29</v>
      </c>
      <c r="T1167" s="66">
        <v>14</v>
      </c>
      <c r="V1167" s="66">
        <v>2</v>
      </c>
      <c r="AE1167" s="66">
        <v>3</v>
      </c>
      <c r="AG1167" s="66">
        <v>72</v>
      </c>
      <c r="AN1167" s="7">
        <f>IF(Q1167&gt;0,RANK(Q1167,(N1167:P1167,Q1167:AE1167)),0)</f>
        <v>0</v>
      </c>
      <c r="AO1167" s="7">
        <f>IF(R1167&gt;0,RANK(R1167,(N1167:P1167,Q1167:AE1167)),0)</f>
        <v>3</v>
      </c>
      <c r="AP1167" s="7">
        <f>IF(T1167&gt;0,RANK(T1167,(N1167:P1167,Q1167:AE1167)),0)</f>
        <v>6</v>
      </c>
      <c r="AQ1167" s="7">
        <f>IF(S1167&gt;0,RANK(S1167,(N1167:P1167,Q1167:AE1167)),0)</f>
        <v>5</v>
      </c>
      <c r="AR1167" s="2">
        <f t="shared" si="470"/>
        <v>0</v>
      </c>
      <c r="AS1167" s="2">
        <f t="shared" si="471"/>
        <v>8.6196717440075576E-3</v>
      </c>
      <c r="AT1167" s="2">
        <f t="shared" si="472"/>
        <v>8.2654386586373835E-4</v>
      </c>
      <c r="AU1167" s="2">
        <f t="shared" si="473"/>
        <v>1.7121265792891722E-3</v>
      </c>
      <c r="AW1167" t="s">
        <v>2848</v>
      </c>
      <c r="AX1167" t="s">
        <v>3057</v>
      </c>
      <c r="AY1167">
        <v>5</v>
      </c>
      <c r="BA1167" s="119">
        <v>22</v>
      </c>
      <c r="BB1167" s="121">
        <v>9</v>
      </c>
      <c r="BC1167" s="125">
        <f t="shared" si="453"/>
        <v>22009</v>
      </c>
      <c r="BE1167" s="7" t="s">
        <v>3263</v>
      </c>
    </row>
    <row r="1168" spans="1:70" hidden="1" outlineLevel="1">
      <c r="A1168" t="s">
        <v>3087</v>
      </c>
      <c r="B1168" t="s">
        <v>3057</v>
      </c>
      <c r="C1168" s="1">
        <f t="shared" si="465"/>
        <v>14074</v>
      </c>
      <c r="D1168" s="7">
        <f>IF(N1168&gt;0, RANK(N1168,(N1168:P1168,Q1168:AE1168)),0)</f>
        <v>2</v>
      </c>
      <c r="E1168" s="7">
        <f>IF(O1168&gt;0,RANK(O1168,(N1168:P1168,Q1168:AE1168)),0)</f>
        <v>1</v>
      </c>
      <c r="F1168" s="7">
        <f>IF(P1168&gt;0,RANK(P1168,(N1168:P1168,Q1168:AE1168)),0)</f>
        <v>3</v>
      </c>
      <c r="G1168" s="1">
        <f t="shared" si="463"/>
        <v>7647</v>
      </c>
      <c r="H1168" s="2">
        <f t="shared" si="464"/>
        <v>0.54334233338070204</v>
      </c>
      <c r="I1168" s="2"/>
      <c r="J1168" s="2">
        <f t="shared" si="466"/>
        <v>0.21820378001989485</v>
      </c>
      <c r="K1168" s="2">
        <f t="shared" si="467"/>
        <v>0.76154611340059686</v>
      </c>
      <c r="L1168" s="2">
        <f t="shared" si="468"/>
        <v>7.0342475486713085E-3</v>
      </c>
      <c r="M1168" s="2">
        <f t="shared" si="469"/>
        <v>1.3215859030837012E-2</v>
      </c>
      <c r="N1168" s="66">
        <v>3071</v>
      </c>
      <c r="O1168" s="66">
        <v>10718</v>
      </c>
      <c r="P1168" s="66">
        <v>99</v>
      </c>
      <c r="R1168" s="66">
        <v>72</v>
      </c>
      <c r="S1168" s="66">
        <v>27</v>
      </c>
      <c r="T1168" s="66">
        <v>4</v>
      </c>
      <c r="V1168" s="66">
        <v>5</v>
      </c>
      <c r="AE1168" s="66">
        <v>0</v>
      </c>
      <c r="AG1168" s="66">
        <v>78</v>
      </c>
      <c r="AN1168" s="7">
        <f>IF(Q1168&gt;0,RANK(Q1168,(N1168:P1168,Q1168:AE1168)),0)</f>
        <v>0</v>
      </c>
      <c r="AO1168" s="7">
        <f>IF(R1168&gt;0,RANK(R1168,(N1168:P1168,Q1168:AE1168)),0)</f>
        <v>4</v>
      </c>
      <c r="AP1168" s="7">
        <f>IF(T1168&gt;0,RANK(T1168,(N1168:P1168,Q1168:AE1168)),0)</f>
        <v>7</v>
      </c>
      <c r="AQ1168" s="7">
        <f>IF(S1168&gt;0,RANK(S1168,(N1168:P1168,Q1168:AE1168)),0)</f>
        <v>5</v>
      </c>
      <c r="AR1168" s="2">
        <f t="shared" si="470"/>
        <v>0</v>
      </c>
      <c r="AS1168" s="2">
        <f t="shared" si="471"/>
        <v>5.115816399033679E-3</v>
      </c>
      <c r="AT1168" s="2">
        <f t="shared" si="472"/>
        <v>2.8421202216853773E-4</v>
      </c>
      <c r="AU1168" s="2">
        <f t="shared" si="473"/>
        <v>1.9184311496376297E-3</v>
      </c>
      <c r="AW1168" t="s">
        <v>3087</v>
      </c>
      <c r="AX1168" t="s">
        <v>3057</v>
      </c>
      <c r="AY1168">
        <v>4</v>
      </c>
      <c r="BA1168" s="119">
        <v>22</v>
      </c>
      <c r="BB1168" s="121">
        <v>11</v>
      </c>
      <c r="BC1168" s="125">
        <f t="shared" si="453"/>
        <v>22011</v>
      </c>
      <c r="BE1168" s="7" t="s">
        <v>3263</v>
      </c>
    </row>
    <row r="1169" spans="1:57" hidden="1" outlineLevel="1">
      <c r="A1169" t="s">
        <v>1586</v>
      </c>
      <c r="B1169" t="s">
        <v>3057</v>
      </c>
      <c r="C1169" s="1">
        <f t="shared" si="465"/>
        <v>7430</v>
      </c>
      <c r="D1169" s="7">
        <f>IF(N1169&gt;0, RANK(N1169,(N1169:P1169,Q1169:AE1169)),0)</f>
        <v>2</v>
      </c>
      <c r="E1169" s="7">
        <f>IF(O1169&gt;0,RANK(O1169,(N1169:P1169,Q1169:AE1169)),0)</f>
        <v>1</v>
      </c>
      <c r="F1169" s="7">
        <f>IF(P1169&gt;0,RANK(P1169,(N1169:P1169,Q1169:AE1169)),0)</f>
        <v>3</v>
      </c>
      <c r="G1169" s="1">
        <f t="shared" si="463"/>
        <v>187</v>
      </c>
      <c r="H1169" s="2">
        <f t="shared" si="464"/>
        <v>2.5168236877523554E-2</v>
      </c>
      <c r="I1169" s="2"/>
      <c r="J1169" s="2">
        <f t="shared" si="466"/>
        <v>0.48304172274562585</v>
      </c>
      <c r="K1169" s="2">
        <f t="shared" si="467"/>
        <v>0.50820995962314941</v>
      </c>
      <c r="L1169" s="2">
        <f t="shared" si="468"/>
        <v>2.2880215343203231E-3</v>
      </c>
      <c r="M1169" s="2">
        <f t="shared" si="469"/>
        <v>6.460296096904421E-3</v>
      </c>
      <c r="N1169" s="66">
        <v>3589</v>
      </c>
      <c r="O1169" s="66">
        <v>3776</v>
      </c>
      <c r="P1169" s="66">
        <v>17</v>
      </c>
      <c r="R1169" s="66">
        <v>15</v>
      </c>
      <c r="S1169" s="66">
        <v>10</v>
      </c>
      <c r="T1169" s="66">
        <v>6</v>
      </c>
      <c r="V1169" s="66">
        <v>0</v>
      </c>
      <c r="AE1169" s="66">
        <v>0</v>
      </c>
      <c r="AG1169" s="66">
        <v>17</v>
      </c>
      <c r="AN1169" s="7">
        <f>IF(Q1169&gt;0,RANK(Q1169,(N1169:P1169,Q1169:AE1169)),0)</f>
        <v>0</v>
      </c>
      <c r="AO1169" s="7">
        <f>IF(R1169&gt;0,RANK(R1169,(N1169:P1169,Q1169:AE1169)),0)</f>
        <v>4</v>
      </c>
      <c r="AP1169" s="7">
        <f>IF(T1169&gt;0,RANK(T1169,(N1169:P1169,Q1169:AE1169)),0)</f>
        <v>6</v>
      </c>
      <c r="AQ1169" s="7">
        <f>IF(S1169&gt;0,RANK(S1169,(N1169:P1169,Q1169:AE1169)),0)</f>
        <v>5</v>
      </c>
      <c r="AR1169" s="2">
        <f t="shared" si="470"/>
        <v>0</v>
      </c>
      <c r="AS1169" s="2">
        <f t="shared" si="471"/>
        <v>2.018842530282638E-3</v>
      </c>
      <c r="AT1169" s="2">
        <f t="shared" si="472"/>
        <v>8.0753701211305523E-4</v>
      </c>
      <c r="AU1169" s="2">
        <f t="shared" si="473"/>
        <v>1.3458950201884253E-3</v>
      </c>
      <c r="AW1169" t="s">
        <v>1586</v>
      </c>
      <c r="AX1169" t="s">
        <v>3057</v>
      </c>
      <c r="AY1169">
        <v>4</v>
      </c>
      <c r="BA1169" s="119">
        <v>22</v>
      </c>
      <c r="BB1169" s="121">
        <v>13</v>
      </c>
      <c r="BC1169" s="125">
        <f t="shared" si="453"/>
        <v>22013</v>
      </c>
      <c r="BE1169" s="7" t="s">
        <v>3263</v>
      </c>
    </row>
    <row r="1170" spans="1:57" hidden="1" outlineLevel="1">
      <c r="A1170" t="s">
        <v>3394</v>
      </c>
      <c r="B1170" t="s">
        <v>3057</v>
      </c>
      <c r="C1170" s="1">
        <f t="shared" si="465"/>
        <v>45835</v>
      </c>
      <c r="D1170" s="7">
        <f>IF(N1170&gt;0, RANK(N1170,(N1170:P1170,Q1170:AE1170)),0)</f>
        <v>2</v>
      </c>
      <c r="E1170" s="7">
        <f>IF(O1170&gt;0,RANK(O1170,(N1170:P1170,Q1170:AE1170)),0)</f>
        <v>1</v>
      </c>
      <c r="F1170" s="7">
        <f>IF(P1170&gt;0,RANK(P1170,(N1170:P1170,Q1170:AE1170)),0)</f>
        <v>4</v>
      </c>
      <c r="G1170" s="1">
        <f t="shared" si="463"/>
        <v>20010</v>
      </c>
      <c r="H1170" s="2">
        <f t="shared" si="464"/>
        <v>0.43656594305661611</v>
      </c>
      <c r="I1170" s="2"/>
      <c r="J1170" s="2">
        <f t="shared" si="466"/>
        <v>0.2771462855896149</v>
      </c>
      <c r="K1170" s="2">
        <f t="shared" si="467"/>
        <v>0.71371222864623107</v>
      </c>
      <c r="L1170" s="2">
        <f t="shared" si="468"/>
        <v>2.2690083996945564E-3</v>
      </c>
      <c r="M1170" s="2">
        <f t="shared" si="469"/>
        <v>6.8724773644594107E-3</v>
      </c>
      <c r="N1170" s="66">
        <v>12703</v>
      </c>
      <c r="O1170" s="66">
        <v>32713</v>
      </c>
      <c r="P1170" s="66">
        <v>104</v>
      </c>
      <c r="R1170" s="66">
        <v>115</v>
      </c>
      <c r="S1170" s="66">
        <v>42</v>
      </c>
      <c r="T1170" s="66">
        <v>5</v>
      </c>
      <c r="V1170" s="66">
        <v>1</v>
      </c>
      <c r="AE1170" s="66">
        <v>3</v>
      </c>
      <c r="AG1170" s="66">
        <v>149</v>
      </c>
      <c r="AN1170" s="7">
        <f>IF(Q1170&gt;0,RANK(Q1170,(N1170:P1170,Q1170:AE1170)),0)</f>
        <v>0</v>
      </c>
      <c r="AO1170" s="7">
        <f>IF(R1170&gt;0,RANK(R1170,(N1170:P1170,Q1170:AE1170)),0)</f>
        <v>3</v>
      </c>
      <c r="AP1170" s="7">
        <f>IF(T1170&gt;0,RANK(T1170,(N1170:P1170,Q1170:AE1170)),0)</f>
        <v>6</v>
      </c>
      <c r="AQ1170" s="7">
        <f>IF(S1170&gt;0,RANK(S1170,(N1170:P1170,Q1170:AE1170)),0)</f>
        <v>5</v>
      </c>
      <c r="AR1170" s="2">
        <f t="shared" si="470"/>
        <v>0</v>
      </c>
      <c r="AS1170" s="2">
        <f t="shared" si="471"/>
        <v>2.508999672739173E-3</v>
      </c>
      <c r="AT1170" s="2">
        <f t="shared" si="472"/>
        <v>1.0908694229300753E-4</v>
      </c>
      <c r="AU1170" s="2">
        <f t="shared" si="473"/>
        <v>9.163303152612632E-4</v>
      </c>
      <c r="AW1170" t="s">
        <v>3394</v>
      </c>
      <c r="AX1170" t="s">
        <v>3057</v>
      </c>
      <c r="AY1170">
        <v>4</v>
      </c>
      <c r="BA1170" s="119">
        <v>22</v>
      </c>
      <c r="BB1170" s="121">
        <v>15</v>
      </c>
      <c r="BC1170" s="125">
        <f t="shared" si="453"/>
        <v>22015</v>
      </c>
      <c r="BE1170" s="7" t="s">
        <v>3263</v>
      </c>
    </row>
    <row r="1171" spans="1:57" hidden="1" outlineLevel="1">
      <c r="A1171" t="s">
        <v>1806</v>
      </c>
      <c r="B1171" t="s">
        <v>3057</v>
      </c>
      <c r="C1171" s="1">
        <f t="shared" si="465"/>
        <v>108660</v>
      </c>
      <c r="D1171" s="7">
        <f>IF(N1171&gt;0, RANK(N1171,(N1171:P1171,Q1171:AE1171)),0)</f>
        <v>1</v>
      </c>
      <c r="E1171" s="7">
        <f>IF(O1171&gt;0,RANK(O1171,(N1171:P1171,Q1171:AE1171)),0)</f>
        <v>2</v>
      </c>
      <c r="F1171" s="7">
        <f>IF(P1171&gt;0,RANK(P1171,(N1171:P1171,Q1171:AE1171)),0)</f>
        <v>3</v>
      </c>
      <c r="G1171" s="1">
        <f t="shared" si="463"/>
        <v>3308</v>
      </c>
      <c r="H1171" s="2">
        <f t="shared" si="464"/>
        <v>3.0443585496042702E-2</v>
      </c>
      <c r="I1171" s="2"/>
      <c r="J1171" s="2">
        <f t="shared" si="466"/>
        <v>0.5110988404196577</v>
      </c>
      <c r="K1171" s="2">
        <f t="shared" si="467"/>
        <v>0.48065525492361494</v>
      </c>
      <c r="L1171" s="2">
        <f t="shared" si="468"/>
        <v>1.9602429596907787E-3</v>
      </c>
      <c r="M1171" s="2">
        <f t="shared" si="469"/>
        <v>6.2856616970365861E-3</v>
      </c>
      <c r="N1171" s="66">
        <v>55536</v>
      </c>
      <c r="O1171" s="66">
        <v>52228</v>
      </c>
      <c r="P1171" s="66">
        <v>213</v>
      </c>
      <c r="R1171" s="66">
        <v>195</v>
      </c>
      <c r="S1171" s="66">
        <v>91</v>
      </c>
      <c r="T1171" s="66">
        <v>26</v>
      </c>
      <c r="V1171" s="66">
        <v>12</v>
      </c>
      <c r="AE1171" s="66">
        <v>6</v>
      </c>
      <c r="AG1171" s="66">
        <v>353</v>
      </c>
      <c r="AN1171" s="7">
        <f>IF(Q1171&gt;0,RANK(Q1171,(N1171:P1171,Q1171:AE1171)),0)</f>
        <v>0</v>
      </c>
      <c r="AO1171" s="7">
        <f>IF(R1171&gt;0,RANK(R1171,(N1171:P1171,Q1171:AE1171)),0)</f>
        <v>4</v>
      </c>
      <c r="AP1171" s="7">
        <f>IF(T1171&gt;0,RANK(T1171,(N1171:P1171,Q1171:AE1171)),0)</f>
        <v>6</v>
      </c>
      <c r="AQ1171" s="7">
        <f>IF(S1171&gt;0,RANK(S1171,(N1171:P1171,Q1171:AE1171)),0)</f>
        <v>5</v>
      </c>
      <c r="AR1171" s="2">
        <f t="shared" si="470"/>
        <v>0</v>
      </c>
      <c r="AS1171" s="2">
        <f t="shared" si="471"/>
        <v>1.7945886250690225E-3</v>
      </c>
      <c r="AT1171" s="2">
        <f t="shared" si="472"/>
        <v>2.3927848334253635E-4</v>
      </c>
      <c r="AU1171" s="2">
        <f t="shared" si="473"/>
        <v>8.3747469169887726E-4</v>
      </c>
      <c r="AW1171" t="s">
        <v>1806</v>
      </c>
      <c r="AX1171" t="s">
        <v>3057</v>
      </c>
      <c r="AY1171">
        <v>4</v>
      </c>
      <c r="BA1171" s="119">
        <v>22</v>
      </c>
      <c r="BB1171" s="121">
        <v>17</v>
      </c>
      <c r="BC1171" s="125">
        <f t="shared" si="453"/>
        <v>22017</v>
      </c>
      <c r="BE1171" s="7" t="s">
        <v>3263</v>
      </c>
    </row>
    <row r="1172" spans="1:57" hidden="1" outlineLevel="1">
      <c r="A1172" t="s">
        <v>674</v>
      </c>
      <c r="B1172" t="s">
        <v>3057</v>
      </c>
      <c r="C1172" s="1">
        <f t="shared" si="465"/>
        <v>82131</v>
      </c>
      <c r="D1172" s="7">
        <f>IF(N1172&gt;0, RANK(N1172,(N1172:P1172,Q1172:AE1172)),0)</f>
        <v>2</v>
      </c>
      <c r="E1172" s="7">
        <f>IF(O1172&gt;0,RANK(O1172,(N1172:P1172,Q1172:AE1172)),0)</f>
        <v>1</v>
      </c>
      <c r="F1172" s="7">
        <f>IF(P1172&gt;0,RANK(P1172,(N1172:P1172,Q1172:AE1172)),0)</f>
        <v>3</v>
      </c>
      <c r="G1172" s="1">
        <f t="shared" si="463"/>
        <v>20205</v>
      </c>
      <c r="H1172" s="2">
        <f t="shared" si="464"/>
        <v>0.24600942396902509</v>
      </c>
      <c r="I1172" s="2"/>
      <c r="J1172" s="2">
        <f t="shared" si="466"/>
        <v>0.36824098087202151</v>
      </c>
      <c r="K1172" s="2">
        <f t="shared" si="467"/>
        <v>0.61425040484104665</v>
      </c>
      <c r="L1172" s="2">
        <f t="shared" si="468"/>
        <v>6.2095919932790298E-3</v>
      </c>
      <c r="M1172" s="2">
        <f t="shared" si="469"/>
        <v>1.1299022293652816E-2</v>
      </c>
      <c r="N1172" s="66">
        <v>30244</v>
      </c>
      <c r="O1172" s="66">
        <v>50449</v>
      </c>
      <c r="P1172" s="66">
        <v>510</v>
      </c>
      <c r="R1172" s="66">
        <v>331</v>
      </c>
      <c r="S1172" s="66">
        <v>114</v>
      </c>
      <c r="T1172" s="66">
        <v>37</v>
      </c>
      <c r="V1172" s="66">
        <v>11</v>
      </c>
      <c r="AE1172" s="66">
        <v>10</v>
      </c>
      <c r="AG1172" s="66">
        <v>425</v>
      </c>
      <c r="AN1172" s="7">
        <f>IF(Q1172&gt;0,RANK(Q1172,(N1172:P1172,Q1172:AE1172)),0)</f>
        <v>0</v>
      </c>
      <c r="AO1172" s="7">
        <f>IF(R1172&gt;0,RANK(R1172,(N1172:P1172,Q1172:AE1172)),0)</f>
        <v>4</v>
      </c>
      <c r="AP1172" s="7">
        <f>IF(T1172&gt;0,RANK(T1172,(N1172:P1172,Q1172:AE1172)),0)</f>
        <v>6</v>
      </c>
      <c r="AQ1172" s="7">
        <f>IF(S1172&gt;0,RANK(S1172,(N1172:P1172,Q1172:AE1172)),0)</f>
        <v>5</v>
      </c>
      <c r="AR1172" s="2">
        <f t="shared" si="470"/>
        <v>0</v>
      </c>
      <c r="AS1172" s="2">
        <f t="shared" si="471"/>
        <v>4.030146960343841E-3</v>
      </c>
      <c r="AT1172" s="2">
        <f t="shared" si="472"/>
        <v>4.5049981127710608E-4</v>
      </c>
      <c r="AU1172" s="2">
        <f t="shared" si="473"/>
        <v>1.3880264455564889E-3</v>
      </c>
      <c r="AW1172" t="s">
        <v>674</v>
      </c>
      <c r="AX1172" t="s">
        <v>3057</v>
      </c>
      <c r="AY1172">
        <v>7</v>
      </c>
      <c r="BA1172" s="119">
        <v>22</v>
      </c>
      <c r="BB1172" s="121">
        <v>19</v>
      </c>
      <c r="BC1172" s="125">
        <f t="shared" si="453"/>
        <v>22019</v>
      </c>
      <c r="BE1172" s="7" t="s">
        <v>3263</v>
      </c>
    </row>
    <row r="1173" spans="1:57" hidden="1" outlineLevel="1">
      <c r="A1173" t="s">
        <v>2390</v>
      </c>
      <c r="B1173" t="s">
        <v>3057</v>
      </c>
      <c r="C1173" s="1">
        <f t="shared" si="465"/>
        <v>4893</v>
      </c>
      <c r="D1173" s="7">
        <f>IF(N1173&gt;0, RANK(N1173,(N1173:P1173,Q1173:AE1173)),0)</f>
        <v>2</v>
      </c>
      <c r="E1173" s="7">
        <f>IF(O1173&gt;0,RANK(O1173,(N1173:P1173,Q1173:AE1173)),0)</f>
        <v>1</v>
      </c>
      <c r="F1173" s="7">
        <f>IF(P1173&gt;0,RANK(P1173,(N1173:P1173,Q1173:AE1173)),0)</f>
        <v>3</v>
      </c>
      <c r="G1173" s="1">
        <f t="shared" si="463"/>
        <v>2578</v>
      </c>
      <c r="H1173" s="2">
        <f t="shared" si="464"/>
        <v>0.52687512773349687</v>
      </c>
      <c r="I1173" s="2"/>
      <c r="J1173" s="2">
        <f t="shared" si="466"/>
        <v>0.22848967913345597</v>
      </c>
      <c r="K1173" s="2">
        <f t="shared" si="467"/>
        <v>0.75536480686695284</v>
      </c>
      <c r="L1173" s="2">
        <f t="shared" si="468"/>
        <v>4.904966278356836E-3</v>
      </c>
      <c r="M1173" s="2">
        <f t="shared" si="469"/>
        <v>1.1240547721234352E-2</v>
      </c>
      <c r="N1173" s="66">
        <v>1118</v>
      </c>
      <c r="O1173" s="66">
        <v>3696</v>
      </c>
      <c r="P1173" s="66">
        <v>24</v>
      </c>
      <c r="R1173" s="66">
        <v>23</v>
      </c>
      <c r="S1173" s="66">
        <v>8</v>
      </c>
      <c r="T1173" s="66">
        <v>4</v>
      </c>
      <c r="V1173" s="66">
        <v>0</v>
      </c>
      <c r="AE1173" s="66">
        <v>2</v>
      </c>
      <c r="AG1173" s="66">
        <v>18</v>
      </c>
      <c r="AN1173" s="7">
        <f>IF(Q1173&gt;0,RANK(Q1173,(N1173:P1173,Q1173:AE1173)),0)</f>
        <v>0</v>
      </c>
      <c r="AO1173" s="7">
        <f>IF(R1173&gt;0,RANK(R1173,(N1173:P1173,Q1173:AE1173)),0)</f>
        <v>4</v>
      </c>
      <c r="AP1173" s="7">
        <f>IF(T1173&gt;0,RANK(T1173,(N1173:P1173,Q1173:AE1173)),0)</f>
        <v>6</v>
      </c>
      <c r="AQ1173" s="7">
        <f>IF(S1173&gt;0,RANK(S1173,(N1173:P1173,Q1173:AE1173)),0)</f>
        <v>5</v>
      </c>
      <c r="AR1173" s="2">
        <f t="shared" si="470"/>
        <v>0</v>
      </c>
      <c r="AS1173" s="2">
        <f t="shared" si="471"/>
        <v>4.7005926834253016E-3</v>
      </c>
      <c r="AT1173" s="2">
        <f t="shared" si="472"/>
        <v>8.1749437972613941E-4</v>
      </c>
      <c r="AU1173" s="2">
        <f t="shared" si="473"/>
        <v>1.6349887594522788E-3</v>
      </c>
      <c r="AW1173" t="s">
        <v>2390</v>
      </c>
      <c r="AX1173" t="s">
        <v>3057</v>
      </c>
      <c r="AY1173">
        <v>5</v>
      </c>
      <c r="BA1173" s="119">
        <v>22</v>
      </c>
      <c r="BB1173" s="121">
        <v>21</v>
      </c>
      <c r="BC1173" s="125">
        <f t="shared" si="453"/>
        <v>22021</v>
      </c>
      <c r="BE1173" s="7" t="s">
        <v>3263</v>
      </c>
    </row>
    <row r="1174" spans="1:57" hidden="1" outlineLevel="1">
      <c r="A1174" t="s">
        <v>1187</v>
      </c>
      <c r="B1174" t="s">
        <v>3057</v>
      </c>
      <c r="C1174" s="1">
        <f t="shared" si="465"/>
        <v>3793</v>
      </c>
      <c r="D1174" s="7">
        <f>IF(N1174&gt;0, RANK(N1174,(N1174:P1174,Q1174:AE1174)),0)</f>
        <v>2</v>
      </c>
      <c r="E1174" s="7">
        <f>IF(O1174&gt;0,RANK(O1174,(N1174:P1174,Q1174:AE1174)),0)</f>
        <v>1</v>
      </c>
      <c r="F1174" s="7">
        <f>IF(P1174&gt;0,RANK(P1174,(N1174:P1174,Q1174:AE1174)),0)</f>
        <v>3</v>
      </c>
      <c r="G1174" s="1">
        <f t="shared" si="463"/>
        <v>2476</v>
      </c>
      <c r="H1174" s="2">
        <f t="shared" si="464"/>
        <v>0.65278143949380441</v>
      </c>
      <c r="I1174" s="2"/>
      <c r="J1174" s="2">
        <f t="shared" si="466"/>
        <v>0.16161349854996046</v>
      </c>
      <c r="K1174" s="2">
        <f t="shared" si="467"/>
        <v>0.81439493804376484</v>
      </c>
      <c r="L1174" s="2">
        <f t="shared" si="468"/>
        <v>9.7548114948589511E-3</v>
      </c>
      <c r="M1174" s="2">
        <f t="shared" si="469"/>
        <v>1.4236751911415779E-2</v>
      </c>
      <c r="N1174" s="66">
        <v>613</v>
      </c>
      <c r="O1174" s="66">
        <v>3089</v>
      </c>
      <c r="P1174" s="66">
        <v>37</v>
      </c>
      <c r="R1174" s="66">
        <v>28</v>
      </c>
      <c r="S1174" s="66">
        <v>4</v>
      </c>
      <c r="T1174" s="66">
        <v>8</v>
      </c>
      <c r="V1174" s="66">
        <v>0</v>
      </c>
      <c r="AE1174" s="66">
        <v>0</v>
      </c>
      <c r="AG1174" s="66">
        <v>14</v>
      </c>
      <c r="AN1174" s="7">
        <f>IF(Q1174&gt;0,RANK(Q1174,(N1174:P1174,Q1174:AE1174)),0)</f>
        <v>0</v>
      </c>
      <c r="AO1174" s="7">
        <f>IF(R1174&gt;0,RANK(R1174,(N1174:P1174,Q1174:AE1174)),0)</f>
        <v>4</v>
      </c>
      <c r="AP1174" s="7">
        <f>IF(T1174&gt;0,RANK(T1174,(N1174:P1174,Q1174:AE1174)),0)</f>
        <v>5</v>
      </c>
      <c r="AQ1174" s="7">
        <f>IF(S1174&gt;0,RANK(S1174,(N1174:P1174,Q1174:AE1174)),0)</f>
        <v>6</v>
      </c>
      <c r="AR1174" s="2">
        <f t="shared" si="470"/>
        <v>0</v>
      </c>
      <c r="AS1174" s="2">
        <f t="shared" si="471"/>
        <v>7.3820195096229897E-3</v>
      </c>
      <c r="AT1174" s="2">
        <f t="shared" si="472"/>
        <v>2.1091484313208544E-3</v>
      </c>
      <c r="AU1174" s="2">
        <f t="shared" si="473"/>
        <v>1.0545742156604272E-3</v>
      </c>
      <c r="AW1174" t="s">
        <v>1187</v>
      </c>
      <c r="AX1174" t="s">
        <v>3057</v>
      </c>
      <c r="AY1174">
        <v>7</v>
      </c>
      <c r="BA1174" s="119">
        <v>22</v>
      </c>
      <c r="BB1174" s="121">
        <v>23</v>
      </c>
      <c r="BC1174" s="125">
        <f t="shared" si="453"/>
        <v>22023</v>
      </c>
      <c r="BE1174" s="7" t="s">
        <v>3263</v>
      </c>
    </row>
    <row r="1175" spans="1:57" hidden="1" outlineLevel="1">
      <c r="A1175" t="s">
        <v>3058</v>
      </c>
      <c r="B1175" t="s">
        <v>3057</v>
      </c>
      <c r="C1175" s="1">
        <f t="shared" si="465"/>
        <v>5225</v>
      </c>
      <c r="D1175" s="7">
        <f>IF(N1175&gt;0, RANK(N1175,(N1175:P1175,Q1175:AE1175)),0)</f>
        <v>2</v>
      </c>
      <c r="E1175" s="7">
        <f>IF(O1175&gt;0,RANK(O1175,(N1175:P1175,Q1175:AE1175)),0)</f>
        <v>1</v>
      </c>
      <c r="F1175" s="7">
        <f>IF(P1175&gt;0,RANK(P1175,(N1175:P1175,Q1175:AE1175)),0)</f>
        <v>4</v>
      </c>
      <c r="G1175" s="1">
        <f t="shared" si="463"/>
        <v>1827</v>
      </c>
      <c r="H1175" s="2">
        <f t="shared" si="464"/>
        <v>0.3496650717703349</v>
      </c>
      <c r="I1175" s="2"/>
      <c r="J1175" s="2">
        <f t="shared" si="466"/>
        <v>0.31751196172248802</v>
      </c>
      <c r="K1175" s="2">
        <f t="shared" si="467"/>
        <v>0.66717703349282298</v>
      </c>
      <c r="L1175" s="2">
        <f t="shared" si="468"/>
        <v>3.4449760765550238E-3</v>
      </c>
      <c r="M1175" s="2">
        <f t="shared" si="469"/>
        <v>1.186602870813403E-2</v>
      </c>
      <c r="N1175" s="66">
        <v>1659</v>
      </c>
      <c r="O1175" s="66">
        <v>3486</v>
      </c>
      <c r="P1175" s="66">
        <v>18</v>
      </c>
      <c r="R1175" s="66">
        <v>31</v>
      </c>
      <c r="S1175" s="66">
        <v>6</v>
      </c>
      <c r="T1175" s="66">
        <v>6</v>
      </c>
      <c r="V1175" s="66">
        <v>1</v>
      </c>
      <c r="AE1175" s="66">
        <v>3</v>
      </c>
      <c r="AG1175" s="66">
        <v>15</v>
      </c>
      <c r="AN1175" s="7">
        <f>IF(Q1175&gt;0,RANK(Q1175,(N1175:P1175,Q1175:AE1175)),0)</f>
        <v>0</v>
      </c>
      <c r="AO1175" s="7">
        <f>IF(R1175&gt;0,RANK(R1175,(N1175:P1175,Q1175:AE1175)),0)</f>
        <v>3</v>
      </c>
      <c r="AP1175" s="7">
        <f>IF(T1175&gt;0,RANK(T1175,(N1175:P1175,Q1175:AE1175)),0)</f>
        <v>5</v>
      </c>
      <c r="AQ1175" s="7">
        <f>IF(S1175&gt;0,RANK(S1175,(N1175:P1175,Q1175:AE1175)),0)</f>
        <v>5</v>
      </c>
      <c r="AR1175" s="2">
        <f t="shared" si="470"/>
        <v>0</v>
      </c>
      <c r="AS1175" s="2">
        <f t="shared" si="471"/>
        <v>5.9330143540669853E-3</v>
      </c>
      <c r="AT1175" s="2">
        <f t="shared" si="472"/>
        <v>1.1483253588516747E-3</v>
      </c>
      <c r="AU1175" s="2">
        <f t="shared" si="473"/>
        <v>1.1483253588516747E-3</v>
      </c>
      <c r="AW1175" t="s">
        <v>3058</v>
      </c>
      <c r="AX1175" t="s">
        <v>3057</v>
      </c>
      <c r="AY1175">
        <v>5</v>
      </c>
      <c r="BA1175" s="119">
        <v>22</v>
      </c>
      <c r="BB1175" s="121">
        <v>25</v>
      </c>
      <c r="BC1175" s="125">
        <f t="shared" si="453"/>
        <v>22025</v>
      </c>
      <c r="BE1175" s="7" t="s">
        <v>3263</v>
      </c>
    </row>
    <row r="1176" spans="1:57" hidden="1" outlineLevel="1">
      <c r="A1176" t="s">
        <v>2469</v>
      </c>
      <c r="B1176" t="s">
        <v>3057</v>
      </c>
      <c r="C1176" s="1">
        <f t="shared" si="465"/>
        <v>6841</v>
      </c>
      <c r="D1176" s="7">
        <f>IF(N1176&gt;0, RANK(N1176,(N1176:P1176,Q1176:AE1176)),0)</f>
        <v>2</v>
      </c>
      <c r="E1176" s="7">
        <f>IF(O1176&gt;0,RANK(O1176,(N1176:P1176,Q1176:AE1176)),0)</f>
        <v>1</v>
      </c>
      <c r="F1176" s="7">
        <f>IF(P1176&gt;0,RANK(P1176,(N1176:P1176,Q1176:AE1176)),0)</f>
        <v>4</v>
      </c>
      <c r="G1176" s="1">
        <f t="shared" si="463"/>
        <v>725</v>
      </c>
      <c r="H1176" s="2">
        <f t="shared" si="464"/>
        <v>0.10597865809092238</v>
      </c>
      <c r="I1176" s="2"/>
      <c r="J1176" s="2">
        <f t="shared" si="466"/>
        <v>0.44218681479315891</v>
      </c>
      <c r="K1176" s="2">
        <f t="shared" si="467"/>
        <v>0.54816547288408124</v>
      </c>
      <c r="L1176" s="2">
        <f t="shared" si="468"/>
        <v>1.16941967548604E-3</v>
      </c>
      <c r="M1176" s="2">
        <f t="shared" si="469"/>
        <v>8.4782926472738093E-3</v>
      </c>
      <c r="N1176" s="66">
        <v>3025</v>
      </c>
      <c r="O1176" s="66">
        <v>3750</v>
      </c>
      <c r="P1176" s="66">
        <v>8</v>
      </c>
      <c r="R1176" s="66">
        <v>25</v>
      </c>
      <c r="S1176" s="66">
        <v>7</v>
      </c>
      <c r="T1176" s="66">
        <v>5</v>
      </c>
      <c r="V1176" s="66">
        <v>0</v>
      </c>
      <c r="AE1176" s="66">
        <v>0</v>
      </c>
      <c r="AG1176" s="66">
        <v>21</v>
      </c>
      <c r="AN1176" s="7">
        <f>IF(Q1176&gt;0,RANK(Q1176,(N1176:P1176,Q1176:AE1176)),0)</f>
        <v>0</v>
      </c>
      <c r="AO1176" s="7">
        <f>IF(R1176&gt;0,RANK(R1176,(N1176:P1176,Q1176:AE1176)),0)</f>
        <v>3</v>
      </c>
      <c r="AP1176" s="7">
        <f>IF(T1176&gt;0,RANK(T1176,(N1176:P1176,Q1176:AE1176)),0)</f>
        <v>6</v>
      </c>
      <c r="AQ1176" s="7">
        <f>IF(S1176&gt;0,RANK(S1176,(N1176:P1176,Q1176:AE1176)),0)</f>
        <v>5</v>
      </c>
      <c r="AR1176" s="2">
        <f t="shared" si="470"/>
        <v>0</v>
      </c>
      <c r="AS1176" s="2">
        <f t="shared" si="471"/>
        <v>3.6544364858938751E-3</v>
      </c>
      <c r="AT1176" s="2">
        <f t="shared" si="472"/>
        <v>7.3088729717877502E-4</v>
      </c>
      <c r="AU1176" s="2">
        <f t="shared" si="473"/>
        <v>1.023242216050285E-3</v>
      </c>
      <c r="AW1176" t="s">
        <v>2469</v>
      </c>
      <c r="AX1176" t="s">
        <v>3057</v>
      </c>
      <c r="AY1176">
        <v>4</v>
      </c>
      <c r="BA1176" s="119">
        <v>22</v>
      </c>
      <c r="BB1176" s="121">
        <v>27</v>
      </c>
      <c r="BC1176" s="125">
        <f t="shared" si="453"/>
        <v>22027</v>
      </c>
      <c r="BE1176" s="7" t="s">
        <v>3263</v>
      </c>
    </row>
    <row r="1177" spans="1:57" hidden="1" outlineLevel="1">
      <c r="A1177" t="s">
        <v>2068</v>
      </c>
      <c r="B1177" t="s">
        <v>3057</v>
      </c>
      <c r="C1177" s="1">
        <f t="shared" si="465"/>
        <v>9527</v>
      </c>
      <c r="D1177" s="7">
        <f>IF(N1177&gt;0, RANK(N1177,(N1177:P1177,Q1177:AE1177)),0)</f>
        <v>2</v>
      </c>
      <c r="E1177" s="7">
        <f>IF(O1177&gt;0,RANK(O1177,(N1177:P1177,Q1177:AE1177)),0)</f>
        <v>1</v>
      </c>
      <c r="F1177" s="7">
        <f>IF(P1177&gt;0,RANK(P1177,(N1177:P1177,Q1177:AE1177)),0)</f>
        <v>4</v>
      </c>
      <c r="G1177" s="1">
        <f t="shared" si="463"/>
        <v>1902</v>
      </c>
      <c r="H1177" s="2">
        <f t="shared" si="464"/>
        <v>0.19964311955494909</v>
      </c>
      <c r="I1177" s="2"/>
      <c r="J1177" s="2">
        <f t="shared" si="466"/>
        <v>0.39529757531227039</v>
      </c>
      <c r="K1177" s="2">
        <f t="shared" si="467"/>
        <v>0.59494069486721946</v>
      </c>
      <c r="L1177" s="2">
        <f t="shared" si="468"/>
        <v>2.204261572373255E-3</v>
      </c>
      <c r="M1177" s="2">
        <f t="shared" si="469"/>
        <v>7.5574682481369011E-3</v>
      </c>
      <c r="N1177" s="66">
        <v>3766</v>
      </c>
      <c r="O1177" s="66">
        <v>5668</v>
      </c>
      <c r="P1177" s="66">
        <v>21</v>
      </c>
      <c r="R1177" s="66">
        <v>29</v>
      </c>
      <c r="S1177" s="66">
        <v>16</v>
      </c>
      <c r="T1177" s="66">
        <v>6</v>
      </c>
      <c r="V1177" s="66">
        <v>0</v>
      </c>
      <c r="AE1177" s="66">
        <v>0</v>
      </c>
      <c r="AG1177" s="66">
        <v>21</v>
      </c>
      <c r="AN1177" s="7">
        <f>IF(Q1177&gt;0,RANK(Q1177,(N1177:P1177,Q1177:AE1177)),0)</f>
        <v>0</v>
      </c>
      <c r="AO1177" s="7">
        <f>IF(R1177&gt;0,RANK(R1177,(N1177:P1177,Q1177:AE1177)),0)</f>
        <v>3</v>
      </c>
      <c r="AP1177" s="7">
        <f>IF(T1177&gt;0,RANK(T1177,(N1177:P1177,Q1177:AE1177)),0)</f>
        <v>6</v>
      </c>
      <c r="AQ1177" s="7">
        <f>IF(S1177&gt;0,RANK(S1177,(N1177:P1177,Q1177:AE1177)),0)</f>
        <v>5</v>
      </c>
      <c r="AR1177" s="2">
        <f t="shared" si="470"/>
        <v>0</v>
      </c>
      <c r="AS1177" s="2">
        <f t="shared" si="471"/>
        <v>3.0439802666106853E-3</v>
      </c>
      <c r="AT1177" s="2">
        <f t="shared" si="472"/>
        <v>6.2978902067807282E-4</v>
      </c>
      <c r="AU1177" s="2">
        <f t="shared" si="473"/>
        <v>1.679437388474861E-3</v>
      </c>
      <c r="AW1177" t="s">
        <v>2068</v>
      </c>
      <c r="AX1177" t="s">
        <v>3057</v>
      </c>
      <c r="AY1177">
        <v>5</v>
      </c>
      <c r="BA1177" s="119">
        <v>22</v>
      </c>
      <c r="BB1177" s="121">
        <v>29</v>
      </c>
      <c r="BC1177" s="125">
        <f t="shared" si="453"/>
        <v>22029</v>
      </c>
      <c r="BE1177" s="7" t="s">
        <v>3263</v>
      </c>
    </row>
    <row r="1178" spans="1:57" hidden="1" outlineLevel="1">
      <c r="A1178" t="s">
        <v>3264</v>
      </c>
      <c r="B1178" t="s">
        <v>3057</v>
      </c>
      <c r="C1178" s="1">
        <f t="shared" si="465"/>
        <v>12257</v>
      </c>
      <c r="D1178" s="7">
        <f>IF(N1178&gt;0, RANK(N1178,(N1178:P1178,Q1178:AE1178)),0)</f>
        <v>2</v>
      </c>
      <c r="E1178" s="7">
        <f>IF(O1178&gt;0,RANK(O1178,(N1178:P1178,Q1178:AE1178)),0)</f>
        <v>1</v>
      </c>
      <c r="F1178" s="7">
        <f>IF(P1178&gt;0,RANK(P1178,(N1178:P1178,Q1178:AE1178)),0)</f>
        <v>4</v>
      </c>
      <c r="G1178" s="1">
        <f t="shared" si="463"/>
        <v>1641</v>
      </c>
      <c r="H1178" s="2">
        <f t="shared" si="464"/>
        <v>0.13388267928530637</v>
      </c>
      <c r="I1178" s="2"/>
      <c r="J1178" s="2">
        <f t="shared" si="466"/>
        <v>0.42767398221424491</v>
      </c>
      <c r="K1178" s="2">
        <f t="shared" si="467"/>
        <v>0.5615566614995513</v>
      </c>
      <c r="L1178" s="2">
        <f t="shared" si="468"/>
        <v>2.3659949416659867E-3</v>
      </c>
      <c r="M1178" s="2">
        <f t="shared" si="469"/>
        <v>8.4033613445378044E-3</v>
      </c>
      <c r="N1178" s="66">
        <v>5242</v>
      </c>
      <c r="O1178" s="66">
        <v>6883</v>
      </c>
      <c r="P1178" s="66">
        <v>29</v>
      </c>
      <c r="R1178" s="66">
        <v>39</v>
      </c>
      <c r="S1178" s="66">
        <v>18</v>
      </c>
      <c r="T1178" s="66">
        <v>2</v>
      </c>
      <c r="V1178" s="66">
        <v>4</v>
      </c>
      <c r="AE1178" s="66">
        <v>2</v>
      </c>
      <c r="AG1178" s="66">
        <v>38</v>
      </c>
      <c r="AN1178" s="7">
        <f>IF(Q1178&gt;0,RANK(Q1178,(N1178:P1178,Q1178:AE1178)),0)</f>
        <v>0</v>
      </c>
      <c r="AO1178" s="7">
        <f>IF(R1178&gt;0,RANK(R1178,(N1178:P1178,Q1178:AE1178)),0)</f>
        <v>3</v>
      </c>
      <c r="AP1178" s="7">
        <f>IF(T1178&gt;0,RANK(T1178,(N1178:P1178,Q1178:AE1178)),0)</f>
        <v>7</v>
      </c>
      <c r="AQ1178" s="7">
        <f>IF(S1178&gt;0,RANK(S1178,(N1178:P1178,Q1178:AE1178)),0)</f>
        <v>5</v>
      </c>
      <c r="AR1178" s="2">
        <f t="shared" si="470"/>
        <v>0</v>
      </c>
      <c r="AS1178" s="2">
        <f t="shared" si="471"/>
        <v>3.1818552663783958E-3</v>
      </c>
      <c r="AT1178" s="2">
        <f t="shared" si="472"/>
        <v>1.6317206494248184E-4</v>
      </c>
      <c r="AU1178" s="2">
        <f t="shared" si="473"/>
        <v>1.4685485844823365E-3</v>
      </c>
      <c r="AW1178" t="s">
        <v>3264</v>
      </c>
      <c r="AX1178" t="s">
        <v>3057</v>
      </c>
      <c r="AY1178">
        <v>4</v>
      </c>
      <c r="BA1178" s="119">
        <v>22</v>
      </c>
      <c r="BB1178" s="121">
        <v>31</v>
      </c>
      <c r="BC1178" s="125">
        <f t="shared" si="453"/>
        <v>22031</v>
      </c>
      <c r="BE1178" s="7" t="s">
        <v>3263</v>
      </c>
    </row>
    <row r="1179" spans="1:57" hidden="1" outlineLevel="1">
      <c r="A1179" t="s">
        <v>1408</v>
      </c>
      <c r="B1179" t="s">
        <v>3057</v>
      </c>
      <c r="C1179" s="1">
        <f t="shared" si="465"/>
        <v>197349</v>
      </c>
      <c r="D1179" s="7">
        <f>IF(N1179&gt;0, RANK(N1179,(N1179:P1179,Q1179:AE1179)),0)</f>
        <v>1</v>
      </c>
      <c r="E1179" s="7">
        <f>IF(O1179&gt;0,RANK(O1179,(N1179:P1179,Q1179:AE1179)),0)</f>
        <v>2</v>
      </c>
      <c r="F1179" s="7">
        <f>IF(P1179&gt;0,RANK(P1179,(N1179:P1179,Q1179:AE1179)),0)</f>
        <v>3</v>
      </c>
      <c r="G1179" s="1">
        <f t="shared" si="463"/>
        <v>4262</v>
      </c>
      <c r="H1179" s="2">
        <f t="shared" si="464"/>
        <v>2.1596258405160402E-2</v>
      </c>
      <c r="I1179" s="2"/>
      <c r="J1179" s="2">
        <f t="shared" si="466"/>
        <v>0.5049531540570259</v>
      </c>
      <c r="K1179" s="2">
        <f t="shared" si="467"/>
        <v>0.48335689565186546</v>
      </c>
      <c r="L1179" s="2">
        <f t="shared" si="468"/>
        <v>2.9288215293718236E-3</v>
      </c>
      <c r="M1179" s="2">
        <f t="shared" si="469"/>
        <v>8.7611287617368177E-3</v>
      </c>
      <c r="N1179" s="66">
        <v>99652</v>
      </c>
      <c r="O1179" s="66">
        <v>95390</v>
      </c>
      <c r="P1179" s="66">
        <v>578</v>
      </c>
      <c r="R1179" s="66">
        <v>379</v>
      </c>
      <c r="S1179" s="66">
        <v>208</v>
      </c>
      <c r="T1179" s="66">
        <v>50</v>
      </c>
      <c r="V1179" s="66">
        <v>40</v>
      </c>
      <c r="AE1179" s="66">
        <v>27</v>
      </c>
      <c r="AG1179" s="66">
        <v>1025</v>
      </c>
      <c r="AN1179" s="7">
        <f>IF(Q1179&gt;0,RANK(Q1179,(N1179:P1179,Q1179:AE1179)),0)</f>
        <v>0</v>
      </c>
      <c r="AO1179" s="7">
        <f>IF(R1179&gt;0,RANK(R1179,(N1179:P1179,Q1179:AE1179)),0)</f>
        <v>4</v>
      </c>
      <c r="AP1179" s="7">
        <f>IF(T1179&gt;0,RANK(T1179,(N1179:P1179,Q1179:AE1179)),0)</f>
        <v>6</v>
      </c>
      <c r="AQ1179" s="7">
        <f>IF(S1179&gt;0,RANK(S1179,(N1179:P1179,Q1179:AE1179)),0)</f>
        <v>5</v>
      </c>
      <c r="AR1179" s="2">
        <f t="shared" si="470"/>
        <v>0</v>
      </c>
      <c r="AS1179" s="2">
        <f t="shared" si="471"/>
        <v>1.9204556395015936E-3</v>
      </c>
      <c r="AT1179" s="2">
        <f t="shared" si="472"/>
        <v>2.5335826378648991E-4</v>
      </c>
      <c r="AU1179" s="2">
        <f t="shared" si="473"/>
        <v>1.053970377351798E-3</v>
      </c>
      <c r="AW1179" t="s">
        <v>1408</v>
      </c>
      <c r="AX1179" t="s">
        <v>3057</v>
      </c>
      <c r="AY1179">
        <v>6</v>
      </c>
      <c r="BA1179" s="119">
        <v>22</v>
      </c>
      <c r="BB1179" s="121">
        <v>33</v>
      </c>
      <c r="BC1179" s="125">
        <f t="shared" si="453"/>
        <v>22033</v>
      </c>
      <c r="BE1179" s="7" t="s">
        <v>3263</v>
      </c>
    </row>
    <row r="1180" spans="1:57" hidden="1" outlineLevel="1">
      <c r="A1180" t="s">
        <v>3032</v>
      </c>
      <c r="B1180" t="s">
        <v>3057</v>
      </c>
      <c r="C1180" s="1">
        <f t="shared" si="465"/>
        <v>3559</v>
      </c>
      <c r="D1180" s="7">
        <f>IF(N1180&gt;0, RANK(N1180,(N1180:P1180,Q1180:AE1180)),0)</f>
        <v>1</v>
      </c>
      <c r="E1180" s="7">
        <f>IF(O1180&gt;0,RANK(O1180,(N1180:P1180,Q1180:AE1180)),0)</f>
        <v>2</v>
      </c>
      <c r="F1180" s="7">
        <f>IF(P1180&gt;0,RANK(P1180,(N1180:P1180,Q1180:AE1180)),0)</f>
        <v>4</v>
      </c>
      <c r="G1180" s="1">
        <f t="shared" si="463"/>
        <v>1013</v>
      </c>
      <c r="H1180" s="2">
        <f t="shared" si="464"/>
        <v>0.28463051418937901</v>
      </c>
      <c r="I1180" s="2"/>
      <c r="J1180" s="2">
        <f t="shared" si="466"/>
        <v>0.63697667884237141</v>
      </c>
      <c r="K1180" s="2">
        <f t="shared" si="467"/>
        <v>0.3523461646529924</v>
      </c>
      <c r="L1180" s="2">
        <f t="shared" si="468"/>
        <v>1.6858668165214948E-3</v>
      </c>
      <c r="M1180" s="2">
        <f t="shared" si="469"/>
        <v>8.9912896881146932E-3</v>
      </c>
      <c r="N1180" s="66">
        <v>2267</v>
      </c>
      <c r="O1180" s="66">
        <v>1254</v>
      </c>
      <c r="P1180" s="66">
        <v>6</v>
      </c>
      <c r="R1180" s="66">
        <v>9</v>
      </c>
      <c r="S1180" s="66">
        <v>6</v>
      </c>
      <c r="T1180" s="66">
        <v>3</v>
      </c>
      <c r="V1180" s="66">
        <v>0</v>
      </c>
      <c r="AE1180" s="66">
        <v>2</v>
      </c>
      <c r="AG1180" s="66">
        <v>12</v>
      </c>
      <c r="AN1180" s="7">
        <f>IF(Q1180&gt;0,RANK(Q1180,(N1180:P1180,Q1180:AE1180)),0)</f>
        <v>0</v>
      </c>
      <c r="AO1180" s="7">
        <f>IF(R1180&gt;0,RANK(R1180,(N1180:P1180,Q1180:AE1180)),0)</f>
        <v>3</v>
      </c>
      <c r="AP1180" s="7">
        <f>IF(T1180&gt;0,RANK(T1180,(N1180:P1180,Q1180:AE1180)),0)</f>
        <v>6</v>
      </c>
      <c r="AQ1180" s="7">
        <f>IF(S1180&gt;0,RANK(S1180,(N1180:P1180,Q1180:AE1180)),0)</f>
        <v>4</v>
      </c>
      <c r="AR1180" s="2">
        <f t="shared" si="470"/>
        <v>0</v>
      </c>
      <c r="AS1180" s="2">
        <f t="shared" si="471"/>
        <v>2.5288002247822422E-3</v>
      </c>
      <c r="AT1180" s="2">
        <f t="shared" si="472"/>
        <v>8.4293340826074739E-4</v>
      </c>
      <c r="AU1180" s="2">
        <f t="shared" si="473"/>
        <v>1.6858668165214948E-3</v>
      </c>
      <c r="AW1180" t="s">
        <v>3032</v>
      </c>
      <c r="AX1180" t="s">
        <v>3057</v>
      </c>
      <c r="AY1180">
        <v>5</v>
      </c>
      <c r="BA1180" s="119">
        <v>22</v>
      </c>
      <c r="BB1180" s="121">
        <v>35</v>
      </c>
      <c r="BC1180" s="125">
        <f t="shared" si="453"/>
        <v>22035</v>
      </c>
      <c r="BE1180" s="7" t="s">
        <v>3263</v>
      </c>
    </row>
    <row r="1181" spans="1:57" hidden="1" outlineLevel="1">
      <c r="A1181" t="s">
        <v>2331</v>
      </c>
      <c r="B1181" t="s">
        <v>3057</v>
      </c>
      <c r="C1181" s="1">
        <f t="shared" si="465"/>
        <v>9947</v>
      </c>
      <c r="D1181" s="7">
        <f>IF(N1181&gt;0, RANK(N1181,(N1181:P1181,Q1181:AE1181)),0)</f>
        <v>2</v>
      </c>
      <c r="E1181" s="7">
        <f>IF(O1181&gt;0,RANK(O1181,(N1181:P1181,Q1181:AE1181)),0)</f>
        <v>1</v>
      </c>
      <c r="F1181" s="7">
        <f>IF(P1181&gt;0,RANK(P1181,(N1181:P1181,Q1181:AE1181)),0)</f>
        <v>4</v>
      </c>
      <c r="G1181" s="1">
        <f t="shared" si="463"/>
        <v>1049</v>
      </c>
      <c r="H1181" s="2">
        <f t="shared" si="464"/>
        <v>0.10545893234140948</v>
      </c>
      <c r="I1181" s="2"/>
      <c r="J1181" s="2">
        <f t="shared" si="466"/>
        <v>0.44063536744747162</v>
      </c>
      <c r="K1181" s="2">
        <f t="shared" si="467"/>
        <v>0.54609429978888102</v>
      </c>
      <c r="L1181" s="2">
        <f t="shared" si="468"/>
        <v>3.0159847190107569E-3</v>
      </c>
      <c r="M1181" s="2">
        <f t="shared" si="469"/>
        <v>1.0254348044636551E-2</v>
      </c>
      <c r="N1181" s="66">
        <v>4383</v>
      </c>
      <c r="O1181" s="66">
        <v>5432</v>
      </c>
      <c r="P1181" s="66">
        <v>30</v>
      </c>
      <c r="R1181" s="66">
        <v>37</v>
      </c>
      <c r="S1181" s="66">
        <v>25</v>
      </c>
      <c r="T1181" s="66">
        <v>6</v>
      </c>
      <c r="V1181" s="66">
        <v>1</v>
      </c>
      <c r="AE1181" s="66">
        <v>3</v>
      </c>
      <c r="AG1181" s="66">
        <v>30</v>
      </c>
      <c r="AN1181" s="7">
        <f>IF(Q1181&gt;0,RANK(Q1181,(N1181:P1181,Q1181:AE1181)),0)</f>
        <v>0</v>
      </c>
      <c r="AO1181" s="7">
        <f>IF(R1181&gt;0,RANK(R1181,(N1181:P1181,Q1181:AE1181)),0)</f>
        <v>3</v>
      </c>
      <c r="AP1181" s="7">
        <f>IF(T1181&gt;0,RANK(T1181,(N1181:P1181,Q1181:AE1181)),0)</f>
        <v>6</v>
      </c>
      <c r="AQ1181" s="7">
        <f>IF(S1181&gt;0,RANK(S1181,(N1181:P1181,Q1181:AE1181)),0)</f>
        <v>5</v>
      </c>
      <c r="AR1181" s="2">
        <f t="shared" si="470"/>
        <v>0</v>
      </c>
      <c r="AS1181" s="2">
        <f t="shared" si="471"/>
        <v>3.7197144867799335E-3</v>
      </c>
      <c r="AT1181" s="2">
        <f t="shared" si="472"/>
        <v>6.0319694380215141E-4</v>
      </c>
      <c r="AU1181" s="2">
        <f t="shared" si="473"/>
        <v>2.5133205991756309E-3</v>
      </c>
      <c r="AW1181" t="s">
        <v>2331</v>
      </c>
      <c r="AX1181" t="s">
        <v>3057</v>
      </c>
      <c r="AY1181">
        <v>6</v>
      </c>
      <c r="BA1181" s="119">
        <v>22</v>
      </c>
      <c r="BB1181" s="121">
        <v>37</v>
      </c>
      <c r="BC1181" s="125">
        <f t="shared" si="453"/>
        <v>22037</v>
      </c>
      <c r="BE1181" s="7" t="s">
        <v>3263</v>
      </c>
    </row>
    <row r="1182" spans="1:57" hidden="1" outlineLevel="1">
      <c r="A1182" t="s">
        <v>851</v>
      </c>
      <c r="B1182" t="s">
        <v>3057</v>
      </c>
      <c r="C1182" s="1">
        <f t="shared" si="465"/>
        <v>15976</v>
      </c>
      <c r="D1182" s="7">
        <f>IF(N1182&gt;0, RANK(N1182,(N1182:P1182,Q1182:AE1182)),0)</f>
        <v>2</v>
      </c>
      <c r="E1182" s="7">
        <f>IF(O1182&gt;0,RANK(O1182,(N1182:P1182,Q1182:AE1182)),0)</f>
        <v>1</v>
      </c>
      <c r="F1182" s="7">
        <f>IF(P1182&gt;0,RANK(P1182,(N1182:P1182,Q1182:AE1182)),0)</f>
        <v>4</v>
      </c>
      <c r="G1182" s="1">
        <f t="shared" si="463"/>
        <v>3940</v>
      </c>
      <c r="H1182" s="2">
        <f t="shared" si="464"/>
        <v>0.24661992989484227</v>
      </c>
      <c r="I1182" s="2"/>
      <c r="J1182" s="2">
        <f t="shared" si="466"/>
        <v>0.36636204306459691</v>
      </c>
      <c r="K1182" s="2">
        <f t="shared" si="467"/>
        <v>0.61298197295943913</v>
      </c>
      <c r="L1182" s="2">
        <f t="shared" si="468"/>
        <v>4.1937906860290437E-3</v>
      </c>
      <c r="M1182" s="2">
        <f t="shared" si="469"/>
        <v>1.6462193289934979E-2</v>
      </c>
      <c r="N1182" s="66">
        <v>5853</v>
      </c>
      <c r="O1182" s="66">
        <v>9793</v>
      </c>
      <c r="P1182" s="66">
        <v>67</v>
      </c>
      <c r="R1182" s="66">
        <v>150</v>
      </c>
      <c r="S1182" s="66">
        <v>35</v>
      </c>
      <c r="T1182" s="66">
        <v>14</v>
      </c>
      <c r="V1182" s="66">
        <v>12</v>
      </c>
      <c r="AE1182" s="66">
        <v>8</v>
      </c>
      <c r="AG1182" s="66">
        <v>44</v>
      </c>
      <c r="AN1182" s="7">
        <f>IF(Q1182&gt;0,RANK(Q1182,(N1182:P1182,Q1182:AE1182)),0)</f>
        <v>0</v>
      </c>
      <c r="AO1182" s="7">
        <f>IF(R1182&gt;0,RANK(R1182,(N1182:P1182,Q1182:AE1182)),0)</f>
        <v>3</v>
      </c>
      <c r="AP1182" s="7">
        <f>IF(T1182&gt;0,RANK(T1182,(N1182:P1182,Q1182:AE1182)),0)</f>
        <v>6</v>
      </c>
      <c r="AQ1182" s="7">
        <f>IF(S1182&gt;0,RANK(S1182,(N1182:P1182,Q1182:AE1182)),0)</f>
        <v>5</v>
      </c>
      <c r="AR1182" s="2">
        <f t="shared" si="470"/>
        <v>0</v>
      </c>
      <c r="AS1182" s="2">
        <f t="shared" si="471"/>
        <v>9.3890836254381573E-3</v>
      </c>
      <c r="AT1182" s="2">
        <f t="shared" si="472"/>
        <v>8.7631447170756136E-4</v>
      </c>
      <c r="AU1182" s="2">
        <f t="shared" si="473"/>
        <v>2.1907861792689032E-3</v>
      </c>
      <c r="AW1182" t="s">
        <v>851</v>
      </c>
      <c r="AX1182" t="s">
        <v>3057</v>
      </c>
      <c r="AY1182">
        <v>0</v>
      </c>
      <c r="BA1182" s="119">
        <v>22</v>
      </c>
      <c r="BB1182" s="121">
        <v>39</v>
      </c>
      <c r="BC1182" s="125">
        <f t="shared" si="453"/>
        <v>22039</v>
      </c>
      <c r="BE1182" s="7" t="s">
        <v>3263</v>
      </c>
    </row>
    <row r="1183" spans="1:57" hidden="1" outlineLevel="1">
      <c r="A1183" t="s">
        <v>2910</v>
      </c>
      <c r="B1183" t="s">
        <v>3057</v>
      </c>
      <c r="C1183" s="1">
        <f t="shared" si="465"/>
        <v>9358</v>
      </c>
      <c r="D1183" s="7">
        <f>IF(N1183&gt;0, RANK(N1183,(N1183:P1183,Q1183:AE1183)),0)</f>
        <v>2</v>
      </c>
      <c r="E1183" s="7">
        <f>IF(O1183&gt;0,RANK(O1183,(N1183:P1183,Q1183:AE1183)),0)</f>
        <v>1</v>
      </c>
      <c r="F1183" s="7">
        <f>IF(P1183&gt;0,RANK(P1183,(N1183:P1183,Q1183:AE1183)),0)</f>
        <v>4</v>
      </c>
      <c r="G1183" s="1">
        <f t="shared" si="463"/>
        <v>3317</v>
      </c>
      <c r="H1183" s="2">
        <f t="shared" si="464"/>
        <v>0.35445608035905107</v>
      </c>
      <c r="I1183" s="2"/>
      <c r="J1183" s="2">
        <f t="shared" si="466"/>
        <v>0.31641376362470613</v>
      </c>
      <c r="K1183" s="2">
        <f t="shared" si="467"/>
        <v>0.67086984398375726</v>
      </c>
      <c r="L1183" s="2">
        <f t="shared" si="468"/>
        <v>2.6715110066253471E-3</v>
      </c>
      <c r="M1183" s="2">
        <f t="shared" si="469"/>
        <v>1.0044881384911199E-2</v>
      </c>
      <c r="N1183" s="66">
        <v>2961</v>
      </c>
      <c r="O1183" s="66">
        <v>6278</v>
      </c>
      <c r="P1183" s="66">
        <v>25</v>
      </c>
      <c r="R1183" s="66">
        <v>40</v>
      </c>
      <c r="S1183" s="66">
        <v>13</v>
      </c>
      <c r="T1183" s="66">
        <v>4</v>
      </c>
      <c r="V1183" s="66">
        <v>2</v>
      </c>
      <c r="AE1183" s="66">
        <v>5</v>
      </c>
      <c r="AG1183" s="66">
        <v>30</v>
      </c>
      <c r="AN1183" s="7">
        <f>IF(Q1183&gt;0,RANK(Q1183,(N1183:P1183,Q1183:AE1183)),0)</f>
        <v>0</v>
      </c>
      <c r="AO1183" s="7">
        <f>IF(R1183&gt;0,RANK(R1183,(N1183:P1183,Q1183:AE1183)),0)</f>
        <v>3</v>
      </c>
      <c r="AP1183" s="7">
        <f>IF(T1183&gt;0,RANK(T1183,(N1183:P1183,Q1183:AE1183)),0)</f>
        <v>7</v>
      </c>
      <c r="AQ1183" s="7">
        <f>IF(S1183&gt;0,RANK(S1183,(N1183:P1183,Q1183:AE1183)),0)</f>
        <v>5</v>
      </c>
      <c r="AR1183" s="2">
        <f t="shared" si="470"/>
        <v>0</v>
      </c>
      <c r="AS1183" s="2">
        <f t="shared" si="471"/>
        <v>4.2744176106005553E-3</v>
      </c>
      <c r="AT1183" s="2">
        <f t="shared" si="472"/>
        <v>4.2744176106005556E-4</v>
      </c>
      <c r="AU1183" s="2">
        <f t="shared" si="473"/>
        <v>1.3891857234451805E-3</v>
      </c>
      <c r="AW1183" t="s">
        <v>2910</v>
      </c>
      <c r="AX1183" t="s">
        <v>3057</v>
      </c>
      <c r="AY1183">
        <v>5</v>
      </c>
      <c r="BA1183" s="119">
        <v>22</v>
      </c>
      <c r="BB1183" s="121">
        <v>41</v>
      </c>
      <c r="BC1183" s="125">
        <f t="shared" si="453"/>
        <v>22041</v>
      </c>
      <c r="BE1183" s="7" t="s">
        <v>3263</v>
      </c>
    </row>
    <row r="1184" spans="1:57" hidden="1" outlineLevel="1">
      <c r="A1184" t="s">
        <v>1789</v>
      </c>
      <c r="B1184" t="s">
        <v>3057</v>
      </c>
      <c r="C1184" s="1">
        <f t="shared" si="465"/>
        <v>8558</v>
      </c>
      <c r="D1184" s="7">
        <f>IF(N1184&gt;0, RANK(N1184,(N1184:P1184,Q1184:AE1184)),0)</f>
        <v>2</v>
      </c>
      <c r="E1184" s="7">
        <f>IF(O1184&gt;0,RANK(O1184,(N1184:P1184,Q1184:AE1184)),0)</f>
        <v>1</v>
      </c>
      <c r="F1184" s="7">
        <f>IF(P1184&gt;0,RANK(P1184,(N1184:P1184,Q1184:AE1184)),0)</f>
        <v>4</v>
      </c>
      <c r="G1184" s="1">
        <f t="shared" si="463"/>
        <v>5433</v>
      </c>
      <c r="H1184" s="2">
        <f t="shared" si="464"/>
        <v>0.6348445898574433</v>
      </c>
      <c r="I1184" s="2"/>
      <c r="J1184" s="2">
        <f t="shared" si="466"/>
        <v>0.17223650385604114</v>
      </c>
      <c r="K1184" s="2">
        <f t="shared" si="467"/>
        <v>0.80708109371348447</v>
      </c>
      <c r="L1184" s="2">
        <f t="shared" si="468"/>
        <v>5.8424865622809068E-3</v>
      </c>
      <c r="M1184" s="2">
        <f t="shared" si="469"/>
        <v>1.483991586819346E-2</v>
      </c>
      <c r="N1184" s="66">
        <v>1474</v>
      </c>
      <c r="O1184" s="66">
        <v>6907</v>
      </c>
      <c r="P1184" s="66">
        <v>50</v>
      </c>
      <c r="R1184" s="66">
        <v>53</v>
      </c>
      <c r="S1184" s="66">
        <v>8</v>
      </c>
      <c r="T1184" s="66">
        <v>10</v>
      </c>
      <c r="V1184" s="66">
        <v>10</v>
      </c>
      <c r="AE1184" s="66">
        <v>0</v>
      </c>
      <c r="AG1184" s="66">
        <v>46</v>
      </c>
      <c r="AN1184" s="7">
        <f>IF(Q1184&gt;0,RANK(Q1184,(N1184:P1184,Q1184:AE1184)),0)</f>
        <v>0</v>
      </c>
      <c r="AO1184" s="7">
        <f>IF(R1184&gt;0,RANK(R1184,(N1184:P1184,Q1184:AE1184)),0)</f>
        <v>3</v>
      </c>
      <c r="AP1184" s="7">
        <f>IF(T1184&gt;0,RANK(T1184,(N1184:P1184,Q1184:AE1184)),0)</f>
        <v>5</v>
      </c>
      <c r="AQ1184" s="7">
        <f>IF(S1184&gt;0,RANK(S1184,(N1184:P1184,Q1184:AE1184)),0)</f>
        <v>7</v>
      </c>
      <c r="AR1184" s="2">
        <f t="shared" si="470"/>
        <v>0</v>
      </c>
      <c r="AS1184" s="2">
        <f t="shared" si="471"/>
        <v>6.1930357560177609E-3</v>
      </c>
      <c r="AT1184" s="2">
        <f t="shared" si="472"/>
        <v>1.1684973124561813E-3</v>
      </c>
      <c r="AU1184" s="2">
        <f t="shared" si="473"/>
        <v>9.3479784996494512E-4</v>
      </c>
      <c r="AW1184" t="s">
        <v>1789</v>
      </c>
      <c r="AX1184" t="s">
        <v>3057</v>
      </c>
      <c r="AY1184">
        <v>4</v>
      </c>
      <c r="BA1184" s="119">
        <v>22</v>
      </c>
      <c r="BB1184" s="121">
        <v>43</v>
      </c>
      <c r="BC1184" s="125">
        <f t="shared" si="453"/>
        <v>22043</v>
      </c>
      <c r="BE1184" s="7" t="s">
        <v>3263</v>
      </c>
    </row>
    <row r="1185" spans="1:57" hidden="1" outlineLevel="1">
      <c r="A1185" t="s">
        <v>970</v>
      </c>
      <c r="B1185" t="s">
        <v>3057</v>
      </c>
      <c r="C1185" s="1">
        <f t="shared" si="465"/>
        <v>33168</v>
      </c>
      <c r="D1185" s="7">
        <f>IF(N1185&gt;0, RANK(N1185,(N1185:P1185,Q1185:AE1185)),0)</f>
        <v>2</v>
      </c>
      <c r="E1185" s="7">
        <f>IF(O1185&gt;0,RANK(O1185,(N1185:P1185,Q1185:AE1185)),0)</f>
        <v>1</v>
      </c>
      <c r="F1185" s="7">
        <f>IF(P1185&gt;0,RANK(P1185,(N1185:P1185,Q1185:AE1185)),0)</f>
        <v>4</v>
      </c>
      <c r="G1185" s="1">
        <f t="shared" si="463"/>
        <v>7635</v>
      </c>
      <c r="H1185" s="2">
        <f t="shared" si="464"/>
        <v>0.23019175108538351</v>
      </c>
      <c r="I1185" s="2"/>
      <c r="J1185" s="2">
        <f t="shared" si="466"/>
        <v>0.37662807525325614</v>
      </c>
      <c r="K1185" s="2">
        <f t="shared" si="467"/>
        <v>0.60681982633863962</v>
      </c>
      <c r="L1185" s="2">
        <f t="shared" si="468"/>
        <v>2.9546550892426437E-3</v>
      </c>
      <c r="M1185" s="2">
        <f t="shared" si="469"/>
        <v>1.3597443318861589E-2</v>
      </c>
      <c r="N1185" s="66">
        <v>12492</v>
      </c>
      <c r="O1185" s="66">
        <v>20127</v>
      </c>
      <c r="P1185" s="66">
        <v>98</v>
      </c>
      <c r="R1185" s="66">
        <v>229</v>
      </c>
      <c r="S1185" s="66">
        <v>55</v>
      </c>
      <c r="T1185" s="66">
        <v>15</v>
      </c>
      <c r="V1185" s="66">
        <v>5</v>
      </c>
      <c r="AE1185" s="66">
        <v>8</v>
      </c>
      <c r="AG1185" s="66">
        <v>139</v>
      </c>
      <c r="AN1185" s="7">
        <f>IF(Q1185&gt;0,RANK(Q1185,(N1185:P1185,Q1185:AE1185)),0)</f>
        <v>0</v>
      </c>
      <c r="AO1185" s="7">
        <f>IF(R1185&gt;0,RANK(R1185,(N1185:P1185,Q1185:AE1185)),0)</f>
        <v>3</v>
      </c>
      <c r="AP1185" s="7">
        <f>IF(T1185&gt;0,RANK(T1185,(N1185:P1185,Q1185:AE1185)),0)</f>
        <v>6</v>
      </c>
      <c r="AQ1185" s="7">
        <f>IF(S1185&gt;0,RANK(S1185,(N1185:P1185,Q1185:AE1185)),0)</f>
        <v>5</v>
      </c>
      <c r="AR1185" s="2">
        <f t="shared" si="470"/>
        <v>0</v>
      </c>
      <c r="AS1185" s="2">
        <f t="shared" si="471"/>
        <v>6.9042450554751564E-3</v>
      </c>
      <c r="AT1185" s="2">
        <f t="shared" si="472"/>
        <v>4.5224312590448623E-4</v>
      </c>
      <c r="AU1185" s="2">
        <f t="shared" si="473"/>
        <v>1.6582247949831163E-3</v>
      </c>
      <c r="AW1185" t="s">
        <v>970</v>
      </c>
      <c r="AX1185" t="s">
        <v>3057</v>
      </c>
      <c r="AY1185">
        <v>3</v>
      </c>
      <c r="BA1185" s="119">
        <v>22</v>
      </c>
      <c r="BB1185" s="121">
        <v>45</v>
      </c>
      <c r="BC1185" s="125">
        <f t="shared" si="453"/>
        <v>22045</v>
      </c>
      <c r="BE1185" s="7" t="s">
        <v>3263</v>
      </c>
    </row>
    <row r="1186" spans="1:57" hidden="1" outlineLevel="1">
      <c r="A1186" t="s">
        <v>450</v>
      </c>
      <c r="B1186" t="s">
        <v>3057</v>
      </c>
      <c r="C1186" s="1">
        <f t="shared" si="465"/>
        <v>16421</v>
      </c>
      <c r="D1186" s="7">
        <f>IF(N1186&gt;0, RANK(N1186,(N1186:P1186,Q1186:AE1186)),0)</f>
        <v>1</v>
      </c>
      <c r="E1186" s="7">
        <f>IF(O1186&gt;0,RANK(O1186,(N1186:P1186,Q1186:AE1186)),0)</f>
        <v>2</v>
      </c>
      <c r="F1186" s="7">
        <f>IF(P1186&gt;0,RANK(P1186,(N1186:P1186,Q1186:AE1186)),0)</f>
        <v>4</v>
      </c>
      <c r="G1186" s="1">
        <f t="shared" si="463"/>
        <v>1838</v>
      </c>
      <c r="H1186" s="2">
        <f t="shared" si="464"/>
        <v>0.11192984592899337</v>
      </c>
      <c r="I1186" s="2"/>
      <c r="J1186" s="2">
        <f t="shared" si="466"/>
        <v>0.54947932525424759</v>
      </c>
      <c r="K1186" s="2">
        <f t="shared" si="467"/>
        <v>0.43754947932525423</v>
      </c>
      <c r="L1186" s="2">
        <f t="shared" si="468"/>
        <v>2.9230862919432435E-3</v>
      </c>
      <c r="M1186" s="2">
        <f t="shared" si="469"/>
        <v>1.0048109128554939E-2</v>
      </c>
      <c r="N1186" s="66">
        <v>9023</v>
      </c>
      <c r="O1186" s="66">
        <v>7185</v>
      </c>
      <c r="P1186" s="66">
        <v>48</v>
      </c>
      <c r="R1186" s="66">
        <v>81</v>
      </c>
      <c r="S1186" s="66">
        <v>26</v>
      </c>
      <c r="T1186" s="66">
        <v>9</v>
      </c>
      <c r="V1186" s="66">
        <v>5</v>
      </c>
      <c r="AE1186" s="66">
        <v>2</v>
      </c>
      <c r="AG1186" s="66">
        <v>42</v>
      </c>
      <c r="AN1186" s="7">
        <f>IF(Q1186&gt;0,RANK(Q1186,(N1186:P1186,Q1186:AE1186)),0)</f>
        <v>0</v>
      </c>
      <c r="AO1186" s="7">
        <f>IF(R1186&gt;0,RANK(R1186,(N1186:P1186,Q1186:AE1186)),0)</f>
        <v>3</v>
      </c>
      <c r="AP1186" s="7">
        <f>IF(T1186&gt;0,RANK(T1186,(N1186:P1186,Q1186:AE1186)),0)</f>
        <v>6</v>
      </c>
      <c r="AQ1186" s="7">
        <f>IF(S1186&gt;0,RANK(S1186,(N1186:P1186,Q1186:AE1186)),0)</f>
        <v>5</v>
      </c>
      <c r="AR1186" s="2">
        <f t="shared" si="470"/>
        <v>0</v>
      </c>
      <c r="AS1186" s="2">
        <f t="shared" si="471"/>
        <v>4.9327081176542232E-3</v>
      </c>
      <c r="AT1186" s="2">
        <f t="shared" si="472"/>
        <v>5.4807867973935814E-4</v>
      </c>
      <c r="AU1186" s="2">
        <f t="shared" si="473"/>
        <v>1.5833384081359236E-3</v>
      </c>
      <c r="AW1186" t="s">
        <v>450</v>
      </c>
      <c r="AX1186" t="s">
        <v>3057</v>
      </c>
      <c r="AY1186">
        <v>0</v>
      </c>
      <c r="BA1186" s="119">
        <v>22</v>
      </c>
      <c r="BB1186" s="121">
        <v>47</v>
      </c>
      <c r="BC1186" s="125">
        <f t="shared" si="453"/>
        <v>22047</v>
      </c>
      <c r="BE1186" s="7" t="s">
        <v>3263</v>
      </c>
    </row>
    <row r="1187" spans="1:57" hidden="1" outlineLevel="1">
      <c r="A1187" t="s">
        <v>627</v>
      </c>
      <c r="B1187" t="s">
        <v>3057</v>
      </c>
      <c r="C1187" s="1">
        <f t="shared" si="465"/>
        <v>7736</v>
      </c>
      <c r="D1187" s="7">
        <f>IF(N1187&gt;0, RANK(N1187,(N1187:P1187,Q1187:AE1187)),0)</f>
        <v>2</v>
      </c>
      <c r="E1187" s="7">
        <f>IF(O1187&gt;0,RANK(O1187,(N1187:P1187,Q1187:AE1187)),0)</f>
        <v>1</v>
      </c>
      <c r="F1187" s="7">
        <f>IF(P1187&gt;0,RANK(P1187,(N1187:P1187,Q1187:AE1187)),0)</f>
        <v>4</v>
      </c>
      <c r="G1187" s="1">
        <f t="shared" si="463"/>
        <v>2734</v>
      </c>
      <c r="H1187" s="2">
        <f t="shared" si="464"/>
        <v>0.35341261633919341</v>
      </c>
      <c r="I1187" s="2"/>
      <c r="J1187" s="2">
        <f t="shared" si="466"/>
        <v>0.31747673216132366</v>
      </c>
      <c r="K1187" s="2">
        <f t="shared" si="467"/>
        <v>0.67088934850051707</v>
      </c>
      <c r="L1187" s="2">
        <f t="shared" si="468"/>
        <v>1.8097207859358842E-3</v>
      </c>
      <c r="M1187" s="2">
        <f t="shared" si="469"/>
        <v>9.8241985522233861E-3</v>
      </c>
      <c r="N1187" s="66">
        <v>2456</v>
      </c>
      <c r="O1187" s="66">
        <v>5190</v>
      </c>
      <c r="P1187" s="66">
        <v>14</v>
      </c>
      <c r="R1187" s="66">
        <v>33</v>
      </c>
      <c r="S1187" s="66">
        <v>13</v>
      </c>
      <c r="T1187" s="66">
        <v>6</v>
      </c>
      <c r="V1187" s="66">
        <v>1</v>
      </c>
      <c r="AE1187" s="66">
        <v>0</v>
      </c>
      <c r="AG1187" s="66">
        <v>23</v>
      </c>
      <c r="AN1187" s="7">
        <f>IF(Q1187&gt;0,RANK(Q1187,(N1187:P1187,Q1187:AE1187)),0)</f>
        <v>0</v>
      </c>
      <c r="AO1187" s="7">
        <f>IF(R1187&gt;0,RANK(R1187,(N1187:P1187,Q1187:AE1187)),0)</f>
        <v>3</v>
      </c>
      <c r="AP1187" s="7">
        <f>IF(T1187&gt;0,RANK(T1187,(N1187:P1187,Q1187:AE1187)),0)</f>
        <v>6</v>
      </c>
      <c r="AQ1187" s="7">
        <f>IF(S1187&gt;0,RANK(S1187,(N1187:P1187,Q1187:AE1187)),0)</f>
        <v>5</v>
      </c>
      <c r="AR1187" s="2">
        <f t="shared" si="470"/>
        <v>0</v>
      </c>
      <c r="AS1187" s="2">
        <f t="shared" si="471"/>
        <v>4.2657704239917266E-3</v>
      </c>
      <c r="AT1187" s="2">
        <f t="shared" si="472"/>
        <v>7.7559462254395031E-4</v>
      </c>
      <c r="AU1187" s="2">
        <f t="shared" si="473"/>
        <v>1.6804550155118925E-3</v>
      </c>
      <c r="AW1187" t="s">
        <v>627</v>
      </c>
      <c r="AX1187" t="s">
        <v>3057</v>
      </c>
      <c r="AY1187">
        <v>5</v>
      </c>
      <c r="BA1187" s="119">
        <v>22</v>
      </c>
      <c r="BB1187" s="121">
        <v>49</v>
      </c>
      <c r="BC1187" s="125">
        <f t="shared" si="453"/>
        <v>22049</v>
      </c>
      <c r="BE1187" s="7" t="s">
        <v>3263</v>
      </c>
    </row>
    <row r="1188" spans="1:57" hidden="1" outlineLevel="1">
      <c r="A1188" t="s">
        <v>996</v>
      </c>
      <c r="B1188" t="s">
        <v>3057</v>
      </c>
      <c r="C1188" s="1">
        <f t="shared" si="465"/>
        <v>181120</v>
      </c>
      <c r="D1188" s="7">
        <f>IF(N1188&gt;0, RANK(N1188,(N1188:P1188,Q1188:AE1188)),0)</f>
        <v>2</v>
      </c>
      <c r="E1188" s="7">
        <f>IF(O1188&gt;0,RANK(O1188,(N1188:P1188,Q1188:AE1188)),0)</f>
        <v>1</v>
      </c>
      <c r="F1188" s="7">
        <f>IF(P1188&gt;0,RANK(P1188,(N1188:P1188,Q1188:AE1188)),0)</f>
        <v>4</v>
      </c>
      <c r="G1188" s="1">
        <f t="shared" si="463"/>
        <v>48095</v>
      </c>
      <c r="H1188" s="2">
        <f t="shared" si="464"/>
        <v>0.26554218197879859</v>
      </c>
      <c r="I1188" s="2"/>
      <c r="J1188" s="2">
        <f t="shared" si="466"/>
        <v>0.35940812720848059</v>
      </c>
      <c r="K1188" s="2">
        <f t="shared" si="467"/>
        <v>0.62495030918727912</v>
      </c>
      <c r="L1188" s="2">
        <f t="shared" si="468"/>
        <v>3.7875441696113075E-3</v>
      </c>
      <c r="M1188" s="2">
        <f t="shared" si="469"/>
        <v>1.1854019434628986E-2</v>
      </c>
      <c r="N1188" s="66">
        <v>65096</v>
      </c>
      <c r="O1188" s="66">
        <v>113191</v>
      </c>
      <c r="P1188" s="66">
        <v>686</v>
      </c>
      <c r="R1188" s="66">
        <v>998</v>
      </c>
      <c r="S1188" s="66">
        <v>197</v>
      </c>
      <c r="T1188" s="66">
        <v>57</v>
      </c>
      <c r="V1188" s="66">
        <v>32</v>
      </c>
      <c r="AE1188" s="66">
        <v>20</v>
      </c>
      <c r="AG1188" s="66">
        <v>843</v>
      </c>
      <c r="AN1188" s="7">
        <f>IF(Q1188&gt;0,RANK(Q1188,(N1188:P1188,Q1188:AE1188)),0)</f>
        <v>0</v>
      </c>
      <c r="AO1188" s="7">
        <f>IF(R1188&gt;0,RANK(R1188,(N1188:P1188,Q1188:AE1188)),0)</f>
        <v>3</v>
      </c>
      <c r="AP1188" s="7">
        <f>IF(T1188&gt;0,RANK(T1188,(N1188:P1188,Q1188:AE1188)),0)</f>
        <v>6</v>
      </c>
      <c r="AQ1188" s="7">
        <f>IF(S1188&gt;0,RANK(S1188,(N1188:P1188,Q1188:AE1188)),0)</f>
        <v>5</v>
      </c>
      <c r="AR1188" s="2">
        <f t="shared" si="470"/>
        <v>0</v>
      </c>
      <c r="AS1188" s="2">
        <f t="shared" si="471"/>
        <v>5.5101590106007067E-3</v>
      </c>
      <c r="AT1188" s="2">
        <f t="shared" si="472"/>
        <v>3.1470848056537105E-4</v>
      </c>
      <c r="AU1188" s="2">
        <f t="shared" si="473"/>
        <v>1.0876766784452298E-3</v>
      </c>
      <c r="AW1188" t="s">
        <v>996</v>
      </c>
      <c r="AX1188" t="s">
        <v>3057</v>
      </c>
      <c r="AY1188">
        <v>0</v>
      </c>
      <c r="BA1188" s="119">
        <v>22</v>
      </c>
      <c r="BB1188" s="121">
        <v>51</v>
      </c>
      <c r="BC1188" s="125">
        <f t="shared" si="453"/>
        <v>22051</v>
      </c>
      <c r="BE1188" s="7" t="s">
        <v>3263</v>
      </c>
    </row>
    <row r="1189" spans="1:57" hidden="1" outlineLevel="1">
      <c r="A1189" t="s">
        <v>485</v>
      </c>
      <c r="B1189" t="s">
        <v>3057</v>
      </c>
      <c r="C1189" s="1">
        <f t="shared" si="465"/>
        <v>13501</v>
      </c>
      <c r="D1189" s="7">
        <f>IF(N1189&gt;0, RANK(N1189,(N1189:P1189,Q1189:AE1189)),0)</f>
        <v>2</v>
      </c>
      <c r="E1189" s="7">
        <f>IF(O1189&gt;0,RANK(O1189,(N1189:P1189,Q1189:AE1189)),0)</f>
        <v>1</v>
      </c>
      <c r="F1189" s="7">
        <f>IF(P1189&gt;0,RANK(P1189,(N1189:P1189,Q1189:AE1189)),0)</f>
        <v>3</v>
      </c>
      <c r="G1189" s="1">
        <f t="shared" si="463"/>
        <v>5355</v>
      </c>
      <c r="H1189" s="2">
        <f t="shared" si="464"/>
        <v>0.39663728612695354</v>
      </c>
      <c r="I1189" s="2"/>
      <c r="J1189" s="2">
        <f t="shared" si="466"/>
        <v>0.29057106880971778</v>
      </c>
      <c r="K1189" s="2">
        <f t="shared" si="467"/>
        <v>0.68720835493667132</v>
      </c>
      <c r="L1189" s="2">
        <f t="shared" si="468"/>
        <v>7.4068587512036146E-3</v>
      </c>
      <c r="M1189" s="2">
        <f t="shared" si="469"/>
        <v>1.4813717502407231E-2</v>
      </c>
      <c r="N1189" s="66">
        <v>3923</v>
      </c>
      <c r="O1189" s="66">
        <v>9278</v>
      </c>
      <c r="P1189" s="66">
        <v>100</v>
      </c>
      <c r="R1189" s="66">
        <v>89</v>
      </c>
      <c r="S1189" s="66">
        <v>26</v>
      </c>
      <c r="T1189" s="66">
        <v>4</v>
      </c>
      <c r="V1189" s="66">
        <v>1</v>
      </c>
      <c r="AE1189" s="66">
        <v>3</v>
      </c>
      <c r="AG1189" s="66">
        <v>77</v>
      </c>
      <c r="AN1189" s="7">
        <f>IF(Q1189&gt;0,RANK(Q1189,(N1189:P1189,Q1189:AE1189)),0)</f>
        <v>0</v>
      </c>
      <c r="AO1189" s="7">
        <f>IF(R1189&gt;0,RANK(R1189,(N1189:P1189,Q1189:AE1189)),0)</f>
        <v>4</v>
      </c>
      <c r="AP1189" s="7">
        <f>IF(T1189&gt;0,RANK(T1189,(N1189:P1189,Q1189:AE1189)),0)</f>
        <v>6</v>
      </c>
      <c r="AQ1189" s="7">
        <f>IF(S1189&gt;0,RANK(S1189,(N1189:P1189,Q1189:AE1189)),0)</f>
        <v>5</v>
      </c>
      <c r="AR1189" s="2">
        <f t="shared" si="470"/>
        <v>0</v>
      </c>
      <c r="AS1189" s="2">
        <f t="shared" si="471"/>
        <v>6.5921042885712169E-3</v>
      </c>
      <c r="AT1189" s="2">
        <f t="shared" si="472"/>
        <v>2.9627435004814457E-4</v>
      </c>
      <c r="AU1189" s="2">
        <f t="shared" si="473"/>
        <v>1.9257832753129397E-3</v>
      </c>
      <c r="AW1189" t="s">
        <v>485</v>
      </c>
      <c r="AX1189" t="s">
        <v>3057</v>
      </c>
      <c r="AY1189">
        <v>7</v>
      </c>
      <c r="BA1189" s="119">
        <v>22</v>
      </c>
      <c r="BB1189" s="121">
        <v>53</v>
      </c>
      <c r="BC1189" s="125">
        <f t="shared" si="453"/>
        <v>22053</v>
      </c>
      <c r="BE1189" s="7" t="s">
        <v>3263</v>
      </c>
    </row>
    <row r="1190" spans="1:57" hidden="1" outlineLevel="1">
      <c r="A1190" t="s">
        <v>3267</v>
      </c>
      <c r="B1190" t="s">
        <v>3057</v>
      </c>
      <c r="C1190" s="1">
        <f t="shared" si="465"/>
        <v>95642</v>
      </c>
      <c r="D1190" s="7">
        <f>IF(N1190&gt;0, RANK(N1190,(N1190:P1190,Q1190:AE1190)),0)</f>
        <v>2</v>
      </c>
      <c r="E1190" s="7">
        <f>IF(O1190&gt;0,RANK(O1190,(N1190:P1190,Q1190:AE1190)),0)</f>
        <v>1</v>
      </c>
      <c r="F1190" s="7">
        <f>IF(P1190&gt;0,RANK(P1190,(N1190:P1190,Q1190:AE1190)),0)</f>
        <v>4</v>
      </c>
      <c r="G1190" s="1">
        <f t="shared" si="463"/>
        <v>29910</v>
      </c>
      <c r="H1190" s="2">
        <f t="shared" si="464"/>
        <v>0.31272871750904413</v>
      </c>
      <c r="I1190" s="2"/>
      <c r="J1190" s="2">
        <f t="shared" si="466"/>
        <v>0.33609711214738297</v>
      </c>
      <c r="K1190" s="2">
        <f t="shared" si="467"/>
        <v>0.6488258296564271</v>
      </c>
      <c r="L1190" s="2">
        <f t="shared" si="468"/>
        <v>3.1471529244474186E-3</v>
      </c>
      <c r="M1190" s="2">
        <f t="shared" si="469"/>
        <v>1.1929905271742456E-2</v>
      </c>
      <c r="N1190" s="66">
        <v>32145</v>
      </c>
      <c r="O1190" s="66">
        <v>62055</v>
      </c>
      <c r="P1190" s="66">
        <v>301</v>
      </c>
      <c r="R1190" s="66">
        <v>388</v>
      </c>
      <c r="S1190" s="66">
        <v>125</v>
      </c>
      <c r="T1190" s="66">
        <v>21</v>
      </c>
      <c r="V1190" s="66">
        <v>5</v>
      </c>
      <c r="AE1190" s="66">
        <v>4</v>
      </c>
      <c r="AG1190" s="66">
        <v>598</v>
      </c>
      <c r="AN1190" s="7">
        <f>IF(Q1190&gt;0,RANK(Q1190,(N1190:P1190,Q1190:AE1190)),0)</f>
        <v>0</v>
      </c>
      <c r="AO1190" s="7">
        <f>IF(R1190&gt;0,RANK(R1190,(N1190:P1190,Q1190:AE1190)),0)</f>
        <v>3</v>
      </c>
      <c r="AP1190" s="7">
        <f>IF(T1190&gt;0,RANK(T1190,(N1190:P1190,Q1190:AE1190)),0)</f>
        <v>6</v>
      </c>
      <c r="AQ1190" s="7">
        <f>IF(S1190&gt;0,RANK(S1190,(N1190:P1190,Q1190:AE1190)),0)</f>
        <v>5</v>
      </c>
      <c r="AR1190" s="2">
        <f t="shared" si="470"/>
        <v>0</v>
      </c>
      <c r="AS1190" s="2">
        <f t="shared" si="471"/>
        <v>4.0567951318458417E-3</v>
      </c>
      <c r="AT1190" s="2">
        <f t="shared" si="472"/>
        <v>2.1956880868237804E-4</v>
      </c>
      <c r="AU1190" s="2">
        <f t="shared" si="473"/>
        <v>1.3069571945379646E-3</v>
      </c>
      <c r="AW1190" t="s">
        <v>3267</v>
      </c>
      <c r="AX1190" t="s">
        <v>3057</v>
      </c>
      <c r="AY1190">
        <v>7</v>
      </c>
      <c r="BA1190" s="119">
        <v>22</v>
      </c>
      <c r="BB1190" s="121">
        <v>55</v>
      </c>
      <c r="BC1190" s="125">
        <f t="shared" si="453"/>
        <v>22055</v>
      </c>
      <c r="BE1190" s="7" t="s">
        <v>3263</v>
      </c>
    </row>
    <row r="1191" spans="1:57" hidden="1" outlineLevel="1">
      <c r="A1191" t="s">
        <v>1634</v>
      </c>
      <c r="B1191" t="s">
        <v>3057</v>
      </c>
      <c r="C1191" s="1">
        <f t="shared" si="465"/>
        <v>37893</v>
      </c>
      <c r="D1191" s="7">
        <f>IF(N1191&gt;0, RANK(N1191,(N1191:P1191,Q1191:AE1191)),0)</f>
        <v>2</v>
      </c>
      <c r="E1191" s="7">
        <f>IF(O1191&gt;0,RANK(O1191,(N1191:P1191,Q1191:AE1191)),0)</f>
        <v>1</v>
      </c>
      <c r="F1191" s="7">
        <f>IF(P1191&gt;0,RANK(P1191,(N1191:P1191,Q1191:AE1191)),0)</f>
        <v>4</v>
      </c>
      <c r="G1191" s="1">
        <f t="shared" si="463"/>
        <v>17427</v>
      </c>
      <c r="H1191" s="2">
        <f t="shared" si="464"/>
        <v>0.45990024542791547</v>
      </c>
      <c r="I1191" s="2"/>
      <c r="J1191" s="2">
        <f t="shared" si="466"/>
        <v>0.25498113107961895</v>
      </c>
      <c r="K1191" s="2">
        <f t="shared" si="467"/>
        <v>0.71488137650753436</v>
      </c>
      <c r="L1191" s="2">
        <f t="shared" si="468"/>
        <v>7.0989364790330668E-3</v>
      </c>
      <c r="M1191" s="2">
        <f t="shared" si="469"/>
        <v>2.3038555933813622E-2</v>
      </c>
      <c r="N1191" s="66">
        <v>9662</v>
      </c>
      <c r="O1191" s="66">
        <v>27089</v>
      </c>
      <c r="P1191" s="66">
        <v>269</v>
      </c>
      <c r="R1191" s="66">
        <v>406</v>
      </c>
      <c r="S1191" s="66">
        <v>54</v>
      </c>
      <c r="T1191" s="66">
        <v>12</v>
      </c>
      <c r="V1191" s="66">
        <v>5</v>
      </c>
      <c r="AE1191" s="66">
        <v>14</v>
      </c>
      <c r="AG1191" s="66">
        <v>382</v>
      </c>
      <c r="AN1191" s="7">
        <f>IF(Q1191&gt;0,RANK(Q1191,(N1191:P1191,Q1191:AE1191)),0)</f>
        <v>0</v>
      </c>
      <c r="AO1191" s="7">
        <f>IF(R1191&gt;0,RANK(R1191,(N1191:P1191,Q1191:AE1191)),0)</f>
        <v>3</v>
      </c>
      <c r="AP1191" s="7">
        <f>IF(T1191&gt;0,RANK(T1191,(N1191:P1191,Q1191:AE1191)),0)</f>
        <v>7</v>
      </c>
      <c r="AQ1191" s="7">
        <f>IF(S1191&gt;0,RANK(S1191,(N1191:P1191,Q1191:AE1191)),0)</f>
        <v>5</v>
      </c>
      <c r="AR1191" s="2">
        <f t="shared" si="470"/>
        <v>0</v>
      </c>
      <c r="AS1191" s="2">
        <f t="shared" si="471"/>
        <v>1.0714379964637269E-2</v>
      </c>
      <c r="AT1191" s="2">
        <f t="shared" si="472"/>
        <v>3.1668118122080597E-4</v>
      </c>
      <c r="AU1191" s="2">
        <f t="shared" si="473"/>
        <v>1.4250653154936268E-3</v>
      </c>
      <c r="AW1191" t="s">
        <v>1634</v>
      </c>
      <c r="AX1191" t="s">
        <v>3057</v>
      </c>
      <c r="AY1191">
        <v>3</v>
      </c>
      <c r="BA1191" s="119">
        <v>22</v>
      </c>
      <c r="BB1191" s="121">
        <v>57</v>
      </c>
      <c r="BC1191" s="125">
        <f t="shared" si="453"/>
        <v>22057</v>
      </c>
      <c r="BE1191" s="7" t="s">
        <v>3263</v>
      </c>
    </row>
    <row r="1192" spans="1:57" hidden="1" outlineLevel="1">
      <c r="A1192" t="s">
        <v>1722</v>
      </c>
      <c r="B1192" t="s">
        <v>3057</v>
      </c>
      <c r="C1192" s="1">
        <f t="shared" si="465"/>
        <v>6553</v>
      </c>
      <c r="D1192" s="7">
        <f>IF(N1192&gt;0, RANK(N1192,(N1192:P1192,Q1192:AE1192)),0)</f>
        <v>2</v>
      </c>
      <c r="E1192" s="7">
        <f>IF(O1192&gt;0,RANK(O1192,(N1192:P1192,Q1192:AE1192)),0)</f>
        <v>1</v>
      </c>
      <c r="F1192" s="7">
        <f>IF(P1192&gt;0,RANK(P1192,(N1192:P1192,Q1192:AE1192)),0)</f>
        <v>4</v>
      </c>
      <c r="G1192" s="1">
        <f t="shared" si="463"/>
        <v>4742</v>
      </c>
      <c r="H1192" s="2">
        <f t="shared" si="464"/>
        <v>0.72363802838394631</v>
      </c>
      <c r="I1192" s="2"/>
      <c r="J1192" s="2">
        <f t="shared" si="466"/>
        <v>0.13123760109873339</v>
      </c>
      <c r="K1192" s="2">
        <f t="shared" si="467"/>
        <v>0.8548756294826797</v>
      </c>
      <c r="L1192" s="2">
        <f t="shared" si="468"/>
        <v>2.7468335113688385E-3</v>
      </c>
      <c r="M1192" s="2">
        <f t="shared" si="469"/>
        <v>1.113993590721807E-2</v>
      </c>
      <c r="N1192" s="66">
        <v>860</v>
      </c>
      <c r="O1192" s="66">
        <v>5602</v>
      </c>
      <c r="P1192" s="66">
        <v>18</v>
      </c>
      <c r="R1192" s="66">
        <v>28</v>
      </c>
      <c r="S1192" s="66">
        <v>7</v>
      </c>
      <c r="T1192" s="66">
        <v>3</v>
      </c>
      <c r="V1192" s="66">
        <v>2</v>
      </c>
      <c r="AE1192" s="66">
        <v>1</v>
      </c>
      <c r="AG1192" s="66">
        <v>32</v>
      </c>
      <c r="AN1192" s="7">
        <f>IF(Q1192&gt;0,RANK(Q1192,(N1192:P1192,Q1192:AE1192)),0)</f>
        <v>0</v>
      </c>
      <c r="AO1192" s="7">
        <f>IF(R1192&gt;0,RANK(R1192,(N1192:P1192,Q1192:AE1192)),0)</f>
        <v>3</v>
      </c>
      <c r="AP1192" s="7">
        <f>IF(T1192&gt;0,RANK(T1192,(N1192:P1192,Q1192:AE1192)),0)</f>
        <v>6</v>
      </c>
      <c r="AQ1192" s="7">
        <f>IF(S1192&gt;0,RANK(S1192,(N1192:P1192,Q1192:AE1192)),0)</f>
        <v>5</v>
      </c>
      <c r="AR1192" s="2">
        <f t="shared" si="470"/>
        <v>0</v>
      </c>
      <c r="AS1192" s="2">
        <f t="shared" si="471"/>
        <v>4.272852128795971E-3</v>
      </c>
      <c r="AT1192" s="2">
        <f t="shared" si="472"/>
        <v>4.5780558522813981E-4</v>
      </c>
      <c r="AU1192" s="2">
        <f t="shared" si="473"/>
        <v>1.0682130321989928E-3</v>
      </c>
      <c r="AW1192" t="s">
        <v>1722</v>
      </c>
      <c r="AX1192" t="s">
        <v>3057</v>
      </c>
      <c r="AY1192">
        <v>5</v>
      </c>
      <c r="BA1192" s="119">
        <v>22</v>
      </c>
      <c r="BB1192" s="121">
        <v>59</v>
      </c>
      <c r="BC1192" s="125">
        <f t="shared" ref="BC1192:BC1255" si="474">1000*BA1192+BB1192</f>
        <v>22059</v>
      </c>
      <c r="BE1192" s="7" t="s">
        <v>3263</v>
      </c>
    </row>
    <row r="1193" spans="1:57" hidden="1" outlineLevel="1">
      <c r="A1193" t="s">
        <v>2196</v>
      </c>
      <c r="B1193" t="s">
        <v>3057</v>
      </c>
      <c r="C1193" s="1">
        <f t="shared" si="465"/>
        <v>19179</v>
      </c>
      <c r="D1193" s="7">
        <f>IF(N1193&gt;0, RANK(N1193,(N1193:P1193,Q1193:AE1193)),0)</f>
        <v>2</v>
      </c>
      <c r="E1193" s="7">
        <f>IF(O1193&gt;0,RANK(O1193,(N1193:P1193,Q1193:AE1193)),0)</f>
        <v>1</v>
      </c>
      <c r="F1193" s="7">
        <f>IF(P1193&gt;0,RANK(P1193,(N1193:P1193,Q1193:AE1193)),0)</f>
        <v>5</v>
      </c>
      <c r="G1193" s="1">
        <f t="shared" si="463"/>
        <v>2388</v>
      </c>
      <c r="H1193" s="2">
        <f t="shared" si="464"/>
        <v>0.1245111841076177</v>
      </c>
      <c r="I1193" s="2"/>
      <c r="J1193" s="2">
        <f t="shared" si="466"/>
        <v>0.43234788049429063</v>
      </c>
      <c r="K1193" s="2">
        <f t="shared" si="467"/>
        <v>0.55685906460190837</v>
      </c>
      <c r="L1193" s="2">
        <f t="shared" si="468"/>
        <v>1.5120704937692268E-3</v>
      </c>
      <c r="M1193" s="2">
        <f t="shared" si="469"/>
        <v>9.280984410031775E-3</v>
      </c>
      <c r="N1193" s="66">
        <v>8292</v>
      </c>
      <c r="O1193" s="66">
        <v>10680</v>
      </c>
      <c r="P1193" s="66">
        <v>29</v>
      </c>
      <c r="R1193" s="66">
        <v>40</v>
      </c>
      <c r="S1193" s="66">
        <v>33</v>
      </c>
      <c r="T1193" s="66">
        <v>5</v>
      </c>
      <c r="V1193" s="66">
        <v>4</v>
      </c>
      <c r="AE1193" s="66">
        <v>3</v>
      </c>
      <c r="AG1193" s="66">
        <v>93</v>
      </c>
      <c r="AN1193" s="7">
        <f>IF(Q1193&gt;0,RANK(Q1193,(N1193:P1193,Q1193:AE1193)),0)</f>
        <v>0</v>
      </c>
      <c r="AO1193" s="7">
        <f>IF(R1193&gt;0,RANK(R1193,(N1193:P1193,Q1193:AE1193)),0)</f>
        <v>3</v>
      </c>
      <c r="AP1193" s="7">
        <f>IF(T1193&gt;0,RANK(T1193,(N1193:P1193,Q1193:AE1193)),0)</f>
        <v>6</v>
      </c>
      <c r="AQ1193" s="7">
        <f>IF(S1193&gt;0,RANK(S1193,(N1193:P1193,Q1193:AE1193)),0)</f>
        <v>4</v>
      </c>
      <c r="AR1193" s="2">
        <f t="shared" si="470"/>
        <v>0</v>
      </c>
      <c r="AS1193" s="2">
        <f t="shared" si="471"/>
        <v>2.0856144741644507E-3</v>
      </c>
      <c r="AT1193" s="2">
        <f t="shared" si="472"/>
        <v>2.6070180927055634E-4</v>
      </c>
      <c r="AU1193" s="2">
        <f t="shared" si="473"/>
        <v>1.7206319411856717E-3</v>
      </c>
      <c r="AW1193" t="s">
        <v>2196</v>
      </c>
      <c r="AX1193" t="s">
        <v>3057</v>
      </c>
      <c r="AY1193">
        <v>5</v>
      </c>
      <c r="BA1193" s="119">
        <v>22</v>
      </c>
      <c r="BB1193" s="121">
        <v>61</v>
      </c>
      <c r="BC1193" s="125">
        <f t="shared" si="474"/>
        <v>22061</v>
      </c>
      <c r="BE1193" s="7" t="s">
        <v>3263</v>
      </c>
    </row>
    <row r="1194" spans="1:57" hidden="1" outlineLevel="1">
      <c r="A1194" t="s">
        <v>999</v>
      </c>
      <c r="B1194" t="s">
        <v>3057</v>
      </c>
      <c r="C1194" s="1">
        <f t="shared" si="465"/>
        <v>50892</v>
      </c>
      <c r="D1194" s="7">
        <f>IF(N1194&gt;0, RANK(N1194,(N1194:P1194,Q1194:AE1194)),0)</f>
        <v>2</v>
      </c>
      <c r="E1194" s="7">
        <f>IF(O1194&gt;0,RANK(O1194,(N1194:P1194,Q1194:AE1194)),0)</f>
        <v>1</v>
      </c>
      <c r="F1194" s="7">
        <f>IF(P1194&gt;0,RANK(P1194,(N1194:P1194,Q1194:AE1194)),0)</f>
        <v>4</v>
      </c>
      <c r="G1194" s="1">
        <f t="shared" si="463"/>
        <v>36588</v>
      </c>
      <c r="H1194" s="2">
        <f t="shared" si="464"/>
        <v>0.71893421362886112</v>
      </c>
      <c r="I1194" s="2"/>
      <c r="J1194" s="2">
        <f t="shared" si="466"/>
        <v>0.13127800047158689</v>
      </c>
      <c r="K1194" s="2">
        <f t="shared" si="467"/>
        <v>0.850212214100448</v>
      </c>
      <c r="L1194" s="2">
        <f t="shared" si="468"/>
        <v>4.6962194450994258E-3</v>
      </c>
      <c r="M1194" s="2">
        <f t="shared" si="469"/>
        <v>1.3813565982865683E-2</v>
      </c>
      <c r="N1194" s="66">
        <v>6681</v>
      </c>
      <c r="O1194" s="66">
        <v>43269</v>
      </c>
      <c r="P1194" s="66">
        <v>239</v>
      </c>
      <c r="R1194" s="66">
        <v>281</v>
      </c>
      <c r="S1194" s="66">
        <v>83</v>
      </c>
      <c r="T1194" s="66">
        <v>19</v>
      </c>
      <c r="V1194" s="66">
        <v>3</v>
      </c>
      <c r="AE1194" s="66">
        <v>4</v>
      </c>
      <c r="AG1194" s="66">
        <v>313</v>
      </c>
      <c r="AN1194" s="7">
        <f>IF(Q1194&gt;0,RANK(Q1194,(N1194:P1194,Q1194:AE1194)),0)</f>
        <v>0</v>
      </c>
      <c r="AO1194" s="7">
        <f>IF(R1194&gt;0,RANK(R1194,(N1194:P1194,Q1194:AE1194)),0)</f>
        <v>3</v>
      </c>
      <c r="AP1194" s="7">
        <f>IF(T1194&gt;0,RANK(T1194,(N1194:P1194,Q1194:AE1194)),0)</f>
        <v>6</v>
      </c>
      <c r="AQ1194" s="7">
        <f>IF(S1194&gt;0,RANK(S1194,(N1194:P1194,Q1194:AE1194)),0)</f>
        <v>5</v>
      </c>
      <c r="AR1194" s="2">
        <f t="shared" si="470"/>
        <v>0</v>
      </c>
      <c r="AS1194" s="2">
        <f t="shared" si="471"/>
        <v>5.5214965023972331E-3</v>
      </c>
      <c r="AT1194" s="2">
        <f t="shared" si="472"/>
        <v>3.7333962115853177E-4</v>
      </c>
      <c r="AU1194" s="2">
        <f t="shared" si="473"/>
        <v>1.6309046608504283E-3</v>
      </c>
      <c r="AW1194" t="s">
        <v>999</v>
      </c>
      <c r="AX1194" t="s">
        <v>3057</v>
      </c>
      <c r="AY1194">
        <v>6</v>
      </c>
      <c r="BA1194" s="119">
        <v>22</v>
      </c>
      <c r="BB1194" s="121">
        <v>63</v>
      </c>
      <c r="BC1194" s="125">
        <f t="shared" si="474"/>
        <v>22063</v>
      </c>
      <c r="BE1194" s="7" t="s">
        <v>3263</v>
      </c>
    </row>
    <row r="1195" spans="1:57" hidden="1" outlineLevel="1">
      <c r="A1195" t="s">
        <v>1872</v>
      </c>
      <c r="B1195" t="s">
        <v>3057</v>
      </c>
      <c r="C1195" s="1">
        <f t="shared" ref="C1195:C1227" si="475">SUM(N1195:AL1195)</f>
        <v>5300</v>
      </c>
      <c r="D1195" s="7">
        <f>IF(N1195&gt;0, RANK(N1195,(N1195:P1195,Q1195:AE1195)),0)</f>
        <v>1</v>
      </c>
      <c r="E1195" s="7">
        <f>IF(O1195&gt;0,RANK(O1195,(N1195:P1195,Q1195:AE1195)),0)</f>
        <v>2</v>
      </c>
      <c r="F1195" s="7">
        <f>IF(P1195&gt;0,RANK(P1195,(N1195:P1195,Q1195:AE1195)),0)</f>
        <v>4</v>
      </c>
      <c r="G1195" s="1">
        <f t="shared" si="463"/>
        <v>948</v>
      </c>
      <c r="H1195" s="2">
        <f t="shared" si="464"/>
        <v>0.17886792452830189</v>
      </c>
      <c r="I1195" s="2"/>
      <c r="J1195" s="2">
        <f t="shared" ref="J1195:J1227" si="476">IF($C1195=0,"-",N1195/$C1195)</f>
        <v>0.58490566037735847</v>
      </c>
      <c r="K1195" s="2">
        <f t="shared" ref="K1195:K1227" si="477">IF($C1195=0,"-",O1195/$C1195)</f>
        <v>0.40603773584905661</v>
      </c>
      <c r="L1195" s="2">
        <f t="shared" ref="L1195:L1227" si="478">IF($C1195=0,"-",P1195/$C1195)</f>
        <v>9.4339622641509435E-4</v>
      </c>
      <c r="M1195" s="2">
        <f t="shared" ref="M1195:M1226" si="479">IF(C1195=0,"-",(1-J1195-K1195-L1195))</f>
        <v>8.1132075471698206E-3</v>
      </c>
      <c r="N1195" s="66">
        <v>3100</v>
      </c>
      <c r="O1195" s="66">
        <v>2152</v>
      </c>
      <c r="P1195" s="66">
        <v>5</v>
      </c>
      <c r="R1195" s="66">
        <v>19</v>
      </c>
      <c r="S1195" s="66">
        <v>5</v>
      </c>
      <c r="T1195" s="66">
        <v>1</v>
      </c>
      <c r="V1195" s="66">
        <v>1</v>
      </c>
      <c r="AE1195" s="66">
        <v>1</v>
      </c>
      <c r="AG1195" s="66">
        <v>16</v>
      </c>
      <c r="AN1195" s="7">
        <f>IF(Q1195&gt;0,RANK(Q1195,(N1195:P1195,Q1195:AE1195)),0)</f>
        <v>0</v>
      </c>
      <c r="AO1195" s="7">
        <f>IF(R1195&gt;0,RANK(R1195,(N1195:P1195,Q1195:AE1195)),0)</f>
        <v>3</v>
      </c>
      <c r="AP1195" s="7">
        <f>IF(T1195&gt;0,RANK(T1195,(N1195:P1195,Q1195:AE1195)),0)</f>
        <v>6</v>
      </c>
      <c r="AQ1195" s="7">
        <f>IF(S1195&gt;0,RANK(S1195,(N1195:P1195,Q1195:AE1195)),0)</f>
        <v>4</v>
      </c>
      <c r="AR1195" s="2">
        <f t="shared" ref="AR1195:AR1227" si="480">IF($C1195=0,"-",Q1195/$C1195)</f>
        <v>0</v>
      </c>
      <c r="AS1195" s="2">
        <f t="shared" ref="AS1195:AS1227" si="481">IF($C1195=0,"-",R1195/$C1195)</f>
        <v>3.5849056603773585E-3</v>
      </c>
      <c r="AT1195" s="2">
        <f t="shared" ref="AT1195:AT1227" si="482">IF($C1195=0,"-",T1195/$C1195)</f>
        <v>1.8867924528301886E-4</v>
      </c>
      <c r="AU1195" s="2">
        <f t="shared" ref="AU1195:AU1227" si="483">IF($C1195=0,"-",S1195/$C1195)</f>
        <v>9.4339622641509435E-4</v>
      </c>
      <c r="AW1195" t="s">
        <v>1872</v>
      </c>
      <c r="AX1195" t="s">
        <v>3057</v>
      </c>
      <c r="AY1195">
        <v>5</v>
      </c>
      <c r="BA1195" s="119">
        <v>22</v>
      </c>
      <c r="BB1195" s="121">
        <v>65</v>
      </c>
      <c r="BC1195" s="125">
        <f t="shared" si="474"/>
        <v>22065</v>
      </c>
      <c r="BE1195" s="7" t="s">
        <v>3263</v>
      </c>
    </row>
    <row r="1196" spans="1:57" hidden="1" outlineLevel="1">
      <c r="A1196" t="s">
        <v>1011</v>
      </c>
      <c r="B1196" t="s">
        <v>3057</v>
      </c>
      <c r="C1196" s="1">
        <f t="shared" si="475"/>
        <v>13200</v>
      </c>
      <c r="D1196" s="7">
        <f>IF(N1196&gt;0, RANK(N1196,(N1196:P1196,Q1196:AE1196)),0)</f>
        <v>2</v>
      </c>
      <c r="E1196" s="7">
        <f>IF(O1196&gt;0,RANK(O1196,(N1196:P1196,Q1196:AE1196)),0)</f>
        <v>1</v>
      </c>
      <c r="F1196" s="7">
        <f>IF(P1196&gt;0,RANK(P1196,(N1196:P1196,Q1196:AE1196)),0)</f>
        <v>4</v>
      </c>
      <c r="G1196" s="1">
        <f t="shared" si="463"/>
        <v>1466</v>
      </c>
      <c r="H1196" s="2">
        <f t="shared" si="464"/>
        <v>0.11106060606060605</v>
      </c>
      <c r="I1196" s="2"/>
      <c r="J1196" s="2">
        <f t="shared" si="476"/>
        <v>0.43878787878787878</v>
      </c>
      <c r="K1196" s="2">
        <f t="shared" si="477"/>
        <v>0.54984848484848481</v>
      </c>
      <c r="L1196" s="2">
        <f t="shared" si="478"/>
        <v>2.8787878787878787E-3</v>
      </c>
      <c r="M1196" s="2">
        <f t="shared" si="479"/>
        <v>8.4848484848485863E-3</v>
      </c>
      <c r="N1196" s="66">
        <v>5792</v>
      </c>
      <c r="O1196" s="66">
        <v>7258</v>
      </c>
      <c r="P1196" s="66">
        <v>38</v>
      </c>
      <c r="R1196" s="66">
        <v>40</v>
      </c>
      <c r="S1196" s="66">
        <v>21</v>
      </c>
      <c r="T1196" s="66">
        <v>16</v>
      </c>
      <c r="V1196" s="66">
        <v>1</v>
      </c>
      <c r="AE1196" s="66">
        <v>4</v>
      </c>
      <c r="AG1196" s="66">
        <v>30</v>
      </c>
      <c r="AN1196" s="7">
        <f>IF(Q1196&gt;0,RANK(Q1196,(N1196:P1196,Q1196:AE1196)),0)</f>
        <v>0</v>
      </c>
      <c r="AO1196" s="7">
        <f>IF(R1196&gt;0,RANK(R1196,(N1196:P1196,Q1196:AE1196)),0)</f>
        <v>3</v>
      </c>
      <c r="AP1196" s="7">
        <f>IF(T1196&gt;0,RANK(T1196,(N1196:P1196,Q1196:AE1196)),0)</f>
        <v>6</v>
      </c>
      <c r="AQ1196" s="7">
        <f>IF(S1196&gt;0,RANK(S1196,(N1196:P1196,Q1196:AE1196)),0)</f>
        <v>5</v>
      </c>
      <c r="AR1196" s="2">
        <f t="shared" si="480"/>
        <v>0</v>
      </c>
      <c r="AS1196" s="2">
        <f t="shared" si="481"/>
        <v>3.0303030303030303E-3</v>
      </c>
      <c r="AT1196" s="2">
        <f t="shared" si="482"/>
        <v>1.2121212121212121E-3</v>
      </c>
      <c r="AU1196" s="2">
        <f t="shared" si="483"/>
        <v>1.590909090909091E-3</v>
      </c>
      <c r="AW1196" t="s">
        <v>1011</v>
      </c>
      <c r="AX1196" t="s">
        <v>3057</v>
      </c>
      <c r="AY1196">
        <v>5</v>
      </c>
      <c r="BA1196" s="119">
        <v>22</v>
      </c>
      <c r="BB1196" s="121">
        <v>67</v>
      </c>
      <c r="BC1196" s="125">
        <f t="shared" si="474"/>
        <v>22067</v>
      </c>
      <c r="BE1196" s="7" t="s">
        <v>3263</v>
      </c>
    </row>
    <row r="1197" spans="1:57" hidden="1" outlineLevel="1">
      <c r="A1197" t="s">
        <v>2482</v>
      </c>
      <c r="B1197" t="s">
        <v>3057</v>
      </c>
      <c r="C1197" s="1">
        <f t="shared" si="475"/>
        <v>17067</v>
      </c>
      <c r="D1197" s="7">
        <f>IF(N1197&gt;0, RANK(N1197,(N1197:P1197,Q1197:AE1197)),0)</f>
        <v>2</v>
      </c>
      <c r="E1197" s="7">
        <f>IF(O1197&gt;0,RANK(O1197,(N1197:P1197,Q1197:AE1197)),0)</f>
        <v>1</v>
      </c>
      <c r="F1197" s="7">
        <f>IF(P1197&gt;0,RANK(P1197,(N1197:P1197,Q1197:AE1197)),0)</f>
        <v>4</v>
      </c>
      <c r="G1197" s="1">
        <f t="shared" si="463"/>
        <v>1253</v>
      </c>
      <c r="H1197" s="2">
        <f t="shared" si="464"/>
        <v>7.3416534833304042E-2</v>
      </c>
      <c r="I1197" s="2"/>
      <c r="J1197" s="2">
        <f t="shared" si="476"/>
        <v>0.4570809163883518</v>
      </c>
      <c r="K1197" s="2">
        <f t="shared" si="477"/>
        <v>0.53049745122165581</v>
      </c>
      <c r="L1197" s="2">
        <f t="shared" si="478"/>
        <v>2.2265190133005214E-3</v>
      </c>
      <c r="M1197" s="2">
        <f t="shared" si="479"/>
        <v>1.0195113376691866E-2</v>
      </c>
      <c r="N1197" s="66">
        <v>7801</v>
      </c>
      <c r="O1197" s="66">
        <v>9054</v>
      </c>
      <c r="P1197" s="66">
        <v>38</v>
      </c>
      <c r="R1197" s="66">
        <v>57</v>
      </c>
      <c r="S1197" s="66">
        <v>18</v>
      </c>
      <c r="T1197" s="66">
        <v>10</v>
      </c>
      <c r="V1197" s="66">
        <v>6</v>
      </c>
      <c r="AE1197" s="66">
        <v>2</v>
      </c>
      <c r="AG1197" s="66">
        <v>81</v>
      </c>
      <c r="AN1197" s="7">
        <f>IF(Q1197&gt;0,RANK(Q1197,(N1197:P1197,Q1197:AE1197)),0)</f>
        <v>0</v>
      </c>
      <c r="AO1197" s="7">
        <f>IF(R1197&gt;0,RANK(R1197,(N1197:P1197,Q1197:AE1197)),0)</f>
        <v>3</v>
      </c>
      <c r="AP1197" s="7">
        <f>IF(T1197&gt;0,RANK(T1197,(N1197:P1197,Q1197:AE1197)),0)</f>
        <v>6</v>
      </c>
      <c r="AQ1197" s="7">
        <f>IF(S1197&gt;0,RANK(S1197,(N1197:P1197,Q1197:AE1197)),0)</f>
        <v>5</v>
      </c>
      <c r="AR1197" s="2">
        <f t="shared" si="480"/>
        <v>0</v>
      </c>
      <c r="AS1197" s="2">
        <f t="shared" si="481"/>
        <v>3.3397785199507824E-3</v>
      </c>
      <c r="AT1197" s="2">
        <f t="shared" si="482"/>
        <v>5.8592605613171621E-4</v>
      </c>
      <c r="AU1197" s="2">
        <f t="shared" si="483"/>
        <v>1.054666901037089E-3</v>
      </c>
      <c r="AW1197" t="s">
        <v>2482</v>
      </c>
      <c r="AX1197" t="s">
        <v>3057</v>
      </c>
      <c r="AY1197">
        <v>4</v>
      </c>
      <c r="BA1197" s="119">
        <v>22</v>
      </c>
      <c r="BB1197" s="121">
        <v>69</v>
      </c>
      <c r="BC1197" s="125">
        <f t="shared" si="474"/>
        <v>22069</v>
      </c>
      <c r="BE1197" s="7" t="s">
        <v>3263</v>
      </c>
    </row>
    <row r="1198" spans="1:57" hidden="1" outlineLevel="1">
      <c r="A1198" t="s">
        <v>2831</v>
      </c>
      <c r="B1198" t="s">
        <v>3057</v>
      </c>
      <c r="C1198" s="1">
        <f t="shared" si="475"/>
        <v>147439</v>
      </c>
      <c r="D1198" s="7">
        <f>IF(N1198&gt;0, RANK(N1198,(N1198:P1198,Q1198:AE1198)),0)</f>
        <v>1</v>
      </c>
      <c r="E1198" s="7">
        <f>IF(O1198&gt;0,RANK(O1198,(N1198:P1198,Q1198:AE1198)),0)</f>
        <v>2</v>
      </c>
      <c r="F1198" s="7">
        <f>IF(P1198&gt;0,RANK(P1198,(N1198:P1198,Q1198:AE1198)),0)</f>
        <v>4</v>
      </c>
      <c r="G1198" s="1">
        <f t="shared" si="463"/>
        <v>88972</v>
      </c>
      <c r="H1198" s="2">
        <f t="shared" si="464"/>
        <v>0.60344956219182166</v>
      </c>
      <c r="I1198" s="2"/>
      <c r="J1198" s="2">
        <f t="shared" si="476"/>
        <v>0.79424032989914473</v>
      </c>
      <c r="K1198" s="2">
        <f t="shared" si="477"/>
        <v>0.19079076770732303</v>
      </c>
      <c r="L1198" s="2">
        <f t="shared" si="478"/>
        <v>2.6858565237148921E-3</v>
      </c>
      <c r="M1198" s="2">
        <f t="shared" si="479"/>
        <v>1.2283045869817349E-2</v>
      </c>
      <c r="N1198" s="66">
        <v>117102</v>
      </c>
      <c r="O1198" s="66">
        <v>28130</v>
      </c>
      <c r="P1198" s="66">
        <v>396</v>
      </c>
      <c r="R1198" s="66">
        <v>991</v>
      </c>
      <c r="S1198" s="66">
        <v>171</v>
      </c>
      <c r="T1198" s="66">
        <v>38</v>
      </c>
      <c r="V1198" s="66">
        <v>23</v>
      </c>
      <c r="AE1198" s="66">
        <v>16</v>
      </c>
      <c r="AG1198" s="66">
        <v>572</v>
      </c>
      <c r="AN1198" s="7">
        <f>IF(Q1198&gt;0,RANK(Q1198,(N1198:P1198,Q1198:AE1198)),0)</f>
        <v>0</v>
      </c>
      <c r="AO1198" s="7">
        <f>IF(R1198&gt;0,RANK(R1198,(N1198:P1198,Q1198:AE1198)),0)</f>
        <v>3</v>
      </c>
      <c r="AP1198" s="7">
        <f>IF(T1198&gt;0,RANK(T1198,(N1198:P1198,Q1198:AE1198)),0)</f>
        <v>6</v>
      </c>
      <c r="AQ1198" s="7">
        <f>IF(S1198&gt;0,RANK(S1198,(N1198:P1198,Q1198:AE1198)),0)</f>
        <v>5</v>
      </c>
      <c r="AR1198" s="2">
        <f t="shared" si="480"/>
        <v>0</v>
      </c>
      <c r="AS1198" s="2">
        <f t="shared" si="481"/>
        <v>6.721423775256208E-3</v>
      </c>
      <c r="AT1198" s="2">
        <f t="shared" si="482"/>
        <v>2.5773370682112605E-4</v>
      </c>
      <c r="AU1198" s="2">
        <f t="shared" si="483"/>
        <v>1.1598016806950672E-3</v>
      </c>
      <c r="AW1198" t="s">
        <v>2831</v>
      </c>
      <c r="AX1198" t="s">
        <v>3057</v>
      </c>
      <c r="AY1198">
        <v>0</v>
      </c>
      <c r="BA1198" s="119">
        <v>22</v>
      </c>
      <c r="BB1198" s="121">
        <v>71</v>
      </c>
      <c r="BC1198" s="125">
        <f t="shared" si="474"/>
        <v>22071</v>
      </c>
      <c r="BE1198" s="7" t="s">
        <v>3263</v>
      </c>
    </row>
    <row r="1199" spans="1:57" hidden="1" outlineLevel="1">
      <c r="A1199" t="s">
        <v>2478</v>
      </c>
      <c r="B1199" t="s">
        <v>3057</v>
      </c>
      <c r="C1199" s="1">
        <f t="shared" si="475"/>
        <v>67244</v>
      </c>
      <c r="D1199" s="7">
        <f>IF(N1199&gt;0, RANK(N1199,(N1199:P1199,Q1199:AE1199)),0)</f>
        <v>2</v>
      </c>
      <c r="E1199" s="7">
        <f>IF(O1199&gt;0,RANK(O1199,(N1199:P1199,Q1199:AE1199)),0)</f>
        <v>1</v>
      </c>
      <c r="F1199" s="7">
        <f>IF(P1199&gt;0,RANK(P1199,(N1199:P1199,Q1199:AE1199)),0)</f>
        <v>4</v>
      </c>
      <c r="G1199" s="1">
        <f t="shared" si="463"/>
        <v>16928</v>
      </c>
      <c r="H1199" s="2">
        <f t="shared" si="464"/>
        <v>0.25173993218725832</v>
      </c>
      <c r="I1199" s="2"/>
      <c r="J1199" s="2">
        <f t="shared" si="476"/>
        <v>0.36899946463625005</v>
      </c>
      <c r="K1199" s="2">
        <f t="shared" si="477"/>
        <v>0.62073939682350843</v>
      </c>
      <c r="L1199" s="2">
        <f t="shared" si="478"/>
        <v>1.9927428469454522E-3</v>
      </c>
      <c r="M1199" s="2">
        <f t="shared" si="479"/>
        <v>8.2683956932961249E-3</v>
      </c>
      <c r="N1199" s="66">
        <v>24813</v>
      </c>
      <c r="O1199" s="66">
        <v>41741</v>
      </c>
      <c r="P1199" s="66">
        <v>134</v>
      </c>
      <c r="R1199" s="66">
        <v>147</v>
      </c>
      <c r="S1199" s="66">
        <v>101</v>
      </c>
      <c r="T1199" s="66">
        <v>18</v>
      </c>
      <c r="V1199" s="66">
        <v>5</v>
      </c>
      <c r="AE1199" s="66">
        <v>6</v>
      </c>
      <c r="AG1199" s="66">
        <v>279</v>
      </c>
      <c r="AN1199" s="7">
        <f>IF(Q1199&gt;0,RANK(Q1199,(N1199:P1199,Q1199:AE1199)),0)</f>
        <v>0</v>
      </c>
      <c r="AO1199" s="7">
        <f>IF(R1199&gt;0,RANK(R1199,(N1199:P1199,Q1199:AE1199)),0)</f>
        <v>3</v>
      </c>
      <c r="AP1199" s="7">
        <f>IF(T1199&gt;0,RANK(T1199,(N1199:P1199,Q1199:AE1199)),0)</f>
        <v>6</v>
      </c>
      <c r="AQ1199" s="7">
        <f>IF(S1199&gt;0,RANK(S1199,(N1199:P1199,Q1199:AE1199)),0)</f>
        <v>5</v>
      </c>
      <c r="AR1199" s="2">
        <f t="shared" si="480"/>
        <v>0</v>
      </c>
      <c r="AS1199" s="2">
        <f t="shared" si="481"/>
        <v>2.1860686455297128E-3</v>
      </c>
      <c r="AT1199" s="2">
        <f t="shared" si="482"/>
        <v>2.6768187496282195E-4</v>
      </c>
      <c r="AU1199" s="2">
        <f t="shared" si="483"/>
        <v>1.5019927428469454E-3</v>
      </c>
      <c r="AW1199" t="s">
        <v>2478</v>
      </c>
      <c r="AX1199" t="s">
        <v>3057</v>
      </c>
      <c r="AY1199">
        <v>5</v>
      </c>
      <c r="BA1199" s="119">
        <v>22</v>
      </c>
      <c r="BB1199" s="121">
        <v>73</v>
      </c>
      <c r="BC1199" s="125">
        <f t="shared" si="474"/>
        <v>22073</v>
      </c>
      <c r="BE1199" s="7" t="s">
        <v>3263</v>
      </c>
    </row>
    <row r="1200" spans="1:57" hidden="1" outlineLevel="1">
      <c r="A1200" t="s">
        <v>3053</v>
      </c>
      <c r="B1200" t="s">
        <v>3057</v>
      </c>
      <c r="C1200" s="1">
        <f t="shared" si="475"/>
        <v>10449</v>
      </c>
      <c r="D1200" s="7">
        <f>IF(N1200&gt;0, RANK(N1200,(N1200:P1200,Q1200:AE1200)),0)</f>
        <v>2</v>
      </c>
      <c r="E1200" s="7">
        <f>IF(O1200&gt;0,RANK(O1200,(N1200:P1200,Q1200:AE1200)),0)</f>
        <v>1</v>
      </c>
      <c r="F1200" s="7">
        <f>IF(P1200&gt;0,RANK(P1200,(N1200:P1200,Q1200:AE1200)),0)</f>
        <v>4</v>
      </c>
      <c r="G1200" s="1">
        <f t="shared" si="463"/>
        <v>3514</v>
      </c>
      <c r="H1200" s="2">
        <f t="shared" si="464"/>
        <v>0.33630012441381951</v>
      </c>
      <c r="I1200" s="2"/>
      <c r="J1200" s="2">
        <f t="shared" si="476"/>
        <v>0.32347593071107283</v>
      </c>
      <c r="K1200" s="2">
        <f t="shared" si="477"/>
        <v>0.65977605512489235</v>
      </c>
      <c r="L1200" s="2">
        <f t="shared" si="478"/>
        <v>4.6894439659297543E-3</v>
      </c>
      <c r="M1200" s="2">
        <f t="shared" si="479"/>
        <v>1.2058570198105065E-2</v>
      </c>
      <c r="N1200" s="66">
        <v>3380</v>
      </c>
      <c r="O1200" s="66">
        <v>6894</v>
      </c>
      <c r="P1200" s="66">
        <v>49</v>
      </c>
      <c r="R1200" s="66">
        <v>62</v>
      </c>
      <c r="S1200" s="66">
        <v>14</v>
      </c>
      <c r="T1200" s="66">
        <v>3</v>
      </c>
      <c r="V1200" s="66">
        <v>1</v>
      </c>
      <c r="AE1200" s="66">
        <v>4</v>
      </c>
      <c r="AG1200" s="66">
        <v>42</v>
      </c>
      <c r="AN1200" s="7">
        <f>IF(Q1200&gt;0,RANK(Q1200,(N1200:P1200,Q1200:AE1200)),0)</f>
        <v>0</v>
      </c>
      <c r="AO1200" s="7">
        <f>IF(R1200&gt;0,RANK(R1200,(N1200:P1200,Q1200:AE1200)),0)</f>
        <v>3</v>
      </c>
      <c r="AP1200" s="7">
        <f>IF(T1200&gt;0,RANK(T1200,(N1200:P1200,Q1200:AE1200)),0)</f>
        <v>7</v>
      </c>
      <c r="AQ1200" s="7">
        <f>IF(S1200&gt;0,RANK(S1200,(N1200:P1200,Q1200:AE1200)),0)</f>
        <v>5</v>
      </c>
      <c r="AR1200" s="2">
        <f t="shared" si="480"/>
        <v>0</v>
      </c>
      <c r="AS1200" s="2">
        <f t="shared" si="481"/>
        <v>5.933582160972342E-3</v>
      </c>
      <c r="AT1200" s="2">
        <f t="shared" si="482"/>
        <v>2.871088142405972E-4</v>
      </c>
      <c r="AU1200" s="2">
        <f t="shared" si="483"/>
        <v>1.3398411331227869E-3</v>
      </c>
      <c r="AW1200" t="s">
        <v>3053</v>
      </c>
      <c r="AX1200" t="s">
        <v>3057</v>
      </c>
      <c r="AY1200">
        <v>3</v>
      </c>
      <c r="BA1200" s="119">
        <v>22</v>
      </c>
      <c r="BB1200" s="121">
        <v>75</v>
      </c>
      <c r="BC1200" s="125">
        <f t="shared" si="474"/>
        <v>22075</v>
      </c>
      <c r="BE1200" s="7" t="s">
        <v>3263</v>
      </c>
    </row>
    <row r="1201" spans="1:57" hidden="1" outlineLevel="1">
      <c r="A1201" t="s">
        <v>2487</v>
      </c>
      <c r="B1201" t="s">
        <v>3057</v>
      </c>
      <c r="C1201" s="1">
        <f t="shared" si="475"/>
        <v>12435</v>
      </c>
      <c r="D1201" s="7">
        <f>IF(N1201&gt;0, RANK(N1201,(N1201:P1201,Q1201:AE1201)),0)</f>
        <v>2</v>
      </c>
      <c r="E1201" s="7">
        <f>IF(O1201&gt;0,RANK(O1201,(N1201:P1201,Q1201:AE1201)),0)</f>
        <v>1</v>
      </c>
      <c r="F1201" s="7">
        <f>IF(P1201&gt;0,RANK(P1201,(N1201:P1201,Q1201:AE1201)),0)</f>
        <v>4</v>
      </c>
      <c r="G1201" s="1">
        <f t="shared" si="463"/>
        <v>1186</v>
      </c>
      <c r="H1201" s="2">
        <f t="shared" si="464"/>
        <v>9.5375954965822282E-2</v>
      </c>
      <c r="I1201" s="2"/>
      <c r="J1201" s="2">
        <f t="shared" si="476"/>
        <v>0.44358665058303176</v>
      </c>
      <c r="K1201" s="2">
        <f t="shared" si="477"/>
        <v>0.538962605548854</v>
      </c>
      <c r="L1201" s="2">
        <f t="shared" si="478"/>
        <v>4.9859268194611985E-3</v>
      </c>
      <c r="M1201" s="2">
        <f t="shared" si="479"/>
        <v>1.2464817048653095E-2</v>
      </c>
      <c r="N1201" s="66">
        <v>5516</v>
      </c>
      <c r="O1201" s="66">
        <v>6702</v>
      </c>
      <c r="P1201" s="66">
        <v>62</v>
      </c>
      <c r="R1201" s="66">
        <v>81</v>
      </c>
      <c r="S1201" s="66">
        <v>9</v>
      </c>
      <c r="T1201" s="66">
        <v>8</v>
      </c>
      <c r="V1201" s="66">
        <v>7</v>
      </c>
      <c r="AE1201" s="66">
        <v>3</v>
      </c>
      <c r="AG1201" s="66">
        <v>47</v>
      </c>
      <c r="AN1201" s="7">
        <f>IF(Q1201&gt;0,RANK(Q1201,(N1201:P1201,Q1201:AE1201)),0)</f>
        <v>0</v>
      </c>
      <c r="AO1201" s="7">
        <f>IF(R1201&gt;0,RANK(R1201,(N1201:P1201,Q1201:AE1201)),0)</f>
        <v>3</v>
      </c>
      <c r="AP1201" s="7">
        <f>IF(T1201&gt;0,RANK(T1201,(N1201:P1201,Q1201:AE1201)),0)</f>
        <v>6</v>
      </c>
      <c r="AQ1201" s="7">
        <f>IF(S1201&gt;0,RANK(S1201,(N1201:P1201,Q1201:AE1201)),0)</f>
        <v>5</v>
      </c>
      <c r="AR1201" s="2">
        <f t="shared" si="480"/>
        <v>0</v>
      </c>
      <c r="AS1201" s="2">
        <f t="shared" si="481"/>
        <v>6.5138721351025329E-3</v>
      </c>
      <c r="AT1201" s="2">
        <f t="shared" si="482"/>
        <v>6.4334539605950944E-4</v>
      </c>
      <c r="AU1201" s="2">
        <f t="shared" si="483"/>
        <v>7.2376357056694817E-4</v>
      </c>
      <c r="AW1201" t="s">
        <v>2487</v>
      </c>
      <c r="AX1201" t="s">
        <v>3057</v>
      </c>
      <c r="AY1201">
        <v>0</v>
      </c>
      <c r="BA1201" s="119">
        <v>22</v>
      </c>
      <c r="BB1201" s="121">
        <v>77</v>
      </c>
      <c r="BC1201" s="125">
        <f t="shared" si="474"/>
        <v>22077</v>
      </c>
      <c r="BE1201" s="7" t="s">
        <v>3263</v>
      </c>
    </row>
    <row r="1202" spans="1:57" hidden="1" outlineLevel="1">
      <c r="A1202" t="s">
        <v>2339</v>
      </c>
      <c r="B1202" t="s">
        <v>3057</v>
      </c>
      <c r="C1202" s="1">
        <f t="shared" si="475"/>
        <v>57521</v>
      </c>
      <c r="D1202" s="7">
        <f>IF(N1202&gt;0, RANK(N1202,(N1202:P1202,Q1202:AE1202)),0)</f>
        <v>2</v>
      </c>
      <c r="E1202" s="7">
        <f>IF(O1202&gt;0,RANK(O1202,(N1202:P1202,Q1202:AE1202)),0)</f>
        <v>1</v>
      </c>
      <c r="F1202" s="7">
        <f>IF(P1202&gt;0,RANK(P1202,(N1202:P1202,Q1202:AE1202)),0)</f>
        <v>4</v>
      </c>
      <c r="G1202" s="1">
        <f t="shared" si="463"/>
        <v>16484</v>
      </c>
      <c r="H1202" s="2">
        <f t="shared" si="464"/>
        <v>0.28657359920724607</v>
      </c>
      <c r="I1202" s="2"/>
      <c r="J1202" s="2">
        <f t="shared" si="476"/>
        <v>0.34990699049042956</v>
      </c>
      <c r="K1202" s="2">
        <f t="shared" si="477"/>
        <v>0.63648058969767562</v>
      </c>
      <c r="L1202" s="2">
        <f t="shared" si="478"/>
        <v>3.4422211018584519E-3</v>
      </c>
      <c r="M1202" s="2">
        <f t="shared" si="479"/>
        <v>1.017019871003642E-2</v>
      </c>
      <c r="N1202" s="66">
        <v>20127</v>
      </c>
      <c r="O1202" s="66">
        <v>36611</v>
      </c>
      <c r="P1202" s="66">
        <v>198</v>
      </c>
      <c r="R1202" s="66">
        <v>203</v>
      </c>
      <c r="S1202" s="66">
        <v>56</v>
      </c>
      <c r="T1202" s="66">
        <v>13</v>
      </c>
      <c r="V1202" s="66">
        <v>21</v>
      </c>
      <c r="AE1202" s="66">
        <v>12</v>
      </c>
      <c r="AG1202" s="66">
        <v>280</v>
      </c>
      <c r="AN1202" s="7">
        <f>IF(Q1202&gt;0,RANK(Q1202,(N1202:P1202,Q1202:AE1202)),0)</f>
        <v>0</v>
      </c>
      <c r="AO1202" s="7">
        <f>IF(R1202&gt;0,RANK(R1202,(N1202:P1202,Q1202:AE1202)),0)</f>
        <v>3</v>
      </c>
      <c r="AP1202" s="7">
        <f>IF(T1202&gt;0,RANK(T1202,(N1202:P1202,Q1202:AE1202)),0)</f>
        <v>7</v>
      </c>
      <c r="AQ1202" s="7">
        <f>IF(S1202&gt;0,RANK(S1202,(N1202:P1202,Q1202:AE1202)),0)</f>
        <v>5</v>
      </c>
      <c r="AR1202" s="2">
        <f t="shared" si="480"/>
        <v>0</v>
      </c>
      <c r="AS1202" s="2">
        <f t="shared" si="481"/>
        <v>3.5291458771579075E-3</v>
      </c>
      <c r="AT1202" s="2">
        <f t="shared" si="482"/>
        <v>2.260044157785852E-4</v>
      </c>
      <c r="AU1202" s="2">
        <f t="shared" si="483"/>
        <v>9.7355748335390551E-4</v>
      </c>
      <c r="AW1202" t="s">
        <v>2339</v>
      </c>
      <c r="AX1202" t="s">
        <v>3057</v>
      </c>
      <c r="AY1202">
        <v>5</v>
      </c>
      <c r="BA1202" s="119">
        <v>22</v>
      </c>
      <c r="BB1202" s="121">
        <v>79</v>
      </c>
      <c r="BC1202" s="125">
        <f t="shared" si="474"/>
        <v>22079</v>
      </c>
      <c r="BE1202" s="7" t="s">
        <v>3263</v>
      </c>
    </row>
    <row r="1203" spans="1:57" hidden="1" outlineLevel="1">
      <c r="A1203" t="s">
        <v>1132</v>
      </c>
      <c r="B1203" t="s">
        <v>3057</v>
      </c>
      <c r="C1203" s="1">
        <f t="shared" si="475"/>
        <v>4629</v>
      </c>
      <c r="D1203" s="7">
        <f>IF(N1203&gt;0, RANK(N1203,(N1203:P1203,Q1203:AE1203)),0)</f>
        <v>2</v>
      </c>
      <c r="E1203" s="7">
        <f>IF(O1203&gt;0,RANK(O1203,(N1203:P1203,Q1203:AE1203)),0)</f>
        <v>1</v>
      </c>
      <c r="F1203" s="7">
        <f>IF(P1203&gt;0,RANK(P1203,(N1203:P1203,Q1203:AE1203)),0)</f>
        <v>4</v>
      </c>
      <c r="G1203" s="1">
        <f t="shared" si="463"/>
        <v>404</v>
      </c>
      <c r="H1203" s="2">
        <f t="shared" si="464"/>
        <v>8.7275869518254487E-2</v>
      </c>
      <c r="I1203" s="2"/>
      <c r="J1203" s="2">
        <f t="shared" si="476"/>
        <v>0.44934111039101315</v>
      </c>
      <c r="K1203" s="2">
        <f t="shared" si="477"/>
        <v>0.53661697990926771</v>
      </c>
      <c r="L1203" s="2">
        <f t="shared" si="478"/>
        <v>2.1602937999567941E-3</v>
      </c>
      <c r="M1203" s="2">
        <f t="shared" si="479"/>
        <v>1.1881615899762285E-2</v>
      </c>
      <c r="N1203" s="66">
        <v>2080</v>
      </c>
      <c r="O1203" s="66">
        <v>2484</v>
      </c>
      <c r="P1203" s="66">
        <v>10</v>
      </c>
      <c r="R1203" s="66">
        <v>21</v>
      </c>
      <c r="S1203" s="66">
        <v>7</v>
      </c>
      <c r="T1203" s="66">
        <v>4</v>
      </c>
      <c r="V1203" s="66">
        <v>0</v>
      </c>
      <c r="AE1203" s="66">
        <v>0</v>
      </c>
      <c r="AG1203" s="66">
        <v>23</v>
      </c>
      <c r="AN1203" s="7">
        <f>IF(Q1203&gt;0,RANK(Q1203,(N1203:P1203,Q1203:AE1203)),0)</f>
        <v>0</v>
      </c>
      <c r="AO1203" s="7">
        <f>IF(R1203&gt;0,RANK(R1203,(N1203:P1203,Q1203:AE1203)),0)</f>
        <v>3</v>
      </c>
      <c r="AP1203" s="7">
        <f>IF(T1203&gt;0,RANK(T1203,(N1203:P1203,Q1203:AE1203)),0)</f>
        <v>6</v>
      </c>
      <c r="AQ1203" s="7">
        <f>IF(S1203&gt;0,RANK(S1203,(N1203:P1203,Q1203:AE1203)),0)</f>
        <v>5</v>
      </c>
      <c r="AR1203" s="2">
        <f t="shared" si="480"/>
        <v>0</v>
      </c>
      <c r="AS1203" s="2">
        <f t="shared" si="481"/>
        <v>4.5366169799092677E-3</v>
      </c>
      <c r="AT1203" s="2">
        <f t="shared" si="482"/>
        <v>8.6411751998271766E-4</v>
      </c>
      <c r="AU1203" s="2">
        <f t="shared" si="483"/>
        <v>1.5122056599697559E-3</v>
      </c>
      <c r="AW1203" t="s">
        <v>1132</v>
      </c>
      <c r="AX1203" t="s">
        <v>3057</v>
      </c>
      <c r="AY1203">
        <v>4</v>
      </c>
      <c r="BA1203" s="119">
        <v>22</v>
      </c>
      <c r="BB1203" s="121">
        <v>81</v>
      </c>
      <c r="BC1203" s="125">
        <f t="shared" si="474"/>
        <v>22081</v>
      </c>
      <c r="BE1203" s="7" t="s">
        <v>3263</v>
      </c>
    </row>
    <row r="1204" spans="1:57" hidden="1" outlineLevel="1">
      <c r="A1204" t="s">
        <v>2830</v>
      </c>
      <c r="B1204" t="s">
        <v>3057</v>
      </c>
      <c r="C1204" s="1">
        <f t="shared" si="475"/>
        <v>9181</v>
      </c>
      <c r="D1204" s="7">
        <f>IF(N1204&gt;0, RANK(N1204,(N1204:P1204,Q1204:AE1204)),0)</f>
        <v>2</v>
      </c>
      <c r="E1204" s="7">
        <f>IF(O1204&gt;0,RANK(O1204,(N1204:P1204,Q1204:AE1204)),0)</f>
        <v>1</v>
      </c>
      <c r="F1204" s="7">
        <f>IF(P1204&gt;0,RANK(P1204,(N1204:P1204,Q1204:AE1204)),0)</f>
        <v>4</v>
      </c>
      <c r="G1204" s="1">
        <f t="shared" si="463"/>
        <v>2440</v>
      </c>
      <c r="H1204" s="2">
        <f t="shared" si="464"/>
        <v>0.26576625639908508</v>
      </c>
      <c r="I1204" s="2"/>
      <c r="J1204" s="2">
        <f t="shared" si="476"/>
        <v>0.36063609628580767</v>
      </c>
      <c r="K1204" s="2">
        <f t="shared" si="477"/>
        <v>0.62640235268489275</v>
      </c>
      <c r="L1204" s="2">
        <f t="shared" si="478"/>
        <v>2.5051737283520313E-3</v>
      </c>
      <c r="M1204" s="2">
        <f t="shared" si="479"/>
        <v>1.0456377300947492E-2</v>
      </c>
      <c r="N1204" s="66">
        <v>3311</v>
      </c>
      <c r="O1204" s="66">
        <v>5751</v>
      </c>
      <c r="P1204" s="66">
        <v>23</v>
      </c>
      <c r="R1204" s="66">
        <v>42</v>
      </c>
      <c r="S1204" s="66">
        <v>14</v>
      </c>
      <c r="T1204" s="66">
        <v>3</v>
      </c>
      <c r="V1204" s="66">
        <v>1</v>
      </c>
      <c r="AE1204" s="66">
        <v>3</v>
      </c>
      <c r="AG1204" s="66">
        <v>33</v>
      </c>
      <c r="AN1204" s="7">
        <f>IF(Q1204&gt;0,RANK(Q1204,(N1204:P1204,Q1204:AE1204)),0)</f>
        <v>0</v>
      </c>
      <c r="AO1204" s="7">
        <f>IF(R1204&gt;0,RANK(R1204,(N1204:P1204,Q1204:AE1204)),0)</f>
        <v>3</v>
      </c>
      <c r="AP1204" s="7">
        <f>IF(T1204&gt;0,RANK(T1204,(N1204:P1204,Q1204:AE1204)),0)</f>
        <v>6</v>
      </c>
      <c r="AQ1204" s="7">
        <f>IF(S1204&gt;0,RANK(S1204,(N1204:P1204,Q1204:AE1204)),0)</f>
        <v>5</v>
      </c>
      <c r="AR1204" s="2">
        <f t="shared" si="480"/>
        <v>0</v>
      </c>
      <c r="AS1204" s="2">
        <f t="shared" si="481"/>
        <v>4.5746650691645789E-3</v>
      </c>
      <c r="AT1204" s="2">
        <f t="shared" si="482"/>
        <v>3.2676179065461281E-4</v>
      </c>
      <c r="AU1204" s="2">
        <f t="shared" si="483"/>
        <v>1.5248883563881931E-3</v>
      </c>
      <c r="AW1204" t="s">
        <v>2830</v>
      </c>
      <c r="AX1204" t="s">
        <v>3057</v>
      </c>
      <c r="AY1204">
        <v>5</v>
      </c>
      <c r="BA1204" s="119">
        <v>22</v>
      </c>
      <c r="BB1204" s="121">
        <v>83</v>
      </c>
      <c r="BC1204" s="125">
        <f t="shared" si="474"/>
        <v>22083</v>
      </c>
      <c r="BE1204" s="7" t="s">
        <v>3263</v>
      </c>
    </row>
    <row r="1205" spans="1:57" hidden="1" outlineLevel="1">
      <c r="A1205" t="s">
        <v>3238</v>
      </c>
      <c r="B1205" t="s">
        <v>3057</v>
      </c>
      <c r="C1205" s="1">
        <f t="shared" si="475"/>
        <v>9652</v>
      </c>
      <c r="D1205" s="7">
        <f>IF(N1205&gt;0, RANK(N1205,(N1205:P1205,Q1205:AE1205)),0)</f>
        <v>2</v>
      </c>
      <c r="E1205" s="7">
        <f>IF(O1205&gt;0,RANK(O1205,(N1205:P1205,Q1205:AE1205)),0)</f>
        <v>1</v>
      </c>
      <c r="F1205" s="7">
        <f>IF(P1205&gt;0,RANK(P1205,(N1205:P1205,Q1205:AE1205)),0)</f>
        <v>3</v>
      </c>
      <c r="G1205" s="1">
        <f t="shared" si="463"/>
        <v>4981</v>
      </c>
      <c r="H1205" s="2">
        <f t="shared" si="464"/>
        <v>0.51605884790716949</v>
      </c>
      <c r="I1205" s="2"/>
      <c r="J1205" s="2">
        <f t="shared" si="476"/>
        <v>0.23259428097803564</v>
      </c>
      <c r="K1205" s="2">
        <f t="shared" si="477"/>
        <v>0.74865312888520519</v>
      </c>
      <c r="L1205" s="2">
        <f t="shared" si="478"/>
        <v>4.6622461665975961E-3</v>
      </c>
      <c r="M1205" s="2">
        <f t="shared" si="479"/>
        <v>1.4090343970161522E-2</v>
      </c>
      <c r="N1205" s="66">
        <v>2245</v>
      </c>
      <c r="O1205" s="66">
        <v>7226</v>
      </c>
      <c r="P1205" s="66">
        <v>45</v>
      </c>
      <c r="R1205" s="66">
        <v>44</v>
      </c>
      <c r="S1205" s="66">
        <v>17</v>
      </c>
      <c r="T1205" s="66">
        <v>13</v>
      </c>
      <c r="V1205" s="66">
        <v>1</v>
      </c>
      <c r="AE1205" s="66">
        <v>1</v>
      </c>
      <c r="AG1205" s="66">
        <v>60</v>
      </c>
      <c r="AN1205" s="7">
        <f>IF(Q1205&gt;0,RANK(Q1205,(N1205:P1205,Q1205:AE1205)),0)</f>
        <v>0</v>
      </c>
      <c r="AO1205" s="7">
        <f>IF(R1205&gt;0,RANK(R1205,(N1205:P1205,Q1205:AE1205)),0)</f>
        <v>4</v>
      </c>
      <c r="AP1205" s="7">
        <f>IF(T1205&gt;0,RANK(T1205,(N1205:P1205,Q1205:AE1205)),0)</f>
        <v>6</v>
      </c>
      <c r="AQ1205" s="7">
        <f>IF(S1205&gt;0,RANK(S1205,(N1205:P1205,Q1205:AE1205)),0)</f>
        <v>5</v>
      </c>
      <c r="AR1205" s="2">
        <f t="shared" si="480"/>
        <v>0</v>
      </c>
      <c r="AS1205" s="2">
        <f t="shared" si="481"/>
        <v>4.5586406962287605E-3</v>
      </c>
      <c r="AT1205" s="2">
        <f t="shared" si="482"/>
        <v>1.3468711147948613E-3</v>
      </c>
      <c r="AU1205" s="2">
        <f t="shared" si="483"/>
        <v>1.7612929962702031E-3</v>
      </c>
      <c r="AW1205" t="s">
        <v>3238</v>
      </c>
      <c r="AX1205" t="s">
        <v>3057</v>
      </c>
      <c r="AY1205">
        <v>4</v>
      </c>
      <c r="BA1205" s="119">
        <v>22</v>
      </c>
      <c r="BB1205" s="121">
        <v>85</v>
      </c>
      <c r="BC1205" s="125">
        <f t="shared" si="474"/>
        <v>22085</v>
      </c>
      <c r="BE1205" s="7" t="s">
        <v>3263</v>
      </c>
    </row>
    <row r="1206" spans="1:57" hidden="1" outlineLevel="1">
      <c r="A1206" t="s">
        <v>3289</v>
      </c>
      <c r="B1206" t="s">
        <v>3057</v>
      </c>
      <c r="C1206" s="1">
        <f t="shared" si="475"/>
        <v>13541</v>
      </c>
      <c r="D1206" s="7">
        <f>IF(N1206&gt;0, RANK(N1206,(N1206:P1206,Q1206:AE1206)),0)</f>
        <v>2</v>
      </c>
      <c r="E1206" s="7">
        <f>IF(O1206&gt;0,RANK(O1206,(N1206:P1206,Q1206:AE1206)),0)</f>
        <v>1</v>
      </c>
      <c r="F1206" s="7">
        <f>IF(P1206&gt;0,RANK(P1206,(N1206:P1206,Q1206:AE1206)),0)</f>
        <v>4</v>
      </c>
      <c r="G1206" s="1">
        <f t="shared" si="463"/>
        <v>6152</v>
      </c>
      <c r="H1206" s="2">
        <f t="shared" si="464"/>
        <v>0.45432390517687027</v>
      </c>
      <c r="I1206" s="2"/>
      <c r="J1206" s="2">
        <f t="shared" si="476"/>
        <v>0.25780961524259655</v>
      </c>
      <c r="K1206" s="2">
        <f t="shared" si="477"/>
        <v>0.71213352041946676</v>
      </c>
      <c r="L1206" s="2">
        <f t="shared" si="478"/>
        <v>7.3849789528099841E-3</v>
      </c>
      <c r="M1206" s="2">
        <f t="shared" si="479"/>
        <v>2.2671885385126656E-2</v>
      </c>
      <c r="N1206" s="66">
        <v>3491</v>
      </c>
      <c r="O1206" s="66">
        <v>9643</v>
      </c>
      <c r="P1206" s="66">
        <v>100</v>
      </c>
      <c r="R1206" s="66">
        <v>149</v>
      </c>
      <c r="S1206" s="66">
        <v>27</v>
      </c>
      <c r="T1206" s="66">
        <v>11</v>
      </c>
      <c r="V1206" s="66">
        <v>7</v>
      </c>
      <c r="AE1206" s="66">
        <v>5</v>
      </c>
      <c r="AG1206" s="66">
        <v>108</v>
      </c>
      <c r="AN1206" s="7">
        <f>IF(Q1206&gt;0,RANK(Q1206,(N1206:P1206,Q1206:AE1206)),0)</f>
        <v>0</v>
      </c>
      <c r="AO1206" s="7">
        <f>IF(R1206&gt;0,RANK(R1206,(N1206:P1206,Q1206:AE1206)),0)</f>
        <v>3</v>
      </c>
      <c r="AP1206" s="7">
        <f>IF(T1206&gt;0,RANK(T1206,(N1206:P1206,Q1206:AE1206)),0)</f>
        <v>6</v>
      </c>
      <c r="AQ1206" s="7">
        <f>IF(S1206&gt;0,RANK(S1206,(N1206:P1206,Q1206:AE1206)),0)</f>
        <v>5</v>
      </c>
      <c r="AR1206" s="2">
        <f t="shared" si="480"/>
        <v>0</v>
      </c>
      <c r="AS1206" s="2">
        <f t="shared" si="481"/>
        <v>1.1003618639686876E-2</v>
      </c>
      <c r="AT1206" s="2">
        <f t="shared" si="482"/>
        <v>8.1234768480909826E-4</v>
      </c>
      <c r="AU1206" s="2">
        <f t="shared" si="483"/>
        <v>1.993944317258696E-3</v>
      </c>
      <c r="AW1206" t="s">
        <v>3289</v>
      </c>
      <c r="AX1206" t="s">
        <v>3057</v>
      </c>
      <c r="AY1206">
        <v>3</v>
      </c>
      <c r="BA1206" s="119">
        <v>22</v>
      </c>
      <c r="BB1206" s="121">
        <v>87</v>
      </c>
      <c r="BC1206" s="125">
        <f t="shared" si="474"/>
        <v>22087</v>
      </c>
      <c r="BE1206" s="7" t="s">
        <v>3263</v>
      </c>
    </row>
    <row r="1207" spans="1:57" hidden="1" outlineLevel="1">
      <c r="A1207" t="s">
        <v>973</v>
      </c>
      <c r="B1207" t="s">
        <v>3057</v>
      </c>
      <c r="C1207" s="1">
        <f t="shared" si="475"/>
        <v>25397</v>
      </c>
      <c r="D1207" s="7">
        <f>IF(N1207&gt;0, RANK(N1207,(N1207:P1207,Q1207:AE1207)),0)</f>
        <v>2</v>
      </c>
      <c r="E1207" s="7">
        <f>IF(O1207&gt;0,RANK(O1207,(N1207:P1207,Q1207:AE1207)),0)</f>
        <v>1</v>
      </c>
      <c r="F1207" s="7">
        <f>IF(P1207&gt;0,RANK(P1207,(N1207:P1207,Q1207:AE1207)),0)</f>
        <v>4</v>
      </c>
      <c r="G1207" s="1">
        <f t="shared" si="463"/>
        <v>7935</v>
      </c>
      <c r="H1207" s="2">
        <f t="shared" si="464"/>
        <v>0.31243847698547073</v>
      </c>
      <c r="I1207" s="2"/>
      <c r="J1207" s="2">
        <f t="shared" si="476"/>
        <v>0.33555144308382878</v>
      </c>
      <c r="K1207" s="2">
        <f t="shared" si="477"/>
        <v>0.64798992006929956</v>
      </c>
      <c r="L1207" s="2">
        <f t="shared" si="478"/>
        <v>4.1343465763672878E-3</v>
      </c>
      <c r="M1207" s="2">
        <f t="shared" si="479"/>
        <v>1.2324290270504367E-2</v>
      </c>
      <c r="N1207" s="66">
        <v>8522</v>
      </c>
      <c r="O1207" s="66">
        <v>16457</v>
      </c>
      <c r="P1207" s="66">
        <v>105</v>
      </c>
      <c r="R1207" s="66">
        <v>135</v>
      </c>
      <c r="S1207" s="66">
        <v>24</v>
      </c>
      <c r="T1207" s="66">
        <v>12</v>
      </c>
      <c r="V1207" s="66">
        <v>5</v>
      </c>
      <c r="AE1207" s="66">
        <v>1</v>
      </c>
      <c r="AG1207" s="66">
        <v>136</v>
      </c>
      <c r="AN1207" s="7">
        <f>IF(Q1207&gt;0,RANK(Q1207,(N1207:P1207,Q1207:AE1207)),0)</f>
        <v>0</v>
      </c>
      <c r="AO1207" s="7">
        <f>IF(R1207&gt;0,RANK(R1207,(N1207:P1207,Q1207:AE1207)),0)</f>
        <v>3</v>
      </c>
      <c r="AP1207" s="7">
        <f>IF(T1207&gt;0,RANK(T1207,(N1207:P1207,Q1207:AE1207)),0)</f>
        <v>6</v>
      </c>
      <c r="AQ1207" s="7">
        <f>IF(S1207&gt;0,RANK(S1207,(N1207:P1207,Q1207:AE1207)),0)</f>
        <v>5</v>
      </c>
      <c r="AR1207" s="2">
        <f t="shared" si="480"/>
        <v>0</v>
      </c>
      <c r="AS1207" s="2">
        <f t="shared" si="481"/>
        <v>5.3155884553293693E-3</v>
      </c>
      <c r="AT1207" s="2">
        <f t="shared" si="482"/>
        <v>4.7249675158483287E-4</v>
      </c>
      <c r="AU1207" s="2">
        <f t="shared" si="483"/>
        <v>9.4499350316966575E-4</v>
      </c>
      <c r="AW1207" t="s">
        <v>973</v>
      </c>
      <c r="AX1207" t="s">
        <v>3057</v>
      </c>
      <c r="AY1207">
        <v>0</v>
      </c>
      <c r="BA1207" s="119">
        <v>22</v>
      </c>
      <c r="BB1207" s="121">
        <v>89</v>
      </c>
      <c r="BC1207" s="125">
        <f t="shared" si="474"/>
        <v>22089</v>
      </c>
      <c r="BE1207" s="7" t="s">
        <v>3263</v>
      </c>
    </row>
    <row r="1208" spans="1:57" hidden="1" outlineLevel="1">
      <c r="A1208" t="s">
        <v>2649</v>
      </c>
      <c r="B1208" t="s">
        <v>3057</v>
      </c>
      <c r="C1208" s="1">
        <f t="shared" si="475"/>
        <v>6184</v>
      </c>
      <c r="D1208" s="7">
        <f>IF(N1208&gt;0, RANK(N1208,(N1208:P1208,Q1208:AE1208)),0)</f>
        <v>1</v>
      </c>
      <c r="E1208" s="7">
        <f>IF(O1208&gt;0,RANK(O1208,(N1208:P1208,Q1208:AE1208)),0)</f>
        <v>2</v>
      </c>
      <c r="F1208" s="7">
        <f>IF(P1208&gt;0,RANK(P1208,(N1208:P1208,Q1208:AE1208)),0)</f>
        <v>4</v>
      </c>
      <c r="G1208" s="1">
        <f t="shared" si="463"/>
        <v>1045</v>
      </c>
      <c r="H1208" s="2">
        <f t="shared" si="464"/>
        <v>0.16898447606727038</v>
      </c>
      <c r="I1208" s="2"/>
      <c r="J1208" s="2">
        <f t="shared" si="476"/>
        <v>0.57681112548512292</v>
      </c>
      <c r="K1208" s="2">
        <f t="shared" si="477"/>
        <v>0.40782664941785252</v>
      </c>
      <c r="L1208" s="2">
        <f t="shared" si="478"/>
        <v>2.4256144890038808E-3</v>
      </c>
      <c r="M1208" s="2">
        <f t="shared" si="479"/>
        <v>1.2936610608020682E-2</v>
      </c>
      <c r="N1208" s="66">
        <v>3567</v>
      </c>
      <c r="O1208" s="66">
        <v>2522</v>
      </c>
      <c r="P1208" s="66">
        <v>15</v>
      </c>
      <c r="R1208" s="66">
        <v>37</v>
      </c>
      <c r="S1208" s="66">
        <v>8</v>
      </c>
      <c r="T1208" s="66">
        <v>6</v>
      </c>
      <c r="V1208" s="66">
        <v>4</v>
      </c>
      <c r="AE1208" s="66">
        <v>2</v>
      </c>
      <c r="AG1208" s="66">
        <v>23</v>
      </c>
      <c r="AN1208" s="7">
        <f>IF(Q1208&gt;0,RANK(Q1208,(N1208:P1208,Q1208:AE1208)),0)</f>
        <v>0</v>
      </c>
      <c r="AO1208" s="7">
        <f>IF(R1208&gt;0,RANK(R1208,(N1208:P1208,Q1208:AE1208)),0)</f>
        <v>3</v>
      </c>
      <c r="AP1208" s="7">
        <f>IF(T1208&gt;0,RANK(T1208,(N1208:P1208,Q1208:AE1208)),0)</f>
        <v>6</v>
      </c>
      <c r="AQ1208" s="7">
        <f>IF(S1208&gt;0,RANK(S1208,(N1208:P1208,Q1208:AE1208)),0)</f>
        <v>5</v>
      </c>
      <c r="AR1208" s="2">
        <f t="shared" si="480"/>
        <v>0</v>
      </c>
      <c r="AS1208" s="2">
        <f t="shared" si="481"/>
        <v>5.983182406209573E-3</v>
      </c>
      <c r="AT1208" s="2">
        <f t="shared" si="482"/>
        <v>9.7024579560155242E-4</v>
      </c>
      <c r="AU1208" s="2">
        <f t="shared" si="483"/>
        <v>1.29366106080207E-3</v>
      </c>
      <c r="AW1208" t="s">
        <v>2649</v>
      </c>
      <c r="AX1208" t="s">
        <v>3057</v>
      </c>
      <c r="AY1208">
        <v>6</v>
      </c>
      <c r="BA1208" s="119">
        <v>22</v>
      </c>
      <c r="BB1208" s="121">
        <v>91</v>
      </c>
      <c r="BC1208" s="125">
        <f t="shared" si="474"/>
        <v>22091</v>
      </c>
      <c r="BE1208" s="7" t="s">
        <v>3263</v>
      </c>
    </row>
    <row r="1209" spans="1:57" hidden="1" outlineLevel="1">
      <c r="A1209" t="s">
        <v>2650</v>
      </c>
      <c r="B1209" t="s">
        <v>3057</v>
      </c>
      <c r="C1209" s="1">
        <f t="shared" si="475"/>
        <v>12564</v>
      </c>
      <c r="D1209" s="7">
        <f>IF(N1209&gt;0, RANK(N1209,(N1209:P1209,Q1209:AE1209)),0)</f>
        <v>1</v>
      </c>
      <c r="E1209" s="7">
        <f>IF(O1209&gt;0,RANK(O1209,(N1209:P1209,Q1209:AE1209)),0)</f>
        <v>2</v>
      </c>
      <c r="F1209" s="7">
        <f>IF(P1209&gt;0,RANK(P1209,(N1209:P1209,Q1209:AE1209)),0)</f>
        <v>4</v>
      </c>
      <c r="G1209" s="1">
        <f t="shared" si="463"/>
        <v>1562</v>
      </c>
      <c r="H1209" s="2">
        <f t="shared" si="464"/>
        <v>0.12432346386501114</v>
      </c>
      <c r="I1209" s="2"/>
      <c r="J1209" s="2">
        <f t="shared" si="476"/>
        <v>0.55666985036612548</v>
      </c>
      <c r="K1209" s="2">
        <f t="shared" si="477"/>
        <v>0.43234638650111429</v>
      </c>
      <c r="L1209" s="2">
        <f t="shared" si="478"/>
        <v>3.6612543775867558E-3</v>
      </c>
      <c r="M1209" s="2">
        <f t="shared" si="479"/>
        <v>7.3225087551734708E-3</v>
      </c>
      <c r="N1209" s="66">
        <v>6994</v>
      </c>
      <c r="O1209" s="66">
        <v>5432</v>
      </c>
      <c r="P1209" s="66">
        <v>46</v>
      </c>
      <c r="R1209" s="66">
        <v>57</v>
      </c>
      <c r="S1209" s="66">
        <v>11</v>
      </c>
      <c r="T1209" s="66">
        <v>2</v>
      </c>
      <c r="V1209" s="66">
        <v>1</v>
      </c>
      <c r="AE1209" s="66">
        <v>0</v>
      </c>
      <c r="AG1209" s="66">
        <v>21</v>
      </c>
      <c r="AN1209" s="7">
        <f>IF(Q1209&gt;0,RANK(Q1209,(N1209:P1209,Q1209:AE1209)),0)</f>
        <v>0</v>
      </c>
      <c r="AO1209" s="7">
        <f>IF(R1209&gt;0,RANK(R1209,(N1209:P1209,Q1209:AE1209)),0)</f>
        <v>3</v>
      </c>
      <c r="AP1209" s="7">
        <f>IF(T1209&gt;0,RANK(T1209,(N1209:P1209,Q1209:AE1209)),0)</f>
        <v>6</v>
      </c>
      <c r="AQ1209" s="7">
        <f>IF(S1209&gt;0,RANK(S1209,(N1209:P1209,Q1209:AE1209)),0)</f>
        <v>5</v>
      </c>
      <c r="AR1209" s="2">
        <f t="shared" si="480"/>
        <v>0</v>
      </c>
      <c r="AS1209" s="2">
        <f t="shared" si="481"/>
        <v>4.5367717287488063E-3</v>
      </c>
      <c r="AT1209" s="2">
        <f t="shared" si="482"/>
        <v>1.591849729385546E-4</v>
      </c>
      <c r="AU1209" s="2">
        <f t="shared" si="483"/>
        <v>8.7551735116205031E-4</v>
      </c>
      <c r="AW1209" t="s">
        <v>2650</v>
      </c>
      <c r="AX1209" t="s">
        <v>3057</v>
      </c>
      <c r="AY1209">
        <v>3</v>
      </c>
      <c r="BA1209" s="119">
        <v>22</v>
      </c>
      <c r="BB1209" s="121">
        <v>93</v>
      </c>
      <c r="BC1209" s="125">
        <f t="shared" si="474"/>
        <v>22093</v>
      </c>
      <c r="BE1209" s="7" t="s">
        <v>3263</v>
      </c>
    </row>
    <row r="1210" spans="1:57" hidden="1" outlineLevel="1">
      <c r="A1210" t="s">
        <v>3000</v>
      </c>
      <c r="B1210" t="s">
        <v>3057</v>
      </c>
      <c r="C1210" s="1">
        <f t="shared" si="475"/>
        <v>21656</v>
      </c>
      <c r="D1210" s="7">
        <f>IF(N1210&gt;0, RANK(N1210,(N1210:P1210,Q1210:AE1210)),0)</f>
        <v>1</v>
      </c>
      <c r="E1210" s="7">
        <f>IF(O1210&gt;0,RANK(O1210,(N1210:P1210,Q1210:AE1210)),0)</f>
        <v>2</v>
      </c>
      <c r="F1210" s="7">
        <f>IF(P1210&gt;0,RANK(P1210,(N1210:P1210,Q1210:AE1210)),0)</f>
        <v>4</v>
      </c>
      <c r="G1210" s="1">
        <f t="shared" si="463"/>
        <v>3512</v>
      </c>
      <c r="H1210" s="2">
        <f t="shared" si="464"/>
        <v>0.16217214628740304</v>
      </c>
      <c r="I1210" s="2"/>
      <c r="J1210" s="2">
        <f t="shared" si="476"/>
        <v>0.57369782046545992</v>
      </c>
      <c r="K1210" s="2">
        <f t="shared" si="477"/>
        <v>0.41152567417805691</v>
      </c>
      <c r="L1210" s="2">
        <f t="shared" si="478"/>
        <v>3.5555966014037682E-3</v>
      </c>
      <c r="M1210" s="2">
        <f t="shared" si="479"/>
        <v>1.1220908755079403E-2</v>
      </c>
      <c r="N1210" s="66">
        <v>12424</v>
      </c>
      <c r="O1210" s="66">
        <v>8912</v>
      </c>
      <c r="P1210" s="66">
        <v>77</v>
      </c>
      <c r="R1210" s="66">
        <v>111</v>
      </c>
      <c r="S1210" s="66">
        <v>43</v>
      </c>
      <c r="T1210" s="66">
        <v>9</v>
      </c>
      <c r="V1210" s="66">
        <v>4</v>
      </c>
      <c r="AE1210" s="66">
        <v>4</v>
      </c>
      <c r="AG1210" s="66">
        <v>72</v>
      </c>
      <c r="AN1210" s="7">
        <f>IF(Q1210&gt;0,RANK(Q1210,(N1210:P1210,Q1210:AE1210)),0)</f>
        <v>0</v>
      </c>
      <c r="AO1210" s="7">
        <f>IF(R1210&gt;0,RANK(R1210,(N1210:P1210,Q1210:AE1210)),0)</f>
        <v>3</v>
      </c>
      <c r="AP1210" s="7">
        <f>IF(T1210&gt;0,RANK(T1210,(N1210:P1210,Q1210:AE1210)),0)</f>
        <v>6</v>
      </c>
      <c r="AQ1210" s="7">
        <f>IF(S1210&gt;0,RANK(S1210,(N1210:P1210,Q1210:AE1210)),0)</f>
        <v>5</v>
      </c>
      <c r="AR1210" s="2">
        <f t="shared" si="480"/>
        <v>0</v>
      </c>
      <c r="AS1210" s="2">
        <f t="shared" si="481"/>
        <v>5.1256002955301075E-3</v>
      </c>
      <c r="AT1210" s="2">
        <f t="shared" si="482"/>
        <v>4.1558921315108978E-4</v>
      </c>
      <c r="AU1210" s="2">
        <f t="shared" si="483"/>
        <v>1.985592907277429E-3</v>
      </c>
      <c r="AW1210" t="s">
        <v>3000</v>
      </c>
      <c r="AX1210" t="s">
        <v>3057</v>
      </c>
      <c r="AY1210">
        <v>3</v>
      </c>
      <c r="BA1210" s="119">
        <v>22</v>
      </c>
      <c r="BB1210" s="121">
        <v>95</v>
      </c>
      <c r="BC1210" s="125">
        <f t="shared" si="474"/>
        <v>22095</v>
      </c>
      <c r="BE1210" s="7" t="s">
        <v>3263</v>
      </c>
    </row>
    <row r="1211" spans="1:57" hidden="1" outlineLevel="1">
      <c r="A1211" t="s">
        <v>904</v>
      </c>
      <c r="B1211" t="s">
        <v>3057</v>
      </c>
      <c r="C1211" s="1">
        <f t="shared" si="475"/>
        <v>42493</v>
      </c>
      <c r="D1211" s="7">
        <f>IF(N1211&gt;0, RANK(N1211,(N1211:P1211,Q1211:AE1211)),0)</f>
        <v>2</v>
      </c>
      <c r="E1211" s="7">
        <f>IF(O1211&gt;0,RANK(O1211,(N1211:P1211,Q1211:AE1211)),0)</f>
        <v>1</v>
      </c>
      <c r="F1211" s="7">
        <f>IF(P1211&gt;0,RANK(P1211,(N1211:P1211,Q1211:AE1211)),0)</f>
        <v>4</v>
      </c>
      <c r="G1211" s="1">
        <f t="shared" si="463"/>
        <v>1382</v>
      </c>
      <c r="H1211" s="2">
        <f t="shared" si="464"/>
        <v>3.2523003788859341E-2</v>
      </c>
      <c r="I1211" s="2"/>
      <c r="J1211" s="2">
        <f t="shared" si="476"/>
        <v>0.47697267785282282</v>
      </c>
      <c r="K1211" s="2">
        <f t="shared" si="477"/>
        <v>0.50949568164168213</v>
      </c>
      <c r="L1211" s="2">
        <f t="shared" si="478"/>
        <v>2.635728237592074E-3</v>
      </c>
      <c r="M1211" s="2">
        <f t="shared" si="479"/>
        <v>1.0895912267902971E-2</v>
      </c>
      <c r="N1211" s="66">
        <v>20268</v>
      </c>
      <c r="O1211" s="66">
        <v>21650</v>
      </c>
      <c r="P1211" s="66">
        <v>112</v>
      </c>
      <c r="R1211" s="66">
        <v>253</v>
      </c>
      <c r="S1211" s="66">
        <v>44</v>
      </c>
      <c r="T1211" s="66">
        <v>18</v>
      </c>
      <c r="V1211" s="66">
        <v>15</v>
      </c>
      <c r="AE1211" s="66">
        <v>9</v>
      </c>
      <c r="AG1211" s="66">
        <v>124</v>
      </c>
      <c r="AN1211" s="7">
        <f>IF(Q1211&gt;0,RANK(Q1211,(N1211:P1211,Q1211:AE1211)),0)</f>
        <v>0</v>
      </c>
      <c r="AO1211" s="7">
        <f>IF(R1211&gt;0,RANK(R1211,(N1211:P1211,Q1211:AE1211)),0)</f>
        <v>3</v>
      </c>
      <c r="AP1211" s="7">
        <f>IF(T1211&gt;0,RANK(T1211,(N1211:P1211,Q1211:AE1211)),0)</f>
        <v>6</v>
      </c>
      <c r="AQ1211" s="7">
        <f>IF(S1211&gt;0,RANK(S1211,(N1211:P1211,Q1211:AE1211)),0)</f>
        <v>5</v>
      </c>
      <c r="AR1211" s="2">
        <f t="shared" si="480"/>
        <v>0</v>
      </c>
      <c r="AS1211" s="2">
        <f t="shared" si="481"/>
        <v>5.9539218224178101E-3</v>
      </c>
      <c r="AT1211" s="2">
        <f t="shared" si="482"/>
        <v>4.2359918104158334E-4</v>
      </c>
      <c r="AU1211" s="2">
        <f t="shared" si="483"/>
        <v>1.0354646647683149E-3</v>
      </c>
      <c r="AW1211" t="s">
        <v>904</v>
      </c>
      <c r="AX1211" t="s">
        <v>3057</v>
      </c>
      <c r="AY1211">
        <v>7</v>
      </c>
      <c r="BA1211" s="119">
        <v>22</v>
      </c>
      <c r="BB1211" s="121">
        <v>97</v>
      </c>
      <c r="BC1211" s="125">
        <f t="shared" si="474"/>
        <v>22097</v>
      </c>
      <c r="BE1211" s="7" t="s">
        <v>3263</v>
      </c>
    </row>
    <row r="1212" spans="1:57" hidden="1" outlineLevel="1">
      <c r="A1212" t="s">
        <v>2188</v>
      </c>
      <c r="B1212" t="s">
        <v>3057</v>
      </c>
      <c r="C1212" s="1">
        <f t="shared" si="475"/>
        <v>24252</v>
      </c>
      <c r="D1212" s="7">
        <f>IF(N1212&gt;0, RANK(N1212,(N1212:P1212,Q1212:AE1212)),0)</f>
        <v>2</v>
      </c>
      <c r="E1212" s="7">
        <f>IF(O1212&gt;0,RANK(O1212,(N1212:P1212,Q1212:AE1212)),0)</f>
        <v>1</v>
      </c>
      <c r="F1212" s="7">
        <f>IF(P1212&gt;0,RANK(P1212,(N1212:P1212,Q1212:AE1212)),0)</f>
        <v>4</v>
      </c>
      <c r="G1212" s="1">
        <f t="shared" si="463"/>
        <v>5024</v>
      </c>
      <c r="H1212" s="2">
        <f t="shared" si="464"/>
        <v>0.20715817252185387</v>
      </c>
      <c r="I1212" s="2"/>
      <c r="J1212" s="2">
        <f t="shared" si="476"/>
        <v>0.3883803397657925</v>
      </c>
      <c r="K1212" s="2">
        <f t="shared" si="477"/>
        <v>0.59553851228764643</v>
      </c>
      <c r="L1212" s="2">
        <f t="shared" si="478"/>
        <v>2.8451261751608115E-3</v>
      </c>
      <c r="M1212" s="2">
        <f t="shared" si="479"/>
        <v>1.3236021771400203E-2</v>
      </c>
      <c r="N1212" s="66">
        <v>9419</v>
      </c>
      <c r="O1212" s="66">
        <v>14443</v>
      </c>
      <c r="P1212" s="66">
        <v>69</v>
      </c>
      <c r="R1212" s="66">
        <v>196</v>
      </c>
      <c r="S1212" s="66">
        <v>27</v>
      </c>
      <c r="T1212" s="66">
        <v>11</v>
      </c>
      <c r="V1212" s="66">
        <v>7</v>
      </c>
      <c r="AE1212" s="66">
        <v>2</v>
      </c>
      <c r="AG1212" s="66">
        <v>78</v>
      </c>
      <c r="AN1212" s="7">
        <f>IF(Q1212&gt;0,RANK(Q1212,(N1212:P1212,Q1212:AE1212)),0)</f>
        <v>0</v>
      </c>
      <c r="AO1212" s="7">
        <f>IF(R1212&gt;0,RANK(R1212,(N1212:P1212,Q1212:AE1212)),0)</f>
        <v>3</v>
      </c>
      <c r="AP1212" s="7">
        <f>IF(T1212&gt;0,RANK(T1212,(N1212:P1212,Q1212:AE1212)),0)</f>
        <v>6</v>
      </c>
      <c r="AQ1212" s="7">
        <f>IF(S1212&gt;0,RANK(S1212,(N1212:P1212,Q1212:AE1212)),0)</f>
        <v>5</v>
      </c>
      <c r="AR1212" s="2">
        <f t="shared" si="480"/>
        <v>0</v>
      </c>
      <c r="AS1212" s="2">
        <f t="shared" si="481"/>
        <v>8.0818076859640441E-3</v>
      </c>
      <c r="AT1212" s="2">
        <f t="shared" si="482"/>
        <v>4.5357083951839023E-4</v>
      </c>
      <c r="AU1212" s="2">
        <f t="shared" si="483"/>
        <v>1.1133102424542305E-3</v>
      </c>
      <c r="AW1212" t="s">
        <v>2188</v>
      </c>
      <c r="AX1212" t="s">
        <v>3057</v>
      </c>
      <c r="AY1212">
        <v>3</v>
      </c>
      <c r="BA1212" s="119">
        <v>22</v>
      </c>
      <c r="BB1212" s="121">
        <v>99</v>
      </c>
      <c r="BC1212" s="125">
        <f t="shared" si="474"/>
        <v>22099</v>
      </c>
      <c r="BE1212" s="7" t="s">
        <v>3263</v>
      </c>
    </row>
    <row r="1213" spans="1:57" hidden="1" outlineLevel="1">
      <c r="A1213" t="s">
        <v>2189</v>
      </c>
      <c r="B1213" t="s">
        <v>3057</v>
      </c>
      <c r="C1213" s="1">
        <f t="shared" si="475"/>
        <v>22903</v>
      </c>
      <c r="D1213" s="7">
        <f>IF(N1213&gt;0, RANK(N1213,(N1213:P1213,Q1213:AE1213)),0)</f>
        <v>2</v>
      </c>
      <c r="E1213" s="7">
        <f>IF(O1213&gt;0,RANK(O1213,(N1213:P1213,Q1213:AE1213)),0)</f>
        <v>1</v>
      </c>
      <c r="F1213" s="7">
        <f>IF(P1213&gt;0,RANK(P1213,(N1213:P1213,Q1213:AE1213)),0)</f>
        <v>4</v>
      </c>
      <c r="G1213" s="1">
        <f t="shared" si="463"/>
        <v>3838</v>
      </c>
      <c r="H1213" s="2">
        <f t="shared" si="464"/>
        <v>0.16757630004802865</v>
      </c>
      <c r="I1213" s="2"/>
      <c r="J1213" s="2">
        <f t="shared" si="476"/>
        <v>0.40802514954372787</v>
      </c>
      <c r="K1213" s="2">
        <f t="shared" si="477"/>
        <v>0.57560144959175652</v>
      </c>
      <c r="L1213" s="2">
        <f t="shared" si="478"/>
        <v>3.4929921844299872E-3</v>
      </c>
      <c r="M1213" s="2">
        <f t="shared" si="479"/>
        <v>1.2880408680085565E-2</v>
      </c>
      <c r="N1213" s="66">
        <v>9345</v>
      </c>
      <c r="O1213" s="66">
        <v>13183</v>
      </c>
      <c r="P1213" s="66">
        <v>80</v>
      </c>
      <c r="R1213" s="66">
        <v>132</v>
      </c>
      <c r="S1213" s="66">
        <v>25</v>
      </c>
      <c r="T1213" s="66">
        <v>15</v>
      </c>
      <c r="V1213" s="66">
        <v>4</v>
      </c>
      <c r="AE1213" s="66">
        <v>2</v>
      </c>
      <c r="AG1213" s="66">
        <v>117</v>
      </c>
      <c r="AN1213" s="7">
        <f>IF(Q1213&gt;0,RANK(Q1213,(N1213:P1213,Q1213:AE1213)),0)</f>
        <v>0</v>
      </c>
      <c r="AO1213" s="7">
        <f>IF(R1213&gt;0,RANK(R1213,(N1213:P1213,Q1213:AE1213)),0)</f>
        <v>3</v>
      </c>
      <c r="AP1213" s="7">
        <f>IF(T1213&gt;0,RANK(T1213,(N1213:P1213,Q1213:AE1213)),0)</f>
        <v>6</v>
      </c>
      <c r="AQ1213" s="7">
        <f>IF(S1213&gt;0,RANK(S1213,(N1213:P1213,Q1213:AE1213)),0)</f>
        <v>5</v>
      </c>
      <c r="AR1213" s="2">
        <f t="shared" si="480"/>
        <v>0</v>
      </c>
      <c r="AS1213" s="2">
        <f t="shared" si="481"/>
        <v>5.7634371043094792E-3</v>
      </c>
      <c r="AT1213" s="2">
        <f t="shared" si="482"/>
        <v>6.549360345806226E-4</v>
      </c>
      <c r="AU1213" s="2">
        <f t="shared" si="483"/>
        <v>1.0915600576343711E-3</v>
      </c>
      <c r="AW1213" t="s">
        <v>2189</v>
      </c>
      <c r="AX1213" t="s">
        <v>3057</v>
      </c>
      <c r="AY1213">
        <v>3</v>
      </c>
      <c r="BA1213" s="119">
        <v>22</v>
      </c>
      <c r="BB1213" s="121">
        <v>101</v>
      </c>
      <c r="BC1213" s="125">
        <f t="shared" si="474"/>
        <v>22101</v>
      </c>
      <c r="BE1213" s="7" t="s">
        <v>3263</v>
      </c>
    </row>
    <row r="1214" spans="1:57" hidden="1" outlineLevel="1">
      <c r="A1214" t="s">
        <v>2230</v>
      </c>
      <c r="B1214" t="s">
        <v>3057</v>
      </c>
      <c r="C1214" s="1">
        <f t="shared" si="475"/>
        <v>109542</v>
      </c>
      <c r="D1214" s="7">
        <f>IF(N1214&gt;0, RANK(N1214,(N1214:P1214,Q1214:AE1214)),0)</f>
        <v>2</v>
      </c>
      <c r="E1214" s="7">
        <f>IF(O1214&gt;0,RANK(O1214,(N1214:P1214,Q1214:AE1214)),0)</f>
        <v>1</v>
      </c>
      <c r="F1214" s="7">
        <f>IF(P1214&gt;0,RANK(P1214,(N1214:P1214,Q1214:AE1214)),0)</f>
        <v>3</v>
      </c>
      <c r="G1214" s="1">
        <f t="shared" si="463"/>
        <v>58482</v>
      </c>
      <c r="H1214" s="2">
        <f t="shared" si="464"/>
        <v>0.53387741688119628</v>
      </c>
      <c r="I1214" s="2"/>
      <c r="J1214" s="2">
        <f t="shared" si="476"/>
        <v>0.22453488159792592</v>
      </c>
      <c r="K1214" s="2">
        <f t="shared" si="477"/>
        <v>0.75841229847912217</v>
      </c>
      <c r="L1214" s="2">
        <f t="shared" si="478"/>
        <v>3.7428566212046521E-3</v>
      </c>
      <c r="M1214" s="2">
        <f t="shared" si="479"/>
        <v>1.3309963301747281E-2</v>
      </c>
      <c r="N1214" s="66">
        <v>24596</v>
      </c>
      <c r="O1214" s="66">
        <v>83078</v>
      </c>
      <c r="P1214" s="66">
        <v>410</v>
      </c>
      <c r="R1214" s="66">
        <v>402</v>
      </c>
      <c r="S1214" s="66">
        <v>200</v>
      </c>
      <c r="T1214" s="66">
        <v>39</v>
      </c>
      <c r="V1214" s="66">
        <v>18</v>
      </c>
      <c r="AE1214" s="66">
        <v>9</v>
      </c>
      <c r="AG1214" s="66">
        <v>790</v>
      </c>
      <c r="AN1214" s="7">
        <f>IF(Q1214&gt;0,RANK(Q1214,(N1214:P1214,Q1214:AE1214)),0)</f>
        <v>0</v>
      </c>
      <c r="AO1214" s="7">
        <f>IF(R1214&gt;0,RANK(R1214,(N1214:P1214,Q1214:AE1214)),0)</f>
        <v>4</v>
      </c>
      <c r="AP1214" s="7">
        <f>IF(T1214&gt;0,RANK(T1214,(N1214:P1214,Q1214:AE1214)),0)</f>
        <v>6</v>
      </c>
      <c r="AQ1214" s="7">
        <f>IF(S1214&gt;0,RANK(S1214,(N1214:P1214,Q1214:AE1214)),0)</f>
        <v>5</v>
      </c>
      <c r="AR1214" s="2">
        <f t="shared" si="480"/>
        <v>0</v>
      </c>
      <c r="AS1214" s="2">
        <f t="shared" si="481"/>
        <v>3.66982527249822E-3</v>
      </c>
      <c r="AT1214" s="2">
        <f t="shared" si="482"/>
        <v>3.5602782494385717E-4</v>
      </c>
      <c r="AU1214" s="2">
        <f t="shared" si="483"/>
        <v>1.8257837176608059E-3</v>
      </c>
      <c r="AW1214" t="s">
        <v>2230</v>
      </c>
      <c r="AX1214" t="s">
        <v>3057</v>
      </c>
      <c r="AY1214">
        <v>1</v>
      </c>
      <c r="BA1214" s="119">
        <v>22</v>
      </c>
      <c r="BB1214" s="121">
        <v>103</v>
      </c>
      <c r="BC1214" s="125">
        <f t="shared" si="474"/>
        <v>22103</v>
      </c>
      <c r="BE1214" s="7" t="s">
        <v>3263</v>
      </c>
    </row>
    <row r="1215" spans="1:57" hidden="1" outlineLevel="1">
      <c r="A1215" t="s">
        <v>2777</v>
      </c>
      <c r="B1215" t="s">
        <v>3057</v>
      </c>
      <c r="C1215" s="1">
        <f t="shared" si="475"/>
        <v>48602</v>
      </c>
      <c r="D1215" s="7">
        <f>IF(N1215&gt;0, RANK(N1215,(N1215:P1215,Q1215:AE1215)),0)</f>
        <v>2</v>
      </c>
      <c r="E1215" s="7">
        <f>IF(O1215&gt;0,RANK(O1215,(N1215:P1215,Q1215:AE1215)),0)</f>
        <v>1</v>
      </c>
      <c r="F1215" s="7">
        <f>IF(P1215&gt;0,RANK(P1215,(N1215:P1215,Q1215:AE1215)),0)</f>
        <v>4</v>
      </c>
      <c r="G1215" s="1">
        <f t="shared" si="463"/>
        <v>14996</v>
      </c>
      <c r="H1215" s="2">
        <f t="shared" si="464"/>
        <v>0.30854697337558123</v>
      </c>
      <c r="I1215" s="2"/>
      <c r="J1215" s="2">
        <f t="shared" si="476"/>
        <v>0.33821653429900006</v>
      </c>
      <c r="K1215" s="2">
        <f t="shared" si="477"/>
        <v>0.64676350767458124</v>
      </c>
      <c r="L1215" s="2">
        <f t="shared" si="478"/>
        <v>3.3537714497345788E-3</v>
      </c>
      <c r="M1215" s="2">
        <f t="shared" si="479"/>
        <v>1.1666186576684178E-2</v>
      </c>
      <c r="N1215" s="66">
        <v>16438</v>
      </c>
      <c r="O1215" s="66">
        <v>31434</v>
      </c>
      <c r="P1215" s="66">
        <v>163</v>
      </c>
      <c r="R1215" s="66">
        <v>217</v>
      </c>
      <c r="S1215" s="66">
        <v>56</v>
      </c>
      <c r="T1215" s="66">
        <v>23</v>
      </c>
      <c r="V1215" s="66">
        <v>9</v>
      </c>
      <c r="AE1215" s="66">
        <v>9</v>
      </c>
      <c r="AG1215" s="66">
        <v>253</v>
      </c>
      <c r="AN1215" s="7">
        <f>IF(Q1215&gt;0,RANK(Q1215,(N1215:P1215,Q1215:AE1215)),0)</f>
        <v>0</v>
      </c>
      <c r="AO1215" s="7">
        <f>IF(R1215&gt;0,RANK(R1215,(N1215:P1215,Q1215:AE1215)),0)</f>
        <v>3</v>
      </c>
      <c r="AP1215" s="7">
        <f>IF(T1215&gt;0,RANK(T1215,(N1215:P1215,Q1215:AE1215)),0)</f>
        <v>6</v>
      </c>
      <c r="AQ1215" s="7">
        <f>IF(S1215&gt;0,RANK(S1215,(N1215:P1215,Q1215:AE1215)),0)</f>
        <v>5</v>
      </c>
      <c r="AR1215" s="2">
        <f t="shared" si="480"/>
        <v>0</v>
      </c>
      <c r="AS1215" s="2">
        <f t="shared" si="481"/>
        <v>4.4648368379902065E-3</v>
      </c>
      <c r="AT1215" s="2">
        <f t="shared" si="482"/>
        <v>4.7323155425702646E-4</v>
      </c>
      <c r="AU1215" s="2">
        <f t="shared" si="483"/>
        <v>1.1522159581910209E-3</v>
      </c>
      <c r="AW1215" t="s">
        <v>2777</v>
      </c>
      <c r="AX1215" t="s">
        <v>3057</v>
      </c>
      <c r="AY1215">
        <v>1</v>
      </c>
      <c r="BA1215" s="119">
        <v>22</v>
      </c>
      <c r="BB1215" s="121">
        <v>105</v>
      </c>
      <c r="BC1215" s="125">
        <f t="shared" si="474"/>
        <v>22105</v>
      </c>
      <c r="BE1215" s="7" t="s">
        <v>3263</v>
      </c>
    </row>
    <row r="1216" spans="1:57" hidden="1" outlineLevel="1">
      <c r="A1216" t="s">
        <v>2582</v>
      </c>
      <c r="B1216" t="s">
        <v>3057</v>
      </c>
      <c r="C1216" s="1">
        <f t="shared" si="475"/>
        <v>3040</v>
      </c>
      <c r="D1216" s="7">
        <f>IF(N1216&gt;0, RANK(N1216,(N1216:P1216,Q1216:AE1216)),0)</f>
        <v>1</v>
      </c>
      <c r="E1216" s="7">
        <f>IF(O1216&gt;0,RANK(O1216,(N1216:P1216,Q1216:AE1216)),0)</f>
        <v>2</v>
      </c>
      <c r="F1216" s="7">
        <f>IF(P1216&gt;0,RANK(P1216,(N1216:P1216,Q1216:AE1216)),0)</f>
        <v>4</v>
      </c>
      <c r="G1216" s="1">
        <f t="shared" si="463"/>
        <v>279</v>
      </c>
      <c r="H1216" s="2">
        <f t="shared" si="464"/>
        <v>9.1776315789473678E-2</v>
      </c>
      <c r="I1216" s="2"/>
      <c r="J1216" s="2">
        <f t="shared" si="476"/>
        <v>0.54144736842105268</v>
      </c>
      <c r="K1216" s="2">
        <f t="shared" si="477"/>
        <v>0.44967105263157897</v>
      </c>
      <c r="L1216" s="2">
        <f t="shared" si="478"/>
        <v>1.3157894736842105E-3</v>
      </c>
      <c r="M1216" s="2">
        <f t="shared" si="479"/>
        <v>7.5657894736841412E-3</v>
      </c>
      <c r="N1216" s="66">
        <v>1646</v>
      </c>
      <c r="O1216" s="66">
        <v>1367</v>
      </c>
      <c r="P1216" s="66">
        <v>4</v>
      </c>
      <c r="R1216" s="66">
        <v>11</v>
      </c>
      <c r="S1216" s="66">
        <v>3</v>
      </c>
      <c r="T1216" s="66">
        <v>1</v>
      </c>
      <c r="V1216" s="66">
        <v>0</v>
      </c>
      <c r="AE1216" s="66">
        <v>0</v>
      </c>
      <c r="AG1216" s="66">
        <v>8</v>
      </c>
      <c r="AN1216" s="7">
        <f>IF(Q1216&gt;0,RANK(Q1216,(N1216:P1216,Q1216:AE1216)),0)</f>
        <v>0</v>
      </c>
      <c r="AO1216" s="7">
        <f>IF(R1216&gt;0,RANK(R1216,(N1216:P1216,Q1216:AE1216)),0)</f>
        <v>3</v>
      </c>
      <c r="AP1216" s="7">
        <f>IF(T1216&gt;0,RANK(T1216,(N1216:P1216,Q1216:AE1216)),0)</f>
        <v>6</v>
      </c>
      <c r="AQ1216" s="7">
        <f>IF(S1216&gt;0,RANK(S1216,(N1216:P1216,Q1216:AE1216)),0)</f>
        <v>5</v>
      </c>
      <c r="AR1216" s="2">
        <f t="shared" si="480"/>
        <v>0</v>
      </c>
      <c r="AS1216" s="2">
        <f t="shared" si="481"/>
        <v>3.6184210526315789E-3</v>
      </c>
      <c r="AT1216" s="2">
        <f t="shared" si="482"/>
        <v>3.2894736842105262E-4</v>
      </c>
      <c r="AU1216" s="2">
        <f t="shared" si="483"/>
        <v>9.8684210526315793E-4</v>
      </c>
      <c r="AW1216" t="s">
        <v>2582</v>
      </c>
      <c r="AX1216" t="s">
        <v>3057</v>
      </c>
      <c r="AY1216">
        <v>5</v>
      </c>
      <c r="BA1216" s="119">
        <v>22</v>
      </c>
      <c r="BB1216" s="121">
        <v>107</v>
      </c>
      <c r="BC1216" s="125">
        <f t="shared" si="474"/>
        <v>22107</v>
      </c>
      <c r="BE1216" s="7" t="s">
        <v>3263</v>
      </c>
    </row>
    <row r="1217" spans="1:57" hidden="1" outlineLevel="1">
      <c r="A1217" t="s">
        <v>1129</v>
      </c>
      <c r="B1217" t="s">
        <v>3057</v>
      </c>
      <c r="C1217" s="1">
        <f t="shared" si="475"/>
        <v>40696</v>
      </c>
      <c r="D1217" s="7">
        <f>IF(N1217&gt;0, RANK(N1217,(N1217:P1217,Q1217:AE1217)),0)</f>
        <v>2</v>
      </c>
      <c r="E1217" s="7">
        <f>IF(O1217&gt;0,RANK(O1217,(N1217:P1217,Q1217:AE1217)),0)</f>
        <v>1</v>
      </c>
      <c r="F1217" s="7">
        <f>IF(P1217&gt;0,RANK(P1217,(N1217:P1217,Q1217:AE1217)),0)</f>
        <v>4</v>
      </c>
      <c r="G1217" s="1">
        <f t="shared" si="463"/>
        <v>16629</v>
      </c>
      <c r="H1217" s="2">
        <f t="shared" si="464"/>
        <v>0.40861509730686063</v>
      </c>
      <c r="I1217" s="2"/>
      <c r="J1217" s="2">
        <f t="shared" si="476"/>
        <v>0.28457342244938078</v>
      </c>
      <c r="K1217" s="2">
        <f t="shared" si="477"/>
        <v>0.69318851975624141</v>
      </c>
      <c r="L1217" s="2">
        <f t="shared" si="478"/>
        <v>4.5213288775309609E-3</v>
      </c>
      <c r="M1217" s="2">
        <f t="shared" si="479"/>
        <v>1.7716728916846856E-2</v>
      </c>
      <c r="N1217" s="66">
        <v>11581</v>
      </c>
      <c r="O1217" s="66">
        <v>28210</v>
      </c>
      <c r="P1217" s="66">
        <v>184</v>
      </c>
      <c r="R1217" s="66">
        <v>316</v>
      </c>
      <c r="S1217" s="66">
        <v>75</v>
      </c>
      <c r="T1217" s="66">
        <v>16</v>
      </c>
      <c r="V1217" s="66">
        <v>9</v>
      </c>
      <c r="AE1217" s="66">
        <v>8</v>
      </c>
      <c r="AG1217" s="66">
        <v>297</v>
      </c>
      <c r="AN1217" s="7">
        <f>IF(Q1217&gt;0,RANK(Q1217,(N1217:P1217,Q1217:AE1217)),0)</f>
        <v>0</v>
      </c>
      <c r="AO1217" s="7">
        <f>IF(R1217&gt;0,RANK(R1217,(N1217:P1217,Q1217:AE1217)),0)</f>
        <v>3</v>
      </c>
      <c r="AP1217" s="7">
        <f>IF(T1217&gt;0,RANK(T1217,(N1217:P1217,Q1217:AE1217)),0)</f>
        <v>6</v>
      </c>
      <c r="AQ1217" s="7">
        <f>IF(S1217&gt;0,RANK(S1217,(N1217:P1217,Q1217:AE1217)),0)</f>
        <v>5</v>
      </c>
      <c r="AR1217" s="2">
        <f t="shared" si="480"/>
        <v>0</v>
      </c>
      <c r="AS1217" s="2">
        <f t="shared" si="481"/>
        <v>7.7648908983683901E-3</v>
      </c>
      <c r="AT1217" s="2">
        <f t="shared" si="482"/>
        <v>3.9315903282877927E-4</v>
      </c>
      <c r="AU1217" s="2">
        <f t="shared" si="483"/>
        <v>1.8429329663849027E-3</v>
      </c>
      <c r="AW1217" t="s">
        <v>1129</v>
      </c>
      <c r="AX1217" t="s">
        <v>3057</v>
      </c>
      <c r="AY1217">
        <v>3</v>
      </c>
      <c r="BA1217" s="119">
        <v>22</v>
      </c>
      <c r="BB1217" s="121">
        <v>109</v>
      </c>
      <c r="BC1217" s="125">
        <f t="shared" si="474"/>
        <v>22109</v>
      </c>
      <c r="BE1217" s="7" t="s">
        <v>3263</v>
      </c>
    </row>
    <row r="1218" spans="1:57" hidden="1" outlineLevel="1">
      <c r="A1218" t="s">
        <v>2947</v>
      </c>
      <c r="B1218" t="s">
        <v>3057</v>
      </c>
      <c r="C1218" s="1">
        <f t="shared" si="475"/>
        <v>10868</v>
      </c>
      <c r="D1218" s="7">
        <f>IF(N1218&gt;0, RANK(N1218,(N1218:P1218,Q1218:AE1218)),0)</f>
        <v>2</v>
      </c>
      <c r="E1218" s="7">
        <f>IF(O1218&gt;0,RANK(O1218,(N1218:P1218,Q1218:AE1218)),0)</f>
        <v>1</v>
      </c>
      <c r="F1218" s="7">
        <f>IF(P1218&gt;0,RANK(P1218,(N1218:P1218,Q1218:AE1218)),0)</f>
        <v>4</v>
      </c>
      <c r="G1218" s="1">
        <f t="shared" si="463"/>
        <v>4516</v>
      </c>
      <c r="H1218" s="2">
        <f t="shared" si="464"/>
        <v>0.41553183658446818</v>
      </c>
      <c r="I1218" s="2"/>
      <c r="J1218" s="2">
        <f t="shared" si="476"/>
        <v>0.28551711446448291</v>
      </c>
      <c r="K1218" s="2">
        <f t="shared" si="477"/>
        <v>0.70104895104895104</v>
      </c>
      <c r="L1218" s="2">
        <f t="shared" si="478"/>
        <v>2.4843577475156422E-3</v>
      </c>
      <c r="M1218" s="2">
        <f t="shared" si="479"/>
        <v>1.0949576739050403E-2</v>
      </c>
      <c r="N1218" s="66">
        <v>3103</v>
      </c>
      <c r="O1218" s="66">
        <v>7619</v>
      </c>
      <c r="P1218" s="66">
        <v>27</v>
      </c>
      <c r="R1218" s="66">
        <v>42</v>
      </c>
      <c r="S1218" s="66">
        <v>21</v>
      </c>
      <c r="T1218" s="66">
        <v>7</v>
      </c>
      <c r="V1218" s="66">
        <v>1</v>
      </c>
      <c r="AE1218" s="66">
        <v>1</v>
      </c>
      <c r="AG1218" s="66">
        <v>47</v>
      </c>
      <c r="AN1218" s="7">
        <f>IF(Q1218&gt;0,RANK(Q1218,(N1218:P1218,Q1218:AE1218)),0)</f>
        <v>0</v>
      </c>
      <c r="AO1218" s="7">
        <f>IF(R1218&gt;0,RANK(R1218,(N1218:P1218,Q1218:AE1218)),0)</f>
        <v>3</v>
      </c>
      <c r="AP1218" s="7">
        <f>IF(T1218&gt;0,RANK(T1218,(N1218:P1218,Q1218:AE1218)),0)</f>
        <v>6</v>
      </c>
      <c r="AQ1218" s="7">
        <f>IF(S1218&gt;0,RANK(S1218,(N1218:P1218,Q1218:AE1218)),0)</f>
        <v>5</v>
      </c>
      <c r="AR1218" s="2">
        <f t="shared" si="480"/>
        <v>0</v>
      </c>
      <c r="AS1218" s="2">
        <f t="shared" si="481"/>
        <v>3.8645564961354434E-3</v>
      </c>
      <c r="AT1218" s="2">
        <f t="shared" si="482"/>
        <v>6.4409274935590727E-4</v>
      </c>
      <c r="AU1218" s="2">
        <f t="shared" si="483"/>
        <v>1.9322782480677217E-3</v>
      </c>
      <c r="AW1218" t="s">
        <v>2947</v>
      </c>
      <c r="AX1218" t="s">
        <v>3057</v>
      </c>
      <c r="AY1218">
        <v>5</v>
      </c>
      <c r="BA1218" s="119">
        <v>22</v>
      </c>
      <c r="BB1218" s="121">
        <v>111</v>
      </c>
      <c r="BC1218" s="125">
        <f t="shared" si="474"/>
        <v>22111</v>
      </c>
      <c r="BE1218" s="7" t="s">
        <v>3263</v>
      </c>
    </row>
    <row r="1219" spans="1:57" hidden="1" outlineLevel="1">
      <c r="A1219" t="s">
        <v>2646</v>
      </c>
      <c r="B1219" t="s">
        <v>3057</v>
      </c>
      <c r="C1219" s="1">
        <f t="shared" si="475"/>
        <v>24833</v>
      </c>
      <c r="D1219" s="7">
        <f>IF(N1219&gt;0, RANK(N1219,(N1219:P1219,Q1219:AE1219)),0)</f>
        <v>2</v>
      </c>
      <c r="E1219" s="7">
        <f>IF(O1219&gt;0,RANK(O1219,(N1219:P1219,Q1219:AE1219)),0)</f>
        <v>1</v>
      </c>
      <c r="F1219" s="7">
        <f>IF(P1219&gt;0,RANK(P1219,(N1219:P1219,Q1219:AE1219)),0)</f>
        <v>4</v>
      </c>
      <c r="G1219" s="1">
        <f t="shared" si="463"/>
        <v>11803</v>
      </c>
      <c r="H1219" s="2">
        <f t="shared" si="464"/>
        <v>0.4752949704022873</v>
      </c>
      <c r="I1219" s="2"/>
      <c r="J1219" s="2">
        <f t="shared" si="476"/>
        <v>0.25232553457093382</v>
      </c>
      <c r="K1219" s="2">
        <f t="shared" si="477"/>
        <v>0.72762050497322117</v>
      </c>
      <c r="L1219" s="2">
        <f t="shared" si="478"/>
        <v>5.1947006000080537E-3</v>
      </c>
      <c r="M1219" s="2">
        <f t="shared" si="479"/>
        <v>1.4859259855836901E-2</v>
      </c>
      <c r="N1219" s="66">
        <v>6266</v>
      </c>
      <c r="O1219" s="66">
        <v>18069</v>
      </c>
      <c r="P1219" s="66">
        <v>129</v>
      </c>
      <c r="R1219" s="66">
        <v>185</v>
      </c>
      <c r="S1219" s="66">
        <v>41</v>
      </c>
      <c r="T1219" s="66">
        <v>10</v>
      </c>
      <c r="V1219" s="66">
        <v>4</v>
      </c>
      <c r="AE1219" s="66">
        <v>6</v>
      </c>
      <c r="AG1219" s="66">
        <v>123</v>
      </c>
      <c r="AN1219" s="7">
        <f>IF(Q1219&gt;0,RANK(Q1219,(N1219:P1219,Q1219:AE1219)),0)</f>
        <v>0</v>
      </c>
      <c r="AO1219" s="7">
        <f>IF(R1219&gt;0,RANK(R1219,(N1219:P1219,Q1219:AE1219)),0)</f>
        <v>3</v>
      </c>
      <c r="AP1219" s="7">
        <f>IF(T1219&gt;0,RANK(T1219,(N1219:P1219,Q1219:AE1219)),0)</f>
        <v>6</v>
      </c>
      <c r="AQ1219" s="7">
        <f>IF(S1219&gt;0,RANK(S1219,(N1219:P1219,Q1219:AE1219)),0)</f>
        <v>5</v>
      </c>
      <c r="AR1219" s="2">
        <f t="shared" si="480"/>
        <v>0</v>
      </c>
      <c r="AS1219" s="2">
        <f t="shared" si="481"/>
        <v>7.4497644263681389E-3</v>
      </c>
      <c r="AT1219" s="2">
        <f t="shared" si="482"/>
        <v>4.026899689928724E-4</v>
      </c>
      <c r="AU1219" s="2">
        <f t="shared" si="483"/>
        <v>1.6510288728707769E-3</v>
      </c>
      <c r="AW1219" t="s">
        <v>2646</v>
      </c>
      <c r="AX1219" t="s">
        <v>3057</v>
      </c>
      <c r="AY1219">
        <v>7</v>
      </c>
      <c r="BA1219" s="119">
        <v>22</v>
      </c>
      <c r="BB1219" s="121">
        <v>113</v>
      </c>
      <c r="BC1219" s="125">
        <f t="shared" si="474"/>
        <v>22113</v>
      </c>
      <c r="BE1219" s="7" t="s">
        <v>3263</v>
      </c>
    </row>
    <row r="1220" spans="1:57" hidden="1" outlineLevel="1">
      <c r="A1220" t="s">
        <v>1301</v>
      </c>
      <c r="B1220" t="s">
        <v>3057</v>
      </c>
      <c r="C1220" s="1">
        <f t="shared" si="475"/>
        <v>15769</v>
      </c>
      <c r="D1220" s="7">
        <f>IF(N1220&gt;0, RANK(N1220,(N1220:P1220,Q1220:AE1220)),0)</f>
        <v>2</v>
      </c>
      <c r="E1220" s="7">
        <f>IF(O1220&gt;0,RANK(O1220,(N1220:P1220,Q1220:AE1220)),0)</f>
        <v>1</v>
      </c>
      <c r="F1220" s="7">
        <f>IF(P1220&gt;0,RANK(P1220,(N1220:P1220,Q1220:AE1220)),0)</f>
        <v>3</v>
      </c>
      <c r="G1220" s="1">
        <f t="shared" si="463"/>
        <v>8412</v>
      </c>
      <c r="H1220" s="2">
        <f t="shared" si="464"/>
        <v>0.53345170904940076</v>
      </c>
      <c r="I1220" s="2"/>
      <c r="J1220" s="2">
        <f t="shared" si="476"/>
        <v>0.22411059674044009</v>
      </c>
      <c r="K1220" s="2">
        <f t="shared" si="477"/>
        <v>0.75756230578984085</v>
      </c>
      <c r="L1220" s="2">
        <f t="shared" si="478"/>
        <v>6.2147250935379542E-3</v>
      </c>
      <c r="M1220" s="2">
        <f t="shared" si="479"/>
        <v>1.2112372376181102E-2</v>
      </c>
      <c r="N1220" s="66">
        <v>3534</v>
      </c>
      <c r="O1220" s="66">
        <v>11946</v>
      </c>
      <c r="P1220" s="66">
        <v>98</v>
      </c>
      <c r="R1220" s="66">
        <v>85</v>
      </c>
      <c r="S1220" s="66">
        <v>26</v>
      </c>
      <c r="T1220" s="66">
        <v>6</v>
      </c>
      <c r="V1220" s="66">
        <v>3</v>
      </c>
      <c r="AE1220" s="66">
        <v>2</v>
      </c>
      <c r="AG1220" s="66">
        <v>69</v>
      </c>
      <c r="AN1220" s="7">
        <f>IF(Q1220&gt;0,RANK(Q1220,(N1220:P1220,Q1220:AE1220)),0)</f>
        <v>0</v>
      </c>
      <c r="AO1220" s="7">
        <f>IF(R1220&gt;0,RANK(R1220,(N1220:P1220,Q1220:AE1220)),0)</f>
        <v>4</v>
      </c>
      <c r="AP1220" s="7">
        <f>IF(T1220&gt;0,RANK(T1220,(N1220:P1220,Q1220:AE1220)),0)</f>
        <v>6</v>
      </c>
      <c r="AQ1220" s="7">
        <f>IF(S1220&gt;0,RANK(S1220,(N1220:P1220,Q1220:AE1220)),0)</f>
        <v>5</v>
      </c>
      <c r="AR1220" s="2">
        <f t="shared" si="480"/>
        <v>0</v>
      </c>
      <c r="AS1220" s="2">
        <f t="shared" si="481"/>
        <v>5.3903227852114908E-3</v>
      </c>
      <c r="AT1220" s="2">
        <f t="shared" si="482"/>
        <v>3.8049337307375232E-4</v>
      </c>
      <c r="AU1220" s="2">
        <f t="shared" si="483"/>
        <v>1.6488046166529267E-3</v>
      </c>
      <c r="AW1220" t="s">
        <v>1301</v>
      </c>
      <c r="AX1220" t="s">
        <v>3057</v>
      </c>
      <c r="AY1220">
        <v>4</v>
      </c>
      <c r="BA1220" s="119">
        <v>22</v>
      </c>
      <c r="BB1220" s="121">
        <v>115</v>
      </c>
      <c r="BC1220" s="125">
        <f t="shared" si="474"/>
        <v>22115</v>
      </c>
      <c r="BE1220" s="7" t="s">
        <v>3263</v>
      </c>
    </row>
    <row r="1221" spans="1:57" hidden="1" outlineLevel="1">
      <c r="A1221" t="s">
        <v>1616</v>
      </c>
      <c r="B1221" t="s">
        <v>3057</v>
      </c>
      <c r="C1221" s="1">
        <f t="shared" si="475"/>
        <v>18624</v>
      </c>
      <c r="D1221" s="7">
        <f>IF(N1221&gt;0, RANK(N1221,(N1221:P1221,Q1221:AE1221)),0)</f>
        <v>2</v>
      </c>
      <c r="E1221" s="7">
        <f>IF(O1221&gt;0,RANK(O1221,(N1221:P1221,Q1221:AE1221)),0)</f>
        <v>1</v>
      </c>
      <c r="F1221" s="7">
        <f>IF(P1221&gt;0,RANK(P1221,(N1221:P1221,Q1221:AE1221)),0)</f>
        <v>4</v>
      </c>
      <c r="G1221" s="1">
        <f t="shared" si="463"/>
        <v>6093</v>
      </c>
      <c r="H1221" s="2">
        <f t="shared" si="464"/>
        <v>0.32715850515463918</v>
      </c>
      <c r="I1221" s="2"/>
      <c r="J1221" s="2">
        <f t="shared" si="476"/>
        <v>0.32871563573883161</v>
      </c>
      <c r="K1221" s="2">
        <f t="shared" si="477"/>
        <v>0.65587414089347074</v>
      </c>
      <c r="L1221" s="2">
        <f t="shared" si="478"/>
        <v>3.0068728522336771E-3</v>
      </c>
      <c r="M1221" s="2">
        <f t="shared" si="479"/>
        <v>1.2403350515463919E-2</v>
      </c>
      <c r="N1221" s="66">
        <v>6122</v>
      </c>
      <c r="O1221" s="66">
        <v>12215</v>
      </c>
      <c r="P1221" s="66">
        <v>56</v>
      </c>
      <c r="R1221" s="66">
        <v>107</v>
      </c>
      <c r="S1221" s="66">
        <v>31</v>
      </c>
      <c r="T1221" s="66">
        <v>10</v>
      </c>
      <c r="V1221" s="66">
        <v>5</v>
      </c>
      <c r="AE1221" s="66">
        <v>4</v>
      </c>
      <c r="AG1221" s="66">
        <v>74</v>
      </c>
      <c r="AN1221" s="7">
        <f>IF(Q1221&gt;0,RANK(Q1221,(N1221:P1221,Q1221:AE1221)),0)</f>
        <v>0</v>
      </c>
      <c r="AO1221" s="7">
        <f>IF(R1221&gt;0,RANK(R1221,(N1221:P1221,Q1221:AE1221)),0)</f>
        <v>3</v>
      </c>
      <c r="AP1221" s="7">
        <f>IF(T1221&gt;0,RANK(T1221,(N1221:P1221,Q1221:AE1221)),0)</f>
        <v>6</v>
      </c>
      <c r="AQ1221" s="7">
        <f>IF(S1221&gt;0,RANK(S1221,(N1221:P1221,Q1221:AE1221)),0)</f>
        <v>5</v>
      </c>
      <c r="AR1221" s="2">
        <f t="shared" si="480"/>
        <v>0</v>
      </c>
      <c r="AS1221" s="2">
        <f t="shared" si="481"/>
        <v>5.7452749140893475E-3</v>
      </c>
      <c r="AT1221" s="2">
        <f t="shared" si="482"/>
        <v>5.3694158075601379E-4</v>
      </c>
      <c r="AU1221" s="2">
        <f t="shared" si="483"/>
        <v>1.6645189003436426E-3</v>
      </c>
      <c r="AW1221" t="s">
        <v>1616</v>
      </c>
      <c r="AX1221" t="s">
        <v>3057</v>
      </c>
      <c r="AY1221">
        <v>1</v>
      </c>
      <c r="BA1221" s="119">
        <v>22</v>
      </c>
      <c r="BB1221" s="121">
        <v>117</v>
      </c>
      <c r="BC1221" s="125">
        <f t="shared" si="474"/>
        <v>22117</v>
      </c>
      <c r="BE1221" s="7" t="s">
        <v>3263</v>
      </c>
    </row>
    <row r="1222" spans="1:57" hidden="1" outlineLevel="1">
      <c r="A1222" t="s">
        <v>3311</v>
      </c>
      <c r="B1222" t="s">
        <v>3057</v>
      </c>
      <c r="C1222" s="1">
        <f t="shared" si="475"/>
        <v>18270</v>
      </c>
      <c r="D1222" s="7">
        <f>IF(N1222&gt;0, RANK(N1222,(N1222:P1222,Q1222:AE1222)),0)</f>
        <v>2</v>
      </c>
      <c r="E1222" s="7">
        <f>IF(O1222&gt;0,RANK(O1222,(N1222:P1222,Q1222:AE1222)),0)</f>
        <v>1</v>
      </c>
      <c r="F1222" s="7">
        <f>IF(P1222&gt;0,RANK(P1222,(N1222:P1222,Q1222:AE1222)),0)</f>
        <v>4</v>
      </c>
      <c r="G1222" s="1">
        <f t="shared" si="463"/>
        <v>4807</v>
      </c>
      <c r="H1222" s="2">
        <f t="shared" si="464"/>
        <v>0.26310892172961137</v>
      </c>
      <c r="I1222" s="2"/>
      <c r="J1222" s="2">
        <f t="shared" si="476"/>
        <v>0.36179529282977557</v>
      </c>
      <c r="K1222" s="2">
        <f t="shared" si="477"/>
        <v>0.62490421455938694</v>
      </c>
      <c r="L1222" s="2">
        <f t="shared" si="478"/>
        <v>2.7367268746579091E-3</v>
      </c>
      <c r="M1222" s="2">
        <f t="shared" si="479"/>
        <v>1.0563765736179525E-2</v>
      </c>
      <c r="N1222" s="66">
        <v>6610</v>
      </c>
      <c r="O1222" s="66">
        <v>11417</v>
      </c>
      <c r="P1222" s="66">
        <v>50</v>
      </c>
      <c r="R1222" s="66">
        <v>63</v>
      </c>
      <c r="S1222" s="66">
        <v>33</v>
      </c>
      <c r="T1222" s="66">
        <v>6</v>
      </c>
      <c r="V1222" s="66">
        <v>4</v>
      </c>
      <c r="AE1222" s="66">
        <v>5</v>
      </c>
      <c r="AG1222" s="66">
        <v>82</v>
      </c>
      <c r="AN1222" s="7">
        <f>IF(Q1222&gt;0,RANK(Q1222,(N1222:P1222,Q1222:AE1222)),0)</f>
        <v>0</v>
      </c>
      <c r="AO1222" s="7">
        <f>IF(R1222&gt;0,RANK(R1222,(N1222:P1222,Q1222:AE1222)),0)</f>
        <v>3</v>
      </c>
      <c r="AP1222" s="7">
        <f>IF(T1222&gt;0,RANK(T1222,(N1222:P1222,Q1222:AE1222)),0)</f>
        <v>6</v>
      </c>
      <c r="AQ1222" s="7">
        <f>IF(S1222&gt;0,RANK(S1222,(N1222:P1222,Q1222:AE1222)),0)</f>
        <v>5</v>
      </c>
      <c r="AR1222" s="2">
        <f t="shared" si="480"/>
        <v>0</v>
      </c>
      <c r="AS1222" s="2">
        <f t="shared" si="481"/>
        <v>3.4482758620689655E-3</v>
      </c>
      <c r="AT1222" s="2">
        <f t="shared" si="482"/>
        <v>3.2840722495894911E-4</v>
      </c>
      <c r="AU1222" s="2">
        <f t="shared" si="483"/>
        <v>1.80623973727422E-3</v>
      </c>
      <c r="AW1222" t="s">
        <v>3311</v>
      </c>
      <c r="AX1222" t="s">
        <v>3057</v>
      </c>
      <c r="AY1222">
        <v>4</v>
      </c>
      <c r="BA1222" s="119">
        <v>22</v>
      </c>
      <c r="BB1222" s="121">
        <v>119</v>
      </c>
      <c r="BC1222" s="125">
        <f t="shared" si="474"/>
        <v>22119</v>
      </c>
      <c r="BE1222" s="7" t="s">
        <v>3263</v>
      </c>
    </row>
    <row r="1223" spans="1:57" hidden="1" outlineLevel="1">
      <c r="A1223" t="s">
        <v>1696</v>
      </c>
      <c r="B1223" t="s">
        <v>3057</v>
      </c>
      <c r="C1223" s="1">
        <f t="shared" si="475"/>
        <v>11866</v>
      </c>
      <c r="D1223" s="7">
        <f>IF(N1223&gt;0, RANK(N1223,(N1223:P1223,Q1223:AE1223)),0)</f>
        <v>2</v>
      </c>
      <c r="E1223" s="7">
        <f>IF(O1223&gt;0,RANK(O1223,(N1223:P1223,Q1223:AE1223)),0)</f>
        <v>1</v>
      </c>
      <c r="F1223" s="7">
        <f>IF(P1223&gt;0,RANK(P1223,(N1223:P1223,Q1223:AE1223)),0)</f>
        <v>3</v>
      </c>
      <c r="G1223" s="1">
        <f t="shared" ref="G1223:G1286" si="484">IF(C1223&gt;0,MAX(N1223:P1223)-LARGE(N1223:P1223,2),0)</f>
        <v>1611</v>
      </c>
      <c r="H1223" s="2">
        <f t="shared" ref="H1223:H1286" si="485">IF(C1223&gt;0,G1223/C1223,0)</f>
        <v>0.13576605427271196</v>
      </c>
      <c r="I1223" s="2"/>
      <c r="J1223" s="2">
        <f t="shared" si="476"/>
        <v>0.42499578628012807</v>
      </c>
      <c r="K1223" s="2">
        <f t="shared" si="477"/>
        <v>0.56076184055284006</v>
      </c>
      <c r="L1223" s="2">
        <f t="shared" si="478"/>
        <v>4.4665430642170907E-3</v>
      </c>
      <c r="M1223" s="2">
        <f t="shared" si="479"/>
        <v>9.7758301028147178E-3</v>
      </c>
      <c r="N1223" s="66">
        <v>5043</v>
      </c>
      <c r="O1223" s="66">
        <v>6654</v>
      </c>
      <c r="P1223" s="66">
        <v>53</v>
      </c>
      <c r="R1223" s="66">
        <v>51</v>
      </c>
      <c r="S1223" s="66">
        <v>15</v>
      </c>
      <c r="T1223" s="66">
        <v>5</v>
      </c>
      <c r="V1223" s="66">
        <v>2</v>
      </c>
      <c r="AE1223" s="66">
        <v>0</v>
      </c>
      <c r="AG1223" s="66">
        <v>43</v>
      </c>
      <c r="AN1223" s="7">
        <f>IF(Q1223&gt;0,RANK(Q1223,(N1223:P1223,Q1223:AE1223)),0)</f>
        <v>0</v>
      </c>
      <c r="AO1223" s="7">
        <f>IF(R1223&gt;0,RANK(R1223,(N1223:P1223,Q1223:AE1223)),0)</f>
        <v>4</v>
      </c>
      <c r="AP1223" s="7">
        <f>IF(T1223&gt;0,RANK(T1223,(N1223:P1223,Q1223:AE1223)),0)</f>
        <v>6</v>
      </c>
      <c r="AQ1223" s="7">
        <f>IF(S1223&gt;0,RANK(S1223,(N1223:P1223,Q1223:AE1223)),0)</f>
        <v>5</v>
      </c>
      <c r="AR1223" s="2">
        <f t="shared" si="480"/>
        <v>0</v>
      </c>
      <c r="AS1223" s="2">
        <f t="shared" si="481"/>
        <v>4.2979942693409743E-3</v>
      </c>
      <c r="AT1223" s="2">
        <f t="shared" si="482"/>
        <v>4.2137198719029156E-4</v>
      </c>
      <c r="AU1223" s="2">
        <f t="shared" si="483"/>
        <v>1.2641159615708747E-3</v>
      </c>
      <c r="AW1223" t="s">
        <v>1696</v>
      </c>
      <c r="AX1223" t="s">
        <v>3057</v>
      </c>
      <c r="AY1223">
        <v>6</v>
      </c>
      <c r="BA1223" s="119">
        <v>22</v>
      </c>
      <c r="BB1223" s="121">
        <v>121</v>
      </c>
      <c r="BC1223" s="125">
        <f t="shared" si="474"/>
        <v>22121</v>
      </c>
      <c r="BE1223" s="7" t="s">
        <v>3263</v>
      </c>
    </row>
    <row r="1224" spans="1:57" hidden="1" outlineLevel="1">
      <c r="A1224" t="s">
        <v>1293</v>
      </c>
      <c r="B1224" t="s">
        <v>3057</v>
      </c>
      <c r="C1224" s="1">
        <f t="shared" si="475"/>
        <v>4987</v>
      </c>
      <c r="D1224" s="7">
        <f>IF(N1224&gt;0, RANK(N1224,(N1224:P1224,Q1224:AE1224)),0)</f>
        <v>2</v>
      </c>
      <c r="E1224" s="7">
        <f>IF(O1224&gt;0,RANK(O1224,(N1224:P1224,Q1224:AE1224)),0)</f>
        <v>1</v>
      </c>
      <c r="F1224" s="7">
        <f>IF(P1224&gt;0,RANK(P1224,(N1224:P1224,Q1224:AE1224)),0)</f>
        <v>4</v>
      </c>
      <c r="G1224" s="1">
        <f t="shared" si="484"/>
        <v>3167</v>
      </c>
      <c r="H1224" s="2">
        <f t="shared" si="485"/>
        <v>0.63505113294565874</v>
      </c>
      <c r="I1224" s="2"/>
      <c r="J1224" s="2">
        <f t="shared" si="476"/>
        <v>0.17605775015039102</v>
      </c>
      <c r="K1224" s="2">
        <f t="shared" si="477"/>
        <v>0.81110888309604978</v>
      </c>
      <c r="L1224" s="2">
        <f t="shared" si="478"/>
        <v>2.2057349107679966E-3</v>
      </c>
      <c r="M1224" s="2">
        <f t="shared" si="479"/>
        <v>1.0627631842791176E-2</v>
      </c>
      <c r="N1224" s="66">
        <v>878</v>
      </c>
      <c r="O1224" s="66">
        <v>4045</v>
      </c>
      <c r="P1224" s="66">
        <v>11</v>
      </c>
      <c r="R1224" s="66">
        <v>32</v>
      </c>
      <c r="S1224" s="66">
        <v>2</v>
      </c>
      <c r="T1224" s="66">
        <v>1</v>
      </c>
      <c r="V1224" s="66">
        <v>0</v>
      </c>
      <c r="AE1224" s="66">
        <v>1</v>
      </c>
      <c r="AG1224" s="66">
        <v>17</v>
      </c>
      <c r="AN1224" s="7">
        <f>IF(Q1224&gt;0,RANK(Q1224,(N1224:P1224,Q1224:AE1224)),0)</f>
        <v>0</v>
      </c>
      <c r="AO1224" s="7">
        <f>IF(R1224&gt;0,RANK(R1224,(N1224:P1224,Q1224:AE1224)),0)</f>
        <v>3</v>
      </c>
      <c r="AP1224" s="7">
        <f>IF(T1224&gt;0,RANK(T1224,(N1224:P1224,Q1224:AE1224)),0)</f>
        <v>6</v>
      </c>
      <c r="AQ1224" s="7">
        <f>IF(S1224&gt;0,RANK(S1224,(N1224:P1224,Q1224:AE1224)),0)</f>
        <v>5</v>
      </c>
      <c r="AR1224" s="2">
        <f t="shared" si="480"/>
        <v>0</v>
      </c>
      <c r="AS1224" s="2">
        <f t="shared" si="481"/>
        <v>6.4166833767796269E-3</v>
      </c>
      <c r="AT1224" s="2">
        <f t="shared" si="482"/>
        <v>2.0052135552436334E-4</v>
      </c>
      <c r="AU1224" s="2">
        <f t="shared" si="483"/>
        <v>4.0104271104872668E-4</v>
      </c>
      <c r="AW1224" t="s">
        <v>1293</v>
      </c>
      <c r="AX1224" t="s">
        <v>3057</v>
      </c>
      <c r="AY1224">
        <v>5</v>
      </c>
      <c r="BA1224" s="119">
        <v>22</v>
      </c>
      <c r="BB1224" s="121">
        <v>123</v>
      </c>
      <c r="BC1224" s="125">
        <f t="shared" si="474"/>
        <v>22123</v>
      </c>
      <c r="BE1224" s="7" t="s">
        <v>3263</v>
      </c>
    </row>
    <row r="1225" spans="1:57" hidden="1" outlineLevel="1">
      <c r="A1225" t="s">
        <v>2037</v>
      </c>
      <c r="B1225" t="s">
        <v>3057</v>
      </c>
      <c r="C1225" s="1">
        <f t="shared" si="475"/>
        <v>5620</v>
      </c>
      <c r="D1225" s="7">
        <f>IF(N1225&gt;0, RANK(N1225,(N1225:P1225,Q1225:AE1225)),0)</f>
        <v>2</v>
      </c>
      <c r="E1225" s="7">
        <f>IF(O1225&gt;0,RANK(O1225,(N1225:P1225,Q1225:AE1225)),0)</f>
        <v>1</v>
      </c>
      <c r="F1225" s="7">
        <f>IF(P1225&gt;0,RANK(P1225,(N1225:P1225,Q1225:AE1225)),0)</f>
        <v>4</v>
      </c>
      <c r="G1225" s="1">
        <f t="shared" si="484"/>
        <v>735</v>
      </c>
      <c r="H1225" s="2">
        <f t="shared" si="485"/>
        <v>0.13078291814946619</v>
      </c>
      <c r="I1225" s="2"/>
      <c r="J1225" s="2">
        <f t="shared" si="476"/>
        <v>0.42971530249110318</v>
      </c>
      <c r="K1225" s="2">
        <f t="shared" si="477"/>
        <v>0.56049822064056942</v>
      </c>
      <c r="L1225" s="2">
        <f t="shared" si="478"/>
        <v>1.0676156583629894E-3</v>
      </c>
      <c r="M1225" s="2">
        <f t="shared" si="479"/>
        <v>8.7188612099644638E-3</v>
      </c>
      <c r="N1225" s="66">
        <v>2415</v>
      </c>
      <c r="O1225" s="66">
        <v>3150</v>
      </c>
      <c r="P1225" s="66">
        <v>6</v>
      </c>
      <c r="R1225" s="66">
        <v>13</v>
      </c>
      <c r="S1225" s="66">
        <v>6</v>
      </c>
      <c r="T1225" s="66">
        <v>4</v>
      </c>
      <c r="V1225" s="66">
        <v>1</v>
      </c>
      <c r="AE1225" s="66">
        <v>1</v>
      </c>
      <c r="AG1225" s="66">
        <v>24</v>
      </c>
      <c r="AN1225" s="7">
        <f>IF(Q1225&gt;0,RANK(Q1225,(N1225:P1225,Q1225:AE1225)),0)</f>
        <v>0</v>
      </c>
      <c r="AO1225" s="7">
        <f>IF(R1225&gt;0,RANK(R1225,(N1225:P1225,Q1225:AE1225)),0)</f>
        <v>3</v>
      </c>
      <c r="AP1225" s="7">
        <f>IF(T1225&gt;0,RANK(T1225,(N1225:P1225,Q1225:AE1225)),0)</f>
        <v>6</v>
      </c>
      <c r="AQ1225" s="7">
        <f>IF(S1225&gt;0,RANK(S1225,(N1225:P1225,Q1225:AE1225)),0)</f>
        <v>4</v>
      </c>
      <c r="AR1225" s="2">
        <f t="shared" si="480"/>
        <v>0</v>
      </c>
      <c r="AS1225" s="2">
        <f t="shared" si="481"/>
        <v>2.3131672597864767E-3</v>
      </c>
      <c r="AT1225" s="2">
        <f t="shared" si="482"/>
        <v>7.1174377224199293E-4</v>
      </c>
      <c r="AU1225" s="2">
        <f t="shared" si="483"/>
        <v>1.0676156583629894E-3</v>
      </c>
      <c r="AW1225" t="s">
        <v>2037</v>
      </c>
      <c r="AX1225" t="s">
        <v>3057</v>
      </c>
      <c r="AY1225">
        <v>6</v>
      </c>
      <c r="BA1225" s="119">
        <v>22</v>
      </c>
      <c r="BB1225" s="121">
        <v>125</v>
      </c>
      <c r="BC1225" s="125">
        <f t="shared" si="474"/>
        <v>22125</v>
      </c>
      <c r="BE1225" s="7" t="s">
        <v>3263</v>
      </c>
    </row>
    <row r="1226" spans="1:57" hidden="1" outlineLevel="1">
      <c r="A1226" t="s">
        <v>464</v>
      </c>
      <c r="B1226" t="s">
        <v>3057</v>
      </c>
      <c r="C1226" s="1">
        <f t="shared" si="475"/>
        <v>6772</v>
      </c>
      <c r="D1226" s="7">
        <f>IF(N1226&gt;0, RANK(N1226,(N1226:P1226,Q1226:AE1226)),0)</f>
        <v>2</v>
      </c>
      <c r="E1226" s="7">
        <f>IF(O1226&gt;0,RANK(O1226,(N1226:P1226,Q1226:AE1226)),0)</f>
        <v>1</v>
      </c>
      <c r="F1226" s="7">
        <f>IF(P1226&gt;0,RANK(P1226,(N1226:P1226,Q1226:AE1226)),0)</f>
        <v>4</v>
      </c>
      <c r="G1226" s="1">
        <f t="shared" si="484"/>
        <v>2585</v>
      </c>
      <c r="H1226" s="2">
        <f t="shared" si="485"/>
        <v>0.38171884229178971</v>
      </c>
      <c r="I1226" s="2"/>
      <c r="J1226" s="2">
        <f t="shared" si="476"/>
        <v>0.30227406969875958</v>
      </c>
      <c r="K1226" s="2">
        <f t="shared" si="477"/>
        <v>0.68399291199054935</v>
      </c>
      <c r="L1226" s="2">
        <f t="shared" si="478"/>
        <v>1.3290017720023627E-3</v>
      </c>
      <c r="M1226" s="2">
        <f t="shared" si="479"/>
        <v>1.2404016538688707E-2</v>
      </c>
      <c r="N1226" s="66">
        <v>2047</v>
      </c>
      <c r="O1226" s="66">
        <v>4632</v>
      </c>
      <c r="P1226" s="66">
        <v>9</v>
      </c>
      <c r="R1226" s="66">
        <v>39</v>
      </c>
      <c r="S1226" s="66">
        <v>8</v>
      </c>
      <c r="T1226" s="66">
        <v>3</v>
      </c>
      <c r="V1226" s="66">
        <v>2</v>
      </c>
      <c r="AE1226" s="66">
        <v>3</v>
      </c>
      <c r="AG1226" s="66">
        <v>29</v>
      </c>
      <c r="AN1226" s="7">
        <f>IF(Q1226&gt;0,RANK(Q1226,(N1226:P1226,Q1226:AE1226)),0)</f>
        <v>0</v>
      </c>
      <c r="AO1226" s="7">
        <f>IF(R1226&gt;0,RANK(R1226,(N1226:P1226,Q1226:AE1226)),0)</f>
        <v>3</v>
      </c>
      <c r="AP1226" s="7">
        <f>IF(T1226&gt;0,RANK(T1226,(N1226:P1226,Q1226:AE1226)),0)</f>
        <v>6</v>
      </c>
      <c r="AQ1226" s="7">
        <f>IF(S1226&gt;0,RANK(S1226,(N1226:P1226,Q1226:AE1226)),0)</f>
        <v>5</v>
      </c>
      <c r="AR1226" s="2">
        <f t="shared" si="480"/>
        <v>0</v>
      </c>
      <c r="AS1226" s="2">
        <f t="shared" si="481"/>
        <v>5.7590076786769046E-3</v>
      </c>
      <c r="AT1226" s="2">
        <f t="shared" si="482"/>
        <v>4.4300059066745422E-4</v>
      </c>
      <c r="AU1226" s="2">
        <f t="shared" si="483"/>
        <v>1.1813349084465446E-3</v>
      </c>
      <c r="AW1226" t="s">
        <v>464</v>
      </c>
      <c r="AX1226" t="s">
        <v>3057</v>
      </c>
      <c r="AY1226">
        <v>5</v>
      </c>
      <c r="BA1226" s="119">
        <v>22</v>
      </c>
      <c r="BB1226" s="121">
        <v>127</v>
      </c>
      <c r="BC1226" s="125">
        <f t="shared" si="474"/>
        <v>22127</v>
      </c>
      <c r="BE1226" s="7" t="s">
        <v>3263</v>
      </c>
    </row>
    <row r="1227" spans="1:57" collapsed="1">
      <c r="A1227" t="s">
        <v>1455</v>
      </c>
      <c r="B1227" t="s">
        <v>2781</v>
      </c>
      <c r="C1227" s="1">
        <f t="shared" si="475"/>
        <v>1960761</v>
      </c>
      <c r="D1227" s="7">
        <f>IF(N1227&gt;0, RANK(N1227,(N1227:P1227,Q1227:AE1227)),0)</f>
        <v>2</v>
      </c>
      <c r="E1227" s="7">
        <f>IF(O1227&gt;0,RANK(O1227,(N1227:P1227,Q1227:AE1227)),0)</f>
        <v>1</v>
      </c>
      <c r="F1227" s="7">
        <f>IF(P1227&gt;0,RANK(P1227,(N1227:P1227,Q1227:AE1227)),0)</f>
        <v>4</v>
      </c>
      <c r="G1227" s="1">
        <f t="shared" si="484"/>
        <v>365286</v>
      </c>
      <c r="H1227" s="2">
        <f t="shared" si="485"/>
        <v>0.18629807508411275</v>
      </c>
      <c r="I1227" s="2"/>
      <c r="J1227" s="2">
        <f t="shared" si="476"/>
        <v>0.3993291380234511</v>
      </c>
      <c r="K1227" s="2">
        <f t="shared" si="477"/>
        <v>0.58562721310756383</v>
      </c>
      <c r="L1227" s="2">
        <f t="shared" si="478"/>
        <v>3.5685124296127883E-3</v>
      </c>
      <c r="M1227" s="2">
        <f>IF(C1227=0,"-",(1-J1227-K1227-L1227))</f>
        <v>1.1475136439372226E-2</v>
      </c>
      <c r="N1227" s="66">
        <f t="shared" ref="N1227:V1227" si="486">SUM(N1163:N1226)</f>
        <v>782989</v>
      </c>
      <c r="O1227" s="66">
        <f t="shared" si="486"/>
        <v>1148275</v>
      </c>
      <c r="P1227" s="66">
        <f t="shared" si="486"/>
        <v>6997</v>
      </c>
      <c r="R1227" s="66">
        <f t="shared" si="486"/>
        <v>9187</v>
      </c>
      <c r="S1227" s="66">
        <f t="shared" si="486"/>
        <v>2581</v>
      </c>
      <c r="T1227" s="66">
        <f t="shared" si="486"/>
        <v>735</v>
      </c>
      <c r="V1227" s="66">
        <f t="shared" si="486"/>
        <v>354</v>
      </c>
      <c r="AE1227" s="66">
        <f>SUM(AE1163:AE1226)</f>
        <v>275</v>
      </c>
      <c r="AG1227" s="66">
        <f>SUM(AG1163:AG1226)</f>
        <v>9368</v>
      </c>
      <c r="AL1227" s="66">
        <f>SUM(AL1163:AL1226)</f>
        <v>0</v>
      </c>
      <c r="AN1227" s="7">
        <f>IF(Q1227&gt;0,RANK(Q1227,(N1227:P1227,Q1227:AE1227)),0)</f>
        <v>0</v>
      </c>
      <c r="AO1227" s="7">
        <f>IF(R1227&gt;0,RANK(R1227,(N1227:P1227,Q1227:AE1227)),0)</f>
        <v>3</v>
      </c>
      <c r="AP1227" s="7">
        <f>IF(T1227&gt;0,RANK(T1227,(N1227:P1227,Q1227:AE1227)),0)</f>
        <v>6</v>
      </c>
      <c r="AQ1227" s="7">
        <f>IF(S1227&gt;0,RANK(S1227,(N1227:P1227,Q1227:AE1227)),0)</f>
        <v>5</v>
      </c>
      <c r="AR1227" s="2">
        <f t="shared" si="480"/>
        <v>0</v>
      </c>
      <c r="AS1227" s="2">
        <f t="shared" si="481"/>
        <v>4.6854257097116887E-3</v>
      </c>
      <c r="AT1227" s="2">
        <f t="shared" si="482"/>
        <v>3.7485445701949396E-4</v>
      </c>
      <c r="AU1227" s="2">
        <f t="shared" si="483"/>
        <v>1.3163256511119917E-3</v>
      </c>
      <c r="AW1227" t="s">
        <v>1455</v>
      </c>
      <c r="AX1227" t="s">
        <v>2781</v>
      </c>
      <c r="BA1227" s="119">
        <v>22</v>
      </c>
      <c r="BB1227" s="121"/>
      <c r="BC1227" s="119">
        <v>22</v>
      </c>
      <c r="BE1227" s="7" t="s">
        <v>3272</v>
      </c>
    </row>
    <row r="1228" spans="1:57">
      <c r="C1228" s="1"/>
      <c r="E1228" s="7"/>
      <c r="F1228" s="7"/>
      <c r="I1228" s="2"/>
      <c r="AN1228" s="7"/>
      <c r="AO1228" s="7"/>
      <c r="AP1228" s="7"/>
      <c r="AQ1228" s="7"/>
      <c r="BA1228" s="119"/>
      <c r="BB1228" s="121"/>
      <c r="BC1228" s="125"/>
    </row>
    <row r="1229" spans="1:57" hidden="1" outlineLevel="1">
      <c r="A1229" t="s">
        <v>1351</v>
      </c>
      <c r="B1229" t="s">
        <v>1305</v>
      </c>
      <c r="C1229" s="1">
        <f t="shared" ref="C1229:C1245" si="487">SUM(N1229:AL1229)</f>
        <v>54850</v>
      </c>
      <c r="D1229" s="7">
        <f>IF(N1229&gt;0, RANK(N1229,(N1229:P1229,Q1229:AE1229)),0)</f>
        <v>1</v>
      </c>
      <c r="E1229" s="7">
        <f>IF(O1229&gt;0,RANK(O1229,(N1229:P1229,Q1229:AE1229)),0)</f>
        <v>2</v>
      </c>
      <c r="F1229" s="7">
        <f>IF(P1229&gt;0,RANK(P1229,(N1229:P1229,Q1229:AE1229)),0)</f>
        <v>3</v>
      </c>
      <c r="G1229" s="1">
        <f t="shared" si="484"/>
        <v>8346</v>
      </c>
      <c r="H1229" s="2">
        <f t="shared" si="485"/>
        <v>0.15216043755697356</v>
      </c>
      <c r="I1229" s="2"/>
      <c r="J1229" s="2">
        <f t="shared" ref="J1229:J1245" si="488">IF($C1229=0,"-",N1229/$C1229)</f>
        <v>0.56548769371011853</v>
      </c>
      <c r="K1229" s="2">
        <f t="shared" ref="K1229:K1245" si="489">IF($C1229=0,"-",O1229/$C1229)</f>
        <v>0.41332725615314492</v>
      </c>
      <c r="L1229" s="2">
        <f t="shared" ref="L1229:L1245" si="490">IF($C1229=0,"-",P1229/$C1229)</f>
        <v>1.6882406563354605E-2</v>
      </c>
      <c r="M1229" s="2">
        <f t="shared" ref="M1229:M1245" si="491">IF(C1229=0,"-",(1-J1229-K1229-L1229))</f>
        <v>4.3026435733819444E-3</v>
      </c>
      <c r="N1229" s="66">
        <f>SUMIF(Town!$AV$174:$AV$692,$BC1229,Town!N$174:N$692)</f>
        <v>31017</v>
      </c>
      <c r="O1229" s="66">
        <f>SUMIF(Town!$AV$174:$AV$692,$BC1229,Town!O$174:O$692)</f>
        <v>22671</v>
      </c>
      <c r="P1229" s="66">
        <f>SUMIF(Town!$AV$174:$AV$692,$BC1229,Town!P$174:P$692)</f>
        <v>926</v>
      </c>
      <c r="R1229" s="66">
        <f>SUMIF(Town!$AV$174:$AV$692,$BC1229,Town!R$174:R$692)</f>
        <v>222</v>
      </c>
      <c r="W1229" s="66">
        <f>SUMIF(Town!$AV$174:$AV$692,$BC1229,Town!W$174:W$692)</f>
        <v>14</v>
      </c>
      <c r="AL1229" s="66">
        <f>SUMIF(Town!$AV$174:$AV$692,$BC1229,Town!AL$174:AL$692)</f>
        <v>0</v>
      </c>
      <c r="AN1229" s="7">
        <f>IF(Q1229&gt;0,RANK(Q1229,(N1229:P1229,Q1229:AE1229)),0)</f>
        <v>0</v>
      </c>
      <c r="AO1229" s="7">
        <f>IF(R1229&gt;0,RANK(R1229,(N1229:P1229,Q1229:AE1229)),0)</f>
        <v>4</v>
      </c>
      <c r="AP1229" s="7">
        <f>IF(T1229&gt;0,RANK(T1229,(N1229:P1229,Q1229:AE1229)),0)</f>
        <v>0</v>
      </c>
      <c r="AQ1229" s="7">
        <f>IF(S1229&gt;0,RANK(S1229,(N1229:P1229,Q1229:AE1229)),0)</f>
        <v>0</v>
      </c>
      <c r="AR1229" s="2">
        <f t="shared" ref="AR1229:AR1245" si="492">IF($C1229=0,"-",Q1229/$C1229)</f>
        <v>0</v>
      </c>
      <c r="AS1229" s="2">
        <f t="shared" ref="AS1229:AS1245" si="493">IF($C1229=0,"-",R1229/$C1229)</f>
        <v>4.047402005469462E-3</v>
      </c>
      <c r="AT1229" s="2">
        <f t="shared" ref="AT1229:AT1245" si="494">IF($C1229=0,"-",T1229/$C1229)</f>
        <v>0</v>
      </c>
      <c r="AU1229" s="2">
        <f t="shared" ref="AU1229:AU1245" si="495">IF($C1229=0,"-",S1229/$C1229)</f>
        <v>0</v>
      </c>
      <c r="AW1229" t="s">
        <v>1351</v>
      </c>
      <c r="AX1229" t="s">
        <v>1305</v>
      </c>
      <c r="AY1229">
        <v>2</v>
      </c>
      <c r="BA1229" s="119">
        <v>23</v>
      </c>
      <c r="BB1229" s="121">
        <v>1</v>
      </c>
      <c r="BC1229" s="125">
        <f t="shared" si="474"/>
        <v>23001</v>
      </c>
      <c r="BE1229" s="7" t="s">
        <v>228</v>
      </c>
    </row>
    <row r="1230" spans="1:57" hidden="1" outlineLevel="1">
      <c r="A1230" t="s">
        <v>424</v>
      </c>
      <c r="B1230" t="s">
        <v>1305</v>
      </c>
      <c r="C1230" s="1">
        <f t="shared" si="487"/>
        <v>35994</v>
      </c>
      <c r="D1230" s="7">
        <f>IF(N1230&gt;0, RANK(N1230,(N1230:P1230,Q1230:AE1230)),0)</f>
        <v>1</v>
      </c>
      <c r="E1230" s="7">
        <f>IF(O1230&gt;0,RANK(O1230,(N1230:P1230,Q1230:AE1230)),0)</f>
        <v>2</v>
      </c>
      <c r="F1230" s="7">
        <f>IF(P1230&gt;0,RANK(P1230,(N1230:P1230,Q1230:AE1230)),0)</f>
        <v>3</v>
      </c>
      <c r="G1230" s="1">
        <f t="shared" si="484"/>
        <v>3447</v>
      </c>
      <c r="H1230" s="2">
        <f t="shared" si="485"/>
        <v>9.5765960993498919E-2</v>
      </c>
      <c r="I1230" s="2"/>
      <c r="J1230" s="2">
        <f t="shared" si="488"/>
        <v>0.53745068622548198</v>
      </c>
      <c r="K1230" s="2">
        <f t="shared" si="489"/>
        <v>0.4416847252319831</v>
      </c>
      <c r="L1230" s="2">
        <f t="shared" si="490"/>
        <v>1.6169361560260043E-2</v>
      </c>
      <c r="M1230" s="2">
        <f t="shared" si="491"/>
        <v>4.6952269822748798E-3</v>
      </c>
      <c r="N1230" s="66">
        <f>SUMIF(Town!$AV$174:$AV$692,$BC1230,Town!N$174:N$692)</f>
        <v>19345</v>
      </c>
      <c r="O1230" s="66">
        <f>SUMIF(Town!$AV$174:$AV$692,$BC1230,Town!O$174:O$692)</f>
        <v>15898</v>
      </c>
      <c r="P1230" s="66">
        <f>SUMIF(Town!$AV$174:$AV$692,$BC1230,Town!P$174:P$692)</f>
        <v>582</v>
      </c>
      <c r="R1230" s="66">
        <f>SUMIF(Town!$AV$174:$AV$692,$BC1230,Town!R$174:R$692)</f>
        <v>157</v>
      </c>
      <c r="W1230" s="66">
        <f>SUMIF(Town!$AV$174:$AV$692,$BC1230,Town!W$174:W$692)</f>
        <v>12</v>
      </c>
      <c r="AL1230" s="66">
        <f>SUMIF(Town!$AV$174:$AV$692,$BC1230,Town!AL$174:AL$692)</f>
        <v>0</v>
      </c>
      <c r="AN1230" s="7">
        <f>IF(Q1230&gt;0,RANK(Q1230,(N1230:P1230,Q1230:AE1230)),0)</f>
        <v>0</v>
      </c>
      <c r="AO1230" s="7">
        <f>IF(R1230&gt;0,RANK(R1230,(N1230:P1230,Q1230:AE1230)),0)</f>
        <v>4</v>
      </c>
      <c r="AP1230" s="7">
        <f>IF(T1230&gt;0,RANK(T1230,(N1230:P1230,Q1230:AE1230)),0)</f>
        <v>0</v>
      </c>
      <c r="AQ1230" s="7">
        <f>IF(S1230&gt;0,RANK(S1230,(N1230:P1230,Q1230:AE1230)),0)</f>
        <v>0</v>
      </c>
      <c r="AR1230" s="2">
        <f t="shared" si="492"/>
        <v>0</v>
      </c>
      <c r="AS1230" s="2">
        <f t="shared" si="493"/>
        <v>4.361838084125132E-3</v>
      </c>
      <c r="AT1230" s="2">
        <f t="shared" si="494"/>
        <v>0</v>
      </c>
      <c r="AU1230" s="2">
        <f t="shared" si="495"/>
        <v>0</v>
      </c>
      <c r="AW1230" t="s">
        <v>424</v>
      </c>
      <c r="AX1230" t="s">
        <v>1305</v>
      </c>
      <c r="AY1230">
        <v>2</v>
      </c>
      <c r="BA1230" s="119">
        <v>23</v>
      </c>
      <c r="BB1230" s="121">
        <v>3</v>
      </c>
      <c r="BC1230" s="125">
        <f t="shared" si="474"/>
        <v>23003</v>
      </c>
      <c r="BE1230" s="7" t="s">
        <v>228</v>
      </c>
    </row>
    <row r="1231" spans="1:57" hidden="1" outlineLevel="1">
      <c r="A1231" t="s">
        <v>1391</v>
      </c>
      <c r="B1231" t="s">
        <v>1305</v>
      </c>
      <c r="C1231" s="1">
        <f t="shared" si="487"/>
        <v>164151</v>
      </c>
      <c r="D1231" s="7">
        <f>IF(N1231&gt;0, RANK(N1231,(N1231:P1231,Q1231:AE1231)),0)</f>
        <v>1</v>
      </c>
      <c r="E1231" s="7">
        <f>IF(O1231&gt;0,RANK(O1231,(N1231:P1231,Q1231:AE1231)),0)</f>
        <v>2</v>
      </c>
      <c r="F1231" s="7">
        <f>IF(P1231&gt;0,RANK(P1231,(N1231:P1231,Q1231:AE1231)),0)</f>
        <v>3</v>
      </c>
      <c r="G1231" s="1">
        <f t="shared" si="484"/>
        <v>49032</v>
      </c>
      <c r="H1231" s="2">
        <f t="shared" si="485"/>
        <v>0.29870058665497012</v>
      </c>
      <c r="I1231" s="2"/>
      <c r="J1231" s="2">
        <f t="shared" si="488"/>
        <v>0.64098299736218478</v>
      </c>
      <c r="K1231" s="2">
        <f t="shared" si="489"/>
        <v>0.34228241070721471</v>
      </c>
      <c r="L1231" s="2">
        <f t="shared" si="490"/>
        <v>1.2610340479192938E-2</v>
      </c>
      <c r="M1231" s="2">
        <f t="shared" si="491"/>
        <v>4.1242514514075682E-3</v>
      </c>
      <c r="N1231" s="66">
        <f>SUMIF(Town!$AV$174:$AV$692,$BC1231,Town!N$174:N$692)</f>
        <v>105218</v>
      </c>
      <c r="O1231" s="66">
        <f>SUMIF(Town!$AV$174:$AV$692,$BC1231,Town!O$174:O$692)</f>
        <v>56186</v>
      </c>
      <c r="P1231" s="66">
        <f>SUMIF(Town!$AV$174:$AV$692,$BC1231,Town!P$174:P$692)</f>
        <v>2070</v>
      </c>
      <c r="R1231" s="66">
        <f>SUMIF(Town!$AV$174:$AV$692,$BC1231,Town!R$174:R$692)</f>
        <v>532</v>
      </c>
      <c r="W1231" s="66">
        <f>SUMIF(Town!$AV$174:$AV$692,$BC1231,Town!W$174:W$692)</f>
        <v>145</v>
      </c>
      <c r="AL1231" s="66">
        <f>SUMIF(Town!$AV$174:$AV$692,$BC1231,Town!AL$174:AL$692)</f>
        <v>0</v>
      </c>
      <c r="AN1231" s="7">
        <f>IF(Q1231&gt;0,RANK(Q1231,(N1231:P1231,Q1231:AE1231)),0)</f>
        <v>0</v>
      </c>
      <c r="AO1231" s="7">
        <f>IF(R1231&gt;0,RANK(R1231,(N1231:P1231,Q1231:AE1231)),0)</f>
        <v>4</v>
      </c>
      <c r="AP1231" s="7">
        <f>IF(T1231&gt;0,RANK(T1231,(N1231:P1231,Q1231:AE1231)),0)</f>
        <v>0</v>
      </c>
      <c r="AQ1231" s="7">
        <f>IF(S1231&gt;0,RANK(S1231,(N1231:P1231,Q1231:AE1231)),0)</f>
        <v>0</v>
      </c>
      <c r="AR1231" s="2">
        <f t="shared" si="492"/>
        <v>0</v>
      </c>
      <c r="AS1231" s="2">
        <f t="shared" si="493"/>
        <v>3.2409184226718083E-3</v>
      </c>
      <c r="AT1231" s="2">
        <f t="shared" si="494"/>
        <v>0</v>
      </c>
      <c r="AU1231" s="2">
        <f t="shared" si="495"/>
        <v>0</v>
      </c>
      <c r="AW1231" t="s">
        <v>1391</v>
      </c>
      <c r="AX1231" t="s">
        <v>1305</v>
      </c>
      <c r="AY1231">
        <v>1</v>
      </c>
      <c r="BA1231" s="119">
        <v>23</v>
      </c>
      <c r="BB1231" s="121">
        <v>5</v>
      </c>
      <c r="BC1231" s="125">
        <f t="shared" si="474"/>
        <v>23005</v>
      </c>
      <c r="BE1231" s="7" t="s">
        <v>228</v>
      </c>
    </row>
    <row r="1232" spans="1:57" hidden="1" outlineLevel="1">
      <c r="A1232" t="s">
        <v>2910</v>
      </c>
      <c r="B1232" t="s">
        <v>1305</v>
      </c>
      <c r="C1232" s="1">
        <f t="shared" si="487"/>
        <v>17178</v>
      </c>
      <c r="D1232" s="7">
        <f>IF(N1232&gt;0, RANK(N1232,(N1232:P1232,Q1232:AE1232)),0)</f>
        <v>1</v>
      </c>
      <c r="E1232" s="7">
        <f>IF(O1232&gt;0,RANK(O1232,(N1232:P1232,Q1232:AE1232)),0)</f>
        <v>2</v>
      </c>
      <c r="F1232" s="7">
        <f>IF(P1232&gt;0,RANK(P1232,(N1232:P1232,Q1232:AE1232)),0)</f>
        <v>3</v>
      </c>
      <c r="G1232" s="1">
        <f t="shared" si="484"/>
        <v>3486</v>
      </c>
      <c r="H1232" s="2">
        <f t="shared" si="485"/>
        <v>0.20293398533007334</v>
      </c>
      <c r="I1232" s="2"/>
      <c r="J1232" s="2">
        <f t="shared" si="488"/>
        <v>0.5887181278379322</v>
      </c>
      <c r="K1232" s="2">
        <f t="shared" si="489"/>
        <v>0.38578414250785886</v>
      </c>
      <c r="L1232" s="2">
        <f t="shared" si="490"/>
        <v>2.0258470136220747E-2</v>
      </c>
      <c r="M1232" s="2">
        <f t="shared" si="491"/>
        <v>5.2392595179881866E-3</v>
      </c>
      <c r="N1232" s="66">
        <f>SUMIF(Town!$AV$174:$AV$692,$BC1232,Town!N$174:N$692)</f>
        <v>10113</v>
      </c>
      <c r="O1232" s="66">
        <f>SUMIF(Town!$AV$174:$AV$692,$BC1232,Town!O$174:O$692)</f>
        <v>6627</v>
      </c>
      <c r="P1232" s="66">
        <f>SUMIF(Town!$AV$174:$AV$692,$BC1232,Town!P$174:P$692)</f>
        <v>348</v>
      </c>
      <c r="R1232" s="66">
        <f>SUMIF(Town!$AV$174:$AV$692,$BC1232,Town!R$174:R$692)</f>
        <v>86</v>
      </c>
      <c r="W1232" s="66">
        <f>SUMIF(Town!$AV$174:$AV$692,$BC1232,Town!W$174:W$692)</f>
        <v>4</v>
      </c>
      <c r="AL1232" s="66">
        <f>SUMIF(Town!$AV$174:$AV$692,$BC1232,Town!AL$174:AL$692)</f>
        <v>0</v>
      </c>
      <c r="AN1232" s="7">
        <f>IF(Q1232&gt;0,RANK(Q1232,(N1232:P1232,Q1232:AE1232)),0)</f>
        <v>0</v>
      </c>
      <c r="AO1232" s="7">
        <f>IF(R1232&gt;0,RANK(R1232,(N1232:P1232,Q1232:AE1232)),0)</f>
        <v>4</v>
      </c>
      <c r="AP1232" s="7">
        <f>IF(T1232&gt;0,RANK(T1232,(N1232:P1232,Q1232:AE1232)),0)</f>
        <v>0</v>
      </c>
      <c r="AQ1232" s="7">
        <f>IF(S1232&gt;0,RANK(S1232,(N1232:P1232,Q1232:AE1232)),0)</f>
        <v>0</v>
      </c>
      <c r="AR1232" s="2">
        <f t="shared" si="492"/>
        <v>0</v>
      </c>
      <c r="AS1232" s="2">
        <f t="shared" si="493"/>
        <v>5.006403539410874E-3</v>
      </c>
      <c r="AT1232" s="2">
        <f t="shared" si="494"/>
        <v>0</v>
      </c>
      <c r="AU1232" s="2">
        <f t="shared" si="495"/>
        <v>0</v>
      </c>
      <c r="AW1232" t="s">
        <v>2910</v>
      </c>
      <c r="AX1232" t="s">
        <v>1305</v>
      </c>
      <c r="AY1232">
        <v>2</v>
      </c>
      <c r="BA1232" s="119">
        <v>23</v>
      </c>
      <c r="BB1232" s="121">
        <v>7</v>
      </c>
      <c r="BC1232" s="125">
        <f t="shared" si="474"/>
        <v>23007</v>
      </c>
      <c r="BE1232" s="7" t="s">
        <v>228</v>
      </c>
    </row>
    <row r="1233" spans="1:85" hidden="1" outlineLevel="1">
      <c r="A1233" t="s">
        <v>3488</v>
      </c>
      <c r="B1233" t="s">
        <v>1305</v>
      </c>
      <c r="C1233" s="1">
        <f t="shared" si="487"/>
        <v>32165</v>
      </c>
      <c r="D1233" s="7">
        <f>IF(N1233&gt;0, RANK(N1233,(N1233:P1233,Q1233:AE1233)),0)</f>
        <v>1</v>
      </c>
      <c r="E1233" s="7">
        <f>IF(O1233&gt;0,RANK(O1233,(N1233:P1233,Q1233:AE1233)),0)</f>
        <v>2</v>
      </c>
      <c r="F1233" s="7">
        <f>IF(P1233&gt;0,RANK(P1233,(N1233:P1233,Q1233:AE1233)),0)</f>
        <v>3</v>
      </c>
      <c r="G1233" s="1">
        <f t="shared" si="484"/>
        <v>6209</v>
      </c>
      <c r="H1233" s="2">
        <f t="shared" si="485"/>
        <v>0.19303590859630032</v>
      </c>
      <c r="I1233" s="2"/>
      <c r="J1233" s="2">
        <f t="shared" si="488"/>
        <v>0.5874397637183274</v>
      </c>
      <c r="K1233" s="2">
        <f t="shared" si="489"/>
        <v>0.39440385512202703</v>
      </c>
      <c r="L1233" s="2">
        <f t="shared" si="490"/>
        <v>1.3057671381936888E-2</v>
      </c>
      <c r="M1233" s="2">
        <f t="shared" si="491"/>
        <v>5.0987097777086855E-3</v>
      </c>
      <c r="N1233" s="66">
        <f>SUMIF(Town!$AV$174:$AV$692,$BC1233,Town!N$174:N$692)</f>
        <v>18895</v>
      </c>
      <c r="O1233" s="66">
        <f>SUMIF(Town!$AV$174:$AV$692,$BC1233,Town!O$174:O$692)</f>
        <v>12686</v>
      </c>
      <c r="P1233" s="66">
        <f>SUMIF(Town!$AV$174:$AV$692,$BC1233,Town!P$174:P$692)</f>
        <v>420</v>
      </c>
      <c r="R1233" s="66">
        <f>SUMIF(Town!$AV$174:$AV$692,$BC1233,Town!R$174:R$692)</f>
        <v>150</v>
      </c>
      <c r="W1233" s="66">
        <f>SUMIF(Town!$AV$174:$AV$692,$BC1233,Town!W$174:W$692)</f>
        <v>14</v>
      </c>
      <c r="AL1233" s="66">
        <f>SUMIF(Town!$AV$174:$AV$692,$BC1233,Town!AL$174:AL$692)</f>
        <v>0</v>
      </c>
      <c r="AN1233" s="7">
        <f>IF(Q1233&gt;0,RANK(Q1233,(N1233:P1233,Q1233:AE1233)),0)</f>
        <v>0</v>
      </c>
      <c r="AO1233" s="7">
        <f>IF(R1233&gt;0,RANK(R1233,(N1233:P1233,Q1233:AE1233)),0)</f>
        <v>4</v>
      </c>
      <c r="AP1233" s="7">
        <f>IF(T1233&gt;0,RANK(T1233,(N1233:P1233,Q1233:AE1233)),0)</f>
        <v>0</v>
      </c>
      <c r="AQ1233" s="7">
        <f>IF(S1233&gt;0,RANK(S1233,(N1233:P1233,Q1233:AE1233)),0)</f>
        <v>0</v>
      </c>
      <c r="AR1233" s="2">
        <f t="shared" si="492"/>
        <v>0</v>
      </c>
      <c r="AS1233" s="2">
        <f t="shared" si="493"/>
        <v>4.6634540649774601E-3</v>
      </c>
      <c r="AT1233" s="2">
        <f t="shared" si="494"/>
        <v>0</v>
      </c>
      <c r="AU1233" s="2">
        <f t="shared" si="495"/>
        <v>0</v>
      </c>
      <c r="AW1233" t="s">
        <v>3488</v>
      </c>
      <c r="AX1233" t="s">
        <v>1305</v>
      </c>
      <c r="AY1233">
        <v>2</v>
      </c>
      <c r="BA1233" s="119">
        <v>23</v>
      </c>
      <c r="BB1233" s="121">
        <v>9</v>
      </c>
      <c r="BC1233" s="125">
        <f t="shared" si="474"/>
        <v>23009</v>
      </c>
      <c r="BE1233" s="7" t="s">
        <v>228</v>
      </c>
    </row>
    <row r="1234" spans="1:85" hidden="1" outlineLevel="1">
      <c r="A1234" t="s">
        <v>340</v>
      </c>
      <c r="B1234" t="s">
        <v>1305</v>
      </c>
      <c r="C1234" s="1">
        <f t="shared" si="487"/>
        <v>65986</v>
      </c>
      <c r="D1234" s="7">
        <f>IF(N1234&gt;0, RANK(N1234,(N1234:P1234,Q1234:AE1234)),0)</f>
        <v>1</v>
      </c>
      <c r="E1234" s="7">
        <f>IF(O1234&gt;0,RANK(O1234,(N1234:P1234,Q1234:AE1234)),0)</f>
        <v>2</v>
      </c>
      <c r="F1234" s="7">
        <f>IF(P1234&gt;0,RANK(P1234,(N1234:P1234,Q1234:AE1234)),0)</f>
        <v>3</v>
      </c>
      <c r="G1234" s="1">
        <f t="shared" si="484"/>
        <v>9756</v>
      </c>
      <c r="H1234" s="2">
        <f t="shared" si="485"/>
        <v>0.1478495438426333</v>
      </c>
      <c r="I1234" s="2"/>
      <c r="J1234" s="2">
        <f t="shared" si="488"/>
        <v>0.56433182796350745</v>
      </c>
      <c r="K1234" s="2">
        <f t="shared" si="489"/>
        <v>0.41648228412087412</v>
      </c>
      <c r="L1234" s="2">
        <f t="shared" si="490"/>
        <v>1.48364804655533E-2</v>
      </c>
      <c r="M1234" s="2">
        <f t="shared" si="491"/>
        <v>4.3494074500651271E-3</v>
      </c>
      <c r="N1234" s="66">
        <f>SUMIF(Town!$AV$174:$AV$692,$BC1234,Town!N$174:N$692)</f>
        <v>37238</v>
      </c>
      <c r="O1234" s="66">
        <f>SUMIF(Town!$AV$174:$AV$692,$BC1234,Town!O$174:O$692)</f>
        <v>27482</v>
      </c>
      <c r="P1234" s="66">
        <f>SUMIF(Town!$AV$174:$AV$692,$BC1234,Town!P$174:P$692)</f>
        <v>979</v>
      </c>
      <c r="R1234" s="66">
        <f>SUMIF(Town!$AV$174:$AV$692,$BC1234,Town!R$174:R$692)</f>
        <v>263</v>
      </c>
      <c r="W1234" s="66">
        <f>SUMIF(Town!$AV$174:$AV$692,$BC1234,Town!W$174:W$692)</f>
        <v>24</v>
      </c>
      <c r="AL1234" s="66">
        <f>SUMIF(Town!$AV$174:$AV$692,$BC1234,Town!AL$174:AL$692)</f>
        <v>0</v>
      </c>
      <c r="AN1234" s="7">
        <f>IF(Q1234&gt;0,RANK(Q1234,(N1234:P1234,Q1234:AE1234)),0)</f>
        <v>0</v>
      </c>
      <c r="AO1234" s="7">
        <f>IF(R1234&gt;0,RANK(R1234,(N1234:P1234,Q1234:AE1234)),0)</f>
        <v>4</v>
      </c>
      <c r="AP1234" s="7">
        <f>IF(T1234&gt;0,RANK(T1234,(N1234:P1234,Q1234:AE1234)),0)</f>
        <v>0</v>
      </c>
      <c r="AQ1234" s="7">
        <f>IF(S1234&gt;0,RANK(S1234,(N1234:P1234,Q1234:AE1234)),0)</f>
        <v>0</v>
      </c>
      <c r="AR1234" s="2">
        <f t="shared" si="492"/>
        <v>0</v>
      </c>
      <c r="AS1234" s="2">
        <f t="shared" si="493"/>
        <v>3.9856939350771375E-3</v>
      </c>
      <c r="AT1234" s="2">
        <f t="shared" si="494"/>
        <v>0</v>
      </c>
      <c r="AU1234" s="2">
        <f t="shared" si="495"/>
        <v>0</v>
      </c>
      <c r="AW1234" t="s">
        <v>340</v>
      </c>
      <c r="AX1234" t="s">
        <v>1305</v>
      </c>
      <c r="BA1234" s="119">
        <v>23</v>
      </c>
      <c r="BB1234" s="121">
        <v>11</v>
      </c>
      <c r="BC1234" s="125">
        <f t="shared" si="474"/>
        <v>23011</v>
      </c>
      <c r="BE1234" s="7" t="s">
        <v>228</v>
      </c>
    </row>
    <row r="1235" spans="1:85" hidden="1" outlineLevel="1">
      <c r="A1235" t="s">
        <v>2894</v>
      </c>
      <c r="B1235" t="s">
        <v>1305</v>
      </c>
      <c r="C1235" s="1">
        <f t="shared" si="487"/>
        <v>22980</v>
      </c>
      <c r="D1235" s="7">
        <f>IF(N1235&gt;0, RANK(N1235,(N1235:P1235,Q1235:AE1235)),0)</f>
        <v>1</v>
      </c>
      <c r="E1235" s="7">
        <f>IF(O1235&gt;0,RANK(O1235,(N1235:P1235,Q1235:AE1235)),0)</f>
        <v>2</v>
      </c>
      <c r="F1235" s="7">
        <f>IF(P1235&gt;0,RANK(P1235,(N1235:P1235,Q1235:AE1235)),0)</f>
        <v>3</v>
      </c>
      <c r="G1235" s="1">
        <f t="shared" si="484"/>
        <v>4912</v>
      </c>
      <c r="H1235" s="2">
        <f t="shared" si="485"/>
        <v>0.21375108790252392</v>
      </c>
      <c r="I1235" s="2"/>
      <c r="J1235" s="2">
        <f t="shared" si="488"/>
        <v>0.59738903394255871</v>
      </c>
      <c r="K1235" s="2">
        <f t="shared" si="489"/>
        <v>0.38363794604003482</v>
      </c>
      <c r="L1235" s="2">
        <f t="shared" si="490"/>
        <v>1.4142732811140122E-2</v>
      </c>
      <c r="M1235" s="2">
        <f t="shared" si="491"/>
        <v>4.8302872062663503E-3</v>
      </c>
      <c r="N1235" s="66">
        <f>SUMIF(Town!$AV$174:$AV$692,$BC1235,Town!N$174:N$692)</f>
        <v>13728</v>
      </c>
      <c r="O1235" s="66">
        <f>SUMIF(Town!$AV$174:$AV$692,$BC1235,Town!O$174:O$692)</f>
        <v>8816</v>
      </c>
      <c r="P1235" s="66">
        <f>SUMIF(Town!$AV$174:$AV$692,$BC1235,Town!P$174:P$692)</f>
        <v>325</v>
      </c>
      <c r="R1235" s="66">
        <f>SUMIF(Town!$AV$174:$AV$692,$BC1235,Town!R$174:R$692)</f>
        <v>97</v>
      </c>
      <c r="W1235" s="66">
        <f>SUMIF(Town!$AV$174:$AV$692,$BC1235,Town!W$174:W$692)</f>
        <v>14</v>
      </c>
      <c r="AL1235" s="66">
        <f>SUMIF(Town!$AV$174:$AV$692,$BC1235,Town!AL$174:AL$692)</f>
        <v>0</v>
      </c>
      <c r="AN1235" s="7">
        <f>IF(Q1235&gt;0,RANK(Q1235,(N1235:P1235,Q1235:AE1235)),0)</f>
        <v>0</v>
      </c>
      <c r="AO1235" s="7">
        <f>IF(R1235&gt;0,RANK(R1235,(N1235:P1235,Q1235:AE1235)),0)</f>
        <v>4</v>
      </c>
      <c r="AP1235" s="7">
        <f>IF(T1235&gt;0,RANK(T1235,(N1235:P1235,Q1235:AE1235)),0)</f>
        <v>0</v>
      </c>
      <c r="AQ1235" s="7">
        <f>IF(S1235&gt;0,RANK(S1235,(N1235:P1235,Q1235:AE1235)),0)</f>
        <v>0</v>
      </c>
      <c r="AR1235" s="2">
        <f t="shared" si="492"/>
        <v>0</v>
      </c>
      <c r="AS1235" s="2">
        <f t="shared" si="493"/>
        <v>4.2210617928633591E-3</v>
      </c>
      <c r="AT1235" s="2">
        <f t="shared" si="494"/>
        <v>0</v>
      </c>
      <c r="AU1235" s="2">
        <f t="shared" si="495"/>
        <v>0</v>
      </c>
      <c r="AW1235" t="s">
        <v>2894</v>
      </c>
      <c r="AX1235" t="s">
        <v>1305</v>
      </c>
      <c r="AY1235">
        <v>1</v>
      </c>
      <c r="BA1235" s="119">
        <v>23</v>
      </c>
      <c r="BB1235" s="121">
        <v>13</v>
      </c>
      <c r="BC1235" s="125">
        <f t="shared" si="474"/>
        <v>23013</v>
      </c>
      <c r="BE1235" s="7" t="s">
        <v>228</v>
      </c>
    </row>
    <row r="1236" spans="1:85" hidden="1" outlineLevel="1">
      <c r="A1236" t="s">
        <v>2196</v>
      </c>
      <c r="B1236" t="s">
        <v>1305</v>
      </c>
      <c r="C1236" s="1">
        <f t="shared" si="487"/>
        <v>21584</v>
      </c>
      <c r="D1236" s="7">
        <f>IF(N1236&gt;0, RANK(N1236,(N1236:P1236,Q1236:AE1236)),0)</f>
        <v>1</v>
      </c>
      <c r="E1236" s="7">
        <f>IF(O1236&gt;0,RANK(O1236,(N1236:P1236,Q1236:AE1236)),0)</f>
        <v>2</v>
      </c>
      <c r="F1236" s="7">
        <f>IF(P1236&gt;0,RANK(P1236,(N1236:P1236,Q1236:AE1236)),0)</f>
        <v>3</v>
      </c>
      <c r="G1236" s="1">
        <f t="shared" si="484"/>
        <v>2599</v>
      </c>
      <c r="H1236" s="2">
        <f t="shared" si="485"/>
        <v>0.1204132690882135</v>
      </c>
      <c r="I1236" s="2"/>
      <c r="J1236" s="2">
        <f t="shared" si="488"/>
        <v>0.55068569310600446</v>
      </c>
      <c r="K1236" s="2">
        <f t="shared" si="489"/>
        <v>0.43027242401779098</v>
      </c>
      <c r="L1236" s="2">
        <f t="shared" si="490"/>
        <v>1.4223498888065234E-2</v>
      </c>
      <c r="M1236" s="2">
        <f t="shared" si="491"/>
        <v>4.8183839881393298E-3</v>
      </c>
      <c r="N1236" s="66">
        <f>SUMIF(Town!$AV$174:$AV$692,$BC1236,Town!N$174:N$692)</f>
        <v>11886</v>
      </c>
      <c r="O1236" s="66">
        <f>SUMIF(Town!$AV$174:$AV$692,$BC1236,Town!O$174:O$692)</f>
        <v>9287</v>
      </c>
      <c r="P1236" s="66">
        <f>SUMIF(Town!$AV$174:$AV$692,$BC1236,Town!P$174:P$692)</f>
        <v>307</v>
      </c>
      <c r="R1236" s="66">
        <f>SUMIF(Town!$AV$174:$AV$692,$BC1236,Town!R$174:R$692)</f>
        <v>87</v>
      </c>
      <c r="W1236" s="66">
        <f>SUMIF(Town!$AV$174:$AV$692,$BC1236,Town!W$174:W$692)</f>
        <v>17</v>
      </c>
      <c r="AL1236" s="66">
        <f>SUMIF(Town!$AV$174:$AV$692,$BC1236,Town!AL$174:AL$692)</f>
        <v>0</v>
      </c>
      <c r="AN1236" s="7">
        <f>IF(Q1236&gt;0,RANK(Q1236,(N1236:P1236,Q1236:AE1236)),0)</f>
        <v>0</v>
      </c>
      <c r="AO1236" s="7">
        <f>IF(R1236&gt;0,RANK(R1236,(N1236:P1236,Q1236:AE1236)),0)</f>
        <v>4</v>
      </c>
      <c r="AP1236" s="7">
        <f>IF(T1236&gt;0,RANK(T1236,(N1236:P1236,Q1236:AE1236)),0)</f>
        <v>0</v>
      </c>
      <c r="AQ1236" s="7">
        <f>IF(S1236&gt;0,RANK(S1236,(N1236:P1236,Q1236:AE1236)),0)</f>
        <v>0</v>
      </c>
      <c r="AR1236" s="2">
        <f t="shared" si="492"/>
        <v>0</v>
      </c>
      <c r="AS1236" s="2">
        <f t="shared" si="493"/>
        <v>4.0307635285396588E-3</v>
      </c>
      <c r="AT1236" s="2">
        <f t="shared" si="494"/>
        <v>0</v>
      </c>
      <c r="AU1236" s="2">
        <f t="shared" si="495"/>
        <v>0</v>
      </c>
      <c r="AW1236" t="s">
        <v>2196</v>
      </c>
      <c r="AX1236" t="s">
        <v>1305</v>
      </c>
      <c r="AY1236">
        <v>1</v>
      </c>
      <c r="BA1236" s="119">
        <v>23</v>
      </c>
      <c r="BB1236" s="121">
        <v>15</v>
      </c>
      <c r="BC1236" s="125">
        <f t="shared" si="474"/>
        <v>23015</v>
      </c>
      <c r="BE1236" s="7" t="s">
        <v>228</v>
      </c>
    </row>
    <row r="1237" spans="1:85" hidden="1" outlineLevel="1">
      <c r="A1237" t="s">
        <v>2592</v>
      </c>
      <c r="B1237" t="s">
        <v>1305</v>
      </c>
      <c r="C1237" s="1">
        <f t="shared" si="487"/>
        <v>31650</v>
      </c>
      <c r="D1237" s="7">
        <f>IF(N1237&gt;0, RANK(N1237,(N1237:P1237,Q1237:AE1237)),0)</f>
        <v>1</v>
      </c>
      <c r="E1237" s="7">
        <f>IF(O1237&gt;0,RANK(O1237,(N1237:P1237,Q1237:AE1237)),0)</f>
        <v>2</v>
      </c>
      <c r="F1237" s="7">
        <f>IF(P1237&gt;0,RANK(P1237,(N1237:P1237,Q1237:AE1237)),0)</f>
        <v>3</v>
      </c>
      <c r="G1237" s="1">
        <f t="shared" si="484"/>
        <v>5077</v>
      </c>
      <c r="H1237" s="2">
        <f t="shared" si="485"/>
        <v>0.16041074249605056</v>
      </c>
      <c r="I1237" s="2"/>
      <c r="J1237" s="2">
        <f t="shared" si="488"/>
        <v>0.566824644549763</v>
      </c>
      <c r="K1237" s="2">
        <f t="shared" si="489"/>
        <v>0.40641390205371247</v>
      </c>
      <c r="L1237" s="2">
        <f t="shared" si="490"/>
        <v>2.0442338072669826E-2</v>
      </c>
      <c r="M1237" s="2">
        <f t="shared" si="491"/>
        <v>6.3191153238547002E-3</v>
      </c>
      <c r="N1237" s="66">
        <f>SUMIF(Town!$AV$174:$AV$692,$BC1237,Town!N$174:N$692)</f>
        <v>17940</v>
      </c>
      <c r="O1237" s="66">
        <f>SUMIF(Town!$AV$174:$AV$692,$BC1237,Town!O$174:O$692)</f>
        <v>12863</v>
      </c>
      <c r="P1237" s="66">
        <f>SUMIF(Town!$AV$174:$AV$692,$BC1237,Town!P$174:P$692)</f>
        <v>647</v>
      </c>
      <c r="R1237" s="66">
        <f>SUMIF(Town!$AV$174:$AV$692,$BC1237,Town!R$174:R$692)</f>
        <v>172</v>
      </c>
      <c r="W1237" s="66">
        <f>SUMIF(Town!$AV$174:$AV$692,$BC1237,Town!W$174:W$692)</f>
        <v>28</v>
      </c>
      <c r="AL1237" s="66">
        <f>SUMIF(Town!$AV$174:$AV$692,$BC1237,Town!AL$174:AL$692)</f>
        <v>0</v>
      </c>
      <c r="AN1237" s="7">
        <f>IF(Q1237&gt;0,RANK(Q1237,(N1237:P1237,Q1237:AE1237)),0)</f>
        <v>0</v>
      </c>
      <c r="AO1237" s="7">
        <f>IF(R1237&gt;0,RANK(R1237,(N1237:P1237,Q1237:AE1237)),0)</f>
        <v>4</v>
      </c>
      <c r="AP1237" s="7">
        <f>IF(T1237&gt;0,RANK(T1237,(N1237:P1237,Q1237:AE1237)),0)</f>
        <v>0</v>
      </c>
      <c r="AQ1237" s="7">
        <f>IF(S1237&gt;0,RANK(S1237,(N1237:P1237,Q1237:AE1237)),0)</f>
        <v>0</v>
      </c>
      <c r="AR1237" s="2">
        <f t="shared" si="492"/>
        <v>0</v>
      </c>
      <c r="AS1237" s="2">
        <f t="shared" si="493"/>
        <v>5.4344391785150076E-3</v>
      </c>
      <c r="AT1237" s="2">
        <f t="shared" si="494"/>
        <v>0</v>
      </c>
      <c r="AU1237" s="2">
        <f t="shared" si="495"/>
        <v>0</v>
      </c>
      <c r="AW1237" t="s">
        <v>2592</v>
      </c>
      <c r="AX1237" t="s">
        <v>1305</v>
      </c>
      <c r="AY1237">
        <v>2</v>
      </c>
      <c r="BA1237" s="119">
        <v>23</v>
      </c>
      <c r="BB1237" s="121">
        <v>17</v>
      </c>
      <c r="BC1237" s="125">
        <f t="shared" si="474"/>
        <v>23017</v>
      </c>
      <c r="BE1237" s="7" t="s">
        <v>228</v>
      </c>
    </row>
    <row r="1238" spans="1:85" hidden="1" outlineLevel="1">
      <c r="A1238" t="s">
        <v>1350</v>
      </c>
      <c r="B1238" t="s">
        <v>1305</v>
      </c>
      <c r="C1238" s="1">
        <f t="shared" si="487"/>
        <v>80467</v>
      </c>
      <c r="D1238" s="7">
        <f>IF(N1238&gt;0, RANK(N1238,(N1238:P1238,Q1238:AE1238)),0)</f>
        <v>1</v>
      </c>
      <c r="E1238" s="7">
        <f>IF(O1238&gt;0,RANK(O1238,(N1238:P1238,Q1238:AE1238)),0)</f>
        <v>2</v>
      </c>
      <c r="F1238" s="7">
        <f>IF(P1238&gt;0,RANK(P1238,(N1238:P1238,Q1238:AE1238)),0)</f>
        <v>3</v>
      </c>
      <c r="G1238" s="1">
        <f t="shared" si="484"/>
        <v>4119</v>
      </c>
      <c r="H1238" s="2">
        <f t="shared" si="485"/>
        <v>5.1188686045211082E-2</v>
      </c>
      <c r="I1238" s="2"/>
      <c r="J1238" s="2">
        <f t="shared" si="488"/>
        <v>0.51715610125890121</v>
      </c>
      <c r="K1238" s="2">
        <f t="shared" si="489"/>
        <v>0.46596741521369006</v>
      </c>
      <c r="L1238" s="2">
        <f t="shared" si="490"/>
        <v>1.2464737097195124E-2</v>
      </c>
      <c r="M1238" s="2">
        <f t="shared" si="491"/>
        <v>4.411746430213602E-3</v>
      </c>
      <c r="N1238" s="66">
        <f>SUMIF(Town!$AV$174:$AV$692,$BC1238,Town!N$174:N$692)</f>
        <v>41614</v>
      </c>
      <c r="O1238" s="66">
        <f>SUMIF(Town!$AV$174:$AV$692,$BC1238,Town!O$174:O$692)</f>
        <v>37495</v>
      </c>
      <c r="P1238" s="66">
        <f>SUMIF(Town!$AV$174:$AV$692,$BC1238,Town!P$174:P$692)</f>
        <v>1003</v>
      </c>
      <c r="R1238" s="66">
        <f>SUMIF(Town!$AV$174:$AV$692,$BC1238,Town!R$174:R$692)</f>
        <v>299</v>
      </c>
      <c r="W1238" s="66">
        <f>SUMIF(Town!$AV$174:$AV$692,$BC1238,Town!W$174:W$692)</f>
        <v>56</v>
      </c>
      <c r="AL1238" s="66">
        <f>SUMIF(Town!$AV$174:$AV$692,$BC1238,Town!AL$174:AL$692)</f>
        <v>0</v>
      </c>
      <c r="AN1238" s="7">
        <f>IF(Q1238&gt;0,RANK(Q1238,(N1238:P1238,Q1238:AE1238)),0)</f>
        <v>0</v>
      </c>
      <c r="AO1238" s="7">
        <f>IF(R1238&gt;0,RANK(R1238,(N1238:P1238,Q1238:AE1238)),0)</f>
        <v>4</v>
      </c>
      <c r="AP1238" s="7">
        <f>IF(T1238&gt;0,RANK(T1238,(N1238:P1238,Q1238:AE1238)),0)</f>
        <v>0</v>
      </c>
      <c r="AQ1238" s="7">
        <f>IF(S1238&gt;0,RANK(S1238,(N1238:P1238,Q1238:AE1238)),0)</f>
        <v>0</v>
      </c>
      <c r="AR1238" s="2">
        <f t="shared" si="492"/>
        <v>0</v>
      </c>
      <c r="AS1238" s="2">
        <f t="shared" si="493"/>
        <v>3.7158089651658445E-3</v>
      </c>
      <c r="AT1238" s="2">
        <f t="shared" si="494"/>
        <v>0</v>
      </c>
      <c r="AU1238" s="2">
        <f t="shared" si="495"/>
        <v>0</v>
      </c>
      <c r="AW1238" t="s">
        <v>1350</v>
      </c>
      <c r="AX1238" t="s">
        <v>1305</v>
      </c>
      <c r="AY1238">
        <v>2</v>
      </c>
      <c r="BA1238" s="119">
        <v>23</v>
      </c>
      <c r="BB1238" s="121">
        <v>19</v>
      </c>
      <c r="BC1238" s="125">
        <f t="shared" si="474"/>
        <v>23019</v>
      </c>
      <c r="BE1238" s="7" t="s">
        <v>228</v>
      </c>
    </row>
    <row r="1239" spans="1:85" hidden="1" outlineLevel="1">
      <c r="A1239" t="s">
        <v>1471</v>
      </c>
      <c r="B1239" t="s">
        <v>1305</v>
      </c>
      <c r="C1239" s="1">
        <f t="shared" si="487"/>
        <v>9434</v>
      </c>
      <c r="D1239" s="7">
        <f>IF(N1239&gt;0, RANK(N1239,(N1239:P1239,Q1239:AE1239)),0)</f>
        <v>2</v>
      </c>
      <c r="E1239" s="7">
        <f>IF(O1239&gt;0,RANK(O1239,(N1239:P1239,Q1239:AE1239)),0)</f>
        <v>1</v>
      </c>
      <c r="F1239" s="7">
        <f>IF(P1239&gt;0,RANK(P1239,(N1239:P1239,Q1239:AE1239)),0)</f>
        <v>3</v>
      </c>
      <c r="G1239" s="1">
        <f t="shared" si="484"/>
        <v>355</v>
      </c>
      <c r="H1239" s="2">
        <f t="shared" si="485"/>
        <v>3.7629849480602079E-2</v>
      </c>
      <c r="I1239" s="2"/>
      <c r="J1239" s="2">
        <f t="shared" si="488"/>
        <v>0.46957812168751323</v>
      </c>
      <c r="K1239" s="2">
        <f t="shared" si="489"/>
        <v>0.50720797116811533</v>
      </c>
      <c r="L1239" s="2">
        <f t="shared" si="490"/>
        <v>1.6641933432266273E-2</v>
      </c>
      <c r="M1239" s="2">
        <f t="shared" si="491"/>
        <v>6.5719737121051648E-3</v>
      </c>
      <c r="N1239" s="66">
        <f>SUMIF(Town!$AV$174:$AV$692,$BC1239,Town!N$174:N$692)</f>
        <v>4430</v>
      </c>
      <c r="O1239" s="66">
        <f>SUMIF(Town!$AV$174:$AV$692,$BC1239,Town!O$174:O$692)</f>
        <v>4785</v>
      </c>
      <c r="P1239" s="66">
        <f>SUMIF(Town!$AV$174:$AV$692,$BC1239,Town!P$174:P$692)</f>
        <v>157</v>
      </c>
      <c r="R1239" s="66">
        <f>SUMIF(Town!$AV$174:$AV$692,$BC1239,Town!R$174:R$692)</f>
        <v>50</v>
      </c>
      <c r="W1239" s="66">
        <f>SUMIF(Town!$AV$174:$AV$692,$BC1239,Town!W$174:W$692)</f>
        <v>12</v>
      </c>
      <c r="AL1239" s="66">
        <f>SUMIF(Town!$AV$174:$AV$692,$BC1239,Town!AL$174:AL$692)</f>
        <v>0</v>
      </c>
      <c r="AN1239" s="7">
        <f>IF(Q1239&gt;0,RANK(Q1239,(N1239:P1239,Q1239:AE1239)),0)</f>
        <v>0</v>
      </c>
      <c r="AO1239" s="7">
        <f>IF(R1239&gt;0,RANK(R1239,(N1239:P1239,Q1239:AE1239)),0)</f>
        <v>4</v>
      </c>
      <c r="AP1239" s="7">
        <f>IF(T1239&gt;0,RANK(T1239,(N1239:P1239,Q1239:AE1239)),0)</f>
        <v>0</v>
      </c>
      <c r="AQ1239" s="7">
        <f>IF(S1239&gt;0,RANK(S1239,(N1239:P1239,Q1239:AE1239)),0)</f>
        <v>0</v>
      </c>
      <c r="AR1239" s="2">
        <f t="shared" si="492"/>
        <v>0</v>
      </c>
      <c r="AS1239" s="2">
        <f t="shared" si="493"/>
        <v>5.2999788000848E-3</v>
      </c>
      <c r="AT1239" s="2">
        <f t="shared" si="494"/>
        <v>0</v>
      </c>
      <c r="AU1239" s="2">
        <f t="shared" si="495"/>
        <v>0</v>
      </c>
      <c r="AW1239" t="s">
        <v>1471</v>
      </c>
      <c r="AX1239" t="s">
        <v>1305</v>
      </c>
      <c r="AY1239">
        <v>2</v>
      </c>
      <c r="BA1239" s="119">
        <v>23</v>
      </c>
      <c r="BB1239" s="121">
        <v>21</v>
      </c>
      <c r="BC1239" s="125">
        <f t="shared" si="474"/>
        <v>23021</v>
      </c>
      <c r="BE1239" s="7" t="s">
        <v>228</v>
      </c>
    </row>
    <row r="1240" spans="1:85" hidden="1" outlineLevel="1">
      <c r="A1240" t="s">
        <v>738</v>
      </c>
      <c r="B1240" t="s">
        <v>1305</v>
      </c>
      <c r="C1240" s="1">
        <f t="shared" si="487"/>
        <v>21301</v>
      </c>
      <c r="D1240" s="7">
        <f>IF(N1240&gt;0, RANK(N1240,(N1240:P1240,Q1240:AE1240)),0)</f>
        <v>1</v>
      </c>
      <c r="E1240" s="7">
        <f>IF(O1240&gt;0,RANK(O1240,(N1240:P1240,Q1240:AE1240)),0)</f>
        <v>2</v>
      </c>
      <c r="F1240" s="7">
        <f>IF(P1240&gt;0,RANK(P1240,(N1240:P1240,Q1240:AE1240)),0)</f>
        <v>3</v>
      </c>
      <c r="G1240" s="1">
        <f t="shared" si="484"/>
        <v>3431</v>
      </c>
      <c r="H1240" s="2">
        <f t="shared" si="485"/>
        <v>0.16107225012910192</v>
      </c>
      <c r="I1240" s="2"/>
      <c r="J1240" s="2">
        <f t="shared" si="488"/>
        <v>0.57048964837331584</v>
      </c>
      <c r="K1240" s="2">
        <f t="shared" si="489"/>
        <v>0.40941739824421386</v>
      </c>
      <c r="L1240" s="2">
        <f t="shared" si="490"/>
        <v>1.6055584244871132E-2</v>
      </c>
      <c r="M1240" s="2">
        <f t="shared" si="491"/>
        <v>4.0373691375991706E-3</v>
      </c>
      <c r="N1240" s="66">
        <f>SUMIF(Town!$AV$174:$AV$692,$BC1240,Town!N$174:N$692)</f>
        <v>12152</v>
      </c>
      <c r="O1240" s="66">
        <f>SUMIF(Town!$AV$174:$AV$692,$BC1240,Town!O$174:O$692)</f>
        <v>8721</v>
      </c>
      <c r="P1240" s="66">
        <f>SUMIF(Town!$AV$174:$AV$692,$BC1240,Town!P$174:P$692)</f>
        <v>342</v>
      </c>
      <c r="R1240" s="66">
        <f>SUMIF(Town!$AV$174:$AV$692,$BC1240,Town!R$174:R$692)</f>
        <v>82</v>
      </c>
      <c r="W1240" s="66">
        <f>SUMIF(Town!$AV$174:$AV$692,$BC1240,Town!W$174:W$692)</f>
        <v>4</v>
      </c>
      <c r="AL1240" s="66">
        <f>SUMIF(Town!$AV$174:$AV$692,$BC1240,Town!AL$174:AL$692)</f>
        <v>0</v>
      </c>
      <c r="AN1240" s="7">
        <f>IF(Q1240&gt;0,RANK(Q1240,(N1240:P1240,Q1240:AE1240)),0)</f>
        <v>0</v>
      </c>
      <c r="AO1240" s="7">
        <f>IF(R1240&gt;0,RANK(R1240,(N1240:P1240,Q1240:AE1240)),0)</f>
        <v>4</v>
      </c>
      <c r="AP1240" s="7">
        <f>IF(T1240&gt;0,RANK(T1240,(N1240:P1240,Q1240:AE1240)),0)</f>
        <v>0</v>
      </c>
      <c r="AQ1240" s="7">
        <f>IF(S1240&gt;0,RANK(S1240,(N1240:P1240,Q1240:AE1240)),0)</f>
        <v>0</v>
      </c>
      <c r="AR1240" s="2">
        <f t="shared" si="492"/>
        <v>0</v>
      </c>
      <c r="AS1240" s="2">
        <f t="shared" si="493"/>
        <v>3.8495845265480496E-3</v>
      </c>
      <c r="AT1240" s="2">
        <f t="shared" si="494"/>
        <v>0</v>
      </c>
      <c r="AU1240" s="2">
        <f t="shared" si="495"/>
        <v>0</v>
      </c>
      <c r="AW1240" t="s">
        <v>738</v>
      </c>
      <c r="AX1240" t="s">
        <v>1305</v>
      </c>
      <c r="AY1240">
        <v>1</v>
      </c>
      <c r="BA1240" s="119">
        <v>23</v>
      </c>
      <c r="BB1240" s="121">
        <v>23</v>
      </c>
      <c r="BC1240" s="125">
        <f t="shared" si="474"/>
        <v>23023</v>
      </c>
      <c r="BE1240" s="7" t="s">
        <v>228</v>
      </c>
    </row>
    <row r="1241" spans="1:85" hidden="1" outlineLevel="1">
      <c r="A1241" t="s">
        <v>465</v>
      </c>
      <c r="B1241" t="s">
        <v>1305</v>
      </c>
      <c r="C1241" s="1">
        <f t="shared" si="487"/>
        <v>25758</v>
      </c>
      <c r="D1241" s="7">
        <f>IF(N1241&gt;0, RANK(N1241,(N1241:P1241,Q1241:AE1241)),0)</f>
        <v>1</v>
      </c>
      <c r="E1241" s="7">
        <f>IF(O1241&gt;0,RANK(O1241,(N1241:P1241,Q1241:AE1241)),0)</f>
        <v>2</v>
      </c>
      <c r="F1241" s="7">
        <f>IF(P1241&gt;0,RANK(P1241,(N1241:P1241,Q1241:AE1241)),0)</f>
        <v>3</v>
      </c>
      <c r="G1241" s="1">
        <f t="shared" si="484"/>
        <v>1468</v>
      </c>
      <c r="H1241" s="2">
        <f t="shared" si="485"/>
        <v>5.6992002484664961E-2</v>
      </c>
      <c r="I1241" s="2"/>
      <c r="J1241" s="2">
        <f t="shared" si="488"/>
        <v>0.51770323782902394</v>
      </c>
      <c r="K1241" s="2">
        <f t="shared" si="489"/>
        <v>0.46071123534435904</v>
      </c>
      <c r="L1241" s="2">
        <f t="shared" si="490"/>
        <v>1.6189145119962729E-2</v>
      </c>
      <c r="M1241" s="2">
        <f t="shared" si="491"/>
        <v>5.3963817066542893E-3</v>
      </c>
      <c r="N1241" s="66">
        <f>SUMIF(Town!$AV$174:$AV$692,$BC1241,Town!N$174:N$692)</f>
        <v>13335</v>
      </c>
      <c r="O1241" s="66">
        <f>SUMIF(Town!$AV$174:$AV$692,$BC1241,Town!O$174:O$692)</f>
        <v>11867</v>
      </c>
      <c r="P1241" s="66">
        <f>SUMIF(Town!$AV$174:$AV$692,$BC1241,Town!P$174:P$692)</f>
        <v>417</v>
      </c>
      <c r="R1241" s="66">
        <f>SUMIF(Town!$AV$174:$AV$692,$BC1241,Town!R$174:R$692)</f>
        <v>131</v>
      </c>
      <c r="W1241" s="66">
        <f>SUMIF(Town!$AV$174:$AV$692,$BC1241,Town!W$174:W$692)</f>
        <v>8</v>
      </c>
      <c r="AL1241" s="66">
        <f>SUMIF(Town!$AV$174:$AV$692,$BC1241,Town!AL$174:AL$692)</f>
        <v>0</v>
      </c>
      <c r="AN1241" s="7">
        <f>IF(Q1241&gt;0,RANK(Q1241,(N1241:P1241,Q1241:AE1241)),0)</f>
        <v>0</v>
      </c>
      <c r="AO1241" s="7">
        <f>IF(R1241&gt;0,RANK(R1241,(N1241:P1241,Q1241:AE1241)),0)</f>
        <v>4</v>
      </c>
      <c r="AP1241" s="7">
        <f>IF(T1241&gt;0,RANK(T1241,(N1241:P1241,Q1241:AE1241)),0)</f>
        <v>0</v>
      </c>
      <c r="AQ1241" s="7">
        <f>IF(S1241&gt;0,RANK(S1241,(N1241:P1241,Q1241:AE1241)),0)</f>
        <v>0</v>
      </c>
      <c r="AR1241" s="2">
        <f t="shared" si="492"/>
        <v>0</v>
      </c>
      <c r="AS1241" s="2">
        <f t="shared" si="493"/>
        <v>5.0857985868468045E-3</v>
      </c>
      <c r="AT1241" s="2">
        <f t="shared" si="494"/>
        <v>0</v>
      </c>
      <c r="AU1241" s="2">
        <f t="shared" si="495"/>
        <v>0</v>
      </c>
      <c r="AW1241" t="s">
        <v>465</v>
      </c>
      <c r="AX1241" t="s">
        <v>1305</v>
      </c>
      <c r="AY1241">
        <v>2</v>
      </c>
      <c r="BA1241" s="119">
        <v>23</v>
      </c>
      <c r="BB1241" s="121">
        <v>25</v>
      </c>
      <c r="BC1241" s="125">
        <f t="shared" si="474"/>
        <v>23025</v>
      </c>
      <c r="BE1241" s="7" t="s">
        <v>228</v>
      </c>
    </row>
    <row r="1242" spans="1:85" hidden="1" outlineLevel="1">
      <c r="A1242" t="s">
        <v>2819</v>
      </c>
      <c r="B1242" t="s">
        <v>1305</v>
      </c>
      <c r="C1242" s="1">
        <f t="shared" si="487"/>
        <v>21850</v>
      </c>
      <c r="D1242" s="7">
        <f>IF(N1242&gt;0, RANK(N1242,(N1242:P1242,Q1242:AE1242)),0)</f>
        <v>1</v>
      </c>
      <c r="E1242" s="7">
        <f>IF(O1242&gt;0,RANK(O1242,(N1242:P1242,Q1242:AE1242)),0)</f>
        <v>2</v>
      </c>
      <c r="F1242" s="7">
        <f>IF(P1242&gt;0,RANK(P1242,(N1242:P1242,Q1242:AE1242)),0)</f>
        <v>3</v>
      </c>
      <c r="G1242" s="1">
        <f t="shared" si="484"/>
        <v>2544</v>
      </c>
      <c r="H1242" s="2">
        <f t="shared" si="485"/>
        <v>0.11643020594965675</v>
      </c>
      <c r="I1242" s="2"/>
      <c r="J1242" s="2">
        <f t="shared" si="488"/>
        <v>0.54768878718535474</v>
      </c>
      <c r="K1242" s="2">
        <f t="shared" si="489"/>
        <v>0.43125858123569794</v>
      </c>
      <c r="L1242" s="2">
        <f t="shared" si="490"/>
        <v>1.4416475972540047E-2</v>
      </c>
      <c r="M1242" s="2">
        <f t="shared" si="491"/>
        <v>6.6361556064072763E-3</v>
      </c>
      <c r="N1242" s="66">
        <f>SUMIF(Town!$AV$174:$AV$692,$BC1242,Town!N$174:N$692)</f>
        <v>11967</v>
      </c>
      <c r="O1242" s="66">
        <f>SUMIF(Town!$AV$174:$AV$692,$BC1242,Town!O$174:O$692)</f>
        <v>9423</v>
      </c>
      <c r="P1242" s="66">
        <f>SUMIF(Town!$AV$174:$AV$692,$BC1242,Town!P$174:P$692)</f>
        <v>315</v>
      </c>
      <c r="R1242" s="66">
        <f>SUMIF(Town!$AV$174:$AV$692,$BC1242,Town!R$174:R$692)</f>
        <v>123</v>
      </c>
      <c r="W1242" s="66">
        <f>SUMIF(Town!$AV$174:$AV$692,$BC1242,Town!W$174:W$692)</f>
        <v>22</v>
      </c>
      <c r="AL1242" s="66">
        <f>SUMIF(Town!$AV$174:$AV$692,$BC1242,Town!AL$174:AL$692)</f>
        <v>0</v>
      </c>
      <c r="AN1242" s="7">
        <f>IF(Q1242&gt;0,RANK(Q1242,(N1242:P1242,Q1242:AE1242)),0)</f>
        <v>0</v>
      </c>
      <c r="AO1242" s="7">
        <f>IF(R1242&gt;0,RANK(R1242,(N1242:P1242,Q1242:AE1242)),0)</f>
        <v>4</v>
      </c>
      <c r="AP1242" s="7">
        <f>IF(T1242&gt;0,RANK(T1242,(N1242:P1242,Q1242:AE1242)),0)</f>
        <v>0</v>
      </c>
      <c r="AQ1242" s="7">
        <f>IF(S1242&gt;0,RANK(S1242,(N1242:P1242,Q1242:AE1242)),0)</f>
        <v>0</v>
      </c>
      <c r="AR1242" s="2">
        <f t="shared" si="492"/>
        <v>0</v>
      </c>
      <c r="AS1242" s="2">
        <f t="shared" si="493"/>
        <v>5.6292906178489702E-3</v>
      </c>
      <c r="AT1242" s="2">
        <f t="shared" si="494"/>
        <v>0</v>
      </c>
      <c r="AU1242" s="2">
        <f t="shared" si="495"/>
        <v>0</v>
      </c>
      <c r="AW1242" t="s">
        <v>2819</v>
      </c>
      <c r="AX1242" t="s">
        <v>1305</v>
      </c>
      <c r="AY1242">
        <v>2</v>
      </c>
      <c r="BA1242" s="119">
        <v>23</v>
      </c>
      <c r="BB1242" s="121">
        <v>27</v>
      </c>
      <c r="BC1242" s="125">
        <f t="shared" si="474"/>
        <v>23027</v>
      </c>
      <c r="BE1242" s="7" t="s">
        <v>228</v>
      </c>
    </row>
    <row r="1243" spans="1:85" hidden="1" outlineLevel="1">
      <c r="A1243" t="s">
        <v>1616</v>
      </c>
      <c r="B1243" t="s">
        <v>1305</v>
      </c>
      <c r="C1243" s="1">
        <f t="shared" si="487"/>
        <v>16654</v>
      </c>
      <c r="D1243" s="7">
        <f>IF(N1243&gt;0, RANK(N1243,(N1243:P1243,Q1243:AE1243)),0)</f>
        <v>1</v>
      </c>
      <c r="E1243" s="7">
        <f>IF(O1243&gt;0,RANK(O1243,(N1243:P1243,Q1243:AE1243)),0)</f>
        <v>2</v>
      </c>
      <c r="F1243" s="7">
        <f>IF(P1243&gt;0,RANK(P1243,(N1243:P1243,Q1243:AE1243)),0)</f>
        <v>3</v>
      </c>
      <c r="G1243" s="1">
        <f t="shared" si="484"/>
        <v>169</v>
      </c>
      <c r="H1243" s="2">
        <f t="shared" si="485"/>
        <v>1.0147712261318602E-2</v>
      </c>
      <c r="I1243" s="2"/>
      <c r="J1243" s="2">
        <f t="shared" si="488"/>
        <v>0.49513630359072897</v>
      </c>
      <c r="K1243" s="2">
        <f t="shared" si="489"/>
        <v>0.48498859132941036</v>
      </c>
      <c r="L1243" s="2">
        <f t="shared" si="490"/>
        <v>1.5491773748048518E-2</v>
      </c>
      <c r="M1243" s="2">
        <f t="shared" si="491"/>
        <v>4.3833313318121046E-3</v>
      </c>
      <c r="N1243" s="66">
        <f>SUMIF(Town!$AV$174:$AV$692,$BC1243,Town!N$174:N$692)</f>
        <v>8246</v>
      </c>
      <c r="O1243" s="66">
        <f>SUMIF(Town!$AV$174:$AV$692,$BC1243,Town!O$174:O$692)</f>
        <v>8077</v>
      </c>
      <c r="P1243" s="66">
        <f>SUMIF(Town!$AV$174:$AV$692,$BC1243,Town!P$174:P$692)</f>
        <v>258</v>
      </c>
      <c r="R1243" s="66">
        <f>SUMIF(Town!$AV$174:$AV$692,$BC1243,Town!R$174:R$692)</f>
        <v>70</v>
      </c>
      <c r="W1243" s="66">
        <f>SUMIF(Town!$AV$174:$AV$692,$BC1243,Town!W$174:W$692)</f>
        <v>3</v>
      </c>
      <c r="AL1243" s="66">
        <f>SUMIF(Town!$AV$174:$AV$692,$BC1243,Town!AL$174:AL$692)</f>
        <v>0</v>
      </c>
      <c r="AN1243" s="7">
        <f>IF(Q1243&gt;0,RANK(Q1243,(N1243:P1243,Q1243:AE1243)),0)</f>
        <v>0</v>
      </c>
      <c r="AO1243" s="7">
        <f>IF(R1243&gt;0,RANK(R1243,(N1243:P1243,Q1243:AE1243)),0)</f>
        <v>4</v>
      </c>
      <c r="AP1243" s="7">
        <f>IF(T1243&gt;0,RANK(T1243,(N1243:P1243,Q1243:AE1243)),0)</f>
        <v>0</v>
      </c>
      <c r="AQ1243" s="7">
        <f>IF(S1243&gt;0,RANK(S1243,(N1243:P1243,Q1243:AE1243)),0)</f>
        <v>0</v>
      </c>
      <c r="AR1243" s="2">
        <f t="shared" si="492"/>
        <v>0</v>
      </c>
      <c r="AS1243" s="2">
        <f t="shared" si="493"/>
        <v>4.2031944277651015E-3</v>
      </c>
      <c r="AT1243" s="2">
        <f t="shared" si="494"/>
        <v>0</v>
      </c>
      <c r="AU1243" s="2">
        <f t="shared" si="495"/>
        <v>0</v>
      </c>
      <c r="AW1243" t="s">
        <v>1616</v>
      </c>
      <c r="AX1243" t="s">
        <v>1305</v>
      </c>
      <c r="AY1243">
        <v>2</v>
      </c>
      <c r="BA1243" s="119">
        <v>23</v>
      </c>
      <c r="BB1243" s="121">
        <v>29</v>
      </c>
      <c r="BC1243" s="125">
        <f t="shared" si="474"/>
        <v>23029</v>
      </c>
      <c r="BE1243" s="7" t="s">
        <v>228</v>
      </c>
    </row>
    <row r="1244" spans="1:85" hidden="1" outlineLevel="1">
      <c r="A1244" t="s">
        <v>2441</v>
      </c>
      <c r="B1244" t="s">
        <v>1305</v>
      </c>
      <c r="C1244" s="1">
        <f t="shared" si="487"/>
        <v>109161</v>
      </c>
      <c r="D1244" s="7">
        <f>IF(N1244&gt;0, RANK(N1244,(N1244:P1244,Q1244:AE1244)),0)</f>
        <v>1</v>
      </c>
      <c r="E1244" s="7">
        <f>IF(O1244&gt;0,RANK(O1244,(N1244:P1244,Q1244:AE1244)),0)</f>
        <v>2</v>
      </c>
      <c r="F1244" s="7">
        <f>IF(P1244&gt;0,RANK(P1244,(N1244:P1244,Q1244:AE1244)),0)</f>
        <v>3</v>
      </c>
      <c r="G1244" s="1">
        <f t="shared" si="484"/>
        <v>22410</v>
      </c>
      <c r="H1244" s="2">
        <f t="shared" si="485"/>
        <v>0.20529309918377442</v>
      </c>
      <c r="I1244" s="2"/>
      <c r="J1244" s="2">
        <f t="shared" si="488"/>
        <v>0.59360943926860321</v>
      </c>
      <c r="K1244" s="2">
        <f t="shared" si="489"/>
        <v>0.38831634008482885</v>
      </c>
      <c r="L1244" s="2">
        <f t="shared" si="490"/>
        <v>1.4107602532039831E-2</v>
      </c>
      <c r="M1244" s="2">
        <f t="shared" si="491"/>
        <v>3.9666181145281091E-3</v>
      </c>
      <c r="N1244" s="66">
        <f>SUMIF(Town!$AV$174:$AV$692,$BC1244,Town!N$174:N$692)</f>
        <v>64799</v>
      </c>
      <c r="O1244" s="66">
        <f>SUMIF(Town!$AV$174:$AV$692,$BC1244,Town!O$174:O$692)</f>
        <v>42389</v>
      </c>
      <c r="P1244" s="66">
        <f>SUMIF(Town!$AV$174:$AV$692,$BC1244,Town!P$174:P$692)</f>
        <v>1540</v>
      </c>
      <c r="R1244" s="66">
        <f>SUMIF(Town!$AV$174:$AV$692,$BC1244,Town!R$174:R$692)</f>
        <v>379</v>
      </c>
      <c r="W1244" s="66">
        <f>SUMIF(Town!$AV$174:$AV$692,$BC1244,Town!W$174:W$692)</f>
        <v>54</v>
      </c>
      <c r="AL1244" s="66">
        <f>SUMIF(Town!$AV$174:$AV$692,$BC1244,Town!AL$174:AL$692)</f>
        <v>0</v>
      </c>
      <c r="AN1244" s="7">
        <f>IF(Q1244&gt;0,RANK(Q1244,(N1244:P1244,Q1244:AE1244)),0)</f>
        <v>0</v>
      </c>
      <c r="AO1244" s="7">
        <f>IF(R1244&gt;0,RANK(R1244,(N1244:P1244,Q1244:AE1244)),0)</f>
        <v>4</v>
      </c>
      <c r="AP1244" s="7">
        <f>IF(T1244&gt;0,RANK(T1244,(N1244:P1244,Q1244:AE1244)),0)</f>
        <v>0</v>
      </c>
      <c r="AQ1244" s="7">
        <f>IF(S1244&gt;0,RANK(S1244,(N1244:P1244,Q1244:AE1244)),0)</f>
        <v>0</v>
      </c>
      <c r="AR1244" s="2">
        <f t="shared" si="492"/>
        <v>0</v>
      </c>
      <c r="AS1244" s="2">
        <f t="shared" si="493"/>
        <v>3.4719359478201923E-3</v>
      </c>
      <c r="AT1244" s="2">
        <f t="shared" si="494"/>
        <v>0</v>
      </c>
      <c r="AU1244" s="2">
        <f t="shared" si="495"/>
        <v>0</v>
      </c>
      <c r="AW1244" t="s">
        <v>2441</v>
      </c>
      <c r="AX1244" t="s">
        <v>1305</v>
      </c>
      <c r="AY1244">
        <v>1</v>
      </c>
      <c r="BA1244" s="119">
        <v>23</v>
      </c>
      <c r="BB1244" s="121">
        <v>31</v>
      </c>
      <c r="BC1244" s="125">
        <f t="shared" si="474"/>
        <v>23031</v>
      </c>
      <c r="BE1244" s="7" t="s">
        <v>228</v>
      </c>
    </row>
    <row r="1245" spans="1:85" collapsed="1">
      <c r="A1245" t="s">
        <v>173</v>
      </c>
      <c r="B1245" t="s">
        <v>2781</v>
      </c>
      <c r="C1245" s="1">
        <f t="shared" si="487"/>
        <v>731163</v>
      </c>
      <c r="D1245" s="7">
        <f>IF(N1245&gt;0, RANK(N1245,(N1245:P1245,Q1245:AE1245)),0)</f>
        <v>1</v>
      </c>
      <c r="E1245" s="7">
        <f>IF(O1245&gt;0,RANK(O1245,(N1245:P1245,Q1245:AE1245)),0)</f>
        <v>2</v>
      </c>
      <c r="F1245" s="7">
        <f>IF(P1245&gt;0,RANK(P1245,(N1245:P1245,Q1245:AE1245)),0)</f>
        <v>3</v>
      </c>
      <c r="G1245" s="1">
        <f t="shared" si="484"/>
        <v>126650</v>
      </c>
      <c r="H1245" s="2">
        <f t="shared" si="485"/>
        <v>0.17321718960067728</v>
      </c>
      <c r="I1245" s="2"/>
      <c r="J1245" s="2">
        <f t="shared" si="488"/>
        <v>0.57705737297975968</v>
      </c>
      <c r="K1245" s="2">
        <f t="shared" si="489"/>
        <v>0.40384018337908234</v>
      </c>
      <c r="L1245" s="2">
        <f t="shared" si="490"/>
        <v>1.4546687947831058E-2</v>
      </c>
      <c r="M1245" s="2">
        <f t="shared" si="491"/>
        <v>4.555755693326927E-3</v>
      </c>
      <c r="N1245" s="66">
        <f>SUM(N1229:N1244)</f>
        <v>421923</v>
      </c>
      <c r="O1245" s="66">
        <f>SUM(O1229:O1244)</f>
        <v>295273</v>
      </c>
      <c r="P1245" s="66">
        <f>SUM(P1229:P1244)</f>
        <v>10636</v>
      </c>
      <c r="Q1245" s="105">
        <v>251</v>
      </c>
      <c r="R1245" s="66">
        <f>SUM(R1229:R1244)</f>
        <v>2900</v>
      </c>
      <c r="S1245" s="105">
        <v>177</v>
      </c>
      <c r="AA1245" s="105">
        <v>3</v>
      </c>
      <c r="AL1245" s="66">
        <f>SUM(AL1229:AL1244)</f>
        <v>0</v>
      </c>
      <c r="AN1245" s="7">
        <f>IF(Q1245&gt;0,RANK(Q1245,(N1245:P1245,Q1245:AE1245)),0)</f>
        <v>5</v>
      </c>
      <c r="AO1245" s="7">
        <f>IF(R1245&gt;0,RANK(R1245,(N1245:P1245,Q1245:AE1245)),0)</f>
        <v>4</v>
      </c>
      <c r="AP1245" s="7">
        <f>IF(T1245&gt;0,RANK(T1245,(N1245:P1245,Q1245:AE1245)),0)</f>
        <v>0</v>
      </c>
      <c r="AQ1245" s="7">
        <f>IF(S1245&gt;0,RANK(S1245,(N1245:P1245,Q1245:AE1245)),0)</f>
        <v>6</v>
      </c>
      <c r="AR1245" s="2">
        <f t="shared" si="492"/>
        <v>3.4328870580157915E-4</v>
      </c>
      <c r="AS1245" s="2">
        <f t="shared" si="493"/>
        <v>3.9662838518907551E-3</v>
      </c>
      <c r="AT1245" s="2">
        <f t="shared" si="494"/>
        <v>0</v>
      </c>
      <c r="AU1245" s="2">
        <f t="shared" si="495"/>
        <v>2.4208008337402195E-4</v>
      </c>
      <c r="AW1245" t="s">
        <v>173</v>
      </c>
      <c r="AX1245" t="s">
        <v>2781</v>
      </c>
      <c r="BA1245" s="119">
        <v>23</v>
      </c>
      <c r="BB1245" s="121"/>
      <c r="BC1245" s="119">
        <v>23</v>
      </c>
      <c r="BE1245" s="7" t="s">
        <v>3272</v>
      </c>
    </row>
    <row r="1246" spans="1:85">
      <c r="C1246" s="1"/>
      <c r="E1246" s="7"/>
      <c r="F1246" s="7"/>
      <c r="I1246" s="2"/>
      <c r="AN1246" s="7"/>
      <c r="AO1246" s="7"/>
      <c r="AP1246" s="7"/>
      <c r="AQ1246" s="7"/>
      <c r="BA1246" s="119"/>
      <c r="BB1246" s="121"/>
      <c r="BC1246" s="125"/>
      <c r="BS1246" s="1" t="s">
        <v>961</v>
      </c>
      <c r="BT1246" s="1" t="s">
        <v>294</v>
      </c>
      <c r="BU1246" s="1" t="s">
        <v>295</v>
      </c>
      <c r="BV1246" t="s">
        <v>117</v>
      </c>
      <c r="BW1246" t="s">
        <v>118</v>
      </c>
      <c r="BX1246" t="s">
        <v>119</v>
      </c>
      <c r="BY1246" t="s">
        <v>120</v>
      </c>
      <c r="BZ1246" t="s">
        <v>121</v>
      </c>
      <c r="CA1246" t="s">
        <v>122</v>
      </c>
      <c r="CB1246" t="s">
        <v>123</v>
      </c>
      <c r="CC1246" t="s">
        <v>124</v>
      </c>
      <c r="CD1246" t="s">
        <v>125</v>
      </c>
      <c r="CE1246" t="s">
        <v>126</v>
      </c>
      <c r="CF1246" t="s">
        <v>292</v>
      </c>
      <c r="CG1246" t="s">
        <v>293</v>
      </c>
    </row>
    <row r="1247" spans="1:85" hidden="1" outlineLevel="1">
      <c r="A1247" t="s">
        <v>1671</v>
      </c>
      <c r="B1247" t="s">
        <v>492</v>
      </c>
      <c r="C1247" s="1">
        <f t="shared" ref="C1247:C1271" si="496">SUM(N1247:AL1247)</f>
        <v>29742</v>
      </c>
      <c r="D1247" s="7">
        <f>IF(N1247&gt;0, RANK(N1247,(N1247:P1247,Q1247:AE1247)),0)</f>
        <v>2</v>
      </c>
      <c r="E1247" s="7">
        <f>IF(O1247&gt;0,RANK(O1247,(N1247:P1247,Q1247:AE1247)),0)</f>
        <v>1</v>
      </c>
      <c r="F1247" s="7">
        <f>IF(P1247&gt;0,RANK(P1247,(N1247:P1247,Q1247:AE1247)),0)</f>
        <v>3</v>
      </c>
      <c r="G1247" s="1">
        <f t="shared" si="484"/>
        <v>7712</v>
      </c>
      <c r="H1247" s="2">
        <f t="shared" si="485"/>
        <v>0.25929661757783606</v>
      </c>
      <c r="I1247" s="2"/>
      <c r="J1247" s="2">
        <f t="shared" ref="J1247:J1271" si="497">IF($C1247=0,"-",N1247/$C1247)</f>
        <v>0.35952525048752604</v>
      </c>
      <c r="K1247" s="2">
        <f t="shared" ref="K1247:K1271" si="498">IF($C1247=0,"-",O1247/$C1247)</f>
        <v>0.6188218680653621</v>
      </c>
      <c r="L1247" s="2">
        <f t="shared" ref="L1247:L1271" si="499">IF($C1247=0,"-",P1247/$C1247)</f>
        <v>9.8850110954206167E-3</v>
      </c>
      <c r="M1247" s="2">
        <f t="shared" ref="M1247:M1271" si="500">IF(C1247=0,"-",(1-J1247-K1247-L1247))</f>
        <v>1.1767870351691244E-2</v>
      </c>
      <c r="N1247" s="66">
        <v>10693</v>
      </c>
      <c r="O1247" s="66">
        <v>18405</v>
      </c>
      <c r="P1247" s="66">
        <v>294</v>
      </c>
      <c r="Q1247" s="66">
        <v>128</v>
      </c>
      <c r="R1247" s="66">
        <v>82</v>
      </c>
      <c r="S1247" s="66">
        <v>63</v>
      </c>
      <c r="U1247" s="66">
        <v>2</v>
      </c>
      <c r="W1247" s="66">
        <f t="shared" ref="W1247:W1270" si="501">SUM(BS1247:CG1247)</f>
        <v>75</v>
      </c>
      <c r="X1247" s="66">
        <v>0</v>
      </c>
      <c r="Y1247" s="66">
        <v>0</v>
      </c>
      <c r="AN1247" s="7">
        <f>IF(Q1247&gt;0,RANK(Q1247,(N1247:P1247,Q1247:AE1247)),0)</f>
        <v>4</v>
      </c>
      <c r="AO1247" s="7">
        <f>IF(R1247&gt;0,RANK(R1247,(N1247:P1247,Q1247:AE1247)),0)</f>
        <v>5</v>
      </c>
      <c r="AP1247" s="7">
        <f>IF(T1247&gt;0,RANK(T1247,(N1247:P1247,Q1247:AE1247)),0)</f>
        <v>0</v>
      </c>
      <c r="AQ1247" s="7">
        <f>IF(S1247&gt;0,RANK(S1247,(N1247:P1247,Q1247:AE1247)),0)</f>
        <v>7</v>
      </c>
      <c r="AR1247" s="2">
        <f t="shared" ref="AR1247:AR1271" si="502">IF($C1247=0,"-",Q1247/$C1247)</f>
        <v>4.3036783000470714E-3</v>
      </c>
      <c r="AS1247" s="2">
        <f t="shared" ref="AS1247:AS1271" si="503">IF($C1247=0,"-",R1247/$C1247)</f>
        <v>2.7570439109676553E-3</v>
      </c>
      <c r="AT1247" s="2">
        <f t="shared" ref="AT1247:AT1271" si="504">IF($C1247=0,"-",T1247/$C1247)</f>
        <v>0</v>
      </c>
      <c r="AU1247" s="2">
        <f t="shared" ref="AU1247:AU1271" si="505">IF($C1247=0,"-",S1247/$C1247)</f>
        <v>2.1182166633044179E-3</v>
      </c>
      <c r="AV1247" s="114"/>
      <c r="AW1247" t="s">
        <v>1671</v>
      </c>
      <c r="AX1247" t="s">
        <v>492</v>
      </c>
      <c r="AY1247">
        <v>6</v>
      </c>
      <c r="BA1247" s="119">
        <v>24</v>
      </c>
      <c r="BB1247" s="121">
        <v>1</v>
      </c>
      <c r="BC1247" s="125">
        <f t="shared" si="474"/>
        <v>24001</v>
      </c>
      <c r="BE1247" s="7" t="s">
        <v>228</v>
      </c>
      <c r="BS1247" s="1">
        <v>75</v>
      </c>
      <c r="BT1247" s="1">
        <v>0</v>
      </c>
      <c r="BU1247" s="1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</row>
    <row r="1248" spans="1:85" hidden="1" outlineLevel="1">
      <c r="A1248" t="s">
        <v>1865</v>
      </c>
      <c r="B1248" t="s">
        <v>492</v>
      </c>
      <c r="C1248" s="1">
        <f t="shared" si="496"/>
        <v>259619</v>
      </c>
      <c r="D1248" s="7">
        <f>IF(N1248&gt;0, RANK(N1248,(N1248:P1248,Q1248:AE1248)),0)</f>
        <v>2</v>
      </c>
      <c r="E1248" s="7">
        <f>IF(O1248&gt;0,RANK(O1248,(N1248:P1248,Q1248:AE1248)),0)</f>
        <v>1</v>
      </c>
      <c r="F1248" s="7">
        <f>IF(P1248&gt;0,RANK(P1248,(N1248:P1248,Q1248:AE1248)),0)</f>
        <v>3</v>
      </c>
      <c r="G1248" s="1">
        <f t="shared" si="484"/>
        <v>4667</v>
      </c>
      <c r="H1248" s="2">
        <f t="shared" si="485"/>
        <v>1.7976342255381927E-2</v>
      </c>
      <c r="I1248" s="2"/>
      <c r="J1248" s="2">
        <f t="shared" si="497"/>
        <v>0.48153255347258866</v>
      </c>
      <c r="K1248" s="2">
        <f t="shared" si="498"/>
        <v>0.49950889572797058</v>
      </c>
      <c r="L1248" s="2">
        <f t="shared" si="499"/>
        <v>6.7791648531116749E-3</v>
      </c>
      <c r="M1248" s="2">
        <f t="shared" si="500"/>
        <v>1.2179385946329023E-2</v>
      </c>
      <c r="N1248" s="66">
        <v>125015</v>
      </c>
      <c r="O1248" s="66">
        <v>129682</v>
      </c>
      <c r="P1248" s="66">
        <v>1760</v>
      </c>
      <c r="Q1248" s="66">
        <v>1217</v>
      </c>
      <c r="R1248" s="66">
        <v>472</v>
      </c>
      <c r="S1248" s="66">
        <v>452</v>
      </c>
      <c r="U1248" s="66">
        <v>0</v>
      </c>
      <c r="W1248" s="66">
        <f t="shared" si="501"/>
        <v>1012</v>
      </c>
      <c r="X1248" s="66">
        <v>0</v>
      </c>
      <c r="Y1248" s="66">
        <v>9</v>
      </c>
      <c r="AN1248" s="7">
        <f>IF(Q1248&gt;0,RANK(Q1248,(N1248:P1248,Q1248:AE1248)),0)</f>
        <v>4</v>
      </c>
      <c r="AO1248" s="7">
        <f>IF(R1248&gt;0,RANK(R1248,(N1248:P1248,Q1248:AE1248)),0)</f>
        <v>6</v>
      </c>
      <c r="AP1248" s="7">
        <f>IF(T1248&gt;0,RANK(T1248,(N1248:P1248,Q1248:AE1248)),0)</f>
        <v>0</v>
      </c>
      <c r="AQ1248" s="7">
        <f>IF(S1248&gt;0,RANK(S1248,(N1248:P1248,Q1248:AE1248)),0)</f>
        <v>7</v>
      </c>
      <c r="AR1248" s="2">
        <f t="shared" si="502"/>
        <v>4.6876384239982437E-3</v>
      </c>
      <c r="AS1248" s="2">
        <f t="shared" si="503"/>
        <v>1.8180487560617675E-3</v>
      </c>
      <c r="AT1248" s="2">
        <f t="shared" si="504"/>
        <v>0</v>
      </c>
      <c r="AU1248" s="2">
        <f t="shared" si="505"/>
        <v>1.7410127918218621E-3</v>
      </c>
      <c r="AV1248" s="114"/>
      <c r="AW1248" t="s">
        <v>1865</v>
      </c>
      <c r="AX1248" t="s">
        <v>492</v>
      </c>
      <c r="AY1248">
        <v>0</v>
      </c>
      <c r="BA1248" s="119">
        <v>24</v>
      </c>
      <c r="BB1248" s="121">
        <v>3</v>
      </c>
      <c r="BC1248" s="125">
        <f t="shared" si="474"/>
        <v>24003</v>
      </c>
      <c r="BE1248" s="7" t="s">
        <v>228</v>
      </c>
      <c r="BS1248" s="1">
        <v>1011</v>
      </c>
      <c r="BT1248" s="1">
        <v>1</v>
      </c>
      <c r="BU1248" s="1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</row>
    <row r="1249" spans="1:85" hidden="1" outlineLevel="1">
      <c r="A1249" t="s">
        <v>2033</v>
      </c>
      <c r="B1249" t="s">
        <v>492</v>
      </c>
      <c r="C1249" s="1">
        <f t="shared" si="496"/>
        <v>245968</v>
      </c>
      <c r="D1249" s="7">
        <f>IF(N1249&gt;0, RANK(N1249,(N1249:P1249,Q1249:AE1249)),0)</f>
        <v>1</v>
      </c>
      <c r="E1249" s="7">
        <f>IF(O1249&gt;0,RANK(O1249,(N1249:P1249,Q1249:AE1249)),0)</f>
        <v>2</v>
      </c>
      <c r="F1249" s="7">
        <f>IF(P1249&gt;0,RANK(P1249,(N1249:P1249,Q1249:AE1249)),0)</f>
        <v>3</v>
      </c>
      <c r="G1249" s="1">
        <f t="shared" si="484"/>
        <v>185704</v>
      </c>
      <c r="H1249" s="2">
        <f t="shared" si="485"/>
        <v>0.75499251935211087</v>
      </c>
      <c r="I1249" s="2"/>
      <c r="J1249" s="2">
        <f t="shared" si="497"/>
        <v>0.87159711832433484</v>
      </c>
      <c r="K1249" s="2">
        <f t="shared" si="498"/>
        <v>0.11660459897222403</v>
      </c>
      <c r="L1249" s="2">
        <f t="shared" si="499"/>
        <v>3.6834059715084889E-3</v>
      </c>
      <c r="M1249" s="2">
        <f t="shared" si="500"/>
        <v>8.114876731932643E-3</v>
      </c>
      <c r="N1249" s="66">
        <v>214385</v>
      </c>
      <c r="O1249" s="66">
        <v>28681</v>
      </c>
      <c r="P1249" s="66">
        <v>906</v>
      </c>
      <c r="Q1249" s="66">
        <v>675</v>
      </c>
      <c r="R1249" s="66">
        <v>578</v>
      </c>
      <c r="S1249" s="66">
        <v>197</v>
      </c>
      <c r="U1249" s="66">
        <v>1</v>
      </c>
      <c r="W1249" s="66">
        <f t="shared" si="501"/>
        <v>529</v>
      </c>
      <c r="X1249" s="66">
        <v>0</v>
      </c>
      <c r="Y1249" s="66">
        <v>16</v>
      </c>
      <c r="AN1249" s="7">
        <f>IF(Q1249&gt;0,RANK(Q1249,(N1249:P1249,Q1249:AE1249)),0)</f>
        <v>4</v>
      </c>
      <c r="AO1249" s="7">
        <f>IF(R1249&gt;0,RANK(R1249,(N1249:P1249,Q1249:AE1249)),0)</f>
        <v>5</v>
      </c>
      <c r="AP1249" s="7">
        <f>IF(T1249&gt;0,RANK(T1249,(N1249:P1249,Q1249:AE1249)),0)</f>
        <v>0</v>
      </c>
      <c r="AQ1249" s="7">
        <f>IF(S1249&gt;0,RANK(S1249,(N1249:P1249,Q1249:AE1249)),0)</f>
        <v>7</v>
      </c>
      <c r="AR1249" s="2">
        <f t="shared" si="502"/>
        <v>2.7442594158589733E-3</v>
      </c>
      <c r="AS1249" s="2">
        <f t="shared" si="503"/>
        <v>2.3498991738762766E-3</v>
      </c>
      <c r="AT1249" s="2">
        <f t="shared" si="504"/>
        <v>0</v>
      </c>
      <c r="AU1249" s="2">
        <f t="shared" si="505"/>
        <v>8.0091719248032264E-4</v>
      </c>
      <c r="AV1249" s="114"/>
      <c r="AW1249" t="s">
        <v>1866</v>
      </c>
      <c r="AX1249" t="s">
        <v>492</v>
      </c>
      <c r="AY1249">
        <v>0</v>
      </c>
      <c r="BA1249" s="119">
        <v>24</v>
      </c>
      <c r="BB1249" s="121">
        <v>510</v>
      </c>
      <c r="BC1249" s="125">
        <f t="shared" si="474"/>
        <v>24510</v>
      </c>
      <c r="BE1249" s="7" t="s">
        <v>2792</v>
      </c>
      <c r="BS1249" s="1">
        <v>525</v>
      </c>
      <c r="BT1249" s="1">
        <v>4</v>
      </c>
      <c r="BU1249" s="1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</row>
    <row r="1250" spans="1:85" hidden="1" outlineLevel="1">
      <c r="A1250" t="s">
        <v>2033</v>
      </c>
      <c r="B1250" t="s">
        <v>492</v>
      </c>
      <c r="C1250" s="1">
        <f t="shared" si="496"/>
        <v>380938</v>
      </c>
      <c r="D1250" s="7">
        <f>IF(N1250&gt;0, RANK(N1250,(N1250:P1250,Q1250:AE1250)),0)</f>
        <v>1</v>
      </c>
      <c r="E1250" s="7">
        <f>IF(O1250&gt;0,RANK(O1250,(N1250:P1250,Q1250:AE1250)),0)</f>
        <v>2</v>
      </c>
      <c r="F1250" s="7">
        <f>IF(P1250&gt;0,RANK(P1250,(N1250:P1250,Q1250:AE1250)),0)</f>
        <v>3</v>
      </c>
      <c r="G1250" s="1">
        <f t="shared" si="484"/>
        <v>55437</v>
      </c>
      <c r="H1250" s="2">
        <f t="shared" si="485"/>
        <v>0.14552761866760469</v>
      </c>
      <c r="I1250" s="2"/>
      <c r="J1250" s="2">
        <f t="shared" si="497"/>
        <v>0.56216759682678019</v>
      </c>
      <c r="K1250" s="2">
        <f t="shared" si="498"/>
        <v>0.41663997815917553</v>
      </c>
      <c r="L1250" s="2">
        <f t="shared" si="499"/>
        <v>7.0483910767631481E-3</v>
      </c>
      <c r="M1250" s="2">
        <f t="shared" si="500"/>
        <v>1.4144033937281131E-2</v>
      </c>
      <c r="N1250" s="66">
        <v>214151</v>
      </c>
      <c r="O1250" s="66">
        <v>158714</v>
      </c>
      <c r="P1250" s="66">
        <v>2685</v>
      </c>
      <c r="Q1250" s="66">
        <v>1893</v>
      </c>
      <c r="R1250" s="66">
        <v>912</v>
      </c>
      <c r="S1250" s="66">
        <v>612</v>
      </c>
      <c r="U1250" s="66">
        <v>2</v>
      </c>
      <c r="W1250" s="66">
        <f t="shared" si="501"/>
        <v>1963</v>
      </c>
      <c r="X1250" s="66">
        <v>0</v>
      </c>
      <c r="Y1250" s="66">
        <v>6</v>
      </c>
      <c r="AN1250" s="7">
        <f>IF(Q1250&gt;0,RANK(Q1250,(N1250:P1250,Q1250:AE1250)),0)</f>
        <v>5</v>
      </c>
      <c r="AO1250" s="7">
        <f>IF(R1250&gt;0,RANK(R1250,(N1250:P1250,Q1250:AE1250)),0)</f>
        <v>6</v>
      </c>
      <c r="AP1250" s="7">
        <f>IF(T1250&gt;0,RANK(T1250,(N1250:P1250,Q1250:AE1250)),0)</f>
        <v>0</v>
      </c>
      <c r="AQ1250" s="7">
        <f>IF(S1250&gt;0,RANK(S1250,(N1250:P1250,Q1250:AE1250)),0)</f>
        <v>7</v>
      </c>
      <c r="AR1250" s="2">
        <f t="shared" si="502"/>
        <v>4.9693125915503313E-3</v>
      </c>
      <c r="AS1250" s="2">
        <f t="shared" si="503"/>
        <v>2.3940903769117286E-3</v>
      </c>
      <c r="AT1250" s="2">
        <f t="shared" si="504"/>
        <v>0</v>
      </c>
      <c r="AU1250" s="2">
        <f t="shared" si="505"/>
        <v>1.6065606476644493E-3</v>
      </c>
      <c r="AV1250" s="114"/>
      <c r="AW1250" t="s">
        <v>2033</v>
      </c>
      <c r="AX1250" t="s">
        <v>492</v>
      </c>
      <c r="AY1250">
        <v>0</v>
      </c>
      <c r="BA1250" s="119">
        <v>24</v>
      </c>
      <c r="BB1250" s="121">
        <v>5</v>
      </c>
      <c r="BC1250" s="125">
        <f t="shared" si="474"/>
        <v>24005</v>
      </c>
      <c r="BE1250" s="7" t="s">
        <v>228</v>
      </c>
      <c r="BS1250" s="1">
        <v>1951</v>
      </c>
      <c r="BT1250" s="1">
        <v>1</v>
      </c>
      <c r="BU1250" s="1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1</v>
      </c>
      <c r="CD1250">
        <v>1</v>
      </c>
      <c r="CE1250">
        <v>0</v>
      </c>
      <c r="CF1250">
        <v>0</v>
      </c>
      <c r="CG1250">
        <v>9</v>
      </c>
    </row>
    <row r="1251" spans="1:85" hidden="1" outlineLevel="1">
      <c r="A1251" t="s">
        <v>1496</v>
      </c>
      <c r="B1251" t="s">
        <v>492</v>
      </c>
      <c r="C1251" s="1">
        <f t="shared" si="496"/>
        <v>44057</v>
      </c>
      <c r="D1251" s="7">
        <f>IF(N1251&gt;0, RANK(N1251,(N1251:P1251,Q1251:AE1251)),0)</f>
        <v>2</v>
      </c>
      <c r="E1251" s="7">
        <f>IF(O1251&gt;0,RANK(O1251,(N1251:P1251,Q1251:AE1251)),0)</f>
        <v>1</v>
      </c>
      <c r="F1251" s="7">
        <f>IF(P1251&gt;0,RANK(P1251,(N1251:P1251,Q1251:AE1251)),0)</f>
        <v>3</v>
      </c>
      <c r="G1251" s="1">
        <f t="shared" si="484"/>
        <v>2796</v>
      </c>
      <c r="H1251" s="2">
        <f t="shared" si="485"/>
        <v>6.346324080168872E-2</v>
      </c>
      <c r="I1251" s="2"/>
      <c r="J1251" s="2">
        <f t="shared" si="497"/>
        <v>0.46074403613500692</v>
      </c>
      <c r="K1251" s="2">
        <f t="shared" si="498"/>
        <v>0.52420727693669567</v>
      </c>
      <c r="L1251" s="2">
        <f t="shared" si="499"/>
        <v>6.718569126359035E-3</v>
      </c>
      <c r="M1251" s="2">
        <f t="shared" si="500"/>
        <v>8.3301178019383817E-3</v>
      </c>
      <c r="N1251" s="66">
        <v>20299</v>
      </c>
      <c r="O1251" s="66">
        <v>23095</v>
      </c>
      <c r="P1251" s="66">
        <v>296</v>
      </c>
      <c r="Q1251" s="66">
        <v>117</v>
      </c>
      <c r="R1251" s="66">
        <v>69</v>
      </c>
      <c r="S1251" s="66">
        <v>51</v>
      </c>
      <c r="U1251" s="66">
        <v>0</v>
      </c>
      <c r="W1251" s="66">
        <f t="shared" si="501"/>
        <v>130</v>
      </c>
      <c r="X1251" s="66">
        <v>0</v>
      </c>
      <c r="Y1251" s="66">
        <v>0</v>
      </c>
      <c r="AN1251" s="7">
        <f>IF(Q1251&gt;0,RANK(Q1251,(N1251:P1251,Q1251:AE1251)),0)</f>
        <v>5</v>
      </c>
      <c r="AO1251" s="7">
        <f>IF(R1251&gt;0,RANK(R1251,(N1251:P1251,Q1251:AE1251)),0)</f>
        <v>6</v>
      </c>
      <c r="AP1251" s="7">
        <f>IF(T1251&gt;0,RANK(T1251,(N1251:P1251,Q1251:AE1251)),0)</f>
        <v>0</v>
      </c>
      <c r="AQ1251" s="7">
        <f>IF(S1251&gt;0,RANK(S1251,(N1251:P1251,Q1251:AE1251)),0)</f>
        <v>7</v>
      </c>
      <c r="AR1251" s="2">
        <f t="shared" si="502"/>
        <v>2.6556506344054295E-3</v>
      </c>
      <c r="AS1251" s="2">
        <f t="shared" si="503"/>
        <v>1.5661529382390994E-3</v>
      </c>
      <c r="AT1251" s="2">
        <f t="shared" si="504"/>
        <v>0</v>
      </c>
      <c r="AU1251" s="2">
        <f t="shared" si="505"/>
        <v>1.1575913021767256E-3</v>
      </c>
      <c r="AV1251" s="114"/>
      <c r="AW1251" t="s">
        <v>1496</v>
      </c>
      <c r="AX1251" t="s">
        <v>492</v>
      </c>
      <c r="AY1251">
        <v>5</v>
      </c>
      <c r="BA1251" s="119">
        <v>24</v>
      </c>
      <c r="BB1251" s="121">
        <v>9</v>
      </c>
      <c r="BC1251" s="125">
        <f t="shared" si="474"/>
        <v>24009</v>
      </c>
      <c r="BE1251" s="7" t="s">
        <v>228</v>
      </c>
      <c r="BS1251" s="1">
        <v>130</v>
      </c>
      <c r="BT1251" s="1">
        <v>0</v>
      </c>
      <c r="BU1251" s="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</row>
    <row r="1252" spans="1:85" hidden="1" outlineLevel="1">
      <c r="A1252" t="s">
        <v>2722</v>
      </c>
      <c r="B1252" t="s">
        <v>492</v>
      </c>
      <c r="C1252" s="1">
        <f t="shared" si="496"/>
        <v>13218</v>
      </c>
      <c r="D1252" s="7">
        <f>IF(N1252&gt;0, RANK(N1252,(N1252:P1252,Q1252:AE1252)),0)</f>
        <v>2</v>
      </c>
      <c r="E1252" s="7">
        <f>IF(O1252&gt;0,RANK(O1252,(N1252:P1252,Q1252:AE1252)),0)</f>
        <v>1</v>
      </c>
      <c r="F1252" s="7">
        <f>IF(P1252&gt;0,RANK(P1252,(N1252:P1252,Q1252:AE1252)),0)</f>
        <v>3</v>
      </c>
      <c r="G1252" s="1">
        <f t="shared" si="484"/>
        <v>3044</v>
      </c>
      <c r="H1252" s="2">
        <f t="shared" si="485"/>
        <v>0.23029202602511725</v>
      </c>
      <c r="I1252" s="2"/>
      <c r="J1252" s="2">
        <f t="shared" si="497"/>
        <v>0.376078075351793</v>
      </c>
      <c r="K1252" s="2">
        <f t="shared" si="498"/>
        <v>0.60637010137691028</v>
      </c>
      <c r="L1252" s="2">
        <f t="shared" si="499"/>
        <v>6.9602057799969738E-3</v>
      </c>
      <c r="M1252" s="2">
        <f t="shared" si="500"/>
        <v>1.0591617491299811E-2</v>
      </c>
      <c r="N1252" s="66">
        <v>4971</v>
      </c>
      <c r="O1252" s="66">
        <v>8015</v>
      </c>
      <c r="P1252" s="66">
        <v>92</v>
      </c>
      <c r="Q1252" s="66">
        <v>44</v>
      </c>
      <c r="R1252" s="66">
        <v>20</v>
      </c>
      <c r="S1252" s="66">
        <v>36</v>
      </c>
      <c r="U1252" s="66">
        <v>0</v>
      </c>
      <c r="W1252" s="66">
        <f t="shared" si="501"/>
        <v>37</v>
      </c>
      <c r="X1252" s="66">
        <v>0</v>
      </c>
      <c r="Y1252" s="66">
        <v>3</v>
      </c>
      <c r="AN1252" s="7">
        <f>IF(Q1252&gt;0,RANK(Q1252,(N1252:P1252,Q1252:AE1252)),0)</f>
        <v>4</v>
      </c>
      <c r="AO1252" s="7">
        <f>IF(R1252&gt;0,RANK(R1252,(N1252:P1252,Q1252:AE1252)),0)</f>
        <v>7</v>
      </c>
      <c r="AP1252" s="7">
        <f>IF(T1252&gt;0,RANK(T1252,(N1252:P1252,Q1252:AE1252)),0)</f>
        <v>0</v>
      </c>
      <c r="AQ1252" s="7">
        <f>IF(S1252&gt;0,RANK(S1252,(N1252:P1252,Q1252:AE1252)),0)</f>
        <v>6</v>
      </c>
      <c r="AR1252" s="2">
        <f t="shared" si="502"/>
        <v>3.3287940686942048E-3</v>
      </c>
      <c r="AS1252" s="2">
        <f t="shared" si="503"/>
        <v>1.5130882130428205E-3</v>
      </c>
      <c r="AT1252" s="2">
        <f t="shared" si="504"/>
        <v>0</v>
      </c>
      <c r="AU1252" s="2">
        <f t="shared" si="505"/>
        <v>2.7235587834770767E-3</v>
      </c>
      <c r="AV1252" s="114"/>
      <c r="AW1252" t="s">
        <v>2722</v>
      </c>
      <c r="AX1252" t="s">
        <v>492</v>
      </c>
      <c r="AY1252">
        <v>1</v>
      </c>
      <c r="BA1252" s="119">
        <v>24</v>
      </c>
      <c r="BB1252" s="121">
        <v>11</v>
      </c>
      <c r="BC1252" s="125">
        <f t="shared" si="474"/>
        <v>24011</v>
      </c>
      <c r="BE1252" s="7" t="s">
        <v>228</v>
      </c>
      <c r="BS1252" s="1">
        <v>37</v>
      </c>
      <c r="BT1252" s="1">
        <v>0</v>
      </c>
      <c r="BU1252" s="1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 hidden="1" outlineLevel="1">
      <c r="A1253" t="s">
        <v>3449</v>
      </c>
      <c r="B1253" t="s">
        <v>492</v>
      </c>
      <c r="C1253" s="1">
        <f t="shared" si="496"/>
        <v>84760</v>
      </c>
      <c r="D1253" s="7">
        <f>IF(N1253&gt;0, RANK(N1253,(N1253:P1253,Q1253:AE1253)),0)</f>
        <v>2</v>
      </c>
      <c r="E1253" s="7">
        <f>IF(O1253&gt;0,RANK(O1253,(N1253:P1253,Q1253:AE1253)),0)</f>
        <v>1</v>
      </c>
      <c r="F1253" s="7">
        <f>IF(P1253&gt;0,RANK(P1253,(N1253:P1253,Q1253:AE1253)),0)</f>
        <v>4</v>
      </c>
      <c r="G1253" s="1">
        <f t="shared" si="484"/>
        <v>26443</v>
      </c>
      <c r="H1253" s="2">
        <f t="shared" si="485"/>
        <v>0.31197498820198205</v>
      </c>
      <c r="I1253" s="2"/>
      <c r="J1253" s="2">
        <f t="shared" si="497"/>
        <v>0.33105238319962249</v>
      </c>
      <c r="K1253" s="2">
        <f t="shared" si="498"/>
        <v>0.64302737140160449</v>
      </c>
      <c r="L1253" s="2">
        <f t="shared" si="499"/>
        <v>7.3973572439830111E-3</v>
      </c>
      <c r="M1253" s="2">
        <f t="shared" si="500"/>
        <v>1.8522888154790012E-2</v>
      </c>
      <c r="N1253" s="66">
        <v>28060</v>
      </c>
      <c r="O1253" s="66">
        <v>54503</v>
      </c>
      <c r="P1253" s="66">
        <v>627</v>
      </c>
      <c r="Q1253" s="66">
        <v>513</v>
      </c>
      <c r="R1253" s="66">
        <v>156</v>
      </c>
      <c r="S1253" s="66">
        <v>268</v>
      </c>
      <c r="U1253" s="66">
        <v>0</v>
      </c>
      <c r="W1253" s="66">
        <f t="shared" si="501"/>
        <v>630</v>
      </c>
      <c r="X1253" s="66">
        <v>1</v>
      </c>
      <c r="Y1253" s="66">
        <v>2</v>
      </c>
      <c r="AN1253" s="7">
        <f>IF(Q1253&gt;0,RANK(Q1253,(N1253:P1253,Q1253:AE1253)),0)</f>
        <v>5</v>
      </c>
      <c r="AO1253" s="7">
        <f>IF(R1253&gt;0,RANK(R1253,(N1253:P1253,Q1253:AE1253)),0)</f>
        <v>7</v>
      </c>
      <c r="AP1253" s="7">
        <f>IF(T1253&gt;0,RANK(T1253,(N1253:P1253,Q1253:AE1253)),0)</f>
        <v>0</v>
      </c>
      <c r="AQ1253" s="7">
        <f>IF(S1253&gt;0,RANK(S1253,(N1253:P1253,Q1253:AE1253)),0)</f>
        <v>6</v>
      </c>
      <c r="AR1253" s="2">
        <f t="shared" si="502"/>
        <v>6.0523831996224632E-3</v>
      </c>
      <c r="AS1253" s="2">
        <f t="shared" si="503"/>
        <v>1.8404907975460123E-3</v>
      </c>
      <c r="AT1253" s="2">
        <f t="shared" si="504"/>
        <v>0</v>
      </c>
      <c r="AU1253" s="2">
        <f t="shared" si="505"/>
        <v>3.1618688060405854E-3</v>
      </c>
      <c r="AV1253" s="114"/>
      <c r="AW1253" t="s">
        <v>3449</v>
      </c>
      <c r="AX1253" t="s">
        <v>492</v>
      </c>
      <c r="AY1253">
        <v>6</v>
      </c>
      <c r="BA1253" s="119">
        <v>24</v>
      </c>
      <c r="BB1253" s="121">
        <v>13</v>
      </c>
      <c r="BC1253" s="125">
        <f t="shared" si="474"/>
        <v>24013</v>
      </c>
      <c r="BE1253" s="7" t="s">
        <v>228</v>
      </c>
      <c r="BS1253" s="1">
        <v>626</v>
      </c>
      <c r="BT1253" s="1">
        <v>0</v>
      </c>
      <c r="BU1253" s="1">
        <v>0</v>
      </c>
      <c r="BV1253">
        <v>0</v>
      </c>
      <c r="BW1253">
        <v>1</v>
      </c>
      <c r="BX1253">
        <v>0</v>
      </c>
      <c r="BY1253">
        <v>1</v>
      </c>
      <c r="BZ1253">
        <v>0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1</v>
      </c>
    </row>
    <row r="1254" spans="1:85" hidden="1" outlineLevel="1">
      <c r="A1254" t="s">
        <v>2931</v>
      </c>
      <c r="B1254" t="s">
        <v>492</v>
      </c>
      <c r="C1254" s="1">
        <f t="shared" si="496"/>
        <v>42494</v>
      </c>
      <c r="D1254" s="7">
        <f>IF(N1254&gt;0, RANK(N1254,(N1254:P1254,Q1254:AE1254)),0)</f>
        <v>2</v>
      </c>
      <c r="E1254" s="7">
        <f>IF(O1254&gt;0,RANK(O1254,(N1254:P1254,Q1254:AE1254)),0)</f>
        <v>1</v>
      </c>
      <c r="F1254" s="7">
        <f>IF(P1254&gt;0,RANK(P1254,(N1254:P1254,Q1254:AE1254)),0)</f>
        <v>3</v>
      </c>
      <c r="G1254" s="1">
        <f t="shared" si="484"/>
        <v>6190</v>
      </c>
      <c r="H1254" s="2">
        <f t="shared" si="485"/>
        <v>0.14566762366451735</v>
      </c>
      <c r="I1254" s="2"/>
      <c r="J1254" s="2">
        <f t="shared" si="497"/>
        <v>0.41570574669365085</v>
      </c>
      <c r="K1254" s="2">
        <f t="shared" si="498"/>
        <v>0.56137337035816826</v>
      </c>
      <c r="L1254" s="2">
        <f t="shared" si="499"/>
        <v>9.742551889678543E-3</v>
      </c>
      <c r="M1254" s="2">
        <f t="shared" si="500"/>
        <v>1.31783310585023E-2</v>
      </c>
      <c r="N1254" s="66">
        <v>17665</v>
      </c>
      <c r="O1254" s="66">
        <v>23855</v>
      </c>
      <c r="P1254" s="66">
        <v>414</v>
      </c>
      <c r="Q1254" s="66">
        <v>247</v>
      </c>
      <c r="R1254" s="66">
        <v>87</v>
      </c>
      <c r="S1254" s="66">
        <v>101</v>
      </c>
      <c r="U1254" s="66">
        <v>0</v>
      </c>
      <c r="W1254" s="66">
        <f t="shared" si="501"/>
        <v>125</v>
      </c>
      <c r="X1254" s="66">
        <v>0</v>
      </c>
      <c r="Y1254" s="66">
        <v>0</v>
      </c>
      <c r="AN1254" s="7">
        <f>IF(Q1254&gt;0,RANK(Q1254,(N1254:P1254,Q1254:AE1254)),0)</f>
        <v>4</v>
      </c>
      <c r="AO1254" s="7">
        <f>IF(R1254&gt;0,RANK(R1254,(N1254:P1254,Q1254:AE1254)),0)</f>
        <v>7</v>
      </c>
      <c r="AP1254" s="7">
        <f>IF(T1254&gt;0,RANK(T1254,(N1254:P1254,Q1254:AE1254)),0)</f>
        <v>0</v>
      </c>
      <c r="AQ1254" s="7">
        <f>IF(S1254&gt;0,RANK(S1254,(N1254:P1254,Q1254:AE1254)),0)</f>
        <v>6</v>
      </c>
      <c r="AR1254" s="2">
        <f t="shared" si="502"/>
        <v>5.8125853061608695E-3</v>
      </c>
      <c r="AS1254" s="2">
        <f t="shared" si="503"/>
        <v>2.0473478608744764E-3</v>
      </c>
      <c r="AT1254" s="2">
        <f t="shared" si="504"/>
        <v>0</v>
      </c>
      <c r="AU1254" s="2">
        <f t="shared" si="505"/>
        <v>2.3768061373370358E-3</v>
      </c>
      <c r="AV1254" s="114"/>
      <c r="AW1254" t="s">
        <v>2931</v>
      </c>
      <c r="AX1254" t="s">
        <v>492</v>
      </c>
      <c r="AY1254">
        <v>1</v>
      </c>
      <c r="BA1254" s="119">
        <v>24</v>
      </c>
      <c r="BB1254" s="121">
        <v>15</v>
      </c>
      <c r="BC1254" s="125">
        <f t="shared" si="474"/>
        <v>24015</v>
      </c>
      <c r="BE1254" s="7" t="s">
        <v>228</v>
      </c>
      <c r="BS1254" s="1">
        <v>124</v>
      </c>
      <c r="BT1254" s="1">
        <v>0</v>
      </c>
      <c r="BU1254" s="1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</row>
    <row r="1255" spans="1:85" hidden="1" outlineLevel="1">
      <c r="A1255" t="s">
        <v>2089</v>
      </c>
      <c r="B1255" t="s">
        <v>492</v>
      </c>
      <c r="C1255" s="1">
        <f t="shared" si="496"/>
        <v>70127</v>
      </c>
      <c r="D1255" s="7">
        <f>IF(N1255&gt;0, RANK(N1255,(N1255:P1255,Q1255:AE1255)),0)</f>
        <v>1</v>
      </c>
      <c r="E1255" s="7">
        <f>IF(O1255&gt;0,RANK(O1255,(N1255:P1255,Q1255:AE1255)),0)</f>
        <v>2</v>
      </c>
      <c r="F1255" s="7">
        <f>IF(P1255&gt;0,RANK(P1255,(N1255:P1255,Q1255:AE1255)),0)</f>
        <v>3</v>
      </c>
      <c r="G1255" s="1">
        <f t="shared" si="484"/>
        <v>17903</v>
      </c>
      <c r="H1255" s="2">
        <f t="shared" si="485"/>
        <v>0.25529396666048743</v>
      </c>
      <c r="I1255" s="2"/>
      <c r="J1255" s="2">
        <f t="shared" si="497"/>
        <v>0.62222824304476165</v>
      </c>
      <c r="K1255" s="2">
        <f t="shared" si="498"/>
        <v>0.36693427638427423</v>
      </c>
      <c r="L1255" s="2">
        <f t="shared" si="499"/>
        <v>4.6059292426597455E-3</v>
      </c>
      <c r="M1255" s="2">
        <f t="shared" si="500"/>
        <v>6.2315513283043742E-3</v>
      </c>
      <c r="N1255" s="66">
        <v>43635</v>
      </c>
      <c r="O1255" s="66">
        <v>25732</v>
      </c>
      <c r="P1255" s="66">
        <v>323</v>
      </c>
      <c r="Q1255" s="66">
        <v>137</v>
      </c>
      <c r="R1255" s="66">
        <v>73</v>
      </c>
      <c r="S1255" s="66">
        <v>66</v>
      </c>
      <c r="U1255" s="66">
        <v>0</v>
      </c>
      <c r="W1255" s="66">
        <f t="shared" si="501"/>
        <v>156</v>
      </c>
      <c r="X1255" s="66">
        <v>0</v>
      </c>
      <c r="Y1255" s="66">
        <v>5</v>
      </c>
      <c r="AN1255" s="7">
        <f>IF(Q1255&gt;0,RANK(Q1255,(N1255:P1255,Q1255:AE1255)),0)</f>
        <v>5</v>
      </c>
      <c r="AO1255" s="7">
        <f>IF(R1255&gt;0,RANK(R1255,(N1255:P1255,Q1255:AE1255)),0)</f>
        <v>6</v>
      </c>
      <c r="AP1255" s="7">
        <f>IF(T1255&gt;0,RANK(T1255,(N1255:P1255,Q1255:AE1255)),0)</f>
        <v>0</v>
      </c>
      <c r="AQ1255" s="7">
        <f>IF(S1255&gt;0,RANK(S1255,(N1255:P1255,Q1255:AE1255)),0)</f>
        <v>7</v>
      </c>
      <c r="AR1255" s="2">
        <f t="shared" si="502"/>
        <v>1.9535984713448459E-3</v>
      </c>
      <c r="AS1255" s="2">
        <f t="shared" si="503"/>
        <v>1.0409685285268156E-3</v>
      </c>
      <c r="AT1255" s="2">
        <f t="shared" si="504"/>
        <v>0</v>
      </c>
      <c r="AU1255" s="2">
        <f t="shared" si="505"/>
        <v>9.4114962853109356E-4</v>
      </c>
      <c r="AV1255" s="114"/>
      <c r="AW1255" t="s">
        <v>2089</v>
      </c>
      <c r="AX1255" t="s">
        <v>492</v>
      </c>
      <c r="AY1255">
        <v>5</v>
      </c>
      <c r="BA1255" s="119">
        <v>24</v>
      </c>
      <c r="BB1255" s="121">
        <v>17</v>
      </c>
      <c r="BC1255" s="125">
        <f t="shared" si="474"/>
        <v>24017</v>
      </c>
      <c r="BE1255" s="7" t="s">
        <v>228</v>
      </c>
      <c r="BS1255" s="1">
        <v>155</v>
      </c>
      <c r="BT1255" s="1">
        <v>0</v>
      </c>
      <c r="BU1255" s="1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0</v>
      </c>
    </row>
    <row r="1256" spans="1:85" hidden="1" outlineLevel="1">
      <c r="A1256" t="s">
        <v>2090</v>
      </c>
      <c r="B1256" t="s">
        <v>492</v>
      </c>
      <c r="C1256" s="1">
        <f t="shared" si="496"/>
        <v>15274</v>
      </c>
      <c r="D1256" s="7">
        <f>IF(N1256&gt;0, RANK(N1256,(N1256:P1256,Q1256:AE1256)),0)</f>
        <v>2</v>
      </c>
      <c r="E1256" s="7">
        <f>IF(O1256&gt;0,RANK(O1256,(N1256:P1256,Q1256:AE1256)),0)</f>
        <v>1</v>
      </c>
      <c r="F1256" s="7">
        <f>IF(P1256&gt;0,RANK(P1256,(N1256:P1256,Q1256:AE1256)),0)</f>
        <v>3</v>
      </c>
      <c r="G1256" s="1">
        <f t="shared" si="484"/>
        <v>1256</v>
      </c>
      <c r="H1256" s="2">
        <f t="shared" si="485"/>
        <v>8.2231242634542359E-2</v>
      </c>
      <c r="I1256" s="2"/>
      <c r="J1256" s="2">
        <f t="shared" si="497"/>
        <v>0.45253371742830956</v>
      </c>
      <c r="K1256" s="2">
        <f t="shared" si="498"/>
        <v>0.5347649600628519</v>
      </c>
      <c r="L1256" s="2">
        <f t="shared" si="499"/>
        <v>5.4995417048579283E-3</v>
      </c>
      <c r="M1256" s="2">
        <f t="shared" si="500"/>
        <v>7.201780803980669E-3</v>
      </c>
      <c r="N1256" s="66">
        <v>6912</v>
      </c>
      <c r="O1256" s="66">
        <v>8168</v>
      </c>
      <c r="P1256" s="66">
        <v>84</v>
      </c>
      <c r="Q1256" s="66">
        <v>35</v>
      </c>
      <c r="R1256" s="66">
        <v>31</v>
      </c>
      <c r="S1256" s="66">
        <v>13</v>
      </c>
      <c r="U1256" s="66">
        <v>0</v>
      </c>
      <c r="W1256" s="66">
        <f t="shared" si="501"/>
        <v>31</v>
      </c>
      <c r="X1256" s="66">
        <v>0</v>
      </c>
      <c r="Y1256" s="66">
        <v>0</v>
      </c>
      <c r="AN1256" s="7">
        <f>IF(Q1256&gt;0,RANK(Q1256,(N1256:P1256,Q1256:AE1256)),0)</f>
        <v>4</v>
      </c>
      <c r="AO1256" s="7">
        <f>IF(R1256&gt;0,RANK(R1256,(N1256:P1256,Q1256:AE1256)),0)</f>
        <v>5</v>
      </c>
      <c r="AP1256" s="7">
        <f>IF(T1256&gt;0,RANK(T1256,(N1256:P1256,Q1256:AE1256)),0)</f>
        <v>0</v>
      </c>
      <c r="AQ1256" s="7">
        <f>IF(S1256&gt;0,RANK(S1256,(N1256:P1256,Q1256:AE1256)),0)</f>
        <v>7</v>
      </c>
      <c r="AR1256" s="2">
        <f t="shared" si="502"/>
        <v>2.2914757103574702E-3</v>
      </c>
      <c r="AS1256" s="2">
        <f t="shared" si="503"/>
        <v>2.0295927720309021E-3</v>
      </c>
      <c r="AT1256" s="2">
        <f t="shared" si="504"/>
        <v>0</v>
      </c>
      <c r="AU1256" s="2">
        <f t="shared" si="505"/>
        <v>8.5111954956134609E-4</v>
      </c>
      <c r="AV1256" s="114"/>
      <c r="AW1256" t="s">
        <v>2090</v>
      </c>
      <c r="AX1256" t="s">
        <v>492</v>
      </c>
      <c r="AY1256">
        <v>1</v>
      </c>
      <c r="BA1256" s="119">
        <v>24</v>
      </c>
      <c r="BB1256" s="121">
        <v>19</v>
      </c>
      <c r="BC1256" s="125">
        <f t="shared" ref="BC1256:BC1319" si="506">1000*BA1256+BB1256</f>
        <v>24019</v>
      </c>
      <c r="BE1256" s="7" t="s">
        <v>228</v>
      </c>
      <c r="BS1256" s="1">
        <v>31</v>
      </c>
      <c r="BT1256" s="1">
        <v>0</v>
      </c>
      <c r="BU1256" s="1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</row>
    <row r="1257" spans="1:85" hidden="1" outlineLevel="1">
      <c r="A1257" t="s">
        <v>271</v>
      </c>
      <c r="B1257" t="s">
        <v>492</v>
      </c>
      <c r="C1257" s="1">
        <f t="shared" si="496"/>
        <v>111186</v>
      </c>
      <c r="D1257" s="7">
        <f>IF(N1257&gt;0, RANK(N1257,(N1257:P1257,Q1257:AE1257)),0)</f>
        <v>2</v>
      </c>
      <c r="E1257" s="7">
        <f>IF(O1257&gt;0,RANK(O1257,(N1257:P1257,Q1257:AE1257)),0)</f>
        <v>1</v>
      </c>
      <c r="F1257" s="7">
        <f>IF(P1257&gt;0,RANK(P1257,(N1257:P1257,Q1257:AE1257)),0)</f>
        <v>3</v>
      </c>
      <c r="G1257" s="1">
        <f t="shared" si="484"/>
        <v>1157</v>
      </c>
      <c r="H1257" s="2">
        <f t="shared" si="485"/>
        <v>1.0405986365189862E-2</v>
      </c>
      <c r="I1257" s="2"/>
      <c r="J1257" s="2">
        <f t="shared" si="497"/>
        <v>0.48578957782454624</v>
      </c>
      <c r="K1257" s="2">
        <f t="shared" si="498"/>
        <v>0.49619556418973609</v>
      </c>
      <c r="L1257" s="2">
        <f t="shared" si="499"/>
        <v>6.4216717932113754E-3</v>
      </c>
      <c r="M1257" s="2">
        <f t="shared" si="500"/>
        <v>1.1593186192506294E-2</v>
      </c>
      <c r="N1257" s="66">
        <v>54013</v>
      </c>
      <c r="O1257" s="66">
        <v>55170</v>
      </c>
      <c r="P1257" s="66">
        <v>714</v>
      </c>
      <c r="Q1257" s="66">
        <v>509</v>
      </c>
      <c r="R1257" s="66">
        <v>193</v>
      </c>
      <c r="S1257" s="66">
        <v>219</v>
      </c>
      <c r="U1257" s="66">
        <v>3</v>
      </c>
      <c r="W1257" s="66">
        <f t="shared" si="501"/>
        <v>358</v>
      </c>
      <c r="X1257" s="66">
        <v>0</v>
      </c>
      <c r="Y1257" s="66">
        <v>7</v>
      </c>
      <c r="AN1257" s="7">
        <f>IF(Q1257&gt;0,RANK(Q1257,(N1257:P1257,Q1257:AE1257)),0)</f>
        <v>4</v>
      </c>
      <c r="AO1257" s="7">
        <f>IF(R1257&gt;0,RANK(R1257,(N1257:P1257,Q1257:AE1257)),0)</f>
        <v>7</v>
      </c>
      <c r="AP1257" s="7">
        <f>IF(T1257&gt;0,RANK(T1257,(N1257:P1257,Q1257:AE1257)),0)</f>
        <v>0</v>
      </c>
      <c r="AQ1257" s="7">
        <f>IF(S1257&gt;0,RANK(S1257,(N1257:P1257,Q1257:AE1257)),0)</f>
        <v>6</v>
      </c>
      <c r="AR1257" s="2">
        <f t="shared" si="502"/>
        <v>4.5779144856366808E-3</v>
      </c>
      <c r="AS1257" s="2">
        <f t="shared" si="503"/>
        <v>1.7358300505459321E-3</v>
      </c>
      <c r="AT1257" s="2">
        <f t="shared" si="504"/>
        <v>0</v>
      </c>
      <c r="AU1257" s="2">
        <f t="shared" si="505"/>
        <v>1.9696724407749179E-3</v>
      </c>
      <c r="AV1257" s="114"/>
      <c r="AW1257" t="s">
        <v>271</v>
      </c>
      <c r="AX1257" t="s">
        <v>492</v>
      </c>
      <c r="AY1257">
        <v>6</v>
      </c>
      <c r="BA1257" s="119">
        <v>24</v>
      </c>
      <c r="BB1257" s="121">
        <v>21</v>
      </c>
      <c r="BC1257" s="125">
        <f t="shared" si="506"/>
        <v>24021</v>
      </c>
      <c r="BE1257" s="7" t="s">
        <v>228</v>
      </c>
      <c r="BS1257" s="1">
        <v>354</v>
      </c>
      <c r="BT1257" s="1">
        <v>2</v>
      </c>
      <c r="BU1257" s="1">
        <v>1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0</v>
      </c>
    </row>
    <row r="1258" spans="1:85" hidden="1" outlineLevel="1">
      <c r="A1258" t="s">
        <v>109</v>
      </c>
      <c r="B1258" t="s">
        <v>492</v>
      </c>
      <c r="C1258" s="1">
        <f t="shared" si="496"/>
        <v>12872</v>
      </c>
      <c r="D1258" s="7">
        <f>IF(N1258&gt;0, RANK(N1258,(N1258:P1258,Q1258:AE1258)),0)</f>
        <v>2</v>
      </c>
      <c r="E1258" s="7">
        <f>IF(O1258&gt;0,RANK(O1258,(N1258:P1258,Q1258:AE1258)),0)</f>
        <v>1</v>
      </c>
      <c r="F1258" s="7">
        <f>IF(P1258&gt;0,RANK(P1258,(N1258:P1258,Q1258:AE1258)),0)</f>
        <v>3</v>
      </c>
      <c r="G1258" s="1">
        <f t="shared" si="484"/>
        <v>5167</v>
      </c>
      <c r="H1258" s="2">
        <f t="shared" si="485"/>
        <v>0.401413921690491</v>
      </c>
      <c r="I1258" s="2"/>
      <c r="J1258" s="2">
        <f t="shared" si="497"/>
        <v>0.29024238657551277</v>
      </c>
      <c r="K1258" s="2">
        <f t="shared" si="498"/>
        <v>0.69165630826600377</v>
      </c>
      <c r="L1258" s="2">
        <f t="shared" si="499"/>
        <v>8.1572405220633939E-3</v>
      </c>
      <c r="M1258" s="2">
        <f t="shared" si="500"/>
        <v>9.9440646364200112E-3</v>
      </c>
      <c r="N1258" s="66">
        <v>3736</v>
      </c>
      <c r="O1258" s="66">
        <v>8903</v>
      </c>
      <c r="P1258" s="66">
        <v>105</v>
      </c>
      <c r="Q1258" s="66">
        <v>37</v>
      </c>
      <c r="R1258" s="66">
        <v>17</v>
      </c>
      <c r="S1258" s="66">
        <v>36</v>
      </c>
      <c r="U1258" s="66">
        <v>0</v>
      </c>
      <c r="W1258" s="66">
        <f t="shared" si="501"/>
        <v>38</v>
      </c>
      <c r="X1258" s="66">
        <v>0</v>
      </c>
      <c r="Y1258" s="66">
        <v>0</v>
      </c>
      <c r="AN1258" s="7">
        <f>IF(Q1258&gt;0,RANK(Q1258,(N1258:P1258,Q1258:AE1258)),0)</f>
        <v>5</v>
      </c>
      <c r="AO1258" s="7">
        <f>IF(R1258&gt;0,RANK(R1258,(N1258:P1258,Q1258:AE1258)),0)</f>
        <v>7</v>
      </c>
      <c r="AP1258" s="7">
        <f>IF(T1258&gt;0,RANK(T1258,(N1258:P1258,Q1258:AE1258)),0)</f>
        <v>0</v>
      </c>
      <c r="AQ1258" s="7">
        <f>IF(S1258&gt;0,RANK(S1258,(N1258:P1258,Q1258:AE1258)),0)</f>
        <v>6</v>
      </c>
      <c r="AR1258" s="2">
        <f t="shared" si="502"/>
        <v>2.8744561839651956E-3</v>
      </c>
      <c r="AS1258" s="2">
        <f t="shared" si="503"/>
        <v>1.3206960845245494E-3</v>
      </c>
      <c r="AT1258" s="2">
        <f t="shared" si="504"/>
        <v>0</v>
      </c>
      <c r="AU1258" s="2">
        <f t="shared" si="505"/>
        <v>2.7967681789931634E-3</v>
      </c>
      <c r="AV1258" s="114"/>
      <c r="AW1258" t="s">
        <v>109</v>
      </c>
      <c r="AX1258" t="s">
        <v>492</v>
      </c>
      <c r="AY1258">
        <v>6</v>
      </c>
      <c r="BA1258" s="119">
        <v>24</v>
      </c>
      <c r="BB1258" s="121">
        <v>23</v>
      </c>
      <c r="BC1258" s="125">
        <f t="shared" si="506"/>
        <v>24023</v>
      </c>
      <c r="BE1258" s="7" t="s">
        <v>228</v>
      </c>
      <c r="BS1258" s="1">
        <v>38</v>
      </c>
      <c r="BT1258" s="1">
        <v>0</v>
      </c>
      <c r="BU1258" s="1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</row>
    <row r="1259" spans="1:85" hidden="1" outlineLevel="1">
      <c r="A1259" t="s">
        <v>787</v>
      </c>
      <c r="B1259" t="s">
        <v>492</v>
      </c>
      <c r="C1259" s="1">
        <f t="shared" si="496"/>
        <v>123295</v>
      </c>
      <c r="D1259" s="7">
        <f>IF(N1259&gt;0, RANK(N1259,(N1259:P1259,Q1259:AE1259)),0)</f>
        <v>2</v>
      </c>
      <c r="E1259" s="7">
        <f>IF(O1259&gt;0,RANK(O1259,(N1259:P1259,Q1259:AE1259)),0)</f>
        <v>1</v>
      </c>
      <c r="F1259" s="7">
        <f>IF(P1259&gt;0,RANK(P1259,(N1259:P1259,Q1259:AE1259)),0)</f>
        <v>3</v>
      </c>
      <c r="G1259" s="1">
        <f t="shared" si="484"/>
        <v>23199</v>
      </c>
      <c r="H1259" s="2">
        <f t="shared" si="485"/>
        <v>0.18815848169025509</v>
      </c>
      <c r="I1259" s="2"/>
      <c r="J1259" s="2">
        <f t="shared" si="497"/>
        <v>0.39378725820187355</v>
      </c>
      <c r="K1259" s="2">
        <f t="shared" si="498"/>
        <v>0.58194573989212861</v>
      </c>
      <c r="L1259" s="2">
        <f t="shared" si="499"/>
        <v>7.7375400462305855E-3</v>
      </c>
      <c r="M1259" s="2">
        <f t="shared" si="500"/>
        <v>1.6529461859767256E-2</v>
      </c>
      <c r="N1259" s="66">
        <v>48552</v>
      </c>
      <c r="O1259" s="66">
        <v>71751</v>
      </c>
      <c r="P1259" s="66">
        <v>954</v>
      </c>
      <c r="Q1259" s="66">
        <v>833</v>
      </c>
      <c r="R1259" s="66">
        <v>227</v>
      </c>
      <c r="S1259" s="66">
        <v>278</v>
      </c>
      <c r="U1259" s="66">
        <v>0</v>
      </c>
      <c r="W1259" s="66">
        <f t="shared" si="501"/>
        <v>697</v>
      </c>
      <c r="X1259" s="66">
        <v>0</v>
      </c>
      <c r="Y1259" s="66">
        <v>3</v>
      </c>
      <c r="AN1259" s="7">
        <f>IF(Q1259&gt;0,RANK(Q1259,(N1259:P1259,Q1259:AE1259)),0)</f>
        <v>4</v>
      </c>
      <c r="AO1259" s="7">
        <f>IF(R1259&gt;0,RANK(R1259,(N1259:P1259,Q1259:AE1259)),0)</f>
        <v>7</v>
      </c>
      <c r="AP1259" s="7">
        <f>IF(T1259&gt;0,RANK(T1259,(N1259:P1259,Q1259:AE1259)),0)</f>
        <v>0</v>
      </c>
      <c r="AQ1259" s="7">
        <f>IF(S1259&gt;0,RANK(S1259,(N1259:P1259,Q1259:AE1259)),0)</f>
        <v>6</v>
      </c>
      <c r="AR1259" s="2">
        <f t="shared" si="502"/>
        <v>6.756153939738027E-3</v>
      </c>
      <c r="AS1259" s="2">
        <f t="shared" si="503"/>
        <v>1.8411127782959568E-3</v>
      </c>
      <c r="AT1259" s="2">
        <f t="shared" si="504"/>
        <v>0</v>
      </c>
      <c r="AU1259" s="2">
        <f t="shared" si="505"/>
        <v>2.2547548562391012E-3</v>
      </c>
      <c r="AV1259" s="114"/>
      <c r="AW1259" t="s">
        <v>787</v>
      </c>
      <c r="AX1259" t="s">
        <v>492</v>
      </c>
      <c r="AY1259">
        <v>0</v>
      </c>
      <c r="BA1259" s="119">
        <v>24</v>
      </c>
      <c r="BB1259" s="121">
        <v>25</v>
      </c>
      <c r="BC1259" s="125">
        <f t="shared" si="506"/>
        <v>24025</v>
      </c>
      <c r="BE1259" s="7" t="s">
        <v>228</v>
      </c>
      <c r="BS1259" s="1">
        <v>694</v>
      </c>
      <c r="BT1259" s="1">
        <v>0</v>
      </c>
      <c r="BU1259" s="1">
        <v>0</v>
      </c>
      <c r="BV1259">
        <v>0</v>
      </c>
      <c r="BW1259">
        <v>0</v>
      </c>
      <c r="BX1259">
        <v>0</v>
      </c>
      <c r="BY1259">
        <v>1</v>
      </c>
      <c r="BZ1259">
        <v>0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1</v>
      </c>
      <c r="CG1259">
        <v>0</v>
      </c>
    </row>
    <row r="1260" spans="1:85" hidden="1" outlineLevel="1">
      <c r="A1260" t="s">
        <v>3003</v>
      </c>
      <c r="B1260" t="s">
        <v>492</v>
      </c>
      <c r="C1260" s="1">
        <f t="shared" si="496"/>
        <v>145233</v>
      </c>
      <c r="D1260" s="7">
        <f>IF(N1260&gt;0, RANK(N1260,(N1260:P1260,Q1260:AE1260)),0)</f>
        <v>1</v>
      </c>
      <c r="E1260" s="7">
        <f>IF(O1260&gt;0,RANK(O1260,(N1260:P1260,Q1260:AE1260)),0)</f>
        <v>2</v>
      </c>
      <c r="F1260" s="7">
        <f>IF(P1260&gt;0,RANK(P1260,(N1260:P1260,Q1260:AE1260)),0)</f>
        <v>3</v>
      </c>
      <c r="G1260" s="1">
        <f t="shared" si="484"/>
        <v>31727</v>
      </c>
      <c r="H1260" s="2">
        <f t="shared" si="485"/>
        <v>0.21845586058264996</v>
      </c>
      <c r="I1260" s="2"/>
      <c r="J1260" s="2">
        <f t="shared" si="497"/>
        <v>0.59986366734832997</v>
      </c>
      <c r="K1260" s="2">
        <f t="shared" si="498"/>
        <v>0.38140780676567998</v>
      </c>
      <c r="L1260" s="2">
        <f t="shared" si="499"/>
        <v>5.8388933644557368E-3</v>
      </c>
      <c r="M1260" s="2">
        <f t="shared" si="500"/>
        <v>1.2889632521534317E-2</v>
      </c>
      <c r="N1260" s="66">
        <v>87120</v>
      </c>
      <c r="O1260" s="66">
        <v>55393</v>
      </c>
      <c r="P1260" s="66">
        <v>848</v>
      </c>
      <c r="Q1260" s="66">
        <v>752</v>
      </c>
      <c r="R1260" s="66">
        <v>253</v>
      </c>
      <c r="S1260" s="66">
        <v>260</v>
      </c>
      <c r="U1260" s="66">
        <v>1</v>
      </c>
      <c r="W1260" s="66">
        <f t="shared" si="501"/>
        <v>591</v>
      </c>
      <c r="X1260" s="66">
        <v>0</v>
      </c>
      <c r="Y1260" s="66">
        <v>15</v>
      </c>
      <c r="AN1260" s="7">
        <f>IF(Q1260&gt;0,RANK(Q1260,(N1260:P1260,Q1260:AE1260)),0)</f>
        <v>4</v>
      </c>
      <c r="AO1260" s="7">
        <f>IF(R1260&gt;0,RANK(R1260,(N1260:P1260,Q1260:AE1260)),0)</f>
        <v>7</v>
      </c>
      <c r="AP1260" s="7">
        <f>IF(T1260&gt;0,RANK(T1260,(N1260:P1260,Q1260:AE1260)),0)</f>
        <v>0</v>
      </c>
      <c r="AQ1260" s="7">
        <f>IF(S1260&gt;0,RANK(S1260,(N1260:P1260,Q1260:AE1260)),0)</f>
        <v>6</v>
      </c>
      <c r="AR1260" s="2">
        <f t="shared" si="502"/>
        <v>5.1778865684796154E-3</v>
      </c>
      <c r="AS1260" s="2">
        <f t="shared" si="503"/>
        <v>1.7420283268954025E-3</v>
      </c>
      <c r="AT1260" s="2">
        <f t="shared" si="504"/>
        <v>0</v>
      </c>
      <c r="AU1260" s="2">
        <f t="shared" si="505"/>
        <v>1.7902267391019947E-3</v>
      </c>
      <c r="AV1260" s="114"/>
      <c r="AW1260" t="s">
        <v>3003</v>
      </c>
      <c r="AX1260" t="s">
        <v>492</v>
      </c>
      <c r="AY1260">
        <v>0</v>
      </c>
      <c r="BA1260" s="119">
        <v>24</v>
      </c>
      <c r="BB1260" s="121">
        <v>27</v>
      </c>
      <c r="BC1260" s="125">
        <f t="shared" si="506"/>
        <v>24027</v>
      </c>
      <c r="BE1260" s="7" t="s">
        <v>228</v>
      </c>
      <c r="BS1260" s="1">
        <v>588</v>
      </c>
      <c r="BT1260" s="1">
        <v>3</v>
      </c>
      <c r="BU1260" s="1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</row>
    <row r="1261" spans="1:85" hidden="1" outlineLevel="1">
      <c r="A1261" t="s">
        <v>2201</v>
      </c>
      <c r="B1261" t="s">
        <v>492</v>
      </c>
      <c r="C1261" s="1">
        <f t="shared" si="496"/>
        <v>10020</v>
      </c>
      <c r="D1261" s="7">
        <f>IF(N1261&gt;0, RANK(N1261,(N1261:P1261,Q1261:AE1261)),0)</f>
        <v>1</v>
      </c>
      <c r="E1261" s="7">
        <f>IF(O1261&gt;0,RANK(O1261,(N1261:P1261,Q1261:AE1261)),0)</f>
        <v>2</v>
      </c>
      <c r="F1261" s="7">
        <f>IF(P1261&gt;0,RANK(P1261,(N1261:P1261,Q1261:AE1261)),0)</f>
        <v>3</v>
      </c>
      <c r="G1261" s="1">
        <f t="shared" si="484"/>
        <v>48</v>
      </c>
      <c r="H1261" s="2">
        <f t="shared" si="485"/>
        <v>4.7904191616766467E-3</v>
      </c>
      <c r="I1261" s="2"/>
      <c r="J1261" s="2">
        <f t="shared" si="497"/>
        <v>0.494311377245509</v>
      </c>
      <c r="K1261" s="2">
        <f t="shared" si="498"/>
        <v>0.48952095808383234</v>
      </c>
      <c r="L1261" s="2">
        <f t="shared" si="499"/>
        <v>6.8862275449101795E-3</v>
      </c>
      <c r="M1261" s="2">
        <f t="shared" si="500"/>
        <v>9.2814371257484863E-3</v>
      </c>
      <c r="N1261" s="66">
        <v>4953</v>
      </c>
      <c r="O1261" s="66">
        <v>4905</v>
      </c>
      <c r="P1261" s="66">
        <v>69</v>
      </c>
      <c r="Q1261" s="66">
        <v>41</v>
      </c>
      <c r="R1261" s="66">
        <v>18</v>
      </c>
      <c r="S1261" s="66">
        <v>15</v>
      </c>
      <c r="U1261" s="66">
        <v>0</v>
      </c>
      <c r="W1261" s="66">
        <f t="shared" si="501"/>
        <v>19</v>
      </c>
      <c r="X1261" s="66">
        <v>0</v>
      </c>
      <c r="Y1261" s="66">
        <v>0</v>
      </c>
      <c r="AN1261" s="7">
        <f>IF(Q1261&gt;0,RANK(Q1261,(N1261:P1261,Q1261:AE1261)),0)</f>
        <v>4</v>
      </c>
      <c r="AO1261" s="7">
        <f>IF(R1261&gt;0,RANK(R1261,(N1261:P1261,Q1261:AE1261)),0)</f>
        <v>6</v>
      </c>
      <c r="AP1261" s="7">
        <f>IF(T1261&gt;0,RANK(T1261,(N1261:P1261,Q1261:AE1261)),0)</f>
        <v>0</v>
      </c>
      <c r="AQ1261" s="7">
        <f>IF(S1261&gt;0,RANK(S1261,(N1261:P1261,Q1261:AE1261)),0)</f>
        <v>7</v>
      </c>
      <c r="AR1261" s="2">
        <f t="shared" si="502"/>
        <v>4.0918163672654688E-3</v>
      </c>
      <c r="AS1261" s="2">
        <f t="shared" si="503"/>
        <v>1.7964071856287425E-3</v>
      </c>
      <c r="AT1261" s="2">
        <f t="shared" si="504"/>
        <v>0</v>
      </c>
      <c r="AU1261" s="2">
        <f t="shared" si="505"/>
        <v>1.4970059880239522E-3</v>
      </c>
      <c r="AV1261" s="114"/>
      <c r="AW1261" t="s">
        <v>2201</v>
      </c>
      <c r="AX1261" t="s">
        <v>492</v>
      </c>
      <c r="AY1261">
        <v>1</v>
      </c>
      <c r="BA1261" s="119">
        <v>24</v>
      </c>
      <c r="BB1261" s="121">
        <v>29</v>
      </c>
      <c r="BC1261" s="125">
        <f t="shared" si="506"/>
        <v>24029</v>
      </c>
      <c r="BE1261" s="7" t="s">
        <v>228</v>
      </c>
      <c r="BS1261" s="1">
        <v>19</v>
      </c>
      <c r="BT1261" s="1">
        <v>0</v>
      </c>
      <c r="BU1261" s="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</row>
    <row r="1262" spans="1:85" hidden="1" outlineLevel="1">
      <c r="A1262" t="s">
        <v>1426</v>
      </c>
      <c r="B1262" t="s">
        <v>492</v>
      </c>
      <c r="C1262" s="1">
        <f t="shared" si="496"/>
        <v>439261</v>
      </c>
      <c r="D1262" s="7">
        <f>IF(N1262&gt;0, RANK(N1262,(N1262:P1262,Q1262:AE1262)),0)</f>
        <v>1</v>
      </c>
      <c r="E1262" s="7">
        <f>IF(O1262&gt;0,RANK(O1262,(N1262:P1262,Q1262:AE1262)),0)</f>
        <v>2</v>
      </c>
      <c r="F1262" s="7">
        <f>IF(P1262&gt;0,RANK(P1262,(N1262:P1262,Q1262:AE1262)),0)</f>
        <v>3</v>
      </c>
      <c r="G1262" s="1">
        <f t="shared" si="484"/>
        <v>195836</v>
      </c>
      <c r="H1262" s="2">
        <f t="shared" si="485"/>
        <v>0.44583061095794985</v>
      </c>
      <c r="I1262" s="2"/>
      <c r="J1262" s="2">
        <f t="shared" si="497"/>
        <v>0.7158477533858002</v>
      </c>
      <c r="K1262" s="2">
        <f t="shared" si="498"/>
        <v>0.27001714242785041</v>
      </c>
      <c r="L1262" s="2">
        <f t="shared" si="499"/>
        <v>4.8285643387416593E-3</v>
      </c>
      <c r="M1262" s="2">
        <f t="shared" si="500"/>
        <v>9.3065398476077296E-3</v>
      </c>
      <c r="N1262" s="66">
        <v>314444</v>
      </c>
      <c r="O1262" s="66">
        <v>118608</v>
      </c>
      <c r="P1262" s="66">
        <v>2121</v>
      </c>
      <c r="Q1262" s="66">
        <v>1335</v>
      </c>
      <c r="R1262" s="66">
        <v>744</v>
      </c>
      <c r="S1262" s="66">
        <v>448</v>
      </c>
      <c r="U1262" s="66">
        <v>1</v>
      </c>
      <c r="W1262" s="66">
        <f t="shared" si="501"/>
        <v>1544</v>
      </c>
      <c r="X1262" s="66">
        <v>0</v>
      </c>
      <c r="Y1262" s="66">
        <v>16</v>
      </c>
      <c r="AN1262" s="7">
        <f>IF(Q1262&gt;0,RANK(Q1262,(N1262:P1262,Q1262:AE1262)),0)</f>
        <v>5</v>
      </c>
      <c r="AO1262" s="7">
        <f>IF(R1262&gt;0,RANK(R1262,(N1262:P1262,Q1262:AE1262)),0)</f>
        <v>6</v>
      </c>
      <c r="AP1262" s="7">
        <f>IF(T1262&gt;0,RANK(T1262,(N1262:P1262,Q1262:AE1262)),0)</f>
        <v>0</v>
      </c>
      <c r="AQ1262" s="7">
        <f>IF(S1262&gt;0,RANK(S1262,(N1262:P1262,Q1262:AE1262)),0)</f>
        <v>7</v>
      </c>
      <c r="AR1262" s="2">
        <f t="shared" si="502"/>
        <v>3.0391953758699269E-3</v>
      </c>
      <c r="AS1262" s="2">
        <f t="shared" si="503"/>
        <v>1.6937538274511053E-3</v>
      </c>
      <c r="AT1262" s="2">
        <f t="shared" si="504"/>
        <v>0</v>
      </c>
      <c r="AU1262" s="2">
        <f t="shared" si="505"/>
        <v>1.0198947778200203E-3</v>
      </c>
      <c r="AV1262" s="114"/>
      <c r="AW1262" t="s">
        <v>1426</v>
      </c>
      <c r="AX1262" t="s">
        <v>492</v>
      </c>
      <c r="AY1262">
        <v>0</v>
      </c>
      <c r="BA1262" s="119">
        <v>24</v>
      </c>
      <c r="BB1262" s="121">
        <v>31</v>
      </c>
      <c r="BC1262" s="125">
        <f t="shared" si="506"/>
        <v>24031</v>
      </c>
      <c r="BE1262" s="7" t="s">
        <v>228</v>
      </c>
      <c r="BS1262" s="1">
        <v>1539</v>
      </c>
      <c r="BT1262" s="1">
        <v>1</v>
      </c>
      <c r="BU1262" s="1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2</v>
      </c>
      <c r="CE1262">
        <v>0</v>
      </c>
      <c r="CF1262">
        <v>1</v>
      </c>
      <c r="CG1262">
        <v>1</v>
      </c>
    </row>
    <row r="1263" spans="1:85" hidden="1" outlineLevel="1">
      <c r="A1263" t="s">
        <v>2640</v>
      </c>
      <c r="B1263" t="s">
        <v>492</v>
      </c>
      <c r="C1263" s="1">
        <f t="shared" si="496"/>
        <v>374026</v>
      </c>
      <c r="D1263" s="7">
        <f>IF(N1263&gt;0, RANK(N1263,(N1263:P1263,Q1263:AE1263)),0)</f>
        <v>1</v>
      </c>
      <c r="E1263" s="7">
        <f>IF(O1263&gt;0,RANK(O1263,(N1263:P1263,Q1263:AE1263)),0)</f>
        <v>2</v>
      </c>
      <c r="F1263" s="7">
        <f>IF(P1263&gt;0,RANK(P1263,(N1263:P1263,Q1263:AE1263)),0)</f>
        <v>3</v>
      </c>
      <c r="G1263" s="1">
        <f t="shared" si="484"/>
        <v>293563</v>
      </c>
      <c r="H1263" s="2">
        <f t="shared" si="485"/>
        <v>0.78487324410602477</v>
      </c>
      <c r="I1263" s="2"/>
      <c r="J1263" s="2">
        <f t="shared" si="497"/>
        <v>0.8886975771737794</v>
      </c>
      <c r="K1263" s="2">
        <f t="shared" si="498"/>
        <v>0.10382433306775465</v>
      </c>
      <c r="L1263" s="2">
        <f t="shared" si="499"/>
        <v>2.577360932127713E-3</v>
      </c>
      <c r="M1263" s="2">
        <f t="shared" si="500"/>
        <v>4.9007288263382374E-3</v>
      </c>
      <c r="N1263" s="66">
        <v>332396</v>
      </c>
      <c r="O1263" s="66">
        <v>38833</v>
      </c>
      <c r="P1263" s="66">
        <v>964</v>
      </c>
      <c r="Q1263" s="66">
        <v>516</v>
      </c>
      <c r="R1263" s="66">
        <v>460</v>
      </c>
      <c r="S1263" s="66">
        <v>303</v>
      </c>
      <c r="U1263" s="66">
        <v>0</v>
      </c>
      <c r="W1263" s="66">
        <f t="shared" si="501"/>
        <v>535</v>
      </c>
      <c r="X1263" s="66">
        <v>0</v>
      </c>
      <c r="Y1263" s="66">
        <v>19</v>
      </c>
      <c r="AN1263" s="7">
        <f>IF(Q1263&gt;0,RANK(Q1263,(N1263:P1263,Q1263:AE1263)),0)</f>
        <v>5</v>
      </c>
      <c r="AO1263" s="7">
        <f>IF(R1263&gt;0,RANK(R1263,(N1263:P1263,Q1263:AE1263)),0)</f>
        <v>6</v>
      </c>
      <c r="AP1263" s="7">
        <f>IF(T1263&gt;0,RANK(T1263,(N1263:P1263,Q1263:AE1263)),0)</f>
        <v>0</v>
      </c>
      <c r="AQ1263" s="7">
        <f>IF(S1263&gt;0,RANK(S1263,(N1263:P1263,Q1263:AE1263)),0)</f>
        <v>7</v>
      </c>
      <c r="AR1263" s="2">
        <f t="shared" si="502"/>
        <v>1.3795832375289418E-3</v>
      </c>
      <c r="AS1263" s="2">
        <f t="shared" si="503"/>
        <v>1.2298610257040954E-3</v>
      </c>
      <c r="AT1263" s="2">
        <f t="shared" si="504"/>
        <v>0</v>
      </c>
      <c r="AU1263" s="2">
        <f t="shared" si="505"/>
        <v>8.1010411040943677E-4</v>
      </c>
      <c r="AV1263" s="114"/>
      <c r="AW1263" t="s">
        <v>2640</v>
      </c>
      <c r="AX1263" t="s">
        <v>492</v>
      </c>
      <c r="AY1263">
        <v>0</v>
      </c>
      <c r="BA1263" s="119">
        <v>24</v>
      </c>
      <c r="BB1263" s="121">
        <v>33</v>
      </c>
      <c r="BC1263" s="125">
        <f t="shared" si="506"/>
        <v>24033</v>
      </c>
      <c r="BE1263" s="7" t="s">
        <v>228</v>
      </c>
      <c r="BS1263" s="1">
        <v>529</v>
      </c>
      <c r="BT1263" s="1">
        <v>2</v>
      </c>
      <c r="BU1263" s="1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3</v>
      </c>
      <c r="CE1263">
        <v>0</v>
      </c>
      <c r="CF1263">
        <v>0</v>
      </c>
      <c r="CG1263">
        <v>1</v>
      </c>
    </row>
    <row r="1264" spans="1:85" hidden="1" outlineLevel="1">
      <c r="A1264" t="s">
        <v>2351</v>
      </c>
      <c r="B1264" t="s">
        <v>492</v>
      </c>
      <c r="C1264" s="1">
        <f t="shared" si="496"/>
        <v>24045</v>
      </c>
      <c r="D1264" s="7">
        <f>IF(N1264&gt;0, RANK(N1264,(N1264:P1264,Q1264:AE1264)),0)</f>
        <v>2</v>
      </c>
      <c r="E1264" s="7">
        <f>IF(O1264&gt;0,RANK(O1264,(N1264:P1264,Q1264:AE1264)),0)</f>
        <v>1</v>
      </c>
      <c r="F1264" s="7">
        <f>IF(P1264&gt;0,RANK(P1264,(N1264:P1264,Q1264:AE1264)),0)</f>
        <v>3</v>
      </c>
      <c r="G1264" s="1">
        <f t="shared" si="484"/>
        <v>6512</v>
      </c>
      <c r="H1264" s="2">
        <f t="shared" si="485"/>
        <v>0.27082553545435639</v>
      </c>
      <c r="I1264" s="2"/>
      <c r="J1264" s="2">
        <f t="shared" si="497"/>
        <v>0.35662299854439594</v>
      </c>
      <c r="K1264" s="2">
        <f t="shared" si="498"/>
        <v>0.62744853399875233</v>
      </c>
      <c r="L1264" s="2">
        <f t="shared" si="499"/>
        <v>6.1135371179039302E-3</v>
      </c>
      <c r="M1264" s="2">
        <f t="shared" si="500"/>
        <v>9.8149303389477947E-3</v>
      </c>
      <c r="N1264" s="66">
        <v>8575</v>
      </c>
      <c r="O1264" s="66">
        <v>15087</v>
      </c>
      <c r="P1264" s="66">
        <v>147</v>
      </c>
      <c r="Q1264" s="66">
        <v>78</v>
      </c>
      <c r="R1264" s="66">
        <v>26</v>
      </c>
      <c r="S1264" s="66">
        <v>52</v>
      </c>
      <c r="U1264" s="66">
        <v>0</v>
      </c>
      <c r="W1264" s="66">
        <f t="shared" si="501"/>
        <v>80</v>
      </c>
      <c r="X1264" s="66">
        <v>0</v>
      </c>
      <c r="Y1264" s="66">
        <v>0</v>
      </c>
      <c r="AN1264" s="7">
        <f>IF(Q1264&gt;0,RANK(Q1264,(N1264:P1264,Q1264:AE1264)),0)</f>
        <v>5</v>
      </c>
      <c r="AO1264" s="7">
        <f>IF(R1264&gt;0,RANK(R1264,(N1264:P1264,Q1264:AE1264)),0)</f>
        <v>7</v>
      </c>
      <c r="AP1264" s="7">
        <f>IF(T1264&gt;0,RANK(T1264,(N1264:P1264,Q1264:AE1264)),0)</f>
        <v>0</v>
      </c>
      <c r="AQ1264" s="7">
        <f>IF(S1264&gt;0,RANK(S1264,(N1264:P1264,Q1264:AE1264)),0)</f>
        <v>6</v>
      </c>
      <c r="AR1264" s="2">
        <f t="shared" si="502"/>
        <v>3.2439176543980039E-3</v>
      </c>
      <c r="AS1264" s="2">
        <f t="shared" si="503"/>
        <v>1.0813058847993346E-3</v>
      </c>
      <c r="AT1264" s="2">
        <f t="shared" si="504"/>
        <v>0</v>
      </c>
      <c r="AU1264" s="2">
        <f t="shared" si="505"/>
        <v>2.1626117695986691E-3</v>
      </c>
      <c r="AV1264" s="114"/>
      <c r="AW1264" t="s">
        <v>2351</v>
      </c>
      <c r="AX1264" t="s">
        <v>492</v>
      </c>
      <c r="AY1264">
        <v>1</v>
      </c>
      <c r="BA1264" s="119">
        <v>24</v>
      </c>
      <c r="BB1264" s="121">
        <v>35</v>
      </c>
      <c r="BC1264" s="125">
        <f t="shared" si="506"/>
        <v>24035</v>
      </c>
      <c r="BE1264" s="7" t="s">
        <v>228</v>
      </c>
      <c r="BS1264" s="1">
        <v>80</v>
      </c>
      <c r="BT1264" s="1">
        <v>0</v>
      </c>
      <c r="BU1264" s="1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</row>
    <row r="1265" spans="1:85" hidden="1" outlineLevel="1">
      <c r="A1265" t="s">
        <v>2678</v>
      </c>
      <c r="B1265" t="s">
        <v>492</v>
      </c>
      <c r="C1265" s="1">
        <f t="shared" si="496"/>
        <v>44409</v>
      </c>
      <c r="D1265" s="7">
        <f>IF(N1265&gt;0, RANK(N1265,(N1265:P1265,Q1265:AE1265)),0)</f>
        <v>2</v>
      </c>
      <c r="E1265" s="7">
        <f>IF(O1265&gt;0,RANK(O1265,(N1265:P1265,Q1265:AE1265)),0)</f>
        <v>1</v>
      </c>
      <c r="F1265" s="7">
        <f>IF(P1265&gt;0,RANK(P1265,(N1265:P1265,Q1265:AE1265)),0)</f>
        <v>3</v>
      </c>
      <c r="G1265" s="1">
        <f t="shared" si="484"/>
        <v>5682</v>
      </c>
      <c r="H1265" s="2">
        <f t="shared" si="485"/>
        <v>0.12794703776261568</v>
      </c>
      <c r="I1265" s="2"/>
      <c r="J1265" s="2">
        <f t="shared" si="497"/>
        <v>0.42835911639532526</v>
      </c>
      <c r="K1265" s="2">
        <f t="shared" si="498"/>
        <v>0.55630615415794094</v>
      </c>
      <c r="L1265" s="2">
        <f t="shared" si="499"/>
        <v>5.8771870566777006E-3</v>
      </c>
      <c r="M1265" s="2">
        <f t="shared" si="500"/>
        <v>9.4575423900560528E-3</v>
      </c>
      <c r="N1265" s="66">
        <v>19023</v>
      </c>
      <c r="O1265" s="66">
        <v>24705</v>
      </c>
      <c r="P1265" s="66">
        <v>261</v>
      </c>
      <c r="Q1265" s="66">
        <v>163</v>
      </c>
      <c r="R1265" s="66">
        <v>72</v>
      </c>
      <c r="S1265" s="66">
        <v>84</v>
      </c>
      <c r="U1265" s="66">
        <v>0</v>
      </c>
      <c r="W1265" s="66">
        <f t="shared" si="501"/>
        <v>101</v>
      </c>
      <c r="X1265" s="66">
        <v>0</v>
      </c>
      <c r="Y1265" s="66">
        <v>0</v>
      </c>
      <c r="AN1265" s="7">
        <f>IF(Q1265&gt;0,RANK(Q1265,(N1265:P1265,Q1265:AE1265)),0)</f>
        <v>4</v>
      </c>
      <c r="AO1265" s="7">
        <f>IF(R1265&gt;0,RANK(R1265,(N1265:P1265,Q1265:AE1265)),0)</f>
        <v>7</v>
      </c>
      <c r="AP1265" s="7">
        <f>IF(T1265&gt;0,RANK(T1265,(N1265:P1265,Q1265:AE1265)),0)</f>
        <v>0</v>
      </c>
      <c r="AQ1265" s="7">
        <f>IF(S1265&gt;0,RANK(S1265,(N1265:P1265,Q1265:AE1265)),0)</f>
        <v>6</v>
      </c>
      <c r="AR1265" s="2">
        <f t="shared" si="502"/>
        <v>3.6704271656646174E-3</v>
      </c>
      <c r="AS1265" s="2">
        <f t="shared" si="503"/>
        <v>1.621292981152469E-3</v>
      </c>
      <c r="AT1265" s="2">
        <f t="shared" si="504"/>
        <v>0</v>
      </c>
      <c r="AU1265" s="2">
        <f t="shared" si="505"/>
        <v>1.891508478011214E-3</v>
      </c>
      <c r="AV1265" s="114"/>
      <c r="AW1265" t="s">
        <v>2678</v>
      </c>
      <c r="AX1265" t="s">
        <v>492</v>
      </c>
      <c r="AY1265">
        <v>5</v>
      </c>
      <c r="BA1265" s="119">
        <v>24</v>
      </c>
      <c r="BB1265" s="121">
        <v>37</v>
      </c>
      <c r="BC1265" s="125">
        <f t="shared" si="506"/>
        <v>24037</v>
      </c>
      <c r="BE1265" s="7" t="s">
        <v>228</v>
      </c>
      <c r="BS1265" s="1">
        <v>101</v>
      </c>
      <c r="BT1265" s="1">
        <v>0</v>
      </c>
      <c r="BU1265" s="1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</row>
    <row r="1266" spans="1:85" hidden="1" outlineLevel="1">
      <c r="A1266" t="s">
        <v>465</v>
      </c>
      <c r="B1266" t="s">
        <v>492</v>
      </c>
      <c r="C1266" s="1">
        <f t="shared" si="496"/>
        <v>9924</v>
      </c>
      <c r="D1266" s="7">
        <f>IF(N1266&gt;0, RANK(N1266,(N1266:P1266,Q1266:AE1266)),0)</f>
        <v>2</v>
      </c>
      <c r="E1266" s="7">
        <f>IF(O1266&gt;0,RANK(O1266,(N1266:P1266,Q1266:AE1266)),0)</f>
        <v>1</v>
      </c>
      <c r="F1266" s="7">
        <f>IF(P1266&gt;0,RANK(P1266,(N1266:P1266,Q1266:AE1266)),0)</f>
        <v>3</v>
      </c>
      <c r="G1266" s="1">
        <f t="shared" si="484"/>
        <v>258</v>
      </c>
      <c r="H1266" s="2">
        <f t="shared" si="485"/>
        <v>2.5997581620314389E-2</v>
      </c>
      <c r="I1266" s="2"/>
      <c r="J1266" s="2">
        <f t="shared" si="497"/>
        <v>0.48155985489721886</v>
      </c>
      <c r="K1266" s="2">
        <f t="shared" si="498"/>
        <v>0.50755743651753327</v>
      </c>
      <c r="L1266" s="2">
        <f t="shared" si="499"/>
        <v>4.6352277307537279E-3</v>
      </c>
      <c r="M1266" s="2">
        <f t="shared" si="500"/>
        <v>6.2474808544941409E-3</v>
      </c>
      <c r="N1266" s="66">
        <v>4779</v>
      </c>
      <c r="O1266" s="66">
        <v>5037</v>
      </c>
      <c r="P1266" s="66">
        <v>46</v>
      </c>
      <c r="Q1266" s="66">
        <v>27</v>
      </c>
      <c r="R1266" s="66">
        <v>17</v>
      </c>
      <c r="S1266" s="66">
        <v>8</v>
      </c>
      <c r="U1266" s="66">
        <v>0</v>
      </c>
      <c r="W1266" s="66">
        <f t="shared" si="501"/>
        <v>9</v>
      </c>
      <c r="X1266" s="66">
        <v>0</v>
      </c>
      <c r="Y1266" s="66">
        <v>1</v>
      </c>
      <c r="AN1266" s="7">
        <f>IF(Q1266&gt;0,RANK(Q1266,(N1266:P1266,Q1266:AE1266)),0)</f>
        <v>4</v>
      </c>
      <c r="AO1266" s="7">
        <f>IF(R1266&gt;0,RANK(R1266,(N1266:P1266,Q1266:AE1266)),0)</f>
        <v>5</v>
      </c>
      <c r="AP1266" s="7">
        <f>IF(T1266&gt;0,RANK(T1266,(N1266:P1266,Q1266:AE1266)),0)</f>
        <v>0</v>
      </c>
      <c r="AQ1266" s="7">
        <f>IF(S1266&gt;0,RANK(S1266,(N1266:P1266,Q1266:AE1266)),0)</f>
        <v>7</v>
      </c>
      <c r="AR1266" s="2">
        <f t="shared" si="502"/>
        <v>2.7206771463119711E-3</v>
      </c>
      <c r="AS1266" s="2">
        <f t="shared" si="503"/>
        <v>1.7130189439742039E-3</v>
      </c>
      <c r="AT1266" s="2">
        <f t="shared" si="504"/>
        <v>0</v>
      </c>
      <c r="AU1266" s="2">
        <f t="shared" si="505"/>
        <v>8.0612656187021366E-4</v>
      </c>
      <c r="AV1266" s="114"/>
      <c r="AW1266" t="s">
        <v>465</v>
      </c>
      <c r="AX1266" t="s">
        <v>492</v>
      </c>
      <c r="AY1266">
        <v>1</v>
      </c>
      <c r="BA1266" s="119">
        <v>24</v>
      </c>
      <c r="BB1266" s="121">
        <v>39</v>
      </c>
      <c r="BC1266" s="125">
        <f t="shared" si="506"/>
        <v>24039</v>
      </c>
      <c r="BE1266" s="7" t="s">
        <v>228</v>
      </c>
      <c r="BS1266" s="1">
        <v>9</v>
      </c>
      <c r="BT1266" s="1">
        <v>0</v>
      </c>
      <c r="BU1266" s="1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</row>
    <row r="1267" spans="1:85" hidden="1" outlineLevel="1">
      <c r="A1267" t="s">
        <v>1287</v>
      </c>
      <c r="B1267" t="s">
        <v>492</v>
      </c>
      <c r="C1267" s="1">
        <f t="shared" si="496"/>
        <v>20328</v>
      </c>
      <c r="D1267" s="7">
        <f>IF(N1267&gt;0, RANK(N1267,(N1267:P1267,Q1267:AE1267)),0)</f>
        <v>2</v>
      </c>
      <c r="E1267" s="7">
        <f>IF(O1267&gt;0,RANK(O1267,(N1267:P1267,Q1267:AE1267)),0)</f>
        <v>1</v>
      </c>
      <c r="F1267" s="7">
        <f>IF(P1267&gt;0,RANK(P1267,(N1267:P1267,Q1267:AE1267)),0)</f>
        <v>3</v>
      </c>
      <c r="G1267" s="1">
        <f t="shared" si="484"/>
        <v>1960</v>
      </c>
      <c r="H1267" s="2">
        <f t="shared" si="485"/>
        <v>9.6418732782369149E-2</v>
      </c>
      <c r="I1267" s="2"/>
      <c r="J1267" s="2">
        <f t="shared" si="497"/>
        <v>0.44446084218811494</v>
      </c>
      <c r="K1267" s="2">
        <f t="shared" si="498"/>
        <v>0.54087957497048411</v>
      </c>
      <c r="L1267" s="2">
        <f t="shared" si="499"/>
        <v>5.3620621802439985E-3</v>
      </c>
      <c r="M1267" s="2">
        <f t="shared" si="500"/>
        <v>9.2975206611570112E-3</v>
      </c>
      <c r="N1267" s="66">
        <v>9035</v>
      </c>
      <c r="O1267" s="66">
        <v>10995</v>
      </c>
      <c r="P1267" s="66">
        <v>109</v>
      </c>
      <c r="Q1267" s="66">
        <v>91</v>
      </c>
      <c r="R1267" s="66">
        <v>26</v>
      </c>
      <c r="S1267" s="66">
        <v>26</v>
      </c>
      <c r="U1267" s="66">
        <v>0</v>
      </c>
      <c r="W1267" s="66">
        <f t="shared" si="501"/>
        <v>46</v>
      </c>
      <c r="X1267" s="66">
        <v>0</v>
      </c>
      <c r="Y1267" s="66">
        <v>0</v>
      </c>
      <c r="AN1267" s="7">
        <f>IF(Q1267&gt;0,RANK(Q1267,(N1267:P1267,Q1267:AE1267)),0)</f>
        <v>4</v>
      </c>
      <c r="AO1267" s="7">
        <f>IF(R1267&gt;0,RANK(R1267,(N1267:P1267,Q1267:AE1267)),0)</f>
        <v>6</v>
      </c>
      <c r="AP1267" s="7">
        <f>IF(T1267&gt;0,RANK(T1267,(N1267:P1267,Q1267:AE1267)),0)</f>
        <v>0</v>
      </c>
      <c r="AQ1267" s="7">
        <f>IF(S1267&gt;0,RANK(S1267,(N1267:P1267,Q1267:AE1267)),0)</f>
        <v>6</v>
      </c>
      <c r="AR1267" s="2">
        <f t="shared" si="502"/>
        <v>4.4765840220385676E-3</v>
      </c>
      <c r="AS1267" s="2">
        <f t="shared" si="503"/>
        <v>1.2790240062967337E-3</v>
      </c>
      <c r="AT1267" s="2">
        <f t="shared" si="504"/>
        <v>0</v>
      </c>
      <c r="AU1267" s="2">
        <f t="shared" si="505"/>
        <v>1.2790240062967337E-3</v>
      </c>
      <c r="AV1267" s="114"/>
      <c r="AW1267" t="s">
        <v>1287</v>
      </c>
      <c r="AX1267" t="s">
        <v>492</v>
      </c>
      <c r="AY1267">
        <v>1</v>
      </c>
      <c r="BA1267" s="119">
        <v>24</v>
      </c>
      <c r="BB1267" s="121">
        <v>41</v>
      </c>
      <c r="BC1267" s="125">
        <f t="shared" si="506"/>
        <v>24041</v>
      </c>
      <c r="BE1267" s="7" t="s">
        <v>228</v>
      </c>
      <c r="BS1267" s="1">
        <v>46</v>
      </c>
      <c r="BT1267" s="1">
        <v>0</v>
      </c>
      <c r="BU1267" s="1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</row>
    <row r="1268" spans="1:85" hidden="1" outlineLevel="1">
      <c r="A1268" t="s">
        <v>1616</v>
      </c>
      <c r="B1268" t="s">
        <v>492</v>
      </c>
      <c r="C1268" s="1">
        <f t="shared" si="496"/>
        <v>61600</v>
      </c>
      <c r="D1268" s="7">
        <f>IF(N1268&gt;0, RANK(N1268,(N1268:P1268,Q1268:AE1268)),0)</f>
        <v>2</v>
      </c>
      <c r="E1268" s="7">
        <f>IF(O1268&gt;0,RANK(O1268,(N1268:P1268,Q1268:AE1268)),0)</f>
        <v>1</v>
      </c>
      <c r="F1268" s="7">
        <f>IF(P1268&gt;0,RANK(P1268,(N1268:P1268,Q1268:AE1268)),0)</f>
        <v>3</v>
      </c>
      <c r="G1268" s="1">
        <f t="shared" si="484"/>
        <v>7924</v>
      </c>
      <c r="H1268" s="2">
        <f t="shared" si="485"/>
        <v>0.12863636363636363</v>
      </c>
      <c r="I1268" s="2"/>
      <c r="J1268" s="2">
        <f t="shared" si="497"/>
        <v>0.42605519480519483</v>
      </c>
      <c r="K1268" s="2">
        <f t="shared" si="498"/>
        <v>0.55469155844155849</v>
      </c>
      <c r="L1268" s="2">
        <f t="shared" si="499"/>
        <v>7.7922077922077922E-3</v>
      </c>
      <c r="M1268" s="2">
        <f t="shared" si="500"/>
        <v>1.1461038961038898E-2</v>
      </c>
      <c r="N1268" s="66">
        <v>26245</v>
      </c>
      <c r="O1268" s="66">
        <v>34169</v>
      </c>
      <c r="P1268" s="66">
        <v>480</v>
      </c>
      <c r="Q1268" s="66">
        <v>261</v>
      </c>
      <c r="R1268" s="66">
        <v>106</v>
      </c>
      <c r="S1268" s="66">
        <v>102</v>
      </c>
      <c r="U1268" s="66">
        <v>0</v>
      </c>
      <c r="W1268" s="66">
        <f t="shared" si="501"/>
        <v>237</v>
      </c>
      <c r="X1268" s="66">
        <v>0</v>
      </c>
      <c r="Y1268" s="66">
        <v>0</v>
      </c>
      <c r="AN1268" s="7">
        <f>IF(Q1268&gt;0,RANK(Q1268,(N1268:P1268,Q1268:AE1268)),0)</f>
        <v>4</v>
      </c>
      <c r="AO1268" s="7">
        <f>IF(R1268&gt;0,RANK(R1268,(N1268:P1268,Q1268:AE1268)),0)</f>
        <v>6</v>
      </c>
      <c r="AP1268" s="7">
        <f>IF(T1268&gt;0,RANK(T1268,(N1268:P1268,Q1268:AE1268)),0)</f>
        <v>0</v>
      </c>
      <c r="AQ1268" s="7">
        <f>IF(S1268&gt;0,RANK(S1268,(N1268:P1268,Q1268:AE1268)),0)</f>
        <v>7</v>
      </c>
      <c r="AR1268" s="2">
        <f t="shared" si="502"/>
        <v>4.237012987012987E-3</v>
      </c>
      <c r="AS1268" s="2">
        <f t="shared" si="503"/>
        <v>1.7207792207792208E-3</v>
      </c>
      <c r="AT1268" s="2">
        <f t="shared" si="504"/>
        <v>0</v>
      </c>
      <c r="AU1268" s="2">
        <f t="shared" si="505"/>
        <v>1.6558441558441558E-3</v>
      </c>
      <c r="AV1268" s="114"/>
      <c r="AW1268" t="s">
        <v>1616</v>
      </c>
      <c r="AX1268" t="s">
        <v>492</v>
      </c>
      <c r="AY1268">
        <v>6</v>
      </c>
      <c r="BA1268" s="119">
        <v>24</v>
      </c>
      <c r="BB1268" s="121">
        <v>43</v>
      </c>
      <c r="BC1268" s="125">
        <f t="shared" si="506"/>
        <v>24043</v>
      </c>
      <c r="BE1268" s="7" t="s">
        <v>228</v>
      </c>
      <c r="BS1268" s="1">
        <v>236</v>
      </c>
      <c r="BT1268" s="1">
        <v>1</v>
      </c>
      <c r="BU1268" s="1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 hidden="1" outlineLevel="1">
      <c r="A1269" t="s">
        <v>1040</v>
      </c>
      <c r="B1269" t="s">
        <v>492</v>
      </c>
      <c r="C1269" s="1">
        <f t="shared" si="496"/>
        <v>41854</v>
      </c>
      <c r="D1269" s="7">
        <f>IF(N1269&gt;0, RANK(N1269,(N1269:P1269,Q1269:AE1269)),0)</f>
        <v>2</v>
      </c>
      <c r="E1269" s="7">
        <f>IF(O1269&gt;0,RANK(O1269,(N1269:P1269,Q1269:AE1269)),0)</f>
        <v>1</v>
      </c>
      <c r="F1269" s="7">
        <f>IF(P1269&gt;0,RANK(P1269,(N1269:P1269,Q1269:AE1269)),0)</f>
        <v>3</v>
      </c>
      <c r="G1269" s="1">
        <f t="shared" si="484"/>
        <v>2413</v>
      </c>
      <c r="H1269" s="2">
        <f t="shared" si="485"/>
        <v>5.7652793042481006E-2</v>
      </c>
      <c r="I1269" s="2"/>
      <c r="J1269" s="2">
        <f t="shared" si="497"/>
        <v>0.46437616476322452</v>
      </c>
      <c r="K1269" s="2">
        <f t="shared" si="498"/>
        <v>0.52202895780570557</v>
      </c>
      <c r="L1269" s="2">
        <f t="shared" si="499"/>
        <v>5.8775744253834758E-3</v>
      </c>
      <c r="M1269" s="2">
        <f t="shared" si="500"/>
        <v>7.7173030056864314E-3</v>
      </c>
      <c r="N1269" s="66">
        <v>19436</v>
      </c>
      <c r="O1269" s="66">
        <v>21849</v>
      </c>
      <c r="P1269" s="66">
        <v>246</v>
      </c>
      <c r="Q1269" s="66">
        <v>121</v>
      </c>
      <c r="R1269" s="66">
        <v>59</v>
      </c>
      <c r="S1269" s="66">
        <v>43</v>
      </c>
      <c r="U1269" s="66">
        <v>0</v>
      </c>
      <c r="W1269" s="66">
        <f t="shared" si="501"/>
        <v>99</v>
      </c>
      <c r="X1269" s="66">
        <v>0</v>
      </c>
      <c r="Y1269" s="66">
        <v>1</v>
      </c>
      <c r="AN1269" s="7">
        <f>IF(Q1269&gt;0,RANK(Q1269,(N1269:P1269,Q1269:AE1269)),0)</f>
        <v>4</v>
      </c>
      <c r="AO1269" s="7">
        <f>IF(R1269&gt;0,RANK(R1269,(N1269:P1269,Q1269:AE1269)),0)</f>
        <v>6</v>
      </c>
      <c r="AP1269" s="7">
        <f>IF(T1269&gt;0,RANK(T1269,(N1269:P1269,Q1269:AE1269)),0)</f>
        <v>0</v>
      </c>
      <c r="AQ1269" s="7">
        <f>IF(S1269&gt;0,RANK(S1269,(N1269:P1269,Q1269:AE1269)),0)</f>
        <v>7</v>
      </c>
      <c r="AR1269" s="2">
        <f t="shared" si="502"/>
        <v>2.8910020547617912E-3</v>
      </c>
      <c r="AS1269" s="2">
        <f t="shared" si="503"/>
        <v>1.4096621589334353E-3</v>
      </c>
      <c r="AT1269" s="2">
        <f t="shared" si="504"/>
        <v>0</v>
      </c>
      <c r="AU1269" s="2">
        <f t="shared" si="505"/>
        <v>1.0273808954938597E-3</v>
      </c>
      <c r="AV1269" s="114"/>
      <c r="AW1269" t="s">
        <v>1040</v>
      </c>
      <c r="AX1269" t="s">
        <v>492</v>
      </c>
      <c r="AY1269">
        <v>1</v>
      </c>
      <c r="BA1269" s="119">
        <v>24</v>
      </c>
      <c r="BB1269" s="121">
        <v>45</v>
      </c>
      <c r="BC1269" s="125">
        <f t="shared" si="506"/>
        <v>24045</v>
      </c>
      <c r="BE1269" s="7" t="s">
        <v>228</v>
      </c>
      <c r="BS1269" s="1">
        <v>96</v>
      </c>
      <c r="BT1269" s="1">
        <v>2</v>
      </c>
      <c r="BU1269" s="1">
        <v>0</v>
      </c>
      <c r="BV1269">
        <v>0</v>
      </c>
      <c r="BW1269">
        <v>0</v>
      </c>
      <c r="BX1269">
        <v>0</v>
      </c>
      <c r="BY1269">
        <v>0</v>
      </c>
      <c r="BZ1269">
        <v>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 hidden="1" outlineLevel="1">
      <c r="A1270" t="s">
        <v>2537</v>
      </c>
      <c r="B1270" t="s">
        <v>492</v>
      </c>
      <c r="C1270" s="1">
        <f t="shared" si="496"/>
        <v>27346</v>
      </c>
      <c r="D1270" s="7">
        <f>IF(N1270&gt;0, RANK(N1270,(N1270:P1270,Q1270:AE1270)),0)</f>
        <v>2</v>
      </c>
      <c r="E1270" s="7">
        <f>IF(O1270&gt;0,RANK(O1270,(N1270:P1270,Q1270:AE1270)),0)</f>
        <v>1</v>
      </c>
      <c r="F1270" s="7">
        <f>IF(P1270&gt;0,RANK(P1270,(N1270:P1270,Q1270:AE1270)),0)</f>
        <v>3</v>
      </c>
      <c r="G1270" s="1">
        <f t="shared" si="484"/>
        <v>4233</v>
      </c>
      <c r="H1270" s="2">
        <f t="shared" si="485"/>
        <v>0.15479411979814234</v>
      </c>
      <c r="I1270" s="2"/>
      <c r="J1270" s="2">
        <f t="shared" si="497"/>
        <v>0.41592920353982299</v>
      </c>
      <c r="K1270" s="2">
        <f t="shared" si="498"/>
        <v>0.57072332333796538</v>
      </c>
      <c r="L1270" s="2">
        <f t="shared" si="499"/>
        <v>6.1434944781686533E-3</v>
      </c>
      <c r="M1270" s="2">
        <f t="shared" si="500"/>
        <v>7.203978644042975E-3</v>
      </c>
      <c r="N1270" s="66">
        <v>11374</v>
      </c>
      <c r="O1270" s="66">
        <v>15607</v>
      </c>
      <c r="P1270" s="66">
        <v>168</v>
      </c>
      <c r="Q1270" s="66">
        <v>72</v>
      </c>
      <c r="R1270" s="66">
        <v>49</v>
      </c>
      <c r="S1270" s="66">
        <v>27</v>
      </c>
      <c r="U1270" s="66">
        <v>0</v>
      </c>
      <c r="W1270" s="66">
        <f t="shared" si="501"/>
        <v>49</v>
      </c>
      <c r="X1270" s="66">
        <v>0</v>
      </c>
      <c r="Y1270" s="66">
        <v>0</v>
      </c>
      <c r="AN1270" s="7">
        <f>IF(Q1270&gt;0,RANK(Q1270,(N1270:P1270,Q1270:AE1270)),0)</f>
        <v>4</v>
      </c>
      <c r="AO1270" s="7">
        <f>IF(R1270&gt;0,RANK(R1270,(N1270:P1270,Q1270:AE1270)),0)</f>
        <v>5</v>
      </c>
      <c r="AP1270" s="7">
        <f>IF(T1270&gt;0,RANK(T1270,(N1270:P1270,Q1270:AE1270)),0)</f>
        <v>0</v>
      </c>
      <c r="AQ1270" s="7">
        <f>IF(S1270&gt;0,RANK(S1270,(N1270:P1270,Q1270:AE1270)),0)</f>
        <v>7</v>
      </c>
      <c r="AR1270" s="2">
        <f t="shared" si="502"/>
        <v>2.6329262049294231E-3</v>
      </c>
      <c r="AS1270" s="2">
        <f t="shared" si="503"/>
        <v>1.791852556132524E-3</v>
      </c>
      <c r="AT1270" s="2">
        <f t="shared" si="504"/>
        <v>0</v>
      </c>
      <c r="AU1270" s="2">
        <f t="shared" si="505"/>
        <v>9.8734732684853366E-4</v>
      </c>
      <c r="AV1270" s="114"/>
      <c r="AW1270" t="s">
        <v>2537</v>
      </c>
      <c r="AX1270" t="s">
        <v>492</v>
      </c>
      <c r="AY1270">
        <v>1</v>
      </c>
      <c r="BA1270" s="119">
        <v>24</v>
      </c>
      <c r="BB1270" s="121">
        <v>47</v>
      </c>
      <c r="BC1270" s="125">
        <f t="shared" si="506"/>
        <v>24047</v>
      </c>
      <c r="BE1270" s="7" t="s">
        <v>228</v>
      </c>
      <c r="BS1270" s="1">
        <v>49</v>
      </c>
      <c r="BT1270" s="1">
        <v>0</v>
      </c>
      <c r="BU1270" s="1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 collapsed="1">
      <c r="A1271" t="s">
        <v>227</v>
      </c>
      <c r="B1271" t="s">
        <v>2781</v>
      </c>
      <c r="C1271" s="1">
        <f t="shared" si="496"/>
        <v>2631596</v>
      </c>
      <c r="D1271" s="7">
        <f>IF(N1271&gt;0, RANK(N1271,(N1271:P1271,Q1271:AE1271)),0)</f>
        <v>1</v>
      </c>
      <c r="E1271" s="7">
        <f>IF(O1271&gt;0,RANK(O1271,(N1271:P1271,Q1271:AE1271)),0)</f>
        <v>2</v>
      </c>
      <c r="F1271" s="7">
        <f>IF(P1271&gt;0,RANK(P1271,(N1271:P1271,Q1271:AE1271)),0)</f>
        <v>3</v>
      </c>
      <c r="G1271" s="1">
        <f t="shared" si="484"/>
        <v>669605</v>
      </c>
      <c r="H1271" s="2">
        <f t="shared" si="485"/>
        <v>0.25444825117533237</v>
      </c>
      <c r="I1271" s="2"/>
      <c r="J1271" s="2">
        <f t="shared" si="497"/>
        <v>0.61919344762645934</v>
      </c>
      <c r="K1271" s="2">
        <f t="shared" si="498"/>
        <v>0.36474519645112702</v>
      </c>
      <c r="L1271" s="2">
        <f t="shared" si="499"/>
        <v>5.5909037709435646E-3</v>
      </c>
      <c r="M1271" s="2">
        <f t="shared" si="500"/>
        <v>1.0470452151470081E-2</v>
      </c>
      <c r="N1271" s="66">
        <f t="shared" ref="N1271:Y1271" si="507">SUM(N1247:N1270)</f>
        <v>1629467</v>
      </c>
      <c r="O1271" s="66">
        <f t="shared" si="507"/>
        <v>959862</v>
      </c>
      <c r="P1271" s="66">
        <f t="shared" si="507"/>
        <v>14713</v>
      </c>
      <c r="Q1271" s="66">
        <f t="shared" si="507"/>
        <v>9842</v>
      </c>
      <c r="R1271" s="66">
        <f t="shared" si="507"/>
        <v>4747</v>
      </c>
      <c r="S1271" s="66">
        <f t="shared" si="507"/>
        <v>3760</v>
      </c>
      <c r="U1271" s="66">
        <f t="shared" si="507"/>
        <v>10</v>
      </c>
      <c r="W1271" s="66">
        <f t="shared" ref="W1271" si="508">SUM(W1247:W1270)</f>
        <v>9091</v>
      </c>
      <c r="X1271" s="66">
        <f t="shared" si="507"/>
        <v>1</v>
      </c>
      <c r="Y1271" s="66">
        <f t="shared" si="507"/>
        <v>103</v>
      </c>
      <c r="AL1271" s="66">
        <f>SUM(AL1247:AL1270)</f>
        <v>0</v>
      </c>
      <c r="AN1271" s="7">
        <f>IF(Q1271&gt;0,RANK(Q1271,(N1271:P1271,Q1271:AE1271)),0)</f>
        <v>4</v>
      </c>
      <c r="AO1271" s="7">
        <f>IF(R1271&gt;0,RANK(R1271,(N1271:P1271,Q1271:AE1271)),0)</f>
        <v>6</v>
      </c>
      <c r="AP1271" s="7">
        <f>IF(T1271&gt;0,RANK(T1271,(N1271:P1271,Q1271:AE1271)),0)</f>
        <v>0</v>
      </c>
      <c r="AQ1271" s="7">
        <f>IF(S1271&gt;0,RANK(S1271,(N1271:P1271,Q1271:AE1271)),0)</f>
        <v>7</v>
      </c>
      <c r="AR1271" s="2">
        <f t="shared" si="502"/>
        <v>3.7399357652162413E-3</v>
      </c>
      <c r="AS1271" s="2">
        <f t="shared" si="503"/>
        <v>1.8038483110629443E-3</v>
      </c>
      <c r="AT1271" s="2">
        <f t="shared" si="504"/>
        <v>0</v>
      </c>
      <c r="AU1271" s="2">
        <f t="shared" si="505"/>
        <v>1.4287907414359956E-3</v>
      </c>
      <c r="AV1271" s="114"/>
      <c r="AW1271" t="s">
        <v>227</v>
      </c>
      <c r="AX1271" t="s">
        <v>2781</v>
      </c>
      <c r="BA1271" s="119">
        <v>24</v>
      </c>
      <c r="BB1271" s="121"/>
      <c r="BC1271" s="119">
        <v>24</v>
      </c>
      <c r="BE1271" s="7" t="s">
        <v>3272</v>
      </c>
      <c r="BS1271" s="1">
        <f>SUM(BS1247:BS1270)</f>
        <v>9043</v>
      </c>
      <c r="BT1271">
        <f t="shared" ref="BT1271:CG1271" si="509">SUM(BT1247:BT1270)</f>
        <v>17</v>
      </c>
      <c r="BU1271">
        <f t="shared" si="509"/>
        <v>1</v>
      </c>
      <c r="BV1271">
        <f t="shared" si="509"/>
        <v>0</v>
      </c>
      <c r="BW1271">
        <f t="shared" si="509"/>
        <v>1</v>
      </c>
      <c r="BX1271">
        <f t="shared" si="509"/>
        <v>0</v>
      </c>
      <c r="BY1271">
        <f t="shared" si="509"/>
        <v>2</v>
      </c>
      <c r="BZ1271">
        <f t="shared" si="509"/>
        <v>1</v>
      </c>
      <c r="CA1271">
        <f t="shared" si="509"/>
        <v>0</v>
      </c>
      <c r="CB1271">
        <f t="shared" si="509"/>
        <v>0</v>
      </c>
      <c r="CC1271">
        <f t="shared" si="509"/>
        <v>2</v>
      </c>
      <c r="CD1271">
        <f t="shared" si="509"/>
        <v>8</v>
      </c>
      <c r="CE1271">
        <f t="shared" si="509"/>
        <v>0</v>
      </c>
      <c r="CF1271">
        <f t="shared" si="509"/>
        <v>4</v>
      </c>
      <c r="CG1271">
        <f t="shared" si="509"/>
        <v>12</v>
      </c>
    </row>
    <row r="1272" spans="1:85">
      <c r="C1272" s="1"/>
      <c r="E1272" s="7"/>
      <c r="F1272" s="7"/>
      <c r="I1272" s="2"/>
      <c r="AN1272" s="7"/>
      <c r="AO1272" s="7"/>
      <c r="AP1272" s="7"/>
      <c r="AQ1272" s="7"/>
      <c r="BA1272" s="119"/>
      <c r="BB1272" s="121"/>
      <c r="BC1272" s="125"/>
    </row>
    <row r="1273" spans="1:85" hidden="1" outlineLevel="1">
      <c r="A1273" t="s">
        <v>1731</v>
      </c>
      <c r="B1273" t="s">
        <v>1278</v>
      </c>
      <c r="C1273" s="1">
        <f t="shared" ref="C1273:C1287" si="510">SUM(N1273:AL1273)</f>
        <v>132353</v>
      </c>
      <c r="D1273" s="7">
        <f>IF(N1273&gt;0, RANK(N1273,(N1273:P1273,Q1273:AE1273)),0)</f>
        <v>1</v>
      </c>
      <c r="E1273" s="7">
        <f>IF(O1273&gt;0,RANK(O1273,(N1273:P1273,Q1273:AE1273)),0)</f>
        <v>2</v>
      </c>
      <c r="F1273" s="7">
        <f>IF(P1273&gt;0,RANK(P1273,(N1273:P1273,Q1273:AE1273)),0)</f>
        <v>3</v>
      </c>
      <c r="G1273" s="1">
        <f t="shared" si="484"/>
        <v>18570</v>
      </c>
      <c r="H1273" s="2">
        <f t="shared" si="485"/>
        <v>0.14030660430817588</v>
      </c>
      <c r="I1273" s="2"/>
      <c r="J1273" s="2">
        <f t="shared" ref="J1273:J1287" si="511">IF($C1273=0,"-",N1273/$C1273)</f>
        <v>0.56110552839754291</v>
      </c>
      <c r="K1273" s="2">
        <f t="shared" ref="K1273:K1287" si="512">IF($C1273=0,"-",O1273/$C1273)</f>
        <v>0.42079892408936709</v>
      </c>
      <c r="L1273" s="2">
        <f t="shared" ref="L1273:L1287" si="513">IF($C1273=0,"-",P1273/$C1273)</f>
        <v>8.0919964035571536E-3</v>
      </c>
      <c r="M1273" s="2">
        <f t="shared" ref="M1273:M1287" si="514">IF(C1273=0,"-",(1-J1273-K1273-L1273))</f>
        <v>1.0003551109532851E-2</v>
      </c>
      <c r="N1273" s="66">
        <f>SUMIF(Town!$AV$695:$AV$1045,$BC1273,Town!N$695:N$1045)</f>
        <v>74264</v>
      </c>
      <c r="O1273" s="66">
        <f>SUMIF(Town!$AV$695:$AV$1045,$BC1273,Town!O$695:O$1045)</f>
        <v>55694</v>
      </c>
      <c r="P1273" s="66">
        <f>SUMIF(Town!$AV$695:$AV$1045,$BC1273,Town!P$695:P$1045)</f>
        <v>1071</v>
      </c>
      <c r="Q1273" s="66">
        <f>SUMIF(Town!$AV$695:$AV$1045,$BC1273,Town!Q$695:Q$1045)</f>
        <v>489</v>
      </c>
      <c r="R1273" s="66">
        <f>SUMIF(Town!$AV$695:$AV$1045,$BC1273,Town!R$695:R$1045)</f>
        <v>215</v>
      </c>
      <c r="S1273" s="66">
        <f>SUMIF(Town!$AV$695:$AV$1045,$BC1273,Town!S$695:S$1045)</f>
        <v>195</v>
      </c>
      <c r="W1273" s="66">
        <f>SUMIF(Town!$AV$695:$AV$1045,$BC1273,Town!W$695:W$1045)</f>
        <v>425</v>
      </c>
      <c r="X1273" s="66">
        <f>SUMIF(Town!$AV$695:$AV$1045,$BC1273,Town!X$695:X$1045)</f>
        <v>0</v>
      </c>
      <c r="AL1273" s="66">
        <f>SUMIF(Town!$AV$695:$AV$1045,$BC1273,Town!AL$695:AL$1045)</f>
        <v>0</v>
      </c>
      <c r="AN1273" s="7">
        <f>IF(Q1273&gt;0,RANK(Q1273,(N1273:P1273,Q1273:AE1273)),0)</f>
        <v>4</v>
      </c>
      <c r="AO1273" s="7">
        <f>IF(R1273&gt;0,RANK(R1273,(N1273:P1273,Q1273:AE1273)),0)</f>
        <v>6</v>
      </c>
      <c r="AP1273" s="7">
        <f>IF(T1273&gt;0,RANK(T1273,(N1273:P1273,Q1273:AE1273)),0)</f>
        <v>0</v>
      </c>
      <c r="AQ1273" s="7">
        <f>IF(S1273&gt;0,RANK(S1273,(N1273:P1273,Q1273:AE1273)),0)</f>
        <v>7</v>
      </c>
      <c r="AR1273" s="2">
        <f t="shared" ref="AR1273:AR1287" si="515">IF($C1273=0,"-",Q1273/$C1273)</f>
        <v>3.6946650245933224E-3</v>
      </c>
      <c r="AS1273" s="2">
        <f t="shared" ref="AS1273:AS1287" si="516">IF($C1273=0,"-",R1273/$C1273)</f>
        <v>1.6244437224694566E-3</v>
      </c>
      <c r="AT1273" s="2">
        <f t="shared" ref="AT1273:AT1287" si="517">IF($C1273=0,"-",T1273/$C1273)</f>
        <v>0</v>
      </c>
      <c r="AU1273" s="2">
        <f t="shared" ref="AU1273:AU1287" si="518">IF($C1273=0,"-",S1273/$C1273)</f>
        <v>1.4733326785188097E-3</v>
      </c>
      <c r="AW1273" t="s">
        <v>1731</v>
      </c>
      <c r="AX1273" t="s">
        <v>1278</v>
      </c>
      <c r="AY1273">
        <v>10</v>
      </c>
      <c r="BA1273" s="119">
        <v>25</v>
      </c>
      <c r="BB1273" s="121">
        <v>1</v>
      </c>
      <c r="BC1273" s="125">
        <f t="shared" si="506"/>
        <v>25001</v>
      </c>
      <c r="BE1273" s="7" t="s">
        <v>228</v>
      </c>
      <c r="BI1273" s="1"/>
    </row>
    <row r="1274" spans="1:85" hidden="1" outlineLevel="1">
      <c r="A1274" t="s">
        <v>1299</v>
      </c>
      <c r="B1274" t="s">
        <v>1278</v>
      </c>
      <c r="C1274" s="1">
        <f t="shared" si="510"/>
        <v>66130</v>
      </c>
      <c r="D1274" s="7">
        <f>IF(N1274&gt;0, RANK(N1274,(N1274:P1274,Q1274:AE1274)),0)</f>
        <v>1</v>
      </c>
      <c r="E1274" s="7">
        <f>IF(O1274&gt;0,RANK(O1274,(N1274:P1274,Q1274:AE1274)),0)</f>
        <v>2</v>
      </c>
      <c r="F1274" s="7">
        <f>IF(P1274&gt;0,RANK(P1274,(N1274:P1274,Q1274:AE1274)),0)</f>
        <v>3</v>
      </c>
      <c r="G1274" s="1">
        <f t="shared" si="484"/>
        <v>34682</v>
      </c>
      <c r="H1274" s="2">
        <f t="shared" si="485"/>
        <v>0.52445183729018596</v>
      </c>
      <c r="I1274" s="2"/>
      <c r="J1274" s="2">
        <f t="shared" si="511"/>
        <v>0.74940269166792683</v>
      </c>
      <c r="K1274" s="2">
        <f t="shared" si="512"/>
        <v>0.22495085437774082</v>
      </c>
      <c r="L1274" s="2">
        <f t="shared" si="513"/>
        <v>1.2929079086647512E-2</v>
      </c>
      <c r="M1274" s="2">
        <f t="shared" si="514"/>
        <v>1.2717374867684837E-2</v>
      </c>
      <c r="N1274" s="66">
        <f>SUMIF(Town!$AV$695:$AV$1045,$BC1274,Town!N$695:N$1045)</f>
        <v>49558</v>
      </c>
      <c r="O1274" s="66">
        <f>SUMIF(Town!$AV$695:$AV$1045,$BC1274,Town!O$695:O$1045)</f>
        <v>14876</v>
      </c>
      <c r="P1274" s="66">
        <f>SUMIF(Town!$AV$695:$AV$1045,$BC1274,Town!P$695:P$1045)</f>
        <v>855</v>
      </c>
      <c r="Q1274" s="66">
        <f>SUMIF(Town!$AV$695:$AV$1045,$BC1274,Town!Q$695:Q$1045)</f>
        <v>248</v>
      </c>
      <c r="R1274" s="66">
        <f>SUMIF(Town!$AV$695:$AV$1045,$BC1274,Town!R$695:R$1045)</f>
        <v>209</v>
      </c>
      <c r="S1274" s="66">
        <f>SUMIF(Town!$AV$695:$AV$1045,$BC1274,Town!S$695:S$1045)</f>
        <v>169</v>
      </c>
      <c r="W1274" s="66">
        <f>SUMIF(Town!$AV$695:$AV$1045,$BC1274,Town!W$695:W$1045)</f>
        <v>215</v>
      </c>
      <c r="X1274" s="66">
        <f>SUMIF(Town!$AV$695:$AV$1045,$BC1274,Town!X$695:X$1045)</f>
        <v>0</v>
      </c>
      <c r="AL1274" s="66">
        <f>SUMIF(Town!$AV$695:$AV$1045,$BC1274,Town!AL$695:AL$1045)</f>
        <v>0</v>
      </c>
      <c r="AN1274" s="7">
        <f>IF(Q1274&gt;0,RANK(Q1274,(N1274:P1274,Q1274:AE1274)),0)</f>
        <v>4</v>
      </c>
      <c r="AO1274" s="7">
        <f>IF(R1274&gt;0,RANK(R1274,(N1274:P1274,Q1274:AE1274)),0)</f>
        <v>6</v>
      </c>
      <c r="AP1274" s="7">
        <f>IF(T1274&gt;0,RANK(T1274,(N1274:P1274,Q1274:AE1274)),0)</f>
        <v>0</v>
      </c>
      <c r="AQ1274" s="7">
        <f>IF(S1274&gt;0,RANK(S1274,(N1274:P1274,Q1274:AE1274)),0)</f>
        <v>7</v>
      </c>
      <c r="AR1274" s="2">
        <f t="shared" si="515"/>
        <v>3.7501890216240738E-3</v>
      </c>
      <c r="AS1274" s="2">
        <f t="shared" si="516"/>
        <v>3.1604415545138363E-3</v>
      </c>
      <c r="AT1274" s="2">
        <f t="shared" si="517"/>
        <v>0</v>
      </c>
      <c r="AU1274" s="2">
        <f t="shared" si="518"/>
        <v>2.5555723574776953E-3</v>
      </c>
      <c r="AW1274" t="s">
        <v>1299</v>
      </c>
      <c r="AX1274" t="s">
        <v>1278</v>
      </c>
      <c r="AY1274">
        <v>1</v>
      </c>
      <c r="BA1274" s="119">
        <v>25</v>
      </c>
      <c r="BB1274" s="121">
        <v>3</v>
      </c>
      <c r="BC1274" s="125">
        <f t="shared" si="506"/>
        <v>25003</v>
      </c>
      <c r="BE1274" s="7" t="s">
        <v>228</v>
      </c>
      <c r="BI1274" s="1"/>
    </row>
    <row r="1275" spans="1:85" hidden="1" outlineLevel="1">
      <c r="A1275" t="s">
        <v>1127</v>
      </c>
      <c r="B1275" t="s">
        <v>1278</v>
      </c>
      <c r="C1275" s="1">
        <f t="shared" si="510"/>
        <v>243120</v>
      </c>
      <c r="D1275" s="7">
        <f>IF(N1275&gt;0, RANK(N1275,(N1275:P1275,Q1275:AE1275)),0)</f>
        <v>1</v>
      </c>
      <c r="E1275" s="7">
        <f>IF(O1275&gt;0,RANK(O1275,(N1275:P1275,Q1275:AE1275)),0)</f>
        <v>2</v>
      </c>
      <c r="F1275" s="7">
        <f>IF(P1275&gt;0,RANK(P1275,(N1275:P1275,Q1275:AE1275)),0)</f>
        <v>3</v>
      </c>
      <c r="G1275" s="1">
        <f t="shared" si="484"/>
        <v>56330</v>
      </c>
      <c r="H1275" s="2">
        <f t="shared" si="485"/>
        <v>0.2316962816716025</v>
      </c>
      <c r="I1275" s="2"/>
      <c r="J1275" s="2">
        <f t="shared" si="511"/>
        <v>0.60406794998354718</v>
      </c>
      <c r="K1275" s="2">
        <f t="shared" si="512"/>
        <v>0.37237166831194474</v>
      </c>
      <c r="L1275" s="2">
        <f t="shared" si="513"/>
        <v>1.0241855873642645E-2</v>
      </c>
      <c r="M1275" s="2">
        <f t="shared" si="514"/>
        <v>1.3318525830865437E-2</v>
      </c>
      <c r="N1275" s="66">
        <f>SUMIF(Town!$AV$695:$AV$1045,$BC1275,Town!N$695:N$1045)</f>
        <v>146861</v>
      </c>
      <c r="O1275" s="66">
        <f>SUMIF(Town!$AV$695:$AV$1045,$BC1275,Town!O$695:O$1045)</f>
        <v>90531</v>
      </c>
      <c r="P1275" s="66">
        <f>SUMIF(Town!$AV$695:$AV$1045,$BC1275,Town!P$695:P$1045)</f>
        <v>2490</v>
      </c>
      <c r="Q1275" s="66">
        <f>SUMIF(Town!$AV$695:$AV$1045,$BC1275,Town!Q$695:Q$1045)</f>
        <v>913</v>
      </c>
      <c r="R1275" s="66">
        <f>SUMIF(Town!$AV$695:$AV$1045,$BC1275,Town!R$695:R$1045)</f>
        <v>435</v>
      </c>
      <c r="S1275" s="66">
        <f>SUMIF(Town!$AV$695:$AV$1045,$BC1275,Town!S$695:S$1045)</f>
        <v>579</v>
      </c>
      <c r="W1275" s="66">
        <f>SUMIF(Town!$AV$695:$AV$1045,$BC1275,Town!W$695:W$1045)</f>
        <v>1311</v>
      </c>
      <c r="X1275" s="66">
        <f>SUMIF(Town!$AV$695:$AV$1045,$BC1275,Town!X$695:X$1045)</f>
        <v>0</v>
      </c>
      <c r="AL1275" s="66">
        <f>SUMIF(Town!$AV$695:$AV$1045,$BC1275,Town!AL$695:AL$1045)</f>
        <v>0</v>
      </c>
      <c r="AN1275" s="7">
        <f>IF(Q1275&gt;0,RANK(Q1275,(N1275:P1275,Q1275:AE1275)),0)</f>
        <v>5</v>
      </c>
      <c r="AO1275" s="7">
        <f>IF(R1275&gt;0,RANK(R1275,(N1275:P1275,Q1275:AE1275)),0)</f>
        <v>7</v>
      </c>
      <c r="AP1275" s="7">
        <f>IF(T1275&gt;0,RANK(T1275,(N1275:P1275,Q1275:AE1275)),0)</f>
        <v>0</v>
      </c>
      <c r="AQ1275" s="7">
        <f>IF(S1275&gt;0,RANK(S1275,(N1275:P1275,Q1275:AE1275)),0)</f>
        <v>6</v>
      </c>
      <c r="AR1275" s="2">
        <f t="shared" si="515"/>
        <v>3.7553471536689699E-3</v>
      </c>
      <c r="AS1275" s="2">
        <f t="shared" si="516"/>
        <v>1.7892398815399803E-3</v>
      </c>
      <c r="AT1275" s="2">
        <f t="shared" si="517"/>
        <v>0</v>
      </c>
      <c r="AU1275" s="2">
        <f t="shared" si="518"/>
        <v>2.3815399802566634E-3</v>
      </c>
      <c r="AW1275" t="s">
        <v>1127</v>
      </c>
      <c r="AX1275" t="s">
        <v>1278</v>
      </c>
      <c r="BA1275" s="119">
        <v>25</v>
      </c>
      <c r="BB1275" s="121">
        <v>5</v>
      </c>
      <c r="BC1275" s="125">
        <f t="shared" si="506"/>
        <v>25005</v>
      </c>
      <c r="BE1275" s="7" t="s">
        <v>228</v>
      </c>
      <c r="BI1275" s="1"/>
    </row>
    <row r="1276" spans="1:85" hidden="1" outlineLevel="1">
      <c r="A1276" t="s">
        <v>214</v>
      </c>
      <c r="B1276" t="s">
        <v>1278</v>
      </c>
      <c r="C1276" s="1">
        <f t="shared" si="510"/>
        <v>10553</v>
      </c>
      <c r="D1276" s="7">
        <f>IF(N1276&gt;0, RANK(N1276,(N1276:P1276,Q1276:AE1276)),0)</f>
        <v>1</v>
      </c>
      <c r="E1276" s="7">
        <f>IF(O1276&gt;0,RANK(O1276,(N1276:P1276,Q1276:AE1276)),0)</f>
        <v>2</v>
      </c>
      <c r="F1276" s="7">
        <f>IF(P1276&gt;0,RANK(P1276,(N1276:P1276,Q1276:AE1276)),0)</f>
        <v>3</v>
      </c>
      <c r="G1276" s="1">
        <f t="shared" si="484"/>
        <v>5471</v>
      </c>
      <c r="H1276" s="2">
        <f t="shared" si="485"/>
        <v>0.51843077797782622</v>
      </c>
      <c r="I1276" s="2"/>
      <c r="J1276" s="2">
        <f t="shared" si="511"/>
        <v>0.74983417037809152</v>
      </c>
      <c r="K1276" s="2">
        <f t="shared" si="512"/>
        <v>0.23140339240026533</v>
      </c>
      <c r="L1276" s="2">
        <f t="shared" si="513"/>
        <v>8.8126599071354124E-3</v>
      </c>
      <c r="M1276" s="2">
        <f t="shared" si="514"/>
        <v>9.9497773145077288E-3</v>
      </c>
      <c r="N1276" s="66">
        <f>SUMIF(Town!$AV$695:$AV$1045,$BC1276,Town!N$695:N$1045)</f>
        <v>7913</v>
      </c>
      <c r="O1276" s="66">
        <f>SUMIF(Town!$AV$695:$AV$1045,$BC1276,Town!O$695:O$1045)</f>
        <v>2442</v>
      </c>
      <c r="P1276" s="66">
        <f>SUMIF(Town!$AV$695:$AV$1045,$BC1276,Town!P$695:P$1045)</f>
        <v>93</v>
      </c>
      <c r="Q1276" s="66">
        <f>SUMIF(Town!$AV$695:$AV$1045,$BC1276,Town!Q$695:Q$1045)</f>
        <v>37</v>
      </c>
      <c r="R1276" s="66">
        <f>SUMIF(Town!$AV$695:$AV$1045,$BC1276,Town!R$695:R$1045)</f>
        <v>29</v>
      </c>
      <c r="S1276" s="66">
        <f>SUMIF(Town!$AV$695:$AV$1045,$BC1276,Town!S$695:S$1045)</f>
        <v>14</v>
      </c>
      <c r="W1276" s="66">
        <f>SUMIF(Town!$AV$695:$AV$1045,$BC1276,Town!W$695:W$1045)</f>
        <v>25</v>
      </c>
      <c r="X1276" s="66">
        <f>SUMIF(Town!$AV$695:$AV$1045,$BC1276,Town!X$695:X$1045)</f>
        <v>0</v>
      </c>
      <c r="AL1276" s="66">
        <f>SUMIF(Town!$AV$695:$AV$1045,$BC1276,Town!AL$695:AL$1045)</f>
        <v>0</v>
      </c>
      <c r="AN1276" s="7">
        <f>IF(Q1276&gt;0,RANK(Q1276,(N1276:P1276,Q1276:AE1276)),0)</f>
        <v>4</v>
      </c>
      <c r="AO1276" s="7">
        <f>IF(R1276&gt;0,RANK(R1276,(N1276:P1276,Q1276:AE1276)),0)</f>
        <v>5</v>
      </c>
      <c r="AP1276" s="7">
        <f>IF(T1276&gt;0,RANK(T1276,(N1276:P1276,Q1276:AE1276)),0)</f>
        <v>0</v>
      </c>
      <c r="AQ1276" s="7">
        <f>IF(S1276&gt;0,RANK(S1276,(N1276:P1276,Q1276:AE1276)),0)</f>
        <v>7</v>
      </c>
      <c r="AR1276" s="2">
        <f t="shared" si="515"/>
        <v>3.5061120060646263E-3</v>
      </c>
      <c r="AS1276" s="2">
        <f t="shared" si="516"/>
        <v>2.7480337344830854E-3</v>
      </c>
      <c r="AT1276" s="2">
        <f t="shared" si="517"/>
        <v>0</v>
      </c>
      <c r="AU1276" s="2">
        <f t="shared" si="518"/>
        <v>1.3266369752676964E-3</v>
      </c>
      <c r="AW1276" t="s">
        <v>214</v>
      </c>
      <c r="AX1276" t="s">
        <v>1278</v>
      </c>
      <c r="AY1276">
        <v>10</v>
      </c>
      <c r="BA1276" s="119">
        <v>25</v>
      </c>
      <c r="BB1276" s="121">
        <v>7</v>
      </c>
      <c r="BC1276" s="125">
        <f t="shared" si="506"/>
        <v>25007</v>
      </c>
      <c r="BE1276" s="7" t="s">
        <v>228</v>
      </c>
      <c r="BI1276" s="1"/>
    </row>
    <row r="1277" spans="1:85" hidden="1" outlineLevel="1">
      <c r="A1277" t="s">
        <v>1885</v>
      </c>
      <c r="B1277" t="s">
        <v>1278</v>
      </c>
      <c r="C1277" s="1">
        <f t="shared" si="510"/>
        <v>353462</v>
      </c>
      <c r="D1277" s="7">
        <f>IF(N1277&gt;0, RANK(N1277,(N1277:P1277,Q1277:AE1277)),0)</f>
        <v>1</v>
      </c>
      <c r="E1277" s="7">
        <f>IF(O1277&gt;0,RANK(O1277,(N1277:P1277,Q1277:AE1277)),0)</f>
        <v>2</v>
      </c>
      <c r="F1277" s="7">
        <f>IF(P1277&gt;0,RANK(P1277,(N1277:P1277,Q1277:AE1277)),0)</f>
        <v>3</v>
      </c>
      <c r="G1277" s="1">
        <f t="shared" si="484"/>
        <v>71847</v>
      </c>
      <c r="H1277" s="2">
        <f t="shared" si="485"/>
        <v>0.20326654633312774</v>
      </c>
      <c r="I1277" s="2"/>
      <c r="J1277" s="2">
        <f t="shared" si="511"/>
        <v>0.59122621385042806</v>
      </c>
      <c r="K1277" s="2">
        <f t="shared" si="512"/>
        <v>0.38795966751730032</v>
      </c>
      <c r="L1277" s="2">
        <f t="shared" si="513"/>
        <v>8.6430790297118212E-3</v>
      </c>
      <c r="M1277" s="2">
        <f t="shared" si="514"/>
        <v>1.2171039602559795E-2</v>
      </c>
      <c r="N1277" s="66">
        <f>SUMIF(Town!$AV$695:$AV$1045,$BC1277,Town!N$695:N$1045)</f>
        <v>208976</v>
      </c>
      <c r="O1277" s="66">
        <f>SUMIF(Town!$AV$695:$AV$1045,$BC1277,Town!O$695:O$1045)</f>
        <v>137129</v>
      </c>
      <c r="P1277" s="66">
        <f>SUMIF(Town!$AV$695:$AV$1045,$BC1277,Town!P$695:P$1045)</f>
        <v>3055</v>
      </c>
      <c r="Q1277" s="66">
        <f>SUMIF(Town!$AV$695:$AV$1045,$BC1277,Town!Q$695:Q$1045)</f>
        <v>1604</v>
      </c>
      <c r="R1277" s="66">
        <f>SUMIF(Town!$AV$695:$AV$1045,$BC1277,Town!R$695:R$1045)</f>
        <v>603</v>
      </c>
      <c r="S1277" s="66">
        <f>SUMIF(Town!$AV$695:$AV$1045,$BC1277,Town!S$695:S$1045)</f>
        <v>518</v>
      </c>
      <c r="W1277" s="66">
        <f>SUMIF(Town!$AV$695:$AV$1045,$BC1277,Town!W$695:W$1045)</f>
        <v>1577</v>
      </c>
      <c r="X1277" s="66">
        <f>SUMIF(Town!$AV$695:$AV$1045,$BC1277,Town!X$695:X$1045)</f>
        <v>0</v>
      </c>
      <c r="AL1277" s="66">
        <f>SUMIF(Town!$AV$695:$AV$1045,$BC1277,Town!AL$695:AL$1045)</f>
        <v>0</v>
      </c>
      <c r="AN1277" s="7">
        <f>IF(Q1277&gt;0,RANK(Q1277,(N1277:P1277,Q1277:AE1277)),0)</f>
        <v>4</v>
      </c>
      <c r="AO1277" s="7">
        <f>IF(R1277&gt;0,RANK(R1277,(N1277:P1277,Q1277:AE1277)),0)</f>
        <v>6</v>
      </c>
      <c r="AP1277" s="7">
        <f>IF(T1277&gt;0,RANK(T1277,(N1277:P1277,Q1277:AE1277)),0)</f>
        <v>0</v>
      </c>
      <c r="AQ1277" s="7">
        <f>IF(S1277&gt;0,RANK(S1277,(N1277:P1277,Q1277:AE1277)),0)</f>
        <v>7</v>
      </c>
      <c r="AR1277" s="2">
        <f t="shared" si="515"/>
        <v>4.5379701354035231E-3</v>
      </c>
      <c r="AS1277" s="2">
        <f t="shared" si="516"/>
        <v>1.7059825384341174E-3</v>
      </c>
      <c r="AT1277" s="2">
        <f t="shared" si="517"/>
        <v>0</v>
      </c>
      <c r="AU1277" s="2">
        <f t="shared" si="518"/>
        <v>1.465504071158993E-3</v>
      </c>
      <c r="AW1277" t="s">
        <v>1885</v>
      </c>
      <c r="AX1277" t="s">
        <v>1278</v>
      </c>
      <c r="BA1277" s="119">
        <v>25</v>
      </c>
      <c r="BB1277" s="121">
        <v>9</v>
      </c>
      <c r="BC1277" s="125">
        <f t="shared" si="506"/>
        <v>25009</v>
      </c>
      <c r="BE1277" s="7" t="s">
        <v>228</v>
      </c>
      <c r="BI1277" s="1"/>
    </row>
    <row r="1278" spans="1:85" hidden="1" outlineLevel="1">
      <c r="A1278" t="s">
        <v>2910</v>
      </c>
      <c r="B1278" t="s">
        <v>1278</v>
      </c>
      <c r="C1278" s="1">
        <f t="shared" si="510"/>
        <v>38529</v>
      </c>
      <c r="D1278" s="7">
        <f>IF(N1278&gt;0, RANK(N1278,(N1278:P1278,Q1278:AE1278)),0)</f>
        <v>1</v>
      </c>
      <c r="E1278" s="7">
        <f>IF(O1278&gt;0,RANK(O1278,(N1278:P1278,Q1278:AE1278)),0)</f>
        <v>2</v>
      </c>
      <c r="F1278" s="7">
        <f>IF(P1278&gt;0,RANK(P1278,(N1278:P1278,Q1278:AE1278)),0)</f>
        <v>3</v>
      </c>
      <c r="G1278" s="1">
        <f t="shared" si="484"/>
        <v>18374</v>
      </c>
      <c r="H1278" s="2">
        <f t="shared" si="485"/>
        <v>0.47688753925614474</v>
      </c>
      <c r="I1278" s="2"/>
      <c r="J1278" s="2">
        <f t="shared" si="511"/>
        <v>0.7246230112382881</v>
      </c>
      <c r="K1278" s="2">
        <f t="shared" si="512"/>
        <v>0.24773547198214332</v>
      </c>
      <c r="L1278" s="2">
        <f t="shared" si="513"/>
        <v>1.282151106958395E-2</v>
      </c>
      <c r="M1278" s="2">
        <f t="shared" si="514"/>
        <v>1.4820005709984631E-2</v>
      </c>
      <c r="N1278" s="66">
        <f>SUMIF(Town!$AV$695:$AV$1045,$BC1278,Town!N$695:N$1045)</f>
        <v>27919</v>
      </c>
      <c r="O1278" s="66">
        <f>SUMIF(Town!$AV$695:$AV$1045,$BC1278,Town!O$695:O$1045)</f>
        <v>9545</v>
      </c>
      <c r="P1278" s="66">
        <f>SUMIF(Town!$AV$695:$AV$1045,$BC1278,Town!P$695:P$1045)</f>
        <v>494</v>
      </c>
      <c r="Q1278" s="66">
        <f>SUMIF(Town!$AV$695:$AV$1045,$BC1278,Town!Q$695:Q$1045)</f>
        <v>182</v>
      </c>
      <c r="R1278" s="66">
        <f>SUMIF(Town!$AV$695:$AV$1045,$BC1278,Town!R$695:R$1045)</f>
        <v>165</v>
      </c>
      <c r="S1278" s="66">
        <f>SUMIF(Town!$AV$695:$AV$1045,$BC1278,Town!S$695:S$1045)</f>
        <v>84</v>
      </c>
      <c r="W1278" s="66">
        <f>SUMIF(Town!$AV$695:$AV$1045,$BC1278,Town!W$695:W$1045)</f>
        <v>140</v>
      </c>
      <c r="X1278" s="66">
        <f>SUMIF(Town!$AV$695:$AV$1045,$BC1278,Town!X$695:X$1045)</f>
        <v>0</v>
      </c>
      <c r="AL1278" s="66">
        <f>SUMIF(Town!$AV$695:$AV$1045,$BC1278,Town!AL$695:AL$1045)</f>
        <v>0</v>
      </c>
      <c r="AN1278" s="7">
        <f>IF(Q1278&gt;0,RANK(Q1278,(N1278:P1278,Q1278:AE1278)),0)</f>
        <v>4</v>
      </c>
      <c r="AO1278" s="7">
        <f>IF(R1278&gt;0,RANK(R1278,(N1278:P1278,Q1278:AE1278)),0)</f>
        <v>5</v>
      </c>
      <c r="AP1278" s="7">
        <f>IF(T1278&gt;0,RANK(T1278,(N1278:P1278,Q1278:AE1278)),0)</f>
        <v>0</v>
      </c>
      <c r="AQ1278" s="7">
        <f>IF(S1278&gt;0,RANK(S1278,(N1278:P1278,Q1278:AE1278)),0)</f>
        <v>7</v>
      </c>
      <c r="AR1278" s="2">
        <f t="shared" si="515"/>
        <v>4.7237146045835607E-3</v>
      </c>
      <c r="AS1278" s="2">
        <f t="shared" si="516"/>
        <v>4.2824885151444367E-3</v>
      </c>
      <c r="AT1278" s="2">
        <f t="shared" si="517"/>
        <v>0</v>
      </c>
      <c r="AU1278" s="2">
        <f t="shared" si="518"/>
        <v>2.1801759713462585E-3</v>
      </c>
      <c r="AW1278" t="s">
        <v>2910</v>
      </c>
      <c r="AX1278" t="s">
        <v>1278</v>
      </c>
      <c r="AY1278">
        <v>1</v>
      </c>
      <c r="BA1278" s="119">
        <v>25</v>
      </c>
      <c r="BB1278" s="121">
        <v>11</v>
      </c>
      <c r="BC1278" s="125">
        <f t="shared" si="506"/>
        <v>25011</v>
      </c>
      <c r="BE1278" s="7" t="s">
        <v>228</v>
      </c>
      <c r="BI1278" s="1"/>
    </row>
    <row r="1279" spans="1:85" hidden="1" outlineLevel="1">
      <c r="A1279" t="s">
        <v>861</v>
      </c>
      <c r="B1279" t="s">
        <v>1278</v>
      </c>
      <c r="C1279" s="1">
        <f t="shared" si="510"/>
        <v>197720</v>
      </c>
      <c r="D1279" s="7">
        <f>IF(N1279&gt;0, RANK(N1279,(N1279:P1279,Q1279:AE1279)),0)</f>
        <v>1</v>
      </c>
      <c r="E1279" s="7">
        <f>IF(O1279&gt;0,RANK(O1279,(N1279:P1279,Q1279:AE1279)),0)</f>
        <v>2</v>
      </c>
      <c r="F1279" s="7">
        <f>IF(P1279&gt;0,RANK(P1279,(N1279:P1279,Q1279:AE1279)),0)</f>
        <v>3</v>
      </c>
      <c r="G1279" s="1">
        <f t="shared" si="484"/>
        <v>50104</v>
      </c>
      <c r="H1279" s="2">
        <f t="shared" si="485"/>
        <v>0.25340886101557758</v>
      </c>
      <c r="I1279" s="2"/>
      <c r="J1279" s="2">
        <f t="shared" si="511"/>
        <v>0.61427270888124619</v>
      </c>
      <c r="K1279" s="2">
        <f t="shared" si="512"/>
        <v>0.36086384786566861</v>
      </c>
      <c r="L1279" s="2">
        <f t="shared" si="513"/>
        <v>1.3089217074651022E-2</v>
      </c>
      <c r="M1279" s="2">
        <f t="shared" si="514"/>
        <v>1.1774226178434183E-2</v>
      </c>
      <c r="N1279" s="66">
        <f>SUMIF(Town!$AV$695:$AV$1045,$BC1279,Town!N$695:N$1045)</f>
        <v>121454</v>
      </c>
      <c r="O1279" s="66">
        <f>SUMIF(Town!$AV$695:$AV$1045,$BC1279,Town!O$695:O$1045)</f>
        <v>71350</v>
      </c>
      <c r="P1279" s="66">
        <f>SUMIF(Town!$AV$695:$AV$1045,$BC1279,Town!P$695:P$1045)</f>
        <v>2588</v>
      </c>
      <c r="Q1279" s="66">
        <f>SUMIF(Town!$AV$695:$AV$1045,$BC1279,Town!Q$695:Q$1045)</f>
        <v>715</v>
      </c>
      <c r="R1279" s="66">
        <f>SUMIF(Town!$AV$695:$AV$1045,$BC1279,Town!R$695:R$1045)</f>
        <v>444</v>
      </c>
      <c r="S1279" s="66">
        <f>SUMIF(Town!$AV$695:$AV$1045,$BC1279,Town!S$695:S$1045)</f>
        <v>367</v>
      </c>
      <c r="W1279" s="66">
        <f>SUMIF(Town!$AV$695:$AV$1045,$BC1279,Town!W$695:W$1045)</f>
        <v>802</v>
      </c>
      <c r="X1279" s="66">
        <f>SUMIF(Town!$AV$695:$AV$1045,$BC1279,Town!X$695:X$1045)</f>
        <v>0</v>
      </c>
      <c r="AL1279" s="66">
        <f>SUMIF(Town!$AV$695:$AV$1045,$BC1279,Town!AL$695:AL$1045)</f>
        <v>0</v>
      </c>
      <c r="AN1279" s="7">
        <f>IF(Q1279&gt;0,RANK(Q1279,(N1279:P1279,Q1279:AE1279)),0)</f>
        <v>5</v>
      </c>
      <c r="AO1279" s="7">
        <f>IF(R1279&gt;0,RANK(R1279,(N1279:P1279,Q1279:AE1279)),0)</f>
        <v>6</v>
      </c>
      <c r="AP1279" s="7">
        <f>IF(T1279&gt;0,RANK(T1279,(N1279:P1279,Q1279:AE1279)),0)</f>
        <v>0</v>
      </c>
      <c r="AQ1279" s="7">
        <f>IF(S1279&gt;0,RANK(S1279,(N1279:P1279,Q1279:AE1279)),0)</f>
        <v>7</v>
      </c>
      <c r="AR1279" s="2">
        <f t="shared" si="515"/>
        <v>3.6162249645963988E-3</v>
      </c>
      <c r="AS1279" s="2">
        <f t="shared" si="516"/>
        <v>2.2455998381549665E-3</v>
      </c>
      <c r="AT1279" s="2">
        <f t="shared" si="517"/>
        <v>0</v>
      </c>
      <c r="AU1279" s="2">
        <f t="shared" si="518"/>
        <v>1.8561602265830467E-3</v>
      </c>
      <c r="AW1279" t="s">
        <v>861</v>
      </c>
      <c r="AX1279" t="s">
        <v>1278</v>
      </c>
      <c r="BA1279" s="119">
        <v>25</v>
      </c>
      <c r="BB1279" s="121">
        <v>13</v>
      </c>
      <c r="BC1279" s="125">
        <f t="shared" si="506"/>
        <v>25013</v>
      </c>
      <c r="BE1279" s="7" t="s">
        <v>228</v>
      </c>
      <c r="BI1279" s="1"/>
    </row>
    <row r="1280" spans="1:85" hidden="1" outlineLevel="1">
      <c r="A1280" t="s">
        <v>370</v>
      </c>
      <c r="B1280" t="s">
        <v>1278</v>
      </c>
      <c r="C1280" s="1">
        <f t="shared" si="510"/>
        <v>79570</v>
      </c>
      <c r="D1280" s="7">
        <f>IF(N1280&gt;0, RANK(N1280,(N1280:P1280,Q1280:AE1280)),0)</f>
        <v>1</v>
      </c>
      <c r="E1280" s="7">
        <f>IF(O1280&gt;0,RANK(O1280,(N1280:P1280,Q1280:AE1280)),0)</f>
        <v>2</v>
      </c>
      <c r="F1280" s="7">
        <f>IF(P1280&gt;0,RANK(P1280,(N1280:P1280,Q1280:AE1280)),0)</f>
        <v>3</v>
      </c>
      <c r="G1280" s="1">
        <f t="shared" si="484"/>
        <v>36251</v>
      </c>
      <c r="H1280" s="2">
        <f t="shared" si="485"/>
        <v>0.45558627623476183</v>
      </c>
      <c r="I1280" s="2"/>
      <c r="J1280" s="2">
        <f t="shared" si="511"/>
        <v>0.71470403418373762</v>
      </c>
      <c r="K1280" s="2">
        <f t="shared" si="512"/>
        <v>0.25911775794897574</v>
      </c>
      <c r="L1280" s="2">
        <f t="shared" si="513"/>
        <v>1.2542415483222319E-2</v>
      </c>
      <c r="M1280" s="2">
        <f t="shared" si="514"/>
        <v>1.3635792384064321E-2</v>
      </c>
      <c r="N1280" s="66">
        <f>SUMIF(Town!$AV$695:$AV$1045,$BC1280,Town!N$695:N$1045)</f>
        <v>56869</v>
      </c>
      <c r="O1280" s="66">
        <f>SUMIF(Town!$AV$695:$AV$1045,$BC1280,Town!O$695:O$1045)</f>
        <v>20618</v>
      </c>
      <c r="P1280" s="66">
        <f>SUMIF(Town!$AV$695:$AV$1045,$BC1280,Town!P$695:P$1045)</f>
        <v>998</v>
      </c>
      <c r="Q1280" s="66">
        <f>SUMIF(Town!$AV$695:$AV$1045,$BC1280,Town!Q$695:Q$1045)</f>
        <v>335</v>
      </c>
      <c r="R1280" s="66">
        <f>SUMIF(Town!$AV$695:$AV$1045,$BC1280,Town!R$695:R$1045)</f>
        <v>344</v>
      </c>
      <c r="S1280" s="66">
        <f>SUMIF(Town!$AV$695:$AV$1045,$BC1280,Town!S$695:S$1045)</f>
        <v>110</v>
      </c>
      <c r="W1280" s="66">
        <f>SUMIF(Town!$AV$695:$AV$1045,$BC1280,Town!W$695:W$1045)</f>
        <v>296</v>
      </c>
      <c r="X1280" s="66">
        <f>SUMIF(Town!$AV$695:$AV$1045,$BC1280,Town!X$695:X$1045)</f>
        <v>0</v>
      </c>
      <c r="AL1280" s="66">
        <f>SUMIF(Town!$AV$695:$AV$1045,$BC1280,Town!AL$695:AL$1045)</f>
        <v>0</v>
      </c>
      <c r="AN1280" s="7">
        <f>IF(Q1280&gt;0,RANK(Q1280,(N1280:P1280,Q1280:AE1280)),0)</f>
        <v>5</v>
      </c>
      <c r="AO1280" s="7">
        <f>IF(R1280&gt;0,RANK(R1280,(N1280:P1280,Q1280:AE1280)),0)</f>
        <v>4</v>
      </c>
      <c r="AP1280" s="7">
        <f>IF(T1280&gt;0,RANK(T1280,(N1280:P1280,Q1280:AE1280)),0)</f>
        <v>0</v>
      </c>
      <c r="AQ1280" s="7">
        <f>IF(S1280&gt;0,RANK(S1280,(N1280:P1280,Q1280:AE1280)),0)</f>
        <v>7</v>
      </c>
      <c r="AR1280" s="2">
        <f t="shared" si="515"/>
        <v>4.210129445771019E-3</v>
      </c>
      <c r="AS1280" s="2">
        <f t="shared" si="516"/>
        <v>4.3232374010305392E-3</v>
      </c>
      <c r="AT1280" s="2">
        <f t="shared" si="517"/>
        <v>0</v>
      </c>
      <c r="AU1280" s="2">
        <f t="shared" si="518"/>
        <v>1.3824305642830212E-3</v>
      </c>
      <c r="AW1280" t="s">
        <v>370</v>
      </c>
      <c r="AX1280" t="s">
        <v>1278</v>
      </c>
      <c r="BA1280" s="119">
        <v>25</v>
      </c>
      <c r="BB1280" s="121">
        <v>15</v>
      </c>
      <c r="BC1280" s="125">
        <f t="shared" si="506"/>
        <v>25015</v>
      </c>
      <c r="BE1280" s="7" t="s">
        <v>228</v>
      </c>
      <c r="BI1280" s="1"/>
    </row>
    <row r="1281" spans="1:70" hidden="1" outlineLevel="1">
      <c r="A1281" t="s">
        <v>3384</v>
      </c>
      <c r="B1281" t="s">
        <v>1278</v>
      </c>
      <c r="C1281" s="1">
        <f t="shared" si="510"/>
        <v>726031</v>
      </c>
      <c r="D1281" s="7">
        <f>IF(N1281&gt;0, RANK(N1281,(N1281:P1281,Q1281:AE1281)),0)</f>
        <v>1</v>
      </c>
      <c r="E1281" s="7">
        <f>IF(O1281&gt;0,RANK(O1281,(N1281:P1281,Q1281:AE1281)),0)</f>
        <v>2</v>
      </c>
      <c r="F1281" s="7">
        <f>IF(P1281&gt;0,RANK(P1281,(N1281:P1281,Q1281:AE1281)),0)</f>
        <v>3</v>
      </c>
      <c r="G1281" s="1">
        <f t="shared" si="484"/>
        <v>218718</v>
      </c>
      <c r="H1281" s="2">
        <f t="shared" si="485"/>
        <v>0.30125159944961027</v>
      </c>
      <c r="I1281" s="2"/>
      <c r="J1281" s="2">
        <f t="shared" si="511"/>
        <v>0.63975780648484704</v>
      </c>
      <c r="K1281" s="2">
        <f t="shared" si="512"/>
        <v>0.33850620703523676</v>
      </c>
      <c r="L1281" s="2">
        <f t="shared" si="513"/>
        <v>8.3894489353760378E-3</v>
      </c>
      <c r="M1281" s="2">
        <f t="shared" si="514"/>
        <v>1.3346537544540165E-2</v>
      </c>
      <c r="N1281" s="66">
        <f>SUMIF(Town!$AV$695:$AV$1045,$BC1281,Town!N$695:N$1045)</f>
        <v>464484</v>
      </c>
      <c r="O1281" s="66">
        <f>SUMIF(Town!$AV$695:$AV$1045,$BC1281,Town!O$695:O$1045)</f>
        <v>245766</v>
      </c>
      <c r="P1281" s="66">
        <f>SUMIF(Town!$AV$695:$AV$1045,$BC1281,Town!P$695:P$1045)</f>
        <v>6091</v>
      </c>
      <c r="Q1281" s="66">
        <f>SUMIF(Town!$AV$695:$AV$1045,$BC1281,Town!Q$695:Q$1045)</f>
        <v>3575</v>
      </c>
      <c r="R1281" s="66">
        <f>SUMIF(Town!$AV$695:$AV$1045,$BC1281,Town!R$695:R$1045)</f>
        <v>1614</v>
      </c>
      <c r="S1281" s="66">
        <f>SUMIF(Town!$AV$695:$AV$1045,$BC1281,Town!S$695:S$1045)</f>
        <v>1014</v>
      </c>
      <c r="W1281" s="66">
        <f>SUMIF(Town!$AV$695:$AV$1045,$BC1281,Town!W$695:W$1045)</f>
        <v>3487</v>
      </c>
      <c r="X1281" s="66">
        <f>SUMIF(Town!$AV$695:$AV$1045,$BC1281,Town!X$695:X$1045)</f>
        <v>0</v>
      </c>
      <c r="AL1281" s="66">
        <f>SUMIF(Town!$AV$695:$AV$1045,$BC1281,Town!AL$695:AL$1045)</f>
        <v>0</v>
      </c>
      <c r="AN1281" s="7">
        <f>IF(Q1281&gt;0,RANK(Q1281,(N1281:P1281,Q1281:AE1281)),0)</f>
        <v>4</v>
      </c>
      <c r="AO1281" s="7">
        <f>IF(R1281&gt;0,RANK(R1281,(N1281:P1281,Q1281:AE1281)),0)</f>
        <v>6</v>
      </c>
      <c r="AP1281" s="7">
        <f>IF(T1281&gt;0,RANK(T1281,(N1281:P1281,Q1281:AE1281)),0)</f>
        <v>0</v>
      </c>
      <c r="AQ1281" s="7">
        <f>IF(S1281&gt;0,RANK(S1281,(N1281:P1281,Q1281:AE1281)),0)</f>
        <v>7</v>
      </c>
      <c r="AR1281" s="2">
        <f t="shared" si="515"/>
        <v>4.9240321694252725E-3</v>
      </c>
      <c r="AS1281" s="2">
        <f t="shared" si="516"/>
        <v>2.2230455724342349E-3</v>
      </c>
      <c r="AT1281" s="2">
        <f t="shared" si="517"/>
        <v>0</v>
      </c>
      <c r="AU1281" s="2">
        <f t="shared" si="518"/>
        <v>1.396634578964259E-3</v>
      </c>
      <c r="AW1281" t="s">
        <v>3384</v>
      </c>
      <c r="AX1281" t="s">
        <v>1278</v>
      </c>
      <c r="BA1281" s="119">
        <v>25</v>
      </c>
      <c r="BB1281" s="121">
        <v>17</v>
      </c>
      <c r="BC1281" s="125">
        <f t="shared" si="506"/>
        <v>25017</v>
      </c>
      <c r="BE1281" s="7" t="s">
        <v>228</v>
      </c>
      <c r="BI1281" s="1"/>
    </row>
    <row r="1282" spans="1:70" hidden="1" outlineLevel="1">
      <c r="A1282" t="s">
        <v>768</v>
      </c>
      <c r="B1282" t="s">
        <v>1278</v>
      </c>
      <c r="C1282" s="1">
        <f t="shared" si="510"/>
        <v>6052</v>
      </c>
      <c r="D1282" s="7">
        <f>IF(N1282&gt;0, RANK(N1282,(N1282:P1282,Q1282:AE1282)),0)</f>
        <v>1</v>
      </c>
      <c r="E1282" s="7">
        <f>IF(O1282&gt;0,RANK(O1282,(N1282:P1282,Q1282:AE1282)),0)</f>
        <v>2</v>
      </c>
      <c r="F1282" s="7">
        <f>IF(P1282&gt;0,RANK(P1282,(N1282:P1282,Q1282:AE1282)),0)</f>
        <v>3</v>
      </c>
      <c r="G1282" s="1">
        <f t="shared" si="484"/>
        <v>2210</v>
      </c>
      <c r="H1282" s="2">
        <f t="shared" si="485"/>
        <v>0.3651685393258427</v>
      </c>
      <c r="I1282" s="2"/>
      <c r="J1282" s="2">
        <f t="shared" si="511"/>
        <v>0.67300066093853272</v>
      </c>
      <c r="K1282" s="2">
        <f t="shared" si="512"/>
        <v>0.30783212161269002</v>
      </c>
      <c r="L1282" s="2">
        <f t="shared" si="513"/>
        <v>8.0964970257766024E-3</v>
      </c>
      <c r="M1282" s="2">
        <f t="shared" si="514"/>
        <v>1.1070720423000649E-2</v>
      </c>
      <c r="N1282" s="66">
        <f>SUMIF(Town!$AV$695:$AV$1045,$BC1282,Town!N$695:N$1045)</f>
        <v>4073</v>
      </c>
      <c r="O1282" s="66">
        <f>SUMIF(Town!$AV$695:$AV$1045,$BC1282,Town!O$695:O$1045)</f>
        <v>1863</v>
      </c>
      <c r="P1282" s="66">
        <f>SUMIF(Town!$AV$695:$AV$1045,$BC1282,Town!P$695:P$1045)</f>
        <v>49</v>
      </c>
      <c r="Q1282" s="66">
        <f>SUMIF(Town!$AV$695:$AV$1045,$BC1282,Town!Q$695:Q$1045)</f>
        <v>23</v>
      </c>
      <c r="R1282" s="66">
        <f>SUMIF(Town!$AV$695:$AV$1045,$BC1282,Town!R$695:R$1045)</f>
        <v>11</v>
      </c>
      <c r="S1282" s="66">
        <f>SUMIF(Town!$AV$695:$AV$1045,$BC1282,Town!S$695:S$1045)</f>
        <v>8</v>
      </c>
      <c r="W1282" s="66">
        <f>SUMIF(Town!$AV$695:$AV$1045,$BC1282,Town!W$695:W$1045)</f>
        <v>25</v>
      </c>
      <c r="X1282" s="66">
        <f>SUMIF(Town!$AV$695:$AV$1045,$BC1282,Town!X$695:X$1045)</f>
        <v>0</v>
      </c>
      <c r="AL1282" s="66">
        <f>SUMIF(Town!$AV$695:$AV$1045,$BC1282,Town!AL$695:AL$1045)</f>
        <v>0</v>
      </c>
      <c r="AN1282" s="7">
        <f>IF(Q1282&gt;0,RANK(Q1282,(N1282:P1282,Q1282:AE1282)),0)</f>
        <v>5</v>
      </c>
      <c r="AO1282" s="7">
        <f>IF(R1282&gt;0,RANK(R1282,(N1282:P1282,Q1282:AE1282)),0)</f>
        <v>6</v>
      </c>
      <c r="AP1282" s="7">
        <f>IF(T1282&gt;0,RANK(T1282,(N1282:P1282,Q1282:AE1282)),0)</f>
        <v>0</v>
      </c>
      <c r="AQ1282" s="7">
        <f>IF(S1282&gt;0,RANK(S1282,(N1282:P1282,Q1282:AE1282)),0)</f>
        <v>7</v>
      </c>
      <c r="AR1282" s="2">
        <f t="shared" si="515"/>
        <v>3.8003965631196301E-3</v>
      </c>
      <c r="AS1282" s="2">
        <f t="shared" si="516"/>
        <v>1.8175809649702578E-3</v>
      </c>
      <c r="AT1282" s="2">
        <f t="shared" si="517"/>
        <v>0</v>
      </c>
      <c r="AU1282" s="2">
        <f t="shared" si="518"/>
        <v>1.3218770654329147E-3</v>
      </c>
      <c r="AW1282" t="s">
        <v>768</v>
      </c>
      <c r="AX1282" t="s">
        <v>1278</v>
      </c>
      <c r="AY1282">
        <v>10</v>
      </c>
      <c r="BA1282" s="119">
        <v>25</v>
      </c>
      <c r="BB1282" s="121">
        <v>19</v>
      </c>
      <c r="BC1282" s="125">
        <f t="shared" si="506"/>
        <v>25019</v>
      </c>
      <c r="BE1282" s="7" t="s">
        <v>228</v>
      </c>
      <c r="BI1282" s="1"/>
    </row>
    <row r="1283" spans="1:70" hidden="1" outlineLevel="1">
      <c r="A1283" t="s">
        <v>1555</v>
      </c>
      <c r="B1283" t="s">
        <v>1278</v>
      </c>
      <c r="C1283" s="1">
        <f t="shared" si="510"/>
        <v>344916</v>
      </c>
      <c r="D1283" s="7">
        <f>IF(N1283&gt;0, RANK(N1283,(N1283:P1283,Q1283:AE1283)),0)</f>
        <v>1</v>
      </c>
      <c r="E1283" s="7">
        <f>IF(O1283&gt;0,RANK(O1283,(N1283:P1283,Q1283:AE1283)),0)</f>
        <v>2</v>
      </c>
      <c r="F1283" s="7">
        <f>IF(P1283&gt;0,RANK(P1283,(N1283:P1283,Q1283:AE1283)),0)</f>
        <v>3</v>
      </c>
      <c r="G1283" s="1">
        <f t="shared" si="484"/>
        <v>63834</v>
      </c>
      <c r="H1283" s="2">
        <f t="shared" si="485"/>
        <v>0.18507114775771491</v>
      </c>
      <c r="I1283" s="2"/>
      <c r="J1283" s="2">
        <f t="shared" si="511"/>
        <v>0.58180832434563778</v>
      </c>
      <c r="K1283" s="2">
        <f t="shared" si="512"/>
        <v>0.39673717658792285</v>
      </c>
      <c r="L1283" s="2">
        <f t="shared" si="513"/>
        <v>8.5962959097287458E-3</v>
      </c>
      <c r="M1283" s="2">
        <f t="shared" si="514"/>
        <v>1.2858203156710624E-2</v>
      </c>
      <c r="N1283" s="66">
        <f>SUMIF(Town!$AV$695:$AV$1045,$BC1283,Town!N$695:N$1045)</f>
        <v>200675</v>
      </c>
      <c r="O1283" s="66">
        <f>SUMIF(Town!$AV$695:$AV$1045,$BC1283,Town!O$695:O$1045)</f>
        <v>136841</v>
      </c>
      <c r="P1283" s="66">
        <f>SUMIF(Town!$AV$695:$AV$1045,$BC1283,Town!P$695:P$1045)</f>
        <v>2965</v>
      </c>
      <c r="Q1283" s="66">
        <f>SUMIF(Town!$AV$695:$AV$1045,$BC1283,Town!Q$695:Q$1045)</f>
        <v>1392</v>
      </c>
      <c r="R1283" s="66">
        <f>SUMIF(Town!$AV$695:$AV$1045,$BC1283,Town!R$695:R$1045)</f>
        <v>580</v>
      </c>
      <c r="S1283" s="66">
        <f>SUMIF(Town!$AV$695:$AV$1045,$BC1283,Town!S$695:S$1045)</f>
        <v>489</v>
      </c>
      <c r="W1283" s="66">
        <f>SUMIF(Town!$AV$695:$AV$1045,$BC1283,Town!W$695:W$1045)</f>
        <v>1974</v>
      </c>
      <c r="X1283" s="66">
        <f>SUMIF(Town!$AV$695:$AV$1045,$BC1283,Town!X$695:X$1045)</f>
        <v>0</v>
      </c>
      <c r="AL1283" s="66">
        <f>SUMIF(Town!$AV$695:$AV$1045,$BC1283,Town!AL$695:AL$1045)</f>
        <v>0</v>
      </c>
      <c r="AN1283" s="7">
        <f>IF(Q1283&gt;0,RANK(Q1283,(N1283:P1283,Q1283:AE1283)),0)</f>
        <v>5</v>
      </c>
      <c r="AO1283" s="7">
        <f>IF(R1283&gt;0,RANK(R1283,(N1283:P1283,Q1283:AE1283)),0)</f>
        <v>6</v>
      </c>
      <c r="AP1283" s="7">
        <f>IF(T1283&gt;0,RANK(T1283,(N1283:P1283,Q1283:AE1283)),0)</f>
        <v>0</v>
      </c>
      <c r="AQ1283" s="7">
        <f>IF(S1283&gt;0,RANK(S1283,(N1283:P1283,Q1283:AE1283)),0)</f>
        <v>7</v>
      </c>
      <c r="AR1283" s="2">
        <f t="shared" si="515"/>
        <v>4.0357652297950807E-3</v>
      </c>
      <c r="AS1283" s="2">
        <f t="shared" si="516"/>
        <v>1.6815688457479502E-3</v>
      </c>
      <c r="AT1283" s="2">
        <f t="shared" si="517"/>
        <v>0</v>
      </c>
      <c r="AU1283" s="2">
        <f t="shared" si="518"/>
        <v>1.4177364923633579E-3</v>
      </c>
      <c r="AW1283" t="s">
        <v>1555</v>
      </c>
      <c r="AX1283" t="s">
        <v>1278</v>
      </c>
      <c r="BA1283" s="119">
        <v>25</v>
      </c>
      <c r="BB1283" s="121">
        <v>21</v>
      </c>
      <c r="BC1283" s="125">
        <f t="shared" si="506"/>
        <v>25021</v>
      </c>
      <c r="BE1283" s="7" t="s">
        <v>228</v>
      </c>
      <c r="BI1283" s="1"/>
    </row>
    <row r="1284" spans="1:70" hidden="1" outlineLevel="1">
      <c r="A1284" t="s">
        <v>2518</v>
      </c>
      <c r="B1284" t="s">
        <v>1278</v>
      </c>
      <c r="C1284" s="1">
        <f t="shared" si="510"/>
        <v>249817</v>
      </c>
      <c r="D1284" s="7">
        <f>IF(N1284&gt;0, RANK(N1284,(N1284:P1284,Q1284:AE1284)),0)</f>
        <v>1</v>
      </c>
      <c r="E1284" s="7">
        <f>IF(O1284&gt;0,RANK(O1284,(N1284:P1284,Q1284:AE1284)),0)</f>
        <v>2</v>
      </c>
      <c r="F1284" s="7">
        <f>IF(P1284&gt;0,RANK(P1284,(N1284:P1284,Q1284:AE1284)),0)</f>
        <v>3</v>
      </c>
      <c r="G1284" s="1">
        <f t="shared" si="484"/>
        <v>18913</v>
      </c>
      <c r="H1284" s="2">
        <f t="shared" si="485"/>
        <v>7.5707417829851451E-2</v>
      </c>
      <c r="I1284" s="2"/>
      <c r="J1284" s="2">
        <f t="shared" si="511"/>
        <v>0.52765424290580709</v>
      </c>
      <c r="K1284" s="2">
        <f t="shared" si="512"/>
        <v>0.45194682507595563</v>
      </c>
      <c r="L1284" s="2">
        <f t="shared" si="513"/>
        <v>8.6303173923311868E-3</v>
      </c>
      <c r="M1284" s="2">
        <f t="shared" si="514"/>
        <v>1.1768614625906094E-2</v>
      </c>
      <c r="N1284" s="66">
        <f>SUMIF(Town!$AV$695:$AV$1045,$BC1284,Town!N$695:N$1045)</f>
        <v>131817</v>
      </c>
      <c r="O1284" s="66">
        <f>SUMIF(Town!$AV$695:$AV$1045,$BC1284,Town!O$695:O$1045)</f>
        <v>112904</v>
      </c>
      <c r="P1284" s="66">
        <f>SUMIF(Town!$AV$695:$AV$1045,$BC1284,Town!P$695:P$1045)</f>
        <v>2156</v>
      </c>
      <c r="Q1284" s="66">
        <f>SUMIF(Town!$AV$695:$AV$1045,$BC1284,Town!Q$695:Q$1045)</f>
        <v>969</v>
      </c>
      <c r="R1284" s="66">
        <f>SUMIF(Town!$AV$695:$AV$1045,$BC1284,Town!R$695:R$1045)</f>
        <v>387</v>
      </c>
      <c r="S1284" s="66">
        <f>SUMIF(Town!$AV$695:$AV$1045,$BC1284,Town!S$695:S$1045)</f>
        <v>367</v>
      </c>
      <c r="W1284" s="66">
        <f>SUMIF(Town!$AV$695:$AV$1045,$BC1284,Town!W$695:W$1045)</f>
        <v>1217</v>
      </c>
      <c r="X1284" s="66">
        <f>SUMIF(Town!$AV$695:$AV$1045,$BC1284,Town!X$695:X$1045)</f>
        <v>0</v>
      </c>
      <c r="AL1284" s="66">
        <f>SUMIF(Town!$AV$695:$AV$1045,$BC1284,Town!AL$695:AL$1045)</f>
        <v>0</v>
      </c>
      <c r="AN1284" s="7">
        <f>IF(Q1284&gt;0,RANK(Q1284,(N1284:P1284,Q1284:AE1284)),0)</f>
        <v>5</v>
      </c>
      <c r="AO1284" s="7">
        <f>IF(R1284&gt;0,RANK(R1284,(N1284:P1284,Q1284:AE1284)),0)</f>
        <v>6</v>
      </c>
      <c r="AP1284" s="7">
        <f>IF(T1284&gt;0,RANK(T1284,(N1284:P1284,Q1284:AE1284)),0)</f>
        <v>0</v>
      </c>
      <c r="AQ1284" s="7">
        <f>IF(S1284&gt;0,RANK(S1284,(N1284:P1284,Q1284:AE1284)),0)</f>
        <v>7</v>
      </c>
      <c r="AR1284" s="2">
        <f t="shared" si="515"/>
        <v>3.8788393103751945E-3</v>
      </c>
      <c r="AS1284" s="2">
        <f t="shared" si="516"/>
        <v>1.5491339660631581E-3</v>
      </c>
      <c r="AT1284" s="2">
        <f t="shared" si="517"/>
        <v>0</v>
      </c>
      <c r="AU1284" s="2">
        <f t="shared" si="518"/>
        <v>1.4690753631658375E-3</v>
      </c>
      <c r="AW1284" t="s">
        <v>2518</v>
      </c>
      <c r="AX1284" t="s">
        <v>1278</v>
      </c>
      <c r="BA1284" s="119">
        <v>25</v>
      </c>
      <c r="BB1284" s="121">
        <v>23</v>
      </c>
      <c r="BC1284" s="125">
        <f t="shared" si="506"/>
        <v>25023</v>
      </c>
      <c r="BE1284" s="7" t="s">
        <v>228</v>
      </c>
      <c r="BI1284" s="1"/>
    </row>
    <row r="1285" spans="1:70" hidden="1" outlineLevel="1">
      <c r="A1285" t="s">
        <v>1827</v>
      </c>
      <c r="B1285" t="s">
        <v>1278</v>
      </c>
      <c r="C1285" s="1">
        <f t="shared" si="510"/>
        <v>269222</v>
      </c>
      <c r="D1285" s="7">
        <f>IF(N1285&gt;0, RANK(N1285,(N1285:P1285,Q1285:AE1285)),0)</f>
        <v>1</v>
      </c>
      <c r="E1285" s="7">
        <f>IF(O1285&gt;0,RANK(O1285,(N1285:P1285,Q1285:AE1285)),0)</f>
        <v>2</v>
      </c>
      <c r="F1285" s="7">
        <f>IF(P1285&gt;0,RANK(P1285,(N1285:P1285,Q1285:AE1285)),0)</f>
        <v>3</v>
      </c>
      <c r="G1285" s="1">
        <f t="shared" si="484"/>
        <v>149934</v>
      </c>
      <c r="H1285" s="2">
        <f t="shared" si="485"/>
        <v>0.55691585383066766</v>
      </c>
      <c r="I1285" s="2"/>
      <c r="J1285" s="2">
        <f t="shared" si="511"/>
        <v>0.76935763050567929</v>
      </c>
      <c r="K1285" s="2">
        <f t="shared" si="512"/>
        <v>0.21244177667501171</v>
      </c>
      <c r="L1285" s="2">
        <f t="shared" si="513"/>
        <v>6.6413591756988655E-3</v>
      </c>
      <c r="M1285" s="2">
        <f t="shared" si="514"/>
        <v>1.1559233643610133E-2</v>
      </c>
      <c r="N1285" s="66">
        <f>SUMIF(Town!$AV$695:$AV$1045,$BC1285,Town!N$695:N$1045)</f>
        <v>207128</v>
      </c>
      <c r="O1285" s="66">
        <f>SUMIF(Town!$AV$695:$AV$1045,$BC1285,Town!O$695:O$1045)</f>
        <v>57194</v>
      </c>
      <c r="P1285" s="66">
        <f>SUMIF(Town!$AV$695:$AV$1045,$BC1285,Town!P$695:P$1045)</f>
        <v>1788</v>
      </c>
      <c r="Q1285" s="66">
        <f>SUMIF(Town!$AV$695:$AV$1045,$BC1285,Town!Q$695:Q$1045)</f>
        <v>891</v>
      </c>
      <c r="R1285" s="66">
        <f>SUMIF(Town!$AV$695:$AV$1045,$BC1285,Town!R$695:R$1045)</f>
        <v>731</v>
      </c>
      <c r="S1285" s="66">
        <f>SUMIF(Town!$AV$695:$AV$1045,$BC1285,Town!S$695:S$1045)</f>
        <v>296</v>
      </c>
      <c r="W1285" s="66">
        <f>SUMIF(Town!$AV$695:$AV$1045,$BC1285,Town!W$695:W$1045)</f>
        <v>1194</v>
      </c>
      <c r="X1285" s="66">
        <f>SUMIF(Town!$AV$695:$AV$1045,$BC1285,Town!X$695:X$1045)</f>
        <v>0</v>
      </c>
      <c r="AL1285" s="66">
        <f>SUMIF(Town!$AV$695:$AV$1045,$BC1285,Town!AL$695:AL$1045)</f>
        <v>0</v>
      </c>
      <c r="AN1285" s="7">
        <f>IF(Q1285&gt;0,RANK(Q1285,(N1285:P1285,Q1285:AE1285)),0)</f>
        <v>5</v>
      </c>
      <c r="AO1285" s="7">
        <f>IF(R1285&gt;0,RANK(R1285,(N1285:P1285,Q1285:AE1285)),0)</f>
        <v>6</v>
      </c>
      <c r="AP1285" s="7">
        <f>IF(T1285&gt;0,RANK(T1285,(N1285:P1285,Q1285:AE1285)),0)</f>
        <v>0</v>
      </c>
      <c r="AQ1285" s="7">
        <f>IF(S1285&gt;0,RANK(S1285,(N1285:P1285,Q1285:AE1285)),0)</f>
        <v>7</v>
      </c>
      <c r="AR1285" s="2">
        <f t="shared" si="515"/>
        <v>3.3095363677559785E-3</v>
      </c>
      <c r="AS1285" s="2">
        <f t="shared" si="516"/>
        <v>2.715231296105073E-3</v>
      </c>
      <c r="AT1285" s="2">
        <f t="shared" si="517"/>
        <v>0</v>
      </c>
      <c r="AU1285" s="2">
        <f t="shared" si="518"/>
        <v>1.0994643825541746E-3</v>
      </c>
      <c r="AW1285" t="s">
        <v>1827</v>
      </c>
      <c r="AX1285" t="s">
        <v>1278</v>
      </c>
      <c r="BA1285" s="119">
        <v>25</v>
      </c>
      <c r="BB1285" s="121">
        <v>25</v>
      </c>
      <c r="BC1285" s="125">
        <f t="shared" si="506"/>
        <v>25025</v>
      </c>
      <c r="BE1285" s="7" t="s">
        <v>228</v>
      </c>
      <c r="BI1285" s="1"/>
    </row>
    <row r="1286" spans="1:70" hidden="1" outlineLevel="1">
      <c r="A1286" t="s">
        <v>2537</v>
      </c>
      <c r="B1286" t="s">
        <v>1278</v>
      </c>
      <c r="C1286" s="1">
        <f t="shared" si="510"/>
        <v>363594</v>
      </c>
      <c r="D1286" s="7">
        <f>IF(N1286&gt;0, RANK(N1286,(N1286:P1286,Q1286:AE1286)),0)</f>
        <v>1</v>
      </c>
      <c r="E1286" s="7">
        <f>IF(O1286&gt;0,RANK(O1286,(N1286:P1286,Q1286:AE1286)),0)</f>
        <v>2</v>
      </c>
      <c r="F1286" s="7">
        <f>IF(P1286&gt;0,RANK(P1286,(N1286:P1286,Q1286:AE1286)),0)</f>
        <v>3</v>
      </c>
      <c r="G1286" s="1">
        <f t="shared" si="484"/>
        <v>50006</v>
      </c>
      <c r="H1286" s="2">
        <f t="shared" si="485"/>
        <v>0.13753252253887577</v>
      </c>
      <c r="I1286" s="2"/>
      <c r="J1286" s="2">
        <f t="shared" si="511"/>
        <v>0.55585900757438245</v>
      </c>
      <c r="K1286" s="2">
        <f t="shared" si="512"/>
        <v>0.41832648503550662</v>
      </c>
      <c r="L1286" s="2">
        <f t="shared" si="513"/>
        <v>1.1408329070336695E-2</v>
      </c>
      <c r="M1286" s="2">
        <f t="shared" si="514"/>
        <v>1.4406178319774235E-2</v>
      </c>
      <c r="N1286" s="66">
        <f>SUMIF(Town!$AV$695:$AV$1045,$BC1286,Town!N$695:N$1045)</f>
        <v>202107</v>
      </c>
      <c r="O1286" s="66">
        <f>SUMIF(Town!$AV$695:$AV$1045,$BC1286,Town!O$695:O$1045)</f>
        <v>152101</v>
      </c>
      <c r="P1286" s="66">
        <f>SUMIF(Town!$AV$695:$AV$1045,$BC1286,Town!P$695:P$1045)</f>
        <v>4148</v>
      </c>
      <c r="Q1286" s="66">
        <f>SUMIF(Town!$AV$695:$AV$1045,$BC1286,Town!Q$695:Q$1045)</f>
        <v>1816</v>
      </c>
      <c r="R1286" s="66">
        <f>SUMIF(Town!$AV$695:$AV$1045,$BC1286,Town!R$695:R$1045)</f>
        <v>783</v>
      </c>
      <c r="S1286" s="66">
        <f>SUMIF(Town!$AV$695:$AV$1045,$BC1286,Town!S$695:S$1045)</f>
        <v>761</v>
      </c>
      <c r="W1286" s="66">
        <f>SUMIF(Town!$AV$695:$AV$1045,$BC1286,Town!W$695:W$1045)</f>
        <v>1878</v>
      </c>
      <c r="X1286" s="66">
        <f>SUMIF(Town!$AV$695:$AV$1045,$BC1286,Town!X$695:X$1045)</f>
        <v>0</v>
      </c>
      <c r="AL1286" s="66">
        <f>SUMIF(Town!$AV$695:$AV$1045,$BC1286,Town!AL$695:AL$1045)</f>
        <v>0</v>
      </c>
      <c r="AN1286" s="7">
        <f>IF(Q1286&gt;0,RANK(Q1286,(N1286:P1286,Q1286:AE1286)),0)</f>
        <v>5</v>
      </c>
      <c r="AO1286" s="7">
        <f>IF(R1286&gt;0,RANK(R1286,(N1286:P1286,Q1286:AE1286)),0)</f>
        <v>6</v>
      </c>
      <c r="AP1286" s="7">
        <f>IF(T1286&gt;0,RANK(T1286,(N1286:P1286,Q1286:AE1286)),0)</f>
        <v>0</v>
      </c>
      <c r="AQ1286" s="7">
        <f>IF(S1286&gt;0,RANK(S1286,(N1286:P1286,Q1286:AE1286)),0)</f>
        <v>7</v>
      </c>
      <c r="AR1286" s="2">
        <f t="shared" si="515"/>
        <v>4.9945818687877142E-3</v>
      </c>
      <c r="AS1286" s="2">
        <f t="shared" si="516"/>
        <v>2.1535008828528525E-3</v>
      </c>
      <c r="AT1286" s="2">
        <f t="shared" si="517"/>
        <v>0</v>
      </c>
      <c r="AU1286" s="2">
        <f t="shared" si="518"/>
        <v>2.0929938337816358E-3</v>
      </c>
      <c r="AW1286" t="s">
        <v>2537</v>
      </c>
      <c r="AX1286" t="s">
        <v>1278</v>
      </c>
      <c r="BA1286" s="119">
        <v>25</v>
      </c>
      <c r="BB1286" s="121">
        <v>27</v>
      </c>
      <c r="BC1286" s="125">
        <f t="shared" si="506"/>
        <v>25027</v>
      </c>
      <c r="BE1286" s="7" t="s">
        <v>228</v>
      </c>
      <c r="BI1286" s="1"/>
    </row>
    <row r="1287" spans="1:70" collapsed="1">
      <c r="A1287" t="s">
        <v>1023</v>
      </c>
      <c r="B1287" t="s">
        <v>2781</v>
      </c>
      <c r="C1287" s="1">
        <f t="shared" si="510"/>
        <v>3081069</v>
      </c>
      <c r="D1287" s="7">
        <f>IF(N1287&gt;0, RANK(N1287,(N1287:P1287,Q1287:AE1287)),0)</f>
        <v>1</v>
      </c>
      <c r="E1287" s="7">
        <f>IF(O1287&gt;0,RANK(O1287,(N1287:P1287,Q1287:AE1287)),0)</f>
        <v>2</v>
      </c>
      <c r="F1287" s="7">
        <f>IF(P1287&gt;0,RANK(P1287,(N1287:P1287,Q1287:AE1287)),0)</f>
        <v>3</v>
      </c>
      <c r="G1287" s="1">
        <f t="shared" ref="G1287:G1350" si="519">IF(C1287&gt;0,MAX(N1287:P1287)-LARGE(N1287:P1287,2),0)</f>
        <v>795244</v>
      </c>
      <c r="H1287" s="2">
        <f t="shared" ref="H1287:H1350" si="520">IF(C1287&gt;0,G1287/C1287,0)</f>
        <v>0.25810652082118252</v>
      </c>
      <c r="I1287" s="2"/>
      <c r="J1287" s="2">
        <f t="shared" si="511"/>
        <v>0.61799914250540966</v>
      </c>
      <c r="K1287" s="2">
        <f t="shared" si="512"/>
        <v>0.35989262168422714</v>
      </c>
      <c r="L1287" s="2">
        <f t="shared" si="513"/>
        <v>9.3607121424414703E-3</v>
      </c>
      <c r="M1287" s="2">
        <f t="shared" si="514"/>
        <v>1.2747523667921727E-2</v>
      </c>
      <c r="N1287" s="66">
        <f t="shared" ref="N1287:S1287" si="521">SUM(N1273:N1286)</f>
        <v>1904098</v>
      </c>
      <c r="O1287" s="66">
        <f t="shared" si="521"/>
        <v>1108854</v>
      </c>
      <c r="P1287" s="66">
        <f t="shared" si="521"/>
        <v>28841</v>
      </c>
      <c r="Q1287" s="66">
        <f t="shared" si="521"/>
        <v>13189</v>
      </c>
      <c r="R1287" s="66">
        <f t="shared" si="521"/>
        <v>6550</v>
      </c>
      <c r="S1287" s="66">
        <f t="shared" si="521"/>
        <v>4971</v>
      </c>
      <c r="W1287" s="66">
        <f>SUM(W1273:W1286)</f>
        <v>14566</v>
      </c>
      <c r="AL1287" s="66">
        <f>SUM(AL1273:AL1286)</f>
        <v>0</v>
      </c>
      <c r="AN1287" s="7">
        <f>IF(Q1287&gt;0,RANK(Q1287,(N1287:P1287,Q1287:AE1287)),0)</f>
        <v>5</v>
      </c>
      <c r="AO1287" s="7">
        <f>IF(R1287&gt;0,RANK(R1287,(N1287:P1287,Q1287:AE1287)),0)</f>
        <v>6</v>
      </c>
      <c r="AP1287" s="7">
        <f>IF(T1287&gt;0,RANK(T1287,(N1287:P1287,Q1287:AE1287)),0)</f>
        <v>0</v>
      </c>
      <c r="AQ1287" s="7">
        <f>IF(S1287&gt;0,RANK(S1287,(N1287:P1287,Q1287:AE1287)),0)</f>
        <v>7</v>
      </c>
      <c r="AR1287" s="2">
        <f t="shared" si="515"/>
        <v>4.2806571355591188E-3</v>
      </c>
      <c r="AS1287" s="2">
        <f t="shared" si="516"/>
        <v>2.125885528691503E-3</v>
      </c>
      <c r="AT1287" s="2">
        <f t="shared" si="517"/>
        <v>0</v>
      </c>
      <c r="AU1287" s="2">
        <f t="shared" si="518"/>
        <v>1.6134010630725895E-3</v>
      </c>
      <c r="AW1287" t="s">
        <v>1023</v>
      </c>
      <c r="AX1287" t="s">
        <v>2781</v>
      </c>
      <c r="BA1287" s="119">
        <v>25</v>
      </c>
      <c r="BB1287" s="121"/>
      <c r="BC1287" s="119">
        <v>25</v>
      </c>
      <c r="BE1287" s="7" t="s">
        <v>3272</v>
      </c>
      <c r="BI1287" s="1"/>
    </row>
    <row r="1288" spans="1:70">
      <c r="C1288" s="1"/>
      <c r="E1288" s="7"/>
      <c r="F1288" s="7"/>
      <c r="I1288" s="2"/>
      <c r="AN1288" s="7"/>
      <c r="AO1288" s="7"/>
      <c r="AP1288" s="7"/>
      <c r="AQ1288" s="7"/>
      <c r="BA1288" s="119"/>
      <c r="BB1288" s="121"/>
      <c r="BC1288" s="125"/>
    </row>
    <row r="1289" spans="1:70" hidden="1" outlineLevel="1">
      <c r="A1289" t="s">
        <v>1754</v>
      </c>
      <c r="B1289" t="s">
        <v>284</v>
      </c>
      <c r="C1289" s="1">
        <f t="shared" ref="C1289:C1320" si="522">SUM(N1289:AL1289)</f>
        <v>6420</v>
      </c>
      <c r="D1289" s="7">
        <f>IF(N1289&gt;0, RANK(N1289,(N1289:P1289,Q1289:AE1289)),0)</f>
        <v>2</v>
      </c>
      <c r="E1289" s="7">
        <f>IF(O1289&gt;0,RANK(O1289,(N1289:P1289,Q1289:AE1289)),0)</f>
        <v>1</v>
      </c>
      <c r="F1289" s="7">
        <f>IF(P1289&gt;0,RANK(P1289,(N1289:P1289,Q1289:AE1289)),0)</f>
        <v>3</v>
      </c>
      <c r="G1289" s="1">
        <f t="shared" si="519"/>
        <v>508</v>
      </c>
      <c r="H1289" s="2">
        <f t="shared" si="520"/>
        <v>7.912772585669782E-2</v>
      </c>
      <c r="I1289" s="2"/>
      <c r="J1289" s="2">
        <f t="shared" ref="J1289:J1320" si="523">IF($C1289=0,"-",N1289/$C1289)</f>
        <v>0.45109034267912773</v>
      </c>
      <c r="K1289" s="2">
        <f t="shared" ref="K1289:K1320" si="524">IF($C1289=0,"-",O1289/$C1289)</f>
        <v>0.53021806853582554</v>
      </c>
      <c r="L1289" s="2">
        <f t="shared" ref="L1289:L1320" si="525">IF($C1289=0,"-",P1289/$C1289)</f>
        <v>7.9439252336448597E-3</v>
      </c>
      <c r="M1289" s="2">
        <f t="shared" ref="M1289:M1320" si="526">IF(C1289=0,"-",(1-J1289-K1289-L1289))</f>
        <v>1.0747663551401871E-2</v>
      </c>
      <c r="N1289" s="66">
        <v>2896</v>
      </c>
      <c r="O1289" s="66">
        <v>3404</v>
      </c>
      <c r="P1289" s="66">
        <v>51</v>
      </c>
      <c r="Q1289" s="66">
        <v>36</v>
      </c>
      <c r="R1289" s="66">
        <v>18</v>
      </c>
      <c r="S1289" s="66">
        <v>15</v>
      </c>
      <c r="U1289" s="66">
        <v>0</v>
      </c>
      <c r="W1289" s="66">
        <f>IF(Notes!B$31=1,IF(BR1289&gt;0,BR1289-SUM(T1289:V1289)-SUM(X1289:AL1289),SUM(BS1289:BY1289)),SUM(BS1289:BY1289))</f>
        <v>0</v>
      </c>
      <c r="Y1289" s="66">
        <v>0</v>
      </c>
      <c r="AN1289" s="7">
        <f>IF(Q1289&gt;0,RANK(Q1289,(N1289:P1289,Q1289:AE1289)),0)</f>
        <v>4</v>
      </c>
      <c r="AO1289" s="7">
        <f>IF(R1289&gt;0,RANK(R1289,(N1289:P1289,Q1289:AE1289)),0)</f>
        <v>5</v>
      </c>
      <c r="AP1289" s="7">
        <f>IF(T1289&gt;0,RANK(T1289,(N1289:P1289,Q1289:AE1289)),0)</f>
        <v>0</v>
      </c>
      <c r="AQ1289" s="7">
        <f>IF(S1289&gt;0,RANK(S1289,(N1289:P1289,Q1289:AE1289)),0)</f>
        <v>6</v>
      </c>
      <c r="AR1289" s="2">
        <f t="shared" ref="AR1289:AR1320" si="527">IF($C1289=0,"-",Q1289/$C1289)</f>
        <v>5.6074766355140183E-3</v>
      </c>
      <c r="AS1289" s="2">
        <f t="shared" ref="AS1289:AS1320" si="528">IF($C1289=0,"-",R1289/$C1289)</f>
        <v>2.8037383177570091E-3</v>
      </c>
      <c r="AT1289" s="2">
        <f t="shared" ref="AT1289:AT1320" si="529">IF($C1289=0,"-",T1289/$C1289)</f>
        <v>0</v>
      </c>
      <c r="AU1289" s="2">
        <f t="shared" ref="AU1289:AU1320" si="530">IF($C1289=0,"-",S1289/$C1289)</f>
        <v>2.3364485981308409E-3</v>
      </c>
      <c r="AW1289" t="s">
        <v>1754</v>
      </c>
      <c r="AX1289" t="s">
        <v>284</v>
      </c>
      <c r="AY1289" s="10">
        <v>1</v>
      </c>
      <c r="BA1289" s="119">
        <v>26</v>
      </c>
      <c r="BB1289" s="121">
        <v>1</v>
      </c>
      <c r="BC1289" s="125">
        <f t="shared" si="506"/>
        <v>26001</v>
      </c>
      <c r="BE1289" s="7" t="s">
        <v>228</v>
      </c>
    </row>
    <row r="1290" spans="1:70" hidden="1" outlineLevel="1">
      <c r="A1290" t="s">
        <v>1333</v>
      </c>
      <c r="B1290" t="s">
        <v>284</v>
      </c>
      <c r="C1290" s="1">
        <f t="shared" si="522"/>
        <v>4750</v>
      </c>
      <c r="D1290" s="7">
        <f>IF(N1290&gt;0, RANK(N1290,(N1290:P1290,Q1290:AE1290)),0)</f>
        <v>1</v>
      </c>
      <c r="E1290" s="7">
        <f>IF(O1290&gt;0,RANK(O1290,(N1290:P1290,Q1290:AE1290)),0)</f>
        <v>2</v>
      </c>
      <c r="F1290" s="7">
        <f>IF(P1290&gt;0,RANK(P1290,(N1290:P1290,Q1290:AE1290)),0)</f>
        <v>3</v>
      </c>
      <c r="G1290" s="1">
        <f t="shared" si="519"/>
        <v>284</v>
      </c>
      <c r="H1290" s="2">
        <f t="shared" si="520"/>
        <v>5.9789473684210524E-2</v>
      </c>
      <c r="I1290" s="2"/>
      <c r="J1290" s="2">
        <f t="shared" si="523"/>
        <v>0.5204210526315789</v>
      </c>
      <c r="K1290" s="2">
        <f t="shared" si="524"/>
        <v>0.46063157894736845</v>
      </c>
      <c r="L1290" s="2">
        <f t="shared" si="525"/>
        <v>9.2631578947368429E-3</v>
      </c>
      <c r="M1290" s="2">
        <f t="shared" si="526"/>
        <v>9.6842105263158142E-3</v>
      </c>
      <c r="N1290" s="66">
        <v>2472</v>
      </c>
      <c r="O1290" s="66">
        <v>2188</v>
      </c>
      <c r="P1290" s="66">
        <v>44</v>
      </c>
      <c r="Q1290" s="66">
        <v>19</v>
      </c>
      <c r="R1290" s="66">
        <v>14</v>
      </c>
      <c r="S1290" s="66">
        <v>13</v>
      </c>
      <c r="U1290" s="66">
        <v>0</v>
      </c>
      <c r="W1290" s="66">
        <f>IF(Notes!B$31=1,IF(BR1290&gt;0,BR1290-SUM(T1290:V1290)-SUM(X1290:AL1290),SUM(BS1290:BY1290)),SUM(BS1290:BY1290))</f>
        <v>0</v>
      </c>
      <c r="Y1290" s="66">
        <v>0</v>
      </c>
      <c r="AN1290" s="7">
        <f>IF(Q1290&gt;0,RANK(Q1290,(N1290:P1290,Q1290:AE1290)),0)</f>
        <v>4</v>
      </c>
      <c r="AO1290" s="7">
        <f>IF(R1290&gt;0,RANK(R1290,(N1290:P1290,Q1290:AE1290)),0)</f>
        <v>5</v>
      </c>
      <c r="AP1290" s="7">
        <f>IF(T1290&gt;0,RANK(T1290,(N1290:P1290,Q1290:AE1290)),0)</f>
        <v>0</v>
      </c>
      <c r="AQ1290" s="7">
        <f>IF(S1290&gt;0,RANK(S1290,(N1290:P1290,Q1290:AE1290)),0)</f>
        <v>6</v>
      </c>
      <c r="AR1290" s="2">
        <f t="shared" si="527"/>
        <v>4.0000000000000001E-3</v>
      </c>
      <c r="AS1290" s="2">
        <f t="shared" si="528"/>
        <v>2.9473684210526317E-3</v>
      </c>
      <c r="AT1290" s="2">
        <f t="shared" si="529"/>
        <v>0</v>
      </c>
      <c r="AU1290" s="2">
        <f t="shared" si="530"/>
        <v>2.7368421052631577E-3</v>
      </c>
      <c r="AW1290" t="s">
        <v>1333</v>
      </c>
      <c r="AX1290" t="s">
        <v>284</v>
      </c>
      <c r="AY1290" s="10">
        <v>1</v>
      </c>
      <c r="BA1290" s="119">
        <v>26</v>
      </c>
      <c r="BB1290" s="121">
        <v>3</v>
      </c>
      <c r="BC1290" s="125">
        <f t="shared" si="506"/>
        <v>26003</v>
      </c>
      <c r="BE1290" s="7" t="s">
        <v>228</v>
      </c>
    </row>
    <row r="1291" spans="1:70" hidden="1" outlineLevel="1">
      <c r="A1291" t="s">
        <v>2772</v>
      </c>
      <c r="B1291" t="s">
        <v>284</v>
      </c>
      <c r="C1291" s="1">
        <f t="shared" si="522"/>
        <v>55279</v>
      </c>
      <c r="D1291" s="7">
        <f>IF(N1291&gt;0, RANK(N1291,(N1291:P1291,Q1291:AE1291)),0)</f>
        <v>2</v>
      </c>
      <c r="E1291" s="7">
        <f>IF(O1291&gt;0,RANK(O1291,(N1291:P1291,Q1291:AE1291)),0)</f>
        <v>1</v>
      </c>
      <c r="F1291" s="7">
        <f>IF(P1291&gt;0,RANK(P1291,(N1291:P1291,Q1291:AE1291)),0)</f>
        <v>3</v>
      </c>
      <c r="G1291" s="1">
        <f t="shared" si="519"/>
        <v>5896</v>
      </c>
      <c r="H1291" s="2">
        <f t="shared" si="520"/>
        <v>0.10665894824436042</v>
      </c>
      <c r="I1291" s="2"/>
      <c r="J1291" s="2">
        <f t="shared" si="523"/>
        <v>0.43714611335226761</v>
      </c>
      <c r="K1291" s="2">
        <f t="shared" si="524"/>
        <v>0.543805061596628</v>
      </c>
      <c r="L1291" s="2">
        <f t="shared" si="525"/>
        <v>6.9646701278966699E-3</v>
      </c>
      <c r="M1291" s="2">
        <f t="shared" si="526"/>
        <v>1.208415492320772E-2</v>
      </c>
      <c r="N1291" s="66">
        <v>24165</v>
      </c>
      <c r="O1291" s="66">
        <v>30061</v>
      </c>
      <c r="P1291" s="66">
        <v>385</v>
      </c>
      <c r="Q1291" s="66">
        <v>294</v>
      </c>
      <c r="R1291" s="66">
        <v>109</v>
      </c>
      <c r="S1291" s="66">
        <v>265</v>
      </c>
      <c r="U1291" s="66">
        <v>0</v>
      </c>
      <c r="W1291" s="66">
        <f>IF(Notes!B$31=1,IF(BR1291&gt;0,BR1291-SUM(T1291:V1291)-SUM(X1291:AL1291),SUM(BS1291:BY1291)),SUM(BS1291:BY1291))</f>
        <v>0</v>
      </c>
      <c r="Y1291" s="66">
        <v>0</v>
      </c>
      <c r="AN1291" s="7">
        <f>IF(Q1291&gt;0,RANK(Q1291,(N1291:P1291,Q1291:AE1291)),0)</f>
        <v>4</v>
      </c>
      <c r="AO1291" s="7">
        <f>IF(R1291&gt;0,RANK(R1291,(N1291:P1291,Q1291:AE1291)),0)</f>
        <v>6</v>
      </c>
      <c r="AP1291" s="7">
        <f>IF(T1291&gt;0,RANK(T1291,(N1291:P1291,Q1291:AE1291)),0)</f>
        <v>0</v>
      </c>
      <c r="AQ1291" s="7">
        <f>IF(S1291&gt;0,RANK(S1291,(N1291:P1291,Q1291:AE1291)),0)</f>
        <v>5</v>
      </c>
      <c r="AR1291" s="2">
        <f t="shared" si="527"/>
        <v>5.3184753703938202E-3</v>
      </c>
      <c r="AS1291" s="2">
        <f t="shared" si="528"/>
        <v>1.9718156985473688E-3</v>
      </c>
      <c r="AT1291" s="2">
        <f t="shared" si="529"/>
        <v>0</v>
      </c>
      <c r="AU1291" s="2">
        <f t="shared" si="530"/>
        <v>4.7938638542665392E-3</v>
      </c>
      <c r="AW1291" t="s">
        <v>2772</v>
      </c>
      <c r="AX1291" t="s">
        <v>284</v>
      </c>
      <c r="AY1291" s="10">
        <v>0</v>
      </c>
      <c r="BA1291" s="119">
        <v>26</v>
      </c>
      <c r="BB1291" s="121">
        <v>5</v>
      </c>
      <c r="BC1291" s="125">
        <f t="shared" si="506"/>
        <v>26005</v>
      </c>
      <c r="BE1291" s="7" t="s">
        <v>228</v>
      </c>
      <c r="BR1291" s="1">
        <v>101</v>
      </c>
    </row>
    <row r="1292" spans="1:70" hidden="1" outlineLevel="1">
      <c r="A1292" t="s">
        <v>3412</v>
      </c>
      <c r="B1292" t="s">
        <v>284</v>
      </c>
      <c r="C1292" s="1">
        <f t="shared" si="522"/>
        <v>15085</v>
      </c>
      <c r="D1292" s="7">
        <f>IF(N1292&gt;0, RANK(N1292,(N1292:P1292,Q1292:AE1292)),0)</f>
        <v>1</v>
      </c>
      <c r="E1292" s="7">
        <f>IF(O1292&gt;0,RANK(O1292,(N1292:P1292,Q1292:AE1292)),0)</f>
        <v>2</v>
      </c>
      <c r="F1292" s="7">
        <f>IF(P1292&gt;0,RANK(P1292,(N1292:P1292,Q1292:AE1292)),0)</f>
        <v>3</v>
      </c>
      <c r="G1292" s="1">
        <f t="shared" si="519"/>
        <v>580</v>
      </c>
      <c r="H1292" s="2">
        <f t="shared" si="520"/>
        <v>3.8448790188929403E-2</v>
      </c>
      <c r="I1292" s="2"/>
      <c r="J1292" s="2">
        <f t="shared" si="523"/>
        <v>0.51077229035465699</v>
      </c>
      <c r="K1292" s="2">
        <f t="shared" si="524"/>
        <v>0.47232350016572755</v>
      </c>
      <c r="L1292" s="2">
        <f t="shared" si="525"/>
        <v>8.0212131256214778E-3</v>
      </c>
      <c r="M1292" s="2">
        <f t="shared" si="526"/>
        <v>8.8829963539939841E-3</v>
      </c>
      <c r="N1292" s="66">
        <v>7705</v>
      </c>
      <c r="O1292" s="66">
        <v>7125</v>
      </c>
      <c r="P1292" s="66">
        <v>121</v>
      </c>
      <c r="Q1292" s="66">
        <v>79</v>
      </c>
      <c r="R1292" s="66">
        <v>25</v>
      </c>
      <c r="S1292" s="66">
        <v>30</v>
      </c>
      <c r="U1292" s="66">
        <v>0</v>
      </c>
      <c r="W1292" s="66">
        <f>IF(Notes!B$31=1,IF(BR1292&gt;0,BR1292-SUM(T1292:V1292)-SUM(X1292:AL1292),SUM(BS1292:BY1292)),SUM(BS1292:BY1292))</f>
        <v>0</v>
      </c>
      <c r="Y1292" s="66">
        <v>0</v>
      </c>
      <c r="AN1292" s="7">
        <f>IF(Q1292&gt;0,RANK(Q1292,(N1292:P1292,Q1292:AE1292)),0)</f>
        <v>4</v>
      </c>
      <c r="AO1292" s="7">
        <f>IF(R1292&gt;0,RANK(R1292,(N1292:P1292,Q1292:AE1292)),0)</f>
        <v>6</v>
      </c>
      <c r="AP1292" s="7">
        <f>IF(T1292&gt;0,RANK(T1292,(N1292:P1292,Q1292:AE1292)),0)</f>
        <v>0</v>
      </c>
      <c r="AQ1292" s="7">
        <f>IF(S1292&gt;0,RANK(S1292,(N1292:P1292,Q1292:AE1292)),0)</f>
        <v>5</v>
      </c>
      <c r="AR1292" s="2">
        <f t="shared" si="527"/>
        <v>5.2369903878024529E-3</v>
      </c>
      <c r="AS1292" s="2">
        <f t="shared" si="528"/>
        <v>1.6572754391779914E-3</v>
      </c>
      <c r="AT1292" s="2">
        <f t="shared" si="529"/>
        <v>0</v>
      </c>
      <c r="AU1292" s="2">
        <f t="shared" si="530"/>
        <v>1.9887305270135896E-3</v>
      </c>
      <c r="AW1292" t="s">
        <v>3412</v>
      </c>
      <c r="AX1292" t="s">
        <v>284</v>
      </c>
      <c r="AY1292" s="10">
        <v>1</v>
      </c>
      <c r="BA1292" s="119">
        <v>26</v>
      </c>
      <c r="BB1292" s="121">
        <v>7</v>
      </c>
      <c r="BC1292" s="125">
        <f t="shared" si="506"/>
        <v>26007</v>
      </c>
      <c r="BE1292" s="7" t="s">
        <v>228</v>
      </c>
      <c r="BR1292" s="1">
        <v>39</v>
      </c>
    </row>
    <row r="1293" spans="1:70" hidden="1" outlineLevel="1">
      <c r="A1293" t="s">
        <v>2327</v>
      </c>
      <c r="B1293" t="s">
        <v>284</v>
      </c>
      <c r="C1293" s="1">
        <f t="shared" si="522"/>
        <v>13852</v>
      </c>
      <c r="D1293" s="7">
        <f>IF(N1293&gt;0, RANK(N1293,(N1293:P1293,Q1293:AE1293)),0)</f>
        <v>2</v>
      </c>
      <c r="E1293" s="7">
        <f>IF(O1293&gt;0,RANK(O1293,(N1293:P1293,Q1293:AE1293)),0)</f>
        <v>1</v>
      </c>
      <c r="F1293" s="7">
        <f>IF(P1293&gt;0,RANK(P1293,(N1293:P1293,Q1293:AE1293)),0)</f>
        <v>3</v>
      </c>
      <c r="G1293" s="1">
        <f t="shared" si="519"/>
        <v>1427</v>
      </c>
      <c r="H1293" s="2">
        <f t="shared" si="520"/>
        <v>0.10301761478486861</v>
      </c>
      <c r="I1293" s="2"/>
      <c r="J1293" s="2">
        <f t="shared" si="523"/>
        <v>0.43885359514871497</v>
      </c>
      <c r="K1293" s="2">
        <f t="shared" si="524"/>
        <v>0.54187120993358362</v>
      </c>
      <c r="L1293" s="2">
        <f t="shared" si="525"/>
        <v>7.5079410915391276E-3</v>
      </c>
      <c r="M1293" s="2">
        <f t="shared" si="526"/>
        <v>1.1767253826162338E-2</v>
      </c>
      <c r="N1293" s="66">
        <v>6079</v>
      </c>
      <c r="O1293" s="66">
        <v>7506</v>
      </c>
      <c r="P1293" s="66">
        <v>104</v>
      </c>
      <c r="Q1293" s="66">
        <v>68</v>
      </c>
      <c r="R1293" s="66">
        <v>40</v>
      </c>
      <c r="S1293" s="66">
        <v>55</v>
      </c>
      <c r="U1293" s="66">
        <v>0</v>
      </c>
      <c r="W1293" s="66">
        <f>IF(Notes!B$31=1,IF(BR1293&gt;0,BR1293-SUM(T1293:V1293)-SUM(X1293:AL1293),SUM(BS1293:BY1293)),SUM(BS1293:BY1293))</f>
        <v>0</v>
      </c>
      <c r="Y1293" s="66">
        <v>0</v>
      </c>
      <c r="AN1293" s="7">
        <f>IF(Q1293&gt;0,RANK(Q1293,(N1293:P1293,Q1293:AE1293)),0)</f>
        <v>4</v>
      </c>
      <c r="AO1293" s="7">
        <f>IF(R1293&gt;0,RANK(R1293,(N1293:P1293,Q1293:AE1293)),0)</f>
        <v>6</v>
      </c>
      <c r="AP1293" s="7">
        <f>IF(T1293&gt;0,RANK(T1293,(N1293:P1293,Q1293:AE1293)),0)</f>
        <v>0</v>
      </c>
      <c r="AQ1293" s="7">
        <f>IF(S1293&gt;0,RANK(S1293,(N1293:P1293,Q1293:AE1293)),0)</f>
        <v>5</v>
      </c>
      <c r="AR1293" s="2">
        <f t="shared" si="527"/>
        <v>4.9090384060063528E-3</v>
      </c>
      <c r="AS1293" s="2">
        <f t="shared" si="528"/>
        <v>2.8876696505919725E-3</v>
      </c>
      <c r="AT1293" s="2">
        <f t="shared" si="529"/>
        <v>0</v>
      </c>
      <c r="AU1293" s="2">
        <f t="shared" si="530"/>
        <v>3.9705457695639618E-3</v>
      </c>
      <c r="AW1293" t="s">
        <v>2327</v>
      </c>
      <c r="AX1293" t="s">
        <v>284</v>
      </c>
      <c r="AY1293" s="10">
        <v>1</v>
      </c>
      <c r="BA1293" s="119">
        <v>26</v>
      </c>
      <c r="BB1293" s="121">
        <v>9</v>
      </c>
      <c r="BC1293" s="125">
        <f t="shared" si="506"/>
        <v>26009</v>
      </c>
      <c r="BE1293" s="7" t="s">
        <v>228</v>
      </c>
    </row>
    <row r="1294" spans="1:70" hidden="1" outlineLevel="1">
      <c r="A1294" t="s">
        <v>1981</v>
      </c>
      <c r="B1294" t="s">
        <v>284</v>
      </c>
      <c r="C1294" s="1">
        <f t="shared" si="522"/>
        <v>8128</v>
      </c>
      <c r="D1294" s="7">
        <f>IF(N1294&gt;0, RANK(N1294,(N1294:P1294,Q1294:AE1294)),0)</f>
        <v>1</v>
      </c>
      <c r="E1294" s="7">
        <f>IF(O1294&gt;0,RANK(O1294,(N1294:P1294,Q1294:AE1294)),0)</f>
        <v>2</v>
      </c>
      <c r="F1294" s="7">
        <f>IF(P1294&gt;0,RANK(P1294,(N1294:P1294,Q1294:AE1294)),0)</f>
        <v>3</v>
      </c>
      <c r="G1294" s="1">
        <f t="shared" si="519"/>
        <v>348</v>
      </c>
      <c r="H1294" s="2">
        <f t="shared" si="520"/>
        <v>4.281496062992126E-2</v>
      </c>
      <c r="I1294" s="2"/>
      <c r="J1294" s="2">
        <f t="shared" si="523"/>
        <v>0.51119586614173229</v>
      </c>
      <c r="K1294" s="2">
        <f t="shared" si="524"/>
        <v>0.468380905511811</v>
      </c>
      <c r="L1294" s="2">
        <f t="shared" si="525"/>
        <v>1.0580708661417323E-2</v>
      </c>
      <c r="M1294" s="2">
        <f t="shared" si="526"/>
        <v>9.842519685039389E-3</v>
      </c>
      <c r="N1294" s="66">
        <v>4155</v>
      </c>
      <c r="O1294" s="66">
        <v>3807</v>
      </c>
      <c r="P1294" s="66">
        <v>86</v>
      </c>
      <c r="Q1294" s="66">
        <v>36</v>
      </c>
      <c r="R1294" s="66">
        <v>22</v>
      </c>
      <c r="S1294" s="66">
        <v>22</v>
      </c>
      <c r="U1294" s="66">
        <v>0</v>
      </c>
      <c r="W1294" s="66">
        <f>IF(Notes!B$31=1,IF(BR1294&gt;0,BR1294-SUM(T1294:V1294)-SUM(X1294:AL1294),SUM(BS1294:BY1294)),SUM(BS1294:BY1294))</f>
        <v>0</v>
      </c>
      <c r="Y1294" s="66">
        <v>0</v>
      </c>
      <c r="AN1294" s="7">
        <f>IF(Q1294&gt;0,RANK(Q1294,(N1294:P1294,Q1294:AE1294)),0)</f>
        <v>4</v>
      </c>
      <c r="AO1294" s="7">
        <f>IF(R1294&gt;0,RANK(R1294,(N1294:P1294,Q1294:AE1294)),0)</f>
        <v>5</v>
      </c>
      <c r="AP1294" s="7">
        <f>IF(T1294&gt;0,RANK(T1294,(N1294:P1294,Q1294:AE1294)),0)</f>
        <v>0</v>
      </c>
      <c r="AQ1294" s="7">
        <f>IF(S1294&gt;0,RANK(S1294,(N1294:P1294,Q1294:AE1294)),0)</f>
        <v>5</v>
      </c>
      <c r="AR1294" s="2">
        <f t="shared" si="527"/>
        <v>4.4291338582677165E-3</v>
      </c>
      <c r="AS1294" s="2">
        <f t="shared" si="528"/>
        <v>2.7066929133858267E-3</v>
      </c>
      <c r="AT1294" s="2">
        <f t="shared" si="529"/>
        <v>0</v>
      </c>
      <c r="AU1294" s="2">
        <f t="shared" si="530"/>
        <v>2.7066929133858267E-3</v>
      </c>
      <c r="AW1294" t="s">
        <v>1981</v>
      </c>
      <c r="AX1294" t="s">
        <v>284</v>
      </c>
      <c r="AY1294" s="10">
        <v>1</v>
      </c>
      <c r="BA1294" s="119">
        <v>26</v>
      </c>
      <c r="BB1294" s="121">
        <v>11</v>
      </c>
      <c r="BC1294" s="125">
        <f t="shared" si="506"/>
        <v>26011</v>
      </c>
      <c r="BE1294" s="7" t="s">
        <v>228</v>
      </c>
    </row>
    <row r="1295" spans="1:70" hidden="1" outlineLevel="1">
      <c r="A1295" t="s">
        <v>2784</v>
      </c>
      <c r="B1295" t="s">
        <v>284</v>
      </c>
      <c r="C1295" s="1">
        <f t="shared" si="522"/>
        <v>3644</v>
      </c>
      <c r="D1295" s="7">
        <f>IF(N1295&gt;0, RANK(N1295,(N1295:P1295,Q1295:AE1295)),0)</f>
        <v>2</v>
      </c>
      <c r="E1295" s="7">
        <f>IF(O1295&gt;0,RANK(O1295,(N1295:P1295,Q1295:AE1295)),0)</f>
        <v>1</v>
      </c>
      <c r="F1295" s="7">
        <f>IF(P1295&gt;0,RANK(P1295,(N1295:P1295,Q1295:AE1295)),0)</f>
        <v>3</v>
      </c>
      <c r="G1295" s="1">
        <f t="shared" si="519"/>
        <v>121</v>
      </c>
      <c r="H1295" s="2">
        <f t="shared" si="520"/>
        <v>3.3205268935236003E-2</v>
      </c>
      <c r="I1295" s="2"/>
      <c r="J1295" s="2">
        <f t="shared" si="523"/>
        <v>0.47338090010976946</v>
      </c>
      <c r="K1295" s="2">
        <f t="shared" si="524"/>
        <v>0.50658616904500553</v>
      </c>
      <c r="L1295" s="2">
        <f t="shared" si="525"/>
        <v>8.5071350164654218E-3</v>
      </c>
      <c r="M1295" s="2">
        <f t="shared" si="526"/>
        <v>1.1525795828759528E-2</v>
      </c>
      <c r="N1295" s="66">
        <v>1725</v>
      </c>
      <c r="O1295" s="66">
        <v>1846</v>
      </c>
      <c r="P1295" s="66">
        <v>31</v>
      </c>
      <c r="Q1295" s="66">
        <v>18</v>
      </c>
      <c r="R1295" s="66">
        <v>4</v>
      </c>
      <c r="S1295" s="66">
        <v>20</v>
      </c>
      <c r="U1295" s="66">
        <v>0</v>
      </c>
      <c r="W1295" s="66">
        <f>IF(Notes!B$31=1,IF(BR1295&gt;0,BR1295-SUM(T1295:V1295)-SUM(X1295:AL1295),SUM(BS1295:BY1295)),SUM(BS1295:BY1295))</f>
        <v>0</v>
      </c>
      <c r="Y1295" s="66">
        <v>0</v>
      </c>
      <c r="AN1295" s="7">
        <f>IF(Q1295&gt;0,RANK(Q1295,(N1295:P1295,Q1295:AE1295)),0)</f>
        <v>5</v>
      </c>
      <c r="AO1295" s="7">
        <f>IF(R1295&gt;0,RANK(R1295,(N1295:P1295,Q1295:AE1295)),0)</f>
        <v>6</v>
      </c>
      <c r="AP1295" s="7">
        <f>IF(T1295&gt;0,RANK(T1295,(N1295:P1295,Q1295:AE1295)),0)</f>
        <v>0</v>
      </c>
      <c r="AQ1295" s="7">
        <f>IF(S1295&gt;0,RANK(S1295,(N1295:P1295,Q1295:AE1295)),0)</f>
        <v>4</v>
      </c>
      <c r="AR1295" s="2">
        <f t="shared" si="527"/>
        <v>4.9396267837541162E-3</v>
      </c>
      <c r="AS1295" s="2">
        <f t="shared" si="528"/>
        <v>1.0976948408342481E-3</v>
      </c>
      <c r="AT1295" s="2">
        <f t="shared" si="529"/>
        <v>0</v>
      </c>
      <c r="AU1295" s="2">
        <f t="shared" si="530"/>
        <v>5.4884742041712408E-3</v>
      </c>
      <c r="AW1295" t="s">
        <v>2784</v>
      </c>
      <c r="AX1295" t="s">
        <v>284</v>
      </c>
      <c r="AY1295" s="10">
        <v>1</v>
      </c>
      <c r="BA1295" s="119">
        <v>26</v>
      </c>
      <c r="BB1295" s="121">
        <v>13</v>
      </c>
      <c r="BC1295" s="125">
        <f t="shared" si="506"/>
        <v>26013</v>
      </c>
      <c r="BE1295" s="7" t="s">
        <v>228</v>
      </c>
      <c r="BR1295" s="1">
        <v>9</v>
      </c>
    </row>
    <row r="1296" spans="1:70" hidden="1" outlineLevel="1">
      <c r="A1296" t="s">
        <v>2743</v>
      </c>
      <c r="B1296" t="s">
        <v>284</v>
      </c>
      <c r="C1296" s="1">
        <f t="shared" si="522"/>
        <v>30565</v>
      </c>
      <c r="D1296" s="7">
        <f>IF(N1296&gt;0, RANK(N1296,(N1296:P1296,Q1296:AE1296)),0)</f>
        <v>2</v>
      </c>
      <c r="E1296" s="7">
        <f>IF(O1296&gt;0,RANK(O1296,(N1296:P1296,Q1296:AE1296)),0)</f>
        <v>1</v>
      </c>
      <c r="F1296" s="7">
        <f>IF(P1296&gt;0,RANK(P1296,(N1296:P1296,Q1296:AE1296)),0)</f>
        <v>3</v>
      </c>
      <c r="G1296" s="1">
        <f t="shared" si="519"/>
        <v>2982</v>
      </c>
      <c r="H1296" s="2">
        <f t="shared" si="520"/>
        <v>9.7562571568787823E-2</v>
      </c>
      <c r="I1296" s="2"/>
      <c r="J1296" s="2">
        <f t="shared" si="523"/>
        <v>0.44001308686406021</v>
      </c>
      <c r="K1296" s="2">
        <f t="shared" si="524"/>
        <v>0.53757565843284805</v>
      </c>
      <c r="L1296" s="2">
        <f t="shared" si="525"/>
        <v>7.9502699165712419E-3</v>
      </c>
      <c r="M1296" s="2">
        <f t="shared" si="526"/>
        <v>1.4460984786520557E-2</v>
      </c>
      <c r="N1296" s="66">
        <v>13449</v>
      </c>
      <c r="O1296" s="66">
        <v>16431</v>
      </c>
      <c r="P1296" s="66">
        <v>243</v>
      </c>
      <c r="Q1296" s="66">
        <v>189</v>
      </c>
      <c r="R1296" s="66">
        <v>78</v>
      </c>
      <c r="S1296" s="66">
        <v>175</v>
      </c>
      <c r="U1296" s="66">
        <v>0</v>
      </c>
      <c r="W1296" s="66">
        <f>IF(Notes!B$31=1,IF(BR1296&gt;0,BR1296-SUM(T1296:V1296)-SUM(X1296:AL1296),SUM(BS1296:BY1296)),SUM(BS1296:BY1296))</f>
        <v>0</v>
      </c>
      <c r="Y1296" s="66">
        <v>0</v>
      </c>
      <c r="AN1296" s="7">
        <f>IF(Q1296&gt;0,RANK(Q1296,(N1296:P1296,Q1296:AE1296)),0)</f>
        <v>4</v>
      </c>
      <c r="AO1296" s="7">
        <f>IF(R1296&gt;0,RANK(R1296,(N1296:P1296,Q1296:AE1296)),0)</f>
        <v>6</v>
      </c>
      <c r="AP1296" s="7">
        <f>IF(T1296&gt;0,RANK(T1296,(N1296:P1296,Q1296:AE1296)),0)</f>
        <v>0</v>
      </c>
      <c r="AQ1296" s="7">
        <f>IF(S1296&gt;0,RANK(S1296,(N1296:P1296,Q1296:AE1296)),0)</f>
        <v>5</v>
      </c>
      <c r="AR1296" s="2">
        <f t="shared" si="527"/>
        <v>6.1835432684442995E-3</v>
      </c>
      <c r="AS1296" s="2">
        <f t="shared" si="528"/>
        <v>2.5519384917389171E-3</v>
      </c>
      <c r="AT1296" s="2">
        <f t="shared" si="529"/>
        <v>0</v>
      </c>
      <c r="AU1296" s="2">
        <f t="shared" si="530"/>
        <v>5.7255030263373141E-3</v>
      </c>
      <c r="AW1296" t="s">
        <v>2743</v>
      </c>
      <c r="AX1296" t="s">
        <v>284</v>
      </c>
      <c r="AY1296" s="10">
        <v>3</v>
      </c>
      <c r="BA1296" s="119">
        <v>26</v>
      </c>
      <c r="BB1296" s="121">
        <v>15</v>
      </c>
      <c r="BC1296" s="125">
        <f t="shared" si="506"/>
        <v>26015</v>
      </c>
      <c r="BE1296" s="7" t="s">
        <v>228</v>
      </c>
      <c r="BR1296" s="1">
        <v>64</v>
      </c>
    </row>
    <row r="1297" spans="1:70" hidden="1" outlineLevel="1">
      <c r="A1297" t="s">
        <v>332</v>
      </c>
      <c r="B1297" t="s">
        <v>284</v>
      </c>
      <c r="C1297" s="1">
        <f t="shared" si="522"/>
        <v>57428</v>
      </c>
      <c r="D1297" s="7">
        <f>IF(N1297&gt;0, RANK(N1297,(N1297:P1297,Q1297:AE1297)),0)</f>
        <v>1</v>
      </c>
      <c r="E1297" s="7">
        <f>IF(O1297&gt;0,RANK(O1297,(N1297:P1297,Q1297:AE1297)),0)</f>
        <v>2</v>
      </c>
      <c r="F1297" s="7">
        <f>IF(P1297&gt;0,RANK(P1297,(N1297:P1297,Q1297:AE1297)),0)</f>
        <v>3</v>
      </c>
      <c r="G1297" s="1">
        <f t="shared" si="519"/>
        <v>8794</v>
      </c>
      <c r="H1297" s="2">
        <f t="shared" si="520"/>
        <v>0.15313087692414851</v>
      </c>
      <c r="I1297" s="2"/>
      <c r="J1297" s="2">
        <f t="shared" si="523"/>
        <v>0.56747579577906249</v>
      </c>
      <c r="K1297" s="2">
        <f t="shared" si="524"/>
        <v>0.41434491885491398</v>
      </c>
      <c r="L1297" s="2">
        <f t="shared" si="525"/>
        <v>8.8806853799540293E-3</v>
      </c>
      <c r="M1297" s="2">
        <f t="shared" si="526"/>
        <v>9.298599986069505E-3</v>
      </c>
      <c r="N1297" s="66">
        <v>32589</v>
      </c>
      <c r="O1297" s="66">
        <v>23795</v>
      </c>
      <c r="P1297" s="66">
        <v>510</v>
      </c>
      <c r="Q1297" s="66">
        <v>254</v>
      </c>
      <c r="R1297" s="66">
        <v>100</v>
      </c>
      <c r="S1297" s="66">
        <v>180</v>
      </c>
      <c r="U1297" s="66">
        <v>0</v>
      </c>
      <c r="W1297" s="66">
        <f>IF(Notes!B$31=1,IF(BR1297&gt;0,BR1297-SUM(T1297:V1297)-SUM(X1297:AL1297),SUM(BS1297:BY1297)),SUM(BS1297:BY1297))</f>
        <v>0</v>
      </c>
      <c r="Y1297" s="66">
        <v>0</v>
      </c>
      <c r="AN1297" s="7">
        <f>IF(Q1297&gt;0,RANK(Q1297,(N1297:P1297,Q1297:AE1297)),0)</f>
        <v>4</v>
      </c>
      <c r="AO1297" s="7">
        <f>IF(R1297&gt;0,RANK(R1297,(N1297:P1297,Q1297:AE1297)),0)</f>
        <v>6</v>
      </c>
      <c r="AP1297" s="7">
        <f>IF(T1297&gt;0,RANK(T1297,(N1297:P1297,Q1297:AE1297)),0)</f>
        <v>0</v>
      </c>
      <c r="AQ1297" s="7">
        <f>IF(S1297&gt;0,RANK(S1297,(N1297:P1297,Q1297:AE1297)),0)</f>
        <v>5</v>
      </c>
      <c r="AR1297" s="2">
        <f t="shared" si="527"/>
        <v>4.4229295813888693E-3</v>
      </c>
      <c r="AS1297" s="2">
        <f t="shared" si="528"/>
        <v>1.7413108588145156E-3</v>
      </c>
      <c r="AT1297" s="2">
        <f t="shared" si="529"/>
        <v>0</v>
      </c>
      <c r="AU1297" s="2">
        <f t="shared" si="530"/>
        <v>3.1343595458661281E-3</v>
      </c>
      <c r="AW1297" t="s">
        <v>332</v>
      </c>
      <c r="AX1297" t="s">
        <v>284</v>
      </c>
      <c r="AY1297" s="10">
        <v>0</v>
      </c>
      <c r="BA1297" s="119">
        <v>26</v>
      </c>
      <c r="BB1297" s="121">
        <v>17</v>
      </c>
      <c r="BC1297" s="125">
        <f t="shared" si="506"/>
        <v>26017</v>
      </c>
      <c r="BE1297" s="7" t="s">
        <v>228</v>
      </c>
      <c r="BR1297" s="1">
        <v>160</v>
      </c>
    </row>
    <row r="1298" spans="1:70" hidden="1" outlineLevel="1">
      <c r="A1298" t="s">
        <v>2773</v>
      </c>
      <c r="B1298" t="s">
        <v>284</v>
      </c>
      <c r="C1298" s="1">
        <f t="shared" si="522"/>
        <v>10309</v>
      </c>
      <c r="D1298" s="7">
        <f>IF(N1298&gt;0, RANK(N1298,(N1298:P1298,Q1298:AE1298)),0)</f>
        <v>1</v>
      </c>
      <c r="E1298" s="7">
        <f>IF(O1298&gt;0,RANK(O1298,(N1298:P1298,Q1298:AE1298)),0)</f>
        <v>2</v>
      </c>
      <c r="F1298" s="7">
        <f>IF(P1298&gt;0,RANK(P1298,(N1298:P1298,Q1298:AE1298)),0)</f>
        <v>3</v>
      </c>
      <c r="G1298" s="1">
        <f t="shared" si="519"/>
        <v>764</v>
      </c>
      <c r="H1298" s="2">
        <f t="shared" si="520"/>
        <v>7.4110000970026194E-2</v>
      </c>
      <c r="I1298" s="2"/>
      <c r="J1298" s="2">
        <f t="shared" si="523"/>
        <v>0.52876127655446692</v>
      </c>
      <c r="K1298" s="2">
        <f t="shared" si="524"/>
        <v>0.45465127558444079</v>
      </c>
      <c r="L1298" s="2">
        <f t="shared" si="525"/>
        <v>6.4021728586671836E-3</v>
      </c>
      <c r="M1298" s="2">
        <f t="shared" si="526"/>
        <v>1.0185275002425102E-2</v>
      </c>
      <c r="N1298" s="66">
        <v>5451</v>
      </c>
      <c r="O1298" s="66">
        <v>4687</v>
      </c>
      <c r="P1298" s="66">
        <v>66</v>
      </c>
      <c r="Q1298" s="66">
        <v>36</v>
      </c>
      <c r="R1298" s="66">
        <v>21</v>
      </c>
      <c r="S1298" s="66">
        <v>48</v>
      </c>
      <c r="U1298" s="66">
        <v>0</v>
      </c>
      <c r="W1298" s="66">
        <f>IF(Notes!B$31=1,IF(BR1298&gt;0,BR1298-SUM(T1298:V1298)-SUM(X1298:AL1298),SUM(BS1298:BY1298)),SUM(BS1298:BY1298))</f>
        <v>0</v>
      </c>
      <c r="Y1298" s="66">
        <v>0</v>
      </c>
      <c r="AN1298" s="7">
        <f>IF(Q1298&gt;0,RANK(Q1298,(N1298:P1298,Q1298:AE1298)),0)</f>
        <v>5</v>
      </c>
      <c r="AO1298" s="7">
        <f>IF(R1298&gt;0,RANK(R1298,(N1298:P1298,Q1298:AE1298)),0)</f>
        <v>6</v>
      </c>
      <c r="AP1298" s="7">
        <f>IF(T1298&gt;0,RANK(T1298,(N1298:P1298,Q1298:AE1298)),0)</f>
        <v>0</v>
      </c>
      <c r="AQ1298" s="7">
        <f>IF(S1298&gt;0,RANK(S1298,(N1298:P1298,Q1298:AE1298)),0)</f>
        <v>4</v>
      </c>
      <c r="AR1298" s="2">
        <f t="shared" si="527"/>
        <v>3.4920942865457366E-3</v>
      </c>
      <c r="AS1298" s="2">
        <f t="shared" si="528"/>
        <v>2.0370550004850129E-3</v>
      </c>
      <c r="AT1298" s="2">
        <f t="shared" si="529"/>
        <v>0</v>
      </c>
      <c r="AU1298" s="2">
        <f t="shared" si="530"/>
        <v>4.6561257153943155E-3</v>
      </c>
      <c r="AW1298" t="s">
        <v>2773</v>
      </c>
      <c r="AX1298" t="s">
        <v>284</v>
      </c>
      <c r="AY1298" s="10">
        <v>2</v>
      </c>
      <c r="BA1298" s="119">
        <v>26</v>
      </c>
      <c r="BB1298" s="121">
        <v>19</v>
      </c>
      <c r="BC1298" s="125">
        <f t="shared" si="506"/>
        <v>26019</v>
      </c>
      <c r="BE1298" s="7" t="s">
        <v>228</v>
      </c>
    </row>
    <row r="1299" spans="1:70" hidden="1" outlineLevel="1">
      <c r="A1299" t="s">
        <v>2881</v>
      </c>
      <c r="B1299" t="s">
        <v>284</v>
      </c>
      <c r="C1299" s="1">
        <f t="shared" si="522"/>
        <v>77666</v>
      </c>
      <c r="D1299" s="7">
        <f>IF(N1299&gt;0, RANK(N1299,(N1299:P1299,Q1299:AE1299)),0)</f>
        <v>1</v>
      </c>
      <c r="E1299" s="7">
        <f>IF(O1299&gt;0,RANK(O1299,(N1299:P1299,Q1299:AE1299)),0)</f>
        <v>2</v>
      </c>
      <c r="F1299" s="7">
        <f>IF(P1299&gt;0,RANK(P1299,(N1299:P1299,Q1299:AE1299)),0)</f>
        <v>3</v>
      </c>
      <c r="G1299" s="1">
        <f t="shared" si="519"/>
        <v>4251</v>
      </c>
      <c r="H1299" s="2">
        <f t="shared" si="520"/>
        <v>5.473437540236397E-2</v>
      </c>
      <c r="I1299" s="2"/>
      <c r="J1299" s="2">
        <f t="shared" si="523"/>
        <v>0.51993150155795331</v>
      </c>
      <c r="K1299" s="2">
        <f t="shared" si="524"/>
        <v>0.46519712615558934</v>
      </c>
      <c r="L1299" s="2">
        <f t="shared" si="525"/>
        <v>5.3820204465274378E-3</v>
      </c>
      <c r="M1299" s="2">
        <f t="shared" si="526"/>
        <v>9.4893518399299139E-3</v>
      </c>
      <c r="N1299" s="66">
        <v>40381</v>
      </c>
      <c r="O1299" s="66">
        <v>36130</v>
      </c>
      <c r="P1299" s="66">
        <v>418</v>
      </c>
      <c r="Q1299" s="66">
        <v>387</v>
      </c>
      <c r="R1299" s="66">
        <v>128</v>
      </c>
      <c r="S1299" s="66">
        <v>221</v>
      </c>
      <c r="U1299" s="66">
        <v>0</v>
      </c>
      <c r="W1299" s="66">
        <f>IF(Notes!B$31=1,IF(BR1299&gt;0,BR1299-SUM(T1299:V1299)-SUM(X1299:AL1299),SUM(BS1299:BY1299)),SUM(BS1299:BY1299))</f>
        <v>0</v>
      </c>
      <c r="Y1299" s="66">
        <v>1</v>
      </c>
      <c r="AN1299" s="7">
        <f>IF(Q1299&gt;0,RANK(Q1299,(N1299:P1299,Q1299:AE1299)),0)</f>
        <v>4</v>
      </c>
      <c r="AO1299" s="7">
        <f>IF(R1299&gt;0,RANK(R1299,(N1299:P1299,Q1299:AE1299)),0)</f>
        <v>6</v>
      </c>
      <c r="AP1299" s="7">
        <f>IF(T1299&gt;0,RANK(T1299,(N1299:P1299,Q1299:AE1299)),0)</f>
        <v>0</v>
      </c>
      <c r="AQ1299" s="7">
        <f>IF(S1299&gt;0,RANK(S1299,(N1299:P1299,Q1299:AE1299)),0)</f>
        <v>5</v>
      </c>
      <c r="AR1299" s="2">
        <f t="shared" si="527"/>
        <v>4.9828753894883221E-3</v>
      </c>
      <c r="AS1299" s="2">
        <f t="shared" si="528"/>
        <v>1.6480828161615122E-3</v>
      </c>
      <c r="AT1299" s="2">
        <f t="shared" si="529"/>
        <v>0</v>
      </c>
      <c r="AU1299" s="2">
        <f t="shared" si="530"/>
        <v>2.8455179872788608E-3</v>
      </c>
      <c r="AW1299" t="s">
        <v>2881</v>
      </c>
      <c r="AX1299" t="s">
        <v>284</v>
      </c>
      <c r="AY1299" s="10">
        <v>6</v>
      </c>
      <c r="BA1299" s="119">
        <v>26</v>
      </c>
      <c r="BB1299" s="121">
        <v>21</v>
      </c>
      <c r="BC1299" s="125">
        <f t="shared" si="506"/>
        <v>26021</v>
      </c>
      <c r="BE1299" s="7" t="s">
        <v>228</v>
      </c>
      <c r="BR1299" s="1">
        <v>169</v>
      </c>
    </row>
    <row r="1300" spans="1:70" hidden="1" outlineLevel="1">
      <c r="A1300" t="s">
        <v>1497</v>
      </c>
      <c r="B1300" t="s">
        <v>284</v>
      </c>
      <c r="C1300" s="1">
        <f t="shared" si="522"/>
        <v>18285</v>
      </c>
      <c r="D1300" s="7">
        <f>IF(N1300&gt;0, RANK(N1300,(N1300:P1300,Q1300:AE1300)),0)</f>
        <v>2</v>
      </c>
      <c r="E1300" s="7">
        <f>IF(O1300&gt;0,RANK(O1300,(N1300:P1300,Q1300:AE1300)),0)</f>
        <v>1</v>
      </c>
      <c r="F1300" s="7">
        <f>IF(P1300&gt;0,RANK(P1300,(N1300:P1300,Q1300:AE1300)),0)</f>
        <v>3</v>
      </c>
      <c r="G1300" s="1">
        <f t="shared" si="519"/>
        <v>1121</v>
      </c>
      <c r="H1300" s="2">
        <f t="shared" si="520"/>
        <v>6.1307082307902654E-2</v>
      </c>
      <c r="I1300" s="2"/>
      <c r="J1300" s="2">
        <f t="shared" si="523"/>
        <v>0.46010391030899644</v>
      </c>
      <c r="K1300" s="2">
        <f t="shared" si="524"/>
        <v>0.52141099261689905</v>
      </c>
      <c r="L1300" s="2">
        <f t="shared" si="525"/>
        <v>7.8753076292042666E-3</v>
      </c>
      <c r="M1300" s="2">
        <f t="shared" si="526"/>
        <v>1.060978944490024E-2</v>
      </c>
      <c r="N1300" s="66">
        <v>8413</v>
      </c>
      <c r="O1300" s="66">
        <v>9534</v>
      </c>
      <c r="P1300" s="66">
        <v>144</v>
      </c>
      <c r="Q1300" s="66">
        <v>81</v>
      </c>
      <c r="R1300" s="66">
        <v>43</v>
      </c>
      <c r="S1300" s="66">
        <v>70</v>
      </c>
      <c r="U1300" s="66">
        <v>0</v>
      </c>
      <c r="W1300" s="66">
        <f>IF(Notes!B$31=1,IF(BR1300&gt;0,BR1300-SUM(T1300:V1300)-SUM(X1300:AL1300),SUM(BS1300:BY1300)),SUM(BS1300:BY1300))</f>
        <v>0</v>
      </c>
      <c r="Y1300" s="66">
        <v>0</v>
      </c>
      <c r="AN1300" s="7">
        <f>IF(Q1300&gt;0,RANK(Q1300,(N1300:P1300,Q1300:AE1300)),0)</f>
        <v>4</v>
      </c>
      <c r="AO1300" s="7">
        <f>IF(R1300&gt;0,RANK(R1300,(N1300:P1300,Q1300:AE1300)),0)</f>
        <v>6</v>
      </c>
      <c r="AP1300" s="7">
        <f>IF(T1300&gt;0,RANK(T1300,(N1300:P1300,Q1300:AE1300)),0)</f>
        <v>0</v>
      </c>
      <c r="AQ1300" s="7">
        <f>IF(S1300&gt;0,RANK(S1300,(N1300:P1300,Q1300:AE1300)),0)</f>
        <v>5</v>
      </c>
      <c r="AR1300" s="2">
        <f t="shared" si="527"/>
        <v>4.4298605414273993E-3</v>
      </c>
      <c r="AS1300" s="2">
        <f t="shared" si="528"/>
        <v>2.351654361498496E-3</v>
      </c>
      <c r="AT1300" s="2">
        <f t="shared" si="529"/>
        <v>0</v>
      </c>
      <c r="AU1300" s="2">
        <f t="shared" si="530"/>
        <v>3.8282745419742957E-3</v>
      </c>
      <c r="AW1300" t="s">
        <v>1497</v>
      </c>
      <c r="AX1300" t="s">
        <v>284</v>
      </c>
      <c r="AY1300" s="10">
        <v>7</v>
      </c>
      <c r="BA1300" s="119">
        <v>26</v>
      </c>
      <c r="BB1300" s="121">
        <v>23</v>
      </c>
      <c r="BC1300" s="125">
        <f t="shared" si="506"/>
        <v>26023</v>
      </c>
      <c r="BE1300" s="7" t="s">
        <v>228</v>
      </c>
    </row>
    <row r="1301" spans="1:70" hidden="1" outlineLevel="1">
      <c r="A1301" t="s">
        <v>2267</v>
      </c>
      <c r="B1301" t="s">
        <v>284</v>
      </c>
      <c r="C1301" s="1">
        <f t="shared" si="522"/>
        <v>64196</v>
      </c>
      <c r="D1301" s="7">
        <f>IF(N1301&gt;0, RANK(N1301,(N1301:P1301,Q1301:AE1301)),0)</f>
        <v>1</v>
      </c>
      <c r="E1301" s="7">
        <f>IF(O1301&gt;0,RANK(O1301,(N1301:P1301,Q1301:AE1301)),0)</f>
        <v>2</v>
      </c>
      <c r="F1301" s="7">
        <f>IF(P1301&gt;0,RANK(P1301,(N1301:P1301,Q1301:AE1301)),0)</f>
        <v>3</v>
      </c>
      <c r="G1301" s="1">
        <f t="shared" si="519"/>
        <v>6008</v>
      </c>
      <c r="H1301" s="2">
        <f t="shared" si="520"/>
        <v>9.3588385569194341E-2</v>
      </c>
      <c r="I1301" s="2"/>
      <c r="J1301" s="2">
        <f t="shared" si="523"/>
        <v>0.53836687644089976</v>
      </c>
      <c r="K1301" s="2">
        <f t="shared" si="524"/>
        <v>0.4447784908717054</v>
      </c>
      <c r="L1301" s="2">
        <f t="shared" si="525"/>
        <v>7.2745965480715312E-3</v>
      </c>
      <c r="M1301" s="2">
        <f t="shared" si="526"/>
        <v>9.5800361393233134E-3</v>
      </c>
      <c r="N1301" s="66">
        <v>34561</v>
      </c>
      <c r="O1301" s="66">
        <v>28553</v>
      </c>
      <c r="P1301" s="66">
        <v>467</v>
      </c>
      <c r="Q1301" s="66">
        <v>282</v>
      </c>
      <c r="R1301" s="66">
        <v>148</v>
      </c>
      <c r="S1301" s="66">
        <v>183</v>
      </c>
      <c r="U1301" s="66">
        <v>0</v>
      </c>
      <c r="W1301" s="66">
        <f>IF(Notes!B$31=1,IF(BR1301&gt;0,BR1301-SUM(T1301:V1301)-SUM(X1301:AL1301),SUM(BS1301:BY1301)),SUM(BS1301:BY1301))</f>
        <v>0</v>
      </c>
      <c r="Y1301" s="66">
        <v>2</v>
      </c>
      <c r="AN1301" s="7">
        <f>IF(Q1301&gt;0,RANK(Q1301,(N1301:P1301,Q1301:AE1301)),0)</f>
        <v>4</v>
      </c>
      <c r="AO1301" s="7">
        <f>IF(R1301&gt;0,RANK(R1301,(N1301:P1301,Q1301:AE1301)),0)</f>
        <v>6</v>
      </c>
      <c r="AP1301" s="7">
        <f>IF(T1301&gt;0,RANK(T1301,(N1301:P1301,Q1301:AE1301)),0)</f>
        <v>0</v>
      </c>
      <c r="AQ1301" s="7">
        <f>IF(S1301&gt;0,RANK(S1301,(N1301:P1301,Q1301:AE1301)),0)</f>
        <v>5</v>
      </c>
      <c r="AR1301" s="2">
        <f t="shared" si="527"/>
        <v>4.392797059006792E-3</v>
      </c>
      <c r="AS1301" s="2">
        <f t="shared" si="528"/>
        <v>2.3054395912517913E-3</v>
      </c>
      <c r="AT1301" s="2">
        <f t="shared" si="529"/>
        <v>0</v>
      </c>
      <c r="AU1301" s="2">
        <f t="shared" si="530"/>
        <v>2.850644899993769E-3</v>
      </c>
      <c r="AW1301" t="s">
        <v>2267</v>
      </c>
      <c r="AX1301" t="s">
        <v>284</v>
      </c>
      <c r="AY1301" s="10">
        <v>0</v>
      </c>
      <c r="BA1301" s="119">
        <v>26</v>
      </c>
      <c r="BB1301" s="121">
        <v>25</v>
      </c>
      <c r="BC1301" s="125">
        <f t="shared" si="506"/>
        <v>26025</v>
      </c>
      <c r="BE1301" s="7" t="s">
        <v>228</v>
      </c>
    </row>
    <row r="1302" spans="1:70" hidden="1" outlineLevel="1">
      <c r="A1302" t="s">
        <v>3259</v>
      </c>
      <c r="B1302" t="s">
        <v>284</v>
      </c>
      <c r="C1302" s="1">
        <f t="shared" si="522"/>
        <v>23576</v>
      </c>
      <c r="D1302" s="7">
        <f>IF(N1302&gt;0, RANK(N1302,(N1302:P1302,Q1302:AE1302)),0)</f>
        <v>1</v>
      </c>
      <c r="E1302" s="7">
        <f>IF(O1302&gt;0,RANK(O1302,(N1302:P1302,Q1302:AE1302)),0)</f>
        <v>2</v>
      </c>
      <c r="F1302" s="7">
        <f>IF(P1302&gt;0,RANK(P1302,(N1302:P1302,Q1302:AE1302)),0)</f>
        <v>3</v>
      </c>
      <c r="G1302" s="1">
        <f t="shared" si="519"/>
        <v>969</v>
      </c>
      <c r="H1302" s="2">
        <f t="shared" si="520"/>
        <v>4.1101119782829994E-2</v>
      </c>
      <c r="I1302" s="2"/>
      <c r="J1302" s="2">
        <f t="shared" si="523"/>
        <v>0.5125127248048863</v>
      </c>
      <c r="K1302" s="2">
        <f t="shared" si="524"/>
        <v>0.47141160502205631</v>
      </c>
      <c r="L1302" s="2">
        <f t="shared" si="525"/>
        <v>5.5564981336952831E-3</v>
      </c>
      <c r="M1302" s="2">
        <f t="shared" si="526"/>
        <v>1.0519172039362104E-2</v>
      </c>
      <c r="N1302" s="66">
        <v>12083</v>
      </c>
      <c r="O1302" s="66">
        <v>11114</v>
      </c>
      <c r="P1302" s="66">
        <v>131</v>
      </c>
      <c r="Q1302" s="66">
        <v>123</v>
      </c>
      <c r="R1302" s="66">
        <v>57</v>
      </c>
      <c r="S1302" s="66">
        <v>68</v>
      </c>
      <c r="U1302" s="66">
        <v>0</v>
      </c>
      <c r="W1302" s="66">
        <f>IF(Notes!B$31=1,IF(BR1302&gt;0,BR1302-SUM(T1302:V1302)-SUM(X1302:AL1302),SUM(BS1302:BY1302)),SUM(BS1302:BY1302))</f>
        <v>0</v>
      </c>
      <c r="Y1302" s="66">
        <v>0</v>
      </c>
      <c r="AN1302" s="7">
        <f>IF(Q1302&gt;0,RANK(Q1302,(N1302:P1302,Q1302:AE1302)),0)</f>
        <v>4</v>
      </c>
      <c r="AO1302" s="7">
        <f>IF(R1302&gt;0,RANK(R1302,(N1302:P1302,Q1302:AE1302)),0)</f>
        <v>6</v>
      </c>
      <c r="AP1302" s="7">
        <f>IF(T1302&gt;0,RANK(T1302,(N1302:P1302,Q1302:AE1302)),0)</f>
        <v>0</v>
      </c>
      <c r="AQ1302" s="7">
        <f>IF(S1302&gt;0,RANK(S1302,(N1302:P1302,Q1302:AE1302)),0)</f>
        <v>5</v>
      </c>
      <c r="AR1302" s="2">
        <f t="shared" si="527"/>
        <v>5.2171700033932815E-3</v>
      </c>
      <c r="AS1302" s="2">
        <f t="shared" si="528"/>
        <v>2.4177129284017646E-3</v>
      </c>
      <c r="AT1302" s="2">
        <f t="shared" si="529"/>
        <v>0</v>
      </c>
      <c r="AU1302" s="2">
        <f t="shared" si="530"/>
        <v>2.8842891075670173E-3</v>
      </c>
      <c r="AW1302" t="s">
        <v>3259</v>
      </c>
      <c r="AX1302" t="s">
        <v>284</v>
      </c>
      <c r="AY1302" s="10">
        <v>6</v>
      </c>
      <c r="BA1302" s="119">
        <v>26</v>
      </c>
      <c r="BB1302" s="121">
        <v>27</v>
      </c>
      <c r="BC1302" s="125">
        <f t="shared" si="506"/>
        <v>26027</v>
      </c>
      <c r="BE1302" s="7" t="s">
        <v>228</v>
      </c>
    </row>
    <row r="1303" spans="1:70" hidden="1" outlineLevel="1">
      <c r="A1303" t="s">
        <v>1234</v>
      </c>
      <c r="B1303" t="s">
        <v>284</v>
      </c>
      <c r="C1303" s="1">
        <f t="shared" si="522"/>
        <v>14367</v>
      </c>
      <c r="D1303" s="7">
        <f>IF(N1303&gt;0, RANK(N1303,(N1303:P1303,Q1303:AE1303)),0)</f>
        <v>2</v>
      </c>
      <c r="E1303" s="7">
        <f>IF(O1303&gt;0,RANK(O1303,(N1303:P1303,Q1303:AE1303)),0)</f>
        <v>1</v>
      </c>
      <c r="F1303" s="7">
        <f>IF(P1303&gt;0,RANK(P1303,(N1303:P1303,Q1303:AE1303)),0)</f>
        <v>3</v>
      </c>
      <c r="G1303" s="1">
        <f t="shared" si="519"/>
        <v>489</v>
      </c>
      <c r="H1303" s="2">
        <f t="shared" si="520"/>
        <v>3.4036333263729381E-2</v>
      </c>
      <c r="I1303" s="2"/>
      <c r="J1303" s="2">
        <f t="shared" si="523"/>
        <v>0.47449015104057912</v>
      </c>
      <c r="K1303" s="2">
        <f t="shared" si="524"/>
        <v>0.50852648430430847</v>
      </c>
      <c r="L1303" s="2">
        <f t="shared" si="525"/>
        <v>5.846732094382961E-3</v>
      </c>
      <c r="M1303" s="2">
        <f t="shared" si="526"/>
        <v>1.1136632560729449E-2</v>
      </c>
      <c r="N1303" s="66">
        <v>6817</v>
      </c>
      <c r="O1303" s="66">
        <v>7306</v>
      </c>
      <c r="P1303" s="66">
        <v>84</v>
      </c>
      <c r="Q1303" s="66">
        <v>70</v>
      </c>
      <c r="R1303" s="66">
        <v>43</v>
      </c>
      <c r="S1303" s="66">
        <v>47</v>
      </c>
      <c r="U1303" s="66">
        <v>0</v>
      </c>
      <c r="W1303" s="66">
        <f>IF(Notes!B$31=1,IF(BR1303&gt;0,BR1303-SUM(T1303:V1303)-SUM(X1303:AL1303),SUM(BS1303:BY1303)),SUM(BS1303:BY1303))</f>
        <v>0</v>
      </c>
      <c r="Y1303" s="66">
        <v>0</v>
      </c>
      <c r="AN1303" s="7">
        <f>IF(Q1303&gt;0,RANK(Q1303,(N1303:P1303,Q1303:AE1303)),0)</f>
        <v>4</v>
      </c>
      <c r="AO1303" s="7">
        <f>IF(R1303&gt;0,RANK(R1303,(N1303:P1303,Q1303:AE1303)),0)</f>
        <v>6</v>
      </c>
      <c r="AP1303" s="7">
        <f>IF(T1303&gt;0,RANK(T1303,(N1303:P1303,Q1303:AE1303)),0)</f>
        <v>0</v>
      </c>
      <c r="AQ1303" s="7">
        <f>IF(S1303&gt;0,RANK(S1303,(N1303:P1303,Q1303:AE1303)),0)</f>
        <v>5</v>
      </c>
      <c r="AR1303" s="2">
        <f t="shared" si="527"/>
        <v>4.8722767453191337E-3</v>
      </c>
      <c r="AS1303" s="2">
        <f t="shared" si="528"/>
        <v>2.9929700006960393E-3</v>
      </c>
      <c r="AT1303" s="2">
        <f t="shared" si="529"/>
        <v>0</v>
      </c>
      <c r="AU1303" s="2">
        <f t="shared" si="530"/>
        <v>3.2713858147142756E-3</v>
      </c>
      <c r="AW1303" t="s">
        <v>1234</v>
      </c>
      <c r="AX1303" t="s">
        <v>284</v>
      </c>
      <c r="AY1303" s="10">
        <v>1</v>
      </c>
      <c r="BA1303" s="119">
        <v>26</v>
      </c>
      <c r="BB1303" s="121">
        <v>29</v>
      </c>
      <c r="BC1303" s="125">
        <f t="shared" si="506"/>
        <v>26029</v>
      </c>
      <c r="BE1303" s="7" t="s">
        <v>228</v>
      </c>
      <c r="BR1303" s="1">
        <v>31</v>
      </c>
    </row>
    <row r="1304" spans="1:70" hidden="1" outlineLevel="1">
      <c r="A1304" t="s">
        <v>1235</v>
      </c>
      <c r="B1304" t="s">
        <v>284</v>
      </c>
      <c r="C1304" s="1">
        <f t="shared" si="522"/>
        <v>13901</v>
      </c>
      <c r="D1304" s="7">
        <f>IF(N1304&gt;0, RANK(N1304,(N1304:P1304,Q1304:AE1304)),0)</f>
        <v>2</v>
      </c>
      <c r="E1304" s="7">
        <f>IF(O1304&gt;0,RANK(O1304,(N1304:P1304,Q1304:AE1304)),0)</f>
        <v>1</v>
      </c>
      <c r="F1304" s="7">
        <f>IF(P1304&gt;0,RANK(P1304,(N1304:P1304,Q1304:AE1304)),0)</f>
        <v>3</v>
      </c>
      <c r="G1304" s="1">
        <f t="shared" si="519"/>
        <v>200</v>
      </c>
      <c r="H1304" s="2">
        <f t="shared" si="520"/>
        <v>1.4387454139989929E-2</v>
      </c>
      <c r="I1304" s="2"/>
      <c r="J1304" s="2">
        <f t="shared" si="523"/>
        <v>0.4834184591036616</v>
      </c>
      <c r="K1304" s="2">
        <f t="shared" si="524"/>
        <v>0.49780591324365153</v>
      </c>
      <c r="L1304" s="2">
        <f t="shared" si="525"/>
        <v>7.5534134234947125E-3</v>
      </c>
      <c r="M1304" s="2">
        <f t="shared" si="526"/>
        <v>1.1222214229192097E-2</v>
      </c>
      <c r="N1304" s="66">
        <v>6720</v>
      </c>
      <c r="O1304" s="66">
        <v>6920</v>
      </c>
      <c r="P1304" s="66">
        <v>105</v>
      </c>
      <c r="Q1304" s="66">
        <v>80</v>
      </c>
      <c r="R1304" s="66">
        <v>26</v>
      </c>
      <c r="S1304" s="66">
        <v>50</v>
      </c>
      <c r="U1304" s="66">
        <v>0</v>
      </c>
      <c r="W1304" s="66">
        <f>IF(Notes!B$31=1,IF(BR1304&gt;0,BR1304-SUM(T1304:V1304)-SUM(X1304:AL1304),SUM(BS1304:BY1304)),SUM(BS1304:BY1304))</f>
        <v>0</v>
      </c>
      <c r="Y1304" s="66">
        <v>0</v>
      </c>
      <c r="AN1304" s="7">
        <f>IF(Q1304&gt;0,RANK(Q1304,(N1304:P1304,Q1304:AE1304)),0)</f>
        <v>4</v>
      </c>
      <c r="AO1304" s="7">
        <f>IF(R1304&gt;0,RANK(R1304,(N1304:P1304,Q1304:AE1304)),0)</f>
        <v>6</v>
      </c>
      <c r="AP1304" s="7">
        <f>IF(T1304&gt;0,RANK(T1304,(N1304:P1304,Q1304:AE1304)),0)</f>
        <v>0</v>
      </c>
      <c r="AQ1304" s="7">
        <f>IF(S1304&gt;0,RANK(S1304,(N1304:P1304,Q1304:AE1304)),0)</f>
        <v>5</v>
      </c>
      <c r="AR1304" s="2">
        <f t="shared" si="527"/>
        <v>5.7549816559959712E-3</v>
      </c>
      <c r="AS1304" s="2">
        <f t="shared" si="528"/>
        <v>1.8703690381986907E-3</v>
      </c>
      <c r="AT1304" s="2">
        <f t="shared" si="529"/>
        <v>0</v>
      </c>
      <c r="AU1304" s="2">
        <f t="shared" si="530"/>
        <v>3.5968635349974821E-3</v>
      </c>
      <c r="AW1304" t="s">
        <v>1235</v>
      </c>
      <c r="AX1304" t="s">
        <v>284</v>
      </c>
      <c r="AY1304" s="10">
        <v>1</v>
      </c>
      <c r="BA1304" s="119">
        <v>26</v>
      </c>
      <c r="BB1304" s="121">
        <v>31</v>
      </c>
      <c r="BC1304" s="125">
        <f t="shared" si="506"/>
        <v>26031</v>
      </c>
      <c r="BE1304" s="7" t="s">
        <v>228</v>
      </c>
    </row>
    <row r="1305" spans="1:70" hidden="1" outlineLevel="1">
      <c r="A1305" t="s">
        <v>1447</v>
      </c>
      <c r="B1305" t="s">
        <v>284</v>
      </c>
      <c r="C1305" s="1">
        <f t="shared" si="522"/>
        <v>16708</v>
      </c>
      <c r="D1305" s="7">
        <f>IF(N1305&gt;0, RANK(N1305,(N1305:P1305,Q1305:AE1305)),0)</f>
        <v>2</v>
      </c>
      <c r="E1305" s="7">
        <f>IF(O1305&gt;0,RANK(O1305,(N1305:P1305,Q1305:AE1305)),0)</f>
        <v>1</v>
      </c>
      <c r="F1305" s="7">
        <f>IF(P1305&gt;0,RANK(P1305,(N1305:P1305,Q1305:AE1305)),0)</f>
        <v>3</v>
      </c>
      <c r="G1305" s="1">
        <f t="shared" si="519"/>
        <v>83</v>
      </c>
      <c r="H1305" s="2">
        <f t="shared" si="520"/>
        <v>4.9676801532200143E-3</v>
      </c>
      <c r="I1305" s="2"/>
      <c r="J1305" s="2">
        <f t="shared" si="523"/>
        <v>0.48982523342111561</v>
      </c>
      <c r="K1305" s="2">
        <f t="shared" si="524"/>
        <v>0.49479291357433564</v>
      </c>
      <c r="L1305" s="2">
        <f t="shared" si="525"/>
        <v>6.6435240603303809E-3</v>
      </c>
      <c r="M1305" s="2">
        <f t="shared" si="526"/>
        <v>8.7383289442183702E-3</v>
      </c>
      <c r="N1305" s="66">
        <v>8184</v>
      </c>
      <c r="O1305" s="66">
        <v>8267</v>
      </c>
      <c r="P1305" s="66">
        <v>111</v>
      </c>
      <c r="Q1305" s="66">
        <v>80</v>
      </c>
      <c r="R1305" s="66">
        <v>27</v>
      </c>
      <c r="S1305" s="66">
        <v>39</v>
      </c>
      <c r="U1305" s="66">
        <v>0</v>
      </c>
      <c r="W1305" s="66">
        <f>IF(Notes!B$31=1,IF(BR1305&gt;0,BR1305-SUM(T1305:V1305)-SUM(X1305:AL1305),SUM(BS1305:BY1305)),SUM(BS1305:BY1305))</f>
        <v>0</v>
      </c>
      <c r="Y1305" s="66">
        <v>0</v>
      </c>
      <c r="AN1305" s="7">
        <f>IF(Q1305&gt;0,RANK(Q1305,(N1305:P1305,Q1305:AE1305)),0)</f>
        <v>4</v>
      </c>
      <c r="AO1305" s="7">
        <f>IF(R1305&gt;0,RANK(R1305,(N1305:P1305,Q1305:AE1305)),0)</f>
        <v>6</v>
      </c>
      <c r="AP1305" s="7">
        <f>IF(T1305&gt;0,RANK(T1305,(N1305:P1305,Q1305:AE1305)),0)</f>
        <v>0</v>
      </c>
      <c r="AQ1305" s="7">
        <f>IF(S1305&gt;0,RANK(S1305,(N1305:P1305,Q1305:AE1305)),0)</f>
        <v>5</v>
      </c>
      <c r="AR1305" s="2">
        <f t="shared" si="527"/>
        <v>4.7881254488867609E-3</v>
      </c>
      <c r="AS1305" s="2">
        <f t="shared" si="528"/>
        <v>1.6159923389992817E-3</v>
      </c>
      <c r="AT1305" s="2">
        <f t="shared" si="529"/>
        <v>0</v>
      </c>
      <c r="AU1305" s="2">
        <f t="shared" si="530"/>
        <v>2.3342111563322957E-3</v>
      </c>
      <c r="AW1305" t="s">
        <v>1447</v>
      </c>
      <c r="AX1305" t="s">
        <v>284</v>
      </c>
      <c r="AY1305" s="10">
        <v>1</v>
      </c>
      <c r="BA1305" s="119">
        <v>26</v>
      </c>
      <c r="BB1305" s="121">
        <v>33</v>
      </c>
      <c r="BC1305" s="125">
        <f t="shared" si="506"/>
        <v>26033</v>
      </c>
      <c r="BE1305" s="7" t="s">
        <v>228</v>
      </c>
    </row>
    <row r="1306" spans="1:70" hidden="1" outlineLevel="1">
      <c r="A1306" t="s">
        <v>960</v>
      </c>
      <c r="B1306" t="s">
        <v>284</v>
      </c>
      <c r="C1306" s="1">
        <f t="shared" si="522"/>
        <v>14567</v>
      </c>
      <c r="D1306" s="7">
        <f>IF(N1306&gt;0, RANK(N1306,(N1306:P1306,Q1306:AE1306)),0)</f>
        <v>1</v>
      </c>
      <c r="E1306" s="7">
        <f>IF(O1306&gt;0,RANK(O1306,(N1306:P1306,Q1306:AE1306)),0)</f>
        <v>2</v>
      </c>
      <c r="F1306" s="7">
        <f>IF(P1306&gt;0,RANK(P1306,(N1306:P1306,Q1306:AE1306)),0)</f>
        <v>3</v>
      </c>
      <c r="G1306" s="1">
        <f t="shared" si="519"/>
        <v>703</v>
      </c>
      <c r="H1306" s="2">
        <f t="shared" si="520"/>
        <v>4.8259765222763783E-2</v>
      </c>
      <c r="I1306" s="2"/>
      <c r="J1306" s="2">
        <f t="shared" si="523"/>
        <v>0.51458776687032337</v>
      </c>
      <c r="K1306" s="2">
        <f t="shared" si="524"/>
        <v>0.46632800164755955</v>
      </c>
      <c r="L1306" s="2">
        <f t="shared" si="525"/>
        <v>7.9632045033294439E-3</v>
      </c>
      <c r="M1306" s="2">
        <f t="shared" si="526"/>
        <v>1.1121026978787632E-2</v>
      </c>
      <c r="N1306" s="66">
        <v>7496</v>
      </c>
      <c r="O1306" s="66">
        <v>6793</v>
      </c>
      <c r="P1306" s="66">
        <v>116</v>
      </c>
      <c r="Q1306" s="66">
        <v>82</v>
      </c>
      <c r="R1306" s="66">
        <v>28</v>
      </c>
      <c r="S1306" s="66">
        <v>50</v>
      </c>
      <c r="U1306" s="66">
        <v>0</v>
      </c>
      <c r="W1306" s="66">
        <f>IF(Notes!B$31=1,IF(BR1306&gt;0,BR1306-SUM(T1306:V1306)-SUM(X1306:AL1306),SUM(BS1306:BY1306)),SUM(BS1306:BY1306))</f>
        <v>0</v>
      </c>
      <c r="Y1306" s="66">
        <v>2</v>
      </c>
      <c r="AN1306" s="7">
        <f>IF(Q1306&gt;0,RANK(Q1306,(N1306:P1306,Q1306:AE1306)),0)</f>
        <v>4</v>
      </c>
      <c r="AO1306" s="7">
        <f>IF(R1306&gt;0,RANK(R1306,(N1306:P1306,Q1306:AE1306)),0)</f>
        <v>6</v>
      </c>
      <c r="AP1306" s="7">
        <f>IF(T1306&gt;0,RANK(T1306,(N1306:P1306,Q1306:AE1306)),0)</f>
        <v>0</v>
      </c>
      <c r="AQ1306" s="7">
        <f>IF(S1306&gt;0,RANK(S1306,(N1306:P1306,Q1306:AE1306)),0)</f>
        <v>5</v>
      </c>
      <c r="AR1306" s="2">
        <f t="shared" si="527"/>
        <v>5.6291618040777095E-3</v>
      </c>
      <c r="AS1306" s="2">
        <f t="shared" si="528"/>
        <v>1.9221528111484864E-3</v>
      </c>
      <c r="AT1306" s="2">
        <f t="shared" si="529"/>
        <v>0</v>
      </c>
      <c r="AU1306" s="2">
        <f t="shared" si="530"/>
        <v>3.4324157341937256E-3</v>
      </c>
      <c r="AW1306" t="s">
        <v>960</v>
      </c>
      <c r="AX1306" t="s">
        <v>284</v>
      </c>
      <c r="AY1306" s="10">
        <v>4</v>
      </c>
      <c r="BA1306" s="119">
        <v>26</v>
      </c>
      <c r="BB1306" s="121">
        <v>35</v>
      </c>
      <c r="BC1306" s="125">
        <f t="shared" si="506"/>
        <v>26035</v>
      </c>
      <c r="BE1306" s="7" t="s">
        <v>228</v>
      </c>
      <c r="BR1306" s="1">
        <v>40</v>
      </c>
    </row>
    <row r="1307" spans="1:70" hidden="1" outlineLevel="1">
      <c r="A1307" t="s">
        <v>740</v>
      </c>
      <c r="B1307" t="s">
        <v>284</v>
      </c>
      <c r="C1307" s="1">
        <f t="shared" si="522"/>
        <v>40381</v>
      </c>
      <c r="D1307" s="7">
        <f>IF(N1307&gt;0, RANK(N1307,(N1307:P1307,Q1307:AE1307)),0)</f>
        <v>1</v>
      </c>
      <c r="E1307" s="7">
        <f>IF(O1307&gt;0,RANK(O1307,(N1307:P1307,Q1307:AE1307)),0)</f>
        <v>2</v>
      </c>
      <c r="F1307" s="7">
        <f>IF(P1307&gt;0,RANK(P1307,(N1307:P1307,Q1307:AE1307)),0)</f>
        <v>3</v>
      </c>
      <c r="G1307" s="1">
        <f t="shared" si="519"/>
        <v>279</v>
      </c>
      <c r="H1307" s="2">
        <f t="shared" si="520"/>
        <v>6.9091899655778707E-3</v>
      </c>
      <c r="I1307" s="2"/>
      <c r="J1307" s="2">
        <f t="shared" si="523"/>
        <v>0.49540625541715161</v>
      </c>
      <c r="K1307" s="2">
        <f t="shared" si="524"/>
        <v>0.48849706545157379</v>
      </c>
      <c r="L1307" s="2">
        <f t="shared" si="525"/>
        <v>6.8101334786161809E-3</v>
      </c>
      <c r="M1307" s="2">
        <f t="shared" si="526"/>
        <v>9.2865456526583685E-3</v>
      </c>
      <c r="N1307" s="66">
        <v>20005</v>
      </c>
      <c r="O1307" s="66">
        <v>19726</v>
      </c>
      <c r="P1307" s="66">
        <v>275</v>
      </c>
      <c r="Q1307" s="66">
        <v>181</v>
      </c>
      <c r="R1307" s="66">
        <v>61</v>
      </c>
      <c r="S1307" s="66">
        <v>130</v>
      </c>
      <c r="U1307" s="66">
        <v>0</v>
      </c>
      <c r="W1307" s="66">
        <f>IF(Notes!B$31=1,IF(BR1307&gt;0,BR1307-SUM(T1307:V1307)-SUM(X1307:AL1307),SUM(BS1307:BY1307)),SUM(BS1307:BY1307))</f>
        <v>0</v>
      </c>
      <c r="Y1307" s="66">
        <v>3</v>
      </c>
      <c r="AN1307" s="7">
        <f>IF(Q1307&gt;0,RANK(Q1307,(N1307:P1307,Q1307:AE1307)),0)</f>
        <v>4</v>
      </c>
      <c r="AO1307" s="7">
        <f>IF(R1307&gt;0,RANK(R1307,(N1307:P1307,Q1307:AE1307)),0)</f>
        <v>6</v>
      </c>
      <c r="AP1307" s="7">
        <f>IF(T1307&gt;0,RANK(T1307,(N1307:P1307,Q1307:AE1307)),0)</f>
        <v>0</v>
      </c>
      <c r="AQ1307" s="7">
        <f>IF(S1307&gt;0,RANK(S1307,(N1307:P1307,Q1307:AE1307)),0)</f>
        <v>5</v>
      </c>
      <c r="AR1307" s="2">
        <f t="shared" si="527"/>
        <v>4.4823060350164682E-3</v>
      </c>
      <c r="AS1307" s="2">
        <f t="shared" si="528"/>
        <v>1.5106114261657711E-3</v>
      </c>
      <c r="AT1307" s="2">
        <f t="shared" si="529"/>
        <v>0</v>
      </c>
      <c r="AU1307" s="2">
        <f t="shared" si="530"/>
        <v>3.2193358262549219E-3</v>
      </c>
      <c r="AW1307" t="s">
        <v>740</v>
      </c>
      <c r="AX1307" t="s">
        <v>284</v>
      </c>
      <c r="AY1307" s="10">
        <v>8</v>
      </c>
      <c r="BA1307" s="119">
        <v>26</v>
      </c>
      <c r="BB1307" s="121">
        <v>37</v>
      </c>
      <c r="BC1307" s="125">
        <f t="shared" si="506"/>
        <v>26037</v>
      </c>
      <c r="BE1307" s="7" t="s">
        <v>228</v>
      </c>
    </row>
    <row r="1308" spans="1:70" hidden="1" outlineLevel="1">
      <c r="A1308" t="s">
        <v>1997</v>
      </c>
      <c r="B1308" t="s">
        <v>284</v>
      </c>
      <c r="C1308" s="1">
        <f t="shared" si="522"/>
        <v>7178</v>
      </c>
      <c r="D1308" s="7">
        <f>IF(N1308&gt;0, RANK(N1308,(N1308:P1308,Q1308:AE1308)),0)</f>
        <v>2</v>
      </c>
      <c r="E1308" s="7">
        <f>IF(O1308&gt;0,RANK(O1308,(N1308:P1308,Q1308:AE1308)),0)</f>
        <v>1</v>
      </c>
      <c r="F1308" s="7">
        <f>IF(P1308&gt;0,RANK(P1308,(N1308:P1308,Q1308:AE1308)),0)</f>
        <v>3</v>
      </c>
      <c r="G1308" s="1">
        <f t="shared" si="519"/>
        <v>120</v>
      </c>
      <c r="H1308" s="2">
        <f t="shared" si="520"/>
        <v>1.6717748676511563E-2</v>
      </c>
      <c r="I1308" s="2"/>
      <c r="J1308" s="2">
        <f t="shared" si="523"/>
        <v>0.47938144329896909</v>
      </c>
      <c r="K1308" s="2">
        <f t="shared" si="524"/>
        <v>0.49609919197548064</v>
      </c>
      <c r="L1308" s="2">
        <f t="shared" si="525"/>
        <v>8.9161326274728343E-3</v>
      </c>
      <c r="M1308" s="2">
        <f t="shared" si="526"/>
        <v>1.5603232098077385E-2</v>
      </c>
      <c r="N1308" s="66">
        <v>3441</v>
      </c>
      <c r="O1308" s="66">
        <v>3561</v>
      </c>
      <c r="P1308" s="66">
        <v>64</v>
      </c>
      <c r="Q1308" s="66">
        <v>50</v>
      </c>
      <c r="R1308" s="66">
        <v>28</v>
      </c>
      <c r="S1308" s="66">
        <v>34</v>
      </c>
      <c r="U1308" s="66">
        <v>0</v>
      </c>
      <c r="W1308" s="66">
        <f>IF(Notes!B$31=1,IF(BR1308&gt;0,BR1308-SUM(T1308:V1308)-SUM(X1308:AL1308),SUM(BS1308:BY1308)),SUM(BS1308:BY1308))</f>
        <v>0</v>
      </c>
      <c r="Y1308" s="66">
        <v>0</v>
      </c>
      <c r="AN1308" s="7">
        <f>IF(Q1308&gt;0,RANK(Q1308,(N1308:P1308,Q1308:AE1308)),0)</f>
        <v>4</v>
      </c>
      <c r="AO1308" s="7">
        <f>IF(R1308&gt;0,RANK(R1308,(N1308:P1308,Q1308:AE1308)),0)</f>
        <v>6</v>
      </c>
      <c r="AP1308" s="7">
        <f>IF(T1308&gt;0,RANK(T1308,(N1308:P1308,Q1308:AE1308)),0)</f>
        <v>0</v>
      </c>
      <c r="AQ1308" s="7">
        <f>IF(S1308&gt;0,RANK(S1308,(N1308:P1308,Q1308:AE1308)),0)</f>
        <v>5</v>
      </c>
      <c r="AR1308" s="2">
        <f t="shared" si="527"/>
        <v>6.9657286152131513E-3</v>
      </c>
      <c r="AS1308" s="2">
        <f t="shared" si="528"/>
        <v>3.9008080245193648E-3</v>
      </c>
      <c r="AT1308" s="2">
        <f t="shared" si="529"/>
        <v>0</v>
      </c>
      <c r="AU1308" s="2">
        <f t="shared" si="530"/>
        <v>4.7366954583449427E-3</v>
      </c>
      <c r="AW1308" t="s">
        <v>1997</v>
      </c>
      <c r="AX1308" t="s">
        <v>284</v>
      </c>
      <c r="AY1308" s="10">
        <v>1</v>
      </c>
      <c r="BA1308" s="119">
        <v>26</v>
      </c>
      <c r="BB1308" s="121">
        <v>39</v>
      </c>
      <c r="BC1308" s="125">
        <f t="shared" si="506"/>
        <v>26039</v>
      </c>
      <c r="BE1308" s="7" t="s">
        <v>228</v>
      </c>
    </row>
    <row r="1309" spans="1:70" hidden="1" outlineLevel="1">
      <c r="A1309" t="s">
        <v>1545</v>
      </c>
      <c r="B1309" t="s">
        <v>284</v>
      </c>
      <c r="C1309" s="1">
        <f t="shared" si="522"/>
        <v>19064</v>
      </c>
      <c r="D1309" s="7">
        <f>IF(N1309&gt;0, RANK(N1309,(N1309:P1309,Q1309:AE1309)),0)</f>
        <v>1</v>
      </c>
      <c r="E1309" s="7">
        <f>IF(O1309&gt;0,RANK(O1309,(N1309:P1309,Q1309:AE1309)),0)</f>
        <v>2</v>
      </c>
      <c r="F1309" s="7">
        <f>IF(P1309&gt;0,RANK(P1309,(N1309:P1309,Q1309:AE1309)),0)</f>
        <v>3</v>
      </c>
      <c r="G1309" s="1">
        <f t="shared" si="519"/>
        <v>1211</v>
      </c>
      <c r="H1309" s="2">
        <f t="shared" si="520"/>
        <v>6.3522870331514894E-2</v>
      </c>
      <c r="I1309" s="2"/>
      <c r="J1309" s="2">
        <f t="shared" si="523"/>
        <v>0.52318506084767102</v>
      </c>
      <c r="K1309" s="2">
        <f t="shared" si="524"/>
        <v>0.45966219051615609</v>
      </c>
      <c r="L1309" s="2">
        <f t="shared" si="525"/>
        <v>7.1338648762064626E-3</v>
      </c>
      <c r="M1309" s="2">
        <f t="shared" si="526"/>
        <v>1.0018883759966426E-2</v>
      </c>
      <c r="N1309" s="66">
        <v>9974</v>
      </c>
      <c r="O1309" s="66">
        <v>8763</v>
      </c>
      <c r="P1309" s="66">
        <v>136</v>
      </c>
      <c r="Q1309" s="66">
        <v>63</v>
      </c>
      <c r="R1309" s="66">
        <v>25</v>
      </c>
      <c r="S1309" s="66">
        <v>65</v>
      </c>
      <c r="U1309" s="66">
        <v>16</v>
      </c>
      <c r="W1309" s="66">
        <f>IF(Notes!B$31=1,IF(BR1309&gt;0,BR1309-SUM(T1309:V1309)-SUM(X1309:AL1309),SUM(BS1309:BY1309)),SUM(BS1309:BY1309))</f>
        <v>0</v>
      </c>
      <c r="Y1309" s="66">
        <v>22</v>
      </c>
      <c r="AN1309" s="7">
        <f>IF(Q1309&gt;0,RANK(Q1309,(N1309:P1309,Q1309:AE1309)),0)</f>
        <v>5</v>
      </c>
      <c r="AO1309" s="7">
        <f>IF(R1309&gt;0,RANK(R1309,(N1309:P1309,Q1309:AE1309)),0)</f>
        <v>6</v>
      </c>
      <c r="AP1309" s="7">
        <f>IF(T1309&gt;0,RANK(T1309,(N1309:P1309,Q1309:AE1309)),0)</f>
        <v>0</v>
      </c>
      <c r="AQ1309" s="7">
        <f>IF(S1309&gt;0,RANK(S1309,(N1309:P1309,Q1309:AE1309)),0)</f>
        <v>4</v>
      </c>
      <c r="AR1309" s="2">
        <f t="shared" si="527"/>
        <v>3.3046579941250526E-3</v>
      </c>
      <c r="AS1309" s="2">
        <f t="shared" si="528"/>
        <v>1.3113722198908938E-3</v>
      </c>
      <c r="AT1309" s="2">
        <f t="shared" si="529"/>
        <v>0</v>
      </c>
      <c r="AU1309" s="2">
        <f t="shared" si="530"/>
        <v>3.4095677717163242E-3</v>
      </c>
      <c r="AW1309" t="s">
        <v>1545</v>
      </c>
      <c r="AX1309" t="s">
        <v>284</v>
      </c>
      <c r="AY1309" s="10">
        <v>1</v>
      </c>
      <c r="BA1309" s="119">
        <v>26</v>
      </c>
      <c r="BB1309" s="121">
        <v>41</v>
      </c>
      <c r="BC1309" s="125">
        <f t="shared" si="506"/>
        <v>26041</v>
      </c>
      <c r="BE1309" s="7" t="s">
        <v>228</v>
      </c>
    </row>
    <row r="1310" spans="1:70" hidden="1" outlineLevel="1">
      <c r="A1310" t="s">
        <v>2864</v>
      </c>
      <c r="B1310" t="s">
        <v>284</v>
      </c>
      <c r="C1310" s="1">
        <f t="shared" si="522"/>
        <v>13311</v>
      </c>
      <c r="D1310" s="7">
        <f>IF(N1310&gt;0, RANK(N1310,(N1310:P1310,Q1310:AE1310)),0)</f>
        <v>2</v>
      </c>
      <c r="E1310" s="7">
        <f>IF(O1310&gt;0,RANK(O1310,(N1310:P1310,Q1310:AE1310)),0)</f>
        <v>1</v>
      </c>
      <c r="F1310" s="7">
        <f>IF(P1310&gt;0,RANK(P1310,(N1310:P1310,Q1310:AE1310)),0)</f>
        <v>3</v>
      </c>
      <c r="G1310" s="1">
        <f t="shared" si="519"/>
        <v>1054</v>
      </c>
      <c r="H1310" s="2">
        <f t="shared" si="520"/>
        <v>7.9182630906768844E-2</v>
      </c>
      <c r="I1310" s="2"/>
      <c r="J1310" s="2">
        <f t="shared" si="523"/>
        <v>0.45037938547066336</v>
      </c>
      <c r="K1310" s="2">
        <f t="shared" si="524"/>
        <v>0.52956201637743217</v>
      </c>
      <c r="L1310" s="2">
        <f t="shared" si="525"/>
        <v>1.0367365336939374E-2</v>
      </c>
      <c r="M1310" s="2">
        <f t="shared" si="526"/>
        <v>9.6912328149650982E-3</v>
      </c>
      <c r="N1310" s="66">
        <v>5995</v>
      </c>
      <c r="O1310" s="66">
        <v>7049</v>
      </c>
      <c r="P1310" s="66">
        <v>138</v>
      </c>
      <c r="Q1310" s="66">
        <v>68</v>
      </c>
      <c r="R1310" s="66">
        <v>18</v>
      </c>
      <c r="S1310" s="66">
        <v>43</v>
      </c>
      <c r="U1310" s="66">
        <v>0</v>
      </c>
      <c r="W1310" s="66">
        <f>IF(Notes!B$31=1,IF(BR1310&gt;0,BR1310-SUM(T1310:V1310)-SUM(X1310:AL1310),SUM(BS1310:BY1310)),SUM(BS1310:BY1310))</f>
        <v>0</v>
      </c>
      <c r="Y1310" s="66">
        <v>0</v>
      </c>
      <c r="AN1310" s="7">
        <f>IF(Q1310&gt;0,RANK(Q1310,(N1310:P1310,Q1310:AE1310)),0)</f>
        <v>4</v>
      </c>
      <c r="AO1310" s="7">
        <f>IF(R1310&gt;0,RANK(R1310,(N1310:P1310,Q1310:AE1310)),0)</f>
        <v>6</v>
      </c>
      <c r="AP1310" s="7">
        <f>IF(T1310&gt;0,RANK(T1310,(N1310:P1310,Q1310:AE1310)),0)</f>
        <v>0</v>
      </c>
      <c r="AQ1310" s="7">
        <f>IF(S1310&gt;0,RANK(S1310,(N1310:P1310,Q1310:AE1310)),0)</f>
        <v>5</v>
      </c>
      <c r="AR1310" s="2">
        <f t="shared" si="527"/>
        <v>5.108556832694764E-3</v>
      </c>
      <c r="AS1310" s="2">
        <f t="shared" si="528"/>
        <v>1.3522650439486139E-3</v>
      </c>
      <c r="AT1310" s="2">
        <f t="shared" si="529"/>
        <v>0</v>
      </c>
      <c r="AU1310" s="2">
        <f t="shared" si="530"/>
        <v>3.230410938321689E-3</v>
      </c>
      <c r="AW1310" t="s">
        <v>2864</v>
      </c>
      <c r="AX1310" t="s">
        <v>284</v>
      </c>
      <c r="AY1310" s="10">
        <v>1</v>
      </c>
      <c r="BA1310" s="119">
        <v>26</v>
      </c>
      <c r="BB1310" s="121">
        <v>43</v>
      </c>
      <c r="BC1310" s="125">
        <f t="shared" si="506"/>
        <v>26043</v>
      </c>
      <c r="BE1310" s="7" t="s">
        <v>228</v>
      </c>
    </row>
    <row r="1311" spans="1:70" hidden="1" outlineLevel="1">
      <c r="A1311" t="s">
        <v>2510</v>
      </c>
      <c r="B1311" t="s">
        <v>284</v>
      </c>
      <c r="C1311" s="1">
        <f t="shared" si="522"/>
        <v>57616</v>
      </c>
      <c r="D1311" s="7">
        <f>IF(N1311&gt;0, RANK(N1311,(N1311:P1311,Q1311:AE1311)),0)</f>
        <v>1</v>
      </c>
      <c r="E1311" s="7">
        <f>IF(O1311&gt;0,RANK(O1311,(N1311:P1311,Q1311:AE1311)),0)</f>
        <v>2</v>
      </c>
      <c r="F1311" s="7">
        <f>IF(P1311&gt;0,RANK(P1311,(N1311:P1311,Q1311:AE1311)),0)</f>
        <v>3</v>
      </c>
      <c r="G1311" s="1">
        <f t="shared" si="519"/>
        <v>4842</v>
      </c>
      <c r="H1311" s="2">
        <f t="shared" si="520"/>
        <v>8.4039155790058315E-2</v>
      </c>
      <c r="I1311" s="2"/>
      <c r="J1311" s="2">
        <f t="shared" si="523"/>
        <v>0.53356706470424886</v>
      </c>
      <c r="K1311" s="2">
        <f t="shared" si="524"/>
        <v>0.44952790891419048</v>
      </c>
      <c r="L1311" s="2">
        <f t="shared" si="525"/>
        <v>7.1855040266592613E-3</v>
      </c>
      <c r="M1311" s="2">
        <f t="shared" si="526"/>
        <v>9.7195223549014012E-3</v>
      </c>
      <c r="N1311" s="66">
        <v>30742</v>
      </c>
      <c r="O1311" s="66">
        <v>25900</v>
      </c>
      <c r="P1311" s="66">
        <v>414</v>
      </c>
      <c r="Q1311" s="66">
        <v>274</v>
      </c>
      <c r="R1311" s="66">
        <v>101</v>
      </c>
      <c r="S1311" s="66">
        <v>184</v>
      </c>
      <c r="U1311" s="66">
        <v>0</v>
      </c>
      <c r="W1311" s="66">
        <f>IF(Notes!B$31=1,IF(BR1311&gt;0,BR1311-SUM(T1311:V1311)-SUM(X1311:AL1311),SUM(BS1311:BY1311)),SUM(BS1311:BY1311))</f>
        <v>0</v>
      </c>
      <c r="Y1311" s="66">
        <v>1</v>
      </c>
      <c r="AN1311" s="7">
        <f>IF(Q1311&gt;0,RANK(Q1311,(N1311:P1311,Q1311:AE1311)),0)</f>
        <v>4</v>
      </c>
      <c r="AO1311" s="7">
        <f>IF(R1311&gt;0,RANK(R1311,(N1311:P1311,Q1311:AE1311)),0)</f>
        <v>6</v>
      </c>
      <c r="AP1311" s="7">
        <f>IF(T1311&gt;0,RANK(T1311,(N1311:P1311,Q1311:AE1311)),0)</f>
        <v>0</v>
      </c>
      <c r="AQ1311" s="7">
        <f>IF(S1311&gt;0,RANK(S1311,(N1311:P1311,Q1311:AE1311)),0)</f>
        <v>5</v>
      </c>
      <c r="AR1311" s="2">
        <f t="shared" si="527"/>
        <v>4.7556234379339075E-3</v>
      </c>
      <c r="AS1311" s="2">
        <f t="shared" si="528"/>
        <v>1.7529852818661484E-3</v>
      </c>
      <c r="AT1311" s="2">
        <f t="shared" si="529"/>
        <v>0</v>
      </c>
      <c r="AU1311" s="2">
        <f t="shared" si="530"/>
        <v>3.193557345181894E-3</v>
      </c>
      <c r="AW1311" t="s">
        <v>2510</v>
      </c>
      <c r="AX1311" t="s">
        <v>284</v>
      </c>
      <c r="AY1311" s="10">
        <v>7</v>
      </c>
      <c r="BA1311" s="119">
        <v>26</v>
      </c>
      <c r="BB1311" s="121">
        <v>45</v>
      </c>
      <c r="BC1311" s="125">
        <f t="shared" si="506"/>
        <v>26045</v>
      </c>
      <c r="BE1311" s="7" t="s">
        <v>228</v>
      </c>
    </row>
    <row r="1312" spans="1:70" hidden="1" outlineLevel="1">
      <c r="A1312" t="s">
        <v>3461</v>
      </c>
      <c r="B1312" t="s">
        <v>284</v>
      </c>
      <c r="C1312" s="1">
        <f t="shared" si="522"/>
        <v>18149</v>
      </c>
      <c r="D1312" s="7">
        <f>IF(N1312&gt;0, RANK(N1312,(N1312:P1312,Q1312:AE1312)),0)</f>
        <v>2</v>
      </c>
      <c r="E1312" s="7">
        <f>IF(O1312&gt;0,RANK(O1312,(N1312:P1312,Q1312:AE1312)),0)</f>
        <v>1</v>
      </c>
      <c r="F1312" s="7">
        <f>IF(P1312&gt;0,RANK(P1312,(N1312:P1312,Q1312:AE1312)),0)</f>
        <v>3</v>
      </c>
      <c r="G1312" s="1">
        <f t="shared" si="519"/>
        <v>799</v>
      </c>
      <c r="H1312" s="2">
        <f t="shared" si="520"/>
        <v>4.4024464157804838E-2</v>
      </c>
      <c r="I1312" s="2"/>
      <c r="J1312" s="2">
        <f t="shared" si="523"/>
        <v>0.46917185519863353</v>
      </c>
      <c r="K1312" s="2">
        <f t="shared" si="524"/>
        <v>0.51319631935643839</v>
      </c>
      <c r="L1312" s="2">
        <f t="shared" si="525"/>
        <v>6.6119345418480359E-3</v>
      </c>
      <c r="M1312" s="2">
        <f t="shared" si="526"/>
        <v>1.1019890903080105E-2</v>
      </c>
      <c r="N1312" s="66">
        <v>8515</v>
      </c>
      <c r="O1312" s="66">
        <v>9314</v>
      </c>
      <c r="P1312" s="66">
        <v>120</v>
      </c>
      <c r="Q1312" s="66">
        <v>97</v>
      </c>
      <c r="R1312" s="66">
        <v>47</v>
      </c>
      <c r="S1312" s="66">
        <v>56</v>
      </c>
      <c r="U1312" s="66">
        <v>0</v>
      </c>
      <c r="W1312" s="66">
        <f>IF(Notes!B$31=1,IF(BR1312&gt;0,BR1312-SUM(T1312:V1312)-SUM(X1312:AL1312),SUM(BS1312:BY1312)),SUM(BS1312:BY1312))</f>
        <v>0</v>
      </c>
      <c r="Y1312" s="66">
        <v>0</v>
      </c>
      <c r="AN1312" s="7">
        <f>IF(Q1312&gt;0,RANK(Q1312,(N1312:P1312,Q1312:AE1312)),0)</f>
        <v>4</v>
      </c>
      <c r="AO1312" s="7">
        <f>IF(R1312&gt;0,RANK(R1312,(N1312:P1312,Q1312:AE1312)),0)</f>
        <v>6</v>
      </c>
      <c r="AP1312" s="7">
        <f>IF(T1312&gt;0,RANK(T1312,(N1312:P1312,Q1312:AE1312)),0)</f>
        <v>0</v>
      </c>
      <c r="AQ1312" s="7">
        <f>IF(S1312&gt;0,RANK(S1312,(N1312:P1312,Q1312:AE1312)),0)</f>
        <v>5</v>
      </c>
      <c r="AR1312" s="2">
        <f t="shared" si="527"/>
        <v>5.3446470879938285E-3</v>
      </c>
      <c r="AS1312" s="2">
        <f t="shared" si="528"/>
        <v>2.589674362223814E-3</v>
      </c>
      <c r="AT1312" s="2">
        <f t="shared" si="529"/>
        <v>0</v>
      </c>
      <c r="AU1312" s="2">
        <f t="shared" si="530"/>
        <v>3.0855694528624166E-3</v>
      </c>
      <c r="AW1312" t="s">
        <v>3461</v>
      </c>
      <c r="AX1312" t="s">
        <v>284</v>
      </c>
      <c r="AY1312" s="10">
        <v>1</v>
      </c>
      <c r="BA1312" s="119">
        <v>26</v>
      </c>
      <c r="BB1312" s="121">
        <v>47</v>
      </c>
      <c r="BC1312" s="125">
        <f t="shared" si="506"/>
        <v>26047</v>
      </c>
      <c r="BE1312" s="7" t="s">
        <v>228</v>
      </c>
    </row>
    <row r="1313" spans="1:70" hidden="1" outlineLevel="1">
      <c r="A1313" t="s">
        <v>3462</v>
      </c>
      <c r="B1313" t="s">
        <v>284</v>
      </c>
      <c r="C1313" s="1">
        <f t="shared" si="522"/>
        <v>219896</v>
      </c>
      <c r="D1313" s="7">
        <f>IF(N1313&gt;0, RANK(N1313,(N1313:P1313,Q1313:AE1313)),0)</f>
        <v>1</v>
      </c>
      <c r="E1313" s="7">
        <f>IF(O1313&gt;0,RANK(O1313,(N1313:P1313,Q1313:AE1313)),0)</f>
        <v>2</v>
      </c>
      <c r="F1313" s="7">
        <f>IF(P1313&gt;0,RANK(P1313,(N1313:P1313,Q1313:AE1313)),0)</f>
        <v>3</v>
      </c>
      <c r="G1313" s="1">
        <f t="shared" si="519"/>
        <v>71476</v>
      </c>
      <c r="H1313" s="2">
        <f t="shared" si="520"/>
        <v>0.32504456652235603</v>
      </c>
      <c r="I1313" s="2"/>
      <c r="J1313" s="2">
        <f t="shared" si="523"/>
        <v>0.65452304725870414</v>
      </c>
      <c r="K1313" s="2">
        <f t="shared" si="524"/>
        <v>0.32947848073634811</v>
      </c>
      <c r="L1313" s="2">
        <f t="shared" si="525"/>
        <v>7.68545130425292E-3</v>
      </c>
      <c r="M1313" s="2">
        <f t="shared" si="526"/>
        <v>8.3130207006948294E-3</v>
      </c>
      <c r="N1313" s="66">
        <v>143927</v>
      </c>
      <c r="O1313" s="66">
        <v>72451</v>
      </c>
      <c r="P1313" s="66">
        <v>1690</v>
      </c>
      <c r="Q1313" s="66">
        <v>790</v>
      </c>
      <c r="R1313" s="66">
        <v>379</v>
      </c>
      <c r="S1313" s="66">
        <v>657</v>
      </c>
      <c r="U1313" s="66">
        <v>0</v>
      </c>
      <c r="W1313" s="66">
        <f>IF(Notes!B$31=1,IF(BR1313&gt;0,BR1313-SUM(T1313:V1313)-SUM(X1313:AL1313),SUM(BS1313:BY1313)),SUM(BS1313:BY1313))</f>
        <v>0</v>
      </c>
      <c r="Y1313" s="66">
        <v>2</v>
      </c>
      <c r="AN1313" s="7">
        <f>IF(Q1313&gt;0,RANK(Q1313,(N1313:P1313,Q1313:AE1313)),0)</f>
        <v>4</v>
      </c>
      <c r="AO1313" s="7">
        <f>IF(R1313&gt;0,RANK(R1313,(N1313:P1313,Q1313:AE1313)),0)</f>
        <v>6</v>
      </c>
      <c r="AP1313" s="7">
        <f>IF(T1313&gt;0,RANK(T1313,(N1313:P1313,Q1313:AE1313)),0)</f>
        <v>0</v>
      </c>
      <c r="AQ1313" s="7">
        <f>IF(S1313&gt;0,RANK(S1313,(N1313:P1313,Q1313:AE1313)),0)</f>
        <v>5</v>
      </c>
      <c r="AR1313" s="2">
        <f t="shared" si="527"/>
        <v>3.5926074144140866E-3</v>
      </c>
      <c r="AS1313" s="2">
        <f t="shared" si="528"/>
        <v>1.7235420380543531E-3</v>
      </c>
      <c r="AT1313" s="2">
        <f t="shared" si="529"/>
        <v>0</v>
      </c>
      <c r="AU1313" s="2">
        <f t="shared" si="530"/>
        <v>2.987776039582348E-3</v>
      </c>
      <c r="AW1313" t="s">
        <v>3462</v>
      </c>
      <c r="AX1313" t="s">
        <v>284</v>
      </c>
      <c r="AY1313" s="10">
        <v>5</v>
      </c>
      <c r="BA1313" s="119">
        <v>26</v>
      </c>
      <c r="BB1313" s="121">
        <v>49</v>
      </c>
      <c r="BC1313" s="125">
        <f t="shared" si="506"/>
        <v>26049</v>
      </c>
      <c r="BE1313" s="7" t="s">
        <v>228</v>
      </c>
      <c r="BR1313" s="1">
        <v>601</v>
      </c>
    </row>
    <row r="1314" spans="1:70" hidden="1" outlineLevel="1">
      <c r="A1314" t="s">
        <v>2437</v>
      </c>
      <c r="B1314" t="s">
        <v>284</v>
      </c>
      <c r="C1314" s="1">
        <f t="shared" si="522"/>
        <v>13241</v>
      </c>
      <c r="D1314" s="7">
        <f>IF(N1314&gt;0, RANK(N1314,(N1314:P1314,Q1314:AE1314)),0)</f>
        <v>1</v>
      </c>
      <c r="E1314" s="7">
        <f>IF(O1314&gt;0,RANK(O1314,(N1314:P1314,Q1314:AE1314)),0)</f>
        <v>2</v>
      </c>
      <c r="F1314" s="7">
        <f>IF(P1314&gt;0,RANK(P1314,(N1314:P1314,Q1314:AE1314)),0)</f>
        <v>3</v>
      </c>
      <c r="G1314" s="1">
        <f t="shared" si="519"/>
        <v>199</v>
      </c>
      <c r="H1314" s="2">
        <f t="shared" si="520"/>
        <v>1.5029076353749718E-2</v>
      </c>
      <c r="I1314" s="2"/>
      <c r="J1314" s="2">
        <f t="shared" si="523"/>
        <v>0.49769654859904838</v>
      </c>
      <c r="K1314" s="2">
        <f t="shared" si="524"/>
        <v>0.48266747224529871</v>
      </c>
      <c r="L1314" s="2">
        <f t="shared" si="525"/>
        <v>8.6851446265387815E-3</v>
      </c>
      <c r="M1314" s="2">
        <f t="shared" si="526"/>
        <v>1.0950834529114179E-2</v>
      </c>
      <c r="N1314" s="66">
        <v>6590</v>
      </c>
      <c r="O1314" s="66">
        <v>6391</v>
      </c>
      <c r="P1314" s="66">
        <v>115</v>
      </c>
      <c r="Q1314" s="66">
        <v>68</v>
      </c>
      <c r="R1314" s="66">
        <v>24</v>
      </c>
      <c r="S1314" s="66">
        <v>53</v>
      </c>
      <c r="U1314" s="66">
        <v>0</v>
      </c>
      <c r="W1314" s="66">
        <f>IF(Notes!B$31=1,IF(BR1314&gt;0,BR1314-SUM(T1314:V1314)-SUM(X1314:AL1314),SUM(BS1314:BY1314)),SUM(BS1314:BY1314))</f>
        <v>0</v>
      </c>
      <c r="Y1314" s="66">
        <v>0</v>
      </c>
      <c r="AN1314" s="7">
        <f>IF(Q1314&gt;0,RANK(Q1314,(N1314:P1314,Q1314:AE1314)),0)</f>
        <v>4</v>
      </c>
      <c r="AO1314" s="7">
        <f>IF(R1314&gt;0,RANK(R1314,(N1314:P1314,Q1314:AE1314)),0)</f>
        <v>6</v>
      </c>
      <c r="AP1314" s="7">
        <f>IF(T1314&gt;0,RANK(T1314,(N1314:P1314,Q1314:AE1314)),0)</f>
        <v>0</v>
      </c>
      <c r="AQ1314" s="7">
        <f>IF(S1314&gt;0,RANK(S1314,(N1314:P1314,Q1314:AE1314)),0)</f>
        <v>5</v>
      </c>
      <c r="AR1314" s="2">
        <f t="shared" si="527"/>
        <v>5.1355637791707575E-3</v>
      </c>
      <c r="AS1314" s="2">
        <f t="shared" si="528"/>
        <v>1.8125519220602673E-3</v>
      </c>
      <c r="AT1314" s="2">
        <f t="shared" si="529"/>
        <v>0</v>
      </c>
      <c r="AU1314" s="2">
        <f t="shared" si="530"/>
        <v>4.0027188278830908E-3</v>
      </c>
      <c r="AW1314" t="s">
        <v>2437</v>
      </c>
      <c r="AX1314" t="s">
        <v>284</v>
      </c>
      <c r="AY1314" s="10">
        <v>1</v>
      </c>
      <c r="BA1314" s="119">
        <v>26</v>
      </c>
      <c r="BB1314" s="121">
        <v>51</v>
      </c>
      <c r="BC1314" s="125">
        <f t="shared" si="506"/>
        <v>26051</v>
      </c>
      <c r="BE1314" s="7" t="s">
        <v>228</v>
      </c>
    </row>
    <row r="1315" spans="1:70" hidden="1" outlineLevel="1">
      <c r="A1315" t="s">
        <v>2926</v>
      </c>
      <c r="B1315" t="s">
        <v>284</v>
      </c>
      <c r="C1315" s="1">
        <f t="shared" si="522"/>
        <v>8264</v>
      </c>
      <c r="D1315" s="7">
        <f>IF(N1315&gt;0, RANK(N1315,(N1315:P1315,Q1315:AE1315)),0)</f>
        <v>1</v>
      </c>
      <c r="E1315" s="7">
        <f>IF(O1315&gt;0,RANK(O1315,(N1315:P1315,Q1315:AE1315)),0)</f>
        <v>2</v>
      </c>
      <c r="F1315" s="7">
        <f>IF(P1315&gt;0,RANK(P1315,(N1315:P1315,Q1315:AE1315)),0)</f>
        <v>3</v>
      </c>
      <c r="G1315" s="1">
        <f t="shared" si="519"/>
        <v>1427</v>
      </c>
      <c r="H1315" s="2">
        <f t="shared" si="520"/>
        <v>0.17267666989351405</v>
      </c>
      <c r="I1315" s="2"/>
      <c r="J1315" s="2">
        <f t="shared" si="523"/>
        <v>0.57562923523717324</v>
      </c>
      <c r="K1315" s="2">
        <f t="shared" si="524"/>
        <v>0.40295256534365925</v>
      </c>
      <c r="L1315" s="2">
        <f t="shared" si="525"/>
        <v>1.101161665053243E-2</v>
      </c>
      <c r="M1315" s="2">
        <f t="shared" si="526"/>
        <v>1.0406582768635075E-2</v>
      </c>
      <c r="N1315" s="66">
        <v>4757</v>
      </c>
      <c r="O1315" s="66">
        <v>3330</v>
      </c>
      <c r="P1315" s="66">
        <v>91</v>
      </c>
      <c r="Q1315" s="66">
        <v>24</v>
      </c>
      <c r="R1315" s="66">
        <v>17</v>
      </c>
      <c r="S1315" s="66">
        <v>45</v>
      </c>
      <c r="U1315" s="66">
        <v>0</v>
      </c>
      <c r="W1315" s="66">
        <f>IF(Notes!B$31=1,IF(BR1315&gt;0,BR1315-SUM(T1315:V1315)-SUM(X1315:AL1315),SUM(BS1315:BY1315)),SUM(BS1315:BY1315))</f>
        <v>0</v>
      </c>
      <c r="Y1315" s="66">
        <v>0</v>
      </c>
      <c r="AN1315" s="7">
        <f>IF(Q1315&gt;0,RANK(Q1315,(N1315:P1315,Q1315:AE1315)),0)</f>
        <v>5</v>
      </c>
      <c r="AO1315" s="7">
        <f>IF(R1315&gt;0,RANK(R1315,(N1315:P1315,Q1315:AE1315)),0)</f>
        <v>6</v>
      </c>
      <c r="AP1315" s="7">
        <f>IF(T1315&gt;0,RANK(T1315,(N1315:P1315,Q1315:AE1315)),0)</f>
        <v>0</v>
      </c>
      <c r="AQ1315" s="7">
        <f>IF(S1315&gt;0,RANK(S1315,(N1315:P1315,Q1315:AE1315)),0)</f>
        <v>4</v>
      </c>
      <c r="AR1315" s="2">
        <f t="shared" si="527"/>
        <v>2.9041626331074541E-3</v>
      </c>
      <c r="AS1315" s="2">
        <f t="shared" si="528"/>
        <v>2.0571151984511132E-3</v>
      </c>
      <c r="AT1315" s="2">
        <f t="shared" si="529"/>
        <v>0</v>
      </c>
      <c r="AU1315" s="2">
        <f t="shared" si="530"/>
        <v>5.4453049370764761E-3</v>
      </c>
      <c r="AW1315" t="s">
        <v>2926</v>
      </c>
      <c r="AX1315" t="s">
        <v>284</v>
      </c>
      <c r="AY1315" s="10">
        <v>1</v>
      </c>
      <c r="BA1315" s="119">
        <v>26</v>
      </c>
      <c r="BB1315" s="121">
        <v>53</v>
      </c>
      <c r="BC1315" s="125">
        <f t="shared" si="506"/>
        <v>26053</v>
      </c>
      <c r="BE1315" s="7" t="s">
        <v>228</v>
      </c>
      <c r="BR1315" s="1">
        <v>17</v>
      </c>
    </row>
    <row r="1316" spans="1:70" hidden="1" outlineLevel="1">
      <c r="A1316" t="s">
        <v>2168</v>
      </c>
      <c r="B1316" t="s">
        <v>284</v>
      </c>
      <c r="C1316" s="1">
        <f t="shared" si="522"/>
        <v>48733</v>
      </c>
      <c r="D1316" s="7">
        <f>IF(N1316&gt;0, RANK(N1316,(N1316:P1316,Q1316:AE1316)),0)</f>
        <v>2</v>
      </c>
      <c r="E1316" s="7">
        <f>IF(O1316&gt;0,RANK(O1316,(N1316:P1316,Q1316:AE1316)),0)</f>
        <v>1</v>
      </c>
      <c r="F1316" s="7">
        <f>IF(P1316&gt;0,RANK(P1316,(N1316:P1316,Q1316:AE1316)),0)</f>
        <v>3</v>
      </c>
      <c r="G1316" s="1">
        <f t="shared" si="519"/>
        <v>1458</v>
      </c>
      <c r="H1316" s="2">
        <f t="shared" si="520"/>
        <v>2.991812529497466E-2</v>
      </c>
      <c r="I1316" s="2"/>
      <c r="J1316" s="2">
        <f t="shared" si="523"/>
        <v>0.4772536063858166</v>
      </c>
      <c r="K1316" s="2">
        <f t="shared" si="524"/>
        <v>0.50717173168079122</v>
      </c>
      <c r="L1316" s="2">
        <f t="shared" si="525"/>
        <v>5.129994049206903E-3</v>
      </c>
      <c r="M1316" s="2">
        <f t="shared" si="526"/>
        <v>1.0444667884185284E-2</v>
      </c>
      <c r="N1316" s="66">
        <v>23258</v>
      </c>
      <c r="O1316" s="66">
        <v>24716</v>
      </c>
      <c r="P1316" s="66">
        <v>250</v>
      </c>
      <c r="Q1316" s="66">
        <v>244</v>
      </c>
      <c r="R1316" s="66">
        <v>128</v>
      </c>
      <c r="S1316" s="66">
        <v>135</v>
      </c>
      <c r="U1316" s="66">
        <v>0</v>
      </c>
      <c r="W1316" s="66">
        <f>IF(Notes!B$31=1,IF(BR1316&gt;0,BR1316-SUM(T1316:V1316)-SUM(X1316:AL1316),SUM(BS1316:BY1316)),SUM(BS1316:BY1316))</f>
        <v>0</v>
      </c>
      <c r="Y1316" s="66">
        <v>2</v>
      </c>
      <c r="AN1316" s="7">
        <f>IF(Q1316&gt;0,RANK(Q1316,(N1316:P1316,Q1316:AE1316)),0)</f>
        <v>4</v>
      </c>
      <c r="AO1316" s="7">
        <f>IF(R1316&gt;0,RANK(R1316,(N1316:P1316,Q1316:AE1316)),0)</f>
        <v>6</v>
      </c>
      <c r="AP1316" s="7">
        <f>IF(T1316&gt;0,RANK(T1316,(N1316:P1316,Q1316:AE1316)),0)</f>
        <v>0</v>
      </c>
      <c r="AQ1316" s="7">
        <f>IF(S1316&gt;0,RANK(S1316,(N1316:P1316,Q1316:AE1316)),0)</f>
        <v>5</v>
      </c>
      <c r="AR1316" s="2">
        <f t="shared" si="527"/>
        <v>5.0068741920259374E-3</v>
      </c>
      <c r="AS1316" s="2">
        <f t="shared" si="528"/>
        <v>2.6265569531939343E-3</v>
      </c>
      <c r="AT1316" s="2">
        <f t="shared" si="529"/>
        <v>0</v>
      </c>
      <c r="AU1316" s="2">
        <f t="shared" si="530"/>
        <v>2.7701967865717274E-3</v>
      </c>
      <c r="AW1316" t="s">
        <v>2168</v>
      </c>
      <c r="AX1316" t="s">
        <v>284</v>
      </c>
      <c r="AY1316" s="10">
        <v>4</v>
      </c>
      <c r="BA1316" s="119">
        <v>26</v>
      </c>
      <c r="BB1316" s="121">
        <v>55</v>
      </c>
      <c r="BC1316" s="125">
        <f t="shared" si="506"/>
        <v>26055</v>
      </c>
      <c r="BE1316" s="7" t="s">
        <v>228</v>
      </c>
      <c r="BR1316" s="1">
        <v>112</v>
      </c>
    </row>
    <row r="1317" spans="1:70" hidden="1" outlineLevel="1">
      <c r="A1317" t="s">
        <v>3208</v>
      </c>
      <c r="B1317" t="s">
        <v>284</v>
      </c>
      <c r="C1317" s="1">
        <f t="shared" si="522"/>
        <v>17738</v>
      </c>
      <c r="D1317" s="7">
        <f>IF(N1317&gt;0, RANK(N1317,(N1317:P1317,Q1317:AE1317)),0)</f>
        <v>1</v>
      </c>
      <c r="E1317" s="7">
        <f>IF(O1317&gt;0,RANK(O1317,(N1317:P1317,Q1317:AE1317)),0)</f>
        <v>2</v>
      </c>
      <c r="F1317" s="7">
        <f>IF(P1317&gt;0,RANK(P1317,(N1317:P1317,Q1317:AE1317)),0)</f>
        <v>3</v>
      </c>
      <c r="G1317" s="1">
        <f t="shared" si="519"/>
        <v>783</v>
      </c>
      <c r="H1317" s="2">
        <f t="shared" si="520"/>
        <v>4.414251888600744E-2</v>
      </c>
      <c r="I1317" s="2"/>
      <c r="J1317" s="2">
        <f t="shared" si="523"/>
        <v>0.51330476942158076</v>
      </c>
      <c r="K1317" s="2">
        <f t="shared" si="524"/>
        <v>0.46916225053557337</v>
      </c>
      <c r="L1317" s="2">
        <f t="shared" si="525"/>
        <v>7.5544029766602769E-3</v>
      </c>
      <c r="M1317" s="2">
        <f t="shared" si="526"/>
        <v>9.9785770661855924E-3</v>
      </c>
      <c r="N1317" s="66">
        <v>9105</v>
      </c>
      <c r="O1317" s="66">
        <v>8322</v>
      </c>
      <c r="P1317" s="66">
        <v>134</v>
      </c>
      <c r="Q1317" s="66">
        <v>79</v>
      </c>
      <c r="R1317" s="66">
        <v>33</v>
      </c>
      <c r="S1317" s="66">
        <v>63</v>
      </c>
      <c r="U1317" s="66">
        <v>1</v>
      </c>
      <c r="W1317" s="66">
        <f>IF(Notes!B$31=1,IF(BR1317&gt;0,BR1317-SUM(T1317:V1317)-SUM(X1317:AL1317),SUM(BS1317:BY1317)),SUM(BS1317:BY1317))</f>
        <v>0</v>
      </c>
      <c r="Y1317" s="66">
        <v>1</v>
      </c>
      <c r="AN1317" s="7">
        <f>IF(Q1317&gt;0,RANK(Q1317,(N1317:P1317,Q1317:AE1317)),0)</f>
        <v>4</v>
      </c>
      <c r="AO1317" s="7">
        <f>IF(R1317&gt;0,RANK(R1317,(N1317:P1317,Q1317:AE1317)),0)</f>
        <v>6</v>
      </c>
      <c r="AP1317" s="7">
        <f>IF(T1317&gt;0,RANK(T1317,(N1317:P1317,Q1317:AE1317)),0)</f>
        <v>0</v>
      </c>
      <c r="AQ1317" s="7">
        <f>IF(S1317&gt;0,RANK(S1317,(N1317:P1317,Q1317:AE1317)),0)</f>
        <v>5</v>
      </c>
      <c r="AR1317" s="2">
        <f t="shared" si="527"/>
        <v>4.4537151877325513E-3</v>
      </c>
      <c r="AS1317" s="2">
        <f t="shared" si="528"/>
        <v>1.8604126733566355E-3</v>
      </c>
      <c r="AT1317" s="2">
        <f t="shared" si="529"/>
        <v>0</v>
      </c>
      <c r="AU1317" s="2">
        <f t="shared" si="530"/>
        <v>3.5516969218626678E-3</v>
      </c>
      <c r="AW1317" t="s">
        <v>3208</v>
      </c>
      <c r="AX1317" t="s">
        <v>284</v>
      </c>
      <c r="AY1317" s="10">
        <v>4</v>
      </c>
      <c r="BA1317" s="119">
        <v>26</v>
      </c>
      <c r="BB1317" s="121">
        <v>57</v>
      </c>
      <c r="BC1317" s="125">
        <f t="shared" si="506"/>
        <v>26057</v>
      </c>
      <c r="BE1317" s="7" t="s">
        <v>228</v>
      </c>
    </row>
    <row r="1318" spans="1:70" hidden="1" outlineLevel="1">
      <c r="A1318" t="s">
        <v>3492</v>
      </c>
      <c r="B1318" t="s">
        <v>284</v>
      </c>
      <c r="C1318" s="1">
        <f t="shared" si="522"/>
        <v>20449</v>
      </c>
      <c r="D1318" s="7">
        <f>IF(N1318&gt;0, RANK(N1318,(N1318:P1318,Q1318:AE1318)),0)</f>
        <v>2</v>
      </c>
      <c r="E1318" s="7">
        <f>IF(O1318&gt;0,RANK(O1318,(N1318:P1318,Q1318:AE1318)),0)</f>
        <v>1</v>
      </c>
      <c r="F1318" s="7">
        <f>IF(P1318&gt;0,RANK(P1318,(N1318:P1318,Q1318:AE1318)),0)</f>
        <v>3</v>
      </c>
      <c r="G1318" s="1">
        <f t="shared" si="519"/>
        <v>2456</v>
      </c>
      <c r="H1318" s="2">
        <f t="shared" si="520"/>
        <v>0.120103672551225</v>
      </c>
      <c r="I1318" s="2"/>
      <c r="J1318" s="2">
        <f t="shared" si="523"/>
        <v>0.42862731673920484</v>
      </c>
      <c r="K1318" s="2">
        <f t="shared" si="524"/>
        <v>0.54873098929042985</v>
      </c>
      <c r="L1318" s="2">
        <f t="shared" si="525"/>
        <v>8.9490928651767814E-3</v>
      </c>
      <c r="M1318" s="2">
        <f t="shared" si="526"/>
        <v>1.3692601105188525E-2</v>
      </c>
      <c r="N1318" s="66">
        <v>8765</v>
      </c>
      <c r="O1318" s="66">
        <v>11221</v>
      </c>
      <c r="P1318" s="66">
        <v>183</v>
      </c>
      <c r="Q1318" s="66">
        <v>131</v>
      </c>
      <c r="R1318" s="66">
        <v>42</v>
      </c>
      <c r="S1318" s="66">
        <v>107</v>
      </c>
      <c r="U1318" s="66">
        <v>0</v>
      </c>
      <c r="W1318" s="66">
        <f>IF(Notes!B$31=1,IF(BR1318&gt;0,BR1318-SUM(T1318:V1318)-SUM(X1318:AL1318),SUM(BS1318:BY1318)),SUM(BS1318:BY1318))</f>
        <v>0</v>
      </c>
      <c r="Y1318" s="66">
        <v>0</v>
      </c>
      <c r="AN1318" s="7">
        <f>IF(Q1318&gt;0,RANK(Q1318,(N1318:P1318,Q1318:AE1318)),0)</f>
        <v>4</v>
      </c>
      <c r="AO1318" s="7">
        <f>IF(R1318&gt;0,RANK(R1318,(N1318:P1318,Q1318:AE1318)),0)</f>
        <v>6</v>
      </c>
      <c r="AP1318" s="7">
        <f>IF(T1318&gt;0,RANK(T1318,(N1318:P1318,Q1318:AE1318)),0)</f>
        <v>0</v>
      </c>
      <c r="AQ1318" s="7">
        <f>IF(S1318&gt;0,RANK(S1318,(N1318:P1318,Q1318:AE1318)),0)</f>
        <v>5</v>
      </c>
      <c r="AR1318" s="2">
        <f t="shared" si="527"/>
        <v>6.4061812313560562E-3</v>
      </c>
      <c r="AS1318" s="2">
        <f t="shared" si="528"/>
        <v>2.0538901657782779E-3</v>
      </c>
      <c r="AT1318" s="2">
        <f t="shared" si="529"/>
        <v>0</v>
      </c>
      <c r="AU1318" s="2">
        <f t="shared" si="530"/>
        <v>5.2325297080541835E-3</v>
      </c>
      <c r="AW1318" t="s">
        <v>3492</v>
      </c>
      <c r="AX1318" t="s">
        <v>284</v>
      </c>
      <c r="AY1318" s="10">
        <v>7</v>
      </c>
      <c r="BA1318" s="119">
        <v>26</v>
      </c>
      <c r="BB1318" s="121">
        <v>59</v>
      </c>
      <c r="BC1318" s="125">
        <f t="shared" si="506"/>
        <v>26059</v>
      </c>
      <c r="BE1318" s="7" t="s">
        <v>228</v>
      </c>
    </row>
    <row r="1319" spans="1:70" hidden="1" outlineLevel="1">
      <c r="A1319" t="s">
        <v>2679</v>
      </c>
      <c r="B1319" t="s">
        <v>284</v>
      </c>
      <c r="C1319" s="1">
        <f t="shared" si="522"/>
        <v>15972</v>
      </c>
      <c r="D1319" s="7">
        <f>IF(N1319&gt;0, RANK(N1319,(N1319:P1319,Q1319:AE1319)),0)</f>
        <v>2</v>
      </c>
      <c r="E1319" s="7">
        <f>IF(O1319&gt;0,RANK(O1319,(N1319:P1319,Q1319:AE1319)),0)</f>
        <v>1</v>
      </c>
      <c r="F1319" s="7">
        <f>IF(P1319&gt;0,RANK(P1319,(N1319:P1319,Q1319:AE1319)),0)</f>
        <v>3</v>
      </c>
      <c r="G1319" s="1">
        <f t="shared" si="519"/>
        <v>625</v>
      </c>
      <c r="H1319" s="2">
        <f t="shared" si="520"/>
        <v>3.9130979213623844E-2</v>
      </c>
      <c r="I1319" s="2"/>
      <c r="J1319" s="2">
        <f t="shared" si="523"/>
        <v>0.46806912096168296</v>
      </c>
      <c r="K1319" s="2">
        <f t="shared" si="524"/>
        <v>0.50720010017530681</v>
      </c>
      <c r="L1319" s="2">
        <f t="shared" si="525"/>
        <v>1.1770598547458051E-2</v>
      </c>
      <c r="M1319" s="2">
        <f t="shared" si="526"/>
        <v>1.2960180315552176E-2</v>
      </c>
      <c r="N1319" s="66">
        <v>7476</v>
      </c>
      <c r="O1319" s="66">
        <v>8101</v>
      </c>
      <c r="P1319" s="66">
        <v>188</v>
      </c>
      <c r="Q1319" s="66">
        <v>119</v>
      </c>
      <c r="R1319" s="66">
        <v>38</v>
      </c>
      <c r="S1319" s="66">
        <v>50</v>
      </c>
      <c r="U1319" s="66">
        <v>0</v>
      </c>
      <c r="W1319" s="66">
        <f>IF(Notes!B$31=1,IF(BR1319&gt;0,BR1319-SUM(T1319:V1319)-SUM(X1319:AL1319),SUM(BS1319:BY1319)),SUM(BS1319:BY1319))</f>
        <v>0</v>
      </c>
      <c r="Y1319" s="66">
        <v>0</v>
      </c>
      <c r="AN1319" s="7">
        <f>IF(Q1319&gt;0,RANK(Q1319,(N1319:P1319,Q1319:AE1319)),0)</f>
        <v>4</v>
      </c>
      <c r="AO1319" s="7">
        <f>IF(R1319&gt;0,RANK(R1319,(N1319:P1319,Q1319:AE1319)),0)</f>
        <v>6</v>
      </c>
      <c r="AP1319" s="7">
        <f>IF(T1319&gt;0,RANK(T1319,(N1319:P1319,Q1319:AE1319)),0)</f>
        <v>0</v>
      </c>
      <c r="AQ1319" s="7">
        <f>IF(S1319&gt;0,RANK(S1319,(N1319:P1319,Q1319:AE1319)),0)</f>
        <v>5</v>
      </c>
      <c r="AR1319" s="2">
        <f t="shared" si="527"/>
        <v>7.4505384422739792E-3</v>
      </c>
      <c r="AS1319" s="2">
        <f t="shared" si="528"/>
        <v>2.3791635361883295E-3</v>
      </c>
      <c r="AT1319" s="2">
        <f t="shared" si="529"/>
        <v>0</v>
      </c>
      <c r="AU1319" s="2">
        <f t="shared" si="530"/>
        <v>3.1304783370899075E-3</v>
      </c>
      <c r="AW1319" t="s">
        <v>2679</v>
      </c>
      <c r="AX1319" t="s">
        <v>284</v>
      </c>
      <c r="AY1319" s="10">
        <v>1</v>
      </c>
      <c r="BA1319" s="119">
        <v>26</v>
      </c>
      <c r="BB1319" s="121">
        <v>61</v>
      </c>
      <c r="BC1319" s="125">
        <f t="shared" si="506"/>
        <v>26061</v>
      </c>
      <c r="BE1319" s="7" t="s">
        <v>228</v>
      </c>
    </row>
    <row r="1320" spans="1:70" hidden="1" outlineLevel="1">
      <c r="A1320" t="s">
        <v>3357</v>
      </c>
      <c r="B1320" t="s">
        <v>284</v>
      </c>
      <c r="C1320" s="1">
        <f t="shared" si="522"/>
        <v>17135</v>
      </c>
      <c r="D1320" s="7">
        <f>IF(N1320&gt;0, RANK(N1320,(N1320:P1320,Q1320:AE1320)),0)</f>
        <v>2</v>
      </c>
      <c r="E1320" s="7">
        <f>IF(O1320&gt;0,RANK(O1320,(N1320:P1320,Q1320:AE1320)),0)</f>
        <v>1</v>
      </c>
      <c r="F1320" s="7">
        <f>IF(P1320&gt;0,RANK(P1320,(N1320:P1320,Q1320:AE1320)),0)</f>
        <v>3</v>
      </c>
      <c r="G1320" s="1">
        <f t="shared" si="519"/>
        <v>67</v>
      </c>
      <c r="H1320" s="2">
        <f t="shared" si="520"/>
        <v>3.9101254741756635E-3</v>
      </c>
      <c r="I1320" s="2"/>
      <c r="J1320" s="2">
        <f t="shared" si="523"/>
        <v>0.48829880361832506</v>
      </c>
      <c r="K1320" s="2">
        <f t="shared" si="524"/>
        <v>0.49220892909250075</v>
      </c>
      <c r="L1320" s="2">
        <f t="shared" si="525"/>
        <v>9.8628538079953317E-3</v>
      </c>
      <c r="M1320" s="2">
        <f t="shared" si="526"/>
        <v>9.629413481178805E-3</v>
      </c>
      <c r="N1320" s="66">
        <v>8367</v>
      </c>
      <c r="O1320" s="66">
        <v>8434</v>
      </c>
      <c r="P1320" s="66">
        <v>169</v>
      </c>
      <c r="Q1320" s="66">
        <v>70</v>
      </c>
      <c r="R1320" s="66">
        <v>39</v>
      </c>
      <c r="S1320" s="66">
        <v>56</v>
      </c>
      <c r="U1320" s="66">
        <v>0</v>
      </c>
      <c r="W1320" s="66">
        <f>IF(Notes!B$31=1,IF(BR1320&gt;0,BR1320-SUM(T1320:V1320)-SUM(X1320:AL1320),SUM(BS1320:BY1320)),SUM(BS1320:BY1320))</f>
        <v>0</v>
      </c>
      <c r="Y1320" s="66">
        <v>0</v>
      </c>
      <c r="AN1320" s="7">
        <f>IF(Q1320&gt;0,RANK(Q1320,(N1320:P1320,Q1320:AE1320)),0)</f>
        <v>4</v>
      </c>
      <c r="AO1320" s="7">
        <f>IF(R1320&gt;0,RANK(R1320,(N1320:P1320,Q1320:AE1320)),0)</f>
        <v>6</v>
      </c>
      <c r="AP1320" s="7">
        <f>IF(T1320&gt;0,RANK(T1320,(N1320:P1320,Q1320:AE1320)),0)</f>
        <v>0</v>
      </c>
      <c r="AQ1320" s="7">
        <f>IF(S1320&gt;0,RANK(S1320,(N1320:P1320,Q1320:AE1320)),0)</f>
        <v>5</v>
      </c>
      <c r="AR1320" s="2">
        <f t="shared" si="527"/>
        <v>4.0852057192880074E-3</v>
      </c>
      <c r="AS1320" s="2">
        <f t="shared" si="528"/>
        <v>2.276043186460461E-3</v>
      </c>
      <c r="AT1320" s="2">
        <f t="shared" si="529"/>
        <v>0</v>
      </c>
      <c r="AU1320" s="2">
        <f t="shared" si="530"/>
        <v>3.2681645754304056E-3</v>
      </c>
      <c r="AW1320" t="s">
        <v>3357</v>
      </c>
      <c r="AX1320" t="s">
        <v>284</v>
      </c>
      <c r="AY1320" s="10">
        <v>10</v>
      </c>
      <c r="BA1320" s="119">
        <v>26</v>
      </c>
      <c r="BB1320" s="121">
        <v>63</v>
      </c>
      <c r="BC1320" s="125">
        <f t="shared" ref="BC1320:BC1383" si="531">1000*BA1320+BB1320</f>
        <v>26063</v>
      </c>
      <c r="BE1320" s="7" t="s">
        <v>228</v>
      </c>
    </row>
    <row r="1321" spans="1:70" hidden="1" outlineLevel="1">
      <c r="A1321" t="s">
        <v>3315</v>
      </c>
      <c r="B1321" t="s">
        <v>284</v>
      </c>
      <c r="C1321" s="1">
        <f t="shared" ref="C1321:C1352" si="532">SUM(N1321:AL1321)</f>
        <v>142729</v>
      </c>
      <c r="D1321" s="7">
        <f>IF(N1321&gt;0, RANK(N1321,(N1321:P1321,Q1321:AE1321)),0)</f>
        <v>1</v>
      </c>
      <c r="E1321" s="7">
        <f>IF(O1321&gt;0,RANK(O1321,(N1321:P1321,Q1321:AE1321)),0)</f>
        <v>2</v>
      </c>
      <c r="F1321" s="7">
        <f>IF(P1321&gt;0,RANK(P1321,(N1321:P1321,Q1321:AE1321)),0)</f>
        <v>3</v>
      </c>
      <c r="G1321" s="1">
        <f t="shared" si="519"/>
        <v>47511</v>
      </c>
      <c r="H1321" s="2">
        <f t="shared" si="520"/>
        <v>0.3328755894036951</v>
      </c>
      <c r="I1321" s="2"/>
      <c r="J1321" s="2">
        <f t="shared" ref="J1321:J1352" si="533">IF($C1321=0,"-",N1321/$C1321)</f>
        <v>0.65854871820022565</v>
      </c>
      <c r="K1321" s="2">
        <f t="shared" ref="K1321:K1352" si="534">IF($C1321=0,"-",O1321/$C1321)</f>
        <v>0.32567312879653049</v>
      </c>
      <c r="L1321" s="2">
        <f t="shared" ref="L1321:L1352" si="535">IF($C1321=0,"-",P1321/$C1321)</f>
        <v>6.5438698512565773E-3</v>
      </c>
      <c r="M1321" s="2">
        <f t="shared" ref="M1321:M1352" si="536">IF(C1321=0,"-",(1-J1321-K1321-L1321))</f>
        <v>9.2342831519872902E-3</v>
      </c>
      <c r="N1321" s="66">
        <v>93994</v>
      </c>
      <c r="O1321" s="66">
        <v>46483</v>
      </c>
      <c r="P1321" s="66">
        <v>934</v>
      </c>
      <c r="Q1321" s="66">
        <v>698</v>
      </c>
      <c r="R1321" s="66">
        <v>301</v>
      </c>
      <c r="S1321" s="66">
        <v>318</v>
      </c>
      <c r="U1321" s="66">
        <v>1</v>
      </c>
      <c r="W1321" s="66">
        <f>IF(Notes!B$31=1,IF(BR1321&gt;0,BR1321-SUM(T1321:V1321)-SUM(X1321:AL1321),SUM(BS1321:BY1321)),SUM(BS1321:BY1321))</f>
        <v>0</v>
      </c>
      <c r="Y1321" s="66">
        <v>0</v>
      </c>
      <c r="AN1321" s="7">
        <f>IF(Q1321&gt;0,RANK(Q1321,(N1321:P1321,Q1321:AE1321)),0)</f>
        <v>4</v>
      </c>
      <c r="AO1321" s="7">
        <f>IF(R1321&gt;0,RANK(R1321,(N1321:P1321,Q1321:AE1321)),0)</f>
        <v>6</v>
      </c>
      <c r="AP1321" s="7">
        <f>IF(T1321&gt;0,RANK(T1321,(N1321:P1321,Q1321:AE1321)),0)</f>
        <v>0</v>
      </c>
      <c r="AQ1321" s="7">
        <f>IF(S1321&gt;0,RANK(S1321,(N1321:P1321,Q1321:AE1321)),0)</f>
        <v>5</v>
      </c>
      <c r="AR1321" s="2">
        <f t="shared" ref="AR1321:AR1352" si="537">IF($C1321=0,"-",Q1321/$C1321)</f>
        <v>4.8903866768491341E-3</v>
      </c>
      <c r="AS1321" s="2">
        <f t="shared" ref="AS1321:AS1352" si="538">IF($C1321=0,"-",R1321/$C1321)</f>
        <v>2.1088916758332226E-3</v>
      </c>
      <c r="AT1321" s="2">
        <f t="shared" ref="AT1321:AT1352" si="539">IF($C1321=0,"-",T1321/$C1321)</f>
        <v>0</v>
      </c>
      <c r="AU1321" s="2">
        <f t="shared" ref="AU1321:AU1352" si="540">IF($C1321=0,"-",S1321/$C1321)</f>
        <v>2.2279985146676567E-3</v>
      </c>
      <c r="AW1321" t="s">
        <v>3315</v>
      </c>
      <c r="AX1321" t="s">
        <v>284</v>
      </c>
      <c r="AY1321" s="10">
        <v>8</v>
      </c>
      <c r="BA1321" s="119">
        <v>26</v>
      </c>
      <c r="BB1321" s="121">
        <v>65</v>
      </c>
      <c r="BC1321" s="125">
        <f t="shared" si="531"/>
        <v>26065</v>
      </c>
      <c r="BE1321" s="7" t="s">
        <v>228</v>
      </c>
      <c r="BR1321" s="1">
        <v>298</v>
      </c>
    </row>
    <row r="1322" spans="1:70" hidden="1" outlineLevel="1">
      <c r="A1322" t="s">
        <v>3409</v>
      </c>
      <c r="B1322" t="s">
        <v>284</v>
      </c>
      <c r="C1322" s="1">
        <f t="shared" si="532"/>
        <v>27319</v>
      </c>
      <c r="D1322" s="7">
        <f>IF(N1322&gt;0, RANK(N1322,(N1322:P1322,Q1322:AE1322)),0)</f>
        <v>2</v>
      </c>
      <c r="E1322" s="7">
        <f>IF(O1322&gt;0,RANK(O1322,(N1322:P1322,Q1322:AE1322)),0)</f>
        <v>1</v>
      </c>
      <c r="F1322" s="7">
        <f>IF(P1322&gt;0,RANK(P1322,(N1322:P1322,Q1322:AE1322)),0)</f>
        <v>3</v>
      </c>
      <c r="G1322" s="1">
        <f t="shared" si="519"/>
        <v>1591</v>
      </c>
      <c r="H1322" s="2">
        <f t="shared" si="520"/>
        <v>5.8237856436912039E-2</v>
      </c>
      <c r="I1322" s="2"/>
      <c r="J1322" s="2">
        <f t="shared" si="533"/>
        <v>0.45993630806398478</v>
      </c>
      <c r="K1322" s="2">
        <f t="shared" si="534"/>
        <v>0.51817416450089682</v>
      </c>
      <c r="L1322" s="2">
        <f t="shared" si="535"/>
        <v>8.8949083055748744E-3</v>
      </c>
      <c r="M1322" s="2">
        <f t="shared" si="536"/>
        <v>1.2994619129543531E-2</v>
      </c>
      <c r="N1322" s="66">
        <v>12565</v>
      </c>
      <c r="O1322" s="66">
        <v>14156</v>
      </c>
      <c r="P1322" s="66">
        <v>243</v>
      </c>
      <c r="Q1322" s="66">
        <v>139</v>
      </c>
      <c r="R1322" s="66">
        <v>59</v>
      </c>
      <c r="S1322" s="66">
        <v>157</v>
      </c>
      <c r="U1322" s="66">
        <v>0</v>
      </c>
      <c r="W1322" s="66">
        <f>IF(Notes!B$31=1,IF(BR1322&gt;0,BR1322-SUM(T1322:V1322)-SUM(X1322:AL1322),SUM(BS1322:BY1322)),SUM(BS1322:BY1322))</f>
        <v>0</v>
      </c>
      <c r="Y1322" s="66">
        <v>0</v>
      </c>
      <c r="AN1322" s="7">
        <f>IF(Q1322&gt;0,RANK(Q1322,(N1322:P1322,Q1322:AE1322)),0)</f>
        <v>5</v>
      </c>
      <c r="AO1322" s="7">
        <f>IF(R1322&gt;0,RANK(R1322,(N1322:P1322,Q1322:AE1322)),0)</f>
        <v>6</v>
      </c>
      <c r="AP1322" s="7">
        <f>IF(T1322&gt;0,RANK(T1322,(N1322:P1322,Q1322:AE1322)),0)</f>
        <v>0</v>
      </c>
      <c r="AQ1322" s="7">
        <f>IF(S1322&gt;0,RANK(S1322,(N1322:P1322,Q1322:AE1322)),0)</f>
        <v>4</v>
      </c>
      <c r="AR1322" s="2">
        <f t="shared" si="537"/>
        <v>5.0880339690325413E-3</v>
      </c>
      <c r="AS1322" s="2">
        <f t="shared" si="538"/>
        <v>2.1596690947692085E-3</v>
      </c>
      <c r="AT1322" s="2">
        <f t="shared" si="539"/>
        <v>0</v>
      </c>
      <c r="AU1322" s="2">
        <f t="shared" si="540"/>
        <v>5.7469160657417917E-3</v>
      </c>
      <c r="AW1322" t="s">
        <v>3409</v>
      </c>
      <c r="AX1322" t="s">
        <v>284</v>
      </c>
      <c r="AY1322" s="10">
        <v>3</v>
      </c>
      <c r="BA1322" s="119">
        <v>26</v>
      </c>
      <c r="BB1322" s="121">
        <v>67</v>
      </c>
      <c r="BC1322" s="125">
        <f t="shared" si="531"/>
        <v>26067</v>
      </c>
      <c r="BE1322" s="7" t="s">
        <v>228</v>
      </c>
      <c r="BR1322" s="1">
        <v>40</v>
      </c>
    </row>
    <row r="1323" spans="1:70" hidden="1" outlineLevel="1">
      <c r="A1323" t="s">
        <v>1720</v>
      </c>
      <c r="B1323" t="s">
        <v>284</v>
      </c>
      <c r="C1323" s="1">
        <f t="shared" si="532"/>
        <v>14187</v>
      </c>
      <c r="D1323" s="7">
        <f>IF(N1323&gt;0, RANK(N1323,(N1323:P1323,Q1323:AE1323)),0)</f>
        <v>1</v>
      </c>
      <c r="E1323" s="7">
        <f>IF(O1323&gt;0,RANK(O1323,(N1323:P1323,Q1323:AE1323)),0)</f>
        <v>2</v>
      </c>
      <c r="F1323" s="7">
        <f>IF(P1323&gt;0,RANK(P1323,(N1323:P1323,Q1323:AE1323)),0)</f>
        <v>3</v>
      </c>
      <c r="G1323" s="1">
        <f t="shared" si="519"/>
        <v>726</v>
      </c>
      <c r="H1323" s="2">
        <f t="shared" si="520"/>
        <v>5.1173609642630576E-2</v>
      </c>
      <c r="I1323" s="2"/>
      <c r="J1323" s="2">
        <f t="shared" si="533"/>
        <v>0.51518996264185524</v>
      </c>
      <c r="K1323" s="2">
        <f t="shared" si="534"/>
        <v>0.46401635299922467</v>
      </c>
      <c r="L1323" s="2">
        <f t="shared" si="535"/>
        <v>1.0291111581024881E-2</v>
      </c>
      <c r="M1323" s="2">
        <f t="shared" si="536"/>
        <v>1.0502572777895213E-2</v>
      </c>
      <c r="N1323" s="66">
        <v>7309</v>
      </c>
      <c r="O1323" s="66">
        <v>6583</v>
      </c>
      <c r="P1323" s="66">
        <v>146</v>
      </c>
      <c r="Q1323" s="66">
        <v>80</v>
      </c>
      <c r="R1323" s="66">
        <v>29</v>
      </c>
      <c r="S1323" s="66">
        <v>40</v>
      </c>
      <c r="U1323" s="66">
        <v>0</v>
      </c>
      <c r="W1323" s="66">
        <f>IF(Notes!B$31=1,IF(BR1323&gt;0,BR1323-SUM(T1323:V1323)-SUM(X1323:AL1323),SUM(BS1323:BY1323)),SUM(BS1323:BY1323))</f>
        <v>0</v>
      </c>
      <c r="Y1323" s="66">
        <v>0</v>
      </c>
      <c r="AN1323" s="7">
        <f>IF(Q1323&gt;0,RANK(Q1323,(N1323:P1323,Q1323:AE1323)),0)</f>
        <v>4</v>
      </c>
      <c r="AO1323" s="7">
        <f>IF(R1323&gt;0,RANK(R1323,(N1323:P1323,Q1323:AE1323)),0)</f>
        <v>6</v>
      </c>
      <c r="AP1323" s="7">
        <f>IF(T1323&gt;0,RANK(T1323,(N1323:P1323,Q1323:AE1323)),0)</f>
        <v>0</v>
      </c>
      <c r="AQ1323" s="7">
        <f>IF(S1323&gt;0,RANK(S1323,(N1323:P1323,Q1323:AE1323)),0)</f>
        <v>5</v>
      </c>
      <c r="AR1323" s="2">
        <f t="shared" si="537"/>
        <v>5.6389652498766473E-3</v>
      </c>
      <c r="AS1323" s="2">
        <f t="shared" si="538"/>
        <v>2.0441249030802846E-3</v>
      </c>
      <c r="AT1323" s="2">
        <f t="shared" si="539"/>
        <v>0</v>
      </c>
      <c r="AU1323" s="2">
        <f t="shared" si="540"/>
        <v>2.8194826249383236E-3</v>
      </c>
      <c r="AW1323" t="s">
        <v>1720</v>
      </c>
      <c r="AX1323" t="s">
        <v>284</v>
      </c>
      <c r="AY1323" s="10">
        <v>1</v>
      </c>
      <c r="BA1323" s="119">
        <v>26</v>
      </c>
      <c r="BB1323" s="121">
        <v>69</v>
      </c>
      <c r="BC1323" s="125">
        <f t="shared" si="531"/>
        <v>26069</v>
      </c>
      <c r="BE1323" s="7" t="s">
        <v>228</v>
      </c>
      <c r="BR1323" s="1">
        <v>38</v>
      </c>
    </row>
    <row r="1324" spans="1:70" hidden="1" outlineLevel="1">
      <c r="A1324" t="s">
        <v>503</v>
      </c>
      <c r="B1324" t="s">
        <v>284</v>
      </c>
      <c r="C1324" s="1">
        <f t="shared" si="532"/>
        <v>6162</v>
      </c>
      <c r="D1324" s="7">
        <f>IF(N1324&gt;0, RANK(N1324,(N1324:P1324,Q1324:AE1324)),0)</f>
        <v>1</v>
      </c>
      <c r="E1324" s="7">
        <f>IF(O1324&gt;0,RANK(O1324,(N1324:P1324,Q1324:AE1324)),0)</f>
        <v>2</v>
      </c>
      <c r="F1324" s="7">
        <f>IF(P1324&gt;0,RANK(P1324,(N1324:P1324,Q1324:AE1324)),0)</f>
        <v>3</v>
      </c>
      <c r="G1324" s="1">
        <f t="shared" si="519"/>
        <v>133</v>
      </c>
      <c r="H1324" s="2">
        <f t="shared" si="520"/>
        <v>2.1583901330736774E-2</v>
      </c>
      <c r="I1324" s="2"/>
      <c r="J1324" s="2">
        <f t="shared" si="533"/>
        <v>0.49983771502758845</v>
      </c>
      <c r="K1324" s="2">
        <f t="shared" si="534"/>
        <v>0.47825381369685166</v>
      </c>
      <c r="L1324" s="2">
        <f t="shared" si="535"/>
        <v>1.0223953261927946E-2</v>
      </c>
      <c r="M1324" s="2">
        <f t="shared" si="536"/>
        <v>1.1684518013631948E-2</v>
      </c>
      <c r="N1324" s="66">
        <v>3080</v>
      </c>
      <c r="O1324" s="66">
        <v>2947</v>
      </c>
      <c r="P1324" s="66">
        <v>63</v>
      </c>
      <c r="Q1324" s="66">
        <v>31</v>
      </c>
      <c r="R1324" s="66">
        <v>17</v>
      </c>
      <c r="S1324" s="66">
        <v>24</v>
      </c>
      <c r="U1324" s="66">
        <v>0</v>
      </c>
      <c r="W1324" s="66">
        <f>IF(Notes!B$31=1,IF(BR1324&gt;0,BR1324-SUM(T1324:V1324)-SUM(X1324:AL1324),SUM(BS1324:BY1324)),SUM(BS1324:BY1324))</f>
        <v>0</v>
      </c>
      <c r="Y1324" s="66">
        <v>0</v>
      </c>
      <c r="AN1324" s="7">
        <f>IF(Q1324&gt;0,RANK(Q1324,(N1324:P1324,Q1324:AE1324)),0)</f>
        <v>4</v>
      </c>
      <c r="AO1324" s="7">
        <f>IF(R1324&gt;0,RANK(R1324,(N1324:P1324,Q1324:AE1324)),0)</f>
        <v>6</v>
      </c>
      <c r="AP1324" s="7">
        <f>IF(T1324&gt;0,RANK(T1324,(N1324:P1324,Q1324:AE1324)),0)</f>
        <v>0</v>
      </c>
      <c r="AQ1324" s="7">
        <f>IF(S1324&gt;0,RANK(S1324,(N1324:P1324,Q1324:AE1324)),0)</f>
        <v>5</v>
      </c>
      <c r="AR1324" s="2">
        <f t="shared" si="537"/>
        <v>5.0308341447581955E-3</v>
      </c>
      <c r="AS1324" s="2">
        <f t="shared" si="538"/>
        <v>2.7588445309964299E-3</v>
      </c>
      <c r="AT1324" s="2">
        <f t="shared" si="539"/>
        <v>0</v>
      </c>
      <c r="AU1324" s="2">
        <f t="shared" si="540"/>
        <v>3.8948393378773127E-3</v>
      </c>
      <c r="AW1324" t="s">
        <v>503</v>
      </c>
      <c r="AX1324" t="s">
        <v>284</v>
      </c>
      <c r="AY1324" s="10">
        <v>1</v>
      </c>
      <c r="BA1324" s="119">
        <v>26</v>
      </c>
      <c r="BB1324" s="121">
        <v>71</v>
      </c>
      <c r="BC1324" s="125">
        <f t="shared" si="531"/>
        <v>26071</v>
      </c>
      <c r="BE1324" s="7" t="s">
        <v>228</v>
      </c>
    </row>
    <row r="1325" spans="1:70" hidden="1" outlineLevel="1">
      <c r="A1325" t="s">
        <v>2577</v>
      </c>
      <c r="B1325" t="s">
        <v>284</v>
      </c>
      <c r="C1325" s="1">
        <f t="shared" si="532"/>
        <v>28350</v>
      </c>
      <c r="D1325" s="7">
        <f>IF(N1325&gt;0, RANK(N1325,(N1325:P1325,Q1325:AE1325)),0)</f>
        <v>1</v>
      </c>
      <c r="E1325" s="7">
        <f>IF(O1325&gt;0,RANK(O1325,(N1325:P1325,Q1325:AE1325)),0)</f>
        <v>2</v>
      </c>
      <c r="F1325" s="7">
        <f>IF(P1325&gt;0,RANK(P1325,(N1325:P1325,Q1325:AE1325)),0)</f>
        <v>3</v>
      </c>
      <c r="G1325" s="1">
        <f t="shared" si="519"/>
        <v>5459</v>
      </c>
      <c r="H1325" s="2">
        <f t="shared" si="520"/>
        <v>0.19255731922398589</v>
      </c>
      <c r="I1325" s="2"/>
      <c r="J1325" s="2">
        <f t="shared" si="533"/>
        <v>0.58832451499118166</v>
      </c>
      <c r="K1325" s="2">
        <f t="shared" si="534"/>
        <v>0.39576719576719577</v>
      </c>
      <c r="L1325" s="2">
        <f t="shared" si="535"/>
        <v>7.4779541446208112E-3</v>
      </c>
      <c r="M1325" s="2">
        <f t="shared" si="536"/>
        <v>8.4303350970017649E-3</v>
      </c>
      <c r="N1325" s="66">
        <v>16679</v>
      </c>
      <c r="O1325" s="66">
        <v>11220</v>
      </c>
      <c r="P1325" s="66">
        <v>212</v>
      </c>
      <c r="Q1325" s="66">
        <v>125</v>
      </c>
      <c r="R1325" s="66">
        <v>61</v>
      </c>
      <c r="S1325" s="66">
        <v>52</v>
      </c>
      <c r="U1325" s="66">
        <v>0</v>
      </c>
      <c r="W1325" s="66">
        <f>IF(Notes!B$31=1,IF(BR1325&gt;0,BR1325-SUM(T1325:V1325)-SUM(X1325:AL1325),SUM(BS1325:BY1325)),SUM(BS1325:BY1325))</f>
        <v>0</v>
      </c>
      <c r="Y1325" s="66">
        <v>1</v>
      </c>
      <c r="AN1325" s="7">
        <f>IF(Q1325&gt;0,RANK(Q1325,(N1325:P1325,Q1325:AE1325)),0)</f>
        <v>4</v>
      </c>
      <c r="AO1325" s="7">
        <f>IF(R1325&gt;0,RANK(R1325,(N1325:P1325,Q1325:AE1325)),0)</f>
        <v>5</v>
      </c>
      <c r="AP1325" s="7">
        <f>IF(T1325&gt;0,RANK(T1325,(N1325:P1325,Q1325:AE1325)),0)</f>
        <v>0</v>
      </c>
      <c r="AQ1325" s="7">
        <f>IF(S1325&gt;0,RANK(S1325,(N1325:P1325,Q1325:AE1325)),0)</f>
        <v>6</v>
      </c>
      <c r="AR1325" s="2">
        <f t="shared" si="537"/>
        <v>4.4091710758377423E-3</v>
      </c>
      <c r="AS1325" s="2">
        <f t="shared" si="538"/>
        <v>2.1516754850088183E-3</v>
      </c>
      <c r="AT1325" s="2">
        <f t="shared" si="539"/>
        <v>0</v>
      </c>
      <c r="AU1325" s="2">
        <f t="shared" si="540"/>
        <v>1.8342151675485008E-3</v>
      </c>
      <c r="AW1325" t="s">
        <v>2577</v>
      </c>
      <c r="AX1325" t="s">
        <v>284</v>
      </c>
      <c r="AY1325" s="10">
        <v>4</v>
      </c>
      <c r="BA1325" s="119">
        <v>26</v>
      </c>
      <c r="BB1325" s="121">
        <v>73</v>
      </c>
      <c r="BC1325" s="125">
        <f t="shared" si="531"/>
        <v>26073</v>
      </c>
      <c r="BE1325" s="7" t="s">
        <v>228</v>
      </c>
      <c r="BR1325" s="1">
        <v>61</v>
      </c>
    </row>
    <row r="1326" spans="1:70" hidden="1" outlineLevel="1">
      <c r="A1326" t="s">
        <v>627</v>
      </c>
      <c r="B1326" t="s">
        <v>284</v>
      </c>
      <c r="C1326" s="1">
        <f t="shared" si="532"/>
        <v>74503</v>
      </c>
      <c r="D1326" s="7">
        <f>IF(N1326&gt;0, RANK(N1326,(N1326:P1326,Q1326:AE1326)),0)</f>
        <v>1</v>
      </c>
      <c r="E1326" s="7">
        <f>IF(O1326&gt;0,RANK(O1326,(N1326:P1326,Q1326:AE1326)),0)</f>
        <v>2</v>
      </c>
      <c r="F1326" s="7">
        <f>IF(P1326&gt;0,RANK(P1326,(N1326:P1326,Q1326:AE1326)),0)</f>
        <v>3</v>
      </c>
      <c r="G1326" s="1">
        <f t="shared" si="519"/>
        <v>1788</v>
      </c>
      <c r="H1326" s="2">
        <f t="shared" si="520"/>
        <v>2.3999033595962577E-2</v>
      </c>
      <c r="I1326" s="2"/>
      <c r="J1326" s="2">
        <f t="shared" si="533"/>
        <v>0.50306699059098292</v>
      </c>
      <c r="K1326" s="2">
        <f t="shared" si="534"/>
        <v>0.47906795699502036</v>
      </c>
      <c r="L1326" s="2">
        <f t="shared" si="535"/>
        <v>8.1473229265935608E-3</v>
      </c>
      <c r="M1326" s="2">
        <f t="shared" si="536"/>
        <v>9.7177294874031574E-3</v>
      </c>
      <c r="N1326" s="66">
        <v>37480</v>
      </c>
      <c r="O1326" s="66">
        <v>35692</v>
      </c>
      <c r="P1326" s="66">
        <v>607</v>
      </c>
      <c r="Q1326" s="66">
        <v>327</v>
      </c>
      <c r="R1326" s="66">
        <v>156</v>
      </c>
      <c r="S1326" s="66">
        <v>241</v>
      </c>
      <c r="U1326" s="66">
        <v>0</v>
      </c>
      <c r="W1326" s="66">
        <f>IF(Notes!B$31=1,IF(BR1326&gt;0,BR1326-SUM(T1326:V1326)-SUM(X1326:AL1326),SUM(BS1326:BY1326)),SUM(BS1326:BY1326))</f>
        <v>0</v>
      </c>
      <c r="Y1326" s="66">
        <v>0</v>
      </c>
      <c r="AN1326" s="7">
        <f>IF(Q1326&gt;0,RANK(Q1326,(N1326:P1326,Q1326:AE1326)),0)</f>
        <v>4</v>
      </c>
      <c r="AO1326" s="7">
        <f>IF(R1326&gt;0,RANK(R1326,(N1326:P1326,Q1326:AE1326)),0)</f>
        <v>6</v>
      </c>
      <c r="AP1326" s="7">
        <f>IF(T1326&gt;0,RANK(T1326,(N1326:P1326,Q1326:AE1326)),0)</f>
        <v>0</v>
      </c>
      <c r="AQ1326" s="7">
        <f>IF(S1326&gt;0,RANK(S1326,(N1326:P1326,Q1326:AE1326)),0)</f>
        <v>5</v>
      </c>
      <c r="AR1326" s="2">
        <f t="shared" si="537"/>
        <v>4.3890850032884581E-3</v>
      </c>
      <c r="AS1326" s="2">
        <f t="shared" si="538"/>
        <v>2.0938754144128424E-3</v>
      </c>
      <c r="AT1326" s="2">
        <f t="shared" si="539"/>
        <v>0</v>
      </c>
      <c r="AU1326" s="2">
        <f t="shared" si="540"/>
        <v>3.2347690697018911E-3</v>
      </c>
      <c r="AW1326" t="s">
        <v>627</v>
      </c>
      <c r="AX1326" t="s">
        <v>284</v>
      </c>
      <c r="AY1326" s="10">
        <v>7</v>
      </c>
      <c r="BA1326" s="119">
        <v>26</v>
      </c>
      <c r="BB1326" s="121">
        <v>75</v>
      </c>
      <c r="BC1326" s="125">
        <f t="shared" si="531"/>
        <v>26075</v>
      </c>
      <c r="BE1326" s="7" t="s">
        <v>228</v>
      </c>
      <c r="BR1326" s="1">
        <v>176</v>
      </c>
    </row>
    <row r="1327" spans="1:70" hidden="1" outlineLevel="1">
      <c r="A1327" t="s">
        <v>1903</v>
      </c>
      <c r="B1327" t="s">
        <v>284</v>
      </c>
      <c r="C1327" s="1">
        <f t="shared" si="532"/>
        <v>130781</v>
      </c>
      <c r="D1327" s="7">
        <f>IF(N1327&gt;0, RANK(N1327,(N1327:P1327,Q1327:AE1327)),0)</f>
        <v>1</v>
      </c>
      <c r="E1327" s="7">
        <f>IF(O1327&gt;0,RANK(O1327,(N1327:P1327,Q1327:AE1327)),0)</f>
        <v>2</v>
      </c>
      <c r="F1327" s="7">
        <f>IF(P1327&gt;0,RANK(P1327,(N1327:P1327,Q1327:AE1327)),0)</f>
        <v>3</v>
      </c>
      <c r="G1327" s="1">
        <f t="shared" si="519"/>
        <v>25497</v>
      </c>
      <c r="H1327" s="2">
        <f t="shared" si="520"/>
        <v>0.19495951246740734</v>
      </c>
      <c r="I1327" s="2"/>
      <c r="J1327" s="2">
        <f t="shared" si="533"/>
        <v>0.58916050496631778</v>
      </c>
      <c r="K1327" s="2">
        <f t="shared" si="534"/>
        <v>0.39420099249891039</v>
      </c>
      <c r="L1327" s="2">
        <f t="shared" si="535"/>
        <v>6.3923658635428697E-3</v>
      </c>
      <c r="M1327" s="2">
        <f t="shared" si="536"/>
        <v>1.0246136671228968E-2</v>
      </c>
      <c r="N1327" s="66">
        <v>77051</v>
      </c>
      <c r="O1327" s="66">
        <v>51554</v>
      </c>
      <c r="P1327" s="66">
        <v>836</v>
      </c>
      <c r="Q1327" s="66">
        <v>770</v>
      </c>
      <c r="R1327" s="66">
        <v>237</v>
      </c>
      <c r="S1327" s="66">
        <v>331</v>
      </c>
      <c r="U1327" s="66">
        <v>1</v>
      </c>
      <c r="W1327" s="66">
        <f>IF(Notes!B$31=1,IF(BR1327&gt;0,BR1327-SUM(T1327:V1327)-SUM(X1327:AL1327),SUM(BS1327:BY1327)),SUM(BS1327:BY1327))</f>
        <v>0</v>
      </c>
      <c r="Y1327" s="66">
        <v>1</v>
      </c>
      <c r="AN1327" s="7">
        <f>IF(Q1327&gt;0,RANK(Q1327,(N1327:P1327,Q1327:AE1327)),0)</f>
        <v>4</v>
      </c>
      <c r="AO1327" s="7">
        <f>IF(R1327&gt;0,RANK(R1327,(N1327:P1327,Q1327:AE1327)),0)</f>
        <v>6</v>
      </c>
      <c r="AP1327" s="7">
        <f>IF(T1327&gt;0,RANK(T1327,(N1327:P1327,Q1327:AE1327)),0)</f>
        <v>0</v>
      </c>
      <c r="AQ1327" s="7">
        <f>IF(S1327&gt;0,RANK(S1327,(N1327:P1327,Q1327:AE1327)),0)</f>
        <v>5</v>
      </c>
      <c r="AR1327" s="2">
        <f t="shared" si="537"/>
        <v>5.8877054006315904E-3</v>
      </c>
      <c r="AS1327" s="2">
        <f t="shared" si="538"/>
        <v>1.8121898440905024E-3</v>
      </c>
      <c r="AT1327" s="2">
        <f t="shared" si="539"/>
        <v>0</v>
      </c>
      <c r="AU1327" s="2">
        <f t="shared" si="540"/>
        <v>2.5309486852065667E-3</v>
      </c>
      <c r="AW1327" t="s">
        <v>1903</v>
      </c>
      <c r="AX1327" t="s">
        <v>284</v>
      </c>
      <c r="AY1327" s="10">
        <v>6</v>
      </c>
      <c r="BA1327" s="119">
        <v>26</v>
      </c>
      <c r="BB1327" s="121">
        <v>77</v>
      </c>
      <c r="BC1327" s="125">
        <f t="shared" si="531"/>
        <v>26077</v>
      </c>
      <c r="BE1327" s="7" t="s">
        <v>228</v>
      </c>
      <c r="BR1327" s="1">
        <v>282</v>
      </c>
    </row>
    <row r="1328" spans="1:70" hidden="1" outlineLevel="1">
      <c r="A1328" t="s">
        <v>2376</v>
      </c>
      <c r="B1328" t="s">
        <v>284</v>
      </c>
      <c r="C1328" s="1">
        <f t="shared" si="532"/>
        <v>8499</v>
      </c>
      <c r="D1328" s="7">
        <f>IF(N1328&gt;0, RANK(N1328,(N1328:P1328,Q1328:AE1328)),0)</f>
        <v>2</v>
      </c>
      <c r="E1328" s="7">
        <f>IF(O1328&gt;0,RANK(O1328,(N1328:P1328,Q1328:AE1328)),0)</f>
        <v>1</v>
      </c>
      <c r="F1328" s="7">
        <f>IF(P1328&gt;0,RANK(P1328,(N1328:P1328,Q1328:AE1328)),0)</f>
        <v>3</v>
      </c>
      <c r="G1328" s="1">
        <f t="shared" si="519"/>
        <v>747</v>
      </c>
      <c r="H1328" s="2">
        <f t="shared" si="520"/>
        <v>8.7892693258030355E-2</v>
      </c>
      <c r="I1328" s="2"/>
      <c r="J1328" s="2">
        <f t="shared" si="533"/>
        <v>0.44475820684786443</v>
      </c>
      <c r="K1328" s="2">
        <f t="shared" si="534"/>
        <v>0.53265090010589478</v>
      </c>
      <c r="L1328" s="2">
        <f t="shared" si="535"/>
        <v>7.6479585833627486E-3</v>
      </c>
      <c r="M1328" s="2">
        <f t="shared" si="536"/>
        <v>1.4942934462878097E-2</v>
      </c>
      <c r="N1328" s="66">
        <v>3780</v>
      </c>
      <c r="O1328" s="66">
        <v>4527</v>
      </c>
      <c r="P1328" s="66">
        <v>65</v>
      </c>
      <c r="Q1328" s="66">
        <v>53</v>
      </c>
      <c r="R1328" s="66">
        <v>31</v>
      </c>
      <c r="S1328" s="66">
        <v>43</v>
      </c>
      <c r="U1328" s="66">
        <v>0</v>
      </c>
      <c r="W1328" s="66">
        <f>IF(Notes!B$31=1,IF(BR1328&gt;0,BR1328-SUM(T1328:V1328)-SUM(X1328:AL1328),SUM(BS1328:BY1328)),SUM(BS1328:BY1328))</f>
        <v>0</v>
      </c>
      <c r="Y1328" s="66">
        <v>0</v>
      </c>
      <c r="AN1328" s="7">
        <f>IF(Q1328&gt;0,RANK(Q1328,(N1328:P1328,Q1328:AE1328)),0)</f>
        <v>4</v>
      </c>
      <c r="AO1328" s="7">
        <f>IF(R1328&gt;0,RANK(R1328,(N1328:P1328,Q1328:AE1328)),0)</f>
        <v>6</v>
      </c>
      <c r="AP1328" s="7">
        <f>IF(T1328&gt;0,RANK(T1328,(N1328:P1328,Q1328:AE1328)),0)</f>
        <v>0</v>
      </c>
      <c r="AQ1328" s="7">
        <f>IF(S1328&gt;0,RANK(S1328,(N1328:P1328,Q1328:AE1328)),0)</f>
        <v>5</v>
      </c>
      <c r="AR1328" s="2">
        <f t="shared" si="537"/>
        <v>6.2360277679727027E-3</v>
      </c>
      <c r="AS1328" s="2">
        <f t="shared" si="538"/>
        <v>3.6474879397576185E-3</v>
      </c>
      <c r="AT1328" s="2">
        <f t="shared" si="539"/>
        <v>0</v>
      </c>
      <c r="AU1328" s="2">
        <f t="shared" si="540"/>
        <v>5.0594187551476644E-3</v>
      </c>
      <c r="AW1328" t="s">
        <v>2376</v>
      </c>
      <c r="AX1328" t="s">
        <v>284</v>
      </c>
      <c r="AY1328" s="10">
        <v>4</v>
      </c>
      <c r="BA1328" s="119">
        <v>26</v>
      </c>
      <c r="BB1328" s="121">
        <v>79</v>
      </c>
      <c r="BC1328" s="125">
        <f t="shared" si="531"/>
        <v>26079</v>
      </c>
      <c r="BE1328" s="7" t="s">
        <v>228</v>
      </c>
    </row>
    <row r="1329" spans="1:70" hidden="1" outlineLevel="1">
      <c r="A1329" t="s">
        <v>2201</v>
      </c>
      <c r="B1329" t="s">
        <v>284</v>
      </c>
      <c r="C1329" s="1">
        <f t="shared" si="532"/>
        <v>303235</v>
      </c>
      <c r="D1329" s="7">
        <f>IF(N1329&gt;0, RANK(N1329,(N1329:P1329,Q1329:AE1329)),0)</f>
        <v>1</v>
      </c>
      <c r="E1329" s="7">
        <f>IF(O1329&gt;0,RANK(O1329,(N1329:P1329,Q1329:AE1329)),0)</f>
        <v>2</v>
      </c>
      <c r="F1329" s="7">
        <f>IF(P1329&gt;0,RANK(P1329,(N1329:P1329,Q1329:AE1329)),0)</f>
        <v>4</v>
      </c>
      <c r="G1329" s="1">
        <f t="shared" si="519"/>
        <v>1573</v>
      </c>
      <c r="H1329" s="2">
        <f t="shared" si="520"/>
        <v>5.1873959140600525E-3</v>
      </c>
      <c r="I1329" s="2"/>
      <c r="J1329" s="2">
        <f t="shared" si="533"/>
        <v>0.49436575593186805</v>
      </c>
      <c r="K1329" s="2">
        <f t="shared" si="534"/>
        <v>0.48917836001780796</v>
      </c>
      <c r="L1329" s="2">
        <f t="shared" si="535"/>
        <v>5.381964482991739E-3</v>
      </c>
      <c r="M1329" s="2">
        <f t="shared" si="536"/>
        <v>1.1073919567332259E-2</v>
      </c>
      <c r="N1329" s="66">
        <v>149909</v>
      </c>
      <c r="O1329" s="66">
        <v>148336</v>
      </c>
      <c r="P1329" s="66">
        <v>1632</v>
      </c>
      <c r="Q1329" s="66">
        <v>1635</v>
      </c>
      <c r="R1329" s="66">
        <v>493</v>
      </c>
      <c r="S1329" s="66">
        <v>1220</v>
      </c>
      <c r="U1329" s="66">
        <v>1</v>
      </c>
      <c r="W1329" s="66">
        <f>IF(Notes!B$31=1,IF(BR1329&gt;0,BR1329-SUM(T1329:V1329)-SUM(X1329:AL1329),SUM(BS1329:BY1329)),SUM(BS1329:BY1329))</f>
        <v>0</v>
      </c>
      <c r="Y1329" s="66">
        <v>9</v>
      </c>
      <c r="AN1329" s="7">
        <f>IF(Q1329&gt;0,RANK(Q1329,(N1329:P1329,Q1329:AE1329)),0)</f>
        <v>3</v>
      </c>
      <c r="AO1329" s="7">
        <f>IF(R1329&gt;0,RANK(R1329,(N1329:P1329,Q1329:AE1329)),0)</f>
        <v>6</v>
      </c>
      <c r="AP1329" s="7">
        <f>IF(T1329&gt;0,RANK(T1329,(N1329:P1329,Q1329:AE1329)),0)</f>
        <v>0</v>
      </c>
      <c r="AQ1329" s="7">
        <f>IF(S1329&gt;0,RANK(S1329,(N1329:P1329,Q1329:AE1329)),0)</f>
        <v>5</v>
      </c>
      <c r="AR1329" s="2">
        <f t="shared" si="537"/>
        <v>5.3918578000560621E-3</v>
      </c>
      <c r="AS1329" s="2">
        <f t="shared" si="538"/>
        <v>1.6258017709037545E-3</v>
      </c>
      <c r="AT1329" s="2">
        <f t="shared" si="539"/>
        <v>0</v>
      </c>
      <c r="AU1329" s="2">
        <f t="shared" si="540"/>
        <v>4.0232822728247068E-3</v>
      </c>
      <c r="AW1329" t="s">
        <v>2201</v>
      </c>
      <c r="AX1329" t="s">
        <v>284</v>
      </c>
      <c r="AY1329" s="10">
        <v>0</v>
      </c>
      <c r="BA1329" s="119">
        <v>26</v>
      </c>
      <c r="BB1329" s="121">
        <v>81</v>
      </c>
      <c r="BC1329" s="125">
        <f t="shared" si="531"/>
        <v>26081</v>
      </c>
      <c r="BE1329" s="7" t="s">
        <v>228</v>
      </c>
      <c r="BR1329" s="1">
        <v>574</v>
      </c>
    </row>
    <row r="1330" spans="1:70" hidden="1" outlineLevel="1">
      <c r="A1330" t="s">
        <v>2377</v>
      </c>
      <c r="B1330" t="s">
        <v>284</v>
      </c>
      <c r="C1330" s="1">
        <f t="shared" si="532"/>
        <v>1410</v>
      </c>
      <c r="D1330" s="7">
        <f>IF(N1330&gt;0, RANK(N1330,(N1330:P1330,Q1330:AE1330)),0)</f>
        <v>2</v>
      </c>
      <c r="E1330" s="7">
        <f>IF(O1330&gt;0,RANK(O1330,(N1330:P1330,Q1330:AE1330)),0)</f>
        <v>1</v>
      </c>
      <c r="F1330" s="7">
        <f>IF(P1330&gt;0,RANK(P1330,(N1330:P1330,Q1330:AE1330)),0)</f>
        <v>3</v>
      </c>
      <c r="G1330" s="1">
        <f t="shared" si="519"/>
        <v>146</v>
      </c>
      <c r="H1330" s="2">
        <f t="shared" si="520"/>
        <v>0.10354609929078014</v>
      </c>
      <c r="I1330" s="2"/>
      <c r="J1330" s="2">
        <f t="shared" si="533"/>
        <v>0.43262411347517732</v>
      </c>
      <c r="K1330" s="2">
        <f t="shared" si="534"/>
        <v>0.53617021276595744</v>
      </c>
      <c r="L1330" s="2">
        <f t="shared" si="535"/>
        <v>1.4184397163120567E-2</v>
      </c>
      <c r="M1330" s="2">
        <f t="shared" si="536"/>
        <v>1.7021276595744615E-2</v>
      </c>
      <c r="N1330" s="66">
        <v>610</v>
      </c>
      <c r="O1330" s="66">
        <v>756</v>
      </c>
      <c r="P1330" s="66">
        <v>20</v>
      </c>
      <c r="Q1330" s="66">
        <v>8</v>
      </c>
      <c r="R1330" s="66">
        <v>2</v>
      </c>
      <c r="S1330" s="66">
        <v>14</v>
      </c>
      <c r="U1330" s="66">
        <v>0</v>
      </c>
      <c r="W1330" s="66">
        <f>IF(Notes!B$31=1,IF(BR1330&gt;0,BR1330-SUM(T1330:V1330)-SUM(X1330:AL1330),SUM(BS1330:BY1330)),SUM(BS1330:BY1330))</f>
        <v>0</v>
      </c>
      <c r="Y1330" s="66">
        <v>0</v>
      </c>
      <c r="AN1330" s="7">
        <f>IF(Q1330&gt;0,RANK(Q1330,(N1330:P1330,Q1330:AE1330)),0)</f>
        <v>5</v>
      </c>
      <c r="AO1330" s="7">
        <f>IF(R1330&gt;0,RANK(R1330,(N1330:P1330,Q1330:AE1330)),0)</f>
        <v>6</v>
      </c>
      <c r="AP1330" s="7">
        <f>IF(T1330&gt;0,RANK(T1330,(N1330:P1330,Q1330:AE1330)),0)</f>
        <v>0</v>
      </c>
      <c r="AQ1330" s="7">
        <f>IF(S1330&gt;0,RANK(S1330,(N1330:P1330,Q1330:AE1330)),0)</f>
        <v>4</v>
      </c>
      <c r="AR1330" s="2">
        <f t="shared" si="537"/>
        <v>5.6737588652482273E-3</v>
      </c>
      <c r="AS1330" s="2">
        <f t="shared" si="538"/>
        <v>1.4184397163120568E-3</v>
      </c>
      <c r="AT1330" s="2">
        <f t="shared" si="539"/>
        <v>0</v>
      </c>
      <c r="AU1330" s="2">
        <f t="shared" si="540"/>
        <v>9.9290780141843976E-3</v>
      </c>
      <c r="AW1330" t="s">
        <v>2377</v>
      </c>
      <c r="AX1330" t="s">
        <v>284</v>
      </c>
      <c r="AY1330" s="10">
        <v>1</v>
      </c>
      <c r="BA1330" s="119">
        <v>26</v>
      </c>
      <c r="BB1330" s="121">
        <v>83</v>
      </c>
      <c r="BC1330" s="125">
        <f t="shared" si="531"/>
        <v>26083</v>
      </c>
      <c r="BE1330" s="7" t="s">
        <v>228</v>
      </c>
    </row>
    <row r="1331" spans="1:70" hidden="1" outlineLevel="1">
      <c r="A1331" t="s">
        <v>2141</v>
      </c>
      <c r="B1331" t="s">
        <v>284</v>
      </c>
      <c r="C1331" s="1">
        <f t="shared" si="532"/>
        <v>5292</v>
      </c>
      <c r="D1331" s="7">
        <f>IF(N1331&gt;0, RANK(N1331,(N1331:P1331,Q1331:AE1331)),0)</f>
        <v>1</v>
      </c>
      <c r="E1331" s="7">
        <f>IF(O1331&gt;0,RANK(O1331,(N1331:P1331,Q1331:AE1331)),0)</f>
        <v>2</v>
      </c>
      <c r="F1331" s="7">
        <f>IF(P1331&gt;0,RANK(P1331,(N1331:P1331,Q1331:AE1331)),0)</f>
        <v>3</v>
      </c>
      <c r="G1331" s="1">
        <f t="shared" si="519"/>
        <v>650</v>
      </c>
      <c r="H1331" s="2">
        <f t="shared" si="520"/>
        <v>0.12282690854119425</v>
      </c>
      <c r="I1331" s="2"/>
      <c r="J1331" s="2">
        <f t="shared" si="533"/>
        <v>0.55158730158730163</v>
      </c>
      <c r="K1331" s="2">
        <f t="shared" si="534"/>
        <v>0.42876039304610736</v>
      </c>
      <c r="L1331" s="2">
        <f t="shared" si="535"/>
        <v>9.0702947845804991E-3</v>
      </c>
      <c r="M1331" s="2">
        <f t="shared" si="536"/>
        <v>1.0582010582010517E-2</v>
      </c>
      <c r="N1331" s="66">
        <v>2919</v>
      </c>
      <c r="O1331" s="66">
        <v>2269</v>
      </c>
      <c r="P1331" s="66">
        <v>48</v>
      </c>
      <c r="Q1331" s="66">
        <v>29</v>
      </c>
      <c r="R1331" s="66">
        <v>12</v>
      </c>
      <c r="S1331" s="66">
        <v>15</v>
      </c>
      <c r="U1331" s="66">
        <v>0</v>
      </c>
      <c r="W1331" s="66">
        <f>IF(Notes!B$31=1,IF(BR1331&gt;0,BR1331-SUM(T1331:V1331)-SUM(X1331:AL1331),SUM(BS1331:BY1331)),SUM(BS1331:BY1331))</f>
        <v>0</v>
      </c>
      <c r="Y1331" s="66">
        <v>0</v>
      </c>
      <c r="AN1331" s="7">
        <f>IF(Q1331&gt;0,RANK(Q1331,(N1331:P1331,Q1331:AE1331)),0)</f>
        <v>4</v>
      </c>
      <c r="AO1331" s="7">
        <f>IF(R1331&gt;0,RANK(R1331,(N1331:P1331,Q1331:AE1331)),0)</f>
        <v>6</v>
      </c>
      <c r="AP1331" s="7">
        <f>IF(T1331&gt;0,RANK(T1331,(N1331:P1331,Q1331:AE1331)),0)</f>
        <v>0</v>
      </c>
      <c r="AQ1331" s="7">
        <f>IF(S1331&gt;0,RANK(S1331,(N1331:P1331,Q1331:AE1331)),0)</f>
        <v>5</v>
      </c>
      <c r="AR1331" s="2">
        <f t="shared" si="537"/>
        <v>5.4799697656840512E-3</v>
      </c>
      <c r="AS1331" s="2">
        <f t="shared" si="538"/>
        <v>2.2675736961451248E-3</v>
      </c>
      <c r="AT1331" s="2">
        <f t="shared" si="539"/>
        <v>0</v>
      </c>
      <c r="AU1331" s="2">
        <f t="shared" si="540"/>
        <v>2.8344671201814059E-3</v>
      </c>
      <c r="AW1331" t="s">
        <v>2141</v>
      </c>
      <c r="AX1331" t="s">
        <v>284</v>
      </c>
      <c r="AY1331" s="10">
        <v>2</v>
      </c>
      <c r="BA1331" s="119">
        <v>26</v>
      </c>
      <c r="BB1331" s="121">
        <v>85</v>
      </c>
      <c r="BC1331" s="125">
        <f t="shared" si="531"/>
        <v>26085</v>
      </c>
      <c r="BE1331" s="7" t="s">
        <v>228</v>
      </c>
    </row>
    <row r="1332" spans="1:70" hidden="1" outlineLevel="1">
      <c r="A1332" t="s">
        <v>2912</v>
      </c>
      <c r="B1332" t="s">
        <v>284</v>
      </c>
      <c r="C1332" s="1">
        <f t="shared" si="532"/>
        <v>45362</v>
      </c>
      <c r="D1332" s="7">
        <f>IF(N1332&gt;0, RANK(N1332,(N1332:P1332,Q1332:AE1332)),0)</f>
        <v>2</v>
      </c>
      <c r="E1332" s="7">
        <f>IF(O1332&gt;0,RANK(O1332,(N1332:P1332,Q1332:AE1332)),0)</f>
        <v>1</v>
      </c>
      <c r="F1332" s="7">
        <f>IF(P1332&gt;0,RANK(P1332,(N1332:P1332,Q1332:AE1332)),0)</f>
        <v>3</v>
      </c>
      <c r="G1332" s="1">
        <f t="shared" si="519"/>
        <v>1374</v>
      </c>
      <c r="H1332" s="2">
        <f t="shared" si="520"/>
        <v>3.028966976764693E-2</v>
      </c>
      <c r="I1332" s="2"/>
      <c r="J1332" s="2">
        <f t="shared" si="533"/>
        <v>0.47301706273973809</v>
      </c>
      <c r="K1332" s="2">
        <f t="shared" si="534"/>
        <v>0.503306732507385</v>
      </c>
      <c r="L1332" s="2">
        <f t="shared" si="535"/>
        <v>8.8840880031744625E-3</v>
      </c>
      <c r="M1332" s="2">
        <f t="shared" si="536"/>
        <v>1.4792116749702443E-2</v>
      </c>
      <c r="N1332" s="66">
        <v>21457</v>
      </c>
      <c r="O1332" s="66">
        <v>22831</v>
      </c>
      <c r="P1332" s="66">
        <v>403</v>
      </c>
      <c r="Q1332" s="66">
        <v>317</v>
      </c>
      <c r="R1332" s="66">
        <v>96</v>
      </c>
      <c r="S1332" s="66">
        <v>258</v>
      </c>
      <c r="U1332" s="66">
        <v>0</v>
      </c>
      <c r="W1332" s="66">
        <f>IF(Notes!B$31=1,IF(BR1332&gt;0,BR1332-SUM(T1332:V1332)-SUM(X1332:AL1332),SUM(BS1332:BY1332)),SUM(BS1332:BY1332))</f>
        <v>0</v>
      </c>
      <c r="Y1332" s="66">
        <v>0</v>
      </c>
      <c r="AN1332" s="7">
        <f>IF(Q1332&gt;0,RANK(Q1332,(N1332:P1332,Q1332:AE1332)),0)</f>
        <v>4</v>
      </c>
      <c r="AO1332" s="7">
        <f>IF(R1332&gt;0,RANK(R1332,(N1332:P1332,Q1332:AE1332)),0)</f>
        <v>6</v>
      </c>
      <c r="AP1332" s="7">
        <f>IF(T1332&gt;0,RANK(T1332,(N1332:P1332,Q1332:AE1332)),0)</f>
        <v>0</v>
      </c>
      <c r="AQ1332" s="7">
        <f>IF(S1332&gt;0,RANK(S1332,(N1332:P1332,Q1332:AE1332)),0)</f>
        <v>5</v>
      </c>
      <c r="AR1332" s="2">
        <f t="shared" si="537"/>
        <v>6.9882280322737089E-3</v>
      </c>
      <c r="AS1332" s="2">
        <f t="shared" si="538"/>
        <v>2.116308804726423E-3</v>
      </c>
      <c r="AT1332" s="2">
        <f t="shared" si="539"/>
        <v>0</v>
      </c>
      <c r="AU1332" s="2">
        <f t="shared" si="540"/>
        <v>5.6875799127022618E-3</v>
      </c>
      <c r="AW1332" t="s">
        <v>2912</v>
      </c>
      <c r="AX1332" t="s">
        <v>284</v>
      </c>
      <c r="AY1332" s="10">
        <v>10</v>
      </c>
      <c r="BA1332" s="119">
        <v>26</v>
      </c>
      <c r="BB1332" s="121">
        <v>87</v>
      </c>
      <c r="BC1332" s="125">
        <f t="shared" si="531"/>
        <v>26087</v>
      </c>
      <c r="BE1332" s="7" t="s">
        <v>228</v>
      </c>
    </row>
    <row r="1333" spans="1:70" hidden="1" outlineLevel="1">
      <c r="A1333" t="s">
        <v>3046</v>
      </c>
      <c r="B1333" t="s">
        <v>284</v>
      </c>
      <c r="C1333" s="1">
        <f t="shared" si="532"/>
        <v>14464</v>
      </c>
      <c r="D1333" s="7">
        <f>IF(N1333&gt;0, RANK(N1333,(N1333:P1333,Q1333:AE1333)),0)</f>
        <v>1</v>
      </c>
      <c r="E1333" s="7">
        <f>IF(O1333&gt;0,RANK(O1333,(N1333:P1333,Q1333:AE1333)),0)</f>
        <v>2</v>
      </c>
      <c r="F1333" s="7">
        <f>IF(P1333&gt;0,RANK(P1333,(N1333:P1333,Q1333:AE1333)),0)</f>
        <v>4</v>
      </c>
      <c r="G1333" s="1">
        <f t="shared" si="519"/>
        <v>417</v>
      </c>
      <c r="H1333" s="2">
        <f t="shared" si="520"/>
        <v>2.8830199115044249E-2</v>
      </c>
      <c r="I1333" s="2"/>
      <c r="J1333" s="2">
        <f t="shared" si="533"/>
        <v>0.50850387168141598</v>
      </c>
      <c r="K1333" s="2">
        <f t="shared" si="534"/>
        <v>0.47967367256637167</v>
      </c>
      <c r="L1333" s="2">
        <f t="shared" si="535"/>
        <v>3.8716814159292035E-3</v>
      </c>
      <c r="M1333" s="2">
        <f t="shared" si="536"/>
        <v>7.9507743362831548E-3</v>
      </c>
      <c r="N1333" s="66">
        <v>7355</v>
      </c>
      <c r="O1333" s="66">
        <v>6938</v>
      </c>
      <c r="P1333" s="66">
        <v>56</v>
      </c>
      <c r="Q1333" s="66">
        <v>58</v>
      </c>
      <c r="R1333" s="66">
        <v>32</v>
      </c>
      <c r="S1333" s="66">
        <v>25</v>
      </c>
      <c r="U1333" s="66">
        <v>0</v>
      </c>
      <c r="W1333" s="66">
        <f>IF(Notes!B$31=1,IF(BR1333&gt;0,BR1333-SUM(T1333:V1333)-SUM(X1333:AL1333),SUM(BS1333:BY1333)),SUM(BS1333:BY1333))</f>
        <v>0</v>
      </c>
      <c r="Y1333" s="66">
        <v>0</v>
      </c>
      <c r="AN1333" s="7">
        <f>IF(Q1333&gt;0,RANK(Q1333,(N1333:P1333,Q1333:AE1333)),0)</f>
        <v>3</v>
      </c>
      <c r="AO1333" s="7">
        <f>IF(R1333&gt;0,RANK(R1333,(N1333:P1333,Q1333:AE1333)),0)</f>
        <v>5</v>
      </c>
      <c r="AP1333" s="7">
        <f>IF(T1333&gt;0,RANK(T1333,(N1333:P1333,Q1333:AE1333)),0)</f>
        <v>0</v>
      </c>
      <c r="AQ1333" s="7">
        <f>IF(S1333&gt;0,RANK(S1333,(N1333:P1333,Q1333:AE1333)),0)</f>
        <v>6</v>
      </c>
      <c r="AR1333" s="2">
        <f t="shared" si="537"/>
        <v>4.0099557522123895E-3</v>
      </c>
      <c r="AS1333" s="2">
        <f t="shared" si="538"/>
        <v>2.2123893805309734E-3</v>
      </c>
      <c r="AT1333" s="2">
        <f t="shared" si="539"/>
        <v>0</v>
      </c>
      <c r="AU1333" s="2">
        <f t="shared" si="540"/>
        <v>1.7284292035398231E-3</v>
      </c>
      <c r="AW1333" t="s">
        <v>3046</v>
      </c>
      <c r="AX1333" t="s">
        <v>284</v>
      </c>
      <c r="AY1333" s="10">
        <v>4</v>
      </c>
      <c r="BA1333" s="119">
        <v>26</v>
      </c>
      <c r="BB1333" s="121">
        <v>89</v>
      </c>
      <c r="BC1333" s="125">
        <f t="shared" si="531"/>
        <v>26089</v>
      </c>
      <c r="BE1333" s="7" t="s">
        <v>228</v>
      </c>
    </row>
    <row r="1334" spans="1:70" hidden="1" outlineLevel="1">
      <c r="A1334" t="s">
        <v>2824</v>
      </c>
      <c r="B1334" t="s">
        <v>284</v>
      </c>
      <c r="C1334" s="1">
        <f t="shared" si="532"/>
        <v>47734</v>
      </c>
      <c r="D1334" s="7">
        <f>IF(N1334&gt;0, RANK(N1334,(N1334:P1334,Q1334:AE1334)),0)</f>
        <v>1</v>
      </c>
      <c r="E1334" s="7">
        <f>IF(O1334&gt;0,RANK(O1334,(N1334:P1334,Q1334:AE1334)),0)</f>
        <v>2</v>
      </c>
      <c r="F1334" s="7">
        <f>IF(P1334&gt;0,RANK(P1334,(N1334:P1334,Q1334:AE1334)),0)</f>
        <v>3</v>
      </c>
      <c r="G1334" s="1">
        <f t="shared" si="519"/>
        <v>2415</v>
      </c>
      <c r="H1334" s="2">
        <f t="shared" si="520"/>
        <v>5.0592868814681356E-2</v>
      </c>
      <c r="I1334" s="2"/>
      <c r="J1334" s="2">
        <f t="shared" si="533"/>
        <v>0.51619390790631414</v>
      </c>
      <c r="K1334" s="2">
        <f t="shared" si="534"/>
        <v>0.46560103909163281</v>
      </c>
      <c r="L1334" s="2">
        <f t="shared" si="535"/>
        <v>7.2275526878116227E-3</v>
      </c>
      <c r="M1334" s="2">
        <f t="shared" si="536"/>
        <v>1.0977500314241429E-2</v>
      </c>
      <c r="N1334" s="66">
        <v>24640</v>
      </c>
      <c r="O1334" s="66">
        <v>22225</v>
      </c>
      <c r="P1334" s="66">
        <v>345</v>
      </c>
      <c r="Q1334" s="66">
        <v>244</v>
      </c>
      <c r="R1334" s="66">
        <v>88</v>
      </c>
      <c r="S1334" s="66">
        <v>191</v>
      </c>
      <c r="U1334" s="66">
        <v>0</v>
      </c>
      <c r="W1334" s="66">
        <f>IF(Notes!B$31=1,IF(BR1334&gt;0,BR1334-SUM(T1334:V1334)-SUM(X1334:AL1334),SUM(BS1334:BY1334)),SUM(BS1334:BY1334))</f>
        <v>0</v>
      </c>
      <c r="Y1334" s="66">
        <v>1</v>
      </c>
      <c r="AN1334" s="7">
        <f>IF(Q1334&gt;0,RANK(Q1334,(N1334:P1334,Q1334:AE1334)),0)</f>
        <v>4</v>
      </c>
      <c r="AO1334" s="7">
        <f>IF(R1334&gt;0,RANK(R1334,(N1334:P1334,Q1334:AE1334)),0)</f>
        <v>6</v>
      </c>
      <c r="AP1334" s="7">
        <f>IF(T1334&gt;0,RANK(T1334,(N1334:P1334,Q1334:AE1334)),0)</f>
        <v>0</v>
      </c>
      <c r="AQ1334" s="7">
        <f>IF(S1334&gt;0,RANK(S1334,(N1334:P1334,Q1334:AE1334)),0)</f>
        <v>5</v>
      </c>
      <c r="AR1334" s="2">
        <f t="shared" si="537"/>
        <v>5.1116604516696692E-3</v>
      </c>
      <c r="AS1334" s="2">
        <f t="shared" si="538"/>
        <v>1.8435496710939791E-3</v>
      </c>
      <c r="AT1334" s="2">
        <f t="shared" si="539"/>
        <v>0</v>
      </c>
      <c r="AU1334" s="2">
        <f t="shared" si="540"/>
        <v>4.0013407633971597E-3</v>
      </c>
      <c r="AW1334" t="s">
        <v>2824</v>
      </c>
      <c r="AX1334" t="s">
        <v>284</v>
      </c>
      <c r="AY1334" s="10">
        <v>7</v>
      </c>
      <c r="BA1334" s="119">
        <v>26</v>
      </c>
      <c r="BB1334" s="121">
        <v>91</v>
      </c>
      <c r="BC1334" s="125">
        <f t="shared" si="531"/>
        <v>26091</v>
      </c>
      <c r="BE1334" s="7" t="s">
        <v>228</v>
      </c>
      <c r="BR1334" s="1">
        <v>132</v>
      </c>
    </row>
    <row r="1335" spans="1:70" hidden="1" outlineLevel="1">
      <c r="A1335" t="s">
        <v>999</v>
      </c>
      <c r="B1335" t="s">
        <v>284</v>
      </c>
      <c r="C1335" s="1">
        <f t="shared" si="532"/>
        <v>99638</v>
      </c>
      <c r="D1335" s="7">
        <f>IF(N1335&gt;0, RANK(N1335,(N1335:P1335,Q1335:AE1335)),0)</f>
        <v>2</v>
      </c>
      <c r="E1335" s="7">
        <f>IF(O1335&gt;0,RANK(O1335,(N1335:P1335,Q1335:AE1335)),0)</f>
        <v>1</v>
      </c>
      <c r="F1335" s="7">
        <f>IF(P1335&gt;0,RANK(P1335,(N1335:P1335,Q1335:AE1335)),0)</f>
        <v>3</v>
      </c>
      <c r="G1335" s="1">
        <f t="shared" si="519"/>
        <v>13243</v>
      </c>
      <c r="H1335" s="2">
        <f t="shared" si="520"/>
        <v>0.13291113832072102</v>
      </c>
      <c r="I1335" s="2"/>
      <c r="J1335" s="2">
        <f t="shared" si="533"/>
        <v>0.4250286035448323</v>
      </c>
      <c r="K1335" s="2">
        <f t="shared" si="534"/>
        <v>0.55793974186555328</v>
      </c>
      <c r="L1335" s="2">
        <f t="shared" si="535"/>
        <v>6.6039061402276243E-3</v>
      </c>
      <c r="M1335" s="2">
        <f t="shared" si="536"/>
        <v>1.0427748449386796E-2</v>
      </c>
      <c r="N1335" s="66">
        <v>42349</v>
      </c>
      <c r="O1335" s="66">
        <v>55592</v>
      </c>
      <c r="P1335" s="66">
        <v>658</v>
      </c>
      <c r="Q1335" s="66">
        <v>598</v>
      </c>
      <c r="R1335" s="66">
        <v>154</v>
      </c>
      <c r="S1335" s="66">
        <v>283</v>
      </c>
      <c r="U1335" s="66">
        <v>0</v>
      </c>
      <c r="W1335" s="66">
        <f>IF(Notes!B$31=1,IF(BR1335&gt;0,BR1335-SUM(T1335:V1335)-SUM(X1335:AL1335),SUM(BS1335:BY1335)),SUM(BS1335:BY1335))</f>
        <v>0</v>
      </c>
      <c r="Y1335" s="66">
        <v>4</v>
      </c>
      <c r="AN1335" s="7">
        <f>IF(Q1335&gt;0,RANK(Q1335,(N1335:P1335,Q1335:AE1335)),0)</f>
        <v>4</v>
      </c>
      <c r="AO1335" s="7">
        <f>IF(R1335&gt;0,RANK(R1335,(N1335:P1335,Q1335:AE1335)),0)</f>
        <v>6</v>
      </c>
      <c r="AP1335" s="7">
        <f>IF(T1335&gt;0,RANK(T1335,(N1335:P1335,Q1335:AE1335)),0)</f>
        <v>0</v>
      </c>
      <c r="AQ1335" s="7">
        <f>IF(S1335&gt;0,RANK(S1335,(N1335:P1335,Q1335:AE1335)),0)</f>
        <v>5</v>
      </c>
      <c r="AR1335" s="2">
        <f t="shared" si="537"/>
        <v>6.0017262490214577E-3</v>
      </c>
      <c r="AS1335" s="2">
        <f t="shared" si="538"/>
        <v>1.5455950540958269E-3</v>
      </c>
      <c r="AT1335" s="2">
        <f t="shared" si="539"/>
        <v>0</v>
      </c>
      <c r="AU1335" s="2">
        <f t="shared" si="540"/>
        <v>2.8402818201890847E-3</v>
      </c>
      <c r="AW1335" t="s">
        <v>999</v>
      </c>
      <c r="AX1335" t="s">
        <v>284</v>
      </c>
      <c r="AY1335" s="10">
        <v>8</v>
      </c>
      <c r="BA1335" s="119">
        <v>26</v>
      </c>
      <c r="BB1335" s="121">
        <v>93</v>
      </c>
      <c r="BC1335" s="125">
        <f t="shared" si="531"/>
        <v>26093</v>
      </c>
      <c r="BE1335" s="7" t="s">
        <v>228</v>
      </c>
      <c r="BR1335" s="1">
        <f>268+4</f>
        <v>272</v>
      </c>
    </row>
    <row r="1336" spans="1:70" hidden="1" outlineLevel="1">
      <c r="A1336" t="s">
        <v>1891</v>
      </c>
      <c r="B1336" t="s">
        <v>284</v>
      </c>
      <c r="C1336" s="1">
        <f t="shared" si="532"/>
        <v>2740</v>
      </c>
      <c r="D1336" s="7">
        <f>IF(N1336&gt;0, RANK(N1336,(N1336:P1336,Q1336:AE1336)),0)</f>
        <v>2</v>
      </c>
      <c r="E1336" s="7">
        <f>IF(O1336&gt;0,RANK(O1336,(N1336:P1336,Q1336:AE1336)),0)</f>
        <v>1</v>
      </c>
      <c r="F1336" s="7">
        <f>IF(P1336&gt;0,RANK(P1336,(N1336:P1336,Q1336:AE1336)),0)</f>
        <v>3</v>
      </c>
      <c r="G1336" s="1">
        <f t="shared" si="519"/>
        <v>299</v>
      </c>
      <c r="H1336" s="2">
        <f t="shared" si="520"/>
        <v>0.10912408759124087</v>
      </c>
      <c r="I1336" s="2"/>
      <c r="J1336" s="2">
        <f t="shared" si="533"/>
        <v>0.43467153284671534</v>
      </c>
      <c r="K1336" s="2">
        <f t="shared" si="534"/>
        <v>0.54379562043795615</v>
      </c>
      <c r="L1336" s="2">
        <f t="shared" si="535"/>
        <v>8.7591240875912416E-3</v>
      </c>
      <c r="M1336" s="2">
        <f t="shared" si="536"/>
        <v>1.2773722627737271E-2</v>
      </c>
      <c r="N1336" s="66">
        <v>1191</v>
      </c>
      <c r="O1336" s="66">
        <v>1490</v>
      </c>
      <c r="P1336" s="66">
        <v>24</v>
      </c>
      <c r="Q1336" s="66">
        <v>14</v>
      </c>
      <c r="R1336" s="66">
        <v>8</v>
      </c>
      <c r="S1336" s="66">
        <v>13</v>
      </c>
      <c r="U1336" s="66">
        <v>0</v>
      </c>
      <c r="W1336" s="66">
        <f>IF(Notes!B$31=1,IF(BR1336&gt;0,BR1336-SUM(T1336:V1336)-SUM(X1336:AL1336),SUM(BS1336:BY1336)),SUM(BS1336:BY1336))</f>
        <v>0</v>
      </c>
      <c r="Y1336" s="66">
        <v>0</v>
      </c>
      <c r="AN1336" s="7">
        <f>IF(Q1336&gt;0,RANK(Q1336,(N1336:P1336,Q1336:AE1336)),0)</f>
        <v>4</v>
      </c>
      <c r="AO1336" s="7">
        <f>IF(R1336&gt;0,RANK(R1336,(N1336:P1336,Q1336:AE1336)),0)</f>
        <v>6</v>
      </c>
      <c r="AP1336" s="7">
        <f>IF(T1336&gt;0,RANK(T1336,(N1336:P1336,Q1336:AE1336)),0)</f>
        <v>0</v>
      </c>
      <c r="AQ1336" s="7">
        <f>IF(S1336&gt;0,RANK(S1336,(N1336:P1336,Q1336:AE1336)),0)</f>
        <v>5</v>
      </c>
      <c r="AR1336" s="2">
        <f t="shared" si="537"/>
        <v>5.1094890510948905E-3</v>
      </c>
      <c r="AS1336" s="2">
        <f t="shared" si="538"/>
        <v>2.9197080291970801E-3</v>
      </c>
      <c r="AT1336" s="2">
        <f t="shared" si="539"/>
        <v>0</v>
      </c>
      <c r="AU1336" s="2">
        <f t="shared" si="540"/>
        <v>4.7445255474452552E-3</v>
      </c>
      <c r="AW1336" t="s">
        <v>1891</v>
      </c>
      <c r="AX1336" t="s">
        <v>284</v>
      </c>
      <c r="AY1336" s="10">
        <v>1</v>
      </c>
      <c r="BA1336" s="119">
        <v>26</v>
      </c>
      <c r="BB1336" s="121">
        <v>95</v>
      </c>
      <c r="BC1336" s="125">
        <f t="shared" si="531"/>
        <v>26095</v>
      </c>
      <c r="BE1336" s="7" t="s">
        <v>228</v>
      </c>
    </row>
    <row r="1337" spans="1:70" hidden="1" outlineLevel="1">
      <c r="A1337" t="s">
        <v>2506</v>
      </c>
      <c r="B1337" t="s">
        <v>284</v>
      </c>
      <c r="C1337" s="1">
        <f t="shared" si="532"/>
        <v>6396</v>
      </c>
      <c r="D1337" s="7">
        <f>IF(N1337&gt;0, RANK(N1337,(N1337:P1337,Q1337:AE1337)),0)</f>
        <v>2</v>
      </c>
      <c r="E1337" s="7">
        <f>IF(O1337&gt;0,RANK(O1337,(N1337:P1337,Q1337:AE1337)),0)</f>
        <v>1</v>
      </c>
      <c r="F1337" s="7">
        <f>IF(P1337&gt;0,RANK(P1337,(N1337:P1337,Q1337:AE1337)),0)</f>
        <v>3</v>
      </c>
      <c r="G1337" s="1">
        <f t="shared" si="519"/>
        <v>241</v>
      </c>
      <c r="H1337" s="2">
        <f t="shared" si="520"/>
        <v>3.7679799874921829E-2</v>
      </c>
      <c r="I1337" s="2"/>
      <c r="J1337" s="2">
        <f t="shared" si="533"/>
        <v>0.47326454033771109</v>
      </c>
      <c r="K1337" s="2">
        <f t="shared" si="534"/>
        <v>0.51094434021263291</v>
      </c>
      <c r="L1337" s="2">
        <f t="shared" si="535"/>
        <v>9.8499061913696062E-3</v>
      </c>
      <c r="M1337" s="2">
        <f t="shared" si="536"/>
        <v>5.9412132582863375E-3</v>
      </c>
      <c r="N1337" s="66">
        <v>3027</v>
      </c>
      <c r="O1337" s="66">
        <v>3268</v>
      </c>
      <c r="P1337" s="66">
        <v>63</v>
      </c>
      <c r="Q1337" s="66">
        <v>21</v>
      </c>
      <c r="R1337" s="66">
        <v>5</v>
      </c>
      <c r="S1337" s="66">
        <v>12</v>
      </c>
      <c r="U1337" s="66">
        <v>0</v>
      </c>
      <c r="W1337" s="66">
        <f>IF(Notes!B$31=1,IF(BR1337&gt;0,BR1337-SUM(T1337:V1337)-SUM(X1337:AL1337),SUM(BS1337:BY1337)),SUM(BS1337:BY1337))</f>
        <v>0</v>
      </c>
      <c r="Y1337" s="66">
        <v>0</v>
      </c>
      <c r="AN1337" s="7">
        <f>IF(Q1337&gt;0,RANK(Q1337,(N1337:P1337,Q1337:AE1337)),0)</f>
        <v>4</v>
      </c>
      <c r="AO1337" s="7">
        <f>IF(R1337&gt;0,RANK(R1337,(N1337:P1337,Q1337:AE1337)),0)</f>
        <v>6</v>
      </c>
      <c r="AP1337" s="7">
        <f>IF(T1337&gt;0,RANK(T1337,(N1337:P1337,Q1337:AE1337)),0)</f>
        <v>0</v>
      </c>
      <c r="AQ1337" s="7">
        <f>IF(S1337&gt;0,RANK(S1337,(N1337:P1337,Q1337:AE1337)),0)</f>
        <v>5</v>
      </c>
      <c r="AR1337" s="2">
        <f t="shared" si="537"/>
        <v>3.2833020637898689E-3</v>
      </c>
      <c r="AS1337" s="2">
        <f t="shared" si="538"/>
        <v>7.817385866166354E-4</v>
      </c>
      <c r="AT1337" s="2">
        <f t="shared" si="539"/>
        <v>0</v>
      </c>
      <c r="AU1337" s="2">
        <f t="shared" si="540"/>
        <v>1.876172607879925E-3</v>
      </c>
      <c r="AW1337" t="s">
        <v>2506</v>
      </c>
      <c r="AX1337" t="s">
        <v>284</v>
      </c>
      <c r="AY1337" s="10">
        <v>1</v>
      </c>
      <c r="BA1337" s="119">
        <v>26</v>
      </c>
      <c r="BB1337" s="121">
        <v>97</v>
      </c>
      <c r="BC1337" s="125">
        <f t="shared" si="531"/>
        <v>26097</v>
      </c>
      <c r="BE1337" s="7" t="s">
        <v>228</v>
      </c>
      <c r="BR1337" s="1">
        <v>13</v>
      </c>
    </row>
    <row r="1338" spans="1:70" hidden="1" outlineLevel="1">
      <c r="A1338" t="s">
        <v>1631</v>
      </c>
      <c r="B1338" t="s">
        <v>284</v>
      </c>
      <c r="C1338" s="1">
        <f t="shared" si="532"/>
        <v>419216</v>
      </c>
      <c r="D1338" s="7">
        <f>IF(N1338&gt;0, RANK(N1338,(N1338:P1338,Q1338:AE1338)),0)</f>
        <v>1</v>
      </c>
      <c r="E1338" s="7">
        <f>IF(O1338&gt;0,RANK(O1338,(N1338:P1338,Q1338:AE1338)),0)</f>
        <v>2</v>
      </c>
      <c r="F1338" s="7">
        <f>IF(P1338&gt;0,RANK(P1338,(N1338:P1338,Q1338:AE1338)),0)</f>
        <v>3</v>
      </c>
      <c r="G1338" s="1">
        <f t="shared" si="519"/>
        <v>36121</v>
      </c>
      <c r="H1338" s="2">
        <f t="shared" si="520"/>
        <v>8.6163218961108359E-2</v>
      </c>
      <c r="I1338" s="2"/>
      <c r="J1338" s="2">
        <f t="shared" si="533"/>
        <v>0.53381550322506777</v>
      </c>
      <c r="K1338" s="2">
        <f t="shared" si="534"/>
        <v>0.44765228426395937</v>
      </c>
      <c r="L1338" s="2">
        <f t="shared" si="535"/>
        <v>8.1676271898019157E-3</v>
      </c>
      <c r="M1338" s="2">
        <f t="shared" si="536"/>
        <v>1.0364585321170952E-2</v>
      </c>
      <c r="N1338" s="66">
        <v>223784</v>
      </c>
      <c r="O1338" s="66">
        <v>187663</v>
      </c>
      <c r="P1338" s="66">
        <v>3424</v>
      </c>
      <c r="Q1338" s="66">
        <v>2357</v>
      </c>
      <c r="R1338" s="66">
        <v>750</v>
      </c>
      <c r="S1338" s="66">
        <v>1228</v>
      </c>
      <c r="U1338" s="66">
        <v>5</v>
      </c>
      <c r="W1338" s="66">
        <f>IF(Notes!B$31=1,IF(BR1338&gt;0,BR1338-SUM(T1338:V1338)-SUM(X1338:AL1338),SUM(BS1338:BY1338)),SUM(BS1338:BY1338))</f>
        <v>0</v>
      </c>
      <c r="Y1338" s="66">
        <v>5</v>
      </c>
      <c r="AN1338" s="7">
        <f>IF(Q1338&gt;0,RANK(Q1338,(N1338:P1338,Q1338:AE1338)),0)</f>
        <v>4</v>
      </c>
      <c r="AO1338" s="7">
        <f>IF(R1338&gt;0,RANK(R1338,(N1338:P1338,Q1338:AE1338)),0)</f>
        <v>6</v>
      </c>
      <c r="AP1338" s="7">
        <f>IF(T1338&gt;0,RANK(T1338,(N1338:P1338,Q1338:AE1338)),0)</f>
        <v>0</v>
      </c>
      <c r="AQ1338" s="7">
        <f>IF(S1338&gt;0,RANK(S1338,(N1338:P1338,Q1338:AE1338)),0)</f>
        <v>5</v>
      </c>
      <c r="AR1338" s="2">
        <f t="shared" si="537"/>
        <v>5.6223999084004427E-3</v>
      </c>
      <c r="AS1338" s="2">
        <f t="shared" si="538"/>
        <v>1.7890538529063776E-3</v>
      </c>
      <c r="AT1338" s="2">
        <f t="shared" si="539"/>
        <v>0</v>
      </c>
      <c r="AU1338" s="2">
        <f t="shared" si="540"/>
        <v>2.9292775084920424E-3</v>
      </c>
      <c r="AW1338" t="s">
        <v>1631</v>
      </c>
      <c r="AX1338" t="s">
        <v>284</v>
      </c>
      <c r="AY1338" s="10">
        <v>0</v>
      </c>
      <c r="BA1338" s="119">
        <v>26</v>
      </c>
      <c r="BB1338" s="121">
        <v>99</v>
      </c>
      <c r="BC1338" s="125">
        <f t="shared" si="531"/>
        <v>26099</v>
      </c>
      <c r="BE1338" s="7" t="s">
        <v>228</v>
      </c>
      <c r="BR1338" s="1">
        <v>970</v>
      </c>
    </row>
    <row r="1339" spans="1:70" hidden="1" outlineLevel="1">
      <c r="A1339" t="s">
        <v>1632</v>
      </c>
      <c r="B1339" t="s">
        <v>284</v>
      </c>
      <c r="C1339" s="1">
        <f t="shared" si="532"/>
        <v>13009</v>
      </c>
      <c r="D1339" s="7">
        <f>IF(N1339&gt;0, RANK(N1339,(N1339:P1339,Q1339:AE1339)),0)</f>
        <v>1</v>
      </c>
      <c r="E1339" s="7">
        <f>IF(O1339&gt;0,RANK(O1339,(N1339:P1339,Q1339:AE1339)),0)</f>
        <v>2</v>
      </c>
      <c r="F1339" s="7">
        <f>IF(P1339&gt;0,RANK(P1339,(N1339:P1339,Q1339:AE1339)),0)</f>
        <v>3</v>
      </c>
      <c r="G1339" s="1">
        <f t="shared" si="519"/>
        <v>1725</v>
      </c>
      <c r="H1339" s="2">
        <f t="shared" si="520"/>
        <v>0.13260050734107157</v>
      </c>
      <c r="I1339" s="2"/>
      <c r="J1339" s="2">
        <f t="shared" si="533"/>
        <v>0.55615343223921898</v>
      </c>
      <c r="K1339" s="2">
        <f t="shared" si="534"/>
        <v>0.42355292489814744</v>
      </c>
      <c r="L1339" s="2">
        <f t="shared" si="535"/>
        <v>8.840033822738104E-3</v>
      </c>
      <c r="M1339" s="2">
        <f t="shared" si="536"/>
        <v>1.1453609039895472E-2</v>
      </c>
      <c r="N1339" s="66">
        <v>7235</v>
      </c>
      <c r="O1339" s="66">
        <v>5510</v>
      </c>
      <c r="P1339" s="66">
        <v>115</v>
      </c>
      <c r="Q1339" s="66">
        <v>56</v>
      </c>
      <c r="R1339" s="66">
        <v>42</v>
      </c>
      <c r="S1339" s="66">
        <v>51</v>
      </c>
      <c r="U1339" s="66">
        <v>0</v>
      </c>
      <c r="W1339" s="66">
        <f>IF(Notes!B$31=1,IF(BR1339&gt;0,BR1339-SUM(T1339:V1339)-SUM(X1339:AL1339),SUM(BS1339:BY1339)),SUM(BS1339:BY1339))</f>
        <v>0</v>
      </c>
      <c r="Y1339" s="66">
        <v>0</v>
      </c>
      <c r="AN1339" s="7">
        <f>IF(Q1339&gt;0,RANK(Q1339,(N1339:P1339,Q1339:AE1339)),0)</f>
        <v>4</v>
      </c>
      <c r="AO1339" s="7">
        <f>IF(R1339&gt;0,RANK(R1339,(N1339:P1339,Q1339:AE1339)),0)</f>
        <v>6</v>
      </c>
      <c r="AP1339" s="7">
        <f>IF(T1339&gt;0,RANK(T1339,(N1339:P1339,Q1339:AE1339)),0)</f>
        <v>0</v>
      </c>
      <c r="AQ1339" s="7">
        <f>IF(S1339&gt;0,RANK(S1339,(N1339:P1339,Q1339:AE1339)),0)</f>
        <v>5</v>
      </c>
      <c r="AR1339" s="2">
        <f t="shared" si="537"/>
        <v>4.3047121223768157E-3</v>
      </c>
      <c r="AS1339" s="2">
        <f t="shared" si="538"/>
        <v>3.2285340917826122E-3</v>
      </c>
      <c r="AT1339" s="2">
        <f t="shared" si="539"/>
        <v>0</v>
      </c>
      <c r="AU1339" s="2">
        <f t="shared" si="540"/>
        <v>3.9203628257360292E-3</v>
      </c>
      <c r="AW1339" t="s">
        <v>1632</v>
      </c>
      <c r="AX1339" t="s">
        <v>284</v>
      </c>
      <c r="AY1339" s="10">
        <v>2</v>
      </c>
      <c r="BA1339" s="119">
        <v>26</v>
      </c>
      <c r="BB1339" s="121">
        <v>101</v>
      </c>
      <c r="BC1339" s="125">
        <f t="shared" si="531"/>
        <v>26101</v>
      </c>
      <c r="BE1339" s="7" t="s">
        <v>228</v>
      </c>
    </row>
    <row r="1340" spans="1:70" hidden="1" outlineLevel="1">
      <c r="A1340" t="s">
        <v>3426</v>
      </c>
      <c r="B1340" t="s">
        <v>284</v>
      </c>
      <c r="C1340" s="1">
        <f t="shared" si="532"/>
        <v>33185</v>
      </c>
      <c r="D1340" s="7">
        <f>IF(N1340&gt;0, RANK(N1340,(N1340:P1340,Q1340:AE1340)),0)</f>
        <v>1</v>
      </c>
      <c r="E1340" s="7">
        <f>IF(O1340&gt;0,RANK(O1340,(N1340:P1340,Q1340:AE1340)),0)</f>
        <v>2</v>
      </c>
      <c r="F1340" s="7">
        <f>IF(P1340&gt;0,RANK(P1340,(N1340:P1340,Q1340:AE1340)),0)</f>
        <v>3</v>
      </c>
      <c r="G1340" s="1">
        <f t="shared" si="519"/>
        <v>6729</v>
      </c>
      <c r="H1340" s="2">
        <f t="shared" si="520"/>
        <v>0.20277233689920143</v>
      </c>
      <c r="I1340" s="2"/>
      <c r="J1340" s="2">
        <f t="shared" si="533"/>
        <v>0.59168298930239571</v>
      </c>
      <c r="K1340" s="2">
        <f t="shared" si="534"/>
        <v>0.38891065240319422</v>
      </c>
      <c r="L1340" s="2">
        <f t="shared" si="535"/>
        <v>8.256742504143438E-3</v>
      </c>
      <c r="M1340" s="2">
        <f t="shared" si="536"/>
        <v>1.1149615790266626E-2</v>
      </c>
      <c r="N1340" s="66">
        <v>19635</v>
      </c>
      <c r="O1340" s="66">
        <v>12906</v>
      </c>
      <c r="P1340" s="66">
        <v>274</v>
      </c>
      <c r="Q1340" s="66">
        <v>191</v>
      </c>
      <c r="R1340" s="66">
        <v>95</v>
      </c>
      <c r="S1340" s="66">
        <v>84</v>
      </c>
      <c r="U1340" s="66">
        <v>0</v>
      </c>
      <c r="W1340" s="66">
        <f>IF(Notes!B$31=1,IF(BR1340&gt;0,BR1340-SUM(T1340:V1340)-SUM(X1340:AL1340),SUM(BS1340:BY1340)),SUM(BS1340:BY1340))</f>
        <v>0</v>
      </c>
      <c r="Y1340" s="66">
        <v>0</v>
      </c>
      <c r="AN1340" s="7">
        <f>IF(Q1340&gt;0,RANK(Q1340,(N1340:P1340,Q1340:AE1340)),0)</f>
        <v>4</v>
      </c>
      <c r="AO1340" s="7">
        <f>IF(R1340&gt;0,RANK(R1340,(N1340:P1340,Q1340:AE1340)),0)</f>
        <v>5</v>
      </c>
      <c r="AP1340" s="7">
        <f>IF(T1340&gt;0,RANK(T1340,(N1340:P1340,Q1340:AE1340)),0)</f>
        <v>0</v>
      </c>
      <c r="AQ1340" s="7">
        <f>IF(S1340&gt;0,RANK(S1340,(N1340:P1340,Q1340:AE1340)),0)</f>
        <v>6</v>
      </c>
      <c r="AR1340" s="2">
        <f t="shared" si="537"/>
        <v>5.755612475516046E-3</v>
      </c>
      <c r="AS1340" s="2">
        <f t="shared" si="538"/>
        <v>2.8627391893927979E-3</v>
      </c>
      <c r="AT1340" s="2">
        <f t="shared" si="539"/>
        <v>0</v>
      </c>
      <c r="AU1340" s="2">
        <f t="shared" si="540"/>
        <v>2.5312641253578422E-3</v>
      </c>
      <c r="AW1340" t="s">
        <v>3426</v>
      </c>
      <c r="AX1340" t="s">
        <v>284</v>
      </c>
      <c r="AY1340" s="10">
        <v>1</v>
      </c>
      <c r="BA1340" s="119">
        <v>26</v>
      </c>
      <c r="BB1340" s="121">
        <v>103</v>
      </c>
      <c r="BC1340" s="125">
        <f t="shared" si="531"/>
        <v>26103</v>
      </c>
      <c r="BE1340" s="7" t="s">
        <v>228</v>
      </c>
      <c r="BR1340" s="1">
        <v>75</v>
      </c>
    </row>
    <row r="1341" spans="1:70" hidden="1" outlineLevel="1">
      <c r="A1341" t="s">
        <v>1450</v>
      </c>
      <c r="B1341" t="s">
        <v>284</v>
      </c>
      <c r="C1341" s="1">
        <f t="shared" si="532"/>
        <v>15223</v>
      </c>
      <c r="D1341" s="7">
        <f>IF(N1341&gt;0, RANK(N1341,(N1341:P1341,Q1341:AE1341)),0)</f>
        <v>1</v>
      </c>
      <c r="E1341" s="7">
        <f>IF(O1341&gt;0,RANK(O1341,(N1341:P1341,Q1341:AE1341)),0)</f>
        <v>2</v>
      </c>
      <c r="F1341" s="7">
        <f>IF(P1341&gt;0,RANK(P1341,(N1341:P1341,Q1341:AE1341)),0)</f>
        <v>3</v>
      </c>
      <c r="G1341" s="1">
        <f t="shared" si="519"/>
        <v>670</v>
      </c>
      <c r="H1341" s="2">
        <f t="shared" si="520"/>
        <v>4.4012349733955201E-2</v>
      </c>
      <c r="I1341" s="2"/>
      <c r="J1341" s="2">
        <f t="shared" si="533"/>
        <v>0.51349931025422058</v>
      </c>
      <c r="K1341" s="2">
        <f t="shared" si="534"/>
        <v>0.4694869605202654</v>
      </c>
      <c r="L1341" s="2">
        <f t="shared" si="535"/>
        <v>7.1602180910464433E-3</v>
      </c>
      <c r="M1341" s="2">
        <f t="shared" si="536"/>
        <v>9.8535111344675852E-3</v>
      </c>
      <c r="N1341" s="66">
        <v>7817</v>
      </c>
      <c r="O1341" s="66">
        <v>7147</v>
      </c>
      <c r="P1341" s="66">
        <v>109</v>
      </c>
      <c r="Q1341" s="66">
        <v>72</v>
      </c>
      <c r="R1341" s="66">
        <v>33</v>
      </c>
      <c r="S1341" s="66">
        <v>45</v>
      </c>
      <c r="U1341" s="66">
        <v>0</v>
      </c>
      <c r="W1341" s="66">
        <f>IF(Notes!B$31=1,IF(BR1341&gt;0,BR1341-SUM(T1341:V1341)-SUM(X1341:AL1341),SUM(BS1341:BY1341)),SUM(BS1341:BY1341))</f>
        <v>0</v>
      </c>
      <c r="Y1341" s="66">
        <v>0</v>
      </c>
      <c r="AN1341" s="7">
        <f>IF(Q1341&gt;0,RANK(Q1341,(N1341:P1341,Q1341:AE1341)),0)</f>
        <v>4</v>
      </c>
      <c r="AO1341" s="7">
        <f>IF(R1341&gt;0,RANK(R1341,(N1341:P1341,Q1341:AE1341)),0)</f>
        <v>6</v>
      </c>
      <c r="AP1341" s="7">
        <f>IF(T1341&gt;0,RANK(T1341,(N1341:P1341,Q1341:AE1341)),0)</f>
        <v>0</v>
      </c>
      <c r="AQ1341" s="7">
        <f>IF(S1341&gt;0,RANK(S1341,(N1341:P1341,Q1341:AE1341)),0)</f>
        <v>5</v>
      </c>
      <c r="AR1341" s="2">
        <f t="shared" si="537"/>
        <v>4.729685344544439E-3</v>
      </c>
      <c r="AS1341" s="2">
        <f t="shared" si="538"/>
        <v>2.167772449582868E-3</v>
      </c>
      <c r="AT1341" s="2">
        <f t="shared" si="539"/>
        <v>0</v>
      </c>
      <c r="AU1341" s="2">
        <f t="shared" si="540"/>
        <v>2.9560533403402748E-3</v>
      </c>
      <c r="AW1341" t="s">
        <v>1450</v>
      </c>
      <c r="AX1341" t="s">
        <v>284</v>
      </c>
      <c r="AY1341" s="10">
        <v>2</v>
      </c>
      <c r="BA1341" s="119">
        <v>26</v>
      </c>
      <c r="BB1341" s="121">
        <v>105</v>
      </c>
      <c r="BC1341" s="125">
        <f t="shared" si="531"/>
        <v>26105</v>
      </c>
      <c r="BE1341" s="7" t="s">
        <v>228</v>
      </c>
      <c r="BR1341" s="1">
        <v>18</v>
      </c>
    </row>
    <row r="1342" spans="1:70" hidden="1" outlineLevel="1">
      <c r="A1342" t="s">
        <v>2617</v>
      </c>
      <c r="B1342" t="s">
        <v>284</v>
      </c>
      <c r="C1342" s="1">
        <f t="shared" si="532"/>
        <v>18664</v>
      </c>
      <c r="D1342" s="7">
        <f>IF(N1342&gt;0, RANK(N1342,(N1342:P1342,Q1342:AE1342)),0)</f>
        <v>2</v>
      </c>
      <c r="E1342" s="7">
        <f>IF(O1342&gt;0,RANK(O1342,(N1342:P1342,Q1342:AE1342)),0)</f>
        <v>1</v>
      </c>
      <c r="F1342" s="7">
        <f>IF(P1342&gt;0,RANK(P1342,(N1342:P1342,Q1342:AE1342)),0)</f>
        <v>3</v>
      </c>
      <c r="G1342" s="1">
        <f t="shared" si="519"/>
        <v>137</v>
      </c>
      <c r="H1342" s="2">
        <f t="shared" si="520"/>
        <v>7.3403343334762106E-3</v>
      </c>
      <c r="I1342" s="2"/>
      <c r="J1342" s="2">
        <f t="shared" si="533"/>
        <v>0.48762323189027001</v>
      </c>
      <c r="K1342" s="2">
        <f t="shared" si="534"/>
        <v>0.49496356622374627</v>
      </c>
      <c r="L1342" s="2">
        <f t="shared" si="535"/>
        <v>6.9117016716673807E-3</v>
      </c>
      <c r="M1342" s="2">
        <f t="shared" si="536"/>
        <v>1.0501500214316339E-2</v>
      </c>
      <c r="N1342" s="66">
        <v>9101</v>
      </c>
      <c r="O1342" s="66">
        <v>9238</v>
      </c>
      <c r="P1342" s="66">
        <v>129</v>
      </c>
      <c r="Q1342" s="66">
        <v>92</v>
      </c>
      <c r="R1342" s="66">
        <v>41</v>
      </c>
      <c r="S1342" s="66">
        <v>53</v>
      </c>
      <c r="U1342" s="66">
        <v>2</v>
      </c>
      <c r="W1342" s="66">
        <f>IF(Notes!B$31=1,IF(BR1342&gt;0,BR1342-SUM(T1342:V1342)-SUM(X1342:AL1342),SUM(BS1342:BY1342)),SUM(BS1342:BY1342))</f>
        <v>0</v>
      </c>
      <c r="Y1342" s="66">
        <v>8</v>
      </c>
      <c r="AN1342" s="7">
        <f>IF(Q1342&gt;0,RANK(Q1342,(N1342:P1342,Q1342:AE1342)),0)</f>
        <v>4</v>
      </c>
      <c r="AO1342" s="7">
        <f>IF(R1342&gt;0,RANK(R1342,(N1342:P1342,Q1342:AE1342)),0)</f>
        <v>6</v>
      </c>
      <c r="AP1342" s="7">
        <f>IF(T1342&gt;0,RANK(T1342,(N1342:P1342,Q1342:AE1342)),0)</f>
        <v>0</v>
      </c>
      <c r="AQ1342" s="7">
        <f>IF(S1342&gt;0,RANK(S1342,(N1342:P1342,Q1342:AE1342)),0)</f>
        <v>5</v>
      </c>
      <c r="AR1342" s="2">
        <f t="shared" si="537"/>
        <v>4.9292756108015433E-3</v>
      </c>
      <c r="AS1342" s="2">
        <f t="shared" si="538"/>
        <v>2.1967423917702527E-3</v>
      </c>
      <c r="AT1342" s="2">
        <f t="shared" si="539"/>
        <v>0</v>
      </c>
      <c r="AU1342" s="2">
        <f t="shared" si="540"/>
        <v>2.8396913844834976E-3</v>
      </c>
      <c r="AW1342" t="s">
        <v>2617</v>
      </c>
      <c r="AX1342" t="s">
        <v>284</v>
      </c>
      <c r="AY1342" s="10">
        <v>4</v>
      </c>
      <c r="BA1342" s="119">
        <v>26</v>
      </c>
      <c r="BB1342" s="121">
        <v>107</v>
      </c>
      <c r="BC1342" s="125">
        <f t="shared" si="531"/>
        <v>26107</v>
      </c>
      <c r="BE1342" s="7" t="s">
        <v>228</v>
      </c>
      <c r="BR1342" s="1">
        <v>43</v>
      </c>
    </row>
    <row r="1343" spans="1:70" hidden="1" outlineLevel="1">
      <c r="A1343" t="s">
        <v>860</v>
      </c>
      <c r="B1343" t="s">
        <v>284</v>
      </c>
      <c r="C1343" s="1">
        <f t="shared" si="532"/>
        <v>11072</v>
      </c>
      <c r="D1343" s="7">
        <f>IF(N1343&gt;0, RANK(N1343,(N1343:P1343,Q1343:AE1343)),0)</f>
        <v>1</v>
      </c>
      <c r="E1343" s="7">
        <f>IF(O1343&gt;0,RANK(O1343,(N1343:P1343,Q1343:AE1343)),0)</f>
        <v>2</v>
      </c>
      <c r="F1343" s="7">
        <f>IF(P1343&gt;0,RANK(P1343,(N1343:P1343,Q1343:AE1343)),0)</f>
        <v>3</v>
      </c>
      <c r="G1343" s="1">
        <f t="shared" si="519"/>
        <v>1126</v>
      </c>
      <c r="H1343" s="2">
        <f t="shared" si="520"/>
        <v>0.10169797687861272</v>
      </c>
      <c r="I1343" s="2"/>
      <c r="J1343" s="2">
        <f t="shared" si="533"/>
        <v>0.54019147398843925</v>
      </c>
      <c r="K1343" s="2">
        <f t="shared" si="534"/>
        <v>0.4384934971098266</v>
      </c>
      <c r="L1343" s="2">
        <f t="shared" si="535"/>
        <v>8.7608381502890173E-3</v>
      </c>
      <c r="M1343" s="2">
        <f t="shared" si="536"/>
        <v>1.2554190751445128E-2</v>
      </c>
      <c r="N1343" s="66">
        <v>5981</v>
      </c>
      <c r="O1343" s="66">
        <v>4855</v>
      </c>
      <c r="P1343" s="66">
        <v>97</v>
      </c>
      <c r="Q1343" s="66">
        <v>56</v>
      </c>
      <c r="R1343" s="66">
        <v>11</v>
      </c>
      <c r="S1343" s="66">
        <v>34</v>
      </c>
      <c r="U1343" s="66">
        <v>0</v>
      </c>
      <c r="W1343" s="66">
        <f>IF(Notes!B$31=1,IF(BR1343&gt;0,BR1343-SUM(T1343:V1343)-SUM(X1343:AL1343),SUM(BS1343:BY1343)),SUM(BS1343:BY1343))</f>
        <v>0</v>
      </c>
      <c r="Y1343" s="66">
        <v>38</v>
      </c>
      <c r="AN1343" s="7">
        <f>IF(Q1343&gt;0,RANK(Q1343,(N1343:P1343,Q1343:AE1343)),0)</f>
        <v>4</v>
      </c>
      <c r="AO1343" s="7">
        <f>IF(R1343&gt;0,RANK(R1343,(N1343:P1343,Q1343:AE1343)),0)</f>
        <v>7</v>
      </c>
      <c r="AP1343" s="7">
        <f>IF(T1343&gt;0,RANK(T1343,(N1343:P1343,Q1343:AE1343)),0)</f>
        <v>0</v>
      </c>
      <c r="AQ1343" s="7">
        <f>IF(S1343&gt;0,RANK(S1343,(N1343:P1343,Q1343:AE1343)),0)</f>
        <v>6</v>
      </c>
      <c r="AR1343" s="2">
        <f t="shared" si="537"/>
        <v>5.0578034682080926E-3</v>
      </c>
      <c r="AS1343" s="2">
        <f t="shared" si="538"/>
        <v>9.9349710982658953E-4</v>
      </c>
      <c r="AT1343" s="2">
        <f t="shared" si="539"/>
        <v>0</v>
      </c>
      <c r="AU1343" s="2">
        <f t="shared" si="540"/>
        <v>3.0708092485549135E-3</v>
      </c>
      <c r="AW1343" t="s">
        <v>860</v>
      </c>
      <c r="AX1343" t="s">
        <v>284</v>
      </c>
      <c r="AY1343" s="10">
        <v>1</v>
      </c>
      <c r="BA1343" s="119">
        <v>26</v>
      </c>
      <c r="BB1343" s="121">
        <v>109</v>
      </c>
      <c r="BC1343" s="125">
        <f t="shared" si="531"/>
        <v>26109</v>
      </c>
      <c r="BE1343" s="7" t="s">
        <v>228</v>
      </c>
      <c r="BR1343" s="1">
        <v>38</v>
      </c>
    </row>
    <row r="1344" spans="1:70" hidden="1" outlineLevel="1">
      <c r="A1344" t="s">
        <v>1950</v>
      </c>
      <c r="B1344" t="s">
        <v>284</v>
      </c>
      <c r="C1344" s="1">
        <f t="shared" si="532"/>
        <v>43707</v>
      </c>
      <c r="D1344" s="7">
        <f>IF(N1344&gt;0, RANK(N1344,(N1344:P1344,Q1344:AE1344)),0)</f>
        <v>2</v>
      </c>
      <c r="E1344" s="7">
        <f>IF(O1344&gt;0,RANK(O1344,(N1344:P1344,Q1344:AE1344)),0)</f>
        <v>1</v>
      </c>
      <c r="F1344" s="7">
        <f>IF(P1344&gt;0,RANK(P1344,(N1344:P1344,Q1344:AE1344)),0)</f>
        <v>3</v>
      </c>
      <c r="G1344" s="1">
        <f t="shared" si="519"/>
        <v>1562</v>
      </c>
      <c r="H1344" s="2">
        <f t="shared" si="520"/>
        <v>3.573798247420322E-2</v>
      </c>
      <c r="I1344" s="2"/>
      <c r="J1344" s="2">
        <f t="shared" si="533"/>
        <v>0.47363122611938591</v>
      </c>
      <c r="K1344" s="2">
        <f t="shared" si="534"/>
        <v>0.50936920859358914</v>
      </c>
      <c r="L1344" s="2">
        <f t="shared" si="535"/>
        <v>6.0402223900061771E-3</v>
      </c>
      <c r="M1344" s="2">
        <f t="shared" si="536"/>
        <v>1.0959342897018776E-2</v>
      </c>
      <c r="N1344" s="66">
        <v>20701</v>
      </c>
      <c r="O1344" s="66">
        <v>22263</v>
      </c>
      <c r="P1344" s="66">
        <v>264</v>
      </c>
      <c r="Q1344" s="66">
        <v>237</v>
      </c>
      <c r="R1344" s="66">
        <v>83</v>
      </c>
      <c r="S1344" s="66">
        <v>159</v>
      </c>
      <c r="U1344" s="66">
        <v>0</v>
      </c>
      <c r="W1344" s="66">
        <f>IF(Notes!B$31=1,IF(BR1344&gt;0,BR1344-SUM(T1344:V1344)-SUM(X1344:AL1344),SUM(BS1344:BY1344)),SUM(BS1344:BY1344))</f>
        <v>0</v>
      </c>
      <c r="Y1344" s="66">
        <v>0</v>
      </c>
      <c r="AN1344" s="7">
        <f>IF(Q1344&gt;0,RANK(Q1344,(N1344:P1344,Q1344:AE1344)),0)</f>
        <v>4</v>
      </c>
      <c r="AO1344" s="7">
        <f>IF(R1344&gt;0,RANK(R1344,(N1344:P1344,Q1344:AE1344)),0)</f>
        <v>6</v>
      </c>
      <c r="AP1344" s="7">
        <f>IF(T1344&gt;0,RANK(T1344,(N1344:P1344,Q1344:AE1344)),0)</f>
        <v>0</v>
      </c>
      <c r="AQ1344" s="7">
        <f>IF(S1344&gt;0,RANK(S1344,(N1344:P1344,Q1344:AE1344)),0)</f>
        <v>5</v>
      </c>
      <c r="AR1344" s="2">
        <f t="shared" si="537"/>
        <v>5.4224723728464545E-3</v>
      </c>
      <c r="AS1344" s="2">
        <f t="shared" si="538"/>
        <v>1.8990093120095179E-3</v>
      </c>
      <c r="AT1344" s="2">
        <f t="shared" si="539"/>
        <v>0</v>
      </c>
      <c r="AU1344" s="2">
        <f t="shared" si="540"/>
        <v>3.6378612121628112E-3</v>
      </c>
      <c r="AW1344" t="s">
        <v>1950</v>
      </c>
      <c r="AX1344" t="s">
        <v>284</v>
      </c>
      <c r="AY1344" s="10">
        <v>4</v>
      </c>
      <c r="BA1344" s="119">
        <v>26</v>
      </c>
      <c r="BB1344" s="121">
        <v>111</v>
      </c>
      <c r="BC1344" s="125">
        <f t="shared" si="531"/>
        <v>26111</v>
      </c>
      <c r="BE1344" s="7" t="s">
        <v>228</v>
      </c>
      <c r="BR1344" s="1">
        <v>91</v>
      </c>
    </row>
    <row r="1345" spans="1:70" hidden="1" outlineLevel="1">
      <c r="A1345" t="s">
        <v>646</v>
      </c>
      <c r="B1345" t="s">
        <v>284</v>
      </c>
      <c r="C1345" s="1">
        <f t="shared" si="532"/>
        <v>7492</v>
      </c>
      <c r="D1345" s="7">
        <f>IF(N1345&gt;0, RANK(N1345,(N1345:P1345,Q1345:AE1345)),0)</f>
        <v>2</v>
      </c>
      <c r="E1345" s="7">
        <f>IF(O1345&gt;0,RANK(O1345,(N1345:P1345,Q1345:AE1345)),0)</f>
        <v>1</v>
      </c>
      <c r="F1345" s="7">
        <f>IF(P1345&gt;0,RANK(P1345,(N1345:P1345,Q1345:AE1345)),0)</f>
        <v>3</v>
      </c>
      <c r="G1345" s="1">
        <f t="shared" si="519"/>
        <v>1571</v>
      </c>
      <c r="H1345" s="2">
        <f t="shared" si="520"/>
        <v>0.2096903363587827</v>
      </c>
      <c r="I1345" s="2"/>
      <c r="J1345" s="2">
        <f t="shared" si="533"/>
        <v>0.38681260010678059</v>
      </c>
      <c r="K1345" s="2">
        <f t="shared" si="534"/>
        <v>0.59650293646556329</v>
      </c>
      <c r="L1345" s="2">
        <f t="shared" si="535"/>
        <v>7.3411639081687134E-3</v>
      </c>
      <c r="M1345" s="2">
        <f t="shared" si="536"/>
        <v>9.3432995194873466E-3</v>
      </c>
      <c r="N1345" s="66">
        <v>2898</v>
      </c>
      <c r="O1345" s="66">
        <v>4469</v>
      </c>
      <c r="P1345" s="66">
        <v>55</v>
      </c>
      <c r="Q1345" s="66">
        <v>32</v>
      </c>
      <c r="R1345" s="66">
        <v>18</v>
      </c>
      <c r="S1345" s="66">
        <v>20</v>
      </c>
      <c r="U1345" s="66">
        <v>0</v>
      </c>
      <c r="W1345" s="66">
        <f>IF(Notes!B$31=1,IF(BR1345&gt;0,BR1345-SUM(T1345:V1345)-SUM(X1345:AL1345),SUM(BS1345:BY1345)),SUM(BS1345:BY1345))</f>
        <v>0</v>
      </c>
      <c r="Y1345" s="66">
        <v>0</v>
      </c>
      <c r="AN1345" s="7">
        <f>IF(Q1345&gt;0,RANK(Q1345,(N1345:P1345,Q1345:AE1345)),0)</f>
        <v>4</v>
      </c>
      <c r="AO1345" s="7">
        <f>IF(R1345&gt;0,RANK(R1345,(N1345:P1345,Q1345:AE1345)),0)</f>
        <v>6</v>
      </c>
      <c r="AP1345" s="7">
        <f>IF(T1345&gt;0,RANK(T1345,(N1345:P1345,Q1345:AE1345)),0)</f>
        <v>0</v>
      </c>
      <c r="AQ1345" s="7">
        <f>IF(S1345&gt;0,RANK(S1345,(N1345:P1345,Q1345:AE1345)),0)</f>
        <v>5</v>
      </c>
      <c r="AR1345" s="2">
        <f t="shared" si="537"/>
        <v>4.2712226374799784E-3</v>
      </c>
      <c r="AS1345" s="2">
        <f t="shared" si="538"/>
        <v>2.4025627335824882E-3</v>
      </c>
      <c r="AT1345" s="2">
        <f t="shared" si="539"/>
        <v>0</v>
      </c>
      <c r="AU1345" s="2">
        <f t="shared" si="540"/>
        <v>2.6695141484249867E-3</v>
      </c>
      <c r="AW1345" t="s">
        <v>646</v>
      </c>
      <c r="AX1345" t="s">
        <v>284</v>
      </c>
      <c r="AY1345" s="10">
        <v>4</v>
      </c>
      <c r="BA1345" s="119">
        <v>26</v>
      </c>
      <c r="BB1345" s="121">
        <v>113</v>
      </c>
      <c r="BC1345" s="125">
        <f t="shared" si="531"/>
        <v>26113</v>
      </c>
      <c r="BE1345" s="7" t="s">
        <v>228</v>
      </c>
    </row>
    <row r="1346" spans="1:70" hidden="1" outlineLevel="1">
      <c r="A1346" t="s">
        <v>1749</v>
      </c>
      <c r="B1346" t="s">
        <v>284</v>
      </c>
      <c r="C1346" s="1">
        <f t="shared" si="532"/>
        <v>76422</v>
      </c>
      <c r="D1346" s="7">
        <f>IF(N1346&gt;0, RANK(N1346,(N1346:P1346,Q1346:AE1346)),0)</f>
        <v>1</v>
      </c>
      <c r="E1346" s="7">
        <f>IF(O1346&gt;0,RANK(O1346,(N1346:P1346,Q1346:AE1346)),0)</f>
        <v>2</v>
      </c>
      <c r="F1346" s="7">
        <f>IF(P1346&gt;0,RANK(P1346,(N1346:P1346,Q1346:AE1346)),0)</f>
        <v>3</v>
      </c>
      <c r="G1346" s="1">
        <f t="shared" si="519"/>
        <v>3322</v>
      </c>
      <c r="H1346" s="2">
        <f t="shared" si="520"/>
        <v>4.3469158095836277E-2</v>
      </c>
      <c r="I1346" s="2"/>
      <c r="J1346" s="2">
        <f t="shared" si="533"/>
        <v>0.51267959488105519</v>
      </c>
      <c r="K1346" s="2">
        <f t="shared" si="534"/>
        <v>0.4692104367852189</v>
      </c>
      <c r="L1346" s="2">
        <f t="shared" si="535"/>
        <v>7.628693308209678E-3</v>
      </c>
      <c r="M1346" s="2">
        <f t="shared" si="536"/>
        <v>1.0481275025516233E-2</v>
      </c>
      <c r="N1346" s="66">
        <v>39180</v>
      </c>
      <c r="O1346" s="66">
        <v>35858</v>
      </c>
      <c r="P1346" s="66">
        <v>583</v>
      </c>
      <c r="Q1346" s="66">
        <v>386</v>
      </c>
      <c r="R1346" s="66">
        <v>132</v>
      </c>
      <c r="S1346" s="66">
        <v>282</v>
      </c>
      <c r="U1346" s="66">
        <v>1</v>
      </c>
      <c r="W1346" s="66">
        <f>IF(Notes!B$31=1,IF(BR1346&gt;0,BR1346-SUM(T1346:V1346)-SUM(X1346:AL1346),SUM(BS1346:BY1346)),SUM(BS1346:BY1346))</f>
        <v>0</v>
      </c>
      <c r="Y1346" s="66">
        <v>0</v>
      </c>
      <c r="AN1346" s="7">
        <f>IF(Q1346&gt;0,RANK(Q1346,(N1346:P1346,Q1346:AE1346)),0)</f>
        <v>4</v>
      </c>
      <c r="AO1346" s="7">
        <f>IF(R1346&gt;0,RANK(R1346,(N1346:P1346,Q1346:AE1346)),0)</f>
        <v>6</v>
      </c>
      <c r="AP1346" s="7">
        <f>IF(T1346&gt;0,RANK(T1346,(N1346:P1346,Q1346:AE1346)),0)</f>
        <v>0</v>
      </c>
      <c r="AQ1346" s="7">
        <f>IF(S1346&gt;0,RANK(S1346,(N1346:P1346,Q1346:AE1346)),0)</f>
        <v>5</v>
      </c>
      <c r="AR1346" s="2">
        <f t="shared" si="537"/>
        <v>5.0509015728455158E-3</v>
      </c>
      <c r="AS1346" s="2">
        <f t="shared" si="538"/>
        <v>1.7272513150663421E-3</v>
      </c>
      <c r="AT1346" s="2">
        <f t="shared" si="539"/>
        <v>0</v>
      </c>
      <c r="AU1346" s="2">
        <f t="shared" si="540"/>
        <v>3.6900369003690036E-3</v>
      </c>
      <c r="AW1346" t="s">
        <v>1749</v>
      </c>
      <c r="AX1346" t="s">
        <v>284</v>
      </c>
      <c r="AY1346" s="10">
        <v>15</v>
      </c>
      <c r="BA1346" s="119">
        <v>26</v>
      </c>
      <c r="BB1346" s="121">
        <v>115</v>
      </c>
      <c r="BC1346" s="125">
        <f t="shared" si="531"/>
        <v>26115</v>
      </c>
      <c r="BE1346" s="7" t="s">
        <v>228</v>
      </c>
      <c r="BR1346" s="1">
        <v>210</v>
      </c>
    </row>
    <row r="1347" spans="1:70" hidden="1" outlineLevel="1">
      <c r="A1347" t="s">
        <v>920</v>
      </c>
      <c r="B1347" t="s">
        <v>284</v>
      </c>
      <c r="C1347" s="1">
        <f t="shared" si="532"/>
        <v>27051</v>
      </c>
      <c r="D1347" s="7">
        <f>IF(N1347&gt;0, RANK(N1347,(N1347:P1347,Q1347:AE1347)),0)</f>
        <v>2</v>
      </c>
      <c r="E1347" s="7">
        <f>IF(O1347&gt;0,RANK(O1347,(N1347:P1347,Q1347:AE1347)),0)</f>
        <v>1</v>
      </c>
      <c r="F1347" s="7">
        <f>IF(P1347&gt;0,RANK(P1347,(N1347:P1347,Q1347:AE1347)),0)</f>
        <v>3</v>
      </c>
      <c r="G1347" s="1">
        <f t="shared" si="519"/>
        <v>83</v>
      </c>
      <c r="H1347" s="2">
        <f t="shared" si="520"/>
        <v>3.0682784370263576E-3</v>
      </c>
      <c r="I1347" s="2"/>
      <c r="J1347" s="2">
        <f t="shared" si="533"/>
        <v>0.48826291079812206</v>
      </c>
      <c r="K1347" s="2">
        <f t="shared" si="534"/>
        <v>0.4913311892351484</v>
      </c>
      <c r="L1347" s="2">
        <f t="shared" si="535"/>
        <v>8.6133599497245951E-3</v>
      </c>
      <c r="M1347" s="2">
        <f t="shared" si="536"/>
        <v>1.1792540017004995E-2</v>
      </c>
      <c r="N1347" s="66">
        <v>13208</v>
      </c>
      <c r="O1347" s="66">
        <v>13291</v>
      </c>
      <c r="P1347" s="66">
        <v>233</v>
      </c>
      <c r="Q1347" s="66">
        <v>131</v>
      </c>
      <c r="R1347" s="66">
        <v>63</v>
      </c>
      <c r="S1347" s="66">
        <v>125</v>
      </c>
      <c r="U1347" s="66">
        <v>0</v>
      </c>
      <c r="W1347" s="66">
        <f>IF(Notes!B$31=1,IF(BR1347&gt;0,BR1347-SUM(T1347:V1347)-SUM(X1347:AL1347),SUM(BS1347:BY1347)),SUM(BS1347:BY1347))</f>
        <v>0</v>
      </c>
      <c r="Y1347" s="66">
        <v>0</v>
      </c>
      <c r="AN1347" s="7">
        <f>IF(Q1347&gt;0,RANK(Q1347,(N1347:P1347,Q1347:AE1347)),0)</f>
        <v>4</v>
      </c>
      <c r="AO1347" s="7">
        <f>IF(R1347&gt;0,RANK(R1347,(N1347:P1347,Q1347:AE1347)),0)</f>
        <v>6</v>
      </c>
      <c r="AP1347" s="7">
        <f>IF(T1347&gt;0,RANK(T1347,(N1347:P1347,Q1347:AE1347)),0)</f>
        <v>0</v>
      </c>
      <c r="AQ1347" s="7">
        <f>IF(S1347&gt;0,RANK(S1347,(N1347:P1347,Q1347:AE1347)),0)</f>
        <v>5</v>
      </c>
      <c r="AR1347" s="2">
        <f t="shared" si="537"/>
        <v>4.8427045210897935E-3</v>
      </c>
      <c r="AS1347" s="2">
        <f t="shared" si="538"/>
        <v>2.3289342353332593E-3</v>
      </c>
      <c r="AT1347" s="2">
        <f t="shared" si="539"/>
        <v>0</v>
      </c>
      <c r="AU1347" s="2">
        <f t="shared" si="540"/>
        <v>4.6209012605818636E-3</v>
      </c>
      <c r="AW1347" t="s">
        <v>920</v>
      </c>
      <c r="AX1347" t="s">
        <v>284</v>
      </c>
      <c r="AY1347" s="10">
        <v>4</v>
      </c>
      <c r="BA1347" s="119">
        <v>26</v>
      </c>
      <c r="BB1347" s="121">
        <v>117</v>
      </c>
      <c r="BC1347" s="125">
        <f t="shared" si="531"/>
        <v>26117</v>
      </c>
      <c r="BE1347" s="7" t="s">
        <v>228</v>
      </c>
      <c r="BR1347" s="1">
        <v>45</v>
      </c>
    </row>
    <row r="1348" spans="1:70" hidden="1" outlineLevel="1">
      <c r="A1348" t="s">
        <v>2751</v>
      </c>
      <c r="B1348" t="s">
        <v>284</v>
      </c>
      <c r="C1348" s="1">
        <f t="shared" si="532"/>
        <v>5360</v>
      </c>
      <c r="D1348" s="7">
        <f>IF(N1348&gt;0, RANK(N1348,(N1348:P1348,Q1348:AE1348)),0)</f>
        <v>2</v>
      </c>
      <c r="E1348" s="7">
        <f>IF(O1348&gt;0,RANK(O1348,(N1348:P1348,Q1348:AE1348)),0)</f>
        <v>1</v>
      </c>
      <c r="F1348" s="7">
        <f>IF(P1348&gt;0,RANK(P1348,(N1348:P1348,Q1348:AE1348)),0)</f>
        <v>3</v>
      </c>
      <c r="G1348" s="1">
        <f t="shared" si="519"/>
        <v>438</v>
      </c>
      <c r="H1348" s="2">
        <f t="shared" si="520"/>
        <v>8.1716417910447758E-2</v>
      </c>
      <c r="I1348" s="2"/>
      <c r="J1348" s="2">
        <f t="shared" si="533"/>
        <v>0.44832089552238807</v>
      </c>
      <c r="K1348" s="2">
        <f t="shared" si="534"/>
        <v>0.53003731343283578</v>
      </c>
      <c r="L1348" s="2">
        <f t="shared" si="535"/>
        <v>1.1007462686567163E-2</v>
      </c>
      <c r="M1348" s="2">
        <f t="shared" si="536"/>
        <v>1.0634328358208985E-2</v>
      </c>
      <c r="N1348" s="66">
        <v>2403</v>
      </c>
      <c r="O1348" s="66">
        <v>2841</v>
      </c>
      <c r="P1348" s="66">
        <v>59</v>
      </c>
      <c r="Q1348" s="66">
        <v>21</v>
      </c>
      <c r="R1348" s="66">
        <v>14</v>
      </c>
      <c r="S1348" s="66">
        <v>22</v>
      </c>
      <c r="U1348" s="66">
        <v>0</v>
      </c>
      <c r="W1348" s="66">
        <f>IF(Notes!B$31=1,IF(BR1348&gt;0,BR1348-SUM(T1348:V1348)-SUM(X1348:AL1348),SUM(BS1348:BY1348)),SUM(BS1348:BY1348))</f>
        <v>0</v>
      </c>
      <c r="Y1348" s="66">
        <v>0</v>
      </c>
      <c r="AN1348" s="7">
        <f>IF(Q1348&gt;0,RANK(Q1348,(N1348:P1348,Q1348:AE1348)),0)</f>
        <v>5</v>
      </c>
      <c r="AO1348" s="7">
        <f>IF(R1348&gt;0,RANK(R1348,(N1348:P1348,Q1348:AE1348)),0)</f>
        <v>6</v>
      </c>
      <c r="AP1348" s="7">
        <f>IF(T1348&gt;0,RANK(T1348,(N1348:P1348,Q1348:AE1348)),0)</f>
        <v>0</v>
      </c>
      <c r="AQ1348" s="7">
        <f>IF(S1348&gt;0,RANK(S1348,(N1348:P1348,Q1348:AE1348)),0)</f>
        <v>4</v>
      </c>
      <c r="AR1348" s="2">
        <f t="shared" si="537"/>
        <v>3.9179104477611937E-3</v>
      </c>
      <c r="AS1348" s="2">
        <f t="shared" si="538"/>
        <v>2.6119402985074628E-3</v>
      </c>
      <c r="AT1348" s="2">
        <f t="shared" si="539"/>
        <v>0</v>
      </c>
      <c r="AU1348" s="2">
        <f t="shared" si="540"/>
        <v>4.1044776119402984E-3</v>
      </c>
      <c r="AW1348" t="s">
        <v>2751</v>
      </c>
      <c r="AX1348" t="s">
        <v>284</v>
      </c>
      <c r="AY1348" s="10">
        <v>1</v>
      </c>
      <c r="BA1348" s="119">
        <v>26</v>
      </c>
      <c r="BB1348" s="121">
        <v>119</v>
      </c>
      <c r="BC1348" s="125">
        <f t="shared" si="531"/>
        <v>26119</v>
      </c>
      <c r="BE1348" s="7" t="s">
        <v>228</v>
      </c>
    </row>
    <row r="1349" spans="1:70" hidden="1" outlineLevel="1">
      <c r="A1349" t="s">
        <v>1740</v>
      </c>
      <c r="B1349" t="s">
        <v>284</v>
      </c>
      <c r="C1349" s="1">
        <f t="shared" si="532"/>
        <v>84271</v>
      </c>
      <c r="D1349" s="7">
        <f>IF(N1349&gt;0, RANK(N1349,(N1349:P1349,Q1349:AE1349)),0)</f>
        <v>1</v>
      </c>
      <c r="E1349" s="7">
        <f>IF(O1349&gt;0,RANK(O1349,(N1349:P1349,Q1349:AE1349)),0)</f>
        <v>2</v>
      </c>
      <c r="F1349" s="7">
        <f>IF(P1349&gt;0,RANK(P1349,(N1349:P1349,Q1349:AE1349)),0)</f>
        <v>3</v>
      </c>
      <c r="G1349" s="1">
        <f t="shared" si="519"/>
        <v>24676</v>
      </c>
      <c r="H1349" s="2">
        <f t="shared" si="520"/>
        <v>0.29281722063343263</v>
      </c>
      <c r="I1349" s="2"/>
      <c r="J1349" s="2">
        <f t="shared" si="533"/>
        <v>0.63866573317036701</v>
      </c>
      <c r="K1349" s="2">
        <f t="shared" si="534"/>
        <v>0.34584851253693444</v>
      </c>
      <c r="L1349" s="2">
        <f t="shared" si="535"/>
        <v>6.4672307199392437E-3</v>
      </c>
      <c r="M1349" s="2">
        <f t="shared" si="536"/>
        <v>9.0185235727593058E-3</v>
      </c>
      <c r="N1349" s="66">
        <v>53821</v>
      </c>
      <c r="O1349" s="66">
        <v>29145</v>
      </c>
      <c r="P1349" s="66">
        <v>545</v>
      </c>
      <c r="Q1349" s="66">
        <v>314</v>
      </c>
      <c r="R1349" s="66">
        <v>164</v>
      </c>
      <c r="S1349" s="66">
        <v>282</v>
      </c>
      <c r="U1349" s="66">
        <v>0</v>
      </c>
      <c r="W1349" s="66">
        <f>IF(Notes!B$31=1,IF(BR1349&gt;0,BR1349-SUM(T1349:V1349)-SUM(X1349:AL1349),SUM(BS1349:BY1349)),SUM(BS1349:BY1349))</f>
        <v>0</v>
      </c>
      <c r="Y1349" s="66">
        <v>0</v>
      </c>
      <c r="AN1349" s="7">
        <f>IF(Q1349&gt;0,RANK(Q1349,(N1349:P1349,Q1349:AE1349)),0)</f>
        <v>4</v>
      </c>
      <c r="AO1349" s="7">
        <f>IF(R1349&gt;0,RANK(R1349,(N1349:P1349,Q1349:AE1349)),0)</f>
        <v>6</v>
      </c>
      <c r="AP1349" s="7">
        <f>IF(T1349&gt;0,RANK(T1349,(N1349:P1349,Q1349:AE1349)),0)</f>
        <v>0</v>
      </c>
      <c r="AQ1349" s="7">
        <f>IF(S1349&gt;0,RANK(S1349,(N1349:P1349,Q1349:AE1349)),0)</f>
        <v>5</v>
      </c>
      <c r="AR1349" s="2">
        <f t="shared" si="537"/>
        <v>3.7260742129558212E-3</v>
      </c>
      <c r="AS1349" s="2">
        <f t="shared" si="538"/>
        <v>1.9461024551743779E-3</v>
      </c>
      <c r="AT1349" s="2">
        <f t="shared" si="539"/>
        <v>0</v>
      </c>
      <c r="AU1349" s="2">
        <f t="shared" si="540"/>
        <v>3.3463469046291134E-3</v>
      </c>
      <c r="AW1349" t="s">
        <v>1740</v>
      </c>
      <c r="AX1349" t="s">
        <v>284</v>
      </c>
      <c r="AY1349" s="10">
        <v>2</v>
      </c>
      <c r="BA1349" s="119">
        <v>26</v>
      </c>
      <c r="BB1349" s="121">
        <v>121</v>
      </c>
      <c r="BC1349" s="125">
        <f t="shared" si="531"/>
        <v>26121</v>
      </c>
      <c r="BE1349" s="7" t="s">
        <v>228</v>
      </c>
      <c r="BR1349" s="1">
        <v>185</v>
      </c>
    </row>
    <row r="1350" spans="1:70" hidden="1" outlineLevel="1">
      <c r="A1350" t="s">
        <v>1741</v>
      </c>
      <c r="B1350" t="s">
        <v>284</v>
      </c>
      <c r="C1350" s="1">
        <f t="shared" si="532"/>
        <v>23105</v>
      </c>
      <c r="D1350" s="7">
        <f>IF(N1350&gt;0, RANK(N1350,(N1350:P1350,Q1350:AE1350)),0)</f>
        <v>2</v>
      </c>
      <c r="E1350" s="7">
        <f>IF(O1350&gt;0,RANK(O1350,(N1350:P1350,Q1350:AE1350)),0)</f>
        <v>1</v>
      </c>
      <c r="F1350" s="7">
        <f>IF(P1350&gt;0,RANK(P1350,(N1350:P1350,Q1350:AE1350)),0)</f>
        <v>3</v>
      </c>
      <c r="G1350" s="1">
        <f t="shared" si="519"/>
        <v>1072</v>
      </c>
      <c r="H1350" s="2">
        <f t="shared" si="520"/>
        <v>4.6396883791387143E-2</v>
      </c>
      <c r="I1350" s="2"/>
      <c r="J1350" s="2">
        <f t="shared" si="533"/>
        <v>0.46699848517636877</v>
      </c>
      <c r="K1350" s="2">
        <f t="shared" si="534"/>
        <v>0.51339536896775595</v>
      </c>
      <c r="L1350" s="2">
        <f t="shared" si="535"/>
        <v>8.3098896342782939E-3</v>
      </c>
      <c r="M1350" s="2">
        <f t="shared" si="536"/>
        <v>1.1296256221596985E-2</v>
      </c>
      <c r="N1350" s="66">
        <v>10790</v>
      </c>
      <c r="O1350" s="66">
        <v>11862</v>
      </c>
      <c r="P1350" s="66">
        <v>192</v>
      </c>
      <c r="Q1350" s="66">
        <v>101</v>
      </c>
      <c r="R1350" s="66">
        <v>62</v>
      </c>
      <c r="S1350" s="66">
        <v>98</v>
      </c>
      <c r="U1350" s="66">
        <v>0</v>
      </c>
      <c r="W1350" s="66">
        <f>IF(Notes!B$31=1,IF(BR1350&gt;0,BR1350-SUM(T1350:V1350)-SUM(X1350:AL1350),SUM(BS1350:BY1350)),SUM(BS1350:BY1350))</f>
        <v>0</v>
      </c>
      <c r="Y1350" s="66">
        <v>0</v>
      </c>
      <c r="AN1350" s="7">
        <f>IF(Q1350&gt;0,RANK(Q1350,(N1350:P1350,Q1350:AE1350)),0)</f>
        <v>4</v>
      </c>
      <c r="AO1350" s="7">
        <f>IF(R1350&gt;0,RANK(R1350,(N1350:P1350,Q1350:AE1350)),0)</f>
        <v>6</v>
      </c>
      <c r="AP1350" s="7">
        <f>IF(T1350&gt;0,RANK(T1350,(N1350:P1350,Q1350:AE1350)),0)</f>
        <v>0</v>
      </c>
      <c r="AQ1350" s="7">
        <f>IF(S1350&gt;0,RANK(S1350,(N1350:P1350,Q1350:AE1350)),0)</f>
        <v>5</v>
      </c>
      <c r="AR1350" s="2">
        <f t="shared" si="537"/>
        <v>4.3713481930318116E-3</v>
      </c>
      <c r="AS1350" s="2">
        <f t="shared" si="538"/>
        <v>2.6834018610690327E-3</v>
      </c>
      <c r="AT1350" s="2">
        <f t="shared" si="539"/>
        <v>0</v>
      </c>
      <c r="AU1350" s="2">
        <f t="shared" si="540"/>
        <v>4.241506167496213E-3</v>
      </c>
      <c r="AW1350" t="s">
        <v>1741</v>
      </c>
      <c r="AX1350" t="s">
        <v>284</v>
      </c>
      <c r="AY1350" s="10">
        <v>2</v>
      </c>
      <c r="BA1350" s="119">
        <v>26</v>
      </c>
      <c r="BB1350" s="121">
        <v>123</v>
      </c>
      <c r="BC1350" s="125">
        <f t="shared" si="531"/>
        <v>26123</v>
      </c>
      <c r="BE1350" s="7" t="s">
        <v>228</v>
      </c>
      <c r="BR1350" s="1">
        <v>91</v>
      </c>
    </row>
    <row r="1351" spans="1:70" hidden="1" outlineLevel="1">
      <c r="A1351" t="s">
        <v>1165</v>
      </c>
      <c r="B1351" t="s">
        <v>284</v>
      </c>
      <c r="C1351" s="1">
        <f t="shared" si="532"/>
        <v>659068</v>
      </c>
      <c r="D1351" s="7">
        <f>IF(N1351&gt;0, RANK(N1351,(N1351:P1351,Q1351:AE1351)),0)</f>
        <v>1</v>
      </c>
      <c r="E1351" s="7">
        <f>IF(O1351&gt;0,RANK(O1351,(N1351:P1351,Q1351:AE1351)),0)</f>
        <v>2</v>
      </c>
      <c r="F1351" s="7">
        <f>IF(P1351&gt;0,RANK(P1351,(N1351:P1351,Q1351:AE1351)),0)</f>
        <v>3</v>
      </c>
      <c r="G1351" s="1">
        <f t="shared" ref="G1351:G1414" si="541">IF(C1351&gt;0,MAX(N1351:P1351)-LARGE(N1351:P1351,2),0)</f>
        <v>95610</v>
      </c>
      <c r="H1351" s="2">
        <f t="shared" ref="H1351:H1414" si="542">IF(C1351&gt;0,G1351/C1351,0)</f>
        <v>0.14506849065650282</v>
      </c>
      <c r="I1351" s="2"/>
      <c r="J1351" s="2">
        <f t="shared" si="533"/>
        <v>0.56529220050131401</v>
      </c>
      <c r="K1351" s="2">
        <f t="shared" si="534"/>
        <v>0.42022370984481117</v>
      </c>
      <c r="L1351" s="2">
        <f t="shared" si="535"/>
        <v>5.5032257672956355E-3</v>
      </c>
      <c r="M1351" s="2">
        <f t="shared" si="536"/>
        <v>8.9808638865791855E-3</v>
      </c>
      <c r="N1351" s="66">
        <v>372566</v>
      </c>
      <c r="O1351" s="66">
        <v>276956</v>
      </c>
      <c r="P1351" s="66">
        <v>3627</v>
      </c>
      <c r="Q1351" s="66">
        <v>3407</v>
      </c>
      <c r="R1351" s="66">
        <v>978</v>
      </c>
      <c r="S1351" s="66">
        <v>1531</v>
      </c>
      <c r="U1351" s="66">
        <v>1</v>
      </c>
      <c r="W1351" s="66">
        <f>IF(Notes!B$31=1,IF(BR1351&gt;0,BR1351-SUM(T1351:V1351)-SUM(X1351:AL1351),SUM(BS1351:BY1351)),SUM(BS1351:BY1351))</f>
        <v>0</v>
      </c>
      <c r="Y1351" s="66">
        <v>2</v>
      </c>
      <c r="AN1351" s="7">
        <f>IF(Q1351&gt;0,RANK(Q1351,(N1351:P1351,Q1351:AE1351)),0)</f>
        <v>4</v>
      </c>
      <c r="AO1351" s="7">
        <f>IF(R1351&gt;0,RANK(R1351,(N1351:P1351,Q1351:AE1351)),0)</f>
        <v>6</v>
      </c>
      <c r="AP1351" s="7">
        <f>IF(T1351&gt;0,RANK(T1351,(N1351:P1351,Q1351:AE1351)),0)</f>
        <v>0</v>
      </c>
      <c r="AQ1351" s="7">
        <f>IF(S1351&gt;0,RANK(S1351,(N1351:P1351,Q1351:AE1351)),0)</f>
        <v>5</v>
      </c>
      <c r="AR1351" s="2">
        <f t="shared" si="537"/>
        <v>5.1694210612561985E-3</v>
      </c>
      <c r="AS1351" s="2">
        <f t="shared" si="538"/>
        <v>1.4839136477571358E-3</v>
      </c>
      <c r="AT1351" s="2">
        <f t="shared" si="539"/>
        <v>0</v>
      </c>
      <c r="AU1351" s="2">
        <f t="shared" si="540"/>
        <v>2.3229772952108128E-3</v>
      </c>
      <c r="AW1351" t="s">
        <v>1165</v>
      </c>
      <c r="AX1351" t="s">
        <v>284</v>
      </c>
      <c r="AY1351" s="10">
        <v>0</v>
      </c>
      <c r="BA1351" s="119">
        <v>26</v>
      </c>
      <c r="BB1351" s="121">
        <v>125</v>
      </c>
      <c r="BC1351" s="125">
        <f t="shared" si="531"/>
        <v>26125</v>
      </c>
      <c r="BE1351" s="7" t="s">
        <v>228</v>
      </c>
      <c r="BR1351" s="1">
        <v>1330</v>
      </c>
    </row>
    <row r="1352" spans="1:70" hidden="1" outlineLevel="1">
      <c r="A1352" t="s">
        <v>1830</v>
      </c>
      <c r="B1352" t="s">
        <v>284</v>
      </c>
      <c r="C1352" s="1">
        <f t="shared" si="532"/>
        <v>12509</v>
      </c>
      <c r="D1352" s="7">
        <f>IF(N1352&gt;0, RANK(N1352,(N1352:P1352,Q1352:AE1352)),0)</f>
        <v>1</v>
      </c>
      <c r="E1352" s="7">
        <f>IF(O1352&gt;0,RANK(O1352,(N1352:P1352,Q1352:AE1352)),0)</f>
        <v>2</v>
      </c>
      <c r="F1352" s="7">
        <f>IF(P1352&gt;0,RANK(P1352,(N1352:P1352,Q1352:AE1352)),0)</f>
        <v>3</v>
      </c>
      <c r="G1352" s="1">
        <f t="shared" si="541"/>
        <v>545</v>
      </c>
      <c r="H1352" s="2">
        <f t="shared" si="542"/>
        <v>4.3568630585978096E-2</v>
      </c>
      <c r="I1352" s="2"/>
      <c r="J1352" s="2">
        <f t="shared" si="533"/>
        <v>0.51203133743704532</v>
      </c>
      <c r="K1352" s="2">
        <f t="shared" si="534"/>
        <v>0.46846270685106722</v>
      </c>
      <c r="L1352" s="2">
        <f t="shared" si="535"/>
        <v>8.6337836757534574E-3</v>
      </c>
      <c r="M1352" s="2">
        <f t="shared" si="536"/>
        <v>1.0872172036134E-2</v>
      </c>
      <c r="N1352" s="66">
        <v>6405</v>
      </c>
      <c r="O1352" s="66">
        <v>5860</v>
      </c>
      <c r="P1352" s="66">
        <v>108</v>
      </c>
      <c r="Q1352" s="66">
        <v>50</v>
      </c>
      <c r="R1352" s="66">
        <v>18</v>
      </c>
      <c r="S1352" s="66">
        <v>68</v>
      </c>
      <c r="U1352" s="66">
        <v>0</v>
      </c>
      <c r="W1352" s="66">
        <f>IF(Notes!B$31=1,IF(BR1352&gt;0,BR1352-SUM(T1352:V1352)-SUM(X1352:AL1352),SUM(BS1352:BY1352)),SUM(BS1352:BY1352))</f>
        <v>0</v>
      </c>
      <c r="Y1352" s="66">
        <v>0</v>
      </c>
      <c r="AN1352" s="7">
        <f>IF(Q1352&gt;0,RANK(Q1352,(N1352:P1352,Q1352:AE1352)),0)</f>
        <v>5</v>
      </c>
      <c r="AO1352" s="7">
        <f>IF(R1352&gt;0,RANK(R1352,(N1352:P1352,Q1352:AE1352)),0)</f>
        <v>6</v>
      </c>
      <c r="AP1352" s="7">
        <f>IF(T1352&gt;0,RANK(T1352,(N1352:P1352,Q1352:AE1352)),0)</f>
        <v>0</v>
      </c>
      <c r="AQ1352" s="7">
        <f>IF(S1352&gt;0,RANK(S1352,(N1352:P1352,Q1352:AE1352)),0)</f>
        <v>4</v>
      </c>
      <c r="AR1352" s="2">
        <f t="shared" si="537"/>
        <v>3.9971220721080822E-3</v>
      </c>
      <c r="AS1352" s="2">
        <f t="shared" si="538"/>
        <v>1.4389639459589096E-3</v>
      </c>
      <c r="AT1352" s="2">
        <f t="shared" si="539"/>
        <v>0</v>
      </c>
      <c r="AU1352" s="2">
        <f t="shared" si="540"/>
        <v>5.436086018066992E-3</v>
      </c>
      <c r="AW1352" t="s">
        <v>1830</v>
      </c>
      <c r="AX1352" t="s">
        <v>284</v>
      </c>
      <c r="AY1352" s="10">
        <v>2</v>
      </c>
      <c r="BA1352" s="119">
        <v>26</v>
      </c>
      <c r="BB1352" s="121">
        <v>127</v>
      </c>
      <c r="BC1352" s="125">
        <f t="shared" si="531"/>
        <v>26127</v>
      </c>
      <c r="BE1352" s="7" t="s">
        <v>228</v>
      </c>
    </row>
    <row r="1353" spans="1:70" hidden="1" outlineLevel="1">
      <c r="A1353" t="s">
        <v>1898</v>
      </c>
      <c r="B1353" t="s">
        <v>284</v>
      </c>
      <c r="C1353" s="1">
        <f t="shared" ref="C1353:C1372" si="543">SUM(N1353:AL1353)</f>
        <v>10768</v>
      </c>
      <c r="D1353" s="7">
        <f>IF(N1353&gt;0, RANK(N1353,(N1353:P1353,Q1353:AE1353)),0)</f>
        <v>1</v>
      </c>
      <c r="E1353" s="7">
        <f>IF(O1353&gt;0,RANK(O1353,(N1353:P1353,Q1353:AE1353)),0)</f>
        <v>2</v>
      </c>
      <c r="F1353" s="7">
        <f>IF(P1353&gt;0,RANK(P1353,(N1353:P1353,Q1353:AE1353)),0)</f>
        <v>3</v>
      </c>
      <c r="G1353" s="1">
        <f t="shared" si="541"/>
        <v>258</v>
      </c>
      <c r="H1353" s="2">
        <f t="shared" si="542"/>
        <v>2.3959881129271918E-2</v>
      </c>
      <c r="I1353" s="2"/>
      <c r="J1353" s="2">
        <f t="shared" ref="J1353:J1372" si="544">IF($C1353=0,"-",N1353/$C1353)</f>
        <v>0.50065007429420505</v>
      </c>
      <c r="K1353" s="2">
        <f t="shared" ref="K1353:K1372" si="545">IF($C1353=0,"-",O1353/$C1353)</f>
        <v>0.47669019316493316</v>
      </c>
      <c r="L1353" s="2">
        <f t="shared" ref="L1353:L1372" si="546">IF($C1353=0,"-",P1353/$C1353)</f>
        <v>1.0215453194650817E-2</v>
      </c>
      <c r="M1353" s="2">
        <f t="shared" ref="M1353:M1372" si="547">IF(C1353=0,"-",(1-J1353-K1353-L1353))</f>
        <v>1.244427934621097E-2</v>
      </c>
      <c r="N1353" s="66">
        <v>5391</v>
      </c>
      <c r="O1353" s="66">
        <v>5133</v>
      </c>
      <c r="P1353" s="66">
        <v>110</v>
      </c>
      <c r="Q1353" s="66">
        <v>57</v>
      </c>
      <c r="R1353" s="66">
        <v>26</v>
      </c>
      <c r="S1353" s="66">
        <v>51</v>
      </c>
      <c r="U1353" s="66">
        <v>0</v>
      </c>
      <c r="W1353" s="66">
        <f>IF(Notes!B$31=1,IF(BR1353&gt;0,BR1353-SUM(T1353:V1353)-SUM(X1353:AL1353),SUM(BS1353:BY1353)),SUM(BS1353:BY1353))</f>
        <v>0</v>
      </c>
      <c r="Y1353" s="66">
        <v>0</v>
      </c>
      <c r="AN1353" s="7">
        <f>IF(Q1353&gt;0,RANK(Q1353,(N1353:P1353,Q1353:AE1353)),0)</f>
        <v>4</v>
      </c>
      <c r="AO1353" s="7">
        <f>IF(R1353&gt;0,RANK(R1353,(N1353:P1353,Q1353:AE1353)),0)</f>
        <v>6</v>
      </c>
      <c r="AP1353" s="7">
        <f>IF(T1353&gt;0,RANK(T1353,(N1353:P1353,Q1353:AE1353)),0)</f>
        <v>0</v>
      </c>
      <c r="AQ1353" s="7">
        <f>IF(S1353&gt;0,RANK(S1353,(N1353:P1353,Q1353:AE1353)),0)</f>
        <v>5</v>
      </c>
      <c r="AR1353" s="2">
        <f t="shared" ref="AR1353:AR1372" si="548">IF($C1353=0,"-",Q1353/$C1353)</f>
        <v>5.2934621099554238E-3</v>
      </c>
      <c r="AS1353" s="2">
        <f t="shared" ref="AS1353:AS1372" si="549">IF($C1353=0,"-",R1353/$C1353)</f>
        <v>2.4145616641901933E-3</v>
      </c>
      <c r="AT1353" s="2">
        <f t="shared" ref="AT1353:AT1372" si="550">IF($C1353=0,"-",T1353/$C1353)</f>
        <v>0</v>
      </c>
      <c r="AU1353" s="2">
        <f t="shared" ref="AU1353:AU1372" si="551">IF($C1353=0,"-",S1353/$C1353)</f>
        <v>4.7362555720653786E-3</v>
      </c>
      <c r="AW1353" t="s">
        <v>1898</v>
      </c>
      <c r="AX1353" t="s">
        <v>284</v>
      </c>
      <c r="AY1353" s="10">
        <v>1</v>
      </c>
      <c r="BA1353" s="119">
        <v>26</v>
      </c>
      <c r="BB1353" s="121">
        <v>129</v>
      </c>
      <c r="BC1353" s="125">
        <f t="shared" si="531"/>
        <v>26129</v>
      </c>
      <c r="BE1353" s="7" t="s">
        <v>228</v>
      </c>
      <c r="BR1353" s="1">
        <v>30</v>
      </c>
    </row>
    <row r="1354" spans="1:70" hidden="1" outlineLevel="1">
      <c r="A1354" t="s">
        <v>898</v>
      </c>
      <c r="B1354" t="s">
        <v>284</v>
      </c>
      <c r="C1354" s="1">
        <f t="shared" si="543"/>
        <v>3885</v>
      </c>
      <c r="D1354" s="7">
        <f>IF(N1354&gt;0, RANK(N1354,(N1354:P1354,Q1354:AE1354)),0)</f>
        <v>1</v>
      </c>
      <c r="E1354" s="7">
        <f>IF(O1354&gt;0,RANK(O1354,(N1354:P1354,Q1354:AE1354)),0)</f>
        <v>2</v>
      </c>
      <c r="F1354" s="7">
        <f>IF(P1354&gt;0,RANK(P1354,(N1354:P1354,Q1354:AE1354)),0)</f>
        <v>3</v>
      </c>
      <c r="G1354" s="1">
        <f t="shared" si="541"/>
        <v>143</v>
      </c>
      <c r="H1354" s="2">
        <f t="shared" si="542"/>
        <v>3.6808236808236805E-2</v>
      </c>
      <c r="I1354" s="2"/>
      <c r="J1354" s="2">
        <f t="shared" si="544"/>
        <v>0.50604890604890607</v>
      </c>
      <c r="K1354" s="2">
        <f t="shared" si="545"/>
        <v>0.46924066924066926</v>
      </c>
      <c r="L1354" s="2">
        <f t="shared" si="546"/>
        <v>1.1068211068211068E-2</v>
      </c>
      <c r="M1354" s="2">
        <f t="shared" si="547"/>
        <v>1.3642213642213604E-2</v>
      </c>
      <c r="N1354" s="66">
        <v>1966</v>
      </c>
      <c r="O1354" s="66">
        <v>1823</v>
      </c>
      <c r="P1354" s="66">
        <v>43</v>
      </c>
      <c r="Q1354" s="66">
        <v>23</v>
      </c>
      <c r="R1354" s="66">
        <v>7</v>
      </c>
      <c r="S1354" s="66">
        <v>23</v>
      </c>
      <c r="U1354" s="66">
        <v>0</v>
      </c>
      <c r="W1354" s="66">
        <f>IF(Notes!B$31=1,IF(BR1354&gt;0,BR1354-SUM(T1354:V1354)-SUM(X1354:AL1354),SUM(BS1354:BY1354)),SUM(BS1354:BY1354))</f>
        <v>0</v>
      </c>
      <c r="Y1354" s="66">
        <v>0</v>
      </c>
      <c r="AN1354" s="7">
        <f>IF(Q1354&gt;0,RANK(Q1354,(N1354:P1354,Q1354:AE1354)),0)</f>
        <v>4</v>
      </c>
      <c r="AO1354" s="7">
        <f>IF(R1354&gt;0,RANK(R1354,(N1354:P1354,Q1354:AE1354)),0)</f>
        <v>6</v>
      </c>
      <c r="AP1354" s="7">
        <f>IF(T1354&gt;0,RANK(T1354,(N1354:P1354,Q1354:AE1354)),0)</f>
        <v>0</v>
      </c>
      <c r="AQ1354" s="7">
        <f>IF(S1354&gt;0,RANK(S1354,(N1354:P1354,Q1354:AE1354)),0)</f>
        <v>4</v>
      </c>
      <c r="AR1354" s="2">
        <f t="shared" si="548"/>
        <v>5.9202059202059206E-3</v>
      </c>
      <c r="AS1354" s="2">
        <f t="shared" si="549"/>
        <v>1.8018018018018018E-3</v>
      </c>
      <c r="AT1354" s="2">
        <f t="shared" si="550"/>
        <v>0</v>
      </c>
      <c r="AU1354" s="2">
        <f t="shared" si="551"/>
        <v>5.9202059202059206E-3</v>
      </c>
      <c r="AW1354" t="s">
        <v>898</v>
      </c>
      <c r="AX1354" t="s">
        <v>284</v>
      </c>
      <c r="AY1354" s="10">
        <v>1</v>
      </c>
      <c r="BA1354" s="119">
        <v>26</v>
      </c>
      <c r="BB1354" s="121">
        <v>131</v>
      </c>
      <c r="BC1354" s="125">
        <f t="shared" si="531"/>
        <v>26131</v>
      </c>
      <c r="BE1354" s="7" t="s">
        <v>228</v>
      </c>
    </row>
    <row r="1355" spans="1:70" hidden="1" outlineLevel="1">
      <c r="A1355" t="s">
        <v>2263</v>
      </c>
      <c r="B1355" t="s">
        <v>284</v>
      </c>
      <c r="C1355" s="1">
        <f t="shared" si="543"/>
        <v>11026</v>
      </c>
      <c r="D1355" s="7">
        <f>IF(N1355&gt;0, RANK(N1355,(N1355:P1355,Q1355:AE1355)),0)</f>
        <v>2</v>
      </c>
      <c r="E1355" s="7">
        <f>IF(O1355&gt;0,RANK(O1355,(N1355:P1355,Q1355:AE1355)),0)</f>
        <v>1</v>
      </c>
      <c r="F1355" s="7">
        <f>IF(P1355&gt;0,RANK(P1355,(N1355:P1355,Q1355:AE1355)),0)</f>
        <v>3</v>
      </c>
      <c r="G1355" s="1">
        <f t="shared" si="541"/>
        <v>1118</v>
      </c>
      <c r="H1355" s="2">
        <f t="shared" si="542"/>
        <v>0.10139669871213496</v>
      </c>
      <c r="I1355" s="2"/>
      <c r="J1355" s="2">
        <f t="shared" si="544"/>
        <v>0.44032287320877928</v>
      </c>
      <c r="K1355" s="2">
        <f t="shared" si="545"/>
        <v>0.54171957192091424</v>
      </c>
      <c r="L1355" s="2">
        <f t="shared" si="546"/>
        <v>8.3439143841828409E-3</v>
      </c>
      <c r="M1355" s="2">
        <f t="shared" si="547"/>
        <v>9.6136404861236393E-3</v>
      </c>
      <c r="N1355" s="66">
        <v>4855</v>
      </c>
      <c r="O1355" s="66">
        <v>5973</v>
      </c>
      <c r="P1355" s="66">
        <v>92</v>
      </c>
      <c r="Q1355" s="66">
        <v>49</v>
      </c>
      <c r="R1355" s="66">
        <v>13</v>
      </c>
      <c r="S1355" s="66">
        <v>44</v>
      </c>
      <c r="U1355" s="66">
        <v>0</v>
      </c>
      <c r="W1355" s="66">
        <f>IF(Notes!B$31=1,IF(BR1355&gt;0,BR1355-SUM(T1355:V1355)-SUM(X1355:AL1355),SUM(BS1355:BY1355)),SUM(BS1355:BY1355))</f>
        <v>0</v>
      </c>
      <c r="Y1355" s="66">
        <v>0</v>
      </c>
      <c r="AN1355" s="7">
        <f>IF(Q1355&gt;0,RANK(Q1355,(N1355:P1355,Q1355:AE1355)),0)</f>
        <v>4</v>
      </c>
      <c r="AO1355" s="7">
        <f>IF(R1355&gt;0,RANK(R1355,(N1355:P1355,Q1355:AE1355)),0)</f>
        <v>6</v>
      </c>
      <c r="AP1355" s="7">
        <f>IF(T1355&gt;0,RANK(T1355,(N1355:P1355,Q1355:AE1355)),0)</f>
        <v>0</v>
      </c>
      <c r="AQ1355" s="7">
        <f>IF(S1355&gt;0,RANK(S1355,(N1355:P1355,Q1355:AE1355)),0)</f>
        <v>5</v>
      </c>
      <c r="AR1355" s="2">
        <f t="shared" si="548"/>
        <v>4.4440413567930345E-3</v>
      </c>
      <c r="AS1355" s="2">
        <f t="shared" si="549"/>
        <v>1.1790313803736623E-3</v>
      </c>
      <c r="AT1355" s="2">
        <f t="shared" si="550"/>
        <v>0</v>
      </c>
      <c r="AU1355" s="2">
        <f t="shared" si="551"/>
        <v>3.9905677489570105E-3</v>
      </c>
      <c r="AW1355" t="s">
        <v>2263</v>
      </c>
      <c r="AX1355" t="s">
        <v>284</v>
      </c>
      <c r="AY1355" s="10">
        <v>4</v>
      </c>
      <c r="BA1355" s="119">
        <v>26</v>
      </c>
      <c r="BB1355" s="121">
        <v>133</v>
      </c>
      <c r="BC1355" s="125">
        <f t="shared" si="531"/>
        <v>26133</v>
      </c>
      <c r="BE1355" s="7" t="s">
        <v>228</v>
      </c>
    </row>
    <row r="1356" spans="1:70" hidden="1" outlineLevel="1">
      <c r="A1356" t="s">
        <v>563</v>
      </c>
      <c r="B1356" t="s">
        <v>284</v>
      </c>
      <c r="C1356" s="1">
        <f t="shared" si="543"/>
        <v>4328</v>
      </c>
      <c r="D1356" s="7">
        <f>IF(N1356&gt;0, RANK(N1356,(N1356:P1356,Q1356:AE1356)),0)</f>
        <v>2</v>
      </c>
      <c r="E1356" s="7">
        <f>IF(O1356&gt;0,RANK(O1356,(N1356:P1356,Q1356:AE1356)),0)</f>
        <v>1</v>
      </c>
      <c r="F1356" s="7">
        <f>IF(P1356&gt;0,RANK(P1356,(N1356:P1356,Q1356:AE1356)),0)</f>
        <v>3</v>
      </c>
      <c r="G1356" s="1">
        <f t="shared" si="541"/>
        <v>433</v>
      </c>
      <c r="H1356" s="2">
        <f t="shared" si="542"/>
        <v>0.10004621072088725</v>
      </c>
      <c r="I1356" s="2"/>
      <c r="J1356" s="2">
        <f t="shared" si="544"/>
        <v>0.43599815157116451</v>
      </c>
      <c r="K1356" s="2">
        <f t="shared" si="545"/>
        <v>0.53604436229205177</v>
      </c>
      <c r="L1356" s="2">
        <f t="shared" si="546"/>
        <v>1.2245841035120148E-2</v>
      </c>
      <c r="M1356" s="2">
        <f t="shared" si="547"/>
        <v>1.5711645101663577E-2</v>
      </c>
      <c r="N1356" s="66">
        <v>1887</v>
      </c>
      <c r="O1356" s="66">
        <v>2320</v>
      </c>
      <c r="P1356" s="66">
        <v>53</v>
      </c>
      <c r="Q1356" s="66">
        <v>28</v>
      </c>
      <c r="R1356" s="66">
        <v>13</v>
      </c>
      <c r="S1356" s="66">
        <v>27</v>
      </c>
      <c r="U1356" s="66">
        <v>0</v>
      </c>
      <c r="W1356" s="66">
        <f>IF(Notes!B$31=1,IF(BR1356&gt;0,BR1356-SUM(T1356:V1356)-SUM(X1356:AL1356),SUM(BS1356:BY1356)),SUM(BS1356:BY1356))</f>
        <v>0</v>
      </c>
      <c r="Y1356" s="66">
        <v>0</v>
      </c>
      <c r="AN1356" s="7">
        <f>IF(Q1356&gt;0,RANK(Q1356,(N1356:P1356,Q1356:AE1356)),0)</f>
        <v>4</v>
      </c>
      <c r="AO1356" s="7">
        <f>IF(R1356&gt;0,RANK(R1356,(N1356:P1356,Q1356:AE1356)),0)</f>
        <v>6</v>
      </c>
      <c r="AP1356" s="7">
        <f>IF(T1356&gt;0,RANK(T1356,(N1356:P1356,Q1356:AE1356)),0)</f>
        <v>0</v>
      </c>
      <c r="AQ1356" s="7">
        <f>IF(S1356&gt;0,RANK(S1356,(N1356:P1356,Q1356:AE1356)),0)</f>
        <v>5</v>
      </c>
      <c r="AR1356" s="2">
        <f t="shared" si="548"/>
        <v>6.4695009242144181E-3</v>
      </c>
      <c r="AS1356" s="2">
        <f t="shared" si="549"/>
        <v>3.0036968576709795E-3</v>
      </c>
      <c r="AT1356" s="2">
        <f t="shared" si="550"/>
        <v>0</v>
      </c>
      <c r="AU1356" s="2">
        <f t="shared" si="551"/>
        <v>6.2384473197781886E-3</v>
      </c>
      <c r="AW1356" t="s">
        <v>563</v>
      </c>
      <c r="AX1356" t="s">
        <v>284</v>
      </c>
      <c r="AY1356" s="10">
        <v>1</v>
      </c>
      <c r="BA1356" s="119">
        <v>26</v>
      </c>
      <c r="BB1356" s="121">
        <v>135</v>
      </c>
      <c r="BC1356" s="125">
        <f t="shared" si="531"/>
        <v>26135</v>
      </c>
      <c r="BE1356" s="7" t="s">
        <v>228</v>
      </c>
      <c r="BR1356" s="1">
        <v>18</v>
      </c>
    </row>
    <row r="1357" spans="1:70" hidden="1" outlineLevel="1">
      <c r="A1357" t="s">
        <v>611</v>
      </c>
      <c r="B1357" t="s">
        <v>284</v>
      </c>
      <c r="C1357" s="1">
        <f t="shared" si="543"/>
        <v>12616</v>
      </c>
      <c r="D1357" s="7">
        <f>IF(N1357&gt;0, RANK(N1357,(N1357:P1357,Q1357:AE1357)),0)</f>
        <v>2</v>
      </c>
      <c r="E1357" s="7">
        <f>IF(O1357&gt;0,RANK(O1357,(N1357:P1357,Q1357:AE1357)),0)</f>
        <v>1</v>
      </c>
      <c r="F1357" s="7">
        <f>IF(P1357&gt;0,RANK(P1357,(N1357:P1357,Q1357:AE1357)),0)</f>
        <v>3</v>
      </c>
      <c r="G1357" s="1">
        <f t="shared" si="541"/>
        <v>1118</v>
      </c>
      <c r="H1357" s="2">
        <f t="shared" si="542"/>
        <v>8.8617628408370328E-2</v>
      </c>
      <c r="I1357" s="2"/>
      <c r="J1357" s="2">
        <f t="shared" si="544"/>
        <v>0.44657577679137606</v>
      </c>
      <c r="K1357" s="2">
        <f t="shared" si="545"/>
        <v>0.53519340519974634</v>
      </c>
      <c r="L1357" s="2">
        <f t="shared" si="546"/>
        <v>8.4812935954343693E-3</v>
      </c>
      <c r="M1357" s="2">
        <f t="shared" si="547"/>
        <v>9.7495244134432335E-3</v>
      </c>
      <c r="N1357" s="66">
        <v>5634</v>
      </c>
      <c r="O1357" s="66">
        <v>6752</v>
      </c>
      <c r="P1357" s="66">
        <v>107</v>
      </c>
      <c r="Q1357" s="66">
        <v>48</v>
      </c>
      <c r="R1357" s="66">
        <v>30</v>
      </c>
      <c r="S1357" s="66">
        <v>45</v>
      </c>
      <c r="U1357" s="66">
        <v>0</v>
      </c>
      <c r="W1357" s="66">
        <f>IF(Notes!B$31=1,IF(BR1357&gt;0,BR1357-SUM(T1357:V1357)-SUM(X1357:AL1357),SUM(BS1357:BY1357)),SUM(BS1357:BY1357))</f>
        <v>0</v>
      </c>
      <c r="Y1357" s="66">
        <v>0</v>
      </c>
      <c r="AN1357" s="7">
        <f>IF(Q1357&gt;0,RANK(Q1357,(N1357:P1357,Q1357:AE1357)),0)</f>
        <v>4</v>
      </c>
      <c r="AO1357" s="7">
        <f>IF(R1357&gt;0,RANK(R1357,(N1357:P1357,Q1357:AE1357)),0)</f>
        <v>6</v>
      </c>
      <c r="AP1357" s="7">
        <f>IF(T1357&gt;0,RANK(T1357,(N1357:P1357,Q1357:AE1357)),0)</f>
        <v>0</v>
      </c>
      <c r="AQ1357" s="7">
        <f>IF(S1357&gt;0,RANK(S1357,(N1357:P1357,Q1357:AE1357)),0)</f>
        <v>5</v>
      </c>
      <c r="AR1357" s="2">
        <f t="shared" si="548"/>
        <v>3.8046924540266328E-3</v>
      </c>
      <c r="AS1357" s="2">
        <f t="shared" si="549"/>
        <v>2.3779327837666455E-3</v>
      </c>
      <c r="AT1357" s="2">
        <f t="shared" si="550"/>
        <v>0</v>
      </c>
      <c r="AU1357" s="2">
        <f t="shared" si="551"/>
        <v>3.5668991756499682E-3</v>
      </c>
      <c r="AW1357" t="s">
        <v>611</v>
      </c>
      <c r="AX1357" t="s">
        <v>284</v>
      </c>
      <c r="AY1357" s="10">
        <v>1</v>
      </c>
      <c r="BA1357" s="119">
        <v>26</v>
      </c>
      <c r="BB1357" s="121">
        <v>137</v>
      </c>
      <c r="BC1357" s="125">
        <f t="shared" si="531"/>
        <v>26137</v>
      </c>
      <c r="BE1357" s="7" t="s">
        <v>228</v>
      </c>
      <c r="BR1357" s="1">
        <v>31</v>
      </c>
    </row>
    <row r="1358" spans="1:70" hidden="1" outlineLevel="1">
      <c r="A1358" t="s">
        <v>3241</v>
      </c>
      <c r="B1358" t="s">
        <v>284</v>
      </c>
      <c r="C1358" s="1">
        <f t="shared" si="543"/>
        <v>136268</v>
      </c>
      <c r="D1358" s="7">
        <f>IF(N1358&gt;0, RANK(N1358,(N1358:P1358,Q1358:AE1358)),0)</f>
        <v>2</v>
      </c>
      <c r="E1358" s="7">
        <f>IF(O1358&gt;0,RANK(O1358,(N1358:P1358,Q1358:AE1358)),0)</f>
        <v>1</v>
      </c>
      <c r="F1358" s="7">
        <f>IF(P1358&gt;0,RANK(P1358,(N1358:P1358,Q1358:AE1358)),0)</f>
        <v>4</v>
      </c>
      <c r="G1358" s="1">
        <f t="shared" si="541"/>
        <v>32502</v>
      </c>
      <c r="H1358" s="2">
        <f t="shared" si="542"/>
        <v>0.23851527871547246</v>
      </c>
      <c r="I1358" s="2"/>
      <c r="J1358" s="2">
        <f t="shared" si="544"/>
        <v>0.37300026418528193</v>
      </c>
      <c r="K1358" s="2">
        <f t="shared" si="545"/>
        <v>0.61151554290075438</v>
      </c>
      <c r="L1358" s="2">
        <f t="shared" si="546"/>
        <v>4.601226993865031E-3</v>
      </c>
      <c r="M1358" s="2">
        <f t="shared" si="547"/>
        <v>1.0882965920098714E-2</v>
      </c>
      <c r="N1358" s="66">
        <v>50828</v>
      </c>
      <c r="O1358" s="66">
        <v>83330</v>
      </c>
      <c r="P1358" s="66">
        <v>627</v>
      </c>
      <c r="Q1358" s="66">
        <v>704</v>
      </c>
      <c r="R1358" s="66">
        <v>185</v>
      </c>
      <c r="S1358" s="66">
        <v>590</v>
      </c>
      <c r="U1358" s="66">
        <v>0</v>
      </c>
      <c r="W1358" s="66">
        <f>IF(Notes!B$31=1,IF(BR1358&gt;0,BR1358-SUM(T1358:V1358)-SUM(X1358:AL1358),SUM(BS1358:BY1358)),SUM(BS1358:BY1358))</f>
        <v>0</v>
      </c>
      <c r="Y1358" s="66">
        <v>4</v>
      </c>
      <c r="AN1358" s="7">
        <f>IF(Q1358&gt;0,RANK(Q1358,(N1358:P1358,Q1358:AE1358)),0)</f>
        <v>3</v>
      </c>
      <c r="AO1358" s="7">
        <f>IF(R1358&gt;0,RANK(R1358,(N1358:P1358,Q1358:AE1358)),0)</f>
        <v>6</v>
      </c>
      <c r="AP1358" s="7">
        <f>IF(T1358&gt;0,RANK(T1358,(N1358:P1358,Q1358:AE1358)),0)</f>
        <v>0</v>
      </c>
      <c r="AQ1358" s="7">
        <f>IF(S1358&gt;0,RANK(S1358,(N1358:P1358,Q1358:AE1358)),0)</f>
        <v>5</v>
      </c>
      <c r="AR1358" s="2">
        <f t="shared" si="548"/>
        <v>5.1662899580238938E-3</v>
      </c>
      <c r="AS1358" s="2">
        <f t="shared" si="549"/>
        <v>1.3576188099920744E-3</v>
      </c>
      <c r="AT1358" s="2">
        <f t="shared" si="550"/>
        <v>0</v>
      </c>
      <c r="AU1358" s="2">
        <f t="shared" si="551"/>
        <v>4.329703231866616E-3</v>
      </c>
      <c r="AW1358" t="s">
        <v>3241</v>
      </c>
      <c r="AX1358" t="s">
        <v>284</v>
      </c>
      <c r="AY1358" s="10">
        <v>2</v>
      </c>
      <c r="BA1358" s="119">
        <v>26</v>
      </c>
      <c r="BB1358" s="121">
        <v>139</v>
      </c>
      <c r="BC1358" s="125">
        <f t="shared" si="531"/>
        <v>26139</v>
      </c>
      <c r="BE1358" s="7" t="s">
        <v>228</v>
      </c>
      <c r="BR1358" s="1">
        <v>275</v>
      </c>
    </row>
    <row r="1359" spans="1:70" hidden="1" outlineLevel="1">
      <c r="A1359" t="s">
        <v>3494</v>
      </c>
      <c r="B1359" t="s">
        <v>284</v>
      </c>
      <c r="C1359" s="1">
        <f t="shared" si="543"/>
        <v>7505</v>
      </c>
      <c r="D1359" s="7">
        <f>IF(N1359&gt;0, RANK(N1359,(N1359:P1359,Q1359:AE1359)),0)</f>
        <v>1</v>
      </c>
      <c r="E1359" s="7">
        <f>IF(O1359&gt;0,RANK(O1359,(N1359:P1359,Q1359:AE1359)),0)</f>
        <v>2</v>
      </c>
      <c r="F1359" s="7">
        <f>IF(P1359&gt;0,RANK(P1359,(N1359:P1359,Q1359:AE1359)),0)</f>
        <v>3</v>
      </c>
      <c r="G1359" s="1">
        <f t="shared" si="541"/>
        <v>116</v>
      </c>
      <c r="H1359" s="2">
        <f t="shared" si="542"/>
        <v>1.5456362425049967E-2</v>
      </c>
      <c r="I1359" s="2"/>
      <c r="J1359" s="2">
        <f t="shared" si="544"/>
        <v>0.49593604263824115</v>
      </c>
      <c r="K1359" s="2">
        <f t="shared" si="545"/>
        <v>0.48047968021319121</v>
      </c>
      <c r="L1359" s="2">
        <f t="shared" si="546"/>
        <v>1.212524983344437E-2</v>
      </c>
      <c r="M1359" s="2">
        <f t="shared" si="547"/>
        <v>1.145902731512333E-2</v>
      </c>
      <c r="N1359" s="66">
        <v>3722</v>
      </c>
      <c r="O1359" s="66">
        <v>3606</v>
      </c>
      <c r="P1359" s="66">
        <v>91</v>
      </c>
      <c r="Q1359" s="66">
        <v>46</v>
      </c>
      <c r="R1359" s="66">
        <v>13</v>
      </c>
      <c r="S1359" s="66">
        <v>27</v>
      </c>
      <c r="U1359" s="66">
        <v>0</v>
      </c>
      <c r="W1359" s="66">
        <f>IF(Notes!B$31=1,IF(BR1359&gt;0,BR1359-SUM(T1359:V1359)-SUM(X1359:AL1359),SUM(BS1359:BY1359)),SUM(BS1359:BY1359))</f>
        <v>0</v>
      </c>
      <c r="Y1359" s="66">
        <v>0</v>
      </c>
      <c r="AN1359" s="7">
        <f>IF(Q1359&gt;0,RANK(Q1359,(N1359:P1359,Q1359:AE1359)),0)</f>
        <v>4</v>
      </c>
      <c r="AO1359" s="7">
        <f>IF(R1359&gt;0,RANK(R1359,(N1359:P1359,Q1359:AE1359)),0)</f>
        <v>6</v>
      </c>
      <c r="AP1359" s="7">
        <f>IF(T1359&gt;0,RANK(T1359,(N1359:P1359,Q1359:AE1359)),0)</f>
        <v>0</v>
      </c>
      <c r="AQ1359" s="7">
        <f>IF(S1359&gt;0,RANK(S1359,(N1359:P1359,Q1359:AE1359)),0)</f>
        <v>5</v>
      </c>
      <c r="AR1359" s="2">
        <f t="shared" si="548"/>
        <v>6.1292471685542972E-3</v>
      </c>
      <c r="AS1359" s="2">
        <f t="shared" si="549"/>
        <v>1.7321785476349101E-3</v>
      </c>
      <c r="AT1359" s="2">
        <f t="shared" si="550"/>
        <v>0</v>
      </c>
      <c r="AU1359" s="2">
        <f t="shared" si="551"/>
        <v>3.597601598934044E-3</v>
      </c>
      <c r="AW1359" t="s">
        <v>3494</v>
      </c>
      <c r="AX1359" t="s">
        <v>284</v>
      </c>
      <c r="AY1359" s="10">
        <v>1</v>
      </c>
      <c r="BA1359" s="119">
        <v>26</v>
      </c>
      <c r="BB1359" s="121">
        <v>141</v>
      </c>
      <c r="BC1359" s="125">
        <f t="shared" si="531"/>
        <v>26141</v>
      </c>
      <c r="BE1359" s="7" t="s">
        <v>228</v>
      </c>
      <c r="BR1359" s="1">
        <v>6</v>
      </c>
    </row>
    <row r="1360" spans="1:70" hidden="1" outlineLevel="1">
      <c r="A1360" t="s">
        <v>822</v>
      </c>
      <c r="B1360" t="s">
        <v>284</v>
      </c>
      <c r="C1360" s="1">
        <f t="shared" si="543"/>
        <v>14051</v>
      </c>
      <c r="D1360" s="7">
        <f>IF(N1360&gt;0, RANK(N1360,(N1360:P1360,Q1360:AE1360)),0)</f>
        <v>1</v>
      </c>
      <c r="E1360" s="7">
        <f>IF(O1360&gt;0,RANK(O1360,(N1360:P1360,Q1360:AE1360)),0)</f>
        <v>2</v>
      </c>
      <c r="F1360" s="7">
        <f>IF(P1360&gt;0,RANK(P1360,(N1360:P1360,Q1360:AE1360)),0)</f>
        <v>3</v>
      </c>
      <c r="G1360" s="1">
        <f t="shared" si="541"/>
        <v>355</v>
      </c>
      <c r="H1360" s="2">
        <f t="shared" si="542"/>
        <v>2.5265105686428011E-2</v>
      </c>
      <c r="I1360" s="2"/>
      <c r="J1360" s="2">
        <f t="shared" si="544"/>
        <v>0.50402106611629061</v>
      </c>
      <c r="K1360" s="2">
        <f t="shared" si="545"/>
        <v>0.47875596042986263</v>
      </c>
      <c r="L1360" s="2">
        <f t="shared" si="546"/>
        <v>8.6114867269233512E-3</v>
      </c>
      <c r="M1360" s="2">
        <f t="shared" si="547"/>
        <v>8.6114867269234171E-3</v>
      </c>
      <c r="N1360" s="66">
        <v>7082</v>
      </c>
      <c r="O1360" s="66">
        <v>6727</v>
      </c>
      <c r="P1360" s="66">
        <v>121</v>
      </c>
      <c r="Q1360" s="66">
        <v>57</v>
      </c>
      <c r="R1360" s="66">
        <v>24</v>
      </c>
      <c r="S1360" s="66">
        <v>39</v>
      </c>
      <c r="U1360" s="66">
        <v>1</v>
      </c>
      <c r="W1360" s="66">
        <f>IF(Notes!B$31=1,IF(BR1360&gt;0,BR1360-SUM(T1360:V1360)-SUM(X1360:AL1360),SUM(BS1360:BY1360)),SUM(BS1360:BY1360))</f>
        <v>0</v>
      </c>
      <c r="Y1360" s="66">
        <v>0</v>
      </c>
      <c r="AN1360" s="7">
        <f>IF(Q1360&gt;0,RANK(Q1360,(N1360:P1360,Q1360:AE1360)),0)</f>
        <v>4</v>
      </c>
      <c r="AO1360" s="7">
        <f>IF(R1360&gt;0,RANK(R1360,(N1360:P1360,Q1360:AE1360)),0)</f>
        <v>6</v>
      </c>
      <c r="AP1360" s="7">
        <f>IF(T1360&gt;0,RANK(T1360,(N1360:P1360,Q1360:AE1360)),0)</f>
        <v>0</v>
      </c>
      <c r="AQ1360" s="7">
        <f>IF(S1360&gt;0,RANK(S1360,(N1360:P1360,Q1360:AE1360)),0)</f>
        <v>5</v>
      </c>
      <c r="AR1360" s="2">
        <f t="shared" si="548"/>
        <v>4.0566507721870333E-3</v>
      </c>
      <c r="AS1360" s="2">
        <f t="shared" si="549"/>
        <v>1.7080634830261192E-3</v>
      </c>
      <c r="AT1360" s="2">
        <f t="shared" si="550"/>
        <v>0</v>
      </c>
      <c r="AU1360" s="2">
        <f t="shared" si="551"/>
        <v>2.7756031599174436E-3</v>
      </c>
      <c r="AW1360" t="s">
        <v>822</v>
      </c>
      <c r="AX1360" t="s">
        <v>284</v>
      </c>
      <c r="AY1360" s="10">
        <v>4</v>
      </c>
      <c r="BA1360" s="119">
        <v>26</v>
      </c>
      <c r="BB1360" s="121">
        <v>143</v>
      </c>
      <c r="BC1360" s="125">
        <f t="shared" si="531"/>
        <v>26143</v>
      </c>
      <c r="BE1360" s="7" t="s">
        <v>228</v>
      </c>
      <c r="BR1360" s="1">
        <v>46</v>
      </c>
    </row>
    <row r="1361" spans="1:72" hidden="1" outlineLevel="1">
      <c r="A1361" t="s">
        <v>545</v>
      </c>
      <c r="B1361" t="s">
        <v>284</v>
      </c>
      <c r="C1361" s="1">
        <f t="shared" si="543"/>
        <v>104090</v>
      </c>
      <c r="D1361" s="7">
        <f>IF(N1361&gt;0, RANK(N1361,(N1361:P1361,Q1361:AE1361)),0)</f>
        <v>1</v>
      </c>
      <c r="E1361" s="7">
        <f>IF(O1361&gt;0,RANK(O1361,(N1361:P1361,Q1361:AE1361)),0)</f>
        <v>2</v>
      </c>
      <c r="F1361" s="7">
        <f>IF(P1361&gt;0,RANK(P1361,(N1361:P1361,Q1361:AE1361)),0)</f>
        <v>3</v>
      </c>
      <c r="G1361" s="1">
        <f t="shared" si="541"/>
        <v>18051</v>
      </c>
      <c r="H1361" s="2">
        <f t="shared" si="542"/>
        <v>0.17341723508502258</v>
      </c>
      <c r="I1361" s="2"/>
      <c r="J1361" s="2">
        <f t="shared" si="544"/>
        <v>0.57907579978864443</v>
      </c>
      <c r="K1361" s="2">
        <f t="shared" si="545"/>
        <v>0.40565856470362188</v>
      </c>
      <c r="L1361" s="2">
        <f t="shared" si="546"/>
        <v>7.1668748198674224E-3</v>
      </c>
      <c r="M1361" s="2">
        <f t="shared" si="547"/>
        <v>8.0987606878662657E-3</v>
      </c>
      <c r="N1361" s="66">
        <v>60276</v>
      </c>
      <c r="O1361" s="66">
        <v>42225</v>
      </c>
      <c r="P1361" s="66">
        <v>746</v>
      </c>
      <c r="Q1361" s="66">
        <v>406</v>
      </c>
      <c r="R1361" s="66">
        <v>188</v>
      </c>
      <c r="S1361" s="66">
        <v>248</v>
      </c>
      <c r="U1361" s="66">
        <v>1</v>
      </c>
      <c r="W1361" s="66">
        <f>IF(Notes!B$31=1,IF(BR1361&gt;0,BR1361-SUM(T1361:V1361)-SUM(X1361:AL1361),SUM(BS1361:BY1361)),SUM(BS1361:BY1361))</f>
        <v>0</v>
      </c>
      <c r="Y1361" s="66">
        <v>0</v>
      </c>
      <c r="AN1361" s="7">
        <f>IF(Q1361&gt;0,RANK(Q1361,(N1361:P1361,Q1361:AE1361)),0)</f>
        <v>4</v>
      </c>
      <c r="AO1361" s="7">
        <f>IF(R1361&gt;0,RANK(R1361,(N1361:P1361,Q1361:AE1361)),0)</f>
        <v>6</v>
      </c>
      <c r="AP1361" s="7">
        <f>IF(T1361&gt;0,RANK(T1361,(N1361:P1361,Q1361:AE1361)),0)</f>
        <v>0</v>
      </c>
      <c r="AQ1361" s="7">
        <f>IF(S1361&gt;0,RANK(S1361,(N1361:P1361,Q1361:AE1361)),0)</f>
        <v>5</v>
      </c>
      <c r="AR1361" s="2">
        <f t="shared" si="548"/>
        <v>3.9004707464694015E-3</v>
      </c>
      <c r="AS1361" s="2">
        <f t="shared" si="549"/>
        <v>1.8061293111730234E-3</v>
      </c>
      <c r="AT1361" s="2">
        <f t="shared" si="550"/>
        <v>0</v>
      </c>
      <c r="AU1361" s="2">
        <f t="shared" si="551"/>
        <v>2.3825535594197331E-3</v>
      </c>
      <c r="AW1361" t="s">
        <v>545</v>
      </c>
      <c r="AX1361" t="s">
        <v>284</v>
      </c>
      <c r="AY1361" s="10">
        <v>0</v>
      </c>
      <c r="BA1361" s="119">
        <v>26</v>
      </c>
      <c r="BB1361" s="121">
        <v>145</v>
      </c>
      <c r="BC1361" s="125">
        <f t="shared" si="531"/>
        <v>26145</v>
      </c>
      <c r="BE1361" s="7" t="s">
        <v>228</v>
      </c>
      <c r="BR1361" s="1">
        <v>194</v>
      </c>
    </row>
    <row r="1362" spans="1:72" hidden="1" outlineLevel="1">
      <c r="A1362" t="s">
        <v>2771</v>
      </c>
      <c r="B1362" t="s">
        <v>284</v>
      </c>
      <c r="C1362" s="1">
        <f t="shared" si="543"/>
        <v>80900</v>
      </c>
      <c r="D1362" s="7">
        <f>IF(N1362&gt;0, RANK(N1362,(N1362:P1362,Q1362:AE1362)),0)</f>
        <v>1</v>
      </c>
      <c r="E1362" s="7">
        <f>IF(O1362&gt;0,RANK(O1362,(N1362:P1362,Q1362:AE1362)),0)</f>
        <v>2</v>
      </c>
      <c r="F1362" s="7">
        <f>IF(P1362&gt;0,RANK(P1362,(N1362:P1362,Q1362:AE1362)),0)</f>
        <v>3</v>
      </c>
      <c r="G1362" s="1">
        <f t="shared" si="541"/>
        <v>2141</v>
      </c>
      <c r="H1362" s="2">
        <f t="shared" si="542"/>
        <v>2.6464771322620519E-2</v>
      </c>
      <c r="I1362" s="2"/>
      <c r="J1362" s="2">
        <f t="shared" si="544"/>
        <v>0.50280593325092704</v>
      </c>
      <c r="K1362" s="2">
        <f t="shared" si="545"/>
        <v>0.47634116192830656</v>
      </c>
      <c r="L1362" s="2">
        <f t="shared" si="546"/>
        <v>8.3189122373300371E-3</v>
      </c>
      <c r="M1362" s="2">
        <f t="shared" si="547"/>
        <v>1.2533992583436368E-2</v>
      </c>
      <c r="N1362" s="66">
        <v>40677</v>
      </c>
      <c r="O1362" s="66">
        <v>38536</v>
      </c>
      <c r="P1362" s="66">
        <v>673</v>
      </c>
      <c r="Q1362" s="66">
        <v>507</v>
      </c>
      <c r="R1362" s="66">
        <v>188</v>
      </c>
      <c r="S1362" s="66">
        <v>319</v>
      </c>
      <c r="U1362" s="66">
        <v>0</v>
      </c>
      <c r="W1362" s="66">
        <f>IF(Notes!B$31=1,IF(BR1362&gt;0,BR1362-SUM(T1362:V1362)-SUM(X1362:AL1362),SUM(BS1362:BY1362)),SUM(BS1362:BY1362))</f>
        <v>0</v>
      </c>
      <c r="Y1362" s="66">
        <v>0</v>
      </c>
      <c r="AN1362" s="7">
        <f>IF(Q1362&gt;0,RANK(Q1362,(N1362:P1362,Q1362:AE1362)),0)</f>
        <v>4</v>
      </c>
      <c r="AO1362" s="7">
        <f>IF(R1362&gt;0,RANK(R1362,(N1362:P1362,Q1362:AE1362)),0)</f>
        <v>6</v>
      </c>
      <c r="AP1362" s="7">
        <f>IF(T1362&gt;0,RANK(T1362,(N1362:P1362,Q1362:AE1362)),0)</f>
        <v>0</v>
      </c>
      <c r="AQ1362" s="7">
        <f>IF(S1362&gt;0,RANK(S1362,(N1362:P1362,Q1362:AE1362)),0)</f>
        <v>5</v>
      </c>
      <c r="AR1362" s="2">
        <f t="shared" si="548"/>
        <v>6.2669962917181708E-3</v>
      </c>
      <c r="AS1362" s="2">
        <f t="shared" si="549"/>
        <v>2.3238566131025956E-3</v>
      </c>
      <c r="AT1362" s="2">
        <f t="shared" si="550"/>
        <v>0</v>
      </c>
      <c r="AU1362" s="2">
        <f t="shared" si="551"/>
        <v>3.9431396786155752E-3</v>
      </c>
      <c r="AW1362" t="s">
        <v>2771</v>
      </c>
      <c r="AX1362" t="s">
        <v>284</v>
      </c>
      <c r="AY1362" s="10">
        <v>10</v>
      </c>
      <c r="BA1362" s="119">
        <v>26</v>
      </c>
      <c r="BB1362" s="121">
        <v>147</v>
      </c>
      <c r="BC1362" s="125">
        <f t="shared" si="531"/>
        <v>26147</v>
      </c>
      <c r="BE1362" s="7" t="s">
        <v>228</v>
      </c>
    </row>
    <row r="1363" spans="1:72" hidden="1" outlineLevel="1">
      <c r="A1363" t="s">
        <v>1094</v>
      </c>
      <c r="B1363" t="s">
        <v>284</v>
      </c>
      <c r="C1363" s="1">
        <f t="shared" si="543"/>
        <v>25702</v>
      </c>
      <c r="D1363" s="7">
        <f>IF(N1363&gt;0, RANK(N1363,(N1363:P1363,Q1363:AE1363)),0)</f>
        <v>2</v>
      </c>
      <c r="E1363" s="7">
        <f>IF(O1363&gt;0,RANK(O1363,(N1363:P1363,Q1363:AE1363)),0)</f>
        <v>1</v>
      </c>
      <c r="F1363" s="7">
        <f>IF(P1363&gt;0,RANK(P1363,(N1363:P1363,Q1363:AE1363)),0)</f>
        <v>3</v>
      </c>
      <c r="G1363" s="1">
        <f t="shared" si="541"/>
        <v>564</v>
      </c>
      <c r="H1363" s="2">
        <f t="shared" si="542"/>
        <v>2.1943817601743056E-2</v>
      </c>
      <c r="I1363" s="2"/>
      <c r="J1363" s="2">
        <f t="shared" si="544"/>
        <v>0.47941794412886157</v>
      </c>
      <c r="K1363" s="2">
        <f t="shared" si="545"/>
        <v>0.50136176173060465</v>
      </c>
      <c r="L1363" s="2">
        <f t="shared" si="546"/>
        <v>7.5869582133686097E-3</v>
      </c>
      <c r="M1363" s="2">
        <f t="shared" si="547"/>
        <v>1.1633335927165225E-2</v>
      </c>
      <c r="N1363" s="66">
        <v>12322</v>
      </c>
      <c r="O1363" s="66">
        <v>12886</v>
      </c>
      <c r="P1363" s="66">
        <v>195</v>
      </c>
      <c r="Q1363" s="66">
        <v>163</v>
      </c>
      <c r="R1363" s="66">
        <v>59</v>
      </c>
      <c r="S1363" s="66">
        <v>76</v>
      </c>
      <c r="U1363" s="66">
        <v>0</v>
      </c>
      <c r="W1363" s="66">
        <f>IF(Notes!B$31=1,IF(BR1363&gt;0,BR1363-SUM(T1363:V1363)-SUM(X1363:AL1363),SUM(BS1363:BY1363)),SUM(BS1363:BY1363))</f>
        <v>0</v>
      </c>
      <c r="Y1363" s="66">
        <v>1</v>
      </c>
      <c r="AN1363" s="7">
        <f>IF(Q1363&gt;0,RANK(Q1363,(N1363:P1363,Q1363:AE1363)),0)</f>
        <v>4</v>
      </c>
      <c r="AO1363" s="7">
        <f>IF(R1363&gt;0,RANK(R1363,(N1363:P1363,Q1363:AE1363)),0)</f>
        <v>6</v>
      </c>
      <c r="AP1363" s="7">
        <f>IF(T1363&gt;0,RANK(T1363,(N1363:P1363,Q1363:AE1363)),0)</f>
        <v>0</v>
      </c>
      <c r="AQ1363" s="7">
        <f>IF(S1363&gt;0,RANK(S1363,(N1363:P1363,Q1363:AE1363)),0)</f>
        <v>5</v>
      </c>
      <c r="AR1363" s="2">
        <f t="shared" si="548"/>
        <v>6.3419189168158118E-3</v>
      </c>
      <c r="AS1363" s="2">
        <f t="shared" si="549"/>
        <v>2.2955412030192203E-3</v>
      </c>
      <c r="AT1363" s="2">
        <f t="shared" si="550"/>
        <v>0</v>
      </c>
      <c r="AU1363" s="2">
        <f t="shared" si="551"/>
        <v>2.9569683293128942E-3</v>
      </c>
      <c r="AW1363" t="s">
        <v>1094</v>
      </c>
      <c r="AX1363" t="s">
        <v>284</v>
      </c>
      <c r="AY1363" s="10">
        <v>6</v>
      </c>
      <c r="BA1363" s="119">
        <v>26</v>
      </c>
      <c r="BB1363" s="121">
        <v>149</v>
      </c>
      <c r="BC1363" s="125">
        <f t="shared" si="531"/>
        <v>26149</v>
      </c>
      <c r="BE1363" s="7" t="s">
        <v>228</v>
      </c>
      <c r="BR1363" s="1">
        <v>70</v>
      </c>
    </row>
    <row r="1364" spans="1:72" hidden="1" outlineLevel="1">
      <c r="A1364" t="s">
        <v>788</v>
      </c>
      <c r="B1364" t="s">
        <v>284</v>
      </c>
      <c r="C1364" s="1">
        <f t="shared" si="543"/>
        <v>20169</v>
      </c>
      <c r="D1364" s="7">
        <f>IF(N1364&gt;0, RANK(N1364,(N1364:P1364,Q1364:AE1364)),0)</f>
        <v>2</v>
      </c>
      <c r="E1364" s="7">
        <f>IF(O1364&gt;0,RANK(O1364,(N1364:P1364,Q1364:AE1364)),0)</f>
        <v>1</v>
      </c>
      <c r="F1364" s="7">
        <f>IF(P1364&gt;0,RANK(P1364,(N1364:P1364,Q1364:AE1364)),0)</f>
        <v>3</v>
      </c>
      <c r="G1364" s="1">
        <f t="shared" si="541"/>
        <v>1632</v>
      </c>
      <c r="H1364" s="2">
        <f t="shared" si="542"/>
        <v>8.0916257623084936E-2</v>
      </c>
      <c r="I1364" s="2"/>
      <c r="J1364" s="2">
        <f t="shared" si="544"/>
        <v>0.44855967078189302</v>
      </c>
      <c r="K1364" s="2">
        <f t="shared" si="545"/>
        <v>0.52947592840497792</v>
      </c>
      <c r="L1364" s="2">
        <f t="shared" si="546"/>
        <v>8.7262630769993563E-3</v>
      </c>
      <c r="M1364" s="2">
        <f t="shared" si="547"/>
        <v>1.3238137736129647E-2</v>
      </c>
      <c r="N1364" s="66">
        <v>9047</v>
      </c>
      <c r="O1364" s="66">
        <v>10679</v>
      </c>
      <c r="P1364" s="66">
        <v>176</v>
      </c>
      <c r="Q1364" s="66">
        <v>130</v>
      </c>
      <c r="R1364" s="66">
        <v>40</v>
      </c>
      <c r="S1364" s="66">
        <v>97</v>
      </c>
      <c r="U1364" s="66">
        <v>0</v>
      </c>
      <c r="W1364" s="66">
        <f>IF(Notes!B$31=1,IF(BR1364&gt;0,BR1364-SUM(T1364:V1364)-SUM(X1364:AL1364),SUM(BS1364:BY1364)),SUM(BS1364:BY1364))</f>
        <v>0</v>
      </c>
      <c r="Y1364" s="66">
        <v>0</v>
      </c>
      <c r="AN1364" s="7">
        <f>IF(Q1364&gt;0,RANK(Q1364,(N1364:P1364,Q1364:AE1364)),0)</f>
        <v>4</v>
      </c>
      <c r="AO1364" s="7">
        <f>IF(R1364&gt;0,RANK(R1364,(N1364:P1364,Q1364:AE1364)),0)</f>
        <v>6</v>
      </c>
      <c r="AP1364" s="7">
        <f>IF(T1364&gt;0,RANK(T1364,(N1364:P1364,Q1364:AE1364)),0)</f>
        <v>0</v>
      </c>
      <c r="AQ1364" s="7">
        <f>IF(S1364&gt;0,RANK(S1364,(N1364:P1364,Q1364:AE1364)),0)</f>
        <v>5</v>
      </c>
      <c r="AR1364" s="2">
        <f t="shared" si="548"/>
        <v>6.4455352273290693E-3</v>
      </c>
      <c r="AS1364" s="2">
        <f t="shared" si="549"/>
        <v>1.9832416084089445E-3</v>
      </c>
      <c r="AT1364" s="2">
        <f t="shared" si="550"/>
        <v>0</v>
      </c>
      <c r="AU1364" s="2">
        <f t="shared" si="551"/>
        <v>4.8093609003916904E-3</v>
      </c>
      <c r="AW1364" t="s">
        <v>788</v>
      </c>
      <c r="AX1364" t="s">
        <v>284</v>
      </c>
      <c r="AY1364" s="10">
        <v>10</v>
      </c>
      <c r="BA1364" s="119">
        <v>26</v>
      </c>
      <c r="BB1364" s="121">
        <v>151</v>
      </c>
      <c r="BC1364" s="125">
        <f t="shared" si="531"/>
        <v>26151</v>
      </c>
      <c r="BE1364" s="7" t="s">
        <v>228</v>
      </c>
    </row>
    <row r="1365" spans="1:72" hidden="1" outlineLevel="1">
      <c r="A1365" t="s">
        <v>440</v>
      </c>
      <c r="B1365" t="s">
        <v>284</v>
      </c>
      <c r="C1365" s="1">
        <f t="shared" si="543"/>
        <v>4326</v>
      </c>
      <c r="D1365" s="7">
        <f>IF(N1365&gt;0, RANK(N1365,(N1365:P1365,Q1365:AE1365)),0)</f>
        <v>1</v>
      </c>
      <c r="E1365" s="7">
        <f>IF(O1365&gt;0,RANK(O1365,(N1365:P1365,Q1365:AE1365)),0)</f>
        <v>2</v>
      </c>
      <c r="F1365" s="7">
        <f>IF(P1365&gt;0,RANK(P1365,(N1365:P1365,Q1365:AE1365)),0)</f>
        <v>3</v>
      </c>
      <c r="G1365" s="1">
        <f t="shared" si="541"/>
        <v>126</v>
      </c>
      <c r="H1365" s="2">
        <f t="shared" si="542"/>
        <v>2.9126213592233011E-2</v>
      </c>
      <c r="I1365" s="2"/>
      <c r="J1365" s="2">
        <f t="shared" si="544"/>
        <v>0.50485436893203883</v>
      </c>
      <c r="K1365" s="2">
        <f t="shared" si="545"/>
        <v>0.47572815533980584</v>
      </c>
      <c r="L1365" s="2">
        <f t="shared" si="546"/>
        <v>8.321775312066574E-3</v>
      </c>
      <c r="M1365" s="2">
        <f t="shared" si="547"/>
        <v>1.1095700416088757E-2</v>
      </c>
      <c r="N1365" s="66">
        <v>2184</v>
      </c>
      <c r="O1365" s="66">
        <v>2058</v>
      </c>
      <c r="P1365" s="66">
        <v>36</v>
      </c>
      <c r="Q1365" s="66">
        <v>21</v>
      </c>
      <c r="R1365" s="66">
        <v>10</v>
      </c>
      <c r="S1365" s="66">
        <v>16</v>
      </c>
      <c r="U1365" s="66">
        <v>1</v>
      </c>
      <c r="W1365" s="66">
        <f>IF(Notes!B$31=1,IF(BR1365&gt;0,BR1365-SUM(T1365:V1365)-SUM(X1365:AL1365),SUM(BS1365:BY1365)),SUM(BS1365:BY1365))</f>
        <v>0</v>
      </c>
      <c r="Y1365" s="66">
        <v>0</v>
      </c>
      <c r="AN1365" s="7">
        <f>IF(Q1365&gt;0,RANK(Q1365,(N1365:P1365,Q1365:AE1365)),0)</f>
        <v>4</v>
      </c>
      <c r="AO1365" s="7">
        <f>IF(R1365&gt;0,RANK(R1365,(N1365:P1365,Q1365:AE1365)),0)</f>
        <v>6</v>
      </c>
      <c r="AP1365" s="7">
        <f>IF(T1365&gt;0,RANK(T1365,(N1365:P1365,Q1365:AE1365)),0)</f>
        <v>0</v>
      </c>
      <c r="AQ1365" s="7">
        <f>IF(S1365&gt;0,RANK(S1365,(N1365:P1365,Q1365:AE1365)),0)</f>
        <v>5</v>
      </c>
      <c r="AR1365" s="2">
        <f t="shared" si="548"/>
        <v>4.8543689320388345E-3</v>
      </c>
      <c r="AS1365" s="2">
        <f t="shared" si="549"/>
        <v>2.3116042533518262E-3</v>
      </c>
      <c r="AT1365" s="2">
        <f t="shared" si="550"/>
        <v>0</v>
      </c>
      <c r="AU1365" s="2">
        <f t="shared" si="551"/>
        <v>3.6985668053629217E-3</v>
      </c>
      <c r="AW1365" t="s">
        <v>440</v>
      </c>
      <c r="AX1365" t="s">
        <v>284</v>
      </c>
      <c r="AY1365" s="10">
        <v>1</v>
      </c>
      <c r="BA1365" s="119">
        <v>26</v>
      </c>
      <c r="BB1365" s="121">
        <v>153</v>
      </c>
      <c r="BC1365" s="125">
        <f t="shared" si="531"/>
        <v>26153</v>
      </c>
      <c r="BE1365" s="7" t="s">
        <v>228</v>
      </c>
      <c r="BR1365" s="1">
        <v>10</v>
      </c>
    </row>
    <row r="1366" spans="1:72" hidden="1" outlineLevel="1">
      <c r="A1366" t="s">
        <v>1028</v>
      </c>
      <c r="B1366" t="s">
        <v>284</v>
      </c>
      <c r="C1366" s="1">
        <f t="shared" si="543"/>
        <v>36415</v>
      </c>
      <c r="D1366" s="7">
        <f>IF(N1366&gt;0, RANK(N1366,(N1366:P1366,Q1366:AE1366)),0)</f>
        <v>1</v>
      </c>
      <c r="E1366" s="7">
        <f>IF(O1366&gt;0,RANK(O1366,(N1366:P1366,Q1366:AE1366)),0)</f>
        <v>2</v>
      </c>
      <c r="F1366" s="7">
        <f>IF(P1366&gt;0,RANK(P1366,(N1366:P1366,Q1366:AE1366)),0)</f>
        <v>3</v>
      </c>
      <c r="G1366" s="1">
        <f t="shared" si="541"/>
        <v>3129</v>
      </c>
      <c r="H1366" s="2">
        <f t="shared" si="542"/>
        <v>8.5926129342303995E-2</v>
      </c>
      <c r="I1366" s="2"/>
      <c r="J1366" s="2">
        <f t="shared" si="544"/>
        <v>0.53266511053137444</v>
      </c>
      <c r="K1366" s="2">
        <f t="shared" si="545"/>
        <v>0.44673898118907046</v>
      </c>
      <c r="L1366" s="2">
        <f t="shared" si="546"/>
        <v>1.0050803240422903E-2</v>
      </c>
      <c r="M1366" s="2">
        <f t="shared" si="547"/>
        <v>1.0545105039132195E-2</v>
      </c>
      <c r="N1366" s="66">
        <v>19397</v>
      </c>
      <c r="O1366" s="66">
        <v>16268</v>
      </c>
      <c r="P1366" s="66">
        <v>366</v>
      </c>
      <c r="Q1366" s="66">
        <v>169</v>
      </c>
      <c r="R1366" s="66">
        <v>82</v>
      </c>
      <c r="S1366" s="66">
        <v>133</v>
      </c>
      <c r="U1366" s="66">
        <v>0</v>
      </c>
      <c r="W1366" s="66">
        <f>IF(Notes!B$31=1,IF(BR1366&gt;0,BR1366-SUM(T1366:V1366)-SUM(X1366:AL1366),SUM(BS1366:BY1366)),SUM(BS1366:BY1366))</f>
        <v>0</v>
      </c>
      <c r="Y1366" s="66">
        <v>0</v>
      </c>
      <c r="AN1366" s="7">
        <f>IF(Q1366&gt;0,RANK(Q1366,(N1366:P1366,Q1366:AE1366)),0)</f>
        <v>4</v>
      </c>
      <c r="AO1366" s="7">
        <f>IF(R1366&gt;0,RANK(R1366,(N1366:P1366,Q1366:AE1366)),0)</f>
        <v>6</v>
      </c>
      <c r="AP1366" s="7">
        <f>IF(T1366&gt;0,RANK(T1366,(N1366:P1366,Q1366:AE1366)),0)</f>
        <v>0</v>
      </c>
      <c r="AQ1366" s="7">
        <f>IF(S1366&gt;0,RANK(S1366,(N1366:P1366,Q1366:AE1366)),0)</f>
        <v>5</v>
      </c>
      <c r="AR1366" s="2">
        <f t="shared" si="548"/>
        <v>4.6409446656597558E-3</v>
      </c>
      <c r="AS1366" s="2">
        <f t="shared" si="549"/>
        <v>2.2518193052313605E-3</v>
      </c>
      <c r="AT1366" s="2">
        <f t="shared" si="550"/>
        <v>0</v>
      </c>
      <c r="AU1366" s="2">
        <f t="shared" si="551"/>
        <v>3.6523410682411093E-3</v>
      </c>
      <c r="AW1366" t="s">
        <v>1028</v>
      </c>
      <c r="AX1366" t="s">
        <v>284</v>
      </c>
      <c r="AY1366" s="10">
        <v>0</v>
      </c>
      <c r="BA1366" s="119">
        <v>26</v>
      </c>
      <c r="BB1366" s="121">
        <v>155</v>
      </c>
      <c r="BC1366" s="125">
        <f t="shared" si="531"/>
        <v>26155</v>
      </c>
      <c r="BE1366" s="7" t="s">
        <v>228</v>
      </c>
    </row>
    <row r="1367" spans="1:72" hidden="1" outlineLevel="1">
      <c r="A1367" t="s">
        <v>394</v>
      </c>
      <c r="B1367" t="s">
        <v>284</v>
      </c>
      <c r="C1367" s="1">
        <f t="shared" si="543"/>
        <v>27798</v>
      </c>
      <c r="D1367" s="7">
        <f>IF(N1367&gt;0, RANK(N1367,(N1367:P1367,Q1367:AE1367)),0)</f>
        <v>2</v>
      </c>
      <c r="E1367" s="7">
        <f>IF(O1367&gt;0,RANK(O1367,(N1367:P1367,Q1367:AE1367)),0)</f>
        <v>1</v>
      </c>
      <c r="F1367" s="7">
        <f>IF(P1367&gt;0,RANK(P1367,(N1367:P1367,Q1367:AE1367)),0)</f>
        <v>3</v>
      </c>
      <c r="G1367" s="1">
        <f t="shared" si="541"/>
        <v>237</v>
      </c>
      <c r="H1367" s="2">
        <f t="shared" si="542"/>
        <v>8.525793222533995E-3</v>
      </c>
      <c r="I1367" s="2"/>
      <c r="J1367" s="2">
        <f t="shared" si="544"/>
        <v>0.48575437081804446</v>
      </c>
      <c r="K1367" s="2">
        <f t="shared" si="545"/>
        <v>0.49428016404057845</v>
      </c>
      <c r="L1367" s="2">
        <f t="shared" si="546"/>
        <v>8.8495575221238937E-3</v>
      </c>
      <c r="M1367" s="2">
        <f t="shared" si="547"/>
        <v>1.1115907619253143E-2</v>
      </c>
      <c r="N1367" s="66">
        <v>13503</v>
      </c>
      <c r="O1367" s="66">
        <v>13740</v>
      </c>
      <c r="P1367" s="66">
        <v>246</v>
      </c>
      <c r="Q1367" s="66">
        <v>118</v>
      </c>
      <c r="R1367" s="66">
        <v>62</v>
      </c>
      <c r="S1367" s="66">
        <v>129</v>
      </c>
      <c r="U1367" s="66">
        <v>0</v>
      </c>
      <c r="W1367" s="66">
        <f>IF(Notes!B$31=1,IF(BR1367&gt;0,BR1367-SUM(T1367:V1367)-SUM(X1367:AL1367),SUM(BS1367:BY1367)),SUM(BS1367:BY1367))</f>
        <v>0</v>
      </c>
      <c r="Y1367" s="66">
        <v>0</v>
      </c>
      <c r="AN1367" s="7">
        <f>IF(Q1367&gt;0,RANK(Q1367,(N1367:P1367,Q1367:AE1367)),0)</f>
        <v>5</v>
      </c>
      <c r="AO1367" s="7">
        <f>IF(R1367&gt;0,RANK(R1367,(N1367:P1367,Q1367:AE1367)),0)</f>
        <v>6</v>
      </c>
      <c r="AP1367" s="7">
        <f>IF(T1367&gt;0,RANK(T1367,(N1367:P1367,Q1367:AE1367)),0)</f>
        <v>0</v>
      </c>
      <c r="AQ1367" s="7">
        <f>IF(S1367&gt;0,RANK(S1367,(N1367:P1367,Q1367:AE1367)),0)</f>
        <v>4</v>
      </c>
      <c r="AR1367" s="2">
        <f t="shared" si="548"/>
        <v>4.2449097057342252E-3</v>
      </c>
      <c r="AS1367" s="2">
        <f t="shared" si="549"/>
        <v>2.2303762860637457E-3</v>
      </c>
      <c r="AT1367" s="2">
        <f t="shared" si="550"/>
        <v>0</v>
      </c>
      <c r="AU1367" s="2">
        <f t="shared" si="551"/>
        <v>4.6406216274552129E-3</v>
      </c>
      <c r="AW1367" t="s">
        <v>394</v>
      </c>
      <c r="AX1367" t="s">
        <v>284</v>
      </c>
      <c r="AY1367" s="10">
        <v>5</v>
      </c>
      <c r="BA1367" s="119">
        <v>26</v>
      </c>
      <c r="BB1367" s="121">
        <v>157</v>
      </c>
      <c r="BC1367" s="125">
        <f t="shared" si="531"/>
        <v>26157</v>
      </c>
      <c r="BE1367" s="7" t="s">
        <v>228</v>
      </c>
      <c r="BR1367" s="1">
        <v>56</v>
      </c>
    </row>
    <row r="1368" spans="1:72" hidden="1" outlineLevel="1">
      <c r="A1368" t="s">
        <v>2190</v>
      </c>
      <c r="B1368" t="s">
        <v>284</v>
      </c>
      <c r="C1368" s="1">
        <f t="shared" si="543"/>
        <v>34766</v>
      </c>
      <c r="D1368" s="7">
        <f>IF(N1368&gt;0, RANK(N1368,(N1368:P1368,Q1368:AE1368)),0)</f>
        <v>1</v>
      </c>
      <c r="E1368" s="7">
        <f>IF(O1368&gt;0,RANK(O1368,(N1368:P1368,Q1368:AE1368)),0)</f>
        <v>2</v>
      </c>
      <c r="F1368" s="7">
        <f>IF(P1368&gt;0,RANK(P1368,(N1368:P1368,Q1368:AE1368)),0)</f>
        <v>3</v>
      </c>
      <c r="G1368" s="1">
        <f t="shared" si="541"/>
        <v>3054</v>
      </c>
      <c r="H1368" s="2">
        <f t="shared" si="542"/>
        <v>8.7844445722832648E-2</v>
      </c>
      <c r="I1368" s="2"/>
      <c r="J1368" s="2">
        <f t="shared" si="544"/>
        <v>0.53466030029339007</v>
      </c>
      <c r="K1368" s="2">
        <f t="shared" si="545"/>
        <v>0.44681585457055745</v>
      </c>
      <c r="L1368" s="2">
        <f t="shared" si="546"/>
        <v>6.7307139158948402E-3</v>
      </c>
      <c r="M1368" s="2">
        <f t="shared" si="547"/>
        <v>1.1793131220157646E-2</v>
      </c>
      <c r="N1368" s="66">
        <v>18588</v>
      </c>
      <c r="O1368" s="66">
        <v>15534</v>
      </c>
      <c r="P1368" s="66">
        <v>234</v>
      </c>
      <c r="Q1368" s="66">
        <v>210</v>
      </c>
      <c r="R1368" s="66">
        <v>54</v>
      </c>
      <c r="S1368" s="66">
        <v>146</v>
      </c>
      <c r="U1368" s="66">
        <v>0</v>
      </c>
      <c r="W1368" s="66">
        <f>IF(Notes!B$31=1,IF(BR1368&gt;0,BR1368-SUM(T1368:V1368)-SUM(X1368:AL1368),SUM(BS1368:BY1368)),SUM(BS1368:BY1368))</f>
        <v>0</v>
      </c>
      <c r="Y1368" s="66">
        <v>0</v>
      </c>
      <c r="AN1368" s="7">
        <f>IF(Q1368&gt;0,RANK(Q1368,(N1368:P1368,Q1368:AE1368)),0)</f>
        <v>4</v>
      </c>
      <c r="AO1368" s="7">
        <f>IF(R1368&gt;0,RANK(R1368,(N1368:P1368,Q1368:AE1368)),0)</f>
        <v>6</v>
      </c>
      <c r="AP1368" s="7">
        <f>IF(T1368&gt;0,RANK(T1368,(N1368:P1368,Q1368:AE1368)),0)</f>
        <v>0</v>
      </c>
      <c r="AQ1368" s="7">
        <f>IF(S1368&gt;0,RANK(S1368,(N1368:P1368,Q1368:AE1368)),0)</f>
        <v>5</v>
      </c>
      <c r="AR1368" s="2">
        <f t="shared" si="548"/>
        <v>6.0403842834953689E-3</v>
      </c>
      <c r="AS1368" s="2">
        <f t="shared" si="549"/>
        <v>1.5532416728988093E-3</v>
      </c>
      <c r="AT1368" s="2">
        <f t="shared" si="550"/>
        <v>0</v>
      </c>
      <c r="AU1368" s="2">
        <f t="shared" si="551"/>
        <v>4.1995052637634469E-3</v>
      </c>
      <c r="AW1368" t="s">
        <v>2190</v>
      </c>
      <c r="AX1368" t="s">
        <v>284</v>
      </c>
      <c r="AY1368" s="10">
        <v>6</v>
      </c>
      <c r="BA1368" s="119">
        <v>26</v>
      </c>
      <c r="BB1368" s="121">
        <v>159</v>
      </c>
      <c r="BC1368" s="125">
        <f t="shared" si="531"/>
        <v>26159</v>
      </c>
      <c r="BE1368" s="7" t="s">
        <v>228</v>
      </c>
    </row>
    <row r="1369" spans="1:72" hidden="1" outlineLevel="1">
      <c r="A1369" t="s">
        <v>2778</v>
      </c>
      <c r="B1369" t="s">
        <v>284</v>
      </c>
      <c r="C1369" s="1">
        <f t="shared" si="543"/>
        <v>187115</v>
      </c>
      <c r="D1369" s="7">
        <f>IF(N1369&gt;0, RANK(N1369,(N1369:P1369,Q1369:AE1369)),0)</f>
        <v>1</v>
      </c>
      <c r="E1369" s="7">
        <f>IF(O1369&gt;0,RANK(O1369,(N1369:P1369,Q1369:AE1369)),0)</f>
        <v>2</v>
      </c>
      <c r="F1369" s="7">
        <f>IF(P1369&gt;0,RANK(P1369,(N1369:P1369,Q1369:AE1369)),0)</f>
        <v>3</v>
      </c>
      <c r="G1369" s="1">
        <f t="shared" si="541"/>
        <v>76632</v>
      </c>
      <c r="H1369" s="2">
        <f t="shared" si="542"/>
        <v>0.40954493226090904</v>
      </c>
      <c r="I1369" s="2"/>
      <c r="J1369" s="2">
        <f t="shared" si="544"/>
        <v>0.69784891644176039</v>
      </c>
      <c r="K1369" s="2">
        <f t="shared" si="545"/>
        <v>0.28830398418085135</v>
      </c>
      <c r="L1369" s="2">
        <f t="shared" si="546"/>
        <v>5.419127274670657E-3</v>
      </c>
      <c r="M1369" s="2">
        <f t="shared" si="547"/>
        <v>8.4279721027176041E-3</v>
      </c>
      <c r="N1369" s="66">
        <v>130578</v>
      </c>
      <c r="O1369" s="66">
        <v>53946</v>
      </c>
      <c r="P1369" s="66">
        <v>1014</v>
      </c>
      <c r="Q1369" s="66">
        <v>852</v>
      </c>
      <c r="R1369" s="66">
        <v>309</v>
      </c>
      <c r="S1369" s="66">
        <v>405</v>
      </c>
      <c r="U1369" s="66">
        <v>2</v>
      </c>
      <c r="W1369" s="66">
        <f>IF(Notes!B$31=1,IF(BR1369&gt;0,BR1369-SUM(T1369:V1369)-SUM(X1369:AL1369),SUM(BS1369:BY1369)),SUM(BS1369:BY1369))</f>
        <v>0</v>
      </c>
      <c r="Y1369" s="66">
        <v>9</v>
      </c>
      <c r="AN1369" s="7">
        <f>IF(Q1369&gt;0,RANK(Q1369,(N1369:P1369,Q1369:AE1369)),0)</f>
        <v>4</v>
      </c>
      <c r="AO1369" s="7">
        <f>IF(R1369&gt;0,RANK(R1369,(N1369:P1369,Q1369:AE1369)),0)</f>
        <v>6</v>
      </c>
      <c r="AP1369" s="7">
        <f>IF(T1369&gt;0,RANK(T1369,(N1369:P1369,Q1369:AE1369)),0)</f>
        <v>0</v>
      </c>
      <c r="AQ1369" s="7">
        <f>IF(S1369&gt;0,RANK(S1369,(N1369:P1369,Q1369:AE1369)),0)</f>
        <v>5</v>
      </c>
      <c r="AR1369" s="2">
        <f t="shared" si="548"/>
        <v>4.5533495443978306E-3</v>
      </c>
      <c r="AS1369" s="2">
        <f t="shared" si="549"/>
        <v>1.6513908558907623E-3</v>
      </c>
      <c r="AT1369" s="2">
        <f t="shared" si="550"/>
        <v>0</v>
      </c>
      <c r="AU1369" s="2">
        <f t="shared" si="551"/>
        <v>2.164444325682067E-3</v>
      </c>
      <c r="AW1369" t="s">
        <v>2778</v>
      </c>
      <c r="AX1369" t="s">
        <v>284</v>
      </c>
      <c r="AY1369" s="10">
        <v>0</v>
      </c>
      <c r="BA1369" s="119">
        <v>26</v>
      </c>
      <c r="BB1369" s="121">
        <v>161</v>
      </c>
      <c r="BC1369" s="125">
        <f t="shared" si="531"/>
        <v>26161</v>
      </c>
      <c r="BE1369" s="7" t="s">
        <v>228</v>
      </c>
      <c r="BR1369" s="1">
        <v>444</v>
      </c>
    </row>
    <row r="1370" spans="1:72" hidden="1" outlineLevel="1">
      <c r="A1370" t="s">
        <v>3422</v>
      </c>
      <c r="B1370" t="s">
        <v>284</v>
      </c>
      <c r="C1370" s="1">
        <f t="shared" si="543"/>
        <v>890326</v>
      </c>
      <c r="D1370" s="7">
        <f>IF(N1370&gt;0, RANK(N1370,(N1370:P1370,Q1370:AE1370)),0)</f>
        <v>1</v>
      </c>
      <c r="E1370" s="7">
        <f>IF(O1370&gt;0,RANK(O1370,(N1370:P1370,Q1370:AE1370)),0)</f>
        <v>2</v>
      </c>
      <c r="F1370" s="7">
        <f>IF(P1370&gt;0,RANK(P1370,(N1370:P1370,Q1370:AE1370)),0)</f>
        <v>3</v>
      </c>
      <c r="G1370" s="1">
        <f t="shared" si="541"/>
        <v>440503</v>
      </c>
      <c r="H1370" s="2">
        <f t="shared" si="542"/>
        <v>0.49476596213072516</v>
      </c>
      <c r="I1370" s="2"/>
      <c r="J1370" s="2">
        <f t="shared" si="544"/>
        <v>0.74139697144641403</v>
      </c>
      <c r="K1370" s="2">
        <f t="shared" si="545"/>
        <v>0.24663100931568885</v>
      </c>
      <c r="L1370" s="2">
        <f t="shared" si="546"/>
        <v>5.2789652329596126E-3</v>
      </c>
      <c r="M1370" s="2">
        <f t="shared" si="547"/>
        <v>6.6930540049375065E-3</v>
      </c>
      <c r="N1370" s="66">
        <v>660085</v>
      </c>
      <c r="O1370" s="66">
        <v>219582</v>
      </c>
      <c r="P1370" s="66">
        <v>4700</v>
      </c>
      <c r="Q1370" s="66">
        <v>2926</v>
      </c>
      <c r="R1370" s="66">
        <v>1356</v>
      </c>
      <c r="S1370" s="66">
        <v>1660</v>
      </c>
      <c r="U1370" s="66">
        <v>7</v>
      </c>
      <c r="W1370" s="66">
        <f>IF(Notes!B$31=1,IF(BR1370&gt;0,BR1370-SUM(T1370:V1370)-SUM(X1370:AL1370),SUM(BS1370:BY1370)),SUM(BS1370:BY1370))</f>
        <v>0</v>
      </c>
      <c r="Y1370" s="66">
        <v>10</v>
      </c>
      <c r="AN1370" s="7">
        <f>IF(Q1370&gt;0,RANK(Q1370,(N1370:P1370,Q1370:AE1370)),0)</f>
        <v>4</v>
      </c>
      <c r="AO1370" s="7">
        <f>IF(R1370&gt;0,RANK(R1370,(N1370:P1370,Q1370:AE1370)),0)</f>
        <v>6</v>
      </c>
      <c r="AP1370" s="7">
        <f>IF(T1370&gt;0,RANK(T1370,(N1370:P1370,Q1370:AE1370)),0)</f>
        <v>0</v>
      </c>
      <c r="AQ1370" s="7">
        <f>IF(S1370&gt;0,RANK(S1370,(N1370:P1370,Q1370:AE1370)),0)</f>
        <v>5</v>
      </c>
      <c r="AR1370" s="2">
        <f t="shared" si="548"/>
        <v>3.2864366535403887E-3</v>
      </c>
      <c r="AS1370" s="2">
        <f t="shared" si="549"/>
        <v>1.5230376289134542E-3</v>
      </c>
      <c r="AT1370" s="2">
        <f t="shared" si="550"/>
        <v>0</v>
      </c>
      <c r="AU1370" s="2">
        <f t="shared" si="551"/>
        <v>1.8644855929176505E-3</v>
      </c>
      <c r="AW1370" t="s">
        <v>3422</v>
      </c>
      <c r="AX1370" t="s">
        <v>284</v>
      </c>
      <c r="AY1370" s="10">
        <v>0</v>
      </c>
      <c r="BA1370" s="119">
        <v>26</v>
      </c>
      <c r="BB1370" s="121">
        <v>163</v>
      </c>
      <c r="BC1370" s="125">
        <f t="shared" si="531"/>
        <v>26163</v>
      </c>
      <c r="BE1370" s="7" t="s">
        <v>228</v>
      </c>
      <c r="BR1370" s="1">
        <v>1422</v>
      </c>
    </row>
    <row r="1371" spans="1:72" hidden="1" outlineLevel="1">
      <c r="A1371" t="s">
        <v>2388</v>
      </c>
      <c r="B1371" t="s">
        <v>284</v>
      </c>
      <c r="C1371" s="1">
        <f t="shared" si="543"/>
        <v>15704</v>
      </c>
      <c r="D1371" s="7">
        <f>IF(N1371&gt;0, RANK(N1371,(N1371:P1371,Q1371:AE1371)),0)</f>
        <v>2</v>
      </c>
      <c r="E1371" s="7">
        <f>IF(O1371&gt;0,RANK(O1371,(N1371:P1371,Q1371:AE1371)),0)</f>
        <v>1</v>
      </c>
      <c r="F1371" s="7">
        <f>IF(P1371&gt;0,RANK(P1371,(N1371:P1371,Q1371:AE1371)),0)</f>
        <v>3</v>
      </c>
      <c r="G1371" s="1">
        <f t="shared" si="541"/>
        <v>665</v>
      </c>
      <c r="H1371" s="2">
        <f t="shared" si="542"/>
        <v>4.2345899133978605E-2</v>
      </c>
      <c r="I1371" s="2"/>
      <c r="J1371" s="2">
        <f t="shared" si="544"/>
        <v>0.46988028527763626</v>
      </c>
      <c r="K1371" s="2">
        <f t="shared" si="545"/>
        <v>0.51222618441161483</v>
      </c>
      <c r="L1371" s="2">
        <f t="shared" si="546"/>
        <v>6.4951604686704027E-3</v>
      </c>
      <c r="M1371" s="2">
        <f t="shared" si="547"/>
        <v>1.1398369842078515E-2</v>
      </c>
      <c r="N1371" s="66">
        <v>7379</v>
      </c>
      <c r="O1371" s="66">
        <v>8044</v>
      </c>
      <c r="P1371" s="66">
        <v>102</v>
      </c>
      <c r="Q1371" s="66">
        <v>80</v>
      </c>
      <c r="R1371" s="66">
        <v>37</v>
      </c>
      <c r="S1371" s="66">
        <v>62</v>
      </c>
      <c r="U1371" s="66">
        <v>0</v>
      </c>
      <c r="W1371" s="66">
        <f>IF(Notes!B$31=1,IF(BR1371&gt;0,BR1371-SUM(T1371:V1371)-SUM(X1371:AL1371),SUM(BS1371:BY1371)),SUM(BS1371:BY1371))</f>
        <v>0</v>
      </c>
      <c r="Y1371" s="66">
        <v>0</v>
      </c>
      <c r="AN1371" s="7">
        <f>IF(Q1371&gt;0,RANK(Q1371,(N1371:P1371,Q1371:AE1371)),0)</f>
        <v>4</v>
      </c>
      <c r="AO1371" s="7">
        <f>IF(R1371&gt;0,RANK(R1371,(N1371:P1371,Q1371:AE1371)),0)</f>
        <v>6</v>
      </c>
      <c r="AP1371" s="7">
        <f>IF(T1371&gt;0,RANK(T1371,(N1371:P1371,Q1371:AE1371)),0)</f>
        <v>0</v>
      </c>
      <c r="AQ1371" s="7">
        <f>IF(S1371&gt;0,RANK(S1371,(N1371:P1371,Q1371:AE1371)),0)</f>
        <v>5</v>
      </c>
      <c r="AR1371" s="2">
        <f t="shared" si="548"/>
        <v>5.0942435048395313E-3</v>
      </c>
      <c r="AS1371" s="2">
        <f t="shared" si="549"/>
        <v>2.3560876209882831E-3</v>
      </c>
      <c r="AT1371" s="2">
        <f t="shared" si="550"/>
        <v>0</v>
      </c>
      <c r="AU1371" s="2">
        <f t="shared" si="551"/>
        <v>3.948038716250637E-3</v>
      </c>
      <c r="AW1371" t="s">
        <v>2388</v>
      </c>
      <c r="AX1371" t="s">
        <v>284</v>
      </c>
      <c r="AY1371" s="10">
        <v>2</v>
      </c>
      <c r="BA1371" s="119">
        <v>26</v>
      </c>
      <c r="BB1371" s="121">
        <v>165</v>
      </c>
      <c r="BC1371" s="125">
        <f t="shared" si="531"/>
        <v>26165</v>
      </c>
      <c r="BE1371" s="7" t="s">
        <v>228</v>
      </c>
      <c r="BR1371" s="1">
        <v>37</v>
      </c>
    </row>
    <row r="1372" spans="1:72" collapsed="1">
      <c r="A1372" t="s">
        <v>995</v>
      </c>
      <c r="B1372" t="s">
        <v>2781</v>
      </c>
      <c r="C1372" s="1">
        <f t="shared" si="543"/>
        <v>5001766</v>
      </c>
      <c r="D1372" s="7">
        <f>IF(N1372&gt;0, RANK(N1372,(N1372:P1372,Q1372:AE1372)),0)</f>
        <v>1</v>
      </c>
      <c r="E1372" s="7">
        <f>IF(O1372&gt;0,RANK(O1372,(N1372:P1372,Q1372:AE1372)),0)</f>
        <v>2</v>
      </c>
      <c r="F1372" s="7">
        <f>IF(P1372&gt;0,RANK(P1372,(N1372:P1372,Q1372:AE1372)),0)</f>
        <v>3</v>
      </c>
      <c r="G1372" s="1">
        <f t="shared" si="541"/>
        <v>823940</v>
      </c>
      <c r="H1372" s="2">
        <f t="shared" si="542"/>
        <v>0.16472981742848425</v>
      </c>
      <c r="I1372" s="2"/>
      <c r="J1372" s="2">
        <f t="shared" si="544"/>
        <v>0.57431295266511873</v>
      </c>
      <c r="K1372" s="2">
        <f t="shared" si="545"/>
        <v>0.40958313523663442</v>
      </c>
      <c r="L1372" s="2">
        <f t="shared" si="546"/>
        <v>6.6146637007808845E-3</v>
      </c>
      <c r="M1372" s="2">
        <f t="shared" si="547"/>
        <v>9.4892483974659686E-3</v>
      </c>
      <c r="N1372" s="66">
        <f t="shared" ref="N1372:Y1372" si="552">SUM(N1289:N1371)</f>
        <v>2872579</v>
      </c>
      <c r="O1372" s="66">
        <f t="shared" si="552"/>
        <v>2048639</v>
      </c>
      <c r="P1372" s="66">
        <f t="shared" si="552"/>
        <v>33085</v>
      </c>
      <c r="Q1372" s="66">
        <f t="shared" si="552"/>
        <v>23716</v>
      </c>
      <c r="R1372" s="66">
        <f t="shared" si="552"/>
        <v>8892</v>
      </c>
      <c r="S1372" s="66">
        <f t="shared" si="552"/>
        <v>14685</v>
      </c>
      <c r="U1372" s="66">
        <f t="shared" si="552"/>
        <v>41</v>
      </c>
      <c r="W1372" s="66">
        <f>SUM(W1289:W1371)</f>
        <v>0</v>
      </c>
      <c r="Y1372" s="66">
        <f t="shared" si="552"/>
        <v>129</v>
      </c>
      <c r="AL1372" s="66">
        <f>SUM(AL1289:AL1371)</f>
        <v>0</v>
      </c>
      <c r="AN1372" s="7">
        <f>IF(Q1372&gt;0,RANK(Q1372,(N1372:P1372,Q1372:AE1372)),0)</f>
        <v>4</v>
      </c>
      <c r="AO1372" s="7">
        <f>IF(R1372&gt;0,RANK(R1372,(N1372:P1372,Q1372:AE1372)),0)</f>
        <v>6</v>
      </c>
      <c r="AP1372" s="7">
        <f>IF(T1372&gt;0,RANK(T1372,(N1372:P1372,Q1372:AE1372)),0)</f>
        <v>0</v>
      </c>
      <c r="AQ1372" s="7">
        <f>IF(S1372&gt;0,RANK(S1372,(N1372:P1372,Q1372:AE1372)),0)</f>
        <v>5</v>
      </c>
      <c r="AR1372" s="2">
        <f t="shared" si="548"/>
        <v>4.741525293266418E-3</v>
      </c>
      <c r="AS1372" s="2">
        <f t="shared" si="549"/>
        <v>1.777772090897495E-3</v>
      </c>
      <c r="AT1372" s="2">
        <f t="shared" si="550"/>
        <v>0</v>
      </c>
      <c r="AU1372" s="2">
        <f t="shared" si="551"/>
        <v>2.9359630178620909E-3</v>
      </c>
      <c r="AW1372" t="s">
        <v>995</v>
      </c>
      <c r="AX1372" t="s">
        <v>2781</v>
      </c>
      <c r="BA1372" s="119">
        <v>26</v>
      </c>
      <c r="BB1372" s="121"/>
      <c r="BC1372" s="119">
        <v>26</v>
      </c>
      <c r="BE1372" s="7" t="s">
        <v>3272</v>
      </c>
      <c r="BR1372" s="1">
        <f>SUM(BR1289:BR1371)</f>
        <v>8964</v>
      </c>
    </row>
    <row r="1373" spans="1:72">
      <c r="C1373" s="1"/>
      <c r="E1373" s="7"/>
      <c r="F1373" s="7"/>
      <c r="I1373" s="2"/>
      <c r="AN1373" s="7"/>
      <c r="AO1373" s="7"/>
      <c r="AP1373" s="7"/>
      <c r="AQ1373" s="7"/>
      <c r="BA1373" s="119"/>
      <c r="BB1373" s="121"/>
      <c r="BC1373" s="125"/>
      <c r="BR1373"/>
      <c r="BS1373" t="s">
        <v>1426</v>
      </c>
      <c r="BT1373" s="1" t="s">
        <v>21</v>
      </c>
    </row>
    <row r="1374" spans="1:72" hidden="1" outlineLevel="1">
      <c r="A1374" t="s">
        <v>1694</v>
      </c>
      <c r="B1374" t="s">
        <v>1192</v>
      </c>
      <c r="C1374" s="1">
        <f t="shared" ref="C1374:C1405" si="553">SUM(N1374:AL1374)</f>
        <v>9410</v>
      </c>
      <c r="D1374" s="7">
        <f>IF(N1374&gt;0, RANK(N1374,(N1374:P1374,Q1374:AE1374)),0)</f>
        <v>1</v>
      </c>
      <c r="E1374" s="7">
        <f>IF(O1374&gt;0,RANK(O1374,(N1374:P1374,Q1374:AE1374)),0)</f>
        <v>2</v>
      </c>
      <c r="F1374" s="7">
        <f>IF(P1374&gt;0,RANK(P1374,(N1374:P1374,Q1374:AE1374)),0)</f>
        <v>3</v>
      </c>
      <c r="G1374" s="1">
        <f t="shared" si="541"/>
        <v>6</v>
      </c>
      <c r="H1374" s="2">
        <f t="shared" si="542"/>
        <v>6.3761955366631242E-4</v>
      </c>
      <c r="I1374" s="2"/>
      <c r="J1374" s="2">
        <f t="shared" ref="J1374:J1405" si="554">IF($C1374=0,"-",N1374/$C1374)</f>
        <v>0.48831030818278426</v>
      </c>
      <c r="K1374" s="2">
        <f t="shared" ref="K1374:K1405" si="555">IF($C1374=0,"-",O1374/$C1374)</f>
        <v>0.48767268862911795</v>
      </c>
      <c r="L1374" s="2">
        <f t="shared" ref="L1374:L1405" si="556">IF($C1374=0,"-",P1374/$C1374)</f>
        <v>1.4027630180658874E-2</v>
      </c>
      <c r="M1374" s="2">
        <f t="shared" ref="M1374:M1405" si="557">IF(C1374=0,"-",(1-J1374-K1374-L1374))</f>
        <v>9.9893730074389776E-3</v>
      </c>
      <c r="N1374" s="66">
        <v>4595</v>
      </c>
      <c r="O1374" s="66">
        <v>4589</v>
      </c>
      <c r="P1374" s="66">
        <v>132</v>
      </c>
      <c r="Q1374" s="66">
        <v>26</v>
      </c>
      <c r="R1374" s="66">
        <v>16</v>
      </c>
      <c r="S1374" s="66">
        <v>22</v>
      </c>
      <c r="T1374" s="66">
        <v>5</v>
      </c>
      <c r="U1374" s="66">
        <v>0</v>
      </c>
      <c r="W1374" s="66">
        <f>BR1374+BS1374+BT1374</f>
        <v>25</v>
      </c>
      <c r="Y1374" s="66">
        <v>0</v>
      </c>
      <c r="AA1374" s="66">
        <v>0</v>
      </c>
      <c r="AN1374" s="7">
        <f>IF(Q1374&gt;0,RANK(Q1374,(N1374:P1374,Q1374:AE1374)),0)</f>
        <v>4</v>
      </c>
      <c r="AO1374" s="7">
        <f>IF(R1374&gt;0,RANK(R1374,(N1374:P1374,Q1374:AE1374)),0)</f>
        <v>7</v>
      </c>
      <c r="AP1374" s="7">
        <f>IF(T1374&gt;0,RANK(T1374,(N1374:P1374,Q1374:AE1374)),0)</f>
        <v>8</v>
      </c>
      <c r="AQ1374" s="7">
        <f>IF(S1374&gt;0,RANK(S1374,(N1374:P1374,Q1374:AE1374)),0)</f>
        <v>6</v>
      </c>
      <c r="AR1374" s="2">
        <f t="shared" ref="AR1374:AR1405" si="558">IF($C1374=0,"-",Q1374/$C1374)</f>
        <v>2.7630180658873541E-3</v>
      </c>
      <c r="AS1374" s="2">
        <f t="shared" ref="AS1374:AS1405" si="559">IF($C1374=0,"-",R1374/$C1374)</f>
        <v>1.7003188097768332E-3</v>
      </c>
      <c r="AT1374" s="2">
        <f t="shared" ref="AT1374:AT1405" si="560">IF($C1374=0,"-",T1374/$C1374)</f>
        <v>5.3134962805526033E-4</v>
      </c>
      <c r="AU1374" s="2">
        <f t="shared" ref="AU1374:AU1405" si="561">IF($C1374=0,"-",S1374/$C1374)</f>
        <v>2.3379383634431457E-3</v>
      </c>
      <c r="AW1374" t="s">
        <v>1694</v>
      </c>
      <c r="AX1374" t="s">
        <v>1192</v>
      </c>
      <c r="AY1374" s="10">
        <v>8</v>
      </c>
      <c r="BA1374" s="119">
        <v>27</v>
      </c>
      <c r="BB1374" s="121">
        <v>1</v>
      </c>
      <c r="BC1374" s="125">
        <f t="shared" si="531"/>
        <v>27001</v>
      </c>
      <c r="BE1374" s="7" t="s">
        <v>228</v>
      </c>
      <c r="BR1374" s="66">
        <v>25</v>
      </c>
      <c r="BS1374" s="1">
        <v>0</v>
      </c>
      <c r="BT1374" s="1">
        <v>0</v>
      </c>
    </row>
    <row r="1375" spans="1:72" hidden="1" outlineLevel="1">
      <c r="A1375" t="s">
        <v>2174</v>
      </c>
      <c r="B1375" t="s">
        <v>1192</v>
      </c>
      <c r="C1375" s="1">
        <f t="shared" si="553"/>
        <v>182224</v>
      </c>
      <c r="D1375" s="7">
        <f>IF(N1375&gt;0, RANK(N1375,(N1375:P1375,Q1375:AE1375)),0)</f>
        <v>2</v>
      </c>
      <c r="E1375" s="7">
        <f>IF(O1375&gt;0,RANK(O1375,(N1375:P1375,Q1375:AE1375)),0)</f>
        <v>1</v>
      </c>
      <c r="F1375" s="7">
        <f>IF(P1375&gt;0,RANK(P1375,(N1375:P1375,Q1375:AE1375)),0)</f>
        <v>3</v>
      </c>
      <c r="G1375" s="1">
        <f t="shared" si="541"/>
        <v>4381</v>
      </c>
      <c r="H1375" s="2">
        <f t="shared" si="542"/>
        <v>2.4041838616208622E-2</v>
      </c>
      <c r="I1375" s="2"/>
      <c r="J1375" s="2">
        <f t="shared" si="554"/>
        <v>0.47730266046184916</v>
      </c>
      <c r="K1375" s="2">
        <f t="shared" si="555"/>
        <v>0.50134449907805778</v>
      </c>
      <c r="L1375" s="2">
        <f t="shared" si="556"/>
        <v>1.0723066116428133E-2</v>
      </c>
      <c r="M1375" s="2">
        <f t="shared" si="557"/>
        <v>1.0629774343664982E-2</v>
      </c>
      <c r="N1375" s="66">
        <v>86976</v>
      </c>
      <c r="O1375" s="66">
        <v>91357</v>
      </c>
      <c r="P1375" s="66">
        <v>1954</v>
      </c>
      <c r="Q1375" s="66">
        <v>594</v>
      </c>
      <c r="R1375" s="66">
        <v>322</v>
      </c>
      <c r="S1375" s="66">
        <v>390</v>
      </c>
      <c r="T1375" s="66">
        <v>23</v>
      </c>
      <c r="U1375" s="66">
        <v>0</v>
      </c>
      <c r="W1375" s="66">
        <f t="shared" ref="W1375:W1438" si="562">BR1375+BS1375+BT1375</f>
        <v>603</v>
      </c>
      <c r="Y1375" s="66">
        <v>5</v>
      </c>
      <c r="AA1375" s="66">
        <v>0</v>
      </c>
      <c r="AN1375" s="7">
        <f>IF(Q1375&gt;0,RANK(Q1375,(N1375:P1375,Q1375:AE1375)),0)</f>
        <v>5</v>
      </c>
      <c r="AO1375" s="7">
        <f>IF(R1375&gt;0,RANK(R1375,(N1375:P1375,Q1375:AE1375)),0)</f>
        <v>7</v>
      </c>
      <c r="AP1375" s="7">
        <f>IF(T1375&gt;0,RANK(T1375,(N1375:P1375,Q1375:AE1375)),0)</f>
        <v>8</v>
      </c>
      <c r="AQ1375" s="7">
        <f>IF(S1375&gt;0,RANK(S1375,(N1375:P1375,Q1375:AE1375)),0)</f>
        <v>6</v>
      </c>
      <c r="AR1375" s="2">
        <f t="shared" si="558"/>
        <v>3.2597242953727279E-3</v>
      </c>
      <c r="AS1375" s="2">
        <f t="shared" si="559"/>
        <v>1.7670559311616472E-3</v>
      </c>
      <c r="AT1375" s="2">
        <f t="shared" si="560"/>
        <v>1.2621828079726051E-4</v>
      </c>
      <c r="AU1375" s="2">
        <f t="shared" si="561"/>
        <v>2.1402230222144175E-3</v>
      </c>
      <c r="AW1375" t="s">
        <v>2174</v>
      </c>
      <c r="AX1375" t="s">
        <v>1192</v>
      </c>
      <c r="AY1375" s="10">
        <v>0</v>
      </c>
      <c r="BA1375" s="119">
        <v>27</v>
      </c>
      <c r="BB1375" s="121">
        <v>3</v>
      </c>
      <c r="BC1375" s="125">
        <f t="shared" si="531"/>
        <v>27003</v>
      </c>
      <c r="BE1375" s="7" t="s">
        <v>228</v>
      </c>
      <c r="BR1375" s="66">
        <v>603</v>
      </c>
      <c r="BS1375" s="1">
        <v>0</v>
      </c>
      <c r="BT1375" s="1">
        <v>0</v>
      </c>
    </row>
    <row r="1376" spans="1:72" hidden="1" outlineLevel="1">
      <c r="A1376" t="s">
        <v>1923</v>
      </c>
      <c r="B1376" t="s">
        <v>1192</v>
      </c>
      <c r="C1376" s="1">
        <f t="shared" si="553"/>
        <v>16965</v>
      </c>
      <c r="D1376" s="7">
        <f>IF(N1376&gt;0, RANK(N1376,(N1376:P1376,Q1376:AE1376)),0)</f>
        <v>2</v>
      </c>
      <c r="E1376" s="7">
        <f>IF(O1376&gt;0,RANK(O1376,(N1376:P1376,Q1376:AE1376)),0)</f>
        <v>1</v>
      </c>
      <c r="F1376" s="7">
        <f>IF(P1376&gt;0,RANK(P1376,(N1376:P1376,Q1376:AE1376)),0)</f>
        <v>3</v>
      </c>
      <c r="G1376" s="1">
        <f t="shared" si="541"/>
        <v>1164</v>
      </c>
      <c r="H1376" s="2">
        <f t="shared" si="542"/>
        <v>6.8611847922192756E-2</v>
      </c>
      <c r="I1376" s="2"/>
      <c r="J1376" s="2">
        <f t="shared" si="554"/>
        <v>0.4531093427645152</v>
      </c>
      <c r="K1376" s="2">
        <f t="shared" si="555"/>
        <v>0.52172119068670797</v>
      </c>
      <c r="L1376" s="2">
        <f t="shared" si="556"/>
        <v>1.4323607427055704E-2</v>
      </c>
      <c r="M1376" s="2">
        <f t="shared" si="557"/>
        <v>1.0845859121721127E-2</v>
      </c>
      <c r="N1376" s="66">
        <v>7687</v>
      </c>
      <c r="O1376" s="66">
        <v>8851</v>
      </c>
      <c r="P1376" s="66">
        <v>243</v>
      </c>
      <c r="Q1376" s="66">
        <v>47</v>
      </c>
      <c r="R1376" s="66">
        <v>35</v>
      </c>
      <c r="S1376" s="66">
        <v>37</v>
      </c>
      <c r="T1376" s="66">
        <v>10</v>
      </c>
      <c r="U1376" s="66">
        <v>0</v>
      </c>
      <c r="W1376" s="66">
        <f t="shared" si="562"/>
        <v>55</v>
      </c>
      <c r="Y1376" s="66">
        <v>0</v>
      </c>
      <c r="AA1376" s="66">
        <v>0</v>
      </c>
      <c r="AN1376" s="7">
        <f>IF(Q1376&gt;0,RANK(Q1376,(N1376:P1376,Q1376:AE1376)),0)</f>
        <v>5</v>
      </c>
      <c r="AO1376" s="7">
        <f>IF(R1376&gt;0,RANK(R1376,(N1376:P1376,Q1376:AE1376)),0)</f>
        <v>7</v>
      </c>
      <c r="AP1376" s="7">
        <f>IF(T1376&gt;0,RANK(T1376,(N1376:P1376,Q1376:AE1376)),0)</f>
        <v>8</v>
      </c>
      <c r="AQ1376" s="7">
        <f>IF(S1376&gt;0,RANK(S1376,(N1376:P1376,Q1376:AE1376)),0)</f>
        <v>6</v>
      </c>
      <c r="AR1376" s="2">
        <f t="shared" si="558"/>
        <v>2.7704096669613912E-3</v>
      </c>
      <c r="AS1376" s="2">
        <f t="shared" si="559"/>
        <v>2.0630710285882699E-3</v>
      </c>
      <c r="AT1376" s="2">
        <f t="shared" si="560"/>
        <v>5.8944886531093425E-4</v>
      </c>
      <c r="AU1376" s="2">
        <f t="shared" si="561"/>
        <v>2.180960801650457E-3</v>
      </c>
      <c r="AW1376" t="s">
        <v>1923</v>
      </c>
      <c r="AX1376" t="s">
        <v>1192</v>
      </c>
      <c r="AY1376" s="10">
        <v>7</v>
      </c>
      <c r="BA1376" s="119">
        <v>27</v>
      </c>
      <c r="BB1376" s="121">
        <v>5</v>
      </c>
      <c r="BC1376" s="125">
        <f t="shared" si="531"/>
        <v>27005</v>
      </c>
      <c r="BE1376" s="7" t="s">
        <v>228</v>
      </c>
      <c r="BR1376" s="66">
        <v>55</v>
      </c>
      <c r="BS1376" s="1">
        <v>0</v>
      </c>
      <c r="BT1376" s="1">
        <v>0</v>
      </c>
    </row>
    <row r="1377" spans="1:72" hidden="1" outlineLevel="1">
      <c r="A1377" t="s">
        <v>3049</v>
      </c>
      <c r="B1377" t="s">
        <v>1192</v>
      </c>
      <c r="C1377" s="1">
        <f t="shared" si="553"/>
        <v>22236</v>
      </c>
      <c r="D1377" s="7">
        <f>IF(N1377&gt;0, RANK(N1377,(N1377:P1377,Q1377:AE1377)),0)</f>
        <v>1</v>
      </c>
      <c r="E1377" s="7">
        <f>IF(O1377&gt;0,RANK(O1377,(N1377:P1377,Q1377:AE1377)),0)</f>
        <v>2</v>
      </c>
      <c r="F1377" s="7">
        <f>IF(P1377&gt;0,RANK(P1377,(N1377:P1377,Q1377:AE1377)),0)</f>
        <v>3</v>
      </c>
      <c r="G1377" s="1">
        <f t="shared" si="541"/>
        <v>2257</v>
      </c>
      <c r="H1377" s="2">
        <f t="shared" si="542"/>
        <v>0.10150206871739521</v>
      </c>
      <c r="I1377" s="2"/>
      <c r="J1377" s="2">
        <f t="shared" si="554"/>
        <v>0.54051987767584098</v>
      </c>
      <c r="K1377" s="2">
        <f t="shared" si="555"/>
        <v>0.43901780895844578</v>
      </c>
      <c r="L1377" s="2">
        <f t="shared" si="556"/>
        <v>9.8039215686274508E-3</v>
      </c>
      <c r="M1377" s="2">
        <f t="shared" si="557"/>
        <v>1.0658391797085796E-2</v>
      </c>
      <c r="N1377" s="66">
        <v>12019</v>
      </c>
      <c r="O1377" s="66">
        <v>9762</v>
      </c>
      <c r="P1377" s="66">
        <v>218</v>
      </c>
      <c r="Q1377" s="66">
        <v>62</v>
      </c>
      <c r="R1377" s="66">
        <v>46</v>
      </c>
      <c r="S1377" s="66">
        <v>58</v>
      </c>
      <c r="T1377" s="66">
        <v>9</v>
      </c>
      <c r="U1377" s="66">
        <v>0</v>
      </c>
      <c r="W1377" s="66">
        <f t="shared" si="562"/>
        <v>61</v>
      </c>
      <c r="Y1377" s="66">
        <v>1</v>
      </c>
      <c r="AA1377" s="66">
        <v>0</v>
      </c>
      <c r="AN1377" s="7">
        <f>IF(Q1377&gt;0,RANK(Q1377,(N1377:P1377,Q1377:AE1377)),0)</f>
        <v>4</v>
      </c>
      <c r="AO1377" s="7">
        <f>IF(R1377&gt;0,RANK(R1377,(N1377:P1377,Q1377:AE1377)),0)</f>
        <v>7</v>
      </c>
      <c r="AP1377" s="7">
        <f>IF(T1377&gt;0,RANK(T1377,(N1377:P1377,Q1377:AE1377)),0)</f>
        <v>8</v>
      </c>
      <c r="AQ1377" s="7">
        <f>IF(S1377&gt;0,RANK(S1377,(N1377:P1377,Q1377:AE1377)),0)</f>
        <v>6</v>
      </c>
      <c r="AR1377" s="2">
        <f t="shared" si="558"/>
        <v>2.7882712718114767E-3</v>
      </c>
      <c r="AS1377" s="2">
        <f t="shared" si="559"/>
        <v>2.0687173952149665E-3</v>
      </c>
      <c r="AT1377" s="2">
        <f t="shared" si="560"/>
        <v>4.0474905558553697E-4</v>
      </c>
      <c r="AU1377" s="2">
        <f t="shared" si="561"/>
        <v>2.6083828026623491E-3</v>
      </c>
      <c r="AW1377" t="s">
        <v>3049</v>
      </c>
      <c r="AX1377" t="s">
        <v>1192</v>
      </c>
      <c r="AY1377" s="10">
        <v>0</v>
      </c>
      <c r="BA1377" s="119">
        <v>27</v>
      </c>
      <c r="BB1377" s="121">
        <v>7</v>
      </c>
      <c r="BC1377" s="125">
        <f t="shared" si="531"/>
        <v>27007</v>
      </c>
      <c r="BE1377" s="7" t="s">
        <v>228</v>
      </c>
      <c r="BR1377" s="66">
        <v>61</v>
      </c>
      <c r="BS1377" s="1">
        <v>0</v>
      </c>
      <c r="BT1377" s="1">
        <v>0</v>
      </c>
    </row>
    <row r="1378" spans="1:72" hidden="1" outlineLevel="1">
      <c r="A1378" t="s">
        <v>1568</v>
      </c>
      <c r="B1378" t="s">
        <v>1192</v>
      </c>
      <c r="C1378" s="1">
        <f t="shared" si="553"/>
        <v>19339</v>
      </c>
      <c r="D1378" s="7">
        <f>IF(N1378&gt;0, RANK(N1378,(N1378:P1378,Q1378:AE1378)),0)</f>
        <v>2</v>
      </c>
      <c r="E1378" s="7">
        <f>IF(O1378&gt;0,RANK(O1378,(N1378:P1378,Q1378:AE1378)),0)</f>
        <v>1</v>
      </c>
      <c r="F1378" s="7">
        <f>IF(P1378&gt;0,RANK(P1378,(N1378:P1378,Q1378:AE1378)),0)</f>
        <v>3</v>
      </c>
      <c r="G1378" s="1">
        <f t="shared" si="541"/>
        <v>1884</v>
      </c>
      <c r="H1378" s="2">
        <f t="shared" si="542"/>
        <v>9.741972180567765E-2</v>
      </c>
      <c r="I1378" s="2"/>
      <c r="J1378" s="2">
        <f t="shared" si="554"/>
        <v>0.43714773256114586</v>
      </c>
      <c r="K1378" s="2">
        <f t="shared" si="555"/>
        <v>0.53456745436682351</v>
      </c>
      <c r="L1378" s="2">
        <f t="shared" si="556"/>
        <v>1.5305858627643621E-2</v>
      </c>
      <c r="M1378" s="2">
        <f t="shared" si="557"/>
        <v>1.2978954444386947E-2</v>
      </c>
      <c r="N1378" s="66">
        <v>8454</v>
      </c>
      <c r="O1378" s="66">
        <v>10338</v>
      </c>
      <c r="P1378" s="66">
        <v>296</v>
      </c>
      <c r="Q1378" s="66">
        <v>53</v>
      </c>
      <c r="R1378" s="66">
        <v>42</v>
      </c>
      <c r="S1378" s="66">
        <v>77</v>
      </c>
      <c r="T1378" s="66">
        <v>4</v>
      </c>
      <c r="U1378" s="66">
        <v>0</v>
      </c>
      <c r="W1378" s="66">
        <f t="shared" si="562"/>
        <v>74</v>
      </c>
      <c r="Y1378" s="66">
        <v>1</v>
      </c>
      <c r="AA1378" s="66">
        <v>0</v>
      </c>
      <c r="AN1378" s="7">
        <f>IF(Q1378&gt;0,RANK(Q1378,(N1378:P1378,Q1378:AE1378)),0)</f>
        <v>6</v>
      </c>
      <c r="AO1378" s="7">
        <f>IF(R1378&gt;0,RANK(R1378,(N1378:P1378,Q1378:AE1378)),0)</f>
        <v>7</v>
      </c>
      <c r="AP1378" s="7">
        <f>IF(T1378&gt;0,RANK(T1378,(N1378:P1378,Q1378:AE1378)),0)</f>
        <v>8</v>
      </c>
      <c r="AQ1378" s="7">
        <f>IF(S1378&gt;0,RANK(S1378,(N1378:P1378,Q1378:AE1378)),0)</f>
        <v>4</v>
      </c>
      <c r="AR1378" s="2">
        <f t="shared" si="558"/>
        <v>2.7405760380578106E-3</v>
      </c>
      <c r="AS1378" s="2">
        <f t="shared" si="559"/>
        <v>2.1717772377061895E-3</v>
      </c>
      <c r="AT1378" s="2">
        <f t="shared" si="560"/>
        <v>2.0683592740058948E-4</v>
      </c>
      <c r="AU1378" s="2">
        <f t="shared" si="561"/>
        <v>3.9815916024613478E-3</v>
      </c>
      <c r="AW1378" t="s">
        <v>1568</v>
      </c>
      <c r="AX1378" t="s">
        <v>1192</v>
      </c>
      <c r="AY1378" s="10">
        <v>6</v>
      </c>
      <c r="BA1378" s="119">
        <v>27</v>
      </c>
      <c r="BB1378" s="121">
        <v>9</v>
      </c>
      <c r="BC1378" s="125">
        <f t="shared" si="531"/>
        <v>27009</v>
      </c>
      <c r="BE1378" s="7" t="s">
        <v>228</v>
      </c>
      <c r="BR1378" s="66">
        <v>74</v>
      </c>
      <c r="BS1378" s="1">
        <v>0</v>
      </c>
      <c r="BT1378" s="1">
        <v>0</v>
      </c>
    </row>
    <row r="1379" spans="1:72" hidden="1" outlineLevel="1">
      <c r="A1379" t="s">
        <v>3284</v>
      </c>
      <c r="B1379" t="s">
        <v>1192</v>
      </c>
      <c r="C1379" s="1">
        <f t="shared" si="553"/>
        <v>2990</v>
      </c>
      <c r="D1379" s="7">
        <f>IF(N1379&gt;0, RANK(N1379,(N1379:P1379,Q1379:AE1379)),0)</f>
        <v>1</v>
      </c>
      <c r="E1379" s="7">
        <f>IF(O1379&gt;0,RANK(O1379,(N1379:P1379,Q1379:AE1379)),0)</f>
        <v>2</v>
      </c>
      <c r="F1379" s="7">
        <f>IF(P1379&gt;0,RANK(P1379,(N1379:P1379,Q1379:AE1379)),0)</f>
        <v>3</v>
      </c>
      <c r="G1379" s="1">
        <f t="shared" si="541"/>
        <v>190</v>
      </c>
      <c r="H1379" s="2">
        <f t="shared" si="542"/>
        <v>6.354515050167224E-2</v>
      </c>
      <c r="I1379" s="2"/>
      <c r="J1379" s="2">
        <f t="shared" si="554"/>
        <v>0.51906354515050168</v>
      </c>
      <c r="K1379" s="2">
        <f t="shared" si="555"/>
        <v>0.45551839464882943</v>
      </c>
      <c r="L1379" s="2">
        <f t="shared" si="556"/>
        <v>1.471571906354515E-2</v>
      </c>
      <c r="M1379" s="2">
        <f t="shared" si="557"/>
        <v>1.070234113712374E-2</v>
      </c>
      <c r="N1379" s="66">
        <v>1552</v>
      </c>
      <c r="O1379" s="66">
        <v>1362</v>
      </c>
      <c r="P1379" s="66">
        <v>44</v>
      </c>
      <c r="Q1379" s="66">
        <v>13</v>
      </c>
      <c r="R1379" s="66">
        <v>5</v>
      </c>
      <c r="S1379" s="66">
        <v>4</v>
      </c>
      <c r="T1379" s="66">
        <v>4</v>
      </c>
      <c r="U1379" s="66">
        <v>0</v>
      </c>
      <c r="W1379" s="66">
        <f t="shared" si="562"/>
        <v>6</v>
      </c>
      <c r="Y1379" s="66">
        <v>0</v>
      </c>
      <c r="AA1379" s="66">
        <v>0</v>
      </c>
      <c r="AN1379" s="7">
        <f>IF(Q1379&gt;0,RANK(Q1379,(N1379:P1379,Q1379:AE1379)),0)</f>
        <v>4</v>
      </c>
      <c r="AO1379" s="7">
        <f>IF(R1379&gt;0,RANK(R1379,(N1379:P1379,Q1379:AE1379)),0)</f>
        <v>6</v>
      </c>
      <c r="AP1379" s="7">
        <f>IF(T1379&gt;0,RANK(T1379,(N1379:P1379,Q1379:AE1379)),0)</f>
        <v>7</v>
      </c>
      <c r="AQ1379" s="7">
        <f>IF(S1379&gt;0,RANK(S1379,(N1379:P1379,Q1379:AE1379)),0)</f>
        <v>7</v>
      </c>
      <c r="AR1379" s="2">
        <f t="shared" si="558"/>
        <v>4.3478260869565218E-3</v>
      </c>
      <c r="AS1379" s="2">
        <f t="shared" si="559"/>
        <v>1.6722408026755853E-3</v>
      </c>
      <c r="AT1379" s="2">
        <f t="shared" si="560"/>
        <v>1.3377926421404682E-3</v>
      </c>
      <c r="AU1379" s="2">
        <f t="shared" si="561"/>
        <v>1.3377926421404682E-3</v>
      </c>
      <c r="AW1379" t="s">
        <v>3284</v>
      </c>
      <c r="AX1379" t="s">
        <v>1192</v>
      </c>
      <c r="AY1379" s="10">
        <v>7</v>
      </c>
      <c r="BA1379" s="119">
        <v>27</v>
      </c>
      <c r="BB1379" s="121">
        <v>11</v>
      </c>
      <c r="BC1379" s="125">
        <f t="shared" si="531"/>
        <v>27011</v>
      </c>
      <c r="BE1379" s="7" t="s">
        <v>228</v>
      </c>
      <c r="BR1379" s="66">
        <v>6</v>
      </c>
      <c r="BS1379" s="1">
        <v>0</v>
      </c>
      <c r="BT1379" s="1">
        <v>0</v>
      </c>
    </row>
    <row r="1380" spans="1:72" hidden="1" outlineLevel="1">
      <c r="A1380" t="s">
        <v>767</v>
      </c>
      <c r="B1380" t="s">
        <v>1192</v>
      </c>
      <c r="C1380" s="1">
        <f t="shared" si="553"/>
        <v>35070</v>
      </c>
      <c r="D1380" s="7">
        <f>IF(N1380&gt;0, RANK(N1380,(N1380:P1380,Q1380:AE1380)),0)</f>
        <v>1</v>
      </c>
      <c r="E1380" s="7">
        <f>IF(O1380&gt;0,RANK(O1380,(N1380:P1380,Q1380:AE1380)),0)</f>
        <v>2</v>
      </c>
      <c r="F1380" s="7">
        <f>IF(P1380&gt;0,RANK(P1380,(N1380:P1380,Q1380:AE1380)),0)</f>
        <v>3</v>
      </c>
      <c r="G1380" s="1">
        <f t="shared" si="541"/>
        <v>4543</v>
      </c>
      <c r="H1380" s="2">
        <f t="shared" si="542"/>
        <v>0.12954091816367266</v>
      </c>
      <c r="I1380" s="2"/>
      <c r="J1380" s="2">
        <f t="shared" si="554"/>
        <v>0.55104077559167375</v>
      </c>
      <c r="K1380" s="2">
        <f t="shared" si="555"/>
        <v>0.42149985742800117</v>
      </c>
      <c r="L1380" s="2">
        <f t="shared" si="556"/>
        <v>1.3544339891645281E-2</v>
      </c>
      <c r="M1380" s="2">
        <f t="shared" si="557"/>
        <v>1.3915027088679803E-2</v>
      </c>
      <c r="N1380" s="66">
        <v>19325</v>
      </c>
      <c r="O1380" s="66">
        <v>14782</v>
      </c>
      <c r="P1380" s="66">
        <v>475</v>
      </c>
      <c r="Q1380" s="66">
        <v>132</v>
      </c>
      <c r="R1380" s="66">
        <v>90</v>
      </c>
      <c r="S1380" s="66">
        <v>108</v>
      </c>
      <c r="T1380" s="66">
        <v>15</v>
      </c>
      <c r="U1380" s="66">
        <v>0</v>
      </c>
      <c r="W1380" s="66">
        <f t="shared" si="562"/>
        <v>143</v>
      </c>
      <c r="Y1380" s="66">
        <v>0</v>
      </c>
      <c r="AA1380" s="66">
        <v>0</v>
      </c>
      <c r="AN1380" s="7">
        <f>IF(Q1380&gt;0,RANK(Q1380,(N1380:P1380,Q1380:AE1380)),0)</f>
        <v>5</v>
      </c>
      <c r="AO1380" s="7">
        <f>IF(R1380&gt;0,RANK(R1380,(N1380:P1380,Q1380:AE1380)),0)</f>
        <v>7</v>
      </c>
      <c r="AP1380" s="7">
        <f>IF(T1380&gt;0,RANK(T1380,(N1380:P1380,Q1380:AE1380)),0)</f>
        <v>8</v>
      </c>
      <c r="AQ1380" s="7">
        <f>IF(S1380&gt;0,RANK(S1380,(N1380:P1380,Q1380:AE1380)),0)</f>
        <v>6</v>
      </c>
      <c r="AR1380" s="2">
        <f t="shared" si="558"/>
        <v>3.7639007698887939E-3</v>
      </c>
      <c r="AS1380" s="2">
        <f t="shared" si="559"/>
        <v>2.5662959794696323E-3</v>
      </c>
      <c r="AT1380" s="2">
        <f t="shared" si="560"/>
        <v>4.2771599657827201E-4</v>
      </c>
      <c r="AU1380" s="2">
        <f t="shared" si="561"/>
        <v>3.0795551753635586E-3</v>
      </c>
      <c r="AW1380" t="s">
        <v>767</v>
      </c>
      <c r="AX1380" t="s">
        <v>1192</v>
      </c>
      <c r="AY1380" s="10">
        <v>1</v>
      </c>
      <c r="BA1380" s="119">
        <v>27</v>
      </c>
      <c r="BB1380" s="121">
        <v>13</v>
      </c>
      <c r="BC1380" s="125">
        <f t="shared" si="531"/>
        <v>27013</v>
      </c>
      <c r="BE1380" s="7" t="s">
        <v>228</v>
      </c>
      <c r="BR1380" s="66">
        <v>143</v>
      </c>
      <c r="BS1380" s="1">
        <v>0</v>
      </c>
      <c r="BT1380" s="1">
        <v>0</v>
      </c>
    </row>
    <row r="1381" spans="1:72" hidden="1" outlineLevel="1">
      <c r="A1381" t="s">
        <v>1256</v>
      </c>
      <c r="B1381" t="s">
        <v>1192</v>
      </c>
      <c r="C1381" s="1">
        <f t="shared" si="553"/>
        <v>13620</v>
      </c>
      <c r="D1381" s="7">
        <f>IF(N1381&gt;0, RANK(N1381,(N1381:P1381,Q1381:AE1381)),0)</f>
        <v>2</v>
      </c>
      <c r="E1381" s="7">
        <f>IF(O1381&gt;0,RANK(O1381,(N1381:P1381,Q1381:AE1381)),0)</f>
        <v>1</v>
      </c>
      <c r="F1381" s="7">
        <f>IF(P1381&gt;0,RANK(P1381,(N1381:P1381,Q1381:AE1381)),0)</f>
        <v>3</v>
      </c>
      <c r="G1381" s="1">
        <f t="shared" si="541"/>
        <v>1647</v>
      </c>
      <c r="H1381" s="2">
        <f t="shared" si="542"/>
        <v>0.12092511013215859</v>
      </c>
      <c r="I1381" s="2"/>
      <c r="J1381" s="2">
        <f t="shared" si="554"/>
        <v>0.42650513950073421</v>
      </c>
      <c r="K1381" s="2">
        <f t="shared" si="555"/>
        <v>0.54743024963289277</v>
      </c>
      <c r="L1381" s="2">
        <f t="shared" si="556"/>
        <v>1.3803230543318648E-2</v>
      </c>
      <c r="M1381" s="2">
        <f t="shared" si="557"/>
        <v>1.2261380323054369E-2</v>
      </c>
      <c r="N1381" s="66">
        <v>5809</v>
      </c>
      <c r="O1381" s="66">
        <v>7456</v>
      </c>
      <c r="P1381" s="66">
        <v>188</v>
      </c>
      <c r="Q1381" s="66">
        <v>36</v>
      </c>
      <c r="R1381" s="66">
        <v>30</v>
      </c>
      <c r="S1381" s="66">
        <v>47</v>
      </c>
      <c r="T1381" s="66">
        <v>4</v>
      </c>
      <c r="U1381" s="66">
        <v>0</v>
      </c>
      <c r="W1381" s="66">
        <f t="shared" si="562"/>
        <v>50</v>
      </c>
      <c r="Y1381" s="66">
        <v>0</v>
      </c>
      <c r="AA1381" s="66">
        <v>0</v>
      </c>
      <c r="AN1381" s="7">
        <f>IF(Q1381&gt;0,RANK(Q1381,(N1381:P1381,Q1381:AE1381)),0)</f>
        <v>6</v>
      </c>
      <c r="AO1381" s="7">
        <f>IF(R1381&gt;0,RANK(R1381,(N1381:P1381,Q1381:AE1381)),0)</f>
        <v>7</v>
      </c>
      <c r="AP1381" s="7">
        <f>IF(T1381&gt;0,RANK(T1381,(N1381:P1381,Q1381:AE1381)),0)</f>
        <v>8</v>
      </c>
      <c r="AQ1381" s="7">
        <f>IF(S1381&gt;0,RANK(S1381,(N1381:P1381,Q1381:AE1381)),0)</f>
        <v>5</v>
      </c>
      <c r="AR1381" s="2">
        <f t="shared" si="558"/>
        <v>2.6431718061674008E-3</v>
      </c>
      <c r="AS1381" s="2">
        <f t="shared" si="559"/>
        <v>2.2026431718061676E-3</v>
      </c>
      <c r="AT1381" s="2">
        <f t="shared" si="560"/>
        <v>2.9368575624082231E-4</v>
      </c>
      <c r="AU1381" s="2">
        <f t="shared" si="561"/>
        <v>3.4508076358296621E-3</v>
      </c>
      <c r="AW1381" t="s">
        <v>1256</v>
      </c>
      <c r="AX1381" t="s">
        <v>1192</v>
      </c>
      <c r="AY1381" s="10">
        <v>1</v>
      </c>
      <c r="BA1381" s="119">
        <v>27</v>
      </c>
      <c r="BB1381" s="121">
        <v>15</v>
      </c>
      <c r="BC1381" s="125">
        <f t="shared" si="531"/>
        <v>27015</v>
      </c>
      <c r="BE1381" s="7" t="s">
        <v>228</v>
      </c>
      <c r="BR1381" s="66">
        <v>50</v>
      </c>
      <c r="BS1381" s="1">
        <v>0</v>
      </c>
      <c r="BT1381" s="1">
        <v>0</v>
      </c>
    </row>
    <row r="1382" spans="1:72" hidden="1" outlineLevel="1">
      <c r="A1382" t="s">
        <v>2991</v>
      </c>
      <c r="B1382" t="s">
        <v>1192</v>
      </c>
      <c r="C1382" s="1">
        <f t="shared" si="553"/>
        <v>18449</v>
      </c>
      <c r="D1382" s="7">
        <f>IF(N1382&gt;0, RANK(N1382,(N1382:P1382,Q1382:AE1382)),0)</f>
        <v>1</v>
      </c>
      <c r="E1382" s="7">
        <f>IF(O1382&gt;0,RANK(O1382,(N1382:P1382,Q1382:AE1382)),0)</f>
        <v>2</v>
      </c>
      <c r="F1382" s="7">
        <f>IF(P1382&gt;0,RANK(P1382,(N1382:P1382,Q1382:AE1382)),0)</f>
        <v>3</v>
      </c>
      <c r="G1382" s="1">
        <f t="shared" si="541"/>
        <v>4952</v>
      </c>
      <c r="H1382" s="2">
        <f t="shared" si="542"/>
        <v>0.26841563228359261</v>
      </c>
      <c r="I1382" s="2"/>
      <c r="J1382" s="2">
        <f t="shared" si="554"/>
        <v>0.62339422190904659</v>
      </c>
      <c r="K1382" s="2">
        <f t="shared" si="555"/>
        <v>0.35497858962545398</v>
      </c>
      <c r="L1382" s="2">
        <f t="shared" si="556"/>
        <v>9.6482194156864865E-3</v>
      </c>
      <c r="M1382" s="2">
        <f t="shared" si="557"/>
        <v>1.197896904981295E-2</v>
      </c>
      <c r="N1382" s="66">
        <v>11501</v>
      </c>
      <c r="O1382" s="66">
        <v>6549</v>
      </c>
      <c r="P1382" s="66">
        <v>178</v>
      </c>
      <c r="Q1382" s="66">
        <v>40</v>
      </c>
      <c r="R1382" s="66">
        <v>31</v>
      </c>
      <c r="S1382" s="66">
        <v>54</v>
      </c>
      <c r="T1382" s="66">
        <v>2</v>
      </c>
      <c r="U1382" s="66">
        <v>0</v>
      </c>
      <c r="W1382" s="66">
        <f t="shared" si="562"/>
        <v>94</v>
      </c>
      <c r="Y1382" s="66">
        <v>0</v>
      </c>
      <c r="AA1382" s="66">
        <v>0</v>
      </c>
      <c r="AN1382" s="7">
        <f>IF(Q1382&gt;0,RANK(Q1382,(N1382:P1382,Q1382:AE1382)),0)</f>
        <v>6</v>
      </c>
      <c r="AO1382" s="7">
        <f>IF(R1382&gt;0,RANK(R1382,(N1382:P1382,Q1382:AE1382)),0)</f>
        <v>7</v>
      </c>
      <c r="AP1382" s="7">
        <f>IF(T1382&gt;0,RANK(T1382,(N1382:P1382,Q1382:AE1382)),0)</f>
        <v>8</v>
      </c>
      <c r="AQ1382" s="7">
        <f>IF(S1382&gt;0,RANK(S1382,(N1382:P1382,Q1382:AE1382)),0)</f>
        <v>5</v>
      </c>
      <c r="AR1382" s="2">
        <f t="shared" si="558"/>
        <v>2.1681391945362893E-3</v>
      </c>
      <c r="AS1382" s="2">
        <f t="shared" si="559"/>
        <v>1.6803078757656241E-3</v>
      </c>
      <c r="AT1382" s="2">
        <f t="shared" si="560"/>
        <v>1.0840695972681446E-4</v>
      </c>
      <c r="AU1382" s="2">
        <f t="shared" si="561"/>
        <v>2.9269879126239905E-3</v>
      </c>
      <c r="AW1382" t="s">
        <v>2991</v>
      </c>
      <c r="AX1382" t="s">
        <v>1192</v>
      </c>
      <c r="AY1382" s="10">
        <v>8</v>
      </c>
      <c r="BA1382" s="119">
        <v>27</v>
      </c>
      <c r="BB1382" s="121">
        <v>17</v>
      </c>
      <c r="BC1382" s="125">
        <f t="shared" si="531"/>
        <v>27017</v>
      </c>
      <c r="BE1382" s="7" t="s">
        <v>228</v>
      </c>
      <c r="BR1382" s="66">
        <v>94</v>
      </c>
      <c r="BS1382" s="1">
        <v>0</v>
      </c>
      <c r="BT1382" s="1">
        <v>0</v>
      </c>
    </row>
    <row r="1383" spans="1:72" hidden="1" outlineLevel="1">
      <c r="A1383" t="s">
        <v>2022</v>
      </c>
      <c r="B1383" t="s">
        <v>1192</v>
      </c>
      <c r="C1383" s="1">
        <f t="shared" si="553"/>
        <v>49683</v>
      </c>
      <c r="D1383" s="7">
        <f>IF(N1383&gt;0, RANK(N1383,(N1383:P1383,Q1383:AE1383)),0)</f>
        <v>2</v>
      </c>
      <c r="E1383" s="7">
        <f>IF(O1383&gt;0,RANK(O1383,(N1383:P1383,Q1383:AE1383)),0)</f>
        <v>1</v>
      </c>
      <c r="F1383" s="7">
        <f>IF(P1383&gt;0,RANK(P1383,(N1383:P1383,Q1383:AE1383)),0)</f>
        <v>3</v>
      </c>
      <c r="G1383" s="1">
        <f t="shared" si="541"/>
        <v>7502</v>
      </c>
      <c r="H1383" s="2">
        <f t="shared" si="542"/>
        <v>0.15099732302799751</v>
      </c>
      <c r="I1383" s="2"/>
      <c r="J1383" s="2">
        <f t="shared" si="554"/>
        <v>0.41571563713946419</v>
      </c>
      <c r="K1383" s="2">
        <f t="shared" si="555"/>
        <v>0.56671296016746175</v>
      </c>
      <c r="L1383" s="2">
        <f t="shared" si="556"/>
        <v>8.2120644888593677E-3</v>
      </c>
      <c r="M1383" s="2">
        <f t="shared" si="557"/>
        <v>9.3593382042147441E-3</v>
      </c>
      <c r="N1383" s="66">
        <v>20654</v>
      </c>
      <c r="O1383" s="66">
        <v>28156</v>
      </c>
      <c r="P1383" s="66">
        <v>408</v>
      </c>
      <c r="Q1383" s="66">
        <v>165</v>
      </c>
      <c r="R1383" s="66">
        <v>62</v>
      </c>
      <c r="S1383" s="66">
        <v>116</v>
      </c>
      <c r="T1383" s="66">
        <v>7</v>
      </c>
      <c r="U1383" s="66">
        <v>0</v>
      </c>
      <c r="W1383" s="66">
        <f t="shared" si="562"/>
        <v>115</v>
      </c>
      <c r="Y1383" s="66">
        <v>0</v>
      </c>
      <c r="AA1383" s="66">
        <v>0</v>
      </c>
      <c r="AN1383" s="7">
        <f>IF(Q1383&gt;0,RANK(Q1383,(N1383:P1383,Q1383:AE1383)),0)</f>
        <v>4</v>
      </c>
      <c r="AO1383" s="7">
        <f>IF(R1383&gt;0,RANK(R1383,(N1383:P1383,Q1383:AE1383)),0)</f>
        <v>7</v>
      </c>
      <c r="AP1383" s="7">
        <f>IF(T1383&gt;0,RANK(T1383,(N1383:P1383,Q1383:AE1383)),0)</f>
        <v>8</v>
      </c>
      <c r="AQ1383" s="7">
        <f>IF(S1383&gt;0,RANK(S1383,(N1383:P1383,Q1383:AE1383)),0)</f>
        <v>5</v>
      </c>
      <c r="AR1383" s="2">
        <f t="shared" si="558"/>
        <v>3.3210554918181269E-3</v>
      </c>
      <c r="AS1383" s="2">
        <f t="shared" si="559"/>
        <v>1.2479117605619628E-3</v>
      </c>
      <c r="AT1383" s="2">
        <f t="shared" si="560"/>
        <v>1.4089326328925388E-4</v>
      </c>
      <c r="AU1383" s="2">
        <f t="shared" si="561"/>
        <v>2.3348026487933497E-3</v>
      </c>
      <c r="AW1383" t="s">
        <v>2022</v>
      </c>
      <c r="AX1383" t="s">
        <v>1192</v>
      </c>
      <c r="AY1383" s="10">
        <v>2</v>
      </c>
      <c r="BA1383" s="119">
        <v>27</v>
      </c>
      <c r="BB1383" s="121">
        <v>19</v>
      </c>
      <c r="BC1383" s="125">
        <f t="shared" si="531"/>
        <v>27019</v>
      </c>
      <c r="BE1383" s="7" t="s">
        <v>228</v>
      </c>
      <c r="BR1383" s="66">
        <v>115</v>
      </c>
      <c r="BS1383" s="1">
        <v>0</v>
      </c>
      <c r="BT1383" s="1">
        <v>0</v>
      </c>
    </row>
    <row r="1384" spans="1:72" hidden="1" outlineLevel="1">
      <c r="A1384" t="s">
        <v>3259</v>
      </c>
      <c r="B1384" t="s">
        <v>1192</v>
      </c>
      <c r="C1384" s="1">
        <f t="shared" si="553"/>
        <v>16307</v>
      </c>
      <c r="D1384" s="7">
        <f>IF(N1384&gt;0, RANK(N1384,(N1384:P1384,Q1384:AE1384)),0)</f>
        <v>2</v>
      </c>
      <c r="E1384" s="7">
        <f>IF(O1384&gt;0,RANK(O1384,(N1384:P1384,Q1384:AE1384)),0)</f>
        <v>1</v>
      </c>
      <c r="F1384" s="7">
        <f>IF(P1384&gt;0,RANK(P1384,(N1384:P1384,Q1384:AE1384)),0)</f>
        <v>3</v>
      </c>
      <c r="G1384" s="1">
        <f t="shared" si="541"/>
        <v>1384</v>
      </c>
      <c r="H1384" s="2">
        <f t="shared" si="542"/>
        <v>8.4871527564849447E-2</v>
      </c>
      <c r="I1384" s="2"/>
      <c r="J1384" s="2">
        <f t="shared" si="554"/>
        <v>0.4461887532961305</v>
      </c>
      <c r="K1384" s="2">
        <f t="shared" si="555"/>
        <v>0.53106028086097989</v>
      </c>
      <c r="L1384" s="2">
        <f t="shared" si="556"/>
        <v>1.3307168700558043E-2</v>
      </c>
      <c r="M1384" s="2">
        <f t="shared" si="557"/>
        <v>9.44379714233156E-3</v>
      </c>
      <c r="N1384" s="66">
        <v>7276</v>
      </c>
      <c r="O1384" s="66">
        <v>8660</v>
      </c>
      <c r="P1384" s="66">
        <v>217</v>
      </c>
      <c r="Q1384" s="66">
        <v>39</v>
      </c>
      <c r="R1384" s="66">
        <v>33</v>
      </c>
      <c r="S1384" s="66">
        <v>41</v>
      </c>
      <c r="T1384" s="66">
        <v>1</v>
      </c>
      <c r="U1384" s="66">
        <v>0</v>
      </c>
      <c r="W1384" s="66">
        <f t="shared" si="562"/>
        <v>40</v>
      </c>
      <c r="Y1384" s="66">
        <v>0</v>
      </c>
      <c r="AA1384" s="66">
        <v>0</v>
      </c>
      <c r="AN1384" s="7">
        <f>IF(Q1384&gt;0,RANK(Q1384,(N1384:P1384,Q1384:AE1384)),0)</f>
        <v>6</v>
      </c>
      <c r="AO1384" s="7">
        <f>IF(R1384&gt;0,RANK(R1384,(N1384:P1384,Q1384:AE1384)),0)</f>
        <v>7</v>
      </c>
      <c r="AP1384" s="7">
        <f>IF(T1384&gt;0,RANK(T1384,(N1384:P1384,Q1384:AE1384)),0)</f>
        <v>8</v>
      </c>
      <c r="AQ1384" s="7">
        <f>IF(S1384&gt;0,RANK(S1384,(N1384:P1384,Q1384:AE1384)),0)</f>
        <v>4</v>
      </c>
      <c r="AR1384" s="2">
        <f t="shared" si="558"/>
        <v>2.3916109646164225E-3</v>
      </c>
      <c r="AS1384" s="2">
        <f t="shared" si="559"/>
        <v>2.0236708162138959E-3</v>
      </c>
      <c r="AT1384" s="2">
        <f t="shared" si="560"/>
        <v>6.1323358067087749E-5</v>
      </c>
      <c r="AU1384" s="2">
        <f t="shared" si="561"/>
        <v>2.514257680750598E-3</v>
      </c>
      <c r="AW1384" t="s">
        <v>3259</v>
      </c>
      <c r="AX1384" t="s">
        <v>1192</v>
      </c>
      <c r="AY1384" s="10">
        <v>8</v>
      </c>
      <c r="BA1384" s="119">
        <v>27</v>
      </c>
      <c r="BB1384" s="121">
        <v>21</v>
      </c>
      <c r="BC1384" s="125">
        <f t="shared" ref="BC1384:BC1447" si="563">1000*BA1384+BB1384</f>
        <v>27021</v>
      </c>
      <c r="BE1384" s="7" t="s">
        <v>228</v>
      </c>
      <c r="BR1384" s="66">
        <v>40</v>
      </c>
      <c r="BS1384" s="1">
        <v>0</v>
      </c>
      <c r="BT1384" s="1">
        <v>0</v>
      </c>
    </row>
    <row r="1385" spans="1:72" hidden="1" outlineLevel="1">
      <c r="A1385" t="s">
        <v>1447</v>
      </c>
      <c r="B1385" t="s">
        <v>1192</v>
      </c>
      <c r="C1385" s="1">
        <f t="shared" si="553"/>
        <v>6356</v>
      </c>
      <c r="D1385" s="7">
        <f>IF(N1385&gt;0, RANK(N1385,(N1385:P1385,Q1385:AE1385)),0)</f>
        <v>1</v>
      </c>
      <c r="E1385" s="7">
        <f>IF(O1385&gt;0,RANK(O1385,(N1385:P1385,Q1385:AE1385)),0)</f>
        <v>2</v>
      </c>
      <c r="F1385" s="7">
        <f>IF(P1385&gt;0,RANK(P1385,(N1385:P1385,Q1385:AE1385)),0)</f>
        <v>3</v>
      </c>
      <c r="G1385" s="1">
        <f t="shared" si="541"/>
        <v>373</v>
      </c>
      <c r="H1385" s="2">
        <f t="shared" si="542"/>
        <v>5.8684707363121459E-2</v>
      </c>
      <c r="I1385" s="2"/>
      <c r="J1385" s="2">
        <f t="shared" si="554"/>
        <v>0.51604782882315925</v>
      </c>
      <c r="K1385" s="2">
        <f t="shared" si="555"/>
        <v>0.45736312146003777</v>
      </c>
      <c r="L1385" s="2">
        <f t="shared" si="556"/>
        <v>1.4946507237256136E-2</v>
      </c>
      <c r="M1385" s="2">
        <f t="shared" si="557"/>
        <v>1.1642542479546845E-2</v>
      </c>
      <c r="N1385" s="66">
        <v>3280</v>
      </c>
      <c r="O1385" s="66">
        <v>2907</v>
      </c>
      <c r="P1385" s="66">
        <v>95</v>
      </c>
      <c r="Q1385" s="66">
        <v>7</v>
      </c>
      <c r="R1385" s="66">
        <v>13</v>
      </c>
      <c r="S1385" s="66">
        <v>26</v>
      </c>
      <c r="T1385" s="66">
        <v>3</v>
      </c>
      <c r="U1385" s="66">
        <v>0</v>
      </c>
      <c r="W1385" s="66">
        <f t="shared" si="562"/>
        <v>25</v>
      </c>
      <c r="Y1385" s="66">
        <v>0</v>
      </c>
      <c r="AA1385" s="66">
        <v>0</v>
      </c>
      <c r="AN1385" s="7">
        <f>IF(Q1385&gt;0,RANK(Q1385,(N1385:P1385,Q1385:AE1385)),0)</f>
        <v>7</v>
      </c>
      <c r="AO1385" s="7">
        <f>IF(R1385&gt;0,RANK(R1385,(N1385:P1385,Q1385:AE1385)),0)</f>
        <v>6</v>
      </c>
      <c r="AP1385" s="7">
        <f>IF(T1385&gt;0,RANK(T1385,(N1385:P1385,Q1385:AE1385)),0)</f>
        <v>8</v>
      </c>
      <c r="AQ1385" s="7">
        <f>IF(S1385&gt;0,RANK(S1385,(N1385:P1385,Q1385:AE1385)),0)</f>
        <v>4</v>
      </c>
      <c r="AR1385" s="2">
        <f t="shared" si="558"/>
        <v>1.1013215859030838E-3</v>
      </c>
      <c r="AS1385" s="2">
        <f t="shared" si="559"/>
        <v>2.0453115166771552E-3</v>
      </c>
      <c r="AT1385" s="2">
        <f t="shared" si="560"/>
        <v>4.7199496538703588E-4</v>
      </c>
      <c r="AU1385" s="2">
        <f t="shared" si="561"/>
        <v>4.0906230333543105E-3</v>
      </c>
      <c r="AW1385" t="s">
        <v>1447</v>
      </c>
      <c r="AX1385" t="s">
        <v>1192</v>
      </c>
      <c r="AY1385" s="10">
        <v>7</v>
      </c>
      <c r="BA1385" s="119">
        <v>27</v>
      </c>
      <c r="BB1385" s="121">
        <v>23</v>
      </c>
      <c r="BC1385" s="125">
        <f t="shared" si="563"/>
        <v>27023</v>
      </c>
      <c r="BE1385" s="7" t="s">
        <v>228</v>
      </c>
      <c r="BR1385" s="66">
        <v>25</v>
      </c>
      <c r="BS1385" s="1">
        <v>0</v>
      </c>
      <c r="BT1385" s="1">
        <v>0</v>
      </c>
    </row>
    <row r="1386" spans="1:72" hidden="1" outlineLevel="1">
      <c r="A1386" t="s">
        <v>2094</v>
      </c>
      <c r="B1386" t="s">
        <v>1192</v>
      </c>
      <c r="C1386" s="1">
        <f t="shared" si="553"/>
        <v>29305</v>
      </c>
      <c r="D1386" s="7">
        <f>IF(N1386&gt;0, RANK(N1386,(N1386:P1386,Q1386:AE1386)),0)</f>
        <v>2</v>
      </c>
      <c r="E1386" s="7">
        <f>IF(O1386&gt;0,RANK(O1386,(N1386:P1386,Q1386:AE1386)),0)</f>
        <v>1</v>
      </c>
      <c r="F1386" s="7">
        <f>IF(P1386&gt;0,RANK(P1386,(N1386:P1386,Q1386:AE1386)),0)</f>
        <v>3</v>
      </c>
      <c r="G1386" s="1">
        <f t="shared" si="541"/>
        <v>3006</v>
      </c>
      <c r="H1386" s="2">
        <f t="shared" si="542"/>
        <v>0.10257635215833476</v>
      </c>
      <c r="I1386" s="2"/>
      <c r="J1386" s="2">
        <f t="shared" si="554"/>
        <v>0.43620542569527382</v>
      </c>
      <c r="K1386" s="2">
        <f t="shared" si="555"/>
        <v>0.53878177785360859</v>
      </c>
      <c r="L1386" s="2">
        <f t="shared" si="556"/>
        <v>1.3240061422965365E-2</v>
      </c>
      <c r="M1386" s="2">
        <f t="shared" si="557"/>
        <v>1.1772735028152171E-2</v>
      </c>
      <c r="N1386" s="66">
        <v>12783</v>
      </c>
      <c r="O1386" s="66">
        <v>15789</v>
      </c>
      <c r="P1386" s="66">
        <v>388</v>
      </c>
      <c r="Q1386" s="66">
        <v>104</v>
      </c>
      <c r="R1386" s="66">
        <v>62</v>
      </c>
      <c r="S1386" s="66">
        <v>72</v>
      </c>
      <c r="T1386" s="66">
        <v>5</v>
      </c>
      <c r="U1386" s="66">
        <v>0</v>
      </c>
      <c r="W1386" s="66">
        <f t="shared" si="562"/>
        <v>102</v>
      </c>
      <c r="Y1386" s="66">
        <v>0</v>
      </c>
      <c r="AA1386" s="66">
        <v>0</v>
      </c>
      <c r="AN1386" s="7">
        <f>IF(Q1386&gt;0,RANK(Q1386,(N1386:P1386,Q1386:AE1386)),0)</f>
        <v>4</v>
      </c>
      <c r="AO1386" s="7">
        <f>IF(R1386&gt;0,RANK(R1386,(N1386:P1386,Q1386:AE1386)),0)</f>
        <v>7</v>
      </c>
      <c r="AP1386" s="7">
        <f>IF(T1386&gt;0,RANK(T1386,(N1386:P1386,Q1386:AE1386)),0)</f>
        <v>8</v>
      </c>
      <c r="AQ1386" s="7">
        <f>IF(S1386&gt;0,RANK(S1386,(N1386:P1386,Q1386:AE1386)),0)</f>
        <v>6</v>
      </c>
      <c r="AR1386" s="2">
        <f t="shared" si="558"/>
        <v>3.5488824432690666E-3</v>
      </c>
      <c r="AS1386" s="2">
        <f t="shared" si="559"/>
        <v>2.1156799181027129E-3</v>
      </c>
      <c r="AT1386" s="2">
        <f t="shared" si="560"/>
        <v>1.7061934823408976E-4</v>
      </c>
      <c r="AU1386" s="2">
        <f t="shared" si="561"/>
        <v>2.4569186145708922E-3</v>
      </c>
      <c r="AW1386" t="s">
        <v>2094</v>
      </c>
      <c r="AX1386" t="s">
        <v>1192</v>
      </c>
      <c r="AY1386" s="10">
        <v>8</v>
      </c>
      <c r="BA1386" s="119">
        <v>27</v>
      </c>
      <c r="BB1386" s="121">
        <v>25</v>
      </c>
      <c r="BC1386" s="125">
        <f t="shared" si="563"/>
        <v>27025</v>
      </c>
      <c r="BE1386" s="7" t="s">
        <v>228</v>
      </c>
      <c r="BR1386" s="66">
        <v>102</v>
      </c>
      <c r="BS1386" s="1">
        <v>0</v>
      </c>
      <c r="BT1386" s="1">
        <v>0</v>
      </c>
    </row>
    <row r="1387" spans="1:72" hidden="1" outlineLevel="1">
      <c r="A1387" t="s">
        <v>233</v>
      </c>
      <c r="B1387" t="s">
        <v>1192</v>
      </c>
      <c r="C1387" s="1">
        <f t="shared" si="553"/>
        <v>29259</v>
      </c>
      <c r="D1387" s="7">
        <f>IF(N1387&gt;0, RANK(N1387,(N1387:P1387,Q1387:AE1387)),0)</f>
        <v>1</v>
      </c>
      <c r="E1387" s="7">
        <f>IF(O1387&gt;0,RANK(O1387,(N1387:P1387,Q1387:AE1387)),0)</f>
        <v>2</v>
      </c>
      <c r="F1387" s="7">
        <f>IF(P1387&gt;0,RANK(P1387,(N1387:P1387,Q1387:AE1387)),0)</f>
        <v>3</v>
      </c>
      <c r="G1387" s="1">
        <f t="shared" si="541"/>
        <v>4688</v>
      </c>
      <c r="H1387" s="2">
        <f t="shared" si="542"/>
        <v>0.16022420451826788</v>
      </c>
      <c r="I1387" s="2"/>
      <c r="J1387" s="2">
        <f t="shared" si="554"/>
        <v>0.56960251546532692</v>
      </c>
      <c r="K1387" s="2">
        <f t="shared" si="555"/>
        <v>0.40937831094705901</v>
      </c>
      <c r="L1387" s="2">
        <f t="shared" si="556"/>
        <v>1.0355787962678151E-2</v>
      </c>
      <c r="M1387" s="2">
        <f t="shared" si="557"/>
        <v>1.066338562493592E-2</v>
      </c>
      <c r="N1387" s="66">
        <v>16666</v>
      </c>
      <c r="O1387" s="66">
        <v>11978</v>
      </c>
      <c r="P1387" s="66">
        <v>303</v>
      </c>
      <c r="Q1387" s="66">
        <v>91</v>
      </c>
      <c r="R1387" s="66">
        <v>41</v>
      </c>
      <c r="S1387" s="66">
        <v>73</v>
      </c>
      <c r="T1387" s="66">
        <v>4</v>
      </c>
      <c r="U1387" s="66">
        <v>0</v>
      </c>
      <c r="W1387" s="66">
        <f t="shared" si="562"/>
        <v>103</v>
      </c>
      <c r="Y1387" s="66">
        <v>0</v>
      </c>
      <c r="AA1387" s="66">
        <v>0</v>
      </c>
      <c r="AN1387" s="7">
        <f>IF(Q1387&gt;0,RANK(Q1387,(N1387:P1387,Q1387:AE1387)),0)</f>
        <v>5</v>
      </c>
      <c r="AO1387" s="7">
        <f>IF(R1387&gt;0,RANK(R1387,(N1387:P1387,Q1387:AE1387)),0)</f>
        <v>7</v>
      </c>
      <c r="AP1387" s="7">
        <f>IF(T1387&gt;0,RANK(T1387,(N1387:P1387,Q1387:AE1387)),0)</f>
        <v>8</v>
      </c>
      <c r="AQ1387" s="7">
        <f>IF(S1387&gt;0,RANK(S1387,(N1387:P1387,Q1387:AE1387)),0)</f>
        <v>6</v>
      </c>
      <c r="AR1387" s="2">
        <f t="shared" si="558"/>
        <v>3.1101541406063091E-3</v>
      </c>
      <c r="AS1387" s="2">
        <f t="shared" si="559"/>
        <v>1.4012782391742713E-3</v>
      </c>
      <c r="AT1387" s="2">
        <f t="shared" si="560"/>
        <v>1.3671007211456303E-4</v>
      </c>
      <c r="AU1387" s="2">
        <f t="shared" si="561"/>
        <v>2.4949588160907755E-3</v>
      </c>
      <c r="AW1387" t="s">
        <v>233</v>
      </c>
      <c r="AX1387" t="s">
        <v>1192</v>
      </c>
      <c r="AY1387" s="10">
        <v>7</v>
      </c>
      <c r="BA1387" s="119">
        <v>27</v>
      </c>
      <c r="BB1387" s="121">
        <v>27</v>
      </c>
      <c r="BC1387" s="125">
        <f t="shared" si="563"/>
        <v>27027</v>
      </c>
      <c r="BE1387" s="7" t="s">
        <v>228</v>
      </c>
      <c r="BR1387" s="66">
        <v>103</v>
      </c>
      <c r="BS1387" s="1">
        <v>0</v>
      </c>
      <c r="BT1387" s="1">
        <v>0</v>
      </c>
    </row>
    <row r="1388" spans="1:72" hidden="1" outlineLevel="1">
      <c r="A1388" t="s">
        <v>2569</v>
      </c>
      <c r="B1388" t="s">
        <v>1192</v>
      </c>
      <c r="C1388" s="1">
        <f t="shared" si="553"/>
        <v>4261</v>
      </c>
      <c r="D1388" s="7">
        <f>IF(N1388&gt;0, RANK(N1388,(N1388:P1388,Q1388:AE1388)),0)</f>
        <v>2</v>
      </c>
      <c r="E1388" s="7">
        <f>IF(O1388&gt;0,RANK(O1388,(N1388:P1388,Q1388:AE1388)),0)</f>
        <v>1</v>
      </c>
      <c r="F1388" s="7">
        <f>IF(P1388&gt;0,RANK(P1388,(N1388:P1388,Q1388:AE1388)),0)</f>
        <v>3</v>
      </c>
      <c r="G1388" s="1">
        <f t="shared" si="541"/>
        <v>414</v>
      </c>
      <c r="H1388" s="2">
        <f t="shared" si="542"/>
        <v>9.7160291011499644E-2</v>
      </c>
      <c r="I1388" s="2"/>
      <c r="J1388" s="2">
        <f t="shared" si="554"/>
        <v>0.44050692325745128</v>
      </c>
      <c r="K1388" s="2">
        <f t="shared" si="555"/>
        <v>0.53766721426895092</v>
      </c>
      <c r="L1388" s="2">
        <f t="shared" si="556"/>
        <v>1.2203708049753579E-2</v>
      </c>
      <c r="M1388" s="2">
        <f t="shared" si="557"/>
        <v>9.6221544238442782E-3</v>
      </c>
      <c r="N1388" s="66">
        <v>1877</v>
      </c>
      <c r="O1388" s="66">
        <v>2291</v>
      </c>
      <c r="P1388" s="66">
        <v>52</v>
      </c>
      <c r="Q1388" s="66">
        <v>8</v>
      </c>
      <c r="R1388" s="66">
        <v>3</v>
      </c>
      <c r="S1388" s="66">
        <v>12</v>
      </c>
      <c r="T1388" s="66">
        <v>2</v>
      </c>
      <c r="U1388" s="66">
        <v>0</v>
      </c>
      <c r="W1388" s="66">
        <f t="shared" si="562"/>
        <v>16</v>
      </c>
      <c r="Y1388" s="66">
        <v>0</v>
      </c>
      <c r="AA1388" s="66">
        <v>0</v>
      </c>
      <c r="AN1388" s="7">
        <f>IF(Q1388&gt;0,RANK(Q1388,(N1388:P1388,Q1388:AE1388)),0)</f>
        <v>6</v>
      </c>
      <c r="AO1388" s="7">
        <f>IF(R1388&gt;0,RANK(R1388,(N1388:P1388,Q1388:AE1388)),0)</f>
        <v>7</v>
      </c>
      <c r="AP1388" s="7">
        <f>IF(T1388&gt;0,RANK(T1388,(N1388:P1388,Q1388:AE1388)),0)</f>
        <v>8</v>
      </c>
      <c r="AQ1388" s="7">
        <f>IF(S1388&gt;0,RANK(S1388,(N1388:P1388,Q1388:AE1388)),0)</f>
        <v>5</v>
      </c>
      <c r="AR1388" s="2">
        <f t="shared" si="558"/>
        <v>1.8774935461159353E-3</v>
      </c>
      <c r="AS1388" s="2">
        <f t="shared" si="559"/>
        <v>7.0406007979347571E-4</v>
      </c>
      <c r="AT1388" s="2">
        <f t="shared" si="560"/>
        <v>4.6937338652898382E-4</v>
      </c>
      <c r="AU1388" s="2">
        <f t="shared" si="561"/>
        <v>2.8162403191739028E-3</v>
      </c>
      <c r="AW1388" t="s">
        <v>2569</v>
      </c>
      <c r="AX1388" t="s">
        <v>1192</v>
      </c>
      <c r="AY1388" s="10">
        <v>7</v>
      </c>
      <c r="BA1388" s="119">
        <v>27</v>
      </c>
      <c r="BB1388" s="121">
        <v>29</v>
      </c>
      <c r="BC1388" s="125">
        <f t="shared" si="563"/>
        <v>27029</v>
      </c>
      <c r="BE1388" s="7" t="s">
        <v>228</v>
      </c>
      <c r="BR1388" s="66">
        <v>16</v>
      </c>
      <c r="BS1388" s="1">
        <v>0</v>
      </c>
      <c r="BT1388" s="1">
        <v>0</v>
      </c>
    </row>
    <row r="1389" spans="1:72" hidden="1" outlineLevel="1">
      <c r="A1389" t="s">
        <v>2456</v>
      </c>
      <c r="B1389" t="s">
        <v>1192</v>
      </c>
      <c r="C1389" s="1">
        <f t="shared" si="553"/>
        <v>3348</v>
      </c>
      <c r="D1389" s="7">
        <f>IF(N1389&gt;0, RANK(N1389,(N1389:P1389,Q1389:AE1389)),0)</f>
        <v>1</v>
      </c>
      <c r="E1389" s="7">
        <f>IF(O1389&gt;0,RANK(O1389,(N1389:P1389,Q1389:AE1389)),0)</f>
        <v>2</v>
      </c>
      <c r="F1389" s="7">
        <f>IF(P1389&gt;0,RANK(P1389,(N1389:P1389,Q1389:AE1389)),0)</f>
        <v>3</v>
      </c>
      <c r="G1389" s="1">
        <f t="shared" si="541"/>
        <v>779</v>
      </c>
      <c r="H1389" s="2">
        <f t="shared" si="542"/>
        <v>0.23267622461170848</v>
      </c>
      <c r="I1389" s="2"/>
      <c r="J1389" s="2">
        <f t="shared" si="554"/>
        <v>0.6030465949820788</v>
      </c>
      <c r="K1389" s="2">
        <f t="shared" si="555"/>
        <v>0.37037037037037035</v>
      </c>
      <c r="L1389" s="2">
        <f t="shared" si="556"/>
        <v>9.8566308243727592E-3</v>
      </c>
      <c r="M1389" s="2">
        <f t="shared" si="557"/>
        <v>1.6726403823178092E-2</v>
      </c>
      <c r="N1389" s="66">
        <v>2019</v>
      </c>
      <c r="O1389" s="66">
        <v>1240</v>
      </c>
      <c r="P1389" s="66">
        <v>33</v>
      </c>
      <c r="Q1389" s="66">
        <v>15</v>
      </c>
      <c r="R1389" s="66">
        <v>6</v>
      </c>
      <c r="S1389" s="66">
        <v>22</v>
      </c>
      <c r="T1389" s="66">
        <v>2</v>
      </c>
      <c r="U1389" s="66">
        <v>0</v>
      </c>
      <c r="W1389" s="66">
        <f t="shared" si="562"/>
        <v>11</v>
      </c>
      <c r="Y1389" s="66">
        <v>0</v>
      </c>
      <c r="AA1389" s="66">
        <v>0</v>
      </c>
      <c r="AN1389" s="7">
        <f>IF(Q1389&gt;0,RANK(Q1389,(N1389:P1389,Q1389:AE1389)),0)</f>
        <v>5</v>
      </c>
      <c r="AO1389" s="7">
        <f>IF(R1389&gt;0,RANK(R1389,(N1389:P1389,Q1389:AE1389)),0)</f>
        <v>7</v>
      </c>
      <c r="AP1389" s="7">
        <f>IF(T1389&gt;0,RANK(T1389,(N1389:P1389,Q1389:AE1389)),0)</f>
        <v>8</v>
      </c>
      <c r="AQ1389" s="7">
        <f>IF(S1389&gt;0,RANK(S1389,(N1389:P1389,Q1389:AE1389)),0)</f>
        <v>4</v>
      </c>
      <c r="AR1389" s="2">
        <f t="shared" si="558"/>
        <v>4.4802867383512543E-3</v>
      </c>
      <c r="AS1389" s="2">
        <f t="shared" si="559"/>
        <v>1.7921146953405018E-3</v>
      </c>
      <c r="AT1389" s="2">
        <f t="shared" si="560"/>
        <v>5.9737156511350056E-4</v>
      </c>
      <c r="AU1389" s="2">
        <f t="shared" si="561"/>
        <v>6.5710872162485067E-3</v>
      </c>
      <c r="AW1389" t="s">
        <v>2456</v>
      </c>
      <c r="AX1389" t="s">
        <v>1192</v>
      </c>
      <c r="AY1389" s="10">
        <v>8</v>
      </c>
      <c r="BA1389" s="119">
        <v>27</v>
      </c>
      <c r="BB1389" s="121">
        <v>31</v>
      </c>
      <c r="BC1389" s="125">
        <f t="shared" si="563"/>
        <v>27031</v>
      </c>
      <c r="BE1389" s="7" t="s">
        <v>228</v>
      </c>
      <c r="BR1389" s="66">
        <v>11</v>
      </c>
      <c r="BS1389" s="1">
        <v>0</v>
      </c>
      <c r="BT1389" s="1">
        <v>0</v>
      </c>
    </row>
    <row r="1390" spans="1:72" hidden="1" outlineLevel="1">
      <c r="A1390" t="s">
        <v>1917</v>
      </c>
      <c r="B1390" t="s">
        <v>1192</v>
      </c>
      <c r="C1390" s="1">
        <f t="shared" si="553"/>
        <v>6036</v>
      </c>
      <c r="D1390" s="7">
        <f>IF(N1390&gt;0, RANK(N1390,(N1390:P1390,Q1390:AE1390)),0)</f>
        <v>2</v>
      </c>
      <c r="E1390" s="7">
        <f>IF(O1390&gt;0,RANK(O1390,(N1390:P1390,Q1390:AE1390)),0)</f>
        <v>1</v>
      </c>
      <c r="F1390" s="7">
        <f>IF(P1390&gt;0,RANK(P1390,(N1390:P1390,Q1390:AE1390)),0)</f>
        <v>3</v>
      </c>
      <c r="G1390" s="1">
        <f t="shared" si="541"/>
        <v>398</v>
      </c>
      <c r="H1390" s="2">
        <f t="shared" si="542"/>
        <v>6.5937707090788597E-2</v>
      </c>
      <c r="I1390" s="2"/>
      <c r="J1390" s="2">
        <f t="shared" si="554"/>
        <v>0.45709078860172297</v>
      </c>
      <c r="K1390" s="2">
        <f t="shared" si="555"/>
        <v>0.52302849569251164</v>
      </c>
      <c r="L1390" s="2">
        <f t="shared" si="556"/>
        <v>9.7746852220013253E-3</v>
      </c>
      <c r="M1390" s="2">
        <f t="shared" si="557"/>
        <v>1.0106030483764003E-2</v>
      </c>
      <c r="N1390" s="66">
        <v>2759</v>
      </c>
      <c r="O1390" s="66">
        <v>3157</v>
      </c>
      <c r="P1390" s="66">
        <v>59</v>
      </c>
      <c r="Q1390" s="66">
        <v>11</v>
      </c>
      <c r="R1390" s="66">
        <v>12</v>
      </c>
      <c r="S1390" s="66">
        <v>14</v>
      </c>
      <c r="T1390" s="66">
        <v>3</v>
      </c>
      <c r="U1390" s="66">
        <v>0</v>
      </c>
      <c r="W1390" s="66">
        <f t="shared" si="562"/>
        <v>21</v>
      </c>
      <c r="Y1390" s="66">
        <v>0</v>
      </c>
      <c r="AA1390" s="66">
        <v>0</v>
      </c>
      <c r="AN1390" s="7">
        <f>IF(Q1390&gt;0,RANK(Q1390,(N1390:P1390,Q1390:AE1390)),0)</f>
        <v>7</v>
      </c>
      <c r="AO1390" s="7">
        <f>IF(R1390&gt;0,RANK(R1390,(N1390:P1390,Q1390:AE1390)),0)</f>
        <v>6</v>
      </c>
      <c r="AP1390" s="7">
        <f>IF(T1390&gt;0,RANK(T1390,(N1390:P1390,Q1390:AE1390)),0)</f>
        <v>8</v>
      </c>
      <c r="AQ1390" s="7">
        <f>IF(S1390&gt;0,RANK(S1390,(N1390:P1390,Q1390:AE1390)),0)</f>
        <v>5</v>
      </c>
      <c r="AR1390" s="2">
        <f t="shared" si="558"/>
        <v>1.8223989396951624E-3</v>
      </c>
      <c r="AS1390" s="2">
        <f t="shared" si="559"/>
        <v>1.9880715705765406E-3</v>
      </c>
      <c r="AT1390" s="2">
        <f t="shared" si="560"/>
        <v>4.9701789264413514E-4</v>
      </c>
      <c r="AU1390" s="2">
        <f t="shared" si="561"/>
        <v>2.3194168323392977E-3</v>
      </c>
      <c r="AW1390" t="s">
        <v>1917</v>
      </c>
      <c r="AX1390" t="s">
        <v>1192</v>
      </c>
      <c r="AY1390" s="10">
        <v>1</v>
      </c>
      <c r="BA1390" s="119">
        <v>27</v>
      </c>
      <c r="BB1390" s="121">
        <v>33</v>
      </c>
      <c r="BC1390" s="125">
        <f t="shared" si="563"/>
        <v>27033</v>
      </c>
      <c r="BE1390" s="7" t="s">
        <v>228</v>
      </c>
      <c r="BR1390" s="66">
        <v>21</v>
      </c>
      <c r="BS1390" s="1">
        <v>0</v>
      </c>
      <c r="BT1390" s="1">
        <v>0</v>
      </c>
    </row>
    <row r="1391" spans="1:72" hidden="1" outlineLevel="1">
      <c r="A1391" t="s">
        <v>3464</v>
      </c>
      <c r="B1391" t="s">
        <v>1192</v>
      </c>
      <c r="C1391" s="1">
        <f t="shared" si="553"/>
        <v>35165</v>
      </c>
      <c r="D1391" s="7">
        <f>IF(N1391&gt;0, RANK(N1391,(N1391:P1391,Q1391:AE1391)),0)</f>
        <v>2</v>
      </c>
      <c r="E1391" s="7">
        <f>IF(O1391&gt;0,RANK(O1391,(N1391:P1391,Q1391:AE1391)),0)</f>
        <v>1</v>
      </c>
      <c r="F1391" s="7">
        <f>IF(P1391&gt;0,RANK(P1391,(N1391:P1391,Q1391:AE1391)),0)</f>
        <v>3</v>
      </c>
      <c r="G1391" s="1">
        <f t="shared" si="541"/>
        <v>2708</v>
      </c>
      <c r="H1391" s="2">
        <f t="shared" si="542"/>
        <v>7.7008389023176457E-2</v>
      </c>
      <c r="I1391" s="2"/>
      <c r="J1391" s="2">
        <f t="shared" si="554"/>
        <v>0.45098819849281957</v>
      </c>
      <c r="K1391" s="2">
        <f t="shared" si="555"/>
        <v>0.52799658751599599</v>
      </c>
      <c r="L1391" s="2">
        <f t="shared" si="556"/>
        <v>1.0891511446040097E-2</v>
      </c>
      <c r="M1391" s="2">
        <f t="shared" si="557"/>
        <v>1.0123702545144348E-2</v>
      </c>
      <c r="N1391" s="66">
        <v>15859</v>
      </c>
      <c r="O1391" s="66">
        <v>18567</v>
      </c>
      <c r="P1391" s="66">
        <v>383</v>
      </c>
      <c r="Q1391" s="66">
        <v>89</v>
      </c>
      <c r="R1391" s="66">
        <v>69</v>
      </c>
      <c r="S1391" s="66">
        <v>77</v>
      </c>
      <c r="T1391" s="66">
        <v>13</v>
      </c>
      <c r="U1391" s="66">
        <v>0</v>
      </c>
      <c r="W1391" s="66">
        <f t="shared" si="562"/>
        <v>108</v>
      </c>
      <c r="Y1391" s="66">
        <v>0</v>
      </c>
      <c r="AA1391" s="66">
        <v>0</v>
      </c>
      <c r="AN1391" s="7">
        <f>IF(Q1391&gt;0,RANK(Q1391,(N1391:P1391,Q1391:AE1391)),0)</f>
        <v>5</v>
      </c>
      <c r="AO1391" s="7">
        <f>IF(R1391&gt;0,RANK(R1391,(N1391:P1391,Q1391:AE1391)),0)</f>
        <v>7</v>
      </c>
      <c r="AP1391" s="7">
        <f>IF(T1391&gt;0,RANK(T1391,(N1391:P1391,Q1391:AE1391)),0)</f>
        <v>8</v>
      </c>
      <c r="AQ1391" s="7">
        <f>IF(S1391&gt;0,RANK(S1391,(N1391:P1391,Q1391:AE1391)),0)</f>
        <v>6</v>
      </c>
      <c r="AR1391" s="2">
        <f t="shared" si="558"/>
        <v>2.5309256362860801E-3</v>
      </c>
      <c r="AS1391" s="2">
        <f t="shared" si="559"/>
        <v>1.9621783022892082E-3</v>
      </c>
      <c r="AT1391" s="2">
        <f t="shared" si="560"/>
        <v>3.6968576709796671E-4</v>
      </c>
      <c r="AU1391" s="2">
        <f t="shared" si="561"/>
        <v>2.1896772358879569E-3</v>
      </c>
      <c r="AW1391" t="s">
        <v>3464</v>
      </c>
      <c r="AX1391" t="s">
        <v>1192</v>
      </c>
      <c r="AY1391" s="10">
        <v>8</v>
      </c>
      <c r="BA1391" s="119">
        <v>27</v>
      </c>
      <c r="BB1391" s="121">
        <v>35</v>
      </c>
      <c r="BC1391" s="125">
        <f t="shared" si="563"/>
        <v>27035</v>
      </c>
      <c r="BE1391" s="7" t="s">
        <v>228</v>
      </c>
      <c r="BR1391" s="66">
        <v>108</v>
      </c>
      <c r="BS1391" s="1">
        <v>0</v>
      </c>
      <c r="BT1391" s="1">
        <v>0</v>
      </c>
    </row>
    <row r="1392" spans="1:72" hidden="1" outlineLevel="1">
      <c r="A1392" t="s">
        <v>1561</v>
      </c>
      <c r="B1392" t="s">
        <v>1192</v>
      </c>
      <c r="C1392" s="1">
        <f t="shared" si="553"/>
        <v>225472</v>
      </c>
      <c r="D1392" s="7">
        <f>IF(N1392&gt;0, RANK(N1392,(N1392:P1392,Q1392:AE1392)),0)</f>
        <v>1</v>
      </c>
      <c r="E1392" s="7">
        <f>IF(O1392&gt;0,RANK(O1392,(N1392:P1392,Q1392:AE1392)),0)</f>
        <v>2</v>
      </c>
      <c r="F1392" s="7">
        <f>IF(P1392&gt;0,RANK(P1392,(N1392:P1392,Q1392:AE1392)),0)</f>
        <v>3</v>
      </c>
      <c r="G1392" s="1">
        <f t="shared" si="541"/>
        <v>12414</v>
      </c>
      <c r="H1392" s="2">
        <f t="shared" si="542"/>
        <v>5.5057834232188477E-2</v>
      </c>
      <c r="I1392" s="2"/>
      <c r="J1392" s="2">
        <f t="shared" si="554"/>
        <v>0.51792683792222538</v>
      </c>
      <c r="K1392" s="2">
        <f t="shared" si="555"/>
        <v>0.46286900369003692</v>
      </c>
      <c r="L1392" s="2">
        <f t="shared" si="556"/>
        <v>8.4622480840193023E-3</v>
      </c>
      <c r="M1392" s="2">
        <f t="shared" si="557"/>
        <v>1.07419103037184E-2</v>
      </c>
      <c r="N1392" s="66">
        <v>116778</v>
      </c>
      <c r="O1392" s="66">
        <v>104364</v>
      </c>
      <c r="P1392" s="66">
        <v>1908</v>
      </c>
      <c r="Q1392" s="66">
        <v>782</v>
      </c>
      <c r="R1392" s="66">
        <v>309</v>
      </c>
      <c r="S1392" s="66">
        <v>493</v>
      </c>
      <c r="T1392" s="66">
        <v>44</v>
      </c>
      <c r="U1392" s="66">
        <v>0</v>
      </c>
      <c r="W1392" s="66">
        <f t="shared" si="562"/>
        <v>791</v>
      </c>
      <c r="Y1392" s="66">
        <v>3</v>
      </c>
      <c r="AA1392" s="66">
        <v>0</v>
      </c>
      <c r="AN1392" s="7">
        <f>IF(Q1392&gt;0,RANK(Q1392,(N1392:P1392,Q1392:AE1392)),0)</f>
        <v>5</v>
      </c>
      <c r="AO1392" s="7">
        <f>IF(R1392&gt;0,RANK(R1392,(N1392:P1392,Q1392:AE1392)),0)</f>
        <v>7</v>
      </c>
      <c r="AP1392" s="7">
        <f>IF(T1392&gt;0,RANK(T1392,(N1392:P1392,Q1392:AE1392)),0)</f>
        <v>8</v>
      </c>
      <c r="AQ1392" s="7">
        <f>IF(S1392&gt;0,RANK(S1392,(N1392:P1392,Q1392:AE1392)),0)</f>
        <v>6</v>
      </c>
      <c r="AR1392" s="2">
        <f t="shared" si="558"/>
        <v>3.4682798751064434E-3</v>
      </c>
      <c r="AS1392" s="2">
        <f t="shared" si="559"/>
        <v>1.3704584161226229E-3</v>
      </c>
      <c r="AT1392" s="2">
        <f t="shared" si="560"/>
        <v>1.9514618223105307E-4</v>
      </c>
      <c r="AU1392" s="2">
        <f t="shared" si="561"/>
        <v>2.1865242690888445E-3</v>
      </c>
      <c r="AW1392" t="s">
        <v>1561</v>
      </c>
      <c r="AX1392" t="s">
        <v>1192</v>
      </c>
      <c r="AY1392" s="10">
        <v>0</v>
      </c>
      <c r="BA1392" s="119">
        <v>27</v>
      </c>
      <c r="BB1392" s="121">
        <v>37</v>
      </c>
      <c r="BC1392" s="125">
        <f t="shared" si="563"/>
        <v>27037</v>
      </c>
      <c r="BE1392" s="7" t="s">
        <v>228</v>
      </c>
      <c r="BR1392" s="66">
        <v>790</v>
      </c>
      <c r="BS1392" s="1">
        <v>1</v>
      </c>
      <c r="BT1392" s="1">
        <v>0</v>
      </c>
    </row>
    <row r="1393" spans="1:72" hidden="1" outlineLevel="1">
      <c r="A1393" t="s">
        <v>358</v>
      </c>
      <c r="B1393" t="s">
        <v>1192</v>
      </c>
      <c r="C1393" s="1">
        <f t="shared" si="553"/>
        <v>10213</v>
      </c>
      <c r="D1393" s="7">
        <f>IF(N1393&gt;0, RANK(N1393,(N1393:P1393,Q1393:AE1393)),0)</f>
        <v>2</v>
      </c>
      <c r="E1393" s="7">
        <f>IF(O1393&gt;0,RANK(O1393,(N1393:P1393,Q1393:AE1393)),0)</f>
        <v>1</v>
      </c>
      <c r="F1393" s="7">
        <f>IF(P1393&gt;0,RANK(P1393,(N1393:P1393,Q1393:AE1393)),0)</f>
        <v>3</v>
      </c>
      <c r="G1393" s="1">
        <f t="shared" si="541"/>
        <v>1005</v>
      </c>
      <c r="H1393" s="2">
        <f t="shared" si="542"/>
        <v>9.8403994908450018E-2</v>
      </c>
      <c r="I1393" s="2"/>
      <c r="J1393" s="2">
        <f t="shared" si="554"/>
        <v>0.43699206893175363</v>
      </c>
      <c r="K1393" s="2">
        <f t="shared" si="555"/>
        <v>0.53539606384020366</v>
      </c>
      <c r="L1393" s="2">
        <f t="shared" si="556"/>
        <v>1.2728874963282091E-2</v>
      </c>
      <c r="M1393" s="2">
        <f t="shared" si="557"/>
        <v>1.4882992264760562E-2</v>
      </c>
      <c r="N1393" s="66">
        <v>4463</v>
      </c>
      <c r="O1393" s="66">
        <v>5468</v>
      </c>
      <c r="P1393" s="66">
        <v>130</v>
      </c>
      <c r="Q1393" s="66">
        <v>38</v>
      </c>
      <c r="R1393" s="66">
        <v>31</v>
      </c>
      <c r="S1393" s="66">
        <v>42</v>
      </c>
      <c r="T1393" s="66">
        <v>4</v>
      </c>
      <c r="U1393" s="66">
        <v>0</v>
      </c>
      <c r="W1393" s="66">
        <f t="shared" si="562"/>
        <v>37</v>
      </c>
      <c r="Y1393" s="66">
        <v>0</v>
      </c>
      <c r="AA1393" s="66">
        <v>0</v>
      </c>
      <c r="AN1393" s="7">
        <f>IF(Q1393&gt;0,RANK(Q1393,(N1393:P1393,Q1393:AE1393)),0)</f>
        <v>5</v>
      </c>
      <c r="AO1393" s="7">
        <f>IF(R1393&gt;0,RANK(R1393,(N1393:P1393,Q1393:AE1393)),0)</f>
        <v>7</v>
      </c>
      <c r="AP1393" s="7">
        <f>IF(T1393&gt;0,RANK(T1393,(N1393:P1393,Q1393:AE1393)),0)</f>
        <v>8</v>
      </c>
      <c r="AQ1393" s="7">
        <f>IF(S1393&gt;0,RANK(S1393,(N1393:P1393,Q1393:AE1393)),0)</f>
        <v>4</v>
      </c>
      <c r="AR1393" s="2">
        <f t="shared" si="558"/>
        <v>3.72074806619015E-3</v>
      </c>
      <c r="AS1393" s="2">
        <f t="shared" si="559"/>
        <v>3.0353471066288064E-3</v>
      </c>
      <c r="AT1393" s="2">
        <f t="shared" si="560"/>
        <v>3.9165769117791049E-4</v>
      </c>
      <c r="AU1393" s="2">
        <f t="shared" si="561"/>
        <v>4.1124057573680602E-3</v>
      </c>
      <c r="AW1393" t="s">
        <v>358</v>
      </c>
      <c r="AX1393" t="s">
        <v>1192</v>
      </c>
      <c r="AY1393" s="10">
        <v>1</v>
      </c>
      <c r="BA1393" s="119">
        <v>27</v>
      </c>
      <c r="BB1393" s="121">
        <v>39</v>
      </c>
      <c r="BC1393" s="125">
        <f t="shared" si="563"/>
        <v>27039</v>
      </c>
      <c r="BE1393" s="7" t="s">
        <v>228</v>
      </c>
      <c r="BR1393" s="66">
        <v>37</v>
      </c>
      <c r="BS1393" s="1">
        <v>0</v>
      </c>
      <c r="BT1393" s="1">
        <v>0</v>
      </c>
    </row>
    <row r="1394" spans="1:72" hidden="1" outlineLevel="1">
      <c r="A1394" t="s">
        <v>3435</v>
      </c>
      <c r="B1394" t="s">
        <v>1192</v>
      </c>
      <c r="C1394" s="1">
        <f t="shared" si="553"/>
        <v>20918</v>
      </c>
      <c r="D1394" s="7">
        <f>IF(N1394&gt;0, RANK(N1394,(N1394:P1394,Q1394:AE1394)),0)</f>
        <v>2</v>
      </c>
      <c r="E1394" s="7">
        <f>IF(O1394&gt;0,RANK(O1394,(N1394:P1394,Q1394:AE1394)),0)</f>
        <v>1</v>
      </c>
      <c r="F1394" s="7">
        <f>IF(P1394&gt;0,RANK(P1394,(N1394:P1394,Q1394:AE1394)),0)</f>
        <v>3</v>
      </c>
      <c r="G1394" s="1">
        <f t="shared" si="541"/>
        <v>1985</v>
      </c>
      <c r="H1394" s="2">
        <f t="shared" si="542"/>
        <v>9.489434936418395E-2</v>
      </c>
      <c r="I1394" s="2"/>
      <c r="J1394" s="2">
        <f t="shared" si="554"/>
        <v>0.44248972177072377</v>
      </c>
      <c r="K1394" s="2">
        <f t="shared" si="555"/>
        <v>0.53738407113490771</v>
      </c>
      <c r="L1394" s="2">
        <f t="shared" si="556"/>
        <v>1.285973802466775E-2</v>
      </c>
      <c r="M1394" s="2">
        <f t="shared" si="557"/>
        <v>7.2664690697007706E-3</v>
      </c>
      <c r="N1394" s="66">
        <v>9256</v>
      </c>
      <c r="O1394" s="66">
        <v>11241</v>
      </c>
      <c r="P1394" s="66">
        <v>269</v>
      </c>
      <c r="Q1394" s="66">
        <v>32</v>
      </c>
      <c r="R1394" s="66">
        <v>33</v>
      </c>
      <c r="S1394" s="66">
        <v>37</v>
      </c>
      <c r="T1394" s="66">
        <v>4</v>
      </c>
      <c r="U1394" s="66">
        <v>0</v>
      </c>
      <c r="W1394" s="66">
        <f t="shared" si="562"/>
        <v>46</v>
      </c>
      <c r="Y1394" s="66">
        <v>0</v>
      </c>
      <c r="AA1394" s="66">
        <v>0</v>
      </c>
      <c r="AN1394" s="7">
        <f>IF(Q1394&gt;0,RANK(Q1394,(N1394:P1394,Q1394:AE1394)),0)</f>
        <v>7</v>
      </c>
      <c r="AO1394" s="7">
        <f>IF(R1394&gt;0,RANK(R1394,(N1394:P1394,Q1394:AE1394)),0)</f>
        <v>6</v>
      </c>
      <c r="AP1394" s="7">
        <f>IF(T1394&gt;0,RANK(T1394,(N1394:P1394,Q1394:AE1394)),0)</f>
        <v>8</v>
      </c>
      <c r="AQ1394" s="7">
        <f>IF(S1394&gt;0,RANK(S1394,(N1394:P1394,Q1394:AE1394)),0)</f>
        <v>5</v>
      </c>
      <c r="AR1394" s="2">
        <f t="shared" si="558"/>
        <v>1.5297829620422602E-3</v>
      </c>
      <c r="AS1394" s="2">
        <f t="shared" si="559"/>
        <v>1.5775886796060808E-3</v>
      </c>
      <c r="AT1394" s="2">
        <f t="shared" si="560"/>
        <v>1.9122287025528253E-4</v>
      </c>
      <c r="AU1394" s="2">
        <f t="shared" si="561"/>
        <v>1.7688115498613634E-3</v>
      </c>
      <c r="AW1394" t="s">
        <v>3435</v>
      </c>
      <c r="AX1394" t="s">
        <v>1192</v>
      </c>
      <c r="AY1394" s="10">
        <v>7</v>
      </c>
      <c r="BA1394" s="119">
        <v>27</v>
      </c>
      <c r="BB1394" s="121">
        <v>41</v>
      </c>
      <c r="BC1394" s="125">
        <f t="shared" si="563"/>
        <v>27041</v>
      </c>
      <c r="BE1394" s="7" t="s">
        <v>228</v>
      </c>
      <c r="BR1394" s="66">
        <v>46</v>
      </c>
      <c r="BS1394" s="1">
        <v>0</v>
      </c>
      <c r="BT1394" s="1">
        <v>0</v>
      </c>
    </row>
    <row r="1395" spans="1:72" hidden="1" outlineLevel="1">
      <c r="A1395" t="s">
        <v>2951</v>
      </c>
      <c r="B1395" t="s">
        <v>1192</v>
      </c>
      <c r="C1395" s="1">
        <f t="shared" si="553"/>
        <v>8152</v>
      </c>
      <c r="D1395" s="7">
        <f>IF(N1395&gt;0, RANK(N1395,(N1395:P1395,Q1395:AE1395)),0)</f>
        <v>2</v>
      </c>
      <c r="E1395" s="7">
        <f>IF(O1395&gt;0,RANK(O1395,(N1395:P1395,Q1395:AE1395)),0)</f>
        <v>1</v>
      </c>
      <c r="F1395" s="7">
        <f>IF(P1395&gt;0,RANK(P1395,(N1395:P1395,Q1395:AE1395)),0)</f>
        <v>3</v>
      </c>
      <c r="G1395" s="1">
        <f t="shared" si="541"/>
        <v>460</v>
      </c>
      <c r="H1395" s="2">
        <f t="shared" si="542"/>
        <v>5.6427870461236505E-2</v>
      </c>
      <c r="I1395" s="2"/>
      <c r="J1395" s="2">
        <f t="shared" si="554"/>
        <v>0.45829244357212956</v>
      </c>
      <c r="K1395" s="2">
        <f t="shared" si="555"/>
        <v>0.51472031403336604</v>
      </c>
      <c r="L1395" s="2">
        <f t="shared" si="556"/>
        <v>1.6437684003925417E-2</v>
      </c>
      <c r="M1395" s="2">
        <f t="shared" si="557"/>
        <v>1.0549558390578924E-2</v>
      </c>
      <c r="N1395" s="66">
        <v>3736</v>
      </c>
      <c r="O1395" s="66">
        <v>4196</v>
      </c>
      <c r="P1395" s="66">
        <v>134</v>
      </c>
      <c r="Q1395" s="66">
        <v>18</v>
      </c>
      <c r="R1395" s="66">
        <v>15</v>
      </c>
      <c r="S1395" s="66">
        <v>24</v>
      </c>
      <c r="T1395" s="66">
        <v>5</v>
      </c>
      <c r="U1395" s="66">
        <v>0</v>
      </c>
      <c r="W1395" s="66">
        <f t="shared" si="562"/>
        <v>24</v>
      </c>
      <c r="Y1395" s="66">
        <v>0</v>
      </c>
      <c r="AA1395" s="66">
        <v>0</v>
      </c>
      <c r="AN1395" s="7">
        <f>IF(Q1395&gt;0,RANK(Q1395,(N1395:P1395,Q1395:AE1395)),0)</f>
        <v>6</v>
      </c>
      <c r="AO1395" s="7">
        <f>IF(R1395&gt;0,RANK(R1395,(N1395:P1395,Q1395:AE1395)),0)</f>
        <v>7</v>
      </c>
      <c r="AP1395" s="7">
        <f>IF(T1395&gt;0,RANK(T1395,(N1395:P1395,Q1395:AE1395)),0)</f>
        <v>8</v>
      </c>
      <c r="AQ1395" s="7">
        <f>IF(S1395&gt;0,RANK(S1395,(N1395:P1395,Q1395:AE1395)),0)</f>
        <v>4</v>
      </c>
      <c r="AR1395" s="2">
        <f t="shared" si="558"/>
        <v>2.208047105004907E-3</v>
      </c>
      <c r="AS1395" s="2">
        <f t="shared" si="559"/>
        <v>1.8400392541707558E-3</v>
      </c>
      <c r="AT1395" s="2">
        <f t="shared" si="560"/>
        <v>6.1334641805691858E-4</v>
      </c>
      <c r="AU1395" s="2">
        <f t="shared" si="561"/>
        <v>2.944062806673209E-3</v>
      </c>
      <c r="AW1395" t="s">
        <v>2951</v>
      </c>
      <c r="AX1395" t="s">
        <v>1192</v>
      </c>
      <c r="AY1395" s="10">
        <v>1</v>
      </c>
      <c r="BA1395" s="119">
        <v>27</v>
      </c>
      <c r="BB1395" s="121">
        <v>43</v>
      </c>
      <c r="BC1395" s="125">
        <f t="shared" si="563"/>
        <v>27043</v>
      </c>
      <c r="BE1395" s="7" t="s">
        <v>228</v>
      </c>
      <c r="BR1395" s="66">
        <v>24</v>
      </c>
      <c r="BS1395" s="1">
        <v>0</v>
      </c>
      <c r="BT1395" s="1">
        <v>0</v>
      </c>
    </row>
    <row r="1396" spans="1:72" hidden="1" outlineLevel="1">
      <c r="A1396" t="s">
        <v>3296</v>
      </c>
      <c r="B1396" t="s">
        <v>1192</v>
      </c>
      <c r="C1396" s="1">
        <f t="shared" si="553"/>
        <v>11234</v>
      </c>
      <c r="D1396" s="7">
        <f>IF(N1396&gt;0, RANK(N1396,(N1396:P1396,Q1396:AE1396)),0)</f>
        <v>1</v>
      </c>
      <c r="E1396" s="7">
        <f>IF(O1396&gt;0,RANK(O1396,(N1396:P1396,Q1396:AE1396)),0)</f>
        <v>2</v>
      </c>
      <c r="F1396" s="7">
        <f>IF(P1396&gt;0,RANK(P1396,(N1396:P1396,Q1396:AE1396)),0)</f>
        <v>3</v>
      </c>
      <c r="G1396" s="1">
        <f t="shared" si="541"/>
        <v>928</v>
      </c>
      <c r="H1396" s="2">
        <f t="shared" si="542"/>
        <v>8.2606373508990569E-2</v>
      </c>
      <c r="I1396" s="2"/>
      <c r="J1396" s="2">
        <f t="shared" si="554"/>
        <v>0.52706070856329001</v>
      </c>
      <c r="K1396" s="2">
        <f t="shared" si="555"/>
        <v>0.44445433505429943</v>
      </c>
      <c r="L1396" s="2">
        <f t="shared" si="556"/>
        <v>1.3441338792949974E-2</v>
      </c>
      <c r="M1396" s="2">
        <f t="shared" si="557"/>
        <v>1.504361758946058E-2</v>
      </c>
      <c r="N1396" s="66">
        <v>5921</v>
      </c>
      <c r="O1396" s="66">
        <v>4993</v>
      </c>
      <c r="P1396" s="66">
        <v>151</v>
      </c>
      <c r="Q1396" s="66">
        <v>40</v>
      </c>
      <c r="R1396" s="66">
        <v>18</v>
      </c>
      <c r="S1396" s="66">
        <v>50</v>
      </c>
      <c r="T1396" s="66">
        <v>6</v>
      </c>
      <c r="U1396" s="66">
        <v>0</v>
      </c>
      <c r="W1396" s="66">
        <f t="shared" si="562"/>
        <v>55</v>
      </c>
      <c r="Y1396" s="66">
        <v>0</v>
      </c>
      <c r="AA1396" s="66">
        <v>0</v>
      </c>
      <c r="AN1396" s="7">
        <f>IF(Q1396&gt;0,RANK(Q1396,(N1396:P1396,Q1396:AE1396)),0)</f>
        <v>6</v>
      </c>
      <c r="AO1396" s="7">
        <f>IF(R1396&gt;0,RANK(R1396,(N1396:P1396,Q1396:AE1396)),0)</f>
        <v>7</v>
      </c>
      <c r="AP1396" s="7">
        <f>IF(T1396&gt;0,RANK(T1396,(N1396:P1396,Q1396:AE1396)),0)</f>
        <v>8</v>
      </c>
      <c r="AQ1396" s="7">
        <f>IF(S1396&gt;0,RANK(S1396,(N1396:P1396,Q1396:AE1396)),0)</f>
        <v>5</v>
      </c>
      <c r="AR1396" s="2">
        <f t="shared" si="558"/>
        <v>3.5606195478013174E-3</v>
      </c>
      <c r="AS1396" s="2">
        <f t="shared" si="559"/>
        <v>1.6022787965105929E-3</v>
      </c>
      <c r="AT1396" s="2">
        <f t="shared" si="560"/>
        <v>5.3409293217019759E-4</v>
      </c>
      <c r="AU1396" s="2">
        <f t="shared" si="561"/>
        <v>4.4507744347516464E-3</v>
      </c>
      <c r="AW1396" t="s">
        <v>3296</v>
      </c>
      <c r="AX1396" t="s">
        <v>1192</v>
      </c>
      <c r="AY1396" s="10">
        <v>1</v>
      </c>
      <c r="BA1396" s="119">
        <v>27</v>
      </c>
      <c r="BB1396" s="121">
        <v>45</v>
      </c>
      <c r="BC1396" s="125">
        <f t="shared" si="563"/>
        <v>27045</v>
      </c>
      <c r="BE1396" s="7" t="s">
        <v>228</v>
      </c>
      <c r="BR1396" s="66">
        <v>55</v>
      </c>
      <c r="BS1396" s="1">
        <v>0</v>
      </c>
      <c r="BT1396" s="1">
        <v>0</v>
      </c>
    </row>
    <row r="1397" spans="1:72" hidden="1" outlineLevel="1">
      <c r="A1397" t="s">
        <v>3318</v>
      </c>
      <c r="B1397" t="s">
        <v>1192</v>
      </c>
      <c r="C1397" s="1">
        <f t="shared" si="553"/>
        <v>17280</v>
      </c>
      <c r="D1397" s="7">
        <f>IF(N1397&gt;0, RANK(N1397,(N1397:P1397,Q1397:AE1397)),0)</f>
        <v>1</v>
      </c>
      <c r="E1397" s="7">
        <f>IF(O1397&gt;0,RANK(O1397,(N1397:P1397,Q1397:AE1397)),0)</f>
        <v>2</v>
      </c>
      <c r="F1397" s="7">
        <f>IF(P1397&gt;0,RANK(P1397,(N1397:P1397,Q1397:AE1397)),0)</f>
        <v>3</v>
      </c>
      <c r="G1397" s="1">
        <f t="shared" si="541"/>
        <v>2960</v>
      </c>
      <c r="H1397" s="2">
        <f t="shared" si="542"/>
        <v>0.17129629629629631</v>
      </c>
      <c r="I1397" s="2"/>
      <c r="J1397" s="2">
        <f t="shared" si="554"/>
        <v>0.57378472222222221</v>
      </c>
      <c r="K1397" s="2">
        <f t="shared" si="555"/>
        <v>0.40248842592592593</v>
      </c>
      <c r="L1397" s="2">
        <f t="shared" si="556"/>
        <v>1.4178240740740741E-2</v>
      </c>
      <c r="M1397" s="2">
        <f t="shared" si="557"/>
        <v>9.5486111111111188E-3</v>
      </c>
      <c r="N1397" s="66">
        <v>9915</v>
      </c>
      <c r="O1397" s="66">
        <v>6955</v>
      </c>
      <c r="P1397" s="66">
        <v>245</v>
      </c>
      <c r="Q1397" s="66">
        <v>43</v>
      </c>
      <c r="R1397" s="66">
        <v>25</v>
      </c>
      <c r="S1397" s="66">
        <v>36</v>
      </c>
      <c r="T1397" s="66">
        <v>3</v>
      </c>
      <c r="U1397" s="66">
        <v>0</v>
      </c>
      <c r="W1397" s="66">
        <f t="shared" si="562"/>
        <v>58</v>
      </c>
      <c r="Y1397" s="66">
        <v>0</v>
      </c>
      <c r="AA1397" s="66">
        <v>0</v>
      </c>
      <c r="AN1397" s="7">
        <f>IF(Q1397&gt;0,RANK(Q1397,(N1397:P1397,Q1397:AE1397)),0)</f>
        <v>5</v>
      </c>
      <c r="AO1397" s="7">
        <f>IF(R1397&gt;0,RANK(R1397,(N1397:P1397,Q1397:AE1397)),0)</f>
        <v>7</v>
      </c>
      <c r="AP1397" s="7">
        <f>IF(T1397&gt;0,RANK(T1397,(N1397:P1397,Q1397:AE1397)),0)</f>
        <v>8</v>
      </c>
      <c r="AQ1397" s="7">
        <f>IF(S1397&gt;0,RANK(S1397,(N1397:P1397,Q1397:AE1397)),0)</f>
        <v>6</v>
      </c>
      <c r="AR1397" s="2">
        <f t="shared" si="558"/>
        <v>2.488425925925926E-3</v>
      </c>
      <c r="AS1397" s="2">
        <f t="shared" si="559"/>
        <v>1.4467592592592592E-3</v>
      </c>
      <c r="AT1397" s="2">
        <f t="shared" si="560"/>
        <v>1.7361111111111112E-4</v>
      </c>
      <c r="AU1397" s="2">
        <f t="shared" si="561"/>
        <v>2.0833333333333333E-3</v>
      </c>
      <c r="AW1397" t="s">
        <v>3318</v>
      </c>
      <c r="AX1397" t="s">
        <v>1192</v>
      </c>
      <c r="AY1397" s="10">
        <v>1</v>
      </c>
      <c r="BA1397" s="119">
        <v>27</v>
      </c>
      <c r="BB1397" s="121">
        <v>47</v>
      </c>
      <c r="BC1397" s="125">
        <f t="shared" si="563"/>
        <v>27047</v>
      </c>
      <c r="BE1397" s="7" t="s">
        <v>228</v>
      </c>
      <c r="BR1397" s="66">
        <v>58</v>
      </c>
      <c r="BS1397" s="1">
        <v>0</v>
      </c>
      <c r="BT1397" s="1">
        <v>0</v>
      </c>
    </row>
    <row r="1398" spans="1:72" hidden="1" outlineLevel="1">
      <c r="A1398" t="s">
        <v>2556</v>
      </c>
      <c r="B1398" t="s">
        <v>1192</v>
      </c>
      <c r="C1398" s="1">
        <f t="shared" si="553"/>
        <v>25795</v>
      </c>
      <c r="D1398" s="7">
        <f>IF(N1398&gt;0, RANK(N1398,(N1398:P1398,Q1398:AE1398)),0)</f>
        <v>2</v>
      </c>
      <c r="E1398" s="7">
        <f>IF(O1398&gt;0,RANK(O1398,(N1398:P1398,Q1398:AE1398)),0)</f>
        <v>1</v>
      </c>
      <c r="F1398" s="7">
        <f>IF(P1398&gt;0,RANK(P1398,(N1398:P1398,Q1398:AE1398)),0)</f>
        <v>3</v>
      </c>
      <c r="G1398" s="1">
        <f t="shared" si="541"/>
        <v>355</v>
      </c>
      <c r="H1398" s="2">
        <f t="shared" si="542"/>
        <v>1.3762357045939136E-2</v>
      </c>
      <c r="I1398" s="2"/>
      <c r="J1398" s="2">
        <f t="shared" si="554"/>
        <v>0.48148866059313822</v>
      </c>
      <c r="K1398" s="2">
        <f t="shared" si="555"/>
        <v>0.49525101763907736</v>
      </c>
      <c r="L1398" s="2">
        <f t="shared" si="556"/>
        <v>1.2250436131033146E-2</v>
      </c>
      <c r="M1398" s="2">
        <f t="shared" si="557"/>
        <v>1.1009885636751274E-2</v>
      </c>
      <c r="N1398" s="66">
        <v>12420</v>
      </c>
      <c r="O1398" s="66">
        <v>12775</v>
      </c>
      <c r="P1398" s="66">
        <v>316</v>
      </c>
      <c r="Q1398" s="66">
        <v>61</v>
      </c>
      <c r="R1398" s="66">
        <v>55</v>
      </c>
      <c r="S1398" s="66">
        <v>77</v>
      </c>
      <c r="T1398" s="66">
        <v>10</v>
      </c>
      <c r="U1398" s="66">
        <v>0</v>
      </c>
      <c r="W1398" s="66">
        <f t="shared" si="562"/>
        <v>81</v>
      </c>
      <c r="Y1398" s="66">
        <v>0</v>
      </c>
      <c r="AA1398" s="66">
        <v>0</v>
      </c>
      <c r="AN1398" s="7">
        <f>IF(Q1398&gt;0,RANK(Q1398,(N1398:P1398,Q1398:AE1398)),0)</f>
        <v>6</v>
      </c>
      <c r="AO1398" s="7">
        <f>IF(R1398&gt;0,RANK(R1398,(N1398:P1398,Q1398:AE1398)),0)</f>
        <v>7</v>
      </c>
      <c r="AP1398" s="7">
        <f>IF(T1398&gt;0,RANK(T1398,(N1398:P1398,Q1398:AE1398)),0)</f>
        <v>8</v>
      </c>
      <c r="AQ1398" s="7">
        <f>IF(S1398&gt;0,RANK(S1398,(N1398:P1398,Q1398:AE1398)),0)</f>
        <v>5</v>
      </c>
      <c r="AR1398" s="2">
        <f t="shared" si="558"/>
        <v>2.3647993797247528E-3</v>
      </c>
      <c r="AS1398" s="2">
        <f t="shared" si="559"/>
        <v>2.1321961620469083E-3</v>
      </c>
      <c r="AT1398" s="2">
        <f t="shared" si="560"/>
        <v>3.8767202946307422E-4</v>
      </c>
      <c r="AU1398" s="2">
        <f t="shared" si="561"/>
        <v>2.9850746268656717E-3</v>
      </c>
      <c r="AW1398" t="s">
        <v>2556</v>
      </c>
      <c r="AX1398" t="s">
        <v>1192</v>
      </c>
      <c r="AY1398" s="10">
        <v>2</v>
      </c>
      <c r="BA1398" s="119">
        <v>27</v>
      </c>
      <c r="BB1398" s="121">
        <v>49</v>
      </c>
      <c r="BC1398" s="125">
        <f t="shared" si="563"/>
        <v>27049</v>
      </c>
      <c r="BE1398" s="7" t="s">
        <v>228</v>
      </c>
      <c r="BR1398" s="66">
        <v>81</v>
      </c>
      <c r="BS1398" s="1">
        <v>0</v>
      </c>
      <c r="BT1398" s="1">
        <v>0</v>
      </c>
    </row>
    <row r="1399" spans="1:72" hidden="1" outlineLevel="1">
      <c r="A1399" t="s">
        <v>1789</v>
      </c>
      <c r="B1399" t="s">
        <v>1192</v>
      </c>
      <c r="C1399" s="1">
        <f t="shared" si="553"/>
        <v>3605</v>
      </c>
      <c r="D1399" s="7">
        <f>IF(N1399&gt;0, RANK(N1399,(N1399:P1399,Q1399:AE1399)),0)</f>
        <v>1</v>
      </c>
      <c r="E1399" s="7">
        <f>IF(O1399&gt;0,RANK(O1399,(N1399:P1399,Q1399:AE1399)),0)</f>
        <v>2</v>
      </c>
      <c r="F1399" s="7">
        <f>IF(P1399&gt;0,RANK(P1399,(N1399:P1399,Q1399:AE1399)),0)</f>
        <v>3</v>
      </c>
      <c r="G1399" s="1">
        <f t="shared" si="541"/>
        <v>204</v>
      </c>
      <c r="H1399" s="2">
        <f t="shared" si="542"/>
        <v>5.6588072122052704E-2</v>
      </c>
      <c r="I1399" s="2"/>
      <c r="J1399" s="2">
        <f t="shared" si="554"/>
        <v>0.5131761442441054</v>
      </c>
      <c r="K1399" s="2">
        <f t="shared" si="555"/>
        <v>0.45658807212205271</v>
      </c>
      <c r="L1399" s="2">
        <f t="shared" si="556"/>
        <v>1.6643550624133148E-2</v>
      </c>
      <c r="M1399" s="2">
        <f t="shared" si="557"/>
        <v>1.3592233009708736E-2</v>
      </c>
      <c r="N1399" s="66">
        <v>1850</v>
      </c>
      <c r="O1399" s="66">
        <v>1646</v>
      </c>
      <c r="P1399" s="66">
        <v>60</v>
      </c>
      <c r="Q1399" s="66">
        <v>17</v>
      </c>
      <c r="R1399" s="66">
        <v>6</v>
      </c>
      <c r="S1399" s="66">
        <v>11</v>
      </c>
      <c r="T1399" s="66">
        <v>1</v>
      </c>
      <c r="U1399" s="66">
        <v>0</v>
      </c>
      <c r="W1399" s="66">
        <f t="shared" si="562"/>
        <v>14</v>
      </c>
      <c r="Y1399" s="66">
        <v>0</v>
      </c>
      <c r="AA1399" s="66">
        <v>0</v>
      </c>
      <c r="AN1399" s="7">
        <f>IF(Q1399&gt;0,RANK(Q1399,(N1399:P1399,Q1399:AE1399)),0)</f>
        <v>4</v>
      </c>
      <c r="AO1399" s="7">
        <f>IF(R1399&gt;0,RANK(R1399,(N1399:P1399,Q1399:AE1399)),0)</f>
        <v>7</v>
      </c>
      <c r="AP1399" s="7">
        <f>IF(T1399&gt;0,RANK(T1399,(N1399:P1399,Q1399:AE1399)),0)</f>
        <v>8</v>
      </c>
      <c r="AQ1399" s="7">
        <f>IF(S1399&gt;0,RANK(S1399,(N1399:P1399,Q1399:AE1399)),0)</f>
        <v>6</v>
      </c>
      <c r="AR1399" s="2">
        <f t="shared" si="558"/>
        <v>4.7156726768377254E-3</v>
      </c>
      <c r="AS1399" s="2">
        <f t="shared" si="559"/>
        <v>1.6643550624133149E-3</v>
      </c>
      <c r="AT1399" s="2">
        <f t="shared" si="560"/>
        <v>2.7739251040221914E-4</v>
      </c>
      <c r="AU1399" s="2">
        <f t="shared" si="561"/>
        <v>3.0513176144244107E-3</v>
      </c>
      <c r="AW1399" t="s">
        <v>1789</v>
      </c>
      <c r="AX1399" t="s">
        <v>1192</v>
      </c>
      <c r="AY1399" s="10">
        <v>7</v>
      </c>
      <c r="BA1399" s="119">
        <v>27</v>
      </c>
      <c r="BB1399" s="121">
        <v>51</v>
      </c>
      <c r="BC1399" s="125">
        <f t="shared" si="563"/>
        <v>27051</v>
      </c>
      <c r="BE1399" s="7" t="s">
        <v>228</v>
      </c>
      <c r="BR1399" s="66">
        <v>14</v>
      </c>
      <c r="BS1399" s="1">
        <v>0</v>
      </c>
      <c r="BT1399" s="1">
        <v>0</v>
      </c>
    </row>
    <row r="1400" spans="1:72" hidden="1" outlineLevel="1">
      <c r="A1400" t="s">
        <v>2475</v>
      </c>
      <c r="B1400" t="s">
        <v>1192</v>
      </c>
      <c r="C1400" s="1">
        <f t="shared" si="553"/>
        <v>663780</v>
      </c>
      <c r="D1400" s="7">
        <f>IF(N1400&gt;0, RANK(N1400,(N1400:P1400,Q1400:AE1400)),0)</f>
        <v>1</v>
      </c>
      <c r="E1400" s="7">
        <f>IF(O1400&gt;0,RANK(O1400,(N1400:P1400,Q1400:AE1400)),0)</f>
        <v>2</v>
      </c>
      <c r="F1400" s="7">
        <f>IF(P1400&gt;0,RANK(P1400,(N1400:P1400,Q1400:AE1400)),0)</f>
        <v>3</v>
      </c>
      <c r="G1400" s="1">
        <f t="shared" si="541"/>
        <v>189904</v>
      </c>
      <c r="H1400" s="2">
        <f t="shared" si="542"/>
        <v>0.28609479044261654</v>
      </c>
      <c r="I1400" s="2"/>
      <c r="J1400" s="2">
        <f t="shared" si="554"/>
        <v>0.63418301244388198</v>
      </c>
      <c r="K1400" s="2">
        <f t="shared" si="555"/>
        <v>0.34808822200126549</v>
      </c>
      <c r="L1400" s="2">
        <f t="shared" si="556"/>
        <v>7.5205640423031727E-3</v>
      </c>
      <c r="M1400" s="2">
        <f t="shared" si="557"/>
        <v>1.0208201512549361E-2</v>
      </c>
      <c r="N1400" s="66">
        <v>420958</v>
      </c>
      <c r="O1400" s="66">
        <v>231054</v>
      </c>
      <c r="P1400" s="66">
        <v>4992</v>
      </c>
      <c r="Q1400" s="66">
        <v>2320</v>
      </c>
      <c r="R1400" s="66">
        <v>1151</v>
      </c>
      <c r="S1400" s="66">
        <v>1071</v>
      </c>
      <c r="T1400" s="66">
        <v>161</v>
      </c>
      <c r="U1400" s="66">
        <v>6</v>
      </c>
      <c r="W1400" s="66">
        <f t="shared" si="562"/>
        <v>2060</v>
      </c>
      <c r="Y1400" s="66">
        <v>7</v>
      </c>
      <c r="AA1400" s="66">
        <v>0</v>
      </c>
      <c r="AN1400" s="7">
        <f>IF(Q1400&gt;0,RANK(Q1400,(N1400:P1400,Q1400:AE1400)),0)</f>
        <v>4</v>
      </c>
      <c r="AO1400" s="7">
        <f>IF(R1400&gt;0,RANK(R1400,(N1400:P1400,Q1400:AE1400)),0)</f>
        <v>6</v>
      </c>
      <c r="AP1400" s="7">
        <f>IF(T1400&gt;0,RANK(T1400,(N1400:P1400,Q1400:AE1400)),0)</f>
        <v>8</v>
      </c>
      <c r="AQ1400" s="7">
        <f>IF(S1400&gt;0,RANK(S1400,(N1400:P1400,Q1400:AE1400)),0)</f>
        <v>7</v>
      </c>
      <c r="AR1400" s="2">
        <f t="shared" si="558"/>
        <v>3.4951339299165384E-3</v>
      </c>
      <c r="AS1400" s="2">
        <f t="shared" si="559"/>
        <v>1.7340082557473861E-3</v>
      </c>
      <c r="AT1400" s="2">
        <f t="shared" si="560"/>
        <v>2.4255024255024255E-4</v>
      </c>
      <c r="AU1400" s="2">
        <f t="shared" si="561"/>
        <v>1.6134863960950918E-3</v>
      </c>
      <c r="AW1400" t="s">
        <v>2475</v>
      </c>
      <c r="AX1400" t="s">
        <v>1192</v>
      </c>
      <c r="AY1400" s="10">
        <v>0</v>
      </c>
      <c r="BA1400" s="119">
        <v>27</v>
      </c>
      <c r="BB1400" s="121">
        <v>53</v>
      </c>
      <c r="BC1400" s="125">
        <f t="shared" si="563"/>
        <v>27053</v>
      </c>
      <c r="BE1400" s="7" t="s">
        <v>228</v>
      </c>
      <c r="BR1400" s="66">
        <v>2059</v>
      </c>
      <c r="BS1400" s="1">
        <v>0</v>
      </c>
      <c r="BT1400" s="1">
        <v>1</v>
      </c>
    </row>
    <row r="1401" spans="1:72" hidden="1" outlineLevel="1">
      <c r="A1401" t="s">
        <v>1814</v>
      </c>
      <c r="B1401" t="s">
        <v>1192</v>
      </c>
      <c r="C1401" s="1">
        <f t="shared" si="553"/>
        <v>10883</v>
      </c>
      <c r="D1401" s="7">
        <f>IF(N1401&gt;0, RANK(N1401,(N1401:P1401,Q1401:AE1401)),0)</f>
        <v>1</v>
      </c>
      <c r="E1401" s="7">
        <f>IF(O1401&gt;0,RANK(O1401,(N1401:P1401,Q1401:AE1401)),0)</f>
        <v>2</v>
      </c>
      <c r="F1401" s="7">
        <f>IF(P1401&gt;0,RANK(P1401,(N1401:P1401,Q1401:AE1401)),0)</f>
        <v>3</v>
      </c>
      <c r="G1401" s="1">
        <f t="shared" si="541"/>
        <v>1163</v>
      </c>
      <c r="H1401" s="2">
        <f t="shared" si="542"/>
        <v>0.10686391619957732</v>
      </c>
      <c r="I1401" s="2"/>
      <c r="J1401" s="2">
        <f t="shared" si="554"/>
        <v>0.54268124597996881</v>
      </c>
      <c r="K1401" s="2">
        <f t="shared" si="555"/>
        <v>0.43581732978039145</v>
      </c>
      <c r="L1401" s="2">
        <f t="shared" si="556"/>
        <v>1.1302030690067078E-2</v>
      </c>
      <c r="M1401" s="2">
        <f t="shared" si="557"/>
        <v>1.0199393549572666E-2</v>
      </c>
      <c r="N1401" s="66">
        <v>5906</v>
      </c>
      <c r="O1401" s="66">
        <v>4743</v>
      </c>
      <c r="P1401" s="66">
        <v>123</v>
      </c>
      <c r="Q1401" s="66">
        <v>25</v>
      </c>
      <c r="R1401" s="66">
        <v>22</v>
      </c>
      <c r="S1401" s="66">
        <v>28</v>
      </c>
      <c r="T1401" s="66">
        <v>3</v>
      </c>
      <c r="U1401" s="66">
        <v>0</v>
      </c>
      <c r="W1401" s="66">
        <f t="shared" si="562"/>
        <v>33</v>
      </c>
      <c r="Y1401" s="66">
        <v>0</v>
      </c>
      <c r="AA1401" s="66">
        <v>0</v>
      </c>
      <c r="AN1401" s="7">
        <f>IF(Q1401&gt;0,RANK(Q1401,(N1401:P1401,Q1401:AE1401)),0)</f>
        <v>6</v>
      </c>
      <c r="AO1401" s="7">
        <f>IF(R1401&gt;0,RANK(R1401,(N1401:P1401,Q1401:AE1401)),0)</f>
        <v>7</v>
      </c>
      <c r="AP1401" s="7">
        <f>IF(T1401&gt;0,RANK(T1401,(N1401:P1401,Q1401:AE1401)),0)</f>
        <v>8</v>
      </c>
      <c r="AQ1401" s="7">
        <f>IF(S1401&gt;0,RANK(S1401,(N1401:P1401,Q1401:AE1401)),0)</f>
        <v>5</v>
      </c>
      <c r="AR1401" s="2">
        <f t="shared" si="558"/>
        <v>2.2971607093632269E-3</v>
      </c>
      <c r="AS1401" s="2">
        <f t="shared" si="559"/>
        <v>2.0215014242396397E-3</v>
      </c>
      <c r="AT1401" s="2">
        <f t="shared" si="560"/>
        <v>2.7565928512358727E-4</v>
      </c>
      <c r="AU1401" s="2">
        <f t="shared" si="561"/>
        <v>2.5728199944868141E-3</v>
      </c>
      <c r="AW1401" t="s">
        <v>1814</v>
      </c>
      <c r="AX1401" t="s">
        <v>1192</v>
      </c>
      <c r="AY1401" s="10">
        <v>1</v>
      </c>
      <c r="BA1401" s="119">
        <v>27</v>
      </c>
      <c r="BB1401" s="121">
        <v>55</v>
      </c>
      <c r="BC1401" s="125">
        <f t="shared" si="563"/>
        <v>27055</v>
      </c>
      <c r="BE1401" s="7" t="s">
        <v>228</v>
      </c>
      <c r="BR1401" s="66">
        <v>33</v>
      </c>
      <c r="BS1401" s="1">
        <v>0</v>
      </c>
      <c r="BT1401" s="1">
        <v>0</v>
      </c>
    </row>
    <row r="1402" spans="1:72" hidden="1" outlineLevel="1">
      <c r="A1402" t="s">
        <v>2066</v>
      </c>
      <c r="B1402" t="s">
        <v>1192</v>
      </c>
      <c r="C1402" s="1">
        <f t="shared" si="553"/>
        <v>11638</v>
      </c>
      <c r="D1402" s="7">
        <f>IF(N1402&gt;0, RANK(N1402,(N1402:P1402,Q1402:AE1402)),0)</f>
        <v>2</v>
      </c>
      <c r="E1402" s="7">
        <f>IF(O1402&gt;0,RANK(O1402,(N1402:P1402,Q1402:AE1402)),0)</f>
        <v>1</v>
      </c>
      <c r="F1402" s="7">
        <f>IF(P1402&gt;0,RANK(P1402,(N1402:P1402,Q1402:AE1402)),0)</f>
        <v>3</v>
      </c>
      <c r="G1402" s="1">
        <f t="shared" si="541"/>
        <v>1686</v>
      </c>
      <c r="H1402" s="2">
        <f t="shared" si="542"/>
        <v>0.1448702526207252</v>
      </c>
      <c r="I1402" s="2"/>
      <c r="J1402" s="2">
        <f t="shared" si="554"/>
        <v>0.41862863034885717</v>
      </c>
      <c r="K1402" s="2">
        <f t="shared" si="555"/>
        <v>0.56349888296958239</v>
      </c>
      <c r="L1402" s="2">
        <f t="shared" si="556"/>
        <v>8.678467090565389E-3</v>
      </c>
      <c r="M1402" s="2">
        <f t="shared" si="557"/>
        <v>9.1940195909951065E-3</v>
      </c>
      <c r="N1402" s="66">
        <v>4872</v>
      </c>
      <c r="O1402" s="66">
        <v>6558</v>
      </c>
      <c r="P1402" s="66">
        <v>101</v>
      </c>
      <c r="Q1402" s="66">
        <v>29</v>
      </c>
      <c r="R1402" s="66">
        <v>24</v>
      </c>
      <c r="S1402" s="66">
        <v>25</v>
      </c>
      <c r="T1402" s="66">
        <v>4</v>
      </c>
      <c r="U1402" s="66">
        <v>0</v>
      </c>
      <c r="W1402" s="66">
        <f t="shared" si="562"/>
        <v>25</v>
      </c>
      <c r="Y1402" s="66">
        <v>0</v>
      </c>
      <c r="AA1402" s="66">
        <v>0</v>
      </c>
      <c r="AN1402" s="7">
        <f>IF(Q1402&gt;0,RANK(Q1402,(N1402:P1402,Q1402:AE1402)),0)</f>
        <v>4</v>
      </c>
      <c r="AO1402" s="7">
        <f>IF(R1402&gt;0,RANK(R1402,(N1402:P1402,Q1402:AE1402)),0)</f>
        <v>7</v>
      </c>
      <c r="AP1402" s="7">
        <f>IF(T1402&gt;0,RANK(T1402,(N1402:P1402,Q1402:AE1402)),0)</f>
        <v>8</v>
      </c>
      <c r="AQ1402" s="7">
        <f>IF(S1402&gt;0,RANK(S1402,(N1402:P1402,Q1402:AE1402)),0)</f>
        <v>5</v>
      </c>
      <c r="AR1402" s="2">
        <f t="shared" si="558"/>
        <v>2.4918370854098643E-3</v>
      </c>
      <c r="AS1402" s="2">
        <f t="shared" si="559"/>
        <v>2.0622100017185082E-3</v>
      </c>
      <c r="AT1402" s="2">
        <f t="shared" si="560"/>
        <v>3.4370166695308474E-4</v>
      </c>
      <c r="AU1402" s="2">
        <f t="shared" si="561"/>
        <v>2.1481354184567794E-3</v>
      </c>
      <c r="AW1402" t="s">
        <v>2066</v>
      </c>
      <c r="AX1402" t="s">
        <v>1192</v>
      </c>
      <c r="AY1402" s="10">
        <v>8</v>
      </c>
      <c r="BA1402" s="119">
        <v>27</v>
      </c>
      <c r="BB1402" s="121">
        <v>57</v>
      </c>
      <c r="BC1402" s="125">
        <f t="shared" si="563"/>
        <v>27057</v>
      </c>
      <c r="BE1402" s="7" t="s">
        <v>228</v>
      </c>
      <c r="BR1402" s="66">
        <v>25</v>
      </c>
      <c r="BS1402" s="1">
        <v>0</v>
      </c>
      <c r="BT1402" s="1">
        <v>0</v>
      </c>
    </row>
    <row r="1403" spans="1:72" hidden="1" outlineLevel="1">
      <c r="A1403" t="s">
        <v>2701</v>
      </c>
      <c r="B1403" t="s">
        <v>1192</v>
      </c>
      <c r="C1403" s="1">
        <f t="shared" si="553"/>
        <v>20053</v>
      </c>
      <c r="D1403" s="7">
        <f>IF(N1403&gt;0, RANK(N1403,(N1403:P1403,Q1403:AE1403)),0)</f>
        <v>2</v>
      </c>
      <c r="E1403" s="7">
        <f>IF(O1403&gt;0,RANK(O1403,(N1403:P1403,Q1403:AE1403)),0)</f>
        <v>1</v>
      </c>
      <c r="F1403" s="7">
        <f>IF(P1403&gt;0,RANK(P1403,(N1403:P1403,Q1403:AE1403)),0)</f>
        <v>3</v>
      </c>
      <c r="G1403" s="1">
        <f t="shared" si="541"/>
        <v>3076</v>
      </c>
      <c r="H1403" s="2">
        <f t="shared" si="542"/>
        <v>0.15339350720590436</v>
      </c>
      <c r="I1403" s="2"/>
      <c r="J1403" s="2">
        <f t="shared" si="554"/>
        <v>0.41131002842467462</v>
      </c>
      <c r="K1403" s="2">
        <f t="shared" si="555"/>
        <v>0.56470353563057896</v>
      </c>
      <c r="L1403" s="2">
        <f t="shared" si="556"/>
        <v>1.4062733755547799E-2</v>
      </c>
      <c r="M1403" s="2">
        <f t="shared" si="557"/>
        <v>9.9237021891985661E-3</v>
      </c>
      <c r="N1403" s="66">
        <v>8248</v>
      </c>
      <c r="O1403" s="66">
        <v>11324</v>
      </c>
      <c r="P1403" s="66">
        <v>282</v>
      </c>
      <c r="Q1403" s="66">
        <v>51</v>
      </c>
      <c r="R1403" s="66">
        <v>32</v>
      </c>
      <c r="S1403" s="66">
        <v>43</v>
      </c>
      <c r="T1403" s="66">
        <v>6</v>
      </c>
      <c r="U1403" s="66">
        <v>0</v>
      </c>
      <c r="W1403" s="66">
        <f t="shared" si="562"/>
        <v>67</v>
      </c>
      <c r="Y1403" s="66">
        <v>0</v>
      </c>
      <c r="AA1403" s="66">
        <v>0</v>
      </c>
      <c r="AN1403" s="7">
        <f>IF(Q1403&gt;0,RANK(Q1403,(N1403:P1403,Q1403:AE1403)),0)</f>
        <v>5</v>
      </c>
      <c r="AO1403" s="7">
        <f>IF(R1403&gt;0,RANK(R1403,(N1403:P1403,Q1403:AE1403)),0)</f>
        <v>7</v>
      </c>
      <c r="AP1403" s="7">
        <f>IF(T1403&gt;0,RANK(T1403,(N1403:P1403,Q1403:AE1403)),0)</f>
        <v>8</v>
      </c>
      <c r="AQ1403" s="7">
        <f>IF(S1403&gt;0,RANK(S1403,(N1403:P1403,Q1403:AE1403)),0)</f>
        <v>6</v>
      </c>
      <c r="AR1403" s="2">
        <f t="shared" si="558"/>
        <v>2.5432603600458784E-3</v>
      </c>
      <c r="AS1403" s="2">
        <f t="shared" si="559"/>
        <v>1.5957712063032962E-3</v>
      </c>
      <c r="AT1403" s="2">
        <f t="shared" si="560"/>
        <v>2.9920710118186807E-4</v>
      </c>
      <c r="AU1403" s="2">
        <f t="shared" si="561"/>
        <v>2.1443175584700542E-3</v>
      </c>
      <c r="AW1403" t="s">
        <v>2701</v>
      </c>
      <c r="AX1403" t="s">
        <v>1192</v>
      </c>
      <c r="AY1403" s="10">
        <v>8</v>
      </c>
      <c r="BA1403" s="119">
        <v>27</v>
      </c>
      <c r="BB1403" s="121">
        <v>59</v>
      </c>
      <c r="BC1403" s="125">
        <f t="shared" si="563"/>
        <v>27059</v>
      </c>
      <c r="BE1403" s="7" t="s">
        <v>228</v>
      </c>
      <c r="BR1403" s="66">
        <v>67</v>
      </c>
      <c r="BS1403" s="1">
        <v>0</v>
      </c>
      <c r="BT1403" s="1">
        <v>0</v>
      </c>
    </row>
    <row r="1404" spans="1:72" hidden="1" outlineLevel="1">
      <c r="A1404" t="s">
        <v>2862</v>
      </c>
      <c r="B1404" t="s">
        <v>1192</v>
      </c>
      <c r="C1404" s="1">
        <f t="shared" si="553"/>
        <v>24395</v>
      </c>
      <c r="D1404" s="7">
        <f>IF(N1404&gt;0, RANK(N1404,(N1404:P1404,Q1404:AE1404)),0)</f>
        <v>1</v>
      </c>
      <c r="E1404" s="7">
        <f>IF(O1404&gt;0,RANK(O1404,(N1404:P1404,Q1404:AE1404)),0)</f>
        <v>2</v>
      </c>
      <c r="F1404" s="7">
        <f>IF(P1404&gt;0,RANK(P1404,(N1404:P1404,Q1404:AE1404)),0)</f>
        <v>3</v>
      </c>
      <c r="G1404" s="1">
        <f t="shared" si="541"/>
        <v>3151</v>
      </c>
      <c r="H1404" s="2">
        <f t="shared" si="542"/>
        <v>0.12916581266653002</v>
      </c>
      <c r="I1404" s="2"/>
      <c r="J1404" s="2">
        <f t="shared" si="554"/>
        <v>0.5517524082803853</v>
      </c>
      <c r="K1404" s="2">
        <f t="shared" si="555"/>
        <v>0.42258659561385531</v>
      </c>
      <c r="L1404" s="2">
        <f t="shared" si="556"/>
        <v>1.365033818405411E-2</v>
      </c>
      <c r="M1404" s="2">
        <f t="shared" si="557"/>
        <v>1.2010657921705283E-2</v>
      </c>
      <c r="N1404" s="66">
        <v>13460</v>
      </c>
      <c r="O1404" s="66">
        <v>10309</v>
      </c>
      <c r="P1404" s="66">
        <v>333</v>
      </c>
      <c r="Q1404" s="66">
        <v>65</v>
      </c>
      <c r="R1404" s="66">
        <v>37</v>
      </c>
      <c r="S1404" s="66">
        <v>96</v>
      </c>
      <c r="T1404" s="66">
        <v>3</v>
      </c>
      <c r="U1404" s="66">
        <v>0</v>
      </c>
      <c r="W1404" s="66">
        <f t="shared" si="562"/>
        <v>92</v>
      </c>
      <c r="Y1404" s="66">
        <v>0</v>
      </c>
      <c r="AA1404" s="66">
        <v>0</v>
      </c>
      <c r="AN1404" s="7">
        <f>IF(Q1404&gt;0,RANK(Q1404,(N1404:P1404,Q1404:AE1404)),0)</f>
        <v>6</v>
      </c>
      <c r="AO1404" s="7">
        <f>IF(R1404&gt;0,RANK(R1404,(N1404:P1404,Q1404:AE1404)),0)</f>
        <v>7</v>
      </c>
      <c r="AP1404" s="7">
        <f>IF(T1404&gt;0,RANK(T1404,(N1404:P1404,Q1404:AE1404)),0)</f>
        <v>8</v>
      </c>
      <c r="AQ1404" s="7">
        <f>IF(S1404&gt;0,RANK(S1404,(N1404:P1404,Q1404:AE1404)),0)</f>
        <v>4</v>
      </c>
      <c r="AR1404" s="2">
        <f t="shared" si="558"/>
        <v>2.6644804263168684E-3</v>
      </c>
      <c r="AS1404" s="2">
        <f t="shared" si="559"/>
        <v>1.5167042426726788E-3</v>
      </c>
      <c r="AT1404" s="2">
        <f t="shared" si="560"/>
        <v>1.2297601967616316E-4</v>
      </c>
      <c r="AU1404" s="2">
        <f t="shared" si="561"/>
        <v>3.9352326296372211E-3</v>
      </c>
      <c r="AW1404" t="s">
        <v>2862</v>
      </c>
      <c r="AX1404" t="s">
        <v>1192</v>
      </c>
      <c r="AY1404" s="10">
        <v>8</v>
      </c>
      <c r="BA1404" s="119">
        <v>27</v>
      </c>
      <c r="BB1404" s="121">
        <v>61</v>
      </c>
      <c r="BC1404" s="125">
        <f t="shared" si="563"/>
        <v>27061</v>
      </c>
      <c r="BE1404" s="7" t="s">
        <v>228</v>
      </c>
      <c r="BR1404" s="66">
        <v>92</v>
      </c>
      <c r="BS1404" s="1">
        <v>0</v>
      </c>
      <c r="BT1404" s="1">
        <v>0</v>
      </c>
    </row>
    <row r="1405" spans="1:72" hidden="1" outlineLevel="1">
      <c r="A1405" t="s">
        <v>627</v>
      </c>
      <c r="B1405" t="s">
        <v>1192</v>
      </c>
      <c r="C1405" s="1">
        <f t="shared" si="553"/>
        <v>5623</v>
      </c>
      <c r="D1405" s="7">
        <f>IF(N1405&gt;0, RANK(N1405,(N1405:P1405,Q1405:AE1405)),0)</f>
        <v>2</v>
      </c>
      <c r="E1405" s="7">
        <f>IF(O1405&gt;0,RANK(O1405,(N1405:P1405,Q1405:AE1405)),0)</f>
        <v>1</v>
      </c>
      <c r="F1405" s="7">
        <f>IF(P1405&gt;0,RANK(P1405,(N1405:P1405,Q1405:AE1405)),0)</f>
        <v>3</v>
      </c>
      <c r="G1405" s="1">
        <f t="shared" si="541"/>
        <v>240</v>
      </c>
      <c r="H1405" s="2">
        <f t="shared" si="542"/>
        <v>4.2681842432865019E-2</v>
      </c>
      <c r="I1405" s="2"/>
      <c r="J1405" s="2">
        <f t="shared" si="554"/>
        <v>0.46558776453850259</v>
      </c>
      <c r="K1405" s="2">
        <f t="shared" si="555"/>
        <v>0.50826960697136758</v>
      </c>
      <c r="L1405" s="2">
        <f t="shared" si="556"/>
        <v>1.1026142628490131E-2</v>
      </c>
      <c r="M1405" s="2">
        <f t="shared" si="557"/>
        <v>1.5116485861639696E-2</v>
      </c>
      <c r="N1405" s="66">
        <v>2618</v>
      </c>
      <c r="O1405" s="66">
        <v>2858</v>
      </c>
      <c r="P1405" s="66">
        <v>62</v>
      </c>
      <c r="Q1405" s="66">
        <v>26</v>
      </c>
      <c r="R1405" s="66">
        <v>19</v>
      </c>
      <c r="S1405" s="66">
        <v>20</v>
      </c>
      <c r="T1405" s="66">
        <v>4</v>
      </c>
      <c r="U1405" s="66">
        <v>0</v>
      </c>
      <c r="W1405" s="66">
        <f t="shared" si="562"/>
        <v>16</v>
      </c>
      <c r="Y1405" s="66">
        <v>0</v>
      </c>
      <c r="AA1405" s="66">
        <v>0</v>
      </c>
      <c r="AN1405" s="7">
        <f>IF(Q1405&gt;0,RANK(Q1405,(N1405:P1405,Q1405:AE1405)),0)</f>
        <v>4</v>
      </c>
      <c r="AO1405" s="7">
        <f>IF(R1405&gt;0,RANK(R1405,(N1405:P1405,Q1405:AE1405)),0)</f>
        <v>6</v>
      </c>
      <c r="AP1405" s="7">
        <f>IF(T1405&gt;0,RANK(T1405,(N1405:P1405,Q1405:AE1405)),0)</f>
        <v>8</v>
      </c>
      <c r="AQ1405" s="7">
        <f>IF(S1405&gt;0,RANK(S1405,(N1405:P1405,Q1405:AE1405)),0)</f>
        <v>5</v>
      </c>
      <c r="AR1405" s="2">
        <f t="shared" si="558"/>
        <v>4.6238662635603774E-3</v>
      </c>
      <c r="AS1405" s="2">
        <f t="shared" si="559"/>
        <v>3.3789791926018141E-3</v>
      </c>
      <c r="AT1405" s="2">
        <f t="shared" si="560"/>
        <v>7.113640405477503E-4</v>
      </c>
      <c r="AU1405" s="2">
        <f t="shared" si="561"/>
        <v>3.5568202027387516E-3</v>
      </c>
      <c r="AW1405" t="s">
        <v>627</v>
      </c>
      <c r="AX1405" t="s">
        <v>1192</v>
      </c>
      <c r="AY1405" s="10">
        <v>1</v>
      </c>
      <c r="BA1405" s="119">
        <v>27</v>
      </c>
      <c r="BB1405" s="121">
        <v>63</v>
      </c>
      <c r="BC1405" s="125">
        <f t="shared" si="563"/>
        <v>27063</v>
      </c>
      <c r="BE1405" s="7" t="s">
        <v>228</v>
      </c>
      <c r="BR1405" s="66">
        <v>16</v>
      </c>
      <c r="BS1405" s="1">
        <v>0</v>
      </c>
      <c r="BT1405" s="1">
        <v>0</v>
      </c>
    </row>
    <row r="1406" spans="1:72" hidden="1" outlineLevel="1">
      <c r="A1406" t="s">
        <v>2739</v>
      </c>
      <c r="B1406" t="s">
        <v>1192</v>
      </c>
      <c r="C1406" s="1">
        <f t="shared" ref="C1406:C1437" si="564">SUM(N1406:AL1406)</f>
        <v>8499</v>
      </c>
      <c r="D1406" s="7">
        <f>IF(N1406&gt;0, RANK(N1406,(N1406:P1406,Q1406:AE1406)),0)</f>
        <v>2</v>
      </c>
      <c r="E1406" s="7">
        <f>IF(O1406&gt;0,RANK(O1406,(N1406:P1406,Q1406:AE1406)),0)</f>
        <v>1</v>
      </c>
      <c r="F1406" s="7">
        <f>IF(P1406&gt;0,RANK(P1406,(N1406:P1406,Q1406:AE1406)),0)</f>
        <v>3</v>
      </c>
      <c r="G1406" s="1">
        <f t="shared" si="541"/>
        <v>736</v>
      </c>
      <c r="H1406" s="2">
        <f t="shared" si="542"/>
        <v>8.6598423343922815E-2</v>
      </c>
      <c r="I1406" s="2"/>
      <c r="J1406" s="2">
        <f t="shared" ref="J1406:J1437" si="565">IF($C1406=0,"-",N1406/$C1406)</f>
        <v>0.44040475350041181</v>
      </c>
      <c r="K1406" s="2">
        <f t="shared" ref="K1406:K1437" si="566">IF($C1406=0,"-",O1406/$C1406)</f>
        <v>0.52700317684433462</v>
      </c>
      <c r="L1406" s="2">
        <f t="shared" ref="L1406:L1437" si="567">IF($C1406=0,"-",P1406/$C1406)</f>
        <v>1.6707847982115543E-2</v>
      </c>
      <c r="M1406" s="2">
        <f t="shared" ref="M1406:M1437" si="568">IF(C1406=0,"-",(1-J1406-K1406-L1406))</f>
        <v>1.5884221673137976E-2</v>
      </c>
      <c r="N1406" s="66">
        <v>3743</v>
      </c>
      <c r="O1406" s="66">
        <v>4479</v>
      </c>
      <c r="P1406" s="66">
        <v>142</v>
      </c>
      <c r="Q1406" s="66">
        <v>33</v>
      </c>
      <c r="R1406" s="66">
        <v>31</v>
      </c>
      <c r="S1406" s="66">
        <v>39</v>
      </c>
      <c r="T1406" s="66">
        <v>7</v>
      </c>
      <c r="U1406" s="66">
        <v>0</v>
      </c>
      <c r="W1406" s="66">
        <f t="shared" si="562"/>
        <v>25</v>
      </c>
      <c r="Y1406" s="66">
        <v>0</v>
      </c>
      <c r="AA1406" s="66">
        <v>0</v>
      </c>
      <c r="AN1406" s="7">
        <f>IF(Q1406&gt;0,RANK(Q1406,(N1406:P1406,Q1406:AE1406)),0)</f>
        <v>5</v>
      </c>
      <c r="AO1406" s="7">
        <f>IF(R1406&gt;0,RANK(R1406,(N1406:P1406,Q1406:AE1406)),0)</f>
        <v>6</v>
      </c>
      <c r="AP1406" s="7">
        <f>IF(T1406&gt;0,RANK(T1406,(N1406:P1406,Q1406:AE1406)),0)</f>
        <v>8</v>
      </c>
      <c r="AQ1406" s="7">
        <f>IF(S1406&gt;0,RANK(S1406,(N1406:P1406,Q1406:AE1406)),0)</f>
        <v>4</v>
      </c>
      <c r="AR1406" s="2">
        <f t="shared" ref="AR1406:AR1437" si="569">IF($C1406=0,"-",Q1406/$C1406)</f>
        <v>3.8828097423226262E-3</v>
      </c>
      <c r="AS1406" s="2">
        <f t="shared" ref="AS1406:AS1437" si="570">IF($C1406=0,"-",R1406/$C1406)</f>
        <v>3.6474879397576185E-3</v>
      </c>
      <c r="AT1406" s="2">
        <f t="shared" ref="AT1406:AT1437" si="571">IF($C1406=0,"-",T1406/$C1406)</f>
        <v>8.2362630897752677E-4</v>
      </c>
      <c r="AU1406" s="2">
        <f t="shared" ref="AU1406:AU1437" si="572">IF($C1406=0,"-",S1406/$C1406)</f>
        <v>4.5887751500176491E-3</v>
      </c>
      <c r="AW1406" t="s">
        <v>2739</v>
      </c>
      <c r="AX1406" t="s">
        <v>1192</v>
      </c>
      <c r="AY1406" s="10">
        <v>8</v>
      </c>
      <c r="BA1406" s="119">
        <v>27</v>
      </c>
      <c r="BB1406" s="121">
        <v>65</v>
      </c>
      <c r="BC1406" s="125">
        <f t="shared" si="563"/>
        <v>27065</v>
      </c>
      <c r="BE1406" s="7" t="s">
        <v>228</v>
      </c>
      <c r="BR1406" s="66">
        <v>25</v>
      </c>
      <c r="BS1406" s="1">
        <v>0</v>
      </c>
      <c r="BT1406" s="1">
        <v>0</v>
      </c>
    </row>
    <row r="1407" spans="1:72" hidden="1" outlineLevel="1">
      <c r="A1407" t="s">
        <v>2385</v>
      </c>
      <c r="B1407" t="s">
        <v>1192</v>
      </c>
      <c r="C1407" s="1">
        <f t="shared" si="564"/>
        <v>21895</v>
      </c>
      <c r="D1407" s="7">
        <f>IF(N1407&gt;0, RANK(N1407,(N1407:P1407,Q1407:AE1407)),0)</f>
        <v>2</v>
      </c>
      <c r="E1407" s="7">
        <f>IF(O1407&gt;0,RANK(O1407,(N1407:P1407,Q1407:AE1407)),0)</f>
        <v>1</v>
      </c>
      <c r="F1407" s="7">
        <f>IF(P1407&gt;0,RANK(P1407,(N1407:P1407,Q1407:AE1407)),0)</f>
        <v>3</v>
      </c>
      <c r="G1407" s="1">
        <f t="shared" si="541"/>
        <v>1194</v>
      </c>
      <c r="H1407" s="2">
        <f t="shared" si="542"/>
        <v>5.4532998401461523E-2</v>
      </c>
      <c r="I1407" s="2"/>
      <c r="J1407" s="2">
        <f t="shared" si="565"/>
        <v>0.46243434574103676</v>
      </c>
      <c r="K1407" s="2">
        <f t="shared" si="566"/>
        <v>0.51696734414249834</v>
      </c>
      <c r="L1407" s="2">
        <f t="shared" si="567"/>
        <v>1.0276318794245261E-2</v>
      </c>
      <c r="M1407" s="2">
        <f t="shared" si="568"/>
        <v>1.0321991322219696E-2</v>
      </c>
      <c r="N1407" s="66">
        <v>10125</v>
      </c>
      <c r="O1407" s="66">
        <v>11319</v>
      </c>
      <c r="P1407" s="66">
        <v>225</v>
      </c>
      <c r="Q1407" s="66">
        <v>73</v>
      </c>
      <c r="R1407" s="66">
        <v>37</v>
      </c>
      <c r="S1407" s="66">
        <v>61</v>
      </c>
      <c r="T1407" s="66">
        <v>6</v>
      </c>
      <c r="U1407" s="66">
        <v>0</v>
      </c>
      <c r="W1407" s="66">
        <f t="shared" si="562"/>
        <v>49</v>
      </c>
      <c r="Y1407" s="66">
        <v>0</v>
      </c>
      <c r="AA1407" s="66">
        <v>0</v>
      </c>
      <c r="AN1407" s="7">
        <f>IF(Q1407&gt;0,RANK(Q1407,(N1407:P1407,Q1407:AE1407)),0)</f>
        <v>4</v>
      </c>
      <c r="AO1407" s="7">
        <f>IF(R1407&gt;0,RANK(R1407,(N1407:P1407,Q1407:AE1407)),0)</f>
        <v>7</v>
      </c>
      <c r="AP1407" s="7">
        <f>IF(T1407&gt;0,RANK(T1407,(N1407:P1407,Q1407:AE1407)),0)</f>
        <v>8</v>
      </c>
      <c r="AQ1407" s="7">
        <f>IF(S1407&gt;0,RANK(S1407,(N1407:P1407,Q1407:AE1407)),0)</f>
        <v>5</v>
      </c>
      <c r="AR1407" s="2">
        <f t="shared" si="569"/>
        <v>3.3340945421329073E-3</v>
      </c>
      <c r="AS1407" s="2">
        <f t="shared" si="570"/>
        <v>1.6898835350536653E-3</v>
      </c>
      <c r="AT1407" s="2">
        <f t="shared" si="571"/>
        <v>2.7403516784654032E-4</v>
      </c>
      <c r="AU1407" s="2">
        <f t="shared" si="572"/>
        <v>2.7860242064398264E-3</v>
      </c>
      <c r="AW1407" t="s">
        <v>2385</v>
      </c>
      <c r="AX1407" t="s">
        <v>1192</v>
      </c>
      <c r="AY1407" s="10">
        <v>7</v>
      </c>
      <c r="BA1407" s="119">
        <v>27</v>
      </c>
      <c r="BB1407" s="121">
        <v>67</v>
      </c>
      <c r="BC1407" s="125">
        <f t="shared" si="563"/>
        <v>27067</v>
      </c>
      <c r="BE1407" s="7" t="s">
        <v>228</v>
      </c>
      <c r="BR1407" s="66">
        <v>49</v>
      </c>
      <c r="BS1407" s="1">
        <v>0</v>
      </c>
      <c r="BT1407" s="1">
        <v>0</v>
      </c>
    </row>
    <row r="1408" spans="1:72" hidden="1" outlineLevel="1">
      <c r="A1408" t="s">
        <v>2839</v>
      </c>
      <c r="B1408" t="s">
        <v>1192</v>
      </c>
      <c r="C1408" s="1">
        <f t="shared" si="564"/>
        <v>2568</v>
      </c>
      <c r="D1408" s="7">
        <f>IF(N1408&gt;0, RANK(N1408,(N1408:P1408,Q1408:AE1408)),0)</f>
        <v>1</v>
      </c>
      <c r="E1408" s="7">
        <f>IF(O1408&gt;0,RANK(O1408,(N1408:P1408,Q1408:AE1408)),0)</f>
        <v>2</v>
      </c>
      <c r="F1408" s="7">
        <f>IF(P1408&gt;0,RANK(P1408,(N1408:P1408,Q1408:AE1408)),0)</f>
        <v>3</v>
      </c>
      <c r="G1408" s="1">
        <f t="shared" si="541"/>
        <v>476</v>
      </c>
      <c r="H1408" s="2">
        <f t="shared" si="542"/>
        <v>0.18535825545171339</v>
      </c>
      <c r="I1408" s="2"/>
      <c r="J1408" s="2">
        <f t="shared" si="565"/>
        <v>0.5809968847352025</v>
      </c>
      <c r="K1408" s="2">
        <f t="shared" si="566"/>
        <v>0.39563862928348908</v>
      </c>
      <c r="L1408" s="2">
        <f t="shared" si="567"/>
        <v>1.674454828660436E-2</v>
      </c>
      <c r="M1408" s="2">
        <f t="shared" si="568"/>
        <v>6.619937694704054E-3</v>
      </c>
      <c r="N1408" s="66">
        <v>1492</v>
      </c>
      <c r="O1408" s="66">
        <v>1016</v>
      </c>
      <c r="P1408" s="66">
        <v>43</v>
      </c>
      <c r="Q1408" s="66">
        <v>5</v>
      </c>
      <c r="R1408" s="66">
        <v>6</v>
      </c>
      <c r="S1408" s="66">
        <v>4</v>
      </c>
      <c r="T1408" s="66">
        <v>0</v>
      </c>
      <c r="U1408" s="66">
        <v>0</v>
      </c>
      <c r="W1408" s="66">
        <f t="shared" si="562"/>
        <v>2</v>
      </c>
      <c r="Y1408" s="66">
        <v>0</v>
      </c>
      <c r="AA1408" s="66">
        <v>0</v>
      </c>
      <c r="AN1408" s="7">
        <f>IF(Q1408&gt;0,RANK(Q1408,(N1408:P1408,Q1408:AE1408)),0)</f>
        <v>5</v>
      </c>
      <c r="AO1408" s="7">
        <f>IF(R1408&gt;0,RANK(R1408,(N1408:P1408,Q1408:AE1408)),0)</f>
        <v>4</v>
      </c>
      <c r="AP1408" s="7">
        <f>IF(T1408&gt;0,RANK(T1408,(N1408:P1408,Q1408:AE1408)),0)</f>
        <v>0</v>
      </c>
      <c r="AQ1408" s="7">
        <f>IF(S1408&gt;0,RANK(S1408,(N1408:P1408,Q1408:AE1408)),0)</f>
        <v>6</v>
      </c>
      <c r="AR1408" s="2">
        <f t="shared" si="569"/>
        <v>1.9470404984423676E-3</v>
      </c>
      <c r="AS1408" s="2">
        <f t="shared" si="570"/>
        <v>2.3364485981308409E-3</v>
      </c>
      <c r="AT1408" s="2">
        <f t="shared" si="571"/>
        <v>0</v>
      </c>
      <c r="AU1408" s="2">
        <f t="shared" si="572"/>
        <v>1.557632398753894E-3</v>
      </c>
      <c r="AW1408" t="s">
        <v>2839</v>
      </c>
      <c r="AX1408" t="s">
        <v>1192</v>
      </c>
      <c r="AY1408" s="10">
        <v>7</v>
      </c>
      <c r="BA1408" s="119">
        <v>27</v>
      </c>
      <c r="BB1408" s="121">
        <v>69</v>
      </c>
      <c r="BC1408" s="125">
        <f t="shared" si="563"/>
        <v>27069</v>
      </c>
      <c r="BE1408" s="7" t="s">
        <v>228</v>
      </c>
      <c r="BR1408" s="66">
        <v>2</v>
      </c>
      <c r="BS1408" s="1">
        <v>0</v>
      </c>
      <c r="BT1408" s="1">
        <v>0</v>
      </c>
    </row>
    <row r="1409" spans="1:72" hidden="1" outlineLevel="1">
      <c r="A1409" t="s">
        <v>3229</v>
      </c>
      <c r="B1409" t="s">
        <v>1192</v>
      </c>
      <c r="C1409" s="1">
        <f t="shared" si="564"/>
        <v>6802</v>
      </c>
      <c r="D1409" s="7">
        <f>IF(N1409&gt;0, RANK(N1409,(N1409:P1409,Q1409:AE1409)),0)</f>
        <v>1</v>
      </c>
      <c r="E1409" s="7">
        <f>IF(O1409&gt;0,RANK(O1409,(N1409:P1409,Q1409:AE1409)),0)</f>
        <v>2</v>
      </c>
      <c r="F1409" s="7">
        <f>IF(P1409&gt;0,RANK(P1409,(N1409:P1409,Q1409:AE1409)),0)</f>
        <v>3</v>
      </c>
      <c r="G1409" s="1">
        <f t="shared" si="541"/>
        <v>687</v>
      </c>
      <c r="H1409" s="2">
        <f t="shared" si="542"/>
        <v>0.10099970596883269</v>
      </c>
      <c r="I1409" s="2"/>
      <c r="J1409" s="2">
        <f t="shared" si="565"/>
        <v>0.5364598647456631</v>
      </c>
      <c r="K1409" s="2">
        <f t="shared" si="566"/>
        <v>0.43546015877683036</v>
      </c>
      <c r="L1409" s="2">
        <f t="shared" si="567"/>
        <v>1.2937371361364304E-2</v>
      </c>
      <c r="M1409" s="2">
        <f t="shared" si="568"/>
        <v>1.5142605116142236E-2</v>
      </c>
      <c r="N1409" s="66">
        <v>3649</v>
      </c>
      <c r="O1409" s="66">
        <v>2962</v>
      </c>
      <c r="P1409" s="66">
        <v>88</v>
      </c>
      <c r="Q1409" s="66">
        <v>28</v>
      </c>
      <c r="R1409" s="66">
        <v>14</v>
      </c>
      <c r="S1409" s="66">
        <v>35</v>
      </c>
      <c r="T1409" s="66">
        <v>2</v>
      </c>
      <c r="U1409" s="66">
        <v>0</v>
      </c>
      <c r="W1409" s="66">
        <f t="shared" si="562"/>
        <v>24</v>
      </c>
      <c r="Y1409" s="66">
        <v>0</v>
      </c>
      <c r="AA1409" s="66">
        <v>0</v>
      </c>
      <c r="AN1409" s="7">
        <f>IF(Q1409&gt;0,RANK(Q1409,(N1409:P1409,Q1409:AE1409)),0)</f>
        <v>5</v>
      </c>
      <c r="AO1409" s="7">
        <f>IF(R1409&gt;0,RANK(R1409,(N1409:P1409,Q1409:AE1409)),0)</f>
        <v>7</v>
      </c>
      <c r="AP1409" s="7">
        <f>IF(T1409&gt;0,RANK(T1409,(N1409:P1409,Q1409:AE1409)),0)</f>
        <v>8</v>
      </c>
      <c r="AQ1409" s="7">
        <f>IF(S1409&gt;0,RANK(S1409,(N1409:P1409,Q1409:AE1409)),0)</f>
        <v>4</v>
      </c>
      <c r="AR1409" s="2">
        <f t="shared" si="569"/>
        <v>4.1164363422522788E-3</v>
      </c>
      <c r="AS1409" s="2">
        <f t="shared" si="570"/>
        <v>2.0582181711261394E-3</v>
      </c>
      <c r="AT1409" s="2">
        <f t="shared" si="571"/>
        <v>2.9403116730373417E-4</v>
      </c>
      <c r="AU1409" s="2">
        <f t="shared" si="572"/>
        <v>5.1455454278153488E-3</v>
      </c>
      <c r="AW1409" t="s">
        <v>3229</v>
      </c>
      <c r="AX1409" t="s">
        <v>1192</v>
      </c>
      <c r="AY1409" s="10">
        <v>8</v>
      </c>
      <c r="BA1409" s="119">
        <v>27</v>
      </c>
      <c r="BB1409" s="121">
        <v>71</v>
      </c>
      <c r="BC1409" s="125">
        <f t="shared" si="563"/>
        <v>27071</v>
      </c>
      <c r="BE1409" s="7" t="s">
        <v>228</v>
      </c>
      <c r="BR1409" s="66">
        <v>24</v>
      </c>
      <c r="BS1409" s="1">
        <v>0</v>
      </c>
      <c r="BT1409" s="1">
        <v>0</v>
      </c>
    </row>
    <row r="1410" spans="1:72" hidden="1" outlineLevel="1">
      <c r="A1410" t="s">
        <v>448</v>
      </c>
      <c r="B1410" t="s">
        <v>1192</v>
      </c>
      <c r="C1410" s="1">
        <f t="shared" si="564"/>
        <v>4192</v>
      </c>
      <c r="D1410" s="7">
        <f>IF(N1410&gt;0, RANK(N1410,(N1410:P1410,Q1410:AE1410)),0)</f>
        <v>1</v>
      </c>
      <c r="E1410" s="7">
        <f>IF(O1410&gt;0,RANK(O1410,(N1410:P1410,Q1410:AE1410)),0)</f>
        <v>2</v>
      </c>
      <c r="F1410" s="7">
        <f>IF(P1410&gt;0,RANK(P1410,(N1410:P1410,Q1410:AE1410)),0)</f>
        <v>3</v>
      </c>
      <c r="G1410" s="1">
        <f t="shared" si="541"/>
        <v>248</v>
      </c>
      <c r="H1410" s="2">
        <f t="shared" si="542"/>
        <v>5.9160305343511452E-2</v>
      </c>
      <c r="I1410" s="2"/>
      <c r="J1410" s="2">
        <f t="shared" si="565"/>
        <v>0.51526717557251911</v>
      </c>
      <c r="K1410" s="2">
        <f t="shared" si="566"/>
        <v>0.45610687022900764</v>
      </c>
      <c r="L1410" s="2">
        <f t="shared" si="567"/>
        <v>1.5744274809160304E-2</v>
      </c>
      <c r="M1410" s="2">
        <f t="shared" si="568"/>
        <v>1.2881679389312943E-2</v>
      </c>
      <c r="N1410" s="66">
        <v>2160</v>
      </c>
      <c r="O1410" s="66">
        <v>1912</v>
      </c>
      <c r="P1410" s="66">
        <v>66</v>
      </c>
      <c r="Q1410" s="66">
        <v>6</v>
      </c>
      <c r="R1410" s="66">
        <v>5</v>
      </c>
      <c r="S1410" s="66">
        <v>22</v>
      </c>
      <c r="T1410" s="66">
        <v>4</v>
      </c>
      <c r="U1410" s="66">
        <v>0</v>
      </c>
      <c r="W1410" s="66">
        <f t="shared" si="562"/>
        <v>17</v>
      </c>
      <c r="Y1410" s="66">
        <v>0</v>
      </c>
      <c r="AA1410" s="66">
        <v>0</v>
      </c>
      <c r="AN1410" s="7">
        <f>IF(Q1410&gt;0,RANK(Q1410,(N1410:P1410,Q1410:AE1410)),0)</f>
        <v>6</v>
      </c>
      <c r="AO1410" s="7">
        <f>IF(R1410&gt;0,RANK(R1410,(N1410:P1410,Q1410:AE1410)),0)</f>
        <v>7</v>
      </c>
      <c r="AP1410" s="7">
        <f>IF(T1410&gt;0,RANK(T1410,(N1410:P1410,Q1410:AE1410)),0)</f>
        <v>8</v>
      </c>
      <c r="AQ1410" s="7">
        <f>IF(S1410&gt;0,RANK(S1410,(N1410:P1410,Q1410:AE1410)),0)</f>
        <v>4</v>
      </c>
      <c r="AR1410" s="2">
        <f t="shared" si="569"/>
        <v>1.4312977099236641E-3</v>
      </c>
      <c r="AS1410" s="2">
        <f t="shared" si="570"/>
        <v>1.1927480916030535E-3</v>
      </c>
      <c r="AT1410" s="2">
        <f t="shared" si="571"/>
        <v>9.5419847328244271E-4</v>
      </c>
      <c r="AU1410" s="2">
        <f t="shared" si="572"/>
        <v>5.2480916030534352E-3</v>
      </c>
      <c r="AW1410" t="s">
        <v>448</v>
      </c>
      <c r="AX1410" t="s">
        <v>1192</v>
      </c>
      <c r="AY1410" s="10">
        <v>7</v>
      </c>
      <c r="BA1410" s="119">
        <v>27</v>
      </c>
      <c r="BB1410" s="121">
        <v>73</v>
      </c>
      <c r="BC1410" s="125">
        <f t="shared" si="563"/>
        <v>27073</v>
      </c>
      <c r="BE1410" s="7" t="s">
        <v>228</v>
      </c>
      <c r="BI1410" t="s">
        <v>163</v>
      </c>
      <c r="BR1410" s="66">
        <v>17</v>
      </c>
      <c r="BS1410" s="1">
        <v>0</v>
      </c>
      <c r="BT1410" s="1">
        <v>0</v>
      </c>
    </row>
    <row r="1411" spans="1:72" hidden="1" outlineLevel="1">
      <c r="A1411" t="s">
        <v>2141</v>
      </c>
      <c r="B1411" t="s">
        <v>1192</v>
      </c>
      <c r="C1411" s="1">
        <f t="shared" si="564"/>
        <v>6969</v>
      </c>
      <c r="D1411" s="7">
        <f>IF(N1411&gt;0, RANK(N1411,(N1411:P1411,Q1411:AE1411)),0)</f>
        <v>1</v>
      </c>
      <c r="E1411" s="7">
        <f>IF(O1411&gt;0,RANK(O1411,(N1411:P1411,Q1411:AE1411)),0)</f>
        <v>2</v>
      </c>
      <c r="F1411" s="7">
        <f>IF(P1411&gt;0,RANK(P1411,(N1411:P1411,Q1411:AE1411)),0)</f>
        <v>3</v>
      </c>
      <c r="G1411" s="1">
        <f t="shared" si="541"/>
        <v>1538</v>
      </c>
      <c r="H1411" s="2">
        <f t="shared" si="542"/>
        <v>0.22069163438082939</v>
      </c>
      <c r="I1411" s="2"/>
      <c r="J1411" s="2">
        <f t="shared" si="565"/>
        <v>0.59893815468503375</v>
      </c>
      <c r="K1411" s="2">
        <f t="shared" si="566"/>
        <v>0.37824652030420436</v>
      </c>
      <c r="L1411" s="2">
        <f t="shared" si="567"/>
        <v>1.0761945759793371E-2</v>
      </c>
      <c r="M1411" s="2">
        <f t="shared" si="568"/>
        <v>1.2053379250968518E-2</v>
      </c>
      <c r="N1411" s="66">
        <v>4174</v>
      </c>
      <c r="O1411" s="66">
        <v>2636</v>
      </c>
      <c r="P1411" s="66">
        <v>75</v>
      </c>
      <c r="Q1411" s="66">
        <v>19</v>
      </c>
      <c r="R1411" s="66">
        <v>19</v>
      </c>
      <c r="S1411" s="66">
        <v>17</v>
      </c>
      <c r="T1411" s="66">
        <v>0</v>
      </c>
      <c r="U1411" s="66">
        <v>0</v>
      </c>
      <c r="W1411" s="66">
        <f t="shared" si="562"/>
        <v>29</v>
      </c>
      <c r="Y1411" s="66">
        <v>0</v>
      </c>
      <c r="AA1411" s="66">
        <v>0</v>
      </c>
      <c r="AN1411" s="7">
        <f>IF(Q1411&gt;0,RANK(Q1411,(N1411:P1411,Q1411:AE1411)),0)</f>
        <v>5</v>
      </c>
      <c r="AO1411" s="7">
        <f>IF(R1411&gt;0,RANK(R1411,(N1411:P1411,Q1411:AE1411)),0)</f>
        <v>5</v>
      </c>
      <c r="AP1411" s="7">
        <f>IF(T1411&gt;0,RANK(T1411,(N1411:P1411,Q1411:AE1411)),0)</f>
        <v>0</v>
      </c>
      <c r="AQ1411" s="7">
        <f>IF(S1411&gt;0,RANK(S1411,(N1411:P1411,Q1411:AE1411)),0)</f>
        <v>7</v>
      </c>
      <c r="AR1411" s="2">
        <f t="shared" si="569"/>
        <v>2.7263595924809873E-3</v>
      </c>
      <c r="AS1411" s="2">
        <f t="shared" si="570"/>
        <v>2.7263595924809873E-3</v>
      </c>
      <c r="AT1411" s="2">
        <f t="shared" si="571"/>
        <v>0</v>
      </c>
      <c r="AU1411" s="2">
        <f t="shared" si="572"/>
        <v>2.4393743722198307E-3</v>
      </c>
      <c r="AW1411" t="s">
        <v>2141</v>
      </c>
      <c r="AX1411" t="s">
        <v>1192</v>
      </c>
      <c r="AY1411" s="10">
        <v>8</v>
      </c>
      <c r="BA1411" s="119">
        <v>27</v>
      </c>
      <c r="BB1411" s="121">
        <v>75</v>
      </c>
      <c r="BC1411" s="125">
        <f t="shared" si="563"/>
        <v>27075</v>
      </c>
      <c r="BE1411" s="7" t="s">
        <v>228</v>
      </c>
      <c r="BR1411" s="66">
        <v>29</v>
      </c>
      <c r="BS1411" s="1">
        <v>0</v>
      </c>
      <c r="BT1411" s="1">
        <v>0</v>
      </c>
    </row>
    <row r="1412" spans="1:72" hidden="1" outlineLevel="1">
      <c r="A1412" t="s">
        <v>2322</v>
      </c>
      <c r="B1412" t="s">
        <v>1192</v>
      </c>
      <c r="C1412" s="1">
        <f t="shared" si="564"/>
        <v>2313</v>
      </c>
      <c r="D1412" s="7">
        <f>IF(N1412&gt;0, RANK(N1412,(N1412:P1412,Q1412:AE1412)),0)</f>
        <v>2</v>
      </c>
      <c r="E1412" s="7">
        <f>IF(O1412&gt;0,RANK(O1412,(N1412:P1412,Q1412:AE1412)),0)</f>
        <v>1</v>
      </c>
      <c r="F1412" s="7">
        <f>IF(P1412&gt;0,RANK(P1412,(N1412:P1412,Q1412:AE1412)),0)</f>
        <v>3</v>
      </c>
      <c r="G1412" s="1">
        <f t="shared" si="541"/>
        <v>307</v>
      </c>
      <c r="H1412" s="2">
        <f t="shared" si="542"/>
        <v>0.13272805879809771</v>
      </c>
      <c r="I1412" s="2"/>
      <c r="J1412" s="2">
        <f t="shared" si="565"/>
        <v>0.41980112408127973</v>
      </c>
      <c r="K1412" s="2">
        <f t="shared" si="566"/>
        <v>0.55252918287937747</v>
      </c>
      <c r="L1412" s="2">
        <f t="shared" si="567"/>
        <v>1.2970168612191959E-2</v>
      </c>
      <c r="M1412" s="2">
        <f t="shared" si="568"/>
        <v>1.4699524427150787E-2</v>
      </c>
      <c r="N1412" s="66">
        <v>971</v>
      </c>
      <c r="O1412" s="66">
        <v>1278</v>
      </c>
      <c r="P1412" s="66">
        <v>30</v>
      </c>
      <c r="Q1412" s="66">
        <v>11</v>
      </c>
      <c r="R1412" s="66">
        <v>6</v>
      </c>
      <c r="S1412" s="66">
        <v>5</v>
      </c>
      <c r="T1412" s="66">
        <v>3</v>
      </c>
      <c r="U1412" s="66">
        <v>0</v>
      </c>
      <c r="W1412" s="66">
        <f t="shared" si="562"/>
        <v>9</v>
      </c>
      <c r="Y1412" s="66">
        <v>0</v>
      </c>
      <c r="AA1412" s="66">
        <v>0</v>
      </c>
      <c r="AN1412" s="7">
        <f>IF(Q1412&gt;0,RANK(Q1412,(N1412:P1412,Q1412:AE1412)),0)</f>
        <v>4</v>
      </c>
      <c r="AO1412" s="7">
        <f>IF(R1412&gt;0,RANK(R1412,(N1412:P1412,Q1412:AE1412)),0)</f>
        <v>6</v>
      </c>
      <c r="AP1412" s="7">
        <f>IF(T1412&gt;0,RANK(T1412,(N1412:P1412,Q1412:AE1412)),0)</f>
        <v>8</v>
      </c>
      <c r="AQ1412" s="7">
        <f>IF(S1412&gt;0,RANK(S1412,(N1412:P1412,Q1412:AE1412)),0)</f>
        <v>7</v>
      </c>
      <c r="AR1412" s="2">
        <f t="shared" si="569"/>
        <v>4.755728491137051E-3</v>
      </c>
      <c r="AS1412" s="2">
        <f t="shared" si="570"/>
        <v>2.5940337224383916E-3</v>
      </c>
      <c r="AT1412" s="2">
        <f t="shared" si="571"/>
        <v>1.2970168612191958E-3</v>
      </c>
      <c r="AU1412" s="2">
        <f t="shared" si="572"/>
        <v>2.1616947686986599E-3</v>
      </c>
      <c r="AW1412" t="s">
        <v>2322</v>
      </c>
      <c r="AX1412" t="s">
        <v>1192</v>
      </c>
      <c r="AY1412" s="10">
        <v>7</v>
      </c>
      <c r="BA1412" s="119">
        <v>27</v>
      </c>
      <c r="BB1412" s="121">
        <v>77</v>
      </c>
      <c r="BC1412" s="125">
        <f t="shared" si="563"/>
        <v>27077</v>
      </c>
      <c r="BE1412" s="7" t="s">
        <v>228</v>
      </c>
      <c r="BR1412" s="66">
        <v>9</v>
      </c>
      <c r="BS1412" s="1">
        <v>0</v>
      </c>
      <c r="BT1412" s="1">
        <v>0</v>
      </c>
    </row>
    <row r="1413" spans="1:72" hidden="1" outlineLevel="1">
      <c r="A1413" t="s">
        <v>3360</v>
      </c>
      <c r="B1413" t="s">
        <v>1192</v>
      </c>
      <c r="C1413" s="1">
        <f t="shared" si="564"/>
        <v>15009</v>
      </c>
      <c r="D1413" s="7">
        <f>IF(N1413&gt;0, RANK(N1413,(N1413:P1413,Q1413:AE1413)),0)</f>
        <v>2</v>
      </c>
      <c r="E1413" s="7">
        <f>IF(O1413&gt;0,RANK(O1413,(N1413:P1413,Q1413:AE1413)),0)</f>
        <v>1</v>
      </c>
      <c r="F1413" s="7">
        <f>IF(P1413&gt;0,RANK(P1413,(N1413:P1413,Q1413:AE1413)),0)</f>
        <v>3</v>
      </c>
      <c r="G1413" s="1">
        <f t="shared" si="541"/>
        <v>642</v>
      </c>
      <c r="H1413" s="2">
        <f t="shared" si="542"/>
        <v>4.2774335398760743E-2</v>
      </c>
      <c r="I1413" s="2"/>
      <c r="J1413" s="2">
        <f t="shared" si="565"/>
        <v>0.46598707442201348</v>
      </c>
      <c r="K1413" s="2">
        <f t="shared" si="566"/>
        <v>0.50876140982077422</v>
      </c>
      <c r="L1413" s="2">
        <f t="shared" si="567"/>
        <v>1.4991005396761943E-2</v>
      </c>
      <c r="M1413" s="2">
        <f t="shared" si="568"/>
        <v>1.0260510360450352E-2</v>
      </c>
      <c r="N1413" s="66">
        <v>6994</v>
      </c>
      <c r="O1413" s="66">
        <v>7636</v>
      </c>
      <c r="P1413" s="66">
        <v>225</v>
      </c>
      <c r="Q1413" s="66">
        <v>37</v>
      </c>
      <c r="R1413" s="66">
        <v>38</v>
      </c>
      <c r="S1413" s="66">
        <v>32</v>
      </c>
      <c r="T1413" s="66">
        <v>9</v>
      </c>
      <c r="U1413" s="66">
        <v>0</v>
      </c>
      <c r="W1413" s="66">
        <f t="shared" si="562"/>
        <v>38</v>
      </c>
      <c r="Y1413" s="66">
        <v>0</v>
      </c>
      <c r="AA1413" s="66">
        <v>0</v>
      </c>
      <c r="AN1413" s="7">
        <f>IF(Q1413&gt;0,RANK(Q1413,(N1413:P1413,Q1413:AE1413)),0)</f>
        <v>6</v>
      </c>
      <c r="AO1413" s="7">
        <f>IF(R1413&gt;0,RANK(R1413,(N1413:P1413,Q1413:AE1413)),0)</f>
        <v>4</v>
      </c>
      <c r="AP1413" s="7">
        <f>IF(T1413&gt;0,RANK(T1413,(N1413:P1413,Q1413:AE1413)),0)</f>
        <v>8</v>
      </c>
      <c r="AQ1413" s="7">
        <f>IF(S1413&gt;0,RANK(S1413,(N1413:P1413,Q1413:AE1413)),0)</f>
        <v>7</v>
      </c>
      <c r="AR1413" s="2">
        <f t="shared" si="569"/>
        <v>2.4651875541341862E-3</v>
      </c>
      <c r="AS1413" s="2">
        <f t="shared" si="570"/>
        <v>2.5318142447864614E-3</v>
      </c>
      <c r="AT1413" s="2">
        <f t="shared" si="571"/>
        <v>5.9964021587047766E-4</v>
      </c>
      <c r="AU1413" s="2">
        <f t="shared" si="572"/>
        <v>2.1320541008728097E-3</v>
      </c>
      <c r="AW1413" t="s">
        <v>3360</v>
      </c>
      <c r="AX1413" t="s">
        <v>1192</v>
      </c>
      <c r="AY1413" s="10">
        <v>0</v>
      </c>
      <c r="BA1413" s="119">
        <v>27</v>
      </c>
      <c r="BB1413" s="121">
        <v>79</v>
      </c>
      <c r="BC1413" s="125">
        <f t="shared" si="563"/>
        <v>27079</v>
      </c>
      <c r="BE1413" s="7" t="s">
        <v>228</v>
      </c>
      <c r="BR1413" s="66">
        <v>38</v>
      </c>
      <c r="BS1413" s="1">
        <v>0</v>
      </c>
      <c r="BT1413" s="1">
        <v>0</v>
      </c>
    </row>
    <row r="1414" spans="1:72" hidden="1" outlineLevel="1">
      <c r="A1414" t="s">
        <v>2196</v>
      </c>
      <c r="B1414" t="s">
        <v>1192</v>
      </c>
      <c r="C1414" s="1">
        <f t="shared" si="564"/>
        <v>3126</v>
      </c>
      <c r="D1414" s="7">
        <f>IF(N1414&gt;0, RANK(N1414,(N1414:P1414,Q1414:AE1414)),0)</f>
        <v>1</v>
      </c>
      <c r="E1414" s="7">
        <f>IF(O1414&gt;0,RANK(O1414,(N1414:P1414,Q1414:AE1414)),0)</f>
        <v>2</v>
      </c>
      <c r="F1414" s="7">
        <f>IF(P1414&gt;0,RANK(P1414,(N1414:P1414,Q1414:AE1414)),0)</f>
        <v>3</v>
      </c>
      <c r="G1414" s="1">
        <f t="shared" si="541"/>
        <v>26</v>
      </c>
      <c r="H1414" s="2">
        <f t="shared" si="542"/>
        <v>8.3173384516954576E-3</v>
      </c>
      <c r="I1414" s="2"/>
      <c r="J1414" s="2">
        <f t="shared" si="565"/>
        <v>0.48528470889315417</v>
      </c>
      <c r="K1414" s="2">
        <f t="shared" si="566"/>
        <v>0.47696737044145876</v>
      </c>
      <c r="L1414" s="2">
        <f t="shared" si="567"/>
        <v>1.9193857965451054E-2</v>
      </c>
      <c r="M1414" s="2">
        <f t="shared" si="568"/>
        <v>1.855406269993596E-2</v>
      </c>
      <c r="N1414" s="66">
        <v>1517</v>
      </c>
      <c r="O1414" s="66">
        <v>1491</v>
      </c>
      <c r="P1414" s="66">
        <v>60</v>
      </c>
      <c r="Q1414" s="66">
        <v>7</v>
      </c>
      <c r="R1414" s="66">
        <v>6</v>
      </c>
      <c r="S1414" s="66">
        <v>32</v>
      </c>
      <c r="T1414" s="66">
        <v>0</v>
      </c>
      <c r="U1414" s="66">
        <v>0</v>
      </c>
      <c r="W1414" s="66">
        <f t="shared" si="562"/>
        <v>13</v>
      </c>
      <c r="Y1414" s="66">
        <v>0</v>
      </c>
      <c r="AA1414" s="66">
        <v>0</v>
      </c>
      <c r="AN1414" s="7">
        <f>IF(Q1414&gt;0,RANK(Q1414,(N1414:P1414,Q1414:AE1414)),0)</f>
        <v>6</v>
      </c>
      <c r="AO1414" s="7">
        <f>IF(R1414&gt;0,RANK(R1414,(N1414:P1414,Q1414:AE1414)),0)</f>
        <v>7</v>
      </c>
      <c r="AP1414" s="7">
        <f>IF(T1414&gt;0,RANK(T1414,(N1414:P1414,Q1414:AE1414)),0)</f>
        <v>0</v>
      </c>
      <c r="AQ1414" s="7">
        <f>IF(S1414&gt;0,RANK(S1414,(N1414:P1414,Q1414:AE1414)),0)</f>
        <v>4</v>
      </c>
      <c r="AR1414" s="2">
        <f t="shared" si="569"/>
        <v>2.2392834293026233E-3</v>
      </c>
      <c r="AS1414" s="2">
        <f t="shared" si="570"/>
        <v>1.9193857965451055E-3</v>
      </c>
      <c r="AT1414" s="2">
        <f t="shared" si="571"/>
        <v>0</v>
      </c>
      <c r="AU1414" s="2">
        <f t="shared" si="572"/>
        <v>1.0236724248240563E-2</v>
      </c>
      <c r="AW1414" t="s">
        <v>2196</v>
      </c>
      <c r="AX1414" t="s">
        <v>1192</v>
      </c>
      <c r="AY1414" s="10">
        <v>7</v>
      </c>
      <c r="BA1414" s="119">
        <v>27</v>
      </c>
      <c r="BB1414" s="121">
        <v>81</v>
      </c>
      <c r="BC1414" s="125">
        <f t="shared" si="563"/>
        <v>27081</v>
      </c>
      <c r="BE1414" s="7" t="s">
        <v>228</v>
      </c>
      <c r="BR1414" s="66">
        <v>13</v>
      </c>
      <c r="BS1414" s="1">
        <v>0</v>
      </c>
      <c r="BT1414" s="1">
        <v>0</v>
      </c>
    </row>
    <row r="1415" spans="1:72" hidden="1" outlineLevel="1">
      <c r="A1415" t="s">
        <v>3240</v>
      </c>
      <c r="B1415" t="s">
        <v>1192</v>
      </c>
      <c r="C1415" s="1">
        <f t="shared" si="564"/>
        <v>12708</v>
      </c>
      <c r="D1415" s="7">
        <f>IF(N1415&gt;0, RANK(N1415,(N1415:P1415,Q1415:AE1415)),0)</f>
        <v>2</v>
      </c>
      <c r="E1415" s="7">
        <f>IF(O1415&gt;0,RANK(O1415,(N1415:P1415,Q1415:AE1415)),0)</f>
        <v>1</v>
      </c>
      <c r="F1415" s="7">
        <f>IF(P1415&gt;0,RANK(P1415,(N1415:P1415,Q1415:AE1415)),0)</f>
        <v>3</v>
      </c>
      <c r="G1415" s="1">
        <f t="shared" ref="G1415:G1478" si="573">IF(C1415&gt;0,MAX(N1415:P1415)-LARGE(N1415:P1415,2),0)</f>
        <v>205</v>
      </c>
      <c r="H1415" s="2">
        <f t="shared" ref="H1415:H1478" si="574">IF(C1415&gt;0,G1415/C1415,0)</f>
        <v>1.6131570664148567E-2</v>
      </c>
      <c r="I1415" s="2"/>
      <c r="J1415" s="2">
        <f t="shared" si="565"/>
        <v>0.48079949638023295</v>
      </c>
      <c r="K1415" s="2">
        <f t="shared" si="566"/>
        <v>0.4969310670443815</v>
      </c>
      <c r="L1415" s="2">
        <f t="shared" si="567"/>
        <v>1.1960969468051622E-2</v>
      </c>
      <c r="M1415" s="2">
        <f t="shared" si="568"/>
        <v>1.0308467107333982E-2</v>
      </c>
      <c r="N1415" s="66">
        <v>6110</v>
      </c>
      <c r="O1415" s="66">
        <v>6315</v>
      </c>
      <c r="P1415" s="66">
        <v>152</v>
      </c>
      <c r="Q1415" s="66">
        <v>34</v>
      </c>
      <c r="R1415" s="66">
        <v>17</v>
      </c>
      <c r="S1415" s="66">
        <v>43</v>
      </c>
      <c r="T1415" s="66">
        <v>1</v>
      </c>
      <c r="U1415" s="66">
        <v>0</v>
      </c>
      <c r="W1415" s="66">
        <f t="shared" si="562"/>
        <v>36</v>
      </c>
      <c r="Y1415" s="66">
        <v>0</v>
      </c>
      <c r="AA1415" s="66">
        <v>0</v>
      </c>
      <c r="AN1415" s="7">
        <f>IF(Q1415&gt;0,RANK(Q1415,(N1415:P1415,Q1415:AE1415)),0)</f>
        <v>6</v>
      </c>
      <c r="AO1415" s="7">
        <f>IF(R1415&gt;0,RANK(R1415,(N1415:P1415,Q1415:AE1415)),0)</f>
        <v>7</v>
      </c>
      <c r="AP1415" s="7">
        <f>IF(T1415&gt;0,RANK(T1415,(N1415:P1415,Q1415:AE1415)),0)</f>
        <v>8</v>
      </c>
      <c r="AQ1415" s="7">
        <f>IF(S1415&gt;0,RANK(S1415,(N1415:P1415,Q1415:AE1415)),0)</f>
        <v>4</v>
      </c>
      <c r="AR1415" s="2">
        <f t="shared" si="569"/>
        <v>2.6754800125904942E-3</v>
      </c>
      <c r="AS1415" s="2">
        <f t="shared" si="570"/>
        <v>1.3377400062952471E-3</v>
      </c>
      <c r="AT1415" s="2">
        <f t="shared" si="571"/>
        <v>7.8690588605602769E-5</v>
      </c>
      <c r="AU1415" s="2">
        <f t="shared" si="572"/>
        <v>3.3836953100409191E-3</v>
      </c>
      <c r="AW1415" t="s">
        <v>3240</v>
      </c>
      <c r="AX1415" t="s">
        <v>1192</v>
      </c>
      <c r="AY1415" s="10">
        <v>7</v>
      </c>
      <c r="BA1415" s="119">
        <v>27</v>
      </c>
      <c r="BB1415" s="121">
        <v>83</v>
      </c>
      <c r="BC1415" s="125">
        <f t="shared" si="563"/>
        <v>27083</v>
      </c>
      <c r="BE1415" s="7" t="s">
        <v>228</v>
      </c>
      <c r="BR1415" s="66">
        <v>36</v>
      </c>
      <c r="BS1415" s="1">
        <v>0</v>
      </c>
      <c r="BT1415" s="1">
        <v>0</v>
      </c>
    </row>
    <row r="1416" spans="1:72" hidden="1" outlineLevel="1">
      <c r="A1416" t="s">
        <v>3452</v>
      </c>
      <c r="B1416" t="s">
        <v>1192</v>
      </c>
      <c r="C1416" s="1">
        <f t="shared" si="564"/>
        <v>19029</v>
      </c>
      <c r="D1416" s="7">
        <f>IF(N1416&gt;0, RANK(N1416,(N1416:P1416,Q1416:AE1416)),0)</f>
        <v>2</v>
      </c>
      <c r="E1416" s="7">
        <f>IF(O1416&gt;0,RANK(O1416,(N1416:P1416,Q1416:AE1416)),0)</f>
        <v>1</v>
      </c>
      <c r="F1416" s="7">
        <f>IF(P1416&gt;0,RANK(P1416,(N1416:P1416,Q1416:AE1416)),0)</f>
        <v>3</v>
      </c>
      <c r="G1416" s="1">
        <f t="shared" si="573"/>
        <v>3488</v>
      </c>
      <c r="H1416" s="2">
        <f t="shared" si="574"/>
        <v>0.18329917494350728</v>
      </c>
      <c r="I1416" s="2"/>
      <c r="J1416" s="2">
        <f t="shared" si="565"/>
        <v>0.39439802406852698</v>
      </c>
      <c r="K1416" s="2">
        <f t="shared" si="566"/>
        <v>0.57769719901203431</v>
      </c>
      <c r="L1416" s="2">
        <f t="shared" si="567"/>
        <v>1.4924588785537863E-2</v>
      </c>
      <c r="M1416" s="2">
        <f t="shared" si="568"/>
        <v>1.2980188133900849E-2</v>
      </c>
      <c r="N1416" s="66">
        <v>7505</v>
      </c>
      <c r="O1416" s="66">
        <v>10993</v>
      </c>
      <c r="P1416" s="66">
        <v>284</v>
      </c>
      <c r="Q1416" s="66">
        <v>39</v>
      </c>
      <c r="R1416" s="66">
        <v>41</v>
      </c>
      <c r="S1416" s="66">
        <v>96</v>
      </c>
      <c r="T1416" s="66">
        <v>2</v>
      </c>
      <c r="U1416" s="66">
        <v>0</v>
      </c>
      <c r="W1416" s="66">
        <f t="shared" si="562"/>
        <v>69</v>
      </c>
      <c r="Y1416" s="66">
        <v>0</v>
      </c>
      <c r="AA1416" s="66">
        <v>0</v>
      </c>
      <c r="AN1416" s="7">
        <f>IF(Q1416&gt;0,RANK(Q1416,(N1416:P1416,Q1416:AE1416)),0)</f>
        <v>7</v>
      </c>
      <c r="AO1416" s="7">
        <f>IF(R1416&gt;0,RANK(R1416,(N1416:P1416,Q1416:AE1416)),0)</f>
        <v>6</v>
      </c>
      <c r="AP1416" s="7">
        <f>IF(T1416&gt;0,RANK(T1416,(N1416:P1416,Q1416:AE1416)),0)</f>
        <v>8</v>
      </c>
      <c r="AQ1416" s="7">
        <f>IF(S1416&gt;0,RANK(S1416,(N1416:P1416,Q1416:AE1416)),0)</f>
        <v>4</v>
      </c>
      <c r="AR1416" s="2">
        <f t="shared" si="569"/>
        <v>2.0495033895632981E-3</v>
      </c>
      <c r="AS1416" s="2">
        <f t="shared" si="570"/>
        <v>2.1546061274896212E-3</v>
      </c>
      <c r="AT1416" s="2">
        <f t="shared" si="571"/>
        <v>1.0510273792632298E-4</v>
      </c>
      <c r="AU1416" s="2">
        <f t="shared" si="572"/>
        <v>5.0449314204635033E-3</v>
      </c>
      <c r="AW1416" t="s">
        <v>3452</v>
      </c>
      <c r="AX1416" t="s">
        <v>1192</v>
      </c>
      <c r="AY1416" s="10">
        <v>7</v>
      </c>
      <c r="BA1416" s="119">
        <v>27</v>
      </c>
      <c r="BB1416" s="121">
        <v>85</v>
      </c>
      <c r="BC1416" s="125">
        <f t="shared" si="563"/>
        <v>27085</v>
      </c>
      <c r="BE1416" s="7" t="s">
        <v>228</v>
      </c>
      <c r="BR1416" s="66">
        <v>69</v>
      </c>
      <c r="BS1416" s="1">
        <v>0</v>
      </c>
      <c r="BT1416" s="1">
        <v>0</v>
      </c>
    </row>
    <row r="1417" spans="1:72" hidden="1" outlineLevel="1">
      <c r="A1417" t="s">
        <v>3279</v>
      </c>
      <c r="B1417" t="s">
        <v>1192</v>
      </c>
      <c r="C1417" s="1">
        <f t="shared" si="564"/>
        <v>2343</v>
      </c>
      <c r="D1417" s="7">
        <f>IF(N1417&gt;0, RANK(N1417,(N1417:P1417,Q1417:AE1417)),0)</f>
        <v>1</v>
      </c>
      <c r="E1417" s="7">
        <f>IF(O1417&gt;0,RANK(O1417,(N1417:P1417,Q1417:AE1417)),0)</f>
        <v>2</v>
      </c>
      <c r="F1417" s="7">
        <f>IF(P1417&gt;0,RANK(P1417,(N1417:P1417,Q1417:AE1417)),0)</f>
        <v>3</v>
      </c>
      <c r="G1417" s="1">
        <f t="shared" si="573"/>
        <v>593</v>
      </c>
      <c r="H1417" s="2">
        <f t="shared" si="574"/>
        <v>0.25309432351685873</v>
      </c>
      <c r="I1417" s="2"/>
      <c r="J1417" s="2">
        <f t="shared" si="565"/>
        <v>0.61288945795988048</v>
      </c>
      <c r="K1417" s="2">
        <f t="shared" si="566"/>
        <v>0.35979513444302175</v>
      </c>
      <c r="L1417" s="2">
        <f t="shared" si="567"/>
        <v>1.7925736235595392E-2</v>
      </c>
      <c r="M1417" s="2">
        <f t="shared" si="568"/>
        <v>9.3896713615023823E-3</v>
      </c>
      <c r="N1417" s="66">
        <v>1436</v>
      </c>
      <c r="O1417" s="66">
        <v>843</v>
      </c>
      <c r="P1417" s="66">
        <v>42</v>
      </c>
      <c r="Q1417" s="66">
        <v>8</v>
      </c>
      <c r="R1417" s="66">
        <v>2</v>
      </c>
      <c r="S1417" s="66">
        <v>4</v>
      </c>
      <c r="T1417" s="66">
        <v>0</v>
      </c>
      <c r="U1417" s="66">
        <v>0</v>
      </c>
      <c r="W1417" s="66">
        <f t="shared" si="562"/>
        <v>8</v>
      </c>
      <c r="Y1417" s="66">
        <v>0</v>
      </c>
      <c r="AA1417" s="66">
        <v>0</v>
      </c>
      <c r="AN1417" s="7">
        <f>IF(Q1417&gt;0,RANK(Q1417,(N1417:P1417,Q1417:AE1417)),0)</f>
        <v>4</v>
      </c>
      <c r="AO1417" s="7">
        <f>IF(R1417&gt;0,RANK(R1417,(N1417:P1417,Q1417:AE1417)),0)</f>
        <v>7</v>
      </c>
      <c r="AP1417" s="7">
        <f>IF(T1417&gt;0,RANK(T1417,(N1417:P1417,Q1417:AE1417)),0)</f>
        <v>0</v>
      </c>
      <c r="AQ1417" s="7">
        <f>IF(S1417&gt;0,RANK(S1417,(N1417:P1417,Q1417:AE1417)),0)</f>
        <v>6</v>
      </c>
      <c r="AR1417" s="2">
        <f t="shared" si="569"/>
        <v>3.4144259496372174E-3</v>
      </c>
      <c r="AS1417" s="2">
        <f t="shared" si="570"/>
        <v>8.5360648740930435E-4</v>
      </c>
      <c r="AT1417" s="2">
        <f t="shared" si="571"/>
        <v>0</v>
      </c>
      <c r="AU1417" s="2">
        <f t="shared" si="572"/>
        <v>1.7072129748186087E-3</v>
      </c>
      <c r="AW1417" t="s">
        <v>3279</v>
      </c>
      <c r="AX1417" t="s">
        <v>1192</v>
      </c>
      <c r="AY1417" s="10">
        <v>7</v>
      </c>
      <c r="BA1417" s="119">
        <v>27</v>
      </c>
      <c r="BB1417" s="121">
        <v>87</v>
      </c>
      <c r="BC1417" s="125">
        <f t="shared" si="563"/>
        <v>27087</v>
      </c>
      <c r="BE1417" s="7" t="s">
        <v>228</v>
      </c>
      <c r="BR1417" s="66">
        <v>8</v>
      </c>
      <c r="BS1417" s="1">
        <v>0</v>
      </c>
      <c r="BT1417" s="1">
        <v>0</v>
      </c>
    </row>
    <row r="1418" spans="1:72" hidden="1" outlineLevel="1">
      <c r="A1418" t="s">
        <v>3230</v>
      </c>
      <c r="B1418" t="s">
        <v>1192</v>
      </c>
      <c r="C1418" s="1">
        <f t="shared" si="564"/>
        <v>4739</v>
      </c>
      <c r="D1418" s="7">
        <f>IF(N1418&gt;0, RANK(N1418,(N1418:P1418,Q1418:AE1418)),0)</f>
        <v>1</v>
      </c>
      <c r="E1418" s="7">
        <f>IF(O1418&gt;0,RANK(O1418,(N1418:P1418,Q1418:AE1418)),0)</f>
        <v>2</v>
      </c>
      <c r="F1418" s="7">
        <f>IF(P1418&gt;0,RANK(P1418,(N1418:P1418,Q1418:AE1418)),0)</f>
        <v>3</v>
      </c>
      <c r="G1418" s="1">
        <f t="shared" si="573"/>
        <v>26</v>
      </c>
      <c r="H1418" s="2">
        <f t="shared" si="574"/>
        <v>5.4863895336568899E-3</v>
      </c>
      <c r="I1418" s="2"/>
      <c r="J1418" s="2">
        <f t="shared" si="565"/>
        <v>0.487655623549272</v>
      </c>
      <c r="K1418" s="2">
        <f t="shared" si="566"/>
        <v>0.48216923401561512</v>
      </c>
      <c r="L1418" s="2">
        <f t="shared" si="567"/>
        <v>1.7725258493353029E-2</v>
      </c>
      <c r="M1418" s="2">
        <f t="shared" si="568"/>
        <v>1.2449883941759905E-2</v>
      </c>
      <c r="N1418" s="66">
        <v>2311</v>
      </c>
      <c r="O1418" s="66">
        <v>2285</v>
      </c>
      <c r="P1418" s="66">
        <v>84</v>
      </c>
      <c r="Q1418" s="66">
        <v>8</v>
      </c>
      <c r="R1418" s="66">
        <v>13</v>
      </c>
      <c r="S1418" s="66">
        <v>16</v>
      </c>
      <c r="T1418" s="66">
        <v>1</v>
      </c>
      <c r="U1418" s="66">
        <v>0</v>
      </c>
      <c r="W1418" s="66">
        <f t="shared" si="562"/>
        <v>21</v>
      </c>
      <c r="Y1418" s="66">
        <v>0</v>
      </c>
      <c r="AA1418" s="66">
        <v>0</v>
      </c>
      <c r="AN1418" s="7">
        <f>IF(Q1418&gt;0,RANK(Q1418,(N1418:P1418,Q1418:AE1418)),0)</f>
        <v>7</v>
      </c>
      <c r="AO1418" s="7">
        <f>IF(R1418&gt;0,RANK(R1418,(N1418:P1418,Q1418:AE1418)),0)</f>
        <v>6</v>
      </c>
      <c r="AP1418" s="7">
        <f>IF(T1418&gt;0,RANK(T1418,(N1418:P1418,Q1418:AE1418)),0)</f>
        <v>8</v>
      </c>
      <c r="AQ1418" s="7">
        <f>IF(S1418&gt;0,RANK(S1418,(N1418:P1418,Q1418:AE1418)),0)</f>
        <v>5</v>
      </c>
      <c r="AR1418" s="2">
        <f t="shared" si="569"/>
        <v>1.6881198565098122E-3</v>
      </c>
      <c r="AS1418" s="2">
        <f t="shared" si="570"/>
        <v>2.7431947668284449E-3</v>
      </c>
      <c r="AT1418" s="2">
        <f t="shared" si="571"/>
        <v>2.1101498206372652E-4</v>
      </c>
      <c r="AU1418" s="2">
        <f t="shared" si="572"/>
        <v>3.3762397130196243E-3</v>
      </c>
      <c r="AW1418" t="s">
        <v>3230</v>
      </c>
      <c r="AX1418" t="s">
        <v>1192</v>
      </c>
      <c r="AY1418" s="10">
        <v>7</v>
      </c>
      <c r="BA1418" s="119">
        <v>27</v>
      </c>
      <c r="BB1418" s="121">
        <v>89</v>
      </c>
      <c r="BC1418" s="125">
        <f t="shared" si="563"/>
        <v>27089</v>
      </c>
      <c r="BE1418" s="7" t="s">
        <v>228</v>
      </c>
      <c r="BR1418" s="66">
        <v>21</v>
      </c>
      <c r="BS1418" s="1">
        <v>0</v>
      </c>
      <c r="BT1418" s="1">
        <v>0</v>
      </c>
    </row>
    <row r="1419" spans="1:72" hidden="1" outlineLevel="1">
      <c r="A1419" t="s">
        <v>2053</v>
      </c>
      <c r="B1419" t="s">
        <v>1192</v>
      </c>
      <c r="C1419" s="1">
        <f t="shared" si="564"/>
        <v>10754</v>
      </c>
      <c r="D1419" s="7">
        <f>IF(N1419&gt;0, RANK(N1419,(N1419:P1419,Q1419:AE1419)),0)</f>
        <v>2</v>
      </c>
      <c r="E1419" s="7">
        <f>IF(O1419&gt;0,RANK(O1419,(N1419:P1419,Q1419:AE1419)),0)</f>
        <v>1</v>
      </c>
      <c r="F1419" s="7">
        <f>IF(P1419&gt;0,RANK(P1419,(N1419:P1419,Q1419:AE1419)),0)</f>
        <v>3</v>
      </c>
      <c r="G1419" s="1">
        <f t="shared" si="573"/>
        <v>1640</v>
      </c>
      <c r="H1419" s="2">
        <f t="shared" si="574"/>
        <v>0.15250139482983077</v>
      </c>
      <c r="I1419" s="2"/>
      <c r="J1419" s="2">
        <f t="shared" si="565"/>
        <v>0.41035893620978242</v>
      </c>
      <c r="K1419" s="2">
        <f t="shared" si="566"/>
        <v>0.56286033103961319</v>
      </c>
      <c r="L1419" s="2">
        <f t="shared" si="567"/>
        <v>1.6737957969127765E-2</v>
      </c>
      <c r="M1419" s="2">
        <f t="shared" si="568"/>
        <v>1.0042774781476676E-2</v>
      </c>
      <c r="N1419" s="66">
        <v>4413</v>
      </c>
      <c r="O1419" s="66">
        <v>6053</v>
      </c>
      <c r="P1419" s="66">
        <v>180</v>
      </c>
      <c r="Q1419" s="66">
        <v>22</v>
      </c>
      <c r="R1419" s="66">
        <v>21</v>
      </c>
      <c r="S1419" s="66">
        <v>28</v>
      </c>
      <c r="T1419" s="66">
        <v>5</v>
      </c>
      <c r="U1419" s="66">
        <v>0</v>
      </c>
      <c r="W1419" s="66">
        <f t="shared" si="562"/>
        <v>32</v>
      </c>
      <c r="Y1419" s="66">
        <v>0</v>
      </c>
      <c r="AA1419" s="66">
        <v>0</v>
      </c>
      <c r="AN1419" s="7">
        <f>IF(Q1419&gt;0,RANK(Q1419,(N1419:P1419,Q1419:AE1419)),0)</f>
        <v>6</v>
      </c>
      <c r="AO1419" s="7">
        <f>IF(R1419&gt;0,RANK(R1419,(N1419:P1419,Q1419:AE1419)),0)</f>
        <v>7</v>
      </c>
      <c r="AP1419" s="7">
        <f>IF(T1419&gt;0,RANK(T1419,(N1419:P1419,Q1419:AE1419)),0)</f>
        <v>8</v>
      </c>
      <c r="AQ1419" s="7">
        <f>IF(S1419&gt;0,RANK(S1419,(N1419:P1419,Q1419:AE1419)),0)</f>
        <v>5</v>
      </c>
      <c r="AR1419" s="2">
        <f t="shared" si="569"/>
        <v>2.0457504184489494E-3</v>
      </c>
      <c r="AS1419" s="2">
        <f t="shared" si="570"/>
        <v>1.9527617630649061E-3</v>
      </c>
      <c r="AT1419" s="2">
        <f t="shared" si="571"/>
        <v>4.6494327692021576E-4</v>
      </c>
      <c r="AU1419" s="2">
        <f t="shared" si="572"/>
        <v>2.6036823507532081E-3</v>
      </c>
      <c r="AW1419" t="s">
        <v>2053</v>
      </c>
      <c r="AX1419" t="s">
        <v>1192</v>
      </c>
      <c r="AY1419" s="10">
        <v>1</v>
      </c>
      <c r="BA1419" s="119">
        <v>27</v>
      </c>
      <c r="BB1419" s="121">
        <v>91</v>
      </c>
      <c r="BC1419" s="125">
        <f t="shared" si="563"/>
        <v>27091</v>
      </c>
      <c r="BE1419" s="7" t="s">
        <v>228</v>
      </c>
      <c r="BR1419" s="66">
        <v>32</v>
      </c>
      <c r="BS1419" s="1">
        <v>0</v>
      </c>
      <c r="BT1419" s="1">
        <v>0</v>
      </c>
    </row>
    <row r="1420" spans="1:72" hidden="1" outlineLevel="1">
      <c r="A1420" t="s">
        <v>3131</v>
      </c>
      <c r="B1420" t="s">
        <v>1192</v>
      </c>
      <c r="C1420" s="1">
        <f t="shared" si="564"/>
        <v>12545</v>
      </c>
      <c r="D1420" s="7">
        <f>IF(N1420&gt;0, RANK(N1420,(N1420:P1420,Q1420:AE1420)),0)</f>
        <v>2</v>
      </c>
      <c r="E1420" s="7">
        <f>IF(O1420&gt;0,RANK(O1420,(N1420:P1420,Q1420:AE1420)),0)</f>
        <v>1</v>
      </c>
      <c r="F1420" s="7">
        <f>IF(P1420&gt;0,RANK(P1420,(N1420:P1420,Q1420:AE1420)),0)</f>
        <v>3</v>
      </c>
      <c r="G1420" s="1">
        <f t="shared" si="573"/>
        <v>1357</v>
      </c>
      <c r="H1420" s="2">
        <f t="shared" si="574"/>
        <v>0.10817058589079315</v>
      </c>
      <c r="I1420" s="2"/>
      <c r="J1420" s="2">
        <f t="shared" si="565"/>
        <v>0.42885611797528894</v>
      </c>
      <c r="K1420" s="2">
        <f t="shared" si="566"/>
        <v>0.53702670386608209</v>
      </c>
      <c r="L1420" s="2">
        <f t="shared" si="567"/>
        <v>1.8732562774013552E-2</v>
      </c>
      <c r="M1420" s="2">
        <f t="shared" si="568"/>
        <v>1.5384615384615361E-2</v>
      </c>
      <c r="N1420" s="66">
        <v>5380</v>
      </c>
      <c r="O1420" s="66">
        <v>6737</v>
      </c>
      <c r="P1420" s="66">
        <v>235</v>
      </c>
      <c r="Q1420" s="66">
        <v>21</v>
      </c>
      <c r="R1420" s="66">
        <v>27</v>
      </c>
      <c r="S1420" s="66">
        <v>83</v>
      </c>
      <c r="T1420" s="66">
        <v>6</v>
      </c>
      <c r="U1420" s="66">
        <v>0</v>
      </c>
      <c r="W1420" s="66">
        <f t="shared" si="562"/>
        <v>56</v>
      </c>
      <c r="Y1420" s="66">
        <v>0</v>
      </c>
      <c r="AA1420" s="66">
        <v>0</v>
      </c>
      <c r="AN1420" s="7">
        <f>IF(Q1420&gt;0,RANK(Q1420,(N1420:P1420,Q1420:AE1420)),0)</f>
        <v>7</v>
      </c>
      <c r="AO1420" s="7">
        <f>IF(R1420&gt;0,RANK(R1420,(N1420:P1420,Q1420:AE1420)),0)</f>
        <v>6</v>
      </c>
      <c r="AP1420" s="7">
        <f>IF(T1420&gt;0,RANK(T1420,(N1420:P1420,Q1420:AE1420)),0)</f>
        <v>8</v>
      </c>
      <c r="AQ1420" s="7">
        <f>IF(S1420&gt;0,RANK(S1420,(N1420:P1420,Q1420:AE1420)),0)</f>
        <v>4</v>
      </c>
      <c r="AR1420" s="2">
        <f t="shared" si="569"/>
        <v>1.6739736946990832E-3</v>
      </c>
      <c r="AS1420" s="2">
        <f t="shared" si="570"/>
        <v>2.1522518931845359E-3</v>
      </c>
      <c r="AT1420" s="2">
        <f t="shared" si="571"/>
        <v>4.7827819848545236E-4</v>
      </c>
      <c r="AU1420" s="2">
        <f t="shared" si="572"/>
        <v>6.6161817457154248E-3</v>
      </c>
      <c r="AW1420" t="s">
        <v>3131</v>
      </c>
      <c r="AX1420" t="s">
        <v>1192</v>
      </c>
      <c r="AY1420" s="10">
        <v>7</v>
      </c>
      <c r="BA1420" s="119">
        <v>27</v>
      </c>
      <c r="BB1420" s="121">
        <v>93</v>
      </c>
      <c r="BC1420" s="125">
        <f t="shared" si="563"/>
        <v>27093</v>
      </c>
      <c r="BE1420" s="7" t="s">
        <v>228</v>
      </c>
      <c r="BR1420" s="66">
        <v>56</v>
      </c>
      <c r="BS1420" s="1">
        <v>0</v>
      </c>
      <c r="BT1420" s="1">
        <v>0</v>
      </c>
    </row>
    <row r="1421" spans="1:72" hidden="1" outlineLevel="1">
      <c r="A1421" t="s">
        <v>3093</v>
      </c>
      <c r="B1421" t="s">
        <v>1192</v>
      </c>
      <c r="C1421" s="1">
        <f t="shared" si="564"/>
        <v>13544</v>
      </c>
      <c r="D1421" s="7">
        <f>IF(N1421&gt;0, RANK(N1421,(N1421:P1421,Q1421:AE1421)),0)</f>
        <v>2</v>
      </c>
      <c r="E1421" s="7">
        <f>IF(O1421&gt;0,RANK(O1421,(N1421:P1421,Q1421:AE1421)),0)</f>
        <v>1</v>
      </c>
      <c r="F1421" s="7">
        <f>IF(P1421&gt;0,RANK(P1421,(N1421:P1421,Q1421:AE1421)),0)</f>
        <v>3</v>
      </c>
      <c r="G1421" s="1">
        <f t="shared" si="573"/>
        <v>977</v>
      </c>
      <c r="H1421" s="2">
        <f t="shared" si="574"/>
        <v>7.2135262847017129E-2</v>
      </c>
      <c r="I1421" s="2"/>
      <c r="J1421" s="2">
        <f t="shared" si="565"/>
        <v>0.44831659775546367</v>
      </c>
      <c r="K1421" s="2">
        <f t="shared" si="566"/>
        <v>0.52045186060248083</v>
      </c>
      <c r="L1421" s="2">
        <f t="shared" si="567"/>
        <v>1.7424689899586534E-2</v>
      </c>
      <c r="M1421" s="2">
        <f t="shared" si="568"/>
        <v>1.3806851742468904E-2</v>
      </c>
      <c r="N1421" s="66">
        <v>6072</v>
      </c>
      <c r="O1421" s="66">
        <v>7049</v>
      </c>
      <c r="P1421" s="66">
        <v>236</v>
      </c>
      <c r="Q1421" s="66">
        <v>33</v>
      </c>
      <c r="R1421" s="66">
        <v>39</v>
      </c>
      <c r="S1421" s="66">
        <v>50</v>
      </c>
      <c r="T1421" s="66">
        <v>10</v>
      </c>
      <c r="U1421" s="66">
        <v>0</v>
      </c>
      <c r="W1421" s="66">
        <f t="shared" si="562"/>
        <v>55</v>
      </c>
      <c r="Y1421" s="66">
        <v>0</v>
      </c>
      <c r="AA1421" s="66">
        <v>0</v>
      </c>
      <c r="AN1421" s="7">
        <f>IF(Q1421&gt;0,RANK(Q1421,(N1421:P1421,Q1421:AE1421)),0)</f>
        <v>7</v>
      </c>
      <c r="AO1421" s="7">
        <f>IF(R1421&gt;0,RANK(R1421,(N1421:P1421,Q1421:AE1421)),0)</f>
        <v>6</v>
      </c>
      <c r="AP1421" s="7">
        <f>IF(T1421&gt;0,RANK(T1421,(N1421:P1421,Q1421:AE1421)),0)</f>
        <v>8</v>
      </c>
      <c r="AQ1421" s="7">
        <f>IF(S1421&gt;0,RANK(S1421,(N1421:P1421,Q1421:AE1421)),0)</f>
        <v>5</v>
      </c>
      <c r="AR1421" s="2">
        <f t="shared" si="569"/>
        <v>2.4365032486709983E-3</v>
      </c>
      <c r="AS1421" s="2">
        <f t="shared" si="570"/>
        <v>2.8795038393384523E-3</v>
      </c>
      <c r="AT1421" s="2">
        <f t="shared" si="571"/>
        <v>7.3833431777909036E-4</v>
      </c>
      <c r="AU1421" s="2">
        <f t="shared" si="572"/>
        <v>3.691671588895452E-3</v>
      </c>
      <c r="AW1421" t="s">
        <v>3093</v>
      </c>
      <c r="AX1421" t="s">
        <v>1192</v>
      </c>
      <c r="AY1421" s="10">
        <v>8</v>
      </c>
      <c r="BA1421" s="119">
        <v>27</v>
      </c>
      <c r="BB1421" s="121">
        <v>95</v>
      </c>
      <c r="BC1421" s="125">
        <f t="shared" si="563"/>
        <v>27095</v>
      </c>
      <c r="BE1421" s="7" t="s">
        <v>228</v>
      </c>
      <c r="BR1421" s="66">
        <v>55</v>
      </c>
      <c r="BS1421" s="1">
        <v>0</v>
      </c>
      <c r="BT1421" s="1">
        <v>0</v>
      </c>
    </row>
    <row r="1422" spans="1:72" hidden="1" outlineLevel="1">
      <c r="A1422" t="s">
        <v>3157</v>
      </c>
      <c r="B1422" t="s">
        <v>1192</v>
      </c>
      <c r="C1422" s="1">
        <f t="shared" si="564"/>
        <v>16743</v>
      </c>
      <c r="D1422" s="7">
        <f>IF(N1422&gt;0, RANK(N1422,(N1422:P1422,Q1422:AE1422)),0)</f>
        <v>2</v>
      </c>
      <c r="E1422" s="7">
        <f>IF(O1422&gt;0,RANK(O1422,(N1422:P1422,Q1422:AE1422)),0)</f>
        <v>1</v>
      </c>
      <c r="F1422" s="7">
        <f>IF(P1422&gt;0,RANK(P1422,(N1422:P1422,Q1422:AE1422)),0)</f>
        <v>3</v>
      </c>
      <c r="G1422" s="1">
        <f t="shared" si="573"/>
        <v>3188</v>
      </c>
      <c r="H1422" s="2">
        <f t="shared" si="574"/>
        <v>0.19040793167293796</v>
      </c>
      <c r="I1422" s="2"/>
      <c r="J1422" s="2">
        <f t="shared" si="565"/>
        <v>0.39102908678253601</v>
      </c>
      <c r="K1422" s="2">
        <f t="shared" si="566"/>
        <v>0.58143701845547391</v>
      </c>
      <c r="L1422" s="2">
        <f t="shared" si="567"/>
        <v>1.6424774532640508E-2</v>
      </c>
      <c r="M1422" s="2">
        <f t="shared" si="568"/>
        <v>1.1109120229349578E-2</v>
      </c>
      <c r="N1422" s="66">
        <v>6547</v>
      </c>
      <c r="O1422" s="66">
        <v>9735</v>
      </c>
      <c r="P1422" s="66">
        <v>275</v>
      </c>
      <c r="Q1422" s="66">
        <v>43</v>
      </c>
      <c r="R1422" s="66">
        <v>36</v>
      </c>
      <c r="S1422" s="66">
        <v>54</v>
      </c>
      <c r="T1422" s="66">
        <v>9</v>
      </c>
      <c r="U1422" s="66">
        <v>0</v>
      </c>
      <c r="W1422" s="66">
        <f t="shared" si="562"/>
        <v>43</v>
      </c>
      <c r="Y1422" s="66">
        <v>1</v>
      </c>
      <c r="AA1422" s="66">
        <v>0</v>
      </c>
      <c r="AN1422" s="7">
        <f>IF(Q1422&gt;0,RANK(Q1422,(N1422:P1422,Q1422:AE1422)),0)</f>
        <v>5</v>
      </c>
      <c r="AO1422" s="7">
        <f>IF(R1422&gt;0,RANK(R1422,(N1422:P1422,Q1422:AE1422)),0)</f>
        <v>7</v>
      </c>
      <c r="AP1422" s="7">
        <f>IF(T1422&gt;0,RANK(T1422,(N1422:P1422,Q1422:AE1422)),0)</f>
        <v>8</v>
      </c>
      <c r="AQ1422" s="7">
        <f>IF(S1422&gt;0,RANK(S1422,(N1422:P1422,Q1422:AE1422)),0)</f>
        <v>4</v>
      </c>
      <c r="AR1422" s="2">
        <f t="shared" si="569"/>
        <v>2.5682374723765156E-3</v>
      </c>
      <c r="AS1422" s="2">
        <f t="shared" si="570"/>
        <v>2.1501523024547572E-3</v>
      </c>
      <c r="AT1422" s="2">
        <f t="shared" si="571"/>
        <v>5.375380756136893E-4</v>
      </c>
      <c r="AU1422" s="2">
        <f t="shared" si="572"/>
        <v>3.2252284536821358E-3</v>
      </c>
      <c r="AW1422" t="s">
        <v>3157</v>
      </c>
      <c r="AX1422" t="s">
        <v>1192</v>
      </c>
      <c r="AY1422" s="10">
        <v>8</v>
      </c>
      <c r="BA1422" s="119">
        <v>27</v>
      </c>
      <c r="BB1422" s="121">
        <v>97</v>
      </c>
      <c r="BC1422" s="125">
        <f t="shared" si="563"/>
        <v>27097</v>
      </c>
      <c r="BE1422" s="7" t="s">
        <v>228</v>
      </c>
      <c r="BR1422" s="66">
        <v>43</v>
      </c>
      <c r="BS1422" s="1">
        <v>0</v>
      </c>
      <c r="BT1422" s="1">
        <v>0</v>
      </c>
    </row>
    <row r="1423" spans="1:72" hidden="1" outlineLevel="1">
      <c r="A1423" t="s">
        <v>1887</v>
      </c>
      <c r="B1423" t="s">
        <v>1192</v>
      </c>
      <c r="C1423" s="1">
        <f t="shared" si="564"/>
        <v>19187</v>
      </c>
      <c r="D1423" s="7">
        <f>IF(N1423&gt;0, RANK(N1423,(N1423:P1423,Q1423:AE1423)),0)</f>
        <v>1</v>
      </c>
      <c r="E1423" s="7">
        <f>IF(O1423&gt;0,RANK(O1423,(N1423:P1423,Q1423:AE1423)),0)</f>
        <v>2</v>
      </c>
      <c r="F1423" s="7">
        <f>IF(P1423&gt;0,RANK(P1423,(N1423:P1423,Q1423:AE1423)),0)</f>
        <v>3</v>
      </c>
      <c r="G1423" s="1">
        <f t="shared" si="573"/>
        <v>4530</v>
      </c>
      <c r="H1423" s="2">
        <f t="shared" si="574"/>
        <v>0.23609735758586542</v>
      </c>
      <c r="I1423" s="2"/>
      <c r="J1423" s="2">
        <f t="shared" si="565"/>
        <v>0.60483660812008133</v>
      </c>
      <c r="K1423" s="2">
        <f t="shared" si="566"/>
        <v>0.36873925053421586</v>
      </c>
      <c r="L1423" s="2">
        <f t="shared" si="567"/>
        <v>1.610465419294314E-2</v>
      </c>
      <c r="M1423" s="2">
        <f t="shared" si="568"/>
        <v>1.0319487152759672E-2</v>
      </c>
      <c r="N1423" s="66">
        <v>11605</v>
      </c>
      <c r="O1423" s="66">
        <v>7075</v>
      </c>
      <c r="P1423" s="66">
        <v>309</v>
      </c>
      <c r="Q1423" s="66">
        <v>45</v>
      </c>
      <c r="R1423" s="66">
        <v>31</v>
      </c>
      <c r="S1423" s="66">
        <v>42</v>
      </c>
      <c r="T1423" s="66">
        <v>6</v>
      </c>
      <c r="U1423" s="66">
        <v>0</v>
      </c>
      <c r="W1423" s="66">
        <f t="shared" si="562"/>
        <v>74</v>
      </c>
      <c r="Y1423" s="66">
        <v>0</v>
      </c>
      <c r="AA1423" s="66">
        <v>0</v>
      </c>
      <c r="AN1423" s="7">
        <f>IF(Q1423&gt;0,RANK(Q1423,(N1423:P1423,Q1423:AE1423)),0)</f>
        <v>5</v>
      </c>
      <c r="AO1423" s="7">
        <f>IF(R1423&gt;0,RANK(R1423,(N1423:P1423,Q1423:AE1423)),0)</f>
        <v>7</v>
      </c>
      <c r="AP1423" s="7">
        <f>IF(T1423&gt;0,RANK(T1423,(N1423:P1423,Q1423:AE1423)),0)</f>
        <v>8</v>
      </c>
      <c r="AQ1423" s="7">
        <f>IF(S1423&gt;0,RANK(S1423,(N1423:P1423,Q1423:AE1423)),0)</f>
        <v>6</v>
      </c>
      <c r="AR1423" s="2">
        <f t="shared" si="569"/>
        <v>2.3453379892635637E-3</v>
      </c>
      <c r="AS1423" s="2">
        <f t="shared" si="570"/>
        <v>1.6156772814926773E-3</v>
      </c>
      <c r="AT1423" s="2">
        <f t="shared" si="571"/>
        <v>3.127117319018085E-4</v>
      </c>
      <c r="AU1423" s="2">
        <f t="shared" si="572"/>
        <v>2.1889821233126595E-3</v>
      </c>
      <c r="AW1423" t="s">
        <v>1887</v>
      </c>
      <c r="AX1423" t="s">
        <v>1192</v>
      </c>
      <c r="AY1423" s="10">
        <v>1</v>
      </c>
      <c r="BA1423" s="119">
        <v>27</v>
      </c>
      <c r="BB1423" s="121">
        <v>99</v>
      </c>
      <c r="BC1423" s="125">
        <f t="shared" si="563"/>
        <v>27099</v>
      </c>
      <c r="BE1423" s="7" t="s">
        <v>228</v>
      </c>
      <c r="BR1423" s="66">
        <v>74</v>
      </c>
      <c r="BS1423" s="1">
        <v>0</v>
      </c>
      <c r="BT1423" s="1">
        <v>0</v>
      </c>
    </row>
    <row r="1424" spans="1:72" hidden="1" outlineLevel="1">
      <c r="A1424" t="s">
        <v>843</v>
      </c>
      <c r="B1424" t="s">
        <v>1192</v>
      </c>
      <c r="C1424" s="1">
        <f t="shared" si="564"/>
        <v>4813</v>
      </c>
      <c r="D1424" s="7">
        <f>IF(N1424&gt;0, RANK(N1424,(N1424:P1424,Q1424:AE1424)),0)</f>
        <v>1</v>
      </c>
      <c r="E1424" s="7">
        <f>IF(O1424&gt;0,RANK(O1424,(N1424:P1424,Q1424:AE1424)),0)</f>
        <v>2</v>
      </c>
      <c r="F1424" s="7">
        <f>IF(P1424&gt;0,RANK(P1424,(N1424:P1424,Q1424:AE1424)),0)</f>
        <v>3</v>
      </c>
      <c r="G1424" s="1">
        <f t="shared" si="573"/>
        <v>25</v>
      </c>
      <c r="H1424" s="2">
        <f t="shared" si="574"/>
        <v>5.1942655308539372E-3</v>
      </c>
      <c r="I1424" s="2"/>
      <c r="J1424" s="2">
        <f t="shared" si="565"/>
        <v>0.48722210679409933</v>
      </c>
      <c r="K1424" s="2">
        <f t="shared" si="566"/>
        <v>0.48202784126324538</v>
      </c>
      <c r="L1424" s="2">
        <f t="shared" si="567"/>
        <v>1.8907126532308333E-2</v>
      </c>
      <c r="M1424" s="2">
        <f t="shared" si="568"/>
        <v>1.1842925410346899E-2</v>
      </c>
      <c r="N1424" s="66">
        <v>2345</v>
      </c>
      <c r="O1424" s="66">
        <v>2320</v>
      </c>
      <c r="P1424" s="66">
        <v>91</v>
      </c>
      <c r="Q1424" s="66">
        <v>8</v>
      </c>
      <c r="R1424" s="66">
        <v>13</v>
      </c>
      <c r="S1424" s="66">
        <v>20</v>
      </c>
      <c r="T1424" s="66">
        <v>1</v>
      </c>
      <c r="U1424" s="66">
        <v>0</v>
      </c>
      <c r="W1424" s="66">
        <f t="shared" si="562"/>
        <v>15</v>
      </c>
      <c r="Y1424" s="66">
        <v>0</v>
      </c>
      <c r="AA1424" s="66">
        <v>0</v>
      </c>
      <c r="AN1424" s="7">
        <f>IF(Q1424&gt;0,RANK(Q1424,(N1424:P1424,Q1424:AE1424)),0)</f>
        <v>7</v>
      </c>
      <c r="AO1424" s="7">
        <f>IF(R1424&gt;0,RANK(R1424,(N1424:P1424,Q1424:AE1424)),0)</f>
        <v>6</v>
      </c>
      <c r="AP1424" s="7">
        <f>IF(T1424&gt;0,RANK(T1424,(N1424:P1424,Q1424:AE1424)),0)</f>
        <v>8</v>
      </c>
      <c r="AQ1424" s="7">
        <f>IF(S1424&gt;0,RANK(S1424,(N1424:P1424,Q1424:AE1424)),0)</f>
        <v>4</v>
      </c>
      <c r="AR1424" s="2">
        <f t="shared" si="569"/>
        <v>1.6621649698732599E-3</v>
      </c>
      <c r="AS1424" s="2">
        <f t="shared" si="570"/>
        <v>2.7010180760440473E-3</v>
      </c>
      <c r="AT1424" s="2">
        <f t="shared" si="571"/>
        <v>2.0777062123415748E-4</v>
      </c>
      <c r="AU1424" s="2">
        <f t="shared" si="572"/>
        <v>4.1554124246831496E-3</v>
      </c>
      <c r="AW1424" t="s">
        <v>843</v>
      </c>
      <c r="AX1424" t="s">
        <v>1192</v>
      </c>
      <c r="AY1424" s="10">
        <v>1</v>
      </c>
      <c r="BA1424" s="119">
        <v>27</v>
      </c>
      <c r="BB1424" s="121">
        <v>101</v>
      </c>
      <c r="BC1424" s="125">
        <f t="shared" si="563"/>
        <v>27101</v>
      </c>
      <c r="BE1424" s="7" t="s">
        <v>228</v>
      </c>
      <c r="BR1424" s="66">
        <v>15</v>
      </c>
      <c r="BS1424" s="1">
        <v>0</v>
      </c>
      <c r="BT1424" s="1">
        <v>0</v>
      </c>
    </row>
    <row r="1425" spans="1:72" hidden="1" outlineLevel="1">
      <c r="A1425" t="s">
        <v>2145</v>
      </c>
      <c r="B1425" t="s">
        <v>1192</v>
      </c>
      <c r="C1425" s="1">
        <f t="shared" si="564"/>
        <v>18245</v>
      </c>
      <c r="D1425" s="7">
        <f>IF(N1425&gt;0, RANK(N1425,(N1425:P1425,Q1425:AE1425)),0)</f>
        <v>1</v>
      </c>
      <c r="E1425" s="7">
        <f>IF(O1425&gt;0,RANK(O1425,(N1425:P1425,Q1425:AE1425)),0)</f>
        <v>2</v>
      </c>
      <c r="F1425" s="7">
        <f>IF(P1425&gt;0,RANK(P1425,(N1425:P1425,Q1425:AE1425)),0)</f>
        <v>3</v>
      </c>
      <c r="G1425" s="1">
        <f t="shared" si="573"/>
        <v>1919</v>
      </c>
      <c r="H1425" s="2">
        <f t="shared" si="574"/>
        <v>0.10517950123321458</v>
      </c>
      <c r="I1425" s="2"/>
      <c r="J1425" s="2">
        <f t="shared" si="565"/>
        <v>0.54190189092902163</v>
      </c>
      <c r="K1425" s="2">
        <f t="shared" si="566"/>
        <v>0.43672238969580707</v>
      </c>
      <c r="L1425" s="2">
        <f t="shared" si="567"/>
        <v>1.1619621814195669E-2</v>
      </c>
      <c r="M1425" s="2">
        <f t="shared" si="568"/>
        <v>9.7560975609756288E-3</v>
      </c>
      <c r="N1425" s="66">
        <v>9887</v>
      </c>
      <c r="O1425" s="66">
        <v>7968</v>
      </c>
      <c r="P1425" s="66">
        <v>212</v>
      </c>
      <c r="Q1425" s="66">
        <v>41</v>
      </c>
      <c r="R1425" s="66">
        <v>38</v>
      </c>
      <c r="S1425" s="66">
        <v>41</v>
      </c>
      <c r="T1425" s="66">
        <v>8</v>
      </c>
      <c r="U1425" s="66">
        <v>0</v>
      </c>
      <c r="W1425" s="66">
        <f t="shared" si="562"/>
        <v>50</v>
      </c>
      <c r="Y1425" s="66">
        <v>0</v>
      </c>
      <c r="AA1425" s="66">
        <v>0</v>
      </c>
      <c r="AN1425" s="7">
        <f>IF(Q1425&gt;0,RANK(Q1425,(N1425:P1425,Q1425:AE1425)),0)</f>
        <v>5</v>
      </c>
      <c r="AO1425" s="7">
        <f>IF(R1425&gt;0,RANK(R1425,(N1425:P1425,Q1425:AE1425)),0)</f>
        <v>7</v>
      </c>
      <c r="AP1425" s="7">
        <f>IF(T1425&gt;0,RANK(T1425,(N1425:P1425,Q1425:AE1425)),0)</f>
        <v>8</v>
      </c>
      <c r="AQ1425" s="7">
        <f>IF(S1425&gt;0,RANK(S1425,(N1425:P1425,Q1425:AE1425)),0)</f>
        <v>5</v>
      </c>
      <c r="AR1425" s="2">
        <f t="shared" si="569"/>
        <v>2.2471910112359553E-3</v>
      </c>
      <c r="AS1425" s="2">
        <f t="shared" si="570"/>
        <v>2.0827624006577146E-3</v>
      </c>
      <c r="AT1425" s="2">
        <f t="shared" si="571"/>
        <v>4.3847629487530829E-4</v>
      </c>
      <c r="AU1425" s="2">
        <f t="shared" si="572"/>
        <v>2.2471910112359553E-3</v>
      </c>
      <c r="AW1425" t="s">
        <v>2145</v>
      </c>
      <c r="AX1425" t="s">
        <v>1192</v>
      </c>
      <c r="AY1425" s="10">
        <v>1</v>
      </c>
      <c r="BA1425" s="119">
        <v>27</v>
      </c>
      <c r="BB1425" s="121">
        <v>103</v>
      </c>
      <c r="BC1425" s="125">
        <f t="shared" si="563"/>
        <v>27103</v>
      </c>
      <c r="BE1425" s="7" t="s">
        <v>228</v>
      </c>
      <c r="BR1425" s="66">
        <v>50</v>
      </c>
      <c r="BS1425" s="1">
        <v>0</v>
      </c>
      <c r="BT1425" s="1">
        <v>0</v>
      </c>
    </row>
    <row r="1426" spans="1:72" hidden="1" outlineLevel="1">
      <c r="A1426" t="s">
        <v>3358</v>
      </c>
      <c r="B1426" t="s">
        <v>1192</v>
      </c>
      <c r="C1426" s="1">
        <f t="shared" si="564"/>
        <v>8813</v>
      </c>
      <c r="D1426" s="7">
        <f>IF(N1426&gt;0, RANK(N1426,(N1426:P1426,Q1426:AE1426)),0)</f>
        <v>2</v>
      </c>
      <c r="E1426" s="7">
        <f>IF(O1426&gt;0,RANK(O1426,(N1426:P1426,Q1426:AE1426)),0)</f>
        <v>1</v>
      </c>
      <c r="F1426" s="7">
        <f>IF(P1426&gt;0,RANK(P1426,(N1426:P1426,Q1426:AE1426)),0)</f>
        <v>3</v>
      </c>
      <c r="G1426" s="1">
        <f t="shared" si="573"/>
        <v>124</v>
      </c>
      <c r="H1426" s="2">
        <f t="shared" si="574"/>
        <v>1.4070123680925905E-2</v>
      </c>
      <c r="I1426" s="2"/>
      <c r="J1426" s="2">
        <f t="shared" si="565"/>
        <v>0.48156132985362532</v>
      </c>
      <c r="K1426" s="2">
        <f t="shared" si="566"/>
        <v>0.49563145353455124</v>
      </c>
      <c r="L1426" s="2">
        <f t="shared" si="567"/>
        <v>1.1800748893679791E-2</v>
      </c>
      <c r="M1426" s="2">
        <f t="shared" si="568"/>
        <v>1.1006467718143653E-2</v>
      </c>
      <c r="N1426" s="66">
        <v>4244</v>
      </c>
      <c r="O1426" s="66">
        <v>4368</v>
      </c>
      <c r="P1426" s="66">
        <v>104</v>
      </c>
      <c r="Q1426" s="66">
        <v>15</v>
      </c>
      <c r="R1426" s="66">
        <v>19</v>
      </c>
      <c r="S1426" s="66">
        <v>28</v>
      </c>
      <c r="T1426" s="66">
        <v>4</v>
      </c>
      <c r="U1426" s="66">
        <v>0</v>
      </c>
      <c r="W1426" s="66">
        <f t="shared" si="562"/>
        <v>31</v>
      </c>
      <c r="Y1426" s="66">
        <v>0</v>
      </c>
      <c r="AA1426" s="66">
        <v>0</v>
      </c>
      <c r="AN1426" s="7">
        <f>IF(Q1426&gt;0,RANK(Q1426,(N1426:P1426,Q1426:AE1426)),0)</f>
        <v>7</v>
      </c>
      <c r="AO1426" s="7">
        <f>IF(R1426&gt;0,RANK(R1426,(N1426:P1426,Q1426:AE1426)),0)</f>
        <v>6</v>
      </c>
      <c r="AP1426" s="7">
        <f>IF(T1426&gt;0,RANK(T1426,(N1426:P1426,Q1426:AE1426)),0)</f>
        <v>8</v>
      </c>
      <c r="AQ1426" s="7">
        <f>IF(S1426&gt;0,RANK(S1426,(N1426:P1426,Q1426:AE1426)),0)</f>
        <v>5</v>
      </c>
      <c r="AR1426" s="2">
        <f t="shared" si="569"/>
        <v>1.7020310904345853E-3</v>
      </c>
      <c r="AS1426" s="2">
        <f t="shared" si="570"/>
        <v>2.155906047883808E-3</v>
      </c>
      <c r="AT1426" s="2">
        <f t="shared" si="571"/>
        <v>4.5387495744922271E-4</v>
      </c>
      <c r="AU1426" s="2">
        <f t="shared" si="572"/>
        <v>3.177124702144559E-3</v>
      </c>
      <c r="AW1426" t="s">
        <v>3358</v>
      </c>
      <c r="AX1426" t="s">
        <v>1192</v>
      </c>
      <c r="AY1426" s="10">
        <v>1</v>
      </c>
      <c r="BA1426" s="119">
        <v>27</v>
      </c>
      <c r="BB1426" s="121">
        <v>105</v>
      </c>
      <c r="BC1426" s="125">
        <f t="shared" si="563"/>
        <v>27105</v>
      </c>
      <c r="BE1426" s="7" t="s">
        <v>228</v>
      </c>
      <c r="BR1426" s="66">
        <v>31</v>
      </c>
      <c r="BS1426" s="1">
        <v>0</v>
      </c>
      <c r="BT1426" s="1">
        <v>0</v>
      </c>
    </row>
    <row r="1427" spans="1:72" hidden="1" outlineLevel="1">
      <c r="A1427" t="s">
        <v>3113</v>
      </c>
      <c r="B1427" t="s">
        <v>1192</v>
      </c>
      <c r="C1427" s="1">
        <f t="shared" si="564"/>
        <v>3434</v>
      </c>
      <c r="D1427" s="7">
        <f>IF(N1427&gt;0, RANK(N1427,(N1427:P1427,Q1427:AE1427)),0)</f>
        <v>1</v>
      </c>
      <c r="E1427" s="7">
        <f>IF(O1427&gt;0,RANK(O1427,(N1427:P1427,Q1427:AE1427)),0)</f>
        <v>2</v>
      </c>
      <c r="F1427" s="7">
        <f>IF(P1427&gt;0,RANK(P1427,(N1427:P1427,Q1427:AE1427)),0)</f>
        <v>3</v>
      </c>
      <c r="G1427" s="1">
        <f t="shared" si="573"/>
        <v>925</v>
      </c>
      <c r="H1427" s="2">
        <f t="shared" si="574"/>
        <v>0.26936517181129876</v>
      </c>
      <c r="I1427" s="2"/>
      <c r="J1427" s="2">
        <f t="shared" si="565"/>
        <v>0.61997670355270817</v>
      </c>
      <c r="K1427" s="2">
        <f t="shared" si="566"/>
        <v>0.35061153174140941</v>
      </c>
      <c r="L1427" s="2">
        <f t="shared" si="567"/>
        <v>1.7472335468841003E-2</v>
      </c>
      <c r="M1427" s="2">
        <f t="shared" si="568"/>
        <v>1.1939429237041412E-2</v>
      </c>
      <c r="N1427" s="66">
        <v>2129</v>
      </c>
      <c r="O1427" s="66">
        <v>1204</v>
      </c>
      <c r="P1427" s="66">
        <v>60</v>
      </c>
      <c r="Q1427" s="66">
        <v>12</v>
      </c>
      <c r="R1427" s="66">
        <v>4</v>
      </c>
      <c r="S1427" s="66">
        <v>10</v>
      </c>
      <c r="T1427" s="66">
        <v>2</v>
      </c>
      <c r="U1427" s="66">
        <v>0</v>
      </c>
      <c r="W1427" s="66">
        <f t="shared" si="562"/>
        <v>13</v>
      </c>
      <c r="Y1427" s="66">
        <v>0</v>
      </c>
      <c r="AA1427" s="66">
        <v>0</v>
      </c>
      <c r="AN1427" s="7">
        <f>IF(Q1427&gt;0,RANK(Q1427,(N1427:P1427,Q1427:AE1427)),0)</f>
        <v>5</v>
      </c>
      <c r="AO1427" s="7">
        <f>IF(R1427&gt;0,RANK(R1427,(N1427:P1427,Q1427:AE1427)),0)</f>
        <v>7</v>
      </c>
      <c r="AP1427" s="7">
        <f>IF(T1427&gt;0,RANK(T1427,(N1427:P1427,Q1427:AE1427)),0)</f>
        <v>8</v>
      </c>
      <c r="AQ1427" s="7">
        <f>IF(S1427&gt;0,RANK(S1427,(N1427:P1427,Q1427:AE1427)),0)</f>
        <v>6</v>
      </c>
      <c r="AR1427" s="2">
        <f t="shared" si="569"/>
        <v>3.4944670937682005E-3</v>
      </c>
      <c r="AS1427" s="2">
        <f t="shared" si="570"/>
        <v>1.1648223645894002E-3</v>
      </c>
      <c r="AT1427" s="2">
        <f t="shared" si="571"/>
        <v>5.8241118229470008E-4</v>
      </c>
      <c r="AU1427" s="2">
        <f t="shared" si="572"/>
        <v>2.9120559114735002E-3</v>
      </c>
      <c r="AW1427" t="s">
        <v>3113</v>
      </c>
      <c r="AX1427" t="s">
        <v>1192</v>
      </c>
      <c r="AY1427" s="10">
        <v>7</v>
      </c>
      <c r="BA1427" s="119">
        <v>27</v>
      </c>
      <c r="BB1427" s="121">
        <v>107</v>
      </c>
      <c r="BC1427" s="125">
        <f t="shared" si="563"/>
        <v>27107</v>
      </c>
      <c r="BE1427" s="7" t="s">
        <v>228</v>
      </c>
      <c r="BR1427" s="66">
        <v>13</v>
      </c>
      <c r="BS1427" s="1">
        <v>0</v>
      </c>
      <c r="BT1427" s="1">
        <v>0</v>
      </c>
    </row>
    <row r="1428" spans="1:72" hidden="1" outlineLevel="1">
      <c r="A1428" t="s">
        <v>2664</v>
      </c>
      <c r="B1428" t="s">
        <v>1192</v>
      </c>
      <c r="C1428" s="1">
        <f t="shared" si="564"/>
        <v>76470</v>
      </c>
      <c r="D1428" s="7">
        <f>IF(N1428&gt;0, RANK(N1428,(N1428:P1428,Q1428:AE1428)),0)</f>
        <v>1</v>
      </c>
      <c r="E1428" s="7">
        <f>IF(O1428&gt;0,RANK(O1428,(N1428:P1428,Q1428:AE1428)),0)</f>
        <v>2</v>
      </c>
      <c r="F1428" s="7">
        <f>IF(P1428&gt;0,RANK(P1428,(N1428:P1428,Q1428:AE1428)),0)</f>
        <v>3</v>
      </c>
      <c r="G1428" s="1">
        <f t="shared" si="573"/>
        <v>2509</v>
      </c>
      <c r="H1428" s="2">
        <f t="shared" si="574"/>
        <v>3.2810252386556819E-2</v>
      </c>
      <c r="I1428" s="2"/>
      <c r="J1428" s="2">
        <f t="shared" si="565"/>
        <v>0.50622466326664051</v>
      </c>
      <c r="K1428" s="2">
        <f t="shared" si="566"/>
        <v>0.47341441088008368</v>
      </c>
      <c r="L1428" s="2">
        <f t="shared" si="567"/>
        <v>8.8662220478619071E-3</v>
      </c>
      <c r="M1428" s="2">
        <f t="shared" si="568"/>
        <v>1.1494703805413906E-2</v>
      </c>
      <c r="N1428" s="66">
        <v>38711</v>
      </c>
      <c r="O1428" s="66">
        <v>36202</v>
      </c>
      <c r="P1428" s="66">
        <v>678</v>
      </c>
      <c r="Q1428" s="66">
        <v>306</v>
      </c>
      <c r="R1428" s="66">
        <v>104</v>
      </c>
      <c r="S1428" s="66">
        <v>186</v>
      </c>
      <c r="T1428" s="66">
        <v>19</v>
      </c>
      <c r="U1428" s="66">
        <v>0</v>
      </c>
      <c r="W1428" s="66">
        <f t="shared" si="562"/>
        <v>264</v>
      </c>
      <c r="Y1428" s="66">
        <v>0</v>
      </c>
      <c r="AA1428" s="66">
        <v>0</v>
      </c>
      <c r="AN1428" s="7">
        <f>IF(Q1428&gt;0,RANK(Q1428,(N1428:P1428,Q1428:AE1428)),0)</f>
        <v>4</v>
      </c>
      <c r="AO1428" s="7">
        <f>IF(R1428&gt;0,RANK(R1428,(N1428:P1428,Q1428:AE1428)),0)</f>
        <v>7</v>
      </c>
      <c r="AP1428" s="7">
        <f>IF(T1428&gt;0,RANK(T1428,(N1428:P1428,Q1428:AE1428)),0)</f>
        <v>8</v>
      </c>
      <c r="AQ1428" s="7">
        <f>IF(S1428&gt;0,RANK(S1428,(N1428:P1428,Q1428:AE1428)),0)</f>
        <v>6</v>
      </c>
      <c r="AR1428" s="2">
        <f t="shared" si="569"/>
        <v>4.0015692428403294E-3</v>
      </c>
      <c r="AS1428" s="2">
        <f t="shared" si="570"/>
        <v>1.3600104616189356E-3</v>
      </c>
      <c r="AT1428" s="2">
        <f t="shared" si="571"/>
        <v>2.4846344971884402E-4</v>
      </c>
      <c r="AU1428" s="2">
        <f t="shared" si="572"/>
        <v>2.4323264025107884E-3</v>
      </c>
      <c r="AW1428" t="s">
        <v>2664</v>
      </c>
      <c r="AX1428" t="s">
        <v>1192</v>
      </c>
      <c r="AY1428" s="10">
        <v>1</v>
      </c>
      <c r="BA1428" s="119">
        <v>27</v>
      </c>
      <c r="BB1428" s="121">
        <v>109</v>
      </c>
      <c r="BC1428" s="125">
        <f t="shared" si="563"/>
        <v>27109</v>
      </c>
      <c r="BE1428" s="7" t="s">
        <v>228</v>
      </c>
      <c r="BR1428" s="66">
        <v>263</v>
      </c>
      <c r="BS1428" s="1">
        <v>0</v>
      </c>
      <c r="BT1428" s="1">
        <v>1</v>
      </c>
    </row>
    <row r="1429" spans="1:72" hidden="1" outlineLevel="1">
      <c r="A1429" t="s">
        <v>2671</v>
      </c>
      <c r="B1429" t="s">
        <v>1192</v>
      </c>
      <c r="C1429" s="1">
        <f t="shared" si="564"/>
        <v>32687</v>
      </c>
      <c r="D1429" s="7">
        <f>IF(N1429&gt;0, RANK(N1429,(N1429:P1429,Q1429:AE1429)),0)</f>
        <v>2</v>
      </c>
      <c r="E1429" s="7">
        <f>IF(O1429&gt;0,RANK(O1429,(N1429:P1429,Q1429:AE1429)),0)</f>
        <v>1</v>
      </c>
      <c r="F1429" s="7">
        <f>IF(P1429&gt;0,RANK(P1429,(N1429:P1429,Q1429:AE1429)),0)</f>
        <v>3</v>
      </c>
      <c r="G1429" s="1">
        <f t="shared" si="573"/>
        <v>4221</v>
      </c>
      <c r="H1429" s="2">
        <f t="shared" si="574"/>
        <v>0.12913390644598771</v>
      </c>
      <c r="I1429" s="2"/>
      <c r="J1429" s="2">
        <f t="shared" si="565"/>
        <v>0.4238994095511977</v>
      </c>
      <c r="K1429" s="2">
        <f t="shared" si="566"/>
        <v>0.55303331599718542</v>
      </c>
      <c r="L1429" s="2">
        <f t="shared" si="567"/>
        <v>1.3246856548474928E-2</v>
      </c>
      <c r="M1429" s="2">
        <f t="shared" si="568"/>
        <v>9.8204179031420088E-3</v>
      </c>
      <c r="N1429" s="66">
        <v>13856</v>
      </c>
      <c r="O1429" s="66">
        <v>18077</v>
      </c>
      <c r="P1429" s="66">
        <v>433</v>
      </c>
      <c r="Q1429" s="66">
        <v>81</v>
      </c>
      <c r="R1429" s="66">
        <v>55</v>
      </c>
      <c r="S1429" s="66">
        <v>68</v>
      </c>
      <c r="T1429" s="66">
        <v>10</v>
      </c>
      <c r="U1429" s="66">
        <v>0</v>
      </c>
      <c r="W1429" s="66">
        <f t="shared" si="562"/>
        <v>107</v>
      </c>
      <c r="Y1429" s="66">
        <v>0</v>
      </c>
      <c r="AA1429" s="66">
        <v>0</v>
      </c>
      <c r="AN1429" s="7">
        <f>IF(Q1429&gt;0,RANK(Q1429,(N1429:P1429,Q1429:AE1429)),0)</f>
        <v>5</v>
      </c>
      <c r="AO1429" s="7">
        <f>IF(R1429&gt;0,RANK(R1429,(N1429:P1429,Q1429:AE1429)),0)</f>
        <v>7</v>
      </c>
      <c r="AP1429" s="7">
        <f>IF(T1429&gt;0,RANK(T1429,(N1429:P1429,Q1429:AE1429)),0)</f>
        <v>8</v>
      </c>
      <c r="AQ1429" s="7">
        <f>IF(S1429&gt;0,RANK(S1429,(N1429:P1429,Q1429:AE1429)),0)</f>
        <v>6</v>
      </c>
      <c r="AR1429" s="2">
        <f t="shared" si="569"/>
        <v>2.4780493774283355E-3</v>
      </c>
      <c r="AS1429" s="2">
        <f t="shared" si="570"/>
        <v>1.6826261204760302E-3</v>
      </c>
      <c r="AT1429" s="2">
        <f t="shared" si="571"/>
        <v>3.0593202190473277E-4</v>
      </c>
      <c r="AU1429" s="2">
        <f t="shared" si="572"/>
        <v>2.0803377489521826E-3</v>
      </c>
      <c r="AW1429" t="s">
        <v>2671</v>
      </c>
      <c r="AX1429" t="s">
        <v>1192</v>
      </c>
      <c r="AY1429" s="10">
        <v>7</v>
      </c>
      <c r="BA1429" s="119">
        <v>27</v>
      </c>
      <c r="BB1429" s="121">
        <v>111</v>
      </c>
      <c r="BC1429" s="125">
        <f t="shared" si="563"/>
        <v>27111</v>
      </c>
      <c r="BE1429" s="7" t="s">
        <v>228</v>
      </c>
      <c r="BR1429" s="66">
        <v>107</v>
      </c>
      <c r="BS1429" s="1">
        <v>0</v>
      </c>
      <c r="BT1429" s="1">
        <v>0</v>
      </c>
    </row>
    <row r="1430" spans="1:72" hidden="1" outlineLevel="1">
      <c r="A1430" t="s">
        <v>3047</v>
      </c>
      <c r="B1430" t="s">
        <v>1192</v>
      </c>
      <c r="C1430" s="1">
        <f t="shared" si="564"/>
        <v>6822</v>
      </c>
      <c r="D1430" s="7">
        <f>IF(N1430&gt;0, RANK(N1430,(N1430:P1430,Q1430:AE1430)),0)</f>
        <v>1</v>
      </c>
      <c r="E1430" s="7">
        <f>IF(O1430&gt;0,RANK(O1430,(N1430:P1430,Q1430:AE1430)),0)</f>
        <v>2</v>
      </c>
      <c r="F1430" s="7">
        <f>IF(P1430&gt;0,RANK(P1430,(N1430:P1430,Q1430:AE1430)),0)</f>
        <v>3</v>
      </c>
      <c r="G1430" s="1">
        <f t="shared" si="573"/>
        <v>146</v>
      </c>
      <c r="H1430" s="2">
        <f t="shared" si="574"/>
        <v>2.140134857812958E-2</v>
      </c>
      <c r="I1430" s="2"/>
      <c r="J1430" s="2">
        <f t="shared" si="565"/>
        <v>0.49750806215186161</v>
      </c>
      <c r="K1430" s="2">
        <f t="shared" si="566"/>
        <v>0.47610671357373202</v>
      </c>
      <c r="L1430" s="2">
        <f t="shared" si="567"/>
        <v>1.3485781295807681E-2</v>
      </c>
      <c r="M1430" s="2">
        <f t="shared" si="568"/>
        <v>1.289944297859869E-2</v>
      </c>
      <c r="N1430" s="66">
        <v>3394</v>
      </c>
      <c r="O1430" s="66">
        <v>3248</v>
      </c>
      <c r="P1430" s="66">
        <v>92</v>
      </c>
      <c r="Q1430" s="66">
        <v>24</v>
      </c>
      <c r="R1430" s="66">
        <v>15</v>
      </c>
      <c r="S1430" s="66">
        <v>19</v>
      </c>
      <c r="T1430" s="66">
        <v>3</v>
      </c>
      <c r="U1430" s="66">
        <v>0</v>
      </c>
      <c r="W1430" s="66">
        <f t="shared" si="562"/>
        <v>27</v>
      </c>
      <c r="Y1430" s="66">
        <v>0</v>
      </c>
      <c r="AA1430" s="66">
        <v>0</v>
      </c>
      <c r="AN1430" s="7">
        <f>IF(Q1430&gt;0,RANK(Q1430,(N1430:P1430,Q1430:AE1430)),0)</f>
        <v>5</v>
      </c>
      <c r="AO1430" s="7">
        <f>IF(R1430&gt;0,RANK(R1430,(N1430:P1430,Q1430:AE1430)),0)</f>
        <v>7</v>
      </c>
      <c r="AP1430" s="7">
        <f>IF(T1430&gt;0,RANK(T1430,(N1430:P1430,Q1430:AE1430)),0)</f>
        <v>8</v>
      </c>
      <c r="AQ1430" s="7">
        <f>IF(S1430&gt;0,RANK(S1430,(N1430:P1430,Q1430:AE1430)),0)</f>
        <v>6</v>
      </c>
      <c r="AR1430" s="2">
        <f t="shared" si="569"/>
        <v>3.5180299032541778E-3</v>
      </c>
      <c r="AS1430" s="2">
        <f t="shared" si="570"/>
        <v>2.1987686895338612E-3</v>
      </c>
      <c r="AT1430" s="2">
        <f t="shared" si="571"/>
        <v>4.3975373790677223E-4</v>
      </c>
      <c r="AU1430" s="2">
        <f t="shared" si="572"/>
        <v>2.7851070067428907E-3</v>
      </c>
      <c r="AW1430" t="s">
        <v>3047</v>
      </c>
      <c r="AX1430" t="s">
        <v>1192</v>
      </c>
      <c r="AY1430" s="10">
        <v>7</v>
      </c>
      <c r="BA1430" s="119">
        <v>27</v>
      </c>
      <c r="BB1430" s="121">
        <v>113</v>
      </c>
      <c r="BC1430" s="125">
        <f t="shared" si="563"/>
        <v>27113</v>
      </c>
      <c r="BE1430" s="7" t="s">
        <v>228</v>
      </c>
      <c r="BR1430" s="66">
        <v>27</v>
      </c>
      <c r="BS1430" s="1">
        <v>0</v>
      </c>
      <c r="BT1430" s="1">
        <v>0</v>
      </c>
    </row>
    <row r="1431" spans="1:72" hidden="1" outlineLevel="1">
      <c r="A1431" t="s">
        <v>2965</v>
      </c>
      <c r="B1431" t="s">
        <v>1192</v>
      </c>
      <c r="C1431" s="1">
        <f t="shared" si="564"/>
        <v>14383</v>
      </c>
      <c r="D1431" s="7">
        <f>IF(N1431&gt;0, RANK(N1431,(N1431:P1431,Q1431:AE1431)),0)</f>
        <v>1</v>
      </c>
      <c r="E1431" s="7">
        <f>IF(O1431&gt;0,RANK(O1431,(N1431:P1431,Q1431:AE1431)),0)</f>
        <v>2</v>
      </c>
      <c r="F1431" s="7">
        <f>IF(P1431&gt;0,RANK(P1431,(N1431:P1431,Q1431:AE1431)),0)</f>
        <v>3</v>
      </c>
      <c r="G1431" s="1">
        <f t="shared" si="573"/>
        <v>222</v>
      </c>
      <c r="H1431" s="2">
        <f t="shared" si="574"/>
        <v>1.5434888409928387E-2</v>
      </c>
      <c r="I1431" s="2"/>
      <c r="J1431" s="2">
        <f t="shared" si="565"/>
        <v>0.49252589863032747</v>
      </c>
      <c r="K1431" s="2">
        <f t="shared" si="566"/>
        <v>0.47709101022039907</v>
      </c>
      <c r="L1431" s="2">
        <f t="shared" si="567"/>
        <v>1.6269206702356948E-2</v>
      </c>
      <c r="M1431" s="2">
        <f t="shared" si="568"/>
        <v>1.4113884446916507E-2</v>
      </c>
      <c r="N1431" s="66">
        <v>7084</v>
      </c>
      <c r="O1431" s="66">
        <v>6862</v>
      </c>
      <c r="P1431" s="66">
        <v>234</v>
      </c>
      <c r="Q1431" s="66">
        <v>44</v>
      </c>
      <c r="R1431" s="66">
        <v>49</v>
      </c>
      <c r="S1431" s="66">
        <v>47</v>
      </c>
      <c r="T1431" s="66">
        <v>4</v>
      </c>
      <c r="U1431" s="66">
        <v>0</v>
      </c>
      <c r="W1431" s="66">
        <f t="shared" si="562"/>
        <v>59</v>
      </c>
      <c r="Y1431" s="66">
        <v>0</v>
      </c>
      <c r="AA1431" s="66">
        <v>0</v>
      </c>
      <c r="AN1431" s="7">
        <f>IF(Q1431&gt;0,RANK(Q1431,(N1431:P1431,Q1431:AE1431)),0)</f>
        <v>7</v>
      </c>
      <c r="AO1431" s="7">
        <f>IF(R1431&gt;0,RANK(R1431,(N1431:P1431,Q1431:AE1431)),0)</f>
        <v>5</v>
      </c>
      <c r="AP1431" s="7">
        <f>IF(T1431&gt;0,RANK(T1431,(N1431:P1431,Q1431:AE1431)),0)</f>
        <v>8</v>
      </c>
      <c r="AQ1431" s="7">
        <f>IF(S1431&gt;0,RANK(S1431,(N1431:P1431,Q1431:AE1431)),0)</f>
        <v>6</v>
      </c>
      <c r="AR1431" s="2">
        <f t="shared" si="569"/>
        <v>3.0591670722380586E-3</v>
      </c>
      <c r="AS1431" s="2">
        <f t="shared" si="570"/>
        <v>3.4067996940832929E-3</v>
      </c>
      <c r="AT1431" s="2">
        <f t="shared" si="571"/>
        <v>2.7810609747618714E-4</v>
      </c>
      <c r="AU1431" s="2">
        <f t="shared" si="572"/>
        <v>3.2677466453451993E-3</v>
      </c>
      <c r="AW1431" t="s">
        <v>2965</v>
      </c>
      <c r="AX1431" t="s">
        <v>1192</v>
      </c>
      <c r="AY1431" s="10">
        <v>8</v>
      </c>
      <c r="BA1431" s="119">
        <v>27</v>
      </c>
      <c r="BB1431" s="121">
        <v>115</v>
      </c>
      <c r="BC1431" s="125">
        <f t="shared" si="563"/>
        <v>27115</v>
      </c>
      <c r="BE1431" s="7" t="s">
        <v>228</v>
      </c>
      <c r="BR1431" s="66">
        <v>59</v>
      </c>
      <c r="BS1431" s="1">
        <v>0</v>
      </c>
      <c r="BT1431" s="1">
        <v>0</v>
      </c>
    </row>
    <row r="1432" spans="1:72" hidden="1" outlineLevel="1">
      <c r="A1432" t="s">
        <v>2520</v>
      </c>
      <c r="B1432" t="s">
        <v>1192</v>
      </c>
      <c r="C1432" s="1">
        <f t="shared" si="564"/>
        <v>4801</v>
      </c>
      <c r="D1432" s="7">
        <f>IF(N1432&gt;0, RANK(N1432,(N1432:P1432,Q1432:AE1432)),0)</f>
        <v>2</v>
      </c>
      <c r="E1432" s="7">
        <f>IF(O1432&gt;0,RANK(O1432,(N1432:P1432,Q1432:AE1432)),0)</f>
        <v>1</v>
      </c>
      <c r="F1432" s="7">
        <f>IF(P1432&gt;0,RANK(P1432,(N1432:P1432,Q1432:AE1432)),0)</f>
        <v>3</v>
      </c>
      <c r="G1432" s="1">
        <f t="shared" si="573"/>
        <v>629</v>
      </c>
      <c r="H1432" s="2">
        <f t="shared" si="574"/>
        <v>0.13101437200583213</v>
      </c>
      <c r="I1432" s="2"/>
      <c r="J1432" s="2">
        <f t="shared" si="565"/>
        <v>0.42137054780254113</v>
      </c>
      <c r="K1432" s="2">
        <f t="shared" si="566"/>
        <v>0.55238491980837323</v>
      </c>
      <c r="L1432" s="2">
        <f t="shared" si="567"/>
        <v>1.3955425952926474E-2</v>
      </c>
      <c r="M1432" s="2">
        <f t="shared" si="568"/>
        <v>1.2289106436159165E-2</v>
      </c>
      <c r="N1432" s="66">
        <v>2023</v>
      </c>
      <c r="O1432" s="66">
        <v>2652</v>
      </c>
      <c r="P1432" s="66">
        <v>67</v>
      </c>
      <c r="Q1432" s="66">
        <v>12</v>
      </c>
      <c r="R1432" s="66">
        <v>6</v>
      </c>
      <c r="S1432" s="66">
        <v>17</v>
      </c>
      <c r="T1432" s="66">
        <v>1</v>
      </c>
      <c r="U1432" s="66">
        <v>0</v>
      </c>
      <c r="W1432" s="66">
        <f t="shared" si="562"/>
        <v>23</v>
      </c>
      <c r="Y1432" s="66">
        <v>0</v>
      </c>
      <c r="AA1432" s="66">
        <v>0</v>
      </c>
      <c r="AN1432" s="7">
        <f>IF(Q1432&gt;0,RANK(Q1432,(N1432:P1432,Q1432:AE1432)),0)</f>
        <v>6</v>
      </c>
      <c r="AO1432" s="7">
        <f>IF(R1432&gt;0,RANK(R1432,(N1432:P1432,Q1432:AE1432)),0)</f>
        <v>7</v>
      </c>
      <c r="AP1432" s="7">
        <f>IF(T1432&gt;0,RANK(T1432,(N1432:P1432,Q1432:AE1432)),0)</f>
        <v>8</v>
      </c>
      <c r="AQ1432" s="7">
        <f>IF(S1432&gt;0,RANK(S1432,(N1432:P1432,Q1432:AE1432)),0)</f>
        <v>5</v>
      </c>
      <c r="AR1432" s="2">
        <f t="shared" si="569"/>
        <v>2.4994792751510102E-3</v>
      </c>
      <c r="AS1432" s="2">
        <f t="shared" si="570"/>
        <v>1.2497396375755051E-3</v>
      </c>
      <c r="AT1432" s="2">
        <f t="shared" si="571"/>
        <v>2.0828993959591752E-4</v>
      </c>
      <c r="AU1432" s="2">
        <f t="shared" si="572"/>
        <v>3.5409289731305978E-3</v>
      </c>
      <c r="AW1432" t="s">
        <v>2520</v>
      </c>
      <c r="AX1432" t="s">
        <v>1192</v>
      </c>
      <c r="AY1432" s="10">
        <v>1</v>
      </c>
      <c r="BA1432" s="119">
        <v>27</v>
      </c>
      <c r="BB1432" s="121">
        <v>117</v>
      </c>
      <c r="BC1432" s="125">
        <f t="shared" si="563"/>
        <v>27117</v>
      </c>
      <c r="BE1432" s="7" t="s">
        <v>228</v>
      </c>
      <c r="BR1432" s="66">
        <v>23</v>
      </c>
      <c r="BS1432" s="1">
        <v>0</v>
      </c>
      <c r="BT1432" s="1">
        <v>0</v>
      </c>
    </row>
    <row r="1433" spans="1:72" hidden="1" outlineLevel="1">
      <c r="A1433" t="s">
        <v>1895</v>
      </c>
      <c r="B1433" t="s">
        <v>1192</v>
      </c>
      <c r="C1433" s="1">
        <f t="shared" si="564"/>
        <v>15334</v>
      </c>
      <c r="D1433" s="7">
        <f>IF(N1433&gt;0, RANK(N1433,(N1433:P1433,Q1433:AE1433)),0)</f>
        <v>1</v>
      </c>
      <c r="E1433" s="7">
        <f>IF(O1433&gt;0,RANK(O1433,(N1433:P1433,Q1433:AE1433)),0)</f>
        <v>2</v>
      </c>
      <c r="F1433" s="7">
        <f>IF(P1433&gt;0,RANK(P1433,(N1433:P1433,Q1433:AE1433)),0)</f>
        <v>3</v>
      </c>
      <c r="G1433" s="1">
        <f t="shared" si="573"/>
        <v>702</v>
      </c>
      <c r="H1433" s="2">
        <f t="shared" si="574"/>
        <v>4.578061823398983E-2</v>
      </c>
      <c r="I1433" s="2"/>
      <c r="J1433" s="2">
        <f t="shared" si="565"/>
        <v>0.51193426372766404</v>
      </c>
      <c r="K1433" s="2">
        <f t="shared" si="566"/>
        <v>0.46615364549367416</v>
      </c>
      <c r="L1433" s="2">
        <f t="shared" si="567"/>
        <v>1.1673405504108517E-2</v>
      </c>
      <c r="M1433" s="2">
        <f t="shared" si="568"/>
        <v>1.023868527455328E-2</v>
      </c>
      <c r="N1433" s="66">
        <v>7850</v>
      </c>
      <c r="O1433" s="66">
        <v>7148</v>
      </c>
      <c r="P1433" s="66">
        <v>179</v>
      </c>
      <c r="Q1433" s="66">
        <v>32</v>
      </c>
      <c r="R1433" s="66">
        <v>25</v>
      </c>
      <c r="S1433" s="66">
        <v>26</v>
      </c>
      <c r="T1433" s="66">
        <v>3</v>
      </c>
      <c r="U1433" s="66">
        <v>0</v>
      </c>
      <c r="W1433" s="66">
        <f t="shared" si="562"/>
        <v>71</v>
      </c>
      <c r="Y1433" s="66">
        <v>0</v>
      </c>
      <c r="AA1433" s="66">
        <v>0</v>
      </c>
      <c r="AN1433" s="7">
        <f>IF(Q1433&gt;0,RANK(Q1433,(N1433:P1433,Q1433:AE1433)),0)</f>
        <v>5</v>
      </c>
      <c r="AO1433" s="7">
        <f>IF(R1433&gt;0,RANK(R1433,(N1433:P1433,Q1433:AE1433)),0)</f>
        <v>7</v>
      </c>
      <c r="AP1433" s="7">
        <f>IF(T1433&gt;0,RANK(T1433,(N1433:P1433,Q1433:AE1433)),0)</f>
        <v>8</v>
      </c>
      <c r="AQ1433" s="7">
        <f>IF(S1433&gt;0,RANK(S1433,(N1433:P1433,Q1433:AE1433)),0)</f>
        <v>6</v>
      </c>
      <c r="AR1433" s="2">
        <f t="shared" si="569"/>
        <v>2.0868657884439805E-3</v>
      </c>
      <c r="AS1433" s="2">
        <f t="shared" si="570"/>
        <v>1.6303638972218599E-3</v>
      </c>
      <c r="AT1433" s="2">
        <f t="shared" si="571"/>
        <v>1.956436676666232E-4</v>
      </c>
      <c r="AU1433" s="2">
        <f t="shared" si="572"/>
        <v>1.6955784531107344E-3</v>
      </c>
      <c r="AW1433" t="s">
        <v>1895</v>
      </c>
      <c r="AX1433" t="s">
        <v>1192</v>
      </c>
      <c r="AY1433" s="10">
        <v>7</v>
      </c>
      <c r="BA1433" s="119">
        <v>27</v>
      </c>
      <c r="BB1433" s="121">
        <v>119</v>
      </c>
      <c r="BC1433" s="125">
        <f t="shared" si="563"/>
        <v>27119</v>
      </c>
      <c r="BE1433" s="7" t="s">
        <v>228</v>
      </c>
      <c r="BR1433" s="66">
        <v>71</v>
      </c>
      <c r="BS1433" s="1">
        <v>0</v>
      </c>
      <c r="BT1433" s="1">
        <v>0</v>
      </c>
    </row>
    <row r="1434" spans="1:72" hidden="1" outlineLevel="1">
      <c r="A1434" t="s">
        <v>2969</v>
      </c>
      <c r="B1434" t="s">
        <v>1192</v>
      </c>
      <c r="C1434" s="1">
        <f t="shared" si="564"/>
        <v>6536</v>
      </c>
      <c r="D1434" s="7">
        <f>IF(N1434&gt;0, RANK(N1434,(N1434:P1434,Q1434:AE1434)),0)</f>
        <v>1</v>
      </c>
      <c r="E1434" s="7">
        <f>IF(O1434&gt;0,RANK(O1434,(N1434:P1434,Q1434:AE1434)),0)</f>
        <v>2</v>
      </c>
      <c r="F1434" s="7">
        <f>IF(P1434&gt;0,RANK(P1434,(N1434:P1434,Q1434:AE1434)),0)</f>
        <v>3</v>
      </c>
      <c r="G1434" s="1">
        <f t="shared" si="573"/>
        <v>248</v>
      </c>
      <c r="H1434" s="2">
        <f t="shared" si="574"/>
        <v>3.7943696450428395E-2</v>
      </c>
      <c r="I1434" s="2"/>
      <c r="J1434" s="2">
        <f t="shared" si="565"/>
        <v>0.50749694002447976</v>
      </c>
      <c r="K1434" s="2">
        <f t="shared" si="566"/>
        <v>0.46955324357405143</v>
      </c>
      <c r="L1434" s="2">
        <f t="shared" si="567"/>
        <v>1.4534883720930232E-2</v>
      </c>
      <c r="M1434" s="2">
        <f t="shared" si="568"/>
        <v>8.4149326805385821E-3</v>
      </c>
      <c r="N1434" s="66">
        <v>3317</v>
      </c>
      <c r="O1434" s="66">
        <v>3069</v>
      </c>
      <c r="P1434" s="66">
        <v>95</v>
      </c>
      <c r="Q1434" s="66">
        <v>11</v>
      </c>
      <c r="R1434" s="66">
        <v>9</v>
      </c>
      <c r="S1434" s="66">
        <v>15</v>
      </c>
      <c r="T1434" s="66">
        <v>1</v>
      </c>
      <c r="U1434" s="66">
        <v>0</v>
      </c>
      <c r="W1434" s="66">
        <f t="shared" si="562"/>
        <v>19</v>
      </c>
      <c r="Y1434" s="66">
        <v>0</v>
      </c>
      <c r="AA1434" s="66">
        <v>0</v>
      </c>
      <c r="AN1434" s="7">
        <f>IF(Q1434&gt;0,RANK(Q1434,(N1434:P1434,Q1434:AE1434)),0)</f>
        <v>6</v>
      </c>
      <c r="AO1434" s="7">
        <f>IF(R1434&gt;0,RANK(R1434,(N1434:P1434,Q1434:AE1434)),0)</f>
        <v>7</v>
      </c>
      <c r="AP1434" s="7">
        <f>IF(T1434&gt;0,RANK(T1434,(N1434:P1434,Q1434:AE1434)),0)</f>
        <v>8</v>
      </c>
      <c r="AQ1434" s="7">
        <f>IF(S1434&gt;0,RANK(S1434,(N1434:P1434,Q1434:AE1434)),0)</f>
        <v>5</v>
      </c>
      <c r="AR1434" s="2">
        <f t="shared" si="569"/>
        <v>1.6829865361077112E-3</v>
      </c>
      <c r="AS1434" s="2">
        <f t="shared" si="570"/>
        <v>1.3769889840881274E-3</v>
      </c>
      <c r="AT1434" s="2">
        <f t="shared" si="571"/>
        <v>1.5299877600979191E-4</v>
      </c>
      <c r="AU1434" s="2">
        <f t="shared" si="572"/>
        <v>2.2949816401468788E-3</v>
      </c>
      <c r="AW1434" t="s">
        <v>2969</v>
      </c>
      <c r="AX1434" t="s">
        <v>1192</v>
      </c>
      <c r="AY1434" s="10">
        <v>7</v>
      </c>
      <c r="BA1434" s="119">
        <v>27</v>
      </c>
      <c r="BB1434" s="121">
        <v>121</v>
      </c>
      <c r="BC1434" s="125">
        <f t="shared" si="563"/>
        <v>27121</v>
      </c>
      <c r="BE1434" s="7" t="s">
        <v>228</v>
      </c>
      <c r="BR1434" s="66">
        <v>19</v>
      </c>
      <c r="BS1434" s="1">
        <v>0</v>
      </c>
      <c r="BT1434" s="1">
        <v>0</v>
      </c>
    </row>
    <row r="1435" spans="1:72" hidden="1" outlineLevel="1">
      <c r="A1435" t="s">
        <v>3518</v>
      </c>
      <c r="B1435" t="s">
        <v>1192</v>
      </c>
      <c r="C1435" s="1">
        <f t="shared" si="564"/>
        <v>277386</v>
      </c>
      <c r="D1435" s="7">
        <f>IF(N1435&gt;0, RANK(N1435,(N1435:P1435,Q1435:AE1435)),0)</f>
        <v>1</v>
      </c>
      <c r="E1435" s="7">
        <f>IF(O1435&gt;0,RANK(O1435,(N1435:P1435,Q1435:AE1435)),0)</f>
        <v>2</v>
      </c>
      <c r="F1435" s="7">
        <f>IF(P1435&gt;0,RANK(P1435,(N1435:P1435,Q1435:AE1435)),0)</f>
        <v>3</v>
      </c>
      <c r="G1435" s="1">
        <f t="shared" si="573"/>
        <v>94032</v>
      </c>
      <c r="H1435" s="2">
        <f t="shared" si="574"/>
        <v>0.33899331617313061</v>
      </c>
      <c r="I1435" s="2"/>
      <c r="J1435" s="2">
        <f t="shared" si="565"/>
        <v>0.65963675167456182</v>
      </c>
      <c r="K1435" s="2">
        <f t="shared" si="566"/>
        <v>0.32064343550143121</v>
      </c>
      <c r="L1435" s="2">
        <f t="shared" si="567"/>
        <v>8.9802657668375478E-3</v>
      </c>
      <c r="M1435" s="2">
        <f t="shared" si="568"/>
        <v>1.0739547057169429E-2</v>
      </c>
      <c r="N1435" s="66">
        <v>182974</v>
      </c>
      <c r="O1435" s="66">
        <v>88942</v>
      </c>
      <c r="P1435" s="66">
        <v>2491</v>
      </c>
      <c r="Q1435" s="66">
        <v>963</v>
      </c>
      <c r="R1435" s="66">
        <v>536</v>
      </c>
      <c r="S1435" s="66">
        <v>515</v>
      </c>
      <c r="T1435" s="66">
        <v>90</v>
      </c>
      <c r="U1435" s="66">
        <v>0</v>
      </c>
      <c r="W1435" s="66">
        <f t="shared" si="562"/>
        <v>875</v>
      </c>
      <c r="Y1435" s="66">
        <v>0</v>
      </c>
      <c r="AA1435" s="66">
        <v>0</v>
      </c>
      <c r="AN1435" s="7">
        <f>IF(Q1435&gt;0,RANK(Q1435,(N1435:P1435,Q1435:AE1435)),0)</f>
        <v>4</v>
      </c>
      <c r="AO1435" s="7">
        <f>IF(R1435&gt;0,RANK(R1435,(N1435:P1435,Q1435:AE1435)),0)</f>
        <v>6</v>
      </c>
      <c r="AP1435" s="7">
        <f>IF(T1435&gt;0,RANK(T1435,(N1435:P1435,Q1435:AE1435)),0)</f>
        <v>8</v>
      </c>
      <c r="AQ1435" s="7">
        <f>IF(S1435&gt;0,RANK(S1435,(N1435:P1435,Q1435:AE1435)),0)</f>
        <v>7</v>
      </c>
      <c r="AR1435" s="2">
        <f t="shared" si="569"/>
        <v>3.4716964807164023E-3</v>
      </c>
      <c r="AS1435" s="2">
        <f t="shared" si="570"/>
        <v>1.9323253516760038E-3</v>
      </c>
      <c r="AT1435" s="2">
        <f t="shared" si="571"/>
        <v>3.2445761502022453E-4</v>
      </c>
      <c r="AU1435" s="2">
        <f t="shared" si="572"/>
        <v>1.8566185748379515E-3</v>
      </c>
      <c r="AW1435" t="s">
        <v>3518</v>
      </c>
      <c r="AX1435" t="s">
        <v>1192</v>
      </c>
      <c r="AY1435" s="10">
        <v>0</v>
      </c>
      <c r="BA1435" s="119">
        <v>27</v>
      </c>
      <c r="BB1435" s="121">
        <v>123</v>
      </c>
      <c r="BC1435" s="125">
        <f t="shared" si="563"/>
        <v>27123</v>
      </c>
      <c r="BE1435" s="7" t="s">
        <v>228</v>
      </c>
      <c r="BR1435" s="66">
        <v>875</v>
      </c>
      <c r="BS1435" s="1">
        <v>0</v>
      </c>
      <c r="BT1435" s="1">
        <v>0</v>
      </c>
    </row>
    <row r="1436" spans="1:72" hidden="1" outlineLevel="1">
      <c r="A1436" t="s">
        <v>1860</v>
      </c>
      <c r="B1436" t="s">
        <v>1192</v>
      </c>
      <c r="C1436" s="1">
        <f t="shared" si="564"/>
        <v>2191</v>
      </c>
      <c r="D1436" s="7">
        <f>IF(N1436&gt;0, RANK(N1436,(N1436:P1436,Q1436:AE1436)),0)</f>
        <v>1</v>
      </c>
      <c r="E1436" s="7">
        <f>IF(O1436&gt;0,RANK(O1436,(N1436:P1436,Q1436:AE1436)),0)</f>
        <v>2</v>
      </c>
      <c r="F1436" s="7">
        <f>IF(P1436&gt;0,RANK(P1436,(N1436:P1436,Q1436:AE1436)),0)</f>
        <v>3</v>
      </c>
      <c r="G1436" s="1">
        <f t="shared" si="573"/>
        <v>137</v>
      </c>
      <c r="H1436" s="2">
        <f t="shared" si="574"/>
        <v>6.2528525787311731E-2</v>
      </c>
      <c r="I1436" s="2"/>
      <c r="J1436" s="2">
        <f t="shared" si="565"/>
        <v>0.51118210862619806</v>
      </c>
      <c r="K1436" s="2">
        <f t="shared" si="566"/>
        <v>0.44865358283888634</v>
      </c>
      <c r="L1436" s="2">
        <f t="shared" si="567"/>
        <v>2.1451392058420813E-2</v>
      </c>
      <c r="M1436" s="2">
        <f t="shared" si="568"/>
        <v>1.8712916476494781E-2</v>
      </c>
      <c r="N1436" s="66">
        <v>1120</v>
      </c>
      <c r="O1436" s="66">
        <v>983</v>
      </c>
      <c r="P1436" s="66">
        <v>47</v>
      </c>
      <c r="Q1436" s="66">
        <v>3</v>
      </c>
      <c r="R1436" s="66">
        <v>7</v>
      </c>
      <c r="S1436" s="66">
        <v>18</v>
      </c>
      <c r="T1436" s="66">
        <v>0</v>
      </c>
      <c r="U1436" s="66">
        <v>0</v>
      </c>
      <c r="W1436" s="66">
        <f t="shared" si="562"/>
        <v>13</v>
      </c>
      <c r="Y1436" s="66">
        <v>0</v>
      </c>
      <c r="AA1436" s="66">
        <v>0</v>
      </c>
      <c r="AN1436" s="7">
        <f>IF(Q1436&gt;0,RANK(Q1436,(N1436:P1436,Q1436:AE1436)),0)</f>
        <v>7</v>
      </c>
      <c r="AO1436" s="7">
        <f>IF(R1436&gt;0,RANK(R1436,(N1436:P1436,Q1436:AE1436)),0)</f>
        <v>6</v>
      </c>
      <c r="AP1436" s="7">
        <f>IF(T1436&gt;0,RANK(T1436,(N1436:P1436,Q1436:AE1436)),0)</f>
        <v>0</v>
      </c>
      <c r="AQ1436" s="7">
        <f>IF(S1436&gt;0,RANK(S1436,(N1436:P1436,Q1436:AE1436)),0)</f>
        <v>4</v>
      </c>
      <c r="AR1436" s="2">
        <f t="shared" si="569"/>
        <v>1.3692377909630307E-3</v>
      </c>
      <c r="AS1436" s="2">
        <f t="shared" si="570"/>
        <v>3.1948881789137379E-3</v>
      </c>
      <c r="AT1436" s="2">
        <f t="shared" si="571"/>
        <v>0</v>
      </c>
      <c r="AU1436" s="2">
        <f t="shared" si="572"/>
        <v>8.2154267457781836E-3</v>
      </c>
      <c r="AW1436" t="s">
        <v>1860</v>
      </c>
      <c r="AX1436" t="s">
        <v>1192</v>
      </c>
      <c r="AY1436" s="10">
        <v>7</v>
      </c>
      <c r="BA1436" s="119">
        <v>27</v>
      </c>
      <c r="BB1436" s="121">
        <v>125</v>
      </c>
      <c r="BC1436" s="125">
        <f t="shared" si="563"/>
        <v>27125</v>
      </c>
      <c r="BE1436" s="7" t="s">
        <v>228</v>
      </c>
      <c r="BR1436" s="66">
        <v>13</v>
      </c>
      <c r="BS1436" s="1">
        <v>0</v>
      </c>
      <c r="BT1436" s="1">
        <v>0</v>
      </c>
    </row>
    <row r="1437" spans="1:72" hidden="1" outlineLevel="1">
      <c r="A1437" t="s">
        <v>1202</v>
      </c>
      <c r="B1437" t="s">
        <v>1192</v>
      </c>
      <c r="C1437" s="1">
        <f t="shared" si="564"/>
        <v>7806</v>
      </c>
      <c r="D1437" s="7">
        <f>IF(N1437&gt;0, RANK(N1437,(N1437:P1437,Q1437:AE1437)),0)</f>
        <v>2</v>
      </c>
      <c r="E1437" s="7">
        <f>IF(O1437&gt;0,RANK(O1437,(N1437:P1437,Q1437:AE1437)),0)</f>
        <v>1</v>
      </c>
      <c r="F1437" s="7">
        <f>IF(P1437&gt;0,RANK(P1437,(N1437:P1437,Q1437:AE1437)),0)</f>
        <v>3</v>
      </c>
      <c r="G1437" s="1">
        <f t="shared" si="573"/>
        <v>1058</v>
      </c>
      <c r="H1437" s="2">
        <f t="shared" si="574"/>
        <v>0.13553676658980271</v>
      </c>
      <c r="I1437" s="2"/>
      <c r="J1437" s="2">
        <f t="shared" si="565"/>
        <v>0.41634640020497055</v>
      </c>
      <c r="K1437" s="2">
        <f t="shared" si="566"/>
        <v>0.55188316679477323</v>
      </c>
      <c r="L1437" s="2">
        <f t="shared" si="567"/>
        <v>1.5500896746092748E-2</v>
      </c>
      <c r="M1437" s="2">
        <f t="shared" si="568"/>
        <v>1.6269536254163421E-2</v>
      </c>
      <c r="N1437" s="66">
        <v>3250</v>
      </c>
      <c r="O1437" s="66">
        <v>4308</v>
      </c>
      <c r="P1437" s="66">
        <v>121</v>
      </c>
      <c r="Q1437" s="66">
        <v>19</v>
      </c>
      <c r="R1437" s="66">
        <v>14</v>
      </c>
      <c r="S1437" s="66">
        <v>67</v>
      </c>
      <c r="T1437" s="66">
        <v>5</v>
      </c>
      <c r="U1437" s="66">
        <v>0</v>
      </c>
      <c r="W1437" s="66">
        <f t="shared" si="562"/>
        <v>22</v>
      </c>
      <c r="Y1437" s="66">
        <v>0</v>
      </c>
      <c r="AA1437" s="66">
        <v>0</v>
      </c>
      <c r="AN1437" s="7">
        <f>IF(Q1437&gt;0,RANK(Q1437,(N1437:P1437,Q1437:AE1437)),0)</f>
        <v>6</v>
      </c>
      <c r="AO1437" s="7">
        <f>IF(R1437&gt;0,RANK(R1437,(N1437:P1437,Q1437:AE1437)),0)</f>
        <v>7</v>
      </c>
      <c r="AP1437" s="7">
        <f>IF(T1437&gt;0,RANK(T1437,(N1437:P1437,Q1437:AE1437)),0)</f>
        <v>8</v>
      </c>
      <c r="AQ1437" s="7">
        <f>IF(S1437&gt;0,RANK(S1437,(N1437:P1437,Q1437:AE1437)),0)</f>
        <v>4</v>
      </c>
      <c r="AR1437" s="2">
        <f t="shared" si="569"/>
        <v>2.4340251088905969E-3</v>
      </c>
      <c r="AS1437" s="2">
        <f t="shared" si="570"/>
        <v>1.7934921854983346E-3</v>
      </c>
      <c r="AT1437" s="2">
        <f t="shared" si="571"/>
        <v>6.4053292339226236E-4</v>
      </c>
      <c r="AU1437" s="2">
        <f t="shared" si="572"/>
        <v>8.583141173456316E-3</v>
      </c>
      <c r="AW1437" t="s">
        <v>1202</v>
      </c>
      <c r="AX1437" t="s">
        <v>1192</v>
      </c>
      <c r="AY1437" s="10">
        <v>7</v>
      </c>
      <c r="BA1437" s="119">
        <v>27</v>
      </c>
      <c r="BB1437" s="121">
        <v>127</v>
      </c>
      <c r="BC1437" s="125">
        <f t="shared" si="563"/>
        <v>27127</v>
      </c>
      <c r="BE1437" s="7" t="s">
        <v>228</v>
      </c>
      <c r="BR1437" s="66">
        <v>22</v>
      </c>
      <c r="BS1437" s="1">
        <v>0</v>
      </c>
      <c r="BT1437" s="1">
        <v>0</v>
      </c>
    </row>
    <row r="1438" spans="1:72" hidden="1" outlineLevel="1">
      <c r="A1438" t="s">
        <v>1203</v>
      </c>
      <c r="B1438" t="s">
        <v>1192</v>
      </c>
      <c r="C1438" s="1">
        <f t="shared" ref="C1438:C1461" si="575">SUM(N1438:AL1438)</f>
        <v>8135</v>
      </c>
      <c r="D1438" s="7">
        <f>IF(N1438&gt;0, RANK(N1438,(N1438:P1438,Q1438:AE1438)),0)</f>
        <v>2</v>
      </c>
      <c r="E1438" s="7">
        <f>IF(O1438&gt;0,RANK(O1438,(N1438:P1438,Q1438:AE1438)),0)</f>
        <v>1</v>
      </c>
      <c r="F1438" s="7">
        <f>IF(P1438&gt;0,RANK(P1438,(N1438:P1438,Q1438:AE1438)),0)</f>
        <v>3</v>
      </c>
      <c r="G1438" s="1">
        <f t="shared" si="573"/>
        <v>52</v>
      </c>
      <c r="H1438" s="2">
        <f t="shared" si="574"/>
        <v>6.3921327596803933E-3</v>
      </c>
      <c r="I1438" s="2"/>
      <c r="J1438" s="2">
        <f t="shared" ref="J1438:J1461" si="576">IF($C1438=0,"-",N1438/$C1438)</f>
        <v>0.47990165949600494</v>
      </c>
      <c r="K1438" s="2">
        <f t="shared" ref="K1438:K1461" si="577">IF($C1438=0,"-",O1438/$C1438)</f>
        <v>0.48629379225568531</v>
      </c>
      <c r="L1438" s="2">
        <f t="shared" ref="L1438:L1461" si="578">IF($C1438=0,"-",P1438/$C1438)</f>
        <v>2.4093423478795329E-2</v>
      </c>
      <c r="M1438" s="2">
        <f t="shared" ref="M1438:M1461" si="579">IF(C1438=0,"-",(1-J1438-K1438-L1438))</f>
        <v>9.7111247695144225E-3</v>
      </c>
      <c r="N1438" s="66">
        <v>3904</v>
      </c>
      <c r="O1438" s="66">
        <v>3956</v>
      </c>
      <c r="P1438" s="66">
        <v>196</v>
      </c>
      <c r="Q1438" s="66">
        <v>25</v>
      </c>
      <c r="R1438" s="66">
        <v>11</v>
      </c>
      <c r="S1438" s="66">
        <v>24</v>
      </c>
      <c r="T1438" s="66">
        <v>1</v>
      </c>
      <c r="U1438" s="66">
        <v>0</v>
      </c>
      <c r="W1438" s="66">
        <f t="shared" si="562"/>
        <v>18</v>
      </c>
      <c r="Y1438" s="66">
        <v>0</v>
      </c>
      <c r="AA1438" s="66">
        <v>0</v>
      </c>
      <c r="AN1438" s="7">
        <f>IF(Q1438&gt;0,RANK(Q1438,(N1438:P1438,Q1438:AE1438)),0)</f>
        <v>4</v>
      </c>
      <c r="AO1438" s="7">
        <f>IF(R1438&gt;0,RANK(R1438,(N1438:P1438,Q1438:AE1438)),0)</f>
        <v>7</v>
      </c>
      <c r="AP1438" s="7">
        <f>IF(T1438&gt;0,RANK(T1438,(N1438:P1438,Q1438:AE1438)),0)</f>
        <v>8</v>
      </c>
      <c r="AQ1438" s="7">
        <f>IF(S1438&gt;0,RANK(S1438,(N1438:P1438,Q1438:AE1438)),0)</f>
        <v>5</v>
      </c>
      <c r="AR1438" s="2">
        <f t="shared" ref="AR1438:AR1461" si="580">IF($C1438=0,"-",Q1438/$C1438)</f>
        <v>3.0731407498463428E-3</v>
      </c>
      <c r="AS1438" s="2">
        <f t="shared" ref="AS1438:AS1461" si="581">IF($C1438=0,"-",R1438/$C1438)</f>
        <v>1.3521819299323909E-3</v>
      </c>
      <c r="AT1438" s="2">
        <f t="shared" ref="AT1438:AT1461" si="582">IF($C1438=0,"-",T1438/$C1438)</f>
        <v>1.2292562999385371E-4</v>
      </c>
      <c r="AU1438" s="2">
        <f t="shared" ref="AU1438:AU1461" si="583">IF($C1438=0,"-",S1438/$C1438)</f>
        <v>2.9502151198524894E-3</v>
      </c>
      <c r="AW1438" t="s">
        <v>1203</v>
      </c>
      <c r="AX1438" t="s">
        <v>1192</v>
      </c>
      <c r="AY1438" s="10">
        <v>7</v>
      </c>
      <c r="BA1438" s="119">
        <v>27</v>
      </c>
      <c r="BB1438" s="121">
        <v>129</v>
      </c>
      <c r="BC1438" s="125">
        <f t="shared" si="563"/>
        <v>27129</v>
      </c>
      <c r="BE1438" s="7" t="s">
        <v>228</v>
      </c>
      <c r="BR1438" s="66">
        <v>18</v>
      </c>
      <c r="BS1438" s="1">
        <v>0</v>
      </c>
      <c r="BT1438" s="1">
        <v>0</v>
      </c>
    </row>
    <row r="1439" spans="1:72" hidden="1" outlineLevel="1">
      <c r="A1439" t="s">
        <v>3278</v>
      </c>
      <c r="B1439" t="s">
        <v>1192</v>
      </c>
      <c r="C1439" s="1">
        <f t="shared" si="575"/>
        <v>31799</v>
      </c>
      <c r="D1439" s="7">
        <f>IF(N1439&gt;0, RANK(N1439,(N1439:P1439,Q1439:AE1439)),0)</f>
        <v>1</v>
      </c>
      <c r="E1439" s="7">
        <f>IF(O1439&gt;0,RANK(O1439,(N1439:P1439,Q1439:AE1439)),0)</f>
        <v>2</v>
      </c>
      <c r="F1439" s="7">
        <f>IF(P1439&gt;0,RANK(P1439,(N1439:P1439,Q1439:AE1439)),0)</f>
        <v>3</v>
      </c>
      <c r="G1439" s="1">
        <f t="shared" si="573"/>
        <v>3658</v>
      </c>
      <c r="H1439" s="2">
        <f t="shared" si="574"/>
        <v>0.11503506399572314</v>
      </c>
      <c r="I1439" s="2"/>
      <c r="J1439" s="2">
        <f t="shared" si="576"/>
        <v>0.54658951539356582</v>
      </c>
      <c r="K1439" s="2">
        <f t="shared" si="577"/>
        <v>0.43155445139784271</v>
      </c>
      <c r="L1439" s="2">
        <f t="shared" si="578"/>
        <v>1.157269096512469E-2</v>
      </c>
      <c r="M1439" s="2">
        <f t="shared" si="579"/>
        <v>1.0283342243466784E-2</v>
      </c>
      <c r="N1439" s="66">
        <v>17381</v>
      </c>
      <c r="O1439" s="66">
        <v>13723</v>
      </c>
      <c r="P1439" s="66">
        <v>368</v>
      </c>
      <c r="Q1439" s="66">
        <v>96</v>
      </c>
      <c r="R1439" s="66">
        <v>45</v>
      </c>
      <c r="S1439" s="66">
        <v>79</v>
      </c>
      <c r="T1439" s="66">
        <v>9</v>
      </c>
      <c r="U1439" s="66">
        <v>1</v>
      </c>
      <c r="W1439" s="66">
        <f t="shared" ref="W1439:W1460" si="584">BR1439+BS1439+BT1439</f>
        <v>96</v>
      </c>
      <c r="Y1439" s="66">
        <v>1</v>
      </c>
      <c r="AA1439" s="66">
        <v>0</v>
      </c>
      <c r="AN1439" s="7">
        <f>IF(Q1439&gt;0,RANK(Q1439,(N1439:P1439,Q1439:AE1439)),0)</f>
        <v>4</v>
      </c>
      <c r="AO1439" s="7">
        <f>IF(R1439&gt;0,RANK(R1439,(N1439:P1439,Q1439:AE1439)),0)</f>
        <v>7</v>
      </c>
      <c r="AP1439" s="7">
        <f>IF(T1439&gt;0,RANK(T1439,(N1439:P1439,Q1439:AE1439)),0)</f>
        <v>8</v>
      </c>
      <c r="AQ1439" s="7">
        <f>IF(S1439&gt;0,RANK(S1439,(N1439:P1439,Q1439:AE1439)),0)</f>
        <v>6</v>
      </c>
      <c r="AR1439" s="2">
        <f t="shared" si="580"/>
        <v>3.0189628604673103E-3</v>
      </c>
      <c r="AS1439" s="2">
        <f t="shared" si="581"/>
        <v>1.4151388408440518E-3</v>
      </c>
      <c r="AT1439" s="2">
        <f t="shared" si="582"/>
        <v>2.8302776816881034E-4</v>
      </c>
      <c r="AU1439" s="2">
        <f t="shared" si="583"/>
        <v>2.4843548539262243E-3</v>
      </c>
      <c r="AW1439" t="s">
        <v>3278</v>
      </c>
      <c r="AX1439" t="s">
        <v>1192</v>
      </c>
      <c r="AY1439" s="10">
        <v>2</v>
      </c>
      <c r="BA1439" s="119">
        <v>27</v>
      </c>
      <c r="BB1439" s="121">
        <v>131</v>
      </c>
      <c r="BC1439" s="125">
        <f t="shared" si="563"/>
        <v>27131</v>
      </c>
      <c r="BE1439" s="7" t="s">
        <v>228</v>
      </c>
      <c r="BR1439" s="66">
        <v>96</v>
      </c>
      <c r="BS1439" s="1">
        <v>0</v>
      </c>
      <c r="BT1439" s="1">
        <v>0</v>
      </c>
    </row>
    <row r="1440" spans="1:72" hidden="1" outlineLevel="1">
      <c r="A1440" t="s">
        <v>2401</v>
      </c>
      <c r="B1440" t="s">
        <v>1192</v>
      </c>
      <c r="C1440" s="1">
        <f t="shared" si="575"/>
        <v>4975</v>
      </c>
      <c r="D1440" s="7">
        <f>IF(N1440&gt;0, RANK(N1440,(N1440:P1440,Q1440:AE1440)),0)</f>
        <v>2</v>
      </c>
      <c r="E1440" s="7">
        <f>IF(O1440&gt;0,RANK(O1440,(N1440:P1440,Q1440:AE1440)),0)</f>
        <v>1</v>
      </c>
      <c r="F1440" s="7">
        <f>IF(P1440&gt;0,RANK(P1440,(N1440:P1440,Q1440:AE1440)),0)</f>
        <v>3</v>
      </c>
      <c r="G1440" s="1">
        <f t="shared" si="573"/>
        <v>696</v>
      </c>
      <c r="H1440" s="2">
        <f t="shared" si="574"/>
        <v>0.13989949748743719</v>
      </c>
      <c r="I1440" s="2"/>
      <c r="J1440" s="2">
        <f t="shared" si="576"/>
        <v>0.41788944723618088</v>
      </c>
      <c r="K1440" s="2">
        <f t="shared" si="577"/>
        <v>0.55778894472361806</v>
      </c>
      <c r="L1440" s="2">
        <f t="shared" si="578"/>
        <v>1.0452261306532663E-2</v>
      </c>
      <c r="M1440" s="2">
        <f t="shared" si="579"/>
        <v>1.3869346733668341E-2</v>
      </c>
      <c r="N1440" s="66">
        <v>2079</v>
      </c>
      <c r="O1440" s="66">
        <v>2775</v>
      </c>
      <c r="P1440" s="66">
        <v>52</v>
      </c>
      <c r="Q1440" s="66">
        <v>13</v>
      </c>
      <c r="R1440" s="66">
        <v>17</v>
      </c>
      <c r="S1440" s="66">
        <v>10</v>
      </c>
      <c r="T1440" s="66">
        <v>3</v>
      </c>
      <c r="U1440" s="66">
        <v>0</v>
      </c>
      <c r="W1440" s="66">
        <f t="shared" si="584"/>
        <v>26</v>
      </c>
      <c r="Y1440" s="66">
        <v>0</v>
      </c>
      <c r="AA1440" s="66">
        <v>0</v>
      </c>
      <c r="AN1440" s="7">
        <f>IF(Q1440&gt;0,RANK(Q1440,(N1440:P1440,Q1440:AE1440)),0)</f>
        <v>6</v>
      </c>
      <c r="AO1440" s="7">
        <f>IF(R1440&gt;0,RANK(R1440,(N1440:P1440,Q1440:AE1440)),0)</f>
        <v>5</v>
      </c>
      <c r="AP1440" s="7">
        <f>IF(T1440&gt;0,RANK(T1440,(N1440:P1440,Q1440:AE1440)),0)</f>
        <v>8</v>
      </c>
      <c r="AQ1440" s="7">
        <f>IF(S1440&gt;0,RANK(S1440,(N1440:P1440,Q1440:AE1440)),0)</f>
        <v>7</v>
      </c>
      <c r="AR1440" s="2">
        <f t="shared" si="580"/>
        <v>2.6130653266331657E-3</v>
      </c>
      <c r="AS1440" s="2">
        <f t="shared" si="581"/>
        <v>3.4170854271356782E-3</v>
      </c>
      <c r="AT1440" s="2">
        <f t="shared" si="582"/>
        <v>6.0301507537688446E-4</v>
      </c>
      <c r="AU1440" s="2">
        <f t="shared" si="583"/>
        <v>2.0100502512562816E-3</v>
      </c>
      <c r="AW1440" t="s">
        <v>2401</v>
      </c>
      <c r="AX1440" t="s">
        <v>1192</v>
      </c>
      <c r="AY1440" s="10">
        <v>1</v>
      </c>
      <c r="BA1440" s="119">
        <v>27</v>
      </c>
      <c r="BB1440" s="121">
        <v>133</v>
      </c>
      <c r="BC1440" s="125">
        <f t="shared" si="563"/>
        <v>27133</v>
      </c>
      <c r="BE1440" s="7" t="s">
        <v>228</v>
      </c>
      <c r="BR1440" s="66">
        <v>26</v>
      </c>
      <c r="BS1440" s="1">
        <v>0</v>
      </c>
      <c r="BT1440" s="1">
        <v>0</v>
      </c>
    </row>
    <row r="1441" spans="1:72" hidden="1" outlineLevel="1">
      <c r="A1441" t="s">
        <v>3137</v>
      </c>
      <c r="B1441" t="s">
        <v>1192</v>
      </c>
      <c r="C1441" s="1">
        <f t="shared" si="575"/>
        <v>7700</v>
      </c>
      <c r="D1441" s="7">
        <f>IF(N1441&gt;0, RANK(N1441,(N1441:P1441,Q1441:AE1441)),0)</f>
        <v>2</v>
      </c>
      <c r="E1441" s="7">
        <f>IF(O1441&gt;0,RANK(O1441,(N1441:P1441,Q1441:AE1441)),0)</f>
        <v>1</v>
      </c>
      <c r="F1441" s="7">
        <f>IF(P1441&gt;0,RANK(P1441,(N1441:P1441,Q1441:AE1441)),0)</f>
        <v>3</v>
      </c>
      <c r="G1441" s="1">
        <f t="shared" si="573"/>
        <v>1341</v>
      </c>
      <c r="H1441" s="2">
        <f t="shared" si="574"/>
        <v>0.17415584415584415</v>
      </c>
      <c r="I1441" s="2"/>
      <c r="J1441" s="2">
        <f t="shared" si="576"/>
        <v>0.40220779220779218</v>
      </c>
      <c r="K1441" s="2">
        <f t="shared" si="577"/>
        <v>0.57636363636363641</v>
      </c>
      <c r="L1441" s="2">
        <f t="shared" si="578"/>
        <v>1.2077922077922078E-2</v>
      </c>
      <c r="M1441" s="2">
        <f t="shared" si="579"/>
        <v>9.3506493506492743E-3</v>
      </c>
      <c r="N1441" s="66">
        <v>3097</v>
      </c>
      <c r="O1441" s="66">
        <v>4438</v>
      </c>
      <c r="P1441" s="66">
        <v>93</v>
      </c>
      <c r="Q1441" s="66">
        <v>16</v>
      </c>
      <c r="R1441" s="66">
        <v>14</v>
      </c>
      <c r="S1441" s="66">
        <v>17</v>
      </c>
      <c r="T1441" s="66">
        <v>2</v>
      </c>
      <c r="U1441" s="66">
        <v>0</v>
      </c>
      <c r="W1441" s="66">
        <f t="shared" si="584"/>
        <v>22</v>
      </c>
      <c r="Y1441" s="66">
        <v>1</v>
      </c>
      <c r="AA1441" s="66">
        <v>0</v>
      </c>
      <c r="AN1441" s="7">
        <f>IF(Q1441&gt;0,RANK(Q1441,(N1441:P1441,Q1441:AE1441)),0)</f>
        <v>6</v>
      </c>
      <c r="AO1441" s="7">
        <f>IF(R1441&gt;0,RANK(R1441,(N1441:P1441,Q1441:AE1441)),0)</f>
        <v>7</v>
      </c>
      <c r="AP1441" s="7">
        <f>IF(T1441&gt;0,RANK(T1441,(N1441:P1441,Q1441:AE1441)),0)</f>
        <v>8</v>
      </c>
      <c r="AQ1441" s="7">
        <f>IF(S1441&gt;0,RANK(S1441,(N1441:P1441,Q1441:AE1441)),0)</f>
        <v>5</v>
      </c>
      <c r="AR1441" s="2">
        <f t="shared" si="580"/>
        <v>2.0779220779220779E-3</v>
      </c>
      <c r="AS1441" s="2">
        <f t="shared" si="581"/>
        <v>1.8181818181818182E-3</v>
      </c>
      <c r="AT1441" s="2">
        <f t="shared" si="582"/>
        <v>2.5974025974025974E-4</v>
      </c>
      <c r="AU1441" s="2">
        <f t="shared" si="583"/>
        <v>2.207792207792208E-3</v>
      </c>
      <c r="AW1441" t="s">
        <v>3137</v>
      </c>
      <c r="AX1441" t="s">
        <v>1192</v>
      </c>
      <c r="AY1441" s="10">
        <v>7</v>
      </c>
      <c r="BA1441" s="119">
        <v>27</v>
      </c>
      <c r="BB1441" s="121">
        <v>135</v>
      </c>
      <c r="BC1441" s="125">
        <f t="shared" si="563"/>
        <v>27135</v>
      </c>
      <c r="BE1441" s="7" t="s">
        <v>228</v>
      </c>
      <c r="BR1441" s="66">
        <v>22</v>
      </c>
      <c r="BS1441" s="1">
        <v>0</v>
      </c>
      <c r="BT1441" s="1">
        <v>0</v>
      </c>
    </row>
    <row r="1442" spans="1:72" hidden="1" outlineLevel="1">
      <c r="A1442" t="s">
        <v>3233</v>
      </c>
      <c r="B1442" t="s">
        <v>1192</v>
      </c>
      <c r="C1442" s="1">
        <f t="shared" si="575"/>
        <v>118814</v>
      </c>
      <c r="D1442" s="7">
        <f>IF(N1442&gt;0, RANK(N1442,(N1442:P1442,Q1442:AE1442)),0)</f>
        <v>1</v>
      </c>
      <c r="E1442" s="7">
        <f>IF(O1442&gt;0,RANK(O1442,(N1442:P1442,Q1442:AE1442)),0)</f>
        <v>2</v>
      </c>
      <c r="F1442" s="7">
        <f>IF(P1442&gt;0,RANK(P1442,(N1442:P1442,Q1442:AE1442)),0)</f>
        <v>3</v>
      </c>
      <c r="G1442" s="1">
        <f t="shared" si="573"/>
        <v>38609</v>
      </c>
      <c r="H1442" s="2">
        <f t="shared" si="574"/>
        <v>0.32495328833302473</v>
      </c>
      <c r="I1442" s="2"/>
      <c r="J1442" s="2">
        <f t="shared" si="576"/>
        <v>0.65102597337014156</v>
      </c>
      <c r="K1442" s="2">
        <f t="shared" si="577"/>
        <v>0.32607268503711684</v>
      </c>
      <c r="L1442" s="2">
        <f t="shared" si="578"/>
        <v>1.1034053226050802E-2</v>
      </c>
      <c r="M1442" s="2">
        <f t="shared" si="579"/>
        <v>1.1867288366690796E-2</v>
      </c>
      <c r="N1442" s="66">
        <v>77351</v>
      </c>
      <c r="O1442" s="66">
        <v>38742</v>
      </c>
      <c r="P1442" s="66">
        <v>1311</v>
      </c>
      <c r="Q1442" s="66">
        <v>343</v>
      </c>
      <c r="R1442" s="66">
        <v>219</v>
      </c>
      <c r="S1442" s="66">
        <v>318</v>
      </c>
      <c r="T1442" s="66">
        <v>49</v>
      </c>
      <c r="U1442" s="66">
        <v>0</v>
      </c>
      <c r="W1442" s="66">
        <f t="shared" si="584"/>
        <v>481</v>
      </c>
      <c r="Y1442" s="66">
        <v>0</v>
      </c>
      <c r="AA1442" s="66">
        <v>0</v>
      </c>
      <c r="AN1442" s="7">
        <f>IF(Q1442&gt;0,RANK(Q1442,(N1442:P1442,Q1442:AE1442)),0)</f>
        <v>5</v>
      </c>
      <c r="AO1442" s="7">
        <f>IF(R1442&gt;0,RANK(R1442,(N1442:P1442,Q1442:AE1442)),0)</f>
        <v>7</v>
      </c>
      <c r="AP1442" s="7">
        <f>IF(T1442&gt;0,RANK(T1442,(N1442:P1442,Q1442:AE1442)),0)</f>
        <v>8</v>
      </c>
      <c r="AQ1442" s="7">
        <f>IF(S1442&gt;0,RANK(S1442,(N1442:P1442,Q1442:AE1442)),0)</f>
        <v>6</v>
      </c>
      <c r="AR1442" s="2">
        <f t="shared" si="580"/>
        <v>2.8868651842375477E-3</v>
      </c>
      <c r="AS1442" s="2">
        <f t="shared" si="581"/>
        <v>1.8432171292945276E-3</v>
      </c>
      <c r="AT1442" s="2">
        <f t="shared" si="582"/>
        <v>4.1240931203393539E-4</v>
      </c>
      <c r="AU1442" s="2">
        <f t="shared" si="583"/>
        <v>2.6764522699345194E-3</v>
      </c>
      <c r="AW1442" t="s">
        <v>3233</v>
      </c>
      <c r="AX1442" t="s">
        <v>1192</v>
      </c>
      <c r="AY1442" s="10">
        <v>8</v>
      </c>
      <c r="BA1442" s="119">
        <v>27</v>
      </c>
      <c r="BB1442" s="121">
        <v>137</v>
      </c>
      <c r="BC1442" s="125">
        <f t="shared" si="563"/>
        <v>27137</v>
      </c>
      <c r="BE1442" s="7" t="s">
        <v>228</v>
      </c>
      <c r="BI1442" t="s">
        <v>164</v>
      </c>
      <c r="BR1442" s="66">
        <v>481</v>
      </c>
      <c r="BS1442" s="1">
        <v>0</v>
      </c>
      <c r="BT1442" s="1">
        <v>0</v>
      </c>
    </row>
    <row r="1443" spans="1:72" hidden="1" outlineLevel="1">
      <c r="A1443" t="s">
        <v>2375</v>
      </c>
      <c r="B1443" t="s">
        <v>1192</v>
      </c>
      <c r="C1443" s="1">
        <f t="shared" si="575"/>
        <v>67132</v>
      </c>
      <c r="D1443" s="7">
        <f>IF(N1443&gt;0, RANK(N1443,(N1443:P1443,Q1443:AE1443)),0)</f>
        <v>2</v>
      </c>
      <c r="E1443" s="7">
        <f>IF(O1443&gt;0,RANK(O1443,(N1443:P1443,Q1443:AE1443)),0)</f>
        <v>1</v>
      </c>
      <c r="F1443" s="7">
        <f>IF(P1443&gt;0,RANK(P1443,(N1443:P1443,Q1443:AE1443)),0)</f>
        <v>3</v>
      </c>
      <c r="G1443" s="1">
        <f t="shared" si="573"/>
        <v>7516</v>
      </c>
      <c r="H1443" s="2">
        <f t="shared" si="574"/>
        <v>0.11195852946433892</v>
      </c>
      <c r="I1443" s="2"/>
      <c r="J1443" s="2">
        <f t="shared" si="576"/>
        <v>0.43508311982363107</v>
      </c>
      <c r="K1443" s="2">
        <f t="shared" si="577"/>
        <v>0.54704164928796994</v>
      </c>
      <c r="L1443" s="2">
        <f t="shared" si="578"/>
        <v>7.969373771077877E-3</v>
      </c>
      <c r="M1443" s="2">
        <f t="shared" si="579"/>
        <v>9.9058571173210527E-3</v>
      </c>
      <c r="N1443" s="66">
        <v>29208</v>
      </c>
      <c r="O1443" s="66">
        <v>36724</v>
      </c>
      <c r="P1443" s="66">
        <v>535</v>
      </c>
      <c r="Q1443" s="66">
        <v>250</v>
      </c>
      <c r="R1443" s="66">
        <v>100</v>
      </c>
      <c r="S1443" s="66">
        <v>122</v>
      </c>
      <c r="T1443" s="66">
        <v>8</v>
      </c>
      <c r="U1443" s="66">
        <v>0</v>
      </c>
      <c r="W1443" s="66">
        <f t="shared" si="584"/>
        <v>184</v>
      </c>
      <c r="Y1443" s="66">
        <v>1</v>
      </c>
      <c r="AA1443" s="66">
        <v>0</v>
      </c>
      <c r="AN1443" s="7">
        <f>IF(Q1443&gt;0,RANK(Q1443,(N1443:P1443,Q1443:AE1443)),0)</f>
        <v>4</v>
      </c>
      <c r="AO1443" s="7">
        <f>IF(R1443&gt;0,RANK(R1443,(N1443:P1443,Q1443:AE1443)),0)</f>
        <v>7</v>
      </c>
      <c r="AP1443" s="7">
        <f>IF(T1443&gt;0,RANK(T1443,(N1443:P1443,Q1443:AE1443)),0)</f>
        <v>8</v>
      </c>
      <c r="AQ1443" s="7">
        <f>IF(S1443&gt;0,RANK(S1443,(N1443:P1443,Q1443:AE1443)),0)</f>
        <v>6</v>
      </c>
      <c r="AR1443" s="2">
        <f t="shared" si="580"/>
        <v>3.7240064350831199E-3</v>
      </c>
      <c r="AS1443" s="2">
        <f t="shared" si="581"/>
        <v>1.4896025740332478E-3</v>
      </c>
      <c r="AT1443" s="2">
        <f t="shared" si="582"/>
        <v>1.1916820592265983E-4</v>
      </c>
      <c r="AU1443" s="2">
        <f t="shared" si="583"/>
        <v>1.8173151403205626E-3</v>
      </c>
      <c r="AW1443" t="s">
        <v>2375</v>
      </c>
      <c r="AX1443" t="s">
        <v>1192</v>
      </c>
      <c r="AY1443" s="10">
        <v>2</v>
      </c>
      <c r="BA1443" s="119">
        <v>27</v>
      </c>
      <c r="BB1443" s="121">
        <v>139</v>
      </c>
      <c r="BC1443" s="125">
        <f t="shared" si="563"/>
        <v>27139</v>
      </c>
      <c r="BE1443" s="7" t="s">
        <v>228</v>
      </c>
      <c r="BR1443" s="66">
        <v>183</v>
      </c>
      <c r="BS1443" s="1">
        <v>0</v>
      </c>
      <c r="BT1443" s="1">
        <v>1</v>
      </c>
    </row>
    <row r="1444" spans="1:72" ht="14" hidden="1" customHeight="1" outlineLevel="1">
      <c r="A1444" t="s">
        <v>1552</v>
      </c>
      <c r="B1444" t="s">
        <v>1192</v>
      </c>
      <c r="C1444" s="1">
        <f t="shared" si="575"/>
        <v>44990</v>
      </c>
      <c r="D1444" s="7">
        <f>IF(N1444&gt;0, RANK(N1444,(N1444:P1444,Q1444:AE1444)),0)</f>
        <v>2</v>
      </c>
      <c r="E1444" s="7">
        <f>IF(O1444&gt;0,RANK(O1444,(N1444:P1444,Q1444:AE1444)),0)</f>
        <v>1</v>
      </c>
      <c r="F1444" s="7">
        <f>IF(P1444&gt;0,RANK(P1444,(N1444:P1444,Q1444:AE1444)),0)</f>
        <v>3</v>
      </c>
      <c r="G1444" s="1">
        <f t="shared" si="573"/>
        <v>8183</v>
      </c>
      <c r="H1444" s="2">
        <f t="shared" si="574"/>
        <v>0.18188486330295622</v>
      </c>
      <c r="I1444" s="2"/>
      <c r="J1444" s="2">
        <f t="shared" si="576"/>
        <v>0.39913314069793288</v>
      </c>
      <c r="K1444" s="2">
        <f t="shared" si="577"/>
        <v>0.5810180040008891</v>
      </c>
      <c r="L1444" s="2">
        <f t="shared" si="578"/>
        <v>9.7354967770615693E-3</v>
      </c>
      <c r="M1444" s="2">
        <f t="shared" si="579"/>
        <v>1.0113358524116512E-2</v>
      </c>
      <c r="N1444" s="66">
        <v>17957</v>
      </c>
      <c r="O1444" s="66">
        <v>26140</v>
      </c>
      <c r="P1444" s="66">
        <v>438</v>
      </c>
      <c r="Q1444" s="66">
        <v>113</v>
      </c>
      <c r="R1444" s="66">
        <v>61</v>
      </c>
      <c r="S1444" s="66">
        <v>134</v>
      </c>
      <c r="T1444" s="66">
        <v>8</v>
      </c>
      <c r="U1444" s="66">
        <v>0</v>
      </c>
      <c r="W1444" s="66">
        <f t="shared" si="584"/>
        <v>138</v>
      </c>
      <c r="Y1444" s="66">
        <v>1</v>
      </c>
      <c r="AA1444" s="66">
        <v>0</v>
      </c>
      <c r="AN1444" s="7">
        <f>IF(Q1444&gt;0,RANK(Q1444,(N1444:P1444,Q1444:AE1444)),0)</f>
        <v>6</v>
      </c>
      <c r="AO1444" s="7">
        <f>IF(R1444&gt;0,RANK(R1444,(N1444:P1444,Q1444:AE1444)),0)</f>
        <v>7</v>
      </c>
      <c r="AP1444" s="7">
        <f>IF(T1444&gt;0,RANK(T1444,(N1444:P1444,Q1444:AE1444)),0)</f>
        <v>8</v>
      </c>
      <c r="AQ1444" s="7">
        <f>IF(S1444&gt;0,RANK(S1444,(N1444:P1444,Q1444:AE1444)),0)</f>
        <v>5</v>
      </c>
      <c r="AR1444" s="2">
        <f t="shared" si="580"/>
        <v>2.5116692598355192E-3</v>
      </c>
      <c r="AS1444" s="2">
        <f t="shared" si="581"/>
        <v>1.355856857079351E-3</v>
      </c>
      <c r="AT1444" s="2">
        <f t="shared" si="582"/>
        <v>1.7781729273171816E-4</v>
      </c>
      <c r="AU1444" s="2">
        <f t="shared" si="583"/>
        <v>2.9784396532562792E-3</v>
      </c>
      <c r="AW1444" t="s">
        <v>1552</v>
      </c>
      <c r="AX1444" t="s">
        <v>1192</v>
      </c>
      <c r="AY1444" s="10">
        <v>6</v>
      </c>
      <c r="BA1444" s="119">
        <v>27</v>
      </c>
      <c r="BB1444" s="121">
        <v>141</v>
      </c>
      <c r="BC1444" s="125">
        <f t="shared" si="563"/>
        <v>27141</v>
      </c>
      <c r="BE1444" s="7" t="s">
        <v>228</v>
      </c>
      <c r="BR1444" s="66">
        <v>138</v>
      </c>
      <c r="BS1444" s="1">
        <v>0</v>
      </c>
      <c r="BT1444" s="1">
        <v>0</v>
      </c>
    </row>
    <row r="1445" spans="1:72" hidden="1" outlineLevel="1">
      <c r="A1445" t="s">
        <v>1914</v>
      </c>
      <c r="B1445" t="s">
        <v>1192</v>
      </c>
      <c r="C1445" s="1">
        <f t="shared" si="575"/>
        <v>7729</v>
      </c>
      <c r="D1445" s="7">
        <f>IF(N1445&gt;0, RANK(N1445,(N1445:P1445,Q1445:AE1445)),0)</f>
        <v>2</v>
      </c>
      <c r="E1445" s="7">
        <f>IF(O1445&gt;0,RANK(O1445,(N1445:P1445,Q1445:AE1445)),0)</f>
        <v>1</v>
      </c>
      <c r="F1445" s="7">
        <f>IF(P1445&gt;0,RANK(P1445,(N1445:P1445,Q1445:AE1445)),0)</f>
        <v>3</v>
      </c>
      <c r="G1445" s="1">
        <f t="shared" si="573"/>
        <v>1494</v>
      </c>
      <c r="H1445" s="2">
        <f t="shared" si="574"/>
        <v>0.19329796868935178</v>
      </c>
      <c r="I1445" s="2"/>
      <c r="J1445" s="2">
        <f t="shared" si="576"/>
        <v>0.38788976581705265</v>
      </c>
      <c r="K1445" s="2">
        <f t="shared" si="577"/>
        <v>0.58118773450640449</v>
      </c>
      <c r="L1445" s="2">
        <f t="shared" si="578"/>
        <v>2.1736317764264459E-2</v>
      </c>
      <c r="M1445" s="2">
        <f t="shared" si="579"/>
        <v>9.1861819122784662E-3</v>
      </c>
      <c r="N1445" s="66">
        <v>2998</v>
      </c>
      <c r="O1445" s="66">
        <v>4492</v>
      </c>
      <c r="P1445" s="66">
        <v>168</v>
      </c>
      <c r="Q1445" s="66">
        <v>17</v>
      </c>
      <c r="R1445" s="66">
        <v>19</v>
      </c>
      <c r="S1445" s="66">
        <v>16</v>
      </c>
      <c r="T1445" s="66">
        <v>1</v>
      </c>
      <c r="U1445" s="66">
        <v>0</v>
      </c>
      <c r="W1445" s="66">
        <f t="shared" si="584"/>
        <v>18</v>
      </c>
      <c r="Y1445" s="66">
        <v>0</v>
      </c>
      <c r="AA1445" s="66">
        <v>0</v>
      </c>
      <c r="AN1445" s="7">
        <f>IF(Q1445&gt;0,RANK(Q1445,(N1445:P1445,Q1445:AE1445)),0)</f>
        <v>6</v>
      </c>
      <c r="AO1445" s="7">
        <f>IF(R1445&gt;0,RANK(R1445,(N1445:P1445,Q1445:AE1445)),0)</f>
        <v>4</v>
      </c>
      <c r="AP1445" s="7">
        <f>IF(T1445&gt;0,RANK(T1445,(N1445:P1445,Q1445:AE1445)),0)</f>
        <v>8</v>
      </c>
      <c r="AQ1445" s="7">
        <f>IF(S1445&gt;0,RANK(S1445,(N1445:P1445,Q1445:AE1445)),0)</f>
        <v>7</v>
      </c>
      <c r="AR1445" s="2">
        <f t="shared" si="580"/>
        <v>2.1995083451934274E-3</v>
      </c>
      <c r="AS1445" s="2">
        <f t="shared" si="581"/>
        <v>2.4582740328632424E-3</v>
      </c>
      <c r="AT1445" s="2">
        <f t="shared" si="582"/>
        <v>1.2938284383490748E-4</v>
      </c>
      <c r="AU1445" s="2">
        <f t="shared" si="583"/>
        <v>2.0701255013585197E-3</v>
      </c>
      <c r="AW1445" t="s">
        <v>1914</v>
      </c>
      <c r="AX1445" t="s">
        <v>1192</v>
      </c>
      <c r="AY1445" s="10">
        <v>7</v>
      </c>
      <c r="BA1445" s="119">
        <v>27</v>
      </c>
      <c r="BB1445" s="121">
        <v>143</v>
      </c>
      <c r="BC1445" s="125">
        <f t="shared" si="563"/>
        <v>27143</v>
      </c>
      <c r="BE1445" s="7" t="s">
        <v>228</v>
      </c>
      <c r="BR1445" s="66">
        <v>18</v>
      </c>
      <c r="BS1445" s="1">
        <v>0</v>
      </c>
      <c r="BT1445" s="1">
        <v>0</v>
      </c>
    </row>
    <row r="1446" spans="1:72" hidden="1" outlineLevel="1">
      <c r="A1446" t="s">
        <v>2395</v>
      </c>
      <c r="B1446" t="s">
        <v>1192</v>
      </c>
      <c r="C1446" s="1">
        <f t="shared" si="575"/>
        <v>78756</v>
      </c>
      <c r="D1446" s="7">
        <f>IF(N1446&gt;0, RANK(N1446,(N1446:P1446,Q1446:AE1446)),0)</f>
        <v>2</v>
      </c>
      <c r="E1446" s="7">
        <f>IF(O1446&gt;0,RANK(O1446,(N1446:P1446,Q1446:AE1446)),0)</f>
        <v>1</v>
      </c>
      <c r="F1446" s="7">
        <f>IF(P1446&gt;0,RANK(P1446,(N1446:P1446,Q1446:AE1446)),0)</f>
        <v>3</v>
      </c>
      <c r="G1446" s="1">
        <f t="shared" si="573"/>
        <v>5504</v>
      </c>
      <c r="H1446" s="2">
        <f t="shared" si="574"/>
        <v>6.9886738788155822E-2</v>
      </c>
      <c r="I1446" s="2"/>
      <c r="J1446" s="2">
        <f t="shared" si="576"/>
        <v>0.45317182182944793</v>
      </c>
      <c r="K1446" s="2">
        <f t="shared" si="577"/>
        <v>0.5230585606176037</v>
      </c>
      <c r="L1446" s="2">
        <f t="shared" si="578"/>
        <v>1.257047082127076E-2</v>
      </c>
      <c r="M1446" s="2">
        <f t="shared" si="579"/>
        <v>1.1199146731677614E-2</v>
      </c>
      <c r="N1446" s="66">
        <v>35690</v>
      </c>
      <c r="O1446" s="66">
        <v>41194</v>
      </c>
      <c r="P1446" s="66">
        <v>990</v>
      </c>
      <c r="Q1446" s="66">
        <v>196</v>
      </c>
      <c r="R1446" s="66">
        <v>191</v>
      </c>
      <c r="S1446" s="66">
        <v>219</v>
      </c>
      <c r="T1446" s="66">
        <v>26</v>
      </c>
      <c r="U1446" s="66">
        <v>0</v>
      </c>
      <c r="W1446" s="66">
        <f t="shared" si="584"/>
        <v>250</v>
      </c>
      <c r="Y1446" s="66">
        <v>0</v>
      </c>
      <c r="AA1446" s="66">
        <v>0</v>
      </c>
      <c r="AN1446" s="7">
        <f>IF(Q1446&gt;0,RANK(Q1446,(N1446:P1446,Q1446:AE1446)),0)</f>
        <v>6</v>
      </c>
      <c r="AO1446" s="7">
        <f>IF(R1446&gt;0,RANK(R1446,(N1446:P1446,Q1446:AE1446)),0)</f>
        <v>7</v>
      </c>
      <c r="AP1446" s="7">
        <f>IF(T1446&gt;0,RANK(T1446,(N1446:P1446,Q1446:AE1446)),0)</f>
        <v>8</v>
      </c>
      <c r="AQ1446" s="7">
        <f>IF(S1446&gt;0,RANK(S1446,(N1446:P1446,Q1446:AE1446)),0)</f>
        <v>5</v>
      </c>
      <c r="AR1446" s="2">
        <f t="shared" si="580"/>
        <v>2.4886992737061303E-3</v>
      </c>
      <c r="AS1446" s="2">
        <f t="shared" si="581"/>
        <v>2.425212047336076E-3</v>
      </c>
      <c r="AT1446" s="2">
        <f t="shared" si="582"/>
        <v>3.3013357712428259E-4</v>
      </c>
      <c r="AU1446" s="2">
        <f t="shared" si="583"/>
        <v>2.7807405150083804E-3</v>
      </c>
      <c r="AW1446" t="s">
        <v>2395</v>
      </c>
      <c r="AX1446" t="s">
        <v>1192</v>
      </c>
      <c r="AY1446" s="10">
        <v>0</v>
      </c>
      <c r="BA1446" s="119">
        <v>27</v>
      </c>
      <c r="BB1446" s="121">
        <v>145</v>
      </c>
      <c r="BC1446" s="125">
        <f t="shared" si="563"/>
        <v>27145</v>
      </c>
      <c r="BE1446" s="7" t="s">
        <v>228</v>
      </c>
      <c r="BR1446" s="66">
        <v>250</v>
      </c>
      <c r="BS1446" s="1">
        <v>0</v>
      </c>
      <c r="BT1446" s="1">
        <v>0</v>
      </c>
    </row>
    <row r="1447" spans="1:72" hidden="1" outlineLevel="1">
      <c r="A1447" t="s">
        <v>2685</v>
      </c>
      <c r="B1447" t="s">
        <v>1192</v>
      </c>
      <c r="C1447" s="1">
        <f t="shared" si="575"/>
        <v>19656</v>
      </c>
      <c r="D1447" s="7">
        <f>IF(N1447&gt;0, RANK(N1447,(N1447:P1447,Q1447:AE1447)),0)</f>
        <v>2</v>
      </c>
      <c r="E1447" s="7">
        <f>IF(O1447&gt;0,RANK(O1447,(N1447:P1447,Q1447:AE1447)),0)</f>
        <v>1</v>
      </c>
      <c r="F1447" s="7">
        <f>IF(P1447&gt;0,RANK(P1447,(N1447:P1447,Q1447:AE1447)),0)</f>
        <v>3</v>
      </c>
      <c r="G1447" s="1">
        <f t="shared" si="573"/>
        <v>1052</v>
      </c>
      <c r="H1447" s="2">
        <f t="shared" si="574"/>
        <v>5.3520553520553522E-2</v>
      </c>
      <c r="I1447" s="2"/>
      <c r="J1447" s="2">
        <f t="shared" si="576"/>
        <v>0.45868945868945871</v>
      </c>
      <c r="K1447" s="2">
        <f t="shared" si="577"/>
        <v>0.51221001221001217</v>
      </c>
      <c r="L1447" s="2">
        <f t="shared" si="578"/>
        <v>1.5211640211640211E-2</v>
      </c>
      <c r="M1447" s="2">
        <f t="shared" si="579"/>
        <v>1.388888888888886E-2</v>
      </c>
      <c r="N1447" s="66">
        <v>9016</v>
      </c>
      <c r="O1447" s="66">
        <v>10068</v>
      </c>
      <c r="P1447" s="66">
        <v>299</v>
      </c>
      <c r="Q1447" s="66">
        <v>63</v>
      </c>
      <c r="R1447" s="66">
        <v>48</v>
      </c>
      <c r="S1447" s="66">
        <v>77</v>
      </c>
      <c r="T1447" s="66">
        <v>5</v>
      </c>
      <c r="U1447" s="66">
        <v>0</v>
      </c>
      <c r="W1447" s="66">
        <f t="shared" si="584"/>
        <v>80</v>
      </c>
      <c r="Y1447" s="66">
        <v>0</v>
      </c>
      <c r="AA1447" s="66">
        <v>0</v>
      </c>
      <c r="AN1447" s="7">
        <f>IF(Q1447&gt;0,RANK(Q1447,(N1447:P1447,Q1447:AE1447)),0)</f>
        <v>6</v>
      </c>
      <c r="AO1447" s="7">
        <f>IF(R1447&gt;0,RANK(R1447,(N1447:P1447,Q1447:AE1447)),0)</f>
        <v>7</v>
      </c>
      <c r="AP1447" s="7">
        <f>IF(T1447&gt;0,RANK(T1447,(N1447:P1447,Q1447:AE1447)),0)</f>
        <v>8</v>
      </c>
      <c r="AQ1447" s="7">
        <f>IF(S1447&gt;0,RANK(S1447,(N1447:P1447,Q1447:AE1447)),0)</f>
        <v>5</v>
      </c>
      <c r="AR1447" s="2">
        <f t="shared" si="580"/>
        <v>3.205128205128205E-3</v>
      </c>
      <c r="AS1447" s="2">
        <f t="shared" si="581"/>
        <v>2.442002442002442E-3</v>
      </c>
      <c r="AT1447" s="2">
        <f t="shared" si="582"/>
        <v>2.5437525437525436E-4</v>
      </c>
      <c r="AU1447" s="2">
        <f t="shared" si="583"/>
        <v>3.9173789173789176E-3</v>
      </c>
      <c r="AW1447" t="s">
        <v>2685</v>
      </c>
      <c r="AX1447" t="s">
        <v>1192</v>
      </c>
      <c r="AY1447" s="10">
        <v>1</v>
      </c>
      <c r="BA1447" s="119">
        <v>27</v>
      </c>
      <c r="BB1447" s="121">
        <v>147</v>
      </c>
      <c r="BC1447" s="125">
        <f t="shared" si="563"/>
        <v>27147</v>
      </c>
      <c r="BE1447" s="7" t="s">
        <v>228</v>
      </c>
      <c r="BR1447" s="66">
        <v>80</v>
      </c>
      <c r="BS1447" s="1">
        <v>0</v>
      </c>
      <c r="BT1447" s="1">
        <v>0</v>
      </c>
    </row>
    <row r="1448" spans="1:72" hidden="1" outlineLevel="1">
      <c r="A1448" t="s">
        <v>1346</v>
      </c>
      <c r="B1448" t="s">
        <v>1192</v>
      </c>
      <c r="C1448" s="1">
        <f t="shared" si="575"/>
        <v>5634</v>
      </c>
      <c r="D1448" s="7">
        <f>IF(N1448&gt;0, RANK(N1448,(N1448:P1448,Q1448:AE1448)),0)</f>
        <v>1</v>
      </c>
      <c r="E1448" s="7">
        <f>IF(O1448&gt;0,RANK(O1448,(N1448:P1448,Q1448:AE1448)),0)</f>
        <v>2</v>
      </c>
      <c r="F1448" s="7">
        <f>IF(P1448&gt;0,RANK(P1448,(N1448:P1448,Q1448:AE1448)),0)</f>
        <v>3</v>
      </c>
      <c r="G1448" s="1">
        <f t="shared" si="573"/>
        <v>71</v>
      </c>
      <c r="H1448" s="2">
        <f t="shared" si="574"/>
        <v>1.2602058927937523E-2</v>
      </c>
      <c r="I1448" s="2"/>
      <c r="J1448" s="2">
        <f t="shared" si="576"/>
        <v>0.4936102236421725</v>
      </c>
      <c r="K1448" s="2">
        <f t="shared" si="577"/>
        <v>0.48100816471423502</v>
      </c>
      <c r="L1448" s="2">
        <f t="shared" si="578"/>
        <v>1.2779552715654952E-2</v>
      </c>
      <c r="M1448" s="2">
        <f t="shared" si="579"/>
        <v>1.2602058927937587E-2</v>
      </c>
      <c r="N1448" s="66">
        <v>2781</v>
      </c>
      <c r="O1448" s="66">
        <v>2710</v>
      </c>
      <c r="P1448" s="66">
        <v>72</v>
      </c>
      <c r="Q1448" s="66">
        <v>16</v>
      </c>
      <c r="R1448" s="66">
        <v>17</v>
      </c>
      <c r="S1448" s="66">
        <v>18</v>
      </c>
      <c r="T1448" s="66">
        <v>3</v>
      </c>
      <c r="U1448" s="66">
        <v>0</v>
      </c>
      <c r="W1448" s="66">
        <f t="shared" si="584"/>
        <v>17</v>
      </c>
      <c r="Y1448" s="66">
        <v>0</v>
      </c>
      <c r="AA1448" s="66">
        <v>0</v>
      </c>
      <c r="AN1448" s="7">
        <f>IF(Q1448&gt;0,RANK(Q1448,(N1448:P1448,Q1448:AE1448)),0)</f>
        <v>7</v>
      </c>
      <c r="AO1448" s="7">
        <f>IF(R1448&gt;0,RANK(R1448,(N1448:P1448,Q1448:AE1448)),0)</f>
        <v>5</v>
      </c>
      <c r="AP1448" s="7">
        <f>IF(T1448&gt;0,RANK(T1448,(N1448:P1448,Q1448:AE1448)),0)</f>
        <v>8</v>
      </c>
      <c r="AQ1448" s="7">
        <f>IF(S1448&gt;0,RANK(S1448,(N1448:P1448,Q1448:AE1448)),0)</f>
        <v>4</v>
      </c>
      <c r="AR1448" s="2">
        <f t="shared" si="580"/>
        <v>2.8399006034788782E-3</v>
      </c>
      <c r="AS1448" s="2">
        <f t="shared" si="581"/>
        <v>3.0173943911963081E-3</v>
      </c>
      <c r="AT1448" s="2">
        <f t="shared" si="582"/>
        <v>5.3248136315228972E-4</v>
      </c>
      <c r="AU1448" s="2">
        <f t="shared" si="583"/>
        <v>3.1948881789137379E-3</v>
      </c>
      <c r="AW1448" t="s">
        <v>1346</v>
      </c>
      <c r="AX1448" t="s">
        <v>1192</v>
      </c>
      <c r="AY1448" s="10">
        <v>7</v>
      </c>
      <c r="BA1448" s="119">
        <v>27</v>
      </c>
      <c r="BB1448" s="121">
        <v>149</v>
      </c>
      <c r="BC1448" s="125">
        <f t="shared" ref="BC1448:BC1511" si="585">1000*BA1448+BB1448</f>
        <v>27149</v>
      </c>
      <c r="BE1448" s="7" t="s">
        <v>228</v>
      </c>
      <c r="BR1448" s="66">
        <v>17</v>
      </c>
      <c r="BS1448" s="1">
        <v>0</v>
      </c>
      <c r="BT1448" s="1">
        <v>0</v>
      </c>
    </row>
    <row r="1449" spans="1:72" hidden="1" outlineLevel="1">
      <c r="A1449" t="s">
        <v>3130</v>
      </c>
      <c r="B1449" t="s">
        <v>1192</v>
      </c>
      <c r="C1449" s="1">
        <f t="shared" si="575"/>
        <v>5244</v>
      </c>
      <c r="D1449" s="7">
        <f>IF(N1449&gt;0, RANK(N1449,(N1449:P1449,Q1449:AE1449)),0)</f>
        <v>1</v>
      </c>
      <c r="E1449" s="7">
        <f>IF(O1449&gt;0,RANK(O1449,(N1449:P1449,Q1449:AE1449)),0)</f>
        <v>2</v>
      </c>
      <c r="F1449" s="7">
        <f>IF(P1449&gt;0,RANK(P1449,(N1449:P1449,Q1449:AE1449)),0)</f>
        <v>3</v>
      </c>
      <c r="G1449" s="1">
        <f t="shared" si="573"/>
        <v>723</v>
      </c>
      <c r="H1449" s="2">
        <f t="shared" si="574"/>
        <v>0.13787185354691076</v>
      </c>
      <c r="I1449" s="2"/>
      <c r="J1449" s="2">
        <f t="shared" si="576"/>
        <v>0.55434782608695654</v>
      </c>
      <c r="K1449" s="2">
        <f t="shared" si="577"/>
        <v>0.41647597254004576</v>
      </c>
      <c r="L1449" s="2">
        <f t="shared" si="578"/>
        <v>1.8878718535469109E-2</v>
      </c>
      <c r="M1449" s="2">
        <f t="shared" si="579"/>
        <v>1.0297482837528592E-2</v>
      </c>
      <c r="N1449" s="66">
        <v>2907</v>
      </c>
      <c r="O1449" s="66">
        <v>2184</v>
      </c>
      <c r="P1449" s="66">
        <v>99</v>
      </c>
      <c r="Q1449" s="66">
        <v>14</v>
      </c>
      <c r="R1449" s="66">
        <v>10</v>
      </c>
      <c r="S1449" s="66">
        <v>18</v>
      </c>
      <c r="T1449" s="66">
        <v>4</v>
      </c>
      <c r="U1449" s="66">
        <v>0</v>
      </c>
      <c r="W1449" s="66">
        <f t="shared" si="584"/>
        <v>8</v>
      </c>
      <c r="Y1449" s="66">
        <v>0</v>
      </c>
      <c r="AA1449" s="66">
        <v>0</v>
      </c>
      <c r="AN1449" s="7">
        <f>IF(Q1449&gt;0,RANK(Q1449,(N1449:P1449,Q1449:AE1449)),0)</f>
        <v>5</v>
      </c>
      <c r="AO1449" s="7">
        <f>IF(R1449&gt;0,RANK(R1449,(N1449:P1449,Q1449:AE1449)),0)</f>
        <v>6</v>
      </c>
      <c r="AP1449" s="7">
        <f>IF(T1449&gt;0,RANK(T1449,(N1449:P1449,Q1449:AE1449)),0)</f>
        <v>8</v>
      </c>
      <c r="AQ1449" s="7">
        <f>IF(S1449&gt;0,RANK(S1449,(N1449:P1449,Q1449:AE1449)),0)</f>
        <v>4</v>
      </c>
      <c r="AR1449" s="2">
        <f t="shared" si="580"/>
        <v>2.6697177726926011E-3</v>
      </c>
      <c r="AS1449" s="2">
        <f t="shared" si="581"/>
        <v>1.9069412662090007E-3</v>
      </c>
      <c r="AT1449" s="2">
        <f t="shared" si="582"/>
        <v>7.6277650648360034E-4</v>
      </c>
      <c r="AU1449" s="2">
        <f t="shared" si="583"/>
        <v>3.4324942791762012E-3</v>
      </c>
      <c r="AW1449" t="s">
        <v>3130</v>
      </c>
      <c r="AX1449" t="s">
        <v>1192</v>
      </c>
      <c r="AY1449" s="10">
        <v>7</v>
      </c>
      <c r="BA1449" s="119">
        <v>27</v>
      </c>
      <c r="BB1449" s="121">
        <v>151</v>
      </c>
      <c r="BC1449" s="125">
        <f t="shared" si="585"/>
        <v>27151</v>
      </c>
      <c r="BE1449" s="7" t="s">
        <v>228</v>
      </c>
      <c r="BR1449" s="66">
        <v>8</v>
      </c>
      <c r="BS1449" s="1">
        <v>0</v>
      </c>
      <c r="BT1449" s="1">
        <v>0</v>
      </c>
    </row>
    <row r="1450" spans="1:72" hidden="1" outlineLevel="1">
      <c r="A1450" t="s">
        <v>2071</v>
      </c>
      <c r="B1450" t="s">
        <v>1192</v>
      </c>
      <c r="C1450" s="1">
        <f t="shared" si="575"/>
        <v>12257</v>
      </c>
      <c r="D1450" s="7">
        <f>IF(N1450&gt;0, RANK(N1450,(N1450:P1450,Q1450:AE1450)),0)</f>
        <v>2</v>
      </c>
      <c r="E1450" s="7">
        <f>IF(O1450&gt;0,RANK(O1450,(N1450:P1450,Q1450:AE1450)),0)</f>
        <v>1</v>
      </c>
      <c r="F1450" s="7">
        <f>IF(P1450&gt;0,RANK(P1450,(N1450:P1450,Q1450:AE1450)),0)</f>
        <v>3</v>
      </c>
      <c r="G1450" s="1">
        <f t="shared" si="573"/>
        <v>1360</v>
      </c>
      <c r="H1450" s="2">
        <f t="shared" si="574"/>
        <v>0.11095700416088766</v>
      </c>
      <c r="I1450" s="2"/>
      <c r="J1450" s="2">
        <f t="shared" si="576"/>
        <v>0.43052949335073837</v>
      </c>
      <c r="K1450" s="2">
        <f t="shared" si="577"/>
        <v>0.54148649751162603</v>
      </c>
      <c r="L1450" s="2">
        <f t="shared" si="578"/>
        <v>1.6969894754018111E-2</v>
      </c>
      <c r="M1450" s="2">
        <f t="shared" si="579"/>
        <v>1.1014114383617435E-2</v>
      </c>
      <c r="N1450" s="66">
        <v>5277</v>
      </c>
      <c r="O1450" s="66">
        <v>6637</v>
      </c>
      <c r="P1450" s="66">
        <v>208</v>
      </c>
      <c r="Q1450" s="66">
        <v>30</v>
      </c>
      <c r="R1450" s="66">
        <v>22</v>
      </c>
      <c r="S1450" s="66">
        <v>45</v>
      </c>
      <c r="T1450" s="66">
        <v>6</v>
      </c>
      <c r="U1450" s="66">
        <v>0</v>
      </c>
      <c r="W1450" s="66">
        <f t="shared" si="584"/>
        <v>32</v>
      </c>
      <c r="Y1450" s="66">
        <v>0</v>
      </c>
      <c r="AA1450" s="66">
        <v>0</v>
      </c>
      <c r="AN1450" s="7">
        <f>IF(Q1450&gt;0,RANK(Q1450,(N1450:P1450,Q1450:AE1450)),0)</f>
        <v>6</v>
      </c>
      <c r="AO1450" s="7">
        <f>IF(R1450&gt;0,RANK(R1450,(N1450:P1450,Q1450:AE1450)),0)</f>
        <v>7</v>
      </c>
      <c r="AP1450" s="7">
        <f>IF(T1450&gt;0,RANK(T1450,(N1450:P1450,Q1450:AE1450)),0)</f>
        <v>8</v>
      </c>
      <c r="AQ1450" s="7">
        <f>IF(S1450&gt;0,RANK(S1450,(N1450:P1450,Q1450:AE1450)),0)</f>
        <v>4</v>
      </c>
      <c r="AR1450" s="2">
        <f t="shared" si="580"/>
        <v>2.4475809741372279E-3</v>
      </c>
      <c r="AS1450" s="2">
        <f t="shared" si="581"/>
        <v>1.7948927143673003E-3</v>
      </c>
      <c r="AT1450" s="2">
        <f t="shared" si="582"/>
        <v>4.8951619482744558E-4</v>
      </c>
      <c r="AU1450" s="2">
        <f t="shared" si="583"/>
        <v>3.6713714612058414E-3</v>
      </c>
      <c r="AW1450" t="s">
        <v>2071</v>
      </c>
      <c r="AX1450" t="s">
        <v>1192</v>
      </c>
      <c r="AY1450" s="10">
        <v>7</v>
      </c>
      <c r="BA1450" s="119">
        <v>27</v>
      </c>
      <c r="BB1450" s="121">
        <v>153</v>
      </c>
      <c r="BC1450" s="125">
        <f t="shared" si="585"/>
        <v>27153</v>
      </c>
      <c r="BE1450" s="7" t="s">
        <v>228</v>
      </c>
      <c r="BR1450" s="66">
        <v>32</v>
      </c>
      <c r="BS1450" s="1">
        <v>0</v>
      </c>
      <c r="BT1450" s="1">
        <v>0</v>
      </c>
    </row>
    <row r="1451" spans="1:72" hidden="1" outlineLevel="1">
      <c r="A1451" t="s">
        <v>2007</v>
      </c>
      <c r="B1451" t="s">
        <v>1192</v>
      </c>
      <c r="C1451" s="1">
        <f t="shared" si="575"/>
        <v>2035</v>
      </c>
      <c r="D1451" s="7">
        <f>IF(N1451&gt;0, RANK(N1451,(N1451:P1451,Q1451:AE1451)),0)</f>
        <v>1</v>
      </c>
      <c r="E1451" s="7">
        <f>IF(O1451&gt;0,RANK(O1451,(N1451:P1451,Q1451:AE1451)),0)</f>
        <v>2</v>
      </c>
      <c r="F1451" s="7">
        <f>IF(P1451&gt;0,RANK(P1451,(N1451:P1451,Q1451:AE1451)),0)</f>
        <v>3</v>
      </c>
      <c r="G1451" s="1">
        <f t="shared" si="573"/>
        <v>110</v>
      </c>
      <c r="H1451" s="2">
        <f t="shared" si="574"/>
        <v>5.4054054054054057E-2</v>
      </c>
      <c r="I1451" s="2"/>
      <c r="J1451" s="2">
        <f t="shared" si="576"/>
        <v>0.51253071253071258</v>
      </c>
      <c r="K1451" s="2">
        <f t="shared" si="577"/>
        <v>0.45847665847665847</v>
      </c>
      <c r="L1451" s="2">
        <f t="shared" si="578"/>
        <v>1.8181818181818181E-2</v>
      </c>
      <c r="M1451" s="2">
        <f t="shared" si="579"/>
        <v>1.0810810810810763E-2</v>
      </c>
      <c r="N1451" s="66">
        <v>1043</v>
      </c>
      <c r="O1451" s="66">
        <v>933</v>
      </c>
      <c r="P1451" s="66">
        <v>37</v>
      </c>
      <c r="Q1451" s="66">
        <v>4</v>
      </c>
      <c r="R1451" s="66">
        <v>3</v>
      </c>
      <c r="S1451" s="66">
        <v>11</v>
      </c>
      <c r="T1451" s="66">
        <v>2</v>
      </c>
      <c r="U1451" s="66">
        <v>0</v>
      </c>
      <c r="W1451" s="66">
        <f t="shared" si="584"/>
        <v>2</v>
      </c>
      <c r="Y1451" s="66">
        <v>0</v>
      </c>
      <c r="AA1451" s="66">
        <v>0</v>
      </c>
      <c r="AN1451" s="7">
        <f>IF(Q1451&gt;0,RANK(Q1451,(N1451:P1451,Q1451:AE1451)),0)</f>
        <v>5</v>
      </c>
      <c r="AO1451" s="7">
        <f>IF(R1451&gt;0,RANK(R1451,(N1451:P1451,Q1451:AE1451)),0)</f>
        <v>6</v>
      </c>
      <c r="AP1451" s="7">
        <f>IF(T1451&gt;0,RANK(T1451,(N1451:P1451,Q1451:AE1451)),0)</f>
        <v>7</v>
      </c>
      <c r="AQ1451" s="7">
        <f>IF(S1451&gt;0,RANK(S1451,(N1451:P1451,Q1451:AE1451)),0)</f>
        <v>4</v>
      </c>
      <c r="AR1451" s="2">
        <f t="shared" si="580"/>
        <v>1.9656019656019656E-3</v>
      </c>
      <c r="AS1451" s="2">
        <f t="shared" si="581"/>
        <v>1.4742014742014742E-3</v>
      </c>
      <c r="AT1451" s="2">
        <f t="shared" si="582"/>
        <v>9.8280098280098278E-4</v>
      </c>
      <c r="AU1451" s="2">
        <f t="shared" si="583"/>
        <v>5.4054054054054057E-3</v>
      </c>
      <c r="AW1451" t="s">
        <v>2007</v>
      </c>
      <c r="AX1451" t="s">
        <v>1192</v>
      </c>
      <c r="AY1451" s="10">
        <v>7</v>
      </c>
      <c r="BA1451" s="119">
        <v>27</v>
      </c>
      <c r="BB1451" s="121">
        <v>155</v>
      </c>
      <c r="BC1451" s="125">
        <f t="shared" si="585"/>
        <v>27155</v>
      </c>
      <c r="BE1451" s="7" t="s">
        <v>228</v>
      </c>
      <c r="BR1451" s="66">
        <v>2</v>
      </c>
      <c r="BS1451" s="1">
        <v>0</v>
      </c>
      <c r="BT1451" s="1">
        <v>0</v>
      </c>
    </row>
    <row r="1452" spans="1:72" hidden="1" outlineLevel="1">
      <c r="A1452" t="s">
        <v>2379</v>
      </c>
      <c r="B1452" t="s">
        <v>1192</v>
      </c>
      <c r="C1452" s="1">
        <f t="shared" si="575"/>
        <v>11893</v>
      </c>
      <c r="D1452" s="7">
        <f>IF(N1452&gt;0, RANK(N1452,(N1452:P1452,Q1452:AE1452)),0)</f>
        <v>2</v>
      </c>
      <c r="E1452" s="7">
        <f>IF(O1452&gt;0,RANK(O1452,(N1452:P1452,Q1452:AE1452)),0)</f>
        <v>1</v>
      </c>
      <c r="F1452" s="7">
        <f>IF(P1452&gt;0,RANK(P1452,(N1452:P1452,Q1452:AE1452)),0)</f>
        <v>3</v>
      </c>
      <c r="G1452" s="1">
        <f t="shared" si="573"/>
        <v>289</v>
      </c>
      <c r="H1452" s="2">
        <f t="shared" si="574"/>
        <v>2.4300008408307407E-2</v>
      </c>
      <c r="I1452" s="2"/>
      <c r="J1452" s="2">
        <f t="shared" si="576"/>
        <v>0.47473303623980495</v>
      </c>
      <c r="K1452" s="2">
        <f t="shared" si="577"/>
        <v>0.49903304464811232</v>
      </c>
      <c r="L1452" s="2">
        <f t="shared" si="578"/>
        <v>1.690069788951484E-2</v>
      </c>
      <c r="M1452" s="2">
        <f t="shared" si="579"/>
        <v>9.3332212225678314E-3</v>
      </c>
      <c r="N1452" s="66">
        <v>5646</v>
      </c>
      <c r="O1452" s="66">
        <v>5935</v>
      </c>
      <c r="P1452" s="66">
        <v>201</v>
      </c>
      <c r="Q1452" s="66">
        <v>32</v>
      </c>
      <c r="R1452" s="66">
        <v>24</v>
      </c>
      <c r="S1452" s="66">
        <v>15</v>
      </c>
      <c r="T1452" s="66">
        <v>4</v>
      </c>
      <c r="U1452" s="66">
        <v>0</v>
      </c>
      <c r="W1452" s="66">
        <f t="shared" si="584"/>
        <v>36</v>
      </c>
      <c r="Y1452" s="66">
        <v>0</v>
      </c>
      <c r="AA1452" s="66">
        <v>0</v>
      </c>
      <c r="AN1452" s="7">
        <f>IF(Q1452&gt;0,RANK(Q1452,(N1452:P1452,Q1452:AE1452)),0)</f>
        <v>5</v>
      </c>
      <c r="AO1452" s="7">
        <f>IF(R1452&gt;0,RANK(R1452,(N1452:P1452,Q1452:AE1452)),0)</f>
        <v>6</v>
      </c>
      <c r="AP1452" s="7">
        <f>IF(T1452&gt;0,RANK(T1452,(N1452:P1452,Q1452:AE1452)),0)</f>
        <v>8</v>
      </c>
      <c r="AQ1452" s="7">
        <f>IF(S1452&gt;0,RANK(S1452,(N1452:P1452,Q1452:AE1452)),0)</f>
        <v>7</v>
      </c>
      <c r="AR1452" s="2">
        <f t="shared" si="580"/>
        <v>2.6906583704700243E-3</v>
      </c>
      <c r="AS1452" s="2">
        <f t="shared" si="581"/>
        <v>2.0179937778525181E-3</v>
      </c>
      <c r="AT1452" s="2">
        <f t="shared" si="582"/>
        <v>3.3633229630875304E-4</v>
      </c>
      <c r="AU1452" s="2">
        <f t="shared" si="583"/>
        <v>1.261246111157824E-3</v>
      </c>
      <c r="AW1452" t="s">
        <v>2379</v>
      </c>
      <c r="AX1452" t="s">
        <v>1192</v>
      </c>
      <c r="AY1452" s="10">
        <v>1</v>
      </c>
      <c r="BA1452" s="119">
        <v>27</v>
      </c>
      <c r="BB1452" s="121">
        <v>157</v>
      </c>
      <c r="BC1452" s="125">
        <f t="shared" si="585"/>
        <v>27157</v>
      </c>
      <c r="BE1452" s="7" t="s">
        <v>228</v>
      </c>
      <c r="BR1452" s="66">
        <v>36</v>
      </c>
      <c r="BS1452" s="1">
        <v>0</v>
      </c>
      <c r="BT1452" s="1">
        <v>0</v>
      </c>
    </row>
    <row r="1453" spans="1:72" hidden="1" outlineLevel="1">
      <c r="A1453" t="s">
        <v>105</v>
      </c>
      <c r="B1453" t="s">
        <v>1192</v>
      </c>
      <c r="C1453" s="1">
        <f t="shared" si="575"/>
        <v>7169</v>
      </c>
      <c r="D1453" s="7">
        <f>IF(N1453&gt;0, RANK(N1453,(N1453:P1453,Q1453:AE1453)),0)</f>
        <v>2</v>
      </c>
      <c r="E1453" s="7">
        <f>IF(O1453&gt;0,RANK(O1453,(N1453:P1453,Q1453:AE1453)),0)</f>
        <v>1</v>
      </c>
      <c r="F1453" s="7">
        <f>IF(P1453&gt;0,RANK(P1453,(N1453:P1453,Q1453:AE1453)),0)</f>
        <v>3</v>
      </c>
      <c r="G1453" s="1">
        <f t="shared" si="573"/>
        <v>1246</v>
      </c>
      <c r="H1453" s="2">
        <f t="shared" si="574"/>
        <v>0.17380387780722556</v>
      </c>
      <c r="I1453" s="2"/>
      <c r="J1453" s="2">
        <f t="shared" si="576"/>
        <v>0.4020086483470498</v>
      </c>
      <c r="K1453" s="2">
        <f t="shared" si="577"/>
        <v>0.57581252615427536</v>
      </c>
      <c r="L1453" s="2">
        <f t="shared" si="578"/>
        <v>1.4227925791602734E-2</v>
      </c>
      <c r="M1453" s="2">
        <f t="shared" si="579"/>
        <v>7.9508997070721586E-3</v>
      </c>
      <c r="N1453" s="66">
        <v>2882</v>
      </c>
      <c r="O1453" s="66">
        <v>4128</v>
      </c>
      <c r="P1453" s="66">
        <v>102</v>
      </c>
      <c r="Q1453" s="66">
        <v>11</v>
      </c>
      <c r="R1453" s="66">
        <v>16</v>
      </c>
      <c r="S1453" s="66">
        <v>15</v>
      </c>
      <c r="T1453" s="66">
        <v>4</v>
      </c>
      <c r="U1453" s="66">
        <v>0</v>
      </c>
      <c r="W1453" s="66">
        <f t="shared" si="584"/>
        <v>11</v>
      </c>
      <c r="Y1453" s="66">
        <v>0</v>
      </c>
      <c r="AA1453" s="66">
        <v>0</v>
      </c>
      <c r="AN1453" s="7">
        <f>IF(Q1453&gt;0,RANK(Q1453,(N1453:P1453,Q1453:AE1453)),0)</f>
        <v>6</v>
      </c>
      <c r="AO1453" s="7">
        <f>IF(R1453&gt;0,RANK(R1453,(N1453:P1453,Q1453:AE1453)),0)</f>
        <v>4</v>
      </c>
      <c r="AP1453" s="7">
        <f>IF(T1453&gt;0,RANK(T1453,(N1453:P1453,Q1453:AE1453)),0)</f>
        <v>8</v>
      </c>
      <c r="AQ1453" s="7">
        <f>IF(S1453&gt;0,RANK(S1453,(N1453:P1453,Q1453:AE1453)),0)</f>
        <v>5</v>
      </c>
      <c r="AR1453" s="2">
        <f t="shared" si="580"/>
        <v>1.5343841539963733E-3</v>
      </c>
      <c r="AS1453" s="2">
        <f t="shared" si="581"/>
        <v>2.2318314967219974E-3</v>
      </c>
      <c r="AT1453" s="2">
        <f t="shared" si="582"/>
        <v>5.5795787418049935E-4</v>
      </c>
      <c r="AU1453" s="2">
        <f t="shared" si="583"/>
        <v>2.0923420281768728E-3</v>
      </c>
      <c r="AW1453" t="s">
        <v>105</v>
      </c>
      <c r="AX1453" t="s">
        <v>1192</v>
      </c>
      <c r="AY1453" s="10">
        <v>8</v>
      </c>
      <c r="BA1453" s="119">
        <v>27</v>
      </c>
      <c r="BB1453" s="121">
        <v>159</v>
      </c>
      <c r="BC1453" s="125">
        <f t="shared" si="585"/>
        <v>27159</v>
      </c>
      <c r="BE1453" s="7" t="s">
        <v>228</v>
      </c>
      <c r="BR1453" s="66">
        <v>11</v>
      </c>
      <c r="BS1453" s="1">
        <v>0</v>
      </c>
      <c r="BT1453" s="1">
        <v>0</v>
      </c>
    </row>
    <row r="1454" spans="1:72" hidden="1" outlineLevel="1">
      <c r="A1454" t="s">
        <v>106</v>
      </c>
      <c r="B1454" t="s">
        <v>1192</v>
      </c>
      <c r="C1454" s="1">
        <f t="shared" si="575"/>
        <v>9888</v>
      </c>
      <c r="D1454" s="7">
        <f>IF(N1454&gt;0, RANK(N1454,(N1454:P1454,Q1454:AE1454)),0)</f>
        <v>2</v>
      </c>
      <c r="E1454" s="7">
        <f>IF(O1454&gt;0,RANK(O1454,(N1454:P1454,Q1454:AE1454)),0)</f>
        <v>1</v>
      </c>
      <c r="F1454" s="7">
        <f>IF(P1454&gt;0,RANK(P1454,(N1454:P1454,Q1454:AE1454)),0)</f>
        <v>3</v>
      </c>
      <c r="G1454" s="1">
        <f t="shared" si="573"/>
        <v>810</v>
      </c>
      <c r="H1454" s="2">
        <f t="shared" si="574"/>
        <v>8.1917475728155345E-2</v>
      </c>
      <c r="I1454" s="2"/>
      <c r="J1454" s="2">
        <f t="shared" si="576"/>
        <v>0.44508495145631066</v>
      </c>
      <c r="K1454" s="2">
        <f t="shared" si="577"/>
        <v>0.52700242718446599</v>
      </c>
      <c r="L1454" s="2">
        <f t="shared" si="578"/>
        <v>1.7495954692556635E-2</v>
      </c>
      <c r="M1454" s="2">
        <f t="shared" si="579"/>
        <v>1.0416666666666709E-2</v>
      </c>
      <c r="N1454" s="66">
        <v>4401</v>
      </c>
      <c r="O1454" s="66">
        <v>5211</v>
      </c>
      <c r="P1454" s="66">
        <v>173</v>
      </c>
      <c r="Q1454" s="66">
        <v>26</v>
      </c>
      <c r="R1454" s="66">
        <v>24</v>
      </c>
      <c r="S1454" s="66">
        <v>16</v>
      </c>
      <c r="T1454" s="66">
        <v>6</v>
      </c>
      <c r="U1454" s="66">
        <v>0</v>
      </c>
      <c r="W1454" s="66">
        <f t="shared" si="584"/>
        <v>31</v>
      </c>
      <c r="Y1454" s="66">
        <v>0</v>
      </c>
      <c r="AA1454" s="66">
        <v>0</v>
      </c>
      <c r="AN1454" s="7">
        <f>IF(Q1454&gt;0,RANK(Q1454,(N1454:P1454,Q1454:AE1454)),0)</f>
        <v>5</v>
      </c>
      <c r="AO1454" s="7">
        <f>IF(R1454&gt;0,RANK(R1454,(N1454:P1454,Q1454:AE1454)),0)</f>
        <v>6</v>
      </c>
      <c r="AP1454" s="7">
        <f>IF(T1454&gt;0,RANK(T1454,(N1454:P1454,Q1454:AE1454)),0)</f>
        <v>8</v>
      </c>
      <c r="AQ1454" s="7">
        <f>IF(S1454&gt;0,RANK(S1454,(N1454:P1454,Q1454:AE1454)),0)</f>
        <v>7</v>
      </c>
      <c r="AR1454" s="2">
        <f t="shared" si="580"/>
        <v>2.6294498381877023E-3</v>
      </c>
      <c r="AS1454" s="2">
        <f t="shared" si="581"/>
        <v>2.4271844660194173E-3</v>
      </c>
      <c r="AT1454" s="2">
        <f t="shared" si="582"/>
        <v>6.0679611650485432E-4</v>
      </c>
      <c r="AU1454" s="2">
        <f t="shared" si="583"/>
        <v>1.6181229773462784E-3</v>
      </c>
      <c r="AW1454" t="s">
        <v>106</v>
      </c>
      <c r="AX1454" t="s">
        <v>1192</v>
      </c>
      <c r="AY1454" s="10">
        <v>1</v>
      </c>
      <c r="BA1454" s="119">
        <v>27</v>
      </c>
      <c r="BB1454" s="121">
        <v>161</v>
      </c>
      <c r="BC1454" s="125">
        <f t="shared" si="585"/>
        <v>27161</v>
      </c>
      <c r="BE1454" s="7" t="s">
        <v>228</v>
      </c>
      <c r="BR1454" s="66">
        <v>31</v>
      </c>
      <c r="BS1454" s="1">
        <v>0</v>
      </c>
      <c r="BT1454" s="1">
        <v>0</v>
      </c>
    </row>
    <row r="1455" spans="1:72" hidden="1" outlineLevel="1">
      <c r="A1455" t="s">
        <v>1616</v>
      </c>
      <c r="B1455" t="s">
        <v>1192</v>
      </c>
      <c r="C1455" s="1">
        <f t="shared" si="575"/>
        <v>137059</v>
      </c>
      <c r="D1455" s="7">
        <f>IF(N1455&gt;0, RANK(N1455,(N1455:P1455,Q1455:AE1455)),0)</f>
        <v>1</v>
      </c>
      <c r="E1455" s="7">
        <f>IF(O1455&gt;0,RANK(O1455,(N1455:P1455,Q1455:AE1455)),0)</f>
        <v>2</v>
      </c>
      <c r="F1455" s="7">
        <f>IF(P1455&gt;0,RANK(P1455,(N1455:P1455,Q1455:AE1455)),0)</f>
        <v>3</v>
      </c>
      <c r="G1455" s="1">
        <f t="shared" si="573"/>
        <v>5943</v>
      </c>
      <c r="H1455" s="2">
        <f t="shared" si="574"/>
        <v>4.3360888376538571E-2</v>
      </c>
      <c r="I1455" s="2"/>
      <c r="J1455" s="2">
        <f t="shared" si="576"/>
        <v>0.51274998358371215</v>
      </c>
      <c r="K1455" s="2">
        <f t="shared" si="577"/>
        <v>0.46938909520717353</v>
      </c>
      <c r="L1455" s="2">
        <f t="shared" si="578"/>
        <v>8.0038523555549072E-3</v>
      </c>
      <c r="M1455" s="2">
        <f t="shared" si="579"/>
        <v>9.8570688535594038E-3</v>
      </c>
      <c r="N1455" s="66">
        <v>70277</v>
      </c>
      <c r="O1455" s="66">
        <v>64334</v>
      </c>
      <c r="P1455" s="66">
        <v>1097</v>
      </c>
      <c r="Q1455" s="66">
        <v>442</v>
      </c>
      <c r="R1455" s="66">
        <v>177</v>
      </c>
      <c r="S1455" s="66">
        <v>259</v>
      </c>
      <c r="T1455" s="66">
        <v>21</v>
      </c>
      <c r="U1455" s="66">
        <v>0</v>
      </c>
      <c r="W1455" s="66">
        <f t="shared" si="584"/>
        <v>452</v>
      </c>
      <c r="Y1455" s="66">
        <v>0</v>
      </c>
      <c r="AA1455" s="66">
        <v>0</v>
      </c>
      <c r="AN1455" s="7">
        <f>IF(Q1455&gt;0,RANK(Q1455,(N1455:P1455,Q1455:AE1455)),0)</f>
        <v>5</v>
      </c>
      <c r="AO1455" s="7">
        <f>IF(R1455&gt;0,RANK(R1455,(N1455:P1455,Q1455:AE1455)),0)</f>
        <v>7</v>
      </c>
      <c r="AP1455" s="7">
        <f>IF(T1455&gt;0,RANK(T1455,(N1455:P1455,Q1455:AE1455)),0)</f>
        <v>8</v>
      </c>
      <c r="AQ1455" s="7">
        <f>IF(S1455&gt;0,RANK(S1455,(N1455:P1455,Q1455:AE1455)),0)</f>
        <v>6</v>
      </c>
      <c r="AR1455" s="2">
        <f t="shared" si="580"/>
        <v>3.2248885516456415E-3</v>
      </c>
      <c r="AS1455" s="2">
        <f t="shared" si="581"/>
        <v>1.2914146462472366E-3</v>
      </c>
      <c r="AT1455" s="2">
        <f t="shared" si="582"/>
        <v>1.5321868684289248E-4</v>
      </c>
      <c r="AU1455" s="2">
        <f t="shared" si="583"/>
        <v>1.8896971377290073E-3</v>
      </c>
      <c r="AW1455" t="s">
        <v>1616</v>
      </c>
      <c r="AX1455" t="s">
        <v>1192</v>
      </c>
      <c r="AY1455" s="10">
        <v>0</v>
      </c>
      <c r="BA1455" s="119">
        <v>27</v>
      </c>
      <c r="BB1455" s="121">
        <v>163</v>
      </c>
      <c r="BC1455" s="125">
        <f t="shared" si="585"/>
        <v>27163</v>
      </c>
      <c r="BE1455" s="7" t="s">
        <v>228</v>
      </c>
      <c r="BR1455" s="66">
        <v>452</v>
      </c>
      <c r="BS1455" s="1">
        <v>0</v>
      </c>
      <c r="BT1455" s="1">
        <v>0</v>
      </c>
    </row>
    <row r="1456" spans="1:72" hidden="1" outlineLevel="1">
      <c r="A1456" t="s">
        <v>659</v>
      </c>
      <c r="B1456" t="s">
        <v>1192</v>
      </c>
      <c r="C1456" s="1">
        <f t="shared" si="575"/>
        <v>5258</v>
      </c>
      <c r="D1456" s="7">
        <f>IF(N1456&gt;0, RANK(N1456,(N1456:P1456,Q1456:AE1456)),0)</f>
        <v>1</v>
      </c>
      <c r="E1456" s="7">
        <f>IF(O1456&gt;0,RANK(O1456,(N1456:P1456,Q1456:AE1456)),0)</f>
        <v>2</v>
      </c>
      <c r="F1456" s="7">
        <f>IF(P1456&gt;0,RANK(P1456,(N1456:P1456,Q1456:AE1456)),0)</f>
        <v>3</v>
      </c>
      <c r="G1456" s="1">
        <f t="shared" si="573"/>
        <v>36</v>
      </c>
      <c r="H1456" s="2">
        <f t="shared" si="574"/>
        <v>6.8467097755800684E-3</v>
      </c>
      <c r="I1456" s="2"/>
      <c r="J1456" s="2">
        <f t="shared" si="576"/>
        <v>0.4872575123621149</v>
      </c>
      <c r="K1456" s="2">
        <f t="shared" si="577"/>
        <v>0.48041080258653479</v>
      </c>
      <c r="L1456" s="2">
        <f t="shared" si="578"/>
        <v>1.9589197413465195E-2</v>
      </c>
      <c r="M1456" s="2">
        <f t="shared" si="579"/>
        <v>1.2742487637885117E-2</v>
      </c>
      <c r="N1456" s="66">
        <v>2562</v>
      </c>
      <c r="O1456" s="66">
        <v>2526</v>
      </c>
      <c r="P1456" s="66">
        <v>103</v>
      </c>
      <c r="Q1456" s="66">
        <v>11</v>
      </c>
      <c r="R1456" s="66">
        <v>15</v>
      </c>
      <c r="S1456" s="66">
        <v>18</v>
      </c>
      <c r="T1456" s="66">
        <v>5</v>
      </c>
      <c r="U1456" s="66">
        <v>0</v>
      </c>
      <c r="W1456" s="66">
        <f t="shared" si="584"/>
        <v>18</v>
      </c>
      <c r="Y1456" s="66">
        <v>0</v>
      </c>
      <c r="AA1456" s="66">
        <v>0</v>
      </c>
      <c r="AN1456" s="7">
        <f>IF(Q1456&gt;0,RANK(Q1456,(N1456:P1456,Q1456:AE1456)),0)</f>
        <v>7</v>
      </c>
      <c r="AO1456" s="7">
        <f>IF(R1456&gt;0,RANK(R1456,(N1456:P1456,Q1456:AE1456)),0)</f>
        <v>6</v>
      </c>
      <c r="AP1456" s="7">
        <f>IF(T1456&gt;0,RANK(T1456,(N1456:P1456,Q1456:AE1456)),0)</f>
        <v>8</v>
      </c>
      <c r="AQ1456" s="7">
        <f>IF(S1456&gt;0,RANK(S1456,(N1456:P1456,Q1456:AE1456)),0)</f>
        <v>4</v>
      </c>
      <c r="AR1456" s="2">
        <f t="shared" si="580"/>
        <v>2.0920502092050207E-3</v>
      </c>
      <c r="AS1456" s="2">
        <f t="shared" si="581"/>
        <v>2.8527957398250285E-3</v>
      </c>
      <c r="AT1456" s="2">
        <f t="shared" si="582"/>
        <v>9.5093191327500946E-4</v>
      </c>
      <c r="AU1456" s="2">
        <f t="shared" si="583"/>
        <v>3.4233548877900342E-3</v>
      </c>
      <c r="AW1456" t="s">
        <v>659</v>
      </c>
      <c r="AX1456" t="s">
        <v>1192</v>
      </c>
      <c r="AY1456" s="10">
        <v>1</v>
      </c>
      <c r="BA1456" s="119">
        <v>27</v>
      </c>
      <c r="BB1456" s="121">
        <v>165</v>
      </c>
      <c r="BC1456" s="125">
        <f t="shared" si="585"/>
        <v>27165</v>
      </c>
      <c r="BE1456" s="7" t="s">
        <v>228</v>
      </c>
      <c r="BR1456" s="66">
        <v>18</v>
      </c>
      <c r="BS1456" s="1">
        <v>0</v>
      </c>
      <c r="BT1456" s="1">
        <v>0</v>
      </c>
    </row>
    <row r="1457" spans="1:72" hidden="1" outlineLevel="1">
      <c r="A1457" t="s">
        <v>1637</v>
      </c>
      <c r="B1457" t="s">
        <v>1192</v>
      </c>
      <c r="C1457" s="1">
        <f t="shared" si="575"/>
        <v>3414</v>
      </c>
      <c r="D1457" s="7">
        <f>IF(N1457&gt;0, RANK(N1457,(N1457:P1457,Q1457:AE1457)),0)</f>
        <v>2</v>
      </c>
      <c r="E1457" s="7">
        <f>IF(O1457&gt;0,RANK(O1457,(N1457:P1457,Q1457:AE1457)),0)</f>
        <v>1</v>
      </c>
      <c r="F1457" s="7">
        <f>IF(P1457&gt;0,RANK(P1457,(N1457:P1457,Q1457:AE1457)),0)</f>
        <v>3</v>
      </c>
      <c r="G1457" s="1">
        <f t="shared" si="573"/>
        <v>236</v>
      </c>
      <c r="H1457" s="2">
        <f t="shared" si="574"/>
        <v>6.9127123608670182E-2</v>
      </c>
      <c r="I1457" s="2"/>
      <c r="J1457" s="2">
        <f t="shared" si="576"/>
        <v>0.45401288810779145</v>
      </c>
      <c r="K1457" s="2">
        <f t="shared" si="577"/>
        <v>0.52314001171646163</v>
      </c>
      <c r="L1457" s="2">
        <f t="shared" si="578"/>
        <v>1.2888107791446984E-2</v>
      </c>
      <c r="M1457" s="2">
        <f t="shared" si="579"/>
        <v>9.9589923842999979E-3</v>
      </c>
      <c r="N1457" s="66">
        <v>1550</v>
      </c>
      <c r="O1457" s="66">
        <v>1786</v>
      </c>
      <c r="P1457" s="66">
        <v>44</v>
      </c>
      <c r="Q1457" s="66">
        <v>11</v>
      </c>
      <c r="R1457" s="66">
        <v>6</v>
      </c>
      <c r="S1457" s="66">
        <v>7</v>
      </c>
      <c r="T1457" s="66">
        <v>2</v>
      </c>
      <c r="U1457" s="66">
        <v>0</v>
      </c>
      <c r="W1457" s="66">
        <f t="shared" si="584"/>
        <v>8</v>
      </c>
      <c r="Y1457" s="66">
        <v>0</v>
      </c>
      <c r="AA1457" s="66">
        <v>0</v>
      </c>
      <c r="AN1457" s="7">
        <f>IF(Q1457&gt;0,RANK(Q1457,(N1457:P1457,Q1457:AE1457)),0)</f>
        <v>4</v>
      </c>
      <c r="AO1457" s="7">
        <f>IF(R1457&gt;0,RANK(R1457,(N1457:P1457,Q1457:AE1457)),0)</f>
        <v>7</v>
      </c>
      <c r="AP1457" s="7">
        <f>IF(T1457&gt;0,RANK(T1457,(N1457:P1457,Q1457:AE1457)),0)</f>
        <v>8</v>
      </c>
      <c r="AQ1457" s="7">
        <f>IF(S1457&gt;0,RANK(S1457,(N1457:P1457,Q1457:AE1457)),0)</f>
        <v>6</v>
      </c>
      <c r="AR1457" s="2">
        <f t="shared" si="580"/>
        <v>3.2220269478617459E-3</v>
      </c>
      <c r="AS1457" s="2">
        <f t="shared" si="581"/>
        <v>1.7574692442882249E-3</v>
      </c>
      <c r="AT1457" s="2">
        <f t="shared" si="582"/>
        <v>5.8582308142940832E-4</v>
      </c>
      <c r="AU1457" s="2">
        <f t="shared" si="583"/>
        <v>2.0503807850029291E-3</v>
      </c>
      <c r="AW1457" t="s">
        <v>1637</v>
      </c>
      <c r="AX1457" t="s">
        <v>1192</v>
      </c>
      <c r="AY1457" s="10">
        <v>7</v>
      </c>
      <c r="BA1457" s="119">
        <v>27</v>
      </c>
      <c r="BB1457" s="121">
        <v>167</v>
      </c>
      <c r="BC1457" s="125">
        <f t="shared" si="585"/>
        <v>27167</v>
      </c>
      <c r="BE1457" s="7" t="s">
        <v>228</v>
      </c>
      <c r="BR1457" s="66">
        <v>8</v>
      </c>
      <c r="BS1457" s="1">
        <v>0</v>
      </c>
      <c r="BT1457" s="1">
        <v>0</v>
      </c>
    </row>
    <row r="1458" spans="1:72" hidden="1" outlineLevel="1">
      <c r="A1458" t="s">
        <v>2212</v>
      </c>
      <c r="B1458" t="s">
        <v>1192</v>
      </c>
      <c r="C1458" s="1">
        <f t="shared" si="575"/>
        <v>27935</v>
      </c>
      <c r="D1458" s="7">
        <f>IF(N1458&gt;0, RANK(N1458,(N1458:P1458,Q1458:AE1458)),0)</f>
        <v>1</v>
      </c>
      <c r="E1458" s="7">
        <f>IF(O1458&gt;0,RANK(O1458,(N1458:P1458,Q1458:AE1458)),0)</f>
        <v>2</v>
      </c>
      <c r="F1458" s="7">
        <f>IF(P1458&gt;0,RANK(P1458,(N1458:P1458,Q1458:AE1458)),0)</f>
        <v>3</v>
      </c>
      <c r="G1458" s="1">
        <f t="shared" si="573"/>
        <v>5333</v>
      </c>
      <c r="H1458" s="2">
        <f t="shared" si="574"/>
        <v>0.19090746375514586</v>
      </c>
      <c r="I1458" s="2"/>
      <c r="J1458" s="2">
        <f t="shared" si="576"/>
        <v>0.58378378378378382</v>
      </c>
      <c r="K1458" s="2">
        <f t="shared" si="577"/>
        <v>0.39287632002863793</v>
      </c>
      <c r="L1458" s="2">
        <f t="shared" si="578"/>
        <v>1.056022910327546E-2</v>
      </c>
      <c r="M1458" s="2">
        <f t="shared" si="579"/>
        <v>1.2779667084302797E-2</v>
      </c>
      <c r="N1458" s="66">
        <v>16308</v>
      </c>
      <c r="O1458" s="66">
        <v>10975</v>
      </c>
      <c r="P1458" s="66">
        <v>295</v>
      </c>
      <c r="Q1458" s="66">
        <v>106</v>
      </c>
      <c r="R1458" s="66">
        <v>57</v>
      </c>
      <c r="S1458" s="66">
        <v>75</v>
      </c>
      <c r="T1458" s="66">
        <v>8</v>
      </c>
      <c r="U1458" s="66">
        <v>0</v>
      </c>
      <c r="W1458" s="66">
        <f t="shared" si="584"/>
        <v>111</v>
      </c>
      <c r="Y1458" s="66">
        <v>0</v>
      </c>
      <c r="AA1458" s="66">
        <v>0</v>
      </c>
      <c r="AN1458" s="7">
        <f>IF(Q1458&gt;0,RANK(Q1458,(N1458:P1458,Q1458:AE1458)),0)</f>
        <v>5</v>
      </c>
      <c r="AO1458" s="7">
        <f>IF(R1458&gt;0,RANK(R1458,(N1458:P1458,Q1458:AE1458)),0)</f>
        <v>7</v>
      </c>
      <c r="AP1458" s="7">
        <f>IF(T1458&gt;0,RANK(T1458,(N1458:P1458,Q1458:AE1458)),0)</f>
        <v>8</v>
      </c>
      <c r="AQ1458" s="7">
        <f>IF(S1458&gt;0,RANK(S1458,(N1458:P1458,Q1458:AE1458)),0)</f>
        <v>6</v>
      </c>
      <c r="AR1458" s="2">
        <f t="shared" si="580"/>
        <v>3.7945229998210131E-3</v>
      </c>
      <c r="AS1458" s="2">
        <f t="shared" si="581"/>
        <v>2.0404510470735638E-3</v>
      </c>
      <c r="AT1458" s="2">
        <f t="shared" si="582"/>
        <v>2.8637909432611421E-4</v>
      </c>
      <c r="AU1458" s="2">
        <f t="shared" si="583"/>
        <v>2.6848040093073204E-3</v>
      </c>
      <c r="AW1458" t="s">
        <v>2212</v>
      </c>
      <c r="AX1458" t="s">
        <v>1192</v>
      </c>
      <c r="AY1458" s="10">
        <v>1</v>
      </c>
      <c r="BA1458" s="119">
        <v>27</v>
      </c>
      <c r="BB1458" s="121">
        <v>169</v>
      </c>
      <c r="BC1458" s="125">
        <f t="shared" si="585"/>
        <v>27169</v>
      </c>
      <c r="BE1458" s="7" t="s">
        <v>228</v>
      </c>
      <c r="BR1458" s="66">
        <v>111</v>
      </c>
      <c r="BS1458" s="1">
        <v>0</v>
      </c>
      <c r="BT1458" s="1">
        <v>0</v>
      </c>
    </row>
    <row r="1459" spans="1:72" hidden="1" outlineLevel="1">
      <c r="A1459" t="s">
        <v>2875</v>
      </c>
      <c r="B1459" t="s">
        <v>1192</v>
      </c>
      <c r="C1459" s="1">
        <f t="shared" si="575"/>
        <v>65578</v>
      </c>
      <c r="D1459" s="7">
        <f>IF(N1459&gt;0, RANK(N1459,(N1459:P1459,Q1459:AE1459)),0)</f>
        <v>2</v>
      </c>
      <c r="E1459" s="7">
        <f>IF(O1459&gt;0,RANK(O1459,(N1459:P1459,Q1459:AE1459)),0)</f>
        <v>1</v>
      </c>
      <c r="F1459" s="7">
        <f>IF(P1459&gt;0,RANK(P1459,(N1459:P1459,Q1459:AE1459)),0)</f>
        <v>3</v>
      </c>
      <c r="G1459" s="1">
        <f t="shared" si="573"/>
        <v>11436</v>
      </c>
      <c r="H1459" s="2">
        <f t="shared" si="574"/>
        <v>0.17438775198999665</v>
      </c>
      <c r="I1459" s="2"/>
      <c r="J1459" s="2">
        <f t="shared" si="576"/>
        <v>0.40170484003781753</v>
      </c>
      <c r="K1459" s="2">
        <f t="shared" si="577"/>
        <v>0.57609259202781415</v>
      </c>
      <c r="L1459" s="2">
        <f t="shared" si="578"/>
        <v>1.145201134526823E-2</v>
      </c>
      <c r="M1459" s="2">
        <f t="shared" si="579"/>
        <v>1.0750556589100025E-2</v>
      </c>
      <c r="N1459" s="66">
        <v>26343</v>
      </c>
      <c r="O1459" s="66">
        <v>37779</v>
      </c>
      <c r="P1459" s="66">
        <v>751</v>
      </c>
      <c r="Q1459" s="66">
        <v>194</v>
      </c>
      <c r="R1459" s="66">
        <v>90</v>
      </c>
      <c r="S1459" s="66">
        <v>204</v>
      </c>
      <c r="T1459" s="66">
        <v>12</v>
      </c>
      <c r="U1459" s="66">
        <v>0</v>
      </c>
      <c r="W1459" s="66">
        <f t="shared" si="584"/>
        <v>205</v>
      </c>
      <c r="Y1459" s="66">
        <v>0</v>
      </c>
      <c r="AA1459" s="66">
        <v>0</v>
      </c>
      <c r="AN1459" s="7">
        <f>IF(Q1459&gt;0,RANK(Q1459,(N1459:P1459,Q1459:AE1459)),0)</f>
        <v>6</v>
      </c>
      <c r="AO1459" s="7">
        <f>IF(R1459&gt;0,RANK(R1459,(N1459:P1459,Q1459:AE1459)),0)</f>
        <v>7</v>
      </c>
      <c r="AP1459" s="7">
        <f>IF(T1459&gt;0,RANK(T1459,(N1459:P1459,Q1459:AE1459)),0)</f>
        <v>8</v>
      </c>
      <c r="AQ1459" s="7">
        <f>IF(S1459&gt;0,RANK(S1459,(N1459:P1459,Q1459:AE1459)),0)</f>
        <v>5</v>
      </c>
      <c r="AR1459" s="2">
        <f t="shared" si="580"/>
        <v>2.9583091890573059E-3</v>
      </c>
      <c r="AS1459" s="2">
        <f t="shared" si="581"/>
        <v>1.3724114794595749E-3</v>
      </c>
      <c r="AT1459" s="2">
        <f t="shared" si="582"/>
        <v>1.8298819726127665E-4</v>
      </c>
      <c r="AU1459" s="2">
        <f t="shared" si="583"/>
        <v>3.110799353441703E-3</v>
      </c>
      <c r="AW1459" t="s">
        <v>2875</v>
      </c>
      <c r="AX1459" t="s">
        <v>1192</v>
      </c>
      <c r="AY1459" s="10">
        <v>6</v>
      </c>
      <c r="BA1459" s="119">
        <v>27</v>
      </c>
      <c r="BB1459" s="121">
        <v>171</v>
      </c>
      <c r="BC1459" s="125">
        <f t="shared" si="585"/>
        <v>27171</v>
      </c>
      <c r="BE1459" s="7" t="s">
        <v>228</v>
      </c>
      <c r="BR1459" s="66">
        <v>205</v>
      </c>
      <c r="BS1459" s="1">
        <v>0</v>
      </c>
      <c r="BT1459" s="1">
        <v>0</v>
      </c>
    </row>
    <row r="1460" spans="1:72" hidden="1" outlineLevel="1">
      <c r="A1460" t="s">
        <v>3356</v>
      </c>
      <c r="B1460" t="s">
        <v>1192</v>
      </c>
      <c r="C1460" s="1">
        <f t="shared" si="575"/>
        <v>5569</v>
      </c>
      <c r="D1460" s="7">
        <f>IF(N1460&gt;0, RANK(N1460,(N1460:P1460,Q1460:AE1460)),0)</f>
        <v>1</v>
      </c>
      <c r="E1460" s="7">
        <f>IF(O1460&gt;0,RANK(O1460,(N1460:P1460,Q1460:AE1460)),0)</f>
        <v>2</v>
      </c>
      <c r="F1460" s="7">
        <f>IF(P1460&gt;0,RANK(P1460,(N1460:P1460,Q1460:AE1460)),0)</f>
        <v>3</v>
      </c>
      <c r="G1460" s="1">
        <f t="shared" si="573"/>
        <v>237</v>
      </c>
      <c r="H1460" s="2">
        <f t="shared" si="574"/>
        <v>4.2557012030885258E-2</v>
      </c>
      <c r="I1460" s="2"/>
      <c r="J1460" s="2">
        <f t="shared" si="576"/>
        <v>0.50565631172562397</v>
      </c>
      <c r="K1460" s="2">
        <f t="shared" si="577"/>
        <v>0.46309929969473873</v>
      </c>
      <c r="L1460" s="2">
        <f t="shared" si="578"/>
        <v>1.6699586999461304E-2</v>
      </c>
      <c r="M1460" s="2">
        <f t="shared" si="579"/>
        <v>1.454480158017599E-2</v>
      </c>
      <c r="N1460" s="66">
        <v>2816</v>
      </c>
      <c r="O1460" s="66">
        <v>2579</v>
      </c>
      <c r="P1460" s="66">
        <v>93</v>
      </c>
      <c r="Q1460" s="66">
        <v>23</v>
      </c>
      <c r="R1460" s="66">
        <v>10</v>
      </c>
      <c r="S1460" s="66">
        <v>27</v>
      </c>
      <c r="T1460" s="66">
        <v>5</v>
      </c>
      <c r="U1460" s="66">
        <v>0</v>
      </c>
      <c r="W1460" s="66">
        <f t="shared" si="584"/>
        <v>16</v>
      </c>
      <c r="Y1460" s="66">
        <v>0</v>
      </c>
      <c r="AA1460" s="66">
        <v>0</v>
      </c>
      <c r="AN1460" s="7">
        <f>IF(Q1460&gt;0,RANK(Q1460,(N1460:P1460,Q1460:AE1460)),0)</f>
        <v>5</v>
      </c>
      <c r="AO1460" s="7">
        <f>IF(R1460&gt;0,RANK(R1460,(N1460:P1460,Q1460:AE1460)),0)</f>
        <v>7</v>
      </c>
      <c r="AP1460" s="7">
        <f>IF(T1460&gt;0,RANK(T1460,(N1460:P1460,Q1460:AE1460)),0)</f>
        <v>8</v>
      </c>
      <c r="AQ1460" s="7">
        <f>IF(S1460&gt;0,RANK(S1460,(N1460:P1460,Q1460:AE1460)),0)</f>
        <v>4</v>
      </c>
      <c r="AR1460" s="2">
        <f t="shared" si="580"/>
        <v>4.130005386963548E-3</v>
      </c>
      <c r="AS1460" s="2">
        <f t="shared" si="581"/>
        <v>1.795654516071108E-3</v>
      </c>
      <c r="AT1460" s="2">
        <f t="shared" si="582"/>
        <v>8.9782725803555399E-4</v>
      </c>
      <c r="AU1460" s="2">
        <f t="shared" si="583"/>
        <v>4.8482671933919915E-3</v>
      </c>
      <c r="AW1460" t="s">
        <v>3356</v>
      </c>
      <c r="AX1460" t="s">
        <v>1192</v>
      </c>
      <c r="AY1460" s="10">
        <v>7</v>
      </c>
      <c r="BA1460" s="119">
        <v>27</v>
      </c>
      <c r="BB1460" s="121">
        <v>173</v>
      </c>
      <c r="BC1460" s="125">
        <f t="shared" si="585"/>
        <v>27173</v>
      </c>
      <c r="BE1460" s="7" t="s">
        <v>228</v>
      </c>
      <c r="BR1460" s="66">
        <v>16</v>
      </c>
      <c r="BS1460" s="1">
        <v>0</v>
      </c>
      <c r="BT1460" s="1">
        <v>0</v>
      </c>
    </row>
    <row r="1461" spans="1:72" collapsed="1">
      <c r="A1461" t="s">
        <v>1191</v>
      </c>
      <c r="B1461" t="s">
        <v>2781</v>
      </c>
      <c r="C1461" s="1">
        <f t="shared" si="575"/>
        <v>2910369</v>
      </c>
      <c r="D1461" s="7">
        <f>IF(N1461&gt;0, RANK(N1461,(N1461:P1461,Q1461:AE1461)),0)</f>
        <v>1</v>
      </c>
      <c r="E1461" s="7">
        <f>IF(O1461&gt;0,RANK(O1461,(N1461:P1461,Q1461:AE1461)),0)</f>
        <v>2</v>
      </c>
      <c r="F1461" s="7">
        <f>IF(P1461&gt;0,RANK(P1461,(N1461:P1461,Q1461:AE1461)),0)</f>
        <v>3</v>
      </c>
      <c r="G1461" s="1">
        <f t="shared" si="573"/>
        <v>297945</v>
      </c>
      <c r="H1461" s="2">
        <f t="shared" si="574"/>
        <v>0.10237361654140764</v>
      </c>
      <c r="I1461" s="2"/>
      <c r="J1461" s="2">
        <f t="shared" si="576"/>
        <v>0.54060292698279844</v>
      </c>
      <c r="K1461" s="2">
        <f t="shared" si="577"/>
        <v>0.43822931044139074</v>
      </c>
      <c r="L1461" s="2">
        <f t="shared" si="578"/>
        <v>1.0360198311623027E-2</v>
      </c>
      <c r="M1461" s="2">
        <f t="shared" si="579"/>
        <v>1.0807564264187795E-2</v>
      </c>
      <c r="N1461" s="66">
        <f>SUM(N1374:N1460)</f>
        <v>1573354</v>
      </c>
      <c r="O1461" s="66">
        <f>SUM(O1374:O1460)</f>
        <v>1275409</v>
      </c>
      <c r="P1461" s="66">
        <f>SUM(P1374:P1460)</f>
        <v>30152</v>
      </c>
      <c r="Q1461" s="66">
        <f t="shared" ref="Q1461:AA1461" si="586">SUM(Q1374:Q1460)</f>
        <v>9174</v>
      </c>
      <c r="R1461" s="66">
        <f t="shared" si="586"/>
        <v>5174</v>
      </c>
      <c r="S1461" s="66">
        <f t="shared" si="586"/>
        <v>6787</v>
      </c>
      <c r="T1461" s="66">
        <f t="shared" si="586"/>
        <v>790</v>
      </c>
      <c r="U1461" s="66">
        <f t="shared" si="586"/>
        <v>7</v>
      </c>
      <c r="W1461" s="66">
        <f t="shared" ref="W1461" si="587">SUM(W1374:W1460)</f>
        <v>9500</v>
      </c>
      <c r="Y1461" s="66">
        <f t="shared" si="586"/>
        <v>22</v>
      </c>
      <c r="AA1461" s="66">
        <f t="shared" si="586"/>
        <v>0</v>
      </c>
      <c r="AL1461" s="66">
        <f>SUM(AL1374:AL1460)</f>
        <v>0</v>
      </c>
      <c r="AN1461" s="7">
        <f>IF(Q1461&gt;0,RANK(Q1461,(N1461:P1461,Q1461:AE1461)),0)</f>
        <v>5</v>
      </c>
      <c r="AO1461" s="7">
        <f>IF(R1461&gt;0,RANK(R1461,(N1461:P1461,Q1461:AE1461)),0)</f>
        <v>7</v>
      </c>
      <c r="AP1461" s="7">
        <f>IF(T1461&gt;0,RANK(T1461,(N1461:P1461,Q1461:AE1461)),0)</f>
        <v>8</v>
      </c>
      <c r="AQ1461" s="7">
        <f>IF(S1461&gt;0,RANK(S1461,(N1461:P1461,Q1461:AE1461)),0)</f>
        <v>6</v>
      </c>
      <c r="AR1461" s="2">
        <f t="shared" si="580"/>
        <v>3.1521776104679509E-3</v>
      </c>
      <c r="AS1461" s="2">
        <f t="shared" si="581"/>
        <v>1.7777814428342248E-3</v>
      </c>
      <c r="AT1461" s="2">
        <f t="shared" si="582"/>
        <v>2.7144324310766091E-4</v>
      </c>
      <c r="AU1461" s="2">
        <f t="shared" si="583"/>
        <v>2.3320066974325247E-3</v>
      </c>
      <c r="AW1461" t="s">
        <v>1191</v>
      </c>
      <c r="AX1461" t="s">
        <v>2781</v>
      </c>
      <c r="BA1461" s="119">
        <v>27</v>
      </c>
      <c r="BB1461" s="121"/>
      <c r="BC1461" s="119">
        <v>27</v>
      </c>
      <c r="BE1461" s="7" t="s">
        <v>3272</v>
      </c>
      <c r="BR1461" s="66">
        <f>SUM(BR1374:BR1460)</f>
        <v>9496</v>
      </c>
      <c r="BS1461" s="1">
        <f>SUM(BS1374:BS1460)</f>
        <v>1</v>
      </c>
      <c r="BT1461" s="1">
        <f>SUM(BT1374:BT1460)</f>
        <v>3</v>
      </c>
    </row>
    <row r="1462" spans="1:72">
      <c r="C1462" s="1"/>
      <c r="E1462" s="7"/>
      <c r="F1462" s="7"/>
      <c r="I1462" s="2"/>
      <c r="AN1462" s="7"/>
      <c r="AO1462" s="7"/>
      <c r="AP1462" s="7"/>
      <c r="AQ1462" s="7"/>
      <c r="BA1462" s="119"/>
      <c r="BB1462" s="121"/>
      <c r="BC1462" s="125"/>
    </row>
    <row r="1463" spans="1:72" hidden="1" outlineLevel="1">
      <c r="A1463" t="s">
        <v>2268</v>
      </c>
      <c r="B1463" t="s">
        <v>2423</v>
      </c>
      <c r="C1463" s="1">
        <f t="shared" ref="C1463:C1494" si="588">SUM(N1463:AL1463)</f>
        <v>15696</v>
      </c>
      <c r="D1463" s="7">
        <f>IF(N1463&gt;0, RANK(N1463,(N1463:P1463,Q1463:AE1463)),0)</f>
        <v>1</v>
      </c>
      <c r="E1463" s="7">
        <f>IF(O1463&gt;0,RANK(O1463,(N1463:P1463,Q1463:AE1463)),0)</f>
        <v>2</v>
      </c>
      <c r="F1463" s="7">
        <f>IF(P1463&gt;0,RANK(P1463,(N1463:P1463,Q1463:AE1463)),0)</f>
        <v>4</v>
      </c>
      <c r="G1463" s="1">
        <f t="shared" si="573"/>
        <v>2455</v>
      </c>
      <c r="H1463" s="2">
        <f t="shared" si="574"/>
        <v>0.1564092762487258</v>
      </c>
      <c r="I1463" s="2"/>
      <c r="J1463" s="2">
        <f t="shared" ref="J1463:J1494" si="589">IF($C1463=0,"-",N1463/$C1463)</f>
        <v>0.57473241590214064</v>
      </c>
      <c r="K1463" s="2">
        <f t="shared" ref="K1463:K1494" si="590">IF($C1463=0,"-",O1463/$C1463)</f>
        <v>0.41832313965341489</v>
      </c>
      <c r="L1463" s="2">
        <f t="shared" ref="L1463:L1494" si="591">IF($C1463=0,"-",P1463/$C1463)</f>
        <v>1.9113149847094801E-3</v>
      </c>
      <c r="M1463" s="2">
        <f t="shared" ref="M1463:M1494" si="592">IF(C1463=0,"-",(1-J1463-K1463-L1463))</f>
        <v>5.0331294597349956E-3</v>
      </c>
      <c r="N1463" s="66">
        <v>9021</v>
      </c>
      <c r="O1463" s="66">
        <v>6566</v>
      </c>
      <c r="P1463" s="66">
        <v>30</v>
      </c>
      <c r="Q1463" s="66">
        <v>47</v>
      </c>
      <c r="R1463" s="66">
        <v>6</v>
      </c>
      <c r="S1463" s="66">
        <v>22</v>
      </c>
      <c r="AH1463" s="66">
        <v>4</v>
      </c>
      <c r="AN1463" s="7">
        <f>IF(Q1463&gt;0,RANK(Q1463,(N1463:P1463,Q1463:AE1463)),0)</f>
        <v>3</v>
      </c>
      <c r="AO1463" s="7">
        <f>IF(R1463&gt;0,RANK(R1463,(N1463:P1463,Q1463:AE1463)),0)</f>
        <v>6</v>
      </c>
      <c r="AP1463" s="7">
        <f>IF(T1463&gt;0,RANK(T1463,(N1463:P1463,Q1463:AE1463)),0)</f>
        <v>0</v>
      </c>
      <c r="AQ1463" s="7">
        <f>IF(S1463&gt;0,RANK(S1463,(N1463:P1463,Q1463:AE1463)),0)</f>
        <v>5</v>
      </c>
      <c r="AR1463" s="2">
        <f t="shared" ref="AR1463:AR1494" si="593">IF($C1463=0,"-",Q1463/$C1463)</f>
        <v>2.9943934760448521E-3</v>
      </c>
      <c r="AS1463" s="2">
        <f t="shared" ref="AS1463:AS1494" si="594">IF($C1463=0,"-",R1463/$C1463)</f>
        <v>3.8226299694189603E-4</v>
      </c>
      <c r="AT1463" s="2">
        <f t="shared" ref="AT1463:AT1494" si="595">IF($C1463=0,"-",T1463/$C1463)</f>
        <v>0</v>
      </c>
      <c r="AU1463" s="2">
        <f t="shared" ref="AU1463:AU1494" si="596">IF($C1463=0,"-",S1463/$C1463)</f>
        <v>1.4016309887869521E-3</v>
      </c>
      <c r="AW1463" t="s">
        <v>2268</v>
      </c>
      <c r="AX1463" t="s">
        <v>2423</v>
      </c>
      <c r="AY1463">
        <v>3</v>
      </c>
      <c r="BA1463" s="119">
        <v>28</v>
      </c>
      <c r="BB1463" s="121">
        <v>1</v>
      </c>
      <c r="BC1463" s="125">
        <f t="shared" si="585"/>
        <v>28001</v>
      </c>
      <c r="BE1463" s="7" t="s">
        <v>228</v>
      </c>
    </row>
    <row r="1464" spans="1:72" hidden="1" outlineLevel="1">
      <c r="A1464" t="s">
        <v>1901</v>
      </c>
      <c r="B1464" t="s">
        <v>2423</v>
      </c>
      <c r="C1464" s="1">
        <f t="shared" si="588"/>
        <v>15182</v>
      </c>
      <c r="D1464" s="7">
        <f>IF(N1464&gt;0, RANK(N1464,(N1464:P1464,Q1464:AE1464)),0)</f>
        <v>2</v>
      </c>
      <c r="E1464" s="7">
        <f>IF(O1464&gt;0,RANK(O1464,(N1464:P1464,Q1464:AE1464)),0)</f>
        <v>1</v>
      </c>
      <c r="F1464" s="7">
        <f>IF(P1464&gt;0,RANK(P1464,(N1464:P1464,Q1464:AE1464)),0)</f>
        <v>3</v>
      </c>
      <c r="G1464" s="1">
        <f t="shared" si="573"/>
        <v>6675</v>
      </c>
      <c r="H1464" s="2">
        <f t="shared" si="574"/>
        <v>0.43966539322882359</v>
      </c>
      <c r="I1464" s="2"/>
      <c r="J1464" s="2">
        <f t="shared" si="589"/>
        <v>0.27203267026742195</v>
      </c>
      <c r="K1464" s="2">
        <f t="shared" si="590"/>
        <v>0.71169806349624554</v>
      </c>
      <c r="L1464" s="2">
        <f t="shared" si="591"/>
        <v>9.2214464497431172E-3</v>
      </c>
      <c r="M1464" s="2">
        <f t="shared" si="592"/>
        <v>7.0478197865893964E-3</v>
      </c>
      <c r="N1464" s="66">
        <v>4130</v>
      </c>
      <c r="O1464" s="66">
        <v>10805</v>
      </c>
      <c r="P1464" s="66">
        <v>140</v>
      </c>
      <c r="Q1464" s="66">
        <v>45</v>
      </c>
      <c r="R1464" s="66">
        <v>18</v>
      </c>
      <c r="S1464" s="66">
        <v>37</v>
      </c>
      <c r="AH1464" s="66">
        <v>7</v>
      </c>
      <c r="AN1464" s="7">
        <f>IF(Q1464&gt;0,RANK(Q1464,(N1464:P1464,Q1464:AE1464)),0)</f>
        <v>4</v>
      </c>
      <c r="AO1464" s="7">
        <f>IF(R1464&gt;0,RANK(R1464,(N1464:P1464,Q1464:AE1464)),0)</f>
        <v>6</v>
      </c>
      <c r="AP1464" s="7">
        <f>IF(T1464&gt;0,RANK(T1464,(N1464:P1464,Q1464:AE1464)),0)</f>
        <v>0</v>
      </c>
      <c r="AQ1464" s="7">
        <f>IF(S1464&gt;0,RANK(S1464,(N1464:P1464,Q1464:AE1464)),0)</f>
        <v>5</v>
      </c>
      <c r="AR1464" s="2">
        <f t="shared" si="593"/>
        <v>2.9640363588460017E-3</v>
      </c>
      <c r="AS1464" s="2">
        <f t="shared" si="594"/>
        <v>1.1856145435384007E-3</v>
      </c>
      <c r="AT1464" s="2">
        <f t="shared" si="595"/>
        <v>0</v>
      </c>
      <c r="AU1464" s="2">
        <f t="shared" si="596"/>
        <v>2.4370965617178239E-3</v>
      </c>
      <c r="AW1464" t="s">
        <v>1901</v>
      </c>
      <c r="AX1464" t="s">
        <v>2423</v>
      </c>
      <c r="AY1464">
        <v>1</v>
      </c>
      <c r="BA1464" s="119">
        <v>28</v>
      </c>
      <c r="BB1464" s="121">
        <v>3</v>
      </c>
      <c r="BC1464" s="125">
        <f t="shared" si="585"/>
        <v>28003</v>
      </c>
      <c r="BE1464" s="7" t="s">
        <v>228</v>
      </c>
    </row>
    <row r="1465" spans="1:72" hidden="1" outlineLevel="1">
      <c r="A1465" t="s">
        <v>1902</v>
      </c>
      <c r="B1465" t="s">
        <v>2423</v>
      </c>
      <c r="C1465" s="1">
        <f t="shared" si="588"/>
        <v>7650</v>
      </c>
      <c r="D1465" s="7">
        <f>IF(N1465&gt;0, RANK(N1465,(N1465:P1465,Q1465:AE1465)),0)</f>
        <v>2</v>
      </c>
      <c r="E1465" s="7">
        <f>IF(O1465&gt;0,RANK(O1465,(N1465:P1465,Q1465:AE1465)),0)</f>
        <v>1</v>
      </c>
      <c r="F1465" s="7">
        <f>IF(P1465&gt;0,RANK(P1465,(N1465:P1465,Q1465:AE1465)),0)</f>
        <v>3</v>
      </c>
      <c r="G1465" s="1">
        <f t="shared" si="573"/>
        <v>897</v>
      </c>
      <c r="H1465" s="2">
        <f t="shared" si="574"/>
        <v>0.11725490196078431</v>
      </c>
      <c r="I1465" s="2"/>
      <c r="J1465" s="2">
        <f t="shared" si="589"/>
        <v>0.43764705882352939</v>
      </c>
      <c r="K1465" s="2">
        <f t="shared" si="590"/>
        <v>0.55490196078431375</v>
      </c>
      <c r="L1465" s="2">
        <f t="shared" si="591"/>
        <v>2.4836601307189543E-3</v>
      </c>
      <c r="M1465" s="2">
        <f t="shared" si="592"/>
        <v>4.9673202614379042E-3</v>
      </c>
      <c r="N1465" s="66">
        <v>3348</v>
      </c>
      <c r="O1465" s="66">
        <v>4245</v>
      </c>
      <c r="P1465" s="66">
        <v>19</v>
      </c>
      <c r="Q1465" s="66">
        <v>9</v>
      </c>
      <c r="R1465" s="66">
        <v>8</v>
      </c>
      <c r="S1465" s="66">
        <v>16</v>
      </c>
      <c r="AH1465" s="66">
        <v>5</v>
      </c>
      <c r="AN1465" s="7">
        <f>IF(Q1465&gt;0,RANK(Q1465,(N1465:P1465,Q1465:AE1465)),0)</f>
        <v>5</v>
      </c>
      <c r="AO1465" s="7">
        <f>IF(R1465&gt;0,RANK(R1465,(N1465:P1465,Q1465:AE1465)),0)</f>
        <v>6</v>
      </c>
      <c r="AP1465" s="7">
        <f>IF(T1465&gt;0,RANK(T1465,(N1465:P1465,Q1465:AE1465)),0)</f>
        <v>0</v>
      </c>
      <c r="AQ1465" s="7">
        <f>IF(S1465&gt;0,RANK(S1465,(N1465:P1465,Q1465:AE1465)),0)</f>
        <v>4</v>
      </c>
      <c r="AR1465" s="2">
        <f t="shared" si="593"/>
        <v>1.176470588235294E-3</v>
      </c>
      <c r="AS1465" s="2">
        <f t="shared" si="594"/>
        <v>1.0457516339869282E-3</v>
      </c>
      <c r="AT1465" s="2">
        <f t="shared" si="595"/>
        <v>0</v>
      </c>
      <c r="AU1465" s="2">
        <f t="shared" si="596"/>
        <v>2.0915032679738564E-3</v>
      </c>
      <c r="AW1465" t="s">
        <v>1902</v>
      </c>
      <c r="AX1465" t="s">
        <v>2423</v>
      </c>
      <c r="AY1465">
        <v>3</v>
      </c>
      <c r="BA1465" s="119">
        <v>28</v>
      </c>
      <c r="BB1465" s="121">
        <v>5</v>
      </c>
      <c r="BC1465" s="125">
        <f t="shared" si="585"/>
        <v>28005</v>
      </c>
      <c r="BE1465" s="7" t="s">
        <v>228</v>
      </c>
    </row>
    <row r="1466" spans="1:72" hidden="1" outlineLevel="1">
      <c r="A1466" t="s">
        <v>2796</v>
      </c>
      <c r="B1466" t="s">
        <v>2423</v>
      </c>
      <c r="C1466" s="1">
        <f t="shared" si="588"/>
        <v>9183</v>
      </c>
      <c r="D1466" s="7">
        <f>IF(N1466&gt;0, RANK(N1466,(N1466:P1466,Q1466:AE1466)),0)</f>
        <v>2</v>
      </c>
      <c r="E1466" s="7">
        <f>IF(O1466&gt;0,RANK(O1466,(N1466:P1466,Q1466:AE1466)),0)</f>
        <v>1</v>
      </c>
      <c r="F1466" s="7">
        <f>IF(P1466&gt;0,RANK(P1466,(N1466:P1466,Q1466:AE1466)),0)</f>
        <v>4</v>
      </c>
      <c r="G1466" s="1">
        <f t="shared" si="573"/>
        <v>1424</v>
      </c>
      <c r="H1466" s="2">
        <f t="shared" si="574"/>
        <v>0.1550691495154089</v>
      </c>
      <c r="I1466" s="2"/>
      <c r="J1466" s="2">
        <f t="shared" si="589"/>
        <v>0.41914407056517478</v>
      </c>
      <c r="K1466" s="2">
        <f t="shared" si="590"/>
        <v>0.57421322008058373</v>
      </c>
      <c r="L1466" s="2">
        <f t="shared" si="591"/>
        <v>1.8512468692148535E-3</v>
      </c>
      <c r="M1466" s="2">
        <f t="shared" si="592"/>
        <v>4.7914624850266402E-3</v>
      </c>
      <c r="N1466" s="66">
        <v>3849</v>
      </c>
      <c r="O1466" s="66">
        <v>5273</v>
      </c>
      <c r="P1466" s="66">
        <v>17</v>
      </c>
      <c r="Q1466" s="66">
        <v>18</v>
      </c>
      <c r="R1466" s="66">
        <v>6</v>
      </c>
      <c r="S1466" s="66">
        <v>17</v>
      </c>
      <c r="AH1466" s="66">
        <v>3</v>
      </c>
      <c r="AN1466" s="7">
        <f>IF(Q1466&gt;0,RANK(Q1466,(N1466:P1466,Q1466:AE1466)),0)</f>
        <v>3</v>
      </c>
      <c r="AO1466" s="7">
        <f>IF(R1466&gt;0,RANK(R1466,(N1466:P1466,Q1466:AE1466)),0)</f>
        <v>6</v>
      </c>
      <c r="AP1466" s="7">
        <f>IF(T1466&gt;0,RANK(T1466,(N1466:P1466,Q1466:AE1466)),0)</f>
        <v>0</v>
      </c>
      <c r="AQ1466" s="7">
        <f>IF(S1466&gt;0,RANK(S1466,(N1466:P1466,Q1466:AE1466)),0)</f>
        <v>4</v>
      </c>
      <c r="AR1466" s="2">
        <f t="shared" si="593"/>
        <v>1.9601437438745506E-3</v>
      </c>
      <c r="AS1466" s="2">
        <f t="shared" si="594"/>
        <v>6.5338124795818358E-4</v>
      </c>
      <c r="AT1466" s="2">
        <f t="shared" si="595"/>
        <v>0</v>
      </c>
      <c r="AU1466" s="2">
        <f t="shared" si="596"/>
        <v>1.8512468692148535E-3</v>
      </c>
      <c r="AW1466" t="s">
        <v>2796</v>
      </c>
      <c r="AX1466" t="s">
        <v>2423</v>
      </c>
      <c r="AY1466">
        <v>2</v>
      </c>
      <c r="BA1466" s="119">
        <v>28</v>
      </c>
      <c r="BB1466" s="121">
        <v>7</v>
      </c>
      <c r="BC1466" s="125">
        <f t="shared" si="585"/>
        <v>28007</v>
      </c>
      <c r="BE1466" s="7" t="s">
        <v>228</v>
      </c>
    </row>
    <row r="1467" spans="1:72" hidden="1" outlineLevel="1">
      <c r="A1467" t="s">
        <v>1568</v>
      </c>
      <c r="B1467" t="s">
        <v>2423</v>
      </c>
      <c r="C1467" s="1">
        <f t="shared" si="588"/>
        <v>4638</v>
      </c>
      <c r="D1467" s="7">
        <f>IF(N1467&gt;0, RANK(N1467,(N1467:P1467,Q1467:AE1467)),0)</f>
        <v>2</v>
      </c>
      <c r="E1467" s="7">
        <f>IF(O1467&gt;0,RANK(O1467,(N1467:P1467,Q1467:AE1467)),0)</f>
        <v>1</v>
      </c>
      <c r="F1467" s="7">
        <f>IF(P1467&gt;0,RANK(P1467,(N1467:P1467,Q1467:AE1467)),0)</f>
        <v>3</v>
      </c>
      <c r="G1467" s="1">
        <f t="shared" si="573"/>
        <v>102</v>
      </c>
      <c r="H1467" s="2">
        <f t="shared" si="574"/>
        <v>2.1992238033635189E-2</v>
      </c>
      <c r="I1467" s="2"/>
      <c r="J1467" s="2">
        <f t="shared" si="589"/>
        <v>0.48016386373436826</v>
      </c>
      <c r="K1467" s="2">
        <f t="shared" si="590"/>
        <v>0.5021561017680034</v>
      </c>
      <c r="L1467" s="2">
        <f t="shared" si="591"/>
        <v>6.4683053040103496E-3</v>
      </c>
      <c r="M1467" s="2">
        <f t="shared" si="592"/>
        <v>1.121172919361799E-2</v>
      </c>
      <c r="N1467" s="66">
        <v>2227</v>
      </c>
      <c r="O1467" s="66">
        <v>2329</v>
      </c>
      <c r="P1467" s="66">
        <v>30</v>
      </c>
      <c r="Q1467" s="66">
        <v>14</v>
      </c>
      <c r="R1467" s="66">
        <v>6</v>
      </c>
      <c r="S1467" s="66">
        <v>30</v>
      </c>
      <c r="AH1467" s="66">
        <v>2</v>
      </c>
      <c r="AN1467" s="7">
        <f>IF(Q1467&gt;0,RANK(Q1467,(N1467:P1467,Q1467:AE1467)),0)</f>
        <v>5</v>
      </c>
      <c r="AO1467" s="7">
        <f>IF(R1467&gt;0,RANK(R1467,(N1467:P1467,Q1467:AE1467)),0)</f>
        <v>6</v>
      </c>
      <c r="AP1467" s="7">
        <f>IF(T1467&gt;0,RANK(T1467,(N1467:P1467,Q1467:AE1467)),0)</f>
        <v>0</v>
      </c>
      <c r="AQ1467" s="7">
        <f>IF(S1467&gt;0,RANK(S1467,(N1467:P1467,Q1467:AE1467)),0)</f>
        <v>3</v>
      </c>
      <c r="AR1467" s="2">
        <f t="shared" si="593"/>
        <v>3.0185424752048298E-3</v>
      </c>
      <c r="AS1467" s="2">
        <f t="shared" si="594"/>
        <v>1.29366106080207E-3</v>
      </c>
      <c r="AT1467" s="2">
        <f t="shared" si="595"/>
        <v>0</v>
      </c>
      <c r="AU1467" s="2">
        <f t="shared" si="596"/>
        <v>6.4683053040103496E-3</v>
      </c>
      <c r="AW1467" t="s">
        <v>1568</v>
      </c>
      <c r="AX1467" t="s">
        <v>2423</v>
      </c>
      <c r="AY1467">
        <v>1</v>
      </c>
      <c r="BA1467" s="119">
        <v>28</v>
      </c>
      <c r="BB1467" s="121">
        <v>9</v>
      </c>
      <c r="BC1467" s="125">
        <f t="shared" si="585"/>
        <v>28009</v>
      </c>
      <c r="BE1467" s="7" t="s">
        <v>228</v>
      </c>
    </row>
    <row r="1468" spans="1:72" hidden="1" outlineLevel="1">
      <c r="A1468" t="s">
        <v>3036</v>
      </c>
      <c r="B1468" t="s">
        <v>2423</v>
      </c>
      <c r="C1468" s="1">
        <f t="shared" si="588"/>
        <v>15381</v>
      </c>
      <c r="D1468" s="7">
        <f>IF(N1468&gt;0, RANK(N1468,(N1468:P1468,Q1468:AE1468)),0)</f>
        <v>1</v>
      </c>
      <c r="E1468" s="7">
        <f>IF(O1468&gt;0,RANK(O1468,(N1468:P1468,Q1468:AE1468)),0)</f>
        <v>2</v>
      </c>
      <c r="F1468" s="7">
        <f>IF(P1468&gt;0,RANK(P1468,(N1468:P1468,Q1468:AE1468)),0)</f>
        <v>5</v>
      </c>
      <c r="G1468" s="1">
        <f t="shared" si="573"/>
        <v>5443</v>
      </c>
      <c r="H1468" s="2">
        <f t="shared" si="574"/>
        <v>0.35387816136792144</v>
      </c>
      <c r="I1468" s="2"/>
      <c r="J1468" s="2">
        <f t="shared" si="589"/>
        <v>0.67186788895390415</v>
      </c>
      <c r="K1468" s="2">
        <f t="shared" si="590"/>
        <v>0.31798972758598271</v>
      </c>
      <c r="L1468" s="2">
        <f t="shared" si="591"/>
        <v>1.8204278005331254E-3</v>
      </c>
      <c r="M1468" s="2">
        <f t="shared" si="592"/>
        <v>8.3219556595800215E-3</v>
      </c>
      <c r="N1468" s="66">
        <v>10334</v>
      </c>
      <c r="O1468" s="66">
        <v>4891</v>
      </c>
      <c r="P1468" s="66">
        <v>28</v>
      </c>
      <c r="Q1468" s="66">
        <v>53</v>
      </c>
      <c r="R1468" s="66">
        <v>16</v>
      </c>
      <c r="S1468" s="66">
        <v>44</v>
      </c>
      <c r="AH1468" s="66">
        <v>15</v>
      </c>
      <c r="AN1468" s="7">
        <f>IF(Q1468&gt;0,RANK(Q1468,(N1468:P1468,Q1468:AE1468)),0)</f>
        <v>3</v>
      </c>
      <c r="AO1468" s="7">
        <f>IF(R1468&gt;0,RANK(R1468,(N1468:P1468,Q1468:AE1468)),0)</f>
        <v>6</v>
      </c>
      <c r="AP1468" s="7">
        <f>IF(T1468&gt;0,RANK(T1468,(N1468:P1468,Q1468:AE1468)),0)</f>
        <v>0</v>
      </c>
      <c r="AQ1468" s="7">
        <f>IF(S1468&gt;0,RANK(S1468,(N1468:P1468,Q1468:AE1468)),0)</f>
        <v>4</v>
      </c>
      <c r="AR1468" s="2">
        <f t="shared" si="593"/>
        <v>3.4458097652948442E-3</v>
      </c>
      <c r="AS1468" s="2">
        <f t="shared" si="594"/>
        <v>1.0402444574475001E-3</v>
      </c>
      <c r="AT1468" s="2">
        <f t="shared" si="595"/>
        <v>0</v>
      </c>
      <c r="AU1468" s="2">
        <f t="shared" si="596"/>
        <v>2.8606722579806254E-3</v>
      </c>
      <c r="AW1468" t="s">
        <v>3036</v>
      </c>
      <c r="AX1468" t="s">
        <v>2423</v>
      </c>
      <c r="AY1468">
        <v>2</v>
      </c>
      <c r="BA1468" s="119">
        <v>28</v>
      </c>
      <c r="BB1468" s="121">
        <v>11</v>
      </c>
      <c r="BC1468" s="125">
        <f t="shared" si="585"/>
        <v>28011</v>
      </c>
      <c r="BE1468" s="7" t="s">
        <v>228</v>
      </c>
    </row>
    <row r="1469" spans="1:72" hidden="1" outlineLevel="1">
      <c r="A1469" t="s">
        <v>2267</v>
      </c>
      <c r="B1469" t="s">
        <v>2423</v>
      </c>
      <c r="C1469" s="1">
        <f t="shared" si="588"/>
        <v>7034</v>
      </c>
      <c r="D1469" s="7">
        <f>IF(N1469&gt;0, RANK(N1469,(N1469:P1469,Q1469:AE1469)),0)</f>
        <v>2</v>
      </c>
      <c r="E1469" s="7">
        <f>IF(O1469&gt;0,RANK(O1469,(N1469:P1469,Q1469:AE1469)),0)</f>
        <v>1</v>
      </c>
      <c r="F1469" s="7">
        <f>IF(P1469&gt;0,RANK(P1469,(N1469:P1469,Q1469:AE1469)),0)</f>
        <v>3</v>
      </c>
      <c r="G1469" s="1">
        <f t="shared" si="573"/>
        <v>1945</v>
      </c>
      <c r="H1469" s="2">
        <f t="shared" si="574"/>
        <v>0.27651407449530852</v>
      </c>
      <c r="I1469" s="2"/>
      <c r="J1469" s="2">
        <f t="shared" si="589"/>
        <v>0.35854421381859541</v>
      </c>
      <c r="K1469" s="2">
        <f t="shared" si="590"/>
        <v>0.63505828831390387</v>
      </c>
      <c r="L1469" s="2">
        <f t="shared" si="591"/>
        <v>2.274665908444697E-3</v>
      </c>
      <c r="M1469" s="2">
        <f t="shared" si="592"/>
        <v>4.1228319590559601E-3</v>
      </c>
      <c r="N1469" s="66">
        <v>2522</v>
      </c>
      <c r="O1469" s="66">
        <v>4467</v>
      </c>
      <c r="P1469" s="66">
        <v>16</v>
      </c>
      <c r="Q1469" s="66">
        <v>9</v>
      </c>
      <c r="R1469" s="66">
        <v>6</v>
      </c>
      <c r="S1469" s="66">
        <v>10</v>
      </c>
      <c r="AH1469" s="66">
        <v>4</v>
      </c>
      <c r="AN1469" s="7">
        <f>IF(Q1469&gt;0,RANK(Q1469,(N1469:P1469,Q1469:AE1469)),0)</f>
        <v>5</v>
      </c>
      <c r="AO1469" s="7">
        <f>IF(R1469&gt;0,RANK(R1469,(N1469:P1469,Q1469:AE1469)),0)</f>
        <v>6</v>
      </c>
      <c r="AP1469" s="7">
        <f>IF(T1469&gt;0,RANK(T1469,(N1469:P1469,Q1469:AE1469)),0)</f>
        <v>0</v>
      </c>
      <c r="AQ1469" s="7">
        <f>IF(S1469&gt;0,RANK(S1469,(N1469:P1469,Q1469:AE1469)),0)</f>
        <v>4</v>
      </c>
      <c r="AR1469" s="2">
        <f t="shared" si="593"/>
        <v>1.2794995735001423E-3</v>
      </c>
      <c r="AS1469" s="2">
        <f t="shared" si="594"/>
        <v>8.5299971566676143E-4</v>
      </c>
      <c r="AT1469" s="2">
        <f t="shared" si="595"/>
        <v>0</v>
      </c>
      <c r="AU1469" s="2">
        <f t="shared" si="596"/>
        <v>1.4216661927779358E-3</v>
      </c>
      <c r="AW1469" t="s">
        <v>2267</v>
      </c>
      <c r="AX1469" t="s">
        <v>2423</v>
      </c>
      <c r="AY1469">
        <v>1</v>
      </c>
      <c r="BA1469" s="119">
        <v>28</v>
      </c>
      <c r="BB1469" s="121">
        <v>13</v>
      </c>
      <c r="BC1469" s="125">
        <f t="shared" si="585"/>
        <v>28013</v>
      </c>
      <c r="BE1469" s="7" t="s">
        <v>228</v>
      </c>
    </row>
    <row r="1470" spans="1:72" hidden="1" outlineLevel="1">
      <c r="A1470" t="s">
        <v>3449</v>
      </c>
      <c r="B1470" t="s">
        <v>2423</v>
      </c>
      <c r="C1470" s="1">
        <f t="shared" si="588"/>
        <v>5965</v>
      </c>
      <c r="D1470" s="7">
        <f>IF(N1470&gt;0, RANK(N1470,(N1470:P1470,Q1470:AE1470)),0)</f>
        <v>2</v>
      </c>
      <c r="E1470" s="7">
        <f>IF(O1470&gt;0,RANK(O1470,(N1470:P1470,Q1470:AE1470)),0)</f>
        <v>1</v>
      </c>
      <c r="F1470" s="7">
        <f>IF(P1470&gt;0,RANK(P1470,(N1470:P1470,Q1470:AE1470)),0)</f>
        <v>3</v>
      </c>
      <c r="G1470" s="1">
        <f t="shared" si="573"/>
        <v>1865</v>
      </c>
      <c r="H1470" s="2">
        <f t="shared" si="574"/>
        <v>0.31265716680637051</v>
      </c>
      <c r="I1470" s="2"/>
      <c r="J1470" s="2">
        <f t="shared" si="589"/>
        <v>0.34149203688181057</v>
      </c>
      <c r="K1470" s="2">
        <f t="shared" si="590"/>
        <v>0.65414920368818108</v>
      </c>
      <c r="L1470" s="2">
        <f t="shared" si="591"/>
        <v>1.5088013411567478E-3</v>
      </c>
      <c r="M1470" s="2">
        <f t="shared" si="592"/>
        <v>2.849958088851549E-3</v>
      </c>
      <c r="N1470" s="66">
        <v>2037</v>
      </c>
      <c r="O1470" s="66">
        <v>3902</v>
      </c>
      <c r="P1470" s="66">
        <v>9</v>
      </c>
      <c r="Q1470" s="66">
        <v>6</v>
      </c>
      <c r="R1470" s="66">
        <v>4</v>
      </c>
      <c r="S1470" s="66">
        <v>6</v>
      </c>
      <c r="AH1470" s="66">
        <v>1</v>
      </c>
      <c r="AN1470" s="7">
        <f>IF(Q1470&gt;0,RANK(Q1470,(N1470:P1470,Q1470:AE1470)),0)</f>
        <v>4</v>
      </c>
      <c r="AO1470" s="7">
        <f>IF(R1470&gt;0,RANK(R1470,(N1470:P1470,Q1470:AE1470)),0)</f>
        <v>6</v>
      </c>
      <c r="AP1470" s="7">
        <f>IF(T1470&gt;0,RANK(T1470,(N1470:P1470,Q1470:AE1470)),0)</f>
        <v>0</v>
      </c>
      <c r="AQ1470" s="7">
        <f>IF(S1470&gt;0,RANK(S1470,(N1470:P1470,Q1470:AE1470)),0)</f>
        <v>4</v>
      </c>
      <c r="AR1470" s="2">
        <f t="shared" si="593"/>
        <v>1.0058675607711651E-3</v>
      </c>
      <c r="AS1470" s="2">
        <f t="shared" si="594"/>
        <v>6.7057837384744347E-4</v>
      </c>
      <c r="AT1470" s="2">
        <f t="shared" si="595"/>
        <v>0</v>
      </c>
      <c r="AU1470" s="2">
        <f t="shared" si="596"/>
        <v>1.0058675607711651E-3</v>
      </c>
      <c r="AW1470" t="s">
        <v>3449</v>
      </c>
      <c r="AX1470" t="s">
        <v>2423</v>
      </c>
      <c r="AY1470">
        <v>2</v>
      </c>
      <c r="BA1470" s="119">
        <v>28</v>
      </c>
      <c r="BB1470" s="121">
        <v>15</v>
      </c>
      <c r="BC1470" s="125">
        <f t="shared" si="585"/>
        <v>28015</v>
      </c>
      <c r="BE1470" s="7" t="s">
        <v>228</v>
      </c>
    </row>
    <row r="1471" spans="1:72" hidden="1" outlineLevel="1">
      <c r="A1471" t="s">
        <v>3554</v>
      </c>
      <c r="B1471" t="s">
        <v>2423</v>
      </c>
      <c r="C1471" s="1">
        <f t="shared" si="588"/>
        <v>9058</v>
      </c>
      <c r="D1471" s="7">
        <f>IF(N1471&gt;0, RANK(N1471,(N1471:P1471,Q1471:AE1471)),0)</f>
        <v>1</v>
      </c>
      <c r="E1471" s="7">
        <f>IF(O1471&gt;0,RANK(O1471,(N1471:P1471,Q1471:AE1471)),0)</f>
        <v>2</v>
      </c>
      <c r="F1471" s="7">
        <f>IF(P1471&gt;0,RANK(P1471,(N1471:P1471,Q1471:AE1471)),0)</f>
        <v>3</v>
      </c>
      <c r="G1471" s="1">
        <f t="shared" si="573"/>
        <v>193</v>
      </c>
      <c r="H1471" s="2">
        <f t="shared" si="574"/>
        <v>2.1307131817178186E-2</v>
      </c>
      <c r="I1471" s="2"/>
      <c r="J1471" s="2">
        <f t="shared" si="589"/>
        <v>0.50651357915654671</v>
      </c>
      <c r="K1471" s="2">
        <f t="shared" si="590"/>
        <v>0.48520644733936852</v>
      </c>
      <c r="L1471" s="2">
        <f t="shared" si="591"/>
        <v>3.3119894016339149E-3</v>
      </c>
      <c r="M1471" s="2">
        <f t="shared" si="592"/>
        <v>4.967984102450855E-3</v>
      </c>
      <c r="N1471" s="66">
        <v>4588</v>
      </c>
      <c r="O1471" s="66">
        <v>4395</v>
      </c>
      <c r="P1471" s="66">
        <v>30</v>
      </c>
      <c r="Q1471" s="66">
        <v>15</v>
      </c>
      <c r="R1471" s="66">
        <v>5</v>
      </c>
      <c r="S1471" s="66">
        <v>21</v>
      </c>
      <c r="AH1471" s="66">
        <v>4</v>
      </c>
      <c r="AN1471" s="7">
        <f>IF(Q1471&gt;0,RANK(Q1471,(N1471:P1471,Q1471:AE1471)),0)</f>
        <v>5</v>
      </c>
      <c r="AO1471" s="7">
        <f>IF(R1471&gt;0,RANK(R1471,(N1471:P1471,Q1471:AE1471)),0)</f>
        <v>6</v>
      </c>
      <c r="AP1471" s="7">
        <f>IF(T1471&gt;0,RANK(T1471,(N1471:P1471,Q1471:AE1471)),0)</f>
        <v>0</v>
      </c>
      <c r="AQ1471" s="7">
        <f>IF(S1471&gt;0,RANK(S1471,(N1471:P1471,Q1471:AE1471)),0)</f>
        <v>4</v>
      </c>
      <c r="AR1471" s="2">
        <f t="shared" si="593"/>
        <v>1.6559947008169575E-3</v>
      </c>
      <c r="AS1471" s="2">
        <f t="shared" si="594"/>
        <v>5.5199823360565245E-4</v>
      </c>
      <c r="AT1471" s="2">
        <f t="shared" si="595"/>
        <v>0</v>
      </c>
      <c r="AU1471" s="2">
        <f t="shared" si="596"/>
        <v>2.3183925811437402E-3</v>
      </c>
      <c r="AW1471" t="s">
        <v>3554</v>
      </c>
      <c r="AX1471" t="s">
        <v>2423</v>
      </c>
      <c r="AY1471">
        <v>1</v>
      </c>
      <c r="BA1471" s="119">
        <v>28</v>
      </c>
      <c r="BB1471" s="121">
        <v>17</v>
      </c>
      <c r="BC1471" s="125">
        <f t="shared" si="585"/>
        <v>28017</v>
      </c>
      <c r="BE1471" s="7" t="s">
        <v>228</v>
      </c>
    </row>
    <row r="1472" spans="1:72" hidden="1" outlineLevel="1">
      <c r="A1472" t="s">
        <v>366</v>
      </c>
      <c r="B1472" t="s">
        <v>2423</v>
      </c>
      <c r="C1472" s="1">
        <f t="shared" si="588"/>
        <v>4128</v>
      </c>
      <c r="D1472" s="7">
        <f>IF(N1472&gt;0, RANK(N1472,(N1472:P1472,Q1472:AE1472)),0)</f>
        <v>2</v>
      </c>
      <c r="E1472" s="7">
        <f>IF(O1472&gt;0,RANK(O1472,(N1472:P1472,Q1472:AE1472)),0)</f>
        <v>1</v>
      </c>
      <c r="F1472" s="7">
        <f>IF(P1472&gt;0,RANK(P1472,(N1472:P1472,Q1472:AE1472)),0)</f>
        <v>3</v>
      </c>
      <c r="G1472" s="1">
        <f t="shared" si="573"/>
        <v>1165</v>
      </c>
      <c r="H1472" s="2">
        <f t="shared" si="574"/>
        <v>0.28221899224806202</v>
      </c>
      <c r="I1472" s="2"/>
      <c r="J1472" s="2">
        <f t="shared" si="589"/>
        <v>0.35343992248062017</v>
      </c>
      <c r="K1472" s="2">
        <f t="shared" si="590"/>
        <v>0.63565891472868219</v>
      </c>
      <c r="L1472" s="2">
        <f t="shared" si="591"/>
        <v>4.602713178294574E-3</v>
      </c>
      <c r="M1472" s="2">
        <f t="shared" si="592"/>
        <v>6.2984496124030643E-3</v>
      </c>
      <c r="N1472" s="66">
        <v>1459</v>
      </c>
      <c r="O1472" s="66">
        <v>2624</v>
      </c>
      <c r="P1472" s="66">
        <v>19</v>
      </c>
      <c r="Q1472" s="66">
        <v>10</v>
      </c>
      <c r="R1472" s="66">
        <v>5</v>
      </c>
      <c r="S1472" s="66">
        <v>7</v>
      </c>
      <c r="AH1472" s="66">
        <v>4</v>
      </c>
      <c r="AN1472" s="7">
        <f>IF(Q1472&gt;0,RANK(Q1472,(N1472:P1472,Q1472:AE1472)),0)</f>
        <v>4</v>
      </c>
      <c r="AO1472" s="7">
        <f>IF(R1472&gt;0,RANK(R1472,(N1472:P1472,Q1472:AE1472)),0)</f>
        <v>6</v>
      </c>
      <c r="AP1472" s="7">
        <f>IF(T1472&gt;0,RANK(T1472,(N1472:P1472,Q1472:AE1472)),0)</f>
        <v>0</v>
      </c>
      <c r="AQ1472" s="7">
        <f>IF(S1472&gt;0,RANK(S1472,(N1472:P1472,Q1472:AE1472)),0)</f>
        <v>5</v>
      </c>
      <c r="AR1472" s="2">
        <f t="shared" si="593"/>
        <v>2.4224806201550387E-3</v>
      </c>
      <c r="AS1472" s="2">
        <f t="shared" si="594"/>
        <v>1.2112403100775194E-3</v>
      </c>
      <c r="AT1472" s="2">
        <f t="shared" si="595"/>
        <v>0</v>
      </c>
      <c r="AU1472" s="2">
        <f t="shared" si="596"/>
        <v>1.6957364341085271E-3</v>
      </c>
      <c r="AW1472" t="s">
        <v>366</v>
      </c>
      <c r="AX1472" t="s">
        <v>2423</v>
      </c>
      <c r="AY1472">
        <v>1</v>
      </c>
      <c r="BA1472" s="119">
        <v>28</v>
      </c>
      <c r="BB1472" s="121">
        <v>19</v>
      </c>
      <c r="BC1472" s="125">
        <f t="shared" si="585"/>
        <v>28019</v>
      </c>
      <c r="BE1472" s="7" t="s">
        <v>228</v>
      </c>
    </row>
    <row r="1473" spans="1:57" hidden="1" outlineLevel="1">
      <c r="A1473" t="s">
        <v>2469</v>
      </c>
      <c r="B1473" t="s">
        <v>2423</v>
      </c>
      <c r="C1473" s="1">
        <f t="shared" si="588"/>
        <v>5453</v>
      </c>
      <c r="D1473" s="7">
        <f>IF(N1473&gt;0, RANK(N1473,(N1473:P1473,Q1473:AE1473)),0)</f>
        <v>1</v>
      </c>
      <c r="E1473" s="7">
        <f>IF(O1473&gt;0,RANK(O1473,(N1473:P1473,Q1473:AE1473)),0)</f>
        <v>2</v>
      </c>
      <c r="F1473" s="7">
        <f>IF(P1473&gt;0,RANK(P1473,(N1473:P1473,Q1473:AE1473)),0)</f>
        <v>0</v>
      </c>
      <c r="G1473" s="1">
        <f t="shared" si="573"/>
        <v>3934</v>
      </c>
      <c r="H1473" s="2">
        <f t="shared" si="574"/>
        <v>0.72143774069319644</v>
      </c>
      <c r="I1473" s="2"/>
      <c r="J1473" s="2">
        <f t="shared" si="589"/>
        <v>0.85860993948285347</v>
      </c>
      <c r="K1473" s="2">
        <f t="shared" si="590"/>
        <v>0.13717219878965706</v>
      </c>
      <c r="L1473" s="2">
        <f t="shared" si="591"/>
        <v>0</v>
      </c>
      <c r="M1473" s="2">
        <f t="shared" si="592"/>
        <v>4.2178617274894747E-3</v>
      </c>
      <c r="N1473" s="66">
        <v>4682</v>
      </c>
      <c r="O1473" s="66">
        <v>748</v>
      </c>
      <c r="Q1473" s="66">
        <v>12</v>
      </c>
      <c r="R1473" s="66">
        <v>2</v>
      </c>
      <c r="S1473" s="66">
        <v>8</v>
      </c>
      <c r="AH1473" s="66">
        <v>1</v>
      </c>
      <c r="AN1473" s="7">
        <f>IF(Q1473&gt;0,RANK(Q1473,(N1473:P1473,Q1473:AE1473)),0)</f>
        <v>3</v>
      </c>
      <c r="AO1473" s="7">
        <f>IF(R1473&gt;0,RANK(R1473,(N1473:P1473,Q1473:AE1473)),0)</f>
        <v>5</v>
      </c>
      <c r="AP1473" s="7">
        <f>IF(T1473&gt;0,RANK(T1473,(N1473:P1473,Q1473:AE1473)),0)</f>
        <v>0</v>
      </c>
      <c r="AQ1473" s="7">
        <f>IF(S1473&gt;0,RANK(S1473,(N1473:P1473,Q1473:AE1473)),0)</f>
        <v>4</v>
      </c>
      <c r="AR1473" s="2">
        <f t="shared" si="593"/>
        <v>2.2006235099944985E-3</v>
      </c>
      <c r="AS1473" s="2">
        <f t="shared" si="594"/>
        <v>3.6677058499908307E-4</v>
      </c>
      <c r="AT1473" s="2">
        <f t="shared" si="595"/>
        <v>0</v>
      </c>
      <c r="AU1473" s="2">
        <f t="shared" si="596"/>
        <v>1.4670823399963323E-3</v>
      </c>
      <c r="AW1473" t="s">
        <v>2469</v>
      </c>
      <c r="AX1473" t="s">
        <v>2423</v>
      </c>
      <c r="AY1473">
        <v>2</v>
      </c>
      <c r="BA1473" s="119">
        <v>28</v>
      </c>
      <c r="BB1473" s="121">
        <v>21</v>
      </c>
      <c r="BC1473" s="125">
        <f t="shared" si="585"/>
        <v>28021</v>
      </c>
      <c r="BE1473" s="7" t="s">
        <v>228</v>
      </c>
    </row>
    <row r="1474" spans="1:57" hidden="1" outlineLevel="1">
      <c r="A1474" t="s">
        <v>232</v>
      </c>
      <c r="B1474" t="s">
        <v>2423</v>
      </c>
      <c r="C1474" s="1">
        <f t="shared" si="588"/>
        <v>8397</v>
      </c>
      <c r="D1474" s="7">
        <f>IF(N1474&gt;0, RANK(N1474,(N1474:P1474,Q1474:AE1474)),0)</f>
        <v>2</v>
      </c>
      <c r="E1474" s="7">
        <f>IF(O1474&gt;0,RANK(O1474,(N1474:P1474,Q1474:AE1474)),0)</f>
        <v>1</v>
      </c>
      <c r="F1474" s="7">
        <f>IF(P1474&gt;0,RANK(P1474,(N1474:P1474,Q1474:AE1474)),0)</f>
        <v>3</v>
      </c>
      <c r="G1474" s="1">
        <f t="shared" si="573"/>
        <v>2108</v>
      </c>
      <c r="H1474" s="2">
        <f t="shared" si="574"/>
        <v>0.25104203882338932</v>
      </c>
      <c r="I1474" s="2"/>
      <c r="J1474" s="2">
        <f t="shared" si="589"/>
        <v>0.3716803620340598</v>
      </c>
      <c r="K1474" s="2">
        <f t="shared" si="590"/>
        <v>0.62272240085744912</v>
      </c>
      <c r="L1474" s="2">
        <f t="shared" si="591"/>
        <v>2.5008931761343338E-3</v>
      </c>
      <c r="M1474" s="2">
        <f t="shared" si="592"/>
        <v>3.0963439323566928E-3</v>
      </c>
      <c r="N1474" s="66">
        <v>3121</v>
      </c>
      <c r="O1474" s="66">
        <v>5229</v>
      </c>
      <c r="P1474" s="66">
        <v>21</v>
      </c>
      <c r="Q1474" s="66">
        <v>8</v>
      </c>
      <c r="R1474" s="66">
        <v>4</v>
      </c>
      <c r="S1474" s="66">
        <v>11</v>
      </c>
      <c r="AH1474" s="66">
        <v>3</v>
      </c>
      <c r="AN1474" s="7">
        <f>IF(Q1474&gt;0,RANK(Q1474,(N1474:P1474,Q1474:AE1474)),0)</f>
        <v>5</v>
      </c>
      <c r="AO1474" s="7">
        <f>IF(R1474&gt;0,RANK(R1474,(N1474:P1474,Q1474:AE1474)),0)</f>
        <v>6</v>
      </c>
      <c r="AP1474" s="7">
        <f>IF(T1474&gt;0,RANK(T1474,(N1474:P1474,Q1474:AE1474)),0)</f>
        <v>0</v>
      </c>
      <c r="AQ1474" s="7">
        <f>IF(S1474&gt;0,RANK(S1474,(N1474:P1474,Q1474:AE1474)),0)</f>
        <v>4</v>
      </c>
      <c r="AR1474" s="2">
        <f t="shared" si="593"/>
        <v>9.5272120995593666E-4</v>
      </c>
      <c r="AS1474" s="2">
        <f t="shared" si="594"/>
        <v>4.7636060497796833E-4</v>
      </c>
      <c r="AT1474" s="2">
        <f t="shared" si="595"/>
        <v>0</v>
      </c>
      <c r="AU1474" s="2">
        <f t="shared" si="596"/>
        <v>1.3099916636894128E-3</v>
      </c>
      <c r="AW1474" t="s">
        <v>232</v>
      </c>
      <c r="AX1474" t="s">
        <v>2423</v>
      </c>
      <c r="AY1474">
        <v>4</v>
      </c>
      <c r="BA1474" s="119">
        <v>28</v>
      </c>
      <c r="BB1474" s="121">
        <v>23</v>
      </c>
      <c r="BC1474" s="125">
        <f t="shared" si="585"/>
        <v>28023</v>
      </c>
      <c r="BE1474" s="7" t="s">
        <v>228</v>
      </c>
    </row>
    <row r="1475" spans="1:57" hidden="1" outlineLevel="1">
      <c r="A1475" t="s">
        <v>233</v>
      </c>
      <c r="B1475" t="s">
        <v>2423</v>
      </c>
      <c r="C1475" s="1">
        <f t="shared" si="588"/>
        <v>11092</v>
      </c>
      <c r="D1475" s="7">
        <f>IF(N1475&gt;0, RANK(N1475,(N1475:P1475,Q1475:AE1475)),0)</f>
        <v>1</v>
      </c>
      <c r="E1475" s="7">
        <f>IF(O1475&gt;0,RANK(O1475,(N1475:P1475,Q1475:AE1475)),0)</f>
        <v>2</v>
      </c>
      <c r="F1475" s="7">
        <f>IF(P1475&gt;0,RANK(P1475,(N1475:P1475,Q1475:AE1475)),0)</f>
        <v>3</v>
      </c>
      <c r="G1475" s="1">
        <f t="shared" si="573"/>
        <v>2092</v>
      </c>
      <c r="H1475" s="2">
        <f t="shared" si="574"/>
        <v>0.18860439956725569</v>
      </c>
      <c r="I1475" s="2"/>
      <c r="J1475" s="2">
        <f t="shared" si="589"/>
        <v>0.59123692751532642</v>
      </c>
      <c r="K1475" s="2">
        <f t="shared" si="590"/>
        <v>0.4026325279480707</v>
      </c>
      <c r="L1475" s="2">
        <f t="shared" si="591"/>
        <v>3.155427335016228E-3</v>
      </c>
      <c r="M1475" s="2">
        <f t="shared" si="592"/>
        <v>2.9751172015866608E-3</v>
      </c>
      <c r="N1475" s="66">
        <v>6558</v>
      </c>
      <c r="O1475" s="66">
        <v>4466</v>
      </c>
      <c r="P1475" s="66">
        <v>35</v>
      </c>
      <c r="Q1475" s="66">
        <v>13</v>
      </c>
      <c r="R1475" s="66">
        <v>5</v>
      </c>
      <c r="S1475" s="66">
        <v>14</v>
      </c>
      <c r="AH1475" s="66">
        <v>1</v>
      </c>
      <c r="AN1475" s="7">
        <f>IF(Q1475&gt;0,RANK(Q1475,(N1475:P1475,Q1475:AE1475)),0)</f>
        <v>5</v>
      </c>
      <c r="AO1475" s="7">
        <f>IF(R1475&gt;0,RANK(R1475,(N1475:P1475,Q1475:AE1475)),0)</f>
        <v>6</v>
      </c>
      <c r="AP1475" s="7">
        <f>IF(T1475&gt;0,RANK(T1475,(N1475:P1475,Q1475:AE1475)),0)</f>
        <v>0</v>
      </c>
      <c r="AQ1475" s="7">
        <f>IF(S1475&gt;0,RANK(S1475,(N1475:P1475,Q1475:AE1475)),0)</f>
        <v>4</v>
      </c>
      <c r="AR1475" s="2">
        <f t="shared" si="593"/>
        <v>1.1720158672917419E-3</v>
      </c>
      <c r="AS1475" s="2">
        <f t="shared" si="594"/>
        <v>4.5077533357374685E-4</v>
      </c>
      <c r="AT1475" s="2">
        <f t="shared" si="595"/>
        <v>0</v>
      </c>
      <c r="AU1475" s="2">
        <f t="shared" si="596"/>
        <v>1.2621709340064912E-3</v>
      </c>
      <c r="AW1475" t="s">
        <v>233</v>
      </c>
      <c r="AX1475" t="s">
        <v>2423</v>
      </c>
      <c r="AY1475">
        <v>1</v>
      </c>
      <c r="BA1475" s="119">
        <v>28</v>
      </c>
      <c r="BB1475" s="121">
        <v>25</v>
      </c>
      <c r="BC1475" s="125">
        <f t="shared" si="585"/>
        <v>28025</v>
      </c>
      <c r="BE1475" s="7" t="s">
        <v>228</v>
      </c>
    </row>
    <row r="1476" spans="1:57" hidden="1" outlineLevel="1">
      <c r="A1476" t="s">
        <v>3199</v>
      </c>
      <c r="B1476" t="s">
        <v>2423</v>
      </c>
      <c r="C1476" s="1">
        <f t="shared" si="588"/>
        <v>10568</v>
      </c>
      <c r="D1476" s="7">
        <f>IF(N1476&gt;0, RANK(N1476,(N1476:P1476,Q1476:AE1476)),0)</f>
        <v>1</v>
      </c>
      <c r="E1476" s="7">
        <f>IF(O1476&gt;0,RANK(O1476,(N1476:P1476,Q1476:AE1476)),0)</f>
        <v>2</v>
      </c>
      <c r="F1476" s="7">
        <f>IF(P1476&gt;0,RANK(P1476,(N1476:P1476,Q1476:AE1476)),0)</f>
        <v>5</v>
      </c>
      <c r="G1476" s="1">
        <f t="shared" si="573"/>
        <v>4680</v>
      </c>
      <c r="H1476" s="2">
        <f t="shared" si="574"/>
        <v>0.44284632853898559</v>
      </c>
      <c r="I1476" s="2"/>
      <c r="J1476" s="2">
        <f t="shared" si="589"/>
        <v>0.71886828160484484</v>
      </c>
      <c r="K1476" s="2">
        <f t="shared" si="590"/>
        <v>0.27602195306585919</v>
      </c>
      <c r="L1476" s="2">
        <f t="shared" si="591"/>
        <v>1.2301286903860713E-3</v>
      </c>
      <c r="M1476" s="2">
        <f t="shared" si="592"/>
        <v>3.8796366389098965E-3</v>
      </c>
      <c r="N1476" s="66">
        <v>7597</v>
      </c>
      <c r="O1476" s="66">
        <v>2917</v>
      </c>
      <c r="P1476" s="66">
        <v>13</v>
      </c>
      <c r="Q1476" s="66">
        <v>15</v>
      </c>
      <c r="R1476" s="66">
        <v>3</v>
      </c>
      <c r="S1476" s="66">
        <v>20</v>
      </c>
      <c r="AH1476" s="66">
        <v>3</v>
      </c>
      <c r="AN1476" s="7">
        <f>IF(Q1476&gt;0,RANK(Q1476,(N1476:P1476,Q1476:AE1476)),0)</f>
        <v>4</v>
      </c>
      <c r="AO1476" s="7">
        <f>IF(R1476&gt;0,RANK(R1476,(N1476:P1476,Q1476:AE1476)),0)</f>
        <v>6</v>
      </c>
      <c r="AP1476" s="7">
        <f>IF(T1476&gt;0,RANK(T1476,(N1476:P1476,Q1476:AE1476)),0)</f>
        <v>0</v>
      </c>
      <c r="AQ1476" s="7">
        <f>IF(S1476&gt;0,RANK(S1476,(N1476:P1476,Q1476:AE1476)),0)</f>
        <v>3</v>
      </c>
      <c r="AR1476" s="2">
        <f t="shared" si="593"/>
        <v>1.4193792581377745E-3</v>
      </c>
      <c r="AS1476" s="2">
        <f t="shared" si="594"/>
        <v>2.8387585162755488E-4</v>
      </c>
      <c r="AT1476" s="2">
        <f t="shared" si="595"/>
        <v>0</v>
      </c>
      <c r="AU1476" s="2">
        <f t="shared" si="596"/>
        <v>1.8925056775170325E-3</v>
      </c>
      <c r="AW1476" t="s">
        <v>3199</v>
      </c>
      <c r="AX1476" t="s">
        <v>2423</v>
      </c>
      <c r="AY1476">
        <v>2</v>
      </c>
      <c r="BA1476" s="119">
        <v>28</v>
      </c>
      <c r="BB1476" s="121">
        <v>27</v>
      </c>
      <c r="BC1476" s="125">
        <f t="shared" si="585"/>
        <v>28027</v>
      </c>
      <c r="BE1476" s="7" t="s">
        <v>228</v>
      </c>
    </row>
    <row r="1477" spans="1:57" hidden="1" outlineLevel="1">
      <c r="A1477" t="s">
        <v>1271</v>
      </c>
      <c r="B1477" t="s">
        <v>2423</v>
      </c>
      <c r="C1477" s="1">
        <f t="shared" si="588"/>
        <v>14502</v>
      </c>
      <c r="D1477" s="7">
        <f>IF(N1477&gt;0, RANK(N1477,(N1477:P1477,Q1477:AE1477)),0)</f>
        <v>1</v>
      </c>
      <c r="E1477" s="7">
        <f>IF(O1477&gt;0,RANK(O1477,(N1477:P1477,Q1477:AE1477)),0)</f>
        <v>2</v>
      </c>
      <c r="F1477" s="7">
        <f>IF(P1477&gt;0,RANK(P1477,(N1477:P1477,Q1477:AE1477)),0)</f>
        <v>3</v>
      </c>
      <c r="G1477" s="1">
        <f t="shared" si="573"/>
        <v>1009</v>
      </c>
      <c r="H1477" s="2">
        <f t="shared" si="574"/>
        <v>6.9576610122741689E-2</v>
      </c>
      <c r="I1477" s="2"/>
      <c r="J1477" s="2">
        <f t="shared" si="589"/>
        <v>0.53165080678527099</v>
      </c>
      <c r="K1477" s="2">
        <f t="shared" si="590"/>
        <v>0.4620741966625293</v>
      </c>
      <c r="L1477" s="2">
        <f t="shared" si="591"/>
        <v>2.1376361881119844E-3</v>
      </c>
      <c r="M1477" s="2">
        <f t="shared" si="592"/>
        <v>4.1373603640877232E-3</v>
      </c>
      <c r="N1477" s="66">
        <v>7710</v>
      </c>
      <c r="O1477" s="66">
        <v>6701</v>
      </c>
      <c r="P1477" s="66">
        <v>31</v>
      </c>
      <c r="Q1477" s="66">
        <v>14</v>
      </c>
      <c r="R1477" s="66">
        <v>13</v>
      </c>
      <c r="S1477" s="66">
        <v>26</v>
      </c>
      <c r="AH1477" s="66">
        <v>7</v>
      </c>
      <c r="AN1477" s="7">
        <f>IF(Q1477&gt;0,RANK(Q1477,(N1477:P1477,Q1477:AE1477)),0)</f>
        <v>5</v>
      </c>
      <c r="AO1477" s="7">
        <f>IF(R1477&gt;0,RANK(R1477,(N1477:P1477,Q1477:AE1477)),0)</f>
        <v>6</v>
      </c>
      <c r="AP1477" s="7">
        <f>IF(T1477&gt;0,RANK(T1477,(N1477:P1477,Q1477:AE1477)),0)</f>
        <v>0</v>
      </c>
      <c r="AQ1477" s="7">
        <f>IF(S1477&gt;0,RANK(S1477,(N1477:P1477,Q1477:AE1477)),0)</f>
        <v>4</v>
      </c>
      <c r="AR1477" s="2">
        <f t="shared" si="593"/>
        <v>9.6538408495379943E-4</v>
      </c>
      <c r="AS1477" s="2">
        <f t="shared" si="594"/>
        <v>8.9642807888567089E-4</v>
      </c>
      <c r="AT1477" s="2">
        <f t="shared" si="595"/>
        <v>0</v>
      </c>
      <c r="AU1477" s="2">
        <f t="shared" si="596"/>
        <v>1.7928561577713418E-3</v>
      </c>
      <c r="AW1477" t="s">
        <v>1271</v>
      </c>
      <c r="AX1477" t="s">
        <v>2423</v>
      </c>
      <c r="AY1477">
        <v>2</v>
      </c>
      <c r="BA1477" s="119">
        <v>28</v>
      </c>
      <c r="BB1477" s="121">
        <v>29</v>
      </c>
      <c r="BC1477" s="125">
        <f t="shared" si="585"/>
        <v>28029</v>
      </c>
      <c r="BE1477" s="7" t="s">
        <v>228</v>
      </c>
    </row>
    <row r="1478" spans="1:57" hidden="1" outlineLevel="1">
      <c r="A1478" t="s">
        <v>2946</v>
      </c>
      <c r="B1478" t="s">
        <v>2423</v>
      </c>
      <c r="C1478" s="1">
        <f t="shared" si="588"/>
        <v>9461</v>
      </c>
      <c r="D1478" s="7">
        <f>IF(N1478&gt;0, RANK(N1478,(N1478:P1478,Q1478:AE1478)),0)</f>
        <v>2</v>
      </c>
      <c r="E1478" s="7">
        <f>IF(O1478&gt;0,RANK(O1478,(N1478:P1478,Q1478:AE1478)),0)</f>
        <v>1</v>
      </c>
      <c r="F1478" s="7">
        <f>IF(P1478&gt;0,RANK(P1478,(N1478:P1478,Q1478:AE1478)),0)</f>
        <v>3</v>
      </c>
      <c r="G1478" s="1">
        <f t="shared" si="573"/>
        <v>1671</v>
      </c>
      <c r="H1478" s="2">
        <f t="shared" si="574"/>
        <v>0.17661980763132862</v>
      </c>
      <c r="I1478" s="2"/>
      <c r="J1478" s="2">
        <f t="shared" si="589"/>
        <v>0.40714512208011838</v>
      </c>
      <c r="K1478" s="2">
        <f t="shared" si="590"/>
        <v>0.583764929711447</v>
      </c>
      <c r="L1478" s="2">
        <f t="shared" si="591"/>
        <v>3.2766092379241094E-3</v>
      </c>
      <c r="M1478" s="2">
        <f t="shared" si="592"/>
        <v>5.8133389705105638E-3</v>
      </c>
      <c r="N1478" s="66">
        <v>3852</v>
      </c>
      <c r="O1478" s="66">
        <v>5523</v>
      </c>
      <c r="P1478" s="66">
        <v>31</v>
      </c>
      <c r="Q1478" s="66">
        <v>22</v>
      </c>
      <c r="R1478" s="66">
        <v>4</v>
      </c>
      <c r="S1478" s="66">
        <v>22</v>
      </c>
      <c r="AH1478" s="66">
        <v>7</v>
      </c>
      <c r="AN1478" s="7">
        <f>IF(Q1478&gt;0,RANK(Q1478,(N1478:P1478,Q1478:AE1478)),0)</f>
        <v>4</v>
      </c>
      <c r="AO1478" s="7">
        <f>IF(R1478&gt;0,RANK(R1478,(N1478:P1478,Q1478:AE1478)),0)</f>
        <v>6</v>
      </c>
      <c r="AP1478" s="7">
        <f>IF(T1478&gt;0,RANK(T1478,(N1478:P1478,Q1478:AE1478)),0)</f>
        <v>0</v>
      </c>
      <c r="AQ1478" s="7">
        <f>IF(S1478&gt;0,RANK(S1478,(N1478:P1478,Q1478:AE1478)),0)</f>
        <v>4</v>
      </c>
      <c r="AR1478" s="2">
        <f t="shared" si="593"/>
        <v>2.3253355882042067E-3</v>
      </c>
      <c r="AS1478" s="2">
        <f t="shared" si="594"/>
        <v>4.2278828876440123E-4</v>
      </c>
      <c r="AT1478" s="2">
        <f t="shared" si="595"/>
        <v>0</v>
      </c>
      <c r="AU1478" s="2">
        <f t="shared" si="596"/>
        <v>2.3253355882042067E-3</v>
      </c>
      <c r="AW1478" t="s">
        <v>2946</v>
      </c>
      <c r="AX1478" t="s">
        <v>2423</v>
      </c>
      <c r="AY1478">
        <v>3</v>
      </c>
      <c r="BA1478" s="119">
        <v>28</v>
      </c>
      <c r="BB1478" s="121">
        <v>31</v>
      </c>
      <c r="BC1478" s="125">
        <f t="shared" si="585"/>
        <v>28031</v>
      </c>
      <c r="BE1478" s="7" t="s">
        <v>228</v>
      </c>
    </row>
    <row r="1479" spans="1:57" hidden="1" outlineLevel="1">
      <c r="A1479" t="s">
        <v>1896</v>
      </c>
      <c r="B1479" t="s">
        <v>2423</v>
      </c>
      <c r="C1479" s="1">
        <f t="shared" si="588"/>
        <v>64323</v>
      </c>
      <c r="D1479" s="7">
        <f>IF(N1479&gt;0, RANK(N1479,(N1479:P1479,Q1479:AE1479)),0)</f>
        <v>2</v>
      </c>
      <c r="E1479" s="7">
        <f>IF(O1479&gt;0,RANK(O1479,(N1479:P1479,Q1479:AE1479)),0)</f>
        <v>1</v>
      </c>
      <c r="F1479" s="7">
        <f>IF(P1479&gt;0,RANK(P1479,(N1479:P1479,Q1479:AE1479)),0)</f>
        <v>3</v>
      </c>
      <c r="G1479" s="1">
        <f t="shared" ref="G1479:G1542" si="597">IF(C1479&gt;0,MAX(N1479:P1479)-LARGE(N1479:P1479,2),0)</f>
        <v>24595</v>
      </c>
      <c r="H1479" s="2">
        <f t="shared" ref="H1479:H1542" si="598">IF(C1479&gt;0,G1479/C1479,0)</f>
        <v>0.38236711596163114</v>
      </c>
      <c r="I1479" s="2"/>
      <c r="J1479" s="2">
        <f t="shared" si="589"/>
        <v>0.30513191237970866</v>
      </c>
      <c r="K1479" s="2">
        <f t="shared" si="590"/>
        <v>0.6874990283413398</v>
      </c>
      <c r="L1479" s="2">
        <f t="shared" si="591"/>
        <v>3.1404007897641588E-3</v>
      </c>
      <c r="M1479" s="2">
        <f t="shared" si="592"/>
        <v>4.2286584891873258E-3</v>
      </c>
      <c r="N1479" s="66">
        <v>19627</v>
      </c>
      <c r="O1479" s="66">
        <v>44222</v>
      </c>
      <c r="P1479" s="66">
        <v>202</v>
      </c>
      <c r="Q1479" s="66">
        <v>129</v>
      </c>
      <c r="R1479" s="66">
        <v>26</v>
      </c>
      <c r="S1479" s="66">
        <v>109</v>
      </c>
      <c r="AH1479" s="66">
        <v>8</v>
      </c>
      <c r="AN1479" s="7">
        <f>IF(Q1479&gt;0,RANK(Q1479,(N1479:P1479,Q1479:AE1479)),0)</f>
        <v>4</v>
      </c>
      <c r="AO1479" s="7">
        <f>IF(R1479&gt;0,RANK(R1479,(N1479:P1479,Q1479:AE1479)),0)</f>
        <v>6</v>
      </c>
      <c r="AP1479" s="7">
        <f>IF(T1479&gt;0,RANK(T1479,(N1479:P1479,Q1479:AE1479)),0)</f>
        <v>0</v>
      </c>
      <c r="AQ1479" s="7">
        <f>IF(S1479&gt;0,RANK(S1479,(N1479:P1479,Q1479:AE1479)),0)</f>
        <v>5</v>
      </c>
      <c r="AR1479" s="2">
        <f t="shared" si="593"/>
        <v>2.0055034746513691E-3</v>
      </c>
      <c r="AS1479" s="2">
        <f t="shared" si="594"/>
        <v>4.0421000264291156E-4</v>
      </c>
      <c r="AT1479" s="2">
        <f t="shared" si="595"/>
        <v>0</v>
      </c>
      <c r="AU1479" s="2">
        <f t="shared" si="596"/>
        <v>1.6945727033875907E-3</v>
      </c>
      <c r="AW1479" t="s">
        <v>1896</v>
      </c>
      <c r="AX1479" t="s">
        <v>2423</v>
      </c>
      <c r="AY1479">
        <v>1</v>
      </c>
      <c r="BA1479" s="119">
        <v>28</v>
      </c>
      <c r="BB1479" s="121">
        <v>33</v>
      </c>
      <c r="BC1479" s="125">
        <f t="shared" si="585"/>
        <v>28033</v>
      </c>
      <c r="BE1479" s="7" t="s">
        <v>228</v>
      </c>
    </row>
    <row r="1480" spans="1:57" hidden="1" outlineLevel="1">
      <c r="A1480" t="s">
        <v>1272</v>
      </c>
      <c r="B1480" t="s">
        <v>2423</v>
      </c>
      <c r="C1480" s="1">
        <f t="shared" si="588"/>
        <v>27184</v>
      </c>
      <c r="D1480" s="7">
        <f>IF(N1480&gt;0, RANK(N1480,(N1480:P1480,Q1480:AE1480)),0)</f>
        <v>2</v>
      </c>
      <c r="E1480" s="7">
        <f>IF(O1480&gt;0,RANK(O1480,(N1480:P1480,Q1480:AE1480)),0)</f>
        <v>1</v>
      </c>
      <c r="F1480" s="7">
        <f>IF(P1480&gt;0,RANK(P1480,(N1480:P1480,Q1480:AE1480)),0)</f>
        <v>3</v>
      </c>
      <c r="G1480" s="1">
        <f t="shared" si="597"/>
        <v>3674</v>
      </c>
      <c r="H1480" s="2">
        <f t="shared" si="598"/>
        <v>0.13515303119482047</v>
      </c>
      <c r="I1480" s="2"/>
      <c r="J1480" s="2">
        <f t="shared" si="589"/>
        <v>0.42753090052972337</v>
      </c>
      <c r="K1480" s="2">
        <f t="shared" si="590"/>
        <v>0.5626839317245439</v>
      </c>
      <c r="L1480" s="2">
        <f t="shared" si="591"/>
        <v>3.4947027663331373E-3</v>
      </c>
      <c r="M1480" s="2">
        <f t="shared" si="592"/>
        <v>6.2904649793995441E-3</v>
      </c>
      <c r="N1480" s="66">
        <v>11622</v>
      </c>
      <c r="O1480" s="66">
        <v>15296</v>
      </c>
      <c r="P1480" s="66">
        <v>95</v>
      </c>
      <c r="Q1480" s="66">
        <v>84</v>
      </c>
      <c r="R1480" s="66">
        <v>19</v>
      </c>
      <c r="S1480" s="66">
        <v>62</v>
      </c>
      <c r="AH1480" s="66">
        <v>6</v>
      </c>
      <c r="AN1480" s="7">
        <f>IF(Q1480&gt;0,RANK(Q1480,(N1480:P1480,Q1480:AE1480)),0)</f>
        <v>4</v>
      </c>
      <c r="AO1480" s="7">
        <f>IF(R1480&gt;0,RANK(R1480,(N1480:P1480,Q1480:AE1480)),0)</f>
        <v>6</v>
      </c>
      <c r="AP1480" s="7">
        <f>IF(T1480&gt;0,RANK(T1480,(N1480:P1480,Q1480:AE1480)),0)</f>
        <v>0</v>
      </c>
      <c r="AQ1480" s="7">
        <f>IF(S1480&gt;0,RANK(S1480,(N1480:P1480,Q1480:AE1480)),0)</f>
        <v>5</v>
      </c>
      <c r="AR1480" s="2">
        <f t="shared" si="593"/>
        <v>3.0900529723366685E-3</v>
      </c>
      <c r="AS1480" s="2">
        <f t="shared" si="594"/>
        <v>6.9894055326662739E-4</v>
      </c>
      <c r="AT1480" s="2">
        <f t="shared" si="595"/>
        <v>0</v>
      </c>
      <c r="AU1480" s="2">
        <f t="shared" si="596"/>
        <v>2.2807533843437317E-3</v>
      </c>
      <c r="AW1480" t="s">
        <v>1272</v>
      </c>
      <c r="AX1480" t="s">
        <v>2423</v>
      </c>
      <c r="AY1480">
        <v>4</v>
      </c>
      <c r="BA1480" s="119">
        <v>28</v>
      </c>
      <c r="BB1480" s="121">
        <v>35</v>
      </c>
      <c r="BC1480" s="125">
        <f t="shared" si="585"/>
        <v>28035</v>
      </c>
      <c r="BE1480" s="7" t="s">
        <v>228</v>
      </c>
    </row>
    <row r="1481" spans="1:57" hidden="1" outlineLevel="1">
      <c r="A1481" t="s">
        <v>2910</v>
      </c>
      <c r="B1481" t="s">
        <v>2423</v>
      </c>
      <c r="C1481" s="1">
        <f t="shared" si="588"/>
        <v>4685</v>
      </c>
      <c r="D1481" s="7">
        <f>IF(N1481&gt;0, RANK(N1481,(N1481:P1481,Q1481:AE1481)),0)</f>
        <v>2</v>
      </c>
      <c r="E1481" s="7">
        <f>IF(O1481&gt;0,RANK(O1481,(N1481:P1481,Q1481:AE1481)),0)</f>
        <v>1</v>
      </c>
      <c r="F1481" s="7">
        <f>IF(P1481&gt;0,RANK(P1481,(N1481:P1481,Q1481:AE1481)),0)</f>
        <v>3</v>
      </c>
      <c r="G1481" s="1">
        <f t="shared" si="597"/>
        <v>1176</v>
      </c>
      <c r="H1481" s="2">
        <f t="shared" si="598"/>
        <v>0.2510138740661686</v>
      </c>
      <c r="I1481" s="2"/>
      <c r="J1481" s="2">
        <f t="shared" si="589"/>
        <v>0.36990394877267874</v>
      </c>
      <c r="K1481" s="2">
        <f t="shared" si="590"/>
        <v>0.62091782283884733</v>
      </c>
      <c r="L1481" s="2">
        <f t="shared" si="591"/>
        <v>3.6286019210245465E-3</v>
      </c>
      <c r="M1481" s="2">
        <f t="shared" si="592"/>
        <v>5.5496264674493832E-3</v>
      </c>
      <c r="N1481" s="66">
        <v>1733</v>
      </c>
      <c r="O1481" s="66">
        <v>2909</v>
      </c>
      <c r="P1481" s="66">
        <v>17</v>
      </c>
      <c r="Q1481" s="66">
        <v>10</v>
      </c>
      <c r="R1481" s="66">
        <v>4</v>
      </c>
      <c r="S1481" s="66">
        <v>11</v>
      </c>
      <c r="AH1481" s="66">
        <v>1</v>
      </c>
      <c r="AN1481" s="7">
        <f>IF(Q1481&gt;0,RANK(Q1481,(N1481:P1481,Q1481:AE1481)),0)</f>
        <v>5</v>
      </c>
      <c r="AO1481" s="7">
        <f>IF(R1481&gt;0,RANK(R1481,(N1481:P1481,Q1481:AE1481)),0)</f>
        <v>6</v>
      </c>
      <c r="AP1481" s="7">
        <f>IF(T1481&gt;0,RANK(T1481,(N1481:P1481,Q1481:AE1481)),0)</f>
        <v>0</v>
      </c>
      <c r="AQ1481" s="7">
        <f>IF(S1481&gt;0,RANK(S1481,(N1481:P1481,Q1481:AE1481)),0)</f>
        <v>4</v>
      </c>
      <c r="AR1481" s="2">
        <f t="shared" si="593"/>
        <v>2.1344717182497333E-3</v>
      </c>
      <c r="AS1481" s="2">
        <f t="shared" si="594"/>
        <v>8.5378868729989329E-4</v>
      </c>
      <c r="AT1481" s="2">
        <f t="shared" si="595"/>
        <v>0</v>
      </c>
      <c r="AU1481" s="2">
        <f t="shared" si="596"/>
        <v>2.3479188900747067E-3</v>
      </c>
      <c r="AW1481" t="s">
        <v>2910</v>
      </c>
      <c r="AX1481" t="s">
        <v>2423</v>
      </c>
      <c r="AY1481">
        <v>3</v>
      </c>
      <c r="BA1481" s="119">
        <v>28</v>
      </c>
      <c r="BB1481" s="121">
        <v>37</v>
      </c>
      <c r="BC1481" s="125">
        <f t="shared" si="585"/>
        <v>28037</v>
      </c>
      <c r="BE1481" s="7" t="s">
        <v>228</v>
      </c>
    </row>
    <row r="1482" spans="1:57" hidden="1" outlineLevel="1">
      <c r="A1482" t="s">
        <v>670</v>
      </c>
      <c r="B1482" t="s">
        <v>2423</v>
      </c>
      <c r="C1482" s="1">
        <f t="shared" si="588"/>
        <v>9335</v>
      </c>
      <c r="D1482" s="7">
        <f>IF(N1482&gt;0, RANK(N1482,(N1482:P1482,Q1482:AE1482)),0)</f>
        <v>2</v>
      </c>
      <c r="E1482" s="7">
        <f>IF(O1482&gt;0,RANK(O1482,(N1482:P1482,Q1482:AE1482)),0)</f>
        <v>1</v>
      </c>
      <c r="F1482" s="7">
        <f>IF(P1482&gt;0,RANK(P1482,(N1482:P1482,Q1482:AE1482)),0)</f>
        <v>3</v>
      </c>
      <c r="G1482" s="1">
        <f t="shared" si="597"/>
        <v>6168</v>
      </c>
      <c r="H1482" s="2">
        <f t="shared" si="598"/>
        <v>0.66073915372254954</v>
      </c>
      <c r="I1482" s="2"/>
      <c r="J1482" s="2">
        <f t="shared" si="589"/>
        <v>0.16411355115158008</v>
      </c>
      <c r="K1482" s="2">
        <f t="shared" si="590"/>
        <v>0.82485270487412965</v>
      </c>
      <c r="L1482" s="2">
        <f t="shared" si="591"/>
        <v>5.0348152115693625E-3</v>
      </c>
      <c r="M1482" s="2">
        <f t="shared" si="592"/>
        <v>5.9989287627208818E-3</v>
      </c>
      <c r="N1482" s="66">
        <v>1532</v>
      </c>
      <c r="O1482" s="66">
        <v>7700</v>
      </c>
      <c r="P1482" s="66">
        <v>47</v>
      </c>
      <c r="Q1482" s="66">
        <v>17</v>
      </c>
      <c r="R1482" s="66">
        <v>10</v>
      </c>
      <c r="S1482" s="66">
        <v>28</v>
      </c>
      <c r="AH1482" s="66">
        <v>1</v>
      </c>
      <c r="AN1482" s="7">
        <f>IF(Q1482&gt;0,RANK(Q1482,(N1482:P1482,Q1482:AE1482)),0)</f>
        <v>5</v>
      </c>
      <c r="AO1482" s="7">
        <f>IF(R1482&gt;0,RANK(R1482,(N1482:P1482,Q1482:AE1482)),0)</f>
        <v>6</v>
      </c>
      <c r="AP1482" s="7">
        <f>IF(T1482&gt;0,RANK(T1482,(N1482:P1482,Q1482:AE1482)),0)</f>
        <v>0</v>
      </c>
      <c r="AQ1482" s="7">
        <f>IF(S1482&gt;0,RANK(S1482,(N1482:P1482,Q1482:AE1482)),0)</f>
        <v>4</v>
      </c>
      <c r="AR1482" s="2">
        <f t="shared" si="593"/>
        <v>1.821103374397429E-3</v>
      </c>
      <c r="AS1482" s="2">
        <f t="shared" si="594"/>
        <v>1.0712372790573112E-3</v>
      </c>
      <c r="AT1482" s="2">
        <f t="shared" si="595"/>
        <v>0</v>
      </c>
      <c r="AU1482" s="2">
        <f t="shared" si="596"/>
        <v>2.9994643813604713E-3</v>
      </c>
      <c r="AW1482" t="s">
        <v>670</v>
      </c>
      <c r="AX1482" t="s">
        <v>2423</v>
      </c>
      <c r="AY1482">
        <v>4</v>
      </c>
      <c r="BA1482" s="119">
        <v>28</v>
      </c>
      <c r="BB1482" s="121">
        <v>39</v>
      </c>
      <c r="BC1482" s="125">
        <f t="shared" si="585"/>
        <v>28039</v>
      </c>
      <c r="BE1482" s="7" t="s">
        <v>228</v>
      </c>
    </row>
    <row r="1483" spans="1:57" hidden="1" outlineLevel="1">
      <c r="A1483" t="s">
        <v>620</v>
      </c>
      <c r="B1483" t="s">
        <v>2423</v>
      </c>
      <c r="C1483" s="1">
        <f t="shared" si="588"/>
        <v>5789</v>
      </c>
      <c r="D1483" s="7">
        <f>IF(N1483&gt;0, RANK(N1483,(N1483:P1483,Q1483:AE1483)),0)</f>
        <v>2</v>
      </c>
      <c r="E1483" s="7">
        <f>IF(O1483&gt;0,RANK(O1483,(N1483:P1483,Q1483:AE1483)),0)</f>
        <v>1</v>
      </c>
      <c r="F1483" s="7">
        <f>IF(P1483&gt;0,RANK(P1483,(N1483:P1483,Q1483:AE1483)),0)</f>
        <v>3</v>
      </c>
      <c r="G1483" s="1">
        <f t="shared" si="597"/>
        <v>2995</v>
      </c>
      <c r="H1483" s="2">
        <f t="shared" si="598"/>
        <v>0.51736051131456207</v>
      </c>
      <c r="I1483" s="2"/>
      <c r="J1483" s="2">
        <f t="shared" si="589"/>
        <v>0.23596476075315254</v>
      </c>
      <c r="K1483" s="2">
        <f t="shared" si="590"/>
        <v>0.7533252720677146</v>
      </c>
      <c r="L1483" s="2">
        <f t="shared" si="591"/>
        <v>3.2820867161858698E-3</v>
      </c>
      <c r="M1483" s="2">
        <f t="shared" si="592"/>
        <v>7.4278804629469928E-3</v>
      </c>
      <c r="N1483" s="66">
        <v>1366</v>
      </c>
      <c r="O1483" s="66">
        <v>4361</v>
      </c>
      <c r="P1483" s="66">
        <v>19</v>
      </c>
      <c r="Q1483" s="66">
        <v>17</v>
      </c>
      <c r="R1483" s="66">
        <v>7</v>
      </c>
      <c r="S1483" s="66">
        <v>15</v>
      </c>
      <c r="AH1483" s="66">
        <v>4</v>
      </c>
      <c r="AN1483" s="7">
        <f>IF(Q1483&gt;0,RANK(Q1483,(N1483:P1483,Q1483:AE1483)),0)</f>
        <v>4</v>
      </c>
      <c r="AO1483" s="7">
        <f>IF(R1483&gt;0,RANK(R1483,(N1483:P1483,Q1483:AE1483)),0)</f>
        <v>6</v>
      </c>
      <c r="AP1483" s="7">
        <f>IF(T1483&gt;0,RANK(T1483,(N1483:P1483,Q1483:AE1483)),0)</f>
        <v>0</v>
      </c>
      <c r="AQ1483" s="7">
        <f>IF(S1483&gt;0,RANK(S1483,(N1483:P1483,Q1483:AE1483)),0)</f>
        <v>5</v>
      </c>
      <c r="AR1483" s="2">
        <f t="shared" si="593"/>
        <v>2.9366039039557782E-3</v>
      </c>
      <c r="AS1483" s="2">
        <f t="shared" si="594"/>
        <v>1.2091898428053204E-3</v>
      </c>
      <c r="AT1483" s="2">
        <f t="shared" si="595"/>
        <v>0</v>
      </c>
      <c r="AU1483" s="2">
        <f t="shared" si="596"/>
        <v>2.5911210917256866E-3</v>
      </c>
      <c r="AW1483" t="s">
        <v>620</v>
      </c>
      <c r="AX1483" t="s">
        <v>2423</v>
      </c>
      <c r="AY1483">
        <v>4</v>
      </c>
      <c r="BA1483" s="119">
        <v>28</v>
      </c>
      <c r="BB1483" s="121">
        <v>41</v>
      </c>
      <c r="BC1483" s="125">
        <f t="shared" si="585"/>
        <v>28041</v>
      </c>
      <c r="BE1483" s="7" t="s">
        <v>228</v>
      </c>
    </row>
    <row r="1484" spans="1:57" hidden="1" outlineLevel="1">
      <c r="A1484" t="s">
        <v>671</v>
      </c>
      <c r="B1484" t="s">
        <v>2423</v>
      </c>
      <c r="C1484" s="1">
        <f t="shared" si="588"/>
        <v>11321</v>
      </c>
      <c r="D1484" s="7">
        <f>IF(N1484&gt;0, RANK(N1484,(N1484:P1484,Q1484:AE1484)),0)</f>
        <v>2</v>
      </c>
      <c r="E1484" s="7">
        <f>IF(O1484&gt;0,RANK(O1484,(N1484:P1484,Q1484:AE1484)),0)</f>
        <v>1</v>
      </c>
      <c r="F1484" s="7">
        <f>IF(P1484&gt;0,RANK(P1484,(N1484:P1484,Q1484:AE1484)),0)</f>
        <v>4</v>
      </c>
      <c r="G1484" s="1">
        <f t="shared" si="597"/>
        <v>1205</v>
      </c>
      <c r="H1484" s="2">
        <f t="shared" si="598"/>
        <v>0.10643936048052292</v>
      </c>
      <c r="I1484" s="2"/>
      <c r="J1484" s="2">
        <f t="shared" si="589"/>
        <v>0.44421870859464713</v>
      </c>
      <c r="K1484" s="2">
        <f t="shared" si="590"/>
        <v>0.55065806907517001</v>
      </c>
      <c r="L1484" s="2">
        <f t="shared" si="591"/>
        <v>1.3249712922886671E-3</v>
      </c>
      <c r="M1484" s="2">
        <f t="shared" si="592"/>
        <v>3.7982510378941413E-3</v>
      </c>
      <c r="N1484" s="66">
        <v>5029</v>
      </c>
      <c r="O1484" s="66">
        <v>6234</v>
      </c>
      <c r="P1484" s="66">
        <v>15</v>
      </c>
      <c r="Q1484" s="66">
        <v>20</v>
      </c>
      <c r="R1484" s="66">
        <v>7</v>
      </c>
      <c r="S1484" s="66">
        <v>14</v>
      </c>
      <c r="AH1484" s="66">
        <v>2</v>
      </c>
      <c r="AN1484" s="7">
        <f>IF(Q1484&gt;0,RANK(Q1484,(N1484:P1484,Q1484:AE1484)),0)</f>
        <v>3</v>
      </c>
      <c r="AO1484" s="7">
        <f>IF(R1484&gt;0,RANK(R1484,(N1484:P1484,Q1484:AE1484)),0)</f>
        <v>6</v>
      </c>
      <c r="AP1484" s="7">
        <f>IF(T1484&gt;0,RANK(T1484,(N1484:P1484,Q1484:AE1484)),0)</f>
        <v>0</v>
      </c>
      <c r="AQ1484" s="7">
        <f>IF(S1484&gt;0,RANK(S1484,(N1484:P1484,Q1484:AE1484)),0)</f>
        <v>5</v>
      </c>
      <c r="AR1484" s="2">
        <f t="shared" si="593"/>
        <v>1.7666283897182229E-3</v>
      </c>
      <c r="AS1484" s="2">
        <f t="shared" si="594"/>
        <v>6.1831993640137797E-4</v>
      </c>
      <c r="AT1484" s="2">
        <f t="shared" si="595"/>
        <v>0</v>
      </c>
      <c r="AU1484" s="2">
        <f t="shared" si="596"/>
        <v>1.2366398728027559E-3</v>
      </c>
      <c r="AW1484" t="s">
        <v>671</v>
      </c>
      <c r="AX1484" t="s">
        <v>2423</v>
      </c>
      <c r="AY1484">
        <v>1</v>
      </c>
      <c r="BA1484" s="119">
        <v>28</v>
      </c>
      <c r="BB1484" s="121">
        <v>43</v>
      </c>
      <c r="BC1484" s="125">
        <f t="shared" si="585"/>
        <v>28043</v>
      </c>
      <c r="BE1484" s="7" t="s">
        <v>228</v>
      </c>
    </row>
    <row r="1485" spans="1:57" hidden="1" outlineLevel="1">
      <c r="A1485" t="s">
        <v>3488</v>
      </c>
      <c r="B1485" t="s">
        <v>2423</v>
      </c>
      <c r="C1485" s="1">
        <f t="shared" si="588"/>
        <v>17056</v>
      </c>
      <c r="D1485" s="7">
        <f>IF(N1485&gt;0, RANK(N1485,(N1485:P1485,Q1485:AE1485)),0)</f>
        <v>2</v>
      </c>
      <c r="E1485" s="7">
        <f>IF(O1485&gt;0,RANK(O1485,(N1485:P1485,Q1485:AE1485)),0)</f>
        <v>1</v>
      </c>
      <c r="F1485" s="7">
        <f>IF(P1485&gt;0,RANK(P1485,(N1485:P1485,Q1485:AE1485)),0)</f>
        <v>3</v>
      </c>
      <c r="G1485" s="1">
        <f t="shared" si="597"/>
        <v>9252</v>
      </c>
      <c r="H1485" s="2">
        <f t="shared" si="598"/>
        <v>0.54244840525328331</v>
      </c>
      <c r="I1485" s="2"/>
      <c r="J1485" s="2">
        <f t="shared" si="589"/>
        <v>0.22091932457786118</v>
      </c>
      <c r="K1485" s="2">
        <f t="shared" si="590"/>
        <v>0.76336772983114443</v>
      </c>
      <c r="L1485" s="2">
        <f t="shared" si="591"/>
        <v>7.3287992495309571E-3</v>
      </c>
      <c r="M1485" s="2">
        <f t="shared" si="592"/>
        <v>8.3841463414634967E-3</v>
      </c>
      <c r="N1485" s="66">
        <v>3768</v>
      </c>
      <c r="O1485" s="66">
        <v>13020</v>
      </c>
      <c r="P1485" s="66">
        <v>125</v>
      </c>
      <c r="Q1485" s="66">
        <v>62</v>
      </c>
      <c r="R1485" s="66">
        <v>26</v>
      </c>
      <c r="S1485" s="66">
        <v>50</v>
      </c>
      <c r="AH1485" s="66">
        <v>5</v>
      </c>
      <c r="AN1485" s="7">
        <f>IF(Q1485&gt;0,RANK(Q1485,(N1485:P1485,Q1485:AE1485)),0)</f>
        <v>4</v>
      </c>
      <c r="AO1485" s="7">
        <f>IF(R1485&gt;0,RANK(R1485,(N1485:P1485,Q1485:AE1485)),0)</f>
        <v>6</v>
      </c>
      <c r="AP1485" s="7">
        <f>IF(T1485&gt;0,RANK(T1485,(N1485:P1485,Q1485:AE1485)),0)</f>
        <v>0</v>
      </c>
      <c r="AQ1485" s="7">
        <f>IF(S1485&gt;0,RANK(S1485,(N1485:P1485,Q1485:AE1485)),0)</f>
        <v>5</v>
      </c>
      <c r="AR1485" s="2">
        <f t="shared" si="593"/>
        <v>3.6350844277673548E-3</v>
      </c>
      <c r="AS1485" s="2">
        <f t="shared" si="594"/>
        <v>1.5243902439024391E-3</v>
      </c>
      <c r="AT1485" s="2">
        <f t="shared" si="595"/>
        <v>0</v>
      </c>
      <c r="AU1485" s="2">
        <f t="shared" si="596"/>
        <v>2.9315196998123826E-3</v>
      </c>
      <c r="AW1485" t="s">
        <v>3488</v>
      </c>
      <c r="AX1485" t="s">
        <v>2423</v>
      </c>
      <c r="AY1485">
        <v>4</v>
      </c>
      <c r="BA1485" s="119">
        <v>28</v>
      </c>
      <c r="BB1485" s="121">
        <v>45</v>
      </c>
      <c r="BC1485" s="125">
        <f t="shared" si="585"/>
        <v>28045</v>
      </c>
      <c r="BE1485" s="7" t="s">
        <v>228</v>
      </c>
    </row>
    <row r="1486" spans="1:57" hidden="1" outlineLevel="1">
      <c r="A1486" t="s">
        <v>1790</v>
      </c>
      <c r="B1486" t="s">
        <v>2423</v>
      </c>
      <c r="C1486" s="1">
        <f t="shared" si="588"/>
        <v>61957</v>
      </c>
      <c r="D1486" s="7">
        <f>IF(N1486&gt;0, RANK(N1486,(N1486:P1486,Q1486:AE1486)),0)</f>
        <v>2</v>
      </c>
      <c r="E1486" s="7">
        <f>IF(O1486&gt;0,RANK(O1486,(N1486:P1486,Q1486:AE1486)),0)</f>
        <v>1</v>
      </c>
      <c r="F1486" s="7">
        <f>IF(P1486&gt;0,RANK(P1486,(N1486:P1486,Q1486:AE1486)),0)</f>
        <v>3</v>
      </c>
      <c r="G1486" s="1">
        <f t="shared" si="597"/>
        <v>16084</v>
      </c>
      <c r="H1486" s="2">
        <f t="shared" si="598"/>
        <v>0.25959939958358214</v>
      </c>
      <c r="I1486" s="2"/>
      <c r="J1486" s="2">
        <f t="shared" si="589"/>
        <v>0.36594735058185518</v>
      </c>
      <c r="K1486" s="2">
        <f t="shared" si="590"/>
        <v>0.62554675016543737</v>
      </c>
      <c r="L1486" s="2">
        <f t="shared" si="591"/>
        <v>4.2287392869248029E-3</v>
      </c>
      <c r="M1486" s="2">
        <f t="shared" si="592"/>
        <v>4.2771599657827021E-3</v>
      </c>
      <c r="N1486" s="66">
        <v>22673</v>
      </c>
      <c r="O1486" s="66">
        <v>38757</v>
      </c>
      <c r="P1486" s="66">
        <v>262</v>
      </c>
      <c r="Q1486" s="66">
        <v>135</v>
      </c>
      <c r="R1486" s="66">
        <v>64</v>
      </c>
      <c r="S1486" s="66">
        <v>60</v>
      </c>
      <c r="AH1486" s="66">
        <v>6</v>
      </c>
      <c r="AN1486" s="7">
        <f>IF(Q1486&gt;0,RANK(Q1486,(N1486:P1486,Q1486:AE1486)),0)</f>
        <v>4</v>
      </c>
      <c r="AO1486" s="7">
        <f>IF(R1486&gt;0,RANK(R1486,(N1486:P1486,Q1486:AE1486)),0)</f>
        <v>5</v>
      </c>
      <c r="AP1486" s="7">
        <f>IF(T1486&gt;0,RANK(T1486,(N1486:P1486,Q1486:AE1486)),0)</f>
        <v>0</v>
      </c>
      <c r="AQ1486" s="7">
        <f>IF(S1486&gt;0,RANK(S1486,(N1486:P1486,Q1486:AE1486)),0)</f>
        <v>6</v>
      </c>
      <c r="AR1486" s="2">
        <f t="shared" si="593"/>
        <v>2.1789305486062914E-3</v>
      </c>
      <c r="AS1486" s="2">
        <f t="shared" si="594"/>
        <v>1.0329744823022419E-3</v>
      </c>
      <c r="AT1486" s="2">
        <f t="shared" si="595"/>
        <v>0</v>
      </c>
      <c r="AU1486" s="2">
        <f t="shared" si="596"/>
        <v>9.6841357715835171E-4</v>
      </c>
      <c r="AW1486" t="s">
        <v>1790</v>
      </c>
      <c r="AX1486" t="s">
        <v>2423</v>
      </c>
      <c r="AY1486">
        <v>4</v>
      </c>
      <c r="BA1486" s="119">
        <v>28</v>
      </c>
      <c r="BB1486" s="121">
        <v>47</v>
      </c>
      <c r="BC1486" s="125">
        <f t="shared" si="585"/>
        <v>28047</v>
      </c>
      <c r="BE1486" s="7" t="s">
        <v>228</v>
      </c>
    </row>
    <row r="1487" spans="1:57" hidden="1" outlineLevel="1">
      <c r="A1487" t="s">
        <v>1042</v>
      </c>
      <c r="B1487" t="s">
        <v>2423</v>
      </c>
      <c r="C1487" s="1">
        <f t="shared" si="588"/>
        <v>108902</v>
      </c>
      <c r="D1487" s="7">
        <f>IF(N1487&gt;0, RANK(N1487,(N1487:P1487,Q1487:AE1487)),0)</f>
        <v>1</v>
      </c>
      <c r="E1487" s="7">
        <f>IF(O1487&gt;0,RANK(O1487,(N1487:P1487,Q1487:AE1487)),0)</f>
        <v>2</v>
      </c>
      <c r="F1487" s="7">
        <f>IF(P1487&gt;0,RANK(P1487,(N1487:P1487,Q1487:AE1487)),0)</f>
        <v>3</v>
      </c>
      <c r="G1487" s="1">
        <f t="shared" si="597"/>
        <v>42452</v>
      </c>
      <c r="H1487" s="2">
        <f t="shared" si="598"/>
        <v>0.38981836880865367</v>
      </c>
      <c r="I1487" s="2"/>
      <c r="J1487" s="2">
        <f t="shared" si="589"/>
        <v>0.6923747956878662</v>
      </c>
      <c r="K1487" s="2">
        <f t="shared" si="590"/>
        <v>0.30255642687921253</v>
      </c>
      <c r="L1487" s="2">
        <f t="shared" si="591"/>
        <v>1.496758553561918E-3</v>
      </c>
      <c r="M1487" s="2">
        <f t="shared" si="592"/>
        <v>3.5720188793593607E-3</v>
      </c>
      <c r="N1487" s="66">
        <v>75401</v>
      </c>
      <c r="O1487" s="66">
        <v>32949</v>
      </c>
      <c r="P1487" s="66">
        <v>163</v>
      </c>
      <c r="Q1487" s="66">
        <v>127</v>
      </c>
      <c r="R1487" s="66">
        <v>59</v>
      </c>
      <c r="S1487" s="66">
        <v>149</v>
      </c>
      <c r="AH1487" s="66">
        <v>54</v>
      </c>
      <c r="AN1487" s="7">
        <f>IF(Q1487&gt;0,RANK(Q1487,(N1487:P1487,Q1487:AE1487)),0)</f>
        <v>5</v>
      </c>
      <c r="AO1487" s="7">
        <f>IF(R1487&gt;0,RANK(R1487,(N1487:P1487,Q1487:AE1487)),0)</f>
        <v>6</v>
      </c>
      <c r="AP1487" s="7">
        <f>IF(T1487&gt;0,RANK(T1487,(N1487:P1487,Q1487:AE1487)),0)</f>
        <v>0</v>
      </c>
      <c r="AQ1487" s="7">
        <f>IF(S1487&gt;0,RANK(S1487,(N1487:P1487,Q1487:AE1487)),0)</f>
        <v>4</v>
      </c>
      <c r="AR1487" s="2">
        <f t="shared" si="593"/>
        <v>1.1661861122844392E-3</v>
      </c>
      <c r="AS1487" s="2">
        <f t="shared" si="594"/>
        <v>5.4177150098253478E-4</v>
      </c>
      <c r="AT1487" s="2">
        <f t="shared" si="595"/>
        <v>0</v>
      </c>
      <c r="AU1487" s="2">
        <f t="shared" si="596"/>
        <v>1.3682026041762318E-3</v>
      </c>
      <c r="AW1487" t="s">
        <v>1042</v>
      </c>
      <c r="AX1487" t="s">
        <v>2423</v>
      </c>
      <c r="AY1487">
        <v>0</v>
      </c>
      <c r="BA1487" s="119">
        <v>28</v>
      </c>
      <c r="BB1487" s="121">
        <v>49</v>
      </c>
      <c r="BC1487" s="125">
        <f t="shared" si="585"/>
        <v>28049</v>
      </c>
      <c r="BE1487" s="7" t="s">
        <v>228</v>
      </c>
    </row>
    <row r="1488" spans="1:57" hidden="1" outlineLevel="1">
      <c r="A1488" t="s">
        <v>3092</v>
      </c>
      <c r="B1488" t="s">
        <v>2423</v>
      </c>
      <c r="C1488" s="1">
        <f t="shared" si="588"/>
        <v>9543</v>
      </c>
      <c r="D1488" s="7">
        <f>IF(N1488&gt;0, RANK(N1488,(N1488:P1488,Q1488:AE1488)),0)</f>
        <v>1</v>
      </c>
      <c r="E1488" s="7">
        <f>IF(O1488&gt;0,RANK(O1488,(N1488:P1488,Q1488:AE1488)),0)</f>
        <v>2</v>
      </c>
      <c r="F1488" s="7">
        <f>IF(P1488&gt;0,RANK(P1488,(N1488:P1488,Q1488:AE1488)),0)</f>
        <v>5</v>
      </c>
      <c r="G1488" s="1">
        <f t="shared" si="597"/>
        <v>6051</v>
      </c>
      <c r="H1488" s="2">
        <f t="shared" si="598"/>
        <v>0.63407733417164414</v>
      </c>
      <c r="I1488" s="2"/>
      <c r="J1488" s="2">
        <f t="shared" si="589"/>
        <v>0.81368542387090015</v>
      </c>
      <c r="K1488" s="2">
        <f t="shared" si="590"/>
        <v>0.17960808969925601</v>
      </c>
      <c r="L1488" s="2">
        <f t="shared" si="591"/>
        <v>1.3622550560620349E-3</v>
      </c>
      <c r="M1488" s="2">
        <f t="shared" si="592"/>
        <v>5.3442313737818038E-3</v>
      </c>
      <c r="N1488" s="66">
        <v>7765</v>
      </c>
      <c r="O1488" s="66">
        <v>1714</v>
      </c>
      <c r="P1488" s="66">
        <v>13</v>
      </c>
      <c r="Q1488" s="66">
        <v>18</v>
      </c>
      <c r="R1488" s="66">
        <v>9</v>
      </c>
      <c r="S1488" s="66">
        <v>18</v>
      </c>
      <c r="AH1488" s="66">
        <v>6</v>
      </c>
      <c r="AN1488" s="7">
        <f>IF(Q1488&gt;0,RANK(Q1488,(N1488:P1488,Q1488:AE1488)),0)</f>
        <v>3</v>
      </c>
      <c r="AO1488" s="7">
        <f>IF(R1488&gt;0,RANK(R1488,(N1488:P1488,Q1488:AE1488)),0)</f>
        <v>6</v>
      </c>
      <c r="AP1488" s="7">
        <f>IF(T1488&gt;0,RANK(T1488,(N1488:P1488,Q1488:AE1488)),0)</f>
        <v>0</v>
      </c>
      <c r="AQ1488" s="7">
        <f>IF(S1488&gt;0,RANK(S1488,(N1488:P1488,Q1488:AE1488)),0)</f>
        <v>3</v>
      </c>
      <c r="AR1488" s="2">
        <f t="shared" si="593"/>
        <v>1.886199308393587E-3</v>
      </c>
      <c r="AS1488" s="2">
        <f t="shared" si="594"/>
        <v>9.430996541967935E-4</v>
      </c>
      <c r="AT1488" s="2">
        <f t="shared" si="595"/>
        <v>0</v>
      </c>
      <c r="AU1488" s="2">
        <f t="shared" si="596"/>
        <v>1.886199308393587E-3</v>
      </c>
      <c r="AW1488" t="s">
        <v>3092</v>
      </c>
      <c r="AX1488" t="s">
        <v>2423</v>
      </c>
      <c r="AY1488">
        <v>2</v>
      </c>
      <c r="BA1488" s="119">
        <v>28</v>
      </c>
      <c r="BB1488" s="121">
        <v>51</v>
      </c>
      <c r="BC1488" s="125">
        <f t="shared" si="585"/>
        <v>28051</v>
      </c>
      <c r="BE1488" s="7" t="s">
        <v>228</v>
      </c>
    </row>
    <row r="1489" spans="1:57" hidden="1" outlineLevel="1">
      <c r="A1489" t="s">
        <v>574</v>
      </c>
      <c r="B1489" t="s">
        <v>2423</v>
      </c>
      <c r="C1489" s="1">
        <f t="shared" si="588"/>
        <v>5126</v>
      </c>
      <c r="D1489" s="7">
        <f>IF(N1489&gt;0, RANK(N1489,(N1489:P1489,Q1489:AE1489)),0)</f>
        <v>1</v>
      </c>
      <c r="E1489" s="7">
        <f>IF(O1489&gt;0,RANK(O1489,(N1489:P1489,Q1489:AE1489)),0)</f>
        <v>2</v>
      </c>
      <c r="F1489" s="7">
        <f>IF(P1489&gt;0,RANK(P1489,(N1489:P1489,Q1489:AE1489)),0)</f>
        <v>4</v>
      </c>
      <c r="G1489" s="1">
        <f t="shared" si="597"/>
        <v>2172</v>
      </c>
      <c r="H1489" s="2">
        <f t="shared" si="598"/>
        <v>0.42372220054623488</v>
      </c>
      <c r="I1489" s="2"/>
      <c r="J1489" s="2">
        <f t="shared" si="589"/>
        <v>0.70893484198205226</v>
      </c>
      <c r="K1489" s="2">
        <f t="shared" si="590"/>
        <v>0.28521264143581743</v>
      </c>
      <c r="L1489" s="2">
        <f t="shared" si="591"/>
        <v>1.3655872024970737E-3</v>
      </c>
      <c r="M1489" s="2">
        <f t="shared" si="592"/>
        <v>4.4869293796332447E-3</v>
      </c>
      <c r="N1489" s="66">
        <v>3634</v>
      </c>
      <c r="O1489" s="66">
        <v>1462</v>
      </c>
      <c r="P1489" s="66">
        <v>7</v>
      </c>
      <c r="Q1489" s="66">
        <v>11</v>
      </c>
      <c r="R1489" s="66">
        <v>1</v>
      </c>
      <c r="S1489" s="66">
        <v>6</v>
      </c>
      <c r="AH1489" s="66">
        <v>5</v>
      </c>
      <c r="AN1489" s="7">
        <f>IF(Q1489&gt;0,RANK(Q1489,(N1489:P1489,Q1489:AE1489)),0)</f>
        <v>3</v>
      </c>
      <c r="AO1489" s="7">
        <f>IF(R1489&gt;0,RANK(R1489,(N1489:P1489,Q1489:AE1489)),0)</f>
        <v>6</v>
      </c>
      <c r="AP1489" s="7">
        <f>IF(T1489&gt;0,RANK(T1489,(N1489:P1489,Q1489:AE1489)),0)</f>
        <v>0</v>
      </c>
      <c r="AQ1489" s="7">
        <f>IF(S1489&gt;0,RANK(S1489,(N1489:P1489,Q1489:AE1489)),0)</f>
        <v>5</v>
      </c>
      <c r="AR1489" s="2">
        <f t="shared" si="593"/>
        <v>2.1459227467811159E-3</v>
      </c>
      <c r="AS1489" s="2">
        <f t="shared" si="594"/>
        <v>1.9508388607101054E-4</v>
      </c>
      <c r="AT1489" s="2">
        <f t="shared" si="595"/>
        <v>0</v>
      </c>
      <c r="AU1489" s="2">
        <f t="shared" si="596"/>
        <v>1.1705033164260631E-3</v>
      </c>
      <c r="AW1489" t="s">
        <v>574</v>
      </c>
      <c r="AX1489" t="s">
        <v>2423</v>
      </c>
      <c r="AY1489">
        <v>2</v>
      </c>
      <c r="BA1489" s="119">
        <v>28</v>
      </c>
      <c r="BB1489" s="121">
        <v>53</v>
      </c>
      <c r="BC1489" s="125">
        <f t="shared" si="585"/>
        <v>28053</v>
      </c>
      <c r="BE1489" s="7" t="s">
        <v>228</v>
      </c>
    </row>
    <row r="1490" spans="1:57" hidden="1" outlineLevel="1">
      <c r="A1490" t="s">
        <v>3145</v>
      </c>
      <c r="B1490" t="s">
        <v>2423</v>
      </c>
      <c r="C1490" s="1">
        <f t="shared" si="588"/>
        <v>950</v>
      </c>
      <c r="D1490" s="7">
        <f>IF(N1490&gt;0, RANK(N1490,(N1490:P1490,Q1490:AE1490)),0)</f>
        <v>1</v>
      </c>
      <c r="E1490" s="7">
        <f>IF(O1490&gt;0,RANK(O1490,(N1490:P1490,Q1490:AE1490)),0)</f>
        <v>2</v>
      </c>
      <c r="F1490" s="7">
        <f>IF(P1490&gt;0,RANK(P1490,(N1490:P1490,Q1490:AE1490)),0)</f>
        <v>3</v>
      </c>
      <c r="G1490" s="1">
        <f t="shared" si="597"/>
        <v>215</v>
      </c>
      <c r="H1490" s="2">
        <f t="shared" si="598"/>
        <v>0.22631578947368422</v>
      </c>
      <c r="I1490" s="2"/>
      <c r="J1490" s="2">
        <f t="shared" si="589"/>
        <v>0.60947368421052628</v>
      </c>
      <c r="K1490" s="2">
        <f t="shared" si="590"/>
        <v>0.38315789473684209</v>
      </c>
      <c r="L1490" s="2">
        <f t="shared" si="591"/>
        <v>4.2105263157894736E-3</v>
      </c>
      <c r="M1490" s="2">
        <f t="shared" si="592"/>
        <v>3.1578947368421616E-3</v>
      </c>
      <c r="N1490" s="66">
        <v>579</v>
      </c>
      <c r="O1490" s="66">
        <v>364</v>
      </c>
      <c r="P1490" s="66">
        <v>4</v>
      </c>
      <c r="Q1490" s="66">
        <v>1</v>
      </c>
      <c r="R1490" s="66">
        <v>1</v>
      </c>
      <c r="S1490" s="66">
        <v>1</v>
      </c>
      <c r="AH1490" s="66">
        <v>0</v>
      </c>
      <c r="AN1490" s="7">
        <f>IF(Q1490&gt;0,RANK(Q1490,(N1490:P1490,Q1490:AE1490)),0)</f>
        <v>4</v>
      </c>
      <c r="AO1490" s="7">
        <f>IF(R1490&gt;0,RANK(R1490,(N1490:P1490,Q1490:AE1490)),0)</f>
        <v>4</v>
      </c>
      <c r="AP1490" s="7">
        <f>IF(T1490&gt;0,RANK(T1490,(N1490:P1490,Q1490:AE1490)),0)</f>
        <v>0</v>
      </c>
      <c r="AQ1490" s="7">
        <f>IF(S1490&gt;0,RANK(S1490,(N1490:P1490,Q1490:AE1490)),0)</f>
        <v>4</v>
      </c>
      <c r="AR1490" s="2">
        <f t="shared" si="593"/>
        <v>1.0526315789473684E-3</v>
      </c>
      <c r="AS1490" s="2">
        <f t="shared" si="594"/>
        <v>1.0526315789473684E-3</v>
      </c>
      <c r="AT1490" s="2">
        <f t="shared" si="595"/>
        <v>0</v>
      </c>
      <c r="AU1490" s="2">
        <f t="shared" si="596"/>
        <v>1.0526315789473684E-3</v>
      </c>
      <c r="AW1490" t="s">
        <v>3145</v>
      </c>
      <c r="AX1490" t="s">
        <v>2423</v>
      </c>
      <c r="AY1490">
        <v>2</v>
      </c>
      <c r="BA1490" s="119">
        <v>28</v>
      </c>
      <c r="BB1490" s="121">
        <v>55</v>
      </c>
      <c r="BC1490" s="125">
        <f t="shared" si="585"/>
        <v>28055</v>
      </c>
      <c r="BE1490" s="7" t="s">
        <v>228</v>
      </c>
    </row>
    <row r="1491" spans="1:57" hidden="1" outlineLevel="1">
      <c r="A1491" t="s">
        <v>1980</v>
      </c>
      <c r="B1491" t="s">
        <v>2423</v>
      </c>
      <c r="C1491" s="1">
        <f t="shared" si="588"/>
        <v>9951</v>
      </c>
      <c r="D1491" s="7">
        <f>IF(N1491&gt;0, RANK(N1491,(N1491:P1491,Q1491:AE1491)),0)</f>
        <v>2</v>
      </c>
      <c r="E1491" s="7">
        <f>IF(O1491&gt;0,RANK(O1491,(N1491:P1491,Q1491:AE1491)),0)</f>
        <v>1</v>
      </c>
      <c r="F1491" s="7">
        <f>IF(P1491&gt;0,RANK(P1491,(N1491:P1491,Q1491:AE1491)),0)</f>
        <v>3</v>
      </c>
      <c r="G1491" s="1">
        <f t="shared" si="597"/>
        <v>5579</v>
      </c>
      <c r="H1491" s="2">
        <f t="shared" si="598"/>
        <v>0.56064717113857909</v>
      </c>
      <c r="I1491" s="2"/>
      <c r="J1491" s="2">
        <f t="shared" si="589"/>
        <v>0.20942618832278162</v>
      </c>
      <c r="K1491" s="2">
        <f t="shared" si="590"/>
        <v>0.77007335946136068</v>
      </c>
      <c r="L1491" s="2">
        <f t="shared" si="591"/>
        <v>1.1054165410511506E-2</v>
      </c>
      <c r="M1491" s="2">
        <f t="shared" si="592"/>
        <v>9.4462868053462167E-3</v>
      </c>
      <c r="N1491" s="66">
        <v>2084</v>
      </c>
      <c r="O1491" s="66">
        <v>7663</v>
      </c>
      <c r="P1491" s="66">
        <v>110</v>
      </c>
      <c r="Q1491" s="66">
        <v>29</v>
      </c>
      <c r="R1491" s="66">
        <v>18</v>
      </c>
      <c r="S1491" s="66">
        <v>42</v>
      </c>
      <c r="AH1491" s="66">
        <v>5</v>
      </c>
      <c r="AN1491" s="7">
        <f>IF(Q1491&gt;0,RANK(Q1491,(N1491:P1491,Q1491:AE1491)),0)</f>
        <v>5</v>
      </c>
      <c r="AO1491" s="7">
        <f>IF(R1491&gt;0,RANK(R1491,(N1491:P1491,Q1491:AE1491)),0)</f>
        <v>6</v>
      </c>
      <c r="AP1491" s="7">
        <f>IF(T1491&gt;0,RANK(T1491,(N1491:P1491,Q1491:AE1491)),0)</f>
        <v>0</v>
      </c>
      <c r="AQ1491" s="7">
        <f>IF(S1491&gt;0,RANK(S1491,(N1491:P1491,Q1491:AE1491)),0)</f>
        <v>4</v>
      </c>
      <c r="AR1491" s="2">
        <f t="shared" si="593"/>
        <v>2.9142799718621243E-3</v>
      </c>
      <c r="AS1491" s="2">
        <f t="shared" si="594"/>
        <v>1.8088634308109737E-3</v>
      </c>
      <c r="AT1491" s="2">
        <f t="shared" si="595"/>
        <v>0</v>
      </c>
      <c r="AU1491" s="2">
        <f t="shared" si="596"/>
        <v>4.2206813385589391E-3</v>
      </c>
      <c r="AW1491" t="s">
        <v>1980</v>
      </c>
      <c r="AX1491" t="s">
        <v>2423</v>
      </c>
      <c r="AY1491">
        <v>1</v>
      </c>
      <c r="BA1491" s="119">
        <v>28</v>
      </c>
      <c r="BB1491" s="121">
        <v>57</v>
      </c>
      <c r="BC1491" s="125">
        <f t="shared" si="585"/>
        <v>28057</v>
      </c>
      <c r="BE1491" s="7" t="s">
        <v>228</v>
      </c>
    </row>
    <row r="1492" spans="1:57" hidden="1" outlineLevel="1">
      <c r="A1492" t="s">
        <v>627</v>
      </c>
      <c r="B1492" t="s">
        <v>2423</v>
      </c>
      <c r="C1492" s="1">
        <f t="shared" si="588"/>
        <v>54296</v>
      </c>
      <c r="D1492" s="7">
        <f>IF(N1492&gt;0, RANK(N1492,(N1492:P1492,Q1492:AE1492)),0)</f>
        <v>2</v>
      </c>
      <c r="E1492" s="7">
        <f>IF(O1492&gt;0,RANK(O1492,(N1492:P1492,Q1492:AE1492)),0)</f>
        <v>1</v>
      </c>
      <c r="F1492" s="7">
        <f>IF(P1492&gt;0,RANK(P1492,(N1492:P1492,Q1492:AE1492)),0)</f>
        <v>3</v>
      </c>
      <c r="G1492" s="1">
        <f t="shared" si="597"/>
        <v>18212</v>
      </c>
      <c r="H1492" s="2">
        <f t="shared" si="598"/>
        <v>0.33542065713864744</v>
      </c>
      <c r="I1492" s="2"/>
      <c r="J1492" s="2">
        <f t="shared" si="589"/>
        <v>0.32748268749079124</v>
      </c>
      <c r="K1492" s="2">
        <f t="shared" si="590"/>
        <v>0.66290334462943867</v>
      </c>
      <c r="L1492" s="2">
        <f t="shared" si="591"/>
        <v>3.7019301606011491E-3</v>
      </c>
      <c r="M1492" s="2">
        <f t="shared" si="592"/>
        <v>5.9120377191689416E-3</v>
      </c>
      <c r="N1492" s="66">
        <v>17781</v>
      </c>
      <c r="O1492" s="66">
        <v>35993</v>
      </c>
      <c r="P1492" s="66">
        <v>201</v>
      </c>
      <c r="Q1492" s="66">
        <v>153</v>
      </c>
      <c r="R1492" s="66">
        <v>39</v>
      </c>
      <c r="S1492" s="66">
        <v>118</v>
      </c>
      <c r="AH1492" s="66">
        <v>11</v>
      </c>
      <c r="AN1492" s="7">
        <f>IF(Q1492&gt;0,RANK(Q1492,(N1492:P1492,Q1492:AE1492)),0)</f>
        <v>4</v>
      </c>
      <c r="AO1492" s="7">
        <f>IF(R1492&gt;0,RANK(R1492,(N1492:P1492,Q1492:AE1492)),0)</f>
        <v>6</v>
      </c>
      <c r="AP1492" s="7">
        <f>IF(T1492&gt;0,RANK(T1492,(N1492:P1492,Q1492:AE1492)),0)</f>
        <v>0</v>
      </c>
      <c r="AQ1492" s="7">
        <f>IF(S1492&gt;0,RANK(S1492,(N1492:P1492,Q1492:AE1492)),0)</f>
        <v>5</v>
      </c>
      <c r="AR1492" s="2">
        <f t="shared" si="593"/>
        <v>2.817887137174009E-3</v>
      </c>
      <c r="AS1492" s="2">
        <f t="shared" si="594"/>
        <v>7.1828495653455135E-4</v>
      </c>
      <c r="AT1492" s="2">
        <f t="shared" si="595"/>
        <v>0</v>
      </c>
      <c r="AU1492" s="2">
        <f t="shared" si="596"/>
        <v>2.1732724325917194E-3</v>
      </c>
      <c r="AW1492" t="s">
        <v>627</v>
      </c>
      <c r="AX1492" t="s">
        <v>2423</v>
      </c>
      <c r="AY1492">
        <v>4</v>
      </c>
      <c r="BA1492" s="119">
        <v>28</v>
      </c>
      <c r="BB1492" s="121">
        <v>59</v>
      </c>
      <c r="BC1492" s="125">
        <f t="shared" si="585"/>
        <v>28059</v>
      </c>
      <c r="BE1492" s="7" t="s">
        <v>228</v>
      </c>
    </row>
    <row r="1493" spans="1:57" hidden="1" outlineLevel="1">
      <c r="A1493" t="s">
        <v>748</v>
      </c>
      <c r="B1493" t="s">
        <v>2423</v>
      </c>
      <c r="C1493" s="1">
        <f t="shared" si="588"/>
        <v>9210</v>
      </c>
      <c r="D1493" s="7">
        <f>IF(N1493&gt;0, RANK(N1493,(N1493:P1493,Q1493:AE1493)),0)</f>
        <v>1</v>
      </c>
      <c r="E1493" s="7">
        <f>IF(O1493&gt;0,RANK(O1493,(N1493:P1493,Q1493:AE1493)),0)</f>
        <v>2</v>
      </c>
      <c r="F1493" s="7">
        <f>IF(P1493&gt;0,RANK(P1493,(N1493:P1493,Q1493:AE1493)),0)</f>
        <v>3</v>
      </c>
      <c r="G1493" s="1">
        <f t="shared" si="597"/>
        <v>890</v>
      </c>
      <c r="H1493" s="2">
        <f t="shared" si="598"/>
        <v>9.6634093376764388E-2</v>
      </c>
      <c r="I1493" s="2"/>
      <c r="J1493" s="2">
        <f t="shared" si="589"/>
        <v>0.5456026058631922</v>
      </c>
      <c r="K1493" s="2">
        <f t="shared" si="590"/>
        <v>0.44896851248642777</v>
      </c>
      <c r="L1493" s="2">
        <f t="shared" si="591"/>
        <v>2.0629750271444081E-3</v>
      </c>
      <c r="M1493" s="2">
        <f t="shared" si="592"/>
        <v>3.365906623235616E-3</v>
      </c>
      <c r="N1493" s="66">
        <v>5025</v>
      </c>
      <c r="O1493" s="66">
        <v>4135</v>
      </c>
      <c r="P1493" s="66">
        <v>19</v>
      </c>
      <c r="Q1493" s="66">
        <v>13</v>
      </c>
      <c r="R1493" s="66">
        <v>4</v>
      </c>
      <c r="S1493" s="66">
        <v>12</v>
      </c>
      <c r="AH1493" s="66">
        <v>2</v>
      </c>
      <c r="AN1493" s="7">
        <f>IF(Q1493&gt;0,RANK(Q1493,(N1493:P1493,Q1493:AE1493)),0)</f>
        <v>4</v>
      </c>
      <c r="AO1493" s="7">
        <f>IF(R1493&gt;0,RANK(R1493,(N1493:P1493,Q1493:AE1493)),0)</f>
        <v>6</v>
      </c>
      <c r="AP1493" s="7">
        <f>IF(T1493&gt;0,RANK(T1493,(N1493:P1493,Q1493:AE1493)),0)</f>
        <v>0</v>
      </c>
      <c r="AQ1493" s="7">
        <f>IF(S1493&gt;0,RANK(S1493,(N1493:P1493,Q1493:AE1493)),0)</f>
        <v>5</v>
      </c>
      <c r="AR1493" s="2">
        <f t="shared" si="593"/>
        <v>1.4115092290988057E-3</v>
      </c>
      <c r="AS1493" s="2">
        <f t="shared" si="594"/>
        <v>4.3431053203040176E-4</v>
      </c>
      <c r="AT1493" s="2">
        <f t="shared" si="595"/>
        <v>0</v>
      </c>
      <c r="AU1493" s="2">
        <f t="shared" si="596"/>
        <v>1.3029315960912053E-3</v>
      </c>
      <c r="AW1493" t="s">
        <v>748</v>
      </c>
      <c r="AX1493" t="s">
        <v>2423</v>
      </c>
      <c r="AY1493">
        <v>0</v>
      </c>
      <c r="BA1493" s="119">
        <v>28</v>
      </c>
      <c r="BB1493" s="121">
        <v>61</v>
      </c>
      <c r="BC1493" s="125">
        <f t="shared" si="585"/>
        <v>28061</v>
      </c>
      <c r="BE1493" s="7" t="s">
        <v>228</v>
      </c>
    </row>
    <row r="1494" spans="1:57" hidden="1" outlineLevel="1">
      <c r="A1494" t="s">
        <v>996</v>
      </c>
      <c r="B1494" t="s">
        <v>2423</v>
      </c>
      <c r="C1494" s="1">
        <f t="shared" si="588"/>
        <v>4478</v>
      </c>
      <c r="D1494" s="7">
        <f>IF(N1494&gt;0, RANK(N1494,(N1494:P1494,Q1494:AE1494)),0)</f>
        <v>1</v>
      </c>
      <c r="E1494" s="7">
        <f>IF(O1494&gt;0,RANK(O1494,(N1494:P1494,Q1494:AE1494)),0)</f>
        <v>2</v>
      </c>
      <c r="F1494" s="7">
        <f>IF(P1494&gt;0,RANK(P1494,(N1494:P1494,Q1494:AE1494)),0)</f>
        <v>5</v>
      </c>
      <c r="G1494" s="1">
        <f t="shared" si="597"/>
        <v>3332</v>
      </c>
      <c r="H1494" s="2">
        <f t="shared" si="598"/>
        <v>0.74408217954443945</v>
      </c>
      <c r="I1494" s="2"/>
      <c r="J1494" s="2">
        <f t="shared" si="589"/>
        <v>0.86712818222420729</v>
      </c>
      <c r="K1494" s="2">
        <f t="shared" si="590"/>
        <v>0.12304600267976776</v>
      </c>
      <c r="L1494" s="2">
        <f t="shared" si="591"/>
        <v>1.3398838767306833E-3</v>
      </c>
      <c r="M1494" s="2">
        <f t="shared" si="592"/>
        <v>8.4859312192942706E-3</v>
      </c>
      <c r="N1494" s="66">
        <v>3883</v>
      </c>
      <c r="O1494" s="66">
        <v>551</v>
      </c>
      <c r="P1494" s="66">
        <v>6</v>
      </c>
      <c r="Q1494" s="66">
        <v>8</v>
      </c>
      <c r="R1494" s="66">
        <v>4</v>
      </c>
      <c r="S1494" s="66">
        <v>24</v>
      </c>
      <c r="AH1494" s="66">
        <v>2</v>
      </c>
      <c r="AN1494" s="7">
        <f>IF(Q1494&gt;0,RANK(Q1494,(N1494:P1494,Q1494:AE1494)),0)</f>
        <v>4</v>
      </c>
      <c r="AO1494" s="7">
        <f>IF(R1494&gt;0,RANK(R1494,(N1494:P1494,Q1494:AE1494)),0)</f>
        <v>6</v>
      </c>
      <c r="AP1494" s="7">
        <f>IF(T1494&gt;0,RANK(T1494,(N1494:P1494,Q1494:AE1494)),0)</f>
        <v>0</v>
      </c>
      <c r="AQ1494" s="7">
        <f>IF(S1494&gt;0,RANK(S1494,(N1494:P1494,Q1494:AE1494)),0)</f>
        <v>3</v>
      </c>
      <c r="AR1494" s="2">
        <f t="shared" si="593"/>
        <v>1.786511835640911E-3</v>
      </c>
      <c r="AS1494" s="2">
        <f t="shared" si="594"/>
        <v>8.9325591782045551E-4</v>
      </c>
      <c r="AT1494" s="2">
        <f t="shared" si="595"/>
        <v>0</v>
      </c>
      <c r="AU1494" s="2">
        <f t="shared" si="596"/>
        <v>5.3595355069227333E-3</v>
      </c>
      <c r="AW1494" t="s">
        <v>996</v>
      </c>
      <c r="AX1494" t="s">
        <v>2423</v>
      </c>
      <c r="AY1494">
        <v>2</v>
      </c>
      <c r="BA1494" s="119">
        <v>28</v>
      </c>
      <c r="BB1494" s="121">
        <v>63</v>
      </c>
      <c r="BC1494" s="125">
        <f t="shared" si="585"/>
        <v>28063</v>
      </c>
      <c r="BE1494" s="7" t="s">
        <v>228</v>
      </c>
    </row>
    <row r="1495" spans="1:57" hidden="1" outlineLevel="1">
      <c r="A1495" t="s">
        <v>485</v>
      </c>
      <c r="B1495" t="s">
        <v>2423</v>
      </c>
      <c r="C1495" s="1">
        <f t="shared" ref="C1495:C1526" si="599">SUM(N1495:AL1495)</f>
        <v>7370</v>
      </c>
      <c r="D1495" s="7">
        <f>IF(N1495&gt;0, RANK(N1495,(N1495:P1495,Q1495:AE1495)),0)</f>
        <v>1</v>
      </c>
      <c r="E1495" s="7">
        <f>IF(O1495&gt;0,RANK(O1495,(N1495:P1495,Q1495:AE1495)),0)</f>
        <v>2</v>
      </c>
      <c r="F1495" s="7">
        <f>IF(P1495&gt;0,RANK(P1495,(N1495:P1495,Q1495:AE1495)),0)</f>
        <v>4</v>
      </c>
      <c r="G1495" s="1">
        <f t="shared" si="597"/>
        <v>1583</v>
      </c>
      <c r="H1495" s="2">
        <f t="shared" si="598"/>
        <v>0.21478968792401629</v>
      </c>
      <c r="I1495" s="2"/>
      <c r="J1495" s="2">
        <f t="shared" ref="J1495:J1526" si="600">IF($C1495=0,"-",N1495/$C1495)</f>
        <v>0.60434192672998643</v>
      </c>
      <c r="K1495" s="2">
        <f t="shared" ref="K1495:K1526" si="601">IF($C1495=0,"-",O1495/$C1495)</f>
        <v>0.38955223880597017</v>
      </c>
      <c r="L1495" s="2">
        <f t="shared" ref="L1495:L1526" si="602">IF($C1495=0,"-",P1495/$C1495)</f>
        <v>1.4925373134328358E-3</v>
      </c>
      <c r="M1495" s="2">
        <f t="shared" ref="M1495:M1526" si="603">IF(C1495=0,"-",(1-J1495-K1495-L1495))</f>
        <v>4.6132971506105559E-3</v>
      </c>
      <c r="N1495" s="66">
        <v>4454</v>
      </c>
      <c r="O1495" s="66">
        <v>2871</v>
      </c>
      <c r="P1495" s="66">
        <v>11</v>
      </c>
      <c r="Q1495" s="66">
        <v>10</v>
      </c>
      <c r="R1495" s="66">
        <v>8</v>
      </c>
      <c r="S1495" s="66">
        <v>12</v>
      </c>
      <c r="AH1495" s="66">
        <v>4</v>
      </c>
      <c r="AN1495" s="7">
        <f>IF(Q1495&gt;0,RANK(Q1495,(N1495:P1495,Q1495:AE1495)),0)</f>
        <v>5</v>
      </c>
      <c r="AO1495" s="7">
        <f>IF(R1495&gt;0,RANK(R1495,(N1495:P1495,Q1495:AE1495)),0)</f>
        <v>6</v>
      </c>
      <c r="AP1495" s="7">
        <f>IF(T1495&gt;0,RANK(T1495,(N1495:P1495,Q1495:AE1495)),0)</f>
        <v>0</v>
      </c>
      <c r="AQ1495" s="7">
        <f>IF(S1495&gt;0,RANK(S1495,(N1495:P1495,Q1495:AE1495)),0)</f>
        <v>3</v>
      </c>
      <c r="AR1495" s="2">
        <f t="shared" ref="AR1495:AR1526" si="604">IF($C1495=0,"-",Q1495/$C1495)</f>
        <v>1.3568521031207597E-3</v>
      </c>
      <c r="AS1495" s="2">
        <f t="shared" ref="AS1495:AS1526" si="605">IF($C1495=0,"-",R1495/$C1495)</f>
        <v>1.085481682496608E-3</v>
      </c>
      <c r="AT1495" s="2">
        <f t="shared" ref="AT1495:AT1526" si="606">IF($C1495=0,"-",T1495/$C1495)</f>
        <v>0</v>
      </c>
      <c r="AU1495" s="2">
        <f t="shared" ref="AU1495:AU1526" si="607">IF($C1495=0,"-",S1495/$C1495)</f>
        <v>1.6282225237449117E-3</v>
      </c>
      <c r="AW1495" t="s">
        <v>485</v>
      </c>
      <c r="AX1495" t="s">
        <v>2423</v>
      </c>
      <c r="AY1495">
        <v>3</v>
      </c>
      <c r="BA1495" s="119">
        <v>28</v>
      </c>
      <c r="BB1495" s="121">
        <v>65</v>
      </c>
      <c r="BC1495" s="125">
        <f t="shared" si="585"/>
        <v>28065</v>
      </c>
      <c r="BE1495" s="7" t="s">
        <v>228</v>
      </c>
    </row>
    <row r="1496" spans="1:57" hidden="1" outlineLevel="1">
      <c r="A1496" t="s">
        <v>2534</v>
      </c>
      <c r="B1496" t="s">
        <v>2423</v>
      </c>
      <c r="C1496" s="1">
        <f t="shared" si="599"/>
        <v>29273</v>
      </c>
      <c r="D1496" s="7">
        <f>IF(N1496&gt;0, RANK(N1496,(N1496:P1496,Q1496:AE1496)),0)</f>
        <v>2</v>
      </c>
      <c r="E1496" s="7">
        <f>IF(O1496&gt;0,RANK(O1496,(N1496:P1496,Q1496:AE1496)),0)</f>
        <v>1</v>
      </c>
      <c r="F1496" s="7">
        <f>IF(P1496&gt;0,RANK(P1496,(N1496:P1496,Q1496:AE1496)),0)</f>
        <v>3</v>
      </c>
      <c r="G1496" s="1">
        <f t="shared" si="597"/>
        <v>11311</v>
      </c>
      <c r="H1496" s="2">
        <f t="shared" si="598"/>
        <v>0.38639702114576574</v>
      </c>
      <c r="I1496" s="2"/>
      <c r="J1496" s="2">
        <f t="shared" si="600"/>
        <v>0.3021897311515731</v>
      </c>
      <c r="K1496" s="2">
        <f t="shared" si="601"/>
        <v>0.6885867522973389</v>
      </c>
      <c r="L1496" s="2">
        <f t="shared" si="602"/>
        <v>3.176989034263656E-3</v>
      </c>
      <c r="M1496" s="2">
        <f t="shared" si="603"/>
        <v>6.0465275168243397E-3</v>
      </c>
      <c r="N1496" s="66">
        <v>8846</v>
      </c>
      <c r="O1496" s="66">
        <v>20157</v>
      </c>
      <c r="P1496" s="66">
        <v>93</v>
      </c>
      <c r="Q1496" s="66">
        <v>63</v>
      </c>
      <c r="R1496" s="66">
        <v>32</v>
      </c>
      <c r="S1496" s="66">
        <v>78</v>
      </c>
      <c r="AH1496" s="66">
        <v>4</v>
      </c>
      <c r="AN1496" s="7">
        <f>IF(Q1496&gt;0,RANK(Q1496,(N1496:P1496,Q1496:AE1496)),0)</f>
        <v>5</v>
      </c>
      <c r="AO1496" s="7">
        <f>IF(R1496&gt;0,RANK(R1496,(N1496:P1496,Q1496:AE1496)),0)</f>
        <v>6</v>
      </c>
      <c r="AP1496" s="7">
        <f>IF(T1496&gt;0,RANK(T1496,(N1496:P1496,Q1496:AE1496)),0)</f>
        <v>0</v>
      </c>
      <c r="AQ1496" s="7">
        <f>IF(S1496&gt;0,RANK(S1496,(N1496:P1496,Q1496:AE1496)),0)</f>
        <v>4</v>
      </c>
      <c r="AR1496" s="2">
        <f t="shared" si="604"/>
        <v>2.152153861920541E-3</v>
      </c>
      <c r="AS1496" s="2">
        <f t="shared" si="605"/>
        <v>1.0931575171659891E-3</v>
      </c>
      <c r="AT1496" s="2">
        <f t="shared" si="606"/>
        <v>0</v>
      </c>
      <c r="AU1496" s="2">
        <f t="shared" si="607"/>
        <v>2.6645714480920987E-3</v>
      </c>
      <c r="AW1496" t="s">
        <v>2534</v>
      </c>
      <c r="AX1496" t="s">
        <v>2423</v>
      </c>
      <c r="AY1496">
        <v>0</v>
      </c>
      <c r="BA1496" s="119">
        <v>28</v>
      </c>
      <c r="BB1496" s="121">
        <v>67</v>
      </c>
      <c r="BC1496" s="125">
        <f t="shared" si="585"/>
        <v>28067</v>
      </c>
      <c r="BE1496" s="7" t="s">
        <v>228</v>
      </c>
    </row>
    <row r="1497" spans="1:57" hidden="1" outlineLevel="1">
      <c r="A1497" t="s">
        <v>3455</v>
      </c>
      <c r="B1497" t="s">
        <v>2423</v>
      </c>
      <c r="C1497" s="1">
        <f t="shared" si="599"/>
        <v>5223</v>
      </c>
      <c r="D1497" s="7">
        <f>IF(N1497&gt;0, RANK(N1497,(N1497:P1497,Q1497:AE1497)),0)</f>
        <v>1</v>
      </c>
      <c r="E1497" s="7">
        <f>IF(O1497&gt;0,RANK(O1497,(N1497:P1497,Q1497:AE1497)),0)</f>
        <v>2</v>
      </c>
      <c r="F1497" s="7">
        <f>IF(P1497&gt;0,RANK(P1497,(N1497:P1497,Q1497:AE1497)),0)</f>
        <v>3</v>
      </c>
      <c r="G1497" s="1">
        <f t="shared" si="597"/>
        <v>1321</v>
      </c>
      <c r="H1497" s="2">
        <f t="shared" si="598"/>
        <v>0.25291977790541836</v>
      </c>
      <c r="I1497" s="2"/>
      <c r="J1497" s="2">
        <f t="shared" si="600"/>
        <v>0.62339651541259811</v>
      </c>
      <c r="K1497" s="2">
        <f t="shared" si="601"/>
        <v>0.3704767375071798</v>
      </c>
      <c r="L1497" s="2">
        <f t="shared" si="602"/>
        <v>1.7231476163124641E-3</v>
      </c>
      <c r="M1497" s="2">
        <f t="shared" si="603"/>
        <v>4.4035994639096306E-3</v>
      </c>
      <c r="N1497" s="66">
        <v>3256</v>
      </c>
      <c r="O1497" s="66">
        <v>1935</v>
      </c>
      <c r="P1497" s="66">
        <v>9</v>
      </c>
      <c r="Q1497" s="66">
        <v>8</v>
      </c>
      <c r="R1497" s="66">
        <v>5</v>
      </c>
      <c r="S1497" s="66">
        <v>8</v>
      </c>
      <c r="AH1497" s="66">
        <v>2</v>
      </c>
      <c r="AN1497" s="7">
        <f>IF(Q1497&gt;0,RANK(Q1497,(N1497:P1497,Q1497:AE1497)),0)</f>
        <v>4</v>
      </c>
      <c r="AO1497" s="7">
        <f>IF(R1497&gt;0,RANK(R1497,(N1497:P1497,Q1497:AE1497)),0)</f>
        <v>6</v>
      </c>
      <c r="AP1497" s="7">
        <f>IF(T1497&gt;0,RANK(T1497,(N1497:P1497,Q1497:AE1497)),0)</f>
        <v>0</v>
      </c>
      <c r="AQ1497" s="7">
        <f>IF(S1497&gt;0,RANK(S1497,(N1497:P1497,Q1497:AE1497)),0)</f>
        <v>4</v>
      </c>
      <c r="AR1497" s="2">
        <f t="shared" si="604"/>
        <v>1.5316867700555237E-3</v>
      </c>
      <c r="AS1497" s="2">
        <f t="shared" si="605"/>
        <v>9.5730423128470229E-4</v>
      </c>
      <c r="AT1497" s="2">
        <f t="shared" si="606"/>
        <v>0</v>
      </c>
      <c r="AU1497" s="2">
        <f t="shared" si="607"/>
        <v>1.5316867700555237E-3</v>
      </c>
      <c r="AW1497" t="s">
        <v>3455</v>
      </c>
      <c r="AX1497" t="s">
        <v>2423</v>
      </c>
      <c r="AY1497">
        <v>3</v>
      </c>
      <c r="BA1497" s="119">
        <v>28</v>
      </c>
      <c r="BB1497" s="121">
        <v>69</v>
      </c>
      <c r="BC1497" s="125">
        <f t="shared" si="585"/>
        <v>28069</v>
      </c>
      <c r="BE1497" s="7" t="s">
        <v>228</v>
      </c>
    </row>
    <row r="1498" spans="1:57" hidden="1" outlineLevel="1">
      <c r="A1498" t="s">
        <v>3267</v>
      </c>
      <c r="B1498" t="s">
        <v>2423</v>
      </c>
      <c r="C1498" s="1">
        <f t="shared" si="599"/>
        <v>18460</v>
      </c>
      <c r="D1498" s="7">
        <f>IF(N1498&gt;0, RANK(N1498,(N1498:P1498,Q1498:AE1498)),0)</f>
        <v>2</v>
      </c>
      <c r="E1498" s="7">
        <f>IF(O1498&gt;0,RANK(O1498,(N1498:P1498,Q1498:AE1498)),0)</f>
        <v>1</v>
      </c>
      <c r="F1498" s="7">
        <f>IF(P1498&gt;0,RANK(P1498,(N1498:P1498,Q1498:AE1498)),0)</f>
        <v>4</v>
      </c>
      <c r="G1498" s="1">
        <f t="shared" si="597"/>
        <v>2281</v>
      </c>
      <c r="H1498" s="2">
        <f t="shared" si="598"/>
        <v>0.12356446370530877</v>
      </c>
      <c r="I1498" s="2"/>
      <c r="J1498" s="2">
        <f t="shared" si="600"/>
        <v>0.43320693391115928</v>
      </c>
      <c r="K1498" s="2">
        <f t="shared" si="601"/>
        <v>0.55677139761646799</v>
      </c>
      <c r="L1498" s="2">
        <f t="shared" si="602"/>
        <v>3.3586132177681471E-3</v>
      </c>
      <c r="M1498" s="2">
        <f t="shared" si="603"/>
        <v>6.6630552546045885E-3</v>
      </c>
      <c r="N1498" s="66">
        <v>7997</v>
      </c>
      <c r="O1498" s="66">
        <v>10278</v>
      </c>
      <c r="P1498" s="66">
        <v>62</v>
      </c>
      <c r="Q1498" s="66">
        <v>75</v>
      </c>
      <c r="R1498" s="66">
        <v>13</v>
      </c>
      <c r="S1498" s="66">
        <v>33</v>
      </c>
      <c r="AH1498" s="66">
        <v>2</v>
      </c>
      <c r="AN1498" s="7">
        <f>IF(Q1498&gt;0,RANK(Q1498,(N1498:P1498,Q1498:AE1498)),0)</f>
        <v>3</v>
      </c>
      <c r="AO1498" s="7">
        <f>IF(R1498&gt;0,RANK(R1498,(N1498:P1498,Q1498:AE1498)),0)</f>
        <v>6</v>
      </c>
      <c r="AP1498" s="7">
        <f>IF(T1498&gt;0,RANK(T1498,(N1498:P1498,Q1498:AE1498)),0)</f>
        <v>0</v>
      </c>
      <c r="AQ1498" s="7">
        <f>IF(S1498&gt;0,RANK(S1498,(N1498:P1498,Q1498:AE1498)),0)</f>
        <v>5</v>
      </c>
      <c r="AR1498" s="2">
        <f t="shared" si="604"/>
        <v>4.0628385698808231E-3</v>
      </c>
      <c r="AS1498" s="2">
        <f t="shared" si="605"/>
        <v>7.0422535211267609E-4</v>
      </c>
      <c r="AT1498" s="2">
        <f t="shared" si="606"/>
        <v>0</v>
      </c>
      <c r="AU1498" s="2">
        <f t="shared" si="607"/>
        <v>1.7876489707475624E-3</v>
      </c>
      <c r="AW1498" t="s">
        <v>3267</v>
      </c>
      <c r="AX1498" t="s">
        <v>2423</v>
      </c>
      <c r="AY1498">
        <v>1</v>
      </c>
      <c r="BA1498" s="119">
        <v>28</v>
      </c>
      <c r="BB1498" s="121">
        <v>71</v>
      </c>
      <c r="BC1498" s="125">
        <f t="shared" si="585"/>
        <v>28071</v>
      </c>
      <c r="BE1498" s="7" t="s">
        <v>228</v>
      </c>
    </row>
    <row r="1499" spans="1:57" hidden="1" outlineLevel="1">
      <c r="A1499" t="s">
        <v>2160</v>
      </c>
      <c r="B1499" t="s">
        <v>2423</v>
      </c>
      <c r="C1499" s="1">
        <f t="shared" si="599"/>
        <v>23910</v>
      </c>
      <c r="D1499" s="7">
        <f>IF(N1499&gt;0, RANK(N1499,(N1499:P1499,Q1499:AE1499)),0)</f>
        <v>2</v>
      </c>
      <c r="E1499" s="7">
        <f>IF(O1499&gt;0,RANK(O1499,(N1499:P1499,Q1499:AE1499)),0)</f>
        <v>1</v>
      </c>
      <c r="F1499" s="7">
        <f>IF(P1499&gt;0,RANK(P1499,(N1499:P1499,Q1499:AE1499)),0)</f>
        <v>3</v>
      </c>
      <c r="G1499" s="1">
        <f t="shared" si="597"/>
        <v>13338</v>
      </c>
      <c r="H1499" s="2">
        <f t="shared" si="598"/>
        <v>0.55784190715181936</v>
      </c>
      <c r="I1499" s="2"/>
      <c r="J1499" s="2">
        <f t="shared" si="600"/>
        <v>0.21576746131325805</v>
      </c>
      <c r="K1499" s="2">
        <f t="shared" si="601"/>
        <v>0.77360936846507733</v>
      </c>
      <c r="L1499" s="2">
        <f t="shared" si="602"/>
        <v>3.4295273943956502E-3</v>
      </c>
      <c r="M1499" s="2">
        <f t="shared" si="603"/>
        <v>7.1936428272689409E-3</v>
      </c>
      <c r="N1499" s="66">
        <v>5159</v>
      </c>
      <c r="O1499" s="66">
        <v>18497</v>
      </c>
      <c r="P1499" s="66">
        <v>82</v>
      </c>
      <c r="Q1499" s="66">
        <v>57</v>
      </c>
      <c r="R1499" s="66">
        <v>25</v>
      </c>
      <c r="S1499" s="66">
        <v>77</v>
      </c>
      <c r="AH1499" s="66">
        <v>13</v>
      </c>
      <c r="AN1499" s="7">
        <f>IF(Q1499&gt;0,RANK(Q1499,(N1499:P1499,Q1499:AE1499)),0)</f>
        <v>5</v>
      </c>
      <c r="AO1499" s="7">
        <f>IF(R1499&gt;0,RANK(R1499,(N1499:P1499,Q1499:AE1499)),0)</f>
        <v>6</v>
      </c>
      <c r="AP1499" s="7">
        <f>IF(T1499&gt;0,RANK(T1499,(N1499:P1499,Q1499:AE1499)),0)</f>
        <v>0</v>
      </c>
      <c r="AQ1499" s="7">
        <f>IF(S1499&gt;0,RANK(S1499,(N1499:P1499,Q1499:AE1499)),0)</f>
        <v>4</v>
      </c>
      <c r="AR1499" s="2">
        <f t="shared" si="604"/>
        <v>2.383939774153074E-3</v>
      </c>
      <c r="AS1499" s="2">
        <f t="shared" si="605"/>
        <v>1.0455876202425764E-3</v>
      </c>
      <c r="AT1499" s="2">
        <f t="shared" si="606"/>
        <v>0</v>
      </c>
      <c r="AU1499" s="2">
        <f t="shared" si="607"/>
        <v>3.2204098703471351E-3</v>
      </c>
      <c r="AW1499" t="s">
        <v>2160</v>
      </c>
      <c r="AX1499" t="s">
        <v>2423</v>
      </c>
      <c r="AY1499">
        <v>4</v>
      </c>
      <c r="BA1499" s="119">
        <v>28</v>
      </c>
      <c r="BB1499" s="121">
        <v>73</v>
      </c>
      <c r="BC1499" s="125">
        <f t="shared" si="585"/>
        <v>28073</v>
      </c>
      <c r="BE1499" s="7" t="s">
        <v>228</v>
      </c>
    </row>
    <row r="1500" spans="1:57" hidden="1" outlineLevel="1">
      <c r="A1500" t="s">
        <v>985</v>
      </c>
      <c r="B1500" t="s">
        <v>2423</v>
      </c>
      <c r="C1500" s="1">
        <f t="shared" si="599"/>
        <v>33114</v>
      </c>
      <c r="D1500" s="7">
        <f>IF(N1500&gt;0, RANK(N1500,(N1500:P1500,Q1500:AE1500)),0)</f>
        <v>2</v>
      </c>
      <c r="E1500" s="7">
        <f>IF(O1500&gt;0,RANK(O1500,(N1500:P1500,Q1500:AE1500)),0)</f>
        <v>1</v>
      </c>
      <c r="F1500" s="7">
        <f>IF(P1500&gt;0,RANK(P1500,(N1500:P1500,Q1500:AE1500)),0)</f>
        <v>3</v>
      </c>
      <c r="G1500" s="1">
        <f t="shared" si="597"/>
        <v>6250</v>
      </c>
      <c r="H1500" s="2">
        <f t="shared" si="598"/>
        <v>0.18874192184574501</v>
      </c>
      <c r="I1500" s="2"/>
      <c r="J1500" s="2">
        <f t="shared" si="600"/>
        <v>0.40260916832759558</v>
      </c>
      <c r="K1500" s="2">
        <f t="shared" si="601"/>
        <v>0.59135109017334053</v>
      </c>
      <c r="L1500" s="2">
        <f t="shared" si="602"/>
        <v>1.9931146946910671E-3</v>
      </c>
      <c r="M1500" s="2">
        <f t="shared" si="603"/>
        <v>4.0466268043727657E-3</v>
      </c>
      <c r="N1500" s="66">
        <v>13332</v>
      </c>
      <c r="O1500" s="66">
        <v>19582</v>
      </c>
      <c r="P1500" s="66">
        <v>66</v>
      </c>
      <c r="Q1500" s="66">
        <v>48</v>
      </c>
      <c r="R1500" s="66">
        <v>21</v>
      </c>
      <c r="S1500" s="66">
        <v>57</v>
      </c>
      <c r="AH1500" s="66">
        <v>8</v>
      </c>
      <c r="AN1500" s="7">
        <f>IF(Q1500&gt;0,RANK(Q1500,(N1500:P1500,Q1500:AE1500)),0)</f>
        <v>5</v>
      </c>
      <c r="AO1500" s="7">
        <f>IF(R1500&gt;0,RANK(R1500,(N1500:P1500,Q1500:AE1500)),0)</f>
        <v>6</v>
      </c>
      <c r="AP1500" s="7">
        <f>IF(T1500&gt;0,RANK(T1500,(N1500:P1500,Q1500:AE1500)),0)</f>
        <v>0</v>
      </c>
      <c r="AQ1500" s="7">
        <f>IF(S1500&gt;0,RANK(S1500,(N1500:P1500,Q1500:AE1500)),0)</f>
        <v>4</v>
      </c>
      <c r="AR1500" s="2">
        <f t="shared" si="604"/>
        <v>1.4495379597753216E-3</v>
      </c>
      <c r="AS1500" s="2">
        <f t="shared" si="605"/>
        <v>6.3417285740170325E-4</v>
      </c>
      <c r="AT1500" s="2">
        <f t="shared" si="606"/>
        <v>0</v>
      </c>
      <c r="AU1500" s="2">
        <f t="shared" si="607"/>
        <v>1.7213263272331943E-3</v>
      </c>
      <c r="AW1500" t="s">
        <v>985</v>
      </c>
      <c r="AX1500" t="s">
        <v>2423</v>
      </c>
      <c r="AY1500">
        <v>3</v>
      </c>
      <c r="BA1500" s="119">
        <v>28</v>
      </c>
      <c r="BB1500" s="121">
        <v>75</v>
      </c>
      <c r="BC1500" s="125">
        <f t="shared" si="585"/>
        <v>28075</v>
      </c>
      <c r="BE1500" s="7" t="s">
        <v>228</v>
      </c>
    </row>
    <row r="1501" spans="1:57" hidden="1" outlineLevel="1">
      <c r="A1501" t="s">
        <v>1932</v>
      </c>
      <c r="B1501" t="s">
        <v>2423</v>
      </c>
      <c r="C1501" s="1">
        <f t="shared" si="599"/>
        <v>7009</v>
      </c>
      <c r="D1501" s="7">
        <f>IF(N1501&gt;0, RANK(N1501,(N1501:P1501,Q1501:AE1501)),0)</f>
        <v>2</v>
      </c>
      <c r="E1501" s="7">
        <f>IF(O1501&gt;0,RANK(O1501,(N1501:P1501,Q1501:AE1501)),0)</f>
        <v>1</v>
      </c>
      <c r="F1501" s="7">
        <f>IF(P1501&gt;0,RANK(P1501,(N1501:P1501,Q1501:AE1501)),0)</f>
        <v>3</v>
      </c>
      <c r="G1501" s="1">
        <f t="shared" si="597"/>
        <v>1782</v>
      </c>
      <c r="H1501" s="2">
        <f t="shared" si="598"/>
        <v>0.25424454273077474</v>
      </c>
      <c r="I1501" s="2"/>
      <c r="J1501" s="2">
        <f t="shared" si="600"/>
        <v>0.36909687544585534</v>
      </c>
      <c r="K1501" s="2">
        <f t="shared" si="601"/>
        <v>0.62334141817663002</v>
      </c>
      <c r="L1501" s="2">
        <f t="shared" si="602"/>
        <v>3.9948637466114996E-3</v>
      </c>
      <c r="M1501" s="2">
        <f t="shared" si="603"/>
        <v>3.5668426309031324E-3</v>
      </c>
      <c r="N1501" s="66">
        <v>2587</v>
      </c>
      <c r="O1501" s="66">
        <v>4369</v>
      </c>
      <c r="P1501" s="66">
        <v>28</v>
      </c>
      <c r="Q1501" s="66">
        <v>14</v>
      </c>
      <c r="R1501" s="66">
        <v>4</v>
      </c>
      <c r="S1501" s="66">
        <v>6</v>
      </c>
      <c r="AH1501" s="66">
        <v>1</v>
      </c>
      <c r="AN1501" s="7">
        <f>IF(Q1501&gt;0,RANK(Q1501,(N1501:P1501,Q1501:AE1501)),0)</f>
        <v>4</v>
      </c>
      <c r="AO1501" s="7">
        <f>IF(R1501&gt;0,RANK(R1501,(N1501:P1501,Q1501:AE1501)),0)</f>
        <v>6</v>
      </c>
      <c r="AP1501" s="7">
        <f>IF(T1501&gt;0,RANK(T1501,(N1501:P1501,Q1501:AE1501)),0)</f>
        <v>0</v>
      </c>
      <c r="AQ1501" s="7">
        <f>IF(S1501&gt;0,RANK(S1501,(N1501:P1501,Q1501:AE1501)),0)</f>
        <v>5</v>
      </c>
      <c r="AR1501" s="2">
        <f t="shared" si="604"/>
        <v>1.9974318733057498E-3</v>
      </c>
      <c r="AS1501" s="2">
        <f t="shared" si="605"/>
        <v>5.7069482094449994E-4</v>
      </c>
      <c r="AT1501" s="2">
        <f t="shared" si="606"/>
        <v>0</v>
      </c>
      <c r="AU1501" s="2">
        <f t="shared" si="607"/>
        <v>8.5604223141674991E-4</v>
      </c>
      <c r="AW1501" t="s">
        <v>1932</v>
      </c>
      <c r="AX1501" t="s">
        <v>2423</v>
      </c>
      <c r="AY1501">
        <v>3</v>
      </c>
      <c r="BA1501" s="119">
        <v>28</v>
      </c>
      <c r="BB1501" s="121">
        <v>77</v>
      </c>
      <c r="BC1501" s="125">
        <f t="shared" si="585"/>
        <v>28077</v>
      </c>
      <c r="BE1501" s="7" t="s">
        <v>228</v>
      </c>
    </row>
    <row r="1502" spans="1:57" hidden="1" outlineLevel="1">
      <c r="A1502" t="s">
        <v>488</v>
      </c>
      <c r="B1502" t="s">
        <v>2423</v>
      </c>
      <c r="C1502" s="1">
        <f t="shared" si="599"/>
        <v>9359</v>
      </c>
      <c r="D1502" s="7">
        <f>IF(N1502&gt;0, RANK(N1502,(N1502:P1502,Q1502:AE1502)),0)</f>
        <v>2</v>
      </c>
      <c r="E1502" s="7">
        <f>IF(O1502&gt;0,RANK(O1502,(N1502:P1502,Q1502:AE1502)),0)</f>
        <v>1</v>
      </c>
      <c r="F1502" s="7">
        <f>IF(P1502&gt;0,RANK(P1502,(N1502:P1502,Q1502:AE1502)),0)</f>
        <v>3</v>
      </c>
      <c r="G1502" s="1">
        <f t="shared" si="597"/>
        <v>997</v>
      </c>
      <c r="H1502" s="2">
        <f t="shared" si="598"/>
        <v>0.10652847526445133</v>
      </c>
      <c r="I1502" s="2"/>
      <c r="J1502" s="2">
        <f t="shared" si="600"/>
        <v>0.44353029169783098</v>
      </c>
      <c r="K1502" s="2">
        <f t="shared" si="601"/>
        <v>0.55005876696228229</v>
      </c>
      <c r="L1502" s="2">
        <f t="shared" si="602"/>
        <v>2.243829468960359E-3</v>
      </c>
      <c r="M1502" s="2">
        <f t="shared" si="603"/>
        <v>4.1671118709263738E-3</v>
      </c>
      <c r="N1502" s="66">
        <v>4151</v>
      </c>
      <c r="O1502" s="66">
        <v>5148</v>
      </c>
      <c r="P1502" s="66">
        <v>21</v>
      </c>
      <c r="Q1502" s="66">
        <v>17</v>
      </c>
      <c r="R1502" s="66">
        <v>10</v>
      </c>
      <c r="S1502" s="66">
        <v>12</v>
      </c>
      <c r="AH1502" s="66">
        <v>0</v>
      </c>
      <c r="AN1502" s="7">
        <f>IF(Q1502&gt;0,RANK(Q1502,(N1502:P1502,Q1502:AE1502)),0)</f>
        <v>4</v>
      </c>
      <c r="AO1502" s="7">
        <f>IF(R1502&gt;0,RANK(R1502,(N1502:P1502,Q1502:AE1502)),0)</f>
        <v>6</v>
      </c>
      <c r="AP1502" s="7">
        <f>IF(T1502&gt;0,RANK(T1502,(N1502:P1502,Q1502:AE1502)),0)</f>
        <v>0</v>
      </c>
      <c r="AQ1502" s="7">
        <f>IF(S1502&gt;0,RANK(S1502,(N1502:P1502,Q1502:AE1502)),0)</f>
        <v>5</v>
      </c>
      <c r="AR1502" s="2">
        <f t="shared" si="604"/>
        <v>1.8164333796345763E-3</v>
      </c>
      <c r="AS1502" s="2">
        <f t="shared" si="605"/>
        <v>1.0684902233144566E-3</v>
      </c>
      <c r="AT1502" s="2">
        <f t="shared" si="606"/>
        <v>0</v>
      </c>
      <c r="AU1502" s="2">
        <f t="shared" si="607"/>
        <v>1.2821882679773481E-3</v>
      </c>
      <c r="AW1502" t="s">
        <v>488</v>
      </c>
      <c r="AX1502" t="s">
        <v>2423</v>
      </c>
      <c r="AY1502">
        <v>0</v>
      </c>
      <c r="BA1502" s="119">
        <v>28</v>
      </c>
      <c r="BB1502" s="121">
        <v>79</v>
      </c>
      <c r="BC1502" s="125">
        <f t="shared" si="585"/>
        <v>28079</v>
      </c>
      <c r="BE1502" s="7" t="s">
        <v>228</v>
      </c>
    </row>
    <row r="1503" spans="1:57" hidden="1" outlineLevel="1">
      <c r="A1503" t="s">
        <v>2170</v>
      </c>
      <c r="B1503" t="s">
        <v>2423</v>
      </c>
      <c r="C1503" s="1">
        <f t="shared" si="599"/>
        <v>34960</v>
      </c>
      <c r="D1503" s="7">
        <f>IF(N1503&gt;0, RANK(N1503,(N1503:P1503,Q1503:AE1503)),0)</f>
        <v>2</v>
      </c>
      <c r="E1503" s="7">
        <f>IF(O1503&gt;0,RANK(O1503,(N1503:P1503,Q1503:AE1503)),0)</f>
        <v>1</v>
      </c>
      <c r="F1503" s="7">
        <f>IF(P1503&gt;0,RANK(P1503,(N1503:P1503,Q1503:AE1503)),0)</f>
        <v>3</v>
      </c>
      <c r="G1503" s="1">
        <f t="shared" si="597"/>
        <v>10673</v>
      </c>
      <c r="H1503" s="2">
        <f t="shared" si="598"/>
        <v>0.30529176201372998</v>
      </c>
      <c r="I1503" s="2"/>
      <c r="J1503" s="2">
        <f t="shared" si="600"/>
        <v>0.34385011441647595</v>
      </c>
      <c r="K1503" s="2">
        <f t="shared" si="601"/>
        <v>0.64914187643020593</v>
      </c>
      <c r="L1503" s="2">
        <f t="shared" si="602"/>
        <v>3.0892448512585811E-3</v>
      </c>
      <c r="M1503" s="2">
        <f t="shared" si="603"/>
        <v>3.918764302059537E-3</v>
      </c>
      <c r="N1503" s="66">
        <v>12021</v>
      </c>
      <c r="O1503" s="66">
        <v>22694</v>
      </c>
      <c r="P1503" s="66">
        <v>108</v>
      </c>
      <c r="Q1503" s="66">
        <v>55</v>
      </c>
      <c r="R1503" s="66">
        <v>25</v>
      </c>
      <c r="S1503" s="66">
        <v>48</v>
      </c>
      <c r="AH1503" s="66">
        <v>9</v>
      </c>
      <c r="AN1503" s="7">
        <f>IF(Q1503&gt;0,RANK(Q1503,(N1503:P1503,Q1503:AE1503)),0)</f>
        <v>4</v>
      </c>
      <c r="AO1503" s="7">
        <f>IF(R1503&gt;0,RANK(R1503,(N1503:P1503,Q1503:AE1503)),0)</f>
        <v>6</v>
      </c>
      <c r="AP1503" s="7">
        <f>IF(T1503&gt;0,RANK(T1503,(N1503:P1503,Q1503:AE1503)),0)</f>
        <v>0</v>
      </c>
      <c r="AQ1503" s="7">
        <f>IF(S1503&gt;0,RANK(S1503,(N1503:P1503,Q1503:AE1503)),0)</f>
        <v>5</v>
      </c>
      <c r="AR1503" s="2">
        <f t="shared" si="604"/>
        <v>1.5732265446224256E-3</v>
      </c>
      <c r="AS1503" s="2">
        <f t="shared" si="605"/>
        <v>7.1510297482837526E-4</v>
      </c>
      <c r="AT1503" s="2">
        <f t="shared" si="606"/>
        <v>0</v>
      </c>
      <c r="AU1503" s="2">
        <f t="shared" si="607"/>
        <v>1.3729977116704805E-3</v>
      </c>
      <c r="AW1503" t="s">
        <v>2170</v>
      </c>
      <c r="AX1503" t="s">
        <v>2423</v>
      </c>
      <c r="AY1503">
        <v>1</v>
      </c>
      <c r="BA1503" s="119">
        <v>28</v>
      </c>
      <c r="BB1503" s="121">
        <v>81</v>
      </c>
      <c r="BC1503" s="125">
        <f t="shared" si="585"/>
        <v>28081</v>
      </c>
      <c r="BE1503" s="7" t="s">
        <v>228</v>
      </c>
    </row>
    <row r="1504" spans="1:57" hidden="1" outlineLevel="1">
      <c r="A1504" t="s">
        <v>1382</v>
      </c>
      <c r="B1504" t="s">
        <v>2423</v>
      </c>
      <c r="C1504" s="1">
        <f t="shared" si="599"/>
        <v>13081</v>
      </c>
      <c r="D1504" s="7">
        <f>IF(N1504&gt;0, RANK(N1504,(N1504:P1504,Q1504:AE1504)),0)</f>
        <v>1</v>
      </c>
      <c r="E1504" s="7">
        <f>IF(O1504&gt;0,RANK(O1504,(N1504:P1504,Q1504:AE1504)),0)</f>
        <v>2</v>
      </c>
      <c r="F1504" s="7">
        <f>IF(P1504&gt;0,RANK(P1504,(N1504:P1504,Q1504:AE1504)),0)</f>
        <v>5</v>
      </c>
      <c r="G1504" s="1">
        <f t="shared" si="597"/>
        <v>4809</v>
      </c>
      <c r="H1504" s="2">
        <f t="shared" si="598"/>
        <v>0.36763244400275208</v>
      </c>
      <c r="I1504" s="2"/>
      <c r="J1504" s="2">
        <f t="shared" si="600"/>
        <v>0.68144637260148311</v>
      </c>
      <c r="K1504" s="2">
        <f t="shared" si="601"/>
        <v>0.31381392859873097</v>
      </c>
      <c r="L1504" s="2">
        <f t="shared" si="602"/>
        <v>7.6446754835257245E-4</v>
      </c>
      <c r="M1504" s="2">
        <f t="shared" si="603"/>
        <v>3.9752312514333464E-3</v>
      </c>
      <c r="N1504" s="66">
        <v>8914</v>
      </c>
      <c r="O1504" s="66">
        <v>4105</v>
      </c>
      <c r="P1504" s="66">
        <v>10</v>
      </c>
      <c r="Q1504" s="66">
        <v>24</v>
      </c>
      <c r="R1504" s="66">
        <v>6</v>
      </c>
      <c r="S1504" s="66">
        <v>20</v>
      </c>
      <c r="AH1504" s="66">
        <v>2</v>
      </c>
      <c r="AN1504" s="7">
        <f>IF(Q1504&gt;0,RANK(Q1504,(N1504:P1504,Q1504:AE1504)),0)</f>
        <v>3</v>
      </c>
      <c r="AO1504" s="7">
        <f>IF(R1504&gt;0,RANK(R1504,(N1504:P1504,Q1504:AE1504)),0)</f>
        <v>6</v>
      </c>
      <c r="AP1504" s="7">
        <f>IF(T1504&gt;0,RANK(T1504,(N1504:P1504,Q1504:AE1504)),0)</f>
        <v>0</v>
      </c>
      <c r="AQ1504" s="7">
        <f>IF(S1504&gt;0,RANK(S1504,(N1504:P1504,Q1504:AE1504)),0)</f>
        <v>4</v>
      </c>
      <c r="AR1504" s="2">
        <f t="shared" si="604"/>
        <v>1.8347221160461738E-3</v>
      </c>
      <c r="AS1504" s="2">
        <f t="shared" si="605"/>
        <v>4.5868052901154344E-4</v>
      </c>
      <c r="AT1504" s="2">
        <f t="shared" si="606"/>
        <v>0</v>
      </c>
      <c r="AU1504" s="2">
        <f t="shared" si="607"/>
        <v>1.5289350967051449E-3</v>
      </c>
      <c r="AW1504" t="s">
        <v>1382</v>
      </c>
      <c r="AX1504" t="s">
        <v>2423</v>
      </c>
      <c r="AY1504">
        <v>2</v>
      </c>
      <c r="BA1504" s="119">
        <v>28</v>
      </c>
      <c r="BB1504" s="121">
        <v>83</v>
      </c>
      <c r="BC1504" s="125">
        <f t="shared" si="585"/>
        <v>28083</v>
      </c>
      <c r="BE1504" s="7" t="s">
        <v>228</v>
      </c>
    </row>
    <row r="1505" spans="1:57" hidden="1" outlineLevel="1">
      <c r="A1505" t="s">
        <v>2196</v>
      </c>
      <c r="B1505" t="s">
        <v>2423</v>
      </c>
      <c r="C1505" s="1">
        <f t="shared" si="599"/>
        <v>16402</v>
      </c>
      <c r="D1505" s="7">
        <f>IF(N1505&gt;0, RANK(N1505,(N1505:P1505,Q1505:AE1505)),0)</f>
        <v>2</v>
      </c>
      <c r="E1505" s="7">
        <f>IF(O1505&gt;0,RANK(O1505,(N1505:P1505,Q1505:AE1505)),0)</f>
        <v>1</v>
      </c>
      <c r="F1505" s="7">
        <f>IF(P1505&gt;0,RANK(P1505,(N1505:P1505,Q1505:AE1505)),0)</f>
        <v>3</v>
      </c>
      <c r="G1505" s="1">
        <f t="shared" si="597"/>
        <v>5276</v>
      </c>
      <c r="H1505" s="2">
        <f t="shared" si="598"/>
        <v>0.32166808925740764</v>
      </c>
      <c r="I1505" s="2"/>
      <c r="J1505" s="2">
        <f t="shared" si="600"/>
        <v>0.33562980124375075</v>
      </c>
      <c r="K1505" s="2">
        <f t="shared" si="601"/>
        <v>0.65729789050115839</v>
      </c>
      <c r="L1505" s="2">
        <f t="shared" si="602"/>
        <v>2.8655042068040483E-3</v>
      </c>
      <c r="M1505" s="2">
        <f t="shared" si="603"/>
        <v>4.2068040482868161E-3</v>
      </c>
      <c r="N1505" s="66">
        <v>5505</v>
      </c>
      <c r="O1505" s="66">
        <v>10781</v>
      </c>
      <c r="P1505" s="66">
        <v>47</v>
      </c>
      <c r="Q1505" s="66">
        <v>19</v>
      </c>
      <c r="R1505" s="66">
        <v>11</v>
      </c>
      <c r="S1505" s="66">
        <v>37</v>
      </c>
      <c r="AH1505" s="66">
        <v>2</v>
      </c>
      <c r="AN1505" s="7">
        <f>IF(Q1505&gt;0,RANK(Q1505,(N1505:P1505,Q1505:AE1505)),0)</f>
        <v>5</v>
      </c>
      <c r="AO1505" s="7">
        <f>IF(R1505&gt;0,RANK(R1505,(N1505:P1505,Q1505:AE1505)),0)</f>
        <v>6</v>
      </c>
      <c r="AP1505" s="7">
        <f>IF(T1505&gt;0,RANK(T1505,(N1505:P1505,Q1505:AE1505)),0)</f>
        <v>0</v>
      </c>
      <c r="AQ1505" s="7">
        <f>IF(S1505&gt;0,RANK(S1505,(N1505:P1505,Q1505:AE1505)),0)</f>
        <v>4</v>
      </c>
      <c r="AR1505" s="2">
        <f t="shared" si="604"/>
        <v>1.1583953176441898E-3</v>
      </c>
      <c r="AS1505" s="2">
        <f t="shared" si="605"/>
        <v>6.7064992074137295E-4</v>
      </c>
      <c r="AT1505" s="2">
        <f t="shared" si="606"/>
        <v>0</v>
      </c>
      <c r="AU1505" s="2">
        <f t="shared" si="607"/>
        <v>2.2558224606755274E-3</v>
      </c>
      <c r="AW1505" t="s">
        <v>2196</v>
      </c>
      <c r="AX1505" t="s">
        <v>2423</v>
      </c>
      <c r="AY1505">
        <v>3</v>
      </c>
      <c r="BA1505" s="119">
        <v>28</v>
      </c>
      <c r="BB1505" s="121">
        <v>85</v>
      </c>
      <c r="BC1505" s="125">
        <f t="shared" si="585"/>
        <v>28085</v>
      </c>
      <c r="BE1505" s="7" t="s">
        <v>228</v>
      </c>
    </row>
    <row r="1506" spans="1:57" hidden="1" outlineLevel="1">
      <c r="A1506" t="s">
        <v>1710</v>
      </c>
      <c r="B1506" t="s">
        <v>2423</v>
      </c>
      <c r="C1506" s="1">
        <f t="shared" si="599"/>
        <v>27465</v>
      </c>
      <c r="D1506" s="7">
        <f>IF(N1506&gt;0, RANK(N1506,(N1506:P1506,Q1506:AE1506)),0)</f>
        <v>2</v>
      </c>
      <c r="E1506" s="7">
        <f>IF(O1506&gt;0,RANK(O1506,(N1506:P1506,Q1506:AE1506)),0)</f>
        <v>1</v>
      </c>
      <c r="F1506" s="7">
        <f>IF(P1506&gt;0,RANK(P1506,(N1506:P1506,Q1506:AE1506)),0)</f>
        <v>4</v>
      </c>
      <c r="G1506" s="1">
        <f t="shared" si="597"/>
        <v>785</v>
      </c>
      <c r="H1506" s="2">
        <f t="shared" si="598"/>
        <v>2.8581831421809575E-2</v>
      </c>
      <c r="I1506" s="2"/>
      <c r="J1506" s="2">
        <f t="shared" si="600"/>
        <v>0.48093937738940468</v>
      </c>
      <c r="K1506" s="2">
        <f t="shared" si="601"/>
        <v>0.50952120881121432</v>
      </c>
      <c r="L1506" s="2">
        <f t="shared" si="602"/>
        <v>2.3302384853449844E-3</v>
      </c>
      <c r="M1506" s="2">
        <f t="shared" si="603"/>
        <v>7.2091753140360731E-3</v>
      </c>
      <c r="N1506" s="66">
        <v>13209</v>
      </c>
      <c r="O1506" s="66">
        <v>13994</v>
      </c>
      <c r="P1506" s="66">
        <v>64</v>
      </c>
      <c r="Q1506" s="66">
        <v>59</v>
      </c>
      <c r="R1506" s="66">
        <v>29</v>
      </c>
      <c r="S1506" s="66">
        <v>97</v>
      </c>
      <c r="AH1506" s="66">
        <v>13</v>
      </c>
      <c r="AN1506" s="7">
        <f>IF(Q1506&gt;0,RANK(Q1506,(N1506:P1506,Q1506:AE1506)),0)</f>
        <v>5</v>
      </c>
      <c r="AO1506" s="7">
        <f>IF(R1506&gt;0,RANK(R1506,(N1506:P1506,Q1506:AE1506)),0)</f>
        <v>6</v>
      </c>
      <c r="AP1506" s="7">
        <f>IF(T1506&gt;0,RANK(T1506,(N1506:P1506,Q1506:AE1506)),0)</f>
        <v>0</v>
      </c>
      <c r="AQ1506" s="7">
        <f>IF(S1506&gt;0,RANK(S1506,(N1506:P1506,Q1506:AE1506)),0)</f>
        <v>3</v>
      </c>
      <c r="AR1506" s="2">
        <f t="shared" si="604"/>
        <v>2.1481886036774076E-3</v>
      </c>
      <c r="AS1506" s="2">
        <f t="shared" si="605"/>
        <v>1.055889313671946E-3</v>
      </c>
      <c r="AT1506" s="2">
        <f t="shared" si="606"/>
        <v>0</v>
      </c>
      <c r="AU1506" s="2">
        <f t="shared" si="607"/>
        <v>3.5317677043509924E-3</v>
      </c>
      <c r="AW1506" t="s">
        <v>1710</v>
      </c>
      <c r="AX1506" t="s">
        <v>2423</v>
      </c>
      <c r="AY1506">
        <v>1</v>
      </c>
      <c r="BA1506" s="119">
        <v>28</v>
      </c>
      <c r="BB1506" s="121">
        <v>87</v>
      </c>
      <c r="BC1506" s="125">
        <f t="shared" si="585"/>
        <v>28087</v>
      </c>
      <c r="BE1506" s="7" t="s">
        <v>228</v>
      </c>
    </row>
    <row r="1507" spans="1:57" hidden="1" outlineLevel="1">
      <c r="A1507" t="s">
        <v>1872</v>
      </c>
      <c r="B1507" t="s">
        <v>2423</v>
      </c>
      <c r="C1507" s="1">
        <f t="shared" si="599"/>
        <v>47269</v>
      </c>
      <c r="D1507" s="7">
        <f>IF(N1507&gt;0, RANK(N1507,(N1507:P1507,Q1507:AE1507)),0)</f>
        <v>2</v>
      </c>
      <c r="E1507" s="7">
        <f>IF(O1507&gt;0,RANK(O1507,(N1507:P1507,Q1507:AE1507)),0)</f>
        <v>1</v>
      </c>
      <c r="F1507" s="7">
        <f>IF(P1507&gt;0,RANK(P1507,(N1507:P1507,Q1507:AE1507)),0)</f>
        <v>4</v>
      </c>
      <c r="G1507" s="1">
        <f t="shared" si="597"/>
        <v>7372</v>
      </c>
      <c r="H1507" s="2">
        <f t="shared" si="598"/>
        <v>0.1559584505701411</v>
      </c>
      <c r="I1507" s="2"/>
      <c r="J1507" s="2">
        <f t="shared" si="600"/>
        <v>0.41953500179821873</v>
      </c>
      <c r="K1507" s="2">
        <f t="shared" si="601"/>
        <v>0.5754934523683598</v>
      </c>
      <c r="L1507" s="2">
        <f t="shared" si="602"/>
        <v>1.4597304787492861E-3</v>
      </c>
      <c r="M1507" s="2">
        <f t="shared" si="603"/>
        <v>3.511815354672234E-3</v>
      </c>
      <c r="N1507" s="66">
        <v>19831</v>
      </c>
      <c r="O1507" s="66">
        <v>27203</v>
      </c>
      <c r="P1507" s="66">
        <v>69</v>
      </c>
      <c r="Q1507" s="66">
        <v>74</v>
      </c>
      <c r="R1507" s="66">
        <v>15</v>
      </c>
      <c r="S1507" s="66">
        <v>65</v>
      </c>
      <c r="AH1507" s="66">
        <v>12</v>
      </c>
      <c r="AN1507" s="7">
        <f>IF(Q1507&gt;0,RANK(Q1507,(N1507:P1507,Q1507:AE1507)),0)</f>
        <v>3</v>
      </c>
      <c r="AO1507" s="7">
        <f>IF(R1507&gt;0,RANK(R1507,(N1507:P1507,Q1507:AE1507)),0)</f>
        <v>6</v>
      </c>
      <c r="AP1507" s="7">
        <f>IF(T1507&gt;0,RANK(T1507,(N1507:P1507,Q1507:AE1507)),0)</f>
        <v>0</v>
      </c>
      <c r="AQ1507" s="7">
        <f>IF(S1507&gt;0,RANK(S1507,(N1507:P1507,Q1507:AE1507)),0)</f>
        <v>5</v>
      </c>
      <c r="AR1507" s="2">
        <f t="shared" si="604"/>
        <v>1.5655080496731473E-3</v>
      </c>
      <c r="AS1507" s="2">
        <f t="shared" si="605"/>
        <v>3.1733271277158392E-4</v>
      </c>
      <c r="AT1507" s="2">
        <f t="shared" si="606"/>
        <v>0</v>
      </c>
      <c r="AU1507" s="2">
        <f t="shared" si="607"/>
        <v>1.3751084220101969E-3</v>
      </c>
      <c r="AW1507" t="s">
        <v>1872</v>
      </c>
      <c r="AX1507" t="s">
        <v>2423</v>
      </c>
      <c r="AY1507">
        <v>0</v>
      </c>
      <c r="BA1507" s="119">
        <v>28</v>
      </c>
      <c r="BB1507" s="121">
        <v>89</v>
      </c>
      <c r="BC1507" s="125">
        <f t="shared" si="585"/>
        <v>28089</v>
      </c>
      <c r="BE1507" s="7" t="s">
        <v>228</v>
      </c>
    </row>
    <row r="1508" spans="1:57" hidden="1" outlineLevel="1">
      <c r="A1508" t="s">
        <v>3367</v>
      </c>
      <c r="B1508" t="s">
        <v>2423</v>
      </c>
      <c r="C1508" s="1">
        <f t="shared" si="599"/>
        <v>13010</v>
      </c>
      <c r="D1508" s="7">
        <f>IF(N1508&gt;0, RANK(N1508,(N1508:P1508,Q1508:AE1508)),0)</f>
        <v>2</v>
      </c>
      <c r="E1508" s="7">
        <f>IF(O1508&gt;0,RANK(O1508,(N1508:P1508,Q1508:AE1508)),0)</f>
        <v>1</v>
      </c>
      <c r="F1508" s="7">
        <f>IF(P1508&gt;0,RANK(P1508,(N1508:P1508,Q1508:AE1508)),0)</f>
        <v>3</v>
      </c>
      <c r="G1508" s="1">
        <f t="shared" si="597"/>
        <v>4091</v>
      </c>
      <c r="H1508" s="2">
        <f t="shared" si="598"/>
        <v>0.31445042275172946</v>
      </c>
      <c r="I1508" s="2"/>
      <c r="J1508" s="2">
        <f t="shared" si="600"/>
        <v>0.3398923904688701</v>
      </c>
      <c r="K1508" s="2">
        <f t="shared" si="601"/>
        <v>0.65434281322059951</v>
      </c>
      <c r="L1508" s="2">
        <f t="shared" si="602"/>
        <v>1.7678708685626441E-3</v>
      </c>
      <c r="M1508" s="2">
        <f t="shared" si="603"/>
        <v>3.9969254419677516E-3</v>
      </c>
      <c r="N1508" s="66">
        <v>4422</v>
      </c>
      <c r="O1508" s="66">
        <v>8513</v>
      </c>
      <c r="P1508" s="66">
        <v>23</v>
      </c>
      <c r="Q1508" s="66">
        <v>21</v>
      </c>
      <c r="R1508" s="66">
        <v>4</v>
      </c>
      <c r="S1508" s="66">
        <v>23</v>
      </c>
      <c r="AH1508" s="66">
        <v>4</v>
      </c>
      <c r="AN1508" s="7">
        <f>IF(Q1508&gt;0,RANK(Q1508,(N1508:P1508,Q1508:AE1508)),0)</f>
        <v>5</v>
      </c>
      <c r="AO1508" s="7">
        <f>IF(R1508&gt;0,RANK(R1508,(N1508:P1508,Q1508:AE1508)),0)</f>
        <v>6</v>
      </c>
      <c r="AP1508" s="7">
        <f>IF(T1508&gt;0,RANK(T1508,(N1508:P1508,Q1508:AE1508)),0)</f>
        <v>0</v>
      </c>
      <c r="AQ1508" s="7">
        <f>IF(S1508&gt;0,RANK(S1508,(N1508:P1508,Q1508:AE1508)),0)</f>
        <v>3</v>
      </c>
      <c r="AR1508" s="2">
        <f t="shared" si="604"/>
        <v>1.6141429669485011E-3</v>
      </c>
      <c r="AS1508" s="2">
        <f t="shared" si="605"/>
        <v>3.0745580322828596E-4</v>
      </c>
      <c r="AT1508" s="2">
        <f t="shared" si="606"/>
        <v>0</v>
      </c>
      <c r="AU1508" s="2">
        <f t="shared" si="607"/>
        <v>1.7678708685626441E-3</v>
      </c>
      <c r="AW1508" t="s">
        <v>3367</v>
      </c>
      <c r="AX1508" t="s">
        <v>2423</v>
      </c>
      <c r="AY1508">
        <v>0</v>
      </c>
      <c r="BA1508" s="119">
        <v>28</v>
      </c>
      <c r="BB1508" s="121">
        <v>91</v>
      </c>
      <c r="BC1508" s="125">
        <f t="shared" si="585"/>
        <v>28091</v>
      </c>
      <c r="BE1508" s="7" t="s">
        <v>228</v>
      </c>
    </row>
    <row r="1509" spans="1:57" hidden="1" outlineLevel="1">
      <c r="A1509" t="s">
        <v>3230</v>
      </c>
      <c r="B1509" t="s">
        <v>2423</v>
      </c>
      <c r="C1509" s="1">
        <f t="shared" si="599"/>
        <v>16478</v>
      </c>
      <c r="D1509" s="7">
        <f>IF(N1509&gt;0, RANK(N1509,(N1509:P1509,Q1509:AE1509)),0)</f>
        <v>1</v>
      </c>
      <c r="E1509" s="7">
        <f>IF(O1509&gt;0,RANK(O1509,(N1509:P1509,Q1509:AE1509)),0)</f>
        <v>2</v>
      </c>
      <c r="F1509" s="7">
        <f>IF(P1509&gt;0,RANK(P1509,(N1509:P1509,Q1509:AE1509)),0)</f>
        <v>5</v>
      </c>
      <c r="G1509" s="1">
        <f t="shared" si="597"/>
        <v>3002</v>
      </c>
      <c r="H1509" s="2">
        <f t="shared" si="598"/>
        <v>0.18218230367763077</v>
      </c>
      <c r="I1509" s="2"/>
      <c r="J1509" s="2">
        <f t="shared" si="600"/>
        <v>0.58775336812719992</v>
      </c>
      <c r="K1509" s="2">
        <f t="shared" si="601"/>
        <v>0.40557106444956914</v>
      </c>
      <c r="L1509" s="2">
        <f t="shared" si="602"/>
        <v>1.6385483675203302E-3</v>
      </c>
      <c r="M1509" s="2">
        <f t="shared" si="603"/>
        <v>5.0370190557106134E-3</v>
      </c>
      <c r="N1509" s="66">
        <v>9685</v>
      </c>
      <c r="O1509" s="66">
        <v>6683</v>
      </c>
      <c r="P1509" s="66">
        <v>27</v>
      </c>
      <c r="Q1509" s="66">
        <v>29</v>
      </c>
      <c r="R1509" s="66">
        <v>13</v>
      </c>
      <c r="S1509" s="66">
        <v>35</v>
      </c>
      <c r="AH1509" s="66">
        <v>6</v>
      </c>
      <c r="AN1509" s="7">
        <f>IF(Q1509&gt;0,RANK(Q1509,(N1509:P1509,Q1509:AE1509)),0)</f>
        <v>4</v>
      </c>
      <c r="AO1509" s="7">
        <f>IF(R1509&gt;0,RANK(R1509,(N1509:P1509,Q1509:AE1509)),0)</f>
        <v>6</v>
      </c>
      <c r="AP1509" s="7">
        <f>IF(T1509&gt;0,RANK(T1509,(N1509:P1509,Q1509:AE1509)),0)</f>
        <v>0</v>
      </c>
      <c r="AQ1509" s="7">
        <f>IF(S1509&gt;0,RANK(S1509,(N1509:P1509,Q1509:AE1509)),0)</f>
        <v>3</v>
      </c>
      <c r="AR1509" s="2">
        <f t="shared" si="604"/>
        <v>1.7599223206699842E-3</v>
      </c>
      <c r="AS1509" s="2">
        <f t="shared" si="605"/>
        <v>7.8893069547275152E-4</v>
      </c>
      <c r="AT1509" s="2">
        <f t="shared" si="606"/>
        <v>0</v>
      </c>
      <c r="AU1509" s="2">
        <f t="shared" si="607"/>
        <v>2.1240441801189465E-3</v>
      </c>
      <c r="AW1509" t="s">
        <v>3230</v>
      </c>
      <c r="AX1509" t="s">
        <v>2423</v>
      </c>
      <c r="AY1509">
        <v>1</v>
      </c>
      <c r="BA1509" s="119">
        <v>28</v>
      </c>
      <c r="BB1509" s="121">
        <v>93</v>
      </c>
      <c r="BC1509" s="125">
        <f t="shared" si="585"/>
        <v>28093</v>
      </c>
      <c r="BE1509" s="7" t="s">
        <v>228</v>
      </c>
    </row>
    <row r="1510" spans="1:57" hidden="1" outlineLevel="1">
      <c r="A1510" t="s">
        <v>1749</v>
      </c>
      <c r="B1510" t="s">
        <v>2423</v>
      </c>
      <c r="C1510" s="1">
        <f t="shared" si="599"/>
        <v>17496</v>
      </c>
      <c r="D1510" s="7">
        <f>IF(N1510&gt;0, RANK(N1510,(N1510:P1510,Q1510:AE1510)),0)</f>
        <v>2</v>
      </c>
      <c r="E1510" s="7">
        <f>IF(O1510&gt;0,RANK(O1510,(N1510:P1510,Q1510:AE1510)),0)</f>
        <v>1</v>
      </c>
      <c r="F1510" s="7">
        <f>IF(P1510&gt;0,RANK(P1510,(N1510:P1510,Q1510:AE1510)),0)</f>
        <v>3</v>
      </c>
      <c r="G1510" s="1">
        <f t="shared" si="597"/>
        <v>3015</v>
      </c>
      <c r="H1510" s="2">
        <f t="shared" si="598"/>
        <v>0.17232510288065844</v>
      </c>
      <c r="I1510" s="2"/>
      <c r="J1510" s="2">
        <f t="shared" si="600"/>
        <v>0.40975080018289894</v>
      </c>
      <c r="K1510" s="2">
        <f t="shared" si="601"/>
        <v>0.58207590306355739</v>
      </c>
      <c r="L1510" s="2">
        <f t="shared" si="602"/>
        <v>3.9437585733882027E-3</v>
      </c>
      <c r="M1510" s="2">
        <f t="shared" si="603"/>
        <v>4.2295381801555213E-3</v>
      </c>
      <c r="N1510" s="66">
        <v>7169</v>
      </c>
      <c r="O1510" s="66">
        <v>10184</v>
      </c>
      <c r="P1510" s="66">
        <v>69</v>
      </c>
      <c r="Q1510" s="66">
        <v>27</v>
      </c>
      <c r="R1510" s="66">
        <v>14</v>
      </c>
      <c r="S1510" s="66">
        <v>28</v>
      </c>
      <c r="AH1510" s="66">
        <v>5</v>
      </c>
      <c r="AN1510" s="7">
        <f>IF(Q1510&gt;0,RANK(Q1510,(N1510:P1510,Q1510:AE1510)),0)</f>
        <v>5</v>
      </c>
      <c r="AO1510" s="7">
        <f>IF(R1510&gt;0,RANK(R1510,(N1510:P1510,Q1510:AE1510)),0)</f>
        <v>6</v>
      </c>
      <c r="AP1510" s="7">
        <f>IF(T1510&gt;0,RANK(T1510,(N1510:P1510,Q1510:AE1510)),0)</f>
        <v>0</v>
      </c>
      <c r="AQ1510" s="7">
        <f>IF(S1510&gt;0,RANK(S1510,(N1510:P1510,Q1510:AE1510)),0)</f>
        <v>4</v>
      </c>
      <c r="AR1510" s="2">
        <f t="shared" si="604"/>
        <v>1.5432098765432098E-3</v>
      </c>
      <c r="AS1510" s="2">
        <f t="shared" si="605"/>
        <v>8.0018289894833101E-4</v>
      </c>
      <c r="AT1510" s="2">
        <f t="shared" si="606"/>
        <v>0</v>
      </c>
      <c r="AU1510" s="2">
        <f t="shared" si="607"/>
        <v>1.600365797896662E-3</v>
      </c>
      <c r="AW1510" t="s">
        <v>1749</v>
      </c>
      <c r="AX1510" t="s">
        <v>2423</v>
      </c>
      <c r="AY1510">
        <v>1</v>
      </c>
      <c r="BA1510" s="119">
        <v>28</v>
      </c>
      <c r="BB1510" s="121">
        <v>95</v>
      </c>
      <c r="BC1510" s="125">
        <f t="shared" si="585"/>
        <v>28095</v>
      </c>
      <c r="BE1510" s="7" t="s">
        <v>228</v>
      </c>
    </row>
    <row r="1511" spans="1:57" hidden="1" outlineLevel="1">
      <c r="A1511" t="s">
        <v>1426</v>
      </c>
      <c r="B1511" t="s">
        <v>2423</v>
      </c>
      <c r="C1511" s="1">
        <f t="shared" si="599"/>
        <v>5712</v>
      </c>
      <c r="D1511" s="7">
        <f>IF(N1511&gt;0, RANK(N1511,(N1511:P1511,Q1511:AE1511)),0)</f>
        <v>2</v>
      </c>
      <c r="E1511" s="7">
        <f>IF(O1511&gt;0,RANK(O1511,(N1511:P1511,Q1511:AE1511)),0)</f>
        <v>1</v>
      </c>
      <c r="F1511" s="7">
        <f>IF(P1511&gt;0,RANK(P1511,(N1511:P1511,Q1511:AE1511)),0)</f>
        <v>4</v>
      </c>
      <c r="G1511" s="1">
        <f t="shared" si="597"/>
        <v>462</v>
      </c>
      <c r="H1511" s="2">
        <f t="shared" si="598"/>
        <v>8.0882352941176475E-2</v>
      </c>
      <c r="I1511" s="2"/>
      <c r="J1511" s="2">
        <f t="shared" si="600"/>
        <v>0.45675770308123248</v>
      </c>
      <c r="K1511" s="2">
        <f t="shared" si="601"/>
        <v>0.53764005602240894</v>
      </c>
      <c r="L1511" s="2">
        <f t="shared" si="602"/>
        <v>1.7507002801120449E-3</v>
      </c>
      <c r="M1511" s="2">
        <f t="shared" si="603"/>
        <v>3.8515406162465899E-3</v>
      </c>
      <c r="N1511" s="66">
        <v>2609</v>
      </c>
      <c r="O1511" s="66">
        <v>3071</v>
      </c>
      <c r="P1511" s="66">
        <v>10</v>
      </c>
      <c r="Q1511" s="66">
        <v>3</v>
      </c>
      <c r="R1511" s="66">
        <v>7</v>
      </c>
      <c r="S1511" s="66">
        <v>12</v>
      </c>
      <c r="AH1511" s="66">
        <v>0</v>
      </c>
      <c r="AN1511" s="7">
        <f>IF(Q1511&gt;0,RANK(Q1511,(N1511:P1511,Q1511:AE1511)),0)</f>
        <v>6</v>
      </c>
      <c r="AO1511" s="7">
        <f>IF(R1511&gt;0,RANK(R1511,(N1511:P1511,Q1511:AE1511)),0)</f>
        <v>5</v>
      </c>
      <c r="AP1511" s="7">
        <f>IF(T1511&gt;0,RANK(T1511,(N1511:P1511,Q1511:AE1511)),0)</f>
        <v>0</v>
      </c>
      <c r="AQ1511" s="7">
        <f>IF(S1511&gt;0,RANK(S1511,(N1511:P1511,Q1511:AE1511)),0)</f>
        <v>3</v>
      </c>
      <c r="AR1511" s="2">
        <f t="shared" si="604"/>
        <v>5.2521008403361342E-4</v>
      </c>
      <c r="AS1511" s="2">
        <f t="shared" si="605"/>
        <v>1.2254901960784314E-3</v>
      </c>
      <c r="AT1511" s="2">
        <f t="shared" si="606"/>
        <v>0</v>
      </c>
      <c r="AU1511" s="2">
        <f t="shared" si="607"/>
        <v>2.1008403361344537E-3</v>
      </c>
      <c r="AW1511" t="s">
        <v>1426</v>
      </c>
      <c r="AX1511" t="s">
        <v>2423</v>
      </c>
      <c r="AY1511">
        <v>2</v>
      </c>
      <c r="BA1511" s="119">
        <v>28</v>
      </c>
      <c r="BB1511" s="121">
        <v>97</v>
      </c>
      <c r="BC1511" s="125">
        <f t="shared" si="585"/>
        <v>28097</v>
      </c>
      <c r="BE1511" s="7" t="s">
        <v>228</v>
      </c>
    </row>
    <row r="1512" spans="1:57" hidden="1" outlineLevel="1">
      <c r="A1512" t="s">
        <v>2150</v>
      </c>
      <c r="B1512" t="s">
        <v>2423</v>
      </c>
      <c r="C1512" s="1">
        <f t="shared" si="599"/>
        <v>11402</v>
      </c>
      <c r="D1512" s="7">
        <f>IF(N1512&gt;0, RANK(N1512,(N1512:P1512,Q1512:AE1512)),0)</f>
        <v>2</v>
      </c>
      <c r="E1512" s="7">
        <f>IF(O1512&gt;0,RANK(O1512,(N1512:P1512,Q1512:AE1512)),0)</f>
        <v>1</v>
      </c>
      <c r="F1512" s="7">
        <f>IF(P1512&gt;0,RANK(P1512,(N1512:P1512,Q1512:AE1512)),0)</f>
        <v>3</v>
      </c>
      <c r="G1512" s="1">
        <f t="shared" si="597"/>
        <v>5095</v>
      </c>
      <c r="H1512" s="2">
        <f t="shared" si="598"/>
        <v>0.44685142957375901</v>
      </c>
      <c r="I1512" s="2"/>
      <c r="J1512" s="2">
        <f t="shared" si="600"/>
        <v>0.27310998070513948</v>
      </c>
      <c r="K1512" s="2">
        <f t="shared" si="601"/>
        <v>0.71996141027889848</v>
      </c>
      <c r="L1512" s="2">
        <f t="shared" si="602"/>
        <v>3.1573408174004561E-3</v>
      </c>
      <c r="M1512" s="2">
        <f t="shared" si="603"/>
        <v>3.7712681985615833E-3</v>
      </c>
      <c r="N1512" s="66">
        <v>3114</v>
      </c>
      <c r="O1512" s="66">
        <v>8209</v>
      </c>
      <c r="P1512" s="66">
        <v>36</v>
      </c>
      <c r="Q1512" s="66">
        <v>15</v>
      </c>
      <c r="R1512" s="66">
        <v>16</v>
      </c>
      <c r="S1512" s="66">
        <v>10</v>
      </c>
      <c r="AH1512" s="66">
        <v>2</v>
      </c>
      <c r="AN1512" s="7">
        <f>IF(Q1512&gt;0,RANK(Q1512,(N1512:P1512,Q1512:AE1512)),0)</f>
        <v>5</v>
      </c>
      <c r="AO1512" s="7">
        <f>IF(R1512&gt;0,RANK(R1512,(N1512:P1512,Q1512:AE1512)),0)</f>
        <v>4</v>
      </c>
      <c r="AP1512" s="7">
        <f>IF(T1512&gt;0,RANK(T1512,(N1512:P1512,Q1512:AE1512)),0)</f>
        <v>0</v>
      </c>
      <c r="AQ1512" s="7">
        <f>IF(S1512&gt;0,RANK(S1512,(N1512:P1512,Q1512:AE1512)),0)</f>
        <v>6</v>
      </c>
      <c r="AR1512" s="2">
        <f t="shared" si="604"/>
        <v>1.3155586739168567E-3</v>
      </c>
      <c r="AS1512" s="2">
        <f t="shared" si="605"/>
        <v>1.4032625855113139E-3</v>
      </c>
      <c r="AT1512" s="2">
        <f t="shared" si="606"/>
        <v>0</v>
      </c>
      <c r="AU1512" s="2">
        <f t="shared" si="607"/>
        <v>8.7703911594457114E-4</v>
      </c>
      <c r="AW1512" t="s">
        <v>2150</v>
      </c>
      <c r="AX1512" t="s">
        <v>2423</v>
      </c>
      <c r="AY1512">
        <v>3</v>
      </c>
      <c r="BA1512" s="119">
        <v>28</v>
      </c>
      <c r="BB1512" s="121">
        <v>99</v>
      </c>
      <c r="BC1512" s="125">
        <f t="shared" ref="BC1512:BC1575" si="608">1000*BA1512+BB1512</f>
        <v>28099</v>
      </c>
      <c r="BE1512" s="7" t="s">
        <v>228</v>
      </c>
    </row>
    <row r="1513" spans="1:57" hidden="1" outlineLevel="1">
      <c r="A1513" t="s">
        <v>2341</v>
      </c>
      <c r="B1513" t="s">
        <v>2423</v>
      </c>
      <c r="C1513" s="1">
        <f t="shared" si="599"/>
        <v>9855</v>
      </c>
      <c r="D1513" s="7">
        <f>IF(N1513&gt;0, RANK(N1513,(N1513:P1513,Q1513:AE1513)),0)</f>
        <v>2</v>
      </c>
      <c r="E1513" s="7">
        <f>IF(O1513&gt;0,RANK(O1513,(N1513:P1513,Q1513:AE1513)),0)</f>
        <v>1</v>
      </c>
      <c r="F1513" s="7">
        <f>IF(P1513&gt;0,RANK(P1513,(N1513:P1513,Q1513:AE1513)),0)</f>
        <v>4</v>
      </c>
      <c r="G1513" s="1">
        <f t="shared" si="597"/>
        <v>3361</v>
      </c>
      <c r="H1513" s="2">
        <f t="shared" si="598"/>
        <v>0.34104515474378488</v>
      </c>
      <c r="I1513" s="2"/>
      <c r="J1513" s="2">
        <f t="shared" si="600"/>
        <v>0.3265347539320142</v>
      </c>
      <c r="K1513" s="2">
        <f t="shared" si="601"/>
        <v>0.66757990867579908</v>
      </c>
      <c r="L1513" s="2">
        <f t="shared" si="602"/>
        <v>1.6235413495687468E-3</v>
      </c>
      <c r="M1513" s="2">
        <f t="shared" si="603"/>
        <v>4.2617960426179161E-3</v>
      </c>
      <c r="N1513" s="66">
        <v>3218</v>
      </c>
      <c r="O1513" s="66">
        <v>6579</v>
      </c>
      <c r="P1513" s="66">
        <v>16</v>
      </c>
      <c r="Q1513" s="66">
        <v>11</v>
      </c>
      <c r="R1513" s="66">
        <v>9</v>
      </c>
      <c r="S1513" s="66">
        <v>20</v>
      </c>
      <c r="AH1513" s="66">
        <v>2</v>
      </c>
      <c r="AN1513" s="7">
        <f>IF(Q1513&gt;0,RANK(Q1513,(N1513:P1513,Q1513:AE1513)),0)</f>
        <v>5</v>
      </c>
      <c r="AO1513" s="7">
        <f>IF(R1513&gt;0,RANK(R1513,(N1513:P1513,Q1513:AE1513)),0)</f>
        <v>6</v>
      </c>
      <c r="AP1513" s="7">
        <f>IF(T1513&gt;0,RANK(T1513,(N1513:P1513,Q1513:AE1513)),0)</f>
        <v>0</v>
      </c>
      <c r="AQ1513" s="7">
        <f>IF(S1513&gt;0,RANK(S1513,(N1513:P1513,Q1513:AE1513)),0)</f>
        <v>3</v>
      </c>
      <c r="AR1513" s="2">
        <f t="shared" si="604"/>
        <v>1.1161846778285135E-3</v>
      </c>
      <c r="AS1513" s="2">
        <f t="shared" si="605"/>
        <v>9.1324200913242006E-4</v>
      </c>
      <c r="AT1513" s="2">
        <f t="shared" si="606"/>
        <v>0</v>
      </c>
      <c r="AU1513" s="2">
        <f t="shared" si="607"/>
        <v>2.0294266869609334E-3</v>
      </c>
      <c r="AW1513" t="s">
        <v>2341</v>
      </c>
      <c r="AX1513" t="s">
        <v>2423</v>
      </c>
      <c r="AY1513">
        <v>3</v>
      </c>
      <c r="BA1513" s="119">
        <v>28</v>
      </c>
      <c r="BB1513" s="121">
        <v>101</v>
      </c>
      <c r="BC1513" s="125">
        <f t="shared" si="608"/>
        <v>28101</v>
      </c>
      <c r="BE1513" s="7" t="s">
        <v>228</v>
      </c>
    </row>
    <row r="1514" spans="1:57" hidden="1" outlineLevel="1">
      <c r="A1514" t="s">
        <v>3274</v>
      </c>
      <c r="B1514" t="s">
        <v>2423</v>
      </c>
      <c r="C1514" s="1">
        <f t="shared" si="599"/>
        <v>6589</v>
      </c>
      <c r="D1514" s="7">
        <f>IF(N1514&gt;0, RANK(N1514,(N1514:P1514,Q1514:AE1514)),0)</f>
        <v>1</v>
      </c>
      <c r="E1514" s="7">
        <f>IF(O1514&gt;0,RANK(O1514,(N1514:P1514,Q1514:AE1514)),0)</f>
        <v>2</v>
      </c>
      <c r="F1514" s="7">
        <f>IF(P1514&gt;0,RANK(P1514,(N1514:P1514,Q1514:AE1514)),0)</f>
        <v>5</v>
      </c>
      <c r="G1514" s="1">
        <f t="shared" si="597"/>
        <v>3505</v>
      </c>
      <c r="H1514" s="2">
        <f t="shared" si="598"/>
        <v>0.53194718470177571</v>
      </c>
      <c r="I1514" s="2"/>
      <c r="J1514" s="2">
        <f t="shared" si="600"/>
        <v>0.7633935346790105</v>
      </c>
      <c r="K1514" s="2">
        <f t="shared" si="601"/>
        <v>0.23144634997723479</v>
      </c>
      <c r="L1514" s="2">
        <f t="shared" si="602"/>
        <v>9.1060859007436636E-4</v>
      </c>
      <c r="M1514" s="2">
        <f t="shared" si="603"/>
        <v>4.2495067536803457E-3</v>
      </c>
      <c r="N1514" s="66">
        <v>5030</v>
      </c>
      <c r="O1514" s="66">
        <v>1525</v>
      </c>
      <c r="P1514" s="66">
        <v>6</v>
      </c>
      <c r="Q1514" s="66">
        <v>13</v>
      </c>
      <c r="R1514" s="66">
        <v>5</v>
      </c>
      <c r="S1514" s="66">
        <v>8</v>
      </c>
      <c r="AH1514" s="66">
        <v>2</v>
      </c>
      <c r="AN1514" s="7">
        <f>IF(Q1514&gt;0,RANK(Q1514,(N1514:P1514,Q1514:AE1514)),0)</f>
        <v>3</v>
      </c>
      <c r="AO1514" s="7">
        <f>IF(R1514&gt;0,RANK(R1514,(N1514:P1514,Q1514:AE1514)),0)</f>
        <v>6</v>
      </c>
      <c r="AP1514" s="7">
        <f>IF(T1514&gt;0,RANK(T1514,(N1514:P1514,Q1514:AE1514)),0)</f>
        <v>0</v>
      </c>
      <c r="AQ1514" s="7">
        <f>IF(S1514&gt;0,RANK(S1514,(N1514:P1514,Q1514:AE1514)),0)</f>
        <v>4</v>
      </c>
      <c r="AR1514" s="2">
        <f t="shared" si="604"/>
        <v>1.9729852784944606E-3</v>
      </c>
      <c r="AS1514" s="2">
        <f t="shared" si="605"/>
        <v>7.5884049172863859E-4</v>
      </c>
      <c r="AT1514" s="2">
        <f t="shared" si="606"/>
        <v>0</v>
      </c>
      <c r="AU1514" s="2">
        <f t="shared" si="607"/>
        <v>1.2141447867658219E-3</v>
      </c>
      <c r="AW1514" t="s">
        <v>3274</v>
      </c>
      <c r="AX1514" t="s">
        <v>2423</v>
      </c>
      <c r="AY1514">
        <v>3</v>
      </c>
      <c r="BA1514" s="119">
        <v>28</v>
      </c>
      <c r="BB1514" s="121">
        <v>103</v>
      </c>
      <c r="BC1514" s="125">
        <f t="shared" si="608"/>
        <v>28103</v>
      </c>
      <c r="BE1514" s="7" t="s">
        <v>228</v>
      </c>
    </row>
    <row r="1515" spans="1:57" hidden="1" outlineLevel="1">
      <c r="A1515" t="s">
        <v>1409</v>
      </c>
      <c r="B1515" t="s">
        <v>2423</v>
      </c>
      <c r="C1515" s="1">
        <f t="shared" si="599"/>
        <v>18792</v>
      </c>
      <c r="D1515" s="7">
        <f>IF(N1515&gt;0, RANK(N1515,(N1515:P1515,Q1515:AE1515)),0)</f>
        <v>1</v>
      </c>
      <c r="E1515" s="7">
        <f>IF(O1515&gt;0,RANK(O1515,(N1515:P1515,Q1515:AE1515)),0)</f>
        <v>2</v>
      </c>
      <c r="F1515" s="7">
        <f>IF(P1515&gt;0,RANK(P1515,(N1515:P1515,Q1515:AE1515)),0)</f>
        <v>4</v>
      </c>
      <c r="G1515" s="1">
        <f t="shared" si="597"/>
        <v>6</v>
      </c>
      <c r="H1515" s="2">
        <f t="shared" si="598"/>
        <v>3.1928480204342275E-4</v>
      </c>
      <c r="I1515" s="2"/>
      <c r="J1515" s="2">
        <f t="shared" si="600"/>
        <v>0.49627501064282675</v>
      </c>
      <c r="K1515" s="2">
        <f t="shared" si="601"/>
        <v>0.49595572584078329</v>
      </c>
      <c r="L1515" s="2">
        <f t="shared" si="602"/>
        <v>2.554278416347382E-3</v>
      </c>
      <c r="M1515" s="2">
        <f t="shared" si="603"/>
        <v>5.214985100042575E-3</v>
      </c>
      <c r="N1515" s="66">
        <v>9326</v>
      </c>
      <c r="O1515" s="66">
        <v>9320</v>
      </c>
      <c r="P1515" s="66">
        <v>48</v>
      </c>
      <c r="Q1515" s="66">
        <v>50</v>
      </c>
      <c r="R1515" s="66">
        <v>16</v>
      </c>
      <c r="S1515" s="66">
        <v>28</v>
      </c>
      <c r="AH1515" s="66">
        <v>4</v>
      </c>
      <c r="AN1515" s="7">
        <f>IF(Q1515&gt;0,RANK(Q1515,(N1515:P1515,Q1515:AE1515)),0)</f>
        <v>3</v>
      </c>
      <c r="AO1515" s="7">
        <f>IF(R1515&gt;0,RANK(R1515,(N1515:P1515,Q1515:AE1515)),0)</f>
        <v>6</v>
      </c>
      <c r="AP1515" s="7">
        <f>IF(T1515&gt;0,RANK(T1515,(N1515:P1515,Q1515:AE1515)),0)</f>
        <v>0</v>
      </c>
      <c r="AQ1515" s="7">
        <f>IF(S1515&gt;0,RANK(S1515,(N1515:P1515,Q1515:AE1515)),0)</f>
        <v>5</v>
      </c>
      <c r="AR1515" s="2">
        <f t="shared" si="604"/>
        <v>2.6607066836951895E-3</v>
      </c>
      <c r="AS1515" s="2">
        <f t="shared" si="605"/>
        <v>8.5142613878246064E-4</v>
      </c>
      <c r="AT1515" s="2">
        <f t="shared" si="606"/>
        <v>0</v>
      </c>
      <c r="AU1515" s="2">
        <f t="shared" si="607"/>
        <v>1.489995742869306E-3</v>
      </c>
      <c r="AW1515" t="s">
        <v>1409</v>
      </c>
      <c r="AX1515" t="s">
        <v>2423</v>
      </c>
      <c r="AY1515">
        <v>3</v>
      </c>
      <c r="BA1515" s="119">
        <v>28</v>
      </c>
      <c r="BB1515" s="121">
        <v>105</v>
      </c>
      <c r="BC1515" s="125">
        <f t="shared" si="608"/>
        <v>28105</v>
      </c>
      <c r="BE1515" s="7" t="s">
        <v>228</v>
      </c>
    </row>
    <row r="1516" spans="1:57" hidden="1" outlineLevel="1">
      <c r="A1516" t="s">
        <v>1124</v>
      </c>
      <c r="B1516" t="s">
        <v>2423</v>
      </c>
      <c r="C1516" s="1">
        <f t="shared" si="599"/>
        <v>16416</v>
      </c>
      <c r="D1516" s="7">
        <f>IF(N1516&gt;0, RANK(N1516,(N1516:P1516,Q1516:AE1516)),0)</f>
        <v>1</v>
      </c>
      <c r="E1516" s="7">
        <f>IF(O1516&gt;0,RANK(O1516,(N1516:P1516,Q1516:AE1516)),0)</f>
        <v>2</v>
      </c>
      <c r="F1516" s="7">
        <f>IF(P1516&gt;0,RANK(P1516,(N1516:P1516,Q1516:AE1516)),0)</f>
        <v>4</v>
      </c>
      <c r="G1516" s="1">
        <f t="shared" si="597"/>
        <v>1070</v>
      </c>
      <c r="H1516" s="2">
        <f t="shared" si="598"/>
        <v>6.5180311890838213E-2</v>
      </c>
      <c r="I1516" s="2"/>
      <c r="J1516" s="2">
        <f t="shared" si="600"/>
        <v>0.52936159844054576</v>
      </c>
      <c r="K1516" s="2">
        <f t="shared" si="601"/>
        <v>0.46418128654970758</v>
      </c>
      <c r="L1516" s="2">
        <f t="shared" si="602"/>
        <v>1.8884015594541909E-3</v>
      </c>
      <c r="M1516" s="2">
        <f t="shared" si="603"/>
        <v>4.5687134502924703E-3</v>
      </c>
      <c r="N1516" s="66">
        <v>8690</v>
      </c>
      <c r="O1516" s="66">
        <v>7620</v>
      </c>
      <c r="P1516" s="66">
        <v>31</v>
      </c>
      <c r="Q1516" s="66">
        <v>35</v>
      </c>
      <c r="R1516" s="66">
        <v>10</v>
      </c>
      <c r="S1516" s="66">
        <v>27</v>
      </c>
      <c r="AH1516" s="66">
        <v>3</v>
      </c>
      <c r="AN1516" s="7">
        <f>IF(Q1516&gt;0,RANK(Q1516,(N1516:P1516,Q1516:AE1516)),0)</f>
        <v>3</v>
      </c>
      <c r="AO1516" s="7">
        <f>IF(R1516&gt;0,RANK(R1516,(N1516:P1516,Q1516:AE1516)),0)</f>
        <v>6</v>
      </c>
      <c r="AP1516" s="7">
        <f>IF(T1516&gt;0,RANK(T1516,(N1516:P1516,Q1516:AE1516)),0)</f>
        <v>0</v>
      </c>
      <c r="AQ1516" s="7">
        <f>IF(S1516&gt;0,RANK(S1516,(N1516:P1516,Q1516:AE1516)),0)</f>
        <v>5</v>
      </c>
      <c r="AR1516" s="2">
        <f t="shared" si="604"/>
        <v>2.1320662768031188E-3</v>
      </c>
      <c r="AS1516" s="2">
        <f t="shared" si="605"/>
        <v>6.0916179337231965E-4</v>
      </c>
      <c r="AT1516" s="2">
        <f t="shared" si="606"/>
        <v>0</v>
      </c>
      <c r="AU1516" s="2">
        <f t="shared" si="607"/>
        <v>1.6447368421052631E-3</v>
      </c>
      <c r="AW1516" t="s">
        <v>1124</v>
      </c>
      <c r="AX1516" t="s">
        <v>2423</v>
      </c>
      <c r="AY1516">
        <v>1</v>
      </c>
      <c r="BA1516" s="119">
        <v>28</v>
      </c>
      <c r="BB1516" s="121">
        <v>107</v>
      </c>
      <c r="BC1516" s="125">
        <f t="shared" si="608"/>
        <v>28107</v>
      </c>
      <c r="BE1516" s="7" t="s">
        <v>228</v>
      </c>
    </row>
    <row r="1517" spans="1:57" hidden="1" outlineLevel="1">
      <c r="A1517" t="s">
        <v>1853</v>
      </c>
      <c r="B1517" t="s">
        <v>2423</v>
      </c>
      <c r="C1517" s="1">
        <f t="shared" si="599"/>
        <v>22443</v>
      </c>
      <c r="D1517" s="7">
        <f>IF(N1517&gt;0, RANK(N1517,(N1517:P1517,Q1517:AE1517)),0)</f>
        <v>2</v>
      </c>
      <c r="E1517" s="7">
        <f>IF(O1517&gt;0,RANK(O1517,(N1517:P1517,Q1517:AE1517)),0)</f>
        <v>1</v>
      </c>
      <c r="F1517" s="7">
        <f>IF(P1517&gt;0,RANK(P1517,(N1517:P1517,Q1517:AE1517)),0)</f>
        <v>3</v>
      </c>
      <c r="G1517" s="1">
        <f t="shared" si="597"/>
        <v>13561</v>
      </c>
      <c r="H1517" s="2">
        <f t="shared" si="598"/>
        <v>0.60424185714922252</v>
      </c>
      <c r="I1517" s="2"/>
      <c r="J1517" s="2">
        <f t="shared" si="600"/>
        <v>0.19248763534286861</v>
      </c>
      <c r="K1517" s="2">
        <f t="shared" si="601"/>
        <v>0.79672949249209113</v>
      </c>
      <c r="L1517" s="2">
        <f t="shared" si="602"/>
        <v>4.7230762375796466E-3</v>
      </c>
      <c r="M1517" s="2">
        <f t="shared" si="603"/>
        <v>6.0597959274606115E-3</v>
      </c>
      <c r="N1517" s="66">
        <v>4320</v>
      </c>
      <c r="O1517" s="66">
        <v>17881</v>
      </c>
      <c r="P1517" s="66">
        <v>106</v>
      </c>
      <c r="Q1517" s="66">
        <v>50</v>
      </c>
      <c r="R1517" s="66">
        <v>25</v>
      </c>
      <c r="S1517" s="66">
        <v>58</v>
      </c>
      <c r="AH1517" s="66">
        <v>3</v>
      </c>
      <c r="AN1517" s="7">
        <f>IF(Q1517&gt;0,RANK(Q1517,(N1517:P1517,Q1517:AE1517)),0)</f>
        <v>5</v>
      </c>
      <c r="AO1517" s="7">
        <f>IF(R1517&gt;0,RANK(R1517,(N1517:P1517,Q1517:AE1517)),0)</f>
        <v>6</v>
      </c>
      <c r="AP1517" s="7">
        <f>IF(T1517&gt;0,RANK(T1517,(N1517:P1517,Q1517:AE1517)),0)</f>
        <v>0</v>
      </c>
      <c r="AQ1517" s="7">
        <f>IF(S1517&gt;0,RANK(S1517,(N1517:P1517,Q1517:AE1517)),0)</f>
        <v>4</v>
      </c>
      <c r="AR1517" s="2">
        <f t="shared" si="604"/>
        <v>2.2278661498017199E-3</v>
      </c>
      <c r="AS1517" s="2">
        <f t="shared" si="605"/>
        <v>1.1139330749008599E-3</v>
      </c>
      <c r="AT1517" s="2">
        <f t="shared" si="606"/>
        <v>0</v>
      </c>
      <c r="AU1517" s="2">
        <f t="shared" si="607"/>
        <v>2.5843247337699951E-3</v>
      </c>
      <c r="AW1517" t="s">
        <v>1853</v>
      </c>
      <c r="AX1517" t="s">
        <v>2423</v>
      </c>
      <c r="AY1517">
        <v>4</v>
      </c>
      <c r="BA1517" s="119">
        <v>28</v>
      </c>
      <c r="BB1517" s="121">
        <v>109</v>
      </c>
      <c r="BC1517" s="125">
        <f t="shared" si="608"/>
        <v>28109</v>
      </c>
      <c r="BE1517" s="7" t="s">
        <v>228</v>
      </c>
    </row>
    <row r="1518" spans="1:57" hidden="1" outlineLevel="1">
      <c r="A1518" t="s">
        <v>1808</v>
      </c>
      <c r="B1518" t="s">
        <v>2423</v>
      </c>
      <c r="C1518" s="1">
        <f t="shared" si="599"/>
        <v>5664</v>
      </c>
      <c r="D1518" s="7">
        <f>IF(N1518&gt;0, RANK(N1518,(N1518:P1518,Q1518:AE1518)),0)</f>
        <v>2</v>
      </c>
      <c r="E1518" s="7">
        <f>IF(O1518&gt;0,RANK(O1518,(N1518:P1518,Q1518:AE1518)),0)</f>
        <v>1</v>
      </c>
      <c r="F1518" s="7">
        <f>IF(P1518&gt;0,RANK(P1518,(N1518:P1518,Q1518:AE1518)),0)</f>
        <v>3</v>
      </c>
      <c r="G1518" s="1">
        <f t="shared" si="597"/>
        <v>2534</v>
      </c>
      <c r="H1518" s="2">
        <f t="shared" si="598"/>
        <v>0.44738700564971751</v>
      </c>
      <c r="I1518" s="2"/>
      <c r="J1518" s="2">
        <f t="shared" si="600"/>
        <v>0.27065677966101692</v>
      </c>
      <c r="K1518" s="2">
        <f t="shared" si="601"/>
        <v>0.71804378531073443</v>
      </c>
      <c r="L1518" s="2">
        <f t="shared" si="602"/>
        <v>4.060734463276836E-3</v>
      </c>
      <c r="M1518" s="2">
        <f t="shared" si="603"/>
        <v>7.2387005649718695E-3</v>
      </c>
      <c r="N1518" s="66">
        <v>1533</v>
      </c>
      <c r="O1518" s="66">
        <v>4067</v>
      </c>
      <c r="P1518" s="66">
        <v>23</v>
      </c>
      <c r="Q1518" s="66">
        <v>18</v>
      </c>
      <c r="R1518" s="66">
        <v>6</v>
      </c>
      <c r="S1518" s="66">
        <v>16</v>
      </c>
      <c r="AH1518" s="66">
        <v>1</v>
      </c>
      <c r="AN1518" s="7">
        <f>IF(Q1518&gt;0,RANK(Q1518,(N1518:P1518,Q1518:AE1518)),0)</f>
        <v>4</v>
      </c>
      <c r="AO1518" s="7">
        <f>IF(R1518&gt;0,RANK(R1518,(N1518:P1518,Q1518:AE1518)),0)</f>
        <v>6</v>
      </c>
      <c r="AP1518" s="7">
        <f>IF(T1518&gt;0,RANK(T1518,(N1518:P1518,Q1518:AE1518)),0)</f>
        <v>0</v>
      </c>
      <c r="AQ1518" s="7">
        <f>IF(S1518&gt;0,RANK(S1518,(N1518:P1518,Q1518:AE1518)),0)</f>
        <v>5</v>
      </c>
      <c r="AR1518" s="2">
        <f t="shared" si="604"/>
        <v>3.1779661016949155E-3</v>
      </c>
      <c r="AS1518" s="2">
        <f t="shared" si="605"/>
        <v>1.0593220338983051E-3</v>
      </c>
      <c r="AT1518" s="2">
        <f t="shared" si="606"/>
        <v>0</v>
      </c>
      <c r="AU1518" s="2">
        <f t="shared" si="607"/>
        <v>2.8248587570621469E-3</v>
      </c>
      <c r="AW1518" t="s">
        <v>1808</v>
      </c>
      <c r="AX1518" t="s">
        <v>2423</v>
      </c>
      <c r="AY1518">
        <v>4</v>
      </c>
      <c r="BA1518" s="119">
        <v>28</v>
      </c>
      <c r="BB1518" s="121">
        <v>111</v>
      </c>
      <c r="BC1518" s="125">
        <f t="shared" si="608"/>
        <v>28111</v>
      </c>
      <c r="BE1518" s="7" t="s">
        <v>228</v>
      </c>
    </row>
    <row r="1519" spans="1:57" hidden="1" outlineLevel="1">
      <c r="A1519" t="s">
        <v>1643</v>
      </c>
      <c r="B1519" t="s">
        <v>2423</v>
      </c>
      <c r="C1519" s="1">
        <f t="shared" si="599"/>
        <v>18055</v>
      </c>
      <c r="D1519" s="7">
        <f>IF(N1519&gt;0, RANK(N1519,(N1519:P1519,Q1519:AE1519)),0)</f>
        <v>1</v>
      </c>
      <c r="E1519" s="7">
        <f>IF(O1519&gt;0,RANK(O1519,(N1519:P1519,Q1519:AE1519)),0)</f>
        <v>2</v>
      </c>
      <c r="F1519" s="7">
        <f>IF(P1519&gt;0,RANK(P1519,(N1519:P1519,Q1519:AE1519)),0)</f>
        <v>3</v>
      </c>
      <c r="G1519" s="1">
        <f t="shared" si="597"/>
        <v>625</v>
      </c>
      <c r="H1519" s="2">
        <f t="shared" si="598"/>
        <v>3.4616449736914981E-2</v>
      </c>
      <c r="I1519" s="2"/>
      <c r="J1519" s="2">
        <f t="shared" si="600"/>
        <v>0.51376350041539742</v>
      </c>
      <c r="K1519" s="2">
        <f t="shared" si="601"/>
        <v>0.4791470506784824</v>
      </c>
      <c r="L1519" s="2">
        <f t="shared" si="602"/>
        <v>2.6031570202160069E-3</v>
      </c>
      <c r="M1519" s="2">
        <f t="shared" si="603"/>
        <v>4.4862918859041702E-3</v>
      </c>
      <c r="N1519" s="66">
        <v>9276</v>
      </c>
      <c r="O1519" s="66">
        <v>8651</v>
      </c>
      <c r="P1519" s="66">
        <v>47</v>
      </c>
      <c r="Q1519" s="66">
        <v>31</v>
      </c>
      <c r="R1519" s="66">
        <v>20</v>
      </c>
      <c r="S1519" s="66">
        <v>21</v>
      </c>
      <c r="AH1519" s="66">
        <v>9</v>
      </c>
      <c r="AN1519" s="7">
        <f>IF(Q1519&gt;0,RANK(Q1519,(N1519:P1519,Q1519:AE1519)),0)</f>
        <v>4</v>
      </c>
      <c r="AO1519" s="7">
        <f>IF(R1519&gt;0,RANK(R1519,(N1519:P1519,Q1519:AE1519)),0)</f>
        <v>6</v>
      </c>
      <c r="AP1519" s="7">
        <f>IF(T1519&gt;0,RANK(T1519,(N1519:P1519,Q1519:AE1519)),0)</f>
        <v>0</v>
      </c>
      <c r="AQ1519" s="7">
        <f>IF(S1519&gt;0,RANK(S1519,(N1519:P1519,Q1519:AE1519)),0)</f>
        <v>5</v>
      </c>
      <c r="AR1519" s="2">
        <f t="shared" si="604"/>
        <v>1.7169759069509832E-3</v>
      </c>
      <c r="AS1519" s="2">
        <f t="shared" si="605"/>
        <v>1.1077263915812794E-3</v>
      </c>
      <c r="AT1519" s="2">
        <f t="shared" si="606"/>
        <v>0</v>
      </c>
      <c r="AU1519" s="2">
        <f t="shared" si="607"/>
        <v>1.1631127111603433E-3</v>
      </c>
      <c r="AW1519" t="s">
        <v>1643</v>
      </c>
      <c r="AX1519" t="s">
        <v>2423</v>
      </c>
      <c r="AY1519">
        <v>3</v>
      </c>
      <c r="BA1519" s="119">
        <v>28</v>
      </c>
      <c r="BB1519" s="121">
        <v>113</v>
      </c>
      <c r="BC1519" s="125">
        <f t="shared" si="608"/>
        <v>28113</v>
      </c>
      <c r="BE1519" s="7" t="s">
        <v>228</v>
      </c>
    </row>
    <row r="1520" spans="1:57" hidden="1" outlineLevel="1">
      <c r="A1520" t="s">
        <v>1008</v>
      </c>
      <c r="B1520" t="s">
        <v>2423</v>
      </c>
      <c r="C1520" s="1">
        <f t="shared" si="599"/>
        <v>12868</v>
      </c>
      <c r="D1520" s="7">
        <f>IF(N1520&gt;0, RANK(N1520,(N1520:P1520,Q1520:AE1520)),0)</f>
        <v>2</v>
      </c>
      <c r="E1520" s="7">
        <f>IF(O1520&gt;0,RANK(O1520,(N1520:P1520,Q1520:AE1520)),0)</f>
        <v>1</v>
      </c>
      <c r="F1520" s="7">
        <f>IF(P1520&gt;0,RANK(P1520,(N1520:P1520,Q1520:AE1520)),0)</f>
        <v>3</v>
      </c>
      <c r="G1520" s="1">
        <f t="shared" si="597"/>
        <v>6745</v>
      </c>
      <c r="H1520" s="2">
        <f t="shared" si="598"/>
        <v>0.52416847995026428</v>
      </c>
      <c r="I1520" s="2"/>
      <c r="J1520" s="2">
        <f t="shared" si="600"/>
        <v>0.23173764376748524</v>
      </c>
      <c r="K1520" s="2">
        <f t="shared" si="601"/>
        <v>0.75590612371774946</v>
      </c>
      <c r="L1520" s="2">
        <f t="shared" si="602"/>
        <v>5.7506994093876286E-3</v>
      </c>
      <c r="M1520" s="2">
        <f t="shared" si="603"/>
        <v>6.6055331053777354E-3</v>
      </c>
      <c r="N1520" s="66">
        <v>2982</v>
      </c>
      <c r="O1520" s="66">
        <v>9727</v>
      </c>
      <c r="P1520" s="66">
        <v>74</v>
      </c>
      <c r="Q1520" s="66">
        <v>26</v>
      </c>
      <c r="R1520" s="66">
        <v>23</v>
      </c>
      <c r="S1520" s="66">
        <v>33</v>
      </c>
      <c r="AH1520" s="66">
        <v>3</v>
      </c>
      <c r="AN1520" s="7">
        <f>IF(Q1520&gt;0,RANK(Q1520,(N1520:P1520,Q1520:AE1520)),0)</f>
        <v>5</v>
      </c>
      <c r="AO1520" s="7">
        <f>IF(R1520&gt;0,RANK(R1520,(N1520:P1520,Q1520:AE1520)),0)</f>
        <v>6</v>
      </c>
      <c r="AP1520" s="7">
        <f>IF(T1520&gt;0,RANK(T1520,(N1520:P1520,Q1520:AE1520)),0)</f>
        <v>0</v>
      </c>
      <c r="AQ1520" s="7">
        <f>IF(S1520&gt;0,RANK(S1520,(N1520:P1520,Q1520:AE1520)),0)</f>
        <v>4</v>
      </c>
      <c r="AR1520" s="2">
        <f t="shared" si="604"/>
        <v>2.0205160087037612E-3</v>
      </c>
      <c r="AS1520" s="2">
        <f t="shared" si="605"/>
        <v>1.7873795461610196E-3</v>
      </c>
      <c r="AT1520" s="2">
        <f t="shared" si="606"/>
        <v>0</v>
      </c>
      <c r="AU1520" s="2">
        <f t="shared" si="607"/>
        <v>2.5645010879701583E-3</v>
      </c>
      <c r="AW1520" t="s">
        <v>1008</v>
      </c>
      <c r="AX1520" t="s">
        <v>2423</v>
      </c>
      <c r="AY1520">
        <v>1</v>
      </c>
      <c r="BA1520" s="119">
        <v>28</v>
      </c>
      <c r="BB1520" s="121">
        <v>115</v>
      </c>
      <c r="BC1520" s="125">
        <f t="shared" si="608"/>
        <v>28115</v>
      </c>
      <c r="BE1520" s="7" t="s">
        <v>228</v>
      </c>
    </row>
    <row r="1521" spans="1:70" hidden="1" outlineLevel="1">
      <c r="A1521" t="s">
        <v>2422</v>
      </c>
      <c r="B1521" t="s">
        <v>2423</v>
      </c>
      <c r="C1521" s="1">
        <f t="shared" si="599"/>
        <v>10944</v>
      </c>
      <c r="D1521" s="7">
        <f>IF(N1521&gt;0, RANK(N1521,(N1521:P1521,Q1521:AE1521)),0)</f>
        <v>2</v>
      </c>
      <c r="E1521" s="7">
        <f>IF(O1521&gt;0,RANK(O1521,(N1521:P1521,Q1521:AE1521)),0)</f>
        <v>1</v>
      </c>
      <c r="F1521" s="7">
        <f>IF(P1521&gt;0,RANK(P1521,(N1521:P1521,Q1521:AE1521)),0)</f>
        <v>3</v>
      </c>
      <c r="G1521" s="1">
        <f t="shared" si="597"/>
        <v>4683</v>
      </c>
      <c r="H1521" s="2">
        <f t="shared" si="598"/>
        <v>0.42790570175438597</v>
      </c>
      <c r="I1521" s="2"/>
      <c r="J1521" s="2">
        <f t="shared" si="600"/>
        <v>0.27595029239766083</v>
      </c>
      <c r="K1521" s="2">
        <f t="shared" si="601"/>
        <v>0.7038559941520468</v>
      </c>
      <c r="L1521" s="2">
        <f t="shared" si="602"/>
        <v>1.3157894736842105E-2</v>
      </c>
      <c r="M1521" s="2">
        <f t="shared" si="603"/>
        <v>7.0358187134502009E-3</v>
      </c>
      <c r="N1521" s="66">
        <v>3020</v>
      </c>
      <c r="O1521" s="66">
        <v>7703</v>
      </c>
      <c r="P1521" s="66">
        <v>144</v>
      </c>
      <c r="Q1521" s="66">
        <v>33</v>
      </c>
      <c r="R1521" s="66">
        <v>17</v>
      </c>
      <c r="S1521" s="66">
        <v>22</v>
      </c>
      <c r="AH1521" s="66">
        <v>5</v>
      </c>
      <c r="AN1521" s="7">
        <f>IF(Q1521&gt;0,RANK(Q1521,(N1521:P1521,Q1521:AE1521)),0)</f>
        <v>4</v>
      </c>
      <c r="AO1521" s="7">
        <f>IF(R1521&gt;0,RANK(R1521,(N1521:P1521,Q1521:AE1521)),0)</f>
        <v>6</v>
      </c>
      <c r="AP1521" s="7">
        <f>IF(T1521&gt;0,RANK(T1521,(N1521:P1521,Q1521:AE1521)),0)</f>
        <v>0</v>
      </c>
      <c r="AQ1521" s="7">
        <f>IF(S1521&gt;0,RANK(S1521,(N1521:P1521,Q1521:AE1521)),0)</f>
        <v>5</v>
      </c>
      <c r="AR1521" s="2">
        <f t="shared" si="604"/>
        <v>3.0153508771929823E-3</v>
      </c>
      <c r="AS1521" s="2">
        <f t="shared" si="605"/>
        <v>1.5533625730994151E-3</v>
      </c>
      <c r="AT1521" s="2">
        <f t="shared" si="606"/>
        <v>0</v>
      </c>
      <c r="AU1521" s="2">
        <f t="shared" si="607"/>
        <v>2.0102339181286549E-3</v>
      </c>
      <c r="AW1521" t="s">
        <v>2422</v>
      </c>
      <c r="AX1521" t="s">
        <v>2423</v>
      </c>
      <c r="AY1521">
        <v>1</v>
      </c>
      <c r="BA1521" s="119">
        <v>28</v>
      </c>
      <c r="BB1521" s="121">
        <v>117</v>
      </c>
      <c r="BC1521" s="125">
        <f t="shared" si="608"/>
        <v>28117</v>
      </c>
      <c r="BE1521" s="7" t="s">
        <v>228</v>
      </c>
    </row>
    <row r="1522" spans="1:70" hidden="1" outlineLevel="1">
      <c r="A1522" t="s">
        <v>2026</v>
      </c>
      <c r="B1522" t="s">
        <v>2423</v>
      </c>
      <c r="C1522" s="1">
        <f t="shared" si="599"/>
        <v>4168</v>
      </c>
      <c r="D1522" s="7">
        <f>IF(N1522&gt;0, RANK(N1522,(N1522:P1522,Q1522:AE1522)),0)</f>
        <v>1</v>
      </c>
      <c r="E1522" s="7">
        <f>IF(O1522&gt;0,RANK(O1522,(N1522:P1522,Q1522:AE1522)),0)</f>
        <v>2</v>
      </c>
      <c r="F1522" s="7">
        <f>IF(P1522&gt;0,RANK(P1522,(N1522:P1522,Q1522:AE1522)),0)</f>
        <v>4</v>
      </c>
      <c r="G1522" s="1">
        <f t="shared" si="597"/>
        <v>1469</v>
      </c>
      <c r="H1522" s="2">
        <f t="shared" si="598"/>
        <v>0.35244721689059499</v>
      </c>
      <c r="I1522" s="2"/>
      <c r="J1522" s="2">
        <f t="shared" si="600"/>
        <v>0.6725047984644914</v>
      </c>
      <c r="K1522" s="2">
        <f t="shared" si="601"/>
        <v>0.32005758157389635</v>
      </c>
      <c r="L1522" s="2">
        <f t="shared" si="602"/>
        <v>1.9193857965451055E-3</v>
      </c>
      <c r="M1522" s="2">
        <f t="shared" si="603"/>
        <v>5.5182341650671356E-3</v>
      </c>
      <c r="N1522" s="66">
        <v>2803</v>
      </c>
      <c r="O1522" s="66">
        <v>1334</v>
      </c>
      <c r="P1522" s="66">
        <v>8</v>
      </c>
      <c r="Q1522" s="66">
        <v>10</v>
      </c>
      <c r="R1522" s="66">
        <v>2</v>
      </c>
      <c r="S1522" s="66">
        <v>6</v>
      </c>
      <c r="AH1522" s="66">
        <v>5</v>
      </c>
      <c r="AN1522" s="7">
        <f>IF(Q1522&gt;0,RANK(Q1522,(N1522:P1522,Q1522:AE1522)),0)</f>
        <v>3</v>
      </c>
      <c r="AO1522" s="7">
        <f>IF(R1522&gt;0,RANK(R1522,(N1522:P1522,Q1522:AE1522)),0)</f>
        <v>6</v>
      </c>
      <c r="AP1522" s="7">
        <f>IF(T1522&gt;0,RANK(T1522,(N1522:P1522,Q1522:AE1522)),0)</f>
        <v>0</v>
      </c>
      <c r="AQ1522" s="7">
        <f>IF(S1522&gt;0,RANK(S1522,(N1522:P1522,Q1522:AE1522)),0)</f>
        <v>5</v>
      </c>
      <c r="AR1522" s="2">
        <f t="shared" si="604"/>
        <v>2.3992322456813818E-3</v>
      </c>
      <c r="AS1522" s="2">
        <f t="shared" si="605"/>
        <v>4.7984644913627637E-4</v>
      </c>
      <c r="AT1522" s="2">
        <f t="shared" si="606"/>
        <v>0</v>
      </c>
      <c r="AU1522" s="2">
        <f t="shared" si="607"/>
        <v>1.4395393474088292E-3</v>
      </c>
      <c r="AW1522" t="s">
        <v>2026</v>
      </c>
      <c r="AX1522" t="s">
        <v>2423</v>
      </c>
      <c r="AY1522">
        <v>2</v>
      </c>
      <c r="BA1522" s="119">
        <v>28</v>
      </c>
      <c r="BB1522" s="121">
        <v>119</v>
      </c>
      <c r="BC1522" s="125">
        <f t="shared" si="608"/>
        <v>28119</v>
      </c>
      <c r="BE1522" s="7" t="s">
        <v>228</v>
      </c>
    </row>
    <row r="1523" spans="1:70" hidden="1" outlineLevel="1">
      <c r="A1523" t="s">
        <v>1400</v>
      </c>
      <c r="B1523" t="s">
        <v>2423</v>
      </c>
      <c r="C1523" s="1">
        <f t="shared" si="599"/>
        <v>63103</v>
      </c>
      <c r="D1523" s="7">
        <f>IF(N1523&gt;0, RANK(N1523,(N1523:P1523,Q1523:AE1523)),0)</f>
        <v>2</v>
      </c>
      <c r="E1523" s="7">
        <f>IF(O1523&gt;0,RANK(O1523,(N1523:P1523,Q1523:AE1523)),0)</f>
        <v>1</v>
      </c>
      <c r="F1523" s="7">
        <f>IF(P1523&gt;0,RANK(P1523,(N1523:P1523,Q1523:AE1523)),0)</f>
        <v>3</v>
      </c>
      <c r="G1523" s="1">
        <f t="shared" si="597"/>
        <v>33768</v>
      </c>
      <c r="H1523" s="2">
        <f t="shared" si="598"/>
        <v>0.53512511291063813</v>
      </c>
      <c r="I1523" s="2"/>
      <c r="J1523" s="2">
        <f t="shared" si="600"/>
        <v>0.22775462339349953</v>
      </c>
      <c r="K1523" s="2">
        <f t="shared" si="601"/>
        <v>0.76287973630413763</v>
      </c>
      <c r="L1523" s="2">
        <f t="shared" si="602"/>
        <v>2.7890908514650653E-3</v>
      </c>
      <c r="M1523" s="2">
        <f t="shared" si="603"/>
        <v>6.5765494508978001E-3</v>
      </c>
      <c r="N1523" s="66">
        <v>14372</v>
      </c>
      <c r="O1523" s="66">
        <v>48140</v>
      </c>
      <c r="P1523" s="66">
        <v>176</v>
      </c>
      <c r="Q1523" s="66">
        <v>133</v>
      </c>
      <c r="R1523" s="66">
        <v>62</v>
      </c>
      <c r="S1523" s="66">
        <v>156</v>
      </c>
      <c r="W1523" s="66">
        <f>IF(Notes!B$31=1,IF(BR1523&gt;0,BR1523-SUM(AI1523:AL1523)-SUM(T1523:V1523)-SUM(X1523:AG1523),SUM(BS1523:BY1523)),SUM(BS1523:BY1523))</f>
        <v>0</v>
      </c>
      <c r="AH1523" s="66">
        <v>64</v>
      </c>
      <c r="AN1523" s="7">
        <f>IF(Q1523&gt;0,RANK(Q1523,(N1523:P1523,Q1523:AE1523)),0)</f>
        <v>5</v>
      </c>
      <c r="AO1523" s="7">
        <f>IF(R1523&gt;0,RANK(R1523,(N1523:P1523,Q1523:AE1523)),0)</f>
        <v>6</v>
      </c>
      <c r="AP1523" s="7">
        <f>IF(T1523&gt;0,RANK(T1523,(N1523:P1523,Q1523:AE1523)),0)</f>
        <v>0</v>
      </c>
      <c r="AQ1523" s="7">
        <f>IF(S1523&gt;0,RANK(S1523,(N1523:P1523,Q1523:AE1523)),0)</f>
        <v>4</v>
      </c>
      <c r="AR1523" s="2">
        <f t="shared" si="604"/>
        <v>2.1076652457093959E-3</v>
      </c>
      <c r="AS1523" s="2">
        <f t="shared" si="605"/>
        <v>9.8252064085701152E-4</v>
      </c>
      <c r="AT1523" s="2">
        <f t="shared" si="606"/>
        <v>0</v>
      </c>
      <c r="AU1523" s="2">
        <f t="shared" si="607"/>
        <v>2.4721487092531258E-3</v>
      </c>
      <c r="AW1523" t="s">
        <v>1400</v>
      </c>
      <c r="AX1523" t="s">
        <v>2423</v>
      </c>
      <c r="AY1523">
        <v>3</v>
      </c>
      <c r="BA1523" s="119">
        <v>28</v>
      </c>
      <c r="BB1523" s="121">
        <v>121</v>
      </c>
      <c r="BC1523" s="125">
        <f t="shared" si="608"/>
        <v>28121</v>
      </c>
      <c r="BE1523" s="7" t="s">
        <v>228</v>
      </c>
      <c r="BR1523" s="1">
        <v>74</v>
      </c>
    </row>
    <row r="1524" spans="1:70" hidden="1" outlineLevel="1">
      <c r="A1524" t="s">
        <v>2375</v>
      </c>
      <c r="B1524" t="s">
        <v>2423</v>
      </c>
      <c r="C1524" s="1">
        <f t="shared" si="599"/>
        <v>11671</v>
      </c>
      <c r="D1524" s="7">
        <f>IF(N1524&gt;0, RANK(N1524,(N1524:P1524,Q1524:AE1524)),0)</f>
        <v>2</v>
      </c>
      <c r="E1524" s="7">
        <f>IF(O1524&gt;0,RANK(O1524,(N1524:P1524,Q1524:AE1524)),0)</f>
        <v>1</v>
      </c>
      <c r="F1524" s="7">
        <f>IF(P1524&gt;0,RANK(P1524,(N1524:P1524,Q1524:AE1524)),0)</f>
        <v>3</v>
      </c>
      <c r="G1524" s="1">
        <f t="shared" si="597"/>
        <v>1559</v>
      </c>
      <c r="H1524" s="2">
        <f t="shared" si="598"/>
        <v>0.13357895638762746</v>
      </c>
      <c r="I1524" s="2"/>
      <c r="J1524" s="2">
        <f t="shared" si="600"/>
        <v>0.43055436552137777</v>
      </c>
      <c r="K1524" s="2">
        <f t="shared" si="601"/>
        <v>0.56413332190900523</v>
      </c>
      <c r="L1524" s="2">
        <f t="shared" si="602"/>
        <v>1.885014137606032E-3</v>
      </c>
      <c r="M1524" s="2">
        <f t="shared" si="603"/>
        <v>3.4272984320110294E-3</v>
      </c>
      <c r="N1524" s="66">
        <v>5025</v>
      </c>
      <c r="O1524" s="66">
        <v>6584</v>
      </c>
      <c r="P1524" s="66">
        <v>22</v>
      </c>
      <c r="Q1524" s="66">
        <v>13</v>
      </c>
      <c r="R1524" s="66">
        <v>6</v>
      </c>
      <c r="S1524" s="66">
        <v>14</v>
      </c>
      <c r="AH1524" s="66">
        <v>7</v>
      </c>
      <c r="AN1524" s="7">
        <f>IF(Q1524&gt;0,RANK(Q1524,(N1524:P1524,Q1524:AE1524)),0)</f>
        <v>5</v>
      </c>
      <c r="AO1524" s="7">
        <f>IF(R1524&gt;0,RANK(R1524,(N1524:P1524,Q1524:AE1524)),0)</f>
        <v>6</v>
      </c>
      <c r="AP1524" s="7">
        <f>IF(T1524&gt;0,RANK(T1524,(N1524:P1524,Q1524:AE1524)),0)</f>
        <v>0</v>
      </c>
      <c r="AQ1524" s="7">
        <f>IF(S1524&gt;0,RANK(S1524,(N1524:P1524,Q1524:AE1524)),0)</f>
        <v>4</v>
      </c>
      <c r="AR1524" s="2">
        <f t="shared" si="604"/>
        <v>1.1138719904035643E-3</v>
      </c>
      <c r="AS1524" s="2">
        <f t="shared" si="605"/>
        <v>5.1409476480164507E-4</v>
      </c>
      <c r="AT1524" s="2">
        <f t="shared" si="606"/>
        <v>0</v>
      </c>
      <c r="AU1524" s="2">
        <f t="shared" si="607"/>
        <v>1.1995544512038386E-3</v>
      </c>
      <c r="AW1524" t="s">
        <v>2375</v>
      </c>
      <c r="AX1524" t="s">
        <v>2423</v>
      </c>
      <c r="AY1524">
        <v>3</v>
      </c>
      <c r="BA1524" s="119">
        <v>28</v>
      </c>
      <c r="BB1524" s="121">
        <v>123</v>
      </c>
      <c r="BC1524" s="125">
        <f t="shared" si="608"/>
        <v>28123</v>
      </c>
      <c r="BE1524" s="7" t="s">
        <v>228</v>
      </c>
    </row>
    <row r="1525" spans="1:70" hidden="1" outlineLevel="1">
      <c r="A1525" t="s">
        <v>1401</v>
      </c>
      <c r="B1525" t="s">
        <v>2423</v>
      </c>
      <c r="C1525" s="1">
        <f t="shared" si="599"/>
        <v>2795</v>
      </c>
      <c r="D1525" s="7">
        <f>IF(N1525&gt;0, RANK(N1525,(N1525:P1525,Q1525:AE1525)),0)</f>
        <v>1</v>
      </c>
      <c r="E1525" s="7">
        <f>IF(O1525&gt;0,RANK(O1525,(N1525:P1525,Q1525:AE1525)),0)</f>
        <v>2</v>
      </c>
      <c r="F1525" s="7">
        <f>IF(P1525&gt;0,RANK(P1525,(N1525:P1525,Q1525:AE1525)),0)</f>
        <v>4</v>
      </c>
      <c r="G1525" s="1">
        <f t="shared" si="597"/>
        <v>1034</v>
      </c>
      <c r="H1525" s="2">
        <f t="shared" si="598"/>
        <v>0.36994633273703043</v>
      </c>
      <c r="I1525" s="2"/>
      <c r="J1525" s="2">
        <f t="shared" si="600"/>
        <v>0.68228980322003574</v>
      </c>
      <c r="K1525" s="2">
        <f t="shared" si="601"/>
        <v>0.31234347048300537</v>
      </c>
      <c r="L1525" s="2">
        <f t="shared" si="602"/>
        <v>1.4311270125223613E-3</v>
      </c>
      <c r="M1525" s="2">
        <f t="shared" si="603"/>
        <v>3.9355992844365287E-3</v>
      </c>
      <c r="N1525" s="66">
        <v>1907</v>
      </c>
      <c r="O1525" s="66">
        <v>873</v>
      </c>
      <c r="P1525" s="66">
        <v>4</v>
      </c>
      <c r="Q1525" s="66">
        <v>2</v>
      </c>
      <c r="R1525" s="66">
        <v>1</v>
      </c>
      <c r="S1525" s="66">
        <v>7</v>
      </c>
      <c r="AH1525" s="66">
        <v>1</v>
      </c>
      <c r="AN1525" s="7">
        <f>IF(Q1525&gt;0,RANK(Q1525,(N1525:P1525,Q1525:AE1525)),0)</f>
        <v>5</v>
      </c>
      <c r="AO1525" s="7">
        <f>IF(R1525&gt;0,RANK(R1525,(N1525:P1525,Q1525:AE1525)),0)</f>
        <v>6</v>
      </c>
      <c r="AP1525" s="7">
        <f>IF(T1525&gt;0,RANK(T1525,(N1525:P1525,Q1525:AE1525)),0)</f>
        <v>0</v>
      </c>
      <c r="AQ1525" s="7">
        <f>IF(S1525&gt;0,RANK(S1525,(N1525:P1525,Q1525:AE1525)),0)</f>
        <v>3</v>
      </c>
      <c r="AR1525" s="2">
        <f t="shared" si="604"/>
        <v>7.1556350626118066E-4</v>
      </c>
      <c r="AS1525" s="2">
        <f t="shared" si="605"/>
        <v>3.5778175313059033E-4</v>
      </c>
      <c r="AT1525" s="2">
        <f t="shared" si="606"/>
        <v>0</v>
      </c>
      <c r="AU1525" s="2">
        <f t="shared" si="607"/>
        <v>2.5044722719141325E-3</v>
      </c>
      <c r="AW1525" t="s">
        <v>1401</v>
      </c>
      <c r="AX1525" t="s">
        <v>2423</v>
      </c>
      <c r="AY1525">
        <v>2</v>
      </c>
      <c r="BA1525" s="119">
        <v>28</v>
      </c>
      <c r="BB1525" s="121">
        <v>125</v>
      </c>
      <c r="BC1525" s="125">
        <f t="shared" si="608"/>
        <v>28125</v>
      </c>
      <c r="BE1525" s="7" t="s">
        <v>228</v>
      </c>
    </row>
    <row r="1526" spans="1:70" hidden="1" outlineLevel="1">
      <c r="A1526" t="s">
        <v>3397</v>
      </c>
      <c r="B1526" t="s">
        <v>2423</v>
      </c>
      <c r="C1526" s="1">
        <f t="shared" si="599"/>
        <v>12610</v>
      </c>
      <c r="D1526" s="7">
        <f>IF(N1526&gt;0, RANK(N1526,(N1526:P1526,Q1526:AE1526)),0)</f>
        <v>2</v>
      </c>
      <c r="E1526" s="7">
        <f>IF(O1526&gt;0,RANK(O1526,(N1526:P1526,Q1526:AE1526)),0)</f>
        <v>1</v>
      </c>
      <c r="F1526" s="7">
        <f>IF(P1526&gt;0,RANK(P1526,(N1526:P1526,Q1526:AE1526)),0)</f>
        <v>4</v>
      </c>
      <c r="G1526" s="1">
        <f t="shared" si="597"/>
        <v>2824</v>
      </c>
      <c r="H1526" s="2">
        <f t="shared" si="598"/>
        <v>0.22394924662965901</v>
      </c>
      <c r="I1526" s="2"/>
      <c r="J1526" s="2">
        <f t="shared" si="600"/>
        <v>0.38199841395717682</v>
      </c>
      <c r="K1526" s="2">
        <f t="shared" si="601"/>
        <v>0.6059476605868358</v>
      </c>
      <c r="L1526" s="2">
        <f t="shared" si="602"/>
        <v>3.1720856463124504E-3</v>
      </c>
      <c r="M1526" s="2">
        <f t="shared" si="603"/>
        <v>8.8818398096749303E-3</v>
      </c>
      <c r="N1526" s="66">
        <v>4817</v>
      </c>
      <c r="O1526" s="66">
        <v>7641</v>
      </c>
      <c r="P1526" s="66">
        <v>40</v>
      </c>
      <c r="Q1526" s="66">
        <v>23</v>
      </c>
      <c r="R1526" s="66">
        <v>20</v>
      </c>
      <c r="S1526" s="66">
        <v>49</v>
      </c>
      <c r="AH1526" s="66">
        <v>20</v>
      </c>
      <c r="AN1526" s="7">
        <f>IF(Q1526&gt;0,RANK(Q1526,(N1526:P1526,Q1526:AE1526)),0)</f>
        <v>5</v>
      </c>
      <c r="AO1526" s="7">
        <f>IF(R1526&gt;0,RANK(R1526,(N1526:P1526,Q1526:AE1526)),0)</f>
        <v>6</v>
      </c>
      <c r="AP1526" s="7">
        <f>IF(T1526&gt;0,RANK(T1526,(N1526:P1526,Q1526:AE1526)),0)</f>
        <v>0</v>
      </c>
      <c r="AQ1526" s="7">
        <f>IF(S1526&gt;0,RANK(S1526,(N1526:P1526,Q1526:AE1526)),0)</f>
        <v>3</v>
      </c>
      <c r="AR1526" s="2">
        <f t="shared" si="604"/>
        <v>1.823949246629659E-3</v>
      </c>
      <c r="AS1526" s="2">
        <f t="shared" si="605"/>
        <v>1.5860428231562252E-3</v>
      </c>
      <c r="AT1526" s="2">
        <f t="shared" si="606"/>
        <v>0</v>
      </c>
      <c r="AU1526" s="2">
        <f t="shared" si="607"/>
        <v>3.8858049167327519E-3</v>
      </c>
      <c r="AW1526" t="s">
        <v>3397</v>
      </c>
      <c r="AX1526" t="s">
        <v>2423</v>
      </c>
      <c r="AY1526">
        <v>3</v>
      </c>
      <c r="BA1526" s="119">
        <v>28</v>
      </c>
      <c r="BB1526" s="121">
        <v>127</v>
      </c>
      <c r="BC1526" s="125">
        <f t="shared" si="608"/>
        <v>28127</v>
      </c>
      <c r="BE1526" s="7" t="s">
        <v>228</v>
      </c>
    </row>
    <row r="1527" spans="1:70" hidden="1" outlineLevel="1">
      <c r="A1527" t="s">
        <v>965</v>
      </c>
      <c r="B1527" t="s">
        <v>2423</v>
      </c>
      <c r="C1527" s="1">
        <f t="shared" ref="C1527:C1545" si="609">SUM(N1527:AL1527)</f>
        <v>8305</v>
      </c>
      <c r="D1527" s="7">
        <f>IF(N1527&gt;0, RANK(N1527,(N1527:P1527,Q1527:AE1527)),0)</f>
        <v>2</v>
      </c>
      <c r="E1527" s="7">
        <f>IF(O1527&gt;0,RANK(O1527,(N1527:P1527,Q1527:AE1527)),0)</f>
        <v>1</v>
      </c>
      <c r="F1527" s="7">
        <f>IF(P1527&gt;0,RANK(P1527,(N1527:P1527,Q1527:AE1527)),0)</f>
        <v>3</v>
      </c>
      <c r="G1527" s="1">
        <f t="shared" si="597"/>
        <v>4297</v>
      </c>
      <c r="H1527" s="2">
        <f t="shared" si="598"/>
        <v>0.51739915713425644</v>
      </c>
      <c r="I1527" s="2"/>
      <c r="J1527" s="2">
        <f t="shared" ref="J1527:J1545" si="610">IF($C1527=0,"-",N1527/$C1527)</f>
        <v>0.23696568332329923</v>
      </c>
      <c r="K1527" s="2">
        <f t="shared" ref="K1527:K1545" si="611">IF($C1527=0,"-",O1527/$C1527)</f>
        <v>0.7543648404575557</v>
      </c>
      <c r="L1527" s="2">
        <f t="shared" ref="L1527:L1545" si="612">IF($C1527=0,"-",P1527/$C1527)</f>
        <v>3.0102347983142685E-3</v>
      </c>
      <c r="M1527" s="2">
        <f t="shared" ref="M1527:M1545" si="613">IF(C1527=0,"-",(1-J1527-K1527-L1527))</f>
        <v>5.6592414208307762E-3</v>
      </c>
      <c r="N1527" s="66">
        <v>1968</v>
      </c>
      <c r="O1527" s="66">
        <v>6265</v>
      </c>
      <c r="P1527" s="66">
        <v>25</v>
      </c>
      <c r="Q1527" s="66">
        <v>16</v>
      </c>
      <c r="R1527" s="66">
        <v>5</v>
      </c>
      <c r="S1527" s="66">
        <v>25</v>
      </c>
      <c r="AH1527" s="66">
        <v>1</v>
      </c>
      <c r="AN1527" s="7">
        <f>IF(Q1527&gt;0,RANK(Q1527,(N1527:P1527,Q1527:AE1527)),0)</f>
        <v>5</v>
      </c>
      <c r="AO1527" s="7">
        <f>IF(R1527&gt;0,RANK(R1527,(N1527:P1527,Q1527:AE1527)),0)</f>
        <v>6</v>
      </c>
      <c r="AP1527" s="7">
        <f>IF(T1527&gt;0,RANK(T1527,(N1527:P1527,Q1527:AE1527)),0)</f>
        <v>0</v>
      </c>
      <c r="AQ1527" s="7">
        <f>IF(S1527&gt;0,RANK(S1527,(N1527:P1527,Q1527:AE1527)),0)</f>
        <v>3</v>
      </c>
      <c r="AR1527" s="2">
        <f t="shared" ref="AR1527:AR1545" si="614">IF($C1527=0,"-",Q1527/$C1527)</f>
        <v>1.9265502709211318E-3</v>
      </c>
      <c r="AS1527" s="2">
        <f t="shared" ref="AS1527:AS1545" si="615">IF($C1527=0,"-",R1527/$C1527)</f>
        <v>6.020469596628537E-4</v>
      </c>
      <c r="AT1527" s="2">
        <f t="shared" ref="AT1527:AT1545" si="616">IF($C1527=0,"-",T1527/$C1527)</f>
        <v>0</v>
      </c>
      <c r="AU1527" s="2">
        <f t="shared" ref="AU1527:AU1545" si="617">IF($C1527=0,"-",S1527/$C1527)</f>
        <v>3.0102347983142685E-3</v>
      </c>
      <c r="AW1527" t="s">
        <v>965</v>
      </c>
      <c r="AX1527" t="s">
        <v>2423</v>
      </c>
      <c r="AY1527">
        <v>3</v>
      </c>
      <c r="BA1527" s="119">
        <v>28</v>
      </c>
      <c r="BB1527" s="121">
        <v>129</v>
      </c>
      <c r="BC1527" s="125">
        <f t="shared" si="608"/>
        <v>28129</v>
      </c>
      <c r="BE1527" s="7" t="s">
        <v>228</v>
      </c>
    </row>
    <row r="1528" spans="1:70" hidden="1" outlineLevel="1">
      <c r="A1528" t="s">
        <v>3041</v>
      </c>
      <c r="B1528" t="s">
        <v>2423</v>
      </c>
      <c r="C1528" s="1">
        <f t="shared" si="609"/>
        <v>7246</v>
      </c>
      <c r="D1528" s="7">
        <f>IF(N1528&gt;0, RANK(N1528,(N1528:P1528,Q1528:AE1528)),0)</f>
        <v>2</v>
      </c>
      <c r="E1528" s="7">
        <f>IF(O1528&gt;0,RANK(O1528,(N1528:P1528,Q1528:AE1528)),0)</f>
        <v>1</v>
      </c>
      <c r="F1528" s="7">
        <f>IF(P1528&gt;0,RANK(P1528,(N1528:P1528,Q1528:AE1528)),0)</f>
        <v>3</v>
      </c>
      <c r="G1528" s="1">
        <f t="shared" si="597"/>
        <v>3153</v>
      </c>
      <c r="H1528" s="2">
        <f t="shared" si="598"/>
        <v>0.43513662710460943</v>
      </c>
      <c r="I1528" s="2"/>
      <c r="J1528" s="2">
        <f t="shared" si="610"/>
        <v>0.27546232404085014</v>
      </c>
      <c r="K1528" s="2">
        <f t="shared" si="611"/>
        <v>0.71059895114545957</v>
      </c>
      <c r="L1528" s="2">
        <f t="shared" si="612"/>
        <v>6.0723157604195416E-3</v>
      </c>
      <c r="M1528" s="2">
        <f t="shared" si="613"/>
        <v>7.8664090532707537E-3</v>
      </c>
      <c r="N1528" s="66">
        <v>1996</v>
      </c>
      <c r="O1528" s="66">
        <v>5149</v>
      </c>
      <c r="P1528" s="66">
        <v>44</v>
      </c>
      <c r="Q1528" s="66">
        <v>15</v>
      </c>
      <c r="R1528" s="66">
        <v>9</v>
      </c>
      <c r="S1528" s="66">
        <v>27</v>
      </c>
      <c r="AH1528" s="66">
        <v>6</v>
      </c>
      <c r="AN1528" s="7">
        <f>IF(Q1528&gt;0,RANK(Q1528,(N1528:P1528,Q1528:AE1528)),0)</f>
        <v>5</v>
      </c>
      <c r="AO1528" s="7">
        <f>IF(R1528&gt;0,RANK(R1528,(N1528:P1528,Q1528:AE1528)),0)</f>
        <v>6</v>
      </c>
      <c r="AP1528" s="7">
        <f>IF(T1528&gt;0,RANK(T1528,(N1528:P1528,Q1528:AE1528)),0)</f>
        <v>0</v>
      </c>
      <c r="AQ1528" s="7">
        <f>IF(S1528&gt;0,RANK(S1528,(N1528:P1528,Q1528:AE1528)),0)</f>
        <v>4</v>
      </c>
      <c r="AR1528" s="2">
        <f t="shared" si="614"/>
        <v>2.0701076455975709E-3</v>
      </c>
      <c r="AS1528" s="2">
        <f t="shared" si="615"/>
        <v>1.2420645873585426E-3</v>
      </c>
      <c r="AT1528" s="2">
        <f t="shared" si="616"/>
        <v>0</v>
      </c>
      <c r="AU1528" s="2">
        <f t="shared" si="617"/>
        <v>3.7261937620756279E-3</v>
      </c>
      <c r="AW1528" t="s">
        <v>3041</v>
      </c>
      <c r="AX1528" t="s">
        <v>2423</v>
      </c>
      <c r="AY1528">
        <v>4</v>
      </c>
      <c r="BA1528" s="119">
        <v>28</v>
      </c>
      <c r="BB1528" s="121">
        <v>131</v>
      </c>
      <c r="BC1528" s="125">
        <f t="shared" si="608"/>
        <v>28131</v>
      </c>
      <c r="BE1528" s="7" t="s">
        <v>228</v>
      </c>
    </row>
    <row r="1529" spans="1:70" hidden="1" outlineLevel="1">
      <c r="A1529" t="s">
        <v>1890</v>
      </c>
      <c r="B1529" t="s">
        <v>2423</v>
      </c>
      <c r="C1529" s="1">
        <f t="shared" si="609"/>
        <v>11193</v>
      </c>
      <c r="D1529" s="7">
        <f>IF(N1529&gt;0, RANK(N1529,(N1529:P1529,Q1529:AE1529)),0)</f>
        <v>1</v>
      </c>
      <c r="E1529" s="7">
        <f>IF(O1529&gt;0,RANK(O1529,(N1529:P1529,Q1529:AE1529)),0)</f>
        <v>2</v>
      </c>
      <c r="F1529" s="7">
        <f>IF(P1529&gt;0,RANK(P1529,(N1529:P1529,Q1529:AE1529)),0)</f>
        <v>4</v>
      </c>
      <c r="G1529" s="1">
        <f t="shared" si="597"/>
        <v>4593</v>
      </c>
      <c r="H1529" s="2">
        <f t="shared" si="598"/>
        <v>0.41034575180916644</v>
      </c>
      <c r="I1529" s="2"/>
      <c r="J1529" s="2">
        <f t="shared" si="610"/>
        <v>0.70025909050299295</v>
      </c>
      <c r="K1529" s="2">
        <f t="shared" si="611"/>
        <v>0.28991333869382652</v>
      </c>
      <c r="L1529" s="2">
        <f t="shared" si="612"/>
        <v>2.4122219244170464E-3</v>
      </c>
      <c r="M1529" s="2">
        <f t="shared" si="613"/>
        <v>7.4153488787634834E-3</v>
      </c>
      <c r="N1529" s="66">
        <v>7838</v>
      </c>
      <c r="O1529" s="66">
        <v>3245</v>
      </c>
      <c r="P1529" s="66">
        <v>27</v>
      </c>
      <c r="Q1529" s="66">
        <v>27</v>
      </c>
      <c r="R1529" s="66">
        <v>16</v>
      </c>
      <c r="S1529" s="66">
        <v>32</v>
      </c>
      <c r="AH1529" s="66">
        <v>8</v>
      </c>
      <c r="AN1529" s="7">
        <f>IF(Q1529&gt;0,RANK(Q1529,(N1529:P1529,Q1529:AE1529)),0)</f>
        <v>4</v>
      </c>
      <c r="AO1529" s="7">
        <f>IF(R1529&gt;0,RANK(R1529,(N1529:P1529,Q1529:AE1529)),0)</f>
        <v>6</v>
      </c>
      <c r="AP1529" s="7">
        <f>IF(T1529&gt;0,RANK(T1529,(N1529:P1529,Q1529:AE1529)),0)</f>
        <v>0</v>
      </c>
      <c r="AQ1529" s="7">
        <f>IF(S1529&gt;0,RANK(S1529,(N1529:P1529,Q1529:AE1529)),0)</f>
        <v>3</v>
      </c>
      <c r="AR1529" s="2">
        <f t="shared" si="614"/>
        <v>2.4122219244170464E-3</v>
      </c>
      <c r="AS1529" s="2">
        <f t="shared" si="615"/>
        <v>1.4294648440989904E-3</v>
      </c>
      <c r="AT1529" s="2">
        <f t="shared" si="616"/>
        <v>0</v>
      </c>
      <c r="AU1529" s="2">
        <f t="shared" si="617"/>
        <v>2.8589296881979809E-3</v>
      </c>
      <c r="AW1529" t="s">
        <v>1890</v>
      </c>
      <c r="AX1529" t="s">
        <v>2423</v>
      </c>
      <c r="AY1529">
        <v>2</v>
      </c>
      <c r="BA1529" s="119">
        <v>28</v>
      </c>
      <c r="BB1529" s="121">
        <v>133</v>
      </c>
      <c r="BC1529" s="125">
        <f t="shared" si="608"/>
        <v>28133</v>
      </c>
      <c r="BE1529" s="7" t="s">
        <v>228</v>
      </c>
    </row>
    <row r="1530" spans="1:70" hidden="1" outlineLevel="1">
      <c r="A1530" t="s">
        <v>3139</v>
      </c>
      <c r="B1530" t="s">
        <v>2423</v>
      </c>
      <c r="C1530" s="1">
        <f t="shared" si="609"/>
        <v>6943</v>
      </c>
      <c r="D1530" s="7">
        <f>IF(N1530&gt;0, RANK(N1530,(N1530:P1530,Q1530:AE1530)),0)</f>
        <v>1</v>
      </c>
      <c r="E1530" s="7">
        <f>IF(O1530&gt;0,RANK(O1530,(N1530:P1530,Q1530:AE1530)),0)</f>
        <v>2</v>
      </c>
      <c r="F1530" s="7">
        <f>IF(P1530&gt;0,RANK(P1530,(N1530:P1530,Q1530:AE1530)),0)</f>
        <v>4</v>
      </c>
      <c r="G1530" s="1">
        <f t="shared" si="597"/>
        <v>1319</v>
      </c>
      <c r="H1530" s="2">
        <f t="shared" si="598"/>
        <v>0.18997551490710068</v>
      </c>
      <c r="I1530" s="2"/>
      <c r="J1530" s="2">
        <f t="shared" si="610"/>
        <v>0.59124297853953622</v>
      </c>
      <c r="K1530" s="2">
        <f t="shared" si="611"/>
        <v>0.40126746363243554</v>
      </c>
      <c r="L1530" s="2">
        <f t="shared" si="612"/>
        <v>2.0164194152383695E-3</v>
      </c>
      <c r="M1530" s="2">
        <f t="shared" si="613"/>
        <v>5.4731384127898672E-3</v>
      </c>
      <c r="N1530" s="66">
        <v>4105</v>
      </c>
      <c r="O1530" s="66">
        <v>2786</v>
      </c>
      <c r="P1530" s="66">
        <v>14</v>
      </c>
      <c r="Q1530" s="66">
        <v>9</v>
      </c>
      <c r="R1530" s="66">
        <v>8</v>
      </c>
      <c r="S1530" s="66">
        <v>16</v>
      </c>
      <c r="AH1530" s="66">
        <v>5</v>
      </c>
      <c r="AN1530" s="7">
        <f>IF(Q1530&gt;0,RANK(Q1530,(N1530:P1530,Q1530:AE1530)),0)</f>
        <v>5</v>
      </c>
      <c r="AO1530" s="7">
        <f>IF(R1530&gt;0,RANK(R1530,(N1530:P1530,Q1530:AE1530)),0)</f>
        <v>6</v>
      </c>
      <c r="AP1530" s="7">
        <f>IF(T1530&gt;0,RANK(T1530,(N1530:P1530,Q1530:AE1530)),0)</f>
        <v>0</v>
      </c>
      <c r="AQ1530" s="7">
        <f>IF(S1530&gt;0,RANK(S1530,(N1530:P1530,Q1530:AE1530)),0)</f>
        <v>3</v>
      </c>
      <c r="AR1530" s="2">
        <f t="shared" si="614"/>
        <v>1.2962696240818091E-3</v>
      </c>
      <c r="AS1530" s="2">
        <f t="shared" si="615"/>
        <v>1.1522396658504969E-3</v>
      </c>
      <c r="AT1530" s="2">
        <f t="shared" si="616"/>
        <v>0</v>
      </c>
      <c r="AU1530" s="2">
        <f t="shared" si="617"/>
        <v>2.3044793317009938E-3</v>
      </c>
      <c r="AW1530" t="s">
        <v>3139</v>
      </c>
      <c r="AX1530" t="s">
        <v>2423</v>
      </c>
      <c r="AY1530">
        <v>2</v>
      </c>
      <c r="BA1530" s="119">
        <v>28</v>
      </c>
      <c r="BB1530" s="121">
        <v>135</v>
      </c>
      <c r="BC1530" s="125">
        <f t="shared" si="608"/>
        <v>28135</v>
      </c>
      <c r="BE1530" s="7" t="s">
        <v>228</v>
      </c>
    </row>
    <row r="1531" spans="1:70" hidden="1" outlineLevel="1">
      <c r="A1531" t="s">
        <v>2892</v>
      </c>
      <c r="B1531" t="s">
        <v>2423</v>
      </c>
      <c r="C1531" s="1">
        <f t="shared" si="609"/>
        <v>12778</v>
      </c>
      <c r="D1531" s="7">
        <f>IF(N1531&gt;0, RANK(N1531,(N1531:P1531,Q1531:AE1531)),0)</f>
        <v>2</v>
      </c>
      <c r="E1531" s="7">
        <f>IF(O1531&gt;0,RANK(O1531,(N1531:P1531,Q1531:AE1531)),0)</f>
        <v>1</v>
      </c>
      <c r="F1531" s="7">
        <f>IF(P1531&gt;0,RANK(P1531,(N1531:P1531,Q1531:AE1531)),0)</f>
        <v>3</v>
      </c>
      <c r="G1531" s="1">
        <f t="shared" si="597"/>
        <v>2675</v>
      </c>
      <c r="H1531" s="2">
        <f t="shared" si="598"/>
        <v>0.2093441853185162</v>
      </c>
      <c r="I1531" s="2"/>
      <c r="J1531" s="2">
        <f t="shared" si="610"/>
        <v>0.39153232117702302</v>
      </c>
      <c r="K1531" s="2">
        <f t="shared" si="611"/>
        <v>0.60087650649553925</v>
      </c>
      <c r="L1531" s="2">
        <f t="shared" si="612"/>
        <v>3.2868993582720299E-3</v>
      </c>
      <c r="M1531" s="2">
        <f t="shared" si="613"/>
        <v>4.304272969165749E-3</v>
      </c>
      <c r="N1531" s="66">
        <v>5003</v>
      </c>
      <c r="O1531" s="66">
        <v>7678</v>
      </c>
      <c r="P1531" s="66">
        <v>42</v>
      </c>
      <c r="Q1531" s="66">
        <v>19</v>
      </c>
      <c r="R1531" s="66">
        <v>9</v>
      </c>
      <c r="S1531" s="66">
        <v>22</v>
      </c>
      <c r="AH1531" s="66">
        <v>5</v>
      </c>
      <c r="AN1531" s="7">
        <f>IF(Q1531&gt;0,RANK(Q1531,(N1531:P1531,Q1531:AE1531)),0)</f>
        <v>5</v>
      </c>
      <c r="AO1531" s="7">
        <f>IF(R1531&gt;0,RANK(R1531,(N1531:P1531,Q1531:AE1531)),0)</f>
        <v>6</v>
      </c>
      <c r="AP1531" s="7">
        <f>IF(T1531&gt;0,RANK(T1531,(N1531:P1531,Q1531:AE1531)),0)</f>
        <v>0</v>
      </c>
      <c r="AQ1531" s="7">
        <f>IF(S1531&gt;0,RANK(S1531,(N1531:P1531,Q1531:AE1531)),0)</f>
        <v>4</v>
      </c>
      <c r="AR1531" s="2">
        <f t="shared" si="614"/>
        <v>1.4869306620754422E-3</v>
      </c>
      <c r="AS1531" s="2">
        <f t="shared" si="615"/>
        <v>7.0433557677257788E-4</v>
      </c>
      <c r="AT1531" s="2">
        <f t="shared" si="616"/>
        <v>0</v>
      </c>
      <c r="AU1531" s="2">
        <f t="shared" si="617"/>
        <v>1.7217091876663014E-3</v>
      </c>
      <c r="AW1531" t="s">
        <v>2892</v>
      </c>
      <c r="AX1531" t="s">
        <v>2423</v>
      </c>
      <c r="AY1531">
        <v>1</v>
      </c>
      <c r="BA1531" s="119">
        <v>28</v>
      </c>
      <c r="BB1531" s="121">
        <v>137</v>
      </c>
      <c r="BC1531" s="125">
        <f t="shared" si="608"/>
        <v>28137</v>
      </c>
      <c r="BE1531" s="7" t="s">
        <v>228</v>
      </c>
    </row>
    <row r="1532" spans="1:70" hidden="1" outlineLevel="1">
      <c r="A1532" t="s">
        <v>857</v>
      </c>
      <c r="B1532" t="s">
        <v>2423</v>
      </c>
      <c r="C1532" s="1">
        <f t="shared" si="609"/>
        <v>9725</v>
      </c>
      <c r="D1532" s="7">
        <f>IF(N1532&gt;0, RANK(N1532,(N1532:P1532,Q1532:AE1532)),0)</f>
        <v>2</v>
      </c>
      <c r="E1532" s="7">
        <f>IF(O1532&gt;0,RANK(O1532,(N1532:P1532,Q1532:AE1532)),0)</f>
        <v>1</v>
      </c>
      <c r="F1532" s="7">
        <f>IF(P1532&gt;0,RANK(P1532,(N1532:P1532,Q1532:AE1532)),0)</f>
        <v>3</v>
      </c>
      <c r="G1532" s="1">
        <f t="shared" si="597"/>
        <v>4314</v>
      </c>
      <c r="H1532" s="2">
        <f t="shared" si="598"/>
        <v>0.44359897172236507</v>
      </c>
      <c r="I1532" s="2"/>
      <c r="J1532" s="2">
        <f t="shared" si="610"/>
        <v>0.26971722365038558</v>
      </c>
      <c r="K1532" s="2">
        <f t="shared" si="611"/>
        <v>0.71331619537275059</v>
      </c>
      <c r="L1532" s="2">
        <f t="shared" si="612"/>
        <v>9.1516709511568119E-3</v>
      </c>
      <c r="M1532" s="2">
        <f t="shared" si="613"/>
        <v>7.8149100257070645E-3</v>
      </c>
      <c r="N1532" s="66">
        <v>2623</v>
      </c>
      <c r="O1532" s="66">
        <v>6937</v>
      </c>
      <c r="P1532" s="66">
        <v>89</v>
      </c>
      <c r="Q1532" s="66">
        <v>33</v>
      </c>
      <c r="R1532" s="66">
        <v>7</v>
      </c>
      <c r="S1532" s="66">
        <v>30</v>
      </c>
      <c r="AH1532" s="66">
        <v>6</v>
      </c>
      <c r="AN1532" s="7">
        <f>IF(Q1532&gt;0,RANK(Q1532,(N1532:P1532,Q1532:AE1532)),0)</f>
        <v>4</v>
      </c>
      <c r="AO1532" s="7">
        <f>IF(R1532&gt;0,RANK(R1532,(N1532:P1532,Q1532:AE1532)),0)</f>
        <v>6</v>
      </c>
      <c r="AP1532" s="7">
        <f>IF(T1532&gt;0,RANK(T1532,(N1532:P1532,Q1532:AE1532)),0)</f>
        <v>0</v>
      </c>
      <c r="AQ1532" s="7">
        <f>IF(S1532&gt;0,RANK(S1532,(N1532:P1532,Q1532:AE1532)),0)</f>
        <v>5</v>
      </c>
      <c r="AR1532" s="2">
        <f t="shared" si="614"/>
        <v>3.3933161953727505E-3</v>
      </c>
      <c r="AS1532" s="2">
        <f t="shared" si="615"/>
        <v>7.1979434447300768E-4</v>
      </c>
      <c r="AT1532" s="2">
        <f t="shared" si="616"/>
        <v>0</v>
      </c>
      <c r="AU1532" s="2">
        <f t="shared" si="617"/>
        <v>3.084832904884319E-3</v>
      </c>
      <c r="AW1532" t="s">
        <v>857</v>
      </c>
      <c r="AX1532" t="s">
        <v>2423</v>
      </c>
      <c r="AY1532">
        <v>1</v>
      </c>
      <c r="BA1532" s="119">
        <v>28</v>
      </c>
      <c r="BB1532" s="121">
        <v>139</v>
      </c>
      <c r="BC1532" s="125">
        <f t="shared" si="608"/>
        <v>28139</v>
      </c>
      <c r="BE1532" s="7" t="s">
        <v>228</v>
      </c>
    </row>
    <row r="1533" spans="1:70" hidden="1" outlineLevel="1">
      <c r="A1533" t="s">
        <v>1240</v>
      </c>
      <c r="B1533" t="s">
        <v>2423</v>
      </c>
      <c r="C1533" s="1">
        <f t="shared" si="609"/>
        <v>8419</v>
      </c>
      <c r="D1533" s="7">
        <f>IF(N1533&gt;0, RANK(N1533,(N1533:P1533,Q1533:AE1533)),0)</f>
        <v>2</v>
      </c>
      <c r="E1533" s="7">
        <f>IF(O1533&gt;0,RANK(O1533,(N1533:P1533,Q1533:AE1533)),0)</f>
        <v>1</v>
      </c>
      <c r="F1533" s="7">
        <f>IF(P1533&gt;0,RANK(P1533,(N1533:P1533,Q1533:AE1533)),0)</f>
        <v>3</v>
      </c>
      <c r="G1533" s="1">
        <f t="shared" si="597"/>
        <v>4287</v>
      </c>
      <c r="H1533" s="2">
        <f t="shared" si="598"/>
        <v>0.50920536880864709</v>
      </c>
      <c r="I1533" s="2"/>
      <c r="J1533" s="2">
        <f t="shared" si="610"/>
        <v>0.23304430454923389</v>
      </c>
      <c r="K1533" s="2">
        <f t="shared" si="611"/>
        <v>0.74224967335788095</v>
      </c>
      <c r="L1533" s="2">
        <f t="shared" si="612"/>
        <v>1.4372253236726452E-2</v>
      </c>
      <c r="M1533" s="2">
        <f t="shared" si="613"/>
        <v>1.0333768856158741E-2</v>
      </c>
      <c r="N1533" s="66">
        <v>1962</v>
      </c>
      <c r="O1533" s="66">
        <v>6249</v>
      </c>
      <c r="P1533" s="66">
        <v>121</v>
      </c>
      <c r="Q1533" s="66">
        <v>31</v>
      </c>
      <c r="R1533" s="66">
        <v>16</v>
      </c>
      <c r="S1533" s="66">
        <v>35</v>
      </c>
      <c r="AH1533" s="66">
        <v>5</v>
      </c>
      <c r="AN1533" s="7">
        <f>IF(Q1533&gt;0,RANK(Q1533,(N1533:P1533,Q1533:AE1533)),0)</f>
        <v>5</v>
      </c>
      <c r="AO1533" s="7">
        <f>IF(R1533&gt;0,RANK(R1533,(N1533:P1533,Q1533:AE1533)),0)</f>
        <v>6</v>
      </c>
      <c r="AP1533" s="7">
        <f>IF(T1533&gt;0,RANK(T1533,(N1533:P1533,Q1533:AE1533)),0)</f>
        <v>0</v>
      </c>
      <c r="AQ1533" s="7">
        <f>IF(S1533&gt;0,RANK(S1533,(N1533:P1533,Q1533:AE1533)),0)</f>
        <v>4</v>
      </c>
      <c r="AR1533" s="2">
        <f t="shared" si="614"/>
        <v>3.6821475234588433E-3</v>
      </c>
      <c r="AS1533" s="2">
        <f t="shared" si="615"/>
        <v>1.9004632379142415E-3</v>
      </c>
      <c r="AT1533" s="2">
        <f t="shared" si="616"/>
        <v>0</v>
      </c>
      <c r="AU1533" s="2">
        <f t="shared" si="617"/>
        <v>4.1572633329374038E-3</v>
      </c>
      <c r="AW1533" t="s">
        <v>1240</v>
      </c>
      <c r="AX1533" t="s">
        <v>2423</v>
      </c>
      <c r="AY1533">
        <v>1</v>
      </c>
      <c r="BA1533" s="119">
        <v>28</v>
      </c>
      <c r="BB1533" s="121">
        <v>141</v>
      </c>
      <c r="BC1533" s="125">
        <f t="shared" si="608"/>
        <v>28141</v>
      </c>
      <c r="BE1533" s="7" t="s">
        <v>228</v>
      </c>
    </row>
    <row r="1534" spans="1:70" hidden="1" outlineLevel="1">
      <c r="A1534" t="s">
        <v>2774</v>
      </c>
      <c r="B1534" t="s">
        <v>2423</v>
      </c>
      <c r="C1534" s="1">
        <f t="shared" si="609"/>
        <v>4332</v>
      </c>
      <c r="D1534" s="7">
        <f>IF(N1534&gt;0, RANK(N1534,(N1534:P1534,Q1534:AE1534)),0)</f>
        <v>1</v>
      </c>
      <c r="E1534" s="7">
        <f>IF(O1534&gt;0,RANK(O1534,(N1534:P1534,Q1534:AE1534)),0)</f>
        <v>2</v>
      </c>
      <c r="F1534" s="7">
        <f>IF(P1534&gt;0,RANK(P1534,(N1534:P1534,Q1534:AE1534)),0)</f>
        <v>6</v>
      </c>
      <c r="G1534" s="1">
        <f t="shared" si="597"/>
        <v>2262</v>
      </c>
      <c r="H1534" s="2">
        <f t="shared" si="598"/>
        <v>0.52216066481994461</v>
      </c>
      <c r="I1534" s="2"/>
      <c r="J1534" s="2">
        <f t="shared" si="610"/>
        <v>0.75692520775623273</v>
      </c>
      <c r="K1534" s="2">
        <f t="shared" si="611"/>
        <v>0.2347645429362881</v>
      </c>
      <c r="L1534" s="2">
        <f t="shared" si="612"/>
        <v>1.3850415512465374E-3</v>
      </c>
      <c r="M1534" s="2">
        <f t="shared" si="613"/>
        <v>6.9252077562326356E-3</v>
      </c>
      <c r="N1534" s="66">
        <v>3279</v>
      </c>
      <c r="O1534" s="66">
        <v>1017</v>
      </c>
      <c r="P1534" s="66">
        <v>6</v>
      </c>
      <c r="Q1534" s="66">
        <v>8</v>
      </c>
      <c r="R1534" s="66">
        <v>8</v>
      </c>
      <c r="S1534" s="66">
        <v>12</v>
      </c>
      <c r="AH1534" s="66">
        <v>2</v>
      </c>
      <c r="AN1534" s="7">
        <f>IF(Q1534&gt;0,RANK(Q1534,(N1534:P1534,Q1534:AE1534)),0)</f>
        <v>4</v>
      </c>
      <c r="AO1534" s="7">
        <f>IF(R1534&gt;0,RANK(R1534,(N1534:P1534,Q1534:AE1534)),0)</f>
        <v>4</v>
      </c>
      <c r="AP1534" s="7">
        <f>IF(T1534&gt;0,RANK(T1534,(N1534:P1534,Q1534:AE1534)),0)</f>
        <v>0</v>
      </c>
      <c r="AQ1534" s="7">
        <f>IF(S1534&gt;0,RANK(S1534,(N1534:P1534,Q1534:AE1534)),0)</f>
        <v>3</v>
      </c>
      <c r="AR1534" s="2">
        <f t="shared" si="614"/>
        <v>1.8467220683287165E-3</v>
      </c>
      <c r="AS1534" s="2">
        <f t="shared" si="615"/>
        <v>1.8467220683287165E-3</v>
      </c>
      <c r="AT1534" s="2">
        <f t="shared" si="616"/>
        <v>0</v>
      </c>
      <c r="AU1534" s="2">
        <f t="shared" si="617"/>
        <v>2.7700831024930748E-3</v>
      </c>
      <c r="AW1534" t="s">
        <v>2774</v>
      </c>
      <c r="AX1534" t="s">
        <v>2423</v>
      </c>
      <c r="AY1534">
        <v>2</v>
      </c>
      <c r="BA1534" s="119">
        <v>28</v>
      </c>
      <c r="BB1534" s="121">
        <v>143</v>
      </c>
      <c r="BC1534" s="125">
        <f t="shared" si="608"/>
        <v>28143</v>
      </c>
      <c r="BE1534" s="7" t="s">
        <v>228</v>
      </c>
    </row>
    <row r="1535" spans="1:70" hidden="1" outlineLevel="1">
      <c r="A1535" t="s">
        <v>2947</v>
      </c>
      <c r="B1535" t="s">
        <v>2423</v>
      </c>
      <c r="C1535" s="1">
        <f t="shared" si="609"/>
        <v>12195</v>
      </c>
      <c r="D1535" s="7">
        <f>IF(N1535&gt;0, RANK(N1535,(N1535:P1535,Q1535:AE1535)),0)</f>
        <v>2</v>
      </c>
      <c r="E1535" s="7">
        <f>IF(O1535&gt;0,RANK(O1535,(N1535:P1535,Q1535:AE1535)),0)</f>
        <v>1</v>
      </c>
      <c r="F1535" s="7">
        <f>IF(P1535&gt;0,RANK(P1535,(N1535:P1535,Q1535:AE1535)),0)</f>
        <v>3</v>
      </c>
      <c r="G1535" s="1">
        <f t="shared" si="597"/>
        <v>6087</v>
      </c>
      <c r="H1535" s="2">
        <f t="shared" si="598"/>
        <v>0.49913899138991391</v>
      </c>
      <c r="I1535" s="2"/>
      <c r="J1535" s="2">
        <f t="shared" si="610"/>
        <v>0.24477244772447723</v>
      </c>
      <c r="K1535" s="2">
        <f t="shared" si="611"/>
        <v>0.74391143911439117</v>
      </c>
      <c r="L1535" s="2">
        <f t="shared" si="612"/>
        <v>6.232062320623206E-3</v>
      </c>
      <c r="M1535" s="2">
        <f t="shared" si="613"/>
        <v>5.0840508405083631E-3</v>
      </c>
      <c r="N1535" s="66">
        <v>2985</v>
      </c>
      <c r="O1535" s="66">
        <v>9072</v>
      </c>
      <c r="P1535" s="66">
        <v>76</v>
      </c>
      <c r="Q1535" s="66">
        <v>25</v>
      </c>
      <c r="R1535" s="66">
        <v>6</v>
      </c>
      <c r="S1535" s="66">
        <v>29</v>
      </c>
      <c r="AH1535" s="66">
        <v>2</v>
      </c>
      <c r="AN1535" s="7">
        <f>IF(Q1535&gt;0,RANK(Q1535,(N1535:P1535,Q1535:AE1535)),0)</f>
        <v>5</v>
      </c>
      <c r="AO1535" s="7">
        <f>IF(R1535&gt;0,RANK(R1535,(N1535:P1535,Q1535:AE1535)),0)</f>
        <v>6</v>
      </c>
      <c r="AP1535" s="7">
        <f>IF(T1535&gt;0,RANK(T1535,(N1535:P1535,Q1535:AE1535)),0)</f>
        <v>0</v>
      </c>
      <c r="AQ1535" s="7">
        <f>IF(S1535&gt;0,RANK(S1535,(N1535:P1535,Q1535:AE1535)),0)</f>
        <v>4</v>
      </c>
      <c r="AR1535" s="2">
        <f t="shared" si="614"/>
        <v>2.050020500205002E-3</v>
      </c>
      <c r="AS1535" s="2">
        <f t="shared" si="615"/>
        <v>4.9200492004920044E-4</v>
      </c>
      <c r="AT1535" s="2">
        <f t="shared" si="616"/>
        <v>0</v>
      </c>
      <c r="AU1535" s="2">
        <f t="shared" si="617"/>
        <v>2.3780237802378023E-3</v>
      </c>
      <c r="AW1535" t="s">
        <v>2947</v>
      </c>
      <c r="AX1535" t="s">
        <v>2423</v>
      </c>
      <c r="AY1535">
        <v>1</v>
      </c>
      <c r="BA1535" s="119">
        <v>28</v>
      </c>
      <c r="BB1535" s="121">
        <v>145</v>
      </c>
      <c r="BC1535" s="125">
        <f t="shared" si="608"/>
        <v>28145</v>
      </c>
      <c r="BE1535" s="7" t="s">
        <v>228</v>
      </c>
    </row>
    <row r="1536" spans="1:70" hidden="1" outlineLevel="1">
      <c r="A1536" t="s">
        <v>1034</v>
      </c>
      <c r="B1536" t="s">
        <v>2423</v>
      </c>
      <c r="C1536" s="1">
        <f t="shared" si="609"/>
        <v>7780</v>
      </c>
      <c r="D1536" s="7">
        <f>IF(N1536&gt;0, RANK(N1536,(N1536:P1536,Q1536:AE1536)),0)</f>
        <v>2</v>
      </c>
      <c r="E1536" s="7">
        <f>IF(O1536&gt;0,RANK(O1536,(N1536:P1536,Q1536:AE1536)),0)</f>
        <v>1</v>
      </c>
      <c r="F1536" s="7">
        <f>IF(P1536&gt;0,RANK(P1536,(N1536:P1536,Q1536:AE1536)),0)</f>
        <v>4</v>
      </c>
      <c r="G1536" s="1">
        <f t="shared" si="597"/>
        <v>797</v>
      </c>
      <c r="H1536" s="2">
        <f t="shared" si="598"/>
        <v>0.10244215938303342</v>
      </c>
      <c r="I1536" s="2"/>
      <c r="J1536" s="2">
        <f t="shared" si="610"/>
        <v>0.44421593830334188</v>
      </c>
      <c r="K1536" s="2">
        <f t="shared" si="611"/>
        <v>0.5466580976863753</v>
      </c>
      <c r="L1536" s="2">
        <f t="shared" si="612"/>
        <v>2.3136246786632391E-3</v>
      </c>
      <c r="M1536" s="2">
        <f t="shared" si="613"/>
        <v>6.8123393316195224E-3</v>
      </c>
      <c r="N1536" s="66">
        <v>3456</v>
      </c>
      <c r="O1536" s="66">
        <v>4253</v>
      </c>
      <c r="P1536" s="66">
        <v>18</v>
      </c>
      <c r="Q1536" s="66">
        <v>17</v>
      </c>
      <c r="R1536" s="66">
        <v>3</v>
      </c>
      <c r="S1536" s="66">
        <v>20</v>
      </c>
      <c r="AH1536" s="66">
        <v>13</v>
      </c>
      <c r="AN1536" s="7">
        <f>IF(Q1536&gt;0,RANK(Q1536,(N1536:P1536,Q1536:AE1536)),0)</f>
        <v>5</v>
      </c>
      <c r="AO1536" s="7">
        <f>IF(R1536&gt;0,RANK(R1536,(N1536:P1536,Q1536:AE1536)),0)</f>
        <v>6</v>
      </c>
      <c r="AP1536" s="7">
        <f>IF(T1536&gt;0,RANK(T1536,(N1536:P1536,Q1536:AE1536)),0)</f>
        <v>0</v>
      </c>
      <c r="AQ1536" s="7">
        <f>IF(S1536&gt;0,RANK(S1536,(N1536:P1536,Q1536:AE1536)),0)</f>
        <v>3</v>
      </c>
      <c r="AR1536" s="2">
        <f t="shared" si="614"/>
        <v>2.1850899742930593E-3</v>
      </c>
      <c r="AS1536" s="2">
        <f t="shared" si="615"/>
        <v>3.8560411311053987E-4</v>
      </c>
      <c r="AT1536" s="2">
        <f t="shared" si="616"/>
        <v>0</v>
      </c>
      <c r="AU1536" s="2">
        <f t="shared" si="617"/>
        <v>2.5706940874035988E-3</v>
      </c>
      <c r="AW1536" t="s">
        <v>1034</v>
      </c>
      <c r="AX1536" t="s">
        <v>2423</v>
      </c>
      <c r="AY1536">
        <v>3</v>
      </c>
      <c r="BA1536" s="119">
        <v>28</v>
      </c>
      <c r="BB1536" s="121">
        <v>147</v>
      </c>
      <c r="BC1536" s="125">
        <f t="shared" si="608"/>
        <v>28147</v>
      </c>
      <c r="BE1536" s="7" t="s">
        <v>228</v>
      </c>
    </row>
    <row r="1537" spans="1:57" hidden="1" outlineLevel="1">
      <c r="A1537" t="s">
        <v>3421</v>
      </c>
      <c r="B1537" t="s">
        <v>2423</v>
      </c>
      <c r="C1537" s="1">
        <f t="shared" si="609"/>
        <v>21764</v>
      </c>
      <c r="D1537" s="7">
        <f>IF(N1537&gt;0, RANK(N1537,(N1537:P1537,Q1537:AE1537)),0)</f>
        <v>2</v>
      </c>
      <c r="E1537" s="7">
        <f>IF(O1537&gt;0,RANK(O1537,(N1537:P1537,Q1537:AE1537)),0)</f>
        <v>1</v>
      </c>
      <c r="F1537" s="7">
        <f>IF(P1537&gt;0,RANK(P1537,(N1537:P1537,Q1537:AE1537)),0)</f>
        <v>3</v>
      </c>
      <c r="G1537" s="1">
        <f t="shared" si="597"/>
        <v>663</v>
      </c>
      <c r="H1537" s="2">
        <f t="shared" si="598"/>
        <v>3.0463150156221284E-2</v>
      </c>
      <c r="I1537" s="2"/>
      <c r="J1537" s="2">
        <f t="shared" si="610"/>
        <v>0.48194265759970595</v>
      </c>
      <c r="K1537" s="2">
        <f t="shared" si="611"/>
        <v>0.51240580775592726</v>
      </c>
      <c r="L1537" s="2">
        <f t="shared" si="612"/>
        <v>1.9297923175886785E-3</v>
      </c>
      <c r="M1537" s="2">
        <f t="shared" si="613"/>
        <v>3.7217423267781728E-3</v>
      </c>
      <c r="N1537" s="66">
        <v>10489</v>
      </c>
      <c r="O1537" s="66">
        <v>11152</v>
      </c>
      <c r="P1537" s="66">
        <v>42</v>
      </c>
      <c r="Q1537" s="66">
        <v>28</v>
      </c>
      <c r="R1537" s="66">
        <v>12</v>
      </c>
      <c r="S1537" s="66">
        <v>37</v>
      </c>
      <c r="AH1537" s="66">
        <v>4</v>
      </c>
      <c r="AN1537" s="7">
        <f>IF(Q1537&gt;0,RANK(Q1537,(N1537:P1537,Q1537:AE1537)),0)</f>
        <v>5</v>
      </c>
      <c r="AO1537" s="7">
        <f>IF(R1537&gt;0,RANK(R1537,(N1537:P1537,Q1537:AE1537)),0)</f>
        <v>6</v>
      </c>
      <c r="AP1537" s="7">
        <f>IF(T1537&gt;0,RANK(T1537,(N1537:P1537,Q1537:AE1537)),0)</f>
        <v>0</v>
      </c>
      <c r="AQ1537" s="7">
        <f>IF(S1537&gt;0,RANK(S1537,(N1537:P1537,Q1537:AE1537)),0)</f>
        <v>4</v>
      </c>
      <c r="AR1537" s="2">
        <f t="shared" si="614"/>
        <v>1.2865282117257857E-3</v>
      </c>
      <c r="AS1537" s="2">
        <f t="shared" si="615"/>
        <v>5.5136923359676532E-4</v>
      </c>
      <c r="AT1537" s="2">
        <f t="shared" si="616"/>
        <v>0</v>
      </c>
      <c r="AU1537" s="2">
        <f t="shared" si="617"/>
        <v>1.7000551369233596E-3</v>
      </c>
      <c r="AW1537" t="s">
        <v>3421</v>
      </c>
      <c r="AX1537" t="s">
        <v>2423</v>
      </c>
      <c r="AY1537">
        <v>2</v>
      </c>
      <c r="BA1537" s="119">
        <v>28</v>
      </c>
      <c r="BB1537" s="121">
        <v>149</v>
      </c>
      <c r="BC1537" s="125">
        <f t="shared" si="608"/>
        <v>28149</v>
      </c>
      <c r="BE1537" s="7" t="s">
        <v>228</v>
      </c>
    </row>
    <row r="1538" spans="1:57" hidden="1" outlineLevel="1">
      <c r="A1538" t="s">
        <v>1616</v>
      </c>
      <c r="B1538" t="s">
        <v>2423</v>
      </c>
      <c r="C1538" s="1">
        <f t="shared" si="609"/>
        <v>19583</v>
      </c>
      <c r="D1538" s="7">
        <f>IF(N1538&gt;0, RANK(N1538,(N1538:P1538,Q1538:AE1538)),0)</f>
        <v>1</v>
      </c>
      <c r="E1538" s="7">
        <f>IF(O1538&gt;0,RANK(O1538,(N1538:P1538,Q1538:AE1538)),0)</f>
        <v>2</v>
      </c>
      <c r="F1538" s="7">
        <f>IF(P1538&gt;0,RANK(P1538,(N1538:P1538,Q1538:AE1538)),0)</f>
        <v>3</v>
      </c>
      <c r="G1538" s="1">
        <f t="shared" si="597"/>
        <v>6801</v>
      </c>
      <c r="H1538" s="2">
        <f t="shared" si="598"/>
        <v>0.34729101771945053</v>
      </c>
      <c r="I1538" s="2"/>
      <c r="J1538" s="2">
        <f t="shared" si="610"/>
        <v>0.67139866210488686</v>
      </c>
      <c r="K1538" s="2">
        <f t="shared" si="611"/>
        <v>0.32410764438543632</v>
      </c>
      <c r="L1538" s="2">
        <f t="shared" si="612"/>
        <v>1.3787468722871879E-3</v>
      </c>
      <c r="M1538" s="2">
        <f t="shared" si="613"/>
        <v>3.1149466373896336E-3</v>
      </c>
      <c r="N1538" s="66">
        <v>13148</v>
      </c>
      <c r="O1538" s="66">
        <v>6347</v>
      </c>
      <c r="P1538" s="66">
        <v>27</v>
      </c>
      <c r="Q1538" s="66">
        <v>22</v>
      </c>
      <c r="R1538" s="66">
        <v>11</v>
      </c>
      <c r="S1538" s="66">
        <v>27</v>
      </c>
      <c r="AH1538" s="66">
        <v>1</v>
      </c>
      <c r="AN1538" s="7">
        <f>IF(Q1538&gt;0,RANK(Q1538,(N1538:P1538,Q1538:AE1538)),0)</f>
        <v>5</v>
      </c>
      <c r="AO1538" s="7">
        <f>IF(R1538&gt;0,RANK(R1538,(N1538:P1538,Q1538:AE1538)),0)</f>
        <v>6</v>
      </c>
      <c r="AP1538" s="7">
        <f>IF(T1538&gt;0,RANK(T1538,(N1538:P1538,Q1538:AE1538)),0)</f>
        <v>0</v>
      </c>
      <c r="AQ1538" s="7">
        <f>IF(S1538&gt;0,RANK(S1538,(N1538:P1538,Q1538:AE1538)),0)</f>
        <v>3</v>
      </c>
      <c r="AR1538" s="2">
        <f t="shared" si="614"/>
        <v>1.1234233774191902E-3</v>
      </c>
      <c r="AS1538" s="2">
        <f t="shared" si="615"/>
        <v>5.6171168870959511E-4</v>
      </c>
      <c r="AT1538" s="2">
        <f t="shared" si="616"/>
        <v>0</v>
      </c>
      <c r="AU1538" s="2">
        <f t="shared" si="617"/>
        <v>1.3787468722871879E-3</v>
      </c>
      <c r="AW1538" t="s">
        <v>1616</v>
      </c>
      <c r="AX1538" t="s">
        <v>2423</v>
      </c>
      <c r="AY1538">
        <v>2</v>
      </c>
      <c r="BA1538" s="119">
        <v>28</v>
      </c>
      <c r="BB1538" s="121">
        <v>151</v>
      </c>
      <c r="BC1538" s="125">
        <f t="shared" si="608"/>
        <v>28151</v>
      </c>
      <c r="BE1538" s="7" t="s">
        <v>228</v>
      </c>
    </row>
    <row r="1539" spans="1:57" hidden="1" outlineLevel="1">
      <c r="A1539" t="s">
        <v>3422</v>
      </c>
      <c r="B1539" t="s">
        <v>2423</v>
      </c>
      <c r="C1539" s="1">
        <f t="shared" si="609"/>
        <v>10022</v>
      </c>
      <c r="D1539" s="7">
        <f>IF(N1539&gt;0, RANK(N1539,(N1539:P1539,Q1539:AE1539)),0)</f>
        <v>2</v>
      </c>
      <c r="E1539" s="7">
        <f>IF(O1539&gt;0,RANK(O1539,(N1539:P1539,Q1539:AE1539)),0)</f>
        <v>1</v>
      </c>
      <c r="F1539" s="7">
        <f>IF(P1539&gt;0,RANK(P1539,(N1539:P1539,Q1539:AE1539)),0)</f>
        <v>3</v>
      </c>
      <c r="G1539" s="1">
        <f t="shared" si="597"/>
        <v>2180</v>
      </c>
      <c r="H1539" s="2">
        <f t="shared" si="598"/>
        <v>0.21752145280383156</v>
      </c>
      <c r="I1539" s="2"/>
      <c r="J1539" s="2">
        <f t="shared" si="610"/>
        <v>0.38814607862702055</v>
      </c>
      <c r="K1539" s="2">
        <f t="shared" si="611"/>
        <v>0.60566753143085217</v>
      </c>
      <c r="L1539" s="2">
        <f t="shared" si="612"/>
        <v>2.2949511075633605E-3</v>
      </c>
      <c r="M1539" s="2">
        <f t="shared" si="613"/>
        <v>3.8914388345639189E-3</v>
      </c>
      <c r="N1539" s="66">
        <v>3890</v>
      </c>
      <c r="O1539" s="66">
        <v>6070</v>
      </c>
      <c r="P1539" s="66">
        <v>23</v>
      </c>
      <c r="Q1539" s="66">
        <v>13</v>
      </c>
      <c r="R1539" s="66">
        <v>7</v>
      </c>
      <c r="S1539" s="66">
        <v>16</v>
      </c>
      <c r="AH1539" s="66">
        <v>3</v>
      </c>
      <c r="AN1539" s="7">
        <f>IF(Q1539&gt;0,RANK(Q1539,(N1539:P1539,Q1539:AE1539)),0)</f>
        <v>5</v>
      </c>
      <c r="AO1539" s="7">
        <f>IF(R1539&gt;0,RANK(R1539,(N1539:P1539,Q1539:AE1539)),0)</f>
        <v>6</v>
      </c>
      <c r="AP1539" s="7">
        <f>IF(T1539&gt;0,RANK(T1539,(N1539:P1539,Q1539:AE1539)),0)</f>
        <v>0</v>
      </c>
      <c r="AQ1539" s="7">
        <f>IF(S1539&gt;0,RANK(S1539,(N1539:P1539,Q1539:AE1539)),0)</f>
        <v>4</v>
      </c>
      <c r="AR1539" s="2">
        <f t="shared" si="614"/>
        <v>1.2971462781879864E-3</v>
      </c>
      <c r="AS1539" s="2">
        <f t="shared" si="615"/>
        <v>6.9846338056276194E-4</v>
      </c>
      <c r="AT1539" s="2">
        <f t="shared" si="616"/>
        <v>0</v>
      </c>
      <c r="AU1539" s="2">
        <f t="shared" si="617"/>
        <v>1.5964877270005988E-3</v>
      </c>
      <c r="AW1539" t="s">
        <v>3422</v>
      </c>
      <c r="AX1539" t="s">
        <v>2423</v>
      </c>
      <c r="AY1539">
        <v>4</v>
      </c>
      <c r="BA1539" s="119">
        <v>28</v>
      </c>
      <c r="BB1539" s="121">
        <v>153</v>
      </c>
      <c r="BC1539" s="125">
        <f t="shared" si="608"/>
        <v>28153</v>
      </c>
      <c r="BE1539" s="7" t="s">
        <v>228</v>
      </c>
    </row>
    <row r="1540" spans="1:57" hidden="1" outlineLevel="1">
      <c r="A1540" t="s">
        <v>3311</v>
      </c>
      <c r="B1540" t="s">
        <v>2423</v>
      </c>
      <c r="C1540" s="1">
        <f t="shared" si="609"/>
        <v>5457</v>
      </c>
      <c r="D1540" s="7">
        <f>IF(N1540&gt;0, RANK(N1540,(N1540:P1540,Q1540:AE1540)),0)</f>
        <v>2</v>
      </c>
      <c r="E1540" s="7">
        <f>IF(O1540&gt;0,RANK(O1540,(N1540:P1540,Q1540:AE1540)),0)</f>
        <v>1</v>
      </c>
      <c r="F1540" s="7">
        <f>IF(P1540&gt;0,RANK(P1540,(N1540:P1540,Q1540:AE1540)),0)</f>
        <v>3</v>
      </c>
      <c r="G1540" s="1">
        <f t="shared" si="597"/>
        <v>2723</v>
      </c>
      <c r="H1540" s="2">
        <f t="shared" si="598"/>
        <v>0.498992120212571</v>
      </c>
      <c r="I1540" s="2"/>
      <c r="J1540" s="2">
        <f t="shared" si="610"/>
        <v>0.24720542422576508</v>
      </c>
      <c r="K1540" s="2">
        <f t="shared" si="611"/>
        <v>0.74619754443833608</v>
      </c>
      <c r="L1540" s="2">
        <f t="shared" si="612"/>
        <v>2.7487630566245189E-3</v>
      </c>
      <c r="M1540" s="2">
        <f t="shared" si="613"/>
        <v>3.8482682792743209E-3</v>
      </c>
      <c r="N1540" s="66">
        <v>1349</v>
      </c>
      <c r="O1540" s="66">
        <v>4072</v>
      </c>
      <c r="P1540" s="66">
        <v>15</v>
      </c>
      <c r="Q1540" s="66">
        <v>7</v>
      </c>
      <c r="R1540" s="66">
        <v>1</v>
      </c>
      <c r="S1540" s="66">
        <v>10</v>
      </c>
      <c r="AH1540" s="66">
        <v>3</v>
      </c>
      <c r="AN1540" s="7">
        <f>IF(Q1540&gt;0,RANK(Q1540,(N1540:P1540,Q1540:AE1540)),0)</f>
        <v>5</v>
      </c>
      <c r="AO1540" s="7">
        <f>IF(R1540&gt;0,RANK(R1540,(N1540:P1540,Q1540:AE1540)),0)</f>
        <v>6</v>
      </c>
      <c r="AP1540" s="7">
        <f>IF(T1540&gt;0,RANK(T1540,(N1540:P1540,Q1540:AE1540)),0)</f>
        <v>0</v>
      </c>
      <c r="AQ1540" s="7">
        <f>IF(S1540&gt;0,RANK(S1540,(N1540:P1540,Q1540:AE1540)),0)</f>
        <v>4</v>
      </c>
      <c r="AR1540" s="2">
        <f t="shared" si="614"/>
        <v>1.2827560930914422E-3</v>
      </c>
      <c r="AS1540" s="2">
        <f t="shared" si="615"/>
        <v>1.8325087044163461E-4</v>
      </c>
      <c r="AT1540" s="2">
        <f t="shared" si="616"/>
        <v>0</v>
      </c>
      <c r="AU1540" s="2">
        <f t="shared" si="617"/>
        <v>1.8325087044163461E-3</v>
      </c>
      <c r="AW1540" t="s">
        <v>3311</v>
      </c>
      <c r="AX1540" t="s">
        <v>2423</v>
      </c>
      <c r="AY1540">
        <v>0</v>
      </c>
      <c r="BA1540" s="119">
        <v>28</v>
      </c>
      <c r="BB1540" s="121">
        <v>155</v>
      </c>
      <c r="BC1540" s="125">
        <f t="shared" si="608"/>
        <v>28155</v>
      </c>
      <c r="BE1540" s="7" t="s">
        <v>228</v>
      </c>
    </row>
    <row r="1541" spans="1:57" hidden="1" outlineLevel="1">
      <c r="A1541" t="s">
        <v>2405</v>
      </c>
      <c r="B1541" t="s">
        <v>2423</v>
      </c>
      <c r="C1541" s="1">
        <f t="shared" si="609"/>
        <v>5139</v>
      </c>
      <c r="D1541" s="7">
        <f>IF(N1541&gt;0, RANK(N1541,(N1541:P1541,Q1541:AE1541)),0)</f>
        <v>1</v>
      </c>
      <c r="E1541" s="7">
        <f>IF(O1541&gt;0,RANK(O1541,(N1541:P1541,Q1541:AE1541)),0)</f>
        <v>2</v>
      </c>
      <c r="F1541" s="7">
        <f>IF(P1541&gt;0,RANK(P1541,(N1541:P1541,Q1541:AE1541)),0)</f>
        <v>4</v>
      </c>
      <c r="G1541" s="1">
        <f t="shared" si="597"/>
        <v>1974</v>
      </c>
      <c r="H1541" s="2">
        <f t="shared" si="598"/>
        <v>0.38412142440163455</v>
      </c>
      <c r="I1541" s="2"/>
      <c r="J1541" s="2">
        <f t="shared" si="610"/>
        <v>0.68768242848803274</v>
      </c>
      <c r="K1541" s="2">
        <f t="shared" si="611"/>
        <v>0.30356100408639813</v>
      </c>
      <c r="L1541" s="2">
        <f t="shared" si="612"/>
        <v>2.7242654212881884E-3</v>
      </c>
      <c r="M1541" s="2">
        <f t="shared" si="613"/>
        <v>6.03230200428094E-3</v>
      </c>
      <c r="N1541" s="66">
        <v>3534</v>
      </c>
      <c r="O1541" s="66">
        <v>1560</v>
      </c>
      <c r="P1541" s="66">
        <v>14</v>
      </c>
      <c r="Q1541" s="66">
        <v>9</v>
      </c>
      <c r="R1541" s="66">
        <v>2</v>
      </c>
      <c r="S1541" s="66">
        <v>17</v>
      </c>
      <c r="AH1541" s="66">
        <v>3</v>
      </c>
      <c r="AN1541" s="7">
        <f>IF(Q1541&gt;0,RANK(Q1541,(N1541:P1541,Q1541:AE1541)),0)</f>
        <v>5</v>
      </c>
      <c r="AO1541" s="7">
        <f>IF(R1541&gt;0,RANK(R1541,(N1541:P1541,Q1541:AE1541)),0)</f>
        <v>6</v>
      </c>
      <c r="AP1541" s="7">
        <f>IF(T1541&gt;0,RANK(T1541,(N1541:P1541,Q1541:AE1541)),0)</f>
        <v>0</v>
      </c>
      <c r="AQ1541" s="7">
        <f>IF(S1541&gt;0,RANK(S1541,(N1541:P1541,Q1541:AE1541)),0)</f>
        <v>3</v>
      </c>
      <c r="AR1541" s="2">
        <f t="shared" si="614"/>
        <v>1.7513134851138354E-3</v>
      </c>
      <c r="AS1541" s="2">
        <f t="shared" si="615"/>
        <v>3.891807744697412E-4</v>
      </c>
      <c r="AT1541" s="2">
        <f t="shared" si="616"/>
        <v>0</v>
      </c>
      <c r="AU1541" s="2">
        <f t="shared" si="617"/>
        <v>3.3080365829928002E-3</v>
      </c>
      <c r="AW1541" t="s">
        <v>2405</v>
      </c>
      <c r="AX1541" t="s">
        <v>2423</v>
      </c>
      <c r="AY1541">
        <v>3</v>
      </c>
      <c r="BA1541" s="119">
        <v>28</v>
      </c>
      <c r="BB1541" s="121">
        <v>157</v>
      </c>
      <c r="BC1541" s="125">
        <f t="shared" si="608"/>
        <v>28157</v>
      </c>
      <c r="BE1541" s="7" t="s">
        <v>228</v>
      </c>
    </row>
    <row r="1542" spans="1:57" hidden="1" outlineLevel="1">
      <c r="A1542" t="s">
        <v>2780</v>
      </c>
      <c r="B1542" t="s">
        <v>2423</v>
      </c>
      <c r="C1542" s="1">
        <f t="shared" si="609"/>
        <v>10221</v>
      </c>
      <c r="D1542" s="7">
        <f>IF(N1542&gt;0, RANK(N1542,(N1542:P1542,Q1542:AE1542)),0)</f>
        <v>2</v>
      </c>
      <c r="E1542" s="7">
        <f>IF(O1542&gt;0,RANK(O1542,(N1542:P1542,Q1542:AE1542)),0)</f>
        <v>1</v>
      </c>
      <c r="F1542" s="7">
        <f>IF(P1542&gt;0,RANK(P1542,(N1542:P1542,Q1542:AE1542)),0)</f>
        <v>3</v>
      </c>
      <c r="G1542" s="1">
        <f t="shared" si="597"/>
        <v>844</v>
      </c>
      <c r="H1542" s="2">
        <f t="shared" si="598"/>
        <v>8.2575090499951084E-2</v>
      </c>
      <c r="I1542" s="2"/>
      <c r="J1542" s="2">
        <f t="shared" si="610"/>
        <v>0.45523921338420897</v>
      </c>
      <c r="K1542" s="2">
        <f t="shared" si="611"/>
        <v>0.53781430388416007</v>
      </c>
      <c r="L1542" s="2">
        <f t="shared" si="612"/>
        <v>2.739457978671363E-3</v>
      </c>
      <c r="M1542" s="2">
        <f t="shared" si="613"/>
        <v>4.2070247529596462E-3</v>
      </c>
      <c r="N1542" s="66">
        <v>4653</v>
      </c>
      <c r="O1542" s="66">
        <v>5497</v>
      </c>
      <c r="P1542" s="66">
        <v>28</v>
      </c>
      <c r="Q1542" s="66">
        <v>16</v>
      </c>
      <c r="R1542" s="66">
        <v>10</v>
      </c>
      <c r="S1542" s="66">
        <v>14</v>
      </c>
      <c r="AH1542" s="66">
        <v>3</v>
      </c>
      <c r="AN1542" s="7">
        <f>IF(Q1542&gt;0,RANK(Q1542,(N1542:P1542,Q1542:AE1542)),0)</f>
        <v>4</v>
      </c>
      <c r="AO1542" s="7">
        <f>IF(R1542&gt;0,RANK(R1542,(N1542:P1542,Q1542:AE1542)),0)</f>
        <v>6</v>
      </c>
      <c r="AP1542" s="7">
        <f>IF(T1542&gt;0,RANK(T1542,(N1542:P1542,Q1542:AE1542)),0)</f>
        <v>0</v>
      </c>
      <c r="AQ1542" s="7">
        <f>IF(S1542&gt;0,RANK(S1542,(N1542:P1542,Q1542:AE1542)),0)</f>
        <v>5</v>
      </c>
      <c r="AR1542" s="2">
        <f t="shared" si="614"/>
        <v>1.5654045592407787E-3</v>
      </c>
      <c r="AS1542" s="2">
        <f t="shared" si="615"/>
        <v>9.7837784952548674E-4</v>
      </c>
      <c r="AT1542" s="2">
        <f t="shared" si="616"/>
        <v>0</v>
      </c>
      <c r="AU1542" s="2">
        <f t="shared" si="617"/>
        <v>1.3697289893356815E-3</v>
      </c>
      <c r="AW1542" t="s">
        <v>2780</v>
      </c>
      <c r="AX1542" t="s">
        <v>2423</v>
      </c>
      <c r="AY1542">
        <v>0</v>
      </c>
      <c r="BA1542" s="119">
        <v>28</v>
      </c>
      <c r="BB1542" s="121">
        <v>159</v>
      </c>
      <c r="BC1542" s="125">
        <f t="shared" si="608"/>
        <v>28159</v>
      </c>
      <c r="BE1542" s="7" t="s">
        <v>228</v>
      </c>
    </row>
    <row r="1543" spans="1:57" hidden="1" outlineLevel="1">
      <c r="A1543" t="s">
        <v>2591</v>
      </c>
      <c r="B1543" t="s">
        <v>2423</v>
      </c>
      <c r="C1543" s="1">
        <f t="shared" si="609"/>
        <v>6826</v>
      </c>
      <c r="D1543" s="7">
        <f>IF(N1543&gt;0, RANK(N1543,(N1543:P1543,Q1543:AE1543)),0)</f>
        <v>2</v>
      </c>
      <c r="E1543" s="7">
        <f>IF(O1543&gt;0,RANK(O1543,(N1543:P1543,Q1543:AE1543)),0)</f>
        <v>1</v>
      </c>
      <c r="F1543" s="7">
        <f>IF(P1543&gt;0,RANK(P1543,(N1543:P1543,Q1543:AE1543)),0)</f>
        <v>3</v>
      </c>
      <c r="G1543" s="1">
        <f t="shared" ref="G1543:G1606" si="618">IF(C1543&gt;0,MAX(N1543:P1543)-LARGE(N1543:P1543,2),0)</f>
        <v>477</v>
      </c>
      <c r="H1543" s="2">
        <f t="shared" ref="H1543:H1606" si="619">IF(C1543&gt;0,G1543/C1543,0)</f>
        <v>6.9879871081160269E-2</v>
      </c>
      <c r="I1543" s="2"/>
      <c r="J1543" s="2">
        <f t="shared" si="610"/>
        <v>0.46161734544389099</v>
      </c>
      <c r="K1543" s="2">
        <f t="shared" si="611"/>
        <v>0.53149721652505122</v>
      </c>
      <c r="L1543" s="2">
        <f t="shared" si="612"/>
        <v>3.6624670377966599E-3</v>
      </c>
      <c r="M1543" s="2">
        <f t="shared" si="613"/>
        <v>3.2229709932611291E-3</v>
      </c>
      <c r="N1543" s="66">
        <v>3151</v>
      </c>
      <c r="O1543" s="66">
        <v>3628</v>
      </c>
      <c r="P1543" s="66">
        <v>25</v>
      </c>
      <c r="Q1543" s="66">
        <v>7</v>
      </c>
      <c r="R1543" s="66">
        <v>5</v>
      </c>
      <c r="S1543" s="66">
        <v>10</v>
      </c>
      <c r="AH1543" s="66">
        <v>0</v>
      </c>
      <c r="AN1543" s="7">
        <f>IF(Q1543&gt;0,RANK(Q1543,(N1543:P1543,Q1543:AE1543)),0)</f>
        <v>5</v>
      </c>
      <c r="AO1543" s="7">
        <f>IF(R1543&gt;0,RANK(R1543,(N1543:P1543,Q1543:AE1543)),0)</f>
        <v>6</v>
      </c>
      <c r="AP1543" s="7">
        <f>IF(T1543&gt;0,RANK(T1543,(N1543:P1543,Q1543:AE1543)),0)</f>
        <v>0</v>
      </c>
      <c r="AQ1543" s="7">
        <f>IF(S1543&gt;0,RANK(S1543,(N1543:P1543,Q1543:AE1543)),0)</f>
        <v>4</v>
      </c>
      <c r="AR1543" s="2">
        <f t="shared" si="614"/>
        <v>1.0254907705830648E-3</v>
      </c>
      <c r="AS1543" s="2">
        <f t="shared" si="615"/>
        <v>7.3249340755933195E-4</v>
      </c>
      <c r="AT1543" s="2">
        <f t="shared" si="616"/>
        <v>0</v>
      </c>
      <c r="AU1543" s="2">
        <f t="shared" si="617"/>
        <v>1.4649868151186639E-3</v>
      </c>
      <c r="AW1543" t="s">
        <v>2591</v>
      </c>
      <c r="AX1543" t="s">
        <v>2423</v>
      </c>
      <c r="AY1543">
        <v>1</v>
      </c>
      <c r="BA1543" s="119">
        <v>28</v>
      </c>
      <c r="BB1543" s="121">
        <v>161</v>
      </c>
      <c r="BC1543" s="125">
        <f t="shared" si="608"/>
        <v>28161</v>
      </c>
      <c r="BE1543" s="7" t="s">
        <v>228</v>
      </c>
    </row>
    <row r="1544" spans="1:57" hidden="1" outlineLevel="1">
      <c r="A1544" t="s">
        <v>880</v>
      </c>
      <c r="B1544" t="s">
        <v>2423</v>
      </c>
      <c r="C1544" s="1">
        <f t="shared" si="609"/>
        <v>11477</v>
      </c>
      <c r="D1544" s="7">
        <f>IF(N1544&gt;0, RANK(N1544,(N1544:P1544,Q1544:AE1544)),0)</f>
        <v>1</v>
      </c>
      <c r="E1544" s="7">
        <f>IF(O1544&gt;0,RANK(O1544,(N1544:P1544,Q1544:AE1544)),0)</f>
        <v>2</v>
      </c>
      <c r="F1544" s="7">
        <f>IF(P1544&gt;0,RANK(P1544,(N1544:P1544,Q1544:AE1544)),0)</f>
        <v>3</v>
      </c>
      <c r="G1544" s="1">
        <f t="shared" si="618"/>
        <v>826</v>
      </c>
      <c r="H1544" s="2">
        <f t="shared" si="619"/>
        <v>7.1970027010542822E-2</v>
      </c>
      <c r="I1544" s="2"/>
      <c r="J1544" s="2">
        <f t="shared" si="610"/>
        <v>0.53289187069791755</v>
      </c>
      <c r="K1544" s="2">
        <f t="shared" si="611"/>
        <v>0.46092184368737477</v>
      </c>
      <c r="L1544" s="2">
        <f t="shared" si="612"/>
        <v>1.8297464494205803E-3</v>
      </c>
      <c r="M1544" s="2">
        <f t="shared" si="613"/>
        <v>4.3565391652871065E-3</v>
      </c>
      <c r="N1544" s="66">
        <v>6116</v>
      </c>
      <c r="O1544" s="66">
        <v>5290</v>
      </c>
      <c r="P1544" s="66">
        <v>21</v>
      </c>
      <c r="Q1544" s="66">
        <v>17</v>
      </c>
      <c r="R1544" s="66">
        <v>10</v>
      </c>
      <c r="S1544" s="66">
        <v>19</v>
      </c>
      <c r="AH1544" s="66">
        <v>4</v>
      </c>
      <c r="AN1544" s="7">
        <f>IF(Q1544&gt;0,RANK(Q1544,(N1544:P1544,Q1544:AE1544)),0)</f>
        <v>5</v>
      </c>
      <c r="AO1544" s="7">
        <f>IF(R1544&gt;0,RANK(R1544,(N1544:P1544,Q1544:AE1544)),0)</f>
        <v>6</v>
      </c>
      <c r="AP1544" s="7">
        <f>IF(T1544&gt;0,RANK(T1544,(N1544:P1544,Q1544:AE1544)),0)</f>
        <v>0</v>
      </c>
      <c r="AQ1544" s="7">
        <f>IF(S1544&gt;0,RANK(S1544,(N1544:P1544,Q1544:AE1544)),0)</f>
        <v>4</v>
      </c>
      <c r="AR1544" s="2">
        <f t="shared" si="614"/>
        <v>1.4812233161976126E-3</v>
      </c>
      <c r="AS1544" s="2">
        <f t="shared" si="615"/>
        <v>8.7130783305741915E-4</v>
      </c>
      <c r="AT1544" s="2">
        <f t="shared" si="616"/>
        <v>0</v>
      </c>
      <c r="AU1544" s="2">
        <f t="shared" si="617"/>
        <v>1.6554848828090965E-3</v>
      </c>
      <c r="AW1544" t="s">
        <v>880</v>
      </c>
      <c r="AX1544" t="s">
        <v>2423</v>
      </c>
      <c r="AY1544">
        <v>2</v>
      </c>
      <c r="BA1544" s="119">
        <v>28</v>
      </c>
      <c r="BB1544" s="121">
        <v>163</v>
      </c>
      <c r="BC1544" s="125">
        <f t="shared" si="608"/>
        <v>28163</v>
      </c>
      <c r="BE1544" s="7" t="s">
        <v>228</v>
      </c>
    </row>
    <row r="1545" spans="1:57" collapsed="1">
      <c r="A1545" t="s">
        <v>2276</v>
      </c>
      <c r="B1545" t="s">
        <v>2781</v>
      </c>
      <c r="C1545" s="1">
        <f t="shared" si="609"/>
        <v>1289865</v>
      </c>
      <c r="D1545" s="7">
        <f>IF(N1545&gt;0, RANK(N1545,(N1545:P1545,Q1545:AE1545)),0)</f>
        <v>2</v>
      </c>
      <c r="E1545" s="7">
        <f>IF(O1545&gt;0,RANK(O1545,(N1545:P1545,Q1545:AE1545)),0)</f>
        <v>1</v>
      </c>
      <c r="F1545" s="7">
        <f>IF(P1545&gt;0,RANK(P1545,(N1545:P1545,Q1545:AE1545)),0)</f>
        <v>3</v>
      </c>
      <c r="G1545" s="1">
        <f t="shared" si="618"/>
        <v>169935</v>
      </c>
      <c r="H1545" s="2">
        <f t="shared" si="619"/>
        <v>0.13174634554778988</v>
      </c>
      <c r="I1545" s="2"/>
      <c r="J1545" s="2">
        <f t="shared" si="610"/>
        <v>0.43001554426238403</v>
      </c>
      <c r="K1545" s="2">
        <f t="shared" si="611"/>
        <v>0.56176188981017394</v>
      </c>
      <c r="L1545" s="2">
        <f t="shared" si="612"/>
        <v>3.1096277517414614E-3</v>
      </c>
      <c r="M1545" s="2">
        <f t="shared" si="613"/>
        <v>5.1129381757005106E-3</v>
      </c>
      <c r="N1545" s="66">
        <f t="shared" ref="N1545:S1545" si="620">SUM(N1463:N1544)</f>
        <v>554662</v>
      </c>
      <c r="O1545" s="66">
        <f t="shared" si="620"/>
        <v>724597</v>
      </c>
      <c r="P1545" s="66">
        <f t="shared" si="620"/>
        <v>4011</v>
      </c>
      <c r="Q1545" s="66">
        <f t="shared" si="620"/>
        <v>2529</v>
      </c>
      <c r="R1545" s="66">
        <f t="shared" si="620"/>
        <v>1034</v>
      </c>
      <c r="S1545" s="66">
        <f t="shared" si="620"/>
        <v>2551</v>
      </c>
      <c r="W1545" s="66">
        <f>SUM(W1463:W1544)</f>
        <v>0</v>
      </c>
      <c r="AH1545" s="66">
        <f>SUM(AH1463:AH1544)</f>
        <v>481</v>
      </c>
      <c r="AL1545" s="66">
        <f>SUM(AL1463:AL1544)</f>
        <v>0</v>
      </c>
      <c r="AN1545" s="7">
        <f>IF(Q1545&gt;0,RANK(Q1545,(N1545:P1545,Q1545:AE1545)),0)</f>
        <v>5</v>
      </c>
      <c r="AO1545" s="7">
        <f>IF(R1545&gt;0,RANK(R1545,(N1545:P1545,Q1545:AE1545)),0)</f>
        <v>6</v>
      </c>
      <c r="AP1545" s="7">
        <f>IF(T1545&gt;0,RANK(T1545,(N1545:P1545,Q1545:AE1545)),0)</f>
        <v>0</v>
      </c>
      <c r="AQ1545" s="7">
        <f>IF(S1545&gt;0,RANK(S1545,(N1545:P1545,Q1545:AE1545)),0)</f>
        <v>4</v>
      </c>
      <c r="AR1545" s="2">
        <f t="shared" si="614"/>
        <v>1.960670302706097E-3</v>
      </c>
      <c r="AS1545" s="2">
        <f t="shared" si="615"/>
        <v>8.0163427955638766E-4</v>
      </c>
      <c r="AT1545" s="2">
        <f t="shared" si="616"/>
        <v>0</v>
      </c>
      <c r="AU1545" s="2">
        <f t="shared" si="617"/>
        <v>1.9777263512072967E-3</v>
      </c>
      <c r="AW1545" t="s">
        <v>2276</v>
      </c>
      <c r="AX1545" t="s">
        <v>2781</v>
      </c>
      <c r="BA1545" s="119">
        <v>28</v>
      </c>
      <c r="BB1545" s="121"/>
      <c r="BC1545" s="119">
        <v>28</v>
      </c>
      <c r="BE1545" s="7" t="s">
        <v>3272</v>
      </c>
    </row>
    <row r="1546" spans="1:57">
      <c r="C1546" s="1"/>
      <c r="E1546" s="7"/>
      <c r="F1546" s="7"/>
      <c r="I1546" s="2"/>
      <c r="AN1546" s="7"/>
      <c r="AO1546" s="7"/>
      <c r="AP1546" s="7"/>
      <c r="AQ1546" s="7"/>
      <c r="BA1546" s="119"/>
      <c r="BB1546" s="121"/>
      <c r="BC1546" s="125"/>
    </row>
    <row r="1547" spans="1:57" hidden="1" outlineLevel="1">
      <c r="A1547" t="s">
        <v>2836</v>
      </c>
      <c r="B1547" t="s">
        <v>1515</v>
      </c>
      <c r="C1547" s="1">
        <f t="shared" ref="C1547:C1578" si="621">SUM(N1547:AL1547)</f>
        <v>11871</v>
      </c>
      <c r="D1547" s="7">
        <f>IF(N1547&gt;0, RANK(N1547,(N1547:P1547,Q1547:AE1547)),0)</f>
        <v>2</v>
      </c>
      <c r="E1547" s="7">
        <f>IF(O1547&gt;0,RANK(O1547,(N1547:P1547,Q1547:AE1547)),0)</f>
        <v>1</v>
      </c>
      <c r="F1547" s="7">
        <f>IF(P1547&gt;0,RANK(P1547,(N1547:P1547,Q1547:AE1547)),0)</f>
        <v>3</v>
      </c>
      <c r="G1547" s="1">
        <f t="shared" si="618"/>
        <v>156</v>
      </c>
      <c r="H1547" s="2">
        <f t="shared" si="619"/>
        <v>1.3141268637856963E-2</v>
      </c>
      <c r="I1547" s="2"/>
      <c r="J1547" s="2">
        <f t="shared" ref="J1547:J1578" si="622">IF($C1547=0,"-",N1547/$C1547)</f>
        <v>0.48311010024429279</v>
      </c>
      <c r="K1547" s="2">
        <f t="shared" ref="K1547:K1578" si="623">IF($C1547=0,"-",O1547/$C1547)</f>
        <v>0.49625136888214977</v>
      </c>
      <c r="L1547" s="2">
        <f t="shared" ref="L1547:L1578" si="624">IF($C1547=0,"-",P1547/$C1547)</f>
        <v>8.7608457585713079E-3</v>
      </c>
      <c r="M1547" s="2">
        <f t="shared" ref="M1547:M1578" si="625">IF(C1547=0,"-",(1-J1547-K1547-L1547))</f>
        <v>1.1877685114986129E-2</v>
      </c>
      <c r="N1547" s="66">
        <v>5735</v>
      </c>
      <c r="O1547" s="66">
        <v>5891</v>
      </c>
      <c r="P1547" s="66">
        <v>104</v>
      </c>
      <c r="Q1547" s="66">
        <v>88</v>
      </c>
      <c r="R1547" s="66">
        <v>1</v>
      </c>
      <c r="S1547" s="66">
        <v>52</v>
      </c>
      <c r="W1547" s="66">
        <f>IF(Notes!B$31=1,IF(BR1547&gt;0,BR1547-R1547-SUM(T1547:V1547)-SUM(X1547:AL1547),SUM(BS1547:BY1547)),SUM(BS1547:BY1547))</f>
        <v>0</v>
      </c>
      <c r="AN1547" s="7">
        <f>IF(Q1547&gt;0,RANK(Q1547,(N1547:P1547,Q1547:AE1547)),0)</f>
        <v>4</v>
      </c>
      <c r="AO1547" s="7">
        <f>IF(R1547&gt;0,RANK(R1547,(N1547:P1547,Q1547:AE1547)),0)</f>
        <v>6</v>
      </c>
      <c r="AP1547" s="7">
        <f>IF(T1547&gt;0,RANK(T1547,(N1547:P1547,Q1547:AE1547)),0)</f>
        <v>0</v>
      </c>
      <c r="AQ1547" s="7">
        <f>IF(S1547&gt;0,RANK(S1547,(N1547:P1547,Q1547:AE1547)),0)</f>
        <v>5</v>
      </c>
      <c r="AR1547" s="2">
        <f t="shared" ref="AR1547:AR1578" si="626">IF($C1547=0,"-",Q1547/$C1547)</f>
        <v>7.4130233341757222E-3</v>
      </c>
      <c r="AS1547" s="2">
        <f t="shared" ref="AS1547:AS1578" si="627">IF($C1547=0,"-",R1547/$C1547)</f>
        <v>8.4238901524724124E-5</v>
      </c>
      <c r="AT1547" s="2">
        <f t="shared" ref="AT1547:AT1578" si="628">IF($C1547=0,"-",T1547/$C1547)</f>
        <v>0</v>
      </c>
      <c r="AU1547" s="2">
        <f t="shared" ref="AU1547:AU1578" si="629">IF($C1547=0,"-",S1547/$C1547)</f>
        <v>4.380422879285654E-3</v>
      </c>
      <c r="AW1547" t="s">
        <v>2836</v>
      </c>
      <c r="AX1547" t="s">
        <v>1515</v>
      </c>
      <c r="AY1547">
        <v>9</v>
      </c>
      <c r="BA1547" s="119">
        <v>29</v>
      </c>
      <c r="BB1547" s="121">
        <v>1</v>
      </c>
      <c r="BC1547" s="125">
        <f t="shared" si="608"/>
        <v>29001</v>
      </c>
      <c r="BE1547" s="7" t="s">
        <v>228</v>
      </c>
    </row>
    <row r="1548" spans="1:57" hidden="1" outlineLevel="1">
      <c r="A1548" t="s">
        <v>1516</v>
      </c>
      <c r="B1548" t="s">
        <v>1515</v>
      </c>
      <c r="C1548" s="1">
        <f t="shared" si="621"/>
        <v>8790</v>
      </c>
      <c r="D1548" s="7">
        <f>IF(N1548&gt;0, RANK(N1548,(N1548:P1548,Q1548:AE1548)),0)</f>
        <v>2</v>
      </c>
      <c r="E1548" s="7">
        <f>IF(O1548&gt;0,RANK(O1548,(N1548:P1548,Q1548:AE1548)),0)</f>
        <v>1</v>
      </c>
      <c r="F1548" s="7">
        <f>IF(P1548&gt;0,RANK(P1548,(N1548:P1548,Q1548:AE1548)),0)</f>
        <v>3</v>
      </c>
      <c r="G1548" s="1">
        <f t="shared" si="618"/>
        <v>1934</v>
      </c>
      <c r="H1548" s="2">
        <f t="shared" si="619"/>
        <v>0.22002275312855518</v>
      </c>
      <c r="I1548" s="2"/>
      <c r="J1548" s="2">
        <f t="shared" si="622"/>
        <v>0.38054607508532423</v>
      </c>
      <c r="K1548" s="2">
        <f t="shared" si="623"/>
        <v>0.60056882821387936</v>
      </c>
      <c r="L1548" s="2">
        <f t="shared" si="624"/>
        <v>1.0466439135381115E-2</v>
      </c>
      <c r="M1548" s="2">
        <f t="shared" si="625"/>
        <v>8.4186575654152957E-3</v>
      </c>
      <c r="N1548" s="66">
        <v>3345</v>
      </c>
      <c r="O1548" s="66">
        <v>5279</v>
      </c>
      <c r="P1548" s="66">
        <v>92</v>
      </c>
      <c r="Q1548" s="66">
        <v>45</v>
      </c>
      <c r="R1548" s="66">
        <v>0</v>
      </c>
      <c r="S1548" s="66">
        <v>29</v>
      </c>
      <c r="W1548" s="66">
        <f>IF(Notes!B$31=1,IF(BR1548&gt;0,BR1548-R1548-SUM(T1548:V1548)-SUM(X1548:AL1548),SUM(BS1548:BY1548)),SUM(BS1548:BY1548))</f>
        <v>0</v>
      </c>
      <c r="AN1548" s="7">
        <f>IF(Q1548&gt;0,RANK(Q1548,(N1548:P1548,Q1548:AE1548)),0)</f>
        <v>4</v>
      </c>
      <c r="AO1548" s="7">
        <f>IF(R1548&gt;0,RANK(R1548,(N1548:P1548,Q1548:AE1548)),0)</f>
        <v>0</v>
      </c>
      <c r="AP1548" s="7">
        <f>IF(T1548&gt;0,RANK(T1548,(N1548:P1548,Q1548:AE1548)),0)</f>
        <v>0</v>
      </c>
      <c r="AQ1548" s="7">
        <f>IF(S1548&gt;0,RANK(S1548,(N1548:P1548,Q1548:AE1548)),0)</f>
        <v>5</v>
      </c>
      <c r="AR1548" s="2">
        <f t="shared" si="626"/>
        <v>5.1194539249146756E-3</v>
      </c>
      <c r="AS1548" s="2">
        <f t="shared" si="627"/>
        <v>0</v>
      </c>
      <c r="AT1548" s="2">
        <f t="shared" si="628"/>
        <v>0</v>
      </c>
      <c r="AU1548" s="2">
        <f t="shared" si="629"/>
        <v>3.2992036405005689E-3</v>
      </c>
      <c r="AW1548" t="s">
        <v>1516</v>
      </c>
      <c r="AX1548" t="s">
        <v>1515</v>
      </c>
      <c r="AY1548">
        <v>6</v>
      </c>
      <c r="BA1548" s="119">
        <v>29</v>
      </c>
      <c r="BB1548" s="121">
        <v>3</v>
      </c>
      <c r="BC1548" s="125">
        <f t="shared" si="608"/>
        <v>29003</v>
      </c>
      <c r="BE1548" s="7" t="s">
        <v>228</v>
      </c>
    </row>
    <row r="1549" spans="1:57" hidden="1" outlineLevel="1">
      <c r="A1549" t="s">
        <v>896</v>
      </c>
      <c r="B1549" t="s">
        <v>1515</v>
      </c>
      <c r="C1549" s="1">
        <f t="shared" si="621"/>
        <v>2976</v>
      </c>
      <c r="D1549" s="7">
        <f>IF(N1549&gt;0, RANK(N1549,(N1549:P1549,Q1549:AE1549)),0)</f>
        <v>2</v>
      </c>
      <c r="E1549" s="7">
        <f>IF(O1549&gt;0,RANK(O1549,(N1549:P1549,Q1549:AE1549)),0)</f>
        <v>1</v>
      </c>
      <c r="F1549" s="7">
        <f>IF(P1549&gt;0,RANK(P1549,(N1549:P1549,Q1549:AE1549)),0)</f>
        <v>3</v>
      </c>
      <c r="G1549" s="1">
        <f t="shared" si="618"/>
        <v>936</v>
      </c>
      <c r="H1549" s="2">
        <f t="shared" si="619"/>
        <v>0.31451612903225806</v>
      </c>
      <c r="I1549" s="2"/>
      <c r="J1549" s="2">
        <f t="shared" si="622"/>
        <v>0.33602150537634407</v>
      </c>
      <c r="K1549" s="2">
        <f t="shared" si="623"/>
        <v>0.65053763440860213</v>
      </c>
      <c r="L1549" s="2">
        <f t="shared" si="624"/>
        <v>7.7284946236559141E-3</v>
      </c>
      <c r="M1549" s="2">
        <f t="shared" si="625"/>
        <v>5.7123655913979485E-3</v>
      </c>
      <c r="N1549" s="66">
        <v>1000</v>
      </c>
      <c r="O1549" s="66">
        <v>1936</v>
      </c>
      <c r="P1549" s="66">
        <v>23</v>
      </c>
      <c r="Q1549" s="66">
        <v>11</v>
      </c>
      <c r="R1549" s="66">
        <v>0</v>
      </c>
      <c r="S1549" s="66">
        <v>6</v>
      </c>
      <c r="W1549" s="66">
        <f>IF(Notes!B$31=1,IF(BR1549&gt;0,BR1549-R1549-SUM(T1549:V1549)-SUM(X1549:AL1549),SUM(BS1549:BY1549)),SUM(BS1549:BY1549))</f>
        <v>0</v>
      </c>
      <c r="AN1549" s="7">
        <f>IF(Q1549&gt;0,RANK(Q1549,(N1549:P1549,Q1549:AE1549)),0)</f>
        <v>4</v>
      </c>
      <c r="AO1549" s="7">
        <f>IF(R1549&gt;0,RANK(R1549,(N1549:P1549,Q1549:AE1549)),0)</f>
        <v>0</v>
      </c>
      <c r="AP1549" s="7">
        <f>IF(T1549&gt;0,RANK(T1549,(N1549:P1549,Q1549:AE1549)),0)</f>
        <v>0</v>
      </c>
      <c r="AQ1549" s="7">
        <f>IF(S1549&gt;0,RANK(S1549,(N1549:P1549,Q1549:AE1549)),0)</f>
        <v>5</v>
      </c>
      <c r="AR1549" s="2">
        <f t="shared" si="626"/>
        <v>3.6962365591397851E-3</v>
      </c>
      <c r="AS1549" s="2">
        <f t="shared" si="627"/>
        <v>0</v>
      </c>
      <c r="AT1549" s="2">
        <f t="shared" si="628"/>
        <v>0</v>
      </c>
      <c r="AU1549" s="2">
        <f t="shared" si="629"/>
        <v>2.0161290322580645E-3</v>
      </c>
      <c r="AW1549" t="s">
        <v>896</v>
      </c>
      <c r="AX1549" t="s">
        <v>1515</v>
      </c>
      <c r="AY1549">
        <v>6</v>
      </c>
      <c r="BA1549" s="119">
        <v>29</v>
      </c>
      <c r="BB1549" s="121">
        <v>5</v>
      </c>
      <c r="BC1549" s="125">
        <f t="shared" si="608"/>
        <v>29005</v>
      </c>
      <c r="BE1549" s="7" t="s">
        <v>228</v>
      </c>
    </row>
    <row r="1550" spans="1:57" hidden="1" outlineLevel="1">
      <c r="A1550" t="s">
        <v>2119</v>
      </c>
      <c r="B1550" t="s">
        <v>1515</v>
      </c>
      <c r="C1550" s="1">
        <f t="shared" si="621"/>
        <v>10781</v>
      </c>
      <c r="D1550" s="7">
        <f>IF(N1550&gt;0, RANK(N1550,(N1550:P1550,Q1550:AE1550)),0)</f>
        <v>2</v>
      </c>
      <c r="E1550" s="7">
        <f>IF(O1550&gt;0,RANK(O1550,(N1550:P1550,Q1550:AE1550)),0)</f>
        <v>1</v>
      </c>
      <c r="F1550" s="7">
        <f>IF(P1550&gt;0,RANK(P1550,(N1550:P1550,Q1550:AE1550)),0)</f>
        <v>3</v>
      </c>
      <c r="G1550" s="1">
        <f t="shared" si="618"/>
        <v>1733</v>
      </c>
      <c r="H1550" s="2">
        <f t="shared" si="619"/>
        <v>0.16074575642333735</v>
      </c>
      <c r="I1550" s="2"/>
      <c r="J1550" s="2">
        <f t="shared" si="622"/>
        <v>0.41127910212410723</v>
      </c>
      <c r="K1550" s="2">
        <f t="shared" si="623"/>
        <v>0.57202485854744456</v>
      </c>
      <c r="L1550" s="2">
        <f t="shared" si="624"/>
        <v>7.7914850199424911E-3</v>
      </c>
      <c r="M1550" s="2">
        <f t="shared" si="625"/>
        <v>8.9045543085057178E-3</v>
      </c>
      <c r="N1550" s="66">
        <v>4434</v>
      </c>
      <c r="O1550" s="66">
        <v>6167</v>
      </c>
      <c r="P1550" s="66">
        <v>84</v>
      </c>
      <c r="Q1550" s="66">
        <v>64</v>
      </c>
      <c r="R1550" s="66">
        <v>1</v>
      </c>
      <c r="S1550" s="66">
        <v>31</v>
      </c>
      <c r="W1550" s="66">
        <f>IF(Notes!B$31=1,IF(BR1550&gt;0,BR1550-R1550-SUM(T1550:V1550)-SUM(X1550:AL1550),SUM(BS1550:BY1550)),SUM(BS1550:BY1550))</f>
        <v>0</v>
      </c>
      <c r="AN1550" s="7">
        <f>IF(Q1550&gt;0,RANK(Q1550,(N1550:P1550,Q1550:AE1550)),0)</f>
        <v>4</v>
      </c>
      <c r="AO1550" s="7">
        <f>IF(R1550&gt;0,RANK(R1550,(N1550:P1550,Q1550:AE1550)),0)</f>
        <v>6</v>
      </c>
      <c r="AP1550" s="7">
        <f>IF(T1550&gt;0,RANK(T1550,(N1550:P1550,Q1550:AE1550)),0)</f>
        <v>0</v>
      </c>
      <c r="AQ1550" s="7">
        <f>IF(S1550&gt;0,RANK(S1550,(N1550:P1550,Q1550:AE1550)),0)</f>
        <v>5</v>
      </c>
      <c r="AR1550" s="2">
        <f t="shared" si="626"/>
        <v>5.9363695390038029E-3</v>
      </c>
      <c r="AS1550" s="2">
        <f t="shared" si="627"/>
        <v>9.275577404693442E-5</v>
      </c>
      <c r="AT1550" s="2">
        <f t="shared" si="628"/>
        <v>0</v>
      </c>
      <c r="AU1550" s="2">
        <f t="shared" si="629"/>
        <v>2.8754289954549669E-3</v>
      </c>
      <c r="AW1550" t="s">
        <v>2119</v>
      </c>
      <c r="AX1550" t="s">
        <v>1515</v>
      </c>
      <c r="AY1550">
        <v>9</v>
      </c>
      <c r="BA1550" s="119">
        <v>29</v>
      </c>
      <c r="BB1550" s="121">
        <v>7</v>
      </c>
      <c r="BC1550" s="125">
        <f t="shared" si="608"/>
        <v>29007</v>
      </c>
      <c r="BE1550" s="7" t="s">
        <v>228</v>
      </c>
    </row>
    <row r="1551" spans="1:57" hidden="1" outlineLevel="1">
      <c r="A1551" t="s">
        <v>2743</v>
      </c>
      <c r="B1551" t="s">
        <v>1515</v>
      </c>
      <c r="C1551" s="1">
        <f t="shared" si="621"/>
        <v>14644</v>
      </c>
      <c r="D1551" s="7">
        <f>IF(N1551&gt;0, RANK(N1551,(N1551:P1551,Q1551:AE1551)),0)</f>
        <v>2</v>
      </c>
      <c r="E1551" s="7">
        <f>IF(O1551&gt;0,RANK(O1551,(N1551:P1551,Q1551:AE1551)),0)</f>
        <v>1</v>
      </c>
      <c r="F1551" s="7">
        <f>IF(P1551&gt;0,RANK(P1551,(N1551:P1551,Q1551:AE1551)),0)</f>
        <v>3</v>
      </c>
      <c r="G1551" s="1">
        <f t="shared" si="618"/>
        <v>5128</v>
      </c>
      <c r="H1551" s="2">
        <f t="shared" si="619"/>
        <v>0.3501775471182737</v>
      </c>
      <c r="I1551" s="2"/>
      <c r="J1551" s="2">
        <f t="shared" si="622"/>
        <v>0.31617044523354276</v>
      </c>
      <c r="K1551" s="2">
        <f t="shared" si="623"/>
        <v>0.66634799235181641</v>
      </c>
      <c r="L1551" s="2">
        <f t="shared" si="624"/>
        <v>8.5359191477738326E-3</v>
      </c>
      <c r="M1551" s="2">
        <f t="shared" si="625"/>
        <v>8.9456432668669952E-3</v>
      </c>
      <c r="N1551" s="66">
        <v>4630</v>
      </c>
      <c r="O1551" s="66">
        <v>9758</v>
      </c>
      <c r="P1551" s="66">
        <v>125</v>
      </c>
      <c r="Q1551" s="66">
        <v>69</v>
      </c>
      <c r="R1551" s="66">
        <v>0</v>
      </c>
      <c r="S1551" s="66">
        <v>62</v>
      </c>
      <c r="W1551" s="66">
        <f>IF(Notes!B$31=1,IF(BR1551&gt;0,BR1551-R1551-SUM(T1551:V1551)-SUM(X1551:AL1551),SUM(BS1551:BY1551)),SUM(BS1551:BY1551))</f>
        <v>0</v>
      </c>
      <c r="AN1551" s="7">
        <f>IF(Q1551&gt;0,RANK(Q1551,(N1551:P1551,Q1551:AE1551)),0)</f>
        <v>4</v>
      </c>
      <c r="AO1551" s="7">
        <f>IF(R1551&gt;0,RANK(R1551,(N1551:P1551,Q1551:AE1551)),0)</f>
        <v>0</v>
      </c>
      <c r="AP1551" s="7">
        <f>IF(T1551&gt;0,RANK(T1551,(N1551:P1551,Q1551:AE1551)),0)</f>
        <v>0</v>
      </c>
      <c r="AQ1551" s="7">
        <f>IF(S1551&gt;0,RANK(S1551,(N1551:P1551,Q1551:AE1551)),0)</f>
        <v>5</v>
      </c>
      <c r="AR1551" s="2">
        <f t="shared" si="626"/>
        <v>4.7118273695711558E-3</v>
      </c>
      <c r="AS1551" s="2">
        <f t="shared" si="627"/>
        <v>0</v>
      </c>
      <c r="AT1551" s="2">
        <f t="shared" si="628"/>
        <v>0</v>
      </c>
      <c r="AU1551" s="2">
        <f t="shared" si="629"/>
        <v>4.2338158972958211E-3</v>
      </c>
      <c r="AW1551" t="s">
        <v>2743</v>
      </c>
      <c r="AX1551" t="s">
        <v>1515</v>
      </c>
      <c r="AY1551">
        <v>7</v>
      </c>
      <c r="BA1551" s="119">
        <v>29</v>
      </c>
      <c r="BB1551" s="121">
        <v>9</v>
      </c>
      <c r="BC1551" s="125">
        <f t="shared" si="608"/>
        <v>29009</v>
      </c>
      <c r="BE1551" s="7" t="s">
        <v>228</v>
      </c>
    </row>
    <row r="1552" spans="1:57" hidden="1" outlineLevel="1">
      <c r="A1552" t="s">
        <v>1926</v>
      </c>
      <c r="B1552" t="s">
        <v>1515</v>
      </c>
      <c r="C1552" s="1">
        <f t="shared" si="621"/>
        <v>5948</v>
      </c>
      <c r="D1552" s="7">
        <f>IF(N1552&gt;0, RANK(N1552,(N1552:P1552,Q1552:AE1552)),0)</f>
        <v>2</v>
      </c>
      <c r="E1552" s="7">
        <f>IF(O1552&gt;0,RANK(O1552,(N1552:P1552,Q1552:AE1552)),0)</f>
        <v>1</v>
      </c>
      <c r="F1552" s="7">
        <f>IF(P1552&gt;0,RANK(P1552,(N1552:P1552,Q1552:AE1552)),0)</f>
        <v>3</v>
      </c>
      <c r="G1552" s="1">
        <f t="shared" si="618"/>
        <v>2959</v>
      </c>
      <c r="H1552" s="2">
        <f t="shared" si="619"/>
        <v>0.49747814391392065</v>
      </c>
      <c r="I1552" s="2"/>
      <c r="J1552" s="2">
        <f t="shared" si="622"/>
        <v>0.24462004034969737</v>
      </c>
      <c r="K1552" s="2">
        <f t="shared" si="623"/>
        <v>0.74209818426361807</v>
      </c>
      <c r="L1552" s="2">
        <f t="shared" si="624"/>
        <v>5.0437121721587088E-3</v>
      </c>
      <c r="M1552" s="2">
        <f t="shared" si="625"/>
        <v>8.2380632145258037E-3</v>
      </c>
      <c r="N1552" s="66">
        <v>1455</v>
      </c>
      <c r="O1552" s="66">
        <v>4414</v>
      </c>
      <c r="P1552" s="66">
        <v>30</v>
      </c>
      <c r="Q1552" s="66">
        <v>27</v>
      </c>
      <c r="R1552" s="66">
        <v>0</v>
      </c>
      <c r="S1552" s="66">
        <v>22</v>
      </c>
      <c r="W1552" s="66">
        <f>IF(Notes!B$31=1,IF(BR1552&gt;0,BR1552-R1552-SUM(T1552:V1552)-SUM(X1552:AL1552),SUM(BS1552:BY1552)),SUM(BS1552:BY1552))</f>
        <v>0</v>
      </c>
      <c r="AN1552" s="7">
        <f>IF(Q1552&gt;0,RANK(Q1552,(N1552:P1552,Q1552:AE1552)),0)</f>
        <v>4</v>
      </c>
      <c r="AO1552" s="7">
        <f>IF(R1552&gt;0,RANK(R1552,(N1552:P1552,Q1552:AE1552)),0)</f>
        <v>0</v>
      </c>
      <c r="AP1552" s="7">
        <f>IF(T1552&gt;0,RANK(T1552,(N1552:P1552,Q1552:AE1552)),0)</f>
        <v>0</v>
      </c>
      <c r="AQ1552" s="7">
        <f>IF(S1552&gt;0,RANK(S1552,(N1552:P1552,Q1552:AE1552)),0)</f>
        <v>5</v>
      </c>
      <c r="AR1552" s="2">
        <f t="shared" si="626"/>
        <v>4.5393409549428377E-3</v>
      </c>
      <c r="AS1552" s="2">
        <f t="shared" si="627"/>
        <v>0</v>
      </c>
      <c r="AT1552" s="2">
        <f t="shared" si="628"/>
        <v>0</v>
      </c>
      <c r="AU1552" s="2">
        <f t="shared" si="629"/>
        <v>3.6987222595830532E-3</v>
      </c>
      <c r="AW1552" t="s">
        <v>1926</v>
      </c>
      <c r="AX1552" t="s">
        <v>1515</v>
      </c>
      <c r="AY1552">
        <v>4</v>
      </c>
      <c r="BA1552" s="119">
        <v>29</v>
      </c>
      <c r="BB1552" s="121">
        <v>11</v>
      </c>
      <c r="BC1552" s="125">
        <f t="shared" si="608"/>
        <v>29011</v>
      </c>
      <c r="BE1552" s="7" t="s">
        <v>228</v>
      </c>
    </row>
    <row r="1553" spans="1:70" hidden="1" outlineLevel="1">
      <c r="A1553" t="s">
        <v>2042</v>
      </c>
      <c r="B1553" t="s">
        <v>1515</v>
      </c>
      <c r="C1553" s="1">
        <f t="shared" si="621"/>
        <v>8283</v>
      </c>
      <c r="D1553" s="7">
        <f>IF(N1553&gt;0, RANK(N1553,(N1553:P1553,Q1553:AE1553)),0)</f>
        <v>2</v>
      </c>
      <c r="E1553" s="7">
        <f>IF(O1553&gt;0,RANK(O1553,(N1553:P1553,Q1553:AE1553)),0)</f>
        <v>1</v>
      </c>
      <c r="F1553" s="7">
        <f>IF(P1553&gt;0,RANK(P1553,(N1553:P1553,Q1553:AE1553)),0)</f>
        <v>3</v>
      </c>
      <c r="G1553" s="1">
        <f t="shared" si="618"/>
        <v>1562</v>
      </c>
      <c r="H1553" s="2">
        <f t="shared" si="619"/>
        <v>0.18857901726427623</v>
      </c>
      <c r="I1553" s="2"/>
      <c r="J1553" s="2">
        <f t="shared" si="622"/>
        <v>0.39490522757455027</v>
      </c>
      <c r="K1553" s="2">
        <f t="shared" si="623"/>
        <v>0.58348424483882655</v>
      </c>
      <c r="L1553" s="2">
        <f t="shared" si="624"/>
        <v>1.0624169986719787E-2</v>
      </c>
      <c r="M1553" s="2">
        <f t="shared" si="625"/>
        <v>1.0986357599903398E-2</v>
      </c>
      <c r="N1553" s="66">
        <v>3271</v>
      </c>
      <c r="O1553" s="66">
        <v>4833</v>
      </c>
      <c r="P1553" s="66">
        <v>88</v>
      </c>
      <c r="Q1553" s="66">
        <v>41</v>
      </c>
      <c r="R1553" s="66">
        <v>0</v>
      </c>
      <c r="S1553" s="66">
        <v>50</v>
      </c>
      <c r="W1553" s="66">
        <f>IF(Notes!B$31=1,IF(BR1553&gt;0,BR1553-R1553-SUM(T1553:V1553)-SUM(X1553:AL1553),SUM(BS1553:BY1553)),SUM(BS1553:BY1553))</f>
        <v>0</v>
      </c>
      <c r="AN1553" s="7">
        <f>IF(Q1553&gt;0,RANK(Q1553,(N1553:P1553,Q1553:AE1553)),0)</f>
        <v>5</v>
      </c>
      <c r="AO1553" s="7">
        <f>IF(R1553&gt;0,RANK(R1553,(N1553:P1553,Q1553:AE1553)),0)</f>
        <v>0</v>
      </c>
      <c r="AP1553" s="7">
        <f>IF(T1553&gt;0,RANK(T1553,(N1553:P1553,Q1553:AE1553)),0)</f>
        <v>0</v>
      </c>
      <c r="AQ1553" s="7">
        <f>IF(S1553&gt;0,RANK(S1553,(N1553:P1553,Q1553:AE1553)),0)</f>
        <v>4</v>
      </c>
      <c r="AR1553" s="2">
        <f t="shared" si="626"/>
        <v>4.9498973801762646E-3</v>
      </c>
      <c r="AS1553" s="2">
        <f t="shared" si="627"/>
        <v>0</v>
      </c>
      <c r="AT1553" s="2">
        <f t="shared" si="628"/>
        <v>0</v>
      </c>
      <c r="AU1553" s="2">
        <f t="shared" si="629"/>
        <v>6.0364602197271518E-3</v>
      </c>
      <c r="AW1553" t="s">
        <v>2042</v>
      </c>
      <c r="AX1553" t="s">
        <v>1515</v>
      </c>
      <c r="AY1553">
        <v>4</v>
      </c>
      <c r="BA1553" s="119">
        <v>29</v>
      </c>
      <c r="BB1553" s="121">
        <v>13</v>
      </c>
      <c r="BC1553" s="125">
        <f t="shared" si="608"/>
        <v>29013</v>
      </c>
      <c r="BE1553" s="7" t="s">
        <v>228</v>
      </c>
    </row>
    <row r="1554" spans="1:70" hidden="1" outlineLevel="1">
      <c r="A1554" t="s">
        <v>1568</v>
      </c>
      <c r="B1554" t="s">
        <v>1515</v>
      </c>
      <c r="C1554" s="1">
        <f t="shared" si="621"/>
        <v>9567</v>
      </c>
      <c r="D1554" s="7">
        <f>IF(N1554&gt;0, RANK(N1554,(N1554:P1554,Q1554:AE1554)),0)</f>
        <v>2</v>
      </c>
      <c r="E1554" s="7">
        <f>IF(O1554&gt;0,RANK(O1554,(N1554:P1554,Q1554:AE1554)),0)</f>
        <v>1</v>
      </c>
      <c r="F1554" s="7">
        <f>IF(P1554&gt;0,RANK(P1554,(N1554:P1554,Q1554:AE1554)),0)</f>
        <v>3</v>
      </c>
      <c r="G1554" s="1">
        <f t="shared" si="618"/>
        <v>2130</v>
      </c>
      <c r="H1554" s="2">
        <f t="shared" si="619"/>
        <v>0.22264032612104107</v>
      </c>
      <c r="I1554" s="2"/>
      <c r="J1554" s="2">
        <f t="shared" si="622"/>
        <v>0.37932476220340755</v>
      </c>
      <c r="K1554" s="2">
        <f t="shared" si="623"/>
        <v>0.60196508832444862</v>
      </c>
      <c r="L1554" s="2">
        <f t="shared" si="624"/>
        <v>9.6163896728336997E-3</v>
      </c>
      <c r="M1554" s="2">
        <f t="shared" si="625"/>
        <v>9.0937597993101891E-3</v>
      </c>
      <c r="N1554" s="66">
        <v>3629</v>
      </c>
      <c r="O1554" s="66">
        <v>5759</v>
      </c>
      <c r="P1554" s="66">
        <v>92</v>
      </c>
      <c r="Q1554" s="66">
        <v>51</v>
      </c>
      <c r="R1554" s="66">
        <v>2</v>
      </c>
      <c r="S1554" s="66">
        <v>34</v>
      </c>
      <c r="W1554" s="66">
        <f>IF(Notes!B$31=1,IF(BR1554&gt;0,BR1554-R1554-SUM(T1554:V1554)-SUM(X1554:AL1554),SUM(BS1554:BY1554)),SUM(BS1554:BY1554))</f>
        <v>0</v>
      </c>
      <c r="AN1554" s="7">
        <f>IF(Q1554&gt;0,RANK(Q1554,(N1554:P1554,Q1554:AE1554)),0)</f>
        <v>4</v>
      </c>
      <c r="AO1554" s="7">
        <f>IF(R1554&gt;0,RANK(R1554,(N1554:P1554,Q1554:AE1554)),0)</f>
        <v>6</v>
      </c>
      <c r="AP1554" s="7">
        <f>IF(T1554&gt;0,RANK(T1554,(N1554:P1554,Q1554:AE1554)),0)</f>
        <v>0</v>
      </c>
      <c r="AQ1554" s="7">
        <f>IF(S1554&gt;0,RANK(S1554,(N1554:P1554,Q1554:AE1554)),0)</f>
        <v>5</v>
      </c>
      <c r="AR1554" s="2">
        <f t="shared" si="626"/>
        <v>5.3308247099404203E-3</v>
      </c>
      <c r="AS1554" s="2">
        <f t="shared" si="627"/>
        <v>2.0905194940942825E-4</v>
      </c>
      <c r="AT1554" s="2">
        <f t="shared" si="628"/>
        <v>0</v>
      </c>
      <c r="AU1554" s="2">
        <f t="shared" si="629"/>
        <v>3.5538831399602802E-3</v>
      </c>
      <c r="AW1554" t="s">
        <v>1568</v>
      </c>
      <c r="AX1554" t="s">
        <v>1515</v>
      </c>
      <c r="AY1554">
        <v>4</v>
      </c>
      <c r="BA1554" s="119">
        <v>29</v>
      </c>
      <c r="BB1554" s="121">
        <v>15</v>
      </c>
      <c r="BC1554" s="125">
        <f t="shared" si="608"/>
        <v>29015</v>
      </c>
      <c r="BE1554" s="7" t="s">
        <v>228</v>
      </c>
      <c r="BR1554" s="1">
        <v>46</v>
      </c>
    </row>
    <row r="1555" spans="1:70" hidden="1" outlineLevel="1">
      <c r="A1555" t="s">
        <v>2584</v>
      </c>
      <c r="B1555" t="s">
        <v>1515</v>
      </c>
      <c r="C1555" s="1">
        <f t="shared" si="621"/>
        <v>5784</v>
      </c>
      <c r="D1555" s="7">
        <f>IF(N1555&gt;0, RANK(N1555,(N1555:P1555,Q1555:AE1555)),0)</f>
        <v>2</v>
      </c>
      <c r="E1555" s="7">
        <f>IF(O1555&gt;0,RANK(O1555,(N1555:P1555,Q1555:AE1555)),0)</f>
        <v>1</v>
      </c>
      <c r="F1555" s="7">
        <f>IF(P1555&gt;0,RANK(P1555,(N1555:P1555,Q1555:AE1555)),0)</f>
        <v>3</v>
      </c>
      <c r="G1555" s="1">
        <f t="shared" si="618"/>
        <v>2282</v>
      </c>
      <c r="H1555" s="2">
        <f t="shared" si="619"/>
        <v>0.39453665283540801</v>
      </c>
      <c r="I1555" s="2"/>
      <c r="J1555" s="2">
        <f t="shared" si="622"/>
        <v>0.29218533886583681</v>
      </c>
      <c r="K1555" s="2">
        <f t="shared" si="623"/>
        <v>0.68672199170124482</v>
      </c>
      <c r="L1555" s="2">
        <f t="shared" si="624"/>
        <v>1.1410788381742738E-2</v>
      </c>
      <c r="M1555" s="2">
        <f t="shared" si="625"/>
        <v>9.6818810511755827E-3</v>
      </c>
      <c r="N1555" s="66">
        <v>1690</v>
      </c>
      <c r="O1555" s="66">
        <v>3972</v>
      </c>
      <c r="P1555" s="66">
        <v>66</v>
      </c>
      <c r="Q1555" s="66">
        <v>30</v>
      </c>
      <c r="R1555" s="66">
        <v>0</v>
      </c>
      <c r="S1555" s="66">
        <v>26</v>
      </c>
      <c r="W1555" s="66">
        <f>IF(Notes!B$31=1,IF(BR1555&gt;0,BR1555-R1555-SUM(T1555:V1555)-SUM(X1555:AL1555),SUM(BS1555:BY1555)),SUM(BS1555:BY1555))</f>
        <v>0</v>
      </c>
      <c r="AN1555" s="7">
        <f>IF(Q1555&gt;0,RANK(Q1555,(N1555:P1555,Q1555:AE1555)),0)</f>
        <v>4</v>
      </c>
      <c r="AO1555" s="7">
        <f>IF(R1555&gt;0,RANK(R1555,(N1555:P1555,Q1555:AE1555)),0)</f>
        <v>0</v>
      </c>
      <c r="AP1555" s="7">
        <f>IF(T1555&gt;0,RANK(T1555,(N1555:P1555,Q1555:AE1555)),0)</f>
        <v>0</v>
      </c>
      <c r="AQ1555" s="7">
        <f>IF(S1555&gt;0,RANK(S1555,(N1555:P1555,Q1555:AE1555)),0)</f>
        <v>5</v>
      </c>
      <c r="AR1555" s="2">
        <f t="shared" si="626"/>
        <v>5.1867219917012446E-3</v>
      </c>
      <c r="AS1555" s="2">
        <f t="shared" si="627"/>
        <v>0</v>
      </c>
      <c r="AT1555" s="2">
        <f t="shared" si="628"/>
        <v>0</v>
      </c>
      <c r="AU1555" s="2">
        <f t="shared" si="629"/>
        <v>4.4951590594744118E-3</v>
      </c>
      <c r="AW1555" t="s">
        <v>2584</v>
      </c>
      <c r="AX1555" t="s">
        <v>1515</v>
      </c>
      <c r="AY1555">
        <v>8</v>
      </c>
      <c r="BA1555" s="119">
        <v>29</v>
      </c>
      <c r="BB1555" s="121">
        <v>17</v>
      </c>
      <c r="BC1555" s="125">
        <f t="shared" si="608"/>
        <v>29017</v>
      </c>
      <c r="BE1555" s="7" t="s">
        <v>228</v>
      </c>
    </row>
    <row r="1556" spans="1:70" hidden="1" outlineLevel="1">
      <c r="A1556" t="s">
        <v>3473</v>
      </c>
      <c r="B1556" t="s">
        <v>1515</v>
      </c>
      <c r="C1556" s="1">
        <f t="shared" si="621"/>
        <v>85251</v>
      </c>
      <c r="D1556" s="7">
        <f>IF(N1556&gt;0, RANK(N1556,(N1556:P1556,Q1556:AE1556)),0)</f>
        <v>1</v>
      </c>
      <c r="E1556" s="7">
        <f>IF(O1556&gt;0,RANK(O1556,(N1556:P1556,Q1556:AE1556)),0)</f>
        <v>2</v>
      </c>
      <c r="F1556" s="7">
        <f>IF(P1556&gt;0,RANK(P1556,(N1556:P1556,Q1556:AE1556)),0)</f>
        <v>4</v>
      </c>
      <c r="G1556" s="1">
        <f t="shared" si="618"/>
        <v>10213</v>
      </c>
      <c r="H1556" s="2">
        <f t="shared" si="619"/>
        <v>0.11979918124127577</v>
      </c>
      <c r="I1556" s="2"/>
      <c r="J1556" s="2">
        <f t="shared" si="622"/>
        <v>0.55204044527336926</v>
      </c>
      <c r="K1556" s="2">
        <f t="shared" si="623"/>
        <v>0.43224126403209345</v>
      </c>
      <c r="L1556" s="2">
        <f t="shared" si="624"/>
        <v>5.6538926229604347E-3</v>
      </c>
      <c r="M1556" s="2">
        <f t="shared" si="625"/>
        <v>1.0064398071576851E-2</v>
      </c>
      <c r="N1556" s="66">
        <v>47062</v>
      </c>
      <c r="O1556" s="66">
        <v>36849</v>
      </c>
      <c r="P1556" s="66">
        <v>482</v>
      </c>
      <c r="Q1556" s="66">
        <v>662</v>
      </c>
      <c r="R1556" s="66">
        <v>8</v>
      </c>
      <c r="S1556" s="66">
        <v>188</v>
      </c>
      <c r="W1556" s="66">
        <f>IF(Notes!B$31=1,IF(BR1556&gt;0,BR1556-R1556-SUM(T1556:V1556)-SUM(X1556:AL1556),SUM(BS1556:BY1556)),SUM(BS1556:BY1556))</f>
        <v>0</v>
      </c>
      <c r="AN1556" s="7">
        <f>IF(Q1556&gt;0,RANK(Q1556,(N1556:P1556,Q1556:AE1556)),0)</f>
        <v>3</v>
      </c>
      <c r="AO1556" s="7">
        <f>IF(R1556&gt;0,RANK(R1556,(N1556:P1556,Q1556:AE1556)),0)</f>
        <v>6</v>
      </c>
      <c r="AP1556" s="7">
        <f>IF(T1556&gt;0,RANK(T1556,(N1556:P1556,Q1556:AE1556)),0)</f>
        <v>0</v>
      </c>
      <c r="AQ1556" s="7">
        <f>IF(S1556&gt;0,RANK(S1556,(N1556:P1556,Q1556:AE1556)),0)</f>
        <v>5</v>
      </c>
      <c r="AR1556" s="2">
        <f t="shared" si="626"/>
        <v>7.7653048058087294E-3</v>
      </c>
      <c r="AS1556" s="2">
        <f t="shared" si="627"/>
        <v>9.3840541459924229E-5</v>
      </c>
      <c r="AT1556" s="2">
        <f t="shared" si="628"/>
        <v>0</v>
      </c>
      <c r="AU1556" s="2">
        <f t="shared" si="629"/>
        <v>2.2052527243082193E-3</v>
      </c>
      <c r="AW1556" t="s">
        <v>3473</v>
      </c>
      <c r="AX1556" t="s">
        <v>1515</v>
      </c>
      <c r="AY1556">
        <v>9</v>
      </c>
      <c r="BA1556" s="119">
        <v>29</v>
      </c>
      <c r="BB1556" s="121">
        <v>19</v>
      </c>
      <c r="BC1556" s="125">
        <f t="shared" si="608"/>
        <v>29019</v>
      </c>
      <c r="BE1556" s="7" t="s">
        <v>228</v>
      </c>
    </row>
    <row r="1557" spans="1:70" hidden="1" outlineLevel="1">
      <c r="A1557" t="s">
        <v>2585</v>
      </c>
      <c r="B1557" t="s">
        <v>1515</v>
      </c>
      <c r="C1557" s="1">
        <f t="shared" si="621"/>
        <v>39040</v>
      </c>
      <c r="D1557" s="7">
        <f>IF(N1557&gt;0, RANK(N1557,(N1557:P1557,Q1557:AE1557)),0)</f>
        <v>1</v>
      </c>
      <c r="E1557" s="7">
        <f>IF(O1557&gt;0,RANK(O1557,(N1557:P1557,Q1557:AE1557)),0)</f>
        <v>2</v>
      </c>
      <c r="F1557" s="7">
        <f>IF(P1557&gt;0,RANK(P1557,(N1557:P1557,Q1557:AE1557)),0)</f>
        <v>3</v>
      </c>
      <c r="G1557" s="1">
        <f t="shared" si="618"/>
        <v>54</v>
      </c>
      <c r="H1557" s="2">
        <f t="shared" si="619"/>
        <v>1.3831967213114753E-3</v>
      </c>
      <c r="I1557" s="2"/>
      <c r="J1557" s="2">
        <f t="shared" si="622"/>
        <v>0.49088114754098361</v>
      </c>
      <c r="K1557" s="2">
        <f t="shared" si="623"/>
        <v>0.48949795081967212</v>
      </c>
      <c r="L1557" s="2">
        <f t="shared" si="624"/>
        <v>1.0322745901639344E-2</v>
      </c>
      <c r="M1557" s="2">
        <f t="shared" si="625"/>
        <v>9.2981557377049794E-3</v>
      </c>
      <c r="N1557" s="66">
        <v>19164</v>
      </c>
      <c r="O1557" s="66">
        <v>19110</v>
      </c>
      <c r="P1557" s="66">
        <v>403</v>
      </c>
      <c r="Q1557" s="66">
        <v>209</v>
      </c>
      <c r="R1557" s="66">
        <v>2</v>
      </c>
      <c r="S1557" s="66">
        <v>152</v>
      </c>
      <c r="W1557" s="66">
        <f>IF(Notes!B$31=1,IF(BR1557&gt;0,BR1557-R1557-SUM(T1557:V1557)-SUM(X1557:AL1557),SUM(BS1557:BY1557)),SUM(BS1557:BY1557))</f>
        <v>0</v>
      </c>
      <c r="AN1557" s="7">
        <f>IF(Q1557&gt;0,RANK(Q1557,(N1557:P1557,Q1557:AE1557)),0)</f>
        <v>4</v>
      </c>
      <c r="AO1557" s="7">
        <f>IF(R1557&gt;0,RANK(R1557,(N1557:P1557,Q1557:AE1557)),0)</f>
        <v>6</v>
      </c>
      <c r="AP1557" s="7">
        <f>IF(T1557&gt;0,RANK(T1557,(N1557:P1557,Q1557:AE1557)),0)</f>
        <v>0</v>
      </c>
      <c r="AQ1557" s="7">
        <f>IF(S1557&gt;0,RANK(S1557,(N1557:P1557,Q1557:AE1557)),0)</f>
        <v>5</v>
      </c>
      <c r="AR1557" s="2">
        <f t="shared" si="626"/>
        <v>5.3534836065573773E-3</v>
      </c>
      <c r="AS1557" s="2">
        <f t="shared" si="627"/>
        <v>5.1229508196721311E-5</v>
      </c>
      <c r="AT1557" s="2">
        <f t="shared" si="628"/>
        <v>0</v>
      </c>
      <c r="AU1557" s="2">
        <f t="shared" si="629"/>
        <v>3.8934426229508198E-3</v>
      </c>
      <c r="AW1557" t="s">
        <v>2585</v>
      </c>
      <c r="AX1557" t="s">
        <v>1515</v>
      </c>
      <c r="AY1557">
        <v>6</v>
      </c>
      <c r="BA1557" s="119">
        <v>29</v>
      </c>
      <c r="BB1557" s="121">
        <v>21</v>
      </c>
      <c r="BC1557" s="125">
        <f t="shared" si="608"/>
        <v>29021</v>
      </c>
      <c r="BE1557" s="7" t="s">
        <v>228</v>
      </c>
      <c r="BR1557" s="66">
        <v>222</v>
      </c>
    </row>
    <row r="1558" spans="1:70" hidden="1" outlineLevel="1">
      <c r="A1558" t="s">
        <v>957</v>
      </c>
      <c r="B1558" t="s">
        <v>1515</v>
      </c>
      <c r="C1558" s="1">
        <f t="shared" si="621"/>
        <v>17338</v>
      </c>
      <c r="D1558" s="7">
        <f>IF(N1558&gt;0, RANK(N1558,(N1558:P1558,Q1558:AE1558)),0)</f>
        <v>2</v>
      </c>
      <c r="E1558" s="7">
        <f>IF(O1558&gt;0,RANK(O1558,(N1558:P1558,Q1558:AE1558)),0)</f>
        <v>1</v>
      </c>
      <c r="F1558" s="7">
        <f>IF(P1558&gt;0,RANK(P1558,(N1558:P1558,Q1558:AE1558)),0)</f>
        <v>3</v>
      </c>
      <c r="G1558" s="1">
        <f t="shared" si="618"/>
        <v>6489</v>
      </c>
      <c r="H1558" s="2">
        <f t="shared" si="619"/>
        <v>0.37426462106355979</v>
      </c>
      <c r="I1558" s="2"/>
      <c r="J1558" s="2">
        <f t="shared" si="622"/>
        <v>0.3066097589110624</v>
      </c>
      <c r="K1558" s="2">
        <f t="shared" si="623"/>
        <v>0.68087437997462219</v>
      </c>
      <c r="L1558" s="2">
        <f t="shared" si="624"/>
        <v>6.2290921674933676E-3</v>
      </c>
      <c r="M1558" s="2">
        <f t="shared" si="625"/>
        <v>6.2867689468220954E-3</v>
      </c>
      <c r="N1558" s="66">
        <v>5316</v>
      </c>
      <c r="O1558" s="66">
        <v>11805</v>
      </c>
      <c r="P1558" s="66">
        <v>108</v>
      </c>
      <c r="Q1558" s="66">
        <v>70</v>
      </c>
      <c r="R1558" s="66">
        <v>0</v>
      </c>
      <c r="S1558" s="66">
        <v>39</v>
      </c>
      <c r="W1558" s="66">
        <f>IF(Notes!B$31=1,IF(BR1558&gt;0,BR1558-R1558-SUM(T1558:V1558)-SUM(X1558:AL1558),SUM(BS1558:BY1558)),SUM(BS1558:BY1558))</f>
        <v>0</v>
      </c>
      <c r="AN1558" s="7">
        <f>IF(Q1558&gt;0,RANK(Q1558,(N1558:P1558,Q1558:AE1558)),0)</f>
        <v>4</v>
      </c>
      <c r="AO1558" s="7">
        <f>IF(R1558&gt;0,RANK(R1558,(N1558:P1558,Q1558:AE1558)),0)</f>
        <v>0</v>
      </c>
      <c r="AP1558" s="7">
        <f>IF(T1558&gt;0,RANK(T1558,(N1558:P1558,Q1558:AE1558)),0)</f>
        <v>0</v>
      </c>
      <c r="AQ1558" s="7">
        <f>IF(S1558&gt;0,RANK(S1558,(N1558:P1558,Q1558:AE1558)),0)</f>
        <v>5</v>
      </c>
      <c r="AR1558" s="2">
        <f t="shared" si="626"/>
        <v>4.0373745530049602E-3</v>
      </c>
      <c r="AS1558" s="2">
        <f t="shared" si="627"/>
        <v>0</v>
      </c>
      <c r="AT1558" s="2">
        <f t="shared" si="628"/>
        <v>0</v>
      </c>
      <c r="AU1558" s="2">
        <f t="shared" si="629"/>
        <v>2.2493943938170493E-3</v>
      </c>
      <c r="AW1558" t="s">
        <v>957</v>
      </c>
      <c r="AX1558" t="s">
        <v>1515</v>
      </c>
      <c r="AY1558">
        <v>8</v>
      </c>
      <c r="BA1558" s="119">
        <v>29</v>
      </c>
      <c r="BB1558" s="121">
        <v>23</v>
      </c>
      <c r="BC1558" s="125">
        <f t="shared" si="608"/>
        <v>29023</v>
      </c>
      <c r="BE1558" s="7" t="s">
        <v>228</v>
      </c>
    </row>
    <row r="1559" spans="1:70" hidden="1" outlineLevel="1">
      <c r="A1559" t="s">
        <v>2390</v>
      </c>
      <c r="B1559" t="s">
        <v>1515</v>
      </c>
      <c r="C1559" s="1">
        <f t="shared" si="621"/>
        <v>4564</v>
      </c>
      <c r="D1559" s="7">
        <f>IF(N1559&gt;0, RANK(N1559,(N1559:P1559,Q1559:AE1559)),0)</f>
        <v>2</v>
      </c>
      <c r="E1559" s="7">
        <f>IF(O1559&gt;0,RANK(O1559,(N1559:P1559,Q1559:AE1559)),0)</f>
        <v>1</v>
      </c>
      <c r="F1559" s="7">
        <f>IF(P1559&gt;0,RANK(P1559,(N1559:P1559,Q1559:AE1559)),0)</f>
        <v>3</v>
      </c>
      <c r="G1559" s="1">
        <f t="shared" si="618"/>
        <v>840</v>
      </c>
      <c r="H1559" s="2">
        <f t="shared" si="619"/>
        <v>0.18404907975460122</v>
      </c>
      <c r="I1559" s="2"/>
      <c r="J1559" s="2">
        <f t="shared" si="622"/>
        <v>0.39745836985100791</v>
      </c>
      <c r="K1559" s="2">
        <f t="shared" si="623"/>
        <v>0.58150744960560907</v>
      </c>
      <c r="L1559" s="2">
        <f t="shared" si="624"/>
        <v>1.0297984224364592E-2</v>
      </c>
      <c r="M1559" s="2">
        <f t="shared" si="625"/>
        <v>1.0736196319018426E-2</v>
      </c>
      <c r="N1559" s="66">
        <v>1814</v>
      </c>
      <c r="O1559" s="66">
        <v>2654</v>
      </c>
      <c r="P1559" s="66">
        <v>47</v>
      </c>
      <c r="Q1559" s="66">
        <v>24</v>
      </c>
      <c r="R1559" s="66">
        <v>0</v>
      </c>
      <c r="S1559" s="66">
        <v>25</v>
      </c>
      <c r="W1559" s="66">
        <f>IF(Notes!B$31=1,IF(BR1559&gt;0,BR1559-R1559-SUM(T1559:V1559)-SUM(X1559:AL1559),SUM(BS1559:BY1559)),SUM(BS1559:BY1559))</f>
        <v>0</v>
      </c>
      <c r="AN1559" s="7">
        <f>IF(Q1559&gt;0,RANK(Q1559,(N1559:P1559,Q1559:AE1559)),0)</f>
        <v>5</v>
      </c>
      <c r="AO1559" s="7">
        <f>IF(R1559&gt;0,RANK(R1559,(N1559:P1559,Q1559:AE1559)),0)</f>
        <v>0</v>
      </c>
      <c r="AP1559" s="7">
        <f>IF(T1559&gt;0,RANK(T1559,(N1559:P1559,Q1559:AE1559)),0)</f>
        <v>0</v>
      </c>
      <c r="AQ1559" s="7">
        <f>IF(S1559&gt;0,RANK(S1559,(N1559:P1559,Q1559:AE1559)),0)</f>
        <v>4</v>
      </c>
      <c r="AR1559" s="2">
        <f t="shared" si="626"/>
        <v>5.2585451358457495E-3</v>
      </c>
      <c r="AS1559" s="2">
        <f t="shared" si="627"/>
        <v>0</v>
      </c>
      <c r="AT1559" s="2">
        <f t="shared" si="628"/>
        <v>0</v>
      </c>
      <c r="AU1559" s="2">
        <f t="shared" si="629"/>
        <v>5.4776511831726559E-3</v>
      </c>
      <c r="AW1559" t="s">
        <v>2390</v>
      </c>
      <c r="AX1559" t="s">
        <v>1515</v>
      </c>
      <c r="AY1559">
        <v>6</v>
      </c>
      <c r="BA1559" s="119">
        <v>29</v>
      </c>
      <c r="BB1559" s="121">
        <v>25</v>
      </c>
      <c r="BC1559" s="125">
        <f t="shared" si="608"/>
        <v>29025</v>
      </c>
      <c r="BE1559" s="7" t="s">
        <v>228</v>
      </c>
    </row>
    <row r="1560" spans="1:70" hidden="1" outlineLevel="1">
      <c r="A1560" t="s">
        <v>2309</v>
      </c>
      <c r="B1560" t="s">
        <v>1515</v>
      </c>
      <c r="C1560" s="1">
        <f t="shared" si="621"/>
        <v>19321</v>
      </c>
      <c r="D1560" s="7">
        <f>IF(N1560&gt;0, RANK(N1560,(N1560:P1560,Q1560:AE1560)),0)</f>
        <v>2</v>
      </c>
      <c r="E1560" s="7">
        <f>IF(O1560&gt;0,RANK(O1560,(N1560:P1560,Q1560:AE1560)),0)</f>
        <v>1</v>
      </c>
      <c r="F1560" s="7">
        <f>IF(P1560&gt;0,RANK(P1560,(N1560:P1560,Q1560:AE1560)),0)</f>
        <v>4</v>
      </c>
      <c r="G1560" s="1">
        <f t="shared" si="618"/>
        <v>3809</v>
      </c>
      <c r="H1560" s="2">
        <f t="shared" si="619"/>
        <v>0.19714300502044407</v>
      </c>
      <c r="I1560" s="2"/>
      <c r="J1560" s="2">
        <f t="shared" si="622"/>
        <v>0.39231923813467212</v>
      </c>
      <c r="K1560" s="2">
        <f t="shared" si="623"/>
        <v>0.58946224315511619</v>
      </c>
      <c r="L1560" s="2">
        <f t="shared" si="624"/>
        <v>6.0038300295015782E-3</v>
      </c>
      <c r="M1560" s="2">
        <f t="shared" si="625"/>
        <v>1.2214688680710161E-2</v>
      </c>
      <c r="N1560" s="66">
        <v>7580</v>
      </c>
      <c r="O1560" s="66">
        <v>11389</v>
      </c>
      <c r="P1560" s="66">
        <v>116</v>
      </c>
      <c r="Q1560" s="66">
        <v>145</v>
      </c>
      <c r="R1560" s="66">
        <v>0</v>
      </c>
      <c r="S1560" s="66">
        <v>91</v>
      </c>
      <c r="W1560" s="66">
        <f>IF(Notes!B$31=1,IF(BR1560&gt;0,BR1560-R1560-SUM(T1560:V1560)-SUM(X1560:AL1560),SUM(BS1560:BY1560)),SUM(BS1560:BY1560))</f>
        <v>0</v>
      </c>
      <c r="AN1560" s="7">
        <f>IF(Q1560&gt;0,RANK(Q1560,(N1560:P1560,Q1560:AE1560)),0)</f>
        <v>3</v>
      </c>
      <c r="AO1560" s="7">
        <f>IF(R1560&gt;0,RANK(R1560,(N1560:P1560,Q1560:AE1560)),0)</f>
        <v>0</v>
      </c>
      <c r="AP1560" s="7">
        <f>IF(T1560&gt;0,RANK(T1560,(N1560:P1560,Q1560:AE1560)),0)</f>
        <v>0</v>
      </c>
      <c r="AQ1560" s="7">
        <f>IF(S1560&gt;0,RANK(S1560,(N1560:P1560,Q1560:AE1560)),0)</f>
        <v>5</v>
      </c>
      <c r="AR1560" s="2">
        <f t="shared" si="626"/>
        <v>7.5047875368769732E-3</v>
      </c>
      <c r="AS1560" s="2">
        <f t="shared" si="627"/>
        <v>0</v>
      </c>
      <c r="AT1560" s="2">
        <f t="shared" si="628"/>
        <v>0</v>
      </c>
      <c r="AU1560" s="2">
        <f t="shared" si="629"/>
        <v>4.7099011438331354E-3</v>
      </c>
      <c r="AW1560" t="s">
        <v>2309</v>
      </c>
      <c r="AX1560" t="s">
        <v>1515</v>
      </c>
      <c r="AY1560">
        <v>9</v>
      </c>
      <c r="BA1560" s="119">
        <v>29</v>
      </c>
      <c r="BB1560" s="121">
        <v>27</v>
      </c>
      <c r="BC1560" s="125">
        <f t="shared" si="608"/>
        <v>29027</v>
      </c>
      <c r="BE1560" s="7" t="s">
        <v>228</v>
      </c>
      <c r="BR1560" s="105">
        <v>45</v>
      </c>
    </row>
    <row r="1561" spans="1:70" hidden="1" outlineLevel="1">
      <c r="A1561" t="s">
        <v>2680</v>
      </c>
      <c r="B1561" t="s">
        <v>1515</v>
      </c>
      <c r="C1561" s="1">
        <f t="shared" si="621"/>
        <v>22133</v>
      </c>
      <c r="D1561" s="7">
        <f>IF(N1561&gt;0, RANK(N1561,(N1561:P1561,Q1561:AE1561)),0)</f>
        <v>2</v>
      </c>
      <c r="E1561" s="7">
        <f>IF(O1561&gt;0,RANK(O1561,(N1561:P1561,Q1561:AE1561)),0)</f>
        <v>1</v>
      </c>
      <c r="F1561" s="7">
        <f>IF(P1561&gt;0,RANK(P1561,(N1561:P1561,Q1561:AE1561)),0)</f>
        <v>3</v>
      </c>
      <c r="G1561" s="1">
        <f t="shared" si="618"/>
        <v>6301</v>
      </c>
      <c r="H1561" s="2">
        <f t="shared" si="619"/>
        <v>0.28468802240997604</v>
      </c>
      <c r="I1561" s="2"/>
      <c r="J1561" s="2">
        <f t="shared" si="622"/>
        <v>0.35119504811819457</v>
      </c>
      <c r="K1561" s="2">
        <f t="shared" si="623"/>
        <v>0.63588307052817061</v>
      </c>
      <c r="L1561" s="2">
        <f t="shared" si="624"/>
        <v>6.8223919034925227E-3</v>
      </c>
      <c r="M1561" s="2">
        <f t="shared" si="625"/>
        <v>6.0994894501422894E-3</v>
      </c>
      <c r="N1561" s="66">
        <v>7773</v>
      </c>
      <c r="O1561" s="66">
        <v>14074</v>
      </c>
      <c r="P1561" s="66">
        <v>151</v>
      </c>
      <c r="Q1561" s="66">
        <v>75</v>
      </c>
      <c r="R1561" s="66">
        <v>1</v>
      </c>
      <c r="S1561" s="66">
        <v>59</v>
      </c>
      <c r="W1561" s="66">
        <f>IF(Notes!B$31=1,IF(BR1561&gt;0,BR1561-R1561-SUM(T1561:V1561)-SUM(X1561:AL1561),SUM(BS1561:BY1561)),SUM(BS1561:BY1561))</f>
        <v>0</v>
      </c>
      <c r="AN1561" s="7">
        <f>IF(Q1561&gt;0,RANK(Q1561,(N1561:P1561,Q1561:AE1561)),0)</f>
        <v>4</v>
      </c>
      <c r="AO1561" s="7">
        <f>IF(R1561&gt;0,RANK(R1561,(N1561:P1561,Q1561:AE1561)),0)</f>
        <v>6</v>
      </c>
      <c r="AP1561" s="7">
        <f>IF(T1561&gt;0,RANK(T1561,(N1561:P1561,Q1561:AE1561)),0)</f>
        <v>0</v>
      </c>
      <c r="AQ1561" s="7">
        <f>IF(S1561&gt;0,RANK(S1561,(N1561:P1561,Q1561:AE1561)),0)</f>
        <v>5</v>
      </c>
      <c r="AR1561" s="2">
        <f t="shared" si="626"/>
        <v>3.3886052500790675E-3</v>
      </c>
      <c r="AS1561" s="2">
        <f t="shared" si="627"/>
        <v>4.5181403334387563E-5</v>
      </c>
      <c r="AT1561" s="2">
        <f t="shared" si="628"/>
        <v>0</v>
      </c>
      <c r="AU1561" s="2">
        <f t="shared" si="629"/>
        <v>2.6657027967288663E-3</v>
      </c>
      <c r="AW1561" t="s">
        <v>2680</v>
      </c>
      <c r="AX1561" t="s">
        <v>1515</v>
      </c>
      <c r="AY1561">
        <v>0</v>
      </c>
      <c r="BA1561" s="119">
        <v>29</v>
      </c>
      <c r="BB1561" s="121">
        <v>29</v>
      </c>
      <c r="BC1561" s="125">
        <f t="shared" si="608"/>
        <v>29029</v>
      </c>
      <c r="BE1561" s="7" t="s">
        <v>228</v>
      </c>
      <c r="BR1561" s="105">
        <v>65</v>
      </c>
    </row>
    <row r="1562" spans="1:70" hidden="1" outlineLevel="1">
      <c r="A1562" t="s">
        <v>2219</v>
      </c>
      <c r="B1562" t="s">
        <v>1515</v>
      </c>
      <c r="C1562" s="1">
        <f t="shared" si="621"/>
        <v>37355</v>
      </c>
      <c r="D1562" s="7">
        <f>IF(N1562&gt;0, RANK(N1562,(N1562:P1562,Q1562:AE1562)),0)</f>
        <v>2</v>
      </c>
      <c r="E1562" s="7">
        <f>IF(O1562&gt;0,RANK(O1562,(N1562:P1562,Q1562:AE1562)),0)</f>
        <v>1</v>
      </c>
      <c r="F1562" s="7">
        <f>IF(P1562&gt;0,RANK(P1562,(N1562:P1562,Q1562:AE1562)),0)</f>
        <v>3</v>
      </c>
      <c r="G1562" s="1">
        <f t="shared" si="618"/>
        <v>12560</v>
      </c>
      <c r="H1562" s="2">
        <f t="shared" si="619"/>
        <v>0.33623343595234906</v>
      </c>
      <c r="I1562" s="2"/>
      <c r="J1562" s="2">
        <f t="shared" si="622"/>
        <v>0.32681033328871639</v>
      </c>
      <c r="K1562" s="2">
        <f t="shared" si="623"/>
        <v>0.66304376924106545</v>
      </c>
      <c r="L1562" s="2">
        <f t="shared" si="624"/>
        <v>4.3903091955561505E-3</v>
      </c>
      <c r="M1562" s="2">
        <f t="shared" si="625"/>
        <v>5.755588274661951E-3</v>
      </c>
      <c r="N1562" s="66">
        <v>12208</v>
      </c>
      <c r="O1562" s="66">
        <v>24768</v>
      </c>
      <c r="P1562" s="66">
        <v>164</v>
      </c>
      <c r="Q1562" s="66">
        <v>157</v>
      </c>
      <c r="R1562" s="66">
        <v>0</v>
      </c>
      <c r="S1562" s="66">
        <v>58</v>
      </c>
      <c r="W1562" s="66">
        <f>IF(Notes!B$31=1,IF(BR1562&gt;0,BR1562-R1562-SUM(T1562:V1562)-SUM(X1562:AL1562),SUM(BS1562:BY1562)),SUM(BS1562:BY1562))</f>
        <v>0</v>
      </c>
      <c r="AN1562" s="7">
        <f>IF(Q1562&gt;0,RANK(Q1562,(N1562:P1562,Q1562:AE1562)),0)</f>
        <v>4</v>
      </c>
      <c r="AO1562" s="7">
        <f>IF(R1562&gt;0,RANK(R1562,(N1562:P1562,Q1562:AE1562)),0)</f>
        <v>0</v>
      </c>
      <c r="AP1562" s="7">
        <f>IF(T1562&gt;0,RANK(T1562,(N1562:P1562,Q1562:AE1562)),0)</f>
        <v>0</v>
      </c>
      <c r="AQ1562" s="7">
        <f>IF(S1562&gt;0,RANK(S1562,(N1562:P1562,Q1562:AE1562)),0)</f>
        <v>5</v>
      </c>
      <c r="AR1562" s="2">
        <f t="shared" si="626"/>
        <v>4.2029179494043637E-3</v>
      </c>
      <c r="AS1562" s="2">
        <f t="shared" si="627"/>
        <v>0</v>
      </c>
      <c r="AT1562" s="2">
        <f t="shared" si="628"/>
        <v>0</v>
      </c>
      <c r="AU1562" s="2">
        <f t="shared" si="629"/>
        <v>1.552670325257663E-3</v>
      </c>
      <c r="AW1562" t="s">
        <v>2219</v>
      </c>
      <c r="AX1562" t="s">
        <v>1515</v>
      </c>
      <c r="AY1562">
        <v>8</v>
      </c>
      <c r="BA1562" s="119">
        <v>29</v>
      </c>
      <c r="BB1562" s="121">
        <v>31</v>
      </c>
      <c r="BC1562" s="125">
        <f t="shared" si="608"/>
        <v>29031</v>
      </c>
      <c r="BE1562" s="7" t="s">
        <v>228</v>
      </c>
      <c r="BR1562" s="1">
        <v>91</v>
      </c>
    </row>
    <row r="1563" spans="1:70" hidden="1" outlineLevel="1">
      <c r="A1563" t="s">
        <v>3449</v>
      </c>
      <c r="B1563" t="s">
        <v>1515</v>
      </c>
      <c r="C1563" s="1">
        <f t="shared" si="621"/>
        <v>4538</v>
      </c>
      <c r="D1563" s="7">
        <f>IF(N1563&gt;0, RANK(N1563,(N1563:P1563,Q1563:AE1563)),0)</f>
        <v>2</v>
      </c>
      <c r="E1563" s="7">
        <f>IF(O1563&gt;0,RANK(O1563,(N1563:P1563,Q1563:AE1563)),0)</f>
        <v>1</v>
      </c>
      <c r="F1563" s="7">
        <f>IF(P1563&gt;0,RANK(P1563,(N1563:P1563,Q1563:AE1563)),0)</f>
        <v>3</v>
      </c>
      <c r="G1563" s="1">
        <f t="shared" si="618"/>
        <v>1420</v>
      </c>
      <c r="H1563" s="2">
        <f t="shared" si="619"/>
        <v>0.31291317761128251</v>
      </c>
      <c r="I1563" s="2"/>
      <c r="J1563" s="2">
        <f t="shared" si="622"/>
        <v>0.33825473776994269</v>
      </c>
      <c r="K1563" s="2">
        <f t="shared" si="623"/>
        <v>0.6511679153812252</v>
      </c>
      <c r="L1563" s="2">
        <f t="shared" si="624"/>
        <v>7.2719259585720579E-3</v>
      </c>
      <c r="M1563" s="2">
        <f t="shared" si="625"/>
        <v>3.3054208902599897E-3</v>
      </c>
      <c r="N1563" s="66">
        <v>1535</v>
      </c>
      <c r="O1563" s="66">
        <v>2955</v>
      </c>
      <c r="P1563" s="66">
        <v>33</v>
      </c>
      <c r="Q1563" s="66">
        <v>10</v>
      </c>
      <c r="R1563" s="66">
        <v>0</v>
      </c>
      <c r="S1563" s="66">
        <v>5</v>
      </c>
      <c r="W1563" s="66">
        <f>IF(Notes!B$31=1,IF(BR1563&gt;0,BR1563-R1563-SUM(T1563:V1563)-SUM(X1563:AL1563),SUM(BS1563:BY1563)),SUM(BS1563:BY1563))</f>
        <v>0</v>
      </c>
      <c r="AN1563" s="7">
        <f>IF(Q1563&gt;0,RANK(Q1563,(N1563:P1563,Q1563:AE1563)),0)</f>
        <v>4</v>
      </c>
      <c r="AO1563" s="7">
        <f>IF(R1563&gt;0,RANK(R1563,(N1563:P1563,Q1563:AE1563)),0)</f>
        <v>0</v>
      </c>
      <c r="AP1563" s="7">
        <f>IF(T1563&gt;0,RANK(T1563,(N1563:P1563,Q1563:AE1563)),0)</f>
        <v>0</v>
      </c>
      <c r="AQ1563" s="7">
        <f>IF(S1563&gt;0,RANK(S1563,(N1563:P1563,Q1563:AE1563)),0)</f>
        <v>5</v>
      </c>
      <c r="AR1563" s="2">
        <f t="shared" si="626"/>
        <v>2.2036139268400176E-3</v>
      </c>
      <c r="AS1563" s="2">
        <f t="shared" si="627"/>
        <v>0</v>
      </c>
      <c r="AT1563" s="2">
        <f t="shared" si="628"/>
        <v>0</v>
      </c>
      <c r="AU1563" s="2">
        <f t="shared" si="629"/>
        <v>1.1018069634200088E-3</v>
      </c>
      <c r="AW1563" t="s">
        <v>3449</v>
      </c>
      <c r="AX1563" t="s">
        <v>1515</v>
      </c>
      <c r="AY1563">
        <v>6</v>
      </c>
      <c r="BA1563" s="119">
        <v>29</v>
      </c>
      <c r="BB1563" s="121">
        <v>33</v>
      </c>
      <c r="BC1563" s="125">
        <f t="shared" si="608"/>
        <v>29033</v>
      </c>
      <c r="BE1563" s="7" t="s">
        <v>228</v>
      </c>
    </row>
    <row r="1564" spans="1:70" hidden="1" outlineLevel="1">
      <c r="A1564" t="s">
        <v>2483</v>
      </c>
      <c r="B1564" t="s">
        <v>1515</v>
      </c>
      <c r="C1564" s="1">
        <f t="shared" si="621"/>
        <v>2898</v>
      </c>
      <c r="D1564" s="7">
        <f>IF(N1564&gt;0, RANK(N1564,(N1564:P1564,Q1564:AE1564)),0)</f>
        <v>2</v>
      </c>
      <c r="E1564" s="7">
        <f>IF(O1564&gt;0,RANK(O1564,(N1564:P1564,Q1564:AE1564)),0)</f>
        <v>1</v>
      </c>
      <c r="F1564" s="7">
        <f>IF(P1564&gt;0,RANK(P1564,(N1564:P1564,Q1564:AE1564)),0)</f>
        <v>3</v>
      </c>
      <c r="G1564" s="1">
        <f t="shared" si="618"/>
        <v>856</v>
      </c>
      <c r="H1564" s="2">
        <f t="shared" si="619"/>
        <v>0.29537612146307801</v>
      </c>
      <c r="I1564" s="2"/>
      <c r="J1564" s="2">
        <f t="shared" si="622"/>
        <v>0.33954451345755693</v>
      </c>
      <c r="K1564" s="2">
        <f t="shared" si="623"/>
        <v>0.63492063492063489</v>
      </c>
      <c r="L1564" s="2">
        <f t="shared" si="624"/>
        <v>1.6563146997929608E-2</v>
      </c>
      <c r="M1564" s="2">
        <f t="shared" si="625"/>
        <v>8.9717046238785222E-3</v>
      </c>
      <c r="N1564" s="66">
        <v>984</v>
      </c>
      <c r="O1564" s="66">
        <v>1840</v>
      </c>
      <c r="P1564" s="66">
        <v>48</v>
      </c>
      <c r="Q1564" s="66">
        <v>10</v>
      </c>
      <c r="R1564" s="66">
        <v>0</v>
      </c>
      <c r="S1564" s="66">
        <v>16</v>
      </c>
      <c r="W1564" s="66">
        <f>IF(Notes!B$31=1,IF(BR1564&gt;0,BR1564-R1564-SUM(T1564:V1564)-SUM(X1564:AL1564),SUM(BS1564:BY1564)),SUM(BS1564:BY1564))</f>
        <v>0</v>
      </c>
      <c r="AN1564" s="7">
        <f>IF(Q1564&gt;0,RANK(Q1564,(N1564:P1564,Q1564:AE1564)),0)</f>
        <v>5</v>
      </c>
      <c r="AO1564" s="7">
        <f>IF(R1564&gt;0,RANK(R1564,(N1564:P1564,Q1564:AE1564)),0)</f>
        <v>0</v>
      </c>
      <c r="AP1564" s="7">
        <f>IF(T1564&gt;0,RANK(T1564,(N1564:P1564,Q1564:AE1564)),0)</f>
        <v>0</v>
      </c>
      <c r="AQ1564" s="7">
        <f>IF(S1564&gt;0,RANK(S1564,(N1564:P1564,Q1564:AE1564)),0)</f>
        <v>4</v>
      </c>
      <c r="AR1564" s="2">
        <f t="shared" si="626"/>
        <v>3.450655624568668E-3</v>
      </c>
      <c r="AS1564" s="2">
        <f t="shared" si="627"/>
        <v>0</v>
      </c>
      <c r="AT1564" s="2">
        <f t="shared" si="628"/>
        <v>0</v>
      </c>
      <c r="AU1564" s="2">
        <f t="shared" si="629"/>
        <v>5.521048999309869E-3</v>
      </c>
      <c r="AW1564" t="s">
        <v>2483</v>
      </c>
      <c r="AX1564" t="s">
        <v>1515</v>
      </c>
      <c r="AY1564">
        <v>8</v>
      </c>
      <c r="BA1564" s="119">
        <v>29</v>
      </c>
      <c r="BB1564" s="121">
        <v>35</v>
      </c>
      <c r="BC1564" s="125">
        <f t="shared" si="608"/>
        <v>29035</v>
      </c>
      <c r="BE1564" s="7" t="s">
        <v>228</v>
      </c>
    </row>
    <row r="1565" spans="1:70" hidden="1" outlineLevel="1">
      <c r="A1565" t="s">
        <v>3259</v>
      </c>
      <c r="B1565" t="s">
        <v>1515</v>
      </c>
      <c r="C1565" s="1">
        <f t="shared" si="621"/>
        <v>50179</v>
      </c>
      <c r="D1565" s="7">
        <f>IF(N1565&gt;0, RANK(N1565,(N1565:P1565,Q1565:AE1565)),0)</f>
        <v>2</v>
      </c>
      <c r="E1565" s="7">
        <f>IF(O1565&gt;0,RANK(O1565,(N1565:P1565,Q1565:AE1565)),0)</f>
        <v>1</v>
      </c>
      <c r="F1565" s="7">
        <f>IF(P1565&gt;0,RANK(P1565,(N1565:P1565,Q1565:AE1565)),0)</f>
        <v>3</v>
      </c>
      <c r="G1565" s="1">
        <f t="shared" si="618"/>
        <v>9851</v>
      </c>
      <c r="H1565" s="2">
        <f t="shared" si="619"/>
        <v>0.19631718447956317</v>
      </c>
      <c r="I1565" s="2"/>
      <c r="J1565" s="2">
        <f t="shared" si="622"/>
        <v>0.39546423802786024</v>
      </c>
      <c r="K1565" s="2">
        <f t="shared" si="623"/>
        <v>0.59178142250742338</v>
      </c>
      <c r="L1565" s="2">
        <f t="shared" si="624"/>
        <v>6.0383825903266306E-3</v>
      </c>
      <c r="M1565" s="2">
        <f t="shared" si="625"/>
        <v>6.7159568743897493E-3</v>
      </c>
      <c r="N1565" s="66">
        <v>19844</v>
      </c>
      <c r="O1565" s="66">
        <v>29695</v>
      </c>
      <c r="P1565" s="66">
        <v>303</v>
      </c>
      <c r="Q1565" s="66">
        <v>160</v>
      </c>
      <c r="R1565" s="66">
        <v>0</v>
      </c>
      <c r="S1565" s="66">
        <v>177</v>
      </c>
      <c r="W1565" s="66">
        <f>IF(Notes!B$31=1,IF(BR1565&gt;0,BR1565-R1565-SUM(T1565:V1565)-SUM(X1565:AL1565),SUM(BS1565:BY1565)),SUM(BS1565:BY1565))</f>
        <v>0</v>
      </c>
      <c r="AN1565" s="7">
        <f>IF(Q1565&gt;0,RANK(Q1565,(N1565:P1565,Q1565:AE1565)),0)</f>
        <v>5</v>
      </c>
      <c r="AO1565" s="7">
        <f>IF(R1565&gt;0,RANK(R1565,(N1565:P1565,Q1565:AE1565)),0)</f>
        <v>0</v>
      </c>
      <c r="AP1565" s="7">
        <f>IF(T1565&gt;0,RANK(T1565,(N1565:P1565,Q1565:AE1565)),0)</f>
        <v>0</v>
      </c>
      <c r="AQ1565" s="7">
        <f>IF(S1565&gt;0,RANK(S1565,(N1565:P1565,Q1565:AE1565)),0)</f>
        <v>4</v>
      </c>
      <c r="AR1565" s="2">
        <f t="shared" si="626"/>
        <v>3.1885848661790789E-3</v>
      </c>
      <c r="AS1565" s="2">
        <f t="shared" si="627"/>
        <v>0</v>
      </c>
      <c r="AT1565" s="2">
        <f t="shared" si="628"/>
        <v>0</v>
      </c>
      <c r="AU1565" s="2">
        <f t="shared" si="629"/>
        <v>3.5273720082106062E-3</v>
      </c>
      <c r="AW1565" t="s">
        <v>3259</v>
      </c>
      <c r="AX1565" t="s">
        <v>1515</v>
      </c>
      <c r="AY1565">
        <v>0</v>
      </c>
      <c r="BA1565" s="119">
        <v>29</v>
      </c>
      <c r="BB1565" s="121">
        <v>37</v>
      </c>
      <c r="BC1565" s="125">
        <f t="shared" si="608"/>
        <v>29037</v>
      </c>
      <c r="BE1565" s="7" t="s">
        <v>228</v>
      </c>
      <c r="BR1565" s="105">
        <v>162</v>
      </c>
    </row>
    <row r="1566" spans="1:70" hidden="1" outlineLevel="1">
      <c r="A1566" t="s">
        <v>3269</v>
      </c>
      <c r="B1566" t="s">
        <v>1515</v>
      </c>
      <c r="C1566" s="1">
        <f t="shared" si="621"/>
        <v>6354</v>
      </c>
      <c r="D1566" s="7">
        <f>IF(N1566&gt;0, RANK(N1566,(N1566:P1566,Q1566:AE1566)),0)</f>
        <v>2</v>
      </c>
      <c r="E1566" s="7">
        <f>IF(O1566&gt;0,RANK(O1566,(N1566:P1566,Q1566:AE1566)),0)</f>
        <v>1</v>
      </c>
      <c r="F1566" s="7">
        <f>IF(P1566&gt;0,RANK(P1566,(N1566:P1566,Q1566:AE1566)),0)</f>
        <v>3</v>
      </c>
      <c r="G1566" s="1">
        <f t="shared" si="618"/>
        <v>2134</v>
      </c>
      <c r="H1566" s="2">
        <f t="shared" si="619"/>
        <v>0.3358514321687126</v>
      </c>
      <c r="I1566" s="2"/>
      <c r="J1566" s="2">
        <f t="shared" si="622"/>
        <v>0.32420522505508342</v>
      </c>
      <c r="K1566" s="2">
        <f t="shared" si="623"/>
        <v>0.66005665722379603</v>
      </c>
      <c r="L1566" s="2">
        <f t="shared" si="624"/>
        <v>8.4985835694051E-3</v>
      </c>
      <c r="M1566" s="2">
        <f t="shared" si="625"/>
        <v>7.2395341517154481E-3</v>
      </c>
      <c r="N1566" s="66">
        <v>2060</v>
      </c>
      <c r="O1566" s="66">
        <v>4194</v>
      </c>
      <c r="P1566" s="66">
        <v>54</v>
      </c>
      <c r="Q1566" s="66">
        <v>28</v>
      </c>
      <c r="R1566" s="66">
        <v>0</v>
      </c>
      <c r="S1566" s="66">
        <v>18</v>
      </c>
      <c r="W1566" s="66">
        <f>IF(Notes!B$31=1,IF(BR1566&gt;0,BR1566-R1566-SUM(T1566:V1566)-SUM(X1566:AL1566),SUM(BS1566:BY1566)),SUM(BS1566:BY1566))</f>
        <v>0</v>
      </c>
      <c r="AN1566" s="7">
        <f>IF(Q1566&gt;0,RANK(Q1566,(N1566:P1566,Q1566:AE1566)),0)</f>
        <v>4</v>
      </c>
      <c r="AO1566" s="7">
        <f>IF(R1566&gt;0,RANK(R1566,(N1566:P1566,Q1566:AE1566)),0)</f>
        <v>0</v>
      </c>
      <c r="AP1566" s="7">
        <f>IF(T1566&gt;0,RANK(T1566,(N1566:P1566,Q1566:AE1566)),0)</f>
        <v>0</v>
      </c>
      <c r="AQ1566" s="7">
        <f>IF(S1566&gt;0,RANK(S1566,(N1566:P1566,Q1566:AE1566)),0)</f>
        <v>5</v>
      </c>
      <c r="AR1566" s="2">
        <f t="shared" si="626"/>
        <v>4.4066729619137547E-3</v>
      </c>
      <c r="AS1566" s="2">
        <f t="shared" si="627"/>
        <v>0</v>
      </c>
      <c r="AT1566" s="2">
        <f t="shared" si="628"/>
        <v>0</v>
      </c>
      <c r="AU1566" s="2">
        <f t="shared" si="629"/>
        <v>2.8328611898016999E-3</v>
      </c>
      <c r="AW1566" t="s">
        <v>3269</v>
      </c>
      <c r="AX1566" t="s">
        <v>1515</v>
      </c>
      <c r="AY1566">
        <v>4</v>
      </c>
      <c r="BA1566" s="119">
        <v>29</v>
      </c>
      <c r="BB1566" s="121">
        <v>39</v>
      </c>
      <c r="BC1566" s="125">
        <f t="shared" si="608"/>
        <v>29039</v>
      </c>
      <c r="BE1566" s="7" t="s">
        <v>228</v>
      </c>
    </row>
    <row r="1567" spans="1:70" hidden="1" outlineLevel="1">
      <c r="A1567" t="s">
        <v>811</v>
      </c>
      <c r="B1567" t="s">
        <v>1515</v>
      </c>
      <c r="C1567" s="1">
        <f t="shared" si="621"/>
        <v>4214</v>
      </c>
      <c r="D1567" s="7">
        <f>IF(N1567&gt;0, RANK(N1567,(N1567:P1567,Q1567:AE1567)),0)</f>
        <v>2</v>
      </c>
      <c r="E1567" s="7">
        <f>IF(O1567&gt;0,RANK(O1567,(N1567:P1567,Q1567:AE1567)),0)</f>
        <v>1</v>
      </c>
      <c r="F1567" s="7">
        <f>IF(P1567&gt;0,RANK(P1567,(N1567:P1567,Q1567:AE1567)),0)</f>
        <v>3</v>
      </c>
      <c r="G1567" s="1">
        <f t="shared" si="618"/>
        <v>540</v>
      </c>
      <c r="H1567" s="2">
        <f t="shared" si="619"/>
        <v>0.12814428096820124</v>
      </c>
      <c r="I1567" s="2"/>
      <c r="J1567" s="2">
        <f t="shared" si="622"/>
        <v>0.42691029900332228</v>
      </c>
      <c r="K1567" s="2">
        <f t="shared" si="623"/>
        <v>0.55505457997152352</v>
      </c>
      <c r="L1567" s="2">
        <f t="shared" si="624"/>
        <v>9.4921689606074985E-3</v>
      </c>
      <c r="M1567" s="2">
        <f t="shared" si="625"/>
        <v>8.5429520645467563E-3</v>
      </c>
      <c r="N1567" s="66">
        <v>1799</v>
      </c>
      <c r="O1567" s="66">
        <v>2339</v>
      </c>
      <c r="P1567" s="66">
        <v>40</v>
      </c>
      <c r="Q1567" s="66">
        <v>25</v>
      </c>
      <c r="R1567" s="66">
        <v>0</v>
      </c>
      <c r="S1567" s="66">
        <v>11</v>
      </c>
      <c r="W1567" s="66">
        <f>IF(Notes!B$31=1,IF(BR1567&gt;0,BR1567-R1567-SUM(T1567:V1567)-SUM(X1567:AL1567),SUM(BS1567:BY1567)),SUM(BS1567:BY1567))</f>
        <v>0</v>
      </c>
      <c r="AN1567" s="7">
        <f>IF(Q1567&gt;0,RANK(Q1567,(N1567:P1567,Q1567:AE1567)),0)</f>
        <v>4</v>
      </c>
      <c r="AO1567" s="7">
        <f>IF(R1567&gt;0,RANK(R1567,(N1567:P1567,Q1567:AE1567)),0)</f>
        <v>0</v>
      </c>
      <c r="AP1567" s="7">
        <f>IF(T1567&gt;0,RANK(T1567,(N1567:P1567,Q1567:AE1567)),0)</f>
        <v>0</v>
      </c>
      <c r="AQ1567" s="7">
        <f>IF(S1567&gt;0,RANK(S1567,(N1567:P1567,Q1567:AE1567)),0)</f>
        <v>5</v>
      </c>
      <c r="AR1567" s="2">
        <f t="shared" si="626"/>
        <v>5.9326056003796866E-3</v>
      </c>
      <c r="AS1567" s="2">
        <f t="shared" si="627"/>
        <v>0</v>
      </c>
      <c r="AT1567" s="2">
        <f t="shared" si="628"/>
        <v>0</v>
      </c>
      <c r="AU1567" s="2">
        <f t="shared" si="629"/>
        <v>2.6103464641670624E-3</v>
      </c>
      <c r="AW1567" t="s">
        <v>811</v>
      </c>
      <c r="AX1567" t="s">
        <v>1515</v>
      </c>
      <c r="AY1567">
        <v>6</v>
      </c>
      <c r="BA1567" s="119">
        <v>29</v>
      </c>
      <c r="BB1567" s="121">
        <v>41</v>
      </c>
      <c r="BC1567" s="125">
        <f t="shared" si="608"/>
        <v>29041</v>
      </c>
      <c r="BE1567" s="7" t="s">
        <v>228</v>
      </c>
    </row>
    <row r="1568" spans="1:70" hidden="1" outlineLevel="1">
      <c r="A1568" t="s">
        <v>789</v>
      </c>
      <c r="B1568" t="s">
        <v>1515</v>
      </c>
      <c r="C1568" s="1">
        <f t="shared" si="621"/>
        <v>37697</v>
      </c>
      <c r="D1568" s="7">
        <f>IF(N1568&gt;0, RANK(N1568,(N1568:P1568,Q1568:AE1568)),0)</f>
        <v>2</v>
      </c>
      <c r="E1568" s="7">
        <f>IF(O1568&gt;0,RANK(O1568,(N1568:P1568,Q1568:AE1568)),0)</f>
        <v>1</v>
      </c>
      <c r="F1568" s="7">
        <f>IF(P1568&gt;0,RANK(P1568,(N1568:P1568,Q1568:AE1568)),0)</f>
        <v>3</v>
      </c>
      <c r="G1568" s="1">
        <f t="shared" si="618"/>
        <v>13499</v>
      </c>
      <c r="H1568" s="2">
        <f t="shared" si="619"/>
        <v>0.3580921558744728</v>
      </c>
      <c r="I1568" s="2"/>
      <c r="J1568" s="2">
        <f t="shared" si="622"/>
        <v>0.31522402313181419</v>
      </c>
      <c r="K1568" s="2">
        <f t="shared" si="623"/>
        <v>0.67331617900628693</v>
      </c>
      <c r="L1568" s="2">
        <f t="shared" si="624"/>
        <v>5.3319892829668146E-3</v>
      </c>
      <c r="M1568" s="2">
        <f t="shared" si="625"/>
        <v>6.1278085789320648E-3</v>
      </c>
      <c r="N1568" s="66">
        <v>11883</v>
      </c>
      <c r="O1568" s="66">
        <v>25382</v>
      </c>
      <c r="P1568" s="66">
        <v>201</v>
      </c>
      <c r="Q1568" s="66">
        <v>133</v>
      </c>
      <c r="R1568" s="66">
        <v>0</v>
      </c>
      <c r="S1568" s="66">
        <v>98</v>
      </c>
      <c r="W1568" s="66">
        <f>IF(Notes!B$31=1,IF(BR1568&gt;0,BR1568-R1568-SUM(T1568:V1568)-SUM(X1568:AL1568),SUM(BS1568:BY1568)),SUM(BS1568:BY1568))</f>
        <v>0</v>
      </c>
      <c r="AN1568" s="7">
        <f>IF(Q1568&gt;0,RANK(Q1568,(N1568:P1568,Q1568:AE1568)),0)</f>
        <v>4</v>
      </c>
      <c r="AO1568" s="7">
        <f>IF(R1568&gt;0,RANK(R1568,(N1568:P1568,Q1568:AE1568)),0)</f>
        <v>0</v>
      </c>
      <c r="AP1568" s="7">
        <f>IF(T1568&gt;0,RANK(T1568,(N1568:P1568,Q1568:AE1568)),0)</f>
        <v>0</v>
      </c>
      <c r="AQ1568" s="7">
        <f>IF(S1568&gt;0,RANK(S1568,(N1568:P1568,Q1568:AE1568)),0)</f>
        <v>5</v>
      </c>
      <c r="AR1568" s="2">
        <f t="shared" si="626"/>
        <v>3.5281322121123696E-3</v>
      </c>
      <c r="AS1568" s="2">
        <f t="shared" si="627"/>
        <v>0</v>
      </c>
      <c r="AT1568" s="2">
        <f t="shared" si="628"/>
        <v>0</v>
      </c>
      <c r="AU1568" s="2">
        <f t="shared" si="629"/>
        <v>2.5996763668196406E-3</v>
      </c>
      <c r="AW1568" t="s">
        <v>789</v>
      </c>
      <c r="AX1568" t="s">
        <v>1515</v>
      </c>
      <c r="AY1568">
        <v>7</v>
      </c>
      <c r="BA1568" s="119">
        <v>29</v>
      </c>
      <c r="BB1568" s="121">
        <v>43</v>
      </c>
      <c r="BC1568" s="125">
        <f t="shared" si="608"/>
        <v>29043</v>
      </c>
      <c r="BE1568" s="7" t="s">
        <v>228</v>
      </c>
      <c r="BR1568" s="1">
        <v>140</v>
      </c>
    </row>
    <row r="1569" spans="1:70" hidden="1" outlineLevel="1">
      <c r="A1569" t="s">
        <v>2895</v>
      </c>
      <c r="B1569" t="s">
        <v>1515</v>
      </c>
      <c r="C1569" s="1">
        <f t="shared" si="621"/>
        <v>3456</v>
      </c>
      <c r="D1569" s="7">
        <f>IF(N1569&gt;0, RANK(N1569,(N1569:P1569,Q1569:AE1569)),0)</f>
        <v>2</v>
      </c>
      <c r="E1569" s="7">
        <f>IF(O1569&gt;0,RANK(O1569,(N1569:P1569,Q1569:AE1569)),0)</f>
        <v>1</v>
      </c>
      <c r="F1569" s="7">
        <f>IF(P1569&gt;0,RANK(P1569,(N1569:P1569,Q1569:AE1569)),0)</f>
        <v>3</v>
      </c>
      <c r="G1569" s="1">
        <f t="shared" si="618"/>
        <v>210</v>
      </c>
      <c r="H1569" s="2">
        <f t="shared" si="619"/>
        <v>6.0763888888888888E-2</v>
      </c>
      <c r="I1569" s="2"/>
      <c r="J1569" s="2">
        <f t="shared" si="622"/>
        <v>0.4548611111111111</v>
      </c>
      <c r="K1569" s="2">
        <f t="shared" si="623"/>
        <v>0.515625</v>
      </c>
      <c r="L1569" s="2">
        <f t="shared" si="624"/>
        <v>1.3310185185185185E-2</v>
      </c>
      <c r="M1569" s="2">
        <f t="shared" si="625"/>
        <v>1.6203703703703654E-2</v>
      </c>
      <c r="N1569" s="66">
        <v>1572</v>
      </c>
      <c r="O1569" s="66">
        <v>1782</v>
      </c>
      <c r="P1569" s="66">
        <v>46</v>
      </c>
      <c r="Q1569" s="66">
        <v>27</v>
      </c>
      <c r="R1569" s="66">
        <v>0</v>
      </c>
      <c r="S1569" s="66">
        <v>29</v>
      </c>
      <c r="W1569" s="66">
        <f>IF(Notes!B$31=1,IF(BR1569&gt;0,BR1569-R1569-SUM(T1569:V1569)-SUM(X1569:AL1569),SUM(BS1569:BY1569)),SUM(BS1569:BY1569))</f>
        <v>0</v>
      </c>
      <c r="AN1569" s="7">
        <f>IF(Q1569&gt;0,RANK(Q1569,(N1569:P1569,Q1569:AE1569)),0)</f>
        <v>5</v>
      </c>
      <c r="AO1569" s="7">
        <f>IF(R1569&gt;0,RANK(R1569,(N1569:P1569,Q1569:AE1569)),0)</f>
        <v>0</v>
      </c>
      <c r="AP1569" s="7">
        <f>IF(T1569&gt;0,RANK(T1569,(N1569:P1569,Q1569:AE1569)),0)</f>
        <v>0</v>
      </c>
      <c r="AQ1569" s="7">
        <f>IF(S1569&gt;0,RANK(S1569,(N1569:P1569,Q1569:AE1569)),0)</f>
        <v>4</v>
      </c>
      <c r="AR1569" s="2">
        <f t="shared" si="626"/>
        <v>7.8125E-3</v>
      </c>
      <c r="AS1569" s="2">
        <f t="shared" si="627"/>
        <v>0</v>
      </c>
      <c r="AT1569" s="2">
        <f t="shared" si="628"/>
        <v>0</v>
      </c>
      <c r="AU1569" s="2">
        <f t="shared" si="629"/>
        <v>8.3912037037037045E-3</v>
      </c>
      <c r="AW1569" t="s">
        <v>2895</v>
      </c>
      <c r="AX1569" t="s">
        <v>1515</v>
      </c>
      <c r="AY1569">
        <v>9</v>
      </c>
      <c r="BA1569" s="119">
        <v>29</v>
      </c>
      <c r="BB1569" s="121">
        <v>45</v>
      </c>
      <c r="BC1569" s="125">
        <f t="shared" si="608"/>
        <v>29045</v>
      </c>
      <c r="BE1569" s="7" t="s">
        <v>228</v>
      </c>
    </row>
    <row r="1570" spans="1:70" hidden="1" outlineLevel="1">
      <c r="A1570" t="s">
        <v>233</v>
      </c>
      <c r="B1570" t="s">
        <v>1515</v>
      </c>
      <c r="C1570" s="1">
        <f t="shared" si="621"/>
        <v>109606</v>
      </c>
      <c r="D1570" s="7">
        <f>IF(N1570&gt;0, RANK(N1570,(N1570:P1570,Q1570:AE1570)),0)</f>
        <v>2</v>
      </c>
      <c r="E1570" s="7">
        <f>IF(O1570&gt;0,RANK(O1570,(N1570:P1570,Q1570:AE1570)),0)</f>
        <v>1</v>
      </c>
      <c r="F1570" s="7">
        <f>IF(P1570&gt;0,RANK(P1570,(N1570:P1570,Q1570:AE1570)),0)</f>
        <v>3</v>
      </c>
      <c r="G1570" s="1">
        <f t="shared" si="618"/>
        <v>755</v>
      </c>
      <c r="H1570" s="2">
        <f t="shared" si="619"/>
        <v>6.8883090341769612E-3</v>
      </c>
      <c r="I1570" s="2"/>
      <c r="J1570" s="2">
        <f t="shared" si="622"/>
        <v>0.49049322117402333</v>
      </c>
      <c r="K1570" s="2">
        <f t="shared" si="623"/>
        <v>0.49738153020820031</v>
      </c>
      <c r="L1570" s="2">
        <f t="shared" si="624"/>
        <v>5.8026020473331752E-3</v>
      </c>
      <c r="M1570" s="2">
        <f t="shared" si="625"/>
        <v>6.3226465704431323E-3</v>
      </c>
      <c r="N1570" s="66">
        <v>53761</v>
      </c>
      <c r="O1570" s="66">
        <v>54516</v>
      </c>
      <c r="P1570" s="66">
        <v>636</v>
      </c>
      <c r="Q1570" s="66">
        <v>384</v>
      </c>
      <c r="R1570" s="66">
        <v>6</v>
      </c>
      <c r="S1570" s="66">
        <v>303</v>
      </c>
      <c r="W1570" s="66">
        <f>IF(Notes!B$31=1,IF(BR1570&gt;0,BR1570-R1570-SUM(T1570:V1570)-SUM(X1570:AL1570),SUM(BS1570:BY1570)),SUM(BS1570:BY1570))</f>
        <v>0</v>
      </c>
      <c r="AN1570" s="7">
        <f>IF(Q1570&gt;0,RANK(Q1570,(N1570:P1570,Q1570:AE1570)),0)</f>
        <v>4</v>
      </c>
      <c r="AO1570" s="7">
        <f>IF(R1570&gt;0,RANK(R1570,(N1570:P1570,Q1570:AE1570)),0)</f>
        <v>6</v>
      </c>
      <c r="AP1570" s="7">
        <f>IF(T1570&gt;0,RANK(T1570,(N1570:P1570,Q1570:AE1570)),0)</f>
        <v>0</v>
      </c>
      <c r="AQ1570" s="7">
        <f>IF(S1570&gt;0,RANK(S1570,(N1570:P1570,Q1570:AE1570)),0)</f>
        <v>5</v>
      </c>
      <c r="AR1570" s="2">
        <f t="shared" si="626"/>
        <v>3.5034578398992757E-3</v>
      </c>
      <c r="AS1570" s="2">
        <f t="shared" si="627"/>
        <v>5.4741528748426184E-5</v>
      </c>
      <c r="AT1570" s="2">
        <f t="shared" si="628"/>
        <v>0</v>
      </c>
      <c r="AU1570" s="2">
        <f t="shared" si="629"/>
        <v>2.7644472017955223E-3</v>
      </c>
      <c r="AW1570" t="s">
        <v>233</v>
      </c>
      <c r="AX1570" t="s">
        <v>1515</v>
      </c>
      <c r="AY1570">
        <v>6</v>
      </c>
      <c r="BA1570" s="119">
        <v>29</v>
      </c>
      <c r="BB1570" s="121">
        <v>47</v>
      </c>
      <c r="BC1570" s="125">
        <f t="shared" si="608"/>
        <v>29047</v>
      </c>
      <c r="BE1570" s="7" t="s">
        <v>228</v>
      </c>
      <c r="BR1570" s="1">
        <v>425</v>
      </c>
    </row>
    <row r="1571" spans="1:70" hidden="1" outlineLevel="1">
      <c r="A1571" t="s">
        <v>740</v>
      </c>
      <c r="B1571" t="s">
        <v>1515</v>
      </c>
      <c r="C1571" s="1">
        <f t="shared" si="621"/>
        <v>10454</v>
      </c>
      <c r="D1571" s="7">
        <f>IF(N1571&gt;0, RANK(N1571,(N1571:P1571,Q1571:AE1571)),0)</f>
        <v>2</v>
      </c>
      <c r="E1571" s="7">
        <f>IF(O1571&gt;0,RANK(O1571,(N1571:P1571,Q1571:AE1571)),0)</f>
        <v>1</v>
      </c>
      <c r="F1571" s="7">
        <f>IF(P1571&gt;0,RANK(P1571,(N1571:P1571,Q1571:AE1571)),0)</f>
        <v>3</v>
      </c>
      <c r="G1571" s="1">
        <f t="shared" si="618"/>
        <v>1164</v>
      </c>
      <c r="H1571" s="2">
        <f t="shared" si="619"/>
        <v>0.11134493973598622</v>
      </c>
      <c r="I1571" s="2"/>
      <c r="J1571" s="2">
        <f t="shared" si="622"/>
        <v>0.43476181365984312</v>
      </c>
      <c r="K1571" s="2">
        <f t="shared" si="623"/>
        <v>0.54610675339582937</v>
      </c>
      <c r="L1571" s="2">
        <f t="shared" si="624"/>
        <v>9.3744021427204904E-3</v>
      </c>
      <c r="M1571" s="2">
        <f t="shared" si="625"/>
        <v>9.7570308016070185E-3</v>
      </c>
      <c r="N1571" s="66">
        <v>4545</v>
      </c>
      <c r="O1571" s="66">
        <v>5709</v>
      </c>
      <c r="P1571" s="66">
        <v>98</v>
      </c>
      <c r="Q1571" s="66">
        <v>54</v>
      </c>
      <c r="R1571" s="66">
        <v>1</v>
      </c>
      <c r="S1571" s="66">
        <v>47</v>
      </c>
      <c r="W1571" s="66">
        <f>IF(Notes!B$31=1,IF(BR1571&gt;0,BR1571-R1571-SUM(T1571:V1571)-SUM(X1571:AL1571),SUM(BS1571:BY1571)),SUM(BS1571:BY1571))</f>
        <v>0</v>
      </c>
      <c r="AN1571" s="7">
        <f>IF(Q1571&gt;0,RANK(Q1571,(N1571:P1571,Q1571:AE1571)),0)</f>
        <v>4</v>
      </c>
      <c r="AO1571" s="7">
        <f>IF(R1571&gt;0,RANK(R1571,(N1571:P1571,Q1571:AE1571)),0)</f>
        <v>6</v>
      </c>
      <c r="AP1571" s="7">
        <f>IF(T1571&gt;0,RANK(T1571,(N1571:P1571,Q1571:AE1571)),0)</f>
        <v>0</v>
      </c>
      <c r="AQ1571" s="7">
        <f>IF(S1571&gt;0,RANK(S1571,(N1571:P1571,Q1571:AE1571)),0)</f>
        <v>5</v>
      </c>
      <c r="AR1571" s="2">
        <f t="shared" si="626"/>
        <v>5.1654868949684331E-3</v>
      </c>
      <c r="AS1571" s="2">
        <f t="shared" si="627"/>
        <v>9.5657164721637652E-5</v>
      </c>
      <c r="AT1571" s="2">
        <f t="shared" si="628"/>
        <v>0</v>
      </c>
      <c r="AU1571" s="2">
        <f t="shared" si="629"/>
        <v>4.4958867419169699E-3</v>
      </c>
      <c r="AW1571" t="s">
        <v>740</v>
      </c>
      <c r="AX1571" t="s">
        <v>1515</v>
      </c>
      <c r="AY1571">
        <v>6</v>
      </c>
      <c r="BA1571" s="119">
        <v>29</v>
      </c>
      <c r="BB1571" s="121">
        <v>49</v>
      </c>
      <c r="BC1571" s="125">
        <f t="shared" si="608"/>
        <v>29049</v>
      </c>
      <c r="BE1571" s="7" t="s">
        <v>228</v>
      </c>
    </row>
    <row r="1572" spans="1:70" hidden="1" outlineLevel="1">
      <c r="A1572" t="s">
        <v>812</v>
      </c>
      <c r="B1572" t="s">
        <v>1515</v>
      </c>
      <c r="C1572" s="1">
        <f t="shared" si="621"/>
        <v>38745</v>
      </c>
      <c r="D1572" s="7">
        <f>IF(N1572&gt;0, RANK(N1572,(N1572:P1572,Q1572:AE1572)),0)</f>
        <v>2</v>
      </c>
      <c r="E1572" s="7">
        <f>IF(O1572&gt;0,RANK(O1572,(N1572:P1572,Q1572:AE1572)),0)</f>
        <v>1</v>
      </c>
      <c r="F1572" s="7">
        <f>IF(P1572&gt;0,RANK(P1572,(N1572:P1572,Q1572:AE1572)),0)</f>
        <v>3</v>
      </c>
      <c r="G1572" s="1">
        <f t="shared" si="618"/>
        <v>10426</v>
      </c>
      <c r="H1572" s="2">
        <f t="shared" si="619"/>
        <v>0.26909278616595689</v>
      </c>
      <c r="I1572" s="2"/>
      <c r="J1572" s="2">
        <f t="shared" si="622"/>
        <v>0.36027874564459933</v>
      </c>
      <c r="K1572" s="2">
        <f t="shared" si="623"/>
        <v>0.62937153181055616</v>
      </c>
      <c r="L1572" s="2">
        <f t="shared" si="624"/>
        <v>4.5167118337850042E-3</v>
      </c>
      <c r="M1572" s="2">
        <f t="shared" si="625"/>
        <v>5.8330107110595598E-3</v>
      </c>
      <c r="N1572" s="66">
        <v>13959</v>
      </c>
      <c r="O1572" s="66">
        <v>24385</v>
      </c>
      <c r="P1572" s="66">
        <v>175</v>
      </c>
      <c r="Q1572" s="66">
        <v>164</v>
      </c>
      <c r="R1572" s="66">
        <v>0</v>
      </c>
      <c r="S1572" s="66">
        <v>62</v>
      </c>
      <c r="W1572" s="66">
        <f>IF(Notes!B$31=1,IF(BR1572&gt;0,BR1572-R1572-SUM(T1572:V1572)-SUM(X1572:AL1572),SUM(BS1572:BY1572)),SUM(BS1572:BY1572))</f>
        <v>0</v>
      </c>
      <c r="AN1572" s="7">
        <f>IF(Q1572&gt;0,RANK(Q1572,(N1572:P1572,Q1572:AE1572)),0)</f>
        <v>4</v>
      </c>
      <c r="AO1572" s="7">
        <f>IF(R1572&gt;0,RANK(R1572,(N1572:P1572,Q1572:AE1572)),0)</f>
        <v>0</v>
      </c>
      <c r="AP1572" s="7">
        <f>IF(T1572&gt;0,RANK(T1572,(N1572:P1572,Q1572:AE1572)),0)</f>
        <v>0</v>
      </c>
      <c r="AQ1572" s="7">
        <f>IF(S1572&gt;0,RANK(S1572,(N1572:P1572,Q1572:AE1572)),0)</f>
        <v>5</v>
      </c>
      <c r="AR1572" s="2">
        <f t="shared" si="626"/>
        <v>4.2328042328042331E-3</v>
      </c>
      <c r="AS1572" s="2">
        <f t="shared" si="627"/>
        <v>0</v>
      </c>
      <c r="AT1572" s="2">
        <f t="shared" si="628"/>
        <v>0</v>
      </c>
      <c r="AU1572" s="2">
        <f t="shared" si="629"/>
        <v>1.6002064782552588E-3</v>
      </c>
      <c r="AW1572" t="s">
        <v>812</v>
      </c>
      <c r="AX1572" t="s">
        <v>1515</v>
      </c>
      <c r="AY1572">
        <v>4</v>
      </c>
      <c r="BA1572" s="119">
        <v>29</v>
      </c>
      <c r="BB1572" s="121">
        <v>51</v>
      </c>
      <c r="BC1572" s="125">
        <f t="shared" si="608"/>
        <v>29051</v>
      </c>
      <c r="BE1572" s="7" t="s">
        <v>228</v>
      </c>
      <c r="BR1572" s="1">
        <v>89</v>
      </c>
    </row>
    <row r="1573" spans="1:70" hidden="1" outlineLevel="1">
      <c r="A1573" t="s">
        <v>1283</v>
      </c>
      <c r="B1573" t="s">
        <v>1515</v>
      </c>
      <c r="C1573" s="1">
        <f t="shared" si="621"/>
        <v>8026</v>
      </c>
      <c r="D1573" s="7">
        <f>IF(N1573&gt;0, RANK(N1573,(N1573:P1573,Q1573:AE1573)),0)</f>
        <v>2</v>
      </c>
      <c r="E1573" s="7">
        <f>IF(O1573&gt;0,RANK(O1573,(N1573:P1573,Q1573:AE1573)),0)</f>
        <v>1</v>
      </c>
      <c r="F1573" s="7">
        <f>IF(P1573&gt;0,RANK(P1573,(N1573:P1573,Q1573:AE1573)),0)</f>
        <v>4</v>
      </c>
      <c r="G1573" s="1">
        <f t="shared" si="618"/>
        <v>1906</v>
      </c>
      <c r="H1573" s="2">
        <f t="shared" si="619"/>
        <v>0.23747819586344382</v>
      </c>
      <c r="I1573" s="2"/>
      <c r="J1573" s="2">
        <f t="shared" si="622"/>
        <v>0.37328681784201345</v>
      </c>
      <c r="K1573" s="2">
        <f t="shared" si="623"/>
        <v>0.61076501370545722</v>
      </c>
      <c r="L1573" s="2">
        <f t="shared" si="624"/>
        <v>6.6035384998754049E-3</v>
      </c>
      <c r="M1573" s="2">
        <f t="shared" si="625"/>
        <v>9.3446299526539281E-3</v>
      </c>
      <c r="N1573" s="66">
        <v>2996</v>
      </c>
      <c r="O1573" s="66">
        <v>4902</v>
      </c>
      <c r="P1573" s="66">
        <v>53</v>
      </c>
      <c r="Q1573" s="66">
        <v>63</v>
      </c>
      <c r="R1573" s="66">
        <v>0</v>
      </c>
      <c r="S1573" s="66">
        <v>12</v>
      </c>
      <c r="W1573" s="66">
        <f>IF(Notes!B$31=1,IF(BR1573&gt;0,BR1573-R1573-SUM(T1573:V1573)-SUM(X1573:AL1573),SUM(BS1573:BY1573)),SUM(BS1573:BY1573))</f>
        <v>0</v>
      </c>
      <c r="AN1573" s="7">
        <f>IF(Q1573&gt;0,RANK(Q1573,(N1573:P1573,Q1573:AE1573)),0)</f>
        <v>3</v>
      </c>
      <c r="AO1573" s="7">
        <f>IF(R1573&gt;0,RANK(R1573,(N1573:P1573,Q1573:AE1573)),0)</f>
        <v>0</v>
      </c>
      <c r="AP1573" s="7">
        <f>IF(T1573&gt;0,RANK(T1573,(N1573:P1573,Q1573:AE1573)),0)</f>
        <v>0</v>
      </c>
      <c r="AQ1573" s="7">
        <f>IF(S1573&gt;0,RANK(S1573,(N1573:P1573,Q1573:AE1573)),0)</f>
        <v>5</v>
      </c>
      <c r="AR1573" s="2">
        <f t="shared" si="626"/>
        <v>7.8494891602292546E-3</v>
      </c>
      <c r="AS1573" s="2">
        <f t="shared" si="627"/>
        <v>0</v>
      </c>
      <c r="AT1573" s="2">
        <f t="shared" si="628"/>
        <v>0</v>
      </c>
      <c r="AU1573" s="2">
        <f t="shared" si="629"/>
        <v>1.4951407924246199E-3</v>
      </c>
      <c r="AW1573" t="s">
        <v>1283</v>
      </c>
      <c r="AX1573" t="s">
        <v>1515</v>
      </c>
      <c r="AY1573">
        <v>6</v>
      </c>
      <c r="BA1573" s="119">
        <v>29</v>
      </c>
      <c r="BB1573" s="121">
        <v>53</v>
      </c>
      <c r="BC1573" s="125">
        <f t="shared" si="608"/>
        <v>29053</v>
      </c>
      <c r="BE1573" s="7" t="s">
        <v>228</v>
      </c>
    </row>
    <row r="1574" spans="1:70" hidden="1" outlineLevel="1">
      <c r="A1574" t="s">
        <v>1997</v>
      </c>
      <c r="B1574" t="s">
        <v>1515</v>
      </c>
      <c r="C1574" s="1">
        <f t="shared" si="621"/>
        <v>10085</v>
      </c>
      <c r="D1574" s="7">
        <f>IF(N1574&gt;0, RANK(N1574,(N1574:P1574,Q1574:AE1574)),0)</f>
        <v>2</v>
      </c>
      <c r="E1574" s="7">
        <f>IF(O1574&gt;0,RANK(O1574,(N1574:P1574,Q1574:AE1574)),0)</f>
        <v>1</v>
      </c>
      <c r="F1574" s="7">
        <f>IF(P1574&gt;0,RANK(P1574,(N1574:P1574,Q1574:AE1574)),0)</f>
        <v>3</v>
      </c>
      <c r="G1574" s="1">
        <f t="shared" si="618"/>
        <v>2096</v>
      </c>
      <c r="H1574" s="2">
        <f t="shared" si="619"/>
        <v>0.20783341596430341</v>
      </c>
      <c r="I1574" s="2"/>
      <c r="J1574" s="2">
        <f t="shared" si="622"/>
        <v>0.38780366881507189</v>
      </c>
      <c r="K1574" s="2">
        <f t="shared" si="623"/>
        <v>0.59563708477937527</v>
      </c>
      <c r="L1574" s="2">
        <f t="shared" si="624"/>
        <v>7.8334159643034217E-3</v>
      </c>
      <c r="M1574" s="2">
        <f t="shared" si="625"/>
        <v>8.7258304412494193E-3</v>
      </c>
      <c r="N1574" s="66">
        <v>3911</v>
      </c>
      <c r="O1574" s="66">
        <v>6007</v>
      </c>
      <c r="P1574" s="66">
        <v>79</v>
      </c>
      <c r="Q1574" s="66">
        <v>42</v>
      </c>
      <c r="R1574" s="66">
        <v>0</v>
      </c>
      <c r="S1574" s="66">
        <v>46</v>
      </c>
      <c r="W1574" s="66">
        <f>IF(Notes!B$31=1,IF(BR1574&gt;0,BR1574-R1574-SUM(T1574:V1574)-SUM(X1574:AL1574),SUM(BS1574:BY1574)),SUM(BS1574:BY1574))</f>
        <v>0</v>
      </c>
      <c r="AN1574" s="7">
        <f>IF(Q1574&gt;0,RANK(Q1574,(N1574:P1574,Q1574:AE1574)),0)</f>
        <v>5</v>
      </c>
      <c r="AO1574" s="7">
        <f>IF(R1574&gt;0,RANK(R1574,(N1574:P1574,Q1574:AE1574)),0)</f>
        <v>0</v>
      </c>
      <c r="AP1574" s="7">
        <f>IF(T1574&gt;0,RANK(T1574,(N1574:P1574,Q1574:AE1574)),0)</f>
        <v>0</v>
      </c>
      <c r="AQ1574" s="7">
        <f>IF(S1574&gt;0,RANK(S1574,(N1574:P1574,Q1574:AE1574)),0)</f>
        <v>4</v>
      </c>
      <c r="AR1574" s="2">
        <f t="shared" si="626"/>
        <v>4.1646008924144766E-3</v>
      </c>
      <c r="AS1574" s="2">
        <f t="shared" si="627"/>
        <v>0</v>
      </c>
      <c r="AT1574" s="2">
        <f t="shared" si="628"/>
        <v>0</v>
      </c>
      <c r="AU1574" s="2">
        <f t="shared" si="629"/>
        <v>4.5612295488349037E-3</v>
      </c>
      <c r="AW1574" t="s">
        <v>1997</v>
      </c>
      <c r="AX1574" t="s">
        <v>1515</v>
      </c>
      <c r="AY1574">
        <v>9</v>
      </c>
      <c r="BA1574" s="119">
        <v>29</v>
      </c>
      <c r="BB1574" s="121">
        <v>55</v>
      </c>
      <c r="BC1574" s="125">
        <f t="shared" si="608"/>
        <v>29055</v>
      </c>
      <c r="BE1574" s="7" t="s">
        <v>228</v>
      </c>
    </row>
    <row r="1575" spans="1:70" hidden="1" outlineLevel="1">
      <c r="A1575" t="s">
        <v>568</v>
      </c>
      <c r="B1575" t="s">
        <v>1515</v>
      </c>
      <c r="C1575" s="1">
        <f t="shared" si="621"/>
        <v>4112</v>
      </c>
      <c r="D1575" s="7">
        <f>IF(N1575&gt;0, RANK(N1575,(N1575:P1575,Q1575:AE1575)),0)</f>
        <v>2</v>
      </c>
      <c r="E1575" s="7">
        <f>IF(O1575&gt;0,RANK(O1575,(N1575:P1575,Q1575:AE1575)),0)</f>
        <v>1</v>
      </c>
      <c r="F1575" s="7">
        <f>IF(P1575&gt;0,RANK(P1575,(N1575:P1575,Q1575:AE1575)),0)</f>
        <v>3</v>
      </c>
      <c r="G1575" s="1">
        <f t="shared" si="618"/>
        <v>1680</v>
      </c>
      <c r="H1575" s="2">
        <f t="shared" si="619"/>
        <v>0.40856031128404668</v>
      </c>
      <c r="I1575" s="2"/>
      <c r="J1575" s="2">
        <f t="shared" si="622"/>
        <v>0.28793774319066145</v>
      </c>
      <c r="K1575" s="2">
        <f t="shared" si="623"/>
        <v>0.69649805447470814</v>
      </c>
      <c r="L1575" s="2">
        <f t="shared" si="624"/>
        <v>6.5661478599221791E-3</v>
      </c>
      <c r="M1575" s="2">
        <f t="shared" si="625"/>
        <v>8.998054474708226E-3</v>
      </c>
      <c r="N1575" s="66">
        <v>1184</v>
      </c>
      <c r="O1575" s="66">
        <v>2864</v>
      </c>
      <c r="P1575" s="66">
        <v>27</v>
      </c>
      <c r="Q1575" s="66">
        <v>11</v>
      </c>
      <c r="R1575" s="66">
        <v>0</v>
      </c>
      <c r="S1575" s="66">
        <v>26</v>
      </c>
      <c r="W1575" s="66">
        <f>IF(Notes!B$31=1,IF(BR1575&gt;0,BR1575-R1575-SUM(T1575:V1575)-SUM(X1575:AL1575),SUM(BS1575:BY1575)),SUM(BS1575:BY1575))</f>
        <v>0</v>
      </c>
      <c r="AN1575" s="7">
        <f>IF(Q1575&gt;0,RANK(Q1575,(N1575:P1575,Q1575:AE1575)),0)</f>
        <v>5</v>
      </c>
      <c r="AO1575" s="7">
        <f>IF(R1575&gt;0,RANK(R1575,(N1575:P1575,Q1575:AE1575)),0)</f>
        <v>0</v>
      </c>
      <c r="AP1575" s="7">
        <f>IF(T1575&gt;0,RANK(T1575,(N1575:P1575,Q1575:AE1575)),0)</f>
        <v>0</v>
      </c>
      <c r="AQ1575" s="7">
        <f>IF(S1575&gt;0,RANK(S1575,(N1575:P1575,Q1575:AE1575)),0)</f>
        <v>4</v>
      </c>
      <c r="AR1575" s="2">
        <f t="shared" si="626"/>
        <v>2.6750972762645915E-3</v>
      </c>
      <c r="AS1575" s="2">
        <f t="shared" si="627"/>
        <v>0</v>
      </c>
      <c r="AT1575" s="2">
        <f t="shared" si="628"/>
        <v>0</v>
      </c>
      <c r="AU1575" s="2">
        <f t="shared" si="629"/>
        <v>6.3229571984435799E-3</v>
      </c>
      <c r="AW1575" t="s">
        <v>568</v>
      </c>
      <c r="AX1575" t="s">
        <v>1515</v>
      </c>
      <c r="AY1575">
        <v>4</v>
      </c>
      <c r="BA1575" s="119">
        <v>29</v>
      </c>
      <c r="BB1575" s="121">
        <v>57</v>
      </c>
      <c r="BC1575" s="125">
        <f t="shared" si="608"/>
        <v>29057</v>
      </c>
      <c r="BE1575" s="7" t="s">
        <v>228</v>
      </c>
    </row>
    <row r="1576" spans="1:70" hidden="1" outlineLevel="1">
      <c r="A1576" t="s">
        <v>2434</v>
      </c>
      <c r="B1576" t="s">
        <v>1515</v>
      </c>
      <c r="C1576" s="1">
        <f t="shared" si="621"/>
        <v>7683</v>
      </c>
      <c r="D1576" s="7">
        <f>IF(N1576&gt;0, RANK(N1576,(N1576:P1576,Q1576:AE1576)),0)</f>
        <v>2</v>
      </c>
      <c r="E1576" s="7">
        <f>IF(O1576&gt;0,RANK(O1576,(N1576:P1576,Q1576:AE1576)),0)</f>
        <v>1</v>
      </c>
      <c r="F1576" s="7">
        <f>IF(P1576&gt;0,RANK(P1576,(N1576:P1576,Q1576:AE1576)),0)</f>
        <v>3</v>
      </c>
      <c r="G1576" s="1">
        <f t="shared" si="618"/>
        <v>2239</v>
      </c>
      <c r="H1576" s="2">
        <f t="shared" si="619"/>
        <v>0.29142262137185992</v>
      </c>
      <c r="I1576" s="2"/>
      <c r="J1576" s="2">
        <f t="shared" si="622"/>
        <v>0.3456982949368736</v>
      </c>
      <c r="K1576" s="2">
        <f t="shared" si="623"/>
        <v>0.63712091630873358</v>
      </c>
      <c r="L1576" s="2">
        <f t="shared" si="624"/>
        <v>7.4189769621241701E-3</v>
      </c>
      <c r="M1576" s="2">
        <f t="shared" si="625"/>
        <v>9.7618117922686036E-3</v>
      </c>
      <c r="N1576" s="66">
        <v>2656</v>
      </c>
      <c r="O1576" s="66">
        <v>4895</v>
      </c>
      <c r="P1576" s="66">
        <v>57</v>
      </c>
      <c r="Q1576" s="66">
        <v>26</v>
      </c>
      <c r="R1576" s="66">
        <v>0</v>
      </c>
      <c r="S1576" s="66">
        <v>49</v>
      </c>
      <c r="W1576" s="66">
        <f>IF(Notes!B$31=1,IF(BR1576&gt;0,BR1576-R1576-SUM(T1576:V1576)-SUM(X1576:AL1576),SUM(BS1576:BY1576)),SUM(BS1576:BY1576))</f>
        <v>0</v>
      </c>
      <c r="AN1576" s="7">
        <f>IF(Q1576&gt;0,RANK(Q1576,(N1576:P1576,Q1576:AE1576)),0)</f>
        <v>5</v>
      </c>
      <c r="AO1576" s="7">
        <f>IF(R1576&gt;0,RANK(R1576,(N1576:P1576,Q1576:AE1576)),0)</f>
        <v>0</v>
      </c>
      <c r="AP1576" s="7">
        <f>IF(T1576&gt;0,RANK(T1576,(N1576:P1576,Q1576:AE1576)),0)</f>
        <v>0</v>
      </c>
      <c r="AQ1576" s="7">
        <f>IF(S1576&gt;0,RANK(S1576,(N1576:P1576,Q1576:AE1576)),0)</f>
        <v>4</v>
      </c>
      <c r="AR1576" s="2">
        <f t="shared" si="626"/>
        <v>3.3840947546531302E-3</v>
      </c>
      <c r="AS1576" s="2">
        <f t="shared" si="627"/>
        <v>0</v>
      </c>
      <c r="AT1576" s="2">
        <f t="shared" si="628"/>
        <v>0</v>
      </c>
      <c r="AU1576" s="2">
        <f t="shared" si="629"/>
        <v>6.3777170376155146E-3</v>
      </c>
      <c r="AW1576" t="s">
        <v>2434</v>
      </c>
      <c r="AX1576" t="s">
        <v>1515</v>
      </c>
      <c r="AY1576">
        <v>4</v>
      </c>
      <c r="BA1576" s="119">
        <v>29</v>
      </c>
      <c r="BB1576" s="121">
        <v>59</v>
      </c>
      <c r="BC1576" s="125">
        <f t="shared" ref="BC1576:BC1639" si="630">1000*BA1576+BB1576</f>
        <v>29059</v>
      </c>
      <c r="BE1576" s="7" t="s">
        <v>228</v>
      </c>
    </row>
    <row r="1577" spans="1:70" hidden="1" outlineLevel="1">
      <c r="A1577" t="s">
        <v>2294</v>
      </c>
      <c r="B1577" t="s">
        <v>1515</v>
      </c>
      <c r="C1577" s="1">
        <f t="shared" si="621"/>
        <v>3786</v>
      </c>
      <c r="D1577" s="7">
        <f>IF(N1577&gt;0, RANK(N1577,(N1577:P1577,Q1577:AE1577)),0)</f>
        <v>2</v>
      </c>
      <c r="E1577" s="7">
        <f>IF(O1577&gt;0,RANK(O1577,(N1577:P1577,Q1577:AE1577)),0)</f>
        <v>1</v>
      </c>
      <c r="F1577" s="7">
        <f>IF(P1577&gt;0,RANK(P1577,(N1577:P1577,Q1577:AE1577)),0)</f>
        <v>3</v>
      </c>
      <c r="G1577" s="1">
        <f t="shared" si="618"/>
        <v>863</v>
      </c>
      <c r="H1577" s="2">
        <f t="shared" si="619"/>
        <v>0.22794506075013207</v>
      </c>
      <c r="I1577" s="2"/>
      <c r="J1577" s="2">
        <f t="shared" si="622"/>
        <v>0.36978341257263603</v>
      </c>
      <c r="K1577" s="2">
        <f t="shared" si="623"/>
        <v>0.59772847332276813</v>
      </c>
      <c r="L1577" s="2">
        <f t="shared" si="624"/>
        <v>1.4263074484944533E-2</v>
      </c>
      <c r="M1577" s="2">
        <f t="shared" si="625"/>
        <v>1.8225039619651311E-2</v>
      </c>
      <c r="N1577" s="66">
        <v>1400</v>
      </c>
      <c r="O1577" s="66">
        <v>2263</v>
      </c>
      <c r="P1577" s="66">
        <v>54</v>
      </c>
      <c r="Q1577" s="66">
        <v>22</v>
      </c>
      <c r="R1577" s="66">
        <v>0</v>
      </c>
      <c r="S1577" s="66">
        <v>47</v>
      </c>
      <c r="W1577" s="66">
        <f>IF(Notes!B$31=1,IF(BR1577&gt;0,BR1577-R1577-SUM(T1577:V1577)-SUM(X1577:AL1577),SUM(BS1577:BY1577)),SUM(BS1577:BY1577))</f>
        <v>0</v>
      </c>
      <c r="AN1577" s="7">
        <f>IF(Q1577&gt;0,RANK(Q1577,(N1577:P1577,Q1577:AE1577)),0)</f>
        <v>5</v>
      </c>
      <c r="AO1577" s="7">
        <f>IF(R1577&gt;0,RANK(R1577,(N1577:P1577,Q1577:AE1577)),0)</f>
        <v>0</v>
      </c>
      <c r="AP1577" s="7">
        <f>IF(T1577&gt;0,RANK(T1577,(N1577:P1577,Q1577:AE1577)),0)</f>
        <v>0</v>
      </c>
      <c r="AQ1577" s="7">
        <f>IF(S1577&gt;0,RANK(S1577,(N1577:P1577,Q1577:AE1577)),0)</f>
        <v>4</v>
      </c>
      <c r="AR1577" s="2">
        <f t="shared" si="626"/>
        <v>5.8108821975699949E-3</v>
      </c>
      <c r="AS1577" s="2">
        <f t="shared" si="627"/>
        <v>0</v>
      </c>
      <c r="AT1577" s="2">
        <f t="shared" si="628"/>
        <v>0</v>
      </c>
      <c r="AU1577" s="2">
        <f t="shared" si="629"/>
        <v>1.2414157422081353E-2</v>
      </c>
      <c r="AW1577" t="s">
        <v>2294</v>
      </c>
      <c r="AX1577" t="s">
        <v>1515</v>
      </c>
      <c r="AY1577">
        <v>6</v>
      </c>
      <c r="BA1577" s="119">
        <v>29</v>
      </c>
      <c r="BB1577" s="121">
        <v>61</v>
      </c>
      <c r="BC1577" s="125">
        <f t="shared" si="630"/>
        <v>29061</v>
      </c>
      <c r="BE1577" s="7" t="s">
        <v>228</v>
      </c>
    </row>
    <row r="1578" spans="1:70" hidden="1" outlineLevel="1">
      <c r="A1578" t="s">
        <v>2435</v>
      </c>
      <c r="B1578" t="s">
        <v>1515</v>
      </c>
      <c r="C1578" s="1">
        <f t="shared" si="621"/>
        <v>4683</v>
      </c>
      <c r="D1578" s="7">
        <f>IF(N1578&gt;0, RANK(N1578,(N1578:P1578,Q1578:AE1578)),0)</f>
        <v>2</v>
      </c>
      <c r="E1578" s="7">
        <f>IF(O1578&gt;0,RANK(O1578,(N1578:P1578,Q1578:AE1578)),0)</f>
        <v>1</v>
      </c>
      <c r="F1578" s="7">
        <f>IF(P1578&gt;0,RANK(P1578,(N1578:P1578,Q1578:AE1578)),0)</f>
        <v>3</v>
      </c>
      <c r="G1578" s="1">
        <f t="shared" si="618"/>
        <v>1197</v>
      </c>
      <c r="H1578" s="2">
        <f t="shared" si="619"/>
        <v>0.2556053811659193</v>
      </c>
      <c r="I1578" s="2"/>
      <c r="J1578" s="2">
        <f t="shared" si="622"/>
        <v>0.36130685458039719</v>
      </c>
      <c r="K1578" s="2">
        <f t="shared" si="623"/>
        <v>0.61691223574631648</v>
      </c>
      <c r="L1578" s="2">
        <f t="shared" si="624"/>
        <v>1.1103993166773437E-2</v>
      </c>
      <c r="M1578" s="2">
        <f t="shared" si="625"/>
        <v>1.0676916506512838E-2</v>
      </c>
      <c r="N1578" s="66">
        <v>1692</v>
      </c>
      <c r="O1578" s="66">
        <v>2889</v>
      </c>
      <c r="P1578" s="66">
        <v>52</v>
      </c>
      <c r="Q1578" s="66">
        <v>27</v>
      </c>
      <c r="R1578" s="66">
        <v>0</v>
      </c>
      <c r="S1578" s="66">
        <v>23</v>
      </c>
      <c r="W1578" s="66">
        <f>IF(Notes!B$31=1,IF(BR1578&gt;0,BR1578-R1578-SUM(T1578:V1578)-SUM(X1578:AL1578),SUM(BS1578:BY1578)),SUM(BS1578:BY1578))</f>
        <v>0</v>
      </c>
      <c r="AN1578" s="7">
        <f>IF(Q1578&gt;0,RANK(Q1578,(N1578:P1578,Q1578:AE1578)),0)</f>
        <v>4</v>
      </c>
      <c r="AO1578" s="7">
        <f>IF(R1578&gt;0,RANK(R1578,(N1578:P1578,Q1578:AE1578)),0)</f>
        <v>0</v>
      </c>
      <c r="AP1578" s="7">
        <f>IF(T1578&gt;0,RANK(T1578,(N1578:P1578,Q1578:AE1578)),0)</f>
        <v>0</v>
      </c>
      <c r="AQ1578" s="7">
        <f>IF(S1578&gt;0,RANK(S1578,(N1578:P1578,Q1578:AE1578)),0)</f>
        <v>5</v>
      </c>
      <c r="AR1578" s="2">
        <f t="shared" si="626"/>
        <v>5.7655349135169766E-3</v>
      </c>
      <c r="AS1578" s="2">
        <f t="shared" si="627"/>
        <v>0</v>
      </c>
      <c r="AT1578" s="2">
        <f t="shared" si="628"/>
        <v>0</v>
      </c>
      <c r="AU1578" s="2">
        <f t="shared" si="629"/>
        <v>4.9113815929959425E-3</v>
      </c>
      <c r="AW1578" t="s">
        <v>2435</v>
      </c>
      <c r="AX1578" t="s">
        <v>1515</v>
      </c>
      <c r="AY1578">
        <v>6</v>
      </c>
      <c r="BA1578" s="119">
        <v>29</v>
      </c>
      <c r="BB1578" s="121">
        <v>63</v>
      </c>
      <c r="BC1578" s="125">
        <f t="shared" si="630"/>
        <v>29063</v>
      </c>
      <c r="BE1578" s="7" t="s">
        <v>228</v>
      </c>
      <c r="BR1578" s="1">
        <v>31</v>
      </c>
    </row>
    <row r="1579" spans="1:70" hidden="1" outlineLevel="1">
      <c r="A1579" t="s">
        <v>2631</v>
      </c>
      <c r="B1579" t="s">
        <v>1515</v>
      </c>
      <c r="C1579" s="1">
        <f t="shared" ref="C1579:C1610" si="631">SUM(N1579:AL1579)</f>
        <v>6868</v>
      </c>
      <c r="D1579" s="7">
        <f>IF(N1579&gt;0, RANK(N1579,(N1579:P1579,Q1579:AE1579)),0)</f>
        <v>2</v>
      </c>
      <c r="E1579" s="7">
        <f>IF(O1579&gt;0,RANK(O1579,(N1579:P1579,Q1579:AE1579)),0)</f>
        <v>1</v>
      </c>
      <c r="F1579" s="7">
        <f>IF(P1579&gt;0,RANK(P1579,(N1579:P1579,Q1579:AE1579)),0)</f>
        <v>4</v>
      </c>
      <c r="G1579" s="1">
        <f t="shared" si="618"/>
        <v>2599</v>
      </c>
      <c r="H1579" s="2">
        <f t="shared" si="619"/>
        <v>0.37842166569598135</v>
      </c>
      <c r="I1579" s="2"/>
      <c r="J1579" s="2">
        <f t="shared" ref="J1579:J1610" si="632">IF($C1579=0,"-",N1579/$C1579)</f>
        <v>0.29935934769947581</v>
      </c>
      <c r="K1579" s="2">
        <f t="shared" ref="K1579:K1610" si="633">IF($C1579=0,"-",O1579/$C1579)</f>
        <v>0.67778101339545715</v>
      </c>
      <c r="L1579" s="2">
        <f t="shared" ref="L1579:L1610" si="634">IF($C1579=0,"-",P1579/$C1579)</f>
        <v>7.5713453698311008E-3</v>
      </c>
      <c r="M1579" s="2">
        <f t="shared" ref="M1579:M1610" si="635">IF(C1579=0,"-",(1-J1579-K1579-L1579))</f>
        <v>1.5288293535235937E-2</v>
      </c>
      <c r="N1579" s="66">
        <v>2056</v>
      </c>
      <c r="O1579" s="66">
        <v>4655</v>
      </c>
      <c r="P1579" s="66">
        <v>52</v>
      </c>
      <c r="Q1579" s="66">
        <v>32</v>
      </c>
      <c r="R1579" s="66">
        <v>0</v>
      </c>
      <c r="S1579" s="66">
        <v>73</v>
      </c>
      <c r="W1579" s="66">
        <f>IF(Notes!B$31=1,IF(BR1579&gt;0,BR1579-R1579-SUM(T1579:V1579)-SUM(X1579:AL1579),SUM(BS1579:BY1579)),SUM(BS1579:BY1579))</f>
        <v>0</v>
      </c>
      <c r="AN1579" s="7">
        <f>IF(Q1579&gt;0,RANK(Q1579,(N1579:P1579,Q1579:AE1579)),0)</f>
        <v>5</v>
      </c>
      <c r="AO1579" s="7">
        <f>IF(R1579&gt;0,RANK(R1579,(N1579:P1579,Q1579:AE1579)),0)</f>
        <v>0</v>
      </c>
      <c r="AP1579" s="7">
        <f>IF(T1579&gt;0,RANK(T1579,(N1579:P1579,Q1579:AE1579)),0)</f>
        <v>0</v>
      </c>
      <c r="AQ1579" s="7">
        <f>IF(S1579&gt;0,RANK(S1579,(N1579:P1579,Q1579:AE1579)),0)</f>
        <v>3</v>
      </c>
      <c r="AR1579" s="2">
        <f t="shared" ref="AR1579:AR1610" si="636">IF($C1579=0,"-",Q1579/$C1579)</f>
        <v>4.6592894583576006E-3</v>
      </c>
      <c r="AS1579" s="2">
        <f t="shared" ref="AS1579:AS1610" si="637">IF($C1579=0,"-",R1579/$C1579)</f>
        <v>0</v>
      </c>
      <c r="AT1579" s="2">
        <f t="shared" ref="AT1579:AT1610" si="638">IF($C1579=0,"-",T1579/$C1579)</f>
        <v>0</v>
      </c>
      <c r="AU1579" s="2">
        <f t="shared" ref="AU1579:AU1610" si="639">IF($C1579=0,"-",S1579/$C1579)</f>
        <v>1.0629004076878276E-2</v>
      </c>
      <c r="AW1579" t="s">
        <v>2631</v>
      </c>
      <c r="AX1579" t="s">
        <v>1515</v>
      </c>
      <c r="AY1579">
        <v>8</v>
      </c>
      <c r="BA1579" s="119">
        <v>29</v>
      </c>
      <c r="BB1579" s="121">
        <v>65</v>
      </c>
      <c r="BC1579" s="125">
        <f t="shared" si="630"/>
        <v>29065</v>
      </c>
      <c r="BE1579" s="7" t="s">
        <v>228</v>
      </c>
    </row>
    <row r="1580" spans="1:70" hidden="1" outlineLevel="1">
      <c r="A1580" t="s">
        <v>3435</v>
      </c>
      <c r="B1580" t="s">
        <v>1515</v>
      </c>
      <c r="C1580" s="1">
        <f t="shared" si="631"/>
        <v>6712</v>
      </c>
      <c r="D1580" s="7">
        <f>IF(N1580&gt;0, RANK(N1580,(N1580:P1580,Q1580:AE1580)),0)</f>
        <v>2</v>
      </c>
      <c r="E1580" s="7">
        <f>IF(O1580&gt;0,RANK(O1580,(N1580:P1580,Q1580:AE1580)),0)</f>
        <v>1</v>
      </c>
      <c r="F1580" s="7">
        <f>IF(P1580&gt;0,RANK(P1580,(N1580:P1580,Q1580:AE1580)),0)</f>
        <v>4</v>
      </c>
      <c r="G1580" s="1">
        <f t="shared" si="618"/>
        <v>2265</v>
      </c>
      <c r="H1580" s="2">
        <f t="shared" si="619"/>
        <v>0.33745530393325385</v>
      </c>
      <c r="I1580" s="2"/>
      <c r="J1580" s="2">
        <f t="shared" si="632"/>
        <v>0.31883194278903454</v>
      </c>
      <c r="K1580" s="2">
        <f t="shared" si="633"/>
        <v>0.65628724672228844</v>
      </c>
      <c r="L1580" s="2">
        <f t="shared" si="634"/>
        <v>7.5983313468414781E-3</v>
      </c>
      <c r="M1580" s="2">
        <f t="shared" si="635"/>
        <v>1.7282479141835595E-2</v>
      </c>
      <c r="N1580" s="66">
        <v>2140</v>
      </c>
      <c r="O1580" s="66">
        <v>4405</v>
      </c>
      <c r="P1580" s="66">
        <v>51</v>
      </c>
      <c r="Q1580" s="66">
        <v>24</v>
      </c>
      <c r="R1580" s="66">
        <v>0</v>
      </c>
      <c r="S1580" s="66">
        <v>92</v>
      </c>
      <c r="W1580" s="66">
        <f>IF(Notes!B$31=1,IF(BR1580&gt;0,BR1580-R1580-SUM(T1580:V1580)-SUM(X1580:AL1580),SUM(BS1580:BY1580)),SUM(BS1580:BY1580))</f>
        <v>0</v>
      </c>
      <c r="AN1580" s="7">
        <f>IF(Q1580&gt;0,RANK(Q1580,(N1580:P1580,Q1580:AE1580)),0)</f>
        <v>5</v>
      </c>
      <c r="AO1580" s="7">
        <f>IF(R1580&gt;0,RANK(R1580,(N1580:P1580,Q1580:AE1580)),0)</f>
        <v>0</v>
      </c>
      <c r="AP1580" s="7">
        <f>IF(T1580&gt;0,RANK(T1580,(N1580:P1580,Q1580:AE1580)),0)</f>
        <v>0</v>
      </c>
      <c r="AQ1580" s="7">
        <f>IF(S1580&gt;0,RANK(S1580,(N1580:P1580,Q1580:AE1580)),0)</f>
        <v>3</v>
      </c>
      <c r="AR1580" s="2">
        <f t="shared" si="636"/>
        <v>3.5756853396901071E-3</v>
      </c>
      <c r="AS1580" s="2">
        <f t="shared" si="637"/>
        <v>0</v>
      </c>
      <c r="AT1580" s="2">
        <f t="shared" si="638"/>
        <v>0</v>
      </c>
      <c r="AU1580" s="2">
        <f t="shared" si="639"/>
        <v>1.3706793802145411E-2</v>
      </c>
      <c r="AW1580" t="s">
        <v>3435</v>
      </c>
      <c r="AX1580" t="s">
        <v>1515</v>
      </c>
      <c r="AY1580">
        <v>8</v>
      </c>
      <c r="BA1580" s="119">
        <v>29</v>
      </c>
      <c r="BB1580" s="121">
        <v>67</v>
      </c>
      <c r="BC1580" s="125">
        <f t="shared" si="630"/>
        <v>29067</v>
      </c>
      <c r="BE1580" s="7" t="s">
        <v>228</v>
      </c>
    </row>
    <row r="1581" spans="1:70" hidden="1" outlineLevel="1">
      <c r="A1581" t="s">
        <v>1166</v>
      </c>
      <c r="B1581" t="s">
        <v>1515</v>
      </c>
      <c r="C1581" s="1">
        <f t="shared" si="631"/>
        <v>11764</v>
      </c>
      <c r="D1581" s="7">
        <f>IF(N1581&gt;0, RANK(N1581,(N1581:P1581,Q1581:AE1581)),0)</f>
        <v>2</v>
      </c>
      <c r="E1581" s="7">
        <f>IF(O1581&gt;0,RANK(O1581,(N1581:P1581,Q1581:AE1581)),0)</f>
        <v>1</v>
      </c>
      <c r="F1581" s="7">
        <f>IF(P1581&gt;0,RANK(P1581,(N1581:P1581,Q1581:AE1581)),0)</f>
        <v>3</v>
      </c>
      <c r="G1581" s="1">
        <f t="shared" si="618"/>
        <v>2504</v>
      </c>
      <c r="H1581" s="2">
        <f t="shared" si="619"/>
        <v>0.21285277116626997</v>
      </c>
      <c r="I1581" s="2"/>
      <c r="J1581" s="2">
        <f t="shared" si="632"/>
        <v>0.38592315538932337</v>
      </c>
      <c r="K1581" s="2">
        <f t="shared" si="633"/>
        <v>0.59877592655559331</v>
      </c>
      <c r="L1581" s="2">
        <f t="shared" si="634"/>
        <v>9.7755865351921122E-3</v>
      </c>
      <c r="M1581" s="2">
        <f t="shared" si="635"/>
        <v>5.5253315198911558E-3</v>
      </c>
      <c r="N1581" s="66">
        <v>4540</v>
      </c>
      <c r="O1581" s="66">
        <v>7044</v>
      </c>
      <c r="P1581" s="66">
        <v>115</v>
      </c>
      <c r="Q1581" s="66">
        <v>38</v>
      </c>
      <c r="R1581" s="66">
        <v>0</v>
      </c>
      <c r="S1581" s="66">
        <v>27</v>
      </c>
      <c r="W1581" s="66">
        <f>IF(Notes!B$31=1,IF(BR1581&gt;0,BR1581-R1581-SUM(T1581:V1581)-SUM(X1581:AL1581),SUM(BS1581:BY1581)),SUM(BS1581:BY1581))</f>
        <v>0</v>
      </c>
      <c r="AN1581" s="7">
        <f>IF(Q1581&gt;0,RANK(Q1581,(N1581:P1581,Q1581:AE1581)),0)</f>
        <v>4</v>
      </c>
      <c r="AO1581" s="7">
        <f>IF(R1581&gt;0,RANK(R1581,(N1581:P1581,Q1581:AE1581)),0)</f>
        <v>0</v>
      </c>
      <c r="AP1581" s="7">
        <f>IF(T1581&gt;0,RANK(T1581,(N1581:P1581,Q1581:AE1581)),0)</f>
        <v>0</v>
      </c>
      <c r="AQ1581" s="7">
        <f>IF(S1581&gt;0,RANK(S1581,(N1581:P1581,Q1581:AE1581)),0)</f>
        <v>5</v>
      </c>
      <c r="AR1581" s="2">
        <f t="shared" si="636"/>
        <v>3.2301938116286975E-3</v>
      </c>
      <c r="AS1581" s="2">
        <f t="shared" si="637"/>
        <v>0</v>
      </c>
      <c r="AT1581" s="2">
        <f t="shared" si="638"/>
        <v>0</v>
      </c>
      <c r="AU1581" s="2">
        <f t="shared" si="639"/>
        <v>2.2951377082624956E-3</v>
      </c>
      <c r="AW1581" t="s">
        <v>1166</v>
      </c>
      <c r="AX1581" t="s">
        <v>1515</v>
      </c>
      <c r="AY1581">
        <v>8</v>
      </c>
      <c r="BA1581" s="119">
        <v>29</v>
      </c>
      <c r="BB1581" s="121">
        <v>69</v>
      </c>
      <c r="BC1581" s="125">
        <f t="shared" si="630"/>
        <v>29069</v>
      </c>
      <c r="BE1581" s="7" t="s">
        <v>228</v>
      </c>
    </row>
    <row r="1582" spans="1:70" hidden="1" outlineLevel="1">
      <c r="A1582" t="s">
        <v>2910</v>
      </c>
      <c r="B1582" t="s">
        <v>1515</v>
      </c>
      <c r="C1582" s="1">
        <f t="shared" si="631"/>
        <v>49293</v>
      </c>
      <c r="D1582" s="7">
        <f>IF(N1582&gt;0, RANK(N1582,(N1582:P1582,Q1582:AE1582)),0)</f>
        <v>2</v>
      </c>
      <c r="E1582" s="7">
        <f>IF(O1582&gt;0,RANK(O1582,(N1582:P1582,Q1582:AE1582)),0)</f>
        <v>1</v>
      </c>
      <c r="F1582" s="7">
        <f>IF(P1582&gt;0,RANK(P1582,(N1582:P1582,Q1582:AE1582)),0)</f>
        <v>3</v>
      </c>
      <c r="G1582" s="1">
        <f t="shared" si="618"/>
        <v>6099</v>
      </c>
      <c r="H1582" s="2">
        <f t="shared" si="619"/>
        <v>0.12372953563386282</v>
      </c>
      <c r="I1582" s="2"/>
      <c r="J1582" s="2">
        <f t="shared" si="632"/>
        <v>0.43121741423731563</v>
      </c>
      <c r="K1582" s="2">
        <f t="shared" si="633"/>
        <v>0.55494694987117843</v>
      </c>
      <c r="L1582" s="2">
        <f t="shared" si="634"/>
        <v>7.3844156371087174E-3</v>
      </c>
      <c r="M1582" s="2">
        <f t="shared" si="635"/>
        <v>6.45122025439722E-3</v>
      </c>
      <c r="N1582" s="66">
        <v>21256</v>
      </c>
      <c r="O1582" s="66">
        <v>27355</v>
      </c>
      <c r="P1582" s="66">
        <v>364</v>
      </c>
      <c r="Q1582" s="66">
        <v>179</v>
      </c>
      <c r="R1582" s="66">
        <v>0</v>
      </c>
      <c r="S1582" s="66">
        <v>139</v>
      </c>
      <c r="W1582" s="66">
        <f>IF(Notes!B$31=1,IF(BR1582&gt;0,BR1582-R1582-SUM(T1582:V1582)-SUM(X1582:AL1582),SUM(BS1582:BY1582)),SUM(BS1582:BY1582))</f>
        <v>0</v>
      </c>
      <c r="AN1582" s="7">
        <f>IF(Q1582&gt;0,RANK(Q1582,(N1582:P1582,Q1582:AE1582)),0)</f>
        <v>4</v>
      </c>
      <c r="AO1582" s="7">
        <f>IF(R1582&gt;0,RANK(R1582,(N1582:P1582,Q1582:AE1582)),0)</f>
        <v>0</v>
      </c>
      <c r="AP1582" s="7">
        <f>IF(T1582&gt;0,RANK(T1582,(N1582:P1582,Q1582:AE1582)),0)</f>
        <v>0</v>
      </c>
      <c r="AQ1582" s="7">
        <f>IF(S1582&gt;0,RANK(S1582,(N1582:P1582,Q1582:AE1582)),0)</f>
        <v>5</v>
      </c>
      <c r="AR1582" s="2">
        <f t="shared" si="636"/>
        <v>3.6313472501166492E-3</v>
      </c>
      <c r="AS1582" s="2">
        <f t="shared" si="637"/>
        <v>0</v>
      </c>
      <c r="AT1582" s="2">
        <f t="shared" si="638"/>
        <v>0</v>
      </c>
      <c r="AU1582" s="2">
        <f t="shared" si="639"/>
        <v>2.8198730042805265E-3</v>
      </c>
      <c r="AW1582" t="s">
        <v>2910</v>
      </c>
      <c r="AX1582" t="s">
        <v>1515</v>
      </c>
      <c r="AY1582">
        <v>9</v>
      </c>
      <c r="BA1582" s="119">
        <v>29</v>
      </c>
      <c r="BB1582" s="121">
        <v>71</v>
      </c>
      <c r="BC1582" s="125">
        <f t="shared" si="630"/>
        <v>29071</v>
      </c>
      <c r="BE1582" s="7" t="s">
        <v>228</v>
      </c>
      <c r="BR1582" s="1">
        <v>165</v>
      </c>
    </row>
    <row r="1583" spans="1:70" hidden="1" outlineLevel="1">
      <c r="A1583" t="s">
        <v>1186</v>
      </c>
      <c r="B1583" t="s">
        <v>1515</v>
      </c>
      <c r="C1583" s="1">
        <f t="shared" si="631"/>
        <v>7771</v>
      </c>
      <c r="D1583" s="7">
        <f>IF(N1583&gt;0, RANK(N1583,(N1583:P1583,Q1583:AE1583)),0)</f>
        <v>2</v>
      </c>
      <c r="E1583" s="7">
        <f>IF(O1583&gt;0,RANK(O1583,(N1583:P1583,Q1583:AE1583)),0)</f>
        <v>1</v>
      </c>
      <c r="F1583" s="7">
        <f>IF(P1583&gt;0,RANK(P1583,(N1583:P1583,Q1583:AE1583)),0)</f>
        <v>3</v>
      </c>
      <c r="G1583" s="1">
        <f t="shared" si="618"/>
        <v>1864</v>
      </c>
      <c r="H1583" s="2">
        <f t="shared" si="619"/>
        <v>0.23986616909020719</v>
      </c>
      <c r="I1583" s="2"/>
      <c r="J1583" s="2">
        <f t="shared" si="632"/>
        <v>0.37305366104748422</v>
      </c>
      <c r="K1583" s="2">
        <f t="shared" si="633"/>
        <v>0.61291983013769147</v>
      </c>
      <c r="L1583" s="2">
        <f t="shared" si="634"/>
        <v>7.5923304594003342E-3</v>
      </c>
      <c r="M1583" s="2">
        <f t="shared" si="635"/>
        <v>6.4341783554240336E-3</v>
      </c>
      <c r="N1583" s="66">
        <v>2899</v>
      </c>
      <c r="O1583" s="66">
        <v>4763</v>
      </c>
      <c r="P1583" s="66">
        <v>59</v>
      </c>
      <c r="Q1583" s="66">
        <v>31</v>
      </c>
      <c r="R1583" s="66">
        <v>0</v>
      </c>
      <c r="S1583" s="66">
        <v>19</v>
      </c>
      <c r="W1583" s="66">
        <f>IF(Notes!B$31=1,IF(BR1583&gt;0,BR1583-R1583-SUM(T1583:V1583)-SUM(X1583:AL1583),SUM(BS1583:BY1583)),SUM(BS1583:BY1583))</f>
        <v>0</v>
      </c>
      <c r="AN1583" s="7">
        <f>IF(Q1583&gt;0,RANK(Q1583,(N1583:P1583,Q1583:AE1583)),0)</f>
        <v>4</v>
      </c>
      <c r="AO1583" s="7">
        <f>IF(R1583&gt;0,RANK(R1583,(N1583:P1583,Q1583:AE1583)),0)</f>
        <v>0</v>
      </c>
      <c r="AP1583" s="7">
        <f>IF(T1583&gt;0,RANK(T1583,(N1583:P1583,Q1583:AE1583)),0)</f>
        <v>0</v>
      </c>
      <c r="AQ1583" s="7">
        <f>IF(S1583&gt;0,RANK(S1583,(N1583:P1583,Q1583:AE1583)),0)</f>
        <v>5</v>
      </c>
      <c r="AR1583" s="2">
        <f t="shared" si="636"/>
        <v>3.9891905803628881E-3</v>
      </c>
      <c r="AS1583" s="2">
        <f t="shared" si="637"/>
        <v>0</v>
      </c>
      <c r="AT1583" s="2">
        <f t="shared" si="638"/>
        <v>0</v>
      </c>
      <c r="AU1583" s="2">
        <f t="shared" si="639"/>
        <v>2.4449877750611247E-3</v>
      </c>
      <c r="AW1583" t="s">
        <v>1186</v>
      </c>
      <c r="AX1583" t="s">
        <v>1515</v>
      </c>
      <c r="AY1583">
        <v>9</v>
      </c>
      <c r="BA1583" s="119">
        <v>29</v>
      </c>
      <c r="BB1583" s="121">
        <v>73</v>
      </c>
      <c r="BC1583" s="125">
        <f t="shared" si="630"/>
        <v>29073</v>
      </c>
      <c r="BE1583" s="7" t="s">
        <v>228</v>
      </c>
    </row>
    <row r="1584" spans="1:70" hidden="1" outlineLevel="1">
      <c r="A1584" t="s">
        <v>2994</v>
      </c>
      <c r="B1584" t="s">
        <v>1515</v>
      </c>
      <c r="C1584" s="1">
        <f t="shared" si="631"/>
        <v>3292</v>
      </c>
      <c r="D1584" s="7">
        <f>IF(N1584&gt;0, RANK(N1584,(N1584:P1584,Q1584:AE1584)),0)</f>
        <v>2</v>
      </c>
      <c r="E1584" s="7">
        <f>IF(O1584&gt;0,RANK(O1584,(N1584:P1584,Q1584:AE1584)),0)</f>
        <v>1</v>
      </c>
      <c r="F1584" s="7">
        <f>IF(P1584&gt;0,RANK(P1584,(N1584:P1584,Q1584:AE1584)),0)</f>
        <v>3</v>
      </c>
      <c r="G1584" s="1">
        <f t="shared" si="618"/>
        <v>729</v>
      </c>
      <c r="H1584" s="2">
        <f t="shared" si="619"/>
        <v>0.22144592952612394</v>
      </c>
      <c r="I1584" s="2"/>
      <c r="J1584" s="2">
        <f t="shared" si="632"/>
        <v>0.37515188335358446</v>
      </c>
      <c r="K1584" s="2">
        <f t="shared" si="633"/>
        <v>0.59659781287970837</v>
      </c>
      <c r="L1584" s="2">
        <f t="shared" si="634"/>
        <v>1.7010935601458079E-2</v>
      </c>
      <c r="M1584" s="2">
        <f t="shared" si="635"/>
        <v>1.123936816524904E-2</v>
      </c>
      <c r="N1584" s="66">
        <v>1235</v>
      </c>
      <c r="O1584" s="66">
        <v>1964</v>
      </c>
      <c r="P1584" s="66">
        <v>56</v>
      </c>
      <c r="Q1584" s="66">
        <v>22</v>
      </c>
      <c r="R1584" s="66">
        <v>0</v>
      </c>
      <c r="S1584" s="66">
        <v>15</v>
      </c>
      <c r="W1584" s="66">
        <f>IF(Notes!B$31=1,IF(BR1584&gt;0,BR1584-R1584-SUM(T1584:V1584)-SUM(X1584:AL1584),SUM(BS1584:BY1584)),SUM(BS1584:BY1584))</f>
        <v>0</v>
      </c>
      <c r="AN1584" s="7">
        <f>IF(Q1584&gt;0,RANK(Q1584,(N1584:P1584,Q1584:AE1584)),0)</f>
        <v>4</v>
      </c>
      <c r="AO1584" s="7">
        <f>IF(R1584&gt;0,RANK(R1584,(N1584:P1584,Q1584:AE1584)),0)</f>
        <v>0</v>
      </c>
      <c r="AP1584" s="7">
        <f>IF(T1584&gt;0,RANK(T1584,(N1584:P1584,Q1584:AE1584)),0)</f>
        <v>0</v>
      </c>
      <c r="AQ1584" s="7">
        <f>IF(S1584&gt;0,RANK(S1584,(N1584:P1584,Q1584:AE1584)),0)</f>
        <v>5</v>
      </c>
      <c r="AR1584" s="2">
        <f t="shared" si="636"/>
        <v>6.6828675577156743E-3</v>
      </c>
      <c r="AS1584" s="2">
        <f t="shared" si="637"/>
        <v>0</v>
      </c>
      <c r="AT1584" s="2">
        <f t="shared" si="638"/>
        <v>0</v>
      </c>
      <c r="AU1584" s="2">
        <f t="shared" si="639"/>
        <v>4.556500607533414E-3</v>
      </c>
      <c r="AW1584" t="s">
        <v>2994</v>
      </c>
      <c r="AX1584" t="s">
        <v>1515</v>
      </c>
      <c r="AY1584">
        <v>6</v>
      </c>
      <c r="BA1584" s="119">
        <v>29</v>
      </c>
      <c r="BB1584" s="121">
        <v>75</v>
      </c>
      <c r="BC1584" s="125">
        <f t="shared" si="630"/>
        <v>29075</v>
      </c>
      <c r="BE1584" s="7" t="s">
        <v>228</v>
      </c>
    </row>
    <row r="1585" spans="1:70" hidden="1" outlineLevel="1">
      <c r="A1585" t="s">
        <v>620</v>
      </c>
      <c r="B1585" t="s">
        <v>1515</v>
      </c>
      <c r="C1585" s="1">
        <f t="shared" si="631"/>
        <v>135695</v>
      </c>
      <c r="D1585" s="7">
        <f>IF(N1585&gt;0, RANK(N1585,(N1585:P1585,Q1585:AE1585)),0)</f>
        <v>2</v>
      </c>
      <c r="E1585" s="7">
        <f>IF(O1585&gt;0,RANK(O1585,(N1585:P1585,Q1585:AE1585)),0)</f>
        <v>1</v>
      </c>
      <c r="F1585" s="7">
        <f>IF(P1585&gt;0,RANK(P1585,(N1585:P1585,Q1585:AE1585)),0)</f>
        <v>3</v>
      </c>
      <c r="G1585" s="1">
        <f t="shared" si="618"/>
        <v>21502</v>
      </c>
      <c r="H1585" s="2">
        <f t="shared" si="619"/>
        <v>0.15845830723313312</v>
      </c>
      <c r="I1585" s="2"/>
      <c r="J1585" s="2">
        <f t="shared" si="632"/>
        <v>0.41402409816131769</v>
      </c>
      <c r="K1585" s="2">
        <f t="shared" si="633"/>
        <v>0.57248240539445083</v>
      </c>
      <c r="L1585" s="2">
        <f t="shared" si="634"/>
        <v>5.9250525074615867E-3</v>
      </c>
      <c r="M1585" s="2">
        <f t="shared" si="635"/>
        <v>7.5684439367698919E-3</v>
      </c>
      <c r="N1585" s="66">
        <v>56181</v>
      </c>
      <c r="O1585" s="66">
        <v>77683</v>
      </c>
      <c r="P1585" s="66">
        <v>804</v>
      </c>
      <c r="Q1585" s="66">
        <v>649</v>
      </c>
      <c r="R1585" s="66">
        <v>3</v>
      </c>
      <c r="S1585" s="66">
        <v>375</v>
      </c>
      <c r="W1585" s="66">
        <f>IF(Notes!B$31=1,IF(BR1585&gt;0,BR1585-R1585-SUM(T1585:V1585)-SUM(X1585:AL1585),SUM(BS1585:BY1585)),SUM(BS1585:BY1585))</f>
        <v>0</v>
      </c>
      <c r="AN1585" s="7">
        <f>IF(Q1585&gt;0,RANK(Q1585,(N1585:P1585,Q1585:AE1585)),0)</f>
        <v>4</v>
      </c>
      <c r="AO1585" s="7">
        <f>IF(R1585&gt;0,RANK(R1585,(N1585:P1585,Q1585:AE1585)),0)</f>
        <v>6</v>
      </c>
      <c r="AP1585" s="7">
        <f>IF(T1585&gt;0,RANK(T1585,(N1585:P1585,Q1585:AE1585)),0)</f>
        <v>0</v>
      </c>
      <c r="AQ1585" s="7">
        <f>IF(S1585&gt;0,RANK(S1585,(N1585:P1585,Q1585:AE1585)),0)</f>
        <v>5</v>
      </c>
      <c r="AR1585" s="2">
        <f t="shared" si="636"/>
        <v>4.7827849220678726E-3</v>
      </c>
      <c r="AS1585" s="2">
        <f t="shared" si="637"/>
        <v>2.2108404878588009E-5</v>
      </c>
      <c r="AT1585" s="2">
        <f t="shared" si="638"/>
        <v>0</v>
      </c>
      <c r="AU1585" s="2">
        <f t="shared" si="639"/>
        <v>2.7635506098235012E-3</v>
      </c>
      <c r="AW1585" t="s">
        <v>620</v>
      </c>
      <c r="AX1585" t="s">
        <v>1515</v>
      </c>
      <c r="AY1585">
        <v>7</v>
      </c>
      <c r="BA1585" s="119">
        <v>29</v>
      </c>
      <c r="BB1585" s="121">
        <v>77</v>
      </c>
      <c r="BC1585" s="125">
        <f t="shared" si="630"/>
        <v>29077</v>
      </c>
      <c r="BE1585" s="7" t="s">
        <v>228</v>
      </c>
      <c r="BR1585" s="1">
        <v>455</v>
      </c>
    </row>
    <row r="1586" spans="1:70" hidden="1" outlineLevel="1">
      <c r="A1586" t="s">
        <v>3117</v>
      </c>
      <c r="B1586" t="s">
        <v>1515</v>
      </c>
      <c r="C1586" s="1">
        <f t="shared" si="631"/>
        <v>4740</v>
      </c>
      <c r="D1586" s="7">
        <f>IF(N1586&gt;0, RANK(N1586,(N1586:P1586,Q1586:AE1586)),0)</f>
        <v>2</v>
      </c>
      <c r="E1586" s="7">
        <f>IF(O1586&gt;0,RANK(O1586,(N1586:P1586,Q1586:AE1586)),0)</f>
        <v>1</v>
      </c>
      <c r="F1586" s="7">
        <f>IF(P1586&gt;0,RANK(P1586,(N1586:P1586,Q1586:AE1586)),0)</f>
        <v>4</v>
      </c>
      <c r="G1586" s="1">
        <f t="shared" si="618"/>
        <v>1426</v>
      </c>
      <c r="H1586" s="2">
        <f t="shared" si="619"/>
        <v>0.3008438818565401</v>
      </c>
      <c r="I1586" s="2"/>
      <c r="J1586" s="2">
        <f t="shared" si="632"/>
        <v>0.33333333333333331</v>
      </c>
      <c r="K1586" s="2">
        <f t="shared" si="633"/>
        <v>0.63417721518987347</v>
      </c>
      <c r="L1586" s="2">
        <f t="shared" si="634"/>
        <v>9.4936708860759497E-3</v>
      </c>
      <c r="M1586" s="2">
        <f t="shared" si="635"/>
        <v>2.2995780590717323E-2</v>
      </c>
      <c r="N1586" s="66">
        <v>1580</v>
      </c>
      <c r="O1586" s="66">
        <v>3006</v>
      </c>
      <c r="P1586" s="66">
        <v>45</v>
      </c>
      <c r="Q1586" s="66">
        <v>25</v>
      </c>
      <c r="R1586" s="66">
        <v>1</v>
      </c>
      <c r="S1586" s="66">
        <v>83</v>
      </c>
      <c r="W1586" s="66">
        <f>IF(Notes!B$31=1,IF(BR1586&gt;0,BR1586-R1586-SUM(T1586:V1586)-SUM(X1586:AL1586),SUM(BS1586:BY1586)),SUM(BS1586:BY1586))</f>
        <v>0</v>
      </c>
      <c r="AN1586" s="7">
        <f>IF(Q1586&gt;0,RANK(Q1586,(N1586:P1586,Q1586:AE1586)),0)</f>
        <v>5</v>
      </c>
      <c r="AO1586" s="7">
        <f>IF(R1586&gt;0,RANK(R1586,(N1586:P1586,Q1586:AE1586)),0)</f>
        <v>6</v>
      </c>
      <c r="AP1586" s="7">
        <f>IF(T1586&gt;0,RANK(T1586,(N1586:P1586,Q1586:AE1586)),0)</f>
        <v>0</v>
      </c>
      <c r="AQ1586" s="7">
        <f>IF(S1586&gt;0,RANK(S1586,(N1586:P1586,Q1586:AE1586)),0)</f>
        <v>3</v>
      </c>
      <c r="AR1586" s="2">
        <f t="shared" si="636"/>
        <v>5.2742616033755272E-3</v>
      </c>
      <c r="AS1586" s="2">
        <f t="shared" si="637"/>
        <v>2.109704641350211E-4</v>
      </c>
      <c r="AT1586" s="2">
        <f t="shared" si="638"/>
        <v>0</v>
      </c>
      <c r="AU1586" s="2">
        <f t="shared" si="639"/>
        <v>1.751054852320675E-2</v>
      </c>
      <c r="AW1586" t="s">
        <v>3117</v>
      </c>
      <c r="AX1586" t="s">
        <v>1515</v>
      </c>
      <c r="AY1586">
        <v>6</v>
      </c>
      <c r="BA1586" s="119">
        <v>29</v>
      </c>
      <c r="BB1586" s="121">
        <v>79</v>
      </c>
      <c r="BC1586" s="125">
        <f t="shared" si="630"/>
        <v>29079</v>
      </c>
      <c r="BE1586" s="7" t="s">
        <v>228</v>
      </c>
    </row>
    <row r="1587" spans="1:70" hidden="1" outlineLevel="1">
      <c r="A1587" t="s">
        <v>1790</v>
      </c>
      <c r="B1587" t="s">
        <v>1515</v>
      </c>
      <c r="C1587" s="1">
        <f t="shared" si="631"/>
        <v>3915</v>
      </c>
      <c r="D1587" s="7">
        <f>IF(N1587&gt;0, RANK(N1587,(N1587:P1587,Q1587:AE1587)),0)</f>
        <v>2</v>
      </c>
      <c r="E1587" s="7">
        <f>IF(O1587&gt;0,RANK(O1587,(N1587:P1587,Q1587:AE1587)),0)</f>
        <v>1</v>
      </c>
      <c r="F1587" s="7">
        <f>IF(P1587&gt;0,RANK(P1587,(N1587:P1587,Q1587:AE1587)),0)</f>
        <v>3</v>
      </c>
      <c r="G1587" s="1">
        <f t="shared" si="618"/>
        <v>1225</v>
      </c>
      <c r="H1587" s="2">
        <f t="shared" si="619"/>
        <v>0.31289910600255427</v>
      </c>
      <c r="I1587" s="2"/>
      <c r="J1587" s="2">
        <f t="shared" si="632"/>
        <v>0.32873563218390806</v>
      </c>
      <c r="K1587" s="2">
        <f t="shared" si="633"/>
        <v>0.64163473818646233</v>
      </c>
      <c r="L1587" s="2">
        <f t="shared" si="634"/>
        <v>1.6602809706257982E-2</v>
      </c>
      <c r="M1587" s="2">
        <f t="shared" si="635"/>
        <v>1.3026819923371579E-2</v>
      </c>
      <c r="N1587" s="66">
        <v>1287</v>
      </c>
      <c r="O1587" s="66">
        <v>2512</v>
      </c>
      <c r="P1587" s="66">
        <v>65</v>
      </c>
      <c r="Q1587" s="66">
        <v>14</v>
      </c>
      <c r="R1587" s="66">
        <v>0</v>
      </c>
      <c r="S1587" s="66">
        <v>37</v>
      </c>
      <c r="W1587" s="66">
        <f>IF(Notes!B$31=1,IF(BR1587&gt;0,BR1587-R1587-SUM(T1587:V1587)-SUM(X1587:AL1587),SUM(BS1587:BY1587)),SUM(BS1587:BY1587))</f>
        <v>0</v>
      </c>
      <c r="AN1587" s="7">
        <f>IF(Q1587&gt;0,RANK(Q1587,(N1587:P1587,Q1587:AE1587)),0)</f>
        <v>5</v>
      </c>
      <c r="AO1587" s="7">
        <f>IF(R1587&gt;0,RANK(R1587,(N1587:P1587,Q1587:AE1587)),0)</f>
        <v>0</v>
      </c>
      <c r="AP1587" s="7">
        <f>IF(T1587&gt;0,RANK(T1587,(N1587:P1587,Q1587:AE1587)),0)</f>
        <v>0</v>
      </c>
      <c r="AQ1587" s="7">
        <f>IF(S1587&gt;0,RANK(S1587,(N1587:P1587,Q1587:AE1587)),0)</f>
        <v>4</v>
      </c>
      <c r="AR1587" s="2">
        <f t="shared" si="636"/>
        <v>3.5759897828863347E-3</v>
      </c>
      <c r="AS1587" s="2">
        <f t="shared" si="637"/>
        <v>0</v>
      </c>
      <c r="AT1587" s="2">
        <f t="shared" si="638"/>
        <v>0</v>
      </c>
      <c r="AU1587" s="2">
        <f t="shared" si="639"/>
        <v>9.450830140485313E-3</v>
      </c>
      <c r="AW1587" t="s">
        <v>1790</v>
      </c>
      <c r="AX1587" t="s">
        <v>1515</v>
      </c>
      <c r="AY1587">
        <v>6</v>
      </c>
      <c r="BA1587" s="119">
        <v>29</v>
      </c>
      <c r="BB1587" s="121">
        <v>81</v>
      </c>
      <c r="BC1587" s="125">
        <f t="shared" si="630"/>
        <v>29081</v>
      </c>
      <c r="BE1587" s="7" t="s">
        <v>228</v>
      </c>
    </row>
    <row r="1588" spans="1:70" hidden="1" outlineLevel="1">
      <c r="A1588" t="s">
        <v>1185</v>
      </c>
      <c r="B1588" t="s">
        <v>1515</v>
      </c>
      <c r="C1588" s="1">
        <f t="shared" si="631"/>
        <v>11159</v>
      </c>
      <c r="D1588" s="7">
        <f>IF(N1588&gt;0, RANK(N1588,(N1588:P1588,Q1588:AE1588)),0)</f>
        <v>2</v>
      </c>
      <c r="E1588" s="7">
        <f>IF(O1588&gt;0,RANK(O1588,(N1588:P1588,Q1588:AE1588)),0)</f>
        <v>1</v>
      </c>
      <c r="F1588" s="7">
        <f>IF(P1588&gt;0,RANK(P1588,(N1588:P1588,Q1588:AE1588)),0)</f>
        <v>3</v>
      </c>
      <c r="G1588" s="1">
        <f t="shared" si="618"/>
        <v>1226</v>
      </c>
      <c r="H1588" s="2">
        <f t="shared" si="619"/>
        <v>0.10986647549063536</v>
      </c>
      <c r="I1588" s="2"/>
      <c r="J1588" s="2">
        <f t="shared" si="632"/>
        <v>0.43632942019894255</v>
      </c>
      <c r="K1588" s="2">
        <f t="shared" si="633"/>
        <v>0.54619589568957794</v>
      </c>
      <c r="L1588" s="2">
        <f t="shared" si="634"/>
        <v>8.4236938793798722E-3</v>
      </c>
      <c r="M1588" s="2">
        <f t="shared" si="635"/>
        <v>9.0509902320996937E-3</v>
      </c>
      <c r="N1588" s="66">
        <v>4869</v>
      </c>
      <c r="O1588" s="66">
        <v>6095</v>
      </c>
      <c r="P1588" s="66">
        <v>94</v>
      </c>
      <c r="Q1588" s="66">
        <v>58</v>
      </c>
      <c r="R1588" s="66">
        <v>0</v>
      </c>
      <c r="S1588" s="66">
        <v>43</v>
      </c>
      <c r="W1588" s="66">
        <f>IF(Notes!B$31=1,IF(BR1588&gt;0,BR1588-R1588-SUM(T1588:V1588)-SUM(X1588:AL1588),SUM(BS1588:BY1588)),SUM(BS1588:BY1588))</f>
        <v>0</v>
      </c>
      <c r="AN1588" s="7">
        <f>IF(Q1588&gt;0,RANK(Q1588,(N1588:P1588,Q1588:AE1588)),0)</f>
        <v>4</v>
      </c>
      <c r="AO1588" s="7">
        <f>IF(R1588&gt;0,RANK(R1588,(N1588:P1588,Q1588:AE1588)),0)</f>
        <v>0</v>
      </c>
      <c r="AP1588" s="7">
        <f>IF(T1588&gt;0,RANK(T1588,(N1588:P1588,Q1588:AE1588)),0)</f>
        <v>0</v>
      </c>
      <c r="AQ1588" s="7">
        <f>IF(S1588&gt;0,RANK(S1588,(N1588:P1588,Q1588:AE1588)),0)</f>
        <v>5</v>
      </c>
      <c r="AR1588" s="2">
        <f t="shared" si="636"/>
        <v>5.1975983511067299E-3</v>
      </c>
      <c r="AS1588" s="2">
        <f t="shared" si="637"/>
        <v>0</v>
      </c>
      <c r="AT1588" s="2">
        <f t="shared" si="638"/>
        <v>0</v>
      </c>
      <c r="AU1588" s="2">
        <f t="shared" si="639"/>
        <v>3.8533918809929204E-3</v>
      </c>
      <c r="AW1588" t="s">
        <v>1185</v>
      </c>
      <c r="AX1588" t="s">
        <v>1515</v>
      </c>
      <c r="AY1588">
        <v>4</v>
      </c>
      <c r="BA1588" s="119">
        <v>29</v>
      </c>
      <c r="BB1588" s="121">
        <v>83</v>
      </c>
      <c r="BC1588" s="125">
        <f t="shared" si="630"/>
        <v>29083</v>
      </c>
      <c r="BE1588" s="7" t="s">
        <v>228</v>
      </c>
    </row>
    <row r="1589" spans="1:70" hidden="1" outlineLevel="1">
      <c r="A1589" t="s">
        <v>1593</v>
      </c>
      <c r="B1589" t="s">
        <v>1515</v>
      </c>
      <c r="C1589" s="1">
        <f t="shared" si="631"/>
        <v>5115</v>
      </c>
      <c r="D1589" s="7">
        <f>IF(N1589&gt;0, RANK(N1589,(N1589:P1589,Q1589:AE1589)),0)</f>
        <v>2</v>
      </c>
      <c r="E1589" s="7">
        <f>IF(O1589&gt;0,RANK(O1589,(N1589:P1589,Q1589:AE1589)),0)</f>
        <v>1</v>
      </c>
      <c r="F1589" s="7">
        <f>IF(P1589&gt;0,RANK(P1589,(N1589:P1589,Q1589:AE1589)),0)</f>
        <v>3</v>
      </c>
      <c r="G1589" s="1">
        <f t="shared" si="618"/>
        <v>679</v>
      </c>
      <c r="H1589" s="2">
        <f t="shared" si="619"/>
        <v>0.13274682306940372</v>
      </c>
      <c r="I1589" s="2"/>
      <c r="J1589" s="2">
        <f t="shared" si="632"/>
        <v>0.42443792766373412</v>
      </c>
      <c r="K1589" s="2">
        <f t="shared" si="633"/>
        <v>0.55718475073313778</v>
      </c>
      <c r="L1589" s="2">
        <f t="shared" si="634"/>
        <v>8.2111436950146627E-3</v>
      </c>
      <c r="M1589" s="2">
        <f t="shared" si="635"/>
        <v>1.0166177908113442E-2</v>
      </c>
      <c r="N1589" s="66">
        <v>2171</v>
      </c>
      <c r="O1589" s="66">
        <v>2850</v>
      </c>
      <c r="P1589" s="66">
        <v>42</v>
      </c>
      <c r="Q1589" s="66">
        <v>30</v>
      </c>
      <c r="R1589" s="66">
        <v>0</v>
      </c>
      <c r="S1589" s="66">
        <v>22</v>
      </c>
      <c r="W1589" s="66">
        <f>IF(Notes!B$31=1,IF(BR1589&gt;0,BR1589-R1589-SUM(T1589:V1589)-SUM(X1589:AL1589),SUM(BS1589:BY1589)),SUM(BS1589:BY1589))</f>
        <v>0</v>
      </c>
      <c r="AN1589" s="7">
        <f>IF(Q1589&gt;0,RANK(Q1589,(N1589:P1589,Q1589:AE1589)),0)</f>
        <v>4</v>
      </c>
      <c r="AO1589" s="7">
        <f>IF(R1589&gt;0,RANK(R1589,(N1589:P1589,Q1589:AE1589)),0)</f>
        <v>0</v>
      </c>
      <c r="AP1589" s="7">
        <f>IF(T1589&gt;0,RANK(T1589,(N1589:P1589,Q1589:AE1589)),0)</f>
        <v>0</v>
      </c>
      <c r="AQ1589" s="7">
        <f>IF(S1589&gt;0,RANK(S1589,(N1589:P1589,Q1589:AE1589)),0)</f>
        <v>5</v>
      </c>
      <c r="AR1589" s="2">
        <f t="shared" si="636"/>
        <v>5.8651026392961877E-3</v>
      </c>
      <c r="AS1589" s="2">
        <f t="shared" si="637"/>
        <v>0</v>
      </c>
      <c r="AT1589" s="2">
        <f t="shared" si="638"/>
        <v>0</v>
      </c>
      <c r="AU1589" s="2">
        <f t="shared" si="639"/>
        <v>4.3010752688172043E-3</v>
      </c>
      <c r="AW1589" t="s">
        <v>1593</v>
      </c>
      <c r="AX1589" t="s">
        <v>1515</v>
      </c>
      <c r="AY1589">
        <v>4</v>
      </c>
      <c r="BA1589" s="119">
        <v>29</v>
      </c>
      <c r="BB1589" s="121">
        <v>85</v>
      </c>
      <c r="BC1589" s="125">
        <f t="shared" si="630"/>
        <v>29085</v>
      </c>
      <c r="BE1589" s="7" t="s">
        <v>228</v>
      </c>
    </row>
    <row r="1590" spans="1:70" hidden="1" outlineLevel="1">
      <c r="A1590" t="s">
        <v>1594</v>
      </c>
      <c r="B1590" t="s">
        <v>1515</v>
      </c>
      <c r="C1590" s="1">
        <f t="shared" si="631"/>
        <v>2633</v>
      </c>
      <c r="D1590" s="7">
        <f>IF(N1590&gt;0, RANK(N1590,(N1590:P1590,Q1590:AE1590)),0)</f>
        <v>2</v>
      </c>
      <c r="E1590" s="7">
        <f>IF(O1590&gt;0,RANK(O1590,(N1590:P1590,Q1590:AE1590)),0)</f>
        <v>1</v>
      </c>
      <c r="F1590" s="7">
        <f>IF(P1590&gt;0,RANK(P1590,(N1590:P1590,Q1590:AE1590)),0)</f>
        <v>3</v>
      </c>
      <c r="G1590" s="1">
        <f t="shared" si="618"/>
        <v>992</v>
      </c>
      <c r="H1590" s="2">
        <f t="shared" si="619"/>
        <v>0.37675655146221043</v>
      </c>
      <c r="I1590" s="2"/>
      <c r="J1590" s="2">
        <f t="shared" si="632"/>
        <v>0.30459551842005317</v>
      </c>
      <c r="K1590" s="2">
        <f t="shared" si="633"/>
        <v>0.6813520698822636</v>
      </c>
      <c r="L1590" s="2">
        <f t="shared" si="634"/>
        <v>6.8363083934675278E-3</v>
      </c>
      <c r="M1590" s="2">
        <f t="shared" si="635"/>
        <v>7.2161033042157036E-3</v>
      </c>
      <c r="N1590" s="66">
        <v>802</v>
      </c>
      <c r="O1590" s="66">
        <v>1794</v>
      </c>
      <c r="P1590" s="66">
        <v>18</v>
      </c>
      <c r="Q1590" s="66">
        <v>11</v>
      </c>
      <c r="R1590" s="66">
        <v>0</v>
      </c>
      <c r="S1590" s="66">
        <v>8</v>
      </c>
      <c r="W1590" s="66">
        <f>IF(Notes!B$31=1,IF(BR1590&gt;0,BR1590-R1590-SUM(T1590:V1590)-SUM(X1590:AL1590),SUM(BS1590:BY1590)),SUM(BS1590:BY1590))</f>
        <v>0</v>
      </c>
      <c r="AN1590" s="7">
        <f>IF(Q1590&gt;0,RANK(Q1590,(N1590:P1590,Q1590:AE1590)),0)</f>
        <v>4</v>
      </c>
      <c r="AO1590" s="7">
        <f>IF(R1590&gt;0,RANK(R1590,(N1590:P1590,Q1590:AE1590)),0)</f>
        <v>0</v>
      </c>
      <c r="AP1590" s="7">
        <f>IF(T1590&gt;0,RANK(T1590,(N1590:P1590,Q1590:AE1590)),0)</f>
        <v>0</v>
      </c>
      <c r="AQ1590" s="7">
        <f>IF(S1590&gt;0,RANK(S1590,(N1590:P1590,Q1590:AE1590)),0)</f>
        <v>5</v>
      </c>
      <c r="AR1590" s="2">
        <f t="shared" si="636"/>
        <v>4.1777440182301558E-3</v>
      </c>
      <c r="AS1590" s="2">
        <f t="shared" si="637"/>
        <v>0</v>
      </c>
      <c r="AT1590" s="2">
        <f t="shared" si="638"/>
        <v>0</v>
      </c>
      <c r="AU1590" s="2">
        <f t="shared" si="639"/>
        <v>3.0383592859855677E-3</v>
      </c>
      <c r="AW1590" t="s">
        <v>1594</v>
      </c>
      <c r="AX1590" t="s">
        <v>1515</v>
      </c>
      <c r="AY1590">
        <v>6</v>
      </c>
      <c r="BA1590" s="119">
        <v>29</v>
      </c>
      <c r="BB1590" s="121">
        <v>87</v>
      </c>
      <c r="BC1590" s="125">
        <f t="shared" si="630"/>
        <v>29087</v>
      </c>
      <c r="BE1590" s="7" t="s">
        <v>228</v>
      </c>
    </row>
    <row r="1591" spans="1:70" hidden="1" outlineLevel="1">
      <c r="A1591" t="s">
        <v>3003</v>
      </c>
      <c r="B1591" t="s">
        <v>1515</v>
      </c>
      <c r="C1591" s="1">
        <f t="shared" si="631"/>
        <v>4855</v>
      </c>
      <c r="D1591" s="7">
        <f>IF(N1591&gt;0, RANK(N1591,(N1591:P1591,Q1591:AE1591)),0)</f>
        <v>2</v>
      </c>
      <c r="E1591" s="7">
        <f>IF(O1591&gt;0,RANK(O1591,(N1591:P1591,Q1591:AE1591)),0)</f>
        <v>1</v>
      </c>
      <c r="F1591" s="7">
        <f>IF(P1591&gt;0,RANK(P1591,(N1591:P1591,Q1591:AE1591)),0)</f>
        <v>3</v>
      </c>
      <c r="G1591" s="1">
        <f t="shared" si="618"/>
        <v>672</v>
      </c>
      <c r="H1591" s="2">
        <f t="shared" si="619"/>
        <v>0.13841400617919669</v>
      </c>
      <c r="I1591" s="2"/>
      <c r="J1591" s="2">
        <f t="shared" si="632"/>
        <v>0.41936148300720905</v>
      </c>
      <c r="K1591" s="2">
        <f t="shared" si="633"/>
        <v>0.55777548918640574</v>
      </c>
      <c r="L1591" s="2">
        <f t="shared" si="634"/>
        <v>1.0298661174047374E-2</v>
      </c>
      <c r="M1591" s="2">
        <f t="shared" si="635"/>
        <v>1.2564366632337898E-2</v>
      </c>
      <c r="N1591" s="66">
        <v>2036</v>
      </c>
      <c r="O1591" s="66">
        <v>2708</v>
      </c>
      <c r="P1591" s="66">
        <v>50</v>
      </c>
      <c r="Q1591" s="66">
        <v>40</v>
      </c>
      <c r="R1591" s="66">
        <v>0</v>
      </c>
      <c r="S1591" s="66">
        <v>21</v>
      </c>
      <c r="W1591" s="66">
        <f>IF(Notes!B$31=1,IF(BR1591&gt;0,BR1591-R1591-SUM(T1591:V1591)-SUM(X1591:AL1591),SUM(BS1591:BY1591)),SUM(BS1591:BY1591))</f>
        <v>0</v>
      </c>
      <c r="AN1591" s="7">
        <f>IF(Q1591&gt;0,RANK(Q1591,(N1591:P1591,Q1591:AE1591)),0)</f>
        <v>4</v>
      </c>
      <c r="AO1591" s="7">
        <f>IF(R1591&gt;0,RANK(R1591,(N1591:P1591,Q1591:AE1591)),0)</f>
        <v>0</v>
      </c>
      <c r="AP1591" s="7">
        <f>IF(T1591&gt;0,RANK(T1591,(N1591:P1591,Q1591:AE1591)),0)</f>
        <v>0</v>
      </c>
      <c r="AQ1591" s="7">
        <f>IF(S1591&gt;0,RANK(S1591,(N1591:P1591,Q1591:AE1591)),0)</f>
        <v>5</v>
      </c>
      <c r="AR1591" s="2">
        <f t="shared" si="636"/>
        <v>8.2389289392378988E-3</v>
      </c>
      <c r="AS1591" s="2">
        <f t="shared" si="637"/>
        <v>0</v>
      </c>
      <c r="AT1591" s="2">
        <f t="shared" si="638"/>
        <v>0</v>
      </c>
      <c r="AU1591" s="2">
        <f t="shared" si="639"/>
        <v>4.3254376930998966E-3</v>
      </c>
      <c r="AW1591" t="s">
        <v>3003</v>
      </c>
      <c r="AX1591" t="s">
        <v>1515</v>
      </c>
      <c r="AY1591">
        <v>6</v>
      </c>
      <c r="BA1591" s="119">
        <v>29</v>
      </c>
      <c r="BB1591" s="121">
        <v>89</v>
      </c>
      <c r="BC1591" s="125">
        <f t="shared" si="630"/>
        <v>29089</v>
      </c>
      <c r="BE1591" s="7" t="s">
        <v>228</v>
      </c>
    </row>
    <row r="1592" spans="1:70" hidden="1" outlineLevel="1">
      <c r="A1592" t="s">
        <v>502</v>
      </c>
      <c r="B1592" t="s">
        <v>1515</v>
      </c>
      <c r="C1592" s="1">
        <f t="shared" si="631"/>
        <v>17029</v>
      </c>
      <c r="D1592" s="7">
        <f>IF(N1592&gt;0, RANK(N1592,(N1592:P1592,Q1592:AE1592)),0)</f>
        <v>2</v>
      </c>
      <c r="E1592" s="7">
        <f>IF(O1592&gt;0,RANK(O1592,(N1592:P1592,Q1592:AE1592)),0)</f>
        <v>1</v>
      </c>
      <c r="F1592" s="7">
        <f>IF(P1592&gt;0,RANK(P1592,(N1592:P1592,Q1592:AE1592)),0)</f>
        <v>4</v>
      </c>
      <c r="G1592" s="1">
        <f t="shared" si="618"/>
        <v>5246</v>
      </c>
      <c r="H1592" s="2">
        <f t="shared" si="619"/>
        <v>0.30806271654236889</v>
      </c>
      <c r="I1592" s="2"/>
      <c r="J1592" s="2">
        <f t="shared" si="632"/>
        <v>0.33683716013858711</v>
      </c>
      <c r="K1592" s="2">
        <f t="shared" si="633"/>
        <v>0.64489987668095605</v>
      </c>
      <c r="L1592" s="2">
        <f t="shared" si="634"/>
        <v>6.4595689705795999E-3</v>
      </c>
      <c r="M1592" s="2">
        <f t="shared" si="635"/>
        <v>1.1803394209877237E-2</v>
      </c>
      <c r="N1592" s="66">
        <v>5736</v>
      </c>
      <c r="O1592" s="66">
        <v>10982</v>
      </c>
      <c r="P1592" s="66">
        <v>110</v>
      </c>
      <c r="Q1592" s="66">
        <v>81</v>
      </c>
      <c r="R1592" s="66">
        <v>0</v>
      </c>
      <c r="S1592" s="66">
        <v>120</v>
      </c>
      <c r="W1592" s="66">
        <f>IF(Notes!B$31=1,IF(BR1592&gt;0,BR1592-R1592-SUM(T1592:V1592)-SUM(X1592:AL1592),SUM(BS1592:BY1592)),SUM(BS1592:BY1592))</f>
        <v>0</v>
      </c>
      <c r="AN1592" s="7">
        <f>IF(Q1592&gt;0,RANK(Q1592,(N1592:P1592,Q1592:AE1592)),0)</f>
        <v>5</v>
      </c>
      <c r="AO1592" s="7">
        <f>IF(R1592&gt;0,RANK(R1592,(N1592:P1592,Q1592:AE1592)),0)</f>
        <v>0</v>
      </c>
      <c r="AP1592" s="7">
        <f>IF(T1592&gt;0,RANK(T1592,(N1592:P1592,Q1592:AE1592)),0)</f>
        <v>0</v>
      </c>
      <c r="AQ1592" s="7">
        <f>IF(S1592&gt;0,RANK(S1592,(N1592:P1592,Q1592:AE1592)),0)</f>
        <v>3</v>
      </c>
      <c r="AR1592" s="2">
        <f t="shared" si="636"/>
        <v>4.7565916965177047E-3</v>
      </c>
      <c r="AS1592" s="2">
        <f t="shared" si="637"/>
        <v>0</v>
      </c>
      <c r="AT1592" s="2">
        <f t="shared" si="638"/>
        <v>0</v>
      </c>
      <c r="AU1592" s="2">
        <f t="shared" si="639"/>
        <v>7.0468025133595628E-3</v>
      </c>
      <c r="AW1592" t="s">
        <v>502</v>
      </c>
      <c r="AX1592" t="s">
        <v>1515</v>
      </c>
      <c r="AY1592">
        <v>8</v>
      </c>
      <c r="BA1592" s="119">
        <v>29</v>
      </c>
      <c r="BB1592" s="121">
        <v>91</v>
      </c>
      <c r="BC1592" s="125">
        <f t="shared" si="630"/>
        <v>29091</v>
      </c>
      <c r="BE1592" s="7" t="s">
        <v>228</v>
      </c>
    </row>
    <row r="1593" spans="1:70" hidden="1" outlineLevel="1">
      <c r="A1593" t="s">
        <v>503</v>
      </c>
      <c r="B1593" t="s">
        <v>1515</v>
      </c>
      <c r="C1593" s="1">
        <f t="shared" si="631"/>
        <v>4414</v>
      </c>
      <c r="D1593" s="7">
        <f>IF(N1593&gt;0, RANK(N1593,(N1593:P1593,Q1593:AE1593)),0)</f>
        <v>1</v>
      </c>
      <c r="E1593" s="7">
        <f>IF(O1593&gt;0,RANK(O1593,(N1593:P1593,Q1593:AE1593)),0)</f>
        <v>2</v>
      </c>
      <c r="F1593" s="7">
        <f>IF(P1593&gt;0,RANK(P1593,(N1593:P1593,Q1593:AE1593)),0)</f>
        <v>3</v>
      </c>
      <c r="G1593" s="1">
        <f t="shared" si="618"/>
        <v>123</v>
      </c>
      <c r="H1593" s="2">
        <f t="shared" si="619"/>
        <v>2.7865881286814682E-2</v>
      </c>
      <c r="I1593" s="2"/>
      <c r="J1593" s="2">
        <f t="shared" si="632"/>
        <v>0.50135931128228362</v>
      </c>
      <c r="K1593" s="2">
        <f t="shared" si="633"/>
        <v>0.47349342999546895</v>
      </c>
      <c r="L1593" s="2">
        <f t="shared" si="634"/>
        <v>1.4272768463978252E-2</v>
      </c>
      <c r="M1593" s="2">
        <f t="shared" si="635"/>
        <v>1.0874490258269183E-2</v>
      </c>
      <c r="N1593" s="66">
        <v>2213</v>
      </c>
      <c r="O1593" s="66">
        <v>2090</v>
      </c>
      <c r="P1593" s="66">
        <v>63</v>
      </c>
      <c r="Q1593" s="66">
        <v>20</v>
      </c>
      <c r="R1593" s="66">
        <v>0</v>
      </c>
      <c r="S1593" s="66">
        <v>28</v>
      </c>
      <c r="W1593" s="66">
        <f>IF(Notes!B$31=1,IF(BR1593&gt;0,BR1593-R1593-SUM(T1593:V1593)-SUM(X1593:AL1593),SUM(BS1593:BY1593)),SUM(BS1593:BY1593))</f>
        <v>0</v>
      </c>
      <c r="AN1593" s="7">
        <f>IF(Q1593&gt;0,RANK(Q1593,(N1593:P1593,Q1593:AE1593)),0)</f>
        <v>5</v>
      </c>
      <c r="AO1593" s="7">
        <f>IF(R1593&gt;0,RANK(R1593,(N1593:P1593,Q1593:AE1593)),0)</f>
        <v>0</v>
      </c>
      <c r="AP1593" s="7">
        <f>IF(T1593&gt;0,RANK(T1593,(N1593:P1593,Q1593:AE1593)),0)</f>
        <v>0</v>
      </c>
      <c r="AQ1593" s="7">
        <f>IF(S1593&gt;0,RANK(S1593,(N1593:P1593,Q1593:AE1593)),0)</f>
        <v>4</v>
      </c>
      <c r="AR1593" s="2">
        <f t="shared" si="636"/>
        <v>4.5310376076121428E-3</v>
      </c>
      <c r="AS1593" s="2">
        <f t="shared" si="637"/>
        <v>0</v>
      </c>
      <c r="AT1593" s="2">
        <f t="shared" si="638"/>
        <v>0</v>
      </c>
      <c r="AU1593" s="2">
        <f t="shared" si="639"/>
        <v>6.3434526506570008E-3</v>
      </c>
      <c r="AW1593" t="s">
        <v>503</v>
      </c>
      <c r="AX1593" t="s">
        <v>1515</v>
      </c>
      <c r="AY1593">
        <v>8</v>
      </c>
      <c r="BA1593" s="119">
        <v>29</v>
      </c>
      <c r="BB1593" s="121">
        <v>93</v>
      </c>
      <c r="BC1593" s="125">
        <f t="shared" si="630"/>
        <v>29093</v>
      </c>
      <c r="BE1593" s="7" t="s">
        <v>228</v>
      </c>
    </row>
    <row r="1594" spans="1:70" hidden="1" outlineLevel="1">
      <c r="A1594" t="s">
        <v>627</v>
      </c>
      <c r="B1594" t="s">
        <v>1515</v>
      </c>
      <c r="C1594" s="1">
        <f t="shared" si="631"/>
        <v>339266</v>
      </c>
      <c r="D1594" s="7">
        <f>IF(N1594&gt;0, RANK(N1594,(N1594:P1594,Q1594:AE1594)),0)</f>
        <v>1</v>
      </c>
      <c r="E1594" s="7">
        <f>IF(O1594&gt;0,RANK(O1594,(N1594:P1594,Q1594:AE1594)),0)</f>
        <v>2</v>
      </c>
      <c r="F1594" s="7">
        <f>IF(P1594&gt;0,RANK(P1594,(N1594:P1594,Q1594:AE1594)),0)</f>
        <v>3</v>
      </c>
      <c r="G1594" s="1">
        <f t="shared" si="618"/>
        <v>86137</v>
      </c>
      <c r="H1594" s="2">
        <f t="shared" si="619"/>
        <v>0.25389222615882523</v>
      </c>
      <c r="I1594" s="2"/>
      <c r="J1594" s="2">
        <f t="shared" si="632"/>
        <v>0.62141210731402496</v>
      </c>
      <c r="K1594" s="2">
        <f t="shared" si="633"/>
        <v>0.36751988115519973</v>
      </c>
      <c r="L1594" s="2">
        <f t="shared" si="634"/>
        <v>5.3144140585852989E-3</v>
      </c>
      <c r="M1594" s="2">
        <f t="shared" si="635"/>
        <v>5.7535974721900024E-3</v>
      </c>
      <c r="N1594" s="66">
        <v>210824</v>
      </c>
      <c r="O1594" s="66">
        <v>124687</v>
      </c>
      <c r="P1594" s="66">
        <v>1803</v>
      </c>
      <c r="Q1594" s="66">
        <v>1016</v>
      </c>
      <c r="R1594" s="66">
        <v>10</v>
      </c>
      <c r="S1594" s="66">
        <v>926</v>
      </c>
      <c r="W1594" s="66">
        <f>IF(Notes!B$31=1,IF(BR1594&gt;0,BR1594-R1594-SUM(T1594:V1594)-SUM(X1594:AL1594),SUM(BS1594:BY1594)),SUM(BS1594:BY1594))</f>
        <v>0</v>
      </c>
      <c r="AN1594" s="7">
        <f>IF(Q1594&gt;0,RANK(Q1594,(N1594:P1594,Q1594:AE1594)),0)</f>
        <v>4</v>
      </c>
      <c r="AO1594" s="7">
        <f>IF(R1594&gt;0,RANK(R1594,(N1594:P1594,Q1594:AE1594)),0)</f>
        <v>6</v>
      </c>
      <c r="AP1594" s="7">
        <f>IF(T1594&gt;0,RANK(T1594,(N1594:P1594,Q1594:AE1594)),0)</f>
        <v>0</v>
      </c>
      <c r="AQ1594" s="7">
        <f>IF(S1594&gt;0,RANK(S1594,(N1594:P1594,Q1594:AE1594)),0)</f>
        <v>5</v>
      </c>
      <c r="AR1594" s="2">
        <f t="shared" si="636"/>
        <v>2.9947003236398578E-3</v>
      </c>
      <c r="AS1594" s="2">
        <f t="shared" si="637"/>
        <v>2.9475396886219071E-5</v>
      </c>
      <c r="AT1594" s="2">
        <f t="shared" si="638"/>
        <v>0</v>
      </c>
      <c r="AU1594" s="2">
        <f t="shared" si="639"/>
        <v>2.7294217516638862E-3</v>
      </c>
      <c r="AW1594" t="s">
        <v>627</v>
      </c>
      <c r="AX1594" t="s">
        <v>1515</v>
      </c>
      <c r="AY1594">
        <v>0</v>
      </c>
      <c r="BA1594" s="119">
        <v>29</v>
      </c>
      <c r="BB1594" s="121">
        <v>95</v>
      </c>
      <c r="BC1594" s="125">
        <f t="shared" si="630"/>
        <v>29095</v>
      </c>
      <c r="BE1594" s="7" t="s">
        <v>228</v>
      </c>
    </row>
    <row r="1595" spans="1:70" hidden="1" outlineLevel="1">
      <c r="A1595" t="s">
        <v>748</v>
      </c>
      <c r="B1595" t="s">
        <v>1515</v>
      </c>
      <c r="C1595" s="1">
        <f t="shared" si="631"/>
        <v>48025</v>
      </c>
      <c r="D1595" s="7">
        <f>IF(N1595&gt;0, RANK(N1595,(N1595:P1595,Q1595:AE1595)),0)</f>
        <v>2</v>
      </c>
      <c r="E1595" s="7">
        <f>IF(O1595&gt;0,RANK(O1595,(N1595:P1595,Q1595:AE1595)),0)</f>
        <v>1</v>
      </c>
      <c r="F1595" s="7">
        <f>IF(P1595&gt;0,RANK(P1595,(N1595:P1595,Q1595:AE1595)),0)</f>
        <v>3</v>
      </c>
      <c r="G1595" s="1">
        <f t="shared" si="618"/>
        <v>15937</v>
      </c>
      <c r="H1595" s="2">
        <f t="shared" si="619"/>
        <v>0.33184799583550234</v>
      </c>
      <c r="I1595" s="2"/>
      <c r="J1595" s="2">
        <f t="shared" si="632"/>
        <v>0.32753774076002085</v>
      </c>
      <c r="K1595" s="2">
        <f t="shared" si="633"/>
        <v>0.65938573659552313</v>
      </c>
      <c r="L1595" s="2">
        <f t="shared" si="634"/>
        <v>6.4757938573659557E-3</v>
      </c>
      <c r="M1595" s="2">
        <f t="shared" si="635"/>
        <v>6.6007287870900678E-3</v>
      </c>
      <c r="N1595" s="66">
        <v>15730</v>
      </c>
      <c r="O1595" s="66">
        <v>31667</v>
      </c>
      <c r="P1595" s="66">
        <v>311</v>
      </c>
      <c r="Q1595" s="66">
        <v>194</v>
      </c>
      <c r="R1595" s="66">
        <v>0</v>
      </c>
      <c r="S1595" s="66">
        <v>123</v>
      </c>
      <c r="W1595" s="66">
        <f>IF(Notes!B$31=1,IF(BR1595&gt;0,BR1595-R1595-SUM(T1595:V1595)-SUM(X1595:AL1595),SUM(BS1595:BY1595)),SUM(BS1595:BY1595))</f>
        <v>0</v>
      </c>
      <c r="AN1595" s="7">
        <f>IF(Q1595&gt;0,RANK(Q1595,(N1595:P1595,Q1595:AE1595)),0)</f>
        <v>4</v>
      </c>
      <c r="AO1595" s="7">
        <f>IF(R1595&gt;0,RANK(R1595,(N1595:P1595,Q1595:AE1595)),0)</f>
        <v>0</v>
      </c>
      <c r="AP1595" s="7">
        <f>IF(T1595&gt;0,RANK(T1595,(N1595:P1595,Q1595:AE1595)),0)</f>
        <v>0</v>
      </c>
      <c r="AQ1595" s="7">
        <f>IF(S1595&gt;0,RANK(S1595,(N1595:P1595,Q1595:AE1595)),0)</f>
        <v>5</v>
      </c>
      <c r="AR1595" s="2">
        <f t="shared" si="636"/>
        <v>4.0395627277459659E-3</v>
      </c>
      <c r="AS1595" s="2">
        <f t="shared" si="637"/>
        <v>0</v>
      </c>
      <c r="AT1595" s="2">
        <f t="shared" si="638"/>
        <v>0</v>
      </c>
      <c r="AU1595" s="2">
        <f t="shared" si="639"/>
        <v>2.5611660593440914E-3</v>
      </c>
      <c r="AW1595" t="s">
        <v>748</v>
      </c>
      <c r="AX1595" t="s">
        <v>1515</v>
      </c>
      <c r="AY1595">
        <v>7</v>
      </c>
      <c r="BA1595" s="119">
        <v>29</v>
      </c>
      <c r="BB1595" s="121">
        <v>97</v>
      </c>
      <c r="BC1595" s="125">
        <f t="shared" si="630"/>
        <v>29097</v>
      </c>
      <c r="BE1595" s="7" t="s">
        <v>228</v>
      </c>
      <c r="BR1595" s="1">
        <v>194</v>
      </c>
    </row>
    <row r="1596" spans="1:70" hidden="1" outlineLevel="1">
      <c r="A1596" t="s">
        <v>996</v>
      </c>
      <c r="B1596" t="s">
        <v>1515</v>
      </c>
      <c r="C1596" s="1">
        <f t="shared" si="631"/>
        <v>105704</v>
      </c>
      <c r="D1596" s="7">
        <f>IF(N1596&gt;0, RANK(N1596,(N1596:P1596,Q1596:AE1596)),0)</f>
        <v>1</v>
      </c>
      <c r="E1596" s="7">
        <f>IF(O1596&gt;0,RANK(O1596,(N1596:P1596,Q1596:AE1596)),0)</f>
        <v>2</v>
      </c>
      <c r="F1596" s="7">
        <f>IF(P1596&gt;0,RANK(P1596,(N1596:P1596,Q1596:AE1596)),0)</f>
        <v>3</v>
      </c>
      <c r="G1596" s="1">
        <f t="shared" si="618"/>
        <v>2663</v>
      </c>
      <c r="H1596" s="2">
        <f t="shared" si="619"/>
        <v>2.5192991750548701E-2</v>
      </c>
      <c r="I1596" s="2"/>
      <c r="J1596" s="2">
        <f t="shared" si="632"/>
        <v>0.50581813365624761</v>
      </c>
      <c r="K1596" s="2">
        <f t="shared" si="633"/>
        <v>0.48062514190569894</v>
      </c>
      <c r="L1596" s="2">
        <f t="shared" si="634"/>
        <v>7.1993491258608945E-3</v>
      </c>
      <c r="M1596" s="2">
        <f t="shared" si="635"/>
        <v>6.3573753121925524E-3</v>
      </c>
      <c r="N1596" s="66">
        <v>53467</v>
      </c>
      <c r="O1596" s="66">
        <v>50804</v>
      </c>
      <c r="P1596" s="66">
        <v>761</v>
      </c>
      <c r="Q1596" s="66">
        <v>413</v>
      </c>
      <c r="R1596" s="66">
        <v>1</v>
      </c>
      <c r="S1596" s="66">
        <v>258</v>
      </c>
      <c r="W1596" s="66">
        <f>IF(Notes!B$31=1,IF(BR1596&gt;0,BR1596-R1596-SUM(T1596:V1596)-SUM(X1596:AL1596),SUM(BS1596:BY1596)),SUM(BS1596:BY1596))</f>
        <v>0</v>
      </c>
      <c r="AN1596" s="7">
        <f>IF(Q1596&gt;0,RANK(Q1596,(N1596:P1596,Q1596:AE1596)),0)</f>
        <v>4</v>
      </c>
      <c r="AO1596" s="7">
        <f>IF(R1596&gt;0,RANK(R1596,(N1596:P1596,Q1596:AE1596)),0)</f>
        <v>6</v>
      </c>
      <c r="AP1596" s="7">
        <f>IF(T1596&gt;0,RANK(T1596,(N1596:P1596,Q1596:AE1596)),0)</f>
        <v>0</v>
      </c>
      <c r="AQ1596" s="7">
        <f>IF(S1596&gt;0,RANK(S1596,(N1596:P1596,Q1596:AE1596)),0)</f>
        <v>5</v>
      </c>
      <c r="AR1596" s="2">
        <f t="shared" si="636"/>
        <v>3.9071369106183302E-3</v>
      </c>
      <c r="AS1596" s="2">
        <f t="shared" si="637"/>
        <v>9.4603799288579437E-6</v>
      </c>
      <c r="AT1596" s="2">
        <f t="shared" si="638"/>
        <v>0</v>
      </c>
      <c r="AU1596" s="2">
        <f t="shared" si="639"/>
        <v>2.4407780216453494E-3</v>
      </c>
      <c r="AW1596" t="s">
        <v>996</v>
      </c>
      <c r="AX1596" t="s">
        <v>1515</v>
      </c>
      <c r="AY1596">
        <v>3</v>
      </c>
      <c r="BA1596" s="119">
        <v>29</v>
      </c>
      <c r="BB1596" s="121">
        <v>99</v>
      </c>
      <c r="BC1596" s="125">
        <f t="shared" si="630"/>
        <v>29099</v>
      </c>
      <c r="BE1596" s="7" t="s">
        <v>228</v>
      </c>
      <c r="BR1596" s="66">
        <v>347</v>
      </c>
    </row>
    <row r="1597" spans="1:70" hidden="1" outlineLevel="1">
      <c r="A1597" t="s">
        <v>1979</v>
      </c>
      <c r="B1597" t="s">
        <v>1515</v>
      </c>
      <c r="C1597" s="1">
        <f t="shared" si="631"/>
        <v>22080</v>
      </c>
      <c r="D1597" s="7">
        <f>IF(N1597&gt;0, RANK(N1597,(N1597:P1597,Q1597:AE1597)),0)</f>
        <v>2</v>
      </c>
      <c r="E1597" s="7">
        <f>IF(O1597&gt;0,RANK(O1597,(N1597:P1597,Q1597:AE1597)),0)</f>
        <v>1</v>
      </c>
      <c r="F1597" s="7">
        <f>IF(P1597&gt;0,RANK(P1597,(N1597:P1597,Q1597:AE1597)),0)</f>
        <v>3</v>
      </c>
      <c r="G1597" s="1">
        <f t="shared" si="618"/>
        <v>2703</v>
      </c>
      <c r="H1597" s="2">
        <f t="shared" si="619"/>
        <v>0.12241847826086956</v>
      </c>
      <c r="I1597" s="2"/>
      <c r="J1597" s="2">
        <f t="shared" si="632"/>
        <v>0.42934782608695654</v>
      </c>
      <c r="K1597" s="2">
        <f t="shared" si="633"/>
        <v>0.55176630434782614</v>
      </c>
      <c r="L1597" s="2">
        <f t="shared" si="634"/>
        <v>9.2844202898550721E-3</v>
      </c>
      <c r="M1597" s="2">
        <f t="shared" si="635"/>
        <v>9.6014492753622449E-3</v>
      </c>
      <c r="N1597" s="66">
        <v>9480</v>
      </c>
      <c r="O1597" s="66">
        <v>12183</v>
      </c>
      <c r="P1597" s="66">
        <v>205</v>
      </c>
      <c r="Q1597" s="66">
        <v>108</v>
      </c>
      <c r="R1597" s="66">
        <v>0</v>
      </c>
      <c r="S1597" s="66">
        <v>104</v>
      </c>
      <c r="W1597" s="66">
        <f>IF(Notes!B$31=1,IF(BR1597&gt;0,BR1597-R1597-SUM(T1597:V1597)-SUM(X1597:AL1597),SUM(BS1597:BY1597)),SUM(BS1597:BY1597))</f>
        <v>0</v>
      </c>
      <c r="AN1597" s="7">
        <f>IF(Q1597&gt;0,RANK(Q1597,(N1597:P1597,Q1597:AE1597)),0)</f>
        <v>4</v>
      </c>
      <c r="AO1597" s="7">
        <f>IF(R1597&gt;0,RANK(R1597,(N1597:P1597,Q1597:AE1597)),0)</f>
        <v>0</v>
      </c>
      <c r="AP1597" s="7">
        <f>IF(T1597&gt;0,RANK(T1597,(N1597:P1597,Q1597:AE1597)),0)</f>
        <v>0</v>
      </c>
      <c r="AQ1597" s="7">
        <f>IF(S1597&gt;0,RANK(S1597,(N1597:P1597,Q1597:AE1597)),0)</f>
        <v>5</v>
      </c>
      <c r="AR1597" s="2">
        <f t="shared" si="636"/>
        <v>4.8913043478260873E-3</v>
      </c>
      <c r="AS1597" s="2">
        <f t="shared" si="637"/>
        <v>0</v>
      </c>
      <c r="AT1597" s="2">
        <f t="shared" si="638"/>
        <v>0</v>
      </c>
      <c r="AU1597" s="2">
        <f t="shared" si="639"/>
        <v>4.7101449275362322E-3</v>
      </c>
      <c r="AW1597" t="s">
        <v>1979</v>
      </c>
      <c r="AX1597" t="s">
        <v>1515</v>
      </c>
      <c r="AY1597">
        <v>4</v>
      </c>
      <c r="BA1597" s="119">
        <v>29</v>
      </c>
      <c r="BB1597" s="121">
        <v>101</v>
      </c>
      <c r="BC1597" s="125">
        <f t="shared" si="630"/>
        <v>29101</v>
      </c>
      <c r="BE1597" s="7" t="s">
        <v>228</v>
      </c>
    </row>
    <row r="1598" spans="1:70" hidden="1" outlineLevel="1">
      <c r="A1598" t="s">
        <v>2894</v>
      </c>
      <c r="B1598" t="s">
        <v>1515</v>
      </c>
      <c r="C1598" s="1">
        <f t="shared" si="631"/>
        <v>2024</v>
      </c>
      <c r="D1598" s="7">
        <f>IF(N1598&gt;0, RANK(N1598,(N1598:P1598,Q1598:AE1598)),0)</f>
        <v>2</v>
      </c>
      <c r="E1598" s="7">
        <f>IF(O1598&gt;0,RANK(O1598,(N1598:P1598,Q1598:AE1598)),0)</f>
        <v>1</v>
      </c>
      <c r="F1598" s="7">
        <f>IF(P1598&gt;0,RANK(P1598,(N1598:P1598,Q1598:AE1598)),0)</f>
        <v>3</v>
      </c>
      <c r="G1598" s="1">
        <f t="shared" si="618"/>
        <v>453</v>
      </c>
      <c r="H1598" s="2">
        <f t="shared" si="619"/>
        <v>0.22381422924901187</v>
      </c>
      <c r="I1598" s="2"/>
      <c r="J1598" s="2">
        <f t="shared" si="632"/>
        <v>0.375</v>
      </c>
      <c r="K1598" s="2">
        <f t="shared" si="633"/>
        <v>0.59881422924901184</v>
      </c>
      <c r="L1598" s="2">
        <f t="shared" si="634"/>
        <v>1.383399209486166E-2</v>
      </c>
      <c r="M1598" s="2">
        <f t="shared" si="635"/>
        <v>1.2351778656126498E-2</v>
      </c>
      <c r="N1598" s="66">
        <v>759</v>
      </c>
      <c r="O1598" s="66">
        <v>1212</v>
      </c>
      <c r="P1598" s="66">
        <v>28</v>
      </c>
      <c r="Q1598" s="66">
        <v>17</v>
      </c>
      <c r="R1598" s="66">
        <v>0</v>
      </c>
      <c r="S1598" s="66">
        <v>8</v>
      </c>
      <c r="W1598" s="66">
        <f>IF(Notes!B$31=1,IF(BR1598&gt;0,BR1598-R1598-SUM(T1598:V1598)-SUM(X1598:AL1598),SUM(BS1598:BY1598)),SUM(BS1598:BY1598))</f>
        <v>0</v>
      </c>
      <c r="AN1598" s="7">
        <f>IF(Q1598&gt;0,RANK(Q1598,(N1598:P1598,Q1598:AE1598)),0)</f>
        <v>4</v>
      </c>
      <c r="AO1598" s="7">
        <f>IF(R1598&gt;0,RANK(R1598,(N1598:P1598,Q1598:AE1598)),0)</f>
        <v>0</v>
      </c>
      <c r="AP1598" s="7">
        <f>IF(T1598&gt;0,RANK(T1598,(N1598:P1598,Q1598:AE1598)),0)</f>
        <v>0</v>
      </c>
      <c r="AQ1598" s="7">
        <f>IF(S1598&gt;0,RANK(S1598,(N1598:P1598,Q1598:AE1598)),0)</f>
        <v>5</v>
      </c>
      <c r="AR1598" s="2">
        <f t="shared" si="636"/>
        <v>8.399209486166008E-3</v>
      </c>
      <c r="AS1598" s="2">
        <f t="shared" si="637"/>
        <v>0</v>
      </c>
      <c r="AT1598" s="2">
        <f t="shared" si="638"/>
        <v>0</v>
      </c>
      <c r="AU1598" s="2">
        <f t="shared" si="639"/>
        <v>3.952569169960474E-3</v>
      </c>
      <c r="AW1598" t="s">
        <v>2894</v>
      </c>
      <c r="AX1598" t="s">
        <v>1515</v>
      </c>
      <c r="AY1598">
        <v>9</v>
      </c>
      <c r="BA1598" s="119">
        <v>29</v>
      </c>
      <c r="BB1598" s="121">
        <v>103</v>
      </c>
      <c r="BC1598" s="125">
        <f t="shared" si="630"/>
        <v>29103</v>
      </c>
      <c r="BE1598" s="7" t="s">
        <v>228</v>
      </c>
      <c r="BR1598" s="1">
        <v>5</v>
      </c>
    </row>
    <row r="1599" spans="1:70" hidden="1" outlineLevel="1">
      <c r="A1599" t="s">
        <v>2120</v>
      </c>
      <c r="B1599" t="s">
        <v>1515</v>
      </c>
      <c r="C1599" s="1">
        <f t="shared" si="631"/>
        <v>16323</v>
      </c>
      <c r="D1599" s="7">
        <f>IF(N1599&gt;0, RANK(N1599,(N1599:P1599,Q1599:AE1599)),0)</f>
        <v>2</v>
      </c>
      <c r="E1599" s="7">
        <f>IF(O1599&gt;0,RANK(O1599,(N1599:P1599,Q1599:AE1599)),0)</f>
        <v>1</v>
      </c>
      <c r="F1599" s="7">
        <f>IF(P1599&gt;0,RANK(P1599,(N1599:P1599,Q1599:AE1599)),0)</f>
        <v>3</v>
      </c>
      <c r="G1599" s="1">
        <f t="shared" si="618"/>
        <v>5657</v>
      </c>
      <c r="H1599" s="2">
        <f t="shared" si="619"/>
        <v>0.34656619493965568</v>
      </c>
      <c r="I1599" s="2"/>
      <c r="J1599" s="2">
        <f t="shared" si="632"/>
        <v>0.31967162898976903</v>
      </c>
      <c r="K1599" s="2">
        <f t="shared" si="633"/>
        <v>0.66623782392942477</v>
      </c>
      <c r="L1599" s="2">
        <f t="shared" si="634"/>
        <v>6.6776940513386023E-3</v>
      </c>
      <c r="M1599" s="2">
        <f t="shared" si="635"/>
        <v>7.4128530294676571E-3</v>
      </c>
      <c r="N1599" s="66">
        <v>5218</v>
      </c>
      <c r="O1599" s="66">
        <v>10875</v>
      </c>
      <c r="P1599" s="66">
        <v>109</v>
      </c>
      <c r="Q1599" s="66">
        <v>69</v>
      </c>
      <c r="R1599" s="66">
        <v>0</v>
      </c>
      <c r="S1599" s="66">
        <v>52</v>
      </c>
      <c r="W1599" s="66">
        <f>IF(Notes!B$31=1,IF(BR1599&gt;0,BR1599-R1599-SUM(T1599:V1599)-SUM(X1599:AL1599),SUM(BS1599:BY1599)),SUM(BS1599:BY1599))</f>
        <v>0</v>
      </c>
      <c r="AN1599" s="7">
        <f>IF(Q1599&gt;0,RANK(Q1599,(N1599:P1599,Q1599:AE1599)),0)</f>
        <v>4</v>
      </c>
      <c r="AO1599" s="7">
        <f>IF(R1599&gt;0,RANK(R1599,(N1599:P1599,Q1599:AE1599)),0)</f>
        <v>0</v>
      </c>
      <c r="AP1599" s="7">
        <f>IF(T1599&gt;0,RANK(T1599,(N1599:P1599,Q1599:AE1599)),0)</f>
        <v>0</v>
      </c>
      <c r="AQ1599" s="7">
        <f>IF(S1599&gt;0,RANK(S1599,(N1599:P1599,Q1599:AE1599)),0)</f>
        <v>5</v>
      </c>
      <c r="AR1599" s="2">
        <f t="shared" si="636"/>
        <v>4.2271641242418671E-3</v>
      </c>
      <c r="AS1599" s="2">
        <f t="shared" si="637"/>
        <v>0</v>
      </c>
      <c r="AT1599" s="2">
        <f t="shared" si="638"/>
        <v>0</v>
      </c>
      <c r="AU1599" s="2">
        <f t="shared" si="639"/>
        <v>3.1856889052257549E-3</v>
      </c>
      <c r="AW1599" t="s">
        <v>2120</v>
      </c>
      <c r="AX1599" t="s">
        <v>1515</v>
      </c>
      <c r="AY1599">
        <v>4</v>
      </c>
      <c r="BA1599" s="119">
        <v>29</v>
      </c>
      <c r="BB1599" s="121">
        <v>105</v>
      </c>
      <c r="BC1599" s="125">
        <f t="shared" si="630"/>
        <v>29105</v>
      </c>
      <c r="BE1599" s="7" t="s">
        <v>228</v>
      </c>
      <c r="BR1599" s="1">
        <v>56</v>
      </c>
    </row>
    <row r="1600" spans="1:70" hidden="1" outlineLevel="1">
      <c r="A1600" t="s">
        <v>3267</v>
      </c>
      <c r="B1600" t="s">
        <v>1515</v>
      </c>
      <c r="C1600" s="1">
        <f t="shared" si="631"/>
        <v>16600</v>
      </c>
      <c r="D1600" s="7">
        <f>IF(N1600&gt;0, RANK(N1600,(N1600:P1600,Q1600:AE1600)),0)</f>
        <v>2</v>
      </c>
      <c r="E1600" s="7">
        <f>IF(O1600&gt;0,RANK(O1600,(N1600:P1600,Q1600:AE1600)),0)</f>
        <v>1</v>
      </c>
      <c r="F1600" s="7">
        <f>IF(P1600&gt;0,RANK(P1600,(N1600:P1600,Q1600:AE1600)),0)</f>
        <v>3</v>
      </c>
      <c r="G1600" s="1">
        <f t="shared" si="618"/>
        <v>2540</v>
      </c>
      <c r="H1600" s="2">
        <f t="shared" si="619"/>
        <v>0.15301204819277109</v>
      </c>
      <c r="I1600" s="2"/>
      <c r="J1600" s="2">
        <f t="shared" si="632"/>
        <v>0.4157831325301205</v>
      </c>
      <c r="K1600" s="2">
        <f t="shared" si="633"/>
        <v>0.56879518072289159</v>
      </c>
      <c r="L1600" s="2">
        <f t="shared" si="634"/>
        <v>7.8313253012048199E-3</v>
      </c>
      <c r="M1600" s="2">
        <f t="shared" si="635"/>
        <v>7.5903614457831416E-3</v>
      </c>
      <c r="N1600" s="66">
        <v>6902</v>
      </c>
      <c r="O1600" s="66">
        <v>9442</v>
      </c>
      <c r="P1600" s="66">
        <v>130</v>
      </c>
      <c r="Q1600" s="66">
        <v>70</v>
      </c>
      <c r="R1600" s="66">
        <v>0</v>
      </c>
      <c r="S1600" s="66">
        <v>56</v>
      </c>
      <c r="W1600" s="66">
        <f>IF(Notes!B$31=1,IF(BR1600&gt;0,BR1600-R1600-SUM(T1600:V1600)-SUM(X1600:AL1600),SUM(BS1600:BY1600)),SUM(BS1600:BY1600))</f>
        <v>0</v>
      </c>
      <c r="AN1600" s="7">
        <f>IF(Q1600&gt;0,RANK(Q1600,(N1600:P1600,Q1600:AE1600)),0)</f>
        <v>4</v>
      </c>
      <c r="AO1600" s="7">
        <f>IF(R1600&gt;0,RANK(R1600,(N1600:P1600,Q1600:AE1600)),0)</f>
        <v>0</v>
      </c>
      <c r="AP1600" s="7">
        <f>IF(T1600&gt;0,RANK(T1600,(N1600:P1600,Q1600:AE1600)),0)</f>
        <v>0</v>
      </c>
      <c r="AQ1600" s="7">
        <f>IF(S1600&gt;0,RANK(S1600,(N1600:P1600,Q1600:AE1600)),0)</f>
        <v>5</v>
      </c>
      <c r="AR1600" s="2">
        <f t="shared" si="636"/>
        <v>4.2168674698795181E-3</v>
      </c>
      <c r="AS1600" s="2">
        <f t="shared" si="637"/>
        <v>0</v>
      </c>
      <c r="AT1600" s="2">
        <f t="shared" si="638"/>
        <v>0</v>
      </c>
      <c r="AU1600" s="2">
        <f t="shared" si="639"/>
        <v>3.3734939759036144E-3</v>
      </c>
      <c r="AW1600" t="s">
        <v>3267</v>
      </c>
      <c r="AX1600" t="s">
        <v>1515</v>
      </c>
      <c r="AY1600">
        <v>4</v>
      </c>
      <c r="BA1600" s="119">
        <v>29</v>
      </c>
      <c r="BB1600" s="121">
        <v>107</v>
      </c>
      <c r="BC1600" s="125">
        <f t="shared" si="630"/>
        <v>29107</v>
      </c>
      <c r="BE1600" s="7" t="s">
        <v>228</v>
      </c>
    </row>
    <row r="1601" spans="1:70" hidden="1" outlineLevel="1">
      <c r="A1601" t="s">
        <v>1932</v>
      </c>
      <c r="B1601" t="s">
        <v>1515</v>
      </c>
      <c r="C1601" s="1">
        <f t="shared" si="631"/>
        <v>16637</v>
      </c>
      <c r="D1601" s="7">
        <f>IF(N1601&gt;0, RANK(N1601,(N1601:P1601,Q1601:AE1601)),0)</f>
        <v>2</v>
      </c>
      <c r="E1601" s="7">
        <f>IF(O1601&gt;0,RANK(O1601,(N1601:P1601,Q1601:AE1601)),0)</f>
        <v>1</v>
      </c>
      <c r="F1601" s="7">
        <f>IF(P1601&gt;0,RANK(P1601,(N1601:P1601,Q1601:AE1601)),0)</f>
        <v>3</v>
      </c>
      <c r="G1601" s="1">
        <f t="shared" si="618"/>
        <v>6166</v>
      </c>
      <c r="H1601" s="2">
        <f t="shared" si="619"/>
        <v>0.37061970307146719</v>
      </c>
      <c r="I1601" s="2"/>
      <c r="J1601" s="2">
        <f t="shared" si="632"/>
        <v>0.30636533028791246</v>
      </c>
      <c r="K1601" s="2">
        <f t="shared" si="633"/>
        <v>0.67698503335937965</v>
      </c>
      <c r="L1601" s="2">
        <f t="shared" si="634"/>
        <v>7.4532668149305762E-3</v>
      </c>
      <c r="M1601" s="2">
        <f t="shared" si="635"/>
        <v>9.1963695377773099E-3</v>
      </c>
      <c r="N1601" s="66">
        <v>5097</v>
      </c>
      <c r="O1601" s="66">
        <v>11263</v>
      </c>
      <c r="P1601" s="66">
        <v>124</v>
      </c>
      <c r="Q1601" s="66">
        <v>71</v>
      </c>
      <c r="R1601" s="66">
        <v>0</v>
      </c>
      <c r="S1601" s="66">
        <v>82</v>
      </c>
      <c r="W1601" s="66">
        <f>IF(Notes!B$31=1,IF(BR1601&gt;0,BR1601-R1601-SUM(T1601:V1601)-SUM(X1601:AL1601),SUM(BS1601:BY1601)),SUM(BS1601:BY1601))</f>
        <v>0</v>
      </c>
      <c r="AN1601" s="7">
        <f>IF(Q1601&gt;0,RANK(Q1601,(N1601:P1601,Q1601:AE1601)),0)</f>
        <v>5</v>
      </c>
      <c r="AO1601" s="7">
        <f>IF(R1601&gt;0,RANK(R1601,(N1601:P1601,Q1601:AE1601)),0)</f>
        <v>0</v>
      </c>
      <c r="AP1601" s="7">
        <f>IF(T1601&gt;0,RANK(T1601,(N1601:P1601,Q1601:AE1601)),0)</f>
        <v>0</v>
      </c>
      <c r="AQ1601" s="7">
        <f>IF(S1601&gt;0,RANK(S1601,(N1601:P1601,Q1601:AE1601)),0)</f>
        <v>4</v>
      </c>
      <c r="AR1601" s="2">
        <f t="shared" si="636"/>
        <v>4.2675963214521846E-3</v>
      </c>
      <c r="AS1601" s="2">
        <f t="shared" si="637"/>
        <v>0</v>
      </c>
      <c r="AT1601" s="2">
        <f t="shared" si="638"/>
        <v>0</v>
      </c>
      <c r="AU1601" s="2">
        <f t="shared" si="639"/>
        <v>4.9287732163250586E-3</v>
      </c>
      <c r="AW1601" t="s">
        <v>1932</v>
      </c>
      <c r="AX1601" t="s">
        <v>1515</v>
      </c>
      <c r="AY1601">
        <v>7</v>
      </c>
      <c r="BA1601" s="119">
        <v>29</v>
      </c>
      <c r="BB1601" s="121">
        <v>109</v>
      </c>
      <c r="BC1601" s="125">
        <f t="shared" si="630"/>
        <v>29109</v>
      </c>
      <c r="BE1601" s="7" t="s">
        <v>228</v>
      </c>
      <c r="BR1601" s="105">
        <v>48</v>
      </c>
    </row>
    <row r="1602" spans="1:70" hidden="1" outlineLevel="1">
      <c r="A1602" t="s">
        <v>1343</v>
      </c>
      <c r="B1602" t="s">
        <v>1515</v>
      </c>
      <c r="C1602" s="1">
        <f t="shared" si="631"/>
        <v>4502</v>
      </c>
      <c r="D1602" s="7">
        <f>IF(N1602&gt;0, RANK(N1602,(N1602:P1602,Q1602:AE1602)),0)</f>
        <v>2</v>
      </c>
      <c r="E1602" s="7">
        <f>IF(O1602&gt;0,RANK(O1602,(N1602:P1602,Q1602:AE1602)),0)</f>
        <v>1</v>
      </c>
      <c r="F1602" s="7">
        <f>IF(P1602&gt;0,RANK(P1602,(N1602:P1602,Q1602:AE1602)),0)</f>
        <v>3</v>
      </c>
      <c r="G1602" s="1">
        <f t="shared" si="618"/>
        <v>757</v>
      </c>
      <c r="H1602" s="2">
        <f t="shared" si="619"/>
        <v>0.16814749000444246</v>
      </c>
      <c r="I1602" s="2"/>
      <c r="J1602" s="2">
        <f t="shared" si="632"/>
        <v>0.4080408707241226</v>
      </c>
      <c r="K1602" s="2">
        <f t="shared" si="633"/>
        <v>0.57618836072856505</v>
      </c>
      <c r="L1602" s="2">
        <f t="shared" si="634"/>
        <v>9.995557529986673E-3</v>
      </c>
      <c r="M1602" s="2">
        <f t="shared" si="635"/>
        <v>5.7752110173257352E-3</v>
      </c>
      <c r="N1602" s="66">
        <v>1837</v>
      </c>
      <c r="O1602" s="66">
        <v>2594</v>
      </c>
      <c r="P1602" s="66">
        <v>45</v>
      </c>
      <c r="Q1602" s="66">
        <v>21</v>
      </c>
      <c r="R1602" s="66">
        <v>0</v>
      </c>
      <c r="S1602" s="66">
        <v>5</v>
      </c>
      <c r="W1602" s="66">
        <f>IF(Notes!B$31=1,IF(BR1602&gt;0,BR1602-R1602-SUM(T1602:V1602)-SUM(X1602:AL1602),SUM(BS1602:BY1602)),SUM(BS1602:BY1602))</f>
        <v>0</v>
      </c>
      <c r="AN1602" s="7">
        <f>IF(Q1602&gt;0,RANK(Q1602,(N1602:P1602,Q1602:AE1602)),0)</f>
        <v>4</v>
      </c>
      <c r="AO1602" s="7">
        <f>IF(R1602&gt;0,RANK(R1602,(N1602:P1602,Q1602:AE1602)),0)</f>
        <v>0</v>
      </c>
      <c r="AP1602" s="7">
        <f>IF(T1602&gt;0,RANK(T1602,(N1602:P1602,Q1602:AE1602)),0)</f>
        <v>0</v>
      </c>
      <c r="AQ1602" s="7">
        <f>IF(S1602&gt;0,RANK(S1602,(N1602:P1602,Q1602:AE1602)),0)</f>
        <v>5</v>
      </c>
      <c r="AR1602" s="2">
        <f t="shared" si="636"/>
        <v>4.6645935139937806E-3</v>
      </c>
      <c r="AS1602" s="2">
        <f t="shared" si="637"/>
        <v>0</v>
      </c>
      <c r="AT1602" s="2">
        <f t="shared" si="638"/>
        <v>0</v>
      </c>
      <c r="AU1602" s="2">
        <f t="shared" si="639"/>
        <v>1.1106175033318525E-3</v>
      </c>
      <c r="AW1602" t="s">
        <v>1343</v>
      </c>
      <c r="AX1602" t="s">
        <v>1515</v>
      </c>
      <c r="AY1602">
        <v>9</v>
      </c>
      <c r="BA1602" s="119">
        <v>29</v>
      </c>
      <c r="BB1602" s="121">
        <v>111</v>
      </c>
      <c r="BC1602" s="125">
        <f t="shared" si="630"/>
        <v>29111</v>
      </c>
      <c r="BE1602" s="7" t="s">
        <v>228</v>
      </c>
    </row>
    <row r="1603" spans="1:70" hidden="1" outlineLevel="1">
      <c r="A1603" t="s">
        <v>2196</v>
      </c>
      <c r="B1603" t="s">
        <v>1515</v>
      </c>
      <c r="C1603" s="1">
        <f t="shared" si="631"/>
        <v>23550</v>
      </c>
      <c r="D1603" s="7">
        <f>IF(N1603&gt;0, RANK(N1603,(N1603:P1603,Q1603:AE1603)),0)</f>
        <v>2</v>
      </c>
      <c r="E1603" s="7">
        <f>IF(O1603&gt;0,RANK(O1603,(N1603:P1603,Q1603:AE1603)),0)</f>
        <v>1</v>
      </c>
      <c r="F1603" s="7">
        <f>IF(P1603&gt;0,RANK(P1603,(N1603:P1603,Q1603:AE1603)),0)</f>
        <v>3</v>
      </c>
      <c r="G1603" s="1">
        <f t="shared" si="618"/>
        <v>2690</v>
      </c>
      <c r="H1603" s="2">
        <f t="shared" si="619"/>
        <v>0.11422505307855627</v>
      </c>
      <c r="I1603" s="2"/>
      <c r="J1603" s="2">
        <f t="shared" si="632"/>
        <v>0.43456475583864118</v>
      </c>
      <c r="K1603" s="2">
        <f t="shared" si="633"/>
        <v>0.54878980891719742</v>
      </c>
      <c r="L1603" s="2">
        <f t="shared" si="634"/>
        <v>7.3036093418259026E-3</v>
      </c>
      <c r="M1603" s="2">
        <f t="shared" si="635"/>
        <v>9.341825902335496E-3</v>
      </c>
      <c r="N1603" s="66">
        <v>10234</v>
      </c>
      <c r="O1603" s="66">
        <v>12924</v>
      </c>
      <c r="P1603" s="66">
        <v>172</v>
      </c>
      <c r="Q1603" s="66">
        <v>109</v>
      </c>
      <c r="R1603" s="66">
        <v>0</v>
      </c>
      <c r="S1603" s="66">
        <v>111</v>
      </c>
      <c r="W1603" s="66">
        <f>IF(Notes!B$31=1,IF(BR1603&gt;0,BR1603-R1603-SUM(T1603:V1603)-SUM(X1603:AL1603),SUM(BS1603:BY1603)),SUM(BS1603:BY1603))</f>
        <v>0</v>
      </c>
      <c r="AN1603" s="7">
        <f>IF(Q1603&gt;0,RANK(Q1603,(N1603:P1603,Q1603:AE1603)),0)</f>
        <v>5</v>
      </c>
      <c r="AO1603" s="7">
        <f>IF(R1603&gt;0,RANK(R1603,(N1603:P1603,Q1603:AE1603)),0)</f>
        <v>0</v>
      </c>
      <c r="AP1603" s="7">
        <f>IF(T1603&gt;0,RANK(T1603,(N1603:P1603,Q1603:AE1603)),0)</f>
        <v>0</v>
      </c>
      <c r="AQ1603" s="7">
        <f>IF(S1603&gt;0,RANK(S1603,(N1603:P1603,Q1603:AE1603)),0)</f>
        <v>4</v>
      </c>
      <c r="AR1603" s="2">
        <f t="shared" si="636"/>
        <v>4.6284501061571127E-3</v>
      </c>
      <c r="AS1603" s="2">
        <f t="shared" si="637"/>
        <v>0</v>
      </c>
      <c r="AT1603" s="2">
        <f t="shared" si="638"/>
        <v>0</v>
      </c>
      <c r="AU1603" s="2">
        <f t="shared" si="639"/>
        <v>4.7133757961783443E-3</v>
      </c>
      <c r="AW1603" t="s">
        <v>2196</v>
      </c>
      <c r="AX1603" t="s">
        <v>1515</v>
      </c>
      <c r="AY1603">
        <v>2</v>
      </c>
      <c r="BA1603" s="119">
        <v>29</v>
      </c>
      <c r="BB1603" s="121">
        <v>113</v>
      </c>
      <c r="BC1603" s="125">
        <f t="shared" si="630"/>
        <v>29113</v>
      </c>
      <c r="BE1603" s="7" t="s">
        <v>228</v>
      </c>
      <c r="BR1603" s="1">
        <v>69</v>
      </c>
    </row>
    <row r="1604" spans="1:70" hidden="1" outlineLevel="1">
      <c r="A1604" t="s">
        <v>2601</v>
      </c>
      <c r="B1604" t="s">
        <v>1515</v>
      </c>
      <c r="C1604" s="1">
        <f t="shared" si="631"/>
        <v>5931</v>
      </c>
      <c r="D1604" s="7">
        <f>IF(N1604&gt;0, RANK(N1604,(N1604:P1604,Q1604:AE1604)),0)</f>
        <v>2</v>
      </c>
      <c r="E1604" s="7">
        <f>IF(O1604&gt;0,RANK(O1604,(N1604:P1604,Q1604:AE1604)),0)</f>
        <v>1</v>
      </c>
      <c r="F1604" s="7">
        <f>IF(P1604&gt;0,RANK(P1604,(N1604:P1604,Q1604:AE1604)),0)</f>
        <v>3</v>
      </c>
      <c r="G1604" s="1">
        <f t="shared" si="618"/>
        <v>502</v>
      </c>
      <c r="H1604" s="2">
        <f t="shared" si="619"/>
        <v>8.4640026976901026E-2</v>
      </c>
      <c r="I1604" s="2"/>
      <c r="J1604" s="2">
        <f t="shared" si="632"/>
        <v>0.4447816557073006</v>
      </c>
      <c r="K1604" s="2">
        <f t="shared" si="633"/>
        <v>0.52942168268420164</v>
      </c>
      <c r="L1604" s="2">
        <f t="shared" si="634"/>
        <v>1.2476816725678637E-2</v>
      </c>
      <c r="M1604" s="2">
        <f t="shared" si="635"/>
        <v>1.3319844882819169E-2</v>
      </c>
      <c r="N1604" s="66">
        <v>2638</v>
      </c>
      <c r="O1604" s="66">
        <v>3140</v>
      </c>
      <c r="P1604" s="66">
        <v>74</v>
      </c>
      <c r="Q1604" s="66">
        <v>39</v>
      </c>
      <c r="R1604" s="66">
        <v>0</v>
      </c>
      <c r="S1604" s="66">
        <v>40</v>
      </c>
      <c r="W1604" s="66">
        <f>IF(Notes!B$31=1,IF(BR1604&gt;0,BR1604-R1604-SUM(T1604:V1604)-SUM(X1604:AL1604),SUM(BS1604:BY1604)),SUM(BS1604:BY1604))</f>
        <v>0</v>
      </c>
      <c r="AN1604" s="7">
        <f>IF(Q1604&gt;0,RANK(Q1604,(N1604:P1604,Q1604:AE1604)),0)</f>
        <v>5</v>
      </c>
      <c r="AO1604" s="7">
        <f>IF(R1604&gt;0,RANK(R1604,(N1604:P1604,Q1604:AE1604)),0)</f>
        <v>0</v>
      </c>
      <c r="AP1604" s="7">
        <f>IF(T1604&gt;0,RANK(T1604,(N1604:P1604,Q1604:AE1604)),0)</f>
        <v>0</v>
      </c>
      <c r="AQ1604" s="7">
        <f>IF(S1604&gt;0,RANK(S1604,(N1604:P1604,Q1604:AE1604)),0)</f>
        <v>4</v>
      </c>
      <c r="AR1604" s="2">
        <f t="shared" si="636"/>
        <v>6.5756196256954984E-3</v>
      </c>
      <c r="AS1604" s="2">
        <f t="shared" si="637"/>
        <v>0</v>
      </c>
      <c r="AT1604" s="2">
        <f t="shared" si="638"/>
        <v>0</v>
      </c>
      <c r="AU1604" s="2">
        <f t="shared" si="639"/>
        <v>6.7442252571235876E-3</v>
      </c>
      <c r="AW1604" t="s">
        <v>2601</v>
      </c>
      <c r="AX1604" t="s">
        <v>1515</v>
      </c>
      <c r="AY1604">
        <v>6</v>
      </c>
      <c r="BA1604" s="119">
        <v>29</v>
      </c>
      <c r="BB1604" s="121">
        <v>115</v>
      </c>
      <c r="BC1604" s="125">
        <f t="shared" si="630"/>
        <v>29115</v>
      </c>
      <c r="BE1604" s="7" t="s">
        <v>228</v>
      </c>
    </row>
    <row r="1605" spans="1:70" hidden="1" outlineLevel="1">
      <c r="A1605" t="s">
        <v>999</v>
      </c>
      <c r="B1605" t="s">
        <v>1515</v>
      </c>
      <c r="C1605" s="1">
        <f t="shared" si="631"/>
        <v>6552</v>
      </c>
      <c r="D1605" s="7">
        <f>IF(N1605&gt;0, RANK(N1605,(N1605:P1605,Q1605:AE1605)),0)</f>
        <v>2</v>
      </c>
      <c r="E1605" s="7">
        <f>IF(O1605&gt;0,RANK(O1605,(N1605:P1605,Q1605:AE1605)),0)</f>
        <v>1</v>
      </c>
      <c r="F1605" s="7">
        <f>IF(P1605&gt;0,RANK(P1605,(N1605:P1605,Q1605:AE1605)),0)</f>
        <v>3</v>
      </c>
      <c r="G1605" s="1">
        <f t="shared" si="618"/>
        <v>1558</v>
      </c>
      <c r="H1605" s="2">
        <f t="shared" si="619"/>
        <v>0.23778998778998778</v>
      </c>
      <c r="I1605" s="2"/>
      <c r="J1605" s="2">
        <f t="shared" si="632"/>
        <v>0.37164224664224665</v>
      </c>
      <c r="K1605" s="2">
        <f t="shared" si="633"/>
        <v>0.60943223443223449</v>
      </c>
      <c r="L1605" s="2">
        <f t="shared" si="634"/>
        <v>9.768009768009768E-3</v>
      </c>
      <c r="M1605" s="2">
        <f t="shared" si="635"/>
        <v>9.1575091575090903E-3</v>
      </c>
      <c r="N1605" s="66">
        <v>2435</v>
      </c>
      <c r="O1605" s="66">
        <v>3993</v>
      </c>
      <c r="P1605" s="66">
        <v>64</v>
      </c>
      <c r="Q1605" s="66">
        <v>30</v>
      </c>
      <c r="R1605" s="66">
        <v>0</v>
      </c>
      <c r="S1605" s="66">
        <v>30</v>
      </c>
      <c r="W1605" s="66">
        <f>IF(Notes!B$31=1,IF(BR1605&gt;0,BR1605-R1605-SUM(T1605:V1605)-SUM(X1605:AL1605),SUM(BS1605:BY1605)),SUM(BS1605:BY1605))</f>
        <v>0</v>
      </c>
      <c r="AN1605" s="7">
        <f>IF(Q1605&gt;0,RANK(Q1605,(N1605:P1605,Q1605:AE1605)),0)</f>
        <v>4</v>
      </c>
      <c r="AO1605" s="7">
        <f>IF(R1605&gt;0,RANK(R1605,(N1605:P1605,Q1605:AE1605)),0)</f>
        <v>0</v>
      </c>
      <c r="AP1605" s="7">
        <f>IF(T1605&gt;0,RANK(T1605,(N1605:P1605,Q1605:AE1605)),0)</f>
        <v>0</v>
      </c>
      <c r="AQ1605" s="7">
        <f>IF(S1605&gt;0,RANK(S1605,(N1605:P1605,Q1605:AE1605)),0)</f>
        <v>4</v>
      </c>
      <c r="AR1605" s="2">
        <f t="shared" si="636"/>
        <v>4.578754578754579E-3</v>
      </c>
      <c r="AS1605" s="2">
        <f t="shared" si="637"/>
        <v>0</v>
      </c>
      <c r="AT1605" s="2">
        <f t="shared" si="638"/>
        <v>0</v>
      </c>
      <c r="AU1605" s="2">
        <f t="shared" si="639"/>
        <v>4.578754578754579E-3</v>
      </c>
      <c r="AW1605" t="s">
        <v>999</v>
      </c>
      <c r="AX1605" t="s">
        <v>1515</v>
      </c>
      <c r="AY1605">
        <v>6</v>
      </c>
      <c r="BA1605" s="119">
        <v>29</v>
      </c>
      <c r="BB1605" s="121">
        <v>117</v>
      </c>
      <c r="BC1605" s="125">
        <f t="shared" si="630"/>
        <v>29117</v>
      </c>
      <c r="BE1605" s="7" t="s">
        <v>228</v>
      </c>
    </row>
    <row r="1606" spans="1:70" hidden="1" outlineLevel="1">
      <c r="A1606" t="s">
        <v>1288</v>
      </c>
      <c r="B1606" t="s">
        <v>1515</v>
      </c>
      <c r="C1606" s="1">
        <f t="shared" si="631"/>
        <v>8135</v>
      </c>
      <c r="D1606" s="7">
        <f>IF(N1606&gt;0, RANK(N1606,(N1606:P1606,Q1606:AE1606)),0)</f>
        <v>2</v>
      </c>
      <c r="E1606" s="7">
        <f>IF(O1606&gt;0,RANK(O1606,(N1606:P1606,Q1606:AE1606)),0)</f>
        <v>1</v>
      </c>
      <c r="F1606" s="7">
        <f>IF(P1606&gt;0,RANK(P1606,(N1606:P1606,Q1606:AE1606)),0)</f>
        <v>3</v>
      </c>
      <c r="G1606" s="1">
        <f t="shared" si="618"/>
        <v>3045</v>
      </c>
      <c r="H1606" s="2">
        <f t="shared" si="619"/>
        <v>0.37430854333128455</v>
      </c>
      <c r="I1606" s="2"/>
      <c r="J1606" s="2">
        <f t="shared" si="632"/>
        <v>0.30165949600491704</v>
      </c>
      <c r="K1606" s="2">
        <f t="shared" si="633"/>
        <v>0.67596803933620164</v>
      </c>
      <c r="L1606" s="2">
        <f t="shared" si="634"/>
        <v>1.0325752919483712E-2</v>
      </c>
      <c r="M1606" s="2">
        <f t="shared" si="635"/>
        <v>1.2046711739397607E-2</v>
      </c>
      <c r="N1606" s="66">
        <v>2454</v>
      </c>
      <c r="O1606" s="66">
        <v>5499</v>
      </c>
      <c r="P1606" s="66">
        <v>84</v>
      </c>
      <c r="Q1606" s="66">
        <v>42</v>
      </c>
      <c r="R1606" s="66">
        <v>0</v>
      </c>
      <c r="S1606" s="66">
        <v>56</v>
      </c>
      <c r="W1606" s="66">
        <f>IF(Notes!B$31=1,IF(BR1606&gt;0,BR1606-R1606-SUM(T1606:V1606)-SUM(X1606:AL1606),SUM(BS1606:BY1606)),SUM(BS1606:BY1606))</f>
        <v>0</v>
      </c>
      <c r="AN1606" s="7">
        <f>IF(Q1606&gt;0,RANK(Q1606,(N1606:P1606,Q1606:AE1606)),0)</f>
        <v>5</v>
      </c>
      <c r="AO1606" s="7">
        <f>IF(R1606&gt;0,RANK(R1606,(N1606:P1606,Q1606:AE1606)),0)</f>
        <v>0</v>
      </c>
      <c r="AP1606" s="7">
        <f>IF(T1606&gt;0,RANK(T1606,(N1606:P1606,Q1606:AE1606)),0)</f>
        <v>0</v>
      </c>
      <c r="AQ1606" s="7">
        <f>IF(S1606&gt;0,RANK(S1606,(N1606:P1606,Q1606:AE1606)),0)</f>
        <v>4</v>
      </c>
      <c r="AR1606" s="2">
        <f t="shared" si="636"/>
        <v>5.162876459741856E-3</v>
      </c>
      <c r="AS1606" s="2">
        <f t="shared" si="637"/>
        <v>0</v>
      </c>
      <c r="AT1606" s="2">
        <f t="shared" si="638"/>
        <v>0</v>
      </c>
      <c r="AU1606" s="2">
        <f t="shared" si="639"/>
        <v>6.8838352796558085E-3</v>
      </c>
      <c r="AW1606" t="s">
        <v>1288</v>
      </c>
      <c r="AX1606" t="s">
        <v>1515</v>
      </c>
      <c r="AY1606">
        <v>7</v>
      </c>
      <c r="BA1606" s="119">
        <v>29</v>
      </c>
      <c r="BB1606" s="121">
        <v>119</v>
      </c>
      <c r="BC1606" s="125">
        <f t="shared" si="630"/>
        <v>29119</v>
      </c>
      <c r="BE1606" s="7" t="s">
        <v>228</v>
      </c>
    </row>
    <row r="1607" spans="1:70" hidden="1" outlineLevel="1">
      <c r="A1607" t="s">
        <v>1871</v>
      </c>
      <c r="B1607" t="s">
        <v>1515</v>
      </c>
      <c r="C1607" s="1">
        <f t="shared" si="631"/>
        <v>7474</v>
      </c>
      <c r="D1607" s="7">
        <f>IF(N1607&gt;0, RANK(N1607,(N1607:P1607,Q1607:AE1607)),0)</f>
        <v>2</v>
      </c>
      <c r="E1607" s="7">
        <f>IF(O1607&gt;0,RANK(O1607,(N1607:P1607,Q1607:AE1607)),0)</f>
        <v>1</v>
      </c>
      <c r="F1607" s="7">
        <f>IF(P1607&gt;0,RANK(P1607,(N1607:P1607,Q1607:AE1607)),0)</f>
        <v>3</v>
      </c>
      <c r="G1607" s="1">
        <f t="shared" ref="G1607:G1670" si="640">IF(C1607&gt;0,MAX(N1607:P1607)-LARGE(N1607:P1607,2),0)</f>
        <v>1802</v>
      </c>
      <c r="H1607" s="2">
        <f t="shared" ref="H1607:H1670" si="641">IF(C1607&gt;0,G1607/C1607,0)</f>
        <v>0.2411024886272411</v>
      </c>
      <c r="I1607" s="2"/>
      <c r="J1607" s="2">
        <f t="shared" si="632"/>
        <v>0.37249130318437251</v>
      </c>
      <c r="K1607" s="2">
        <f t="shared" si="633"/>
        <v>0.61359379181161355</v>
      </c>
      <c r="L1607" s="2">
        <f t="shared" si="634"/>
        <v>6.8236553385068238E-3</v>
      </c>
      <c r="M1607" s="2">
        <f t="shared" si="635"/>
        <v>7.0912496655071095E-3</v>
      </c>
      <c r="N1607" s="66">
        <v>2784</v>
      </c>
      <c r="O1607" s="66">
        <v>4586</v>
      </c>
      <c r="P1607" s="66">
        <v>51</v>
      </c>
      <c r="Q1607" s="66">
        <v>30</v>
      </c>
      <c r="R1607" s="66">
        <v>0</v>
      </c>
      <c r="S1607" s="66">
        <v>23</v>
      </c>
      <c r="W1607" s="66">
        <f>IF(Notes!B$31=1,IF(BR1607&gt;0,BR1607-R1607-SUM(T1607:V1607)-SUM(X1607:AL1607),SUM(BS1607:BY1607)),SUM(BS1607:BY1607))</f>
        <v>0</v>
      </c>
      <c r="AN1607" s="7">
        <f>IF(Q1607&gt;0,RANK(Q1607,(N1607:P1607,Q1607:AE1607)),0)</f>
        <v>4</v>
      </c>
      <c r="AO1607" s="7">
        <f>IF(R1607&gt;0,RANK(R1607,(N1607:P1607,Q1607:AE1607)),0)</f>
        <v>0</v>
      </c>
      <c r="AP1607" s="7">
        <f>IF(T1607&gt;0,RANK(T1607,(N1607:P1607,Q1607:AE1607)),0)</f>
        <v>0</v>
      </c>
      <c r="AQ1607" s="7">
        <f>IF(S1607&gt;0,RANK(S1607,(N1607:P1607,Q1607:AE1607)),0)</f>
        <v>5</v>
      </c>
      <c r="AR1607" s="2">
        <f t="shared" si="636"/>
        <v>4.0139149050040139E-3</v>
      </c>
      <c r="AS1607" s="2">
        <f t="shared" si="637"/>
        <v>0</v>
      </c>
      <c r="AT1607" s="2">
        <f t="shared" si="638"/>
        <v>0</v>
      </c>
      <c r="AU1607" s="2">
        <f t="shared" si="639"/>
        <v>3.0773347605030773E-3</v>
      </c>
      <c r="AW1607" t="s">
        <v>1871</v>
      </c>
      <c r="AX1607" t="s">
        <v>1515</v>
      </c>
      <c r="AY1607">
        <v>9</v>
      </c>
      <c r="BA1607" s="119">
        <v>29</v>
      </c>
      <c r="BB1607" s="121">
        <v>121</v>
      </c>
      <c r="BC1607" s="125">
        <f t="shared" si="630"/>
        <v>29121</v>
      </c>
      <c r="BE1607" s="7" t="s">
        <v>228</v>
      </c>
    </row>
    <row r="1608" spans="1:70" hidden="1" outlineLevel="1">
      <c r="A1608" t="s">
        <v>1872</v>
      </c>
      <c r="B1608" t="s">
        <v>1515</v>
      </c>
      <c r="C1608" s="1">
        <f t="shared" si="631"/>
        <v>5028</v>
      </c>
      <c r="D1608" s="7">
        <f>IF(N1608&gt;0, RANK(N1608,(N1608:P1608,Q1608:AE1608)),0)</f>
        <v>2</v>
      </c>
      <c r="E1608" s="7">
        <f>IF(O1608&gt;0,RANK(O1608,(N1608:P1608,Q1608:AE1608)),0)</f>
        <v>1</v>
      </c>
      <c r="F1608" s="7">
        <f>IF(P1608&gt;0,RANK(P1608,(N1608:P1608,Q1608:AE1608)),0)</f>
        <v>3</v>
      </c>
      <c r="G1608" s="1">
        <f t="shared" si="640"/>
        <v>855</v>
      </c>
      <c r="H1608" s="2">
        <f t="shared" si="641"/>
        <v>0.17004773269689738</v>
      </c>
      <c r="I1608" s="2"/>
      <c r="J1608" s="2">
        <f t="shared" si="632"/>
        <v>0.40612569610182975</v>
      </c>
      <c r="K1608" s="2">
        <f t="shared" si="633"/>
        <v>0.57617342879872713</v>
      </c>
      <c r="L1608" s="2">
        <f t="shared" si="634"/>
        <v>9.148766905330152E-3</v>
      </c>
      <c r="M1608" s="2">
        <f t="shared" si="635"/>
        <v>8.5521081941129177E-3</v>
      </c>
      <c r="N1608" s="66">
        <v>2042</v>
      </c>
      <c r="O1608" s="66">
        <v>2897</v>
      </c>
      <c r="P1608" s="66">
        <v>46</v>
      </c>
      <c r="Q1608" s="66">
        <v>20</v>
      </c>
      <c r="R1608" s="66">
        <v>0</v>
      </c>
      <c r="S1608" s="66">
        <v>23</v>
      </c>
      <c r="W1608" s="66">
        <f>IF(Notes!B$31=1,IF(BR1608&gt;0,BR1608-R1608-SUM(T1608:V1608)-SUM(X1608:AL1608),SUM(BS1608:BY1608)),SUM(BS1608:BY1608))</f>
        <v>0</v>
      </c>
      <c r="AN1608" s="7">
        <f>IF(Q1608&gt;0,RANK(Q1608,(N1608:P1608,Q1608:AE1608)),0)</f>
        <v>5</v>
      </c>
      <c r="AO1608" s="7">
        <f>IF(R1608&gt;0,RANK(R1608,(N1608:P1608,Q1608:AE1608)),0)</f>
        <v>0</v>
      </c>
      <c r="AP1608" s="7">
        <f>IF(T1608&gt;0,RANK(T1608,(N1608:P1608,Q1608:AE1608)),0)</f>
        <v>0</v>
      </c>
      <c r="AQ1608" s="7">
        <f>IF(S1608&gt;0,RANK(S1608,(N1608:P1608,Q1608:AE1608)),0)</f>
        <v>4</v>
      </c>
      <c r="AR1608" s="2">
        <f t="shared" si="636"/>
        <v>3.977724741447892E-3</v>
      </c>
      <c r="AS1608" s="2">
        <f t="shared" si="637"/>
        <v>0</v>
      </c>
      <c r="AT1608" s="2">
        <f t="shared" si="638"/>
        <v>0</v>
      </c>
      <c r="AU1608" s="2">
        <f t="shared" si="639"/>
        <v>4.574383452665076E-3</v>
      </c>
      <c r="AW1608" t="s">
        <v>1872</v>
      </c>
      <c r="AX1608" t="s">
        <v>1515</v>
      </c>
      <c r="AY1608">
        <v>8</v>
      </c>
      <c r="BA1608" s="119">
        <v>29</v>
      </c>
      <c r="BB1608" s="121">
        <v>123</v>
      </c>
      <c r="BC1608" s="125">
        <f t="shared" si="630"/>
        <v>29123</v>
      </c>
      <c r="BE1608" s="7" t="s">
        <v>228</v>
      </c>
    </row>
    <row r="1609" spans="1:70" hidden="1" outlineLevel="1">
      <c r="A1609" t="s">
        <v>979</v>
      </c>
      <c r="B1609" t="s">
        <v>1515</v>
      </c>
      <c r="C1609" s="1">
        <f t="shared" si="631"/>
        <v>4548</v>
      </c>
      <c r="D1609" s="7">
        <f>IF(N1609&gt;0, RANK(N1609,(N1609:P1609,Q1609:AE1609)),0)</f>
        <v>2</v>
      </c>
      <c r="E1609" s="7">
        <f>IF(O1609&gt;0,RANK(O1609,(N1609:P1609,Q1609:AE1609)),0)</f>
        <v>1</v>
      </c>
      <c r="F1609" s="7">
        <f>IF(P1609&gt;0,RANK(P1609,(N1609:P1609,Q1609:AE1609)),0)</f>
        <v>3</v>
      </c>
      <c r="G1609" s="1">
        <f t="shared" si="640"/>
        <v>1254</v>
      </c>
      <c r="H1609" s="2">
        <f t="shared" si="641"/>
        <v>0.27572559366754618</v>
      </c>
      <c r="I1609" s="2"/>
      <c r="J1609" s="2">
        <f t="shared" si="632"/>
        <v>0.35158311345646437</v>
      </c>
      <c r="K1609" s="2">
        <f t="shared" si="633"/>
        <v>0.62730870712401055</v>
      </c>
      <c r="L1609" s="2">
        <f t="shared" si="634"/>
        <v>1.1433597185576077E-2</v>
      </c>
      <c r="M1609" s="2">
        <f t="shared" si="635"/>
        <v>9.6745822339489532E-3</v>
      </c>
      <c r="N1609" s="66">
        <v>1599</v>
      </c>
      <c r="O1609" s="66">
        <v>2853</v>
      </c>
      <c r="P1609" s="66">
        <v>52</v>
      </c>
      <c r="Q1609" s="66">
        <v>16</v>
      </c>
      <c r="R1609" s="66">
        <v>0</v>
      </c>
      <c r="S1609" s="66">
        <v>28</v>
      </c>
      <c r="W1609" s="66">
        <f>IF(Notes!B$31=1,IF(BR1609&gt;0,BR1609-R1609-SUM(T1609:V1609)-SUM(X1609:AL1609),SUM(BS1609:BY1609)),SUM(BS1609:BY1609))</f>
        <v>0</v>
      </c>
      <c r="AN1609" s="7">
        <f>IF(Q1609&gt;0,RANK(Q1609,(N1609:P1609,Q1609:AE1609)),0)</f>
        <v>5</v>
      </c>
      <c r="AO1609" s="7">
        <f>IF(R1609&gt;0,RANK(R1609,(N1609:P1609,Q1609:AE1609)),0)</f>
        <v>0</v>
      </c>
      <c r="AP1609" s="7">
        <f>IF(T1609&gt;0,RANK(T1609,(N1609:P1609,Q1609:AE1609)),0)</f>
        <v>0</v>
      </c>
      <c r="AQ1609" s="7">
        <f>IF(S1609&gt;0,RANK(S1609,(N1609:P1609,Q1609:AE1609)),0)</f>
        <v>4</v>
      </c>
      <c r="AR1609" s="2">
        <f t="shared" si="636"/>
        <v>3.5180299032541778E-3</v>
      </c>
      <c r="AS1609" s="2">
        <f t="shared" si="637"/>
        <v>0</v>
      </c>
      <c r="AT1609" s="2">
        <f t="shared" si="638"/>
        <v>0</v>
      </c>
      <c r="AU1609" s="2">
        <f t="shared" si="639"/>
        <v>6.156552330694811E-3</v>
      </c>
      <c r="AW1609" t="s">
        <v>979</v>
      </c>
      <c r="AX1609" t="s">
        <v>1515</v>
      </c>
      <c r="AY1609">
        <v>9</v>
      </c>
      <c r="BA1609" s="119">
        <v>29</v>
      </c>
      <c r="BB1609" s="121">
        <v>125</v>
      </c>
      <c r="BC1609" s="125">
        <f t="shared" si="630"/>
        <v>29125</v>
      </c>
      <c r="BE1609" s="7" t="s">
        <v>228</v>
      </c>
      <c r="BR1609" s="105">
        <v>11</v>
      </c>
    </row>
    <row r="1610" spans="1:70" hidden="1" outlineLevel="1">
      <c r="A1610" t="s">
        <v>3367</v>
      </c>
      <c r="B1610" t="s">
        <v>1515</v>
      </c>
      <c r="C1610" s="1">
        <f t="shared" si="631"/>
        <v>12553</v>
      </c>
      <c r="D1610" s="7">
        <f>IF(N1610&gt;0, RANK(N1610,(N1610:P1610,Q1610:AE1610)),0)</f>
        <v>2</v>
      </c>
      <c r="E1610" s="7">
        <f>IF(O1610&gt;0,RANK(O1610,(N1610:P1610,Q1610:AE1610)),0)</f>
        <v>1</v>
      </c>
      <c r="F1610" s="7">
        <f>IF(P1610&gt;0,RANK(P1610,(N1610:P1610,Q1610:AE1610)),0)</f>
        <v>3</v>
      </c>
      <c r="G1610" s="1">
        <f t="shared" si="640"/>
        <v>3002</v>
      </c>
      <c r="H1610" s="2">
        <f t="shared" si="641"/>
        <v>0.23914602087150483</v>
      </c>
      <c r="I1610" s="2"/>
      <c r="J1610" s="2">
        <f t="shared" si="632"/>
        <v>0.3746514777344061</v>
      </c>
      <c r="K1610" s="2">
        <f t="shared" si="633"/>
        <v>0.61379749860591093</v>
      </c>
      <c r="L1610" s="2">
        <f t="shared" si="634"/>
        <v>5.7356807137736001E-3</v>
      </c>
      <c r="M1610" s="2">
        <f t="shared" si="635"/>
        <v>5.8153429459093684E-3</v>
      </c>
      <c r="N1610" s="66">
        <v>4703</v>
      </c>
      <c r="O1610" s="66">
        <v>7705</v>
      </c>
      <c r="P1610" s="66">
        <v>72</v>
      </c>
      <c r="Q1610" s="66">
        <v>40</v>
      </c>
      <c r="R1610" s="66">
        <v>0</v>
      </c>
      <c r="S1610" s="66">
        <v>33</v>
      </c>
      <c r="W1610" s="66">
        <f>IF(Notes!B$31=1,IF(BR1610&gt;0,BR1610-R1610-SUM(T1610:V1610)-SUM(X1610:AL1610),SUM(BS1610:BY1610)),SUM(BS1610:BY1610))</f>
        <v>0</v>
      </c>
      <c r="AN1610" s="7">
        <f>IF(Q1610&gt;0,RANK(Q1610,(N1610:P1610,Q1610:AE1610)),0)</f>
        <v>4</v>
      </c>
      <c r="AO1610" s="7">
        <f>IF(R1610&gt;0,RANK(R1610,(N1610:P1610,Q1610:AE1610)),0)</f>
        <v>0</v>
      </c>
      <c r="AP1610" s="7">
        <f>IF(T1610&gt;0,RANK(T1610,(N1610:P1610,Q1610:AE1610)),0)</f>
        <v>0</v>
      </c>
      <c r="AQ1610" s="7">
        <f>IF(S1610&gt;0,RANK(S1610,(N1610:P1610,Q1610:AE1610)),0)</f>
        <v>5</v>
      </c>
      <c r="AR1610" s="2">
        <f t="shared" si="636"/>
        <v>3.1864892854297777E-3</v>
      </c>
      <c r="AS1610" s="2">
        <f t="shared" si="637"/>
        <v>0</v>
      </c>
      <c r="AT1610" s="2">
        <f t="shared" si="638"/>
        <v>0</v>
      </c>
      <c r="AU1610" s="2">
        <f t="shared" si="639"/>
        <v>2.6288536604795664E-3</v>
      </c>
      <c r="AW1610" t="s">
        <v>3367</v>
      </c>
      <c r="AX1610" t="s">
        <v>1515</v>
      </c>
      <c r="AY1610">
        <v>9</v>
      </c>
      <c r="BA1610" s="119">
        <v>29</v>
      </c>
      <c r="BB1610" s="121">
        <v>127</v>
      </c>
      <c r="BC1610" s="125">
        <f t="shared" si="630"/>
        <v>29127</v>
      </c>
      <c r="BE1610" s="7" t="s">
        <v>228</v>
      </c>
    </row>
    <row r="1611" spans="1:70" hidden="1" outlineLevel="1">
      <c r="A1611" t="s">
        <v>1770</v>
      </c>
      <c r="B1611" t="s">
        <v>1515</v>
      </c>
      <c r="C1611" s="1">
        <f t="shared" ref="C1611:C1642" si="642">SUM(N1611:AL1611)</f>
        <v>1748</v>
      </c>
      <c r="D1611" s="7">
        <f>IF(N1611&gt;0, RANK(N1611,(N1611:P1611,Q1611:AE1611)),0)</f>
        <v>2</v>
      </c>
      <c r="E1611" s="7">
        <f>IF(O1611&gt;0,RANK(O1611,(N1611:P1611,Q1611:AE1611)),0)</f>
        <v>1</v>
      </c>
      <c r="F1611" s="7">
        <f>IF(P1611&gt;0,RANK(P1611,(N1611:P1611,Q1611:AE1611)),0)</f>
        <v>4</v>
      </c>
      <c r="G1611" s="1">
        <f t="shared" si="640"/>
        <v>650</v>
      </c>
      <c r="H1611" s="2">
        <f t="shared" si="641"/>
        <v>0.37185354691075517</v>
      </c>
      <c r="I1611" s="2"/>
      <c r="J1611" s="2">
        <f t="shared" ref="J1611:J1641" si="643">IF($C1611=0,"-",N1611/$C1611)</f>
        <v>0.29691075514874143</v>
      </c>
      <c r="K1611" s="2">
        <f t="shared" ref="K1611:K1641" si="644">IF($C1611=0,"-",O1611/$C1611)</f>
        <v>0.66876430205949655</v>
      </c>
      <c r="L1611" s="2">
        <f t="shared" ref="L1611:L1641" si="645">IF($C1611=0,"-",P1611/$C1611)</f>
        <v>1.1441647597254004E-2</v>
      </c>
      <c r="M1611" s="2">
        <f t="shared" ref="M1611:M1641" si="646">IF(C1611=0,"-",(1-J1611-K1611-L1611))</f>
        <v>2.2883295194508012E-2</v>
      </c>
      <c r="N1611" s="66">
        <v>519</v>
      </c>
      <c r="O1611" s="66">
        <v>1169</v>
      </c>
      <c r="P1611" s="66">
        <v>20</v>
      </c>
      <c r="Q1611" s="66">
        <v>10</v>
      </c>
      <c r="R1611" s="66">
        <v>0</v>
      </c>
      <c r="S1611" s="66">
        <v>30</v>
      </c>
      <c r="W1611" s="66">
        <f>IF(Notes!B$31=1,IF(BR1611&gt;0,BR1611-R1611-SUM(T1611:V1611)-SUM(X1611:AL1611),SUM(BS1611:BY1611)),SUM(BS1611:BY1611))</f>
        <v>0</v>
      </c>
      <c r="AN1611" s="7">
        <f>IF(Q1611&gt;0,RANK(Q1611,(N1611:P1611,Q1611:AE1611)),0)</f>
        <v>5</v>
      </c>
      <c r="AO1611" s="7">
        <f>IF(R1611&gt;0,RANK(R1611,(N1611:P1611,Q1611:AE1611)),0)</f>
        <v>0</v>
      </c>
      <c r="AP1611" s="7">
        <f>IF(T1611&gt;0,RANK(T1611,(N1611:P1611,Q1611:AE1611)),0)</f>
        <v>0</v>
      </c>
      <c r="AQ1611" s="7">
        <f>IF(S1611&gt;0,RANK(S1611,(N1611:P1611,Q1611:AE1611)),0)</f>
        <v>3</v>
      </c>
      <c r="AR1611" s="2">
        <f t="shared" ref="AR1611:AR1641" si="647">IF($C1611=0,"-",Q1611/$C1611)</f>
        <v>5.7208237986270021E-3</v>
      </c>
      <c r="AS1611" s="2">
        <f t="shared" ref="AS1611:AS1641" si="648">IF($C1611=0,"-",R1611/$C1611)</f>
        <v>0</v>
      </c>
      <c r="AT1611" s="2">
        <f t="shared" ref="AT1611:AT1641" si="649">IF($C1611=0,"-",T1611/$C1611)</f>
        <v>0</v>
      </c>
      <c r="AU1611" s="2">
        <f t="shared" ref="AU1611:AU1641" si="650">IF($C1611=0,"-",S1611/$C1611)</f>
        <v>1.7162471395881007E-2</v>
      </c>
      <c r="AW1611" t="s">
        <v>1770</v>
      </c>
      <c r="AX1611" t="s">
        <v>1515</v>
      </c>
      <c r="AY1611">
        <v>6</v>
      </c>
      <c r="BA1611" s="119">
        <v>29</v>
      </c>
      <c r="BB1611" s="121">
        <v>129</v>
      </c>
      <c r="BC1611" s="125">
        <f t="shared" si="630"/>
        <v>29129</v>
      </c>
      <c r="BE1611" s="7" t="s">
        <v>228</v>
      </c>
    </row>
    <row r="1612" spans="1:70" hidden="1" outlineLevel="1">
      <c r="A1612" t="s">
        <v>2205</v>
      </c>
      <c r="B1612" t="s">
        <v>1515</v>
      </c>
      <c r="C1612" s="1">
        <f t="shared" si="642"/>
        <v>11535</v>
      </c>
      <c r="D1612" s="7">
        <f>IF(N1612&gt;0, RANK(N1612,(N1612:P1612,Q1612:AE1612)),0)</f>
        <v>2</v>
      </c>
      <c r="E1612" s="7">
        <f>IF(O1612&gt;0,RANK(O1612,(N1612:P1612,Q1612:AE1612)),0)</f>
        <v>1</v>
      </c>
      <c r="F1612" s="7">
        <f>IF(P1612&gt;0,RANK(P1612,(N1612:P1612,Q1612:AE1612)),0)</f>
        <v>3</v>
      </c>
      <c r="G1612" s="1">
        <f t="shared" si="640"/>
        <v>4244</v>
      </c>
      <c r="H1612" s="2">
        <f t="shared" si="641"/>
        <v>0.36792371044646727</v>
      </c>
      <c r="I1612" s="2"/>
      <c r="J1612" s="2">
        <f t="shared" si="643"/>
        <v>0.30801907238838316</v>
      </c>
      <c r="K1612" s="2">
        <f t="shared" si="644"/>
        <v>0.67594278283485043</v>
      </c>
      <c r="L1612" s="2">
        <f t="shared" si="645"/>
        <v>8.4958820979627227E-3</v>
      </c>
      <c r="M1612" s="2">
        <f t="shared" si="646"/>
        <v>7.5422626788037381E-3</v>
      </c>
      <c r="N1612" s="66">
        <v>3553</v>
      </c>
      <c r="O1612" s="66">
        <v>7797</v>
      </c>
      <c r="P1612" s="66">
        <v>98</v>
      </c>
      <c r="Q1612" s="66">
        <v>54</v>
      </c>
      <c r="R1612" s="66">
        <v>0</v>
      </c>
      <c r="S1612" s="66">
        <v>33</v>
      </c>
      <c r="W1612" s="66">
        <f>IF(Notes!B$31=1,IF(BR1612&gt;0,BR1612-R1612-SUM(T1612:V1612)-SUM(X1612:AL1612),SUM(BS1612:BY1612)),SUM(BS1612:BY1612))</f>
        <v>0</v>
      </c>
      <c r="AN1612" s="7">
        <f>IF(Q1612&gt;0,RANK(Q1612,(N1612:P1612,Q1612:AE1612)),0)</f>
        <v>4</v>
      </c>
      <c r="AO1612" s="7">
        <f>IF(R1612&gt;0,RANK(R1612,(N1612:P1612,Q1612:AE1612)),0)</f>
        <v>0</v>
      </c>
      <c r="AP1612" s="7">
        <f>IF(T1612&gt;0,RANK(T1612,(N1612:P1612,Q1612:AE1612)),0)</f>
        <v>0</v>
      </c>
      <c r="AQ1612" s="7">
        <f>IF(S1612&gt;0,RANK(S1612,(N1612:P1612,Q1612:AE1612)),0)</f>
        <v>5</v>
      </c>
      <c r="AR1612" s="2">
        <f t="shared" si="647"/>
        <v>4.6814044213263975E-3</v>
      </c>
      <c r="AS1612" s="2">
        <f t="shared" si="648"/>
        <v>0</v>
      </c>
      <c r="AT1612" s="2">
        <f t="shared" si="649"/>
        <v>0</v>
      </c>
      <c r="AU1612" s="2">
        <f t="shared" si="650"/>
        <v>2.8608582574772431E-3</v>
      </c>
      <c r="AW1612" t="s">
        <v>2205</v>
      </c>
      <c r="AX1612" t="s">
        <v>1515</v>
      </c>
      <c r="AY1612">
        <v>9</v>
      </c>
      <c r="BA1612" s="119">
        <v>29</v>
      </c>
      <c r="BB1612" s="121">
        <v>131</v>
      </c>
      <c r="BC1612" s="125">
        <f t="shared" si="630"/>
        <v>29131</v>
      </c>
      <c r="BE1612" s="7" t="s">
        <v>228</v>
      </c>
      <c r="BR1612" s="1">
        <v>28</v>
      </c>
    </row>
    <row r="1613" spans="1:70" hidden="1" outlineLevel="1">
      <c r="A1613" t="s">
        <v>2276</v>
      </c>
      <c r="B1613" t="s">
        <v>1515</v>
      </c>
      <c r="C1613" s="1">
        <f t="shared" si="642"/>
        <v>5356</v>
      </c>
      <c r="D1613" s="7">
        <f>IF(N1613&gt;0, RANK(N1613,(N1613:P1613,Q1613:AE1613)),0)</f>
        <v>2</v>
      </c>
      <c r="E1613" s="7">
        <f>IF(O1613&gt;0,RANK(O1613,(N1613:P1613,Q1613:AE1613)),0)</f>
        <v>1</v>
      </c>
      <c r="F1613" s="7">
        <f>IF(P1613&gt;0,RANK(P1613,(N1613:P1613,Q1613:AE1613)),0)</f>
        <v>3</v>
      </c>
      <c r="G1613" s="1">
        <f t="shared" si="640"/>
        <v>787</v>
      </c>
      <c r="H1613" s="2">
        <f t="shared" si="641"/>
        <v>0.1469380134428678</v>
      </c>
      <c r="I1613" s="2"/>
      <c r="J1613" s="2">
        <f t="shared" si="643"/>
        <v>0.41952949962658703</v>
      </c>
      <c r="K1613" s="2">
        <f t="shared" si="644"/>
        <v>0.56646751306945486</v>
      </c>
      <c r="L1613" s="2">
        <f t="shared" si="645"/>
        <v>7.2815533980582527E-3</v>
      </c>
      <c r="M1613" s="2">
        <f t="shared" si="646"/>
        <v>6.7214339058998505E-3</v>
      </c>
      <c r="N1613" s="66">
        <v>2247</v>
      </c>
      <c r="O1613" s="66">
        <v>3034</v>
      </c>
      <c r="P1613" s="66">
        <v>39</v>
      </c>
      <c r="Q1613" s="66">
        <v>25</v>
      </c>
      <c r="R1613" s="66">
        <v>0</v>
      </c>
      <c r="S1613" s="66">
        <v>11</v>
      </c>
      <c r="W1613" s="66">
        <f>IF(Notes!B$31=1,IF(BR1613&gt;0,BR1613-R1613-SUM(T1613:V1613)-SUM(X1613:AL1613),SUM(BS1613:BY1613)),SUM(BS1613:BY1613))</f>
        <v>0</v>
      </c>
      <c r="AN1613" s="7">
        <f>IF(Q1613&gt;0,RANK(Q1613,(N1613:P1613,Q1613:AE1613)),0)</f>
        <v>4</v>
      </c>
      <c r="AO1613" s="7">
        <f>IF(R1613&gt;0,RANK(R1613,(N1613:P1613,Q1613:AE1613)),0)</f>
        <v>0</v>
      </c>
      <c r="AP1613" s="7">
        <f>IF(T1613&gt;0,RANK(T1613,(N1613:P1613,Q1613:AE1613)),0)</f>
        <v>0</v>
      </c>
      <c r="AQ1613" s="7">
        <f>IF(S1613&gt;0,RANK(S1613,(N1613:P1613,Q1613:AE1613)),0)</f>
        <v>5</v>
      </c>
      <c r="AR1613" s="2">
        <f t="shared" si="647"/>
        <v>4.6676624346527256E-3</v>
      </c>
      <c r="AS1613" s="2">
        <f t="shared" si="648"/>
        <v>0</v>
      </c>
      <c r="AT1613" s="2">
        <f t="shared" si="649"/>
        <v>0</v>
      </c>
      <c r="AU1613" s="2">
        <f t="shared" si="650"/>
        <v>2.0537714712471995E-3</v>
      </c>
      <c r="AW1613" t="s">
        <v>2276</v>
      </c>
      <c r="AX1613" t="s">
        <v>1515</v>
      </c>
      <c r="AY1613">
        <v>8</v>
      </c>
      <c r="BA1613" s="119">
        <v>29</v>
      </c>
      <c r="BB1613" s="121">
        <v>133</v>
      </c>
      <c r="BC1613" s="125">
        <f t="shared" si="630"/>
        <v>29133</v>
      </c>
      <c r="BE1613" s="7" t="s">
        <v>228</v>
      </c>
    </row>
    <row r="1614" spans="1:70" hidden="1" outlineLevel="1">
      <c r="A1614" t="s">
        <v>804</v>
      </c>
      <c r="B1614" t="s">
        <v>1515</v>
      </c>
      <c r="C1614" s="1">
        <f t="shared" si="642"/>
        <v>6665</v>
      </c>
      <c r="D1614" s="7">
        <f>IF(N1614&gt;0, RANK(N1614,(N1614:P1614,Q1614:AE1614)),0)</f>
        <v>2</v>
      </c>
      <c r="E1614" s="7">
        <f>IF(O1614&gt;0,RANK(O1614,(N1614:P1614,Q1614:AE1614)),0)</f>
        <v>1</v>
      </c>
      <c r="F1614" s="7">
        <f>IF(P1614&gt;0,RANK(P1614,(N1614:P1614,Q1614:AE1614)),0)</f>
        <v>3</v>
      </c>
      <c r="G1614" s="1">
        <f t="shared" si="640"/>
        <v>2383</v>
      </c>
      <c r="H1614" s="2">
        <f t="shared" si="641"/>
        <v>0.35753938484621156</v>
      </c>
      <c r="I1614" s="2"/>
      <c r="J1614" s="2">
        <f t="shared" si="643"/>
        <v>0.31267816954238559</v>
      </c>
      <c r="K1614" s="2">
        <f t="shared" si="644"/>
        <v>0.6702175543885972</v>
      </c>
      <c r="L1614" s="2">
        <f t="shared" si="645"/>
        <v>7.5018754688672166E-3</v>
      </c>
      <c r="M1614" s="2">
        <f t="shared" si="646"/>
        <v>9.6024006001499927E-3</v>
      </c>
      <c r="N1614" s="66">
        <v>2084</v>
      </c>
      <c r="O1614" s="66">
        <v>4467</v>
      </c>
      <c r="P1614" s="66">
        <v>50</v>
      </c>
      <c r="Q1614" s="66">
        <v>34</v>
      </c>
      <c r="R1614" s="66">
        <v>0</v>
      </c>
      <c r="S1614" s="66">
        <v>30</v>
      </c>
      <c r="W1614" s="66">
        <f>IF(Notes!B$31=1,IF(BR1614&gt;0,BR1614-R1614-SUM(T1614:V1614)-SUM(X1614:AL1614),SUM(BS1614:BY1614)),SUM(BS1614:BY1614))</f>
        <v>0</v>
      </c>
      <c r="AN1614" s="7">
        <f>IF(Q1614&gt;0,RANK(Q1614,(N1614:P1614,Q1614:AE1614)),0)</f>
        <v>4</v>
      </c>
      <c r="AO1614" s="7">
        <f>IF(R1614&gt;0,RANK(R1614,(N1614:P1614,Q1614:AE1614)),0)</f>
        <v>0</v>
      </c>
      <c r="AP1614" s="7">
        <f>IF(T1614&gt;0,RANK(T1614,(N1614:P1614,Q1614:AE1614)),0)</f>
        <v>0</v>
      </c>
      <c r="AQ1614" s="7">
        <f>IF(S1614&gt;0,RANK(S1614,(N1614:P1614,Q1614:AE1614)),0)</f>
        <v>5</v>
      </c>
      <c r="AR1614" s="2">
        <f t="shared" si="647"/>
        <v>5.1012753188297072E-3</v>
      </c>
      <c r="AS1614" s="2">
        <f t="shared" si="648"/>
        <v>0</v>
      </c>
      <c r="AT1614" s="2">
        <f t="shared" si="649"/>
        <v>0</v>
      </c>
      <c r="AU1614" s="2">
        <f t="shared" si="650"/>
        <v>4.5011252813203298E-3</v>
      </c>
      <c r="AW1614" t="s">
        <v>804</v>
      </c>
      <c r="AX1614" t="s">
        <v>1515</v>
      </c>
      <c r="AY1614">
        <v>4</v>
      </c>
      <c r="BA1614" s="119">
        <v>29</v>
      </c>
      <c r="BB1614" s="121">
        <v>135</v>
      </c>
      <c r="BC1614" s="125">
        <f t="shared" si="630"/>
        <v>29135</v>
      </c>
      <c r="BE1614" s="7" t="s">
        <v>228</v>
      </c>
    </row>
    <row r="1615" spans="1:70" hidden="1" outlineLevel="1">
      <c r="A1615" t="s">
        <v>1749</v>
      </c>
      <c r="B1615" t="s">
        <v>1515</v>
      </c>
      <c r="C1615" s="1">
        <f t="shared" si="642"/>
        <v>4314</v>
      </c>
      <c r="D1615" s="7">
        <f>IF(N1615&gt;0, RANK(N1615,(N1615:P1615,Q1615:AE1615)),0)</f>
        <v>2</v>
      </c>
      <c r="E1615" s="7">
        <f>IF(O1615&gt;0,RANK(O1615,(N1615:P1615,Q1615:AE1615)),0)</f>
        <v>1</v>
      </c>
      <c r="F1615" s="7">
        <f>IF(P1615&gt;0,RANK(P1615,(N1615:P1615,Q1615:AE1615)),0)</f>
        <v>3</v>
      </c>
      <c r="G1615" s="1">
        <f t="shared" si="640"/>
        <v>830</v>
      </c>
      <c r="H1615" s="2">
        <f t="shared" si="641"/>
        <v>0.1923968474733426</v>
      </c>
      <c r="I1615" s="2"/>
      <c r="J1615" s="2">
        <f t="shared" si="643"/>
        <v>0.3947612424663885</v>
      </c>
      <c r="K1615" s="2">
        <f t="shared" si="644"/>
        <v>0.58715808993973106</v>
      </c>
      <c r="L1615" s="2">
        <f t="shared" si="645"/>
        <v>9.967547519703291E-3</v>
      </c>
      <c r="M1615" s="2">
        <f t="shared" si="646"/>
        <v>8.113120074177204E-3</v>
      </c>
      <c r="N1615" s="66">
        <v>1703</v>
      </c>
      <c r="O1615" s="66">
        <v>2533</v>
      </c>
      <c r="P1615" s="66">
        <v>43</v>
      </c>
      <c r="Q1615" s="66">
        <v>26</v>
      </c>
      <c r="R1615" s="66">
        <v>0</v>
      </c>
      <c r="S1615" s="66">
        <v>9</v>
      </c>
      <c r="W1615" s="66">
        <f>IF(Notes!B$31=1,IF(BR1615&gt;0,BR1615-R1615-SUM(T1615:V1615)-SUM(X1615:AL1615),SUM(BS1615:BY1615)),SUM(BS1615:BY1615))</f>
        <v>0</v>
      </c>
      <c r="AN1615" s="7">
        <f>IF(Q1615&gt;0,RANK(Q1615,(N1615:P1615,Q1615:AE1615)),0)</f>
        <v>4</v>
      </c>
      <c r="AO1615" s="7">
        <f>IF(R1615&gt;0,RANK(R1615,(N1615:P1615,Q1615:AE1615)),0)</f>
        <v>0</v>
      </c>
      <c r="AP1615" s="7">
        <f>IF(T1615&gt;0,RANK(T1615,(N1615:P1615,Q1615:AE1615)),0)</f>
        <v>0</v>
      </c>
      <c r="AQ1615" s="7">
        <f>IF(S1615&gt;0,RANK(S1615,(N1615:P1615,Q1615:AE1615)),0)</f>
        <v>5</v>
      </c>
      <c r="AR1615" s="2">
        <f t="shared" si="647"/>
        <v>6.0268891979601297E-3</v>
      </c>
      <c r="AS1615" s="2">
        <f t="shared" si="648"/>
        <v>0</v>
      </c>
      <c r="AT1615" s="2">
        <f t="shared" si="649"/>
        <v>0</v>
      </c>
      <c r="AU1615" s="2">
        <f t="shared" si="650"/>
        <v>2.086230876216968E-3</v>
      </c>
      <c r="AW1615" t="s">
        <v>1749</v>
      </c>
      <c r="AX1615" t="s">
        <v>1515</v>
      </c>
      <c r="AY1615">
        <v>9</v>
      </c>
      <c r="BA1615" s="119">
        <v>29</v>
      </c>
      <c r="BB1615" s="121">
        <v>137</v>
      </c>
      <c r="BC1615" s="125">
        <f t="shared" si="630"/>
        <v>29137</v>
      </c>
      <c r="BE1615" s="7" t="s">
        <v>228</v>
      </c>
    </row>
    <row r="1616" spans="1:70" hidden="1" outlineLevel="1">
      <c r="A1616" t="s">
        <v>1426</v>
      </c>
      <c r="B1616" t="s">
        <v>1515</v>
      </c>
      <c r="C1616" s="1">
        <f t="shared" si="642"/>
        <v>5856</v>
      </c>
      <c r="D1616" s="7">
        <f>IF(N1616&gt;0, RANK(N1616,(N1616:P1616,Q1616:AE1616)),0)</f>
        <v>2</v>
      </c>
      <c r="E1616" s="7">
        <f>IF(O1616&gt;0,RANK(O1616,(N1616:P1616,Q1616:AE1616)),0)</f>
        <v>1</v>
      </c>
      <c r="F1616" s="7">
        <f>IF(P1616&gt;0,RANK(P1616,(N1616:P1616,Q1616:AE1616)),0)</f>
        <v>3</v>
      </c>
      <c r="G1616" s="1">
        <f t="shared" si="640"/>
        <v>1081</v>
      </c>
      <c r="H1616" s="2">
        <f t="shared" si="641"/>
        <v>0.18459699453551912</v>
      </c>
      <c r="I1616" s="2"/>
      <c r="J1616" s="2">
        <f t="shared" si="643"/>
        <v>0.40078551912568305</v>
      </c>
      <c r="K1616" s="2">
        <f t="shared" si="644"/>
        <v>0.5853825136612022</v>
      </c>
      <c r="L1616" s="2">
        <f t="shared" si="645"/>
        <v>7.3428961748633883E-3</v>
      </c>
      <c r="M1616" s="2">
        <f t="shared" si="646"/>
        <v>6.4890710382513603E-3</v>
      </c>
      <c r="N1616" s="66">
        <v>2347</v>
      </c>
      <c r="O1616" s="66">
        <v>3428</v>
      </c>
      <c r="P1616" s="66">
        <v>43</v>
      </c>
      <c r="Q1616" s="66">
        <v>22</v>
      </c>
      <c r="R1616" s="66">
        <v>0</v>
      </c>
      <c r="S1616" s="66">
        <v>16</v>
      </c>
      <c r="W1616" s="66">
        <f>IF(Notes!B$31=1,IF(BR1616&gt;0,BR1616-R1616-SUM(T1616:V1616)-SUM(X1616:AL1616),SUM(BS1616:BY1616)),SUM(BS1616:BY1616))</f>
        <v>0</v>
      </c>
      <c r="AN1616" s="7">
        <f>IF(Q1616&gt;0,RANK(Q1616,(N1616:P1616,Q1616:AE1616)),0)</f>
        <v>4</v>
      </c>
      <c r="AO1616" s="7">
        <f>IF(R1616&gt;0,RANK(R1616,(N1616:P1616,Q1616:AE1616)),0)</f>
        <v>0</v>
      </c>
      <c r="AP1616" s="7">
        <f>IF(T1616&gt;0,RANK(T1616,(N1616:P1616,Q1616:AE1616)),0)</f>
        <v>0</v>
      </c>
      <c r="AQ1616" s="7">
        <f>IF(S1616&gt;0,RANK(S1616,(N1616:P1616,Q1616:AE1616)),0)</f>
        <v>5</v>
      </c>
      <c r="AR1616" s="2">
        <f t="shared" si="647"/>
        <v>3.756830601092896E-3</v>
      </c>
      <c r="AS1616" s="2">
        <f t="shared" si="648"/>
        <v>0</v>
      </c>
      <c r="AT1616" s="2">
        <f t="shared" si="649"/>
        <v>0</v>
      </c>
      <c r="AU1616" s="2">
        <f t="shared" si="650"/>
        <v>2.7322404371584699E-3</v>
      </c>
      <c r="AW1616" t="s">
        <v>1426</v>
      </c>
      <c r="AX1616" t="s">
        <v>1515</v>
      </c>
      <c r="AY1616">
        <v>9</v>
      </c>
      <c r="BA1616" s="119">
        <v>29</v>
      </c>
      <c r="BB1616" s="121">
        <v>139</v>
      </c>
      <c r="BC1616" s="125">
        <f t="shared" si="630"/>
        <v>29139</v>
      </c>
      <c r="BE1616" s="7" t="s">
        <v>228</v>
      </c>
    </row>
    <row r="1617" spans="1:70" hidden="1" outlineLevel="1">
      <c r="A1617" t="s">
        <v>1298</v>
      </c>
      <c r="B1617" t="s">
        <v>1515</v>
      </c>
      <c r="C1617" s="1">
        <f t="shared" si="642"/>
        <v>9149</v>
      </c>
      <c r="D1617" s="7">
        <f>IF(N1617&gt;0, RANK(N1617,(N1617:P1617,Q1617:AE1617)),0)</f>
        <v>2</v>
      </c>
      <c r="E1617" s="7">
        <f>IF(O1617&gt;0,RANK(O1617,(N1617:P1617,Q1617:AE1617)),0)</f>
        <v>1</v>
      </c>
      <c r="F1617" s="7">
        <f>IF(P1617&gt;0,RANK(P1617,(N1617:P1617,Q1617:AE1617)),0)</f>
        <v>3</v>
      </c>
      <c r="G1617" s="1">
        <f t="shared" si="640"/>
        <v>1886</v>
      </c>
      <c r="H1617" s="2">
        <f t="shared" si="641"/>
        <v>0.20614274784129413</v>
      </c>
      <c r="I1617" s="2"/>
      <c r="J1617" s="2">
        <f t="shared" si="643"/>
        <v>0.38966007213903159</v>
      </c>
      <c r="K1617" s="2">
        <f t="shared" si="644"/>
        <v>0.59580281998032569</v>
      </c>
      <c r="L1617" s="2">
        <f t="shared" si="645"/>
        <v>7.2139031588151709E-3</v>
      </c>
      <c r="M1617" s="2">
        <f t="shared" si="646"/>
        <v>7.3232047218276036E-3</v>
      </c>
      <c r="N1617" s="66">
        <v>3565</v>
      </c>
      <c r="O1617" s="66">
        <v>5451</v>
      </c>
      <c r="P1617" s="66">
        <v>66</v>
      </c>
      <c r="Q1617" s="66">
        <v>43</v>
      </c>
      <c r="R1617" s="66">
        <v>0</v>
      </c>
      <c r="S1617" s="66">
        <v>24</v>
      </c>
      <c r="W1617" s="66">
        <f>IF(Notes!B$31=1,IF(BR1617&gt;0,BR1617-R1617-SUM(T1617:V1617)-SUM(X1617:AL1617),SUM(BS1617:BY1617)),SUM(BS1617:BY1617))</f>
        <v>0</v>
      </c>
      <c r="AN1617" s="7">
        <f>IF(Q1617&gt;0,RANK(Q1617,(N1617:P1617,Q1617:AE1617)),0)</f>
        <v>4</v>
      </c>
      <c r="AO1617" s="7">
        <f>IF(R1617&gt;0,RANK(R1617,(N1617:P1617,Q1617:AE1617)),0)</f>
        <v>0</v>
      </c>
      <c r="AP1617" s="7">
        <f>IF(T1617&gt;0,RANK(T1617,(N1617:P1617,Q1617:AE1617)),0)</f>
        <v>0</v>
      </c>
      <c r="AQ1617" s="7">
        <f>IF(S1617&gt;0,RANK(S1617,(N1617:P1617,Q1617:AE1617)),0)</f>
        <v>5</v>
      </c>
      <c r="AR1617" s="2">
        <f t="shared" si="647"/>
        <v>4.6999672095310967E-3</v>
      </c>
      <c r="AS1617" s="2">
        <f t="shared" si="648"/>
        <v>0</v>
      </c>
      <c r="AT1617" s="2">
        <f t="shared" si="649"/>
        <v>0</v>
      </c>
      <c r="AU1617" s="2">
        <f t="shared" si="650"/>
        <v>2.6232375122964258E-3</v>
      </c>
      <c r="AW1617" t="s">
        <v>1298</v>
      </c>
      <c r="AX1617" t="s">
        <v>1515</v>
      </c>
      <c r="AY1617">
        <v>4</v>
      </c>
      <c r="BA1617" s="119">
        <v>29</v>
      </c>
      <c r="BB1617" s="121">
        <v>141</v>
      </c>
      <c r="BC1617" s="125">
        <f t="shared" si="630"/>
        <v>29141</v>
      </c>
      <c r="BE1617" s="7" t="s">
        <v>228</v>
      </c>
    </row>
    <row r="1618" spans="1:70" hidden="1" outlineLevel="1">
      <c r="A1618" t="s">
        <v>992</v>
      </c>
      <c r="B1618" t="s">
        <v>1515</v>
      </c>
      <c r="C1618" s="1">
        <f t="shared" si="642"/>
        <v>8092</v>
      </c>
      <c r="D1618" s="7">
        <f>IF(N1618&gt;0, RANK(N1618,(N1618:P1618,Q1618:AE1618)),0)</f>
        <v>2</v>
      </c>
      <c r="E1618" s="7">
        <f>IF(O1618&gt;0,RANK(O1618,(N1618:P1618,Q1618:AE1618)),0)</f>
        <v>1</v>
      </c>
      <c r="F1618" s="7">
        <f>IF(P1618&gt;0,RANK(P1618,(N1618:P1618,Q1618:AE1618)),0)</f>
        <v>3</v>
      </c>
      <c r="G1618" s="1">
        <f t="shared" si="640"/>
        <v>1223</v>
      </c>
      <c r="H1618" s="2">
        <f t="shared" si="641"/>
        <v>0.15113692535837864</v>
      </c>
      <c r="I1618" s="2"/>
      <c r="J1618" s="2">
        <f t="shared" si="643"/>
        <v>0.41646070192782997</v>
      </c>
      <c r="K1618" s="2">
        <f t="shared" si="644"/>
        <v>0.56759762728620855</v>
      </c>
      <c r="L1618" s="2">
        <f t="shared" si="645"/>
        <v>7.7854671280276812E-3</v>
      </c>
      <c r="M1618" s="2">
        <f t="shared" si="646"/>
        <v>8.1562036579338557E-3</v>
      </c>
      <c r="N1618" s="66">
        <v>3370</v>
      </c>
      <c r="O1618" s="66">
        <v>4593</v>
      </c>
      <c r="P1618" s="66">
        <v>63</v>
      </c>
      <c r="Q1618" s="66">
        <v>31</v>
      </c>
      <c r="R1618" s="66">
        <v>0</v>
      </c>
      <c r="S1618" s="66">
        <v>35</v>
      </c>
      <c r="W1618" s="66">
        <f>IF(Notes!B$31=1,IF(BR1618&gt;0,BR1618-R1618-SUM(T1618:V1618)-SUM(X1618:AL1618),SUM(BS1618:BY1618)),SUM(BS1618:BY1618))</f>
        <v>0</v>
      </c>
      <c r="AN1618" s="7">
        <f>IF(Q1618&gt;0,RANK(Q1618,(N1618:P1618,Q1618:AE1618)),0)</f>
        <v>5</v>
      </c>
      <c r="AO1618" s="7">
        <f>IF(R1618&gt;0,RANK(R1618,(N1618:P1618,Q1618:AE1618)),0)</f>
        <v>0</v>
      </c>
      <c r="AP1618" s="7">
        <f>IF(T1618&gt;0,RANK(T1618,(N1618:P1618,Q1618:AE1618)),0)</f>
        <v>0</v>
      </c>
      <c r="AQ1618" s="7">
        <f>IF(S1618&gt;0,RANK(S1618,(N1618:P1618,Q1618:AE1618)),0)</f>
        <v>4</v>
      </c>
      <c r="AR1618" s="2">
        <f t="shared" si="647"/>
        <v>3.8309441423628274E-3</v>
      </c>
      <c r="AS1618" s="2">
        <f t="shared" si="648"/>
        <v>0</v>
      </c>
      <c r="AT1618" s="2">
        <f t="shared" si="649"/>
        <v>0</v>
      </c>
      <c r="AU1618" s="2">
        <f t="shared" si="650"/>
        <v>4.3252595155709346E-3</v>
      </c>
      <c r="AW1618" t="s">
        <v>992</v>
      </c>
      <c r="AX1618" t="s">
        <v>1515</v>
      </c>
      <c r="AY1618">
        <v>8</v>
      </c>
      <c r="BA1618" s="119">
        <v>29</v>
      </c>
      <c r="BB1618" s="121">
        <v>143</v>
      </c>
      <c r="BC1618" s="125">
        <f t="shared" si="630"/>
        <v>29143</v>
      </c>
      <c r="BE1618" s="7" t="s">
        <v>228</v>
      </c>
    </row>
    <row r="1619" spans="1:70" hidden="1" outlineLevel="1">
      <c r="A1619" t="s">
        <v>2341</v>
      </c>
      <c r="B1619" t="s">
        <v>1515</v>
      </c>
      <c r="C1619" s="1">
        <f t="shared" si="642"/>
        <v>25406</v>
      </c>
      <c r="D1619" s="7">
        <f>IF(N1619&gt;0, RANK(N1619,(N1619:P1619,Q1619:AE1619)),0)</f>
        <v>2</v>
      </c>
      <c r="E1619" s="7">
        <f>IF(O1619&gt;0,RANK(O1619,(N1619:P1619,Q1619:AE1619)),0)</f>
        <v>1</v>
      </c>
      <c r="F1619" s="7">
        <f>IF(P1619&gt;0,RANK(P1619,(N1619:P1619,Q1619:AE1619)),0)</f>
        <v>3</v>
      </c>
      <c r="G1619" s="1">
        <f t="shared" si="640"/>
        <v>10187</v>
      </c>
      <c r="H1619" s="2">
        <f t="shared" si="641"/>
        <v>0.40096827521058021</v>
      </c>
      <c r="I1619" s="2"/>
      <c r="J1619" s="2">
        <f t="shared" si="643"/>
        <v>0.29323781783830594</v>
      </c>
      <c r="K1619" s="2">
        <f t="shared" si="644"/>
        <v>0.69420609304888614</v>
      </c>
      <c r="L1619" s="2">
        <f t="shared" si="645"/>
        <v>6.2190033850271593E-3</v>
      </c>
      <c r="M1619" s="2">
        <f t="shared" si="646"/>
        <v>6.3370857277807629E-3</v>
      </c>
      <c r="N1619" s="66">
        <v>7450</v>
      </c>
      <c r="O1619" s="66">
        <v>17637</v>
      </c>
      <c r="P1619" s="66">
        <v>158</v>
      </c>
      <c r="Q1619" s="66">
        <v>87</v>
      </c>
      <c r="R1619" s="66">
        <v>0</v>
      </c>
      <c r="S1619" s="66">
        <v>74</v>
      </c>
      <c r="W1619" s="66">
        <f>IF(Notes!B$31=1,IF(BR1619&gt;0,BR1619-R1619-SUM(T1619:V1619)-SUM(X1619:AL1619),SUM(BS1619:BY1619)),SUM(BS1619:BY1619))</f>
        <v>0</v>
      </c>
      <c r="AN1619" s="7">
        <f>IF(Q1619&gt;0,RANK(Q1619,(N1619:P1619,Q1619:AE1619)),0)</f>
        <v>4</v>
      </c>
      <c r="AO1619" s="7">
        <f>IF(R1619&gt;0,RANK(R1619,(N1619:P1619,Q1619:AE1619)),0)</f>
        <v>0</v>
      </c>
      <c r="AP1619" s="7">
        <f>IF(T1619&gt;0,RANK(T1619,(N1619:P1619,Q1619:AE1619)),0)</f>
        <v>0</v>
      </c>
      <c r="AQ1619" s="7">
        <f>IF(S1619&gt;0,RANK(S1619,(N1619:P1619,Q1619:AE1619)),0)</f>
        <v>5</v>
      </c>
      <c r="AR1619" s="2">
        <f t="shared" si="647"/>
        <v>3.4243879398567268E-3</v>
      </c>
      <c r="AS1619" s="2">
        <f t="shared" si="648"/>
        <v>0</v>
      </c>
      <c r="AT1619" s="2">
        <f t="shared" si="649"/>
        <v>0</v>
      </c>
      <c r="AU1619" s="2">
        <f t="shared" si="650"/>
        <v>2.9126977879241124E-3</v>
      </c>
      <c r="AW1619" t="s">
        <v>2341</v>
      </c>
      <c r="AX1619" t="s">
        <v>1515</v>
      </c>
      <c r="AY1619">
        <v>7</v>
      </c>
      <c r="BA1619" s="119">
        <v>29</v>
      </c>
      <c r="BB1619" s="121">
        <v>145</v>
      </c>
      <c r="BC1619" s="125">
        <f t="shared" si="630"/>
        <v>29145</v>
      </c>
      <c r="BE1619" s="7" t="s">
        <v>228</v>
      </c>
    </row>
    <row r="1620" spans="1:70" hidden="1" outlineLevel="1">
      <c r="A1620" t="s">
        <v>1038</v>
      </c>
      <c r="B1620" t="s">
        <v>1515</v>
      </c>
      <c r="C1620" s="1">
        <f t="shared" si="642"/>
        <v>10219</v>
      </c>
      <c r="D1620" s="7">
        <f>IF(N1620&gt;0, RANK(N1620,(N1620:P1620,Q1620:AE1620)),0)</f>
        <v>2</v>
      </c>
      <c r="E1620" s="7">
        <f>IF(O1620&gt;0,RANK(O1620,(N1620:P1620,Q1620:AE1620)),0)</f>
        <v>1</v>
      </c>
      <c r="F1620" s="7">
        <f>IF(P1620&gt;0,RANK(P1620,(N1620:P1620,Q1620:AE1620)),0)</f>
        <v>3</v>
      </c>
      <c r="G1620" s="1">
        <f t="shared" si="640"/>
        <v>1075</v>
      </c>
      <c r="H1620" s="2">
        <f t="shared" si="641"/>
        <v>0.10519620315099325</v>
      </c>
      <c r="I1620" s="2"/>
      <c r="J1620" s="2">
        <f t="shared" si="643"/>
        <v>0.43967120070456994</v>
      </c>
      <c r="K1620" s="2">
        <f t="shared" si="644"/>
        <v>0.5448674038555632</v>
      </c>
      <c r="L1620" s="2">
        <f t="shared" si="645"/>
        <v>7.8285546530971716E-3</v>
      </c>
      <c r="M1620" s="2">
        <f t="shared" si="646"/>
        <v>7.632840786769627E-3</v>
      </c>
      <c r="N1620" s="66">
        <v>4493</v>
      </c>
      <c r="O1620" s="66">
        <v>5568</v>
      </c>
      <c r="P1620" s="66">
        <v>80</v>
      </c>
      <c r="Q1620" s="66">
        <v>39</v>
      </c>
      <c r="R1620" s="66">
        <v>0</v>
      </c>
      <c r="S1620" s="66">
        <v>39</v>
      </c>
      <c r="W1620" s="66">
        <f>IF(Notes!B$31=1,IF(BR1620&gt;0,BR1620-R1620-SUM(T1620:V1620)-SUM(X1620:AL1620),SUM(BS1620:BY1620)),SUM(BS1620:BY1620))</f>
        <v>0</v>
      </c>
      <c r="AN1620" s="7">
        <f>IF(Q1620&gt;0,RANK(Q1620,(N1620:P1620,Q1620:AE1620)),0)</f>
        <v>4</v>
      </c>
      <c r="AO1620" s="7">
        <f>IF(R1620&gt;0,RANK(R1620,(N1620:P1620,Q1620:AE1620)),0)</f>
        <v>0</v>
      </c>
      <c r="AP1620" s="7">
        <f>IF(T1620&gt;0,RANK(T1620,(N1620:P1620,Q1620:AE1620)),0)</f>
        <v>0</v>
      </c>
      <c r="AQ1620" s="7">
        <f>IF(S1620&gt;0,RANK(S1620,(N1620:P1620,Q1620:AE1620)),0)</f>
        <v>4</v>
      </c>
      <c r="AR1620" s="2">
        <f t="shared" si="647"/>
        <v>3.8164203933848712E-3</v>
      </c>
      <c r="AS1620" s="2">
        <f t="shared" si="648"/>
        <v>0</v>
      </c>
      <c r="AT1620" s="2">
        <f t="shared" si="649"/>
        <v>0</v>
      </c>
      <c r="AU1620" s="2">
        <f t="shared" si="650"/>
        <v>3.8164203933848712E-3</v>
      </c>
      <c r="AW1620" t="s">
        <v>1038</v>
      </c>
      <c r="AX1620" t="s">
        <v>1515</v>
      </c>
      <c r="AY1620">
        <v>6</v>
      </c>
      <c r="BA1620" s="119">
        <v>29</v>
      </c>
      <c r="BB1620" s="121">
        <v>147</v>
      </c>
      <c r="BC1620" s="125">
        <f t="shared" si="630"/>
        <v>29147</v>
      </c>
      <c r="BE1620" s="7" t="s">
        <v>228</v>
      </c>
    </row>
    <row r="1621" spans="1:70" hidden="1" outlineLevel="1">
      <c r="A1621" t="s">
        <v>1930</v>
      </c>
      <c r="B1621" t="s">
        <v>1515</v>
      </c>
      <c r="C1621" s="1">
        <f t="shared" si="642"/>
        <v>4591</v>
      </c>
      <c r="D1621" s="7">
        <f>IF(N1621&gt;0, RANK(N1621,(N1621:P1621,Q1621:AE1621)),0)</f>
        <v>2</v>
      </c>
      <c r="E1621" s="7">
        <f>IF(O1621&gt;0,RANK(O1621,(N1621:P1621,Q1621:AE1621)),0)</f>
        <v>1</v>
      </c>
      <c r="F1621" s="7">
        <f>IF(P1621&gt;0,RANK(P1621,(N1621:P1621,Q1621:AE1621)),0)</f>
        <v>4</v>
      </c>
      <c r="G1621" s="1">
        <f t="shared" si="640"/>
        <v>841</v>
      </c>
      <c r="H1621" s="2">
        <f t="shared" si="641"/>
        <v>0.18318449139620999</v>
      </c>
      <c r="I1621" s="2"/>
      <c r="J1621" s="2">
        <f t="shared" si="643"/>
        <v>0.39446743628839032</v>
      </c>
      <c r="K1621" s="2">
        <f t="shared" si="644"/>
        <v>0.57765192768460027</v>
      </c>
      <c r="L1621" s="2">
        <f t="shared" si="645"/>
        <v>1.1326508385972555E-2</v>
      </c>
      <c r="M1621" s="2">
        <f t="shared" si="646"/>
        <v>1.6554127641036854E-2</v>
      </c>
      <c r="N1621" s="66">
        <v>1811</v>
      </c>
      <c r="O1621" s="66">
        <v>2652</v>
      </c>
      <c r="P1621" s="66">
        <v>52</v>
      </c>
      <c r="Q1621" s="66">
        <v>22</v>
      </c>
      <c r="R1621" s="66">
        <v>0</v>
      </c>
      <c r="S1621" s="66">
        <v>54</v>
      </c>
      <c r="W1621" s="66">
        <f>IF(Notes!B$31=1,IF(BR1621&gt;0,BR1621-R1621-SUM(T1621:V1621)-SUM(X1621:AL1621),SUM(BS1621:BY1621)),SUM(BS1621:BY1621))</f>
        <v>0</v>
      </c>
      <c r="AN1621" s="7">
        <f>IF(Q1621&gt;0,RANK(Q1621,(N1621:P1621,Q1621:AE1621)),0)</f>
        <v>5</v>
      </c>
      <c r="AO1621" s="7">
        <f>IF(R1621&gt;0,RANK(R1621,(N1621:P1621,Q1621:AE1621)),0)</f>
        <v>0</v>
      </c>
      <c r="AP1621" s="7">
        <f>IF(T1621&gt;0,RANK(T1621,(N1621:P1621,Q1621:AE1621)),0)</f>
        <v>0</v>
      </c>
      <c r="AQ1621" s="7">
        <f>IF(S1621&gt;0,RANK(S1621,(N1621:P1621,Q1621:AE1621)),0)</f>
        <v>3</v>
      </c>
      <c r="AR1621" s="2">
        <f t="shared" si="647"/>
        <v>4.7919843171422352E-3</v>
      </c>
      <c r="AS1621" s="2">
        <f t="shared" si="648"/>
        <v>0</v>
      </c>
      <c r="AT1621" s="2">
        <f t="shared" si="649"/>
        <v>0</v>
      </c>
      <c r="AU1621" s="2">
        <f t="shared" si="650"/>
        <v>1.1762143323894577E-2</v>
      </c>
      <c r="AW1621" t="s">
        <v>1930</v>
      </c>
      <c r="AX1621" t="s">
        <v>1515</v>
      </c>
      <c r="AY1621">
        <v>8</v>
      </c>
      <c r="BA1621" s="119">
        <v>29</v>
      </c>
      <c r="BB1621" s="121">
        <v>149</v>
      </c>
      <c r="BC1621" s="125">
        <f t="shared" si="630"/>
        <v>29149</v>
      </c>
      <c r="BE1621" s="7" t="s">
        <v>228</v>
      </c>
    </row>
    <row r="1622" spans="1:70" hidden="1" outlineLevel="1">
      <c r="A1622" t="s">
        <v>1603</v>
      </c>
      <c r="B1622" t="s">
        <v>1515</v>
      </c>
      <c r="C1622" s="1">
        <f t="shared" si="642"/>
        <v>7079</v>
      </c>
      <c r="D1622" s="7">
        <f>IF(N1622&gt;0, RANK(N1622,(N1622:P1622,Q1622:AE1622)),0)</f>
        <v>2</v>
      </c>
      <c r="E1622" s="7">
        <f>IF(O1622&gt;0,RANK(O1622,(N1622:P1622,Q1622:AE1622)),0)</f>
        <v>1</v>
      </c>
      <c r="F1622" s="7">
        <f>IF(P1622&gt;0,RANK(P1622,(N1622:P1622,Q1622:AE1622)),0)</f>
        <v>3</v>
      </c>
      <c r="G1622" s="1">
        <f t="shared" si="640"/>
        <v>3155</v>
      </c>
      <c r="H1622" s="2">
        <f t="shared" si="641"/>
        <v>0.44568441870320669</v>
      </c>
      <c r="I1622" s="2"/>
      <c r="J1622" s="2">
        <f t="shared" si="643"/>
        <v>0.26938833168526627</v>
      </c>
      <c r="K1622" s="2">
        <f t="shared" si="644"/>
        <v>0.71507275038847296</v>
      </c>
      <c r="L1622" s="2">
        <f t="shared" si="645"/>
        <v>6.3568300607430425E-3</v>
      </c>
      <c r="M1622" s="2">
        <f t="shared" si="646"/>
        <v>9.1820878655176769E-3</v>
      </c>
      <c r="N1622" s="66">
        <v>1907</v>
      </c>
      <c r="O1622" s="66">
        <v>5062</v>
      </c>
      <c r="P1622" s="66">
        <v>45</v>
      </c>
      <c r="Q1622" s="66">
        <v>40</v>
      </c>
      <c r="R1622" s="66">
        <v>0</v>
      </c>
      <c r="S1622" s="66">
        <v>25</v>
      </c>
      <c r="W1622" s="66">
        <f>IF(Notes!B$31=1,IF(BR1622&gt;0,BR1622-R1622-SUM(T1622:V1622)-SUM(X1622:AL1622),SUM(BS1622:BY1622)),SUM(BS1622:BY1622))</f>
        <v>0</v>
      </c>
      <c r="AN1622" s="7">
        <f>IF(Q1622&gt;0,RANK(Q1622,(N1622:P1622,Q1622:AE1622)),0)</f>
        <v>4</v>
      </c>
      <c r="AO1622" s="7">
        <f>IF(R1622&gt;0,RANK(R1622,(N1622:P1622,Q1622:AE1622)),0)</f>
        <v>0</v>
      </c>
      <c r="AP1622" s="7">
        <f>IF(T1622&gt;0,RANK(T1622,(N1622:P1622,Q1622:AE1622)),0)</f>
        <v>0</v>
      </c>
      <c r="AQ1622" s="7">
        <f>IF(S1622&gt;0,RANK(S1622,(N1622:P1622,Q1622:AE1622)),0)</f>
        <v>5</v>
      </c>
      <c r="AR1622" s="2">
        <f t="shared" si="647"/>
        <v>5.6505156095493711E-3</v>
      </c>
      <c r="AS1622" s="2">
        <f t="shared" si="648"/>
        <v>0</v>
      </c>
      <c r="AT1622" s="2">
        <f t="shared" si="649"/>
        <v>0</v>
      </c>
      <c r="AU1622" s="2">
        <f t="shared" si="650"/>
        <v>3.5315722559683569E-3</v>
      </c>
      <c r="AW1622" t="s">
        <v>1603</v>
      </c>
      <c r="AX1622" t="s">
        <v>1515</v>
      </c>
      <c r="AY1622">
        <v>9</v>
      </c>
      <c r="BA1622" s="119">
        <v>29</v>
      </c>
      <c r="BB1622" s="121">
        <v>151</v>
      </c>
      <c r="BC1622" s="125">
        <f t="shared" si="630"/>
        <v>29151</v>
      </c>
      <c r="BE1622" s="7" t="s">
        <v>228</v>
      </c>
    </row>
    <row r="1623" spans="1:70" hidden="1" outlineLevel="1">
      <c r="A1623" t="s">
        <v>1313</v>
      </c>
      <c r="B1623" t="s">
        <v>1515</v>
      </c>
      <c r="C1623" s="1">
        <f t="shared" si="642"/>
        <v>4686</v>
      </c>
      <c r="D1623" s="7">
        <f>IF(N1623&gt;0, RANK(N1623,(N1623:P1623,Q1623:AE1623)),0)</f>
        <v>2</v>
      </c>
      <c r="E1623" s="7">
        <f>IF(O1623&gt;0,RANK(O1623,(N1623:P1623,Q1623:AE1623)),0)</f>
        <v>1</v>
      </c>
      <c r="F1623" s="7">
        <f>IF(P1623&gt;0,RANK(P1623,(N1623:P1623,Q1623:AE1623)),0)</f>
        <v>4</v>
      </c>
      <c r="G1623" s="1">
        <f t="shared" si="640"/>
        <v>1257</v>
      </c>
      <c r="H1623" s="2">
        <f t="shared" si="641"/>
        <v>0.26824583866837387</v>
      </c>
      <c r="I1623" s="2"/>
      <c r="J1623" s="2">
        <f t="shared" si="643"/>
        <v>0.35446009389671362</v>
      </c>
      <c r="K1623" s="2">
        <f t="shared" si="644"/>
        <v>0.62270593256508755</v>
      </c>
      <c r="L1623" s="2">
        <f t="shared" si="645"/>
        <v>8.749466495945369E-3</v>
      </c>
      <c r="M1623" s="2">
        <f t="shared" si="646"/>
        <v>1.4084507042253457E-2</v>
      </c>
      <c r="N1623" s="66">
        <v>1661</v>
      </c>
      <c r="O1623" s="66">
        <v>2918</v>
      </c>
      <c r="P1623" s="66">
        <v>41</v>
      </c>
      <c r="Q1623" s="66">
        <v>21</v>
      </c>
      <c r="R1623" s="66">
        <v>0</v>
      </c>
      <c r="S1623" s="66">
        <v>45</v>
      </c>
      <c r="W1623" s="66">
        <f>IF(Notes!B$31=1,IF(BR1623&gt;0,BR1623-R1623-SUM(T1623:V1623)-SUM(X1623:AL1623),SUM(BS1623:BY1623)),SUM(BS1623:BY1623))</f>
        <v>0</v>
      </c>
      <c r="AN1623" s="7">
        <f>IF(Q1623&gt;0,RANK(Q1623,(N1623:P1623,Q1623:AE1623)),0)</f>
        <v>5</v>
      </c>
      <c r="AO1623" s="7">
        <f>IF(R1623&gt;0,RANK(R1623,(N1623:P1623,Q1623:AE1623)),0)</f>
        <v>0</v>
      </c>
      <c r="AP1623" s="7">
        <f>IF(T1623&gt;0,RANK(T1623,(N1623:P1623,Q1623:AE1623)),0)</f>
        <v>0</v>
      </c>
      <c r="AQ1623" s="7">
        <f>IF(S1623&gt;0,RANK(S1623,(N1623:P1623,Q1623:AE1623)),0)</f>
        <v>3</v>
      </c>
      <c r="AR1623" s="2">
        <f t="shared" si="647"/>
        <v>4.4814340588988479E-3</v>
      </c>
      <c r="AS1623" s="2">
        <f t="shared" si="648"/>
        <v>0</v>
      </c>
      <c r="AT1623" s="2">
        <f t="shared" si="649"/>
        <v>0</v>
      </c>
      <c r="AU1623" s="2">
        <f t="shared" si="650"/>
        <v>9.6030729833546727E-3</v>
      </c>
      <c r="AW1623" t="s">
        <v>1313</v>
      </c>
      <c r="AX1623" t="s">
        <v>1515</v>
      </c>
      <c r="AY1623">
        <v>8</v>
      </c>
      <c r="BA1623" s="119">
        <v>29</v>
      </c>
      <c r="BB1623" s="121">
        <v>153</v>
      </c>
      <c r="BC1623" s="125">
        <f t="shared" si="630"/>
        <v>29153</v>
      </c>
      <c r="BE1623" s="7" t="s">
        <v>228</v>
      </c>
    </row>
    <row r="1624" spans="1:70" hidden="1" outlineLevel="1">
      <c r="A1624" t="s">
        <v>1779</v>
      </c>
      <c r="B1624" t="s">
        <v>1515</v>
      </c>
      <c r="C1624" s="1">
        <f t="shared" si="642"/>
        <v>7047</v>
      </c>
      <c r="D1624" s="7">
        <f>IF(N1624&gt;0, RANK(N1624,(N1624:P1624,Q1624:AE1624)),0)</f>
        <v>2</v>
      </c>
      <c r="E1624" s="7">
        <f>IF(O1624&gt;0,RANK(O1624,(N1624:P1624,Q1624:AE1624)),0)</f>
        <v>1</v>
      </c>
      <c r="F1624" s="7">
        <f>IF(P1624&gt;0,RANK(P1624,(N1624:P1624,Q1624:AE1624)),0)</f>
        <v>3</v>
      </c>
      <c r="G1624" s="1">
        <f t="shared" si="640"/>
        <v>925</v>
      </c>
      <c r="H1624" s="2">
        <f t="shared" si="641"/>
        <v>0.13126152972896268</v>
      </c>
      <c r="I1624" s="2"/>
      <c r="J1624" s="2">
        <f t="shared" si="643"/>
        <v>0.42982829572867887</v>
      </c>
      <c r="K1624" s="2">
        <f t="shared" si="644"/>
        <v>0.56108982545764152</v>
      </c>
      <c r="L1624" s="2">
        <f t="shared" si="645"/>
        <v>6.6695047537959412E-3</v>
      </c>
      <c r="M1624" s="2">
        <f t="shared" si="646"/>
        <v>2.4123740598836702E-3</v>
      </c>
      <c r="N1624" s="66">
        <v>3029</v>
      </c>
      <c r="O1624" s="66">
        <v>3954</v>
      </c>
      <c r="P1624" s="66">
        <v>47</v>
      </c>
      <c r="Q1624" s="66">
        <v>10</v>
      </c>
      <c r="R1624" s="66">
        <v>0</v>
      </c>
      <c r="S1624" s="66">
        <v>7</v>
      </c>
      <c r="W1624" s="66">
        <f>IF(Notes!B$31=1,IF(BR1624&gt;0,BR1624-R1624-SUM(T1624:V1624)-SUM(X1624:AL1624),SUM(BS1624:BY1624)),SUM(BS1624:BY1624))</f>
        <v>0</v>
      </c>
      <c r="AN1624" s="7">
        <f>IF(Q1624&gt;0,RANK(Q1624,(N1624:P1624,Q1624:AE1624)),0)</f>
        <v>4</v>
      </c>
      <c r="AO1624" s="7">
        <f>IF(R1624&gt;0,RANK(R1624,(N1624:P1624,Q1624:AE1624)),0)</f>
        <v>0</v>
      </c>
      <c r="AP1624" s="7">
        <f>IF(T1624&gt;0,RANK(T1624,(N1624:P1624,Q1624:AE1624)),0)</f>
        <v>0</v>
      </c>
      <c r="AQ1624" s="7">
        <f>IF(S1624&gt;0,RANK(S1624,(N1624:P1624,Q1624:AE1624)),0)</f>
        <v>5</v>
      </c>
      <c r="AR1624" s="2">
        <f t="shared" si="647"/>
        <v>1.4190435646374343E-3</v>
      </c>
      <c r="AS1624" s="2">
        <f t="shared" si="648"/>
        <v>0</v>
      </c>
      <c r="AT1624" s="2">
        <f t="shared" si="649"/>
        <v>0</v>
      </c>
      <c r="AU1624" s="2">
        <f t="shared" si="650"/>
        <v>9.9333049524620402E-4</v>
      </c>
      <c r="AW1624" t="s">
        <v>1779</v>
      </c>
      <c r="AX1624" t="s">
        <v>1515</v>
      </c>
      <c r="AY1624">
        <v>8</v>
      </c>
      <c r="BA1624" s="119">
        <v>29</v>
      </c>
      <c r="BB1624" s="121">
        <v>155</v>
      </c>
      <c r="BC1624" s="125">
        <f t="shared" si="630"/>
        <v>29155</v>
      </c>
      <c r="BE1624" s="7" t="s">
        <v>228</v>
      </c>
    </row>
    <row r="1625" spans="1:70" hidden="1" outlineLevel="1">
      <c r="A1625" t="s">
        <v>1808</v>
      </c>
      <c r="B1625" t="s">
        <v>1515</v>
      </c>
      <c r="C1625" s="1">
        <f t="shared" si="642"/>
        <v>8647</v>
      </c>
      <c r="D1625" s="7">
        <f>IF(N1625&gt;0, RANK(N1625,(N1625:P1625,Q1625:AE1625)),0)</f>
        <v>2</v>
      </c>
      <c r="E1625" s="7">
        <f>IF(O1625&gt;0,RANK(O1625,(N1625:P1625,Q1625:AE1625)),0)</f>
        <v>1</v>
      </c>
      <c r="F1625" s="7">
        <f>IF(P1625&gt;0,RANK(P1625,(N1625:P1625,Q1625:AE1625)),0)</f>
        <v>3</v>
      </c>
      <c r="G1625" s="1">
        <f t="shared" si="640"/>
        <v>2522</v>
      </c>
      <c r="H1625" s="2">
        <f t="shared" si="641"/>
        <v>0.29166184803978257</v>
      </c>
      <c r="I1625" s="2"/>
      <c r="J1625" s="2">
        <f t="shared" si="643"/>
        <v>0.34751937088007401</v>
      </c>
      <c r="K1625" s="2">
        <f t="shared" si="644"/>
        <v>0.63918121891985658</v>
      </c>
      <c r="L1625" s="2">
        <f t="shared" si="645"/>
        <v>5.7823522608997343E-3</v>
      </c>
      <c r="M1625" s="2">
        <f t="shared" si="646"/>
        <v>7.5170579391696827E-3</v>
      </c>
      <c r="N1625" s="66">
        <v>3005</v>
      </c>
      <c r="O1625" s="66">
        <v>5527</v>
      </c>
      <c r="P1625" s="66">
        <v>50</v>
      </c>
      <c r="Q1625" s="66">
        <v>31</v>
      </c>
      <c r="R1625" s="66">
        <v>0</v>
      </c>
      <c r="S1625" s="66">
        <v>34</v>
      </c>
      <c r="W1625" s="66">
        <f>IF(Notes!B$31=1,IF(BR1625&gt;0,BR1625-R1625-SUM(T1625:V1625)-SUM(X1625:AL1625),SUM(BS1625:BY1625)),SUM(BS1625:BY1625))</f>
        <v>0</v>
      </c>
      <c r="AN1625" s="7">
        <f>IF(Q1625&gt;0,RANK(Q1625,(N1625:P1625,Q1625:AE1625)),0)</f>
        <v>5</v>
      </c>
      <c r="AO1625" s="7">
        <f>IF(R1625&gt;0,RANK(R1625,(N1625:P1625,Q1625:AE1625)),0)</f>
        <v>0</v>
      </c>
      <c r="AP1625" s="7">
        <f>IF(T1625&gt;0,RANK(T1625,(N1625:P1625,Q1625:AE1625)),0)</f>
        <v>0</v>
      </c>
      <c r="AQ1625" s="7">
        <f>IF(S1625&gt;0,RANK(S1625,(N1625:P1625,Q1625:AE1625)),0)</f>
        <v>4</v>
      </c>
      <c r="AR1625" s="2">
        <f t="shared" si="647"/>
        <v>3.5850584017578352E-3</v>
      </c>
      <c r="AS1625" s="2">
        <f t="shared" si="648"/>
        <v>0</v>
      </c>
      <c r="AT1625" s="2">
        <f t="shared" si="649"/>
        <v>0</v>
      </c>
      <c r="AU1625" s="2">
        <f t="shared" si="650"/>
        <v>3.9319995374118193E-3</v>
      </c>
      <c r="AW1625" t="s">
        <v>1808</v>
      </c>
      <c r="AX1625" t="s">
        <v>1515</v>
      </c>
      <c r="AY1625">
        <v>8</v>
      </c>
      <c r="BA1625" s="119">
        <v>29</v>
      </c>
      <c r="BB1625" s="121">
        <v>157</v>
      </c>
      <c r="BC1625" s="125">
        <f t="shared" si="630"/>
        <v>29157</v>
      </c>
      <c r="BE1625" s="7" t="s">
        <v>228</v>
      </c>
    </row>
    <row r="1626" spans="1:70" hidden="1" outlineLevel="1">
      <c r="A1626" t="s">
        <v>1666</v>
      </c>
      <c r="B1626" t="s">
        <v>1515</v>
      </c>
      <c r="C1626" s="1">
        <f t="shared" si="642"/>
        <v>18208</v>
      </c>
      <c r="D1626" s="7">
        <f>IF(N1626&gt;0, RANK(N1626,(N1626:P1626,Q1626:AE1626)),0)</f>
        <v>2</v>
      </c>
      <c r="E1626" s="7">
        <f>IF(O1626&gt;0,RANK(O1626,(N1626:P1626,Q1626:AE1626)),0)</f>
        <v>1</v>
      </c>
      <c r="F1626" s="7">
        <f>IF(P1626&gt;0,RANK(P1626,(N1626:P1626,Q1626:AE1626)),0)</f>
        <v>3</v>
      </c>
      <c r="G1626" s="1">
        <f t="shared" si="640"/>
        <v>4086</v>
      </c>
      <c r="H1626" s="2">
        <f t="shared" si="641"/>
        <v>0.22440685413005274</v>
      </c>
      <c r="I1626" s="2"/>
      <c r="J1626" s="2">
        <f t="shared" si="643"/>
        <v>0.38071177504393672</v>
      </c>
      <c r="K1626" s="2">
        <f t="shared" si="644"/>
        <v>0.60511862917398951</v>
      </c>
      <c r="L1626" s="2">
        <f t="shared" si="645"/>
        <v>7.6889279437609842E-3</v>
      </c>
      <c r="M1626" s="2">
        <f t="shared" si="646"/>
        <v>6.4806678383127897E-3</v>
      </c>
      <c r="N1626" s="66">
        <v>6932</v>
      </c>
      <c r="O1626" s="66">
        <v>11018</v>
      </c>
      <c r="P1626" s="66">
        <v>140</v>
      </c>
      <c r="Q1626" s="66">
        <v>80</v>
      </c>
      <c r="R1626" s="66">
        <v>0</v>
      </c>
      <c r="S1626" s="66">
        <v>38</v>
      </c>
      <c r="W1626" s="66">
        <f>IF(Notes!B$31=1,IF(BR1626&gt;0,BR1626-R1626-SUM(T1626:V1626)-SUM(X1626:AL1626),SUM(BS1626:BY1626)),SUM(BS1626:BY1626))</f>
        <v>0</v>
      </c>
      <c r="AN1626" s="7">
        <f>IF(Q1626&gt;0,RANK(Q1626,(N1626:P1626,Q1626:AE1626)),0)</f>
        <v>4</v>
      </c>
      <c r="AO1626" s="7">
        <f>IF(R1626&gt;0,RANK(R1626,(N1626:P1626,Q1626:AE1626)),0)</f>
        <v>0</v>
      </c>
      <c r="AP1626" s="7">
        <f>IF(T1626&gt;0,RANK(T1626,(N1626:P1626,Q1626:AE1626)),0)</f>
        <v>0</v>
      </c>
      <c r="AQ1626" s="7">
        <f>IF(S1626&gt;0,RANK(S1626,(N1626:P1626,Q1626:AE1626)),0)</f>
        <v>5</v>
      </c>
      <c r="AR1626" s="2">
        <f t="shared" si="647"/>
        <v>4.3936731107205628E-3</v>
      </c>
      <c r="AS1626" s="2">
        <f t="shared" si="648"/>
        <v>0</v>
      </c>
      <c r="AT1626" s="2">
        <f t="shared" si="649"/>
        <v>0</v>
      </c>
      <c r="AU1626" s="2">
        <f t="shared" si="650"/>
        <v>2.0869947275922673E-3</v>
      </c>
      <c r="AW1626" t="s">
        <v>1666</v>
      </c>
      <c r="AX1626" t="s">
        <v>1515</v>
      </c>
      <c r="AY1626">
        <v>4</v>
      </c>
      <c r="BA1626" s="119">
        <v>29</v>
      </c>
      <c r="BB1626" s="121">
        <v>159</v>
      </c>
      <c r="BC1626" s="125">
        <f t="shared" si="630"/>
        <v>29159</v>
      </c>
      <c r="BE1626" s="7" t="s">
        <v>228</v>
      </c>
      <c r="BR1626" s="1">
        <v>57</v>
      </c>
    </row>
    <row r="1627" spans="1:70" hidden="1" outlineLevel="1">
      <c r="A1627" t="s">
        <v>1961</v>
      </c>
      <c r="B1627" t="s">
        <v>1515</v>
      </c>
      <c r="C1627" s="1">
        <f t="shared" si="642"/>
        <v>19438</v>
      </c>
      <c r="D1627" s="7">
        <f>IF(N1627&gt;0, RANK(N1627,(N1627:P1627,Q1627:AE1627)),0)</f>
        <v>2</v>
      </c>
      <c r="E1627" s="7">
        <f>IF(O1627&gt;0,RANK(O1627,(N1627:P1627,Q1627:AE1627)),0)</f>
        <v>1</v>
      </c>
      <c r="F1627" s="7">
        <f>IF(P1627&gt;0,RANK(P1627,(N1627:P1627,Q1627:AE1627)),0)</f>
        <v>3</v>
      </c>
      <c r="G1627" s="1">
        <f t="shared" si="640"/>
        <v>4312</v>
      </c>
      <c r="H1627" s="2">
        <f t="shared" si="641"/>
        <v>0.22183352196728059</v>
      </c>
      <c r="I1627" s="2"/>
      <c r="J1627" s="2">
        <f t="shared" si="643"/>
        <v>0.38038892890215042</v>
      </c>
      <c r="K1627" s="2">
        <f t="shared" si="644"/>
        <v>0.60222245086943105</v>
      </c>
      <c r="L1627" s="2">
        <f t="shared" si="645"/>
        <v>7.8197345405905949E-3</v>
      </c>
      <c r="M1627" s="2">
        <f t="shared" si="646"/>
        <v>9.5688856878278772E-3</v>
      </c>
      <c r="N1627" s="66">
        <v>7394</v>
      </c>
      <c r="O1627" s="66">
        <v>11706</v>
      </c>
      <c r="P1627" s="66">
        <v>152</v>
      </c>
      <c r="Q1627" s="66">
        <v>91</v>
      </c>
      <c r="R1627" s="66">
        <v>0</v>
      </c>
      <c r="S1627" s="66">
        <v>95</v>
      </c>
      <c r="W1627" s="66">
        <f>IF(Notes!B$31=1,IF(BR1627&gt;0,BR1627-R1627-SUM(T1627:V1627)-SUM(X1627:AL1627),SUM(BS1627:BY1627)),SUM(BS1627:BY1627))</f>
        <v>0</v>
      </c>
      <c r="AN1627" s="7">
        <f>IF(Q1627&gt;0,RANK(Q1627,(N1627:P1627,Q1627:AE1627)),0)</f>
        <v>5</v>
      </c>
      <c r="AO1627" s="7">
        <f>IF(R1627&gt;0,RANK(R1627,(N1627:P1627,Q1627:AE1627)),0)</f>
        <v>0</v>
      </c>
      <c r="AP1627" s="7">
        <f>IF(T1627&gt;0,RANK(T1627,(N1627:P1627,Q1627:AE1627)),0)</f>
        <v>0</v>
      </c>
      <c r="AQ1627" s="7">
        <f>IF(S1627&gt;0,RANK(S1627,(N1627:P1627,Q1627:AE1627)),0)</f>
        <v>4</v>
      </c>
      <c r="AR1627" s="2">
        <f t="shared" si="647"/>
        <v>4.6815515999588438E-3</v>
      </c>
      <c r="AS1627" s="2">
        <f t="shared" si="648"/>
        <v>0</v>
      </c>
      <c r="AT1627" s="2">
        <f t="shared" si="649"/>
        <v>0</v>
      </c>
      <c r="AU1627" s="2">
        <f t="shared" si="650"/>
        <v>4.8873340878691227E-3</v>
      </c>
      <c r="AW1627" t="s">
        <v>1961</v>
      </c>
      <c r="AX1627" t="s">
        <v>1515</v>
      </c>
      <c r="AY1627">
        <v>8</v>
      </c>
      <c r="BA1627" s="119">
        <v>29</v>
      </c>
      <c r="BB1627" s="121">
        <v>161</v>
      </c>
      <c r="BC1627" s="125">
        <f t="shared" si="630"/>
        <v>29161</v>
      </c>
      <c r="BE1627" s="7" t="s">
        <v>228</v>
      </c>
      <c r="BR1627" s="66">
        <v>86</v>
      </c>
    </row>
    <row r="1628" spans="1:70" hidden="1" outlineLevel="1">
      <c r="A1628" t="s">
        <v>1643</v>
      </c>
      <c r="B1628" t="s">
        <v>1515</v>
      </c>
      <c r="C1628" s="1">
        <f t="shared" si="642"/>
        <v>7881</v>
      </c>
      <c r="D1628" s="7">
        <f>IF(N1628&gt;0, RANK(N1628,(N1628:P1628,Q1628:AE1628)),0)</f>
        <v>2</v>
      </c>
      <c r="E1628" s="7">
        <f>IF(O1628&gt;0,RANK(O1628,(N1628:P1628,Q1628:AE1628)),0)</f>
        <v>1</v>
      </c>
      <c r="F1628" s="7">
        <f>IF(P1628&gt;0,RANK(P1628,(N1628:P1628,Q1628:AE1628)),0)</f>
        <v>3</v>
      </c>
      <c r="G1628" s="1">
        <f t="shared" si="640"/>
        <v>781</v>
      </c>
      <c r="H1628" s="2">
        <f t="shared" si="641"/>
        <v>9.90990990990991E-2</v>
      </c>
      <c r="I1628" s="2"/>
      <c r="J1628" s="2">
        <f t="shared" si="643"/>
        <v>0.44245654104809035</v>
      </c>
      <c r="K1628" s="2">
        <f t="shared" si="644"/>
        <v>0.54155564014718949</v>
      </c>
      <c r="L1628" s="2">
        <f t="shared" si="645"/>
        <v>7.7401345006978808E-3</v>
      </c>
      <c r="M1628" s="2">
        <f t="shared" si="646"/>
        <v>8.2476843040223402E-3</v>
      </c>
      <c r="N1628" s="66">
        <v>3487</v>
      </c>
      <c r="O1628" s="66">
        <v>4268</v>
      </c>
      <c r="P1628" s="66">
        <v>61</v>
      </c>
      <c r="Q1628" s="66">
        <v>29</v>
      </c>
      <c r="R1628" s="66">
        <v>0</v>
      </c>
      <c r="S1628" s="66">
        <v>36</v>
      </c>
      <c r="W1628" s="66">
        <f>IF(Notes!B$31=1,IF(BR1628&gt;0,BR1628-R1628-SUM(T1628:V1628)-SUM(X1628:AL1628),SUM(BS1628:BY1628)),SUM(BS1628:BY1628))</f>
        <v>0</v>
      </c>
      <c r="AN1628" s="7">
        <f>IF(Q1628&gt;0,RANK(Q1628,(N1628:P1628,Q1628:AE1628)),0)</f>
        <v>5</v>
      </c>
      <c r="AO1628" s="7">
        <f>IF(R1628&gt;0,RANK(R1628,(N1628:P1628,Q1628:AE1628)),0)</f>
        <v>0</v>
      </c>
      <c r="AP1628" s="7">
        <f>IF(T1628&gt;0,RANK(T1628,(N1628:P1628,Q1628:AE1628)),0)</f>
        <v>0</v>
      </c>
      <c r="AQ1628" s="7">
        <f>IF(S1628&gt;0,RANK(S1628,(N1628:P1628,Q1628:AE1628)),0)</f>
        <v>4</v>
      </c>
      <c r="AR1628" s="2">
        <f t="shared" si="647"/>
        <v>3.6797360741022715E-3</v>
      </c>
      <c r="AS1628" s="2">
        <f t="shared" si="648"/>
        <v>0</v>
      </c>
      <c r="AT1628" s="2">
        <f t="shared" si="649"/>
        <v>0</v>
      </c>
      <c r="AU1628" s="2">
        <f t="shared" si="650"/>
        <v>4.5679482299200609E-3</v>
      </c>
      <c r="AW1628" t="s">
        <v>1643</v>
      </c>
      <c r="AX1628" t="s">
        <v>1515</v>
      </c>
      <c r="AY1628">
        <v>9</v>
      </c>
      <c r="BA1628" s="119">
        <v>29</v>
      </c>
      <c r="BB1628" s="121">
        <v>163</v>
      </c>
      <c r="BC1628" s="125">
        <f t="shared" si="630"/>
        <v>29163</v>
      </c>
      <c r="BE1628" s="7" t="s">
        <v>228</v>
      </c>
      <c r="BR1628" s="1">
        <v>27</v>
      </c>
    </row>
    <row r="1629" spans="1:70" hidden="1" outlineLevel="1">
      <c r="A1629" t="s">
        <v>2844</v>
      </c>
      <c r="B1629" t="s">
        <v>1515</v>
      </c>
      <c r="C1629" s="1">
        <f t="shared" si="642"/>
        <v>46480</v>
      </c>
      <c r="D1629" s="7">
        <f>IF(N1629&gt;0, RANK(N1629,(N1629:P1629,Q1629:AE1629)),0)</f>
        <v>2</v>
      </c>
      <c r="E1629" s="7">
        <f>IF(O1629&gt;0,RANK(O1629,(N1629:P1629,Q1629:AE1629)),0)</f>
        <v>1</v>
      </c>
      <c r="F1629" s="7">
        <f>IF(P1629&gt;0,RANK(P1629,(N1629:P1629,Q1629:AE1629)),0)</f>
        <v>3</v>
      </c>
      <c r="G1629" s="1">
        <f t="shared" si="640"/>
        <v>3001</v>
      </c>
      <c r="H1629" s="2">
        <f t="shared" si="641"/>
        <v>6.4565404475043026E-2</v>
      </c>
      <c r="I1629" s="2"/>
      <c r="J1629" s="2">
        <f t="shared" si="643"/>
        <v>0.46168244406196213</v>
      </c>
      <c r="K1629" s="2">
        <f t="shared" si="644"/>
        <v>0.52624784853700513</v>
      </c>
      <c r="L1629" s="2">
        <f t="shared" si="645"/>
        <v>5.0774526678141136E-3</v>
      </c>
      <c r="M1629" s="2">
        <f t="shared" si="646"/>
        <v>6.9922547332186341E-3</v>
      </c>
      <c r="N1629" s="66">
        <v>21459</v>
      </c>
      <c r="O1629" s="66">
        <v>24460</v>
      </c>
      <c r="P1629" s="66">
        <v>236</v>
      </c>
      <c r="Q1629" s="66">
        <v>179</v>
      </c>
      <c r="R1629" s="66">
        <v>1</v>
      </c>
      <c r="S1629" s="66">
        <v>145</v>
      </c>
      <c r="W1629" s="66">
        <f>IF(Notes!B$31=1,IF(BR1629&gt;0,BR1629-R1629-SUM(T1629:V1629)-SUM(X1629:AL1629),SUM(BS1629:BY1629)),SUM(BS1629:BY1629))</f>
        <v>0</v>
      </c>
      <c r="AN1629" s="7">
        <f>IF(Q1629&gt;0,RANK(Q1629,(N1629:P1629,Q1629:AE1629)),0)</f>
        <v>4</v>
      </c>
      <c r="AO1629" s="7">
        <f>IF(R1629&gt;0,RANK(R1629,(N1629:P1629,Q1629:AE1629)),0)</f>
        <v>6</v>
      </c>
      <c r="AP1629" s="7">
        <f>IF(T1629&gt;0,RANK(T1629,(N1629:P1629,Q1629:AE1629)),0)</f>
        <v>0</v>
      </c>
      <c r="AQ1629" s="7">
        <f>IF(S1629&gt;0,RANK(S1629,(N1629:P1629,Q1629:AE1629)),0)</f>
        <v>5</v>
      </c>
      <c r="AR1629" s="2">
        <f t="shared" si="647"/>
        <v>3.8511187607573149E-3</v>
      </c>
      <c r="AS1629" s="2">
        <f t="shared" si="648"/>
        <v>2.151462994836489E-5</v>
      </c>
      <c r="AT1629" s="2">
        <f t="shared" si="649"/>
        <v>0</v>
      </c>
      <c r="AU1629" s="2">
        <f t="shared" si="650"/>
        <v>3.1196213425129086E-3</v>
      </c>
      <c r="AW1629" t="s">
        <v>2844</v>
      </c>
      <c r="AX1629" t="s">
        <v>1515</v>
      </c>
      <c r="AY1629">
        <v>6</v>
      </c>
      <c r="BA1629" s="119">
        <v>29</v>
      </c>
      <c r="BB1629" s="121">
        <v>165</v>
      </c>
      <c r="BC1629" s="125">
        <f t="shared" si="630"/>
        <v>29165</v>
      </c>
      <c r="BE1629" s="7" t="s">
        <v>228</v>
      </c>
      <c r="BR1629" s="1">
        <v>161</v>
      </c>
    </row>
    <row r="1630" spans="1:70" hidden="1" outlineLevel="1">
      <c r="A1630" t="s">
        <v>1895</v>
      </c>
      <c r="B1630" t="s">
        <v>1515</v>
      </c>
      <c r="C1630" s="1">
        <f t="shared" si="642"/>
        <v>13697</v>
      </c>
      <c r="D1630" s="7">
        <f>IF(N1630&gt;0, RANK(N1630,(N1630:P1630,Q1630:AE1630)),0)</f>
        <v>2</v>
      </c>
      <c r="E1630" s="7">
        <f>IF(O1630&gt;0,RANK(O1630,(N1630:P1630,Q1630:AE1630)),0)</f>
        <v>1</v>
      </c>
      <c r="F1630" s="7">
        <f>IF(P1630&gt;0,RANK(P1630,(N1630:P1630,Q1630:AE1630)),0)</f>
        <v>3</v>
      </c>
      <c r="G1630" s="1">
        <f t="shared" si="640"/>
        <v>4403</v>
      </c>
      <c r="H1630" s="2">
        <f t="shared" si="641"/>
        <v>0.32145725341315617</v>
      </c>
      <c r="I1630" s="2"/>
      <c r="J1630" s="2">
        <f t="shared" si="643"/>
        <v>0.33240855661823759</v>
      </c>
      <c r="K1630" s="2">
        <f t="shared" si="644"/>
        <v>0.65386581003139377</v>
      </c>
      <c r="L1630" s="2">
        <f t="shared" si="645"/>
        <v>7.081842739285975E-3</v>
      </c>
      <c r="M1630" s="2">
        <f t="shared" si="646"/>
        <v>6.6437906110827184E-3</v>
      </c>
      <c r="N1630" s="66">
        <v>4553</v>
      </c>
      <c r="O1630" s="66">
        <v>8956</v>
      </c>
      <c r="P1630" s="66">
        <v>97</v>
      </c>
      <c r="Q1630" s="66">
        <v>59</v>
      </c>
      <c r="R1630" s="66">
        <v>0</v>
      </c>
      <c r="S1630" s="66">
        <v>32</v>
      </c>
      <c r="W1630" s="66">
        <f>IF(Notes!B$31=1,IF(BR1630&gt;0,BR1630-R1630-SUM(T1630:V1630)-SUM(X1630:AL1630),SUM(BS1630:BY1630)),SUM(BS1630:BY1630))</f>
        <v>0</v>
      </c>
      <c r="AN1630" s="7">
        <f>IF(Q1630&gt;0,RANK(Q1630,(N1630:P1630,Q1630:AE1630)),0)</f>
        <v>4</v>
      </c>
      <c r="AO1630" s="7">
        <f>IF(R1630&gt;0,RANK(R1630,(N1630:P1630,Q1630:AE1630)),0)</f>
        <v>0</v>
      </c>
      <c r="AP1630" s="7">
        <f>IF(T1630&gt;0,RANK(T1630,(N1630:P1630,Q1630:AE1630)),0)</f>
        <v>0</v>
      </c>
      <c r="AQ1630" s="7">
        <f>IF(S1630&gt;0,RANK(S1630,(N1630:P1630,Q1630:AE1630)),0)</f>
        <v>5</v>
      </c>
      <c r="AR1630" s="2">
        <f t="shared" si="647"/>
        <v>4.3075125939986856E-3</v>
      </c>
      <c r="AS1630" s="2">
        <f t="shared" si="648"/>
        <v>0</v>
      </c>
      <c r="AT1630" s="2">
        <f t="shared" si="649"/>
        <v>0</v>
      </c>
      <c r="AU1630" s="2">
        <f t="shared" si="650"/>
        <v>2.3362780170840332E-3</v>
      </c>
      <c r="AW1630" t="s">
        <v>1895</v>
      </c>
      <c r="AX1630" t="s">
        <v>1515</v>
      </c>
      <c r="AY1630">
        <v>0</v>
      </c>
      <c r="BA1630" s="119">
        <v>29</v>
      </c>
      <c r="BB1630" s="121">
        <v>167</v>
      </c>
      <c r="BC1630" s="125">
        <f t="shared" si="630"/>
        <v>29167</v>
      </c>
      <c r="BE1630" s="7" t="s">
        <v>228</v>
      </c>
    </row>
    <row r="1631" spans="1:70" hidden="1" outlineLevel="1">
      <c r="A1631" t="s">
        <v>2224</v>
      </c>
      <c r="B1631" t="s">
        <v>1515</v>
      </c>
      <c r="C1631" s="1">
        <f t="shared" si="642"/>
        <v>15000</v>
      </c>
      <c r="D1631" s="7">
        <f>IF(N1631&gt;0, RANK(N1631,(N1631:P1631,Q1631:AE1631)),0)</f>
        <v>2</v>
      </c>
      <c r="E1631" s="7">
        <f>IF(O1631&gt;0,RANK(O1631,(N1631:P1631,Q1631:AE1631)),0)</f>
        <v>1</v>
      </c>
      <c r="F1631" s="7">
        <f>IF(P1631&gt;0,RANK(P1631,(N1631:P1631,Q1631:AE1631)),0)</f>
        <v>3</v>
      </c>
      <c r="G1631" s="1">
        <f t="shared" si="640"/>
        <v>4303</v>
      </c>
      <c r="H1631" s="2">
        <f t="shared" si="641"/>
        <v>0.28686666666666666</v>
      </c>
      <c r="I1631" s="2"/>
      <c r="J1631" s="2">
        <f t="shared" si="643"/>
        <v>0.34993333333333332</v>
      </c>
      <c r="K1631" s="2">
        <f t="shared" si="644"/>
        <v>0.63680000000000003</v>
      </c>
      <c r="L1631" s="2">
        <f t="shared" si="645"/>
        <v>7.4666666666666666E-3</v>
      </c>
      <c r="M1631" s="2">
        <f t="shared" si="646"/>
        <v>5.7999999999999823E-3</v>
      </c>
      <c r="N1631" s="66">
        <v>5249</v>
      </c>
      <c r="O1631" s="66">
        <v>9552</v>
      </c>
      <c r="P1631" s="66">
        <v>112</v>
      </c>
      <c r="Q1631" s="66">
        <v>59</v>
      </c>
      <c r="R1631" s="66">
        <v>0</v>
      </c>
      <c r="S1631" s="66">
        <v>28</v>
      </c>
      <c r="W1631" s="66">
        <f>IF(Notes!B$31=1,IF(BR1631&gt;0,BR1631-R1631-SUM(T1631:V1631)-SUM(X1631:AL1631),SUM(BS1631:BY1631)),SUM(BS1631:BY1631))</f>
        <v>0</v>
      </c>
      <c r="AN1631" s="7">
        <f>IF(Q1631&gt;0,RANK(Q1631,(N1631:P1631,Q1631:AE1631)),0)</f>
        <v>4</v>
      </c>
      <c r="AO1631" s="7">
        <f>IF(R1631&gt;0,RANK(R1631,(N1631:P1631,Q1631:AE1631)),0)</f>
        <v>0</v>
      </c>
      <c r="AP1631" s="7">
        <f>IF(T1631&gt;0,RANK(T1631,(N1631:P1631,Q1631:AE1631)),0)</f>
        <v>0</v>
      </c>
      <c r="AQ1631" s="7">
        <f>IF(S1631&gt;0,RANK(S1631,(N1631:P1631,Q1631:AE1631)),0)</f>
        <v>5</v>
      </c>
      <c r="AR1631" s="2">
        <f t="shared" si="647"/>
        <v>3.933333333333333E-3</v>
      </c>
      <c r="AS1631" s="2">
        <f t="shared" si="648"/>
        <v>0</v>
      </c>
      <c r="AT1631" s="2">
        <f t="shared" si="649"/>
        <v>0</v>
      </c>
      <c r="AU1631" s="2">
        <f t="shared" si="650"/>
        <v>1.8666666666666666E-3</v>
      </c>
      <c r="AW1631" t="s">
        <v>2224</v>
      </c>
      <c r="AX1631" t="s">
        <v>1515</v>
      </c>
      <c r="AY1631">
        <v>4</v>
      </c>
      <c r="BA1631" s="119">
        <v>29</v>
      </c>
      <c r="BB1631" s="121">
        <v>169</v>
      </c>
      <c r="BC1631" s="125">
        <f t="shared" si="630"/>
        <v>29169</v>
      </c>
      <c r="BE1631" s="7" t="s">
        <v>228</v>
      </c>
    </row>
    <row r="1632" spans="1:70" hidden="1" outlineLevel="1">
      <c r="A1632" t="s">
        <v>3245</v>
      </c>
      <c r="B1632" t="s">
        <v>1515</v>
      </c>
      <c r="C1632" s="1">
        <f t="shared" si="642"/>
        <v>2339</v>
      </c>
      <c r="D1632" s="7">
        <f>IF(N1632&gt;0, RANK(N1632,(N1632:P1632,Q1632:AE1632)),0)</f>
        <v>2</v>
      </c>
      <c r="E1632" s="7">
        <f>IF(O1632&gt;0,RANK(O1632,(N1632:P1632,Q1632:AE1632)),0)</f>
        <v>1</v>
      </c>
      <c r="F1632" s="7">
        <f>IF(P1632&gt;0,RANK(P1632,(N1632:P1632,Q1632:AE1632)),0)</f>
        <v>3</v>
      </c>
      <c r="G1632" s="1">
        <f t="shared" si="640"/>
        <v>896</v>
      </c>
      <c r="H1632" s="2">
        <f t="shared" si="641"/>
        <v>0.38306968790081231</v>
      </c>
      <c r="I1632" s="2"/>
      <c r="J1632" s="2">
        <f t="shared" si="643"/>
        <v>0.29713552800342025</v>
      </c>
      <c r="K1632" s="2">
        <f t="shared" si="644"/>
        <v>0.68020521590423255</v>
      </c>
      <c r="L1632" s="2">
        <f t="shared" si="645"/>
        <v>1.1543394613082514E-2</v>
      </c>
      <c r="M1632" s="2">
        <f t="shared" si="646"/>
        <v>1.1115861479264688E-2</v>
      </c>
      <c r="N1632" s="66">
        <v>695</v>
      </c>
      <c r="O1632" s="66">
        <v>1591</v>
      </c>
      <c r="P1632" s="66">
        <v>27</v>
      </c>
      <c r="Q1632" s="66">
        <v>11</v>
      </c>
      <c r="R1632" s="66">
        <v>0</v>
      </c>
      <c r="S1632" s="66">
        <v>15</v>
      </c>
      <c r="W1632" s="66">
        <f>IF(Notes!B$31=1,IF(BR1632&gt;0,BR1632-R1632-SUM(T1632:V1632)-SUM(X1632:AL1632),SUM(BS1632:BY1632)),SUM(BS1632:BY1632))</f>
        <v>0</v>
      </c>
      <c r="AN1632" s="7">
        <f>IF(Q1632&gt;0,RANK(Q1632,(N1632:P1632,Q1632:AE1632)),0)</f>
        <v>5</v>
      </c>
      <c r="AO1632" s="7">
        <f>IF(R1632&gt;0,RANK(R1632,(N1632:P1632,Q1632:AE1632)),0)</f>
        <v>0</v>
      </c>
      <c r="AP1632" s="7">
        <f>IF(T1632&gt;0,RANK(T1632,(N1632:P1632,Q1632:AE1632)),0)</f>
        <v>0</v>
      </c>
      <c r="AQ1632" s="7">
        <f>IF(S1632&gt;0,RANK(S1632,(N1632:P1632,Q1632:AE1632)),0)</f>
        <v>4</v>
      </c>
      <c r="AR1632" s="2">
        <f t="shared" si="647"/>
        <v>4.70286447199658E-3</v>
      </c>
      <c r="AS1632" s="2">
        <f t="shared" si="648"/>
        <v>0</v>
      </c>
      <c r="AT1632" s="2">
        <f t="shared" si="649"/>
        <v>0</v>
      </c>
      <c r="AU1632" s="2">
        <f t="shared" si="650"/>
        <v>6.412997007268063E-3</v>
      </c>
      <c r="AW1632" t="s">
        <v>3245</v>
      </c>
      <c r="AX1632" t="s">
        <v>1515</v>
      </c>
      <c r="AY1632">
        <v>6</v>
      </c>
      <c r="BA1632" s="119">
        <v>29</v>
      </c>
      <c r="BB1632" s="121">
        <v>171</v>
      </c>
      <c r="BC1632" s="125">
        <f t="shared" si="630"/>
        <v>29171</v>
      </c>
      <c r="BE1632" s="7" t="s">
        <v>228</v>
      </c>
    </row>
    <row r="1633" spans="1:70" hidden="1" outlineLevel="1">
      <c r="A1633" t="s">
        <v>1112</v>
      </c>
      <c r="B1633" t="s">
        <v>1515</v>
      </c>
      <c r="C1633" s="1">
        <f t="shared" si="642"/>
        <v>5084</v>
      </c>
      <c r="D1633" s="7">
        <f>IF(N1633&gt;0, RANK(N1633,(N1633:P1633,Q1633:AE1633)),0)</f>
        <v>2</v>
      </c>
      <c r="E1633" s="7">
        <f>IF(O1633&gt;0,RANK(O1633,(N1633:P1633,Q1633:AE1633)),0)</f>
        <v>1</v>
      </c>
      <c r="F1633" s="7">
        <f>IF(P1633&gt;0,RANK(P1633,(N1633:P1633,Q1633:AE1633)),0)</f>
        <v>3</v>
      </c>
      <c r="G1633" s="1">
        <f t="shared" si="640"/>
        <v>946</v>
      </c>
      <c r="H1633" s="2">
        <f t="shared" si="641"/>
        <v>0.18607395751376868</v>
      </c>
      <c r="I1633" s="2"/>
      <c r="J1633" s="2">
        <f t="shared" si="643"/>
        <v>0.40145554681353263</v>
      </c>
      <c r="K1633" s="2">
        <f t="shared" si="644"/>
        <v>0.58752950432730133</v>
      </c>
      <c r="L1633" s="2">
        <f t="shared" si="645"/>
        <v>6.0975609756097563E-3</v>
      </c>
      <c r="M1633" s="2">
        <f t="shared" si="646"/>
        <v>4.9173878835563397E-3</v>
      </c>
      <c r="N1633" s="66">
        <v>2041</v>
      </c>
      <c r="O1633" s="66">
        <v>2987</v>
      </c>
      <c r="P1633" s="66">
        <v>31</v>
      </c>
      <c r="Q1633" s="66">
        <v>13</v>
      </c>
      <c r="R1633" s="66">
        <v>0</v>
      </c>
      <c r="S1633" s="66">
        <v>12</v>
      </c>
      <c r="W1633" s="66">
        <f>IF(Notes!B$31=1,IF(BR1633&gt;0,BR1633-R1633-SUM(T1633:V1633)-SUM(X1633:AL1633),SUM(BS1633:BY1633)),SUM(BS1633:BY1633))</f>
        <v>0</v>
      </c>
      <c r="AN1633" s="7">
        <f>IF(Q1633&gt;0,RANK(Q1633,(N1633:P1633,Q1633:AE1633)),0)</f>
        <v>4</v>
      </c>
      <c r="AO1633" s="7">
        <f>IF(R1633&gt;0,RANK(R1633,(N1633:P1633,Q1633:AE1633)),0)</f>
        <v>0</v>
      </c>
      <c r="AP1633" s="7">
        <f>IF(T1633&gt;0,RANK(T1633,(N1633:P1633,Q1633:AE1633)),0)</f>
        <v>0</v>
      </c>
      <c r="AQ1633" s="7">
        <f>IF(S1633&gt;0,RANK(S1633,(N1633:P1633,Q1633:AE1633)),0)</f>
        <v>5</v>
      </c>
      <c r="AR1633" s="2">
        <f t="shared" si="647"/>
        <v>2.5570416994492528E-3</v>
      </c>
      <c r="AS1633" s="2">
        <f t="shared" si="648"/>
        <v>0</v>
      </c>
      <c r="AT1633" s="2">
        <f t="shared" si="649"/>
        <v>0</v>
      </c>
      <c r="AU1633" s="2">
        <f t="shared" si="650"/>
        <v>2.3603461841070024E-3</v>
      </c>
      <c r="AW1633" t="s">
        <v>1112</v>
      </c>
      <c r="AX1633" t="s">
        <v>1515</v>
      </c>
      <c r="AY1633">
        <v>9</v>
      </c>
      <c r="BA1633" s="119">
        <v>29</v>
      </c>
      <c r="BB1633" s="121">
        <v>173</v>
      </c>
      <c r="BC1633" s="125">
        <f t="shared" si="630"/>
        <v>29173</v>
      </c>
      <c r="BE1633" s="7" t="s">
        <v>228</v>
      </c>
    </row>
    <row r="1634" spans="1:70" hidden="1" outlineLevel="1">
      <c r="A1634" t="s">
        <v>572</v>
      </c>
      <c r="B1634" t="s">
        <v>1515</v>
      </c>
      <c r="C1634" s="1">
        <f t="shared" si="642"/>
        <v>10624</v>
      </c>
      <c r="D1634" s="7">
        <f>IF(N1634&gt;0, RANK(N1634,(N1634:P1634,Q1634:AE1634)),0)</f>
        <v>2</v>
      </c>
      <c r="E1634" s="7">
        <f>IF(O1634&gt;0,RANK(O1634,(N1634:P1634,Q1634:AE1634)),0)</f>
        <v>1</v>
      </c>
      <c r="F1634" s="7">
        <f>IF(P1634&gt;0,RANK(P1634,(N1634:P1634,Q1634:AE1634)),0)</f>
        <v>3</v>
      </c>
      <c r="G1634" s="1">
        <f t="shared" si="640"/>
        <v>2473</v>
      </c>
      <c r="H1634" s="2">
        <f t="shared" si="641"/>
        <v>0.23277484939759036</v>
      </c>
      <c r="I1634" s="2"/>
      <c r="J1634" s="2">
        <f t="shared" si="643"/>
        <v>0.375</v>
      </c>
      <c r="K1634" s="2">
        <f t="shared" si="644"/>
        <v>0.60777484939759041</v>
      </c>
      <c r="L1634" s="2">
        <f t="shared" si="645"/>
        <v>8.847891566265061E-3</v>
      </c>
      <c r="M1634" s="2">
        <f t="shared" si="646"/>
        <v>8.3772590361445281E-3</v>
      </c>
      <c r="N1634" s="66">
        <v>3984</v>
      </c>
      <c r="O1634" s="66">
        <v>6457</v>
      </c>
      <c r="P1634" s="66">
        <v>94</v>
      </c>
      <c r="Q1634" s="66">
        <v>56</v>
      </c>
      <c r="R1634" s="66">
        <v>0</v>
      </c>
      <c r="S1634" s="66">
        <v>33</v>
      </c>
      <c r="W1634" s="66">
        <f>IF(Notes!B$31=1,IF(BR1634&gt;0,BR1634-R1634-SUM(T1634:V1634)-SUM(X1634:AL1634),SUM(BS1634:BY1634)),SUM(BS1634:BY1634))</f>
        <v>0</v>
      </c>
      <c r="AN1634" s="7">
        <f>IF(Q1634&gt;0,RANK(Q1634,(N1634:P1634,Q1634:AE1634)),0)</f>
        <v>4</v>
      </c>
      <c r="AO1634" s="7">
        <f>IF(R1634&gt;0,RANK(R1634,(N1634:P1634,Q1634:AE1634)),0)</f>
        <v>0</v>
      </c>
      <c r="AP1634" s="7">
        <f>IF(T1634&gt;0,RANK(T1634,(N1634:P1634,Q1634:AE1634)),0)</f>
        <v>0</v>
      </c>
      <c r="AQ1634" s="7">
        <f>IF(S1634&gt;0,RANK(S1634,(N1634:P1634,Q1634:AE1634)),0)</f>
        <v>5</v>
      </c>
      <c r="AR1634" s="2">
        <f t="shared" si="647"/>
        <v>5.2710843373493972E-3</v>
      </c>
      <c r="AS1634" s="2">
        <f t="shared" si="648"/>
        <v>0</v>
      </c>
      <c r="AT1634" s="2">
        <f t="shared" si="649"/>
        <v>0</v>
      </c>
      <c r="AU1634" s="2">
        <f t="shared" si="650"/>
        <v>3.1061746987951807E-3</v>
      </c>
      <c r="AW1634" t="s">
        <v>572</v>
      </c>
      <c r="AX1634" t="s">
        <v>1515</v>
      </c>
      <c r="AY1634">
        <v>9</v>
      </c>
      <c r="BA1634" s="119">
        <v>29</v>
      </c>
      <c r="BB1634" s="121">
        <v>175</v>
      </c>
      <c r="BC1634" s="125">
        <f t="shared" si="630"/>
        <v>29175</v>
      </c>
      <c r="BE1634" s="7" t="s">
        <v>228</v>
      </c>
      <c r="BR1634" s="1">
        <v>32</v>
      </c>
    </row>
    <row r="1635" spans="1:70" hidden="1" outlineLevel="1">
      <c r="A1635" t="s">
        <v>935</v>
      </c>
      <c r="B1635" t="s">
        <v>1515</v>
      </c>
      <c r="C1635" s="1">
        <f t="shared" si="642"/>
        <v>11053</v>
      </c>
      <c r="D1635" s="7">
        <f>IF(N1635&gt;0, RANK(N1635,(N1635:P1635,Q1635:AE1635)),0)</f>
        <v>2</v>
      </c>
      <c r="E1635" s="7">
        <f>IF(O1635&gt;0,RANK(O1635,(N1635:P1635,Q1635:AE1635)),0)</f>
        <v>1</v>
      </c>
      <c r="F1635" s="7">
        <f>IF(P1635&gt;0,RANK(P1635,(N1635:P1635,Q1635:AE1635)),0)</f>
        <v>3</v>
      </c>
      <c r="G1635" s="1">
        <f t="shared" si="640"/>
        <v>352</v>
      </c>
      <c r="H1635" s="2">
        <f t="shared" si="641"/>
        <v>3.1846557495702525E-2</v>
      </c>
      <c r="I1635" s="2"/>
      <c r="J1635" s="2">
        <f t="shared" si="643"/>
        <v>0.47416990862209357</v>
      </c>
      <c r="K1635" s="2">
        <f t="shared" si="644"/>
        <v>0.50601646611779605</v>
      </c>
      <c r="L1635" s="2">
        <f t="shared" si="645"/>
        <v>8.6854247715552335E-3</v>
      </c>
      <c r="M1635" s="2">
        <f t="shared" si="646"/>
        <v>1.112820048855509E-2</v>
      </c>
      <c r="N1635" s="66">
        <v>5241</v>
      </c>
      <c r="O1635" s="66">
        <v>5593</v>
      </c>
      <c r="P1635" s="66">
        <v>96</v>
      </c>
      <c r="Q1635" s="66">
        <v>47</v>
      </c>
      <c r="R1635" s="66">
        <v>4</v>
      </c>
      <c r="S1635" s="66">
        <v>72</v>
      </c>
      <c r="W1635" s="66">
        <f>IF(Notes!B$31=1,IF(BR1635&gt;0,BR1635-R1635-SUM(T1635:V1635)-SUM(X1635:AL1635),SUM(BS1635:BY1635)),SUM(BS1635:BY1635))</f>
        <v>0</v>
      </c>
      <c r="AN1635" s="7">
        <f>IF(Q1635&gt;0,RANK(Q1635,(N1635:P1635,Q1635:AE1635)),0)</f>
        <v>5</v>
      </c>
      <c r="AO1635" s="7">
        <f>IF(R1635&gt;0,RANK(R1635,(N1635:P1635,Q1635:AE1635)),0)</f>
        <v>6</v>
      </c>
      <c r="AP1635" s="7">
        <f>IF(T1635&gt;0,RANK(T1635,(N1635:P1635,Q1635:AE1635)),0)</f>
        <v>0</v>
      </c>
      <c r="AQ1635" s="7">
        <f>IF(S1635&gt;0,RANK(S1635,(N1635:P1635,Q1635:AE1635)),0)</f>
        <v>4</v>
      </c>
      <c r="AR1635" s="2">
        <f t="shared" si="647"/>
        <v>4.2522392110739167E-3</v>
      </c>
      <c r="AS1635" s="2">
        <f t="shared" si="648"/>
        <v>3.6189269881480143E-4</v>
      </c>
      <c r="AT1635" s="2">
        <f t="shared" si="649"/>
        <v>0</v>
      </c>
      <c r="AU1635" s="2">
        <f t="shared" si="650"/>
        <v>6.5140685786664251E-3</v>
      </c>
      <c r="AW1635" t="s">
        <v>935</v>
      </c>
      <c r="AX1635" t="s">
        <v>1515</v>
      </c>
      <c r="AY1635">
        <v>4</v>
      </c>
      <c r="BA1635" s="119">
        <v>29</v>
      </c>
      <c r="BB1635" s="121">
        <v>177</v>
      </c>
      <c r="BC1635" s="125">
        <f t="shared" si="630"/>
        <v>29177</v>
      </c>
      <c r="BE1635" s="7" t="s">
        <v>228</v>
      </c>
    </row>
    <row r="1636" spans="1:70" hidden="1" outlineLevel="1">
      <c r="A1636" t="s">
        <v>2277</v>
      </c>
      <c r="B1636" t="s">
        <v>1515</v>
      </c>
      <c r="C1636" s="1">
        <f t="shared" si="642"/>
        <v>3287</v>
      </c>
      <c r="D1636" s="7">
        <f>IF(N1636&gt;0, RANK(N1636,(N1636:P1636,Q1636:AE1636)),0)</f>
        <v>2</v>
      </c>
      <c r="E1636" s="7">
        <f>IF(O1636&gt;0,RANK(O1636,(N1636:P1636,Q1636:AE1636)),0)</f>
        <v>1</v>
      </c>
      <c r="F1636" s="7">
        <f>IF(P1636&gt;0,RANK(P1636,(N1636:P1636,Q1636:AE1636)),0)</f>
        <v>3</v>
      </c>
      <c r="G1636" s="1">
        <f t="shared" si="640"/>
        <v>364</v>
      </c>
      <c r="H1636" s="2">
        <f t="shared" si="641"/>
        <v>0.11073927593550349</v>
      </c>
      <c r="I1636" s="2"/>
      <c r="J1636" s="2">
        <f t="shared" si="643"/>
        <v>0.43139641010039548</v>
      </c>
      <c r="K1636" s="2">
        <f t="shared" si="644"/>
        <v>0.54213568603589901</v>
      </c>
      <c r="L1636" s="2">
        <f t="shared" si="645"/>
        <v>1.6124125342257378E-2</v>
      </c>
      <c r="M1636" s="2">
        <f t="shared" si="646"/>
        <v>1.0343778521448077E-2</v>
      </c>
      <c r="N1636" s="66">
        <v>1418</v>
      </c>
      <c r="O1636" s="66">
        <v>1782</v>
      </c>
      <c r="P1636" s="66">
        <v>53</v>
      </c>
      <c r="Q1636" s="66">
        <v>20</v>
      </c>
      <c r="R1636" s="66">
        <v>0</v>
      </c>
      <c r="S1636" s="66">
        <v>14</v>
      </c>
      <c r="W1636" s="66">
        <f>IF(Notes!B$31=1,IF(BR1636&gt;0,BR1636-R1636-SUM(T1636:V1636)-SUM(X1636:AL1636),SUM(BS1636:BY1636)),SUM(BS1636:BY1636))</f>
        <v>0</v>
      </c>
      <c r="AN1636" s="7">
        <f>IF(Q1636&gt;0,RANK(Q1636,(N1636:P1636,Q1636:AE1636)),0)</f>
        <v>4</v>
      </c>
      <c r="AO1636" s="7">
        <f>IF(R1636&gt;0,RANK(R1636,(N1636:P1636,Q1636:AE1636)),0)</f>
        <v>0</v>
      </c>
      <c r="AP1636" s="7">
        <f>IF(T1636&gt;0,RANK(T1636,(N1636:P1636,Q1636:AE1636)),0)</f>
        <v>0</v>
      </c>
      <c r="AQ1636" s="7">
        <f>IF(S1636&gt;0,RANK(S1636,(N1636:P1636,Q1636:AE1636)),0)</f>
        <v>5</v>
      </c>
      <c r="AR1636" s="2">
        <f t="shared" si="647"/>
        <v>6.0845756008518406E-3</v>
      </c>
      <c r="AS1636" s="2">
        <f t="shared" si="648"/>
        <v>0</v>
      </c>
      <c r="AT1636" s="2">
        <f t="shared" si="649"/>
        <v>0</v>
      </c>
      <c r="AU1636" s="2">
        <f t="shared" si="650"/>
        <v>4.2592029205962886E-3</v>
      </c>
      <c r="AW1636" t="s">
        <v>2277</v>
      </c>
      <c r="AX1636" t="s">
        <v>1515</v>
      </c>
      <c r="AY1636">
        <v>8</v>
      </c>
      <c r="BA1636" s="119">
        <v>29</v>
      </c>
      <c r="BB1636" s="121">
        <v>179</v>
      </c>
      <c r="BC1636" s="125">
        <f t="shared" si="630"/>
        <v>29179</v>
      </c>
      <c r="BE1636" s="7" t="s">
        <v>228</v>
      </c>
    </row>
    <row r="1637" spans="1:70" hidden="1" outlineLevel="1">
      <c r="A1637" t="s">
        <v>442</v>
      </c>
      <c r="B1637" t="s">
        <v>1515</v>
      </c>
      <c r="C1637" s="1">
        <f t="shared" si="642"/>
        <v>5363</v>
      </c>
      <c r="D1637" s="7">
        <f>IF(N1637&gt;0, RANK(N1637,(N1637:P1637,Q1637:AE1637)),0)</f>
        <v>2</v>
      </c>
      <c r="E1637" s="7">
        <f>IF(O1637&gt;0,RANK(O1637,(N1637:P1637,Q1637:AE1637)),0)</f>
        <v>1</v>
      </c>
      <c r="F1637" s="7">
        <f>IF(P1637&gt;0,RANK(P1637,(N1637:P1637,Q1637:AE1637)),0)</f>
        <v>3</v>
      </c>
      <c r="G1637" s="1">
        <f t="shared" si="640"/>
        <v>1612</v>
      </c>
      <c r="H1637" s="2">
        <f t="shared" si="641"/>
        <v>0.30057803468208094</v>
      </c>
      <c r="I1637" s="2"/>
      <c r="J1637" s="2">
        <f t="shared" si="643"/>
        <v>0.33470072720492261</v>
      </c>
      <c r="K1637" s="2">
        <f t="shared" si="644"/>
        <v>0.6352787618870035</v>
      </c>
      <c r="L1637" s="2">
        <f t="shared" si="645"/>
        <v>1.3052396046988626E-2</v>
      </c>
      <c r="M1637" s="2">
        <f t="shared" si="646"/>
        <v>1.6968114861085268E-2</v>
      </c>
      <c r="N1637" s="66">
        <v>1795</v>
      </c>
      <c r="O1637" s="66">
        <v>3407</v>
      </c>
      <c r="P1637" s="66">
        <v>70</v>
      </c>
      <c r="Q1637" s="66">
        <v>52</v>
      </c>
      <c r="R1637" s="66">
        <v>0</v>
      </c>
      <c r="S1637" s="66">
        <v>39</v>
      </c>
      <c r="W1637" s="66">
        <f>IF(Notes!B$31=1,IF(BR1637&gt;0,BR1637-R1637-SUM(T1637:V1637)-SUM(X1637:AL1637),SUM(BS1637:BY1637)),SUM(BS1637:BY1637))</f>
        <v>0</v>
      </c>
      <c r="AN1637" s="7">
        <f>IF(Q1637&gt;0,RANK(Q1637,(N1637:P1637,Q1637:AE1637)),0)</f>
        <v>4</v>
      </c>
      <c r="AO1637" s="7">
        <f>IF(R1637&gt;0,RANK(R1637,(N1637:P1637,Q1637:AE1637)),0)</f>
        <v>0</v>
      </c>
      <c r="AP1637" s="7">
        <f>IF(T1637&gt;0,RANK(T1637,(N1637:P1637,Q1637:AE1637)),0)</f>
        <v>0</v>
      </c>
      <c r="AQ1637" s="7">
        <f>IF(S1637&gt;0,RANK(S1637,(N1637:P1637,Q1637:AE1637)),0)</f>
        <v>5</v>
      </c>
      <c r="AR1637" s="2">
        <f t="shared" si="647"/>
        <v>9.6960656349058365E-3</v>
      </c>
      <c r="AS1637" s="2">
        <f t="shared" si="648"/>
        <v>0</v>
      </c>
      <c r="AT1637" s="2">
        <f t="shared" si="649"/>
        <v>0</v>
      </c>
      <c r="AU1637" s="2">
        <f t="shared" si="650"/>
        <v>7.2720492261793774E-3</v>
      </c>
      <c r="AW1637" t="s">
        <v>442</v>
      </c>
      <c r="AX1637" t="s">
        <v>1515</v>
      </c>
      <c r="AY1637">
        <v>8</v>
      </c>
      <c r="BA1637" s="119">
        <v>29</v>
      </c>
      <c r="BB1637" s="121">
        <v>181</v>
      </c>
      <c r="BC1637" s="125">
        <f t="shared" si="630"/>
        <v>29181</v>
      </c>
      <c r="BE1637" s="7" t="s">
        <v>228</v>
      </c>
    </row>
    <row r="1638" spans="1:70" hidden="1" outlineLevel="1">
      <c r="A1638" t="s">
        <v>973</v>
      </c>
      <c r="B1638" t="s">
        <v>1515</v>
      </c>
      <c r="C1638" s="1">
        <f t="shared" si="642"/>
        <v>188529</v>
      </c>
      <c r="D1638" s="7">
        <f>IF(N1638&gt;0, RANK(N1638,(N1638:P1638,Q1638:AE1638)),0)</f>
        <v>2</v>
      </c>
      <c r="E1638" s="7">
        <f>IF(O1638&gt;0,RANK(O1638,(N1638:P1638,Q1638:AE1638)),0)</f>
        <v>1</v>
      </c>
      <c r="F1638" s="7">
        <f>IF(P1638&gt;0,RANK(P1638,(N1638:P1638,Q1638:AE1638)),0)</f>
        <v>3</v>
      </c>
      <c r="G1638" s="1">
        <f t="shared" si="640"/>
        <v>18367</v>
      </c>
      <c r="H1638" s="2">
        <f t="shared" si="641"/>
        <v>9.7422677678235176E-2</v>
      </c>
      <c r="I1638" s="2"/>
      <c r="J1638" s="2">
        <f t="shared" si="643"/>
        <v>0.44652546823035183</v>
      </c>
      <c r="K1638" s="2">
        <f t="shared" si="644"/>
        <v>0.54394814590858698</v>
      </c>
      <c r="L1638" s="2">
        <f t="shared" si="645"/>
        <v>4.5510239803955889E-3</v>
      </c>
      <c r="M1638" s="2">
        <f t="shared" si="646"/>
        <v>4.9753618806655485E-3</v>
      </c>
      <c r="N1638" s="66">
        <v>84183</v>
      </c>
      <c r="O1638" s="66">
        <v>102550</v>
      </c>
      <c r="P1638" s="66">
        <v>858</v>
      </c>
      <c r="Q1638" s="66">
        <v>598</v>
      </c>
      <c r="R1638" s="66">
        <v>3</v>
      </c>
      <c r="S1638" s="66">
        <v>337</v>
      </c>
      <c r="W1638" s="66">
        <f>IF(Notes!B$31=1,IF(BR1638&gt;0,BR1638-R1638-SUM(T1638:V1638)-SUM(X1638:AL1638),SUM(BS1638:BY1638)),SUM(BS1638:BY1638))</f>
        <v>0</v>
      </c>
      <c r="AN1638" s="7">
        <f>IF(Q1638&gt;0,RANK(Q1638,(N1638:P1638,Q1638:AE1638)),0)</f>
        <v>4</v>
      </c>
      <c r="AO1638" s="7">
        <f>IF(R1638&gt;0,RANK(R1638,(N1638:P1638,Q1638:AE1638)),0)</f>
        <v>6</v>
      </c>
      <c r="AP1638" s="7">
        <f>IF(T1638&gt;0,RANK(T1638,(N1638:P1638,Q1638:AE1638)),0)</f>
        <v>0</v>
      </c>
      <c r="AQ1638" s="7">
        <f>IF(S1638&gt;0,RANK(S1638,(N1638:P1638,Q1638:AE1638)),0)</f>
        <v>5</v>
      </c>
      <c r="AR1638" s="2">
        <f t="shared" si="647"/>
        <v>3.1719258045181378E-3</v>
      </c>
      <c r="AS1638" s="2">
        <f t="shared" si="648"/>
        <v>1.5912671260124436E-5</v>
      </c>
      <c r="AT1638" s="2">
        <f t="shared" si="649"/>
        <v>0</v>
      </c>
      <c r="AU1638" s="2">
        <f t="shared" si="650"/>
        <v>1.7875234048873117E-3</v>
      </c>
      <c r="AW1638" t="s">
        <v>973</v>
      </c>
      <c r="AX1638" t="s">
        <v>1515</v>
      </c>
      <c r="AY1638">
        <v>0</v>
      </c>
      <c r="BA1638" s="119">
        <v>29</v>
      </c>
      <c r="BB1638" s="121">
        <v>183</v>
      </c>
      <c r="BC1638" s="125">
        <f t="shared" si="630"/>
        <v>29183</v>
      </c>
      <c r="BE1638" s="7" t="s">
        <v>228</v>
      </c>
      <c r="BR1638" s="1">
        <v>431</v>
      </c>
    </row>
    <row r="1639" spans="1:70" hidden="1" outlineLevel="1">
      <c r="A1639" t="s">
        <v>2771</v>
      </c>
      <c r="B1639" t="s">
        <v>1515</v>
      </c>
      <c r="C1639" s="1">
        <f t="shared" si="642"/>
        <v>4988</v>
      </c>
      <c r="D1639" s="7">
        <f>IF(N1639&gt;0, RANK(N1639,(N1639:P1639,Q1639:AE1639)),0)</f>
        <v>2</v>
      </c>
      <c r="E1639" s="7">
        <f>IF(O1639&gt;0,RANK(O1639,(N1639:P1639,Q1639:AE1639)),0)</f>
        <v>1</v>
      </c>
      <c r="F1639" s="7">
        <f>IF(P1639&gt;0,RANK(P1639,(N1639:P1639,Q1639:AE1639)),0)</f>
        <v>3</v>
      </c>
      <c r="G1639" s="1">
        <f t="shared" si="640"/>
        <v>1095</v>
      </c>
      <c r="H1639" s="2">
        <f t="shared" si="641"/>
        <v>0.21952686447473937</v>
      </c>
      <c r="I1639" s="2"/>
      <c r="J1639" s="2">
        <f t="shared" si="643"/>
        <v>0.3781074578989575</v>
      </c>
      <c r="K1639" s="2">
        <f t="shared" si="644"/>
        <v>0.59763432237369685</v>
      </c>
      <c r="L1639" s="2">
        <f t="shared" si="645"/>
        <v>1.1627906976744186E-2</v>
      </c>
      <c r="M1639" s="2">
        <f t="shared" si="646"/>
        <v>1.2630312750601468E-2</v>
      </c>
      <c r="N1639" s="66">
        <v>1886</v>
      </c>
      <c r="O1639" s="66">
        <v>2981</v>
      </c>
      <c r="P1639" s="66">
        <v>58</v>
      </c>
      <c r="Q1639" s="66">
        <v>31</v>
      </c>
      <c r="R1639" s="66">
        <v>0</v>
      </c>
      <c r="S1639" s="66">
        <v>32</v>
      </c>
      <c r="W1639" s="66">
        <f>IF(Notes!B$31=1,IF(BR1639&gt;0,BR1639-R1639-SUM(T1639:V1639)-SUM(X1639:AL1639),SUM(BS1639:BY1639)),SUM(BS1639:BY1639))</f>
        <v>0</v>
      </c>
      <c r="AN1639" s="7">
        <f>IF(Q1639&gt;0,RANK(Q1639,(N1639:P1639,Q1639:AE1639)),0)</f>
        <v>5</v>
      </c>
      <c r="AO1639" s="7">
        <f>IF(R1639&gt;0,RANK(R1639,(N1639:P1639,Q1639:AE1639)),0)</f>
        <v>0</v>
      </c>
      <c r="AP1639" s="7">
        <f>IF(T1639&gt;0,RANK(T1639,(N1639:P1639,Q1639:AE1639)),0)</f>
        <v>0</v>
      </c>
      <c r="AQ1639" s="7">
        <f>IF(S1639&gt;0,RANK(S1639,(N1639:P1639,Q1639:AE1639)),0)</f>
        <v>4</v>
      </c>
      <c r="AR1639" s="2">
        <f t="shared" si="647"/>
        <v>6.2149157979149959E-3</v>
      </c>
      <c r="AS1639" s="2">
        <f t="shared" si="648"/>
        <v>0</v>
      </c>
      <c r="AT1639" s="2">
        <f t="shared" si="649"/>
        <v>0</v>
      </c>
      <c r="AU1639" s="2">
        <f t="shared" si="650"/>
        <v>6.4153969526864474E-3</v>
      </c>
      <c r="AW1639" t="s">
        <v>2771</v>
      </c>
      <c r="AX1639" t="s">
        <v>1515</v>
      </c>
      <c r="AY1639">
        <v>4</v>
      </c>
      <c r="BA1639" s="119">
        <v>29</v>
      </c>
      <c r="BB1639" s="121">
        <v>185</v>
      </c>
      <c r="BC1639" s="125">
        <f t="shared" si="630"/>
        <v>29185</v>
      </c>
      <c r="BE1639" s="7" t="s">
        <v>228</v>
      </c>
    </row>
    <row r="1640" spans="1:70" hidden="1" outlineLevel="1">
      <c r="A1640" t="s">
        <v>1055</v>
      </c>
      <c r="B1640" t="s">
        <v>1515</v>
      </c>
      <c r="C1640" s="1">
        <f t="shared" si="642"/>
        <v>24550</v>
      </c>
      <c r="D1640" s="7">
        <f>IF(N1640&gt;0, RANK(N1640,(N1640:P1640,Q1640:AE1640)),0)</f>
        <v>2</v>
      </c>
      <c r="E1640" s="7">
        <f>IF(O1640&gt;0,RANK(O1640,(N1640:P1640,Q1640:AE1640)),0)</f>
        <v>1</v>
      </c>
      <c r="F1640" s="7">
        <f>IF(P1640&gt;0,RANK(P1640,(N1640:P1640,Q1640:AE1640)),0)</f>
        <v>3</v>
      </c>
      <c r="G1640" s="1">
        <f t="shared" si="640"/>
        <v>1120</v>
      </c>
      <c r="H1640" s="2">
        <f t="shared" si="641"/>
        <v>4.5621181262729127E-2</v>
      </c>
      <c r="I1640" s="2"/>
      <c r="J1640" s="2">
        <f t="shared" si="643"/>
        <v>0.47006109979633404</v>
      </c>
      <c r="K1640" s="2">
        <f t="shared" si="644"/>
        <v>0.51568228105906311</v>
      </c>
      <c r="L1640" s="2">
        <f t="shared" si="645"/>
        <v>7.9022403258655807E-3</v>
      </c>
      <c r="M1640" s="2">
        <f t="shared" si="646"/>
        <v>6.354378818737275E-3</v>
      </c>
      <c r="N1640" s="66">
        <v>11540</v>
      </c>
      <c r="O1640" s="66">
        <v>12660</v>
      </c>
      <c r="P1640" s="66">
        <v>194</v>
      </c>
      <c r="Q1640" s="66">
        <v>105</v>
      </c>
      <c r="R1640" s="66">
        <v>1</v>
      </c>
      <c r="S1640" s="66">
        <v>50</v>
      </c>
      <c r="W1640" s="66">
        <f>IF(Notes!B$31=1,IF(BR1640&gt;0,BR1640-R1640-SUM(T1640:V1640)-SUM(X1640:AL1640),SUM(BS1640:BY1640)),SUM(BS1640:BY1640))</f>
        <v>0</v>
      </c>
      <c r="AN1640" s="7">
        <f>IF(Q1640&gt;0,RANK(Q1640,(N1640:P1640,Q1640:AE1640)),0)</f>
        <v>4</v>
      </c>
      <c r="AO1640" s="7">
        <f>IF(R1640&gt;0,RANK(R1640,(N1640:P1640,Q1640:AE1640)),0)</f>
        <v>6</v>
      </c>
      <c r="AP1640" s="7">
        <f>IF(T1640&gt;0,RANK(T1640,(N1640:P1640,Q1640:AE1640)),0)</f>
        <v>0</v>
      </c>
      <c r="AQ1640" s="7">
        <f>IF(S1640&gt;0,RANK(S1640,(N1640:P1640,Q1640:AE1640)),0)</f>
        <v>5</v>
      </c>
      <c r="AR1640" s="2">
        <f t="shared" si="647"/>
        <v>4.2769857433808556E-3</v>
      </c>
      <c r="AS1640" s="2">
        <f t="shared" si="648"/>
        <v>4.0733197556008144E-5</v>
      </c>
      <c r="AT1640" s="2">
        <f t="shared" si="649"/>
        <v>0</v>
      </c>
      <c r="AU1640" s="2">
        <f t="shared" si="650"/>
        <v>2.0366598778004071E-3</v>
      </c>
      <c r="AW1640" t="s">
        <v>1055</v>
      </c>
      <c r="AX1640" t="s">
        <v>1515</v>
      </c>
      <c r="AY1640">
        <v>8</v>
      </c>
      <c r="BA1640" s="119">
        <v>29</v>
      </c>
      <c r="BB1640" s="121">
        <v>187</v>
      </c>
      <c r="BC1640" s="125">
        <f t="shared" ref="BC1640:BC1703" si="651">1000*BA1640+BB1640</f>
        <v>29187</v>
      </c>
      <c r="BE1640" s="7" t="s">
        <v>228</v>
      </c>
    </row>
    <row r="1641" spans="1:70" hidden="1" outlineLevel="1">
      <c r="A1641" t="s">
        <v>3233</v>
      </c>
      <c r="B1641" t="s">
        <v>1515</v>
      </c>
      <c r="C1641" s="1">
        <f t="shared" si="642"/>
        <v>559854</v>
      </c>
      <c r="D1641" s="7">
        <f>IF(N1641&gt;0, RANK(N1641,(N1641:P1641,Q1641:AE1641)),0)</f>
        <v>1</v>
      </c>
      <c r="E1641" s="7">
        <f>IF(O1641&gt;0,RANK(O1641,(N1641:P1641,Q1641:AE1641)),0)</f>
        <v>2</v>
      </c>
      <c r="F1641" s="7">
        <f>IF(P1641&gt;0,RANK(P1641,(N1641:P1641,Q1641:AE1641)),0)</f>
        <v>3</v>
      </c>
      <c r="G1641" s="1">
        <f t="shared" si="640"/>
        <v>111418</v>
      </c>
      <c r="H1641" s="2">
        <f t="shared" si="641"/>
        <v>0.19901259971349675</v>
      </c>
      <c r="I1641" s="2"/>
      <c r="J1641" s="2">
        <f t="shared" si="643"/>
        <v>0.59501762959628757</v>
      </c>
      <c r="K1641" s="2">
        <f t="shared" si="644"/>
        <v>0.39600502988279085</v>
      </c>
      <c r="L1641" s="2">
        <f t="shared" si="645"/>
        <v>4.2368188849235692E-3</v>
      </c>
      <c r="M1641" s="2">
        <f t="shared" si="646"/>
        <v>4.7405216359980148E-3</v>
      </c>
      <c r="N1641" s="66">
        <v>333123</v>
      </c>
      <c r="O1641" s="66">
        <v>221705</v>
      </c>
      <c r="P1641" s="66">
        <v>2372</v>
      </c>
      <c r="Q1641" s="66">
        <v>1674</v>
      </c>
      <c r="R1641" s="66">
        <v>26</v>
      </c>
      <c r="S1641" s="66">
        <v>954</v>
      </c>
      <c r="W1641" s="66">
        <f>IF(Notes!B$31=1,IF(BR1641&gt;0,BR1641-R1641-SUM(T1641:V1641)-SUM(X1641:AL1641),SUM(BS1641:BY1641)),SUM(BS1641:BY1641))</f>
        <v>0</v>
      </c>
      <c r="AN1641" s="7">
        <f>IF(Q1641&gt;0,RANK(Q1641,(N1641:P1641,Q1641:AE1641)),0)</f>
        <v>4</v>
      </c>
      <c r="AO1641" s="7">
        <f>IF(R1641&gt;0,RANK(R1641,(N1641:P1641,Q1641:AE1641)),0)</f>
        <v>6</v>
      </c>
      <c r="AP1641" s="7">
        <f>IF(T1641&gt;0,RANK(T1641,(N1641:P1641,Q1641:AE1641)),0)</f>
        <v>0</v>
      </c>
      <c r="AQ1641" s="7">
        <f>IF(S1641&gt;0,RANK(S1641,(N1641:P1641,Q1641:AE1641)),0)</f>
        <v>5</v>
      </c>
      <c r="AR1641" s="2">
        <f t="shared" si="647"/>
        <v>2.9900652670160435E-3</v>
      </c>
      <c r="AS1641" s="2">
        <f t="shared" si="648"/>
        <v>4.6440679177071167E-5</v>
      </c>
      <c r="AT1641" s="2">
        <f t="shared" si="649"/>
        <v>0</v>
      </c>
      <c r="AU1641" s="2">
        <f t="shared" si="650"/>
        <v>1.7040156898048421E-3</v>
      </c>
      <c r="AW1641" t="s">
        <v>3233</v>
      </c>
      <c r="AX1641" t="s">
        <v>1515</v>
      </c>
      <c r="AY1641">
        <v>0</v>
      </c>
      <c r="BA1641" s="119">
        <v>29</v>
      </c>
      <c r="BB1641" s="121">
        <v>189</v>
      </c>
      <c r="BC1641" s="125">
        <f t="shared" si="651"/>
        <v>29189</v>
      </c>
      <c r="BE1641" s="7" t="s">
        <v>228</v>
      </c>
    </row>
    <row r="1642" spans="1:70" hidden="1" outlineLevel="1">
      <c r="A1642" t="s">
        <v>1590</v>
      </c>
      <c r="B1642" t="s">
        <v>1515</v>
      </c>
      <c r="C1642" s="1">
        <f t="shared" si="642"/>
        <v>8825</v>
      </c>
      <c r="D1642" s="7">
        <f>IF(N1642&gt;0, RANK(N1642,(N1642:P1642,Q1642:AE1642)),0)</f>
        <v>1</v>
      </c>
      <c r="E1642" s="7">
        <f>IF(O1642&gt;0,RANK(O1642,(N1642:P1642,Q1642:AE1642)),0)</f>
        <v>2</v>
      </c>
      <c r="F1642" s="7">
        <f>IF(P1642&gt;0,RANK(P1642,(N1642:P1642,Q1642:AE1642)),0)</f>
        <v>3</v>
      </c>
      <c r="G1642" s="1">
        <f>IF(C1642&gt;0,MAX(N1642:P1642)-LARGE(N1642:P1642,2),0)</f>
        <v>1247</v>
      </c>
      <c r="H1642" s="2">
        <f>IF(C1642&gt;0,G1642/C1642,0)</f>
        <v>0.14130311614730878</v>
      </c>
      <c r="I1642" s="2"/>
      <c r="J1642" s="2">
        <f>IF($C1642=0,"-",N1642/$C1642)</f>
        <v>0.56419263456090651</v>
      </c>
      <c r="K1642" s="2">
        <f>IF($C1642=0,"-",O1642/$C1642)</f>
        <v>0.42288951841359773</v>
      </c>
      <c r="L1642" s="2">
        <f>IF($C1642=0,"-",P1642/$C1642)</f>
        <v>6.4589235127478755E-3</v>
      </c>
      <c r="M1642" s="2">
        <f>IF(C1642=0,"-",(1-J1642-K1642-L1642))</f>
        <v>6.458923512747879E-3</v>
      </c>
      <c r="N1642" s="66">
        <v>4979</v>
      </c>
      <c r="O1642" s="66">
        <v>3732</v>
      </c>
      <c r="P1642" s="66">
        <v>57</v>
      </c>
      <c r="Q1642" s="66">
        <v>31</v>
      </c>
      <c r="R1642" s="66">
        <v>0</v>
      </c>
      <c r="S1642" s="66">
        <v>26</v>
      </c>
      <c r="W1642" s="66">
        <f>IF(Notes!B$31=1,IF(BR1642&gt;0,BR1642-R1642-SUM(T1642:V1642)-SUM(X1642:AL1642),SUM(BS1642:BY1642)),SUM(BS1642:BY1642))</f>
        <v>0</v>
      </c>
      <c r="AN1642" s="7">
        <f>IF(Q1642&gt;0,RANK(Q1642,(N1642:P1642,Q1642:AE1642)),0)</f>
        <v>4</v>
      </c>
      <c r="AO1642" s="7">
        <f>IF(R1642&gt;0,RANK(R1642,(N1642:P1642,Q1642:AE1642)),0)</f>
        <v>0</v>
      </c>
      <c r="AP1642" s="7">
        <f>IF(T1642&gt;0,RANK(T1642,(N1642:P1642,Q1642:AE1642)),0)</f>
        <v>0</v>
      </c>
      <c r="AQ1642" s="7">
        <f>IF(S1642&gt;0,RANK(S1642,(N1642:P1642,Q1642:AE1642)),0)</f>
        <v>5</v>
      </c>
      <c r="AR1642" s="2">
        <f>IF($C1642=0,"-",Q1642/$C1642)</f>
        <v>3.5127478753541074E-3</v>
      </c>
      <c r="AS1642" s="2">
        <f>IF($C1642=0,"-",R1642/$C1642)</f>
        <v>0</v>
      </c>
      <c r="AT1642" s="2">
        <f>IF($C1642=0,"-",T1642/$C1642)</f>
        <v>0</v>
      </c>
      <c r="AU1642" s="2">
        <f>IF($C1642=0,"-",S1642/$C1642)</f>
        <v>2.9461756373937676E-3</v>
      </c>
      <c r="AW1642" t="s">
        <v>1590</v>
      </c>
      <c r="AX1642" t="s">
        <v>1515</v>
      </c>
      <c r="AY1642">
        <v>3</v>
      </c>
      <c r="BA1642" s="119">
        <v>29</v>
      </c>
      <c r="BB1642" s="121">
        <v>186</v>
      </c>
      <c r="BC1642" s="125">
        <f>1000*BA1642+BB1642</f>
        <v>29186</v>
      </c>
      <c r="BE1642" s="7" t="s">
        <v>228</v>
      </c>
    </row>
    <row r="1643" spans="1:70" hidden="1" outlineLevel="1">
      <c r="A1643" t="s">
        <v>3118</v>
      </c>
      <c r="B1643" t="s">
        <v>1515</v>
      </c>
      <c r="C1643" s="1">
        <f t="shared" ref="C1643:C1662" si="652">SUM(N1643:AL1643)</f>
        <v>9848</v>
      </c>
      <c r="D1643" s="7">
        <f>IF(N1643&gt;0, RANK(N1643,(N1643:P1643,Q1643:AE1643)),0)</f>
        <v>2</v>
      </c>
      <c r="E1643" s="7">
        <f>IF(O1643&gt;0,RANK(O1643,(N1643:P1643,Q1643:AE1643)),0)</f>
        <v>1</v>
      </c>
      <c r="F1643" s="7">
        <f>IF(P1643&gt;0,RANK(P1643,(N1643:P1643,Q1643:AE1643)),0)</f>
        <v>3</v>
      </c>
      <c r="G1643" s="1">
        <f t="shared" si="640"/>
        <v>250</v>
      </c>
      <c r="H1643" s="2">
        <f t="shared" si="641"/>
        <v>2.538586515028432E-2</v>
      </c>
      <c r="I1643" s="2"/>
      <c r="J1643" s="2">
        <f t="shared" ref="J1643:J1662" si="653">IF($C1643=0,"-",N1643/$C1643)</f>
        <v>0.47847278635255891</v>
      </c>
      <c r="K1643" s="2">
        <f t="shared" ref="K1643:K1662" si="654">IF($C1643=0,"-",O1643/$C1643)</f>
        <v>0.50385865150284326</v>
      </c>
      <c r="L1643" s="2">
        <f t="shared" ref="L1643:L1662" si="655">IF($C1643=0,"-",P1643/$C1643)</f>
        <v>9.443541835905768E-3</v>
      </c>
      <c r="M1643" s="2">
        <f t="shared" ref="M1643:M1662" si="656">IF(C1643=0,"-",(1-J1643-K1643-L1643))</f>
        <v>8.22502030869212E-3</v>
      </c>
      <c r="N1643" s="66">
        <v>4712</v>
      </c>
      <c r="O1643" s="66">
        <v>4962</v>
      </c>
      <c r="P1643" s="66">
        <v>93</v>
      </c>
      <c r="Q1643" s="66">
        <v>64</v>
      </c>
      <c r="R1643" s="66">
        <v>0</v>
      </c>
      <c r="S1643" s="66">
        <v>17</v>
      </c>
      <c r="W1643" s="66">
        <f>IF(Notes!B$31=1,IF(BR1643&gt;0,BR1643-R1643-SUM(T1643:V1643)-SUM(X1643:AL1643),SUM(BS1643:BY1643)),SUM(BS1643:BY1643))</f>
        <v>0</v>
      </c>
      <c r="AN1643" s="7">
        <f>IF(Q1643&gt;0,RANK(Q1643,(N1643:P1643,Q1643:AE1643)),0)</f>
        <v>4</v>
      </c>
      <c r="AO1643" s="7">
        <f>IF(R1643&gt;0,RANK(R1643,(N1643:P1643,Q1643:AE1643)),0)</f>
        <v>0</v>
      </c>
      <c r="AP1643" s="7">
        <f>IF(T1643&gt;0,RANK(T1643,(N1643:P1643,Q1643:AE1643)),0)</f>
        <v>0</v>
      </c>
      <c r="AQ1643" s="7">
        <f>IF(S1643&gt;0,RANK(S1643,(N1643:P1643,Q1643:AE1643)),0)</f>
        <v>5</v>
      </c>
      <c r="AR1643" s="2">
        <f t="shared" ref="AR1643:AR1662" si="657">IF($C1643=0,"-",Q1643/$C1643)</f>
        <v>6.498781478472786E-3</v>
      </c>
      <c r="AS1643" s="2">
        <f t="shared" ref="AS1643:AS1662" si="658">IF($C1643=0,"-",R1643/$C1643)</f>
        <v>0</v>
      </c>
      <c r="AT1643" s="2">
        <f t="shared" ref="AT1643:AT1662" si="659">IF($C1643=0,"-",T1643/$C1643)</f>
        <v>0</v>
      </c>
      <c r="AU1643" s="2">
        <f t="shared" ref="AU1643:AU1662" si="660">IF($C1643=0,"-",S1643/$C1643)</f>
        <v>1.7262388302193338E-3</v>
      </c>
      <c r="AW1643" t="s">
        <v>3118</v>
      </c>
      <c r="AX1643" t="s">
        <v>1515</v>
      </c>
      <c r="AY1643">
        <v>4</v>
      </c>
      <c r="BA1643" s="119">
        <v>29</v>
      </c>
      <c r="BB1643" s="121">
        <v>195</v>
      </c>
      <c r="BC1643" s="125">
        <f t="shared" si="651"/>
        <v>29195</v>
      </c>
      <c r="BE1643" s="7" t="s">
        <v>228</v>
      </c>
    </row>
    <row r="1644" spans="1:70" hidden="1" outlineLevel="1">
      <c r="A1644" t="s">
        <v>1715</v>
      </c>
      <c r="B1644" t="s">
        <v>1515</v>
      </c>
      <c r="C1644" s="1">
        <f t="shared" si="652"/>
        <v>1983</v>
      </c>
      <c r="D1644" s="7">
        <f>IF(N1644&gt;0, RANK(N1644,(N1644:P1644,Q1644:AE1644)),0)</f>
        <v>2</v>
      </c>
      <c r="E1644" s="7">
        <f>IF(O1644&gt;0,RANK(O1644,(N1644:P1644,Q1644:AE1644)),0)</f>
        <v>1</v>
      </c>
      <c r="F1644" s="7">
        <f>IF(P1644&gt;0,RANK(P1644,(N1644:P1644,Q1644:AE1644)),0)</f>
        <v>3</v>
      </c>
      <c r="G1644" s="1">
        <f t="shared" si="640"/>
        <v>364</v>
      </c>
      <c r="H1644" s="2">
        <f t="shared" si="641"/>
        <v>0.18356026222894603</v>
      </c>
      <c r="I1644" s="2"/>
      <c r="J1644" s="2">
        <f t="shared" si="653"/>
        <v>0.39082198688855269</v>
      </c>
      <c r="K1644" s="2">
        <f t="shared" si="654"/>
        <v>0.57438224911749869</v>
      </c>
      <c r="L1644" s="2">
        <f t="shared" si="655"/>
        <v>1.6137165910237016E-2</v>
      </c>
      <c r="M1644" s="2">
        <f t="shared" si="656"/>
        <v>1.8658598083711554E-2</v>
      </c>
      <c r="N1644" s="66">
        <v>775</v>
      </c>
      <c r="O1644" s="66">
        <v>1139</v>
      </c>
      <c r="P1644" s="66">
        <v>32</v>
      </c>
      <c r="Q1644" s="66">
        <v>13</v>
      </c>
      <c r="R1644" s="66">
        <v>0</v>
      </c>
      <c r="S1644" s="66">
        <v>24</v>
      </c>
      <c r="W1644" s="66">
        <f>IF(Notes!B$31=1,IF(BR1644&gt;0,BR1644-R1644-SUM(T1644:V1644)-SUM(X1644:AL1644),SUM(BS1644:BY1644)),SUM(BS1644:BY1644))</f>
        <v>0</v>
      </c>
      <c r="AN1644" s="7">
        <f>IF(Q1644&gt;0,RANK(Q1644,(N1644:P1644,Q1644:AE1644)),0)</f>
        <v>5</v>
      </c>
      <c r="AO1644" s="7">
        <f>IF(R1644&gt;0,RANK(R1644,(N1644:P1644,Q1644:AE1644)),0)</f>
        <v>0</v>
      </c>
      <c r="AP1644" s="7">
        <f>IF(T1644&gt;0,RANK(T1644,(N1644:P1644,Q1644:AE1644)),0)</f>
        <v>0</v>
      </c>
      <c r="AQ1644" s="7">
        <f>IF(S1644&gt;0,RANK(S1644,(N1644:P1644,Q1644:AE1644)),0)</f>
        <v>4</v>
      </c>
      <c r="AR1644" s="2">
        <f t="shared" si="657"/>
        <v>6.5557236510337871E-3</v>
      </c>
      <c r="AS1644" s="2">
        <f t="shared" si="658"/>
        <v>0</v>
      </c>
      <c r="AT1644" s="2">
        <f t="shared" si="659"/>
        <v>0</v>
      </c>
      <c r="AU1644" s="2">
        <f t="shared" si="660"/>
        <v>1.2102874432677761E-2</v>
      </c>
      <c r="AW1644" t="s">
        <v>1715</v>
      </c>
      <c r="AX1644" t="s">
        <v>1515</v>
      </c>
      <c r="AY1644">
        <v>6</v>
      </c>
      <c r="BA1644" s="119">
        <v>29</v>
      </c>
      <c r="BB1644" s="121">
        <v>197</v>
      </c>
      <c r="BC1644" s="125">
        <f t="shared" si="651"/>
        <v>29197</v>
      </c>
      <c r="BE1644" s="7" t="s">
        <v>228</v>
      </c>
    </row>
    <row r="1645" spans="1:70" hidden="1" outlineLevel="1">
      <c r="A1645" t="s">
        <v>1174</v>
      </c>
      <c r="B1645" t="s">
        <v>1515</v>
      </c>
      <c r="C1645" s="1">
        <f t="shared" si="652"/>
        <v>2098</v>
      </c>
      <c r="D1645" s="7">
        <f>IF(N1645&gt;0, RANK(N1645,(N1645:P1645,Q1645:AE1645)),0)</f>
        <v>2</v>
      </c>
      <c r="E1645" s="7">
        <f>IF(O1645&gt;0,RANK(O1645,(N1645:P1645,Q1645:AE1645)),0)</f>
        <v>1</v>
      </c>
      <c r="F1645" s="7">
        <f>IF(P1645&gt;0,RANK(P1645,(N1645:P1645,Q1645:AE1645)),0)</f>
        <v>3</v>
      </c>
      <c r="G1645" s="1">
        <f t="shared" si="640"/>
        <v>456</v>
      </c>
      <c r="H1645" s="2">
        <f t="shared" si="641"/>
        <v>0.21734985700667303</v>
      </c>
      <c r="I1645" s="2"/>
      <c r="J1645" s="2">
        <f t="shared" si="653"/>
        <v>0.37797902764537655</v>
      </c>
      <c r="K1645" s="2">
        <f t="shared" si="654"/>
        <v>0.59532888465204958</v>
      </c>
      <c r="L1645" s="2">
        <f t="shared" si="655"/>
        <v>1.3822688274547188E-2</v>
      </c>
      <c r="M1645" s="2">
        <f t="shared" si="656"/>
        <v>1.286939942802673E-2</v>
      </c>
      <c r="N1645" s="66">
        <v>793</v>
      </c>
      <c r="O1645" s="66">
        <v>1249</v>
      </c>
      <c r="P1645" s="66">
        <v>29</v>
      </c>
      <c r="Q1645" s="66">
        <v>15</v>
      </c>
      <c r="R1645" s="66">
        <v>0</v>
      </c>
      <c r="S1645" s="66">
        <v>12</v>
      </c>
      <c r="W1645" s="66">
        <f>IF(Notes!B$31=1,IF(BR1645&gt;0,BR1645-R1645-SUM(T1645:V1645)-SUM(X1645:AL1645),SUM(BS1645:BY1645)),SUM(BS1645:BY1645))</f>
        <v>0</v>
      </c>
      <c r="AN1645" s="7">
        <f>IF(Q1645&gt;0,RANK(Q1645,(N1645:P1645,Q1645:AE1645)),0)</f>
        <v>4</v>
      </c>
      <c r="AO1645" s="7">
        <f>IF(R1645&gt;0,RANK(R1645,(N1645:P1645,Q1645:AE1645)),0)</f>
        <v>0</v>
      </c>
      <c r="AP1645" s="7">
        <f>IF(T1645&gt;0,RANK(T1645,(N1645:P1645,Q1645:AE1645)),0)</f>
        <v>0</v>
      </c>
      <c r="AQ1645" s="7">
        <f>IF(S1645&gt;0,RANK(S1645,(N1645:P1645,Q1645:AE1645)),0)</f>
        <v>5</v>
      </c>
      <c r="AR1645" s="2">
        <f t="shared" si="657"/>
        <v>7.1496663489037183E-3</v>
      </c>
      <c r="AS1645" s="2">
        <f t="shared" si="658"/>
        <v>0</v>
      </c>
      <c r="AT1645" s="2">
        <f t="shared" si="659"/>
        <v>0</v>
      </c>
      <c r="AU1645" s="2">
        <f t="shared" si="660"/>
        <v>5.7197330791229741E-3</v>
      </c>
      <c r="AW1645" t="s">
        <v>1174</v>
      </c>
      <c r="AX1645" t="s">
        <v>1515</v>
      </c>
      <c r="AY1645">
        <v>9</v>
      </c>
      <c r="BA1645" s="119">
        <v>29</v>
      </c>
      <c r="BB1645" s="121">
        <v>199</v>
      </c>
      <c r="BC1645" s="125">
        <f t="shared" si="651"/>
        <v>29199</v>
      </c>
      <c r="BE1645" s="7" t="s">
        <v>228</v>
      </c>
    </row>
    <row r="1646" spans="1:70" hidden="1" outlineLevel="1">
      <c r="A1646" t="s">
        <v>2375</v>
      </c>
      <c r="B1646" t="s">
        <v>1515</v>
      </c>
      <c r="C1646" s="1">
        <f t="shared" si="652"/>
        <v>18026</v>
      </c>
      <c r="D1646" s="7">
        <f>IF(N1646&gt;0, RANK(N1646,(N1646:P1646,Q1646:AE1646)),0)</f>
        <v>2</v>
      </c>
      <c r="E1646" s="7">
        <f>IF(O1646&gt;0,RANK(O1646,(N1646:P1646,Q1646:AE1646)),0)</f>
        <v>1</v>
      </c>
      <c r="F1646" s="7">
        <f>IF(P1646&gt;0,RANK(P1646,(N1646:P1646,Q1646:AE1646)),0)</f>
        <v>3</v>
      </c>
      <c r="G1646" s="1">
        <f t="shared" si="640"/>
        <v>5305</v>
      </c>
      <c r="H1646" s="2">
        <f t="shared" si="641"/>
        <v>0.29429712637301675</v>
      </c>
      <c r="I1646" s="2"/>
      <c r="J1646" s="2">
        <f t="shared" si="653"/>
        <v>0.34716520581382448</v>
      </c>
      <c r="K1646" s="2">
        <f t="shared" si="654"/>
        <v>0.64146233218684123</v>
      </c>
      <c r="L1646" s="2">
        <f t="shared" si="655"/>
        <v>6.2132475313436148E-3</v>
      </c>
      <c r="M1646" s="2">
        <f t="shared" si="656"/>
        <v>5.1592144679906676E-3</v>
      </c>
      <c r="N1646" s="66">
        <v>6258</v>
      </c>
      <c r="O1646" s="66">
        <v>11563</v>
      </c>
      <c r="P1646" s="66">
        <v>112</v>
      </c>
      <c r="Q1646" s="66">
        <v>61</v>
      </c>
      <c r="R1646" s="66">
        <v>0</v>
      </c>
      <c r="S1646" s="66">
        <v>32</v>
      </c>
      <c r="W1646" s="66">
        <f>IF(Notes!B$31=1,IF(BR1646&gt;0,BR1646-R1646-SUM(T1646:V1646)-SUM(X1646:AL1646),SUM(BS1646:BY1646)),SUM(BS1646:BY1646))</f>
        <v>0</v>
      </c>
      <c r="AN1646" s="7">
        <f>IF(Q1646&gt;0,RANK(Q1646,(N1646:P1646,Q1646:AE1646)),0)</f>
        <v>4</v>
      </c>
      <c r="AO1646" s="7">
        <f>IF(R1646&gt;0,RANK(R1646,(N1646:P1646,Q1646:AE1646)),0)</f>
        <v>0</v>
      </c>
      <c r="AP1646" s="7">
        <f>IF(T1646&gt;0,RANK(T1646,(N1646:P1646,Q1646:AE1646)),0)</f>
        <v>0</v>
      </c>
      <c r="AQ1646" s="7">
        <f>IF(S1646&gt;0,RANK(S1646,(N1646:P1646,Q1646:AE1646)),0)</f>
        <v>5</v>
      </c>
      <c r="AR1646" s="2">
        <f t="shared" si="657"/>
        <v>3.38400088760679E-3</v>
      </c>
      <c r="AS1646" s="2">
        <f t="shared" si="658"/>
        <v>0</v>
      </c>
      <c r="AT1646" s="2">
        <f t="shared" si="659"/>
        <v>0</v>
      </c>
      <c r="AU1646" s="2">
        <f t="shared" si="660"/>
        <v>1.7752135803838899E-3</v>
      </c>
      <c r="AW1646" t="s">
        <v>2375</v>
      </c>
      <c r="AX1646" t="s">
        <v>1515</v>
      </c>
      <c r="AY1646">
        <v>8</v>
      </c>
      <c r="BA1646" s="119">
        <v>29</v>
      </c>
      <c r="BB1646" s="121">
        <v>201</v>
      </c>
      <c r="BC1646" s="125">
        <f t="shared" si="651"/>
        <v>29201</v>
      </c>
      <c r="BE1646" s="7" t="s">
        <v>228</v>
      </c>
      <c r="BR1646" s="1">
        <v>56</v>
      </c>
    </row>
    <row r="1647" spans="1:70" hidden="1" outlineLevel="1">
      <c r="A1647" t="s">
        <v>1792</v>
      </c>
      <c r="B1647" t="s">
        <v>1515</v>
      </c>
      <c r="C1647" s="1">
        <f t="shared" si="652"/>
        <v>3838</v>
      </c>
      <c r="D1647" s="7">
        <f>IF(N1647&gt;0, RANK(N1647,(N1647:P1647,Q1647:AE1647)),0)</f>
        <v>2</v>
      </c>
      <c r="E1647" s="7">
        <f>IF(O1647&gt;0,RANK(O1647,(N1647:P1647,Q1647:AE1647)),0)</f>
        <v>1</v>
      </c>
      <c r="F1647" s="7">
        <f>IF(P1647&gt;0,RANK(P1647,(N1647:P1647,Q1647:AE1647)),0)</f>
        <v>3</v>
      </c>
      <c r="G1647" s="1">
        <f t="shared" si="640"/>
        <v>438</v>
      </c>
      <c r="H1647" s="2">
        <f t="shared" si="641"/>
        <v>0.11412193850964043</v>
      </c>
      <c r="I1647" s="2"/>
      <c r="J1647" s="2">
        <f t="shared" si="653"/>
        <v>0.42652423137050549</v>
      </c>
      <c r="K1647" s="2">
        <f t="shared" si="654"/>
        <v>0.54064616988014591</v>
      </c>
      <c r="L1647" s="2">
        <f t="shared" si="655"/>
        <v>1.43303804064617E-2</v>
      </c>
      <c r="M1647" s="2">
        <f t="shared" si="656"/>
        <v>1.8499218342886842E-2</v>
      </c>
      <c r="N1647" s="66">
        <v>1637</v>
      </c>
      <c r="O1647" s="66">
        <v>2075</v>
      </c>
      <c r="P1647" s="66">
        <v>55</v>
      </c>
      <c r="Q1647" s="66">
        <v>17</v>
      </c>
      <c r="R1647" s="66">
        <v>1</v>
      </c>
      <c r="S1647" s="66">
        <v>53</v>
      </c>
      <c r="W1647" s="66">
        <f>IF(Notes!B$31=1,IF(BR1647&gt;0,BR1647-R1647-SUM(T1647:V1647)-SUM(X1647:AL1647),SUM(BS1647:BY1647)),SUM(BS1647:BY1647))</f>
        <v>0</v>
      </c>
      <c r="AN1647" s="7">
        <f>IF(Q1647&gt;0,RANK(Q1647,(N1647:P1647,Q1647:AE1647)),0)</f>
        <v>5</v>
      </c>
      <c r="AO1647" s="7">
        <f>IF(R1647&gt;0,RANK(R1647,(N1647:P1647,Q1647:AE1647)),0)</f>
        <v>6</v>
      </c>
      <c r="AP1647" s="7">
        <f>IF(T1647&gt;0,RANK(T1647,(N1647:P1647,Q1647:AE1647)),0)</f>
        <v>0</v>
      </c>
      <c r="AQ1647" s="7">
        <f>IF(S1647&gt;0,RANK(S1647,(N1647:P1647,Q1647:AE1647)),0)</f>
        <v>4</v>
      </c>
      <c r="AR1647" s="2">
        <f t="shared" si="657"/>
        <v>4.4293903074517976E-3</v>
      </c>
      <c r="AS1647" s="2">
        <f t="shared" si="658"/>
        <v>2.6055237102657632E-4</v>
      </c>
      <c r="AT1647" s="2">
        <f t="shared" si="659"/>
        <v>0</v>
      </c>
      <c r="AU1647" s="2">
        <f t="shared" si="660"/>
        <v>1.3809275664408547E-2</v>
      </c>
      <c r="AW1647" t="s">
        <v>1792</v>
      </c>
      <c r="AX1647" t="s">
        <v>1515</v>
      </c>
      <c r="AY1647">
        <v>8</v>
      </c>
      <c r="BA1647" s="119">
        <v>29</v>
      </c>
      <c r="BB1647" s="121">
        <v>203</v>
      </c>
      <c r="BC1647" s="125">
        <f t="shared" si="651"/>
        <v>29203</v>
      </c>
      <c r="BE1647" s="7" t="s">
        <v>228</v>
      </c>
    </row>
    <row r="1648" spans="1:70" hidden="1" outlineLevel="1">
      <c r="A1648" t="s">
        <v>2173</v>
      </c>
      <c r="B1648" t="s">
        <v>1515</v>
      </c>
      <c r="C1648" s="1">
        <f t="shared" si="652"/>
        <v>3316</v>
      </c>
      <c r="D1648" s="7">
        <f>IF(N1648&gt;0, RANK(N1648,(N1648:P1648,Q1648:AE1648)),0)</f>
        <v>2</v>
      </c>
      <c r="E1648" s="7">
        <f>IF(O1648&gt;0,RANK(O1648,(N1648:P1648,Q1648:AE1648)),0)</f>
        <v>1</v>
      </c>
      <c r="F1648" s="7">
        <f>IF(P1648&gt;0,RANK(P1648,(N1648:P1648,Q1648:AE1648)),0)</f>
        <v>3</v>
      </c>
      <c r="G1648" s="1">
        <f t="shared" si="640"/>
        <v>1052</v>
      </c>
      <c r="H1648" s="2">
        <f t="shared" si="641"/>
        <v>0.31724969843184558</v>
      </c>
      <c r="I1648" s="2"/>
      <c r="J1648" s="2">
        <f t="shared" si="653"/>
        <v>0.33594692400482506</v>
      </c>
      <c r="K1648" s="2">
        <f t="shared" si="654"/>
        <v>0.65319662243667065</v>
      </c>
      <c r="L1648" s="2">
        <f t="shared" si="655"/>
        <v>4.8250904704463205E-3</v>
      </c>
      <c r="M1648" s="2">
        <f t="shared" si="656"/>
        <v>6.031363088057966E-3</v>
      </c>
      <c r="N1648" s="66">
        <v>1114</v>
      </c>
      <c r="O1648" s="66">
        <v>2166</v>
      </c>
      <c r="P1648" s="66">
        <v>16</v>
      </c>
      <c r="Q1648" s="66">
        <v>16</v>
      </c>
      <c r="R1648" s="66">
        <v>0</v>
      </c>
      <c r="S1648" s="66">
        <v>4</v>
      </c>
      <c r="W1648" s="66">
        <f>IF(Notes!B$31=1,IF(BR1648&gt;0,BR1648-R1648-SUM(T1648:V1648)-SUM(X1648:AL1648),SUM(BS1648:BY1648)),SUM(BS1648:BY1648))</f>
        <v>0</v>
      </c>
      <c r="AN1648" s="7">
        <f>IF(Q1648&gt;0,RANK(Q1648,(N1648:P1648,Q1648:AE1648)),0)</f>
        <v>3</v>
      </c>
      <c r="AO1648" s="7">
        <f>IF(R1648&gt;0,RANK(R1648,(N1648:P1648,Q1648:AE1648)),0)</f>
        <v>0</v>
      </c>
      <c r="AP1648" s="7">
        <f>IF(T1648&gt;0,RANK(T1648,(N1648:P1648,Q1648:AE1648)),0)</f>
        <v>0</v>
      </c>
      <c r="AQ1648" s="7">
        <f>IF(S1648&gt;0,RANK(S1648,(N1648:P1648,Q1648:AE1648)),0)</f>
        <v>5</v>
      </c>
      <c r="AR1648" s="2">
        <f t="shared" si="657"/>
        <v>4.8250904704463205E-3</v>
      </c>
      <c r="AS1648" s="2">
        <f t="shared" si="658"/>
        <v>0</v>
      </c>
      <c r="AT1648" s="2">
        <f t="shared" si="659"/>
        <v>0</v>
      </c>
      <c r="AU1648" s="2">
        <f t="shared" si="660"/>
        <v>1.2062726176115801E-3</v>
      </c>
      <c r="AW1648" t="s">
        <v>2173</v>
      </c>
      <c r="AX1648" t="s">
        <v>1515</v>
      </c>
      <c r="AY1648">
        <v>9</v>
      </c>
      <c r="BA1648" s="119">
        <v>29</v>
      </c>
      <c r="BB1648" s="121">
        <v>205</v>
      </c>
      <c r="BC1648" s="125">
        <f t="shared" si="651"/>
        <v>29205</v>
      </c>
      <c r="BE1648" s="7" t="s">
        <v>228</v>
      </c>
    </row>
    <row r="1649" spans="1:74" hidden="1" outlineLevel="1">
      <c r="A1649" t="s">
        <v>3075</v>
      </c>
      <c r="B1649" t="s">
        <v>1515</v>
      </c>
      <c r="C1649" s="1">
        <f t="shared" si="652"/>
        <v>13262</v>
      </c>
      <c r="D1649" s="7">
        <f>IF(N1649&gt;0, RANK(N1649,(N1649:P1649,Q1649:AE1649)),0)</f>
        <v>2</v>
      </c>
      <c r="E1649" s="7">
        <f>IF(O1649&gt;0,RANK(O1649,(N1649:P1649,Q1649:AE1649)),0)</f>
        <v>1</v>
      </c>
      <c r="F1649" s="7">
        <f>IF(P1649&gt;0,RANK(P1649,(N1649:P1649,Q1649:AE1649)),0)</f>
        <v>3</v>
      </c>
      <c r="G1649" s="1">
        <f t="shared" si="640"/>
        <v>5273</v>
      </c>
      <c r="H1649" s="2">
        <f t="shared" si="641"/>
        <v>0.39760217161815714</v>
      </c>
      <c r="I1649" s="2"/>
      <c r="J1649" s="2">
        <f t="shared" si="653"/>
        <v>0.29399788870456944</v>
      </c>
      <c r="K1649" s="2">
        <f t="shared" si="654"/>
        <v>0.69160006032272658</v>
      </c>
      <c r="L1649" s="2">
        <f t="shared" si="655"/>
        <v>7.1633237822349575E-3</v>
      </c>
      <c r="M1649" s="2">
        <f t="shared" si="656"/>
        <v>7.238727190469015E-3</v>
      </c>
      <c r="N1649" s="66">
        <v>3899</v>
      </c>
      <c r="O1649" s="66">
        <v>9172</v>
      </c>
      <c r="P1649" s="66">
        <v>95</v>
      </c>
      <c r="Q1649" s="66">
        <v>61</v>
      </c>
      <c r="R1649" s="66">
        <v>0</v>
      </c>
      <c r="S1649" s="66">
        <v>35</v>
      </c>
      <c r="W1649" s="66">
        <f>IF(Notes!B$31=1,IF(BR1649&gt;0,BR1649-R1649-SUM(T1649:V1649)-SUM(X1649:AL1649),SUM(BS1649:BY1649)),SUM(BS1649:BY1649))</f>
        <v>0</v>
      </c>
      <c r="AN1649" s="7">
        <f>IF(Q1649&gt;0,RANK(Q1649,(N1649:P1649,Q1649:AE1649)),0)</f>
        <v>4</v>
      </c>
      <c r="AO1649" s="7">
        <f>IF(R1649&gt;0,RANK(R1649,(N1649:P1649,Q1649:AE1649)),0)</f>
        <v>0</v>
      </c>
      <c r="AP1649" s="7">
        <f>IF(T1649&gt;0,RANK(T1649,(N1649:P1649,Q1649:AE1649)),0)</f>
        <v>0</v>
      </c>
      <c r="AQ1649" s="7">
        <f>IF(S1649&gt;0,RANK(S1649,(N1649:P1649,Q1649:AE1649)),0)</f>
        <v>5</v>
      </c>
      <c r="AR1649" s="2">
        <f t="shared" si="657"/>
        <v>4.599607902277183E-3</v>
      </c>
      <c r="AS1649" s="2">
        <f t="shared" si="658"/>
        <v>0</v>
      </c>
      <c r="AT1649" s="2">
        <f t="shared" si="659"/>
        <v>0</v>
      </c>
      <c r="AU1649" s="2">
        <f t="shared" si="660"/>
        <v>2.6391192881918264E-3</v>
      </c>
      <c r="AW1649" t="s">
        <v>3075</v>
      </c>
      <c r="AX1649" t="s">
        <v>1515</v>
      </c>
      <c r="AY1649">
        <v>8</v>
      </c>
      <c r="BA1649" s="119">
        <v>29</v>
      </c>
      <c r="BB1649" s="121">
        <v>207</v>
      </c>
      <c r="BC1649" s="125">
        <f t="shared" si="651"/>
        <v>29207</v>
      </c>
      <c r="BE1649" s="7" t="s">
        <v>228</v>
      </c>
    </row>
    <row r="1650" spans="1:74" hidden="1" outlineLevel="1">
      <c r="A1650" t="s">
        <v>3041</v>
      </c>
      <c r="B1650" t="s">
        <v>1515</v>
      </c>
      <c r="C1650" s="1">
        <f t="shared" si="652"/>
        <v>16387</v>
      </c>
      <c r="D1650" s="7">
        <f>IF(N1650&gt;0, RANK(N1650,(N1650:P1650,Q1650:AE1650)),0)</f>
        <v>2</v>
      </c>
      <c r="E1650" s="7">
        <f>IF(O1650&gt;0,RANK(O1650,(N1650:P1650,Q1650:AE1650)),0)</f>
        <v>1</v>
      </c>
      <c r="F1650" s="7">
        <f>IF(P1650&gt;0,RANK(P1650,(N1650:P1650,Q1650:AE1650)),0)</f>
        <v>3</v>
      </c>
      <c r="G1650" s="1">
        <f t="shared" si="640"/>
        <v>6118</v>
      </c>
      <c r="H1650" s="2">
        <f t="shared" si="641"/>
        <v>0.37334472447671935</v>
      </c>
      <c r="I1650" s="2"/>
      <c r="J1650" s="2">
        <f t="shared" si="653"/>
        <v>0.30688960761579298</v>
      </c>
      <c r="K1650" s="2">
        <f t="shared" si="654"/>
        <v>0.68023433209251238</v>
      </c>
      <c r="L1650" s="2">
        <f t="shared" si="655"/>
        <v>6.0413742600842132E-3</v>
      </c>
      <c r="M1650" s="2">
        <f t="shared" si="656"/>
        <v>6.8346860316104222E-3</v>
      </c>
      <c r="N1650" s="66">
        <v>5029</v>
      </c>
      <c r="O1650" s="66">
        <v>11147</v>
      </c>
      <c r="P1650" s="66">
        <v>99</v>
      </c>
      <c r="Q1650" s="66">
        <v>65</v>
      </c>
      <c r="R1650" s="66">
        <v>0</v>
      </c>
      <c r="S1650" s="66">
        <v>47</v>
      </c>
      <c r="W1650" s="66">
        <f>IF(Notes!B$31=1,IF(BR1650&gt;0,BR1650-R1650-SUM(T1650:V1650)-SUM(X1650:AL1650),SUM(BS1650:BY1650)),SUM(BS1650:BY1650))</f>
        <v>0</v>
      </c>
      <c r="AN1650" s="7">
        <f>IF(Q1650&gt;0,RANK(Q1650,(N1650:P1650,Q1650:AE1650)),0)</f>
        <v>4</v>
      </c>
      <c r="AO1650" s="7">
        <f>IF(R1650&gt;0,RANK(R1650,(N1650:P1650,Q1650:AE1650)),0)</f>
        <v>0</v>
      </c>
      <c r="AP1650" s="7">
        <f>IF(T1650&gt;0,RANK(T1650,(N1650:P1650,Q1650:AE1650)),0)</f>
        <v>0</v>
      </c>
      <c r="AQ1650" s="7">
        <f>IF(S1650&gt;0,RANK(S1650,(N1650:P1650,Q1650:AE1650)),0)</f>
        <v>5</v>
      </c>
      <c r="AR1650" s="2">
        <f t="shared" si="657"/>
        <v>3.9665588576310489E-3</v>
      </c>
      <c r="AS1650" s="2">
        <f t="shared" si="658"/>
        <v>0</v>
      </c>
      <c r="AT1650" s="2">
        <f t="shared" si="659"/>
        <v>0</v>
      </c>
      <c r="AU1650" s="2">
        <f t="shared" si="660"/>
        <v>2.8681271739793737E-3</v>
      </c>
      <c r="AW1650" t="s">
        <v>3041</v>
      </c>
      <c r="AX1650" t="s">
        <v>1515</v>
      </c>
      <c r="AY1650">
        <v>7</v>
      </c>
      <c r="BA1650" s="119">
        <v>29</v>
      </c>
      <c r="BB1650" s="121">
        <v>209</v>
      </c>
      <c r="BC1650" s="125">
        <f t="shared" si="651"/>
        <v>29209</v>
      </c>
      <c r="BE1650" s="7" t="s">
        <v>228</v>
      </c>
      <c r="BR1650" s="1">
        <v>58</v>
      </c>
    </row>
    <row r="1651" spans="1:74" hidden="1" outlineLevel="1">
      <c r="A1651" t="s">
        <v>3470</v>
      </c>
      <c r="B1651" t="s">
        <v>1515</v>
      </c>
      <c r="C1651" s="1">
        <f t="shared" si="652"/>
        <v>2869</v>
      </c>
      <c r="D1651" s="7">
        <f>IF(N1651&gt;0, RANK(N1651,(N1651:P1651,Q1651:AE1651)),0)</f>
        <v>2</v>
      </c>
      <c r="E1651" s="7">
        <f>IF(O1651&gt;0,RANK(O1651,(N1651:P1651,Q1651:AE1651)),0)</f>
        <v>1</v>
      </c>
      <c r="F1651" s="7">
        <f>IF(P1651&gt;0,RANK(P1651,(N1651:P1651,Q1651:AE1651)),0)</f>
        <v>3</v>
      </c>
      <c r="G1651" s="1">
        <f t="shared" si="640"/>
        <v>434</v>
      </c>
      <c r="H1651" s="2">
        <f t="shared" si="641"/>
        <v>0.15127222028581389</v>
      </c>
      <c r="I1651" s="2"/>
      <c r="J1651" s="2">
        <f t="shared" si="653"/>
        <v>0.40885325897525271</v>
      </c>
      <c r="K1651" s="2">
        <f t="shared" si="654"/>
        <v>0.56012547926106659</v>
      </c>
      <c r="L1651" s="2">
        <f t="shared" si="655"/>
        <v>1.3245033112582781E-2</v>
      </c>
      <c r="M1651" s="2">
        <f t="shared" si="656"/>
        <v>1.7776228651097917E-2</v>
      </c>
      <c r="N1651" s="66">
        <v>1173</v>
      </c>
      <c r="O1651" s="66">
        <v>1607</v>
      </c>
      <c r="P1651" s="66">
        <v>38</v>
      </c>
      <c r="Q1651" s="66">
        <v>16</v>
      </c>
      <c r="R1651" s="66">
        <v>0</v>
      </c>
      <c r="S1651" s="66">
        <v>35</v>
      </c>
      <c r="W1651" s="66">
        <f>IF(Notes!B$31=1,IF(BR1651&gt;0,BR1651-R1651-SUM(T1651:V1651)-SUM(X1651:AL1651),SUM(BS1651:BY1651)),SUM(BS1651:BY1651))</f>
        <v>0</v>
      </c>
      <c r="AN1651" s="7">
        <f>IF(Q1651&gt;0,RANK(Q1651,(N1651:P1651,Q1651:AE1651)),0)</f>
        <v>5</v>
      </c>
      <c r="AO1651" s="7">
        <f>IF(R1651&gt;0,RANK(R1651,(N1651:P1651,Q1651:AE1651)),0)</f>
        <v>0</v>
      </c>
      <c r="AP1651" s="7">
        <f>IF(T1651&gt;0,RANK(T1651,(N1651:P1651,Q1651:AE1651)),0)</f>
        <v>0</v>
      </c>
      <c r="AQ1651" s="7">
        <f>IF(S1651&gt;0,RANK(S1651,(N1651:P1651,Q1651:AE1651)),0)</f>
        <v>4</v>
      </c>
      <c r="AR1651" s="2">
        <f t="shared" si="657"/>
        <v>5.5768560474032764E-3</v>
      </c>
      <c r="AS1651" s="2">
        <f t="shared" si="658"/>
        <v>0</v>
      </c>
      <c r="AT1651" s="2">
        <f t="shared" si="659"/>
        <v>0</v>
      </c>
      <c r="AU1651" s="2">
        <f t="shared" si="660"/>
        <v>1.2199372603694667E-2</v>
      </c>
      <c r="AW1651" t="s">
        <v>3470</v>
      </c>
      <c r="AX1651" t="s">
        <v>1515</v>
      </c>
      <c r="AY1651">
        <v>6</v>
      </c>
      <c r="BA1651" s="119">
        <v>29</v>
      </c>
      <c r="BB1651" s="121">
        <v>211</v>
      </c>
      <c r="BC1651" s="125">
        <f t="shared" si="651"/>
        <v>29211</v>
      </c>
      <c r="BE1651" s="7" t="s">
        <v>228</v>
      </c>
    </row>
    <row r="1652" spans="1:74" hidden="1" outlineLevel="1">
      <c r="A1652" t="s">
        <v>3207</v>
      </c>
      <c r="B1652" t="s">
        <v>1515</v>
      </c>
      <c r="C1652" s="1">
        <f t="shared" si="652"/>
        <v>21664</v>
      </c>
      <c r="D1652" s="7">
        <f>IF(N1652&gt;0, RANK(N1652,(N1652:P1652,Q1652:AE1652)),0)</f>
        <v>2</v>
      </c>
      <c r="E1652" s="7">
        <f>IF(O1652&gt;0,RANK(O1652,(N1652:P1652,Q1652:AE1652)),0)</f>
        <v>1</v>
      </c>
      <c r="F1652" s="7">
        <f>IF(P1652&gt;0,RANK(P1652,(N1652:P1652,Q1652:AE1652)),0)</f>
        <v>3</v>
      </c>
      <c r="G1652" s="1">
        <f t="shared" si="640"/>
        <v>8053</v>
      </c>
      <c r="H1652" s="2">
        <f t="shared" si="641"/>
        <v>0.37172267355982275</v>
      </c>
      <c r="I1652" s="2"/>
      <c r="J1652" s="2">
        <f t="shared" si="653"/>
        <v>0.30848412112259971</v>
      </c>
      <c r="K1652" s="2">
        <f t="shared" si="654"/>
        <v>0.6802067946824224</v>
      </c>
      <c r="L1652" s="2">
        <f t="shared" si="655"/>
        <v>5.6776218611521417E-3</v>
      </c>
      <c r="M1652" s="2">
        <f t="shared" si="656"/>
        <v>5.6314623338257503E-3</v>
      </c>
      <c r="N1652" s="66">
        <v>6683</v>
      </c>
      <c r="O1652" s="66">
        <v>14736</v>
      </c>
      <c r="P1652" s="66">
        <v>123</v>
      </c>
      <c r="Q1652" s="66">
        <v>80</v>
      </c>
      <c r="R1652" s="66">
        <v>0</v>
      </c>
      <c r="S1652" s="66">
        <v>42</v>
      </c>
      <c r="W1652" s="66">
        <f>IF(Notes!B$31=1,IF(BR1652&gt;0,BR1652-R1652-SUM(T1652:V1652)-SUM(X1652:AL1652),SUM(BS1652:BY1652)),SUM(BS1652:BY1652))</f>
        <v>0</v>
      </c>
      <c r="AN1652" s="7">
        <f>IF(Q1652&gt;0,RANK(Q1652,(N1652:P1652,Q1652:AE1652)),0)</f>
        <v>4</v>
      </c>
      <c r="AO1652" s="7">
        <f>IF(R1652&gt;0,RANK(R1652,(N1652:P1652,Q1652:AE1652)),0)</f>
        <v>0</v>
      </c>
      <c r="AP1652" s="7">
        <f>IF(T1652&gt;0,RANK(T1652,(N1652:P1652,Q1652:AE1652)),0)</f>
        <v>0</v>
      </c>
      <c r="AQ1652" s="7">
        <f>IF(S1652&gt;0,RANK(S1652,(N1652:P1652,Q1652:AE1652)),0)</f>
        <v>5</v>
      </c>
      <c r="AR1652" s="2">
        <f t="shared" si="657"/>
        <v>3.692762186115214E-3</v>
      </c>
      <c r="AS1652" s="2">
        <f t="shared" si="658"/>
        <v>0</v>
      </c>
      <c r="AT1652" s="2">
        <f t="shared" si="659"/>
        <v>0</v>
      </c>
      <c r="AU1652" s="2">
        <f t="shared" si="660"/>
        <v>1.9387001477104875E-3</v>
      </c>
      <c r="AW1652" t="s">
        <v>3207</v>
      </c>
      <c r="AX1652" t="s">
        <v>1515</v>
      </c>
      <c r="AY1652">
        <v>0</v>
      </c>
      <c r="BA1652" s="119">
        <v>29</v>
      </c>
      <c r="BB1652" s="121">
        <v>213</v>
      </c>
      <c r="BC1652" s="125">
        <f t="shared" si="651"/>
        <v>29213</v>
      </c>
      <c r="BE1652" s="7" t="s">
        <v>228</v>
      </c>
      <c r="BR1652" s="66">
        <v>77</v>
      </c>
    </row>
    <row r="1653" spans="1:74" hidden="1" outlineLevel="1">
      <c r="A1653" t="s">
        <v>3088</v>
      </c>
      <c r="B1653" t="s">
        <v>1515</v>
      </c>
      <c r="C1653" s="1">
        <f t="shared" si="652"/>
        <v>10851</v>
      </c>
      <c r="D1653" s="7">
        <f>IF(N1653&gt;0, RANK(N1653,(N1653:P1653,Q1653:AE1653)),0)</f>
        <v>2</v>
      </c>
      <c r="E1653" s="7">
        <f>IF(O1653&gt;0,RANK(O1653,(N1653:P1653,Q1653:AE1653)),0)</f>
        <v>1</v>
      </c>
      <c r="F1653" s="7">
        <f>IF(P1653&gt;0,RANK(P1653,(N1653:P1653,Q1653:AE1653)),0)</f>
        <v>3</v>
      </c>
      <c r="G1653" s="1">
        <f t="shared" si="640"/>
        <v>3805</v>
      </c>
      <c r="H1653" s="2">
        <f t="shared" si="641"/>
        <v>0.35065892544465949</v>
      </c>
      <c r="I1653" s="2"/>
      <c r="J1653" s="2">
        <f t="shared" si="653"/>
        <v>0.31425675052990509</v>
      </c>
      <c r="K1653" s="2">
        <f t="shared" si="654"/>
        <v>0.66491567597456458</v>
      </c>
      <c r="L1653" s="2">
        <f t="shared" si="655"/>
        <v>9.4922126992903876E-3</v>
      </c>
      <c r="M1653" s="2">
        <f t="shared" si="656"/>
        <v>1.1335360796239939E-2</v>
      </c>
      <c r="N1653" s="66">
        <v>3410</v>
      </c>
      <c r="O1653" s="66">
        <v>7215</v>
      </c>
      <c r="P1653" s="66">
        <v>103</v>
      </c>
      <c r="Q1653" s="66">
        <v>59</v>
      </c>
      <c r="R1653" s="66">
        <v>0</v>
      </c>
      <c r="S1653" s="66">
        <v>64</v>
      </c>
      <c r="W1653" s="66">
        <f>IF(Notes!B$31=1,IF(BR1653&gt;0,BR1653-R1653-SUM(T1653:V1653)-SUM(X1653:AL1653),SUM(BS1653:BY1653)),SUM(BS1653:BY1653))</f>
        <v>0</v>
      </c>
      <c r="AN1653" s="7">
        <f>IF(Q1653&gt;0,RANK(Q1653,(N1653:P1653,Q1653:AE1653)),0)</f>
        <v>5</v>
      </c>
      <c r="AO1653" s="7">
        <f>IF(R1653&gt;0,RANK(R1653,(N1653:P1653,Q1653:AE1653)),0)</f>
        <v>0</v>
      </c>
      <c r="AP1653" s="7">
        <f>IF(T1653&gt;0,RANK(T1653,(N1653:P1653,Q1653:AE1653)),0)</f>
        <v>0</v>
      </c>
      <c r="AQ1653" s="7">
        <f>IF(S1653&gt;0,RANK(S1653,(N1653:P1653,Q1653:AE1653)),0)</f>
        <v>4</v>
      </c>
      <c r="AR1653" s="2">
        <f t="shared" si="657"/>
        <v>5.4372868860012901E-3</v>
      </c>
      <c r="AS1653" s="2">
        <f t="shared" si="658"/>
        <v>0</v>
      </c>
      <c r="AT1653" s="2">
        <f t="shared" si="659"/>
        <v>0</v>
      </c>
      <c r="AU1653" s="2">
        <f t="shared" si="660"/>
        <v>5.8980739102386876E-3</v>
      </c>
      <c r="AW1653" t="s">
        <v>3088</v>
      </c>
      <c r="AX1653" t="s">
        <v>1515</v>
      </c>
      <c r="AY1653">
        <v>8</v>
      </c>
      <c r="BA1653" s="119">
        <v>29</v>
      </c>
      <c r="BB1653" s="121">
        <v>215</v>
      </c>
      <c r="BC1653" s="125">
        <f t="shared" si="651"/>
        <v>29215</v>
      </c>
      <c r="BE1653" s="7" t="s">
        <v>228</v>
      </c>
    </row>
    <row r="1654" spans="1:74" hidden="1" outlineLevel="1">
      <c r="A1654" t="s">
        <v>1301</v>
      </c>
      <c r="B1654" t="s">
        <v>1515</v>
      </c>
      <c r="C1654" s="1">
        <f t="shared" si="652"/>
        <v>8878</v>
      </c>
      <c r="D1654" s="7">
        <f>IF(N1654&gt;0, RANK(N1654,(N1654:P1654,Q1654:AE1654)),0)</f>
        <v>2</v>
      </c>
      <c r="E1654" s="7">
        <f>IF(O1654&gt;0,RANK(O1654,(N1654:P1654,Q1654:AE1654)),0)</f>
        <v>1</v>
      </c>
      <c r="F1654" s="7">
        <f>IF(P1654&gt;0,RANK(P1654,(N1654:P1654,Q1654:AE1654)),0)</f>
        <v>3</v>
      </c>
      <c r="G1654" s="1">
        <f t="shared" si="640"/>
        <v>1953</v>
      </c>
      <c r="H1654" s="2">
        <f t="shared" si="641"/>
        <v>0.21998197792295562</v>
      </c>
      <c r="I1654" s="2"/>
      <c r="J1654" s="2">
        <f t="shared" si="653"/>
        <v>0.38082901554404147</v>
      </c>
      <c r="K1654" s="2">
        <f t="shared" si="654"/>
        <v>0.60081099346699707</v>
      </c>
      <c r="L1654" s="2">
        <f t="shared" si="655"/>
        <v>9.6868664113539081E-3</v>
      </c>
      <c r="M1654" s="2">
        <f t="shared" si="656"/>
        <v>8.6731245776075529E-3</v>
      </c>
      <c r="N1654" s="66">
        <v>3381</v>
      </c>
      <c r="O1654" s="66">
        <v>5334</v>
      </c>
      <c r="P1654" s="66">
        <v>86</v>
      </c>
      <c r="Q1654" s="66">
        <v>33</v>
      </c>
      <c r="R1654" s="66">
        <v>0</v>
      </c>
      <c r="S1654" s="66">
        <v>44</v>
      </c>
      <c r="W1654" s="66">
        <f>IF(Notes!B$31=1,IF(BR1654&gt;0,BR1654-R1654-SUM(T1654:V1654)-SUM(X1654:AL1654),SUM(BS1654:BY1654)),SUM(BS1654:BY1654))</f>
        <v>0</v>
      </c>
      <c r="AN1654" s="7">
        <f>IF(Q1654&gt;0,RANK(Q1654,(N1654:P1654,Q1654:AE1654)),0)</f>
        <v>5</v>
      </c>
      <c r="AO1654" s="7">
        <f>IF(R1654&gt;0,RANK(R1654,(N1654:P1654,Q1654:AE1654)),0)</f>
        <v>0</v>
      </c>
      <c r="AP1654" s="7">
        <f>IF(T1654&gt;0,RANK(T1654,(N1654:P1654,Q1654:AE1654)),0)</f>
        <v>0</v>
      </c>
      <c r="AQ1654" s="7">
        <f>IF(S1654&gt;0,RANK(S1654,(N1654:P1654,Q1654:AE1654)),0)</f>
        <v>4</v>
      </c>
      <c r="AR1654" s="2">
        <f t="shared" si="657"/>
        <v>3.7170533904032441E-3</v>
      </c>
      <c r="AS1654" s="2">
        <f t="shared" si="658"/>
        <v>0</v>
      </c>
      <c r="AT1654" s="2">
        <f t="shared" si="659"/>
        <v>0</v>
      </c>
      <c r="AU1654" s="2">
        <f t="shared" si="660"/>
        <v>4.9560711872043252E-3</v>
      </c>
      <c r="AW1654" t="s">
        <v>1301</v>
      </c>
      <c r="AX1654" t="s">
        <v>1515</v>
      </c>
      <c r="AY1654">
        <v>4</v>
      </c>
      <c r="BA1654" s="119">
        <v>29</v>
      </c>
      <c r="BB1654" s="121">
        <v>217</v>
      </c>
      <c r="BC1654" s="125">
        <f t="shared" si="651"/>
        <v>29217</v>
      </c>
      <c r="BE1654" s="7" t="s">
        <v>228</v>
      </c>
    </row>
    <row r="1655" spans="1:74" hidden="1" outlineLevel="1">
      <c r="A1655" t="s">
        <v>3421</v>
      </c>
      <c r="B1655" t="s">
        <v>1515</v>
      </c>
      <c r="C1655" s="1">
        <f t="shared" si="652"/>
        <v>15576</v>
      </c>
      <c r="D1655" s="7">
        <f>IF(N1655&gt;0, RANK(N1655,(N1655:P1655,Q1655:AE1655)),0)</f>
        <v>2</v>
      </c>
      <c r="E1655" s="7">
        <f>IF(O1655&gt;0,RANK(O1655,(N1655:P1655,Q1655:AE1655)),0)</f>
        <v>1</v>
      </c>
      <c r="F1655" s="7">
        <f>IF(P1655&gt;0,RANK(P1655,(N1655:P1655,Q1655:AE1655)),0)</f>
        <v>3</v>
      </c>
      <c r="G1655" s="1">
        <f t="shared" si="640"/>
        <v>1970</v>
      </c>
      <c r="H1655" s="2">
        <f t="shared" si="641"/>
        <v>0.12647663071391885</v>
      </c>
      <c r="I1655" s="2"/>
      <c r="J1655" s="2">
        <f t="shared" si="653"/>
        <v>0.43046995377503849</v>
      </c>
      <c r="K1655" s="2">
        <f t="shared" si="654"/>
        <v>0.5569465844889574</v>
      </c>
      <c r="L1655" s="2">
        <f t="shared" si="655"/>
        <v>6.0991268618387261E-3</v>
      </c>
      <c r="M1655" s="2">
        <f t="shared" si="656"/>
        <v>6.4843348741653829E-3</v>
      </c>
      <c r="N1655" s="66">
        <v>6705</v>
      </c>
      <c r="O1655" s="66">
        <v>8675</v>
      </c>
      <c r="P1655" s="66">
        <v>95</v>
      </c>
      <c r="Q1655" s="66">
        <v>64</v>
      </c>
      <c r="R1655" s="66">
        <v>1</v>
      </c>
      <c r="S1655" s="66">
        <v>36</v>
      </c>
      <c r="W1655" s="66">
        <f>IF(Notes!B$31=1,IF(BR1655&gt;0,BR1655-R1655-SUM(T1655:V1655)-SUM(X1655:AL1655),SUM(BS1655:BY1655)),SUM(BS1655:BY1655))</f>
        <v>0</v>
      </c>
      <c r="AN1655" s="7">
        <f>IF(Q1655&gt;0,RANK(Q1655,(N1655:P1655,Q1655:AE1655)),0)</f>
        <v>4</v>
      </c>
      <c r="AO1655" s="7">
        <f>IF(R1655&gt;0,RANK(R1655,(N1655:P1655,Q1655:AE1655)),0)</f>
        <v>6</v>
      </c>
      <c r="AP1655" s="7">
        <f>IF(T1655&gt;0,RANK(T1655,(N1655:P1655,Q1655:AE1655)),0)</f>
        <v>0</v>
      </c>
      <c r="AQ1655" s="7">
        <f>IF(S1655&gt;0,RANK(S1655,(N1655:P1655,Q1655:AE1655)),0)</f>
        <v>5</v>
      </c>
      <c r="AR1655" s="2">
        <f t="shared" si="657"/>
        <v>4.1088854648176684E-3</v>
      </c>
      <c r="AS1655" s="2">
        <f t="shared" si="658"/>
        <v>6.4201335387776068E-5</v>
      </c>
      <c r="AT1655" s="2">
        <f t="shared" si="659"/>
        <v>0</v>
      </c>
      <c r="AU1655" s="2">
        <f t="shared" si="660"/>
        <v>2.3112480739599386E-3</v>
      </c>
      <c r="AW1655" t="s">
        <v>3421</v>
      </c>
      <c r="AX1655" t="s">
        <v>1515</v>
      </c>
      <c r="AY1655">
        <v>9</v>
      </c>
      <c r="BA1655" s="119">
        <v>29</v>
      </c>
      <c r="BB1655" s="121">
        <v>219</v>
      </c>
      <c r="BC1655" s="125">
        <f t="shared" si="651"/>
        <v>29219</v>
      </c>
      <c r="BE1655" s="7" t="s">
        <v>228</v>
      </c>
    </row>
    <row r="1656" spans="1:74" hidden="1" outlineLevel="1">
      <c r="A1656" t="s">
        <v>1616</v>
      </c>
      <c r="B1656" t="s">
        <v>1515</v>
      </c>
      <c r="C1656" s="1">
        <f t="shared" si="652"/>
        <v>9614</v>
      </c>
      <c r="D1656" s="7">
        <f>IF(N1656&gt;0, RANK(N1656,(N1656:P1656,Q1656:AE1656)),0)</f>
        <v>1</v>
      </c>
      <c r="E1656" s="7">
        <f>IF(O1656&gt;0,RANK(O1656,(N1656:P1656,Q1656:AE1656)),0)</f>
        <v>2</v>
      </c>
      <c r="F1656" s="7">
        <f>IF(P1656&gt;0,RANK(P1656,(N1656:P1656,Q1656:AE1656)),0)</f>
        <v>3</v>
      </c>
      <c r="G1656" s="1">
        <f t="shared" si="640"/>
        <v>5</v>
      </c>
      <c r="H1656" s="2">
        <f t="shared" si="641"/>
        <v>5.2007489078427299E-4</v>
      </c>
      <c r="I1656" s="2"/>
      <c r="J1656" s="2">
        <f t="shared" si="653"/>
        <v>0.49001456209694194</v>
      </c>
      <c r="K1656" s="2">
        <f t="shared" si="654"/>
        <v>0.48949448720615768</v>
      </c>
      <c r="L1656" s="2">
        <f t="shared" si="655"/>
        <v>1.3001872269606824E-2</v>
      </c>
      <c r="M1656" s="2">
        <f t="shared" si="656"/>
        <v>7.4890784272935544E-3</v>
      </c>
      <c r="N1656" s="66">
        <v>4711</v>
      </c>
      <c r="O1656" s="66">
        <v>4706</v>
      </c>
      <c r="P1656" s="66">
        <v>125</v>
      </c>
      <c r="Q1656" s="66">
        <v>37</v>
      </c>
      <c r="R1656" s="66">
        <v>0</v>
      </c>
      <c r="S1656" s="66">
        <v>35</v>
      </c>
      <c r="W1656" s="66">
        <f>IF(Notes!B$31=1,IF(BR1656&gt;0,BR1656-R1656-SUM(T1656:V1656)-SUM(X1656:AL1656),SUM(BS1656:BY1656)),SUM(BS1656:BY1656))</f>
        <v>0</v>
      </c>
      <c r="AN1656" s="7">
        <f>IF(Q1656&gt;0,RANK(Q1656,(N1656:P1656,Q1656:AE1656)),0)</f>
        <v>4</v>
      </c>
      <c r="AO1656" s="7">
        <f>IF(R1656&gt;0,RANK(R1656,(N1656:P1656,Q1656:AE1656)),0)</f>
        <v>0</v>
      </c>
      <c r="AP1656" s="7">
        <f>IF(T1656&gt;0,RANK(T1656,(N1656:P1656,Q1656:AE1656)),0)</f>
        <v>0</v>
      </c>
      <c r="AQ1656" s="7">
        <f>IF(S1656&gt;0,RANK(S1656,(N1656:P1656,Q1656:AE1656)),0)</f>
        <v>5</v>
      </c>
      <c r="AR1656" s="2">
        <f t="shared" si="657"/>
        <v>3.8485541918036196E-3</v>
      </c>
      <c r="AS1656" s="2">
        <f t="shared" si="658"/>
        <v>0</v>
      </c>
      <c r="AT1656" s="2">
        <f t="shared" si="659"/>
        <v>0</v>
      </c>
      <c r="AU1656" s="2">
        <f t="shared" si="660"/>
        <v>3.6405242354899106E-3</v>
      </c>
      <c r="AW1656" t="s">
        <v>1616</v>
      </c>
      <c r="AX1656" t="s">
        <v>1515</v>
      </c>
      <c r="AY1656">
        <v>8</v>
      </c>
      <c r="BA1656" s="119">
        <v>29</v>
      </c>
      <c r="BB1656" s="121">
        <v>221</v>
      </c>
      <c r="BC1656" s="125">
        <f t="shared" si="651"/>
        <v>29221</v>
      </c>
      <c r="BE1656" s="7" t="s">
        <v>228</v>
      </c>
    </row>
    <row r="1657" spans="1:74" hidden="1" outlineLevel="1">
      <c r="A1657" t="s">
        <v>3422</v>
      </c>
      <c r="B1657" t="s">
        <v>1515</v>
      </c>
      <c r="C1657" s="1">
        <f t="shared" si="652"/>
        <v>6154</v>
      </c>
      <c r="D1657" s="7">
        <f>IF(N1657&gt;0, RANK(N1657,(N1657:P1657,Q1657:AE1657)),0)</f>
        <v>2</v>
      </c>
      <c r="E1657" s="7">
        <f>IF(O1657&gt;0,RANK(O1657,(N1657:P1657,Q1657:AE1657)),0)</f>
        <v>1</v>
      </c>
      <c r="F1657" s="7">
        <f>IF(P1657&gt;0,RANK(P1657,(N1657:P1657,Q1657:AE1657)),0)</f>
        <v>3</v>
      </c>
      <c r="G1657" s="1">
        <f t="shared" si="640"/>
        <v>1541</v>
      </c>
      <c r="H1657" s="2">
        <f t="shared" si="641"/>
        <v>0.2504062398440039</v>
      </c>
      <c r="I1657" s="2"/>
      <c r="J1657" s="2">
        <f t="shared" si="653"/>
        <v>0.36447838804029897</v>
      </c>
      <c r="K1657" s="2">
        <f t="shared" si="654"/>
        <v>0.61488462788430287</v>
      </c>
      <c r="L1657" s="2">
        <f t="shared" si="655"/>
        <v>1.1049723756906077E-2</v>
      </c>
      <c r="M1657" s="2">
        <f t="shared" si="656"/>
        <v>9.5872603184920802E-3</v>
      </c>
      <c r="N1657" s="66">
        <v>2243</v>
      </c>
      <c r="O1657" s="66">
        <v>3784</v>
      </c>
      <c r="P1657" s="66">
        <v>68</v>
      </c>
      <c r="Q1657" s="66">
        <v>38</v>
      </c>
      <c r="R1657" s="66">
        <v>0</v>
      </c>
      <c r="S1657" s="66">
        <v>21</v>
      </c>
      <c r="W1657" s="66">
        <f>IF(Notes!B$31=1,IF(BR1657&gt;0,BR1657-R1657-SUM(T1657:V1657)-SUM(X1657:AL1657),SUM(BS1657:BY1657)),SUM(BS1657:BY1657))</f>
        <v>0</v>
      </c>
      <c r="AN1657" s="7">
        <f>IF(Q1657&gt;0,RANK(Q1657,(N1657:P1657,Q1657:AE1657)),0)</f>
        <v>4</v>
      </c>
      <c r="AO1657" s="7">
        <f>IF(R1657&gt;0,RANK(R1657,(N1657:P1657,Q1657:AE1657)),0)</f>
        <v>0</v>
      </c>
      <c r="AP1657" s="7">
        <f>IF(T1657&gt;0,RANK(T1657,(N1657:P1657,Q1657:AE1657)),0)</f>
        <v>0</v>
      </c>
      <c r="AQ1657" s="7">
        <f>IF(S1657&gt;0,RANK(S1657,(N1657:P1657,Q1657:AE1657)),0)</f>
        <v>5</v>
      </c>
      <c r="AR1657" s="2">
        <f t="shared" si="657"/>
        <v>6.1748456288592789E-3</v>
      </c>
      <c r="AS1657" s="2">
        <f t="shared" si="658"/>
        <v>0</v>
      </c>
      <c r="AT1657" s="2">
        <f t="shared" si="659"/>
        <v>0</v>
      </c>
      <c r="AU1657" s="2">
        <f t="shared" si="660"/>
        <v>3.4124146896327592E-3</v>
      </c>
      <c r="AW1657" t="s">
        <v>3422</v>
      </c>
      <c r="AX1657" t="s">
        <v>1515</v>
      </c>
      <c r="AY1657">
        <v>8</v>
      </c>
      <c r="BA1657" s="119">
        <v>29</v>
      </c>
      <c r="BB1657" s="121">
        <v>223</v>
      </c>
      <c r="BC1657" s="125">
        <f t="shared" si="651"/>
        <v>29223</v>
      </c>
      <c r="BE1657" s="7" t="s">
        <v>228</v>
      </c>
    </row>
    <row r="1658" spans="1:74" hidden="1" outlineLevel="1">
      <c r="A1658" t="s">
        <v>3311</v>
      </c>
      <c r="B1658" t="s">
        <v>1515</v>
      </c>
      <c r="C1658" s="1">
        <f t="shared" si="652"/>
        <v>16356</v>
      </c>
      <c r="D1658" s="7">
        <f>IF(N1658&gt;0, RANK(N1658,(N1658:P1658,Q1658:AE1658)),0)</f>
        <v>2</v>
      </c>
      <c r="E1658" s="7">
        <f>IF(O1658&gt;0,RANK(O1658,(N1658:P1658,Q1658:AE1658)),0)</f>
        <v>1</v>
      </c>
      <c r="F1658" s="7">
        <f>IF(P1658&gt;0,RANK(P1658,(N1658:P1658,Q1658:AE1658)),0)</f>
        <v>3</v>
      </c>
      <c r="G1658" s="1">
        <f t="shared" si="640"/>
        <v>4746</v>
      </c>
      <c r="H1658" s="2">
        <f t="shared" si="641"/>
        <v>0.29016874541452675</v>
      </c>
      <c r="I1658" s="2"/>
      <c r="J1658" s="2">
        <f t="shared" si="653"/>
        <v>0.34757887013939837</v>
      </c>
      <c r="K1658" s="2">
        <f t="shared" si="654"/>
        <v>0.63774761555392512</v>
      </c>
      <c r="L1658" s="2">
        <f t="shared" si="655"/>
        <v>5.5025678650036684E-3</v>
      </c>
      <c r="M1658" s="2">
        <f t="shared" si="656"/>
        <v>9.1709464416728469E-3</v>
      </c>
      <c r="N1658" s="66">
        <v>5685</v>
      </c>
      <c r="O1658" s="66">
        <v>10431</v>
      </c>
      <c r="P1658" s="66">
        <v>90</v>
      </c>
      <c r="Q1658" s="66">
        <v>71</v>
      </c>
      <c r="R1658" s="66">
        <v>0</v>
      </c>
      <c r="S1658" s="66">
        <v>79</v>
      </c>
      <c r="W1658" s="66">
        <f>IF(Notes!B$31=1,IF(BR1658&gt;0,BR1658-R1658-SUM(T1658:V1658)-SUM(X1658:AL1658),SUM(BS1658:BY1658)),SUM(BS1658:BY1658))</f>
        <v>0</v>
      </c>
      <c r="AN1658" s="7">
        <f>IF(Q1658&gt;0,RANK(Q1658,(N1658:P1658,Q1658:AE1658)),0)</f>
        <v>5</v>
      </c>
      <c r="AO1658" s="7">
        <f>IF(R1658&gt;0,RANK(R1658,(N1658:P1658,Q1658:AE1658)),0)</f>
        <v>0</v>
      </c>
      <c r="AP1658" s="7">
        <f>IF(T1658&gt;0,RANK(T1658,(N1658:P1658,Q1658:AE1658)),0)</f>
        <v>0</v>
      </c>
      <c r="AQ1658" s="7">
        <f>IF(S1658&gt;0,RANK(S1658,(N1658:P1658,Q1658:AE1658)),0)</f>
        <v>4</v>
      </c>
      <c r="AR1658" s="2">
        <f t="shared" si="657"/>
        <v>4.3409146490584498E-3</v>
      </c>
      <c r="AS1658" s="2">
        <f t="shared" si="658"/>
        <v>0</v>
      </c>
      <c r="AT1658" s="2">
        <f t="shared" si="659"/>
        <v>0</v>
      </c>
      <c r="AU1658" s="2">
        <f t="shared" si="660"/>
        <v>4.8300317926143312E-3</v>
      </c>
      <c r="AW1658" t="s">
        <v>3311</v>
      </c>
      <c r="AX1658" t="s">
        <v>1515</v>
      </c>
      <c r="AY1658">
        <v>4</v>
      </c>
      <c r="BA1658" s="119">
        <v>29</v>
      </c>
      <c r="BB1658" s="121">
        <v>225</v>
      </c>
      <c r="BC1658" s="125">
        <f t="shared" si="651"/>
        <v>29225</v>
      </c>
      <c r="BE1658" s="7" t="s">
        <v>228</v>
      </c>
    </row>
    <row r="1659" spans="1:74" hidden="1" outlineLevel="1">
      <c r="A1659" t="s">
        <v>3231</v>
      </c>
      <c r="B1659" t="s">
        <v>1515</v>
      </c>
      <c r="C1659" s="1">
        <f t="shared" si="652"/>
        <v>1174</v>
      </c>
      <c r="D1659" s="7">
        <f>IF(N1659&gt;0, RANK(N1659,(N1659:P1659,Q1659:AE1659)),0)</f>
        <v>2</v>
      </c>
      <c r="E1659" s="7">
        <f>IF(O1659&gt;0,RANK(O1659,(N1659:P1659,Q1659:AE1659)),0)</f>
        <v>1</v>
      </c>
      <c r="F1659" s="7">
        <f>IF(P1659&gt;0,RANK(P1659,(N1659:P1659,Q1659:AE1659)),0)</f>
        <v>3</v>
      </c>
      <c r="G1659" s="1">
        <f t="shared" si="640"/>
        <v>280</v>
      </c>
      <c r="H1659" s="2">
        <f t="shared" si="641"/>
        <v>0.23850085178875638</v>
      </c>
      <c r="I1659" s="2"/>
      <c r="J1659" s="2">
        <f t="shared" si="653"/>
        <v>0.3637137989778535</v>
      </c>
      <c r="K1659" s="2">
        <f t="shared" si="654"/>
        <v>0.60221465076660985</v>
      </c>
      <c r="L1659" s="2">
        <f t="shared" si="655"/>
        <v>1.9591141396933562E-2</v>
      </c>
      <c r="M1659" s="2">
        <f t="shared" si="656"/>
        <v>1.4480408858603092E-2</v>
      </c>
      <c r="N1659" s="66">
        <v>427</v>
      </c>
      <c r="O1659" s="66">
        <v>707</v>
      </c>
      <c r="P1659" s="66">
        <v>23</v>
      </c>
      <c r="Q1659" s="66">
        <v>12</v>
      </c>
      <c r="R1659" s="66">
        <v>0</v>
      </c>
      <c r="S1659" s="66">
        <v>5</v>
      </c>
      <c r="W1659" s="66">
        <f>IF(Notes!B$31=1,IF(BR1659&gt;0,BR1659-R1659-SUM(T1659:V1659)-SUM(X1659:AL1659),SUM(BS1659:BY1659)),SUM(BS1659:BY1659))</f>
        <v>0</v>
      </c>
      <c r="AN1659" s="7">
        <f>IF(Q1659&gt;0,RANK(Q1659,(N1659:P1659,Q1659:AE1659)),0)</f>
        <v>4</v>
      </c>
      <c r="AO1659" s="7">
        <f>IF(R1659&gt;0,RANK(R1659,(N1659:P1659,Q1659:AE1659)),0)</f>
        <v>0</v>
      </c>
      <c r="AP1659" s="7">
        <f>IF(T1659&gt;0,RANK(T1659,(N1659:P1659,Q1659:AE1659)),0)</f>
        <v>0</v>
      </c>
      <c r="AQ1659" s="7">
        <f>IF(S1659&gt;0,RANK(S1659,(N1659:P1659,Q1659:AE1659)),0)</f>
        <v>5</v>
      </c>
      <c r="AR1659" s="2">
        <f t="shared" si="657"/>
        <v>1.0221465076660987E-2</v>
      </c>
      <c r="AS1659" s="2">
        <f t="shared" si="658"/>
        <v>0</v>
      </c>
      <c r="AT1659" s="2">
        <f t="shared" si="659"/>
        <v>0</v>
      </c>
      <c r="AU1659" s="2">
        <f t="shared" si="660"/>
        <v>4.2589437819420782E-3</v>
      </c>
      <c r="AW1659" t="s">
        <v>3231</v>
      </c>
      <c r="AX1659" t="s">
        <v>1515</v>
      </c>
      <c r="AY1659">
        <v>6</v>
      </c>
      <c r="BA1659" s="119">
        <v>29</v>
      </c>
      <c r="BB1659" s="121">
        <v>227</v>
      </c>
      <c r="BC1659" s="125">
        <f t="shared" si="651"/>
        <v>29227</v>
      </c>
      <c r="BE1659" s="7" t="s">
        <v>228</v>
      </c>
    </row>
    <row r="1660" spans="1:74" hidden="1" outlineLevel="1">
      <c r="A1660" t="s">
        <v>2875</v>
      </c>
      <c r="B1660" t="s">
        <v>1515</v>
      </c>
      <c r="C1660" s="1">
        <f t="shared" si="652"/>
        <v>8514</v>
      </c>
      <c r="D1660" s="7">
        <f>IF(N1660&gt;0, RANK(N1660,(N1660:P1660,Q1660:AE1660)),0)</f>
        <v>2</v>
      </c>
      <c r="E1660" s="7">
        <f>IF(O1660&gt;0,RANK(O1660,(N1660:P1660,Q1660:AE1660)),0)</f>
        <v>1</v>
      </c>
      <c r="F1660" s="7">
        <f>IF(P1660&gt;0,RANK(P1660,(N1660:P1660,Q1660:AE1660)),0)</f>
        <v>3</v>
      </c>
      <c r="G1660" s="1">
        <f t="shared" si="640"/>
        <v>3227</v>
      </c>
      <c r="H1660" s="2">
        <f t="shared" si="641"/>
        <v>0.37902278599953021</v>
      </c>
      <c r="I1660" s="2"/>
      <c r="J1660" s="2">
        <f t="shared" si="653"/>
        <v>0.30032887009631198</v>
      </c>
      <c r="K1660" s="2">
        <f t="shared" si="654"/>
        <v>0.67935165609584214</v>
      </c>
      <c r="L1660" s="2">
        <f t="shared" si="655"/>
        <v>8.6915668311017148E-3</v>
      </c>
      <c r="M1660" s="2">
        <f t="shared" si="656"/>
        <v>1.1627906976744108E-2</v>
      </c>
      <c r="N1660" s="66">
        <v>2557</v>
      </c>
      <c r="O1660" s="66">
        <v>5784</v>
      </c>
      <c r="P1660" s="66">
        <v>74</v>
      </c>
      <c r="Q1660" s="66">
        <v>27</v>
      </c>
      <c r="R1660" s="66">
        <v>0</v>
      </c>
      <c r="S1660" s="66">
        <v>72</v>
      </c>
      <c r="W1660" s="66">
        <f>IF(Notes!B$31=1,IF(BR1660&gt;0,BR1660-R1660-SUM(T1660:V1660)-SUM(X1660:AL1660),SUM(BS1660:BY1660)),SUM(BS1660:BY1660))</f>
        <v>0</v>
      </c>
      <c r="AN1660" s="7">
        <f>IF(Q1660&gt;0,RANK(Q1660,(N1660:P1660,Q1660:AE1660)),0)</f>
        <v>5</v>
      </c>
      <c r="AO1660" s="7">
        <f>IF(R1660&gt;0,RANK(R1660,(N1660:P1660,Q1660:AE1660)),0)</f>
        <v>0</v>
      </c>
      <c r="AP1660" s="7">
        <f>IF(T1660&gt;0,RANK(T1660,(N1660:P1660,Q1660:AE1660)),0)</f>
        <v>0</v>
      </c>
      <c r="AQ1660" s="7">
        <f>IF(S1660&gt;0,RANK(S1660,(N1660:P1660,Q1660:AE1660)),0)</f>
        <v>4</v>
      </c>
      <c r="AR1660" s="2">
        <f t="shared" si="657"/>
        <v>3.1712473572938688E-3</v>
      </c>
      <c r="AS1660" s="2">
        <f t="shared" si="658"/>
        <v>0</v>
      </c>
      <c r="AT1660" s="2">
        <f t="shared" si="659"/>
        <v>0</v>
      </c>
      <c r="AU1660" s="2">
        <f t="shared" si="660"/>
        <v>8.4566596194503175E-3</v>
      </c>
      <c r="AW1660" t="s">
        <v>2875</v>
      </c>
      <c r="AX1660" t="s">
        <v>1515</v>
      </c>
      <c r="AY1660">
        <v>8</v>
      </c>
      <c r="BA1660" s="119">
        <v>29</v>
      </c>
      <c r="BB1660" s="121">
        <v>229</v>
      </c>
      <c r="BC1660" s="125">
        <f t="shared" si="651"/>
        <v>29229</v>
      </c>
      <c r="BE1660" s="7" t="s">
        <v>228</v>
      </c>
    </row>
    <row r="1661" spans="1:74" hidden="1" outlineLevel="1">
      <c r="A1661" t="s">
        <v>3233</v>
      </c>
      <c r="B1661" t="s">
        <v>1515</v>
      </c>
      <c r="C1661" s="1">
        <f t="shared" si="652"/>
        <v>158858</v>
      </c>
      <c r="D1661" s="7">
        <f>IF(N1661&gt;0, RANK(N1661,(N1661:P1661,Q1661:AE1661)),0)</f>
        <v>1</v>
      </c>
      <c r="E1661" s="7">
        <f>IF(O1661&gt;0,RANK(O1661,(N1661:P1661,Q1661:AE1661)),0)</f>
        <v>2</v>
      </c>
      <c r="F1661" s="7">
        <f>IF(C1661&gt;0,RANK(P1661,(N1661:P1661,Q1661:AE1661)),0)</f>
        <v>3</v>
      </c>
      <c r="G1661" s="1">
        <f t="shared" si="640"/>
        <v>108263</v>
      </c>
      <c r="H1661" s="2">
        <f t="shared" si="641"/>
        <v>0.68150801344597056</v>
      </c>
      <c r="I1661" s="2"/>
      <c r="J1661" s="2">
        <f t="shared" si="653"/>
        <v>0.83675357866774103</v>
      </c>
      <c r="K1661" s="2">
        <f t="shared" si="654"/>
        <v>0.15524556522177038</v>
      </c>
      <c r="L1661" s="2">
        <f t="shared" si="655"/>
        <v>3.8021377582495059E-3</v>
      </c>
      <c r="M1661" s="2">
        <f t="shared" si="656"/>
        <v>4.1987183522390857E-3</v>
      </c>
      <c r="N1661" s="66">
        <v>132925</v>
      </c>
      <c r="O1661" s="66">
        <v>24662</v>
      </c>
      <c r="P1661" s="66">
        <v>604</v>
      </c>
      <c r="Q1661" s="66">
        <v>494</v>
      </c>
      <c r="R1661" s="66">
        <v>6</v>
      </c>
      <c r="S1661" s="66">
        <v>167</v>
      </c>
      <c r="W1661" s="66">
        <f>IF(Notes!B$31=1,IF(BR1661&gt;0,BR1661-R1661-SUM(T1661:V1661)-SUM(X1661:AL1661),SUM(BS1661:BY1661)),SUM(BS1661:BY1661))</f>
        <v>0</v>
      </c>
      <c r="AN1661" s="7">
        <f>IF(Q1661&gt;0,RANK(Q1661,(N1661:P1661,Q1661:AE1661)),0)</f>
        <v>4</v>
      </c>
      <c r="AO1661" s="7">
        <f>IF(R1661&gt;0,RANK(R1661,(N1661:P1661,Q1661:AE1661)),0)</f>
        <v>6</v>
      </c>
      <c r="AP1661" s="7">
        <f>IF(T1661&gt;0,RANK(T1661,(N1661:P1661,Q1661:AE1661)),0)</f>
        <v>0</v>
      </c>
      <c r="AQ1661" s="7">
        <f>IF(S1661&gt;0,RANK(S1661,(N1661:P1661,Q1661:AE1661)),0)</f>
        <v>5</v>
      </c>
      <c r="AR1661" s="2">
        <f t="shared" si="657"/>
        <v>3.1096954512835361E-3</v>
      </c>
      <c r="AS1661" s="2">
        <f t="shared" si="658"/>
        <v>3.7769580379961975E-5</v>
      </c>
      <c r="AT1661" s="2">
        <f t="shared" si="659"/>
        <v>0</v>
      </c>
      <c r="AU1661" s="2">
        <f t="shared" si="660"/>
        <v>1.0512533205756084E-3</v>
      </c>
      <c r="AW1661" t="s">
        <v>3233</v>
      </c>
      <c r="AX1661" t="s">
        <v>1515</v>
      </c>
      <c r="AY1661">
        <v>0</v>
      </c>
      <c r="BA1661" s="119">
        <v>29</v>
      </c>
      <c r="BB1661" s="121">
        <v>510</v>
      </c>
      <c r="BC1661" s="125">
        <f t="shared" si="651"/>
        <v>29510</v>
      </c>
      <c r="BE1661" s="7" t="s">
        <v>2792</v>
      </c>
      <c r="BR1661" s="1">
        <v>252</v>
      </c>
    </row>
    <row r="1662" spans="1:74" collapsed="1">
      <c r="A1662" t="s">
        <v>312</v>
      </c>
      <c r="B1662" t="s">
        <v>2781</v>
      </c>
      <c r="C1662" s="1">
        <f t="shared" si="652"/>
        <v>2925205</v>
      </c>
      <c r="D1662" s="7">
        <f>IF(N1662&gt;0, RANK(N1662,(N1662:P1662,Q1662:AE1662)),0)</f>
        <v>2</v>
      </c>
      <c r="E1662" s="7">
        <f>IF(O1662&gt;0,RANK(O1662,(N1662:P1662,Q1662:AE1662)),0)</f>
        <v>1</v>
      </c>
      <c r="F1662" s="7">
        <f>IF(C1662&gt;0,RANK(P1662,(N1662:P1662,Q1662:AE1662)),0)</f>
        <v>3</v>
      </c>
      <c r="G1662" s="1">
        <f t="shared" si="640"/>
        <v>3903</v>
      </c>
      <c r="H1662" s="2">
        <f t="shared" si="641"/>
        <v>1.3342654617368697E-3</v>
      </c>
      <c r="I1662" s="2"/>
      <c r="J1662" s="2">
        <f t="shared" si="653"/>
        <v>0.49292647865705136</v>
      </c>
      <c r="K1662" s="2">
        <f t="shared" si="654"/>
        <v>0.49426074411878823</v>
      </c>
      <c r="L1662" s="2">
        <f t="shared" si="655"/>
        <v>6.089487745303321E-3</v>
      </c>
      <c r="M1662" s="2">
        <f t="shared" si="656"/>
        <v>6.7232894788571444E-3</v>
      </c>
      <c r="N1662" s="66">
        <f t="shared" ref="N1662:S1662" si="661">SUM(N1547:N1661)</f>
        <v>1441911</v>
      </c>
      <c r="O1662" s="66">
        <f t="shared" si="661"/>
        <v>1445814</v>
      </c>
      <c r="P1662" s="66">
        <f t="shared" si="661"/>
        <v>17813</v>
      </c>
      <c r="Q1662" s="66">
        <f t="shared" si="661"/>
        <v>11386</v>
      </c>
      <c r="R1662" s="66">
        <f t="shared" si="661"/>
        <v>80</v>
      </c>
      <c r="S1662" s="66">
        <f t="shared" si="661"/>
        <v>8201</v>
      </c>
      <c r="W1662" s="66">
        <f>SUM(W1547:W1661)</f>
        <v>0</v>
      </c>
      <c r="AL1662" s="66">
        <f>SUM(AL1547:AL1661)</f>
        <v>0</v>
      </c>
      <c r="AN1662" s="7">
        <f>IF(Q1662&gt;0,RANK(Q1662,(N1662:P1662,Q1662:AE1662)),0)</f>
        <v>4</v>
      </c>
      <c r="AO1662" s="7">
        <f>IF(R1662&gt;0,RANK(R1662,(N1662:P1662,Q1662:AE1662)),0)</f>
        <v>6</v>
      </c>
      <c r="AP1662" s="7">
        <f>IF(T1662&gt;0,RANK(T1662,(N1662:P1662,Q1662:AE1662)),0)</f>
        <v>0</v>
      </c>
      <c r="AQ1662" s="7">
        <f>IF(S1662&gt;0,RANK(S1662,(N1662:P1662,Q1662:AE1662)),0)</f>
        <v>5</v>
      </c>
      <c r="AR1662" s="2">
        <f t="shared" si="657"/>
        <v>3.8923767735936456E-3</v>
      </c>
      <c r="AS1662" s="2">
        <f t="shared" si="658"/>
        <v>2.7348510617204606E-5</v>
      </c>
      <c r="AT1662" s="2">
        <f t="shared" si="659"/>
        <v>0</v>
      </c>
      <c r="AU1662" s="2">
        <f t="shared" si="660"/>
        <v>2.8035641946461873E-3</v>
      </c>
      <c r="AW1662" t="s">
        <v>312</v>
      </c>
      <c r="AX1662" t="s">
        <v>2781</v>
      </c>
      <c r="BA1662" s="119">
        <v>29</v>
      </c>
      <c r="BB1662" s="121"/>
      <c r="BC1662" s="119">
        <v>29</v>
      </c>
      <c r="BE1662" s="7" t="s">
        <v>3272</v>
      </c>
      <c r="BR1662" s="1">
        <f>SUM(BR1547:BR1661)</f>
        <v>3931</v>
      </c>
    </row>
    <row r="1663" spans="1:74">
      <c r="C1663" s="1"/>
      <c r="E1663" s="7"/>
      <c r="F1663" s="7"/>
      <c r="I1663" s="2"/>
      <c r="AN1663" s="7"/>
      <c r="AO1663" s="7"/>
      <c r="AP1663" s="7"/>
      <c r="AQ1663" s="7"/>
      <c r="BA1663" s="119"/>
      <c r="BB1663" s="121"/>
      <c r="BC1663" s="125"/>
      <c r="BS1663" s="1" t="s">
        <v>3068</v>
      </c>
      <c r="BT1663" s="1" t="s">
        <v>266</v>
      </c>
      <c r="BU1663" s="1" t="s">
        <v>267</v>
      </c>
      <c r="BV1663" t="s">
        <v>268</v>
      </c>
    </row>
    <row r="1664" spans="1:74" hidden="1" outlineLevel="1">
      <c r="A1664" t="s">
        <v>1237</v>
      </c>
      <c r="B1664" t="s">
        <v>1003</v>
      </c>
      <c r="C1664" s="1">
        <f t="shared" ref="C1664:C1695" si="662">SUM(N1664:AL1664)</f>
        <v>4763</v>
      </c>
      <c r="D1664" s="7">
        <f>IF(N1664&gt;0, RANK(N1664,(N1664:P1664,Q1664:AE1664)),0)</f>
        <v>2</v>
      </c>
      <c r="E1664" s="7">
        <f>IF(O1664&gt;0,RANK(O1664,(N1664:P1664,Q1664:AE1664)),0)</f>
        <v>1</v>
      </c>
      <c r="F1664" s="7">
        <f>IF(P1664&gt;0,RANK(P1664,(N1664:P1664,Q1664:AE1664)),0)</f>
        <v>3</v>
      </c>
      <c r="G1664" s="1">
        <f t="shared" si="640"/>
        <v>1391</v>
      </c>
      <c r="H1664" s="2">
        <f t="shared" si="641"/>
        <v>0.29204283014906574</v>
      </c>
      <c r="I1664" s="2"/>
      <c r="J1664" s="2">
        <f t="shared" ref="J1664:J1695" si="663">IF($C1664=0,"-",N1664/$C1664)</f>
        <v>0.33949191685912239</v>
      </c>
      <c r="K1664" s="2">
        <f t="shared" ref="K1664:K1695" si="664">IF($C1664=0,"-",O1664/$C1664)</f>
        <v>0.63153474700818812</v>
      </c>
      <c r="L1664" s="2">
        <f t="shared" ref="L1664:L1695" si="665">IF($C1664=0,"-",P1664/$C1664)</f>
        <v>7.978165022044929E-3</v>
      </c>
      <c r="M1664" s="2">
        <f t="shared" ref="M1664:M1695" si="666">IF(C1664=0,"-",(1-J1664-K1664-L1664))</f>
        <v>2.0995171110644556E-2</v>
      </c>
      <c r="N1664" s="66">
        <v>1617</v>
      </c>
      <c r="O1664" s="66">
        <v>3008</v>
      </c>
      <c r="P1664" s="66">
        <v>38</v>
      </c>
      <c r="Q1664" s="66">
        <v>14</v>
      </c>
      <c r="R1664" s="66">
        <v>0</v>
      </c>
      <c r="S1664" s="66">
        <v>0</v>
      </c>
      <c r="W1664" s="66">
        <f>IF(Notes!B$31=1,IF(BR1664&gt;0,BR1664-SUM(R1664:V1664)-SUM(X1664:AF1664),SUM(BS1664:BY1664)),SUM(BS1664:BY1664))</f>
        <v>0</v>
      </c>
      <c r="AA1664" s="66">
        <v>0</v>
      </c>
      <c r="AG1664" s="66">
        <v>86</v>
      </c>
      <c r="AN1664" s="7">
        <f>IF(Q1664&gt;0,RANK(Q1664,(N1664:P1664,Q1664:AE1664)),0)</f>
        <v>4</v>
      </c>
      <c r="AO1664" s="7">
        <f>IF(R1664&gt;0,RANK(R1664,(N1664:P1664,Q1664:AE1664)),0)</f>
        <v>0</v>
      </c>
      <c r="AP1664" s="7">
        <f>IF(T1664&gt;0,RANK(T1664,(N1664:P1664,Q1664:AE1664)),0)</f>
        <v>0</v>
      </c>
      <c r="AQ1664" s="7">
        <f>IF(S1664&gt;0,RANK(S1664,(N1664:P1664,Q1664:AE1664)),0)</f>
        <v>0</v>
      </c>
      <c r="AR1664" s="2">
        <f t="shared" ref="AR1664:AR1695" si="667">IF($C1664=0,"-",Q1664/$C1664)</f>
        <v>2.939323955490237E-3</v>
      </c>
      <c r="AS1664" s="2">
        <f t="shared" ref="AS1664:AS1695" si="668">IF($C1664=0,"-",R1664/$C1664)</f>
        <v>0</v>
      </c>
      <c r="AT1664" s="2">
        <f t="shared" ref="AT1664:AT1695" si="669">IF($C1664=0,"-",T1664/$C1664)</f>
        <v>0</v>
      </c>
      <c r="AU1664" s="2">
        <f t="shared" ref="AU1664:AU1695" si="670">IF($C1664=0,"-",S1664/$C1664)</f>
        <v>0</v>
      </c>
      <c r="AW1664" t="s">
        <v>1237</v>
      </c>
      <c r="AX1664" t="s">
        <v>1003</v>
      </c>
      <c r="AY1664">
        <v>1</v>
      </c>
      <c r="BA1664" s="119">
        <v>30</v>
      </c>
      <c r="BB1664" s="121">
        <v>1</v>
      </c>
      <c r="BC1664" s="125">
        <f t="shared" si="651"/>
        <v>30001</v>
      </c>
      <c r="BE1664" s="7" t="s">
        <v>228</v>
      </c>
      <c r="BS1664" s="1">
        <v>0</v>
      </c>
      <c r="BT1664" s="1">
        <v>0</v>
      </c>
      <c r="BU1664" s="1">
        <v>0</v>
      </c>
      <c r="BV1664">
        <v>0</v>
      </c>
    </row>
    <row r="1665" spans="1:74" hidden="1" outlineLevel="1">
      <c r="A1665" t="s">
        <v>426</v>
      </c>
      <c r="B1665" t="s">
        <v>1003</v>
      </c>
      <c r="C1665" s="1">
        <f t="shared" si="662"/>
        <v>5219</v>
      </c>
      <c r="D1665" s="7">
        <f>IF(N1665&gt;0, RANK(N1665,(N1665:P1665,Q1665:AE1665)),0)</f>
        <v>1</v>
      </c>
      <c r="E1665" s="7">
        <f>IF(O1665&gt;0,RANK(O1665,(N1665:P1665,Q1665:AE1665)),0)</f>
        <v>2</v>
      </c>
      <c r="F1665" s="7">
        <f>IF(P1665&gt;0,RANK(P1665,(N1665:P1665,Q1665:AE1665)),0)</f>
        <v>3</v>
      </c>
      <c r="G1665" s="1">
        <f t="shared" si="640"/>
        <v>1888</v>
      </c>
      <c r="H1665" s="2">
        <f t="shared" si="641"/>
        <v>0.3617551255029699</v>
      </c>
      <c r="I1665" s="2"/>
      <c r="J1665" s="2">
        <f t="shared" si="663"/>
        <v>0.67369227821421729</v>
      </c>
      <c r="K1665" s="2">
        <f t="shared" si="664"/>
        <v>0.31193715271124739</v>
      </c>
      <c r="L1665" s="2">
        <f t="shared" si="665"/>
        <v>6.323050392795555E-3</v>
      </c>
      <c r="M1665" s="2">
        <f t="shared" si="666"/>
        <v>8.0475186817397671E-3</v>
      </c>
      <c r="N1665" s="66">
        <v>3516</v>
      </c>
      <c r="O1665" s="66">
        <v>1628</v>
      </c>
      <c r="P1665" s="66">
        <v>33</v>
      </c>
      <c r="Q1665" s="66">
        <v>4</v>
      </c>
      <c r="R1665" s="66">
        <v>0</v>
      </c>
      <c r="S1665" s="66">
        <v>1</v>
      </c>
      <c r="W1665" s="66">
        <f>IF(Notes!B$31=1,IF(BR1665&gt;0,BR1665-SUM(R1665:V1665)-SUM(X1665:AF1665),SUM(BS1665:BY1665)),SUM(BS1665:BY1665))</f>
        <v>0</v>
      </c>
      <c r="AA1665" s="66">
        <v>0</v>
      </c>
      <c r="AG1665" s="66">
        <v>37</v>
      </c>
      <c r="AN1665" s="7">
        <f>IF(Q1665&gt;0,RANK(Q1665,(N1665:P1665,Q1665:AE1665)),0)</f>
        <v>4</v>
      </c>
      <c r="AO1665" s="7">
        <f>IF(R1665&gt;0,RANK(R1665,(N1665:P1665,Q1665:AE1665)),0)</f>
        <v>0</v>
      </c>
      <c r="AP1665" s="7">
        <f>IF(T1665&gt;0,RANK(T1665,(N1665:P1665,Q1665:AE1665)),0)</f>
        <v>0</v>
      </c>
      <c r="AQ1665" s="7">
        <f>IF(S1665&gt;0,RANK(S1665,(N1665:P1665,Q1665:AE1665)),0)</f>
        <v>5</v>
      </c>
      <c r="AR1665" s="2">
        <f t="shared" si="667"/>
        <v>7.6643035064188545E-4</v>
      </c>
      <c r="AS1665" s="2">
        <f t="shared" si="668"/>
        <v>0</v>
      </c>
      <c r="AT1665" s="2">
        <f t="shared" si="669"/>
        <v>0</v>
      </c>
      <c r="AU1665" s="2">
        <f t="shared" si="670"/>
        <v>1.9160758766047136E-4</v>
      </c>
      <c r="AW1665" t="s">
        <v>426</v>
      </c>
      <c r="AX1665" t="s">
        <v>1003</v>
      </c>
      <c r="AY1665">
        <v>1</v>
      </c>
      <c r="BA1665" s="119">
        <v>30</v>
      </c>
      <c r="BB1665" s="121">
        <v>3</v>
      </c>
      <c r="BC1665" s="125">
        <f t="shared" si="651"/>
        <v>30003</v>
      </c>
      <c r="BE1665" s="7" t="s">
        <v>228</v>
      </c>
      <c r="BS1665" s="1">
        <v>0</v>
      </c>
      <c r="BT1665" s="1">
        <v>0</v>
      </c>
      <c r="BU1665" s="1">
        <v>0</v>
      </c>
      <c r="BV1665">
        <v>0</v>
      </c>
    </row>
    <row r="1666" spans="1:74" hidden="1" outlineLevel="1">
      <c r="A1666" t="s">
        <v>2938</v>
      </c>
      <c r="B1666" t="s">
        <v>1003</v>
      </c>
      <c r="C1666" s="1">
        <f t="shared" si="662"/>
        <v>2926</v>
      </c>
      <c r="D1666" s="7">
        <f>IF(N1666&gt;0, RANK(N1666,(N1666:P1666,Q1666:AE1666)),0)</f>
        <v>1</v>
      </c>
      <c r="E1666" s="7">
        <f>IF(O1666&gt;0,RANK(O1666,(N1666:P1666,Q1666:AE1666)),0)</f>
        <v>2</v>
      </c>
      <c r="F1666" s="7">
        <f>IF(P1666&gt;0,RANK(P1666,(N1666:P1666,Q1666:AE1666)),0)</f>
        <v>3</v>
      </c>
      <c r="G1666" s="1">
        <f t="shared" si="640"/>
        <v>563</v>
      </c>
      <c r="H1666" s="2">
        <f t="shared" si="641"/>
        <v>0.19241285030758715</v>
      </c>
      <c r="I1666" s="2"/>
      <c r="J1666" s="2">
        <f t="shared" si="663"/>
        <v>0.58168147641831858</v>
      </c>
      <c r="K1666" s="2">
        <f t="shared" si="664"/>
        <v>0.38926862611073137</v>
      </c>
      <c r="L1666" s="2">
        <f t="shared" si="665"/>
        <v>7.5187969924812026E-3</v>
      </c>
      <c r="M1666" s="2">
        <f t="shared" si="666"/>
        <v>2.1531100478468845E-2</v>
      </c>
      <c r="N1666" s="66">
        <v>1702</v>
      </c>
      <c r="O1666" s="66">
        <v>1139</v>
      </c>
      <c r="P1666" s="66">
        <v>22</v>
      </c>
      <c r="Q1666" s="66">
        <v>8</v>
      </c>
      <c r="R1666" s="66">
        <v>0</v>
      </c>
      <c r="S1666" s="66">
        <v>2</v>
      </c>
      <c r="W1666" s="66">
        <f>IF(Notes!B$31=1,IF(BR1666&gt;0,BR1666-SUM(R1666:V1666)-SUM(X1666:AF1666),SUM(BS1666:BY1666)),SUM(BS1666:BY1666))</f>
        <v>0</v>
      </c>
      <c r="AA1666" s="66">
        <v>0</v>
      </c>
      <c r="AG1666" s="66">
        <v>53</v>
      </c>
      <c r="AN1666" s="7">
        <f>IF(Q1666&gt;0,RANK(Q1666,(N1666:P1666,Q1666:AE1666)),0)</f>
        <v>4</v>
      </c>
      <c r="AO1666" s="7">
        <f>IF(R1666&gt;0,RANK(R1666,(N1666:P1666,Q1666:AE1666)),0)</f>
        <v>0</v>
      </c>
      <c r="AP1666" s="7">
        <f>IF(T1666&gt;0,RANK(T1666,(N1666:P1666,Q1666:AE1666)),0)</f>
        <v>0</v>
      </c>
      <c r="AQ1666" s="7">
        <f>IF(S1666&gt;0,RANK(S1666,(N1666:P1666,Q1666:AE1666)),0)</f>
        <v>5</v>
      </c>
      <c r="AR1666" s="2">
        <f t="shared" si="667"/>
        <v>2.7341079972658922E-3</v>
      </c>
      <c r="AS1666" s="2">
        <f t="shared" si="668"/>
        <v>0</v>
      </c>
      <c r="AT1666" s="2">
        <f t="shared" si="669"/>
        <v>0</v>
      </c>
      <c r="AU1666" s="2">
        <f t="shared" si="670"/>
        <v>6.8352699931647305E-4</v>
      </c>
      <c r="AW1666" t="s">
        <v>2938</v>
      </c>
      <c r="AX1666" t="s">
        <v>1003</v>
      </c>
      <c r="AY1666">
        <v>1</v>
      </c>
      <c r="BA1666" s="119">
        <v>30</v>
      </c>
      <c r="BB1666" s="121">
        <v>5</v>
      </c>
      <c r="BC1666" s="125">
        <f t="shared" si="651"/>
        <v>30005</v>
      </c>
      <c r="BE1666" s="7" t="s">
        <v>228</v>
      </c>
      <c r="BS1666" s="1">
        <v>0</v>
      </c>
      <c r="BT1666" s="1">
        <v>0</v>
      </c>
      <c r="BU1666" s="1">
        <v>0</v>
      </c>
      <c r="BV1666">
        <v>0</v>
      </c>
    </row>
    <row r="1667" spans="1:74" hidden="1" outlineLevel="1">
      <c r="A1667" t="s">
        <v>1663</v>
      </c>
      <c r="B1667" t="s">
        <v>1003</v>
      </c>
      <c r="C1667" s="1">
        <f t="shared" si="662"/>
        <v>2807</v>
      </c>
      <c r="D1667" s="7">
        <f>IF(N1667&gt;0, RANK(N1667,(N1667:P1667,Q1667:AE1667)),0)</f>
        <v>2</v>
      </c>
      <c r="E1667" s="7">
        <f>IF(O1667&gt;0,RANK(O1667,(N1667:P1667,Q1667:AE1667)),0)</f>
        <v>1</v>
      </c>
      <c r="F1667" s="7">
        <f>IF(P1667&gt;0,RANK(P1667,(N1667:P1667,Q1667:AE1667)),0)</f>
        <v>3</v>
      </c>
      <c r="G1667" s="1">
        <f t="shared" si="640"/>
        <v>1018</v>
      </c>
      <c r="H1667" s="2">
        <f t="shared" si="641"/>
        <v>0.36266476665479158</v>
      </c>
      <c r="I1667" s="2"/>
      <c r="J1667" s="2">
        <f t="shared" si="663"/>
        <v>0.30530815817598861</v>
      </c>
      <c r="K1667" s="2">
        <f t="shared" si="664"/>
        <v>0.66797292483078019</v>
      </c>
      <c r="L1667" s="2">
        <f t="shared" si="665"/>
        <v>8.193801211257571E-3</v>
      </c>
      <c r="M1667" s="2">
        <f t="shared" si="666"/>
        <v>1.8525115781973574E-2</v>
      </c>
      <c r="N1667" s="66">
        <v>857</v>
      </c>
      <c r="O1667" s="66">
        <v>1875</v>
      </c>
      <c r="P1667" s="66">
        <v>23</v>
      </c>
      <c r="Q1667" s="66">
        <v>9</v>
      </c>
      <c r="R1667" s="66">
        <v>0</v>
      </c>
      <c r="S1667" s="66">
        <v>0</v>
      </c>
      <c r="W1667" s="66">
        <f>IF(Notes!B$31=1,IF(BR1667&gt;0,BR1667-SUM(R1667:V1667)-SUM(X1667:AF1667),SUM(BS1667:BY1667)),SUM(BS1667:BY1667))</f>
        <v>0</v>
      </c>
      <c r="AA1667" s="66">
        <v>0</v>
      </c>
      <c r="AG1667" s="66">
        <v>43</v>
      </c>
      <c r="AN1667" s="7">
        <f>IF(Q1667&gt;0,RANK(Q1667,(N1667:P1667,Q1667:AE1667)),0)</f>
        <v>4</v>
      </c>
      <c r="AO1667" s="7">
        <f>IF(R1667&gt;0,RANK(R1667,(N1667:P1667,Q1667:AE1667)),0)</f>
        <v>0</v>
      </c>
      <c r="AP1667" s="7">
        <f>IF(T1667&gt;0,RANK(T1667,(N1667:P1667,Q1667:AE1667)),0)</f>
        <v>0</v>
      </c>
      <c r="AQ1667" s="7">
        <f>IF(S1667&gt;0,RANK(S1667,(N1667:P1667,Q1667:AE1667)),0)</f>
        <v>0</v>
      </c>
      <c r="AR1667" s="2">
        <f t="shared" si="667"/>
        <v>3.2062700391877448E-3</v>
      </c>
      <c r="AS1667" s="2">
        <f t="shared" si="668"/>
        <v>0</v>
      </c>
      <c r="AT1667" s="2">
        <f t="shared" si="669"/>
        <v>0</v>
      </c>
      <c r="AU1667" s="2">
        <f t="shared" si="670"/>
        <v>0</v>
      </c>
      <c r="AW1667" t="s">
        <v>1663</v>
      </c>
      <c r="AX1667" t="s">
        <v>1003</v>
      </c>
      <c r="AY1667">
        <v>1</v>
      </c>
      <c r="BA1667" s="119">
        <v>30</v>
      </c>
      <c r="BB1667" s="121">
        <v>7</v>
      </c>
      <c r="BC1667" s="125">
        <f t="shared" si="651"/>
        <v>30007</v>
      </c>
      <c r="BE1667" s="7" t="s">
        <v>228</v>
      </c>
      <c r="BS1667" s="1">
        <v>0</v>
      </c>
      <c r="BT1667" s="1">
        <v>0</v>
      </c>
      <c r="BU1667" s="1">
        <v>0</v>
      </c>
      <c r="BV1667">
        <v>0</v>
      </c>
    </row>
    <row r="1668" spans="1:74" hidden="1" outlineLevel="1">
      <c r="A1668" t="s">
        <v>3467</v>
      </c>
      <c r="B1668" t="s">
        <v>1003</v>
      </c>
      <c r="C1668" s="1">
        <f t="shared" si="662"/>
        <v>5750</v>
      </c>
      <c r="D1668" s="7">
        <f>IF(N1668&gt;0, RANK(N1668,(N1668:P1668,Q1668:AE1668)),0)</f>
        <v>2</v>
      </c>
      <c r="E1668" s="7">
        <f>IF(O1668&gt;0,RANK(O1668,(N1668:P1668,Q1668:AE1668)),0)</f>
        <v>1</v>
      </c>
      <c r="F1668" s="7">
        <f>IF(P1668&gt;0,RANK(P1668,(N1668:P1668,Q1668:AE1668)),0)</f>
        <v>3</v>
      </c>
      <c r="G1668" s="1">
        <f t="shared" si="640"/>
        <v>665</v>
      </c>
      <c r="H1668" s="2">
        <f t="shared" si="641"/>
        <v>0.11565217391304349</v>
      </c>
      <c r="I1668" s="2"/>
      <c r="J1668" s="2">
        <f t="shared" si="663"/>
        <v>0.42486956521739133</v>
      </c>
      <c r="K1668" s="2">
        <f t="shared" si="664"/>
        <v>0.54052173913043478</v>
      </c>
      <c r="L1668" s="2">
        <f t="shared" si="665"/>
        <v>7.8260869565217397E-3</v>
      </c>
      <c r="M1668" s="2">
        <f t="shared" si="666"/>
        <v>2.6782608695652209E-2</v>
      </c>
      <c r="N1668" s="66">
        <v>2443</v>
      </c>
      <c r="O1668" s="66">
        <v>3108</v>
      </c>
      <c r="P1668" s="66">
        <v>45</v>
      </c>
      <c r="Q1668" s="66">
        <v>20</v>
      </c>
      <c r="R1668" s="66">
        <v>0</v>
      </c>
      <c r="S1668" s="66">
        <v>4</v>
      </c>
      <c r="W1668" s="66">
        <f>IF(Notes!B$31=1,IF(BR1668&gt;0,BR1668-SUM(R1668:V1668)-SUM(X1668:AF1668),SUM(BS1668:BY1668)),SUM(BS1668:BY1668))</f>
        <v>0</v>
      </c>
      <c r="AA1668" s="66">
        <v>0</v>
      </c>
      <c r="AG1668" s="66">
        <v>130</v>
      </c>
      <c r="AN1668" s="7">
        <f>IF(Q1668&gt;0,RANK(Q1668,(N1668:P1668,Q1668:AE1668)),0)</f>
        <v>4</v>
      </c>
      <c r="AO1668" s="7">
        <f>IF(R1668&gt;0,RANK(R1668,(N1668:P1668,Q1668:AE1668)),0)</f>
        <v>0</v>
      </c>
      <c r="AP1668" s="7">
        <f>IF(T1668&gt;0,RANK(T1668,(N1668:P1668,Q1668:AE1668)),0)</f>
        <v>0</v>
      </c>
      <c r="AQ1668" s="7">
        <f>IF(S1668&gt;0,RANK(S1668,(N1668:P1668,Q1668:AE1668)),0)</f>
        <v>5</v>
      </c>
      <c r="AR1668" s="2">
        <f t="shared" si="667"/>
        <v>3.4782608695652175E-3</v>
      </c>
      <c r="AS1668" s="2">
        <f t="shared" si="668"/>
        <v>0</v>
      </c>
      <c r="AT1668" s="2">
        <f t="shared" si="669"/>
        <v>0</v>
      </c>
      <c r="AU1668" s="2">
        <f t="shared" si="670"/>
        <v>6.9565217391304353E-4</v>
      </c>
      <c r="AW1668" t="s">
        <v>3467</v>
      </c>
      <c r="AX1668" t="s">
        <v>1003</v>
      </c>
      <c r="AY1668">
        <v>1</v>
      </c>
      <c r="BA1668" s="119">
        <v>30</v>
      </c>
      <c r="BB1668" s="121">
        <v>9</v>
      </c>
      <c r="BC1668" s="125">
        <f t="shared" si="651"/>
        <v>30009</v>
      </c>
      <c r="BE1668" s="7" t="s">
        <v>228</v>
      </c>
      <c r="BS1668" s="1">
        <v>0</v>
      </c>
      <c r="BT1668" s="1">
        <v>0</v>
      </c>
      <c r="BU1668" s="1">
        <v>0</v>
      </c>
      <c r="BV1668">
        <v>0</v>
      </c>
    </row>
    <row r="1669" spans="1:74" hidden="1" outlineLevel="1">
      <c r="A1669" t="s">
        <v>2483</v>
      </c>
      <c r="B1669" t="s">
        <v>1003</v>
      </c>
      <c r="C1669" s="1">
        <f t="shared" si="662"/>
        <v>722</v>
      </c>
      <c r="D1669" s="7">
        <f>IF(N1669&gt;0, RANK(N1669,(N1669:P1669,Q1669:AE1669)),0)</f>
        <v>2</v>
      </c>
      <c r="E1669" s="7">
        <f>IF(O1669&gt;0,RANK(O1669,(N1669:P1669,Q1669:AE1669)),0)</f>
        <v>1</v>
      </c>
      <c r="F1669" s="7">
        <f>IF(P1669&gt;0,RANK(P1669,(N1669:P1669,Q1669:AE1669)),0)</f>
        <v>5</v>
      </c>
      <c r="G1669" s="1">
        <f t="shared" si="640"/>
        <v>462</v>
      </c>
      <c r="H1669" s="2">
        <f t="shared" si="641"/>
        <v>0.63988919667590027</v>
      </c>
      <c r="I1669" s="2"/>
      <c r="J1669" s="2">
        <f t="shared" si="663"/>
        <v>0.15373961218836565</v>
      </c>
      <c r="K1669" s="2">
        <f t="shared" si="664"/>
        <v>0.7936288088642659</v>
      </c>
      <c r="L1669" s="2">
        <f t="shared" si="665"/>
        <v>2.7700831024930748E-3</v>
      </c>
      <c r="M1669" s="2">
        <f t="shared" si="666"/>
        <v>4.9861495844875398E-2</v>
      </c>
      <c r="N1669" s="66">
        <v>111</v>
      </c>
      <c r="O1669" s="66">
        <v>573</v>
      </c>
      <c r="P1669" s="66">
        <v>2</v>
      </c>
      <c r="Q1669" s="66">
        <v>4</v>
      </c>
      <c r="R1669" s="66">
        <v>0</v>
      </c>
      <c r="S1669" s="66">
        <v>6</v>
      </c>
      <c r="W1669" s="66">
        <f>IF(Notes!B$31=1,IF(BR1669&gt;0,BR1669-SUM(R1669:V1669)-SUM(X1669:AF1669),SUM(BS1669:BY1669)),SUM(BS1669:BY1669))</f>
        <v>1</v>
      </c>
      <c r="AA1669" s="66">
        <v>0</v>
      </c>
      <c r="AG1669" s="66">
        <v>25</v>
      </c>
      <c r="AN1669" s="7">
        <f>IF(Q1669&gt;0,RANK(Q1669,(N1669:P1669,Q1669:AE1669)),0)</f>
        <v>4</v>
      </c>
      <c r="AO1669" s="7">
        <f>IF(R1669&gt;0,RANK(R1669,(N1669:P1669,Q1669:AE1669)),0)</f>
        <v>0</v>
      </c>
      <c r="AP1669" s="7">
        <f>IF(T1669&gt;0,RANK(T1669,(N1669:P1669,Q1669:AE1669)),0)</f>
        <v>0</v>
      </c>
      <c r="AQ1669" s="7">
        <f>IF(S1669&gt;0,RANK(S1669,(N1669:P1669,Q1669:AE1669)),0)</f>
        <v>3</v>
      </c>
      <c r="AR1669" s="2">
        <f t="shared" si="667"/>
        <v>5.5401662049861496E-3</v>
      </c>
      <c r="AS1669" s="2">
        <f t="shared" si="668"/>
        <v>0</v>
      </c>
      <c r="AT1669" s="2">
        <f t="shared" si="669"/>
        <v>0</v>
      </c>
      <c r="AU1669" s="2">
        <f t="shared" si="670"/>
        <v>8.3102493074792248E-3</v>
      </c>
      <c r="AW1669" t="s">
        <v>2483</v>
      </c>
      <c r="AX1669" t="s">
        <v>1003</v>
      </c>
      <c r="AY1669">
        <v>1</v>
      </c>
      <c r="BA1669" s="119">
        <v>30</v>
      </c>
      <c r="BB1669" s="121">
        <v>11</v>
      </c>
      <c r="BC1669" s="125">
        <f t="shared" si="651"/>
        <v>30011</v>
      </c>
      <c r="BE1669" s="7" t="s">
        <v>228</v>
      </c>
      <c r="BS1669" s="1">
        <v>0</v>
      </c>
      <c r="BT1669" s="1">
        <v>0</v>
      </c>
      <c r="BU1669" s="1">
        <v>0</v>
      </c>
      <c r="BV1669">
        <v>1</v>
      </c>
    </row>
    <row r="1670" spans="1:74" hidden="1" outlineLevel="1">
      <c r="A1670" t="s">
        <v>3188</v>
      </c>
      <c r="B1670" t="s">
        <v>1003</v>
      </c>
      <c r="C1670" s="1">
        <f t="shared" si="662"/>
        <v>35396</v>
      </c>
      <c r="D1670" s="7">
        <f>IF(N1670&gt;0, RANK(N1670,(N1670:P1670,Q1670:AE1670)),0)</f>
        <v>1</v>
      </c>
      <c r="E1670" s="7">
        <f>IF(O1670&gt;0,RANK(O1670,(N1670:P1670,Q1670:AE1670)),0)</f>
        <v>2</v>
      </c>
      <c r="F1670" s="7">
        <f>IF(P1670&gt;0,RANK(P1670,(N1670:P1670,Q1670:AE1670)),0)</f>
        <v>3</v>
      </c>
      <c r="G1670" s="1">
        <f t="shared" si="640"/>
        <v>807</v>
      </c>
      <c r="H1670" s="2">
        <f t="shared" si="641"/>
        <v>2.279918634873997E-2</v>
      </c>
      <c r="I1670" s="2"/>
      <c r="J1670" s="2">
        <f t="shared" si="663"/>
        <v>0.49903943948468754</v>
      </c>
      <c r="K1670" s="2">
        <f t="shared" si="664"/>
        <v>0.47624025313594759</v>
      </c>
      <c r="L1670" s="2">
        <f t="shared" si="665"/>
        <v>8.0800090405695555E-3</v>
      </c>
      <c r="M1670" s="2">
        <f t="shared" si="666"/>
        <v>1.6640298338795316E-2</v>
      </c>
      <c r="N1670" s="66">
        <v>17664</v>
      </c>
      <c r="O1670" s="66">
        <v>16857</v>
      </c>
      <c r="P1670" s="66">
        <v>286</v>
      </c>
      <c r="Q1670" s="66">
        <v>79</v>
      </c>
      <c r="R1670" s="66">
        <v>3</v>
      </c>
      <c r="S1670" s="66">
        <v>4</v>
      </c>
      <c r="W1670" s="66">
        <f>IF(Notes!B$31=1,IF(BR1670&gt;0,BR1670-SUM(R1670:V1670)-SUM(X1670:AF1670),SUM(BS1670:BY1670)),SUM(BS1670:BY1670))</f>
        <v>1</v>
      </c>
      <c r="AA1670" s="66">
        <v>0</v>
      </c>
      <c r="AG1670" s="66">
        <v>502</v>
      </c>
      <c r="AN1670" s="7">
        <f>IF(Q1670&gt;0,RANK(Q1670,(N1670:P1670,Q1670:AE1670)),0)</f>
        <v>4</v>
      </c>
      <c r="AO1670" s="7">
        <f>IF(R1670&gt;0,RANK(R1670,(N1670:P1670,Q1670:AE1670)),0)</f>
        <v>6</v>
      </c>
      <c r="AP1670" s="7">
        <f>IF(T1670&gt;0,RANK(T1670,(N1670:P1670,Q1670:AE1670)),0)</f>
        <v>0</v>
      </c>
      <c r="AQ1670" s="7">
        <f>IF(S1670&gt;0,RANK(S1670,(N1670:P1670,Q1670:AE1670)),0)</f>
        <v>5</v>
      </c>
      <c r="AR1670" s="2">
        <f t="shared" si="667"/>
        <v>2.2318906091083738E-3</v>
      </c>
      <c r="AS1670" s="2">
        <f t="shared" si="668"/>
        <v>8.4755339586393942E-5</v>
      </c>
      <c r="AT1670" s="2">
        <f t="shared" si="669"/>
        <v>0</v>
      </c>
      <c r="AU1670" s="2">
        <f t="shared" si="670"/>
        <v>1.1300711944852526E-4</v>
      </c>
      <c r="AW1670" t="s">
        <v>3188</v>
      </c>
      <c r="AX1670" t="s">
        <v>1003</v>
      </c>
      <c r="AY1670">
        <v>1</v>
      </c>
      <c r="BA1670" s="119">
        <v>30</v>
      </c>
      <c r="BB1670" s="121">
        <v>13</v>
      </c>
      <c r="BC1670" s="125">
        <f t="shared" si="651"/>
        <v>30013</v>
      </c>
      <c r="BE1670" s="7" t="s">
        <v>228</v>
      </c>
      <c r="BS1670" s="1">
        <v>0</v>
      </c>
      <c r="BT1670" s="1">
        <v>0</v>
      </c>
      <c r="BU1670" s="1">
        <v>1</v>
      </c>
      <c r="BV1670">
        <v>0</v>
      </c>
    </row>
    <row r="1671" spans="1:74" hidden="1" outlineLevel="1">
      <c r="A1671" t="s">
        <v>2485</v>
      </c>
      <c r="B1671" t="s">
        <v>1003</v>
      </c>
      <c r="C1671" s="1">
        <f t="shared" si="662"/>
        <v>2861</v>
      </c>
      <c r="D1671" s="7">
        <f>IF(N1671&gt;0, RANK(N1671,(N1671:P1671,Q1671:AE1671)),0)</f>
        <v>2</v>
      </c>
      <c r="E1671" s="7">
        <f>IF(O1671&gt;0,RANK(O1671,(N1671:P1671,Q1671:AE1671)),0)</f>
        <v>1</v>
      </c>
      <c r="F1671" s="7">
        <f>IF(P1671&gt;0,RANK(P1671,(N1671:P1671,Q1671:AE1671)),0)</f>
        <v>3</v>
      </c>
      <c r="G1671" s="1">
        <f t="shared" ref="G1671:G1734" si="671">IF(C1671&gt;0,MAX(N1671:P1671)-LARGE(N1671:P1671,2),0)</f>
        <v>512</v>
      </c>
      <c r="H1671" s="2">
        <f t="shared" ref="H1671:H1734" si="672">IF(C1671&gt;0,G1671/C1671,0)</f>
        <v>0.1789584061516952</v>
      </c>
      <c r="I1671" s="2"/>
      <c r="J1671" s="2">
        <f t="shared" si="663"/>
        <v>0.39217056973086334</v>
      </c>
      <c r="K1671" s="2">
        <f t="shared" si="664"/>
        <v>0.57112897588255851</v>
      </c>
      <c r="L1671" s="2">
        <f t="shared" si="665"/>
        <v>1.5379238028661308E-2</v>
      </c>
      <c r="M1671" s="2">
        <f t="shared" si="666"/>
        <v>2.1321216357916901E-2</v>
      </c>
      <c r="N1671" s="66">
        <v>1122</v>
      </c>
      <c r="O1671" s="66">
        <v>1634</v>
      </c>
      <c r="P1671" s="66">
        <v>44</v>
      </c>
      <c r="Q1671" s="66">
        <v>8</v>
      </c>
      <c r="R1671" s="66">
        <v>0</v>
      </c>
      <c r="S1671" s="66">
        <v>0</v>
      </c>
      <c r="W1671" s="66">
        <f>IF(Notes!B$31=1,IF(BR1671&gt;0,BR1671-SUM(R1671:V1671)-SUM(X1671:AF1671),SUM(BS1671:BY1671)),SUM(BS1671:BY1671))</f>
        <v>0</v>
      </c>
      <c r="AA1671" s="66">
        <v>0</v>
      </c>
      <c r="AG1671" s="66">
        <v>53</v>
      </c>
      <c r="AN1671" s="7">
        <f>IF(Q1671&gt;0,RANK(Q1671,(N1671:P1671,Q1671:AE1671)),0)</f>
        <v>4</v>
      </c>
      <c r="AO1671" s="7">
        <f>IF(R1671&gt;0,RANK(R1671,(N1671:P1671,Q1671:AE1671)),0)</f>
        <v>0</v>
      </c>
      <c r="AP1671" s="7">
        <f>IF(T1671&gt;0,RANK(T1671,(N1671:P1671,Q1671:AE1671)),0)</f>
        <v>0</v>
      </c>
      <c r="AQ1671" s="7">
        <f>IF(S1671&gt;0,RANK(S1671,(N1671:P1671,Q1671:AE1671)),0)</f>
        <v>0</v>
      </c>
      <c r="AR1671" s="2">
        <f t="shared" si="667"/>
        <v>2.7962250961202375E-3</v>
      </c>
      <c r="AS1671" s="2">
        <f t="shared" si="668"/>
        <v>0</v>
      </c>
      <c r="AT1671" s="2">
        <f t="shared" si="669"/>
        <v>0</v>
      </c>
      <c r="AU1671" s="2">
        <f t="shared" si="670"/>
        <v>0</v>
      </c>
      <c r="AW1671" t="s">
        <v>2485</v>
      </c>
      <c r="AX1671" t="s">
        <v>1003</v>
      </c>
      <c r="AY1671">
        <v>1</v>
      </c>
      <c r="BA1671" s="119">
        <v>30</v>
      </c>
      <c r="BB1671" s="121">
        <v>15</v>
      </c>
      <c r="BC1671" s="125">
        <f t="shared" si="651"/>
        <v>30015</v>
      </c>
      <c r="BE1671" s="7" t="s">
        <v>228</v>
      </c>
      <c r="BS1671" s="1">
        <v>0</v>
      </c>
      <c r="BT1671" s="1">
        <v>0</v>
      </c>
      <c r="BU1671" s="1">
        <v>0</v>
      </c>
      <c r="BV1671">
        <v>0</v>
      </c>
    </row>
    <row r="1672" spans="1:74" hidden="1" outlineLevel="1">
      <c r="A1672" t="s">
        <v>1544</v>
      </c>
      <c r="B1672" t="s">
        <v>1003</v>
      </c>
      <c r="C1672" s="1">
        <f t="shared" si="662"/>
        <v>5452</v>
      </c>
      <c r="D1672" s="7">
        <f>IF(N1672&gt;0, RANK(N1672,(N1672:P1672,Q1672:AE1672)),0)</f>
        <v>2</v>
      </c>
      <c r="E1672" s="7">
        <f>IF(O1672&gt;0,RANK(O1672,(N1672:P1672,Q1672:AE1672)),0)</f>
        <v>1</v>
      </c>
      <c r="F1672" s="7">
        <f>IF(P1672&gt;0,RANK(P1672,(N1672:P1672,Q1672:AE1672)),0)</f>
        <v>3</v>
      </c>
      <c r="G1672" s="1">
        <f t="shared" si="671"/>
        <v>780</v>
      </c>
      <c r="H1672" s="2">
        <f t="shared" si="672"/>
        <v>0.14306676449009537</v>
      </c>
      <c r="I1672" s="2"/>
      <c r="J1672" s="2">
        <f t="shared" si="663"/>
        <v>0.41581071166544387</v>
      </c>
      <c r="K1672" s="2">
        <f t="shared" si="664"/>
        <v>0.55887747615553929</v>
      </c>
      <c r="L1672" s="2">
        <f t="shared" si="665"/>
        <v>9.9046221570066022E-3</v>
      </c>
      <c r="M1672" s="2">
        <f t="shared" si="666"/>
        <v>1.5407190022010188E-2</v>
      </c>
      <c r="N1672" s="66">
        <v>2267</v>
      </c>
      <c r="O1672" s="66">
        <v>3047</v>
      </c>
      <c r="P1672" s="66">
        <v>54</v>
      </c>
      <c r="Q1672" s="66">
        <v>19</v>
      </c>
      <c r="R1672" s="66">
        <v>0</v>
      </c>
      <c r="S1672" s="66">
        <v>0</v>
      </c>
      <c r="W1672" s="66">
        <f>IF(Notes!B$31=1,IF(BR1672&gt;0,BR1672-SUM(R1672:V1672)-SUM(X1672:AF1672),SUM(BS1672:BY1672)),SUM(BS1672:BY1672))</f>
        <v>0</v>
      </c>
      <c r="AA1672" s="66">
        <v>0</v>
      </c>
      <c r="AG1672" s="66">
        <v>65</v>
      </c>
      <c r="AN1672" s="7">
        <f>IF(Q1672&gt;0,RANK(Q1672,(N1672:P1672,Q1672:AE1672)),0)</f>
        <v>4</v>
      </c>
      <c r="AO1672" s="7">
        <f>IF(R1672&gt;0,RANK(R1672,(N1672:P1672,Q1672:AE1672)),0)</f>
        <v>0</v>
      </c>
      <c r="AP1672" s="7">
        <f>IF(T1672&gt;0,RANK(T1672,(N1672:P1672,Q1672:AE1672)),0)</f>
        <v>0</v>
      </c>
      <c r="AQ1672" s="7">
        <f>IF(S1672&gt;0,RANK(S1672,(N1672:P1672,Q1672:AE1672)),0)</f>
        <v>0</v>
      </c>
      <c r="AR1672" s="2">
        <f t="shared" si="667"/>
        <v>3.4849596478356568E-3</v>
      </c>
      <c r="AS1672" s="2">
        <f t="shared" si="668"/>
        <v>0</v>
      </c>
      <c r="AT1672" s="2">
        <f t="shared" si="669"/>
        <v>0</v>
      </c>
      <c r="AU1672" s="2">
        <f t="shared" si="670"/>
        <v>0</v>
      </c>
      <c r="AW1672" t="s">
        <v>1544</v>
      </c>
      <c r="AX1672" t="s">
        <v>1003</v>
      </c>
      <c r="AY1672">
        <v>1</v>
      </c>
      <c r="BA1672" s="119">
        <v>30</v>
      </c>
      <c r="BB1672" s="121">
        <v>17</v>
      </c>
      <c r="BC1672" s="125">
        <f t="shared" si="651"/>
        <v>30017</v>
      </c>
      <c r="BE1672" s="7" t="s">
        <v>228</v>
      </c>
      <c r="BS1672" s="1">
        <v>0</v>
      </c>
      <c r="BT1672" s="1">
        <v>0</v>
      </c>
      <c r="BU1672" s="1">
        <v>0</v>
      </c>
      <c r="BV1672">
        <v>0</v>
      </c>
    </row>
    <row r="1673" spans="1:74" hidden="1" outlineLevel="1">
      <c r="A1673" t="s">
        <v>1472</v>
      </c>
      <c r="B1673" t="s">
        <v>1003</v>
      </c>
      <c r="C1673" s="1">
        <f t="shared" si="662"/>
        <v>1073</v>
      </c>
      <c r="D1673" s="7">
        <f>IF(N1673&gt;0, RANK(N1673,(N1673:P1673,Q1673:AE1673)),0)</f>
        <v>2</v>
      </c>
      <c r="E1673" s="7">
        <f>IF(O1673&gt;0,RANK(O1673,(N1673:P1673,Q1673:AE1673)),0)</f>
        <v>1</v>
      </c>
      <c r="F1673" s="7">
        <f>IF(P1673&gt;0,RANK(P1673,(N1673:P1673,Q1673:AE1673)),0)</f>
        <v>3</v>
      </c>
      <c r="G1673" s="1">
        <f t="shared" si="671"/>
        <v>351</v>
      </c>
      <c r="H1673" s="2">
        <f t="shared" si="672"/>
        <v>0.32712022367194782</v>
      </c>
      <c r="I1673" s="2"/>
      <c r="J1673" s="2">
        <f t="shared" si="663"/>
        <v>0.31966449207828518</v>
      </c>
      <c r="K1673" s="2">
        <f t="shared" si="664"/>
        <v>0.646784715750233</v>
      </c>
      <c r="L1673" s="2">
        <f t="shared" si="665"/>
        <v>1.3047530288909599E-2</v>
      </c>
      <c r="M1673" s="2">
        <f t="shared" si="666"/>
        <v>2.0503261882572225E-2</v>
      </c>
      <c r="N1673" s="66">
        <v>343</v>
      </c>
      <c r="O1673" s="66">
        <v>694</v>
      </c>
      <c r="P1673" s="66">
        <v>14</v>
      </c>
      <c r="Q1673" s="66">
        <v>2</v>
      </c>
      <c r="R1673" s="66">
        <v>0</v>
      </c>
      <c r="S1673" s="66">
        <v>0</v>
      </c>
      <c r="W1673" s="66">
        <f>IF(Notes!B$31=1,IF(BR1673&gt;0,BR1673-SUM(R1673:V1673)-SUM(X1673:AF1673),SUM(BS1673:BY1673)),SUM(BS1673:BY1673))</f>
        <v>0</v>
      </c>
      <c r="AA1673" s="66">
        <v>0</v>
      </c>
      <c r="AG1673" s="66">
        <v>20</v>
      </c>
      <c r="AN1673" s="7">
        <f>IF(Q1673&gt;0,RANK(Q1673,(N1673:P1673,Q1673:AE1673)),0)</f>
        <v>4</v>
      </c>
      <c r="AO1673" s="7">
        <f>IF(R1673&gt;0,RANK(R1673,(N1673:P1673,Q1673:AE1673)),0)</f>
        <v>0</v>
      </c>
      <c r="AP1673" s="7">
        <f>IF(T1673&gt;0,RANK(T1673,(N1673:P1673,Q1673:AE1673)),0)</f>
        <v>0</v>
      </c>
      <c r="AQ1673" s="7">
        <f>IF(S1673&gt;0,RANK(S1673,(N1673:P1673,Q1673:AE1673)),0)</f>
        <v>0</v>
      </c>
      <c r="AR1673" s="2">
        <f t="shared" si="667"/>
        <v>1.863932898415657E-3</v>
      </c>
      <c r="AS1673" s="2">
        <f t="shared" si="668"/>
        <v>0</v>
      </c>
      <c r="AT1673" s="2">
        <f t="shared" si="669"/>
        <v>0</v>
      </c>
      <c r="AU1673" s="2">
        <f t="shared" si="670"/>
        <v>0</v>
      </c>
      <c r="AW1673" t="s">
        <v>1472</v>
      </c>
      <c r="AX1673" t="s">
        <v>1003</v>
      </c>
      <c r="AY1673">
        <v>1</v>
      </c>
      <c r="BA1673" s="119">
        <v>30</v>
      </c>
      <c r="BB1673" s="121">
        <v>19</v>
      </c>
      <c r="BC1673" s="125">
        <f t="shared" si="651"/>
        <v>30019</v>
      </c>
      <c r="BE1673" s="7" t="s">
        <v>228</v>
      </c>
      <c r="BS1673" s="1">
        <v>0</v>
      </c>
      <c r="BT1673" s="1">
        <v>0</v>
      </c>
      <c r="BU1673" s="1">
        <v>0</v>
      </c>
      <c r="BV1673">
        <v>0</v>
      </c>
    </row>
    <row r="1674" spans="1:74" hidden="1" outlineLevel="1">
      <c r="A1674" t="s">
        <v>972</v>
      </c>
      <c r="B1674" t="s">
        <v>1003</v>
      </c>
      <c r="C1674" s="1">
        <f t="shared" si="662"/>
        <v>4444</v>
      </c>
      <c r="D1674" s="7">
        <f>IF(N1674&gt;0, RANK(N1674,(N1674:P1674,Q1674:AE1674)),0)</f>
        <v>2</v>
      </c>
      <c r="E1674" s="7">
        <f>IF(O1674&gt;0,RANK(O1674,(N1674:P1674,Q1674:AE1674)),0)</f>
        <v>1</v>
      </c>
      <c r="F1674" s="7">
        <f>IF(P1674&gt;0,RANK(P1674,(N1674:P1674,Q1674:AE1674)),0)</f>
        <v>3</v>
      </c>
      <c r="G1674" s="1">
        <f t="shared" si="671"/>
        <v>1046</v>
      </c>
      <c r="H1674" s="2">
        <f t="shared" si="672"/>
        <v>0.23537353735373537</v>
      </c>
      <c r="I1674" s="2"/>
      <c r="J1674" s="2">
        <f t="shared" si="663"/>
        <v>0.35846084608460849</v>
      </c>
      <c r="K1674" s="2">
        <f t="shared" si="664"/>
        <v>0.59383438343834383</v>
      </c>
      <c r="L1674" s="2">
        <f t="shared" si="665"/>
        <v>1.3276327632763277E-2</v>
      </c>
      <c r="M1674" s="2">
        <f t="shared" si="666"/>
        <v>3.442844284428441E-2</v>
      </c>
      <c r="N1674" s="66">
        <v>1593</v>
      </c>
      <c r="O1674" s="66">
        <v>2639</v>
      </c>
      <c r="P1674" s="66">
        <v>59</v>
      </c>
      <c r="Q1674" s="66">
        <v>15</v>
      </c>
      <c r="R1674" s="66">
        <v>0</v>
      </c>
      <c r="S1674" s="66">
        <v>0</v>
      </c>
      <c r="W1674" s="66">
        <f>IF(Notes!B$31=1,IF(BR1674&gt;0,BR1674-SUM(R1674:V1674)-SUM(X1674:AF1674),SUM(BS1674:BY1674)),SUM(BS1674:BY1674))</f>
        <v>12</v>
      </c>
      <c r="AA1674" s="66">
        <v>0</v>
      </c>
      <c r="AG1674" s="66">
        <v>126</v>
      </c>
      <c r="AN1674" s="7">
        <f>IF(Q1674&gt;0,RANK(Q1674,(N1674:P1674,Q1674:AE1674)),0)</f>
        <v>4</v>
      </c>
      <c r="AO1674" s="7">
        <f>IF(R1674&gt;0,RANK(R1674,(N1674:P1674,Q1674:AE1674)),0)</f>
        <v>0</v>
      </c>
      <c r="AP1674" s="7">
        <f>IF(T1674&gt;0,RANK(T1674,(N1674:P1674,Q1674:AE1674)),0)</f>
        <v>0</v>
      </c>
      <c r="AQ1674" s="7">
        <f>IF(S1674&gt;0,RANK(S1674,(N1674:P1674,Q1674:AE1674)),0)</f>
        <v>0</v>
      </c>
      <c r="AR1674" s="2">
        <f t="shared" si="667"/>
        <v>3.3753375337533752E-3</v>
      </c>
      <c r="AS1674" s="2">
        <f t="shared" si="668"/>
        <v>0</v>
      </c>
      <c r="AT1674" s="2">
        <f t="shared" si="669"/>
        <v>0</v>
      </c>
      <c r="AU1674" s="2">
        <f t="shared" si="670"/>
        <v>0</v>
      </c>
      <c r="AW1674" t="s">
        <v>972</v>
      </c>
      <c r="AX1674" t="s">
        <v>1003</v>
      </c>
      <c r="AY1674">
        <v>1</v>
      </c>
      <c r="BA1674" s="119">
        <v>30</v>
      </c>
      <c r="BB1674" s="121">
        <v>21</v>
      </c>
      <c r="BC1674" s="125">
        <f t="shared" si="651"/>
        <v>30021</v>
      </c>
      <c r="BE1674" s="7" t="s">
        <v>228</v>
      </c>
      <c r="BS1674" s="1">
        <v>0</v>
      </c>
      <c r="BT1674" s="1">
        <v>12</v>
      </c>
      <c r="BU1674" s="1">
        <v>0</v>
      </c>
      <c r="BV1674">
        <v>0</v>
      </c>
    </row>
    <row r="1675" spans="1:74" hidden="1" outlineLevel="1">
      <c r="A1675" t="s">
        <v>2148</v>
      </c>
      <c r="B1675" t="s">
        <v>1003</v>
      </c>
      <c r="C1675" s="1">
        <f t="shared" si="662"/>
        <v>5074</v>
      </c>
      <c r="D1675" s="7">
        <f>IF(N1675&gt;0, RANK(N1675,(N1675:P1675,Q1675:AE1675)),0)</f>
        <v>1</v>
      </c>
      <c r="E1675" s="7">
        <f>IF(O1675&gt;0,RANK(O1675,(N1675:P1675,Q1675:AE1675)),0)</f>
        <v>2</v>
      </c>
      <c r="F1675" s="7">
        <f>IF(P1675&gt;0,RANK(P1675,(N1675:P1675,Q1675:AE1675)),0)</f>
        <v>3</v>
      </c>
      <c r="G1675" s="1">
        <f t="shared" si="671"/>
        <v>1900</v>
      </c>
      <c r="H1675" s="2">
        <f t="shared" si="672"/>
        <v>0.37445802128498229</v>
      </c>
      <c r="I1675" s="2"/>
      <c r="J1675" s="2">
        <f t="shared" si="663"/>
        <v>0.67047694126921564</v>
      </c>
      <c r="K1675" s="2">
        <f t="shared" si="664"/>
        <v>0.29601891998423335</v>
      </c>
      <c r="L1675" s="2">
        <f t="shared" si="665"/>
        <v>1.3401655498620418E-2</v>
      </c>
      <c r="M1675" s="2">
        <f t="shared" si="666"/>
        <v>2.0102483247930587E-2</v>
      </c>
      <c r="N1675" s="66">
        <v>3402</v>
      </c>
      <c r="O1675" s="66">
        <v>1502</v>
      </c>
      <c r="P1675" s="66">
        <v>68</v>
      </c>
      <c r="Q1675" s="66">
        <v>16</v>
      </c>
      <c r="R1675" s="66">
        <v>0</v>
      </c>
      <c r="S1675" s="66">
        <v>0</v>
      </c>
      <c r="W1675" s="66">
        <f>IF(Notes!B$31=1,IF(BR1675&gt;0,BR1675-SUM(R1675:V1675)-SUM(X1675:AF1675),SUM(BS1675:BY1675)),SUM(BS1675:BY1675))</f>
        <v>0</v>
      </c>
      <c r="AA1675" s="66">
        <v>0</v>
      </c>
      <c r="AG1675" s="66">
        <v>86</v>
      </c>
      <c r="AN1675" s="7">
        <f>IF(Q1675&gt;0,RANK(Q1675,(N1675:P1675,Q1675:AE1675)),0)</f>
        <v>4</v>
      </c>
      <c r="AO1675" s="7">
        <f>IF(R1675&gt;0,RANK(R1675,(N1675:P1675,Q1675:AE1675)),0)</f>
        <v>0</v>
      </c>
      <c r="AP1675" s="7">
        <f>IF(T1675&gt;0,RANK(T1675,(N1675:P1675,Q1675:AE1675)),0)</f>
        <v>0</v>
      </c>
      <c r="AQ1675" s="7">
        <f>IF(S1675&gt;0,RANK(S1675,(N1675:P1675,Q1675:AE1675)),0)</f>
        <v>0</v>
      </c>
      <c r="AR1675" s="2">
        <f t="shared" si="667"/>
        <v>3.1533307055577452E-3</v>
      </c>
      <c r="AS1675" s="2">
        <f t="shared" si="668"/>
        <v>0</v>
      </c>
      <c r="AT1675" s="2">
        <f t="shared" si="669"/>
        <v>0</v>
      </c>
      <c r="AU1675" s="2">
        <f t="shared" si="670"/>
        <v>0</v>
      </c>
      <c r="AW1675" t="s">
        <v>2148</v>
      </c>
      <c r="AX1675" t="s">
        <v>1003</v>
      </c>
      <c r="AY1675">
        <v>1</v>
      </c>
      <c r="BA1675" s="119">
        <v>30</v>
      </c>
      <c r="BB1675" s="121">
        <v>23</v>
      </c>
      <c r="BC1675" s="125">
        <f t="shared" si="651"/>
        <v>30023</v>
      </c>
      <c r="BE1675" s="7" t="s">
        <v>228</v>
      </c>
      <c r="BS1675" s="1">
        <v>0</v>
      </c>
      <c r="BT1675" s="1">
        <v>0</v>
      </c>
      <c r="BU1675" s="1">
        <v>0</v>
      </c>
      <c r="BV1675">
        <v>0</v>
      </c>
    </row>
    <row r="1676" spans="1:74" hidden="1" outlineLevel="1">
      <c r="A1676" t="s">
        <v>2149</v>
      </c>
      <c r="B1676" t="s">
        <v>1003</v>
      </c>
      <c r="C1676" s="1">
        <f t="shared" si="662"/>
        <v>1433</v>
      </c>
      <c r="D1676" s="7">
        <f>IF(N1676&gt;0, RANK(N1676,(N1676:P1676,Q1676:AE1676)),0)</f>
        <v>2</v>
      </c>
      <c r="E1676" s="7">
        <f>IF(O1676&gt;0,RANK(O1676,(N1676:P1676,Q1676:AE1676)),0)</f>
        <v>1</v>
      </c>
      <c r="F1676" s="7">
        <f>IF(P1676&gt;0,RANK(P1676,(N1676:P1676,Q1676:AE1676)),0)</f>
        <v>3</v>
      </c>
      <c r="G1676" s="1">
        <f t="shared" si="671"/>
        <v>746</v>
      </c>
      <c r="H1676" s="2">
        <f t="shared" si="672"/>
        <v>0.520586182833217</v>
      </c>
      <c r="I1676" s="2"/>
      <c r="J1676" s="2">
        <f t="shared" si="663"/>
        <v>0.22191207257501744</v>
      </c>
      <c r="K1676" s="2">
        <f t="shared" si="664"/>
        <v>0.74249825540823444</v>
      </c>
      <c r="L1676" s="2">
        <f t="shared" si="665"/>
        <v>1.04675505931612E-2</v>
      </c>
      <c r="M1676" s="2">
        <f t="shared" si="666"/>
        <v>2.512212142358692E-2</v>
      </c>
      <c r="N1676" s="66">
        <v>318</v>
      </c>
      <c r="O1676" s="66">
        <v>1064</v>
      </c>
      <c r="P1676" s="66">
        <v>15</v>
      </c>
      <c r="Q1676" s="66">
        <v>1</v>
      </c>
      <c r="R1676" s="66">
        <v>1</v>
      </c>
      <c r="S1676" s="66">
        <v>0</v>
      </c>
      <c r="W1676" s="66">
        <f>IF(Notes!B$31=1,IF(BR1676&gt;0,BR1676-SUM(R1676:V1676)-SUM(X1676:AF1676),SUM(BS1676:BY1676)),SUM(BS1676:BY1676))</f>
        <v>0</v>
      </c>
      <c r="AA1676" s="66">
        <v>0</v>
      </c>
      <c r="AG1676" s="66">
        <v>34</v>
      </c>
      <c r="AN1676" s="7">
        <f>IF(Q1676&gt;0,RANK(Q1676,(N1676:P1676,Q1676:AE1676)),0)</f>
        <v>4</v>
      </c>
      <c r="AO1676" s="7">
        <f>IF(R1676&gt;0,RANK(R1676,(N1676:P1676,Q1676:AE1676)),0)</f>
        <v>4</v>
      </c>
      <c r="AP1676" s="7">
        <f>IF(T1676&gt;0,RANK(T1676,(N1676:P1676,Q1676:AE1676)),0)</f>
        <v>0</v>
      </c>
      <c r="AQ1676" s="7">
        <f>IF(S1676&gt;0,RANK(S1676,(N1676:P1676,Q1676:AE1676)),0)</f>
        <v>0</v>
      </c>
      <c r="AR1676" s="2">
        <f t="shared" si="667"/>
        <v>6.9783670621074664E-4</v>
      </c>
      <c r="AS1676" s="2">
        <f t="shared" si="668"/>
        <v>6.9783670621074664E-4</v>
      </c>
      <c r="AT1676" s="2">
        <f t="shared" si="669"/>
        <v>0</v>
      </c>
      <c r="AU1676" s="2">
        <f t="shared" si="670"/>
        <v>0</v>
      </c>
      <c r="AW1676" t="s">
        <v>2149</v>
      </c>
      <c r="AX1676" t="s">
        <v>1003</v>
      </c>
      <c r="AY1676">
        <v>1</v>
      </c>
      <c r="BA1676" s="119">
        <v>30</v>
      </c>
      <c r="BB1676" s="121">
        <v>25</v>
      </c>
      <c r="BC1676" s="125">
        <f t="shared" si="651"/>
        <v>30025</v>
      </c>
      <c r="BE1676" s="7" t="s">
        <v>228</v>
      </c>
      <c r="BS1676" s="1">
        <v>0</v>
      </c>
      <c r="BT1676" s="1">
        <v>0</v>
      </c>
      <c r="BU1676" s="1">
        <v>0</v>
      </c>
      <c r="BV1676">
        <v>0</v>
      </c>
    </row>
    <row r="1677" spans="1:74" hidden="1" outlineLevel="1">
      <c r="A1677" t="s">
        <v>718</v>
      </c>
      <c r="B1677" t="s">
        <v>1003</v>
      </c>
      <c r="C1677" s="1">
        <f t="shared" si="662"/>
        <v>6232</v>
      </c>
      <c r="D1677" s="7">
        <f>IF(N1677&gt;0, RANK(N1677,(N1677:P1677,Q1677:AE1677)),0)</f>
        <v>2</v>
      </c>
      <c r="E1677" s="7">
        <f>IF(O1677&gt;0,RANK(O1677,(N1677:P1677,Q1677:AE1677)),0)</f>
        <v>1</v>
      </c>
      <c r="F1677" s="7">
        <f>IF(P1677&gt;0,RANK(P1677,(N1677:P1677,Q1677:AE1677)),0)</f>
        <v>3</v>
      </c>
      <c r="G1677" s="1">
        <f t="shared" si="671"/>
        <v>2175</v>
      </c>
      <c r="H1677" s="2">
        <f t="shared" si="672"/>
        <v>0.34900513478819001</v>
      </c>
      <c r="I1677" s="2"/>
      <c r="J1677" s="2">
        <f t="shared" si="663"/>
        <v>0.31017329910141206</v>
      </c>
      <c r="K1677" s="2">
        <f t="shared" si="664"/>
        <v>0.65917843388960207</v>
      </c>
      <c r="L1677" s="2">
        <f t="shared" si="665"/>
        <v>6.7394094993581512E-3</v>
      </c>
      <c r="M1677" s="2">
        <f t="shared" si="666"/>
        <v>2.3908857509627669E-2</v>
      </c>
      <c r="N1677" s="66">
        <v>1933</v>
      </c>
      <c r="O1677" s="66">
        <v>4108</v>
      </c>
      <c r="P1677" s="66">
        <v>42</v>
      </c>
      <c r="Q1677" s="66">
        <v>21</v>
      </c>
      <c r="R1677" s="66">
        <v>0</v>
      </c>
      <c r="S1677" s="66">
        <v>0</v>
      </c>
      <c r="W1677" s="66">
        <f>IF(Notes!B$31=1,IF(BR1677&gt;0,BR1677-SUM(R1677:V1677)-SUM(X1677:AF1677),SUM(BS1677:BY1677)),SUM(BS1677:BY1677))</f>
        <v>0</v>
      </c>
      <c r="AA1677" s="66">
        <v>0</v>
      </c>
      <c r="AG1677" s="66">
        <v>128</v>
      </c>
      <c r="AN1677" s="7">
        <f>IF(Q1677&gt;0,RANK(Q1677,(N1677:P1677,Q1677:AE1677)),0)</f>
        <v>4</v>
      </c>
      <c r="AO1677" s="7">
        <f>IF(R1677&gt;0,RANK(R1677,(N1677:P1677,Q1677:AE1677)),0)</f>
        <v>0</v>
      </c>
      <c r="AP1677" s="7">
        <f>IF(T1677&gt;0,RANK(T1677,(N1677:P1677,Q1677:AE1677)),0)</f>
        <v>0</v>
      </c>
      <c r="AQ1677" s="7">
        <f>IF(S1677&gt;0,RANK(S1677,(N1677:P1677,Q1677:AE1677)),0)</f>
        <v>0</v>
      </c>
      <c r="AR1677" s="2">
        <f t="shared" si="667"/>
        <v>3.3697047496790756E-3</v>
      </c>
      <c r="AS1677" s="2">
        <f t="shared" si="668"/>
        <v>0</v>
      </c>
      <c r="AT1677" s="2">
        <f t="shared" si="669"/>
        <v>0</v>
      </c>
      <c r="AU1677" s="2">
        <f t="shared" si="670"/>
        <v>0</v>
      </c>
      <c r="AW1677" t="s">
        <v>718</v>
      </c>
      <c r="AX1677" t="s">
        <v>1003</v>
      </c>
      <c r="AY1677">
        <v>1</v>
      </c>
      <c r="BA1677" s="119">
        <v>30</v>
      </c>
      <c r="BB1677" s="121">
        <v>27</v>
      </c>
      <c r="BC1677" s="125">
        <f t="shared" si="651"/>
        <v>30027</v>
      </c>
      <c r="BE1677" s="7" t="s">
        <v>228</v>
      </c>
      <c r="BS1677" s="1">
        <v>0</v>
      </c>
      <c r="BT1677" s="1">
        <v>0</v>
      </c>
      <c r="BU1677" s="1">
        <v>0</v>
      </c>
      <c r="BV1677">
        <v>0</v>
      </c>
    </row>
    <row r="1678" spans="1:74" hidden="1" outlineLevel="1">
      <c r="A1678" t="s">
        <v>3362</v>
      </c>
      <c r="B1678" t="s">
        <v>1003</v>
      </c>
      <c r="C1678" s="1">
        <f t="shared" si="662"/>
        <v>43744</v>
      </c>
      <c r="D1678" s="7">
        <f>IF(N1678&gt;0, RANK(N1678,(N1678:P1678,Q1678:AE1678)),0)</f>
        <v>2</v>
      </c>
      <c r="E1678" s="7">
        <f>IF(O1678&gt;0,RANK(O1678,(N1678:P1678,Q1678:AE1678)),0)</f>
        <v>1</v>
      </c>
      <c r="F1678" s="7">
        <f>IF(P1678&gt;0,RANK(P1678,(N1678:P1678,Q1678:AE1678)),0)</f>
        <v>3</v>
      </c>
      <c r="G1678" s="1">
        <f t="shared" si="671"/>
        <v>9421</v>
      </c>
      <c r="H1678" s="2">
        <f t="shared" si="672"/>
        <v>0.21536667885881491</v>
      </c>
      <c r="I1678" s="2"/>
      <c r="J1678" s="2">
        <f t="shared" si="663"/>
        <v>0.36891916605705927</v>
      </c>
      <c r="K1678" s="2">
        <f t="shared" si="664"/>
        <v>0.58428584491587421</v>
      </c>
      <c r="L1678" s="2">
        <f t="shared" si="665"/>
        <v>5.5321872713972198E-3</v>
      </c>
      <c r="M1678" s="2">
        <f t="shared" si="666"/>
        <v>4.1262801755669362E-2</v>
      </c>
      <c r="N1678" s="66">
        <v>16138</v>
      </c>
      <c r="O1678" s="66">
        <v>25559</v>
      </c>
      <c r="P1678" s="66">
        <v>242</v>
      </c>
      <c r="Q1678" s="66">
        <v>92</v>
      </c>
      <c r="R1678" s="66">
        <v>2</v>
      </c>
      <c r="S1678" s="66">
        <v>28</v>
      </c>
      <c r="W1678" s="66">
        <f>IF(Notes!B$31=1,IF(BR1678&gt;0,BR1678-SUM(R1678:V1678)-SUM(X1678:AF1678),SUM(BS1678:BY1678)),SUM(BS1678:BY1678))</f>
        <v>0</v>
      </c>
      <c r="AA1678" s="66">
        <v>0</v>
      </c>
      <c r="AG1678" s="66">
        <v>1683</v>
      </c>
      <c r="AN1678" s="7">
        <f>IF(Q1678&gt;0,RANK(Q1678,(N1678:P1678,Q1678:AE1678)),0)</f>
        <v>4</v>
      </c>
      <c r="AO1678" s="7">
        <f>IF(R1678&gt;0,RANK(R1678,(N1678:P1678,Q1678:AE1678)),0)</f>
        <v>6</v>
      </c>
      <c r="AP1678" s="7">
        <f>IF(T1678&gt;0,RANK(T1678,(N1678:P1678,Q1678:AE1678)),0)</f>
        <v>0</v>
      </c>
      <c r="AQ1678" s="7">
        <f>IF(S1678&gt;0,RANK(S1678,(N1678:P1678,Q1678:AE1678)),0)</f>
        <v>5</v>
      </c>
      <c r="AR1678" s="2">
        <f t="shared" si="667"/>
        <v>2.1031455742501828E-3</v>
      </c>
      <c r="AS1678" s="2">
        <f t="shared" si="668"/>
        <v>4.5720555961960499E-5</v>
      </c>
      <c r="AT1678" s="2">
        <f t="shared" si="669"/>
        <v>0</v>
      </c>
      <c r="AU1678" s="2">
        <f t="shared" si="670"/>
        <v>6.4008778346744696E-4</v>
      </c>
      <c r="AW1678" t="s">
        <v>3362</v>
      </c>
      <c r="AX1678" t="s">
        <v>1003</v>
      </c>
      <c r="AY1678">
        <v>1</v>
      </c>
      <c r="BA1678" s="119">
        <v>30</v>
      </c>
      <c r="BB1678" s="121">
        <v>29</v>
      </c>
      <c r="BC1678" s="125">
        <f t="shared" si="651"/>
        <v>30029</v>
      </c>
      <c r="BE1678" s="7" t="s">
        <v>228</v>
      </c>
      <c r="BS1678" s="1">
        <v>0</v>
      </c>
      <c r="BT1678" s="1">
        <v>0</v>
      </c>
      <c r="BU1678" s="1">
        <v>0</v>
      </c>
      <c r="BV1678">
        <v>0</v>
      </c>
    </row>
    <row r="1679" spans="1:74" hidden="1" outlineLevel="1">
      <c r="A1679" t="s">
        <v>2513</v>
      </c>
      <c r="B1679" t="s">
        <v>1003</v>
      </c>
      <c r="C1679" s="1">
        <f t="shared" si="662"/>
        <v>48169</v>
      </c>
      <c r="D1679" s="7">
        <f>IF(N1679&gt;0, RANK(N1679,(N1679:P1679,Q1679:AE1679)),0)</f>
        <v>1</v>
      </c>
      <c r="E1679" s="7">
        <f>IF(O1679&gt;0,RANK(O1679,(N1679:P1679,Q1679:AE1679)),0)</f>
        <v>2</v>
      </c>
      <c r="F1679" s="7">
        <f>IF(P1679&gt;0,RANK(P1679,(N1679:P1679,Q1679:AE1679)),0)</f>
        <v>3</v>
      </c>
      <c r="G1679" s="1">
        <f t="shared" si="671"/>
        <v>1627</v>
      </c>
      <c r="H1679" s="2">
        <f t="shared" si="672"/>
        <v>3.3776910461084927E-2</v>
      </c>
      <c r="I1679" s="2"/>
      <c r="J1679" s="2">
        <f t="shared" si="663"/>
        <v>0.50250160891859907</v>
      </c>
      <c r="K1679" s="2">
        <f t="shared" si="664"/>
        <v>0.46872469845751419</v>
      </c>
      <c r="L1679" s="2">
        <f t="shared" si="665"/>
        <v>5.335381677012186E-3</v>
      </c>
      <c r="M1679" s="2">
        <f t="shared" si="666"/>
        <v>2.3438310946874551E-2</v>
      </c>
      <c r="N1679" s="66">
        <v>24205</v>
      </c>
      <c r="O1679" s="66">
        <v>22578</v>
      </c>
      <c r="P1679" s="66">
        <v>257</v>
      </c>
      <c r="Q1679" s="66">
        <v>137</v>
      </c>
      <c r="R1679" s="66">
        <v>2</v>
      </c>
      <c r="S1679" s="66">
        <v>12</v>
      </c>
      <c r="W1679" s="66">
        <f>IF(Notes!B$31=1,IF(BR1679&gt;0,BR1679-SUM(R1679:V1679)-SUM(X1679:AF1679),SUM(BS1679:BY1679)),SUM(BS1679:BY1679))</f>
        <v>0</v>
      </c>
      <c r="AA1679" s="66">
        <v>0</v>
      </c>
      <c r="AG1679" s="66">
        <v>978</v>
      </c>
      <c r="AN1679" s="7">
        <f>IF(Q1679&gt;0,RANK(Q1679,(N1679:P1679,Q1679:AE1679)),0)</f>
        <v>4</v>
      </c>
      <c r="AO1679" s="7">
        <f>IF(R1679&gt;0,RANK(R1679,(N1679:P1679,Q1679:AE1679)),0)</f>
        <v>6</v>
      </c>
      <c r="AP1679" s="7">
        <f>IF(T1679&gt;0,RANK(T1679,(N1679:P1679,Q1679:AE1679)),0)</f>
        <v>0</v>
      </c>
      <c r="AQ1679" s="7">
        <f>IF(S1679&gt;0,RANK(S1679,(N1679:P1679,Q1679:AE1679)),0)</f>
        <v>5</v>
      </c>
      <c r="AR1679" s="2">
        <f t="shared" si="667"/>
        <v>2.8441528784072744E-3</v>
      </c>
      <c r="AS1679" s="2">
        <f t="shared" si="668"/>
        <v>4.1520479976748534E-5</v>
      </c>
      <c r="AT1679" s="2">
        <f t="shared" si="669"/>
        <v>0</v>
      </c>
      <c r="AU1679" s="2">
        <f t="shared" si="670"/>
        <v>2.4912287986049116E-4</v>
      </c>
      <c r="AW1679" t="s">
        <v>2513</v>
      </c>
      <c r="AX1679" t="s">
        <v>1003</v>
      </c>
      <c r="AY1679">
        <v>1</v>
      </c>
      <c r="BA1679" s="119">
        <v>30</v>
      </c>
      <c r="BB1679" s="121">
        <v>31</v>
      </c>
      <c r="BC1679" s="125">
        <f t="shared" si="651"/>
        <v>30031</v>
      </c>
      <c r="BE1679" s="7" t="s">
        <v>228</v>
      </c>
      <c r="BR1679" s="1">
        <v>117</v>
      </c>
      <c r="BS1679" s="1">
        <v>0</v>
      </c>
      <c r="BT1679" s="1">
        <v>0</v>
      </c>
      <c r="BU1679" s="1">
        <v>0</v>
      </c>
      <c r="BV1679">
        <v>0</v>
      </c>
    </row>
    <row r="1680" spans="1:74" hidden="1" outlineLevel="1">
      <c r="A1680" t="s">
        <v>870</v>
      </c>
      <c r="B1680" t="s">
        <v>1003</v>
      </c>
      <c r="C1680" s="1">
        <f t="shared" si="662"/>
        <v>727</v>
      </c>
      <c r="D1680" s="7">
        <f>IF(N1680&gt;0, RANK(N1680,(N1680:P1680,Q1680:AE1680)),0)</f>
        <v>2</v>
      </c>
      <c r="E1680" s="7">
        <f>IF(O1680&gt;0,RANK(O1680,(N1680:P1680,Q1680:AE1680)),0)</f>
        <v>1</v>
      </c>
      <c r="F1680" s="7">
        <f>IF(P1680&gt;0,RANK(P1680,(N1680:P1680,Q1680:AE1680)),0)</f>
        <v>3</v>
      </c>
      <c r="G1680" s="1">
        <f t="shared" si="671"/>
        <v>488</v>
      </c>
      <c r="H1680" s="2">
        <f t="shared" si="672"/>
        <v>0.67125171939477302</v>
      </c>
      <c r="I1680" s="2"/>
      <c r="J1680" s="2">
        <f t="shared" si="663"/>
        <v>0.15130674002751032</v>
      </c>
      <c r="K1680" s="2">
        <f t="shared" si="664"/>
        <v>0.82255845942228334</v>
      </c>
      <c r="L1680" s="2">
        <f t="shared" si="665"/>
        <v>5.5020632737276479E-3</v>
      </c>
      <c r="M1680" s="2">
        <f t="shared" si="666"/>
        <v>2.0632737276478692E-2</v>
      </c>
      <c r="N1680" s="66">
        <v>110</v>
      </c>
      <c r="O1680" s="66">
        <v>598</v>
      </c>
      <c r="P1680" s="66">
        <v>4</v>
      </c>
      <c r="Q1680" s="66">
        <v>2</v>
      </c>
      <c r="R1680" s="66">
        <v>0</v>
      </c>
      <c r="S1680" s="66">
        <v>0</v>
      </c>
      <c r="W1680" s="66">
        <f>IF(Notes!B$31=1,IF(BR1680&gt;0,BR1680-SUM(R1680:V1680)-SUM(X1680:AF1680),SUM(BS1680:BY1680)),SUM(BS1680:BY1680))</f>
        <v>0</v>
      </c>
      <c r="AA1680" s="66">
        <v>0</v>
      </c>
      <c r="AG1680" s="66">
        <v>13</v>
      </c>
      <c r="AN1680" s="7">
        <f>IF(Q1680&gt;0,RANK(Q1680,(N1680:P1680,Q1680:AE1680)),0)</f>
        <v>4</v>
      </c>
      <c r="AO1680" s="7">
        <f>IF(R1680&gt;0,RANK(R1680,(N1680:P1680,Q1680:AE1680)),0)</f>
        <v>0</v>
      </c>
      <c r="AP1680" s="7">
        <f>IF(T1680&gt;0,RANK(T1680,(N1680:P1680,Q1680:AE1680)),0)</f>
        <v>0</v>
      </c>
      <c r="AQ1680" s="7">
        <f>IF(S1680&gt;0,RANK(S1680,(N1680:P1680,Q1680:AE1680)),0)</f>
        <v>0</v>
      </c>
      <c r="AR1680" s="2">
        <f t="shared" si="667"/>
        <v>2.751031636863824E-3</v>
      </c>
      <c r="AS1680" s="2">
        <f t="shared" si="668"/>
        <v>0</v>
      </c>
      <c r="AT1680" s="2">
        <f t="shared" si="669"/>
        <v>0</v>
      </c>
      <c r="AU1680" s="2">
        <f t="shared" si="670"/>
        <v>0</v>
      </c>
      <c r="AW1680" t="s">
        <v>870</v>
      </c>
      <c r="AX1680" t="s">
        <v>1003</v>
      </c>
      <c r="AY1680">
        <v>1</v>
      </c>
      <c r="BA1680" s="119">
        <v>30</v>
      </c>
      <c r="BB1680" s="121">
        <v>33</v>
      </c>
      <c r="BC1680" s="125">
        <f t="shared" si="651"/>
        <v>30033</v>
      </c>
      <c r="BE1680" s="7" t="s">
        <v>228</v>
      </c>
      <c r="BS1680" s="1">
        <v>0</v>
      </c>
      <c r="BT1680" s="1">
        <v>0</v>
      </c>
      <c r="BU1680" s="1">
        <v>0</v>
      </c>
      <c r="BV1680">
        <v>0</v>
      </c>
    </row>
    <row r="1681" spans="1:74" hidden="1" outlineLevel="1">
      <c r="A1681" t="s">
        <v>1817</v>
      </c>
      <c r="B1681" t="s">
        <v>1003</v>
      </c>
      <c r="C1681" s="1">
        <f t="shared" si="662"/>
        <v>4971</v>
      </c>
      <c r="D1681" s="7">
        <f>IF(N1681&gt;0, RANK(N1681,(N1681:P1681,Q1681:AE1681)),0)</f>
        <v>1</v>
      </c>
      <c r="E1681" s="7">
        <f>IF(O1681&gt;0,RANK(O1681,(N1681:P1681,Q1681:AE1681)),0)</f>
        <v>2</v>
      </c>
      <c r="F1681" s="7">
        <f>IF(P1681&gt;0,RANK(P1681,(N1681:P1681,Q1681:AE1681)),0)</f>
        <v>3</v>
      </c>
      <c r="G1681" s="1">
        <f t="shared" si="671"/>
        <v>1972</v>
      </c>
      <c r="H1681" s="2">
        <f t="shared" si="672"/>
        <v>0.39670086501709917</v>
      </c>
      <c r="I1681" s="2"/>
      <c r="J1681" s="2">
        <f t="shared" si="663"/>
        <v>0.68859384429692216</v>
      </c>
      <c r="K1681" s="2">
        <f t="shared" si="664"/>
        <v>0.29189297927982299</v>
      </c>
      <c r="L1681" s="2">
        <f t="shared" si="665"/>
        <v>7.2420036210018102E-3</v>
      </c>
      <c r="M1681" s="2">
        <f t="shared" si="666"/>
        <v>1.2271172802253032E-2</v>
      </c>
      <c r="N1681" s="66">
        <v>3423</v>
      </c>
      <c r="O1681" s="66">
        <v>1451</v>
      </c>
      <c r="P1681" s="66">
        <v>36</v>
      </c>
      <c r="Q1681" s="66">
        <v>10</v>
      </c>
      <c r="R1681" s="66">
        <v>0</v>
      </c>
      <c r="S1681" s="66">
        <v>0</v>
      </c>
      <c r="W1681" s="66">
        <f>IF(Notes!B$31=1,IF(BR1681&gt;0,BR1681-SUM(R1681:V1681)-SUM(X1681:AF1681),SUM(BS1681:BY1681)),SUM(BS1681:BY1681))</f>
        <v>1</v>
      </c>
      <c r="AA1681" s="66">
        <v>0</v>
      </c>
      <c r="AG1681" s="66">
        <v>50</v>
      </c>
      <c r="AN1681" s="7">
        <f>IF(Q1681&gt;0,RANK(Q1681,(N1681:P1681,Q1681:AE1681)),0)</f>
        <v>4</v>
      </c>
      <c r="AO1681" s="7">
        <f>IF(R1681&gt;0,RANK(R1681,(N1681:P1681,Q1681:AE1681)),0)</f>
        <v>0</v>
      </c>
      <c r="AP1681" s="7">
        <f>IF(T1681&gt;0,RANK(T1681,(N1681:P1681,Q1681:AE1681)),0)</f>
        <v>0</v>
      </c>
      <c r="AQ1681" s="7">
        <f>IF(S1681&gt;0,RANK(S1681,(N1681:P1681,Q1681:AE1681)),0)</f>
        <v>0</v>
      </c>
      <c r="AR1681" s="2">
        <f t="shared" si="667"/>
        <v>2.0116676725005027E-3</v>
      </c>
      <c r="AS1681" s="2">
        <f t="shared" si="668"/>
        <v>0</v>
      </c>
      <c r="AT1681" s="2">
        <f t="shared" si="669"/>
        <v>0</v>
      </c>
      <c r="AU1681" s="2">
        <f t="shared" si="670"/>
        <v>0</v>
      </c>
      <c r="AW1681" t="s">
        <v>1817</v>
      </c>
      <c r="AX1681" t="s">
        <v>1003</v>
      </c>
      <c r="AY1681">
        <v>1</v>
      </c>
      <c r="BA1681" s="119">
        <v>30</v>
      </c>
      <c r="BB1681" s="121">
        <v>35</v>
      </c>
      <c r="BC1681" s="125">
        <f t="shared" si="651"/>
        <v>30035</v>
      </c>
      <c r="BE1681" s="7" t="s">
        <v>228</v>
      </c>
      <c r="BS1681" s="1">
        <v>1</v>
      </c>
      <c r="BT1681" s="1">
        <v>0</v>
      </c>
      <c r="BU1681" s="1">
        <v>0</v>
      </c>
      <c r="BV1681">
        <v>0</v>
      </c>
    </row>
    <row r="1682" spans="1:74" hidden="1" outlineLevel="1">
      <c r="A1682" t="s">
        <v>2870</v>
      </c>
      <c r="B1682" t="s">
        <v>1003</v>
      </c>
      <c r="C1682" s="1">
        <f t="shared" si="662"/>
        <v>492</v>
      </c>
      <c r="D1682" s="7">
        <f>IF(N1682&gt;0, RANK(N1682,(N1682:P1682,Q1682:AE1682)),0)</f>
        <v>2</v>
      </c>
      <c r="E1682" s="7">
        <f>IF(O1682&gt;0,RANK(O1682,(N1682:P1682,Q1682:AE1682)),0)</f>
        <v>1</v>
      </c>
      <c r="F1682" s="7">
        <f>IF(P1682&gt;0,RANK(P1682,(N1682:P1682,Q1682:AE1682)),0)</f>
        <v>3</v>
      </c>
      <c r="G1682" s="1">
        <f t="shared" si="671"/>
        <v>219</v>
      </c>
      <c r="H1682" s="2">
        <f t="shared" si="672"/>
        <v>0.4451219512195122</v>
      </c>
      <c r="I1682" s="2"/>
      <c r="J1682" s="2">
        <f t="shared" si="663"/>
        <v>0.25203252032520324</v>
      </c>
      <c r="K1682" s="2">
        <f t="shared" si="664"/>
        <v>0.69715447154471544</v>
      </c>
      <c r="L1682" s="2">
        <f t="shared" si="665"/>
        <v>6.0975609756097563E-3</v>
      </c>
      <c r="M1682" s="2">
        <f t="shared" si="666"/>
        <v>4.4715447154471628E-2</v>
      </c>
      <c r="N1682" s="66">
        <v>124</v>
      </c>
      <c r="O1682" s="66">
        <v>343</v>
      </c>
      <c r="P1682" s="66">
        <v>3</v>
      </c>
      <c r="Q1682" s="66">
        <v>2</v>
      </c>
      <c r="R1682" s="66">
        <v>0</v>
      </c>
      <c r="S1682" s="66">
        <v>1</v>
      </c>
      <c r="W1682" s="66">
        <f>IF(Notes!B$31=1,IF(BR1682&gt;0,BR1682-SUM(R1682:V1682)-SUM(X1682:AF1682),SUM(BS1682:BY1682)),SUM(BS1682:BY1682))</f>
        <v>0</v>
      </c>
      <c r="AA1682" s="66">
        <v>0</v>
      </c>
      <c r="AG1682" s="66">
        <v>19</v>
      </c>
      <c r="AN1682" s="7">
        <f>IF(Q1682&gt;0,RANK(Q1682,(N1682:P1682,Q1682:AE1682)),0)</f>
        <v>4</v>
      </c>
      <c r="AO1682" s="7">
        <f>IF(R1682&gt;0,RANK(R1682,(N1682:P1682,Q1682:AE1682)),0)</f>
        <v>0</v>
      </c>
      <c r="AP1682" s="7">
        <f>IF(T1682&gt;0,RANK(T1682,(N1682:P1682,Q1682:AE1682)),0)</f>
        <v>0</v>
      </c>
      <c r="AQ1682" s="7">
        <f>IF(S1682&gt;0,RANK(S1682,(N1682:P1682,Q1682:AE1682)),0)</f>
        <v>5</v>
      </c>
      <c r="AR1682" s="2">
        <f t="shared" si="667"/>
        <v>4.0650406504065045E-3</v>
      </c>
      <c r="AS1682" s="2">
        <f t="shared" si="668"/>
        <v>0</v>
      </c>
      <c r="AT1682" s="2">
        <f t="shared" si="669"/>
        <v>0</v>
      </c>
      <c r="AU1682" s="2">
        <f t="shared" si="670"/>
        <v>2.0325203252032522E-3</v>
      </c>
      <c r="AW1682" t="s">
        <v>2870</v>
      </c>
      <c r="AX1682" t="s">
        <v>1003</v>
      </c>
      <c r="AY1682">
        <v>1</v>
      </c>
      <c r="BA1682" s="119">
        <v>30</v>
      </c>
      <c r="BB1682" s="121">
        <v>37</v>
      </c>
      <c r="BC1682" s="125">
        <f t="shared" si="651"/>
        <v>30037</v>
      </c>
      <c r="BE1682" s="7" t="s">
        <v>228</v>
      </c>
      <c r="BS1682" s="1">
        <v>0</v>
      </c>
      <c r="BT1682" s="1">
        <v>0</v>
      </c>
      <c r="BU1682" s="1">
        <v>0</v>
      </c>
      <c r="BV1682">
        <v>0</v>
      </c>
    </row>
    <row r="1683" spans="1:74" hidden="1" outlineLevel="1">
      <c r="A1683" t="s">
        <v>2193</v>
      </c>
      <c r="B1683" t="s">
        <v>1003</v>
      </c>
      <c r="C1683" s="1">
        <f t="shared" si="662"/>
        <v>1718</v>
      </c>
      <c r="D1683" s="7">
        <f>IF(N1683&gt;0, RANK(N1683,(N1683:P1683,Q1683:AE1683)),0)</f>
        <v>2</v>
      </c>
      <c r="E1683" s="7">
        <f>IF(O1683&gt;0,RANK(O1683,(N1683:P1683,Q1683:AE1683)),0)</f>
        <v>1</v>
      </c>
      <c r="F1683" s="7">
        <f>IF(P1683&gt;0,RANK(P1683,(N1683:P1683,Q1683:AE1683)),0)</f>
        <v>3</v>
      </c>
      <c r="G1683" s="1">
        <f t="shared" si="671"/>
        <v>412</v>
      </c>
      <c r="H1683" s="2">
        <f t="shared" si="672"/>
        <v>0.23981373690337601</v>
      </c>
      <c r="I1683" s="2"/>
      <c r="J1683" s="2">
        <f t="shared" si="663"/>
        <v>0.34982537834691502</v>
      </c>
      <c r="K1683" s="2">
        <f t="shared" si="664"/>
        <v>0.589639115250291</v>
      </c>
      <c r="L1683" s="2">
        <f t="shared" si="665"/>
        <v>8.7310826542491265E-3</v>
      </c>
      <c r="M1683" s="2">
        <f t="shared" si="666"/>
        <v>5.1804423748544909E-2</v>
      </c>
      <c r="N1683" s="66">
        <v>601</v>
      </c>
      <c r="O1683" s="66">
        <v>1013</v>
      </c>
      <c r="P1683" s="66">
        <v>15</v>
      </c>
      <c r="Q1683" s="66">
        <v>7</v>
      </c>
      <c r="R1683" s="66">
        <v>0</v>
      </c>
      <c r="S1683" s="66">
        <v>3</v>
      </c>
      <c r="W1683" s="66">
        <f>IF(Notes!B$31=1,IF(BR1683&gt;0,BR1683-SUM(R1683:V1683)-SUM(X1683:AF1683),SUM(BS1683:BY1683)),SUM(BS1683:BY1683))</f>
        <v>0</v>
      </c>
      <c r="AA1683" s="66">
        <v>0</v>
      </c>
      <c r="AG1683" s="66">
        <v>79</v>
      </c>
      <c r="AN1683" s="7">
        <f>IF(Q1683&gt;0,RANK(Q1683,(N1683:P1683,Q1683:AE1683)),0)</f>
        <v>4</v>
      </c>
      <c r="AO1683" s="7">
        <f>IF(R1683&gt;0,RANK(R1683,(N1683:P1683,Q1683:AE1683)),0)</f>
        <v>0</v>
      </c>
      <c r="AP1683" s="7">
        <f>IF(T1683&gt;0,RANK(T1683,(N1683:P1683,Q1683:AE1683)),0)</f>
        <v>0</v>
      </c>
      <c r="AQ1683" s="7">
        <f>IF(S1683&gt;0,RANK(S1683,(N1683:P1683,Q1683:AE1683)),0)</f>
        <v>5</v>
      </c>
      <c r="AR1683" s="2">
        <f t="shared" si="667"/>
        <v>4.0745052386495922E-3</v>
      </c>
      <c r="AS1683" s="2">
        <f t="shared" si="668"/>
        <v>0</v>
      </c>
      <c r="AT1683" s="2">
        <f t="shared" si="669"/>
        <v>0</v>
      </c>
      <c r="AU1683" s="2">
        <f t="shared" si="670"/>
        <v>1.7462165308498253E-3</v>
      </c>
      <c r="AW1683" t="s">
        <v>2193</v>
      </c>
      <c r="AX1683" t="s">
        <v>1003</v>
      </c>
      <c r="AY1683">
        <v>1</v>
      </c>
      <c r="BA1683" s="119">
        <v>30</v>
      </c>
      <c r="BB1683" s="121">
        <v>39</v>
      </c>
      <c r="BC1683" s="125">
        <f t="shared" si="651"/>
        <v>30039</v>
      </c>
      <c r="BE1683" s="7" t="s">
        <v>228</v>
      </c>
      <c r="BS1683" s="1">
        <v>0</v>
      </c>
      <c r="BT1683" s="1">
        <v>0</v>
      </c>
      <c r="BU1683" s="1">
        <v>0</v>
      </c>
      <c r="BV1683">
        <v>0</v>
      </c>
    </row>
    <row r="1684" spans="1:74" hidden="1" outlineLevel="1">
      <c r="A1684" t="s">
        <v>1428</v>
      </c>
      <c r="B1684" t="s">
        <v>1003</v>
      </c>
      <c r="C1684" s="1">
        <f t="shared" si="662"/>
        <v>6625</v>
      </c>
      <c r="D1684" s="7">
        <f>IF(N1684&gt;0, RANK(N1684,(N1684:P1684,Q1684:AE1684)),0)</f>
        <v>1</v>
      </c>
      <c r="E1684" s="7">
        <f>IF(O1684&gt;0,RANK(O1684,(N1684:P1684,Q1684:AE1684)),0)</f>
        <v>2</v>
      </c>
      <c r="F1684" s="7">
        <f>IF(P1684&gt;0,RANK(P1684,(N1684:P1684,Q1684:AE1684)),0)</f>
        <v>3</v>
      </c>
      <c r="G1684" s="1">
        <f t="shared" si="671"/>
        <v>809</v>
      </c>
      <c r="H1684" s="2">
        <f t="shared" si="672"/>
        <v>0.12211320754716981</v>
      </c>
      <c r="I1684" s="2"/>
      <c r="J1684" s="2">
        <f t="shared" si="663"/>
        <v>0.54279245283018873</v>
      </c>
      <c r="K1684" s="2">
        <f t="shared" si="664"/>
        <v>0.42067924528301887</v>
      </c>
      <c r="L1684" s="2">
        <f t="shared" si="665"/>
        <v>1.1924528301886792E-2</v>
      </c>
      <c r="M1684" s="2">
        <f t="shared" si="666"/>
        <v>2.4603773584905612E-2</v>
      </c>
      <c r="N1684" s="66">
        <v>3596</v>
      </c>
      <c r="O1684" s="66">
        <v>2787</v>
      </c>
      <c r="P1684" s="66">
        <v>79</v>
      </c>
      <c r="Q1684" s="66">
        <v>29</v>
      </c>
      <c r="R1684" s="66">
        <v>1</v>
      </c>
      <c r="S1684" s="66">
        <v>0</v>
      </c>
      <c r="W1684" s="66">
        <f>IF(Notes!B$31=1,IF(BR1684&gt;0,BR1684-SUM(R1684:V1684)-SUM(X1684:AF1684),SUM(BS1684:BY1684)),SUM(BS1684:BY1684))</f>
        <v>0</v>
      </c>
      <c r="AA1684" s="66">
        <v>0</v>
      </c>
      <c r="AG1684" s="66">
        <v>133</v>
      </c>
      <c r="AN1684" s="7">
        <f>IF(Q1684&gt;0,RANK(Q1684,(N1684:P1684,Q1684:AE1684)),0)</f>
        <v>4</v>
      </c>
      <c r="AO1684" s="7">
        <f>IF(R1684&gt;0,RANK(R1684,(N1684:P1684,Q1684:AE1684)),0)</f>
        <v>5</v>
      </c>
      <c r="AP1684" s="7">
        <f>IF(T1684&gt;0,RANK(T1684,(N1684:P1684,Q1684:AE1684)),0)</f>
        <v>0</v>
      </c>
      <c r="AQ1684" s="7">
        <f>IF(S1684&gt;0,RANK(S1684,(N1684:P1684,Q1684:AE1684)),0)</f>
        <v>0</v>
      </c>
      <c r="AR1684" s="2">
        <f t="shared" si="667"/>
        <v>4.3773584905660379E-3</v>
      </c>
      <c r="AS1684" s="2">
        <f t="shared" si="668"/>
        <v>1.509433962264151E-4</v>
      </c>
      <c r="AT1684" s="2">
        <f t="shared" si="669"/>
        <v>0</v>
      </c>
      <c r="AU1684" s="2">
        <f t="shared" si="670"/>
        <v>0</v>
      </c>
      <c r="AW1684" t="s">
        <v>1428</v>
      </c>
      <c r="AX1684" t="s">
        <v>1003</v>
      </c>
      <c r="AY1684">
        <v>1</v>
      </c>
      <c r="BA1684" s="119">
        <v>30</v>
      </c>
      <c r="BB1684" s="121">
        <v>41</v>
      </c>
      <c r="BC1684" s="125">
        <f t="shared" si="651"/>
        <v>30041</v>
      </c>
      <c r="BE1684" s="7" t="s">
        <v>228</v>
      </c>
      <c r="BS1684" s="1">
        <v>0</v>
      </c>
      <c r="BT1684" s="1">
        <v>0</v>
      </c>
      <c r="BU1684" s="1">
        <v>0</v>
      </c>
      <c r="BV1684">
        <v>0</v>
      </c>
    </row>
    <row r="1685" spans="1:74" hidden="1" outlineLevel="1">
      <c r="A1685" t="s">
        <v>996</v>
      </c>
      <c r="B1685" t="s">
        <v>1003</v>
      </c>
      <c r="C1685" s="1">
        <f t="shared" si="662"/>
        <v>6341</v>
      </c>
      <c r="D1685" s="7">
        <f>IF(N1685&gt;0, RANK(N1685,(N1685:P1685,Q1685:AE1685)),0)</f>
        <v>2</v>
      </c>
      <c r="E1685" s="7">
        <f>IF(O1685&gt;0,RANK(O1685,(N1685:P1685,Q1685:AE1685)),0)</f>
        <v>1</v>
      </c>
      <c r="F1685" s="7">
        <f>IF(P1685&gt;0,RANK(P1685,(N1685:P1685,Q1685:AE1685)),0)</f>
        <v>3</v>
      </c>
      <c r="G1685" s="1">
        <f t="shared" si="671"/>
        <v>956</v>
      </c>
      <c r="H1685" s="2">
        <f t="shared" si="672"/>
        <v>0.15076486358618515</v>
      </c>
      <c r="I1685" s="2"/>
      <c r="J1685" s="2">
        <f t="shared" si="663"/>
        <v>0.40719129474846238</v>
      </c>
      <c r="K1685" s="2">
        <f t="shared" si="664"/>
        <v>0.55795615833464751</v>
      </c>
      <c r="L1685" s="2">
        <f t="shared" si="665"/>
        <v>6.7812647847342693E-3</v>
      </c>
      <c r="M1685" s="2">
        <f t="shared" si="666"/>
        <v>2.8071282132155834E-2</v>
      </c>
      <c r="N1685" s="66">
        <v>2582</v>
      </c>
      <c r="O1685" s="66">
        <v>3538</v>
      </c>
      <c r="P1685" s="66">
        <v>43</v>
      </c>
      <c r="Q1685" s="66">
        <v>15</v>
      </c>
      <c r="R1685" s="66">
        <v>1</v>
      </c>
      <c r="S1685" s="66">
        <v>0</v>
      </c>
      <c r="W1685" s="66">
        <f>IF(Notes!B$31=1,IF(BR1685&gt;0,BR1685-SUM(R1685:V1685)-SUM(X1685:AF1685),SUM(BS1685:BY1685)),SUM(BS1685:BY1685))</f>
        <v>0</v>
      </c>
      <c r="AA1685" s="66">
        <v>0</v>
      </c>
      <c r="AG1685" s="66">
        <v>162</v>
      </c>
      <c r="AN1685" s="7">
        <f>IF(Q1685&gt;0,RANK(Q1685,(N1685:P1685,Q1685:AE1685)),0)</f>
        <v>4</v>
      </c>
      <c r="AO1685" s="7">
        <f>IF(R1685&gt;0,RANK(R1685,(N1685:P1685,Q1685:AE1685)),0)</f>
        <v>5</v>
      </c>
      <c r="AP1685" s="7">
        <f>IF(T1685&gt;0,RANK(T1685,(N1685:P1685,Q1685:AE1685)),0)</f>
        <v>0</v>
      </c>
      <c r="AQ1685" s="7">
        <f>IF(S1685&gt;0,RANK(S1685,(N1685:P1685,Q1685:AE1685)),0)</f>
        <v>0</v>
      </c>
      <c r="AR1685" s="2">
        <f t="shared" si="667"/>
        <v>2.3655574830468381E-3</v>
      </c>
      <c r="AS1685" s="2">
        <f t="shared" si="668"/>
        <v>1.5770383220312253E-4</v>
      </c>
      <c r="AT1685" s="2">
        <f t="shared" si="669"/>
        <v>0</v>
      </c>
      <c r="AU1685" s="2">
        <f t="shared" si="670"/>
        <v>0</v>
      </c>
      <c r="AW1685" t="s">
        <v>996</v>
      </c>
      <c r="AX1685" t="s">
        <v>1003</v>
      </c>
      <c r="AY1685">
        <v>1</v>
      </c>
      <c r="BA1685" s="119">
        <v>30</v>
      </c>
      <c r="BB1685" s="121">
        <v>43</v>
      </c>
      <c r="BC1685" s="125">
        <f t="shared" si="651"/>
        <v>30043</v>
      </c>
      <c r="BE1685" s="7" t="s">
        <v>228</v>
      </c>
      <c r="BS1685" s="1">
        <v>0</v>
      </c>
      <c r="BT1685" s="1">
        <v>0</v>
      </c>
      <c r="BU1685" s="1">
        <v>0</v>
      </c>
      <c r="BV1685">
        <v>0</v>
      </c>
    </row>
    <row r="1686" spans="1:74" hidden="1" outlineLevel="1">
      <c r="A1686" t="s">
        <v>3035</v>
      </c>
      <c r="B1686" t="s">
        <v>1003</v>
      </c>
      <c r="C1686" s="1">
        <f t="shared" si="662"/>
        <v>1236</v>
      </c>
      <c r="D1686" s="7">
        <f>IF(N1686&gt;0, RANK(N1686,(N1686:P1686,Q1686:AE1686)),0)</f>
        <v>2</v>
      </c>
      <c r="E1686" s="7">
        <f>IF(O1686&gt;0,RANK(O1686,(N1686:P1686,Q1686:AE1686)),0)</f>
        <v>1</v>
      </c>
      <c r="F1686" s="7">
        <f>IF(P1686&gt;0,RANK(P1686,(N1686:P1686,Q1686:AE1686)),0)</f>
        <v>3</v>
      </c>
      <c r="G1686" s="1">
        <f t="shared" si="671"/>
        <v>404</v>
      </c>
      <c r="H1686" s="2">
        <f t="shared" si="672"/>
        <v>0.32686084142394822</v>
      </c>
      <c r="I1686" s="2"/>
      <c r="J1686" s="2">
        <f t="shared" si="663"/>
        <v>0.32119741100323623</v>
      </c>
      <c r="K1686" s="2">
        <f t="shared" si="664"/>
        <v>0.64805825242718451</v>
      </c>
      <c r="L1686" s="2">
        <f t="shared" si="665"/>
        <v>8.8996763754045308E-3</v>
      </c>
      <c r="M1686" s="2">
        <f t="shared" si="666"/>
        <v>2.1844660194174671E-2</v>
      </c>
      <c r="N1686" s="66">
        <v>397</v>
      </c>
      <c r="O1686" s="66">
        <v>801</v>
      </c>
      <c r="P1686" s="66">
        <v>11</v>
      </c>
      <c r="Q1686" s="66">
        <v>6</v>
      </c>
      <c r="R1686" s="66">
        <v>0</v>
      </c>
      <c r="S1686" s="66">
        <v>0</v>
      </c>
      <c r="W1686" s="66">
        <f>IF(Notes!B$31=1,IF(BR1686&gt;0,BR1686-SUM(R1686:V1686)-SUM(X1686:AF1686),SUM(BS1686:BY1686)),SUM(BS1686:BY1686))</f>
        <v>0</v>
      </c>
      <c r="AA1686" s="66">
        <v>0</v>
      </c>
      <c r="AG1686" s="66">
        <v>21</v>
      </c>
      <c r="AN1686" s="7">
        <f>IF(Q1686&gt;0,RANK(Q1686,(N1686:P1686,Q1686:AE1686)),0)</f>
        <v>4</v>
      </c>
      <c r="AO1686" s="7">
        <f>IF(R1686&gt;0,RANK(R1686,(N1686:P1686,Q1686:AE1686)),0)</f>
        <v>0</v>
      </c>
      <c r="AP1686" s="7">
        <f>IF(T1686&gt;0,RANK(T1686,(N1686:P1686,Q1686:AE1686)),0)</f>
        <v>0</v>
      </c>
      <c r="AQ1686" s="7">
        <f>IF(S1686&gt;0,RANK(S1686,(N1686:P1686,Q1686:AE1686)),0)</f>
        <v>0</v>
      </c>
      <c r="AR1686" s="2">
        <f t="shared" si="667"/>
        <v>4.8543689320388345E-3</v>
      </c>
      <c r="AS1686" s="2">
        <f t="shared" si="668"/>
        <v>0</v>
      </c>
      <c r="AT1686" s="2">
        <f t="shared" si="669"/>
        <v>0</v>
      </c>
      <c r="AU1686" s="2">
        <f t="shared" si="670"/>
        <v>0</v>
      </c>
      <c r="AW1686" t="s">
        <v>3035</v>
      </c>
      <c r="AX1686" t="s">
        <v>1003</v>
      </c>
      <c r="AY1686">
        <v>1</v>
      </c>
      <c r="BA1686" s="119">
        <v>30</v>
      </c>
      <c r="BB1686" s="121">
        <v>45</v>
      </c>
      <c r="BC1686" s="125">
        <f t="shared" si="651"/>
        <v>30045</v>
      </c>
      <c r="BE1686" s="7" t="s">
        <v>228</v>
      </c>
      <c r="BS1686" s="1">
        <v>0</v>
      </c>
      <c r="BT1686" s="1">
        <v>0</v>
      </c>
      <c r="BU1686" s="1">
        <v>0</v>
      </c>
      <c r="BV1686">
        <v>0</v>
      </c>
    </row>
    <row r="1687" spans="1:74" hidden="1" outlineLevel="1">
      <c r="A1687" t="s">
        <v>2141</v>
      </c>
      <c r="B1687" t="s">
        <v>1003</v>
      </c>
      <c r="C1687" s="1">
        <f t="shared" si="662"/>
        <v>13919</v>
      </c>
      <c r="D1687" s="7">
        <f>IF(N1687&gt;0, RANK(N1687,(N1687:P1687,Q1687:AE1687)),0)</f>
        <v>1</v>
      </c>
      <c r="E1687" s="7">
        <f>IF(O1687&gt;0,RANK(O1687,(N1687:P1687,Q1687:AE1687)),0)</f>
        <v>2</v>
      </c>
      <c r="F1687" s="7">
        <f>IF(P1687&gt;0,RANK(P1687,(N1687:P1687,Q1687:AE1687)),0)</f>
        <v>3</v>
      </c>
      <c r="G1687" s="1">
        <f t="shared" si="671"/>
        <v>268</v>
      </c>
      <c r="H1687" s="2">
        <f t="shared" si="672"/>
        <v>1.925425677131978E-2</v>
      </c>
      <c r="I1687" s="2"/>
      <c r="J1687" s="2">
        <f t="shared" si="663"/>
        <v>0.48609813923414036</v>
      </c>
      <c r="K1687" s="2">
        <f t="shared" si="664"/>
        <v>0.4668438824628206</v>
      </c>
      <c r="L1687" s="2">
        <f t="shared" si="665"/>
        <v>6.1786047848264962E-3</v>
      </c>
      <c r="M1687" s="2">
        <f t="shared" si="666"/>
        <v>4.0879373518212539E-2</v>
      </c>
      <c r="N1687" s="66">
        <v>6766</v>
      </c>
      <c r="O1687" s="66">
        <v>6498</v>
      </c>
      <c r="P1687" s="66">
        <v>86</v>
      </c>
      <c r="Q1687" s="66">
        <v>28</v>
      </c>
      <c r="R1687" s="66">
        <v>1</v>
      </c>
      <c r="S1687" s="66">
        <v>5</v>
      </c>
      <c r="W1687" s="66">
        <f>IF(Notes!B$31=1,IF(BR1687&gt;0,BR1687-SUM(R1687:V1687)-SUM(X1687:AF1687),SUM(BS1687:BY1687)),SUM(BS1687:BY1687))</f>
        <v>0</v>
      </c>
      <c r="AA1687" s="66">
        <v>0</v>
      </c>
      <c r="AG1687" s="66">
        <v>535</v>
      </c>
      <c r="AN1687" s="7">
        <f>IF(Q1687&gt;0,RANK(Q1687,(N1687:P1687,Q1687:AE1687)),0)</f>
        <v>4</v>
      </c>
      <c r="AO1687" s="7">
        <f>IF(R1687&gt;0,RANK(R1687,(N1687:P1687,Q1687:AE1687)),0)</f>
        <v>6</v>
      </c>
      <c r="AP1687" s="7">
        <f>IF(T1687&gt;0,RANK(T1687,(N1687:P1687,Q1687:AE1687)),0)</f>
        <v>0</v>
      </c>
      <c r="AQ1687" s="7">
        <f>IF(S1687&gt;0,RANK(S1687,(N1687:P1687,Q1687:AE1687)),0)</f>
        <v>5</v>
      </c>
      <c r="AR1687" s="2">
        <f t="shared" si="667"/>
        <v>2.0116387671528127E-3</v>
      </c>
      <c r="AS1687" s="2">
        <f t="shared" si="668"/>
        <v>7.184424168402903E-5</v>
      </c>
      <c r="AT1687" s="2">
        <f t="shared" si="669"/>
        <v>0</v>
      </c>
      <c r="AU1687" s="2">
        <f t="shared" si="670"/>
        <v>3.5922120842014514E-4</v>
      </c>
      <c r="AW1687" t="s">
        <v>2141</v>
      </c>
      <c r="AX1687" t="s">
        <v>1003</v>
      </c>
      <c r="AY1687">
        <v>1</v>
      </c>
      <c r="BA1687" s="119">
        <v>30</v>
      </c>
      <c r="BB1687" s="121">
        <v>47</v>
      </c>
      <c r="BC1687" s="125">
        <f t="shared" si="651"/>
        <v>30047</v>
      </c>
      <c r="BE1687" s="7" t="s">
        <v>228</v>
      </c>
      <c r="BR1687" s="1">
        <v>43</v>
      </c>
      <c r="BS1687" s="1">
        <v>0</v>
      </c>
      <c r="BT1687" s="1">
        <v>0</v>
      </c>
      <c r="BU1687" s="1">
        <v>0</v>
      </c>
      <c r="BV1687">
        <v>0</v>
      </c>
    </row>
    <row r="1688" spans="1:74" hidden="1" outlineLevel="1">
      <c r="A1688" t="s">
        <v>2868</v>
      </c>
      <c r="B1688" t="s">
        <v>1003</v>
      </c>
      <c r="C1688" s="1">
        <f t="shared" si="662"/>
        <v>32873</v>
      </c>
      <c r="D1688" s="7">
        <f>IF(N1688&gt;0, RANK(N1688,(N1688:P1688,Q1688:AE1688)),0)</f>
        <v>1</v>
      </c>
      <c r="E1688" s="7">
        <f>IF(O1688&gt;0,RANK(O1688,(N1688:P1688,Q1688:AE1688)),0)</f>
        <v>2</v>
      </c>
      <c r="F1688" s="7">
        <f>IF(P1688&gt;0,RANK(P1688,(N1688:P1688,Q1688:AE1688)),0)</f>
        <v>3</v>
      </c>
      <c r="G1688" s="1">
        <f t="shared" si="671"/>
        <v>2148</v>
      </c>
      <c r="H1688" s="2">
        <f t="shared" si="672"/>
        <v>6.5342378243543331E-2</v>
      </c>
      <c r="I1688" s="2"/>
      <c r="J1688" s="2">
        <f t="shared" si="663"/>
        <v>0.52060961883612689</v>
      </c>
      <c r="K1688" s="2">
        <f t="shared" si="664"/>
        <v>0.45526724059258356</v>
      </c>
      <c r="L1688" s="2">
        <f t="shared" si="665"/>
        <v>6.6315821494843793E-3</v>
      </c>
      <c r="M1688" s="2">
        <f t="shared" si="666"/>
        <v>1.7491558421805178E-2</v>
      </c>
      <c r="N1688" s="66">
        <v>17114</v>
      </c>
      <c r="O1688" s="66">
        <v>14966</v>
      </c>
      <c r="P1688" s="66">
        <v>218</v>
      </c>
      <c r="Q1688" s="66">
        <v>102</v>
      </c>
      <c r="R1688" s="66">
        <v>0</v>
      </c>
      <c r="S1688" s="66">
        <v>0</v>
      </c>
      <c r="W1688" s="66">
        <f>IF(Notes!B$31=1,IF(BR1688&gt;0,BR1688-SUM(R1688:V1688)-SUM(X1688:AF1688),SUM(BS1688:BY1688)),SUM(BS1688:BY1688))</f>
        <v>0</v>
      </c>
      <c r="AA1688" s="66">
        <v>0</v>
      </c>
      <c r="AG1688" s="66">
        <v>473</v>
      </c>
      <c r="AN1688" s="7">
        <f>IF(Q1688&gt;0,RANK(Q1688,(N1688:P1688,Q1688:AE1688)),0)</f>
        <v>4</v>
      </c>
      <c r="AO1688" s="7">
        <f>IF(R1688&gt;0,RANK(R1688,(N1688:P1688,Q1688:AE1688)),0)</f>
        <v>0</v>
      </c>
      <c r="AP1688" s="7">
        <f>IF(T1688&gt;0,RANK(T1688,(N1688:P1688,Q1688:AE1688)),0)</f>
        <v>0</v>
      </c>
      <c r="AQ1688" s="7">
        <f>IF(S1688&gt;0,RANK(S1688,(N1688:P1688,Q1688:AE1688)),0)</f>
        <v>0</v>
      </c>
      <c r="AR1688" s="2">
        <f t="shared" si="667"/>
        <v>3.1028503635202142E-3</v>
      </c>
      <c r="AS1688" s="2">
        <f t="shared" si="668"/>
        <v>0</v>
      </c>
      <c r="AT1688" s="2">
        <f t="shared" si="669"/>
        <v>0</v>
      </c>
      <c r="AU1688" s="2">
        <f t="shared" si="670"/>
        <v>0</v>
      </c>
      <c r="AW1688" t="s">
        <v>2868</v>
      </c>
      <c r="AX1688" t="s">
        <v>1003</v>
      </c>
      <c r="AY1688">
        <v>1</v>
      </c>
      <c r="BA1688" s="119">
        <v>30</v>
      </c>
      <c r="BB1688" s="121">
        <v>49</v>
      </c>
      <c r="BC1688" s="125">
        <f t="shared" si="651"/>
        <v>30049</v>
      </c>
      <c r="BE1688" s="7" t="s">
        <v>228</v>
      </c>
      <c r="BR1688" s="1">
        <v>156</v>
      </c>
      <c r="BS1688" s="1">
        <v>0</v>
      </c>
      <c r="BT1688" s="1">
        <v>0</v>
      </c>
      <c r="BU1688" s="1">
        <v>0</v>
      </c>
      <c r="BV1688">
        <v>0</v>
      </c>
    </row>
    <row r="1689" spans="1:74" hidden="1" outlineLevel="1">
      <c r="A1689" t="s">
        <v>3195</v>
      </c>
      <c r="B1689" t="s">
        <v>1003</v>
      </c>
      <c r="C1689" s="1">
        <f t="shared" si="662"/>
        <v>1001</v>
      </c>
      <c r="D1689" s="7">
        <f>IF(N1689&gt;0, RANK(N1689,(N1689:P1689,Q1689:AE1689)),0)</f>
        <v>2</v>
      </c>
      <c r="E1689" s="7">
        <f>IF(O1689&gt;0,RANK(O1689,(N1689:P1689,Q1689:AE1689)),0)</f>
        <v>1</v>
      </c>
      <c r="F1689" s="7">
        <f>IF(P1689&gt;0,RANK(P1689,(N1689:P1689,Q1689:AE1689)),0)</f>
        <v>3</v>
      </c>
      <c r="G1689" s="1">
        <f t="shared" si="671"/>
        <v>227</v>
      </c>
      <c r="H1689" s="2">
        <f t="shared" si="672"/>
        <v>0.22677322677322678</v>
      </c>
      <c r="I1689" s="2"/>
      <c r="J1689" s="2">
        <f t="shared" si="663"/>
        <v>0.36663336663336665</v>
      </c>
      <c r="K1689" s="2">
        <f t="shared" si="664"/>
        <v>0.59340659340659341</v>
      </c>
      <c r="L1689" s="2">
        <f t="shared" si="665"/>
        <v>9.99000999000999E-3</v>
      </c>
      <c r="M1689" s="2">
        <f t="shared" si="666"/>
        <v>2.9970029970029947E-2</v>
      </c>
      <c r="N1689" s="66">
        <v>367</v>
      </c>
      <c r="O1689" s="66">
        <v>594</v>
      </c>
      <c r="P1689" s="66">
        <v>10</v>
      </c>
      <c r="Q1689" s="66">
        <v>2</v>
      </c>
      <c r="R1689" s="66">
        <v>0</v>
      </c>
      <c r="S1689" s="66">
        <v>0</v>
      </c>
      <c r="W1689" s="66">
        <f>IF(Notes!B$31=1,IF(BR1689&gt;0,BR1689-SUM(R1689:V1689)-SUM(X1689:AF1689),SUM(BS1689:BY1689)),SUM(BS1689:BY1689))</f>
        <v>0</v>
      </c>
      <c r="AA1689" s="66">
        <v>0</v>
      </c>
      <c r="AG1689" s="66">
        <v>28</v>
      </c>
      <c r="AN1689" s="7">
        <f>IF(Q1689&gt;0,RANK(Q1689,(N1689:P1689,Q1689:AE1689)),0)</f>
        <v>4</v>
      </c>
      <c r="AO1689" s="7">
        <f>IF(R1689&gt;0,RANK(R1689,(N1689:P1689,Q1689:AE1689)),0)</f>
        <v>0</v>
      </c>
      <c r="AP1689" s="7">
        <f>IF(T1689&gt;0,RANK(T1689,(N1689:P1689,Q1689:AE1689)),0)</f>
        <v>0</v>
      </c>
      <c r="AQ1689" s="7">
        <f>IF(S1689&gt;0,RANK(S1689,(N1689:P1689,Q1689:AE1689)),0)</f>
        <v>0</v>
      </c>
      <c r="AR1689" s="2">
        <f t="shared" si="667"/>
        <v>1.998001998001998E-3</v>
      </c>
      <c r="AS1689" s="2">
        <f t="shared" si="668"/>
        <v>0</v>
      </c>
      <c r="AT1689" s="2">
        <f t="shared" si="669"/>
        <v>0</v>
      </c>
      <c r="AU1689" s="2">
        <f t="shared" si="670"/>
        <v>0</v>
      </c>
      <c r="AW1689" t="s">
        <v>3195</v>
      </c>
      <c r="AX1689" t="s">
        <v>1003</v>
      </c>
      <c r="AY1689">
        <v>1</v>
      </c>
      <c r="BA1689" s="119">
        <v>30</v>
      </c>
      <c r="BB1689" s="121">
        <v>51</v>
      </c>
      <c r="BC1689" s="125">
        <f t="shared" si="651"/>
        <v>30051</v>
      </c>
      <c r="BE1689" s="7" t="s">
        <v>228</v>
      </c>
      <c r="BS1689" s="1">
        <v>0</v>
      </c>
      <c r="BT1689" s="1">
        <v>0</v>
      </c>
      <c r="BU1689" s="1">
        <v>0</v>
      </c>
      <c r="BV1689">
        <v>0</v>
      </c>
    </row>
    <row r="1690" spans="1:74" hidden="1" outlineLevel="1">
      <c r="A1690" t="s">
        <v>2196</v>
      </c>
      <c r="B1690" t="s">
        <v>1003</v>
      </c>
      <c r="C1690" s="1">
        <f t="shared" si="662"/>
        <v>9227</v>
      </c>
      <c r="D1690" s="7">
        <f>IF(N1690&gt;0, RANK(N1690,(N1690:P1690,Q1690:AE1690)),0)</f>
        <v>2</v>
      </c>
      <c r="E1690" s="7">
        <f>IF(O1690&gt;0,RANK(O1690,(N1690:P1690,Q1690:AE1690)),0)</f>
        <v>1</v>
      </c>
      <c r="F1690" s="7">
        <f>IF(P1690&gt;0,RANK(P1690,(N1690:P1690,Q1690:AE1690)),0)</f>
        <v>3</v>
      </c>
      <c r="G1690" s="1">
        <f t="shared" si="671"/>
        <v>2679</v>
      </c>
      <c r="H1690" s="2">
        <f t="shared" si="672"/>
        <v>0.29034355695242225</v>
      </c>
      <c r="I1690" s="2"/>
      <c r="J1690" s="2">
        <f t="shared" si="663"/>
        <v>0.32784220223257832</v>
      </c>
      <c r="K1690" s="2">
        <f t="shared" si="664"/>
        <v>0.61818575918500052</v>
      </c>
      <c r="L1690" s="2">
        <f t="shared" si="665"/>
        <v>7.0445431884686247E-3</v>
      </c>
      <c r="M1690" s="2">
        <f t="shared" si="666"/>
        <v>4.6927495393952544E-2</v>
      </c>
      <c r="N1690" s="66">
        <v>3025</v>
      </c>
      <c r="O1690" s="66">
        <v>5704</v>
      </c>
      <c r="P1690" s="66">
        <v>65</v>
      </c>
      <c r="Q1690" s="66">
        <v>44</v>
      </c>
      <c r="R1690" s="66">
        <v>0</v>
      </c>
      <c r="S1690" s="66">
        <v>0</v>
      </c>
      <c r="W1690" s="66">
        <f>IF(Notes!B$31=1,IF(BR1690&gt;0,BR1690-SUM(R1690:V1690)-SUM(X1690:AF1690),SUM(BS1690:BY1690)),SUM(BS1690:BY1690))</f>
        <v>0</v>
      </c>
      <c r="AA1690" s="66">
        <v>0</v>
      </c>
      <c r="AG1690" s="66">
        <v>389</v>
      </c>
      <c r="AN1690" s="7">
        <f>IF(Q1690&gt;0,RANK(Q1690,(N1690:P1690,Q1690:AE1690)),0)</f>
        <v>4</v>
      </c>
      <c r="AO1690" s="7">
        <f>IF(R1690&gt;0,RANK(R1690,(N1690:P1690,Q1690:AE1690)),0)</f>
        <v>0</v>
      </c>
      <c r="AP1690" s="7">
        <f>IF(T1690&gt;0,RANK(T1690,(N1690:P1690,Q1690:AE1690)),0)</f>
        <v>0</v>
      </c>
      <c r="AQ1690" s="7">
        <f>IF(S1690&gt;0,RANK(S1690,(N1690:P1690,Q1690:AE1690)),0)</f>
        <v>0</v>
      </c>
      <c r="AR1690" s="2">
        <f t="shared" si="667"/>
        <v>4.7686138506556845E-3</v>
      </c>
      <c r="AS1690" s="2">
        <f t="shared" si="668"/>
        <v>0</v>
      </c>
      <c r="AT1690" s="2">
        <f t="shared" si="669"/>
        <v>0</v>
      </c>
      <c r="AU1690" s="2">
        <f t="shared" si="670"/>
        <v>0</v>
      </c>
      <c r="AW1690" t="s">
        <v>2196</v>
      </c>
      <c r="AX1690" t="s">
        <v>1003</v>
      </c>
      <c r="AY1690">
        <v>1</v>
      </c>
      <c r="BA1690" s="119">
        <v>30</v>
      </c>
      <c r="BB1690" s="121">
        <v>53</v>
      </c>
      <c r="BC1690" s="125">
        <f t="shared" si="651"/>
        <v>30053</v>
      </c>
      <c r="BE1690" s="7" t="s">
        <v>228</v>
      </c>
      <c r="BS1690" s="1">
        <v>0</v>
      </c>
      <c r="BT1690" s="1">
        <v>0</v>
      </c>
      <c r="BU1690" s="1">
        <v>0</v>
      </c>
      <c r="BV1690">
        <v>0</v>
      </c>
    </row>
    <row r="1691" spans="1:74" hidden="1" outlineLevel="1">
      <c r="A1691" t="s">
        <v>2856</v>
      </c>
      <c r="B1691" t="s">
        <v>1003</v>
      </c>
      <c r="C1691" s="1">
        <f t="shared" si="662"/>
        <v>1091</v>
      </c>
      <c r="D1691" s="7">
        <f>IF(N1691&gt;0, RANK(N1691,(N1691:P1691,Q1691:AE1691)),0)</f>
        <v>2</v>
      </c>
      <c r="E1691" s="7">
        <f>IF(O1691&gt;0,RANK(O1691,(N1691:P1691,Q1691:AE1691)),0)</f>
        <v>1</v>
      </c>
      <c r="F1691" s="7">
        <f>IF(P1691&gt;0,RANK(P1691,(N1691:P1691,Q1691:AE1691)),0)</f>
        <v>3</v>
      </c>
      <c r="G1691" s="1">
        <f t="shared" si="671"/>
        <v>405</v>
      </c>
      <c r="H1691" s="2">
        <f t="shared" si="672"/>
        <v>0.37121906507791019</v>
      </c>
      <c r="I1691" s="2"/>
      <c r="J1691" s="2">
        <f t="shared" si="663"/>
        <v>0.29422548120989916</v>
      </c>
      <c r="K1691" s="2">
        <f t="shared" si="664"/>
        <v>0.66544454628780936</v>
      </c>
      <c r="L1691" s="2">
        <f t="shared" si="665"/>
        <v>7.3327222731439049E-3</v>
      </c>
      <c r="M1691" s="2">
        <f t="shared" si="666"/>
        <v>3.2997250229147519E-2</v>
      </c>
      <c r="N1691" s="66">
        <v>321</v>
      </c>
      <c r="O1691" s="66">
        <v>726</v>
      </c>
      <c r="P1691" s="66">
        <v>8</v>
      </c>
      <c r="Q1691" s="66">
        <v>1</v>
      </c>
      <c r="R1691" s="66">
        <v>0</v>
      </c>
      <c r="S1691" s="66">
        <v>0</v>
      </c>
      <c r="W1691" s="66">
        <f>IF(Notes!B$31=1,IF(BR1691&gt;0,BR1691-SUM(R1691:V1691)-SUM(X1691:AF1691),SUM(BS1691:BY1691)),SUM(BS1691:BY1691))</f>
        <v>0</v>
      </c>
      <c r="AA1691" s="66">
        <v>0</v>
      </c>
      <c r="AG1691" s="66">
        <v>35</v>
      </c>
      <c r="AN1691" s="7">
        <f>IF(Q1691&gt;0,RANK(Q1691,(N1691:P1691,Q1691:AE1691)),0)</f>
        <v>4</v>
      </c>
      <c r="AO1691" s="7">
        <f>IF(R1691&gt;0,RANK(R1691,(N1691:P1691,Q1691:AE1691)),0)</f>
        <v>0</v>
      </c>
      <c r="AP1691" s="7">
        <f>IF(T1691&gt;0,RANK(T1691,(N1691:P1691,Q1691:AE1691)),0)</f>
        <v>0</v>
      </c>
      <c r="AQ1691" s="7">
        <f>IF(S1691&gt;0,RANK(S1691,(N1691:P1691,Q1691:AE1691)),0)</f>
        <v>0</v>
      </c>
      <c r="AR1691" s="2">
        <f t="shared" si="667"/>
        <v>9.1659028414298811E-4</v>
      </c>
      <c r="AS1691" s="2">
        <f t="shared" si="668"/>
        <v>0</v>
      </c>
      <c r="AT1691" s="2">
        <f t="shared" si="669"/>
        <v>0</v>
      </c>
      <c r="AU1691" s="2">
        <f t="shared" si="670"/>
        <v>0</v>
      </c>
      <c r="AW1691" t="s">
        <v>2856</v>
      </c>
      <c r="AX1691" t="s">
        <v>1003</v>
      </c>
      <c r="AY1691">
        <v>1</v>
      </c>
      <c r="BA1691" s="119">
        <v>30</v>
      </c>
      <c r="BB1691" s="121">
        <v>55</v>
      </c>
      <c r="BC1691" s="125">
        <f t="shared" si="651"/>
        <v>30055</v>
      </c>
      <c r="BE1691" s="7" t="s">
        <v>228</v>
      </c>
      <c r="BS1691" s="1">
        <v>0</v>
      </c>
      <c r="BT1691" s="1">
        <v>0</v>
      </c>
      <c r="BU1691" s="1">
        <v>0</v>
      </c>
      <c r="BV1691">
        <v>0</v>
      </c>
    </row>
    <row r="1692" spans="1:74" hidden="1" outlineLevel="1">
      <c r="A1692" t="s">
        <v>1872</v>
      </c>
      <c r="B1692" t="s">
        <v>1003</v>
      </c>
      <c r="C1692" s="1">
        <f t="shared" si="662"/>
        <v>4568</v>
      </c>
      <c r="D1692" s="7">
        <f>IF(N1692&gt;0, RANK(N1692,(N1692:P1692,Q1692:AE1692)),0)</f>
        <v>2</v>
      </c>
      <c r="E1692" s="7">
        <f>IF(O1692&gt;0,RANK(O1692,(N1692:P1692,Q1692:AE1692)),0)</f>
        <v>1</v>
      </c>
      <c r="F1692" s="7">
        <f>IF(P1692&gt;0,RANK(P1692,(N1692:P1692,Q1692:AE1692)),0)</f>
        <v>3</v>
      </c>
      <c r="G1692" s="1">
        <f t="shared" si="671"/>
        <v>1215</v>
      </c>
      <c r="H1692" s="2">
        <f t="shared" si="672"/>
        <v>0.26598073555166374</v>
      </c>
      <c r="I1692" s="2"/>
      <c r="J1692" s="2">
        <f t="shared" si="663"/>
        <v>0.35179509632224171</v>
      </c>
      <c r="K1692" s="2">
        <f t="shared" si="664"/>
        <v>0.61777583187390539</v>
      </c>
      <c r="L1692" s="2">
        <f t="shared" si="665"/>
        <v>7.4430823117338004E-3</v>
      </c>
      <c r="M1692" s="2">
        <f t="shared" si="666"/>
        <v>2.2985989492119101E-2</v>
      </c>
      <c r="N1692" s="66">
        <v>1607</v>
      </c>
      <c r="O1692" s="66">
        <v>2822</v>
      </c>
      <c r="P1692" s="66">
        <v>34</v>
      </c>
      <c r="Q1692" s="66">
        <v>19</v>
      </c>
      <c r="R1692" s="66">
        <v>0</v>
      </c>
      <c r="S1692" s="66">
        <v>1</v>
      </c>
      <c r="W1692" s="66">
        <f>IF(Notes!B$31=1,IF(BR1692&gt;0,BR1692-SUM(R1692:V1692)-SUM(X1692:AF1692),SUM(BS1692:BY1692)),SUM(BS1692:BY1692))</f>
        <v>0</v>
      </c>
      <c r="AA1692" s="66">
        <v>0</v>
      </c>
      <c r="AG1692" s="66">
        <v>85</v>
      </c>
      <c r="AN1692" s="7">
        <f>IF(Q1692&gt;0,RANK(Q1692,(N1692:P1692,Q1692:AE1692)),0)</f>
        <v>4</v>
      </c>
      <c r="AO1692" s="7">
        <f>IF(R1692&gt;0,RANK(R1692,(N1692:P1692,Q1692:AE1692)),0)</f>
        <v>0</v>
      </c>
      <c r="AP1692" s="7">
        <f>IF(T1692&gt;0,RANK(T1692,(N1692:P1692,Q1692:AE1692)),0)</f>
        <v>0</v>
      </c>
      <c r="AQ1692" s="7">
        <f>IF(S1692&gt;0,RANK(S1692,(N1692:P1692,Q1692:AE1692)),0)</f>
        <v>5</v>
      </c>
      <c r="AR1692" s="2">
        <f t="shared" si="667"/>
        <v>4.159369527145359E-3</v>
      </c>
      <c r="AS1692" s="2">
        <f t="shared" si="668"/>
        <v>0</v>
      </c>
      <c r="AT1692" s="2">
        <f t="shared" si="669"/>
        <v>0</v>
      </c>
      <c r="AU1692" s="2">
        <f t="shared" si="670"/>
        <v>2.1891418563922942E-4</v>
      </c>
      <c r="AW1692" t="s">
        <v>1872</v>
      </c>
      <c r="AX1692" t="s">
        <v>1003</v>
      </c>
      <c r="AY1692">
        <v>1</v>
      </c>
      <c r="BA1692" s="119">
        <v>30</v>
      </c>
      <c r="BB1692" s="121">
        <v>57</v>
      </c>
      <c r="BC1692" s="125">
        <f t="shared" si="651"/>
        <v>30057</v>
      </c>
      <c r="BE1692" s="7" t="s">
        <v>228</v>
      </c>
      <c r="BS1692" s="1">
        <v>0</v>
      </c>
      <c r="BT1692" s="1">
        <v>0</v>
      </c>
      <c r="BU1692" s="1">
        <v>0</v>
      </c>
      <c r="BV1692">
        <v>0</v>
      </c>
    </row>
    <row r="1693" spans="1:74" hidden="1" outlineLevel="1">
      <c r="A1693" t="s">
        <v>2048</v>
      </c>
      <c r="B1693" t="s">
        <v>1003</v>
      </c>
      <c r="C1693" s="1">
        <f t="shared" si="662"/>
        <v>966</v>
      </c>
      <c r="D1693" s="7">
        <f>IF(N1693&gt;0, RANK(N1693,(N1693:P1693,Q1693:AE1693)),0)</f>
        <v>2</v>
      </c>
      <c r="E1693" s="7">
        <f>IF(O1693&gt;0,RANK(O1693,(N1693:P1693,Q1693:AE1693)),0)</f>
        <v>1</v>
      </c>
      <c r="F1693" s="7">
        <f>IF(P1693&gt;0,RANK(P1693,(N1693:P1693,Q1693:AE1693)),0)</f>
        <v>4</v>
      </c>
      <c r="G1693" s="1">
        <f t="shared" si="671"/>
        <v>326</v>
      </c>
      <c r="H1693" s="2">
        <f t="shared" si="672"/>
        <v>0.33747412008281574</v>
      </c>
      <c r="I1693" s="2"/>
      <c r="J1693" s="2">
        <f t="shared" si="663"/>
        <v>0.30848861283643891</v>
      </c>
      <c r="K1693" s="2">
        <f t="shared" si="664"/>
        <v>0.64596273291925466</v>
      </c>
      <c r="L1693" s="2">
        <f t="shared" si="665"/>
        <v>7.246376811594203E-3</v>
      </c>
      <c r="M1693" s="2">
        <f t="shared" si="666"/>
        <v>3.830227743271223E-2</v>
      </c>
      <c r="N1693" s="66">
        <v>298</v>
      </c>
      <c r="O1693" s="66">
        <v>624</v>
      </c>
      <c r="P1693" s="66">
        <v>7</v>
      </c>
      <c r="Q1693" s="66">
        <v>14</v>
      </c>
      <c r="R1693" s="66">
        <v>0</v>
      </c>
      <c r="S1693" s="66">
        <v>0</v>
      </c>
      <c r="W1693" s="66">
        <f>IF(Notes!B$31=1,IF(BR1693&gt;0,BR1693-SUM(R1693:V1693)-SUM(X1693:AF1693),SUM(BS1693:BY1693)),SUM(BS1693:BY1693))</f>
        <v>0</v>
      </c>
      <c r="AA1693" s="66">
        <v>0</v>
      </c>
      <c r="AG1693" s="66">
        <v>23</v>
      </c>
      <c r="AN1693" s="7">
        <f>IF(Q1693&gt;0,RANK(Q1693,(N1693:P1693,Q1693:AE1693)),0)</f>
        <v>3</v>
      </c>
      <c r="AO1693" s="7">
        <f>IF(R1693&gt;0,RANK(R1693,(N1693:P1693,Q1693:AE1693)),0)</f>
        <v>0</v>
      </c>
      <c r="AP1693" s="7">
        <f>IF(T1693&gt;0,RANK(T1693,(N1693:P1693,Q1693:AE1693)),0)</f>
        <v>0</v>
      </c>
      <c r="AQ1693" s="7">
        <f>IF(S1693&gt;0,RANK(S1693,(N1693:P1693,Q1693:AE1693)),0)</f>
        <v>0</v>
      </c>
      <c r="AR1693" s="2">
        <f t="shared" si="667"/>
        <v>1.4492753623188406E-2</v>
      </c>
      <c r="AS1693" s="2">
        <f t="shared" si="668"/>
        <v>0</v>
      </c>
      <c r="AT1693" s="2">
        <f t="shared" si="669"/>
        <v>0</v>
      </c>
      <c r="AU1693" s="2">
        <f t="shared" si="670"/>
        <v>0</v>
      </c>
      <c r="AW1693" t="s">
        <v>2048</v>
      </c>
      <c r="AX1693" t="s">
        <v>1003</v>
      </c>
      <c r="AY1693">
        <v>1</v>
      </c>
      <c r="BA1693" s="119">
        <v>30</v>
      </c>
      <c r="BB1693" s="121">
        <v>59</v>
      </c>
      <c r="BC1693" s="125">
        <f t="shared" si="651"/>
        <v>30059</v>
      </c>
      <c r="BE1693" s="7" t="s">
        <v>228</v>
      </c>
      <c r="BS1693" s="1">
        <v>0</v>
      </c>
      <c r="BT1693" s="1">
        <v>0</v>
      </c>
      <c r="BU1693" s="1">
        <v>0</v>
      </c>
      <c r="BV1693">
        <v>0</v>
      </c>
    </row>
    <row r="1694" spans="1:74" hidden="1" outlineLevel="1">
      <c r="A1694" t="s">
        <v>2298</v>
      </c>
      <c r="B1694" t="s">
        <v>1003</v>
      </c>
      <c r="C1694" s="1">
        <f t="shared" si="662"/>
        <v>1997</v>
      </c>
      <c r="D1694" s="7">
        <f>IF(N1694&gt;0, RANK(N1694,(N1694:P1694,Q1694:AE1694)),0)</f>
        <v>2</v>
      </c>
      <c r="E1694" s="7">
        <f>IF(O1694&gt;0,RANK(O1694,(N1694:P1694,Q1694:AE1694)),0)</f>
        <v>1</v>
      </c>
      <c r="F1694" s="7">
        <f>IF(P1694&gt;0,RANK(P1694,(N1694:P1694,Q1694:AE1694)),0)</f>
        <v>3</v>
      </c>
      <c r="G1694" s="1">
        <f t="shared" si="671"/>
        <v>208</v>
      </c>
      <c r="H1694" s="2">
        <f t="shared" si="672"/>
        <v>0.10415623435152729</v>
      </c>
      <c r="I1694" s="2"/>
      <c r="J1694" s="2">
        <f t="shared" si="663"/>
        <v>0.42313470205307963</v>
      </c>
      <c r="K1694" s="2">
        <f t="shared" si="664"/>
        <v>0.52729093640460689</v>
      </c>
      <c r="L1694" s="2">
        <f t="shared" si="665"/>
        <v>1.3019529293940912E-2</v>
      </c>
      <c r="M1694" s="2">
        <f t="shared" si="666"/>
        <v>3.6554832248372623E-2</v>
      </c>
      <c r="N1694" s="66">
        <v>845</v>
      </c>
      <c r="O1694" s="66">
        <v>1053</v>
      </c>
      <c r="P1694" s="66">
        <v>26</v>
      </c>
      <c r="Q1694" s="66">
        <v>5</v>
      </c>
      <c r="R1694" s="66">
        <v>0</v>
      </c>
      <c r="S1694" s="66">
        <v>2</v>
      </c>
      <c r="W1694" s="66">
        <f>IF(Notes!B$31=1,IF(BR1694&gt;0,BR1694-SUM(R1694:V1694)-SUM(X1694:AF1694),SUM(BS1694:BY1694)),SUM(BS1694:BY1694))</f>
        <v>0</v>
      </c>
      <c r="AA1694" s="66">
        <v>0</v>
      </c>
      <c r="AG1694" s="66">
        <v>66</v>
      </c>
      <c r="AN1694" s="7">
        <f>IF(Q1694&gt;0,RANK(Q1694,(N1694:P1694,Q1694:AE1694)),0)</f>
        <v>4</v>
      </c>
      <c r="AO1694" s="7">
        <f>IF(R1694&gt;0,RANK(R1694,(N1694:P1694,Q1694:AE1694)),0)</f>
        <v>0</v>
      </c>
      <c r="AP1694" s="7">
        <f>IF(T1694&gt;0,RANK(T1694,(N1694:P1694,Q1694:AE1694)),0)</f>
        <v>0</v>
      </c>
      <c r="AQ1694" s="7">
        <f>IF(S1694&gt;0,RANK(S1694,(N1694:P1694,Q1694:AE1694)),0)</f>
        <v>5</v>
      </c>
      <c r="AR1694" s="2">
        <f t="shared" si="667"/>
        <v>2.5037556334501754E-3</v>
      </c>
      <c r="AS1694" s="2">
        <f t="shared" si="668"/>
        <v>0</v>
      </c>
      <c r="AT1694" s="2">
        <f t="shared" si="669"/>
        <v>0</v>
      </c>
      <c r="AU1694" s="2">
        <f t="shared" si="670"/>
        <v>1.00150225338007E-3</v>
      </c>
      <c r="AW1694" t="s">
        <v>2298</v>
      </c>
      <c r="AX1694" t="s">
        <v>1003</v>
      </c>
      <c r="AY1694">
        <v>1</v>
      </c>
      <c r="BA1694" s="119">
        <v>30</v>
      </c>
      <c r="BB1694" s="121">
        <v>61</v>
      </c>
      <c r="BC1694" s="125">
        <f t="shared" si="651"/>
        <v>30061</v>
      </c>
      <c r="BE1694" s="7" t="s">
        <v>228</v>
      </c>
      <c r="BS1694" s="1">
        <v>0</v>
      </c>
      <c r="BT1694" s="1">
        <v>0</v>
      </c>
      <c r="BU1694" s="1">
        <v>0</v>
      </c>
      <c r="BV1694">
        <v>0</v>
      </c>
    </row>
    <row r="1695" spans="1:74" hidden="1" outlineLevel="1">
      <c r="A1695" t="s">
        <v>910</v>
      </c>
      <c r="B1695" t="s">
        <v>1003</v>
      </c>
      <c r="C1695" s="1">
        <f t="shared" si="662"/>
        <v>59104</v>
      </c>
      <c r="D1695" s="7">
        <f>IF(N1695&gt;0, RANK(N1695,(N1695:P1695,Q1695:AE1695)),0)</f>
        <v>1</v>
      </c>
      <c r="E1695" s="7">
        <f>IF(O1695&gt;0,RANK(O1695,(N1695:P1695,Q1695:AE1695)),0)</f>
        <v>2</v>
      </c>
      <c r="F1695" s="7">
        <f>IF(P1695&gt;0,RANK(P1695,(N1695:P1695,Q1695:AE1695)),0)</f>
        <v>3</v>
      </c>
      <c r="G1695" s="1">
        <f t="shared" si="671"/>
        <v>15788</v>
      </c>
      <c r="H1695" s="2">
        <f t="shared" si="672"/>
        <v>0.26712236058473199</v>
      </c>
      <c r="I1695" s="2"/>
      <c r="J1695" s="2">
        <f t="shared" si="663"/>
        <v>0.61807999458581486</v>
      </c>
      <c r="K1695" s="2">
        <f t="shared" si="664"/>
        <v>0.35095763400108282</v>
      </c>
      <c r="L1695" s="2">
        <f t="shared" si="665"/>
        <v>7.698294531672983E-3</v>
      </c>
      <c r="M1695" s="2">
        <f t="shared" si="666"/>
        <v>2.3264076881429334E-2</v>
      </c>
      <c r="N1695" s="66">
        <v>36531</v>
      </c>
      <c r="O1695" s="66">
        <v>20743</v>
      </c>
      <c r="P1695" s="66">
        <v>455</v>
      </c>
      <c r="Q1695" s="66">
        <v>162</v>
      </c>
      <c r="R1695" s="66">
        <v>9</v>
      </c>
      <c r="S1695" s="66">
        <v>10</v>
      </c>
      <c r="W1695" s="66">
        <f>IF(Notes!B$31=1,IF(BR1695&gt;0,BR1695-SUM(R1695:V1695)-SUM(X1695:AF1695),SUM(BS1695:BY1695)),SUM(BS1695:BY1695))</f>
        <v>9</v>
      </c>
      <c r="AA1695" s="66">
        <v>1</v>
      </c>
      <c r="AG1695" s="66">
        <v>1184</v>
      </c>
      <c r="AN1695" s="7">
        <f>IF(Q1695&gt;0,RANK(Q1695,(N1695:P1695,Q1695:AE1695)),0)</f>
        <v>4</v>
      </c>
      <c r="AO1695" s="7">
        <f>IF(R1695&gt;0,RANK(R1695,(N1695:P1695,Q1695:AE1695)),0)</f>
        <v>6</v>
      </c>
      <c r="AP1695" s="7">
        <f>IF(T1695&gt;0,RANK(T1695,(N1695:P1695,Q1695:AE1695)),0)</f>
        <v>0</v>
      </c>
      <c r="AQ1695" s="7">
        <f>IF(S1695&gt;0,RANK(S1695,(N1695:P1695,Q1695:AE1695)),0)</f>
        <v>5</v>
      </c>
      <c r="AR1695" s="2">
        <f t="shared" si="667"/>
        <v>2.7409312398484027E-3</v>
      </c>
      <c r="AS1695" s="2">
        <f t="shared" si="668"/>
        <v>1.5227395776935571E-4</v>
      </c>
      <c r="AT1695" s="2">
        <f t="shared" si="669"/>
        <v>0</v>
      </c>
      <c r="AU1695" s="2">
        <f t="shared" si="670"/>
        <v>1.6919328641039523E-4</v>
      </c>
      <c r="AW1695" t="s">
        <v>910</v>
      </c>
      <c r="AX1695" t="s">
        <v>1003</v>
      </c>
      <c r="AY1695">
        <v>1</v>
      </c>
      <c r="BA1695" s="119">
        <v>30</v>
      </c>
      <c r="BB1695" s="121">
        <v>63</v>
      </c>
      <c r="BC1695" s="125">
        <f t="shared" si="651"/>
        <v>30063</v>
      </c>
      <c r="BE1695" s="7" t="s">
        <v>228</v>
      </c>
      <c r="BR1695" s="1">
        <v>202</v>
      </c>
      <c r="BS1695" s="1">
        <v>1</v>
      </c>
      <c r="BT1695" s="1">
        <v>0</v>
      </c>
      <c r="BU1695" s="1">
        <v>8</v>
      </c>
      <c r="BV1695">
        <v>0</v>
      </c>
    </row>
    <row r="1696" spans="1:74" hidden="1" outlineLevel="1">
      <c r="A1696" t="s">
        <v>3138</v>
      </c>
      <c r="B1696" t="s">
        <v>1003</v>
      </c>
      <c r="C1696" s="1">
        <f t="shared" ref="C1696:C1720" si="673">SUM(N1696:AL1696)</f>
        <v>2306</v>
      </c>
      <c r="D1696" s="7">
        <f>IF(N1696&gt;0, RANK(N1696,(N1696:P1696,Q1696:AE1696)),0)</f>
        <v>2</v>
      </c>
      <c r="E1696" s="7">
        <f>IF(O1696&gt;0,RANK(O1696,(N1696:P1696,Q1696:AE1696)),0)</f>
        <v>1</v>
      </c>
      <c r="F1696" s="7">
        <f>IF(P1696&gt;0,RANK(P1696,(N1696:P1696,Q1696:AE1696)),0)</f>
        <v>3</v>
      </c>
      <c r="G1696" s="1">
        <f t="shared" si="671"/>
        <v>945</v>
      </c>
      <c r="H1696" s="2">
        <f t="shared" si="672"/>
        <v>0.40980052038161319</v>
      </c>
      <c r="I1696" s="2"/>
      <c r="J1696" s="2">
        <f t="shared" ref="J1696:J1720" si="674">IF($C1696=0,"-",N1696/$C1696)</f>
        <v>0.27580225498699046</v>
      </c>
      <c r="K1696" s="2">
        <f t="shared" ref="K1696:K1720" si="675">IF($C1696=0,"-",O1696/$C1696)</f>
        <v>0.68560277536860359</v>
      </c>
      <c r="L1696" s="2">
        <f t="shared" ref="L1696:L1720" si="676">IF($C1696=0,"-",P1696/$C1696)</f>
        <v>9.5403295750216832E-3</v>
      </c>
      <c r="M1696" s="2">
        <f t="shared" ref="M1696:M1720" si="677">IF(C1696=0,"-",(1-J1696-K1696-L1696))</f>
        <v>2.9054640069384213E-2</v>
      </c>
      <c r="N1696" s="66">
        <v>636</v>
      </c>
      <c r="O1696" s="66">
        <v>1581</v>
      </c>
      <c r="P1696" s="66">
        <v>22</v>
      </c>
      <c r="Q1696" s="66">
        <v>13</v>
      </c>
      <c r="R1696" s="66">
        <v>0</v>
      </c>
      <c r="S1696" s="66">
        <v>0</v>
      </c>
      <c r="W1696" s="66">
        <f>IF(Notes!B$31=1,IF(BR1696&gt;0,BR1696-SUM(R1696:V1696)-SUM(X1696:AF1696),SUM(BS1696:BY1696)),SUM(BS1696:BY1696))</f>
        <v>0</v>
      </c>
      <c r="AA1696" s="66">
        <v>0</v>
      </c>
      <c r="AG1696" s="66">
        <v>54</v>
      </c>
      <c r="AN1696" s="7">
        <f>IF(Q1696&gt;0,RANK(Q1696,(N1696:P1696,Q1696:AE1696)),0)</f>
        <v>4</v>
      </c>
      <c r="AO1696" s="7">
        <f>IF(R1696&gt;0,RANK(R1696,(N1696:P1696,Q1696:AE1696)),0)</f>
        <v>0</v>
      </c>
      <c r="AP1696" s="7">
        <f>IF(T1696&gt;0,RANK(T1696,(N1696:P1696,Q1696:AE1696)),0)</f>
        <v>0</v>
      </c>
      <c r="AQ1696" s="7">
        <f>IF(S1696&gt;0,RANK(S1696,(N1696:P1696,Q1696:AE1696)),0)</f>
        <v>0</v>
      </c>
      <c r="AR1696" s="2">
        <f t="shared" ref="AR1696:AR1720" si="678">IF($C1696=0,"-",Q1696/$C1696)</f>
        <v>5.6374674761491758E-3</v>
      </c>
      <c r="AS1696" s="2">
        <f t="shared" ref="AS1696:AS1720" si="679">IF($C1696=0,"-",R1696/$C1696)</f>
        <v>0</v>
      </c>
      <c r="AT1696" s="2">
        <f t="shared" ref="AT1696:AT1720" si="680">IF($C1696=0,"-",T1696/$C1696)</f>
        <v>0</v>
      </c>
      <c r="AU1696" s="2">
        <f t="shared" ref="AU1696:AU1720" si="681">IF($C1696=0,"-",S1696/$C1696)</f>
        <v>0</v>
      </c>
      <c r="AW1696" t="s">
        <v>3138</v>
      </c>
      <c r="AX1696" t="s">
        <v>1003</v>
      </c>
      <c r="AY1696">
        <v>1</v>
      </c>
      <c r="BA1696" s="119">
        <v>30</v>
      </c>
      <c r="BB1696" s="121">
        <v>65</v>
      </c>
      <c r="BC1696" s="125">
        <f t="shared" si="651"/>
        <v>30065</v>
      </c>
      <c r="BE1696" s="7" t="s">
        <v>228</v>
      </c>
      <c r="BS1696" s="1">
        <v>0</v>
      </c>
      <c r="BT1696" s="1">
        <v>0</v>
      </c>
      <c r="BU1696" s="1">
        <v>0</v>
      </c>
      <c r="BV1696">
        <v>0</v>
      </c>
    </row>
    <row r="1697" spans="1:74" hidden="1" outlineLevel="1">
      <c r="A1697" t="s">
        <v>1027</v>
      </c>
      <c r="B1697" t="s">
        <v>1003</v>
      </c>
      <c r="C1697" s="1">
        <f t="shared" si="673"/>
        <v>8898</v>
      </c>
      <c r="D1697" s="7">
        <f>IF(N1697&gt;0, RANK(N1697,(N1697:P1697,Q1697:AE1697)),0)</f>
        <v>2</v>
      </c>
      <c r="E1697" s="7">
        <f>IF(O1697&gt;0,RANK(O1697,(N1697:P1697,Q1697:AE1697)),0)</f>
        <v>1</v>
      </c>
      <c r="F1697" s="7">
        <f>IF(P1697&gt;0,RANK(P1697,(N1697:P1697,Q1697:AE1697)),0)</f>
        <v>3</v>
      </c>
      <c r="G1697" s="1">
        <f t="shared" si="671"/>
        <v>203</v>
      </c>
      <c r="H1697" s="2">
        <f t="shared" si="672"/>
        <v>2.281411553158013E-2</v>
      </c>
      <c r="I1697" s="2"/>
      <c r="J1697" s="2">
        <f t="shared" si="674"/>
        <v>0.46898179366149695</v>
      </c>
      <c r="K1697" s="2">
        <f t="shared" si="675"/>
        <v>0.49179590919307709</v>
      </c>
      <c r="L1697" s="2">
        <f t="shared" si="676"/>
        <v>8.653630029220049E-3</v>
      </c>
      <c r="M1697" s="2">
        <f t="shared" si="677"/>
        <v>3.0568667116205917E-2</v>
      </c>
      <c r="N1697" s="66">
        <v>4173</v>
      </c>
      <c r="O1697" s="66">
        <v>4376</v>
      </c>
      <c r="P1697" s="66">
        <v>77</v>
      </c>
      <c r="Q1697" s="66">
        <v>27</v>
      </c>
      <c r="R1697" s="66">
        <v>0</v>
      </c>
      <c r="S1697" s="66">
        <v>6</v>
      </c>
      <c r="W1697" s="66">
        <f>IF(Notes!B$31=1,IF(BR1697&gt;0,BR1697-SUM(R1697:V1697)-SUM(X1697:AF1697),SUM(BS1697:BY1697)),SUM(BS1697:BY1697))</f>
        <v>0</v>
      </c>
      <c r="AA1697" s="66">
        <v>0</v>
      </c>
      <c r="AG1697" s="66">
        <v>239</v>
      </c>
      <c r="AN1697" s="7">
        <f>IF(Q1697&gt;0,RANK(Q1697,(N1697:P1697,Q1697:AE1697)),0)</f>
        <v>4</v>
      </c>
      <c r="AO1697" s="7">
        <f>IF(R1697&gt;0,RANK(R1697,(N1697:P1697,Q1697:AE1697)),0)</f>
        <v>0</v>
      </c>
      <c r="AP1697" s="7">
        <f>IF(T1697&gt;0,RANK(T1697,(N1697:P1697,Q1697:AE1697)),0)</f>
        <v>0</v>
      </c>
      <c r="AQ1697" s="7">
        <f>IF(S1697&gt;0,RANK(S1697,(N1697:P1697,Q1697:AE1697)),0)</f>
        <v>5</v>
      </c>
      <c r="AR1697" s="2">
        <f t="shared" si="678"/>
        <v>3.0343897505057315E-3</v>
      </c>
      <c r="AS1697" s="2">
        <f t="shared" si="679"/>
        <v>0</v>
      </c>
      <c r="AT1697" s="2">
        <f t="shared" si="680"/>
        <v>0</v>
      </c>
      <c r="AU1697" s="2">
        <f t="shared" si="681"/>
        <v>6.7430883344571813E-4</v>
      </c>
      <c r="AW1697" t="s">
        <v>1027</v>
      </c>
      <c r="AX1697" t="s">
        <v>1003</v>
      </c>
      <c r="AY1697">
        <v>1</v>
      </c>
      <c r="BA1697" s="119">
        <v>30</v>
      </c>
      <c r="BB1697" s="121">
        <v>67</v>
      </c>
      <c r="BC1697" s="125">
        <f t="shared" si="651"/>
        <v>30067</v>
      </c>
      <c r="BE1697" s="7" t="s">
        <v>228</v>
      </c>
      <c r="BS1697" s="1">
        <v>0</v>
      </c>
      <c r="BT1697" s="1">
        <v>0</v>
      </c>
      <c r="BU1697" s="1">
        <v>0</v>
      </c>
      <c r="BV1697">
        <v>0</v>
      </c>
    </row>
    <row r="1698" spans="1:74" hidden="1" outlineLevel="1">
      <c r="A1698" t="s">
        <v>2353</v>
      </c>
      <c r="B1698" t="s">
        <v>1003</v>
      </c>
      <c r="C1698" s="1">
        <f t="shared" si="673"/>
        <v>300</v>
      </c>
      <c r="D1698" s="7">
        <f>IF(N1698&gt;0, RANK(N1698,(N1698:P1698,Q1698:AE1698)),0)</f>
        <v>2</v>
      </c>
      <c r="E1698" s="7">
        <f>IF(O1698&gt;0,RANK(O1698,(N1698:P1698,Q1698:AE1698)),0)</f>
        <v>1</v>
      </c>
      <c r="F1698" s="7">
        <f>IF(P1698&gt;0,RANK(P1698,(N1698:P1698,Q1698:AE1698)),0)</f>
        <v>3</v>
      </c>
      <c r="G1698" s="1">
        <f t="shared" si="671"/>
        <v>159</v>
      </c>
      <c r="H1698" s="2">
        <f t="shared" si="672"/>
        <v>0.53</v>
      </c>
      <c r="I1698" s="2"/>
      <c r="J1698" s="2">
        <f t="shared" si="674"/>
        <v>0.22666666666666666</v>
      </c>
      <c r="K1698" s="2">
        <f t="shared" si="675"/>
        <v>0.75666666666666671</v>
      </c>
      <c r="L1698" s="2">
        <f t="shared" si="676"/>
        <v>3.3333333333333335E-3</v>
      </c>
      <c r="M1698" s="2">
        <f t="shared" si="677"/>
        <v>1.3333333333333273E-2</v>
      </c>
      <c r="N1698" s="66">
        <v>68</v>
      </c>
      <c r="O1698" s="66">
        <v>227</v>
      </c>
      <c r="P1698" s="66">
        <v>1</v>
      </c>
      <c r="Q1698" s="66">
        <v>1</v>
      </c>
      <c r="R1698" s="66">
        <v>0</v>
      </c>
      <c r="S1698" s="66">
        <v>0</v>
      </c>
      <c r="W1698" s="66">
        <f>IF(Notes!B$31=1,IF(BR1698&gt;0,BR1698-SUM(R1698:V1698)-SUM(X1698:AF1698),SUM(BS1698:BY1698)),SUM(BS1698:BY1698))</f>
        <v>0</v>
      </c>
      <c r="AA1698" s="66">
        <v>0</v>
      </c>
      <c r="AG1698" s="66">
        <v>3</v>
      </c>
      <c r="AN1698" s="7">
        <f>IF(Q1698&gt;0,RANK(Q1698,(N1698:P1698,Q1698:AE1698)),0)</f>
        <v>3</v>
      </c>
      <c r="AO1698" s="7">
        <f>IF(R1698&gt;0,RANK(R1698,(N1698:P1698,Q1698:AE1698)),0)</f>
        <v>0</v>
      </c>
      <c r="AP1698" s="7">
        <f>IF(T1698&gt;0,RANK(T1698,(N1698:P1698,Q1698:AE1698)),0)</f>
        <v>0</v>
      </c>
      <c r="AQ1698" s="7">
        <f>IF(S1698&gt;0,RANK(S1698,(N1698:P1698,Q1698:AE1698)),0)</f>
        <v>0</v>
      </c>
      <c r="AR1698" s="2">
        <f t="shared" si="678"/>
        <v>3.3333333333333335E-3</v>
      </c>
      <c r="AS1698" s="2">
        <f t="shared" si="679"/>
        <v>0</v>
      </c>
      <c r="AT1698" s="2">
        <f t="shared" si="680"/>
        <v>0</v>
      </c>
      <c r="AU1698" s="2">
        <f t="shared" si="681"/>
        <v>0</v>
      </c>
      <c r="AW1698" t="s">
        <v>2353</v>
      </c>
      <c r="AX1698" t="s">
        <v>1003</v>
      </c>
      <c r="AY1698">
        <v>1</v>
      </c>
      <c r="BA1698" s="119">
        <v>30</v>
      </c>
      <c r="BB1698" s="121">
        <v>69</v>
      </c>
      <c r="BC1698" s="125">
        <f t="shared" si="651"/>
        <v>30069</v>
      </c>
      <c r="BE1698" s="7" t="s">
        <v>228</v>
      </c>
      <c r="BS1698" s="1">
        <v>0</v>
      </c>
      <c r="BT1698" s="1">
        <v>0</v>
      </c>
      <c r="BU1698" s="1">
        <v>0</v>
      </c>
      <c r="BV1698">
        <v>0</v>
      </c>
    </row>
    <row r="1699" spans="1:74" hidden="1" outlineLevel="1">
      <c r="A1699" t="s">
        <v>1335</v>
      </c>
      <c r="B1699" t="s">
        <v>1003</v>
      </c>
      <c r="C1699" s="1">
        <f t="shared" si="673"/>
        <v>2123</v>
      </c>
      <c r="D1699" s="7">
        <f>IF(N1699&gt;0, RANK(N1699,(N1699:P1699,Q1699:AE1699)),0)</f>
        <v>2</v>
      </c>
      <c r="E1699" s="7">
        <f>IF(O1699&gt;0,RANK(O1699,(N1699:P1699,Q1699:AE1699)),0)</f>
        <v>1</v>
      </c>
      <c r="F1699" s="7">
        <f>IF(P1699&gt;0,RANK(P1699,(N1699:P1699,Q1699:AE1699)),0)</f>
        <v>3</v>
      </c>
      <c r="G1699" s="1">
        <f t="shared" si="671"/>
        <v>785</v>
      </c>
      <c r="H1699" s="2">
        <f t="shared" si="672"/>
        <v>0.36975977390485165</v>
      </c>
      <c r="I1699" s="2"/>
      <c r="J1699" s="2">
        <f t="shared" si="674"/>
        <v>0.30051813471502592</v>
      </c>
      <c r="K1699" s="2">
        <f t="shared" si="675"/>
        <v>0.67027790861987757</v>
      </c>
      <c r="L1699" s="2">
        <f t="shared" si="676"/>
        <v>6.5944418276024496E-3</v>
      </c>
      <c r="M1699" s="2">
        <f t="shared" si="677"/>
        <v>2.2609514837494113E-2</v>
      </c>
      <c r="N1699" s="66">
        <v>638</v>
      </c>
      <c r="O1699" s="66">
        <v>1423</v>
      </c>
      <c r="P1699" s="66">
        <v>14</v>
      </c>
      <c r="Q1699" s="66">
        <v>10</v>
      </c>
      <c r="R1699" s="66">
        <v>0</v>
      </c>
      <c r="S1699" s="66">
        <v>0</v>
      </c>
      <c r="W1699" s="66">
        <f>IF(Notes!B$31=1,IF(BR1699&gt;0,BR1699-SUM(R1699:V1699)-SUM(X1699:AF1699),SUM(BS1699:BY1699)),SUM(BS1699:BY1699))</f>
        <v>0</v>
      </c>
      <c r="AA1699" s="66">
        <v>0</v>
      </c>
      <c r="AG1699" s="66">
        <v>38</v>
      </c>
      <c r="AN1699" s="7">
        <f>IF(Q1699&gt;0,RANK(Q1699,(N1699:P1699,Q1699:AE1699)),0)</f>
        <v>4</v>
      </c>
      <c r="AO1699" s="7">
        <f>IF(R1699&gt;0,RANK(R1699,(N1699:P1699,Q1699:AE1699)),0)</f>
        <v>0</v>
      </c>
      <c r="AP1699" s="7">
        <f>IF(T1699&gt;0,RANK(T1699,(N1699:P1699,Q1699:AE1699)),0)</f>
        <v>0</v>
      </c>
      <c r="AQ1699" s="7">
        <f>IF(S1699&gt;0,RANK(S1699,(N1699:P1699,Q1699:AE1699)),0)</f>
        <v>0</v>
      </c>
      <c r="AR1699" s="2">
        <f t="shared" si="678"/>
        <v>4.7103155911446069E-3</v>
      </c>
      <c r="AS1699" s="2">
        <f t="shared" si="679"/>
        <v>0</v>
      </c>
      <c r="AT1699" s="2">
        <f t="shared" si="680"/>
        <v>0</v>
      </c>
      <c r="AU1699" s="2">
        <f t="shared" si="681"/>
        <v>0</v>
      </c>
      <c r="AW1699" t="s">
        <v>1335</v>
      </c>
      <c r="AX1699" t="s">
        <v>1003</v>
      </c>
      <c r="AY1699">
        <v>1</v>
      </c>
      <c r="BA1699" s="119">
        <v>30</v>
      </c>
      <c r="BB1699" s="121">
        <v>71</v>
      </c>
      <c r="BC1699" s="125">
        <f t="shared" si="651"/>
        <v>30071</v>
      </c>
      <c r="BE1699" s="7" t="s">
        <v>228</v>
      </c>
      <c r="BS1699" s="1">
        <v>0</v>
      </c>
      <c r="BT1699" s="1">
        <v>0</v>
      </c>
      <c r="BU1699" s="1">
        <v>0</v>
      </c>
      <c r="BV1699">
        <v>0</v>
      </c>
    </row>
    <row r="1700" spans="1:74" hidden="1" outlineLevel="1">
      <c r="A1700" t="s">
        <v>2527</v>
      </c>
      <c r="B1700" t="s">
        <v>1003</v>
      </c>
      <c r="C1700" s="1">
        <f t="shared" si="673"/>
        <v>2885</v>
      </c>
      <c r="D1700" s="7">
        <f>IF(N1700&gt;0, RANK(N1700,(N1700:P1700,Q1700:AE1700)),0)</f>
        <v>2</v>
      </c>
      <c r="E1700" s="7">
        <f>IF(O1700&gt;0,RANK(O1700,(N1700:P1700,Q1700:AE1700)),0)</f>
        <v>1</v>
      </c>
      <c r="F1700" s="7">
        <f>IF(P1700&gt;0,RANK(P1700,(N1700:P1700,Q1700:AE1700)),0)</f>
        <v>3</v>
      </c>
      <c r="G1700" s="1">
        <f t="shared" si="671"/>
        <v>365</v>
      </c>
      <c r="H1700" s="2">
        <f t="shared" si="672"/>
        <v>0.1265164644714038</v>
      </c>
      <c r="I1700" s="2"/>
      <c r="J1700" s="2">
        <f t="shared" si="674"/>
        <v>0.42391681109185442</v>
      </c>
      <c r="K1700" s="2">
        <f t="shared" si="675"/>
        <v>0.55043327556325827</v>
      </c>
      <c r="L1700" s="2">
        <f t="shared" si="676"/>
        <v>1.074523396880416E-2</v>
      </c>
      <c r="M1700" s="2">
        <f t="shared" si="677"/>
        <v>1.490467937608315E-2</v>
      </c>
      <c r="N1700" s="66">
        <v>1223</v>
      </c>
      <c r="O1700" s="66">
        <v>1588</v>
      </c>
      <c r="P1700" s="66">
        <v>31</v>
      </c>
      <c r="Q1700" s="66">
        <v>7</v>
      </c>
      <c r="R1700" s="66">
        <v>0</v>
      </c>
      <c r="S1700" s="66">
        <v>0</v>
      </c>
      <c r="W1700" s="66">
        <f>IF(Notes!B$31=1,IF(BR1700&gt;0,BR1700-SUM(R1700:V1700)-SUM(X1700:AF1700),SUM(BS1700:BY1700)),SUM(BS1700:BY1700))</f>
        <v>0</v>
      </c>
      <c r="AA1700" s="66">
        <v>0</v>
      </c>
      <c r="AG1700" s="66">
        <v>36</v>
      </c>
      <c r="AN1700" s="7">
        <f>IF(Q1700&gt;0,RANK(Q1700,(N1700:P1700,Q1700:AE1700)),0)</f>
        <v>4</v>
      </c>
      <c r="AO1700" s="7">
        <f>IF(R1700&gt;0,RANK(R1700,(N1700:P1700,Q1700:AE1700)),0)</f>
        <v>0</v>
      </c>
      <c r="AP1700" s="7">
        <f>IF(T1700&gt;0,RANK(T1700,(N1700:P1700,Q1700:AE1700)),0)</f>
        <v>0</v>
      </c>
      <c r="AQ1700" s="7">
        <f>IF(S1700&gt;0,RANK(S1700,(N1700:P1700,Q1700:AE1700)),0)</f>
        <v>0</v>
      </c>
      <c r="AR1700" s="2">
        <f t="shared" si="678"/>
        <v>2.4263431542461003E-3</v>
      </c>
      <c r="AS1700" s="2">
        <f t="shared" si="679"/>
        <v>0</v>
      </c>
      <c r="AT1700" s="2">
        <f t="shared" si="680"/>
        <v>0</v>
      </c>
      <c r="AU1700" s="2">
        <f t="shared" si="681"/>
        <v>0</v>
      </c>
      <c r="AW1700" t="s">
        <v>2527</v>
      </c>
      <c r="AX1700" t="s">
        <v>1003</v>
      </c>
      <c r="AY1700">
        <v>1</v>
      </c>
      <c r="BA1700" s="119">
        <v>30</v>
      </c>
      <c r="BB1700" s="121">
        <v>73</v>
      </c>
      <c r="BC1700" s="125">
        <f t="shared" si="651"/>
        <v>30073</v>
      </c>
      <c r="BE1700" s="7" t="s">
        <v>228</v>
      </c>
      <c r="BS1700" s="1">
        <v>0</v>
      </c>
      <c r="BT1700" s="1">
        <v>0</v>
      </c>
      <c r="BU1700" s="1">
        <v>0</v>
      </c>
      <c r="BV1700">
        <v>0</v>
      </c>
    </row>
    <row r="1701" spans="1:74" hidden="1" outlineLevel="1">
      <c r="A1701" t="s">
        <v>3005</v>
      </c>
      <c r="B1701" t="s">
        <v>1003</v>
      </c>
      <c r="C1701" s="1">
        <f t="shared" si="673"/>
        <v>1038</v>
      </c>
      <c r="D1701" s="7">
        <f>IF(N1701&gt;0, RANK(N1701,(N1701:P1701,Q1701:AE1701)),0)</f>
        <v>2</v>
      </c>
      <c r="E1701" s="7">
        <f>IF(O1701&gt;0,RANK(O1701,(N1701:P1701,Q1701:AE1701)),0)</f>
        <v>1</v>
      </c>
      <c r="F1701" s="7">
        <f>IF(P1701&gt;0,RANK(P1701,(N1701:P1701,Q1701:AE1701)),0)</f>
        <v>3</v>
      </c>
      <c r="G1701" s="1">
        <f t="shared" si="671"/>
        <v>594</v>
      </c>
      <c r="H1701" s="2">
        <f t="shared" si="672"/>
        <v>0.5722543352601156</v>
      </c>
      <c r="I1701" s="2"/>
      <c r="J1701" s="2">
        <f t="shared" si="674"/>
        <v>0.20038535645472061</v>
      </c>
      <c r="K1701" s="2">
        <f t="shared" si="675"/>
        <v>0.77263969171483626</v>
      </c>
      <c r="L1701" s="2">
        <f t="shared" si="676"/>
        <v>1.2524084778420038E-2</v>
      </c>
      <c r="M1701" s="2">
        <f t="shared" si="677"/>
        <v>1.4450867052023034E-2</v>
      </c>
      <c r="N1701" s="66">
        <v>208</v>
      </c>
      <c r="O1701" s="66">
        <v>802</v>
      </c>
      <c r="P1701" s="66">
        <v>13</v>
      </c>
      <c r="Q1701" s="66">
        <v>3</v>
      </c>
      <c r="R1701" s="66">
        <v>0</v>
      </c>
      <c r="S1701" s="66">
        <v>0</v>
      </c>
      <c r="W1701" s="66">
        <f>IF(Notes!B$31=1,IF(BR1701&gt;0,BR1701-SUM(R1701:V1701)-SUM(X1701:AF1701),SUM(BS1701:BY1701)),SUM(BS1701:BY1701))</f>
        <v>0</v>
      </c>
      <c r="AA1701" s="66">
        <v>0</v>
      </c>
      <c r="AG1701" s="66">
        <v>12</v>
      </c>
      <c r="AN1701" s="7">
        <f>IF(Q1701&gt;0,RANK(Q1701,(N1701:P1701,Q1701:AE1701)),0)</f>
        <v>4</v>
      </c>
      <c r="AO1701" s="7">
        <f>IF(R1701&gt;0,RANK(R1701,(N1701:P1701,Q1701:AE1701)),0)</f>
        <v>0</v>
      </c>
      <c r="AP1701" s="7">
        <f>IF(T1701&gt;0,RANK(T1701,(N1701:P1701,Q1701:AE1701)),0)</f>
        <v>0</v>
      </c>
      <c r="AQ1701" s="7">
        <f>IF(S1701&gt;0,RANK(S1701,(N1701:P1701,Q1701:AE1701)),0)</f>
        <v>0</v>
      </c>
      <c r="AR1701" s="2">
        <f t="shared" si="678"/>
        <v>2.8901734104046241E-3</v>
      </c>
      <c r="AS1701" s="2">
        <f t="shared" si="679"/>
        <v>0</v>
      </c>
      <c r="AT1701" s="2">
        <f t="shared" si="680"/>
        <v>0</v>
      </c>
      <c r="AU1701" s="2">
        <f t="shared" si="681"/>
        <v>0</v>
      </c>
      <c r="AW1701" t="s">
        <v>3005</v>
      </c>
      <c r="AX1701" t="s">
        <v>1003</v>
      </c>
      <c r="AY1701">
        <v>1</v>
      </c>
      <c r="BA1701" s="119">
        <v>30</v>
      </c>
      <c r="BB1701" s="121">
        <v>75</v>
      </c>
      <c r="BC1701" s="125">
        <f t="shared" si="651"/>
        <v>30075</v>
      </c>
      <c r="BE1701" s="7" t="s">
        <v>228</v>
      </c>
      <c r="BS1701" s="1">
        <v>0</v>
      </c>
      <c r="BT1701" s="1">
        <v>0</v>
      </c>
      <c r="BU1701" s="1">
        <v>0</v>
      </c>
      <c r="BV1701">
        <v>0</v>
      </c>
    </row>
    <row r="1702" spans="1:74" hidden="1" outlineLevel="1">
      <c r="A1702" t="s">
        <v>1807</v>
      </c>
      <c r="B1702" t="s">
        <v>1003</v>
      </c>
      <c r="C1702" s="1">
        <f t="shared" si="673"/>
        <v>2814</v>
      </c>
      <c r="D1702" s="7">
        <f>IF(N1702&gt;0, RANK(N1702,(N1702:P1702,Q1702:AE1702)),0)</f>
        <v>2</v>
      </c>
      <c r="E1702" s="7">
        <f>IF(O1702&gt;0,RANK(O1702,(N1702:P1702,Q1702:AE1702)),0)</f>
        <v>1</v>
      </c>
      <c r="F1702" s="7">
        <f>IF(P1702&gt;0,RANK(P1702,(N1702:P1702,Q1702:AE1702)),0)</f>
        <v>3</v>
      </c>
      <c r="G1702" s="1">
        <f t="shared" si="671"/>
        <v>662</v>
      </c>
      <c r="H1702" s="2">
        <f t="shared" si="672"/>
        <v>0.23525230987917556</v>
      </c>
      <c r="I1702" s="2"/>
      <c r="J1702" s="2">
        <f t="shared" si="674"/>
        <v>0.36282871357498225</v>
      </c>
      <c r="K1702" s="2">
        <f t="shared" si="675"/>
        <v>0.59808102345415781</v>
      </c>
      <c r="L1702" s="2">
        <f t="shared" si="676"/>
        <v>8.884150675195452E-3</v>
      </c>
      <c r="M1702" s="2">
        <f t="shared" si="677"/>
        <v>3.0206112295664483E-2</v>
      </c>
      <c r="N1702" s="66">
        <v>1021</v>
      </c>
      <c r="O1702" s="66">
        <v>1683</v>
      </c>
      <c r="P1702" s="66">
        <v>25</v>
      </c>
      <c r="Q1702" s="66">
        <v>6</v>
      </c>
      <c r="R1702" s="66">
        <v>0</v>
      </c>
      <c r="S1702" s="66">
        <v>0</v>
      </c>
      <c r="W1702" s="66">
        <f>IF(Notes!B$31=1,IF(BR1702&gt;0,BR1702-SUM(R1702:V1702)-SUM(X1702:AF1702),SUM(BS1702:BY1702)),SUM(BS1702:BY1702))</f>
        <v>0</v>
      </c>
      <c r="AA1702" s="66">
        <v>0</v>
      </c>
      <c r="AG1702" s="66">
        <v>79</v>
      </c>
      <c r="AN1702" s="7">
        <f>IF(Q1702&gt;0,RANK(Q1702,(N1702:P1702,Q1702:AE1702)),0)</f>
        <v>4</v>
      </c>
      <c r="AO1702" s="7">
        <f>IF(R1702&gt;0,RANK(R1702,(N1702:P1702,Q1702:AE1702)),0)</f>
        <v>0</v>
      </c>
      <c r="AP1702" s="7">
        <f>IF(T1702&gt;0,RANK(T1702,(N1702:P1702,Q1702:AE1702)),0)</f>
        <v>0</v>
      </c>
      <c r="AQ1702" s="7">
        <f>IF(S1702&gt;0,RANK(S1702,(N1702:P1702,Q1702:AE1702)),0)</f>
        <v>0</v>
      </c>
      <c r="AR1702" s="2">
        <f t="shared" si="678"/>
        <v>2.1321961620469083E-3</v>
      </c>
      <c r="AS1702" s="2">
        <f t="shared" si="679"/>
        <v>0</v>
      </c>
      <c r="AT1702" s="2">
        <f t="shared" si="680"/>
        <v>0</v>
      </c>
      <c r="AU1702" s="2">
        <f t="shared" si="681"/>
        <v>0</v>
      </c>
      <c r="AW1702" t="s">
        <v>1807</v>
      </c>
      <c r="AX1702" t="s">
        <v>1003</v>
      </c>
      <c r="AY1702">
        <v>1</v>
      </c>
      <c r="BA1702" s="119">
        <v>30</v>
      </c>
      <c r="BB1702" s="121">
        <v>77</v>
      </c>
      <c r="BC1702" s="125">
        <f t="shared" si="651"/>
        <v>30077</v>
      </c>
      <c r="BE1702" s="7" t="s">
        <v>228</v>
      </c>
      <c r="BS1702" s="1">
        <v>0</v>
      </c>
      <c r="BT1702" s="1">
        <v>0</v>
      </c>
      <c r="BU1702" s="1">
        <v>0</v>
      </c>
      <c r="BV1702">
        <v>0</v>
      </c>
    </row>
    <row r="1703" spans="1:74" hidden="1" outlineLevel="1">
      <c r="A1703" t="s">
        <v>3485</v>
      </c>
      <c r="B1703" t="s">
        <v>1003</v>
      </c>
      <c r="C1703" s="1">
        <f t="shared" si="673"/>
        <v>735</v>
      </c>
      <c r="D1703" s="7">
        <f>IF(N1703&gt;0, RANK(N1703,(N1703:P1703,Q1703:AE1703)),0)</f>
        <v>2</v>
      </c>
      <c r="E1703" s="7">
        <f>IF(O1703&gt;0,RANK(O1703,(N1703:P1703,Q1703:AE1703)),0)</f>
        <v>1</v>
      </c>
      <c r="F1703" s="7">
        <f>IF(P1703&gt;0,RANK(P1703,(N1703:P1703,Q1703:AE1703)),0)</f>
        <v>3</v>
      </c>
      <c r="G1703" s="1">
        <f t="shared" si="671"/>
        <v>292</v>
      </c>
      <c r="H1703" s="2">
        <f t="shared" si="672"/>
        <v>0.39727891156462586</v>
      </c>
      <c r="I1703" s="2"/>
      <c r="J1703" s="2">
        <f t="shared" si="674"/>
        <v>0.28707482993197281</v>
      </c>
      <c r="K1703" s="2">
        <f t="shared" si="675"/>
        <v>0.68435374149659867</v>
      </c>
      <c r="L1703" s="2">
        <f t="shared" si="676"/>
        <v>6.8027210884353739E-3</v>
      </c>
      <c r="M1703" s="2">
        <f t="shared" si="677"/>
        <v>2.1768707482993206E-2</v>
      </c>
      <c r="N1703" s="66">
        <v>211</v>
      </c>
      <c r="O1703" s="66">
        <v>503</v>
      </c>
      <c r="P1703" s="66">
        <v>5</v>
      </c>
      <c r="Q1703" s="66">
        <v>2</v>
      </c>
      <c r="R1703" s="66">
        <v>0</v>
      </c>
      <c r="S1703" s="66">
        <v>0</v>
      </c>
      <c r="W1703" s="66">
        <f>IF(Notes!B$31=1,IF(BR1703&gt;0,BR1703-SUM(R1703:V1703)-SUM(X1703:AF1703),SUM(BS1703:BY1703)),SUM(BS1703:BY1703))</f>
        <v>0</v>
      </c>
      <c r="AA1703" s="66">
        <v>0</v>
      </c>
      <c r="AG1703" s="66">
        <v>14</v>
      </c>
      <c r="AN1703" s="7">
        <f>IF(Q1703&gt;0,RANK(Q1703,(N1703:P1703,Q1703:AE1703)),0)</f>
        <v>4</v>
      </c>
      <c r="AO1703" s="7">
        <f>IF(R1703&gt;0,RANK(R1703,(N1703:P1703,Q1703:AE1703)),0)</f>
        <v>0</v>
      </c>
      <c r="AP1703" s="7">
        <f>IF(T1703&gt;0,RANK(T1703,(N1703:P1703,Q1703:AE1703)),0)</f>
        <v>0</v>
      </c>
      <c r="AQ1703" s="7">
        <f>IF(S1703&gt;0,RANK(S1703,(N1703:P1703,Q1703:AE1703)),0)</f>
        <v>0</v>
      </c>
      <c r="AR1703" s="2">
        <f t="shared" si="678"/>
        <v>2.7210884353741495E-3</v>
      </c>
      <c r="AS1703" s="2">
        <f t="shared" si="679"/>
        <v>0</v>
      </c>
      <c r="AT1703" s="2">
        <f t="shared" si="680"/>
        <v>0</v>
      </c>
      <c r="AU1703" s="2">
        <f t="shared" si="681"/>
        <v>0</v>
      </c>
      <c r="AW1703" t="s">
        <v>3485</v>
      </c>
      <c r="AX1703" t="s">
        <v>1003</v>
      </c>
      <c r="AY1703">
        <v>1</v>
      </c>
      <c r="BA1703" s="119">
        <v>30</v>
      </c>
      <c r="BB1703" s="121">
        <v>79</v>
      </c>
      <c r="BC1703" s="125">
        <f t="shared" si="651"/>
        <v>30079</v>
      </c>
      <c r="BE1703" s="7" t="s">
        <v>228</v>
      </c>
      <c r="BS1703" s="1">
        <v>0</v>
      </c>
      <c r="BT1703" s="1">
        <v>0</v>
      </c>
      <c r="BU1703" s="1">
        <v>0</v>
      </c>
      <c r="BV1703">
        <v>0</v>
      </c>
    </row>
    <row r="1704" spans="1:74" hidden="1" outlineLevel="1">
      <c r="A1704" t="s">
        <v>2748</v>
      </c>
      <c r="B1704" t="s">
        <v>1003</v>
      </c>
      <c r="C1704" s="1">
        <f t="shared" si="673"/>
        <v>22101</v>
      </c>
      <c r="D1704" s="7">
        <f>IF(N1704&gt;0, RANK(N1704,(N1704:P1704,Q1704:AE1704)),0)</f>
        <v>2</v>
      </c>
      <c r="E1704" s="7">
        <f>IF(O1704&gt;0,RANK(O1704,(N1704:P1704,Q1704:AE1704)),0)</f>
        <v>1</v>
      </c>
      <c r="F1704" s="7">
        <f>IF(P1704&gt;0,RANK(P1704,(N1704:P1704,Q1704:AE1704)),0)</f>
        <v>3</v>
      </c>
      <c r="G1704" s="1">
        <f t="shared" si="671"/>
        <v>4602</v>
      </c>
      <c r="H1704" s="2">
        <f t="shared" si="672"/>
        <v>0.2082258721324827</v>
      </c>
      <c r="I1704" s="2"/>
      <c r="J1704" s="2">
        <f t="shared" si="674"/>
        <v>0.3800732998506855</v>
      </c>
      <c r="K1704" s="2">
        <f t="shared" si="675"/>
        <v>0.58829917198316817</v>
      </c>
      <c r="L1704" s="2">
        <f t="shared" si="676"/>
        <v>5.6106058549386904E-3</v>
      </c>
      <c r="M1704" s="2">
        <f t="shared" si="677"/>
        <v>2.6016922311207644E-2</v>
      </c>
      <c r="N1704" s="66">
        <v>8400</v>
      </c>
      <c r="O1704" s="66">
        <v>13002</v>
      </c>
      <c r="P1704" s="66">
        <v>124</v>
      </c>
      <c r="Q1704" s="66">
        <v>64</v>
      </c>
      <c r="R1704" s="66">
        <v>1</v>
      </c>
      <c r="S1704" s="66">
        <v>16</v>
      </c>
      <c r="W1704" s="66">
        <f>IF(Notes!B$31=1,IF(BR1704&gt;0,BR1704-SUM(R1704:V1704)-SUM(X1704:AF1704),SUM(BS1704:BY1704)),SUM(BS1704:BY1704))</f>
        <v>1</v>
      </c>
      <c r="AA1704" s="66">
        <v>0</v>
      </c>
      <c r="AG1704" s="66">
        <v>493</v>
      </c>
      <c r="AN1704" s="7">
        <f>IF(Q1704&gt;0,RANK(Q1704,(N1704:P1704,Q1704:AE1704)),0)</f>
        <v>4</v>
      </c>
      <c r="AO1704" s="7">
        <f>IF(R1704&gt;0,RANK(R1704,(N1704:P1704,Q1704:AE1704)),0)</f>
        <v>6</v>
      </c>
      <c r="AP1704" s="7">
        <f>IF(T1704&gt;0,RANK(T1704,(N1704:P1704,Q1704:AE1704)),0)</f>
        <v>0</v>
      </c>
      <c r="AQ1704" s="7">
        <f>IF(S1704&gt;0,RANK(S1704,(N1704:P1704,Q1704:AE1704)),0)</f>
        <v>5</v>
      </c>
      <c r="AR1704" s="2">
        <f t="shared" si="678"/>
        <v>2.8957965702909373E-3</v>
      </c>
      <c r="AS1704" s="2">
        <f t="shared" si="679"/>
        <v>4.5246821410795895E-5</v>
      </c>
      <c r="AT1704" s="2">
        <f t="shared" si="680"/>
        <v>0</v>
      </c>
      <c r="AU1704" s="2">
        <f t="shared" si="681"/>
        <v>7.2394914257273432E-4</v>
      </c>
      <c r="AW1704" t="s">
        <v>2748</v>
      </c>
      <c r="AX1704" t="s">
        <v>1003</v>
      </c>
      <c r="AY1704">
        <v>1</v>
      </c>
      <c r="BA1704" s="119">
        <v>30</v>
      </c>
      <c r="BB1704" s="121">
        <v>81</v>
      </c>
      <c r="BC1704" s="125">
        <f t="shared" ref="BC1704:BC1767" si="682">1000*BA1704+BB1704</f>
        <v>30081</v>
      </c>
      <c r="BE1704" s="7" t="s">
        <v>228</v>
      </c>
      <c r="BS1704" s="1">
        <v>0</v>
      </c>
      <c r="BT1704" s="1">
        <v>0</v>
      </c>
      <c r="BU1704" s="1">
        <v>1</v>
      </c>
      <c r="BV1704">
        <v>0</v>
      </c>
    </row>
    <row r="1705" spans="1:74" hidden="1" outlineLevel="1">
      <c r="A1705" t="s">
        <v>2830</v>
      </c>
      <c r="B1705" t="s">
        <v>1003</v>
      </c>
      <c r="C1705" s="1">
        <f t="shared" si="673"/>
        <v>4516</v>
      </c>
      <c r="D1705" s="7">
        <f>IF(N1705&gt;0, RANK(N1705,(N1705:P1705,Q1705:AE1705)),0)</f>
        <v>2</v>
      </c>
      <c r="E1705" s="7">
        <f>IF(O1705&gt;0,RANK(O1705,(N1705:P1705,Q1705:AE1705)),0)</f>
        <v>1</v>
      </c>
      <c r="F1705" s="7">
        <f>IF(P1705&gt;0,RANK(P1705,(N1705:P1705,Q1705:AE1705)),0)</f>
        <v>3</v>
      </c>
      <c r="G1705" s="1">
        <f t="shared" si="671"/>
        <v>1981</v>
      </c>
      <c r="H1705" s="2">
        <f t="shared" si="672"/>
        <v>0.43866253321523474</v>
      </c>
      <c r="I1705" s="2"/>
      <c r="J1705" s="2">
        <f t="shared" si="674"/>
        <v>0.26638618246235607</v>
      </c>
      <c r="K1705" s="2">
        <f t="shared" si="675"/>
        <v>0.70504871567759075</v>
      </c>
      <c r="L1705" s="2">
        <f t="shared" si="676"/>
        <v>9.9645704162976082E-3</v>
      </c>
      <c r="M1705" s="2">
        <f t="shared" si="677"/>
        <v>1.8600531443755515E-2</v>
      </c>
      <c r="N1705" s="66">
        <v>1203</v>
      </c>
      <c r="O1705" s="66">
        <v>3184</v>
      </c>
      <c r="P1705" s="66">
        <v>45</v>
      </c>
      <c r="Q1705" s="66">
        <v>16</v>
      </c>
      <c r="R1705" s="66">
        <v>0</v>
      </c>
      <c r="S1705" s="66">
        <v>0</v>
      </c>
      <c r="W1705" s="66">
        <f>IF(Notes!B$31=1,IF(BR1705&gt;0,BR1705-SUM(R1705:V1705)-SUM(X1705:AF1705),SUM(BS1705:BY1705)),SUM(BS1705:BY1705))</f>
        <v>0</v>
      </c>
      <c r="AA1705" s="66">
        <v>0</v>
      </c>
      <c r="AG1705" s="66">
        <v>68</v>
      </c>
      <c r="AN1705" s="7">
        <f>IF(Q1705&gt;0,RANK(Q1705,(N1705:P1705,Q1705:AE1705)),0)</f>
        <v>4</v>
      </c>
      <c r="AO1705" s="7">
        <f>IF(R1705&gt;0,RANK(R1705,(N1705:P1705,Q1705:AE1705)),0)</f>
        <v>0</v>
      </c>
      <c r="AP1705" s="7">
        <f>IF(T1705&gt;0,RANK(T1705,(N1705:P1705,Q1705:AE1705)),0)</f>
        <v>0</v>
      </c>
      <c r="AQ1705" s="7">
        <f>IF(S1705&gt;0,RANK(S1705,(N1705:P1705,Q1705:AE1705)),0)</f>
        <v>0</v>
      </c>
      <c r="AR1705" s="2">
        <f t="shared" si="678"/>
        <v>3.5429583702391498E-3</v>
      </c>
      <c r="AS1705" s="2">
        <f t="shared" si="679"/>
        <v>0</v>
      </c>
      <c r="AT1705" s="2">
        <f t="shared" si="680"/>
        <v>0</v>
      </c>
      <c r="AU1705" s="2">
        <f t="shared" si="681"/>
        <v>0</v>
      </c>
      <c r="AW1705" t="s">
        <v>2830</v>
      </c>
      <c r="AX1705" t="s">
        <v>1003</v>
      </c>
      <c r="AY1705">
        <v>1</v>
      </c>
      <c r="BA1705" s="119">
        <v>30</v>
      </c>
      <c r="BB1705" s="121">
        <v>83</v>
      </c>
      <c r="BC1705" s="125">
        <f t="shared" si="682"/>
        <v>30083</v>
      </c>
      <c r="BE1705" s="7" t="s">
        <v>228</v>
      </c>
      <c r="BS1705" s="1">
        <v>0</v>
      </c>
      <c r="BT1705" s="1">
        <v>0</v>
      </c>
      <c r="BU1705" s="1">
        <v>0</v>
      </c>
      <c r="BV1705">
        <v>0</v>
      </c>
    </row>
    <row r="1706" spans="1:74" hidden="1" outlineLevel="1">
      <c r="A1706" t="s">
        <v>2151</v>
      </c>
      <c r="B1706" t="s">
        <v>1003</v>
      </c>
      <c r="C1706" s="1">
        <f t="shared" si="673"/>
        <v>4153</v>
      </c>
      <c r="D1706" s="7">
        <f>IF(N1706&gt;0, RANK(N1706,(N1706:P1706,Q1706:AE1706)),0)</f>
        <v>1</v>
      </c>
      <c r="E1706" s="7">
        <f>IF(O1706&gt;0,RANK(O1706,(N1706:P1706,Q1706:AE1706)),0)</f>
        <v>2</v>
      </c>
      <c r="F1706" s="7">
        <f>IF(P1706&gt;0,RANK(P1706,(N1706:P1706,Q1706:AE1706)),0)</f>
        <v>3</v>
      </c>
      <c r="G1706" s="1">
        <f t="shared" si="671"/>
        <v>1091</v>
      </c>
      <c r="H1706" s="2">
        <f t="shared" si="672"/>
        <v>0.26270166144955454</v>
      </c>
      <c r="I1706" s="2"/>
      <c r="J1706" s="2">
        <f t="shared" si="674"/>
        <v>0.61738502287503005</v>
      </c>
      <c r="K1706" s="2">
        <f t="shared" si="675"/>
        <v>0.35468336142547557</v>
      </c>
      <c r="L1706" s="2">
        <f t="shared" si="676"/>
        <v>1.0594750782566819E-2</v>
      </c>
      <c r="M1706" s="2">
        <f t="shared" si="677"/>
        <v>1.7336864916927555E-2</v>
      </c>
      <c r="N1706" s="66">
        <v>2564</v>
      </c>
      <c r="O1706" s="66">
        <v>1473</v>
      </c>
      <c r="P1706" s="66">
        <v>44</v>
      </c>
      <c r="Q1706" s="66">
        <v>10</v>
      </c>
      <c r="R1706" s="66">
        <v>0</v>
      </c>
      <c r="S1706" s="66">
        <v>3</v>
      </c>
      <c r="W1706" s="66">
        <f>IF(Notes!B$31=1,IF(BR1706&gt;0,BR1706-SUM(R1706:V1706)-SUM(X1706:AF1706),SUM(BS1706:BY1706)),SUM(BS1706:BY1706))</f>
        <v>0</v>
      </c>
      <c r="AA1706" s="66">
        <v>0</v>
      </c>
      <c r="AG1706" s="66">
        <v>59</v>
      </c>
      <c r="AN1706" s="7">
        <f>IF(Q1706&gt;0,RANK(Q1706,(N1706:P1706,Q1706:AE1706)),0)</f>
        <v>4</v>
      </c>
      <c r="AO1706" s="7">
        <f>IF(R1706&gt;0,RANK(R1706,(N1706:P1706,Q1706:AE1706)),0)</f>
        <v>0</v>
      </c>
      <c r="AP1706" s="7">
        <f>IF(T1706&gt;0,RANK(T1706,(N1706:P1706,Q1706:AE1706)),0)</f>
        <v>0</v>
      </c>
      <c r="AQ1706" s="7">
        <f>IF(S1706&gt;0,RANK(S1706,(N1706:P1706,Q1706:AE1706)),0)</f>
        <v>5</v>
      </c>
      <c r="AR1706" s="2">
        <f t="shared" si="678"/>
        <v>2.4078979051288226E-3</v>
      </c>
      <c r="AS1706" s="2">
        <f t="shared" si="679"/>
        <v>0</v>
      </c>
      <c r="AT1706" s="2">
        <f t="shared" si="680"/>
        <v>0</v>
      </c>
      <c r="AU1706" s="2">
        <f t="shared" si="681"/>
        <v>7.2236937153864679E-4</v>
      </c>
      <c r="AW1706" t="s">
        <v>2151</v>
      </c>
      <c r="AX1706" t="s">
        <v>1003</v>
      </c>
      <c r="AY1706">
        <v>1</v>
      </c>
      <c r="BA1706" s="119">
        <v>30</v>
      </c>
      <c r="BB1706" s="121">
        <v>85</v>
      </c>
      <c r="BC1706" s="125">
        <f t="shared" si="682"/>
        <v>30085</v>
      </c>
      <c r="BE1706" s="7" t="s">
        <v>228</v>
      </c>
      <c r="BS1706" s="1">
        <v>0</v>
      </c>
      <c r="BT1706" s="1">
        <v>0</v>
      </c>
      <c r="BU1706" s="1">
        <v>0</v>
      </c>
      <c r="BV1706">
        <v>0</v>
      </c>
    </row>
    <row r="1707" spans="1:74" hidden="1" outlineLevel="1">
      <c r="A1707" t="s">
        <v>1622</v>
      </c>
      <c r="B1707" t="s">
        <v>1003</v>
      </c>
      <c r="C1707" s="1">
        <f t="shared" si="673"/>
        <v>3810</v>
      </c>
      <c r="D1707" s="7">
        <f>IF(N1707&gt;0, RANK(N1707,(N1707:P1707,Q1707:AE1707)),0)</f>
        <v>1</v>
      </c>
      <c r="E1707" s="7">
        <f>IF(O1707&gt;0,RANK(O1707,(N1707:P1707,Q1707:AE1707)),0)</f>
        <v>2</v>
      </c>
      <c r="F1707" s="7">
        <f>IF(P1707&gt;0,RANK(P1707,(N1707:P1707,Q1707:AE1707)),0)</f>
        <v>3</v>
      </c>
      <c r="G1707" s="1">
        <f t="shared" si="671"/>
        <v>151</v>
      </c>
      <c r="H1707" s="2">
        <f t="shared" si="672"/>
        <v>3.963254593175853E-2</v>
      </c>
      <c r="I1707" s="2"/>
      <c r="J1707" s="2">
        <f t="shared" si="674"/>
        <v>0.50367454068241468</v>
      </c>
      <c r="K1707" s="2">
        <f t="shared" si="675"/>
        <v>0.46404199475065616</v>
      </c>
      <c r="L1707" s="2">
        <f t="shared" si="676"/>
        <v>7.3490813648293962E-3</v>
      </c>
      <c r="M1707" s="2">
        <f t="shared" si="677"/>
        <v>2.4934383202099758E-2</v>
      </c>
      <c r="N1707" s="66">
        <v>1919</v>
      </c>
      <c r="O1707" s="66">
        <v>1768</v>
      </c>
      <c r="P1707" s="66">
        <v>28</v>
      </c>
      <c r="Q1707" s="66">
        <v>11</v>
      </c>
      <c r="R1707" s="66">
        <v>0</v>
      </c>
      <c r="S1707" s="66">
        <v>0</v>
      </c>
      <c r="W1707" s="66">
        <f>IF(Notes!B$31=1,IF(BR1707&gt;0,BR1707-SUM(R1707:V1707)-SUM(X1707:AF1707),SUM(BS1707:BY1707)),SUM(BS1707:BY1707))</f>
        <v>0</v>
      </c>
      <c r="AA1707" s="66">
        <v>0</v>
      </c>
      <c r="AG1707" s="66">
        <v>84</v>
      </c>
      <c r="AN1707" s="7">
        <f>IF(Q1707&gt;0,RANK(Q1707,(N1707:P1707,Q1707:AE1707)),0)</f>
        <v>4</v>
      </c>
      <c r="AO1707" s="7">
        <f>IF(R1707&gt;0,RANK(R1707,(N1707:P1707,Q1707:AE1707)),0)</f>
        <v>0</v>
      </c>
      <c r="AP1707" s="7">
        <f>IF(T1707&gt;0,RANK(T1707,(N1707:P1707,Q1707:AE1707)),0)</f>
        <v>0</v>
      </c>
      <c r="AQ1707" s="7">
        <f>IF(S1707&gt;0,RANK(S1707,(N1707:P1707,Q1707:AE1707)),0)</f>
        <v>0</v>
      </c>
      <c r="AR1707" s="2">
        <f t="shared" si="678"/>
        <v>2.8871391076115485E-3</v>
      </c>
      <c r="AS1707" s="2">
        <f t="shared" si="679"/>
        <v>0</v>
      </c>
      <c r="AT1707" s="2">
        <f t="shared" si="680"/>
        <v>0</v>
      </c>
      <c r="AU1707" s="2">
        <f t="shared" si="681"/>
        <v>0</v>
      </c>
      <c r="AW1707" t="s">
        <v>1622</v>
      </c>
      <c r="AX1707" t="s">
        <v>1003</v>
      </c>
      <c r="AY1707">
        <v>1</v>
      </c>
      <c r="BA1707" s="119">
        <v>30</v>
      </c>
      <c r="BB1707" s="121">
        <v>87</v>
      </c>
      <c r="BC1707" s="125">
        <f t="shared" si="682"/>
        <v>30087</v>
      </c>
      <c r="BE1707" s="7" t="s">
        <v>228</v>
      </c>
      <c r="BS1707" s="1">
        <v>0</v>
      </c>
      <c r="BT1707" s="1">
        <v>0</v>
      </c>
      <c r="BU1707" s="1">
        <v>0</v>
      </c>
      <c r="BV1707">
        <v>0</v>
      </c>
    </row>
    <row r="1708" spans="1:74" hidden="1" outlineLevel="1">
      <c r="A1708" t="s">
        <v>3018</v>
      </c>
      <c r="B1708" t="s">
        <v>1003</v>
      </c>
      <c r="C1708" s="1">
        <f t="shared" si="673"/>
        <v>5868</v>
      </c>
      <c r="D1708" s="7">
        <f>IF(N1708&gt;0, RANK(N1708,(N1708:P1708,Q1708:AE1708)),0)</f>
        <v>2</v>
      </c>
      <c r="E1708" s="7">
        <f>IF(O1708&gt;0,RANK(O1708,(N1708:P1708,Q1708:AE1708)),0)</f>
        <v>1</v>
      </c>
      <c r="F1708" s="7">
        <f>IF(P1708&gt;0,RANK(P1708,(N1708:P1708,Q1708:AE1708)),0)</f>
        <v>3</v>
      </c>
      <c r="G1708" s="1">
        <f t="shared" si="671"/>
        <v>1593</v>
      </c>
      <c r="H1708" s="2">
        <f t="shared" si="672"/>
        <v>0.2714723926380368</v>
      </c>
      <c r="I1708" s="2"/>
      <c r="J1708" s="2">
        <f t="shared" si="674"/>
        <v>0.33571915473755964</v>
      </c>
      <c r="K1708" s="2">
        <f t="shared" si="675"/>
        <v>0.60719154737559644</v>
      </c>
      <c r="L1708" s="2">
        <f t="shared" si="676"/>
        <v>8.3503749147920935E-3</v>
      </c>
      <c r="M1708" s="2">
        <f t="shared" si="677"/>
        <v>4.8738922972051818E-2</v>
      </c>
      <c r="N1708" s="66">
        <v>1970</v>
      </c>
      <c r="O1708" s="66">
        <v>3563</v>
      </c>
      <c r="P1708" s="66">
        <v>49</v>
      </c>
      <c r="Q1708" s="66">
        <v>27</v>
      </c>
      <c r="R1708" s="66">
        <v>0</v>
      </c>
      <c r="S1708" s="66">
        <v>18</v>
      </c>
      <c r="W1708" s="66">
        <f>IF(Notes!B$31=1,IF(BR1708&gt;0,BR1708-SUM(R1708:V1708)-SUM(X1708:AF1708),SUM(BS1708:BY1708)),SUM(BS1708:BY1708))</f>
        <v>1</v>
      </c>
      <c r="AA1708" s="66">
        <v>0</v>
      </c>
      <c r="AG1708" s="66">
        <v>240</v>
      </c>
      <c r="AN1708" s="7">
        <f>IF(Q1708&gt;0,RANK(Q1708,(N1708:P1708,Q1708:AE1708)),0)</f>
        <v>4</v>
      </c>
      <c r="AO1708" s="7">
        <f>IF(R1708&gt;0,RANK(R1708,(N1708:P1708,Q1708:AE1708)),0)</f>
        <v>0</v>
      </c>
      <c r="AP1708" s="7">
        <f>IF(T1708&gt;0,RANK(T1708,(N1708:P1708,Q1708:AE1708)),0)</f>
        <v>0</v>
      </c>
      <c r="AQ1708" s="7">
        <f>IF(S1708&gt;0,RANK(S1708,(N1708:P1708,Q1708:AE1708)),0)</f>
        <v>5</v>
      </c>
      <c r="AR1708" s="2">
        <f t="shared" si="678"/>
        <v>4.601226993865031E-3</v>
      </c>
      <c r="AS1708" s="2">
        <f t="shared" si="679"/>
        <v>0</v>
      </c>
      <c r="AT1708" s="2">
        <f t="shared" si="680"/>
        <v>0</v>
      </c>
      <c r="AU1708" s="2">
        <f t="shared" si="681"/>
        <v>3.0674846625766872E-3</v>
      </c>
      <c r="AW1708" t="s">
        <v>3018</v>
      </c>
      <c r="AX1708" t="s">
        <v>1003</v>
      </c>
      <c r="AY1708">
        <v>1</v>
      </c>
      <c r="BA1708" s="119">
        <v>30</v>
      </c>
      <c r="BB1708" s="121">
        <v>89</v>
      </c>
      <c r="BC1708" s="125">
        <f t="shared" si="682"/>
        <v>30089</v>
      </c>
      <c r="BE1708" s="7" t="s">
        <v>228</v>
      </c>
      <c r="BS1708" s="1">
        <v>1</v>
      </c>
      <c r="BT1708" s="1">
        <v>0</v>
      </c>
      <c r="BU1708" s="1">
        <v>0</v>
      </c>
      <c r="BV1708">
        <v>0</v>
      </c>
    </row>
    <row r="1709" spans="1:74" hidden="1" outlineLevel="1">
      <c r="A1709" t="s">
        <v>2161</v>
      </c>
      <c r="B1709" t="s">
        <v>1003</v>
      </c>
      <c r="C1709" s="1">
        <f t="shared" si="673"/>
        <v>2006</v>
      </c>
      <c r="D1709" s="7">
        <f>IF(N1709&gt;0, RANK(N1709,(N1709:P1709,Q1709:AE1709)),0)</f>
        <v>2</v>
      </c>
      <c r="E1709" s="7">
        <f>IF(O1709&gt;0,RANK(O1709,(N1709:P1709,Q1709:AE1709)),0)</f>
        <v>1</v>
      </c>
      <c r="F1709" s="7">
        <f>IF(P1709&gt;0,RANK(P1709,(N1709:P1709,Q1709:AE1709)),0)</f>
        <v>3</v>
      </c>
      <c r="G1709" s="1">
        <f t="shared" si="671"/>
        <v>34</v>
      </c>
      <c r="H1709" s="2">
        <f t="shared" si="672"/>
        <v>1.6949152542372881E-2</v>
      </c>
      <c r="I1709" s="2"/>
      <c r="J1709" s="2">
        <f t="shared" si="674"/>
        <v>0.47507477567298106</v>
      </c>
      <c r="K1709" s="2">
        <f t="shared" si="675"/>
        <v>0.49202392821535396</v>
      </c>
      <c r="L1709" s="2">
        <f t="shared" si="676"/>
        <v>1.2462612163509471E-2</v>
      </c>
      <c r="M1709" s="2">
        <f t="shared" si="677"/>
        <v>2.0438683948155508E-2</v>
      </c>
      <c r="N1709" s="66">
        <v>953</v>
      </c>
      <c r="O1709" s="66">
        <v>987</v>
      </c>
      <c r="P1709" s="66">
        <v>25</v>
      </c>
      <c r="Q1709" s="66">
        <v>7</v>
      </c>
      <c r="R1709" s="66">
        <v>0</v>
      </c>
      <c r="S1709" s="66">
        <v>0</v>
      </c>
      <c r="W1709" s="66">
        <f>IF(Notes!B$31=1,IF(BR1709&gt;0,BR1709-SUM(R1709:V1709)-SUM(X1709:AF1709),SUM(BS1709:BY1709)),SUM(BS1709:BY1709))</f>
        <v>0</v>
      </c>
      <c r="AA1709" s="66">
        <v>0</v>
      </c>
      <c r="AG1709" s="66">
        <v>34</v>
      </c>
      <c r="AN1709" s="7">
        <f>IF(Q1709&gt;0,RANK(Q1709,(N1709:P1709,Q1709:AE1709)),0)</f>
        <v>4</v>
      </c>
      <c r="AO1709" s="7">
        <f>IF(R1709&gt;0,RANK(R1709,(N1709:P1709,Q1709:AE1709)),0)</f>
        <v>0</v>
      </c>
      <c r="AP1709" s="7">
        <f>IF(T1709&gt;0,RANK(T1709,(N1709:P1709,Q1709:AE1709)),0)</f>
        <v>0</v>
      </c>
      <c r="AQ1709" s="7">
        <f>IF(S1709&gt;0,RANK(S1709,(N1709:P1709,Q1709:AE1709)),0)</f>
        <v>0</v>
      </c>
      <c r="AR1709" s="2">
        <f t="shared" si="678"/>
        <v>3.489531405782652E-3</v>
      </c>
      <c r="AS1709" s="2">
        <f t="shared" si="679"/>
        <v>0</v>
      </c>
      <c r="AT1709" s="2">
        <f t="shared" si="680"/>
        <v>0</v>
      </c>
      <c r="AU1709" s="2">
        <f t="shared" si="681"/>
        <v>0</v>
      </c>
      <c r="AW1709" t="s">
        <v>2161</v>
      </c>
      <c r="AX1709" t="s">
        <v>1003</v>
      </c>
      <c r="AY1709">
        <v>1</v>
      </c>
      <c r="BA1709" s="119">
        <v>30</v>
      </c>
      <c r="BB1709" s="121">
        <v>91</v>
      </c>
      <c r="BC1709" s="125">
        <f t="shared" si="682"/>
        <v>30091</v>
      </c>
      <c r="BE1709" s="7" t="s">
        <v>228</v>
      </c>
      <c r="BS1709" s="1">
        <v>0</v>
      </c>
      <c r="BT1709" s="1">
        <v>0</v>
      </c>
      <c r="BU1709" s="1">
        <v>0</v>
      </c>
      <c r="BV1709">
        <v>0</v>
      </c>
    </row>
    <row r="1710" spans="1:74" hidden="1" outlineLevel="1">
      <c r="A1710" t="s">
        <v>1321</v>
      </c>
      <c r="B1710" t="s">
        <v>1003</v>
      </c>
      <c r="C1710" s="1">
        <f t="shared" si="673"/>
        <v>16969</v>
      </c>
      <c r="D1710" s="7">
        <f>IF(N1710&gt;0, RANK(N1710,(N1710:P1710,Q1710:AE1710)),0)</f>
        <v>1</v>
      </c>
      <c r="E1710" s="7">
        <f>IF(O1710&gt;0,RANK(O1710,(N1710:P1710,Q1710:AE1710)),0)</f>
        <v>2</v>
      </c>
      <c r="F1710" s="7">
        <f>IF(P1710&gt;0,RANK(P1710,(N1710:P1710,Q1710:AE1710)),0)</f>
        <v>3</v>
      </c>
      <c r="G1710" s="1">
        <f t="shared" si="671"/>
        <v>6858</v>
      </c>
      <c r="H1710" s="2">
        <f t="shared" si="672"/>
        <v>0.40414874182332489</v>
      </c>
      <c r="I1710" s="2"/>
      <c r="J1710" s="2">
        <f t="shared" si="674"/>
        <v>0.68807826035712183</v>
      </c>
      <c r="K1710" s="2">
        <f t="shared" si="675"/>
        <v>0.28392951853379694</v>
      </c>
      <c r="L1710" s="2">
        <f t="shared" si="676"/>
        <v>1.0607578525546585E-2</v>
      </c>
      <c r="M1710" s="2">
        <f t="shared" si="677"/>
        <v>1.7384642583534643E-2</v>
      </c>
      <c r="N1710" s="66">
        <v>11676</v>
      </c>
      <c r="O1710" s="66">
        <v>4818</v>
      </c>
      <c r="P1710" s="66">
        <v>180</v>
      </c>
      <c r="Q1710" s="66">
        <v>35</v>
      </c>
      <c r="R1710" s="66">
        <v>0</v>
      </c>
      <c r="S1710" s="66">
        <v>4</v>
      </c>
      <c r="W1710" s="66">
        <f>IF(Notes!B$31=1,IF(BR1710&gt;0,BR1710-SUM(R1710:V1710)-SUM(X1710:AF1710),SUM(BS1710:BY1710)),SUM(BS1710:BY1710))</f>
        <v>0</v>
      </c>
      <c r="AA1710" s="66">
        <v>0</v>
      </c>
      <c r="AG1710" s="66">
        <v>256</v>
      </c>
      <c r="AN1710" s="7">
        <f>IF(Q1710&gt;0,RANK(Q1710,(N1710:P1710,Q1710:AE1710)),0)</f>
        <v>4</v>
      </c>
      <c r="AO1710" s="7">
        <f>IF(R1710&gt;0,RANK(R1710,(N1710:P1710,Q1710:AE1710)),0)</f>
        <v>0</v>
      </c>
      <c r="AP1710" s="7">
        <f>IF(T1710&gt;0,RANK(T1710,(N1710:P1710,Q1710:AE1710)),0)</f>
        <v>0</v>
      </c>
      <c r="AQ1710" s="7">
        <f>IF(S1710&gt;0,RANK(S1710,(N1710:P1710,Q1710:AE1710)),0)</f>
        <v>5</v>
      </c>
      <c r="AR1710" s="2">
        <f t="shared" si="678"/>
        <v>2.062584713300725E-3</v>
      </c>
      <c r="AS1710" s="2">
        <f t="shared" si="679"/>
        <v>0</v>
      </c>
      <c r="AT1710" s="2">
        <f t="shared" si="680"/>
        <v>0</v>
      </c>
      <c r="AU1710" s="2">
        <f t="shared" si="681"/>
        <v>2.3572396723436855E-4</v>
      </c>
      <c r="AW1710" t="s">
        <v>1321</v>
      </c>
      <c r="AX1710" t="s">
        <v>1003</v>
      </c>
      <c r="AY1710">
        <v>1</v>
      </c>
      <c r="BA1710" s="119">
        <v>30</v>
      </c>
      <c r="BB1710" s="121">
        <v>93</v>
      </c>
      <c r="BC1710" s="125">
        <f t="shared" si="682"/>
        <v>30093</v>
      </c>
      <c r="BE1710" s="7" t="s">
        <v>228</v>
      </c>
      <c r="BR1710" s="1">
        <v>77</v>
      </c>
      <c r="BS1710" s="1">
        <v>0</v>
      </c>
      <c r="BT1710" s="1">
        <v>0</v>
      </c>
      <c r="BU1710" s="1">
        <v>0</v>
      </c>
      <c r="BV1710">
        <v>0</v>
      </c>
    </row>
    <row r="1711" spans="1:74" hidden="1" outlineLevel="1">
      <c r="A1711" t="s">
        <v>1974</v>
      </c>
      <c r="B1711" t="s">
        <v>1003</v>
      </c>
      <c r="C1711" s="1">
        <f t="shared" si="673"/>
        <v>4667</v>
      </c>
      <c r="D1711" s="7">
        <f>IF(N1711&gt;0, RANK(N1711,(N1711:P1711,Q1711:AE1711)),0)</f>
        <v>2</v>
      </c>
      <c r="E1711" s="7">
        <f>IF(O1711&gt;0,RANK(O1711,(N1711:P1711,Q1711:AE1711)),0)</f>
        <v>1</v>
      </c>
      <c r="F1711" s="7">
        <f>IF(P1711&gt;0,RANK(P1711,(N1711:P1711,Q1711:AE1711)),0)</f>
        <v>3</v>
      </c>
      <c r="G1711" s="1">
        <f t="shared" si="671"/>
        <v>1479</v>
      </c>
      <c r="H1711" s="2">
        <f t="shared" si="672"/>
        <v>0.31690593529033639</v>
      </c>
      <c r="I1711" s="2"/>
      <c r="J1711" s="2">
        <f t="shared" si="674"/>
        <v>0.32397685879580029</v>
      </c>
      <c r="K1711" s="2">
        <f t="shared" si="675"/>
        <v>0.64088279408613669</v>
      </c>
      <c r="L1711" s="2">
        <f t="shared" si="676"/>
        <v>8.1422755517463041E-3</v>
      </c>
      <c r="M1711" s="2">
        <f t="shared" si="677"/>
        <v>2.6998071566316714E-2</v>
      </c>
      <c r="N1711" s="66">
        <v>1512</v>
      </c>
      <c r="O1711" s="66">
        <v>2991</v>
      </c>
      <c r="P1711" s="66">
        <v>38</v>
      </c>
      <c r="Q1711" s="66">
        <v>12</v>
      </c>
      <c r="R1711" s="66">
        <v>0</v>
      </c>
      <c r="S1711" s="66">
        <v>0</v>
      </c>
      <c r="W1711" s="66">
        <f>IF(Notes!B$31=1,IF(BR1711&gt;0,BR1711-SUM(R1711:V1711)-SUM(X1711:AF1711),SUM(BS1711:BY1711)),SUM(BS1711:BY1711))</f>
        <v>0</v>
      </c>
      <c r="AA1711" s="66">
        <v>0</v>
      </c>
      <c r="AG1711" s="66">
        <v>114</v>
      </c>
      <c r="AN1711" s="7">
        <f>IF(Q1711&gt;0,RANK(Q1711,(N1711:P1711,Q1711:AE1711)),0)</f>
        <v>4</v>
      </c>
      <c r="AO1711" s="7">
        <f>IF(R1711&gt;0,RANK(R1711,(N1711:P1711,Q1711:AE1711)),0)</f>
        <v>0</v>
      </c>
      <c r="AP1711" s="7">
        <f>IF(T1711&gt;0,RANK(T1711,(N1711:P1711,Q1711:AE1711)),0)</f>
        <v>0</v>
      </c>
      <c r="AQ1711" s="7">
        <f>IF(S1711&gt;0,RANK(S1711,(N1711:P1711,Q1711:AE1711)),0)</f>
        <v>0</v>
      </c>
      <c r="AR1711" s="2">
        <f t="shared" si="678"/>
        <v>2.5712449110777804E-3</v>
      </c>
      <c r="AS1711" s="2">
        <f t="shared" si="679"/>
        <v>0</v>
      </c>
      <c r="AT1711" s="2">
        <f t="shared" si="680"/>
        <v>0</v>
      </c>
      <c r="AU1711" s="2">
        <f t="shared" si="681"/>
        <v>0</v>
      </c>
      <c r="AW1711" t="s">
        <v>1974</v>
      </c>
      <c r="AX1711" t="s">
        <v>1003</v>
      </c>
      <c r="AY1711">
        <v>1</v>
      </c>
      <c r="BA1711" s="119">
        <v>30</v>
      </c>
      <c r="BB1711" s="121">
        <v>95</v>
      </c>
      <c r="BC1711" s="125">
        <f t="shared" si="682"/>
        <v>30095</v>
      </c>
      <c r="BE1711" s="7" t="s">
        <v>228</v>
      </c>
      <c r="BS1711" s="1">
        <v>0</v>
      </c>
      <c r="BT1711" s="1">
        <v>0</v>
      </c>
      <c r="BU1711" s="1">
        <v>0</v>
      </c>
      <c r="BV1711">
        <v>0</v>
      </c>
    </row>
    <row r="1712" spans="1:74" hidden="1" outlineLevel="1">
      <c r="A1712" t="s">
        <v>2100</v>
      </c>
      <c r="B1712" t="s">
        <v>1003</v>
      </c>
      <c r="C1712" s="1">
        <f t="shared" si="673"/>
        <v>2083</v>
      </c>
      <c r="D1712" s="7">
        <f>IF(N1712&gt;0, RANK(N1712,(N1712:P1712,Q1712:AE1712)),0)</f>
        <v>2</v>
      </c>
      <c r="E1712" s="7">
        <f>IF(O1712&gt;0,RANK(O1712,(N1712:P1712,Q1712:AE1712)),0)</f>
        <v>1</v>
      </c>
      <c r="F1712" s="7">
        <f>IF(P1712&gt;0,RANK(P1712,(N1712:P1712,Q1712:AE1712)),0)</f>
        <v>3</v>
      </c>
      <c r="G1712" s="1">
        <f t="shared" si="671"/>
        <v>953</v>
      </c>
      <c r="H1712" s="2">
        <f t="shared" si="672"/>
        <v>0.45751320211233798</v>
      </c>
      <c r="I1712" s="2"/>
      <c r="J1712" s="2">
        <f t="shared" si="674"/>
        <v>0.25972155544887182</v>
      </c>
      <c r="K1712" s="2">
        <f t="shared" si="675"/>
        <v>0.7172347575612098</v>
      </c>
      <c r="L1712" s="2">
        <f t="shared" si="676"/>
        <v>5.2808449351896304E-3</v>
      </c>
      <c r="M1712" s="2">
        <f t="shared" si="677"/>
        <v>1.7762842054728691E-2</v>
      </c>
      <c r="N1712" s="66">
        <v>541</v>
      </c>
      <c r="O1712" s="66">
        <v>1494</v>
      </c>
      <c r="P1712" s="66">
        <v>11</v>
      </c>
      <c r="Q1712" s="66">
        <v>3</v>
      </c>
      <c r="R1712" s="66">
        <v>0</v>
      </c>
      <c r="S1712" s="66">
        <v>0</v>
      </c>
      <c r="W1712" s="66">
        <f>IF(Notes!B$31=1,IF(BR1712&gt;0,BR1712-SUM(R1712:V1712)-SUM(X1712:AF1712),SUM(BS1712:BY1712)),SUM(BS1712:BY1712))</f>
        <v>0</v>
      </c>
      <c r="AA1712" s="66">
        <v>0</v>
      </c>
      <c r="AG1712" s="66">
        <v>34</v>
      </c>
      <c r="AN1712" s="7">
        <f>IF(Q1712&gt;0,RANK(Q1712,(N1712:P1712,Q1712:AE1712)),0)</f>
        <v>4</v>
      </c>
      <c r="AO1712" s="7">
        <f>IF(R1712&gt;0,RANK(R1712,(N1712:P1712,Q1712:AE1712)),0)</f>
        <v>0</v>
      </c>
      <c r="AP1712" s="7">
        <f>IF(T1712&gt;0,RANK(T1712,(N1712:P1712,Q1712:AE1712)),0)</f>
        <v>0</v>
      </c>
      <c r="AQ1712" s="7">
        <f>IF(S1712&gt;0,RANK(S1712,(N1712:P1712,Q1712:AE1712)),0)</f>
        <v>0</v>
      </c>
      <c r="AR1712" s="2">
        <f t="shared" si="678"/>
        <v>1.4402304368698992E-3</v>
      </c>
      <c r="AS1712" s="2">
        <f t="shared" si="679"/>
        <v>0</v>
      </c>
      <c r="AT1712" s="2">
        <f t="shared" si="680"/>
        <v>0</v>
      </c>
      <c r="AU1712" s="2">
        <f t="shared" si="681"/>
        <v>0</v>
      </c>
      <c r="AW1712" t="s">
        <v>2100</v>
      </c>
      <c r="AX1712" t="s">
        <v>1003</v>
      </c>
      <c r="AY1712">
        <v>1</v>
      </c>
      <c r="BA1712" s="119">
        <v>30</v>
      </c>
      <c r="BB1712" s="121">
        <v>97</v>
      </c>
      <c r="BC1712" s="125">
        <f t="shared" si="682"/>
        <v>30097</v>
      </c>
      <c r="BE1712" s="7" t="s">
        <v>228</v>
      </c>
      <c r="BS1712" s="1">
        <v>0</v>
      </c>
      <c r="BT1712" s="1">
        <v>0</v>
      </c>
      <c r="BU1712" s="1">
        <v>0</v>
      </c>
      <c r="BV1712">
        <v>0</v>
      </c>
    </row>
    <row r="1713" spans="1:74" hidden="1" outlineLevel="1">
      <c r="A1713" t="s">
        <v>616</v>
      </c>
      <c r="B1713" t="s">
        <v>1003</v>
      </c>
      <c r="C1713" s="1">
        <f t="shared" si="673"/>
        <v>3272</v>
      </c>
      <c r="D1713" s="7">
        <f>IF(N1713&gt;0, RANK(N1713,(N1713:P1713,Q1713:AE1713)),0)</f>
        <v>2</v>
      </c>
      <c r="E1713" s="7">
        <f>IF(O1713&gt;0,RANK(O1713,(N1713:P1713,Q1713:AE1713)),0)</f>
        <v>1</v>
      </c>
      <c r="F1713" s="7">
        <f>IF(P1713&gt;0,RANK(P1713,(N1713:P1713,Q1713:AE1713)),0)</f>
        <v>3</v>
      </c>
      <c r="G1713" s="1">
        <f t="shared" si="671"/>
        <v>580</v>
      </c>
      <c r="H1713" s="2">
        <f t="shared" si="672"/>
        <v>0.17726161369193155</v>
      </c>
      <c r="I1713" s="2"/>
      <c r="J1713" s="2">
        <f t="shared" si="674"/>
        <v>0.3954767726161369</v>
      </c>
      <c r="K1713" s="2">
        <f t="shared" si="675"/>
        <v>0.5727383863080685</v>
      </c>
      <c r="L1713" s="2">
        <f t="shared" si="676"/>
        <v>9.7799511002444987E-3</v>
      </c>
      <c r="M1713" s="2">
        <f t="shared" si="677"/>
        <v>2.2004889975550102E-2</v>
      </c>
      <c r="N1713" s="66">
        <v>1294</v>
      </c>
      <c r="O1713" s="66">
        <v>1874</v>
      </c>
      <c r="P1713" s="66">
        <v>32</v>
      </c>
      <c r="Q1713" s="66">
        <v>14</v>
      </c>
      <c r="R1713" s="66">
        <v>0</v>
      </c>
      <c r="S1713" s="66">
        <v>0</v>
      </c>
      <c r="W1713" s="66">
        <f>IF(Notes!B$31=1,IF(BR1713&gt;0,BR1713-SUM(R1713:V1713)-SUM(X1713:AF1713),SUM(BS1713:BY1713)),SUM(BS1713:BY1713))</f>
        <v>0</v>
      </c>
      <c r="AA1713" s="66">
        <v>0</v>
      </c>
      <c r="AG1713" s="66">
        <v>58</v>
      </c>
      <c r="AN1713" s="7">
        <f>IF(Q1713&gt;0,RANK(Q1713,(N1713:P1713,Q1713:AE1713)),0)</f>
        <v>4</v>
      </c>
      <c r="AO1713" s="7">
        <f>IF(R1713&gt;0,RANK(R1713,(N1713:P1713,Q1713:AE1713)),0)</f>
        <v>0</v>
      </c>
      <c r="AP1713" s="7">
        <f>IF(T1713&gt;0,RANK(T1713,(N1713:P1713,Q1713:AE1713)),0)</f>
        <v>0</v>
      </c>
      <c r="AQ1713" s="7">
        <f>IF(S1713&gt;0,RANK(S1713,(N1713:P1713,Q1713:AE1713)),0)</f>
        <v>0</v>
      </c>
      <c r="AR1713" s="2">
        <f t="shared" si="678"/>
        <v>4.278728606356968E-3</v>
      </c>
      <c r="AS1713" s="2">
        <f t="shared" si="679"/>
        <v>0</v>
      </c>
      <c r="AT1713" s="2">
        <f t="shared" si="680"/>
        <v>0</v>
      </c>
      <c r="AU1713" s="2">
        <f t="shared" si="681"/>
        <v>0</v>
      </c>
      <c r="AW1713" t="s">
        <v>616</v>
      </c>
      <c r="AX1713" t="s">
        <v>1003</v>
      </c>
      <c r="AY1713">
        <v>1</v>
      </c>
      <c r="BA1713" s="119">
        <v>30</v>
      </c>
      <c r="BB1713" s="121">
        <v>99</v>
      </c>
      <c r="BC1713" s="125">
        <f t="shared" si="682"/>
        <v>30099</v>
      </c>
      <c r="BE1713" s="7" t="s">
        <v>228</v>
      </c>
      <c r="BS1713" s="1">
        <v>0</v>
      </c>
      <c r="BT1713" s="1">
        <v>0</v>
      </c>
      <c r="BU1713" s="1">
        <v>0</v>
      </c>
      <c r="BV1713">
        <v>0</v>
      </c>
    </row>
    <row r="1714" spans="1:74" hidden="1" outlineLevel="1">
      <c r="A1714" t="s">
        <v>1550</v>
      </c>
      <c r="B1714" t="s">
        <v>1003</v>
      </c>
      <c r="C1714" s="1">
        <f t="shared" si="673"/>
        <v>2121</v>
      </c>
      <c r="D1714" s="7">
        <f>IF(N1714&gt;0, RANK(N1714,(N1714:P1714,Q1714:AE1714)),0)</f>
        <v>2</v>
      </c>
      <c r="E1714" s="7">
        <f>IF(O1714&gt;0,RANK(O1714,(N1714:P1714,Q1714:AE1714)),0)</f>
        <v>1</v>
      </c>
      <c r="F1714" s="7">
        <f>IF(P1714&gt;0,RANK(P1714,(N1714:P1714,Q1714:AE1714)),0)</f>
        <v>3</v>
      </c>
      <c r="G1714" s="1">
        <f t="shared" si="671"/>
        <v>580</v>
      </c>
      <c r="H1714" s="2">
        <f t="shared" si="672"/>
        <v>0.27345591702027344</v>
      </c>
      <c r="I1714" s="2"/>
      <c r="J1714" s="2">
        <f t="shared" si="674"/>
        <v>0.3474776049033475</v>
      </c>
      <c r="K1714" s="2">
        <f t="shared" si="675"/>
        <v>0.62093352192362095</v>
      </c>
      <c r="L1714" s="2">
        <f t="shared" si="676"/>
        <v>8.4865629420084864E-3</v>
      </c>
      <c r="M1714" s="2">
        <f t="shared" si="677"/>
        <v>2.3102310231023118E-2</v>
      </c>
      <c r="N1714" s="66">
        <v>737</v>
      </c>
      <c r="O1714" s="66">
        <v>1317</v>
      </c>
      <c r="P1714" s="66">
        <v>18</v>
      </c>
      <c r="Q1714" s="66">
        <v>11</v>
      </c>
      <c r="R1714" s="66">
        <v>0</v>
      </c>
      <c r="S1714" s="66">
        <v>0</v>
      </c>
      <c r="W1714" s="66">
        <f>IF(Notes!B$31=1,IF(BR1714&gt;0,BR1714-SUM(R1714:V1714)-SUM(X1714:AF1714),SUM(BS1714:BY1714)),SUM(BS1714:BY1714))</f>
        <v>0</v>
      </c>
      <c r="AA1714" s="66">
        <v>0</v>
      </c>
      <c r="AG1714" s="66">
        <v>38</v>
      </c>
      <c r="AN1714" s="7">
        <f>IF(Q1714&gt;0,RANK(Q1714,(N1714:P1714,Q1714:AE1714)),0)</f>
        <v>4</v>
      </c>
      <c r="AO1714" s="7">
        <f>IF(R1714&gt;0,RANK(R1714,(N1714:P1714,Q1714:AE1714)),0)</f>
        <v>0</v>
      </c>
      <c r="AP1714" s="7">
        <f>IF(T1714&gt;0,RANK(T1714,(N1714:P1714,Q1714:AE1714)),0)</f>
        <v>0</v>
      </c>
      <c r="AQ1714" s="7">
        <f>IF(S1714&gt;0,RANK(S1714,(N1714:P1714,Q1714:AE1714)),0)</f>
        <v>0</v>
      </c>
      <c r="AR1714" s="2">
        <f t="shared" si="678"/>
        <v>5.186232909005186E-3</v>
      </c>
      <c r="AS1714" s="2">
        <f t="shared" si="679"/>
        <v>0</v>
      </c>
      <c r="AT1714" s="2">
        <f t="shared" si="680"/>
        <v>0</v>
      </c>
      <c r="AU1714" s="2">
        <f t="shared" si="681"/>
        <v>0</v>
      </c>
      <c r="AW1714" t="s">
        <v>1550</v>
      </c>
      <c r="AX1714" t="s">
        <v>1003</v>
      </c>
      <c r="AY1714">
        <v>1</v>
      </c>
      <c r="BA1714" s="119">
        <v>30</v>
      </c>
      <c r="BB1714" s="121">
        <v>101</v>
      </c>
      <c r="BC1714" s="125">
        <f t="shared" si="682"/>
        <v>30101</v>
      </c>
      <c r="BE1714" s="7" t="s">
        <v>228</v>
      </c>
      <c r="BS1714" s="1">
        <v>0</v>
      </c>
      <c r="BT1714" s="1">
        <v>0</v>
      </c>
      <c r="BU1714" s="1">
        <v>0</v>
      </c>
      <c r="BV1714">
        <v>0</v>
      </c>
    </row>
    <row r="1715" spans="1:74" hidden="1" outlineLevel="1">
      <c r="A1715" t="s">
        <v>430</v>
      </c>
      <c r="B1715" t="s">
        <v>1003</v>
      </c>
      <c r="C1715" s="1">
        <f t="shared" si="673"/>
        <v>486</v>
      </c>
      <c r="D1715" s="7">
        <f>IF(N1715&gt;0, RANK(N1715,(N1715:P1715,Q1715:AE1715)),0)</f>
        <v>2</v>
      </c>
      <c r="E1715" s="7">
        <f>IF(O1715&gt;0,RANK(O1715,(N1715:P1715,Q1715:AE1715)),0)</f>
        <v>1</v>
      </c>
      <c r="F1715" s="7">
        <f>IF(P1715&gt;0,RANK(P1715,(N1715:P1715,Q1715:AE1715)),0)</f>
        <v>3</v>
      </c>
      <c r="G1715" s="1">
        <f t="shared" si="671"/>
        <v>158</v>
      </c>
      <c r="H1715" s="2">
        <f t="shared" si="672"/>
        <v>0.32510288065843623</v>
      </c>
      <c r="I1715" s="2"/>
      <c r="J1715" s="2">
        <f t="shared" si="674"/>
        <v>0.32098765432098764</v>
      </c>
      <c r="K1715" s="2">
        <f t="shared" si="675"/>
        <v>0.64609053497942381</v>
      </c>
      <c r="L1715" s="2">
        <f t="shared" si="676"/>
        <v>1.2345679012345678E-2</v>
      </c>
      <c r="M1715" s="2">
        <f t="shared" si="677"/>
        <v>2.0576131687242871E-2</v>
      </c>
      <c r="N1715" s="66">
        <v>156</v>
      </c>
      <c r="O1715" s="66">
        <v>314</v>
      </c>
      <c r="P1715" s="66">
        <v>6</v>
      </c>
      <c r="Q1715" s="66">
        <v>5</v>
      </c>
      <c r="R1715" s="66">
        <v>0</v>
      </c>
      <c r="S1715" s="66">
        <v>0</v>
      </c>
      <c r="W1715" s="66">
        <f>IF(Notes!B$31=1,IF(BR1715&gt;0,BR1715-SUM(R1715:V1715)-SUM(X1715:AF1715),SUM(BS1715:BY1715)),SUM(BS1715:BY1715))</f>
        <v>0</v>
      </c>
      <c r="AA1715" s="66">
        <v>0</v>
      </c>
      <c r="AG1715" s="66">
        <v>5</v>
      </c>
      <c r="AN1715" s="7">
        <f>IF(Q1715&gt;0,RANK(Q1715,(N1715:P1715,Q1715:AE1715)),0)</f>
        <v>4</v>
      </c>
      <c r="AO1715" s="7">
        <f>IF(R1715&gt;0,RANK(R1715,(N1715:P1715,Q1715:AE1715)),0)</f>
        <v>0</v>
      </c>
      <c r="AP1715" s="7">
        <f>IF(T1715&gt;0,RANK(T1715,(N1715:P1715,Q1715:AE1715)),0)</f>
        <v>0</v>
      </c>
      <c r="AQ1715" s="7">
        <f>IF(S1715&gt;0,RANK(S1715,(N1715:P1715,Q1715:AE1715)),0)</f>
        <v>0</v>
      </c>
      <c r="AR1715" s="2">
        <f t="shared" si="678"/>
        <v>1.0288065843621399E-2</v>
      </c>
      <c r="AS1715" s="2">
        <f t="shared" si="679"/>
        <v>0</v>
      </c>
      <c r="AT1715" s="2">
        <f t="shared" si="680"/>
        <v>0</v>
      </c>
      <c r="AU1715" s="2">
        <f t="shared" si="681"/>
        <v>0</v>
      </c>
      <c r="AW1715" t="s">
        <v>430</v>
      </c>
      <c r="AX1715" t="s">
        <v>1003</v>
      </c>
      <c r="AY1715">
        <v>1</v>
      </c>
      <c r="BA1715" s="119">
        <v>30</v>
      </c>
      <c r="BB1715" s="121">
        <v>103</v>
      </c>
      <c r="BC1715" s="125">
        <f t="shared" si="682"/>
        <v>30103</v>
      </c>
      <c r="BE1715" s="7" t="s">
        <v>228</v>
      </c>
      <c r="BS1715" s="1">
        <v>0</v>
      </c>
      <c r="BT1715" s="1">
        <v>0</v>
      </c>
      <c r="BU1715" s="1">
        <v>0</v>
      </c>
      <c r="BV1715">
        <v>0</v>
      </c>
    </row>
    <row r="1716" spans="1:74" hidden="1" outlineLevel="1">
      <c r="A1716" t="s">
        <v>1542</v>
      </c>
      <c r="B1716" t="s">
        <v>1003</v>
      </c>
      <c r="C1716" s="1">
        <f t="shared" si="673"/>
        <v>3911</v>
      </c>
      <c r="D1716" s="7">
        <f>IF(N1716&gt;0, RANK(N1716,(N1716:P1716,Q1716:AE1716)),0)</f>
        <v>2</v>
      </c>
      <c r="E1716" s="7">
        <f>IF(O1716&gt;0,RANK(O1716,(N1716:P1716,Q1716:AE1716)),0)</f>
        <v>1</v>
      </c>
      <c r="F1716" s="7">
        <f>IF(P1716&gt;0,RANK(P1716,(N1716:P1716,Q1716:AE1716)),0)</f>
        <v>3</v>
      </c>
      <c r="G1716" s="1">
        <f t="shared" si="671"/>
        <v>476</v>
      </c>
      <c r="H1716" s="2">
        <f t="shared" si="672"/>
        <v>0.12170800306826898</v>
      </c>
      <c r="I1716" s="2"/>
      <c r="J1716" s="2">
        <f t="shared" si="674"/>
        <v>0.42060854001534137</v>
      </c>
      <c r="K1716" s="2">
        <f t="shared" si="675"/>
        <v>0.54231654308361033</v>
      </c>
      <c r="L1716" s="2">
        <f t="shared" si="676"/>
        <v>8.9491178726668376E-3</v>
      </c>
      <c r="M1716" s="2">
        <f t="shared" si="677"/>
        <v>2.8125799028381412E-2</v>
      </c>
      <c r="N1716" s="66">
        <v>1645</v>
      </c>
      <c r="O1716" s="66">
        <v>2121</v>
      </c>
      <c r="P1716" s="66">
        <v>35</v>
      </c>
      <c r="Q1716" s="66">
        <v>16</v>
      </c>
      <c r="R1716" s="66">
        <v>0</v>
      </c>
      <c r="S1716" s="66">
        <v>0</v>
      </c>
      <c r="W1716" s="66">
        <f>IF(Notes!B$31=1,IF(BR1716&gt;0,BR1716-SUM(R1716:V1716)-SUM(X1716:AF1716),SUM(BS1716:BY1716)),SUM(BS1716:BY1716))</f>
        <v>0</v>
      </c>
      <c r="AA1716" s="66">
        <v>0</v>
      </c>
      <c r="AG1716" s="66">
        <v>94</v>
      </c>
      <c r="AN1716" s="7">
        <f>IF(Q1716&gt;0,RANK(Q1716,(N1716:P1716,Q1716:AE1716)),0)</f>
        <v>4</v>
      </c>
      <c r="AO1716" s="7">
        <f>IF(R1716&gt;0,RANK(R1716,(N1716:P1716,Q1716:AE1716)),0)</f>
        <v>0</v>
      </c>
      <c r="AP1716" s="7">
        <f>IF(T1716&gt;0,RANK(T1716,(N1716:P1716,Q1716:AE1716)),0)</f>
        <v>0</v>
      </c>
      <c r="AQ1716" s="7">
        <f>IF(S1716&gt;0,RANK(S1716,(N1716:P1716,Q1716:AE1716)),0)</f>
        <v>0</v>
      </c>
      <c r="AR1716" s="2">
        <f t="shared" si="678"/>
        <v>4.0910253132191259E-3</v>
      </c>
      <c r="AS1716" s="2">
        <f t="shared" si="679"/>
        <v>0</v>
      </c>
      <c r="AT1716" s="2">
        <f t="shared" si="680"/>
        <v>0</v>
      </c>
      <c r="AU1716" s="2">
        <f t="shared" si="681"/>
        <v>0</v>
      </c>
      <c r="AW1716" t="s">
        <v>1542</v>
      </c>
      <c r="AX1716" t="s">
        <v>1003</v>
      </c>
      <c r="AY1716">
        <v>1</v>
      </c>
      <c r="BA1716" s="119">
        <v>30</v>
      </c>
      <c r="BB1716" s="121">
        <v>105</v>
      </c>
      <c r="BC1716" s="125">
        <f t="shared" si="682"/>
        <v>30105</v>
      </c>
      <c r="BE1716" s="7" t="s">
        <v>228</v>
      </c>
      <c r="BS1716" s="1">
        <v>0</v>
      </c>
      <c r="BT1716" s="1">
        <v>0</v>
      </c>
      <c r="BU1716" s="1">
        <v>0</v>
      </c>
      <c r="BV1716">
        <v>0</v>
      </c>
    </row>
    <row r="1717" spans="1:74" hidden="1" outlineLevel="1">
      <c r="A1717" t="s">
        <v>1768</v>
      </c>
      <c r="B1717" t="s">
        <v>1003</v>
      </c>
      <c r="C1717" s="1">
        <f t="shared" si="673"/>
        <v>983</v>
      </c>
      <c r="D1717" s="7">
        <f>IF(N1717&gt;0, RANK(N1717,(N1717:P1717,Q1717:AE1717)),0)</f>
        <v>2</v>
      </c>
      <c r="E1717" s="7">
        <f>IF(O1717&gt;0,RANK(O1717,(N1717:P1717,Q1717:AE1717)),0)</f>
        <v>1</v>
      </c>
      <c r="F1717" s="7">
        <f>IF(P1717&gt;0,RANK(P1717,(N1717:P1717,Q1717:AE1717)),0)</f>
        <v>3</v>
      </c>
      <c r="G1717" s="1">
        <f t="shared" si="671"/>
        <v>368</v>
      </c>
      <c r="H1717" s="2">
        <f t="shared" si="672"/>
        <v>0.37436419125127163</v>
      </c>
      <c r="I1717" s="2"/>
      <c r="J1717" s="2">
        <f t="shared" si="674"/>
        <v>0.29399796541200407</v>
      </c>
      <c r="K1717" s="2">
        <f t="shared" si="675"/>
        <v>0.6683621566632757</v>
      </c>
      <c r="L1717" s="2">
        <f t="shared" si="676"/>
        <v>9.1556459816887082E-3</v>
      </c>
      <c r="M1717" s="2">
        <f t="shared" si="677"/>
        <v>2.8484231943031527E-2</v>
      </c>
      <c r="N1717" s="66">
        <v>289</v>
      </c>
      <c r="O1717" s="66">
        <v>657</v>
      </c>
      <c r="P1717" s="66">
        <v>9</v>
      </c>
      <c r="Q1717" s="66">
        <v>3</v>
      </c>
      <c r="R1717" s="66">
        <v>0</v>
      </c>
      <c r="S1717" s="66">
        <v>2</v>
      </c>
      <c r="W1717" s="66">
        <f>IF(Notes!B$31=1,IF(BR1717&gt;0,BR1717-SUM(R1717:V1717)-SUM(X1717:AF1717),SUM(BS1717:BY1717)),SUM(BS1717:BY1717))</f>
        <v>0</v>
      </c>
      <c r="AA1717" s="66">
        <v>0</v>
      </c>
      <c r="AG1717" s="66">
        <v>23</v>
      </c>
      <c r="AN1717" s="7">
        <f>IF(Q1717&gt;0,RANK(Q1717,(N1717:P1717,Q1717:AE1717)),0)</f>
        <v>4</v>
      </c>
      <c r="AO1717" s="7">
        <f>IF(R1717&gt;0,RANK(R1717,(N1717:P1717,Q1717:AE1717)),0)</f>
        <v>0</v>
      </c>
      <c r="AP1717" s="7">
        <f>IF(T1717&gt;0,RANK(T1717,(N1717:P1717,Q1717:AE1717)),0)</f>
        <v>0</v>
      </c>
      <c r="AQ1717" s="7">
        <f>IF(S1717&gt;0,RANK(S1717,(N1717:P1717,Q1717:AE1717)),0)</f>
        <v>5</v>
      </c>
      <c r="AR1717" s="2">
        <f t="shared" si="678"/>
        <v>3.0518819938962359E-3</v>
      </c>
      <c r="AS1717" s="2">
        <f t="shared" si="679"/>
        <v>0</v>
      </c>
      <c r="AT1717" s="2">
        <f t="shared" si="680"/>
        <v>0</v>
      </c>
      <c r="AU1717" s="2">
        <f t="shared" si="681"/>
        <v>2.0345879959308239E-3</v>
      </c>
      <c r="AW1717" t="s">
        <v>1768</v>
      </c>
      <c r="AX1717" t="s">
        <v>1003</v>
      </c>
      <c r="AY1717">
        <v>1</v>
      </c>
      <c r="BA1717" s="119">
        <v>30</v>
      </c>
      <c r="BB1717" s="121">
        <v>107</v>
      </c>
      <c r="BC1717" s="125">
        <f t="shared" si="682"/>
        <v>30107</v>
      </c>
      <c r="BE1717" s="7" t="s">
        <v>228</v>
      </c>
      <c r="BS1717" s="1">
        <v>0</v>
      </c>
      <c r="BT1717" s="1">
        <v>0</v>
      </c>
      <c r="BU1717" s="1">
        <v>0</v>
      </c>
      <c r="BV1717">
        <v>0</v>
      </c>
    </row>
    <row r="1718" spans="1:74" hidden="1" outlineLevel="1">
      <c r="A1718" t="s">
        <v>897</v>
      </c>
      <c r="B1718" t="s">
        <v>1003</v>
      </c>
      <c r="C1718" s="1">
        <f t="shared" si="673"/>
        <v>563</v>
      </c>
      <c r="D1718" s="7">
        <f>IF(N1718&gt;0, RANK(N1718,(N1718:P1718,Q1718:AE1718)),0)</f>
        <v>2</v>
      </c>
      <c r="E1718" s="7">
        <f>IF(O1718&gt;0,RANK(O1718,(N1718:P1718,Q1718:AE1718)),0)</f>
        <v>1</v>
      </c>
      <c r="F1718" s="7">
        <f>IF(P1718&gt;0,RANK(P1718,(N1718:P1718,Q1718:AE1718)),0)</f>
        <v>3</v>
      </c>
      <c r="G1718" s="1">
        <f t="shared" si="671"/>
        <v>233</v>
      </c>
      <c r="H1718" s="2">
        <f t="shared" si="672"/>
        <v>0.41385435168738899</v>
      </c>
      <c r="I1718" s="2"/>
      <c r="J1718" s="2">
        <f t="shared" si="674"/>
        <v>0.25932504440497334</v>
      </c>
      <c r="K1718" s="2">
        <f t="shared" si="675"/>
        <v>0.67317939609236233</v>
      </c>
      <c r="L1718" s="2">
        <f t="shared" si="676"/>
        <v>1.5985790408525755E-2</v>
      </c>
      <c r="M1718" s="2">
        <f t="shared" si="677"/>
        <v>5.1509769094138638E-2</v>
      </c>
      <c r="N1718" s="66">
        <v>146</v>
      </c>
      <c r="O1718" s="66">
        <v>379</v>
      </c>
      <c r="P1718" s="66">
        <v>9</v>
      </c>
      <c r="Q1718" s="66">
        <v>2</v>
      </c>
      <c r="R1718" s="66">
        <v>0</v>
      </c>
      <c r="S1718" s="66">
        <v>2</v>
      </c>
      <c r="W1718" s="66">
        <f>IF(Notes!B$31=1,IF(BR1718&gt;0,BR1718-SUM(R1718:V1718)-SUM(X1718:AF1718),SUM(BS1718:BY1718)),SUM(BS1718:BY1718))</f>
        <v>0</v>
      </c>
      <c r="AA1718" s="66">
        <v>0</v>
      </c>
      <c r="AG1718" s="66">
        <v>25</v>
      </c>
      <c r="AN1718" s="7">
        <f>IF(Q1718&gt;0,RANK(Q1718,(N1718:P1718,Q1718:AE1718)),0)</f>
        <v>4</v>
      </c>
      <c r="AO1718" s="7">
        <f>IF(R1718&gt;0,RANK(R1718,(N1718:P1718,Q1718:AE1718)),0)</f>
        <v>0</v>
      </c>
      <c r="AP1718" s="7">
        <f>IF(T1718&gt;0,RANK(T1718,(N1718:P1718,Q1718:AE1718)),0)</f>
        <v>0</v>
      </c>
      <c r="AQ1718" s="7">
        <f>IF(S1718&gt;0,RANK(S1718,(N1718:P1718,Q1718:AE1718)),0)</f>
        <v>4</v>
      </c>
      <c r="AR1718" s="2">
        <f t="shared" si="678"/>
        <v>3.552397868561279E-3</v>
      </c>
      <c r="AS1718" s="2">
        <f t="shared" si="679"/>
        <v>0</v>
      </c>
      <c r="AT1718" s="2">
        <f t="shared" si="680"/>
        <v>0</v>
      </c>
      <c r="AU1718" s="2">
        <f t="shared" si="681"/>
        <v>3.552397868561279E-3</v>
      </c>
      <c r="AW1718" t="s">
        <v>897</v>
      </c>
      <c r="AX1718" t="s">
        <v>1003</v>
      </c>
      <c r="AY1718">
        <v>1</v>
      </c>
      <c r="BA1718" s="119">
        <v>30</v>
      </c>
      <c r="BB1718" s="121">
        <v>109</v>
      </c>
      <c r="BC1718" s="125">
        <f t="shared" si="682"/>
        <v>30109</v>
      </c>
      <c r="BE1718" s="7" t="s">
        <v>228</v>
      </c>
      <c r="BS1718" s="1">
        <v>0</v>
      </c>
      <c r="BT1718" s="1">
        <v>0</v>
      </c>
      <c r="BU1718" s="1">
        <v>0</v>
      </c>
      <c r="BV1718">
        <v>0</v>
      </c>
    </row>
    <row r="1719" spans="1:74" hidden="1" outlineLevel="1">
      <c r="A1719" t="s">
        <v>1764</v>
      </c>
      <c r="B1719" t="s">
        <v>1003</v>
      </c>
      <c r="C1719" s="1">
        <f t="shared" si="673"/>
        <v>70431</v>
      </c>
      <c r="D1719" s="7">
        <f>IF(N1719&gt;0, RANK(N1719,(N1719:P1719,Q1719:AE1719)),0)</f>
        <v>2</v>
      </c>
      <c r="E1719" s="7">
        <f>IF(O1719&gt;0,RANK(O1719,(N1719:P1719,Q1719:AE1719)),0)</f>
        <v>1</v>
      </c>
      <c r="F1719" s="7">
        <f>IF(P1719&gt;0,RANK(P1719,(N1719:P1719,Q1719:AE1719)),0)</f>
        <v>3</v>
      </c>
      <c r="G1719" s="1">
        <f t="shared" si="671"/>
        <v>4445</v>
      </c>
      <c r="H1719" s="2">
        <f t="shared" si="672"/>
        <v>6.3111414008036229E-2</v>
      </c>
      <c r="I1719" s="2"/>
      <c r="J1719" s="2">
        <f t="shared" si="674"/>
        <v>0.45488492283227555</v>
      </c>
      <c r="K1719" s="2">
        <f t="shared" si="675"/>
        <v>0.51799633684031177</v>
      </c>
      <c r="L1719" s="2">
        <f t="shared" si="676"/>
        <v>7.2979227896806803E-3</v>
      </c>
      <c r="M1719" s="2">
        <f t="shared" si="677"/>
        <v>1.9820817537732002E-2</v>
      </c>
      <c r="N1719" s="66">
        <v>32038</v>
      </c>
      <c r="O1719" s="66">
        <v>36483</v>
      </c>
      <c r="P1719" s="66">
        <v>514</v>
      </c>
      <c r="Q1719" s="66">
        <v>156</v>
      </c>
      <c r="R1719" s="66">
        <v>2</v>
      </c>
      <c r="S1719" s="66">
        <v>13</v>
      </c>
      <c r="W1719" s="66">
        <f>IF(Notes!B$31=1,IF(BR1719&gt;0,BR1719-SUM(R1719:V1719)-SUM(X1719:AF1719),SUM(BS1719:BY1719)),SUM(BS1719:BY1719))</f>
        <v>0</v>
      </c>
      <c r="AA1719" s="66">
        <v>0</v>
      </c>
      <c r="AG1719" s="66">
        <v>1225</v>
      </c>
      <c r="AN1719" s="7">
        <f>IF(Q1719&gt;0,RANK(Q1719,(N1719:P1719,Q1719:AE1719)),0)</f>
        <v>4</v>
      </c>
      <c r="AO1719" s="7">
        <f>IF(R1719&gt;0,RANK(R1719,(N1719:P1719,Q1719:AE1719)),0)</f>
        <v>6</v>
      </c>
      <c r="AP1719" s="7">
        <f>IF(T1719&gt;0,RANK(T1719,(N1719:P1719,Q1719:AE1719)),0)</f>
        <v>0</v>
      </c>
      <c r="AQ1719" s="7">
        <f>IF(S1719&gt;0,RANK(S1719,(N1719:P1719,Q1719:AE1719)),0)</f>
        <v>5</v>
      </c>
      <c r="AR1719" s="2">
        <f t="shared" si="678"/>
        <v>2.2149337649614515E-3</v>
      </c>
      <c r="AS1719" s="2">
        <f t="shared" si="679"/>
        <v>2.8396586730275022E-5</v>
      </c>
      <c r="AT1719" s="2">
        <f t="shared" si="680"/>
        <v>0</v>
      </c>
      <c r="AU1719" s="2">
        <f t="shared" si="681"/>
        <v>1.8457781374678762E-4</v>
      </c>
      <c r="AW1719" t="s">
        <v>1764</v>
      </c>
      <c r="AX1719" t="s">
        <v>1003</v>
      </c>
      <c r="AY1719">
        <v>1</v>
      </c>
      <c r="BA1719" s="119">
        <v>30</v>
      </c>
      <c r="BB1719" s="121">
        <v>111</v>
      </c>
      <c r="BC1719" s="125">
        <f t="shared" si="682"/>
        <v>30111</v>
      </c>
      <c r="BE1719" s="7" t="s">
        <v>228</v>
      </c>
      <c r="BR1719" s="1">
        <v>263</v>
      </c>
      <c r="BS1719" s="1">
        <v>0</v>
      </c>
      <c r="BT1719" s="1">
        <v>0</v>
      </c>
      <c r="BU1719" s="1">
        <v>0</v>
      </c>
      <c r="BV1719">
        <v>0</v>
      </c>
    </row>
    <row r="1720" spans="1:74" collapsed="1">
      <c r="A1720" t="s">
        <v>2491</v>
      </c>
      <c r="B1720" t="s">
        <v>2781</v>
      </c>
      <c r="C1720" s="1">
        <f t="shared" si="673"/>
        <v>491960</v>
      </c>
      <c r="D1720" s="7">
        <f>IF(N1720&gt;0, RANK(N1720,(N1720:P1720,Q1720:AE1720)),0)</f>
        <v>2</v>
      </c>
      <c r="E1720" s="7">
        <f>IF(O1720&gt;0,RANK(O1720,(N1720:P1720,Q1720:AE1720)),0)</f>
        <v>1</v>
      </c>
      <c r="F1720" s="7">
        <f>IF(P1720&gt;0,RANK(P1720,(N1720:P1720,Q1720:AE1720)),0)</f>
        <v>3</v>
      </c>
      <c r="G1720" s="1">
        <f t="shared" si="671"/>
        <v>11723</v>
      </c>
      <c r="H1720" s="2">
        <f t="shared" si="672"/>
        <v>2.382917310350435E-2</v>
      </c>
      <c r="I1720" s="2"/>
      <c r="J1720" s="2">
        <f t="shared" si="674"/>
        <v>0.471906252540857</v>
      </c>
      <c r="K1720" s="2">
        <f t="shared" si="675"/>
        <v>0.49573542564436135</v>
      </c>
      <c r="L1720" s="2">
        <f t="shared" si="676"/>
        <v>7.5189039759330023E-3</v>
      </c>
      <c r="M1720" s="2">
        <f t="shared" si="677"/>
        <v>2.4839417838848597E-2</v>
      </c>
      <c r="N1720" s="66">
        <f t="shared" ref="N1720:S1720" si="683">SUM(N1664:N1719)</f>
        <v>232159</v>
      </c>
      <c r="O1720" s="66">
        <f t="shared" si="683"/>
        <v>243882</v>
      </c>
      <c r="P1720" s="66">
        <f t="shared" si="683"/>
        <v>3699</v>
      </c>
      <c r="Q1720" s="66">
        <f t="shared" si="683"/>
        <v>1358</v>
      </c>
      <c r="R1720" s="66">
        <f t="shared" si="683"/>
        <v>23</v>
      </c>
      <c r="S1720" s="66">
        <f t="shared" si="683"/>
        <v>143</v>
      </c>
      <c r="W1720" s="66">
        <f>SUM(W1664:W1719)</f>
        <v>26</v>
      </c>
      <c r="AA1720" s="66">
        <f>SUM(AA1664:AA1719)</f>
        <v>1</v>
      </c>
      <c r="AG1720" s="66">
        <f>SUM(AG1664:AG1719)</f>
        <v>10669</v>
      </c>
      <c r="AL1720" s="66">
        <f>SUM(AL1664:AL1719)</f>
        <v>0</v>
      </c>
      <c r="AN1720" s="7">
        <f>IF(Q1720&gt;0,RANK(Q1720,(N1720:P1720,Q1720:AE1720)),0)</f>
        <v>4</v>
      </c>
      <c r="AO1720" s="7">
        <f>IF(R1720&gt;0,RANK(R1720,(N1720:P1720,Q1720:AE1720)),0)</f>
        <v>7</v>
      </c>
      <c r="AP1720" s="7">
        <f>IF(T1720&gt;0,RANK(T1720,(N1720:P1720,Q1720:AE1720)),0)</f>
        <v>0</v>
      </c>
      <c r="AQ1720" s="7">
        <f>IF(S1720&gt;0,RANK(S1720,(N1720:P1720,Q1720:AE1720)),0)</f>
        <v>5</v>
      </c>
      <c r="AR1720" s="2">
        <f t="shared" si="678"/>
        <v>2.7603870233352304E-3</v>
      </c>
      <c r="AS1720" s="2">
        <f t="shared" si="679"/>
        <v>4.675176843645825E-5</v>
      </c>
      <c r="AT1720" s="2">
        <f t="shared" si="680"/>
        <v>0</v>
      </c>
      <c r="AU1720" s="2">
        <f t="shared" si="681"/>
        <v>2.9067403853971866E-4</v>
      </c>
      <c r="AW1720" t="s">
        <v>2491</v>
      </c>
      <c r="AX1720" t="s">
        <v>2781</v>
      </c>
      <c r="BA1720" s="119">
        <v>30</v>
      </c>
      <c r="BB1720" s="121"/>
      <c r="BC1720" s="119">
        <v>30</v>
      </c>
      <c r="BE1720" s="7" t="s">
        <v>3272</v>
      </c>
      <c r="BR1720" s="1">
        <f>SUM(BR1664:BR1719)</f>
        <v>858</v>
      </c>
      <c r="BS1720" s="1">
        <f>SUM(BS1664:BS1719)</f>
        <v>3</v>
      </c>
      <c r="BT1720" s="1">
        <f>SUM(BT1664:BT1719)</f>
        <v>12</v>
      </c>
      <c r="BU1720" s="1">
        <f>SUM(BU1664:BU1719)</f>
        <v>10</v>
      </c>
      <c r="BV1720" s="1">
        <f>SUM(BV1664:BV1719)</f>
        <v>1</v>
      </c>
    </row>
    <row r="1721" spans="1:74">
      <c r="C1721" s="1"/>
      <c r="E1721" s="7"/>
      <c r="F1721" s="7"/>
      <c r="I1721" s="2"/>
      <c r="AN1721" s="7"/>
      <c r="AO1721" s="7"/>
      <c r="AP1721" s="7"/>
      <c r="AQ1721" s="7"/>
      <c r="BA1721" s="119"/>
      <c r="BB1721" s="121"/>
      <c r="BC1721" s="125"/>
    </row>
    <row r="1722" spans="1:74" hidden="1" outlineLevel="1">
      <c r="A1722" t="s">
        <v>2268</v>
      </c>
      <c r="B1722" t="s">
        <v>2573</v>
      </c>
      <c r="C1722" s="1">
        <f t="shared" ref="C1722:C1753" si="684">SUM(N1722:AL1722)</f>
        <v>13210</v>
      </c>
      <c r="D1722" s="7">
        <f>IF(N1722&gt;0, RANK(N1722,(N1722:P1722,Q1722:AE1722)),0)</f>
        <v>2</v>
      </c>
      <c r="E1722" s="7">
        <f>IF(O1722&gt;0,RANK(O1722,(N1722:P1722,Q1722:AE1722)),0)</f>
        <v>1</v>
      </c>
      <c r="F1722" s="7">
        <f>IF(P1722&gt;0,RANK(P1722,(N1722:P1722,Q1722:AE1722)),0)</f>
        <v>3</v>
      </c>
      <c r="G1722" s="1">
        <f t="shared" si="671"/>
        <v>3567</v>
      </c>
      <c r="H1722" s="2">
        <f t="shared" si="672"/>
        <v>0.27002271006813022</v>
      </c>
      <c r="I1722" s="2"/>
      <c r="J1722" s="2">
        <f t="shared" ref="J1722:J1753" si="685">IF($C1722=0,"-",N1722/$C1722)</f>
        <v>0.3546555639666919</v>
      </c>
      <c r="K1722" s="2">
        <f t="shared" ref="K1722:K1753" si="686">IF($C1722=0,"-",O1722/$C1722)</f>
        <v>0.62467827403482212</v>
      </c>
      <c r="L1722" s="2">
        <f t="shared" ref="L1722:L1753" si="687">IF($C1722=0,"-",P1722/$C1722)</f>
        <v>7.4186222558667676E-3</v>
      </c>
      <c r="M1722" s="2">
        <f t="shared" ref="M1722:M1753" si="688">IF(C1722=0,"-",(1-J1722-K1722-L1722))</f>
        <v>1.3247539742619153E-2</v>
      </c>
      <c r="N1722" s="66">
        <v>4685</v>
      </c>
      <c r="O1722" s="66">
        <v>8252</v>
      </c>
      <c r="P1722" s="66">
        <v>98</v>
      </c>
      <c r="Q1722" s="66">
        <v>40</v>
      </c>
      <c r="R1722" s="66">
        <v>16</v>
      </c>
      <c r="S1722" s="66">
        <v>62</v>
      </c>
      <c r="W1722" s="66">
        <v>57</v>
      </c>
      <c r="AN1722" s="7">
        <f>IF(Q1722&gt;0,RANK(Q1722,(N1722:P1722,Q1722:AE1722)),0)</f>
        <v>6</v>
      </c>
      <c r="AO1722" s="7">
        <f>IF(R1722&gt;0,RANK(R1722,(N1722:P1722,Q1722:AE1722)),0)</f>
        <v>7</v>
      </c>
      <c r="AP1722" s="7">
        <f>IF(T1722&gt;0,RANK(T1722,(N1722:P1722,Q1722:AE1722)),0)</f>
        <v>0</v>
      </c>
      <c r="AQ1722" s="7">
        <f>IF(S1722&gt;0,RANK(S1722,(N1722:P1722,Q1722:AE1722)),0)</f>
        <v>4</v>
      </c>
      <c r="AR1722" s="2">
        <f t="shared" ref="AR1722:AR1753" si="689">IF($C1722=0,"-",Q1722/$C1722)</f>
        <v>3.0280090840272521E-3</v>
      </c>
      <c r="AS1722" s="2">
        <f t="shared" ref="AS1722:AS1753" si="690">IF($C1722=0,"-",R1722/$C1722)</f>
        <v>1.2112036336109008E-3</v>
      </c>
      <c r="AT1722" s="2">
        <f t="shared" ref="AT1722:AT1753" si="691">IF($C1722=0,"-",T1722/$C1722)</f>
        <v>0</v>
      </c>
      <c r="AU1722" s="2">
        <f t="shared" ref="AU1722:AU1753" si="692">IF($C1722=0,"-",S1722/$C1722)</f>
        <v>4.6934140802422407E-3</v>
      </c>
      <c r="AW1722" t="s">
        <v>2268</v>
      </c>
      <c r="AX1722" t="s">
        <v>2573</v>
      </c>
      <c r="AY1722">
        <v>3</v>
      </c>
      <c r="BA1722" s="119">
        <v>31</v>
      </c>
      <c r="BB1722" s="121">
        <v>1</v>
      </c>
      <c r="BC1722" s="125">
        <f t="shared" si="682"/>
        <v>31001</v>
      </c>
      <c r="BE1722" s="7" t="s">
        <v>228</v>
      </c>
    </row>
    <row r="1723" spans="1:74" hidden="1" outlineLevel="1">
      <c r="A1723" t="s">
        <v>2289</v>
      </c>
      <c r="B1723" t="s">
        <v>2573</v>
      </c>
      <c r="C1723" s="1">
        <f t="shared" si="684"/>
        <v>3185</v>
      </c>
      <c r="D1723" s="7">
        <f>IF(N1723&gt;0, RANK(N1723,(N1723:P1723,Q1723:AE1723)),0)</f>
        <v>2</v>
      </c>
      <c r="E1723" s="7">
        <f>IF(O1723&gt;0,RANK(O1723,(N1723:P1723,Q1723:AE1723)),0)</f>
        <v>1</v>
      </c>
      <c r="F1723" s="7">
        <f>IF(P1723&gt;0,RANK(P1723,(N1723:P1723,Q1723:AE1723)),0)</f>
        <v>3</v>
      </c>
      <c r="G1723" s="1">
        <f t="shared" si="671"/>
        <v>1626</v>
      </c>
      <c r="H1723" s="2">
        <f t="shared" si="672"/>
        <v>0.51051805337519618</v>
      </c>
      <c r="I1723" s="2"/>
      <c r="J1723" s="2">
        <f t="shared" si="685"/>
        <v>0.23767660910518054</v>
      </c>
      <c r="K1723" s="2">
        <f t="shared" si="686"/>
        <v>0.7481946624803768</v>
      </c>
      <c r="L1723" s="2">
        <f t="shared" si="687"/>
        <v>5.023547880690738E-3</v>
      </c>
      <c r="M1723" s="2">
        <f t="shared" si="688"/>
        <v>9.1051805337519429E-3</v>
      </c>
      <c r="N1723" s="66">
        <v>757</v>
      </c>
      <c r="O1723" s="66">
        <v>2383</v>
      </c>
      <c r="P1723" s="66">
        <v>16</v>
      </c>
      <c r="Q1723" s="66">
        <v>9</v>
      </c>
      <c r="R1723" s="66">
        <v>1</v>
      </c>
      <c r="S1723" s="66">
        <v>10</v>
      </c>
      <c r="W1723" s="66">
        <v>9</v>
      </c>
      <c r="AN1723" s="7">
        <f>IF(Q1723&gt;0,RANK(Q1723,(N1723:P1723,Q1723:AE1723)),0)</f>
        <v>5</v>
      </c>
      <c r="AO1723" s="7">
        <f>IF(R1723&gt;0,RANK(R1723,(N1723:P1723,Q1723:AE1723)),0)</f>
        <v>7</v>
      </c>
      <c r="AP1723" s="7">
        <f>IF(T1723&gt;0,RANK(T1723,(N1723:P1723,Q1723:AE1723)),0)</f>
        <v>0</v>
      </c>
      <c r="AQ1723" s="7">
        <f>IF(S1723&gt;0,RANK(S1723,(N1723:P1723,Q1723:AE1723)),0)</f>
        <v>4</v>
      </c>
      <c r="AR1723" s="2">
        <f t="shared" si="689"/>
        <v>2.8257456828885402E-3</v>
      </c>
      <c r="AS1723" s="2">
        <f t="shared" si="690"/>
        <v>3.1397174254317112E-4</v>
      </c>
      <c r="AT1723" s="2">
        <f t="shared" si="691"/>
        <v>0</v>
      </c>
      <c r="AU1723" s="2">
        <f t="shared" si="692"/>
        <v>3.1397174254317113E-3</v>
      </c>
      <c r="AW1723" t="s">
        <v>2289</v>
      </c>
      <c r="AX1723" t="s">
        <v>2573</v>
      </c>
      <c r="AY1723">
        <v>3</v>
      </c>
      <c r="BA1723" s="119">
        <v>31</v>
      </c>
      <c r="BB1723" s="121">
        <v>3</v>
      </c>
      <c r="BC1723" s="125">
        <f t="shared" si="682"/>
        <v>31003</v>
      </c>
      <c r="BE1723" s="7" t="s">
        <v>228</v>
      </c>
    </row>
    <row r="1724" spans="1:74" hidden="1" outlineLevel="1">
      <c r="A1724" t="s">
        <v>2689</v>
      </c>
      <c r="B1724" t="s">
        <v>2573</v>
      </c>
      <c r="C1724" s="1">
        <f t="shared" si="684"/>
        <v>263</v>
      </c>
      <c r="D1724" s="7">
        <f>IF(N1724&gt;0, RANK(N1724,(N1724:P1724,Q1724:AE1724)),0)</f>
        <v>2</v>
      </c>
      <c r="E1724" s="7">
        <f>IF(O1724&gt;0,RANK(O1724,(N1724:P1724,Q1724:AE1724)),0)</f>
        <v>1</v>
      </c>
      <c r="F1724" s="7">
        <f>IF(P1724&gt;0,RANK(P1724,(N1724:P1724,Q1724:AE1724)),0)</f>
        <v>4</v>
      </c>
      <c r="G1724" s="1">
        <f t="shared" si="671"/>
        <v>178</v>
      </c>
      <c r="H1724" s="2">
        <f t="shared" si="672"/>
        <v>0.67680608365019013</v>
      </c>
      <c r="I1724" s="2"/>
      <c r="J1724" s="2">
        <f t="shared" si="685"/>
        <v>0.14828897338403041</v>
      </c>
      <c r="K1724" s="2">
        <f t="shared" si="686"/>
        <v>0.82509505703422048</v>
      </c>
      <c r="L1724" s="2">
        <f t="shared" si="687"/>
        <v>7.6045627376425855E-3</v>
      </c>
      <c r="M1724" s="2">
        <f t="shared" si="688"/>
        <v>1.901140684410647E-2</v>
      </c>
      <c r="N1724" s="66">
        <v>39</v>
      </c>
      <c r="O1724" s="66">
        <v>217</v>
      </c>
      <c r="P1724" s="66">
        <v>2</v>
      </c>
      <c r="Q1724" s="66">
        <v>1</v>
      </c>
      <c r="R1724" s="66">
        <v>0</v>
      </c>
      <c r="S1724" s="66">
        <v>3</v>
      </c>
      <c r="W1724" s="66">
        <v>1</v>
      </c>
      <c r="AN1724" s="7">
        <f>IF(Q1724&gt;0,RANK(Q1724,(N1724:P1724,Q1724:AE1724)),0)</f>
        <v>5</v>
      </c>
      <c r="AO1724" s="7">
        <f>IF(R1724&gt;0,RANK(R1724,(N1724:P1724,Q1724:AE1724)),0)</f>
        <v>0</v>
      </c>
      <c r="AP1724" s="7">
        <f>IF(T1724&gt;0,RANK(T1724,(N1724:P1724,Q1724:AE1724)),0)</f>
        <v>0</v>
      </c>
      <c r="AQ1724" s="7">
        <f>IF(S1724&gt;0,RANK(S1724,(N1724:P1724,Q1724:AE1724)),0)</f>
        <v>3</v>
      </c>
      <c r="AR1724" s="2">
        <f t="shared" si="689"/>
        <v>3.8022813688212928E-3</v>
      </c>
      <c r="AS1724" s="2">
        <f t="shared" si="690"/>
        <v>0</v>
      </c>
      <c r="AT1724" s="2">
        <f t="shared" si="691"/>
        <v>0</v>
      </c>
      <c r="AU1724" s="2">
        <f t="shared" si="692"/>
        <v>1.1406844106463879E-2</v>
      </c>
      <c r="AW1724" t="s">
        <v>2689</v>
      </c>
      <c r="AX1724" t="s">
        <v>2573</v>
      </c>
      <c r="AY1724">
        <v>3</v>
      </c>
      <c r="BA1724" s="119">
        <v>31</v>
      </c>
      <c r="BB1724" s="121">
        <v>5</v>
      </c>
      <c r="BC1724" s="125">
        <f t="shared" si="682"/>
        <v>31005</v>
      </c>
      <c r="BE1724" s="7" t="s">
        <v>228</v>
      </c>
    </row>
    <row r="1725" spans="1:74" hidden="1" outlineLevel="1">
      <c r="A1725" t="s">
        <v>2690</v>
      </c>
      <c r="B1725" t="s">
        <v>2573</v>
      </c>
      <c r="C1725" s="1">
        <f t="shared" si="684"/>
        <v>416</v>
      </c>
      <c r="D1725" s="7">
        <f>IF(N1725&gt;0, RANK(N1725,(N1725:P1725,Q1725:AE1725)),0)</f>
        <v>2</v>
      </c>
      <c r="E1725" s="7">
        <f>IF(O1725&gt;0,RANK(O1725,(N1725:P1725,Q1725:AE1725)),0)</f>
        <v>1</v>
      </c>
      <c r="F1725" s="7">
        <f>IF(P1725&gt;0,RANK(P1725,(N1725:P1725,Q1725:AE1725)),0)</f>
        <v>3</v>
      </c>
      <c r="G1725" s="1">
        <f t="shared" si="671"/>
        <v>286</v>
      </c>
      <c r="H1725" s="2">
        <f t="shared" si="672"/>
        <v>0.6875</v>
      </c>
      <c r="I1725" s="2"/>
      <c r="J1725" s="2">
        <f t="shared" si="685"/>
        <v>0.14903846153846154</v>
      </c>
      <c r="K1725" s="2">
        <f t="shared" si="686"/>
        <v>0.83653846153846156</v>
      </c>
      <c r="L1725" s="2">
        <f t="shared" si="687"/>
        <v>1.201923076923077E-2</v>
      </c>
      <c r="M1725" s="2">
        <f t="shared" si="688"/>
        <v>2.4038461538461019E-3</v>
      </c>
      <c r="N1725" s="66">
        <v>62</v>
      </c>
      <c r="O1725" s="66">
        <v>348</v>
      </c>
      <c r="P1725" s="66">
        <v>5</v>
      </c>
      <c r="Q1725" s="66">
        <v>1</v>
      </c>
      <c r="R1725" s="66">
        <v>0</v>
      </c>
      <c r="S1725" s="66">
        <v>0</v>
      </c>
      <c r="W1725" s="66">
        <v>0</v>
      </c>
      <c r="AN1725" s="7">
        <f>IF(Q1725&gt;0,RANK(Q1725,(N1725:P1725,Q1725:AE1725)),0)</f>
        <v>4</v>
      </c>
      <c r="AO1725" s="7">
        <f>IF(R1725&gt;0,RANK(R1725,(N1725:P1725,Q1725:AE1725)),0)</f>
        <v>0</v>
      </c>
      <c r="AP1725" s="7">
        <f>IF(T1725&gt;0,RANK(T1725,(N1725:P1725,Q1725:AE1725)),0)</f>
        <v>0</v>
      </c>
      <c r="AQ1725" s="7">
        <f>IF(S1725&gt;0,RANK(S1725,(N1725:P1725,Q1725:AE1725)),0)</f>
        <v>0</v>
      </c>
      <c r="AR1725" s="2">
        <f t="shared" si="689"/>
        <v>2.403846153846154E-3</v>
      </c>
      <c r="AS1725" s="2">
        <f t="shared" si="690"/>
        <v>0</v>
      </c>
      <c r="AT1725" s="2">
        <f t="shared" si="691"/>
        <v>0</v>
      </c>
      <c r="AU1725" s="2">
        <f t="shared" si="692"/>
        <v>0</v>
      </c>
      <c r="AW1725" t="s">
        <v>2690</v>
      </c>
      <c r="AX1725" t="s">
        <v>2573</v>
      </c>
      <c r="AY1725">
        <v>3</v>
      </c>
      <c r="BA1725" s="119">
        <v>31</v>
      </c>
      <c r="BB1725" s="121">
        <v>7</v>
      </c>
      <c r="BC1725" s="125">
        <f t="shared" si="682"/>
        <v>31007</v>
      </c>
      <c r="BE1725" s="7" t="s">
        <v>228</v>
      </c>
    </row>
    <row r="1726" spans="1:74" hidden="1" outlineLevel="1">
      <c r="A1726" t="s">
        <v>2938</v>
      </c>
      <c r="B1726" t="s">
        <v>2573</v>
      </c>
      <c r="C1726" s="1">
        <f t="shared" si="684"/>
        <v>316</v>
      </c>
      <c r="D1726" s="7">
        <f>IF(N1726&gt;0, RANK(N1726,(N1726:P1726,Q1726:AE1726)),0)</f>
        <v>2</v>
      </c>
      <c r="E1726" s="7">
        <f>IF(O1726&gt;0,RANK(O1726,(N1726:P1726,Q1726:AE1726)),0)</f>
        <v>1</v>
      </c>
      <c r="F1726" s="7">
        <f>IF(P1726&gt;0,RANK(P1726,(N1726:P1726,Q1726:AE1726)),0)</f>
        <v>3</v>
      </c>
      <c r="G1726" s="1">
        <f t="shared" si="671"/>
        <v>223</v>
      </c>
      <c r="H1726" s="2">
        <f t="shared" si="672"/>
        <v>0.70569620253164556</v>
      </c>
      <c r="I1726" s="2"/>
      <c r="J1726" s="2">
        <f t="shared" si="685"/>
        <v>0.13607594936708861</v>
      </c>
      <c r="K1726" s="2">
        <f t="shared" si="686"/>
        <v>0.84177215189873422</v>
      </c>
      <c r="L1726" s="2">
        <f t="shared" si="687"/>
        <v>9.4936708860759497E-3</v>
      </c>
      <c r="M1726" s="2">
        <f t="shared" si="688"/>
        <v>1.2658227848101162E-2</v>
      </c>
      <c r="N1726" s="66">
        <v>43</v>
      </c>
      <c r="O1726" s="66">
        <v>266</v>
      </c>
      <c r="P1726" s="66">
        <v>3</v>
      </c>
      <c r="Q1726" s="66">
        <v>2</v>
      </c>
      <c r="R1726" s="66">
        <v>0</v>
      </c>
      <c r="S1726" s="66">
        <v>2</v>
      </c>
      <c r="W1726" s="66">
        <v>0</v>
      </c>
      <c r="AN1726" s="7">
        <f>IF(Q1726&gt;0,RANK(Q1726,(N1726:P1726,Q1726:AE1726)),0)</f>
        <v>4</v>
      </c>
      <c r="AO1726" s="7">
        <f>IF(R1726&gt;0,RANK(R1726,(N1726:P1726,Q1726:AE1726)),0)</f>
        <v>0</v>
      </c>
      <c r="AP1726" s="7">
        <f>IF(T1726&gt;0,RANK(T1726,(N1726:P1726,Q1726:AE1726)),0)</f>
        <v>0</v>
      </c>
      <c r="AQ1726" s="7">
        <f>IF(S1726&gt;0,RANK(S1726,(N1726:P1726,Q1726:AE1726)),0)</f>
        <v>4</v>
      </c>
      <c r="AR1726" s="2">
        <f t="shared" si="689"/>
        <v>6.3291139240506328E-3</v>
      </c>
      <c r="AS1726" s="2">
        <f t="shared" si="690"/>
        <v>0</v>
      </c>
      <c r="AT1726" s="2">
        <f t="shared" si="691"/>
        <v>0</v>
      </c>
      <c r="AU1726" s="2">
        <f t="shared" si="692"/>
        <v>6.3291139240506328E-3</v>
      </c>
      <c r="AW1726" t="s">
        <v>2938</v>
      </c>
      <c r="AX1726" t="s">
        <v>2573</v>
      </c>
      <c r="AY1726">
        <v>3</v>
      </c>
      <c r="BA1726" s="119">
        <v>31</v>
      </c>
      <c r="BB1726" s="121">
        <v>9</v>
      </c>
      <c r="BC1726" s="125">
        <f t="shared" si="682"/>
        <v>31009</v>
      </c>
      <c r="BE1726" s="7" t="s">
        <v>228</v>
      </c>
    </row>
    <row r="1727" spans="1:74" hidden="1" outlineLevel="1">
      <c r="A1727" t="s">
        <v>3473</v>
      </c>
      <c r="B1727" t="s">
        <v>2573</v>
      </c>
      <c r="C1727" s="1">
        <f t="shared" si="684"/>
        <v>2836</v>
      </c>
      <c r="D1727" s="7">
        <f>IF(N1727&gt;0, RANK(N1727,(N1727:P1727,Q1727:AE1727)),0)</f>
        <v>2</v>
      </c>
      <c r="E1727" s="7">
        <f>IF(O1727&gt;0,RANK(O1727,(N1727:P1727,Q1727:AE1727)),0)</f>
        <v>1</v>
      </c>
      <c r="F1727" s="7">
        <f>IF(P1727&gt;0,RANK(P1727,(N1727:P1727,Q1727:AE1727)),0)</f>
        <v>3</v>
      </c>
      <c r="G1727" s="1">
        <f t="shared" si="671"/>
        <v>1300</v>
      </c>
      <c r="H1727" s="2">
        <f t="shared" si="672"/>
        <v>0.45839210155148097</v>
      </c>
      <c r="I1727" s="2"/>
      <c r="J1727" s="2">
        <f t="shared" si="685"/>
        <v>0.26163610719322988</v>
      </c>
      <c r="K1727" s="2">
        <f t="shared" si="686"/>
        <v>0.72002820874471085</v>
      </c>
      <c r="L1727" s="2">
        <f t="shared" si="687"/>
        <v>5.9943582510578282E-3</v>
      </c>
      <c r="M1727" s="2">
        <f t="shared" si="688"/>
        <v>1.2341325811001492E-2</v>
      </c>
      <c r="N1727" s="66">
        <v>742</v>
      </c>
      <c r="O1727" s="66">
        <v>2042</v>
      </c>
      <c r="P1727" s="66">
        <v>17</v>
      </c>
      <c r="Q1727" s="66">
        <v>5</v>
      </c>
      <c r="R1727" s="66">
        <v>6</v>
      </c>
      <c r="S1727" s="66">
        <v>12</v>
      </c>
      <c r="W1727" s="66">
        <v>12</v>
      </c>
      <c r="AN1727" s="7">
        <f>IF(Q1727&gt;0,RANK(Q1727,(N1727:P1727,Q1727:AE1727)),0)</f>
        <v>7</v>
      </c>
      <c r="AO1727" s="7">
        <f>IF(R1727&gt;0,RANK(R1727,(N1727:P1727,Q1727:AE1727)),0)</f>
        <v>6</v>
      </c>
      <c r="AP1727" s="7">
        <f>IF(T1727&gt;0,RANK(T1727,(N1727:P1727,Q1727:AE1727)),0)</f>
        <v>0</v>
      </c>
      <c r="AQ1727" s="7">
        <f>IF(S1727&gt;0,RANK(S1727,(N1727:P1727,Q1727:AE1727)),0)</f>
        <v>4</v>
      </c>
      <c r="AR1727" s="2">
        <f t="shared" si="689"/>
        <v>1.763046544428773E-3</v>
      </c>
      <c r="AS1727" s="2">
        <f t="shared" si="690"/>
        <v>2.1156558533145277E-3</v>
      </c>
      <c r="AT1727" s="2">
        <f t="shared" si="691"/>
        <v>0</v>
      </c>
      <c r="AU1727" s="2">
        <f t="shared" si="692"/>
        <v>4.2313117066290554E-3</v>
      </c>
      <c r="AW1727" t="s">
        <v>3473</v>
      </c>
      <c r="AX1727" t="s">
        <v>2573</v>
      </c>
      <c r="AY1727">
        <v>3</v>
      </c>
      <c r="BA1727" s="119">
        <v>31</v>
      </c>
      <c r="BB1727" s="121">
        <v>11</v>
      </c>
      <c r="BC1727" s="125">
        <f t="shared" si="682"/>
        <v>31011</v>
      </c>
      <c r="BE1727" s="7" t="s">
        <v>228</v>
      </c>
    </row>
    <row r="1728" spans="1:74" hidden="1" outlineLevel="1">
      <c r="A1728" t="s">
        <v>1993</v>
      </c>
      <c r="B1728" t="s">
        <v>2573</v>
      </c>
      <c r="C1728" s="1">
        <f t="shared" si="684"/>
        <v>4979</v>
      </c>
      <c r="D1728" s="7">
        <f>IF(N1728&gt;0, RANK(N1728,(N1728:P1728,Q1728:AE1728)),0)</f>
        <v>2</v>
      </c>
      <c r="E1728" s="7">
        <f>IF(O1728&gt;0,RANK(O1728,(N1728:P1728,Q1728:AE1728)),0)</f>
        <v>1</v>
      </c>
      <c r="F1728" s="7">
        <f>IF(P1728&gt;0,RANK(P1728,(N1728:P1728,Q1728:AE1728)),0)</f>
        <v>3</v>
      </c>
      <c r="G1728" s="1">
        <f t="shared" si="671"/>
        <v>1046</v>
      </c>
      <c r="H1728" s="2">
        <f t="shared" si="672"/>
        <v>0.21008234585258084</v>
      </c>
      <c r="I1728" s="2"/>
      <c r="J1728" s="2">
        <f t="shared" si="685"/>
        <v>0.37879092187186181</v>
      </c>
      <c r="K1728" s="2">
        <f t="shared" si="686"/>
        <v>0.58887326772444271</v>
      </c>
      <c r="L1728" s="2">
        <f t="shared" si="687"/>
        <v>1.4059048001606749E-2</v>
      </c>
      <c r="M1728" s="2">
        <f t="shared" si="688"/>
        <v>1.8276762402088739E-2</v>
      </c>
      <c r="N1728" s="66">
        <v>1886</v>
      </c>
      <c r="O1728" s="66">
        <v>2932</v>
      </c>
      <c r="P1728" s="66">
        <v>70</v>
      </c>
      <c r="Q1728" s="66">
        <v>25</v>
      </c>
      <c r="R1728" s="66">
        <v>13</v>
      </c>
      <c r="S1728" s="66">
        <v>32</v>
      </c>
      <c r="W1728" s="66">
        <v>21</v>
      </c>
      <c r="AN1728" s="7">
        <f>IF(Q1728&gt;0,RANK(Q1728,(N1728:P1728,Q1728:AE1728)),0)</f>
        <v>5</v>
      </c>
      <c r="AO1728" s="7">
        <f>IF(R1728&gt;0,RANK(R1728,(N1728:P1728,Q1728:AE1728)),0)</f>
        <v>7</v>
      </c>
      <c r="AP1728" s="7">
        <f>IF(T1728&gt;0,RANK(T1728,(N1728:P1728,Q1728:AE1728)),0)</f>
        <v>0</v>
      </c>
      <c r="AQ1728" s="7">
        <f>IF(S1728&gt;0,RANK(S1728,(N1728:P1728,Q1728:AE1728)),0)</f>
        <v>4</v>
      </c>
      <c r="AR1728" s="2">
        <f t="shared" si="689"/>
        <v>5.0210885720024098E-3</v>
      </c>
      <c r="AS1728" s="2">
        <f t="shared" si="690"/>
        <v>2.6109660574412533E-3</v>
      </c>
      <c r="AT1728" s="2">
        <f t="shared" si="691"/>
        <v>0</v>
      </c>
      <c r="AU1728" s="2">
        <f t="shared" si="692"/>
        <v>6.4269933721630848E-3</v>
      </c>
      <c r="AW1728" t="s">
        <v>1993</v>
      </c>
      <c r="AX1728" t="s">
        <v>2573</v>
      </c>
      <c r="AY1728">
        <v>3</v>
      </c>
      <c r="BA1728" s="119">
        <v>31</v>
      </c>
      <c r="BB1728" s="121">
        <v>13</v>
      </c>
      <c r="BC1728" s="125">
        <f t="shared" si="682"/>
        <v>31013</v>
      </c>
      <c r="BE1728" s="7" t="s">
        <v>228</v>
      </c>
    </row>
    <row r="1729" spans="1:57" hidden="1" outlineLevel="1">
      <c r="A1729" t="s">
        <v>720</v>
      </c>
      <c r="B1729" t="s">
        <v>2573</v>
      </c>
      <c r="C1729" s="1">
        <f t="shared" si="684"/>
        <v>1110</v>
      </c>
      <c r="D1729" s="7">
        <f>IF(N1729&gt;0, RANK(N1729,(N1729:P1729,Q1729:AE1729)),0)</f>
        <v>2</v>
      </c>
      <c r="E1729" s="7">
        <f>IF(O1729&gt;0,RANK(O1729,(N1729:P1729,Q1729:AE1729)),0)</f>
        <v>1</v>
      </c>
      <c r="F1729" s="7">
        <f>IF(P1729&gt;0,RANK(P1729,(N1729:P1729,Q1729:AE1729)),0)</f>
        <v>4</v>
      </c>
      <c r="G1729" s="1">
        <f t="shared" si="671"/>
        <v>589</v>
      </c>
      <c r="H1729" s="2">
        <f t="shared" si="672"/>
        <v>0.53063063063063065</v>
      </c>
      <c r="I1729" s="2"/>
      <c r="J1729" s="2">
        <f t="shared" si="685"/>
        <v>0.22522522522522523</v>
      </c>
      <c r="K1729" s="2">
        <f t="shared" si="686"/>
        <v>0.75585585585585591</v>
      </c>
      <c r="L1729" s="2">
        <f t="shared" si="687"/>
        <v>7.2072072072072073E-3</v>
      </c>
      <c r="M1729" s="2">
        <f t="shared" si="688"/>
        <v>1.171171171171163E-2</v>
      </c>
      <c r="N1729" s="66">
        <v>250</v>
      </c>
      <c r="O1729" s="66">
        <v>839</v>
      </c>
      <c r="P1729" s="66">
        <v>8</v>
      </c>
      <c r="Q1729" s="66">
        <v>2</v>
      </c>
      <c r="R1729" s="66">
        <v>0</v>
      </c>
      <c r="S1729" s="66">
        <v>10</v>
      </c>
      <c r="W1729" s="66">
        <v>1</v>
      </c>
      <c r="AN1729" s="7">
        <f>IF(Q1729&gt;0,RANK(Q1729,(N1729:P1729,Q1729:AE1729)),0)</f>
        <v>5</v>
      </c>
      <c r="AO1729" s="7">
        <f>IF(R1729&gt;0,RANK(R1729,(N1729:P1729,Q1729:AE1729)),0)</f>
        <v>0</v>
      </c>
      <c r="AP1729" s="7">
        <f>IF(T1729&gt;0,RANK(T1729,(N1729:P1729,Q1729:AE1729)),0)</f>
        <v>0</v>
      </c>
      <c r="AQ1729" s="7">
        <f>IF(S1729&gt;0,RANK(S1729,(N1729:P1729,Q1729:AE1729)),0)</f>
        <v>3</v>
      </c>
      <c r="AR1729" s="2">
        <f t="shared" si="689"/>
        <v>1.8018018018018018E-3</v>
      </c>
      <c r="AS1729" s="2">
        <f t="shared" si="690"/>
        <v>0</v>
      </c>
      <c r="AT1729" s="2">
        <f t="shared" si="691"/>
        <v>0</v>
      </c>
      <c r="AU1729" s="2">
        <f t="shared" si="692"/>
        <v>9.0090090090090089E-3</v>
      </c>
      <c r="AW1729" t="s">
        <v>720</v>
      </c>
      <c r="AX1729" t="s">
        <v>2573</v>
      </c>
      <c r="AY1729">
        <v>3</v>
      </c>
      <c r="BA1729" s="119">
        <v>31</v>
      </c>
      <c r="BB1729" s="121">
        <v>15</v>
      </c>
      <c r="BC1729" s="125">
        <f t="shared" si="682"/>
        <v>31015</v>
      </c>
      <c r="BE1729" s="7" t="s">
        <v>228</v>
      </c>
    </row>
    <row r="1730" spans="1:57" hidden="1" outlineLevel="1">
      <c r="A1730" t="s">
        <v>1256</v>
      </c>
      <c r="B1730" t="s">
        <v>2573</v>
      </c>
      <c r="C1730" s="1">
        <f t="shared" si="684"/>
        <v>1567</v>
      </c>
      <c r="D1730" s="7">
        <f>IF(N1730&gt;0, RANK(N1730,(N1730:P1730,Q1730:AE1730)),0)</f>
        <v>2</v>
      </c>
      <c r="E1730" s="7">
        <f>IF(O1730&gt;0,RANK(O1730,(N1730:P1730,Q1730:AE1730)),0)</f>
        <v>1</v>
      </c>
      <c r="F1730" s="7">
        <f>IF(P1730&gt;0,RANK(P1730,(N1730:P1730,Q1730:AE1730)),0)</f>
        <v>4</v>
      </c>
      <c r="G1730" s="1">
        <f t="shared" si="671"/>
        <v>897</v>
      </c>
      <c r="H1730" s="2">
        <f t="shared" si="672"/>
        <v>0.57243139757498407</v>
      </c>
      <c r="I1730" s="2"/>
      <c r="J1730" s="2">
        <f t="shared" si="685"/>
        <v>0.19846841097638801</v>
      </c>
      <c r="K1730" s="2">
        <f t="shared" si="686"/>
        <v>0.77089980855137208</v>
      </c>
      <c r="L1730" s="2">
        <f t="shared" si="687"/>
        <v>8.2961072112316524E-3</v>
      </c>
      <c r="M1730" s="2">
        <f t="shared" si="688"/>
        <v>2.2335673261008257E-2</v>
      </c>
      <c r="N1730" s="66">
        <v>311</v>
      </c>
      <c r="O1730" s="66">
        <v>1208</v>
      </c>
      <c r="P1730" s="66">
        <v>13</v>
      </c>
      <c r="Q1730" s="66">
        <v>7</v>
      </c>
      <c r="R1730" s="66">
        <v>1</v>
      </c>
      <c r="S1730" s="66">
        <v>27</v>
      </c>
      <c r="W1730" s="66">
        <v>0</v>
      </c>
      <c r="AN1730" s="7">
        <f>IF(Q1730&gt;0,RANK(Q1730,(N1730:P1730,Q1730:AE1730)),0)</f>
        <v>5</v>
      </c>
      <c r="AO1730" s="7">
        <f>IF(R1730&gt;0,RANK(R1730,(N1730:P1730,Q1730:AE1730)),0)</f>
        <v>6</v>
      </c>
      <c r="AP1730" s="7">
        <f>IF(T1730&gt;0,RANK(T1730,(N1730:P1730,Q1730:AE1730)),0)</f>
        <v>0</v>
      </c>
      <c r="AQ1730" s="7">
        <f>IF(S1730&gt;0,RANK(S1730,(N1730:P1730,Q1730:AE1730)),0)</f>
        <v>3</v>
      </c>
      <c r="AR1730" s="2">
        <f t="shared" si="689"/>
        <v>4.4671346522016592E-3</v>
      </c>
      <c r="AS1730" s="2">
        <f t="shared" si="690"/>
        <v>6.3816209317166565E-4</v>
      </c>
      <c r="AT1730" s="2">
        <f t="shared" si="691"/>
        <v>0</v>
      </c>
      <c r="AU1730" s="2">
        <f t="shared" si="692"/>
        <v>1.7230376515634971E-2</v>
      </c>
      <c r="AW1730" t="s">
        <v>1256</v>
      </c>
      <c r="AX1730" t="s">
        <v>2573</v>
      </c>
      <c r="AY1730">
        <v>3</v>
      </c>
      <c r="BA1730" s="119">
        <v>31</v>
      </c>
      <c r="BB1730" s="121">
        <v>17</v>
      </c>
      <c r="BC1730" s="125">
        <f t="shared" si="682"/>
        <v>31017</v>
      </c>
      <c r="BE1730" s="7" t="s">
        <v>228</v>
      </c>
    </row>
    <row r="1731" spans="1:57" hidden="1" outlineLevel="1">
      <c r="A1731" t="s">
        <v>1487</v>
      </c>
      <c r="B1731" t="s">
        <v>2573</v>
      </c>
      <c r="C1731" s="1">
        <f t="shared" si="684"/>
        <v>19293</v>
      </c>
      <c r="D1731" s="7">
        <f>IF(N1731&gt;0, RANK(N1731,(N1731:P1731,Q1731:AE1731)),0)</f>
        <v>2</v>
      </c>
      <c r="E1731" s="7">
        <f>IF(O1731&gt;0,RANK(O1731,(N1731:P1731,Q1731:AE1731)),0)</f>
        <v>1</v>
      </c>
      <c r="F1731" s="7">
        <f>IF(P1731&gt;0,RANK(P1731,(N1731:P1731,Q1731:AE1731)),0)</f>
        <v>3</v>
      </c>
      <c r="G1731" s="1">
        <f t="shared" si="671"/>
        <v>7230</v>
      </c>
      <c r="H1731" s="2">
        <f t="shared" si="672"/>
        <v>0.37474731767998753</v>
      </c>
      <c r="I1731" s="2"/>
      <c r="J1731" s="2">
        <f t="shared" si="685"/>
        <v>0.30409993261804802</v>
      </c>
      <c r="K1731" s="2">
        <f t="shared" si="686"/>
        <v>0.67884725029803561</v>
      </c>
      <c r="L1731" s="2">
        <f t="shared" si="687"/>
        <v>5.9088788679832064E-3</v>
      </c>
      <c r="M1731" s="2">
        <f t="shared" si="688"/>
        <v>1.1143938215933166E-2</v>
      </c>
      <c r="N1731" s="66">
        <v>5867</v>
      </c>
      <c r="O1731" s="66">
        <v>13097</v>
      </c>
      <c r="P1731" s="66">
        <v>114</v>
      </c>
      <c r="Q1731" s="66">
        <v>54</v>
      </c>
      <c r="R1731" s="66">
        <v>17</v>
      </c>
      <c r="S1731" s="66">
        <v>78</v>
      </c>
      <c r="W1731" s="66">
        <v>66</v>
      </c>
      <c r="AN1731" s="7">
        <f>IF(Q1731&gt;0,RANK(Q1731,(N1731:P1731,Q1731:AE1731)),0)</f>
        <v>6</v>
      </c>
      <c r="AO1731" s="7">
        <f>IF(R1731&gt;0,RANK(R1731,(N1731:P1731,Q1731:AE1731)),0)</f>
        <v>7</v>
      </c>
      <c r="AP1731" s="7">
        <f>IF(T1731&gt;0,RANK(T1731,(N1731:P1731,Q1731:AE1731)),0)</f>
        <v>0</v>
      </c>
      <c r="AQ1731" s="7">
        <f>IF(S1731&gt;0,RANK(S1731,(N1731:P1731,Q1731:AE1731)),0)</f>
        <v>4</v>
      </c>
      <c r="AR1731" s="2">
        <f t="shared" si="689"/>
        <v>2.7989426216762556E-3</v>
      </c>
      <c r="AS1731" s="2">
        <f t="shared" si="690"/>
        <v>8.8114860312030272E-4</v>
      </c>
      <c r="AT1731" s="2">
        <f t="shared" si="691"/>
        <v>0</v>
      </c>
      <c r="AU1731" s="2">
        <f t="shared" si="692"/>
        <v>4.0429171201990357E-3</v>
      </c>
      <c r="AW1731" t="s">
        <v>1487</v>
      </c>
      <c r="AX1731" t="s">
        <v>2573</v>
      </c>
      <c r="AY1731">
        <v>3</v>
      </c>
      <c r="BA1731" s="119">
        <v>31</v>
      </c>
      <c r="BB1731" s="121">
        <v>19</v>
      </c>
      <c r="BC1731" s="125">
        <f t="shared" si="682"/>
        <v>31019</v>
      </c>
      <c r="BE1731" s="7" t="s">
        <v>228</v>
      </c>
    </row>
    <row r="1732" spans="1:57" hidden="1" outlineLevel="1">
      <c r="A1732" t="s">
        <v>2408</v>
      </c>
      <c r="B1732" t="s">
        <v>2573</v>
      </c>
      <c r="C1732" s="1">
        <f t="shared" si="684"/>
        <v>3387</v>
      </c>
      <c r="D1732" s="7">
        <f>IF(N1732&gt;0, RANK(N1732,(N1732:P1732,Q1732:AE1732)),0)</f>
        <v>2</v>
      </c>
      <c r="E1732" s="7">
        <f>IF(O1732&gt;0,RANK(O1732,(N1732:P1732,Q1732:AE1732)),0)</f>
        <v>1</v>
      </c>
      <c r="F1732" s="7">
        <f>IF(P1732&gt;0,RANK(P1732,(N1732:P1732,Q1732:AE1732)),0)</f>
        <v>3</v>
      </c>
      <c r="G1732" s="1">
        <f t="shared" si="671"/>
        <v>494</v>
      </c>
      <c r="H1732" s="2">
        <f t="shared" si="672"/>
        <v>0.14585178624151166</v>
      </c>
      <c r="I1732" s="2"/>
      <c r="J1732" s="2">
        <f t="shared" si="685"/>
        <v>0.41718334809565988</v>
      </c>
      <c r="K1732" s="2">
        <f t="shared" si="686"/>
        <v>0.56303513433717156</v>
      </c>
      <c r="L1732" s="2">
        <f t="shared" si="687"/>
        <v>7.6764098021848241E-3</v>
      </c>
      <c r="M1732" s="2">
        <f t="shared" si="688"/>
        <v>1.2105107764983681E-2</v>
      </c>
      <c r="N1732" s="66">
        <v>1413</v>
      </c>
      <c r="O1732" s="66">
        <v>1907</v>
      </c>
      <c r="P1732" s="66">
        <v>26</v>
      </c>
      <c r="Q1732" s="66">
        <v>8</v>
      </c>
      <c r="R1732" s="66">
        <v>2</v>
      </c>
      <c r="S1732" s="66">
        <v>23</v>
      </c>
      <c r="W1732" s="66">
        <v>8</v>
      </c>
      <c r="AN1732" s="7">
        <f>IF(Q1732&gt;0,RANK(Q1732,(N1732:P1732,Q1732:AE1732)),0)</f>
        <v>5</v>
      </c>
      <c r="AO1732" s="7">
        <f>IF(R1732&gt;0,RANK(R1732,(N1732:P1732,Q1732:AE1732)),0)</f>
        <v>7</v>
      </c>
      <c r="AP1732" s="7">
        <f>IF(T1732&gt;0,RANK(T1732,(N1732:P1732,Q1732:AE1732)),0)</f>
        <v>0</v>
      </c>
      <c r="AQ1732" s="7">
        <f>IF(S1732&gt;0,RANK(S1732,(N1732:P1732,Q1732:AE1732)),0)</f>
        <v>4</v>
      </c>
      <c r="AR1732" s="2">
        <f t="shared" si="689"/>
        <v>2.3619722468260999E-3</v>
      </c>
      <c r="AS1732" s="2">
        <f t="shared" si="690"/>
        <v>5.9049306170652497E-4</v>
      </c>
      <c r="AT1732" s="2">
        <f t="shared" si="691"/>
        <v>0</v>
      </c>
      <c r="AU1732" s="2">
        <f t="shared" si="692"/>
        <v>6.7906702096250373E-3</v>
      </c>
      <c r="AW1732" t="s">
        <v>2408</v>
      </c>
      <c r="AX1732" t="s">
        <v>2573</v>
      </c>
      <c r="AY1732">
        <v>1</v>
      </c>
      <c r="BA1732" s="119">
        <v>31</v>
      </c>
      <c r="BB1732" s="121">
        <v>21</v>
      </c>
      <c r="BC1732" s="125">
        <f t="shared" si="682"/>
        <v>31021</v>
      </c>
      <c r="BE1732" s="7" t="s">
        <v>228</v>
      </c>
    </row>
    <row r="1733" spans="1:57" hidden="1" outlineLevel="1">
      <c r="A1733" t="s">
        <v>957</v>
      </c>
      <c r="B1733" t="s">
        <v>2573</v>
      </c>
      <c r="C1733" s="1">
        <f t="shared" si="684"/>
        <v>3839</v>
      </c>
      <c r="D1733" s="7">
        <f>IF(N1733&gt;0, RANK(N1733,(N1733:P1733,Q1733:AE1733)),0)</f>
        <v>2</v>
      </c>
      <c r="E1733" s="7">
        <f>IF(O1733&gt;0,RANK(O1733,(N1733:P1733,Q1733:AE1733)),0)</f>
        <v>1</v>
      </c>
      <c r="F1733" s="7">
        <f>IF(P1733&gt;0,RANK(P1733,(N1733:P1733,Q1733:AE1733)),0)</f>
        <v>3</v>
      </c>
      <c r="G1733" s="1">
        <f t="shared" si="671"/>
        <v>1367</v>
      </c>
      <c r="H1733" s="2">
        <f t="shared" si="672"/>
        <v>0.35608231310237043</v>
      </c>
      <c r="I1733" s="2"/>
      <c r="J1733" s="2">
        <f t="shared" si="685"/>
        <v>0.30997655639489452</v>
      </c>
      <c r="K1733" s="2">
        <f t="shared" si="686"/>
        <v>0.66605886949726489</v>
      </c>
      <c r="L1733" s="2">
        <f t="shared" si="687"/>
        <v>9.8984110445428496E-3</v>
      </c>
      <c r="M1733" s="2">
        <f t="shared" si="688"/>
        <v>1.4066163063297736E-2</v>
      </c>
      <c r="N1733" s="66">
        <v>1190</v>
      </c>
      <c r="O1733" s="66">
        <v>2557</v>
      </c>
      <c r="P1733" s="66">
        <v>38</v>
      </c>
      <c r="Q1733" s="66">
        <v>11</v>
      </c>
      <c r="R1733" s="66">
        <v>8</v>
      </c>
      <c r="S1733" s="66">
        <v>24</v>
      </c>
      <c r="W1733" s="66">
        <v>11</v>
      </c>
      <c r="AN1733" s="7">
        <f>IF(Q1733&gt;0,RANK(Q1733,(N1733:P1733,Q1733:AE1733)),0)</f>
        <v>5</v>
      </c>
      <c r="AO1733" s="7">
        <f>IF(R1733&gt;0,RANK(R1733,(N1733:P1733,Q1733:AE1733)),0)</f>
        <v>7</v>
      </c>
      <c r="AP1733" s="7">
        <f>IF(T1733&gt;0,RANK(T1733,(N1733:P1733,Q1733:AE1733)),0)</f>
        <v>0</v>
      </c>
      <c r="AQ1733" s="7">
        <f>IF(S1733&gt;0,RANK(S1733,(N1733:P1733,Q1733:AE1733)),0)</f>
        <v>4</v>
      </c>
      <c r="AR1733" s="2">
        <f t="shared" si="689"/>
        <v>2.8653295128939827E-3</v>
      </c>
      <c r="AS1733" s="2">
        <f t="shared" si="690"/>
        <v>2.0838760093774421E-3</v>
      </c>
      <c r="AT1733" s="2">
        <f t="shared" si="691"/>
        <v>0</v>
      </c>
      <c r="AU1733" s="2">
        <f t="shared" si="692"/>
        <v>6.2516280281323259E-3</v>
      </c>
      <c r="AW1733" t="s">
        <v>957</v>
      </c>
      <c r="AX1733" t="s">
        <v>2573</v>
      </c>
      <c r="AY1733">
        <v>1</v>
      </c>
      <c r="BA1733" s="119">
        <v>31</v>
      </c>
      <c r="BB1733" s="121">
        <v>23</v>
      </c>
      <c r="BC1733" s="125">
        <f t="shared" si="682"/>
        <v>31023</v>
      </c>
      <c r="BE1733" s="7" t="s">
        <v>228</v>
      </c>
    </row>
    <row r="1734" spans="1:57" hidden="1" outlineLevel="1">
      <c r="A1734" t="s">
        <v>3259</v>
      </c>
      <c r="B1734" t="s">
        <v>2573</v>
      </c>
      <c r="C1734" s="1">
        <f t="shared" si="684"/>
        <v>12122</v>
      </c>
      <c r="D1734" s="7">
        <f>IF(N1734&gt;0, RANK(N1734,(N1734:P1734,Q1734:AE1734)),0)</f>
        <v>2</v>
      </c>
      <c r="E1734" s="7">
        <f>IF(O1734&gt;0,RANK(O1734,(N1734:P1734,Q1734:AE1734)),0)</f>
        <v>1</v>
      </c>
      <c r="F1734" s="7">
        <f>IF(P1734&gt;0,RANK(P1734,(N1734:P1734,Q1734:AE1734)),0)</f>
        <v>3</v>
      </c>
      <c r="G1734" s="1">
        <f t="shared" si="671"/>
        <v>2367</v>
      </c>
      <c r="H1734" s="2">
        <f t="shared" si="672"/>
        <v>0.1952648077874938</v>
      </c>
      <c r="I1734" s="2"/>
      <c r="J1734" s="2">
        <f t="shared" si="685"/>
        <v>0.39209701369410987</v>
      </c>
      <c r="K1734" s="2">
        <f t="shared" si="686"/>
        <v>0.58736182148160365</v>
      </c>
      <c r="L1734" s="2">
        <f t="shared" si="687"/>
        <v>6.5170763900346479E-3</v>
      </c>
      <c r="M1734" s="2">
        <f t="shared" si="688"/>
        <v>1.4024088434251826E-2</v>
      </c>
      <c r="N1734" s="66">
        <v>4753</v>
      </c>
      <c r="O1734" s="66">
        <v>7120</v>
      </c>
      <c r="P1734" s="66">
        <v>79</v>
      </c>
      <c r="Q1734" s="66">
        <v>54</v>
      </c>
      <c r="R1734" s="66">
        <v>8</v>
      </c>
      <c r="S1734" s="66">
        <v>48</v>
      </c>
      <c r="W1734" s="66">
        <v>60</v>
      </c>
      <c r="AN1734" s="7">
        <f>IF(Q1734&gt;0,RANK(Q1734,(N1734:P1734,Q1734:AE1734)),0)</f>
        <v>5</v>
      </c>
      <c r="AO1734" s="7">
        <f>IF(R1734&gt;0,RANK(R1734,(N1734:P1734,Q1734:AE1734)),0)</f>
        <v>7</v>
      </c>
      <c r="AP1734" s="7">
        <f>IF(T1734&gt;0,RANK(T1734,(N1734:P1734,Q1734:AE1734)),0)</f>
        <v>0</v>
      </c>
      <c r="AQ1734" s="7">
        <f>IF(S1734&gt;0,RANK(S1734,(N1734:P1734,Q1734:AE1734)),0)</f>
        <v>6</v>
      </c>
      <c r="AR1734" s="2">
        <f t="shared" si="689"/>
        <v>4.4547104438211515E-3</v>
      </c>
      <c r="AS1734" s="2">
        <f t="shared" si="690"/>
        <v>6.5995710278831873E-4</v>
      </c>
      <c r="AT1734" s="2">
        <f t="shared" si="691"/>
        <v>0</v>
      </c>
      <c r="AU1734" s="2">
        <f t="shared" si="692"/>
        <v>3.9597426167299124E-3</v>
      </c>
      <c r="AW1734" t="s">
        <v>3259</v>
      </c>
      <c r="AX1734" t="s">
        <v>2573</v>
      </c>
      <c r="AY1734">
        <v>1</v>
      </c>
      <c r="BA1734" s="119">
        <v>31</v>
      </c>
      <c r="BB1734" s="121">
        <v>25</v>
      </c>
      <c r="BC1734" s="125">
        <f t="shared" si="682"/>
        <v>31025</v>
      </c>
      <c r="BE1734" s="7" t="s">
        <v>228</v>
      </c>
    </row>
    <row r="1735" spans="1:57" hidden="1" outlineLevel="1">
      <c r="A1735" t="s">
        <v>3269</v>
      </c>
      <c r="B1735" t="s">
        <v>2573</v>
      </c>
      <c r="C1735" s="1">
        <f t="shared" si="684"/>
        <v>4174</v>
      </c>
      <c r="D1735" s="7">
        <f>IF(N1735&gt;0, RANK(N1735,(N1735:P1735,Q1735:AE1735)),0)</f>
        <v>2</v>
      </c>
      <c r="E1735" s="7">
        <f>IF(O1735&gt;0,RANK(O1735,(N1735:P1735,Q1735:AE1735)),0)</f>
        <v>1</v>
      </c>
      <c r="F1735" s="7">
        <f>IF(P1735&gt;0,RANK(P1735,(N1735:P1735,Q1735:AE1735)),0)</f>
        <v>3</v>
      </c>
      <c r="G1735" s="1">
        <f t="shared" ref="G1735:G1798" si="693">IF(C1735&gt;0,MAX(N1735:P1735)-LARGE(N1735:P1735,2),0)</f>
        <v>1722</v>
      </c>
      <c r="H1735" s="2">
        <f t="shared" ref="H1735:H1798" si="694">IF(C1735&gt;0,G1735/C1735,0)</f>
        <v>0.41255390512697654</v>
      </c>
      <c r="I1735" s="2"/>
      <c r="J1735" s="2">
        <f t="shared" si="685"/>
        <v>0.28509822712026833</v>
      </c>
      <c r="K1735" s="2">
        <f t="shared" si="686"/>
        <v>0.69765213224724487</v>
      </c>
      <c r="L1735" s="2">
        <f t="shared" si="687"/>
        <v>8.6248203162434117E-3</v>
      </c>
      <c r="M1735" s="2">
        <f t="shared" si="688"/>
        <v>8.624820316243384E-3</v>
      </c>
      <c r="N1735" s="66">
        <v>1190</v>
      </c>
      <c r="O1735" s="66">
        <v>2912</v>
      </c>
      <c r="P1735" s="66">
        <v>36</v>
      </c>
      <c r="Q1735" s="66">
        <v>4</v>
      </c>
      <c r="R1735" s="66">
        <v>3</v>
      </c>
      <c r="S1735" s="66">
        <v>22</v>
      </c>
      <c r="W1735" s="66">
        <v>7</v>
      </c>
      <c r="AN1735" s="7">
        <f>IF(Q1735&gt;0,RANK(Q1735,(N1735:P1735,Q1735:AE1735)),0)</f>
        <v>6</v>
      </c>
      <c r="AO1735" s="7">
        <f>IF(R1735&gt;0,RANK(R1735,(N1735:P1735,Q1735:AE1735)),0)</f>
        <v>7</v>
      </c>
      <c r="AP1735" s="7">
        <f>IF(T1735&gt;0,RANK(T1735,(N1735:P1735,Q1735:AE1735)),0)</f>
        <v>0</v>
      </c>
      <c r="AQ1735" s="7">
        <f>IF(S1735&gt;0,RANK(S1735,(N1735:P1735,Q1735:AE1735)),0)</f>
        <v>4</v>
      </c>
      <c r="AR1735" s="2">
        <f t="shared" si="689"/>
        <v>9.5831336847149022E-4</v>
      </c>
      <c r="AS1735" s="2">
        <f t="shared" si="690"/>
        <v>7.1873502635361761E-4</v>
      </c>
      <c r="AT1735" s="2">
        <f t="shared" si="691"/>
        <v>0</v>
      </c>
      <c r="AU1735" s="2">
        <f t="shared" si="692"/>
        <v>5.2707235265931959E-3</v>
      </c>
      <c r="AW1735" t="s">
        <v>3269</v>
      </c>
      <c r="AX1735" t="s">
        <v>2573</v>
      </c>
      <c r="AY1735">
        <v>0</v>
      </c>
      <c r="BA1735" s="119">
        <v>31</v>
      </c>
      <c r="BB1735" s="121">
        <v>27</v>
      </c>
      <c r="BC1735" s="125">
        <f t="shared" si="682"/>
        <v>31027</v>
      </c>
      <c r="BE1735" s="7" t="s">
        <v>228</v>
      </c>
    </row>
    <row r="1736" spans="1:57" hidden="1" outlineLevel="1">
      <c r="A1736" t="s">
        <v>1928</v>
      </c>
      <c r="B1736" t="s">
        <v>2573</v>
      </c>
      <c r="C1736" s="1">
        <f t="shared" si="684"/>
        <v>1844</v>
      </c>
      <c r="D1736" s="7">
        <f>IF(N1736&gt;0, RANK(N1736,(N1736:P1736,Q1736:AE1736)),0)</f>
        <v>2</v>
      </c>
      <c r="E1736" s="7">
        <f>IF(O1736&gt;0,RANK(O1736,(N1736:P1736,Q1736:AE1736)),0)</f>
        <v>1</v>
      </c>
      <c r="F1736" s="7">
        <f>IF(P1736&gt;0,RANK(P1736,(N1736:P1736,Q1736:AE1736)),0)</f>
        <v>4</v>
      </c>
      <c r="G1736" s="1">
        <f t="shared" si="693"/>
        <v>1136</v>
      </c>
      <c r="H1736" s="2">
        <f t="shared" si="694"/>
        <v>0.61605206073752716</v>
      </c>
      <c r="I1736" s="2"/>
      <c r="J1736" s="2">
        <f t="shared" si="685"/>
        <v>0.18492407809110628</v>
      </c>
      <c r="K1736" s="2">
        <f t="shared" si="686"/>
        <v>0.80097613882863339</v>
      </c>
      <c r="L1736" s="2">
        <f t="shared" si="687"/>
        <v>3.7960954446854662E-3</v>
      </c>
      <c r="M1736" s="2">
        <f t="shared" si="688"/>
        <v>1.0303687635574809E-2</v>
      </c>
      <c r="N1736" s="66">
        <v>341</v>
      </c>
      <c r="O1736" s="66">
        <v>1477</v>
      </c>
      <c r="P1736" s="66">
        <v>7</v>
      </c>
      <c r="Q1736" s="66">
        <v>8</v>
      </c>
      <c r="R1736" s="66">
        <v>3</v>
      </c>
      <c r="S1736" s="66">
        <v>5</v>
      </c>
      <c r="W1736" s="66">
        <v>3</v>
      </c>
      <c r="AN1736" s="7">
        <f>IF(Q1736&gt;0,RANK(Q1736,(N1736:P1736,Q1736:AE1736)),0)</f>
        <v>3</v>
      </c>
      <c r="AO1736" s="7">
        <f>IF(R1736&gt;0,RANK(R1736,(N1736:P1736,Q1736:AE1736)),0)</f>
        <v>6</v>
      </c>
      <c r="AP1736" s="7">
        <f>IF(T1736&gt;0,RANK(T1736,(N1736:P1736,Q1736:AE1736)),0)</f>
        <v>0</v>
      </c>
      <c r="AQ1736" s="7">
        <f>IF(S1736&gt;0,RANK(S1736,(N1736:P1736,Q1736:AE1736)),0)</f>
        <v>5</v>
      </c>
      <c r="AR1736" s="2">
        <f t="shared" si="689"/>
        <v>4.3383947939262474E-3</v>
      </c>
      <c r="AS1736" s="2">
        <f t="shared" si="690"/>
        <v>1.6268980477223427E-3</v>
      </c>
      <c r="AT1736" s="2">
        <f t="shared" si="691"/>
        <v>0</v>
      </c>
      <c r="AU1736" s="2">
        <f t="shared" si="692"/>
        <v>2.7114967462039045E-3</v>
      </c>
      <c r="AW1736" t="s">
        <v>1928</v>
      </c>
      <c r="AX1736" t="s">
        <v>2573</v>
      </c>
      <c r="AY1736">
        <v>3</v>
      </c>
      <c r="BA1736" s="119">
        <v>31</v>
      </c>
      <c r="BB1736" s="121">
        <v>29</v>
      </c>
      <c r="BC1736" s="125">
        <f t="shared" si="682"/>
        <v>31029</v>
      </c>
      <c r="BE1736" s="7" t="s">
        <v>228</v>
      </c>
    </row>
    <row r="1737" spans="1:57" hidden="1" outlineLevel="1">
      <c r="A1737" t="s">
        <v>830</v>
      </c>
      <c r="B1737" t="s">
        <v>2573</v>
      </c>
      <c r="C1737" s="1">
        <f t="shared" si="684"/>
        <v>3059</v>
      </c>
      <c r="D1737" s="7">
        <f>IF(N1737&gt;0, RANK(N1737,(N1737:P1737,Q1737:AE1737)),0)</f>
        <v>2</v>
      </c>
      <c r="E1737" s="7">
        <f>IF(O1737&gt;0,RANK(O1737,(N1737:P1737,Q1737:AE1737)),0)</f>
        <v>1</v>
      </c>
      <c r="F1737" s="7">
        <f>IF(P1737&gt;0,RANK(P1737,(N1737:P1737,Q1737:AE1737)),0)</f>
        <v>4</v>
      </c>
      <c r="G1737" s="1">
        <f t="shared" si="693"/>
        <v>1761</v>
      </c>
      <c r="H1737" s="2">
        <f t="shared" si="694"/>
        <v>0.5756783262504086</v>
      </c>
      <c r="I1737" s="2"/>
      <c r="J1737" s="2">
        <f t="shared" si="685"/>
        <v>0.19581562602157568</v>
      </c>
      <c r="K1737" s="2">
        <f t="shared" si="686"/>
        <v>0.77149395227198436</v>
      </c>
      <c r="L1737" s="2">
        <f t="shared" si="687"/>
        <v>1.1441647597254004E-2</v>
      </c>
      <c r="M1737" s="2">
        <f t="shared" si="688"/>
        <v>2.1248774109185985E-2</v>
      </c>
      <c r="N1737" s="66">
        <v>599</v>
      </c>
      <c r="O1737" s="66">
        <v>2360</v>
      </c>
      <c r="P1737" s="66">
        <v>35</v>
      </c>
      <c r="Q1737" s="66">
        <v>10</v>
      </c>
      <c r="R1737" s="66">
        <v>2</v>
      </c>
      <c r="S1737" s="66">
        <v>44</v>
      </c>
      <c r="W1737" s="66">
        <v>9</v>
      </c>
      <c r="AN1737" s="7">
        <f>IF(Q1737&gt;0,RANK(Q1737,(N1737:P1737,Q1737:AE1737)),0)</f>
        <v>5</v>
      </c>
      <c r="AO1737" s="7">
        <f>IF(R1737&gt;0,RANK(R1737,(N1737:P1737,Q1737:AE1737)),0)</f>
        <v>7</v>
      </c>
      <c r="AP1737" s="7">
        <f>IF(T1737&gt;0,RANK(T1737,(N1737:P1737,Q1737:AE1737)),0)</f>
        <v>0</v>
      </c>
      <c r="AQ1737" s="7">
        <f>IF(S1737&gt;0,RANK(S1737,(N1737:P1737,Q1737:AE1737)),0)</f>
        <v>3</v>
      </c>
      <c r="AR1737" s="2">
        <f t="shared" si="689"/>
        <v>3.2690421706440013E-3</v>
      </c>
      <c r="AS1737" s="2">
        <f t="shared" si="690"/>
        <v>6.5380843412880026E-4</v>
      </c>
      <c r="AT1737" s="2">
        <f t="shared" si="691"/>
        <v>0</v>
      </c>
      <c r="AU1737" s="2">
        <f t="shared" si="692"/>
        <v>1.4383785550833606E-2</v>
      </c>
      <c r="AW1737" t="s">
        <v>830</v>
      </c>
      <c r="AX1737" t="s">
        <v>2573</v>
      </c>
      <c r="AY1737">
        <v>3</v>
      </c>
      <c r="BA1737" s="119">
        <v>31</v>
      </c>
      <c r="BB1737" s="121">
        <v>31</v>
      </c>
      <c r="BC1737" s="125">
        <f t="shared" si="682"/>
        <v>31031</v>
      </c>
      <c r="BE1737" s="7" t="s">
        <v>228</v>
      </c>
    </row>
    <row r="1738" spans="1:57" hidden="1" outlineLevel="1">
      <c r="A1738" t="s">
        <v>3395</v>
      </c>
      <c r="B1738" t="s">
        <v>2573</v>
      </c>
      <c r="C1738" s="1">
        <f t="shared" si="684"/>
        <v>4839</v>
      </c>
      <c r="D1738" s="7">
        <f>IF(N1738&gt;0, RANK(N1738,(N1738:P1738,Q1738:AE1738)),0)</f>
        <v>2</v>
      </c>
      <c r="E1738" s="7">
        <f>IF(O1738&gt;0,RANK(O1738,(N1738:P1738,Q1738:AE1738)),0)</f>
        <v>1</v>
      </c>
      <c r="F1738" s="7">
        <f>IF(P1738&gt;0,RANK(P1738,(N1738:P1738,Q1738:AE1738)),0)</f>
        <v>3</v>
      </c>
      <c r="G1738" s="1">
        <f t="shared" si="693"/>
        <v>2399</v>
      </c>
      <c r="H1738" s="2">
        <f t="shared" si="694"/>
        <v>0.49576358751808225</v>
      </c>
      <c r="I1738" s="2"/>
      <c r="J1738" s="2">
        <f t="shared" si="685"/>
        <v>0.24240545567265964</v>
      </c>
      <c r="K1738" s="2">
        <f t="shared" si="686"/>
        <v>0.73816904319074184</v>
      </c>
      <c r="L1738" s="2">
        <f t="shared" si="687"/>
        <v>5.9929737549080393E-3</v>
      </c>
      <c r="M1738" s="2">
        <f t="shared" si="688"/>
        <v>1.3432527381690538E-2</v>
      </c>
      <c r="N1738" s="66">
        <v>1173</v>
      </c>
      <c r="O1738" s="66">
        <v>3572</v>
      </c>
      <c r="P1738" s="66">
        <v>29</v>
      </c>
      <c r="Q1738" s="66">
        <v>19</v>
      </c>
      <c r="R1738" s="66">
        <v>6</v>
      </c>
      <c r="S1738" s="66">
        <v>22</v>
      </c>
      <c r="W1738" s="66">
        <v>18</v>
      </c>
      <c r="AN1738" s="7">
        <f>IF(Q1738&gt;0,RANK(Q1738,(N1738:P1738,Q1738:AE1738)),0)</f>
        <v>5</v>
      </c>
      <c r="AO1738" s="7">
        <f>IF(R1738&gt;0,RANK(R1738,(N1738:P1738,Q1738:AE1738)),0)</f>
        <v>7</v>
      </c>
      <c r="AP1738" s="7">
        <f>IF(T1738&gt;0,RANK(T1738,(N1738:P1738,Q1738:AE1738)),0)</f>
        <v>0</v>
      </c>
      <c r="AQ1738" s="7">
        <f>IF(S1738&gt;0,RANK(S1738,(N1738:P1738,Q1738:AE1738)),0)</f>
        <v>4</v>
      </c>
      <c r="AR1738" s="2">
        <f t="shared" si="689"/>
        <v>3.9264310808018186E-3</v>
      </c>
      <c r="AS1738" s="2">
        <f t="shared" si="690"/>
        <v>1.2399256044637321E-3</v>
      </c>
      <c r="AT1738" s="2">
        <f t="shared" si="691"/>
        <v>0</v>
      </c>
      <c r="AU1738" s="2">
        <f t="shared" si="692"/>
        <v>4.5463938830336845E-3</v>
      </c>
      <c r="AW1738" t="s">
        <v>3395</v>
      </c>
      <c r="AX1738" t="s">
        <v>2573</v>
      </c>
      <c r="AY1738">
        <v>3</v>
      </c>
      <c r="BA1738" s="119">
        <v>31</v>
      </c>
      <c r="BB1738" s="121">
        <v>33</v>
      </c>
      <c r="BC1738" s="125">
        <f t="shared" si="682"/>
        <v>31033</v>
      </c>
      <c r="BE1738" s="7" t="s">
        <v>228</v>
      </c>
    </row>
    <row r="1739" spans="1:57" hidden="1" outlineLevel="1">
      <c r="A1739" t="s">
        <v>233</v>
      </c>
      <c r="B1739" t="s">
        <v>2573</v>
      </c>
      <c r="C1739" s="1">
        <f t="shared" si="684"/>
        <v>3033</v>
      </c>
      <c r="D1739" s="7">
        <f>IF(N1739&gt;0, RANK(N1739,(N1739:P1739,Q1739:AE1739)),0)</f>
        <v>2</v>
      </c>
      <c r="E1739" s="7">
        <f>IF(O1739&gt;0,RANK(O1739,(N1739:P1739,Q1739:AE1739)),0)</f>
        <v>1</v>
      </c>
      <c r="F1739" s="7">
        <f>IF(P1739&gt;0,RANK(P1739,(N1739:P1739,Q1739:AE1739)),0)</f>
        <v>3</v>
      </c>
      <c r="G1739" s="1">
        <f t="shared" si="693"/>
        <v>1397</v>
      </c>
      <c r="H1739" s="2">
        <f t="shared" si="694"/>
        <v>0.46060006594131225</v>
      </c>
      <c r="I1739" s="2"/>
      <c r="J1739" s="2">
        <f t="shared" si="685"/>
        <v>0.25717111770524231</v>
      </c>
      <c r="K1739" s="2">
        <f t="shared" si="686"/>
        <v>0.71777118364655457</v>
      </c>
      <c r="L1739" s="2">
        <f t="shared" si="687"/>
        <v>8.9020771513353119E-3</v>
      </c>
      <c r="M1739" s="2">
        <f t="shared" si="688"/>
        <v>1.6155621496867861E-2</v>
      </c>
      <c r="N1739" s="66">
        <v>780</v>
      </c>
      <c r="O1739" s="66">
        <v>2177</v>
      </c>
      <c r="P1739" s="66">
        <v>27</v>
      </c>
      <c r="Q1739" s="66">
        <v>8</v>
      </c>
      <c r="R1739" s="66">
        <v>3</v>
      </c>
      <c r="S1739" s="66">
        <v>24</v>
      </c>
      <c r="W1739" s="66">
        <v>14</v>
      </c>
      <c r="AN1739" s="7">
        <f>IF(Q1739&gt;0,RANK(Q1739,(N1739:P1739,Q1739:AE1739)),0)</f>
        <v>6</v>
      </c>
      <c r="AO1739" s="7">
        <f>IF(R1739&gt;0,RANK(R1739,(N1739:P1739,Q1739:AE1739)),0)</f>
        <v>7</v>
      </c>
      <c r="AP1739" s="7">
        <f>IF(T1739&gt;0,RANK(T1739,(N1739:P1739,Q1739:AE1739)),0)</f>
        <v>0</v>
      </c>
      <c r="AQ1739" s="7">
        <f>IF(S1739&gt;0,RANK(S1739,(N1739:P1739,Q1739:AE1739)),0)</f>
        <v>4</v>
      </c>
      <c r="AR1739" s="2">
        <f t="shared" si="689"/>
        <v>2.6376524892845368E-3</v>
      </c>
      <c r="AS1739" s="2">
        <f t="shared" si="690"/>
        <v>9.8911968348170125E-4</v>
      </c>
      <c r="AT1739" s="2">
        <f t="shared" si="691"/>
        <v>0</v>
      </c>
      <c r="AU1739" s="2">
        <f t="shared" si="692"/>
        <v>7.91295746785361E-3</v>
      </c>
      <c r="AW1739" t="s">
        <v>233</v>
      </c>
      <c r="AX1739" t="s">
        <v>2573</v>
      </c>
      <c r="AY1739">
        <v>3</v>
      </c>
      <c r="BA1739" s="119">
        <v>31</v>
      </c>
      <c r="BB1739" s="121">
        <v>35</v>
      </c>
      <c r="BC1739" s="125">
        <f t="shared" si="682"/>
        <v>31035</v>
      </c>
      <c r="BE1739" s="7" t="s">
        <v>228</v>
      </c>
    </row>
    <row r="1740" spans="1:57" hidden="1" outlineLevel="1">
      <c r="A1740" t="s">
        <v>102</v>
      </c>
      <c r="B1740" t="s">
        <v>2573</v>
      </c>
      <c r="C1740" s="1">
        <f t="shared" si="684"/>
        <v>3203</v>
      </c>
      <c r="D1740" s="7">
        <f>IF(N1740&gt;0, RANK(N1740,(N1740:P1740,Q1740:AE1740)),0)</f>
        <v>2</v>
      </c>
      <c r="E1740" s="7">
        <f>IF(O1740&gt;0,RANK(O1740,(N1740:P1740,Q1740:AE1740)),0)</f>
        <v>1</v>
      </c>
      <c r="F1740" s="7">
        <f>IF(P1740&gt;0,RANK(P1740,(N1740:P1740,Q1740:AE1740)),0)</f>
        <v>3</v>
      </c>
      <c r="G1740" s="1">
        <f t="shared" si="693"/>
        <v>893</v>
      </c>
      <c r="H1740" s="2">
        <f t="shared" si="694"/>
        <v>0.27880112394630036</v>
      </c>
      <c r="I1740" s="2"/>
      <c r="J1740" s="2">
        <f t="shared" si="685"/>
        <v>0.35123321885732128</v>
      </c>
      <c r="K1740" s="2">
        <f t="shared" si="686"/>
        <v>0.63003434280362158</v>
      </c>
      <c r="L1740" s="2">
        <f t="shared" si="687"/>
        <v>6.5563534186699971E-3</v>
      </c>
      <c r="M1740" s="2">
        <f t="shared" si="688"/>
        <v>1.2176084920387137E-2</v>
      </c>
      <c r="N1740" s="66">
        <v>1125</v>
      </c>
      <c r="O1740" s="66">
        <v>2018</v>
      </c>
      <c r="P1740" s="66">
        <v>21</v>
      </c>
      <c r="Q1740" s="66">
        <v>10</v>
      </c>
      <c r="R1740" s="66">
        <v>4</v>
      </c>
      <c r="S1740" s="66">
        <v>16</v>
      </c>
      <c r="W1740" s="66">
        <v>9</v>
      </c>
      <c r="AN1740" s="7">
        <f>IF(Q1740&gt;0,RANK(Q1740,(N1740:P1740,Q1740:AE1740)),0)</f>
        <v>5</v>
      </c>
      <c r="AO1740" s="7">
        <f>IF(R1740&gt;0,RANK(R1740,(N1740:P1740,Q1740:AE1740)),0)</f>
        <v>7</v>
      </c>
      <c r="AP1740" s="7">
        <f>IF(T1740&gt;0,RANK(T1740,(N1740:P1740,Q1740:AE1740)),0)</f>
        <v>0</v>
      </c>
      <c r="AQ1740" s="7">
        <f>IF(S1740&gt;0,RANK(S1740,(N1740:P1740,Q1740:AE1740)),0)</f>
        <v>4</v>
      </c>
      <c r="AR1740" s="2">
        <f t="shared" si="689"/>
        <v>3.1220730565095223E-3</v>
      </c>
      <c r="AS1740" s="2">
        <f t="shared" si="690"/>
        <v>1.248829222603809E-3</v>
      </c>
      <c r="AT1740" s="2">
        <f t="shared" si="691"/>
        <v>0</v>
      </c>
      <c r="AU1740" s="2">
        <f t="shared" si="692"/>
        <v>4.995316890415236E-3</v>
      </c>
      <c r="AW1740" t="s">
        <v>102</v>
      </c>
      <c r="AX1740" t="s">
        <v>2573</v>
      </c>
      <c r="AY1740">
        <v>1</v>
      </c>
      <c r="BA1740" s="119">
        <v>31</v>
      </c>
      <c r="BB1740" s="121">
        <v>37</v>
      </c>
      <c r="BC1740" s="125">
        <f t="shared" si="682"/>
        <v>31037</v>
      </c>
      <c r="BE1740" s="7" t="s">
        <v>228</v>
      </c>
    </row>
    <row r="1741" spans="1:57" hidden="1" outlineLevel="1">
      <c r="A1741" t="s">
        <v>2295</v>
      </c>
      <c r="B1741" t="s">
        <v>2573</v>
      </c>
      <c r="C1741" s="1">
        <f t="shared" si="684"/>
        <v>4087</v>
      </c>
      <c r="D1741" s="7">
        <f>IF(N1741&gt;0, RANK(N1741,(N1741:P1741,Q1741:AE1741)),0)</f>
        <v>2</v>
      </c>
      <c r="E1741" s="7">
        <f>IF(O1741&gt;0,RANK(O1741,(N1741:P1741,Q1741:AE1741)),0)</f>
        <v>1</v>
      </c>
      <c r="F1741" s="7">
        <f>IF(P1741&gt;0,RANK(P1741,(N1741:P1741,Q1741:AE1741)),0)</f>
        <v>4</v>
      </c>
      <c r="G1741" s="1">
        <f t="shared" si="693"/>
        <v>1458</v>
      </c>
      <c r="H1741" s="2">
        <f t="shared" si="694"/>
        <v>0.35674088573525814</v>
      </c>
      <c r="I1741" s="2"/>
      <c r="J1741" s="2">
        <f t="shared" si="685"/>
        <v>0.31172008808416934</v>
      </c>
      <c r="K1741" s="2">
        <f t="shared" si="686"/>
        <v>0.66846097381942748</v>
      </c>
      <c r="L1741" s="2">
        <f t="shared" si="687"/>
        <v>7.585025691216051E-3</v>
      </c>
      <c r="M1741" s="2">
        <f t="shared" si="688"/>
        <v>1.2233912405187175E-2</v>
      </c>
      <c r="N1741" s="66">
        <v>1274</v>
      </c>
      <c r="O1741" s="66">
        <v>2732</v>
      </c>
      <c r="P1741" s="66">
        <v>31</v>
      </c>
      <c r="Q1741" s="66">
        <v>8</v>
      </c>
      <c r="R1741" s="66">
        <v>1</v>
      </c>
      <c r="S1741" s="66">
        <v>34</v>
      </c>
      <c r="W1741" s="66">
        <v>7</v>
      </c>
      <c r="AN1741" s="7">
        <f>IF(Q1741&gt;0,RANK(Q1741,(N1741:P1741,Q1741:AE1741)),0)</f>
        <v>5</v>
      </c>
      <c r="AO1741" s="7">
        <f>IF(R1741&gt;0,RANK(R1741,(N1741:P1741,Q1741:AE1741)),0)</f>
        <v>7</v>
      </c>
      <c r="AP1741" s="7">
        <f>IF(T1741&gt;0,RANK(T1741,(N1741:P1741,Q1741:AE1741)),0)</f>
        <v>0</v>
      </c>
      <c r="AQ1741" s="7">
        <f>IF(S1741&gt;0,RANK(S1741,(N1741:P1741,Q1741:AE1741)),0)</f>
        <v>3</v>
      </c>
      <c r="AR1741" s="2">
        <f t="shared" si="689"/>
        <v>1.9574259848299485E-3</v>
      </c>
      <c r="AS1741" s="2">
        <f t="shared" si="690"/>
        <v>2.4467824810374357E-4</v>
      </c>
      <c r="AT1741" s="2">
        <f t="shared" si="691"/>
        <v>0</v>
      </c>
      <c r="AU1741" s="2">
        <f t="shared" si="692"/>
        <v>8.3190604355272823E-3</v>
      </c>
      <c r="AW1741" t="s">
        <v>2295</v>
      </c>
      <c r="AX1741" t="s">
        <v>2573</v>
      </c>
      <c r="AY1741">
        <v>1</v>
      </c>
      <c r="BA1741" s="119">
        <v>31</v>
      </c>
      <c r="BB1741" s="121">
        <v>39</v>
      </c>
      <c r="BC1741" s="125">
        <f t="shared" si="682"/>
        <v>31039</v>
      </c>
      <c r="BE1741" s="7" t="s">
        <v>228</v>
      </c>
    </row>
    <row r="1742" spans="1:57" hidden="1" outlineLevel="1">
      <c r="A1742" t="s">
        <v>1544</v>
      </c>
      <c r="B1742" t="s">
        <v>2573</v>
      </c>
      <c r="C1742" s="1">
        <f t="shared" si="684"/>
        <v>5578</v>
      </c>
      <c r="D1742" s="7">
        <f>IF(N1742&gt;0, RANK(N1742,(N1742:P1742,Q1742:AE1742)),0)</f>
        <v>2</v>
      </c>
      <c r="E1742" s="7">
        <f>IF(O1742&gt;0,RANK(O1742,(N1742:P1742,Q1742:AE1742)),0)</f>
        <v>1</v>
      </c>
      <c r="F1742" s="7">
        <f>IF(P1742&gt;0,RANK(P1742,(N1742:P1742,Q1742:AE1742)),0)</f>
        <v>3</v>
      </c>
      <c r="G1742" s="1">
        <f t="shared" si="693"/>
        <v>3109</v>
      </c>
      <c r="H1742" s="2">
        <f t="shared" si="694"/>
        <v>0.55736823234134103</v>
      </c>
      <c r="I1742" s="2"/>
      <c r="J1742" s="2">
        <f t="shared" si="685"/>
        <v>0.21369666547149516</v>
      </c>
      <c r="K1742" s="2">
        <f t="shared" si="686"/>
        <v>0.77106489781283616</v>
      </c>
      <c r="L1742" s="2">
        <f t="shared" si="687"/>
        <v>6.0953746862674792E-3</v>
      </c>
      <c r="M1742" s="2">
        <f t="shared" si="688"/>
        <v>9.1430620294012336E-3</v>
      </c>
      <c r="N1742" s="66">
        <v>1192</v>
      </c>
      <c r="O1742" s="66">
        <v>4301</v>
      </c>
      <c r="P1742" s="66">
        <v>34</v>
      </c>
      <c r="Q1742" s="66">
        <v>22</v>
      </c>
      <c r="R1742" s="66">
        <v>5</v>
      </c>
      <c r="S1742" s="66">
        <v>24</v>
      </c>
      <c r="W1742" s="66">
        <v>0</v>
      </c>
      <c r="AN1742" s="7">
        <f>IF(Q1742&gt;0,RANK(Q1742,(N1742:P1742,Q1742:AE1742)),0)</f>
        <v>5</v>
      </c>
      <c r="AO1742" s="7">
        <f>IF(R1742&gt;0,RANK(R1742,(N1742:P1742,Q1742:AE1742)),0)</f>
        <v>6</v>
      </c>
      <c r="AP1742" s="7">
        <f>IF(T1742&gt;0,RANK(T1742,(N1742:P1742,Q1742:AE1742)),0)</f>
        <v>0</v>
      </c>
      <c r="AQ1742" s="7">
        <f>IF(S1742&gt;0,RANK(S1742,(N1742:P1742,Q1742:AE1742)),0)</f>
        <v>4</v>
      </c>
      <c r="AR1742" s="2">
        <f t="shared" si="689"/>
        <v>3.9440659734671923E-3</v>
      </c>
      <c r="AS1742" s="2">
        <f t="shared" si="690"/>
        <v>8.9637863033345283E-4</v>
      </c>
      <c r="AT1742" s="2">
        <f t="shared" si="691"/>
        <v>0</v>
      </c>
      <c r="AU1742" s="2">
        <f t="shared" si="692"/>
        <v>4.3026174256005738E-3</v>
      </c>
      <c r="AW1742" t="s">
        <v>1544</v>
      </c>
      <c r="AX1742" t="s">
        <v>2573</v>
      </c>
      <c r="AY1742">
        <v>3</v>
      </c>
      <c r="BA1742" s="119">
        <v>31</v>
      </c>
      <c r="BB1742" s="121">
        <v>41</v>
      </c>
      <c r="BC1742" s="125">
        <f t="shared" si="682"/>
        <v>31041</v>
      </c>
      <c r="BE1742" s="7" t="s">
        <v>228</v>
      </c>
    </row>
    <row r="1743" spans="1:57" hidden="1" outlineLevel="1">
      <c r="A1743" t="s">
        <v>1561</v>
      </c>
      <c r="B1743" t="s">
        <v>2573</v>
      </c>
      <c r="C1743" s="1">
        <f t="shared" si="684"/>
        <v>6396</v>
      </c>
      <c r="D1743" s="7">
        <f>IF(N1743&gt;0, RANK(N1743,(N1743:P1743,Q1743:AE1743)),0)</f>
        <v>2</v>
      </c>
      <c r="E1743" s="7">
        <f>IF(O1743&gt;0,RANK(O1743,(N1743:P1743,Q1743:AE1743)),0)</f>
        <v>1</v>
      </c>
      <c r="F1743" s="7">
        <f>IF(P1743&gt;0,RANK(P1743,(N1743:P1743,Q1743:AE1743)),0)</f>
        <v>3</v>
      </c>
      <c r="G1743" s="1">
        <f t="shared" si="693"/>
        <v>298</v>
      </c>
      <c r="H1743" s="2">
        <f t="shared" si="694"/>
        <v>4.6591619762351467E-2</v>
      </c>
      <c r="I1743" s="2"/>
      <c r="J1743" s="2">
        <f t="shared" si="685"/>
        <v>0.46810506566604126</v>
      </c>
      <c r="K1743" s="2">
        <f t="shared" si="686"/>
        <v>0.51469668542839275</v>
      </c>
      <c r="L1743" s="2">
        <f t="shared" si="687"/>
        <v>7.6610381488430267E-3</v>
      </c>
      <c r="M1743" s="2">
        <f t="shared" si="688"/>
        <v>9.537210756722956E-3</v>
      </c>
      <c r="N1743" s="66">
        <v>2994</v>
      </c>
      <c r="O1743" s="66">
        <v>3292</v>
      </c>
      <c r="P1743" s="66">
        <v>49</v>
      </c>
      <c r="Q1743" s="66">
        <v>8</v>
      </c>
      <c r="R1743" s="66">
        <v>8</v>
      </c>
      <c r="S1743" s="66">
        <v>30</v>
      </c>
      <c r="W1743" s="66">
        <v>15</v>
      </c>
      <c r="AN1743" s="7">
        <f>IF(Q1743&gt;0,RANK(Q1743,(N1743:P1743,Q1743:AE1743)),0)</f>
        <v>6</v>
      </c>
      <c r="AO1743" s="7">
        <f>IF(R1743&gt;0,RANK(R1743,(N1743:P1743,Q1743:AE1743)),0)</f>
        <v>6</v>
      </c>
      <c r="AP1743" s="7">
        <f>IF(T1743&gt;0,RANK(T1743,(N1743:P1743,Q1743:AE1743)),0)</f>
        <v>0</v>
      </c>
      <c r="AQ1743" s="7">
        <f>IF(S1743&gt;0,RANK(S1743,(N1743:P1743,Q1743:AE1743)),0)</f>
        <v>4</v>
      </c>
      <c r="AR1743" s="2">
        <f t="shared" si="689"/>
        <v>1.2507817385866166E-3</v>
      </c>
      <c r="AS1743" s="2">
        <f t="shared" si="690"/>
        <v>1.2507817385866166E-3</v>
      </c>
      <c r="AT1743" s="2">
        <f t="shared" si="691"/>
        <v>0</v>
      </c>
      <c r="AU1743" s="2">
        <f t="shared" si="692"/>
        <v>4.6904315196998128E-3</v>
      </c>
      <c r="AW1743" t="s">
        <v>1561</v>
      </c>
      <c r="AX1743" t="s">
        <v>2573</v>
      </c>
      <c r="AY1743">
        <v>1</v>
      </c>
      <c r="BA1743" s="119">
        <v>31</v>
      </c>
      <c r="BB1743" s="121">
        <v>43</v>
      </c>
      <c r="BC1743" s="125">
        <f t="shared" si="682"/>
        <v>31043</v>
      </c>
      <c r="BE1743" s="7" t="s">
        <v>228</v>
      </c>
    </row>
    <row r="1744" spans="1:57" hidden="1" outlineLevel="1">
      <c r="A1744" t="s">
        <v>2568</v>
      </c>
      <c r="B1744" t="s">
        <v>2573</v>
      </c>
      <c r="C1744" s="1">
        <f t="shared" si="684"/>
        <v>3775</v>
      </c>
      <c r="D1744" s="7">
        <f>IF(N1744&gt;0, RANK(N1744,(N1744:P1744,Q1744:AE1744)),0)</f>
        <v>2</v>
      </c>
      <c r="E1744" s="7">
        <f>IF(O1744&gt;0,RANK(O1744,(N1744:P1744,Q1744:AE1744)),0)</f>
        <v>1</v>
      </c>
      <c r="F1744" s="7">
        <f>IF(P1744&gt;0,RANK(P1744,(N1744:P1744,Q1744:AE1744)),0)</f>
        <v>3</v>
      </c>
      <c r="G1744" s="1">
        <f t="shared" si="693"/>
        <v>1091</v>
      </c>
      <c r="H1744" s="2">
        <f t="shared" si="694"/>
        <v>0.28900662251655629</v>
      </c>
      <c r="I1744" s="2"/>
      <c r="J1744" s="2">
        <f t="shared" si="685"/>
        <v>0.34039735099337748</v>
      </c>
      <c r="K1744" s="2">
        <f t="shared" si="686"/>
        <v>0.62940397350993382</v>
      </c>
      <c r="L1744" s="2">
        <f t="shared" si="687"/>
        <v>1.456953642384106E-2</v>
      </c>
      <c r="M1744" s="2">
        <f t="shared" si="688"/>
        <v>1.5629139072847582E-2</v>
      </c>
      <c r="N1744" s="66">
        <v>1285</v>
      </c>
      <c r="O1744" s="66">
        <v>2376</v>
      </c>
      <c r="P1744" s="66">
        <v>55</v>
      </c>
      <c r="Q1744" s="66">
        <v>17</v>
      </c>
      <c r="R1744" s="66">
        <v>5</v>
      </c>
      <c r="S1744" s="66">
        <v>26</v>
      </c>
      <c r="W1744" s="66">
        <v>11</v>
      </c>
      <c r="AN1744" s="7">
        <f>IF(Q1744&gt;0,RANK(Q1744,(N1744:P1744,Q1744:AE1744)),0)</f>
        <v>5</v>
      </c>
      <c r="AO1744" s="7">
        <f>IF(R1744&gt;0,RANK(R1744,(N1744:P1744,Q1744:AE1744)),0)</f>
        <v>7</v>
      </c>
      <c r="AP1744" s="7">
        <f>IF(T1744&gt;0,RANK(T1744,(N1744:P1744,Q1744:AE1744)),0)</f>
        <v>0</v>
      </c>
      <c r="AQ1744" s="7">
        <f>IF(S1744&gt;0,RANK(S1744,(N1744:P1744,Q1744:AE1744)),0)</f>
        <v>4</v>
      </c>
      <c r="AR1744" s="2">
        <f t="shared" si="689"/>
        <v>4.5033112582781457E-3</v>
      </c>
      <c r="AS1744" s="2">
        <f t="shared" si="690"/>
        <v>1.3245033112582781E-3</v>
      </c>
      <c r="AT1744" s="2">
        <f t="shared" si="691"/>
        <v>0</v>
      </c>
      <c r="AU1744" s="2">
        <f t="shared" si="692"/>
        <v>6.8874172185430464E-3</v>
      </c>
      <c r="AW1744" t="s">
        <v>2568</v>
      </c>
      <c r="AX1744" t="s">
        <v>2573</v>
      </c>
      <c r="AY1744">
        <v>3</v>
      </c>
      <c r="BA1744" s="119">
        <v>31</v>
      </c>
      <c r="BB1744" s="121">
        <v>45</v>
      </c>
      <c r="BC1744" s="125">
        <f t="shared" si="682"/>
        <v>31045</v>
      </c>
      <c r="BE1744" s="7" t="s">
        <v>228</v>
      </c>
    </row>
    <row r="1745" spans="1:57" hidden="1" outlineLevel="1">
      <c r="A1745" t="s">
        <v>972</v>
      </c>
      <c r="B1745" t="s">
        <v>2573</v>
      </c>
      <c r="C1745" s="1">
        <f t="shared" si="684"/>
        <v>7986</v>
      </c>
      <c r="D1745" s="7">
        <f>IF(N1745&gt;0, RANK(N1745,(N1745:P1745,Q1745:AE1745)),0)</f>
        <v>2</v>
      </c>
      <c r="E1745" s="7">
        <f>IF(O1745&gt;0,RANK(O1745,(N1745:P1745,Q1745:AE1745)),0)</f>
        <v>1</v>
      </c>
      <c r="F1745" s="7">
        <f>IF(P1745&gt;0,RANK(P1745,(N1745:P1745,Q1745:AE1745)),0)</f>
        <v>3</v>
      </c>
      <c r="G1745" s="1">
        <f t="shared" si="693"/>
        <v>3061</v>
      </c>
      <c r="H1745" s="2">
        <f t="shared" si="694"/>
        <v>0.38329576759328826</v>
      </c>
      <c r="I1745" s="2"/>
      <c r="J1745" s="2">
        <f t="shared" si="685"/>
        <v>0.30040070122714752</v>
      </c>
      <c r="K1745" s="2">
        <f t="shared" si="686"/>
        <v>0.68369646882043578</v>
      </c>
      <c r="L1745" s="2">
        <f t="shared" si="687"/>
        <v>6.1357375406962183E-3</v>
      </c>
      <c r="M1745" s="2">
        <f t="shared" si="688"/>
        <v>9.7670924117205446E-3</v>
      </c>
      <c r="N1745" s="66">
        <v>2399</v>
      </c>
      <c r="O1745" s="66">
        <v>5460</v>
      </c>
      <c r="P1745" s="66">
        <v>49</v>
      </c>
      <c r="Q1745" s="66">
        <v>26</v>
      </c>
      <c r="R1745" s="66">
        <v>5</v>
      </c>
      <c r="S1745" s="66">
        <v>31</v>
      </c>
      <c r="W1745" s="66">
        <v>16</v>
      </c>
      <c r="AN1745" s="7">
        <f>IF(Q1745&gt;0,RANK(Q1745,(N1745:P1745,Q1745:AE1745)),0)</f>
        <v>5</v>
      </c>
      <c r="AO1745" s="7">
        <f>IF(R1745&gt;0,RANK(R1745,(N1745:P1745,Q1745:AE1745)),0)</f>
        <v>7</v>
      </c>
      <c r="AP1745" s="7">
        <f>IF(T1745&gt;0,RANK(T1745,(N1745:P1745,Q1745:AE1745)),0)</f>
        <v>0</v>
      </c>
      <c r="AQ1745" s="7">
        <f>IF(S1745&gt;0,RANK(S1745,(N1745:P1745,Q1745:AE1745)),0)</f>
        <v>4</v>
      </c>
      <c r="AR1745" s="2">
        <f t="shared" si="689"/>
        <v>3.2556974705735034E-3</v>
      </c>
      <c r="AS1745" s="2">
        <f t="shared" si="690"/>
        <v>6.2609566741798147E-4</v>
      </c>
      <c r="AT1745" s="2">
        <f t="shared" si="691"/>
        <v>0</v>
      </c>
      <c r="AU1745" s="2">
        <f t="shared" si="692"/>
        <v>3.8817931379914851E-3</v>
      </c>
      <c r="AW1745" t="s">
        <v>972</v>
      </c>
      <c r="AX1745" t="s">
        <v>2573</v>
      </c>
      <c r="AY1745">
        <v>3</v>
      </c>
      <c r="BA1745" s="119">
        <v>31</v>
      </c>
      <c r="BB1745" s="121">
        <v>47</v>
      </c>
      <c r="BC1745" s="125">
        <f t="shared" si="682"/>
        <v>31047</v>
      </c>
      <c r="BE1745" s="7" t="s">
        <v>228</v>
      </c>
    </row>
    <row r="1746" spans="1:57" hidden="1" outlineLevel="1">
      <c r="A1746" t="s">
        <v>3378</v>
      </c>
      <c r="B1746" t="s">
        <v>2573</v>
      </c>
      <c r="C1746" s="1">
        <f t="shared" si="684"/>
        <v>993</v>
      </c>
      <c r="D1746" s="7">
        <f>IF(N1746&gt;0, RANK(N1746,(N1746:P1746,Q1746:AE1746)),0)</f>
        <v>2</v>
      </c>
      <c r="E1746" s="7">
        <f>IF(O1746&gt;0,RANK(O1746,(N1746:P1746,Q1746:AE1746)),0)</f>
        <v>1</v>
      </c>
      <c r="F1746" s="7">
        <f>IF(P1746&gt;0,RANK(P1746,(N1746:P1746,Q1746:AE1746)),0)</f>
        <v>4</v>
      </c>
      <c r="G1746" s="1">
        <f t="shared" si="693"/>
        <v>489</v>
      </c>
      <c r="H1746" s="2">
        <f t="shared" si="694"/>
        <v>0.49244712990936557</v>
      </c>
      <c r="I1746" s="2"/>
      <c r="J1746" s="2">
        <f t="shared" si="685"/>
        <v>0.24471299093655588</v>
      </c>
      <c r="K1746" s="2">
        <f t="shared" si="686"/>
        <v>0.73716012084592142</v>
      </c>
      <c r="L1746" s="2">
        <f t="shared" si="687"/>
        <v>5.0352467270896274E-3</v>
      </c>
      <c r="M1746" s="2">
        <f t="shared" si="688"/>
        <v>1.3091641490433101E-2</v>
      </c>
      <c r="N1746" s="66">
        <v>243</v>
      </c>
      <c r="O1746" s="66">
        <v>732</v>
      </c>
      <c r="P1746" s="66">
        <v>5</v>
      </c>
      <c r="Q1746" s="66">
        <v>5</v>
      </c>
      <c r="R1746" s="66">
        <v>0</v>
      </c>
      <c r="S1746" s="66">
        <v>8</v>
      </c>
      <c r="W1746" s="66">
        <v>0</v>
      </c>
      <c r="AN1746" s="7">
        <f>IF(Q1746&gt;0,RANK(Q1746,(N1746:P1746,Q1746:AE1746)),0)</f>
        <v>4</v>
      </c>
      <c r="AO1746" s="7">
        <f>IF(R1746&gt;0,RANK(R1746,(N1746:P1746,Q1746:AE1746)),0)</f>
        <v>0</v>
      </c>
      <c r="AP1746" s="7">
        <f>IF(T1746&gt;0,RANK(T1746,(N1746:P1746,Q1746:AE1746)),0)</f>
        <v>0</v>
      </c>
      <c r="AQ1746" s="7">
        <f>IF(S1746&gt;0,RANK(S1746,(N1746:P1746,Q1746:AE1746)),0)</f>
        <v>3</v>
      </c>
      <c r="AR1746" s="2">
        <f t="shared" si="689"/>
        <v>5.0352467270896274E-3</v>
      </c>
      <c r="AS1746" s="2">
        <f t="shared" si="690"/>
        <v>0</v>
      </c>
      <c r="AT1746" s="2">
        <f t="shared" si="691"/>
        <v>0</v>
      </c>
      <c r="AU1746" s="2">
        <f t="shared" si="692"/>
        <v>8.0563947633434038E-3</v>
      </c>
      <c r="AW1746" t="s">
        <v>3378</v>
      </c>
      <c r="AX1746" t="s">
        <v>2573</v>
      </c>
      <c r="AY1746">
        <v>3</v>
      </c>
      <c r="BA1746" s="119">
        <v>31</v>
      </c>
      <c r="BB1746" s="121">
        <v>49</v>
      </c>
      <c r="BC1746" s="125">
        <f t="shared" si="682"/>
        <v>31049</v>
      </c>
      <c r="BE1746" s="7" t="s">
        <v>228</v>
      </c>
    </row>
    <row r="1747" spans="1:57" hidden="1" outlineLevel="1">
      <c r="A1747" t="s">
        <v>3379</v>
      </c>
      <c r="B1747" t="s">
        <v>2573</v>
      </c>
      <c r="C1747" s="1">
        <f t="shared" si="684"/>
        <v>2794</v>
      </c>
      <c r="D1747" s="7">
        <f>IF(N1747&gt;0, RANK(N1747,(N1747:P1747,Q1747:AE1747)),0)</f>
        <v>2</v>
      </c>
      <c r="E1747" s="7">
        <f>IF(O1747&gt;0,RANK(O1747,(N1747:P1747,Q1747:AE1747)),0)</f>
        <v>1</v>
      </c>
      <c r="F1747" s="7">
        <f>IF(P1747&gt;0,RANK(P1747,(N1747:P1747,Q1747:AE1747)),0)</f>
        <v>4</v>
      </c>
      <c r="G1747" s="1">
        <f t="shared" si="693"/>
        <v>839</v>
      </c>
      <c r="H1747" s="2">
        <f t="shared" si="694"/>
        <v>0.30028632784538295</v>
      </c>
      <c r="I1747" s="2"/>
      <c r="J1747" s="2">
        <f t="shared" si="685"/>
        <v>0.33858267716535434</v>
      </c>
      <c r="K1747" s="2">
        <f t="shared" si="686"/>
        <v>0.63886900501073729</v>
      </c>
      <c r="L1747" s="2">
        <f t="shared" si="687"/>
        <v>7.874015748031496E-3</v>
      </c>
      <c r="M1747" s="2">
        <f t="shared" si="688"/>
        <v>1.4674302075876819E-2</v>
      </c>
      <c r="N1747" s="66">
        <v>946</v>
      </c>
      <c r="O1747" s="66">
        <v>1785</v>
      </c>
      <c r="P1747" s="66">
        <v>22</v>
      </c>
      <c r="Q1747" s="66">
        <v>5</v>
      </c>
      <c r="R1747" s="66">
        <v>3</v>
      </c>
      <c r="S1747" s="66">
        <v>24</v>
      </c>
      <c r="W1747" s="66">
        <v>9</v>
      </c>
      <c r="AN1747" s="7">
        <f>IF(Q1747&gt;0,RANK(Q1747,(N1747:P1747,Q1747:AE1747)),0)</f>
        <v>6</v>
      </c>
      <c r="AO1747" s="7">
        <f>IF(R1747&gt;0,RANK(R1747,(N1747:P1747,Q1747:AE1747)),0)</f>
        <v>7</v>
      </c>
      <c r="AP1747" s="7">
        <f>IF(T1747&gt;0,RANK(T1747,(N1747:P1747,Q1747:AE1747)),0)</f>
        <v>0</v>
      </c>
      <c r="AQ1747" s="7">
        <f>IF(S1747&gt;0,RANK(S1747,(N1747:P1747,Q1747:AE1747)),0)</f>
        <v>3</v>
      </c>
      <c r="AR1747" s="2">
        <f t="shared" si="689"/>
        <v>1.7895490336435219E-3</v>
      </c>
      <c r="AS1747" s="2">
        <f t="shared" si="690"/>
        <v>1.0737294201861132E-3</v>
      </c>
      <c r="AT1747" s="2">
        <f t="shared" si="691"/>
        <v>0</v>
      </c>
      <c r="AU1747" s="2">
        <f t="shared" si="692"/>
        <v>8.5898353614889053E-3</v>
      </c>
      <c r="AW1747" t="s">
        <v>3379</v>
      </c>
      <c r="AX1747" t="s">
        <v>2573</v>
      </c>
      <c r="AY1747">
        <v>1</v>
      </c>
      <c r="BA1747" s="119">
        <v>31</v>
      </c>
      <c r="BB1747" s="121">
        <v>51</v>
      </c>
      <c r="BC1747" s="125">
        <f t="shared" si="682"/>
        <v>31051</v>
      </c>
      <c r="BE1747" s="7" t="s">
        <v>228</v>
      </c>
    </row>
    <row r="1748" spans="1:57" hidden="1" outlineLevel="1">
      <c r="A1748" t="s">
        <v>358</v>
      </c>
      <c r="B1748" t="s">
        <v>2573</v>
      </c>
      <c r="C1748" s="1">
        <f t="shared" si="684"/>
        <v>15550</v>
      </c>
      <c r="D1748" s="7">
        <f>IF(N1748&gt;0, RANK(N1748,(N1748:P1748,Q1748:AE1748)),0)</f>
        <v>2</v>
      </c>
      <c r="E1748" s="7">
        <f>IF(O1748&gt;0,RANK(O1748,(N1748:P1748,Q1748:AE1748)),0)</f>
        <v>1</v>
      </c>
      <c r="F1748" s="7">
        <f>IF(P1748&gt;0,RANK(P1748,(N1748:P1748,Q1748:AE1748)),0)</f>
        <v>3</v>
      </c>
      <c r="G1748" s="1">
        <f t="shared" si="693"/>
        <v>1868</v>
      </c>
      <c r="H1748" s="2">
        <f t="shared" si="694"/>
        <v>0.12012861736334406</v>
      </c>
      <c r="I1748" s="2"/>
      <c r="J1748" s="2">
        <f t="shared" si="685"/>
        <v>0.43016077170418004</v>
      </c>
      <c r="K1748" s="2">
        <f t="shared" si="686"/>
        <v>0.55028938906752412</v>
      </c>
      <c r="L1748" s="2">
        <f t="shared" si="687"/>
        <v>7.202572347266881E-3</v>
      </c>
      <c r="M1748" s="2">
        <f t="shared" si="688"/>
        <v>1.2347266881029014E-2</v>
      </c>
      <c r="N1748" s="66">
        <v>6689</v>
      </c>
      <c r="O1748" s="66">
        <v>8557</v>
      </c>
      <c r="P1748" s="66">
        <v>112</v>
      </c>
      <c r="Q1748" s="66">
        <v>55</v>
      </c>
      <c r="R1748" s="66">
        <v>20</v>
      </c>
      <c r="S1748" s="66">
        <v>58</v>
      </c>
      <c r="W1748" s="66">
        <v>59</v>
      </c>
      <c r="AN1748" s="7">
        <f>IF(Q1748&gt;0,RANK(Q1748,(N1748:P1748,Q1748:AE1748)),0)</f>
        <v>6</v>
      </c>
      <c r="AO1748" s="7">
        <f>IF(R1748&gt;0,RANK(R1748,(N1748:P1748,Q1748:AE1748)),0)</f>
        <v>7</v>
      </c>
      <c r="AP1748" s="7">
        <f>IF(T1748&gt;0,RANK(T1748,(N1748:P1748,Q1748:AE1748)),0)</f>
        <v>0</v>
      </c>
      <c r="AQ1748" s="7">
        <f>IF(S1748&gt;0,RANK(S1748,(N1748:P1748,Q1748:AE1748)),0)</f>
        <v>5</v>
      </c>
      <c r="AR1748" s="2">
        <f t="shared" si="689"/>
        <v>3.5369774919614149E-3</v>
      </c>
      <c r="AS1748" s="2">
        <f t="shared" si="690"/>
        <v>1.2861736334405145E-3</v>
      </c>
      <c r="AT1748" s="2">
        <f t="shared" si="691"/>
        <v>0</v>
      </c>
      <c r="AU1748" s="2">
        <f t="shared" si="692"/>
        <v>3.7299035369774921E-3</v>
      </c>
      <c r="AW1748" t="s">
        <v>358</v>
      </c>
      <c r="AX1748" t="s">
        <v>2573</v>
      </c>
      <c r="AY1748">
        <v>1</v>
      </c>
      <c r="BA1748" s="119">
        <v>31</v>
      </c>
      <c r="BB1748" s="121">
        <v>53</v>
      </c>
      <c r="BC1748" s="125">
        <f t="shared" si="682"/>
        <v>31053</v>
      </c>
      <c r="BE1748" s="7" t="s">
        <v>228</v>
      </c>
    </row>
    <row r="1749" spans="1:57" hidden="1" outlineLevel="1">
      <c r="A1749" t="s">
        <v>3435</v>
      </c>
      <c r="B1749" t="s">
        <v>2573</v>
      </c>
      <c r="C1749" s="1">
        <f t="shared" si="684"/>
        <v>226701</v>
      </c>
      <c r="D1749" s="7">
        <f>IF(N1749&gt;0, RANK(N1749,(N1749:P1749,Q1749:AE1749)),0)</f>
        <v>1</v>
      </c>
      <c r="E1749" s="7">
        <f>IF(O1749&gt;0,RANK(O1749,(N1749:P1749,Q1749:AE1749)),0)</f>
        <v>2</v>
      </c>
      <c r="F1749" s="7">
        <f>IF(P1749&gt;0,RANK(P1749,(N1749:P1749,Q1749:AE1749)),0)</f>
        <v>3</v>
      </c>
      <c r="G1749" s="1">
        <f t="shared" si="693"/>
        <v>10519</v>
      </c>
      <c r="H1749" s="2">
        <f t="shared" si="694"/>
        <v>4.6400324656706411E-2</v>
      </c>
      <c r="I1749" s="2"/>
      <c r="J1749" s="2">
        <f t="shared" si="685"/>
        <v>0.51526018853026678</v>
      </c>
      <c r="K1749" s="2">
        <f t="shared" si="686"/>
        <v>0.46885986387356032</v>
      </c>
      <c r="L1749" s="2">
        <f t="shared" si="687"/>
        <v>5.7741253898306579E-3</v>
      </c>
      <c r="M1749" s="2">
        <f t="shared" si="688"/>
        <v>1.0105822206342235E-2</v>
      </c>
      <c r="N1749" s="66">
        <v>116810</v>
      </c>
      <c r="O1749" s="66">
        <v>106291</v>
      </c>
      <c r="P1749" s="66">
        <v>1309</v>
      </c>
      <c r="Q1749" s="66">
        <v>775</v>
      </c>
      <c r="R1749" s="66">
        <v>270</v>
      </c>
      <c r="S1749" s="66">
        <v>449</v>
      </c>
      <c r="W1749" s="66">
        <v>797</v>
      </c>
      <c r="AN1749" s="7">
        <f>IF(Q1749&gt;0,RANK(Q1749,(N1749:P1749,Q1749:AE1749)),0)</f>
        <v>5</v>
      </c>
      <c r="AO1749" s="7">
        <f>IF(R1749&gt;0,RANK(R1749,(N1749:P1749,Q1749:AE1749)),0)</f>
        <v>7</v>
      </c>
      <c r="AP1749" s="7">
        <f>IF(T1749&gt;0,RANK(T1749,(N1749:P1749,Q1749:AE1749)),0)</f>
        <v>0</v>
      </c>
      <c r="AQ1749" s="7">
        <f>IF(S1749&gt;0,RANK(S1749,(N1749:P1749,Q1749:AE1749)),0)</f>
        <v>6</v>
      </c>
      <c r="AR1749" s="2">
        <f t="shared" si="689"/>
        <v>3.4185998297316732E-3</v>
      </c>
      <c r="AS1749" s="2">
        <f t="shared" si="690"/>
        <v>1.1909960697129699E-3</v>
      </c>
      <c r="AT1749" s="2">
        <f t="shared" si="691"/>
        <v>0</v>
      </c>
      <c r="AU1749" s="2">
        <f t="shared" si="692"/>
        <v>1.9805823529671241E-3</v>
      </c>
      <c r="AW1749" t="s">
        <v>3435</v>
      </c>
      <c r="AX1749" t="s">
        <v>2573</v>
      </c>
      <c r="AY1749">
        <v>2</v>
      </c>
      <c r="BA1749" s="119">
        <v>31</v>
      </c>
      <c r="BB1749" s="121">
        <v>55</v>
      </c>
      <c r="BC1749" s="125">
        <f t="shared" si="682"/>
        <v>31055</v>
      </c>
      <c r="BE1749" s="7" t="s">
        <v>228</v>
      </c>
    </row>
    <row r="1750" spans="1:57" hidden="1" outlineLevel="1">
      <c r="A1750" t="s">
        <v>3141</v>
      </c>
      <c r="B1750" t="s">
        <v>2573</v>
      </c>
      <c r="C1750" s="1">
        <f t="shared" si="684"/>
        <v>1019</v>
      </c>
      <c r="D1750" s="7">
        <f>IF(N1750&gt;0, RANK(N1750,(N1750:P1750,Q1750:AE1750)),0)</f>
        <v>2</v>
      </c>
      <c r="E1750" s="7">
        <f>IF(O1750&gt;0,RANK(O1750,(N1750:P1750,Q1750:AE1750)),0)</f>
        <v>1</v>
      </c>
      <c r="F1750" s="7">
        <f>IF(P1750&gt;0,RANK(P1750,(N1750:P1750,Q1750:AE1750)),0)</f>
        <v>4</v>
      </c>
      <c r="G1750" s="1">
        <f t="shared" si="693"/>
        <v>565</v>
      </c>
      <c r="H1750" s="2">
        <f t="shared" si="694"/>
        <v>0.55446516192345441</v>
      </c>
      <c r="I1750" s="2"/>
      <c r="J1750" s="2">
        <f t="shared" si="685"/>
        <v>0.2139352306182532</v>
      </c>
      <c r="K1750" s="2">
        <f t="shared" si="686"/>
        <v>0.76840039254170756</v>
      </c>
      <c r="L1750" s="2">
        <f t="shared" si="687"/>
        <v>5.8881256133464181E-3</v>
      </c>
      <c r="M1750" s="2">
        <f t="shared" si="688"/>
        <v>1.1776251226692879E-2</v>
      </c>
      <c r="N1750" s="66">
        <v>218</v>
      </c>
      <c r="O1750" s="66">
        <v>783</v>
      </c>
      <c r="P1750" s="66">
        <v>6</v>
      </c>
      <c r="Q1750" s="66">
        <v>3</v>
      </c>
      <c r="R1750" s="66">
        <v>2</v>
      </c>
      <c r="S1750" s="66">
        <v>7</v>
      </c>
      <c r="W1750" s="66">
        <v>0</v>
      </c>
      <c r="AN1750" s="7">
        <f>IF(Q1750&gt;0,RANK(Q1750,(N1750:P1750,Q1750:AE1750)),0)</f>
        <v>5</v>
      </c>
      <c r="AO1750" s="7">
        <f>IF(R1750&gt;0,RANK(R1750,(N1750:P1750,Q1750:AE1750)),0)</f>
        <v>6</v>
      </c>
      <c r="AP1750" s="7">
        <f>IF(T1750&gt;0,RANK(T1750,(N1750:P1750,Q1750:AE1750)),0)</f>
        <v>0</v>
      </c>
      <c r="AQ1750" s="7">
        <f>IF(S1750&gt;0,RANK(S1750,(N1750:P1750,Q1750:AE1750)),0)</f>
        <v>3</v>
      </c>
      <c r="AR1750" s="2">
        <f t="shared" si="689"/>
        <v>2.944062806673209E-3</v>
      </c>
      <c r="AS1750" s="2">
        <f t="shared" si="690"/>
        <v>1.9627085377821392E-3</v>
      </c>
      <c r="AT1750" s="2">
        <f t="shared" si="691"/>
        <v>0</v>
      </c>
      <c r="AU1750" s="2">
        <f t="shared" si="692"/>
        <v>6.8694798822374874E-3</v>
      </c>
      <c r="AW1750" t="s">
        <v>3141</v>
      </c>
      <c r="AX1750" t="s">
        <v>2573</v>
      </c>
      <c r="AY1750">
        <v>3</v>
      </c>
      <c r="BA1750" s="119">
        <v>31</v>
      </c>
      <c r="BB1750" s="121">
        <v>57</v>
      </c>
      <c r="BC1750" s="125">
        <f t="shared" si="682"/>
        <v>31057</v>
      </c>
      <c r="BE1750" s="7" t="s">
        <v>228</v>
      </c>
    </row>
    <row r="1751" spans="1:57" hidden="1" outlineLevel="1">
      <c r="A1751" t="s">
        <v>3296</v>
      </c>
      <c r="B1751" t="s">
        <v>2573</v>
      </c>
      <c r="C1751" s="1">
        <f t="shared" si="684"/>
        <v>2947</v>
      </c>
      <c r="D1751" s="7">
        <f>IF(N1751&gt;0, RANK(N1751,(N1751:P1751,Q1751:AE1751)),0)</f>
        <v>2</v>
      </c>
      <c r="E1751" s="7">
        <f>IF(O1751&gt;0,RANK(O1751,(N1751:P1751,Q1751:AE1751)),0)</f>
        <v>1</v>
      </c>
      <c r="F1751" s="7">
        <f>IF(P1751&gt;0,RANK(P1751,(N1751:P1751,Q1751:AE1751)),0)</f>
        <v>3</v>
      </c>
      <c r="G1751" s="1">
        <f t="shared" si="693"/>
        <v>951</v>
      </c>
      <c r="H1751" s="2">
        <f t="shared" si="694"/>
        <v>0.32270105191720394</v>
      </c>
      <c r="I1751" s="2"/>
      <c r="J1751" s="2">
        <f t="shared" si="685"/>
        <v>0.32643366135052598</v>
      </c>
      <c r="K1751" s="2">
        <f t="shared" si="686"/>
        <v>0.64913471326772987</v>
      </c>
      <c r="L1751" s="2">
        <f t="shared" si="687"/>
        <v>9.1618595181540557E-3</v>
      </c>
      <c r="M1751" s="2">
        <f t="shared" si="688"/>
        <v>1.5269765863590093E-2</v>
      </c>
      <c r="N1751" s="66">
        <v>962</v>
      </c>
      <c r="O1751" s="66">
        <v>1913</v>
      </c>
      <c r="P1751" s="66">
        <v>27</v>
      </c>
      <c r="Q1751" s="66">
        <v>7</v>
      </c>
      <c r="R1751" s="66">
        <v>5</v>
      </c>
      <c r="S1751" s="66">
        <v>18</v>
      </c>
      <c r="W1751" s="66">
        <v>15</v>
      </c>
      <c r="AN1751" s="7">
        <f>IF(Q1751&gt;0,RANK(Q1751,(N1751:P1751,Q1751:AE1751)),0)</f>
        <v>6</v>
      </c>
      <c r="AO1751" s="7">
        <f>IF(R1751&gt;0,RANK(R1751,(N1751:P1751,Q1751:AE1751)),0)</f>
        <v>7</v>
      </c>
      <c r="AP1751" s="7">
        <f>IF(T1751&gt;0,RANK(T1751,(N1751:P1751,Q1751:AE1751)),0)</f>
        <v>0</v>
      </c>
      <c r="AQ1751" s="7">
        <f>IF(S1751&gt;0,RANK(S1751,(N1751:P1751,Q1751:AE1751)),0)</f>
        <v>4</v>
      </c>
      <c r="AR1751" s="2">
        <f t="shared" si="689"/>
        <v>2.3752969121140144E-3</v>
      </c>
      <c r="AS1751" s="2">
        <f t="shared" si="690"/>
        <v>1.6966406515100101E-3</v>
      </c>
      <c r="AT1751" s="2">
        <f t="shared" si="691"/>
        <v>0</v>
      </c>
      <c r="AU1751" s="2">
        <f t="shared" si="692"/>
        <v>6.1079063454360363E-3</v>
      </c>
      <c r="AW1751" t="s">
        <v>3296</v>
      </c>
      <c r="AX1751" t="s">
        <v>2573</v>
      </c>
      <c r="AY1751">
        <v>3</v>
      </c>
      <c r="BA1751" s="119">
        <v>31</v>
      </c>
      <c r="BB1751" s="121">
        <v>59</v>
      </c>
      <c r="BC1751" s="125">
        <f t="shared" si="682"/>
        <v>31059</v>
      </c>
      <c r="BE1751" s="7" t="s">
        <v>228</v>
      </c>
    </row>
    <row r="1752" spans="1:57" hidden="1" outlineLevel="1">
      <c r="A1752" t="s">
        <v>2910</v>
      </c>
      <c r="B1752" t="s">
        <v>2573</v>
      </c>
      <c r="C1752" s="1">
        <f t="shared" si="684"/>
        <v>1552</v>
      </c>
      <c r="D1752" s="7">
        <f>IF(N1752&gt;0, RANK(N1752,(N1752:P1752,Q1752:AE1752)),0)</f>
        <v>2</v>
      </c>
      <c r="E1752" s="7">
        <f>IF(O1752&gt;0,RANK(O1752,(N1752:P1752,Q1752:AE1752)),0)</f>
        <v>1</v>
      </c>
      <c r="F1752" s="7">
        <f>IF(P1752&gt;0,RANK(P1752,(N1752:P1752,Q1752:AE1752)),0)</f>
        <v>3</v>
      </c>
      <c r="G1752" s="1">
        <f t="shared" si="693"/>
        <v>637</v>
      </c>
      <c r="H1752" s="2">
        <f t="shared" si="694"/>
        <v>0.41043814432989689</v>
      </c>
      <c r="I1752" s="2"/>
      <c r="J1752" s="2">
        <f t="shared" si="685"/>
        <v>0.28479381443298968</v>
      </c>
      <c r="K1752" s="2">
        <f t="shared" si="686"/>
        <v>0.69523195876288657</v>
      </c>
      <c r="L1752" s="2">
        <f t="shared" si="687"/>
        <v>9.0206185567010301E-3</v>
      </c>
      <c r="M1752" s="2">
        <f t="shared" si="688"/>
        <v>1.0953608247422721E-2</v>
      </c>
      <c r="N1752" s="66">
        <v>442</v>
      </c>
      <c r="O1752" s="66">
        <v>1079</v>
      </c>
      <c r="P1752" s="66">
        <v>14</v>
      </c>
      <c r="Q1752" s="66">
        <v>4</v>
      </c>
      <c r="R1752" s="66">
        <v>3</v>
      </c>
      <c r="S1752" s="66">
        <v>7</v>
      </c>
      <c r="W1752" s="66">
        <v>3</v>
      </c>
      <c r="AN1752" s="7">
        <f>IF(Q1752&gt;0,RANK(Q1752,(N1752:P1752,Q1752:AE1752)),0)</f>
        <v>5</v>
      </c>
      <c r="AO1752" s="7">
        <f>IF(R1752&gt;0,RANK(R1752,(N1752:P1752,Q1752:AE1752)),0)</f>
        <v>6</v>
      </c>
      <c r="AP1752" s="7">
        <f>IF(T1752&gt;0,RANK(T1752,(N1752:P1752,Q1752:AE1752)),0)</f>
        <v>0</v>
      </c>
      <c r="AQ1752" s="7">
        <f>IF(S1752&gt;0,RANK(S1752,(N1752:P1752,Q1752:AE1752)),0)</f>
        <v>4</v>
      </c>
      <c r="AR1752" s="2">
        <f t="shared" si="689"/>
        <v>2.5773195876288659E-3</v>
      </c>
      <c r="AS1752" s="2">
        <f t="shared" si="690"/>
        <v>1.9329896907216496E-3</v>
      </c>
      <c r="AT1752" s="2">
        <f t="shared" si="691"/>
        <v>0</v>
      </c>
      <c r="AU1752" s="2">
        <f t="shared" si="692"/>
        <v>4.5103092783505151E-3</v>
      </c>
      <c r="AW1752" t="s">
        <v>2910</v>
      </c>
      <c r="AX1752" t="s">
        <v>2573</v>
      </c>
      <c r="AY1752">
        <v>3</v>
      </c>
      <c r="BA1752" s="119">
        <v>31</v>
      </c>
      <c r="BB1752" s="121">
        <v>61</v>
      </c>
      <c r="BC1752" s="125">
        <f t="shared" si="682"/>
        <v>31061</v>
      </c>
      <c r="BE1752" s="7" t="s">
        <v>228</v>
      </c>
    </row>
    <row r="1753" spans="1:57" hidden="1" outlineLevel="1">
      <c r="A1753" t="s">
        <v>2833</v>
      </c>
      <c r="B1753" t="s">
        <v>2573</v>
      </c>
      <c r="C1753" s="1">
        <f t="shared" si="684"/>
        <v>1404</v>
      </c>
      <c r="D1753" s="7">
        <f>IF(N1753&gt;0, RANK(N1753,(N1753:P1753,Q1753:AE1753)),0)</f>
        <v>2</v>
      </c>
      <c r="E1753" s="7">
        <f>IF(O1753&gt;0,RANK(O1753,(N1753:P1753,Q1753:AE1753)),0)</f>
        <v>1</v>
      </c>
      <c r="F1753" s="7">
        <f>IF(P1753&gt;0,RANK(P1753,(N1753:P1753,Q1753:AE1753)),0)</f>
        <v>3</v>
      </c>
      <c r="G1753" s="1">
        <f t="shared" si="693"/>
        <v>685</v>
      </c>
      <c r="H1753" s="2">
        <f t="shared" si="694"/>
        <v>0.4878917378917379</v>
      </c>
      <c r="I1753" s="2"/>
      <c r="J1753" s="2">
        <f t="shared" si="685"/>
        <v>0.24857549857549857</v>
      </c>
      <c r="K1753" s="2">
        <f t="shared" si="686"/>
        <v>0.73646723646723644</v>
      </c>
      <c r="L1753" s="2">
        <f t="shared" si="687"/>
        <v>4.9857549857549857E-3</v>
      </c>
      <c r="M1753" s="2">
        <f t="shared" si="688"/>
        <v>9.9715099715100286E-3</v>
      </c>
      <c r="N1753" s="66">
        <v>349</v>
      </c>
      <c r="O1753" s="66">
        <v>1034</v>
      </c>
      <c r="P1753" s="66">
        <v>7</v>
      </c>
      <c r="Q1753" s="66">
        <v>5</v>
      </c>
      <c r="R1753" s="66">
        <v>4</v>
      </c>
      <c r="S1753" s="66">
        <v>3</v>
      </c>
      <c r="W1753" s="66">
        <v>2</v>
      </c>
      <c r="AN1753" s="7">
        <f>IF(Q1753&gt;0,RANK(Q1753,(N1753:P1753,Q1753:AE1753)),0)</f>
        <v>4</v>
      </c>
      <c r="AO1753" s="7">
        <f>IF(R1753&gt;0,RANK(R1753,(N1753:P1753,Q1753:AE1753)),0)</f>
        <v>5</v>
      </c>
      <c r="AP1753" s="7">
        <f>IF(T1753&gt;0,RANK(T1753,(N1753:P1753,Q1753:AE1753)),0)</f>
        <v>0</v>
      </c>
      <c r="AQ1753" s="7">
        <f>IF(S1753&gt;0,RANK(S1753,(N1753:P1753,Q1753:AE1753)),0)</f>
        <v>6</v>
      </c>
      <c r="AR1753" s="2">
        <f t="shared" si="689"/>
        <v>3.5612535612535613E-3</v>
      </c>
      <c r="AS1753" s="2">
        <f t="shared" si="690"/>
        <v>2.8490028490028491E-3</v>
      </c>
      <c r="AT1753" s="2">
        <f t="shared" si="691"/>
        <v>0</v>
      </c>
      <c r="AU1753" s="2">
        <f t="shared" si="692"/>
        <v>2.136752136752137E-3</v>
      </c>
      <c r="AW1753" t="s">
        <v>2833</v>
      </c>
      <c r="AX1753" t="s">
        <v>2573</v>
      </c>
      <c r="AY1753">
        <v>3</v>
      </c>
      <c r="BA1753" s="119">
        <v>31</v>
      </c>
      <c r="BB1753" s="121">
        <v>63</v>
      </c>
      <c r="BC1753" s="125">
        <f t="shared" si="682"/>
        <v>31063</v>
      </c>
      <c r="BE1753" s="7" t="s">
        <v>228</v>
      </c>
    </row>
    <row r="1754" spans="1:57" hidden="1" outlineLevel="1">
      <c r="A1754" t="s">
        <v>2647</v>
      </c>
      <c r="B1754" t="s">
        <v>2573</v>
      </c>
      <c r="C1754" s="1">
        <f t="shared" ref="C1754:C1785" si="695">SUM(N1754:AL1754)</f>
        <v>2328</v>
      </c>
      <c r="D1754" s="7">
        <f>IF(N1754&gt;0, RANK(N1754,(N1754:P1754,Q1754:AE1754)),0)</f>
        <v>2</v>
      </c>
      <c r="E1754" s="7">
        <f>IF(O1754&gt;0,RANK(O1754,(N1754:P1754,Q1754:AE1754)),0)</f>
        <v>1</v>
      </c>
      <c r="F1754" s="7">
        <f>IF(P1754&gt;0,RANK(P1754,(N1754:P1754,Q1754:AE1754)),0)</f>
        <v>3</v>
      </c>
      <c r="G1754" s="1">
        <f t="shared" si="693"/>
        <v>1169</v>
      </c>
      <c r="H1754" s="2">
        <f t="shared" si="694"/>
        <v>0.50214776632302405</v>
      </c>
      <c r="I1754" s="2"/>
      <c r="J1754" s="2">
        <f t="shared" ref="J1754:J1785" si="696">IF($C1754=0,"-",N1754/$C1754)</f>
        <v>0.23883161512027493</v>
      </c>
      <c r="K1754" s="2">
        <f t="shared" ref="K1754:K1785" si="697">IF($C1754=0,"-",O1754/$C1754)</f>
        <v>0.740979381443299</v>
      </c>
      <c r="L1754" s="2">
        <f t="shared" ref="L1754:L1785" si="698">IF($C1754=0,"-",P1754/$C1754)</f>
        <v>9.0206185567010301E-3</v>
      </c>
      <c r="M1754" s="2">
        <f t="shared" ref="M1754:M1785" si="699">IF(C1754=0,"-",(1-J1754-K1754-L1754))</f>
        <v>1.1168384879725015E-2</v>
      </c>
      <c r="N1754" s="66">
        <v>556</v>
      </c>
      <c r="O1754" s="66">
        <v>1725</v>
      </c>
      <c r="P1754" s="66">
        <v>21</v>
      </c>
      <c r="Q1754" s="66">
        <v>5</v>
      </c>
      <c r="R1754" s="66">
        <v>1</v>
      </c>
      <c r="S1754" s="66">
        <v>18</v>
      </c>
      <c r="W1754" s="66">
        <v>2</v>
      </c>
      <c r="AN1754" s="7">
        <f>IF(Q1754&gt;0,RANK(Q1754,(N1754:P1754,Q1754:AE1754)),0)</f>
        <v>5</v>
      </c>
      <c r="AO1754" s="7">
        <f>IF(R1754&gt;0,RANK(R1754,(N1754:P1754,Q1754:AE1754)),0)</f>
        <v>7</v>
      </c>
      <c r="AP1754" s="7">
        <f>IF(T1754&gt;0,RANK(T1754,(N1754:P1754,Q1754:AE1754)),0)</f>
        <v>0</v>
      </c>
      <c r="AQ1754" s="7">
        <f>IF(S1754&gt;0,RANK(S1754,(N1754:P1754,Q1754:AE1754)),0)</f>
        <v>4</v>
      </c>
      <c r="AR1754" s="2">
        <f t="shared" ref="AR1754:AR1785" si="700">IF($C1754=0,"-",Q1754/$C1754)</f>
        <v>2.1477663230240552E-3</v>
      </c>
      <c r="AS1754" s="2">
        <f t="shared" ref="AS1754:AS1785" si="701">IF($C1754=0,"-",R1754/$C1754)</f>
        <v>4.2955326460481099E-4</v>
      </c>
      <c r="AT1754" s="2">
        <f t="shared" ref="AT1754:AT1785" si="702">IF($C1754=0,"-",T1754/$C1754)</f>
        <v>0</v>
      </c>
      <c r="AU1754" s="2">
        <f t="shared" ref="AU1754:AU1785" si="703">IF($C1754=0,"-",S1754/$C1754)</f>
        <v>7.7319587628865982E-3</v>
      </c>
      <c r="AW1754" t="s">
        <v>2647</v>
      </c>
      <c r="AX1754" t="s">
        <v>2573</v>
      </c>
      <c r="AY1754">
        <v>3</v>
      </c>
      <c r="BA1754" s="119">
        <v>31</v>
      </c>
      <c r="BB1754" s="121">
        <v>65</v>
      </c>
      <c r="BC1754" s="125">
        <f t="shared" si="682"/>
        <v>31065</v>
      </c>
      <c r="BE1754" s="7" t="s">
        <v>228</v>
      </c>
    </row>
    <row r="1755" spans="1:57" hidden="1" outlineLevel="1">
      <c r="A1755" t="s">
        <v>2648</v>
      </c>
      <c r="B1755" t="s">
        <v>2573</v>
      </c>
      <c r="C1755" s="1">
        <f t="shared" si="695"/>
        <v>10160</v>
      </c>
      <c r="D1755" s="7">
        <f>IF(N1755&gt;0, RANK(N1755,(N1755:P1755,Q1755:AE1755)),0)</f>
        <v>2</v>
      </c>
      <c r="E1755" s="7">
        <f>IF(O1755&gt;0,RANK(O1755,(N1755:P1755,Q1755:AE1755)),0)</f>
        <v>1</v>
      </c>
      <c r="F1755" s="7">
        <f>IF(P1755&gt;0,RANK(P1755,(N1755:P1755,Q1755:AE1755)),0)</f>
        <v>3</v>
      </c>
      <c r="G1755" s="1">
        <f t="shared" si="693"/>
        <v>962</v>
      </c>
      <c r="H1755" s="2">
        <f t="shared" si="694"/>
        <v>9.4685039370078744E-2</v>
      </c>
      <c r="I1755" s="2"/>
      <c r="J1755" s="2">
        <f t="shared" si="696"/>
        <v>0.44025590551181104</v>
      </c>
      <c r="K1755" s="2">
        <f t="shared" si="697"/>
        <v>0.53494094488188981</v>
      </c>
      <c r="L1755" s="2">
        <f t="shared" si="698"/>
        <v>9.6456692913385825E-3</v>
      </c>
      <c r="M1755" s="2">
        <f t="shared" si="699"/>
        <v>1.5157480314960564E-2</v>
      </c>
      <c r="N1755" s="66">
        <v>4473</v>
      </c>
      <c r="O1755" s="66">
        <v>5435</v>
      </c>
      <c r="P1755" s="66">
        <v>98</v>
      </c>
      <c r="Q1755" s="66">
        <v>51</v>
      </c>
      <c r="R1755" s="66">
        <v>17</v>
      </c>
      <c r="S1755" s="66">
        <v>45</v>
      </c>
      <c r="W1755" s="66">
        <v>41</v>
      </c>
      <c r="AN1755" s="7">
        <f>IF(Q1755&gt;0,RANK(Q1755,(N1755:P1755,Q1755:AE1755)),0)</f>
        <v>4</v>
      </c>
      <c r="AO1755" s="7">
        <f>IF(R1755&gt;0,RANK(R1755,(N1755:P1755,Q1755:AE1755)),0)</f>
        <v>7</v>
      </c>
      <c r="AP1755" s="7">
        <f>IF(T1755&gt;0,RANK(T1755,(N1755:P1755,Q1755:AE1755)),0)</f>
        <v>0</v>
      </c>
      <c r="AQ1755" s="7">
        <f>IF(S1755&gt;0,RANK(S1755,(N1755:P1755,Q1755:AE1755)),0)</f>
        <v>5</v>
      </c>
      <c r="AR1755" s="2">
        <f t="shared" si="700"/>
        <v>5.0196850393700787E-3</v>
      </c>
      <c r="AS1755" s="2">
        <f t="shared" si="701"/>
        <v>1.6732283464566929E-3</v>
      </c>
      <c r="AT1755" s="2">
        <f t="shared" si="702"/>
        <v>0</v>
      </c>
      <c r="AU1755" s="2">
        <f t="shared" si="703"/>
        <v>4.4291338582677165E-3</v>
      </c>
      <c r="AW1755" t="s">
        <v>2648</v>
      </c>
      <c r="AX1755" t="s">
        <v>2573</v>
      </c>
      <c r="AY1755">
        <v>1</v>
      </c>
      <c r="BA1755" s="119">
        <v>31</v>
      </c>
      <c r="BB1755" s="121">
        <v>67</v>
      </c>
      <c r="BC1755" s="125">
        <f t="shared" si="682"/>
        <v>31067</v>
      </c>
      <c r="BE1755" s="7" t="s">
        <v>228</v>
      </c>
    </row>
    <row r="1756" spans="1:57" hidden="1" outlineLevel="1">
      <c r="A1756" t="s">
        <v>2874</v>
      </c>
      <c r="B1756" t="s">
        <v>2573</v>
      </c>
      <c r="C1756" s="1">
        <f t="shared" si="695"/>
        <v>1138</v>
      </c>
      <c r="D1756" s="7">
        <f>IF(N1756&gt;0, RANK(N1756,(N1756:P1756,Q1756:AE1756)),0)</f>
        <v>2</v>
      </c>
      <c r="E1756" s="7">
        <f>IF(O1756&gt;0,RANK(O1756,(N1756:P1756,Q1756:AE1756)),0)</f>
        <v>1</v>
      </c>
      <c r="F1756" s="7">
        <f>IF(P1756&gt;0,RANK(P1756,(N1756:P1756,Q1756:AE1756)),0)</f>
        <v>3</v>
      </c>
      <c r="G1756" s="1">
        <f t="shared" si="693"/>
        <v>561</v>
      </c>
      <c r="H1756" s="2">
        <f t="shared" si="694"/>
        <v>0.4929701230228471</v>
      </c>
      <c r="I1756" s="2"/>
      <c r="J1756" s="2">
        <f t="shared" si="696"/>
        <v>0.24868189806678384</v>
      </c>
      <c r="K1756" s="2">
        <f t="shared" si="697"/>
        <v>0.74165202108963091</v>
      </c>
      <c r="L1756" s="2">
        <f t="shared" si="698"/>
        <v>5.272407732864675E-3</v>
      </c>
      <c r="M1756" s="2">
        <f t="shared" si="699"/>
        <v>4.393673110720548E-3</v>
      </c>
      <c r="N1756" s="66">
        <v>283</v>
      </c>
      <c r="O1756" s="66">
        <v>844</v>
      </c>
      <c r="P1756" s="66">
        <v>6</v>
      </c>
      <c r="Q1756" s="66">
        <v>0</v>
      </c>
      <c r="R1756" s="66">
        <v>0</v>
      </c>
      <c r="S1756" s="66">
        <v>5</v>
      </c>
      <c r="W1756" s="66">
        <v>0</v>
      </c>
      <c r="AN1756" s="7">
        <f>IF(Q1756&gt;0,RANK(Q1756,(N1756:P1756,Q1756:AE1756)),0)</f>
        <v>0</v>
      </c>
      <c r="AO1756" s="7">
        <f>IF(R1756&gt;0,RANK(R1756,(N1756:P1756,Q1756:AE1756)),0)</f>
        <v>0</v>
      </c>
      <c r="AP1756" s="7">
        <f>IF(T1756&gt;0,RANK(T1756,(N1756:P1756,Q1756:AE1756)),0)</f>
        <v>0</v>
      </c>
      <c r="AQ1756" s="7">
        <f>IF(S1756&gt;0,RANK(S1756,(N1756:P1756,Q1756:AE1756)),0)</f>
        <v>4</v>
      </c>
      <c r="AR1756" s="2">
        <f t="shared" si="700"/>
        <v>0</v>
      </c>
      <c r="AS1756" s="2">
        <f t="shared" si="701"/>
        <v>0</v>
      </c>
      <c r="AT1756" s="2">
        <f t="shared" si="702"/>
        <v>0</v>
      </c>
      <c r="AU1756" s="2">
        <f t="shared" si="703"/>
        <v>4.3936731107205628E-3</v>
      </c>
      <c r="AW1756" t="s">
        <v>2874</v>
      </c>
      <c r="AX1756" t="s">
        <v>2573</v>
      </c>
      <c r="AY1756">
        <v>3</v>
      </c>
      <c r="BA1756" s="119">
        <v>31</v>
      </c>
      <c r="BB1756" s="121">
        <v>69</v>
      </c>
      <c r="BC1756" s="125">
        <f t="shared" si="682"/>
        <v>31069</v>
      </c>
      <c r="BE1756" s="7" t="s">
        <v>228</v>
      </c>
    </row>
    <row r="1757" spans="1:57" hidden="1" outlineLevel="1">
      <c r="A1757" t="s">
        <v>870</v>
      </c>
      <c r="B1757" t="s">
        <v>2573</v>
      </c>
      <c r="C1757" s="1">
        <f t="shared" si="695"/>
        <v>1030</v>
      </c>
      <c r="D1757" s="7">
        <f>IF(N1757&gt;0, RANK(N1757,(N1757:P1757,Q1757:AE1757)),0)</f>
        <v>2</v>
      </c>
      <c r="E1757" s="7">
        <f>IF(O1757&gt;0,RANK(O1757,(N1757:P1757,Q1757:AE1757)),0)</f>
        <v>1</v>
      </c>
      <c r="F1757" s="7">
        <f>IF(P1757&gt;0,RANK(P1757,(N1757:P1757,Q1757:AE1757)),0)</f>
        <v>3</v>
      </c>
      <c r="G1757" s="1">
        <f t="shared" si="693"/>
        <v>588</v>
      </c>
      <c r="H1757" s="2">
        <f t="shared" si="694"/>
        <v>0.57087378640776698</v>
      </c>
      <c r="I1757" s="2"/>
      <c r="J1757" s="2">
        <f t="shared" si="696"/>
        <v>0.2058252427184466</v>
      </c>
      <c r="K1757" s="2">
        <f t="shared" si="697"/>
        <v>0.77669902912621358</v>
      </c>
      <c r="L1757" s="2">
        <f t="shared" si="698"/>
        <v>8.7378640776699032E-3</v>
      </c>
      <c r="M1757" s="2">
        <f t="shared" si="699"/>
        <v>8.7378640776699171E-3</v>
      </c>
      <c r="N1757" s="66">
        <v>212</v>
      </c>
      <c r="O1757" s="66">
        <v>800</v>
      </c>
      <c r="P1757" s="66">
        <v>9</v>
      </c>
      <c r="Q1757" s="66">
        <v>4</v>
      </c>
      <c r="R1757" s="66">
        <v>0</v>
      </c>
      <c r="S1757" s="66">
        <v>3</v>
      </c>
      <c r="W1757" s="66">
        <v>2</v>
      </c>
      <c r="AN1757" s="7">
        <f>IF(Q1757&gt;0,RANK(Q1757,(N1757:P1757,Q1757:AE1757)),0)</f>
        <v>4</v>
      </c>
      <c r="AO1757" s="7">
        <f>IF(R1757&gt;0,RANK(R1757,(N1757:P1757,Q1757:AE1757)),0)</f>
        <v>0</v>
      </c>
      <c r="AP1757" s="7">
        <f>IF(T1757&gt;0,RANK(T1757,(N1757:P1757,Q1757:AE1757)),0)</f>
        <v>0</v>
      </c>
      <c r="AQ1757" s="7">
        <f>IF(S1757&gt;0,RANK(S1757,(N1757:P1757,Q1757:AE1757)),0)</f>
        <v>5</v>
      </c>
      <c r="AR1757" s="2">
        <f t="shared" si="700"/>
        <v>3.8834951456310678E-3</v>
      </c>
      <c r="AS1757" s="2">
        <f t="shared" si="701"/>
        <v>0</v>
      </c>
      <c r="AT1757" s="2">
        <f t="shared" si="702"/>
        <v>0</v>
      </c>
      <c r="AU1757" s="2">
        <f t="shared" si="703"/>
        <v>2.9126213592233011E-3</v>
      </c>
      <c r="AW1757" t="s">
        <v>870</v>
      </c>
      <c r="AX1757" t="s">
        <v>2573</v>
      </c>
      <c r="AY1757">
        <v>3</v>
      </c>
      <c r="BA1757" s="119">
        <v>31</v>
      </c>
      <c r="BB1757" s="121">
        <v>71</v>
      </c>
      <c r="BC1757" s="125">
        <f t="shared" si="682"/>
        <v>31071</v>
      </c>
      <c r="BE1757" s="7" t="s">
        <v>228</v>
      </c>
    </row>
    <row r="1758" spans="1:57" hidden="1" outlineLevel="1">
      <c r="A1758" t="s">
        <v>2863</v>
      </c>
      <c r="B1758" t="s">
        <v>2573</v>
      </c>
      <c r="C1758" s="1">
        <f t="shared" si="695"/>
        <v>1048</v>
      </c>
      <c r="D1758" s="7">
        <f>IF(N1758&gt;0, RANK(N1758,(N1758:P1758,Q1758:AE1758)),0)</f>
        <v>2</v>
      </c>
      <c r="E1758" s="7">
        <f>IF(O1758&gt;0,RANK(O1758,(N1758:P1758,Q1758:AE1758)),0)</f>
        <v>1</v>
      </c>
      <c r="F1758" s="7">
        <f>IF(P1758&gt;0,RANK(P1758,(N1758:P1758,Q1758:AE1758)),0)</f>
        <v>3</v>
      </c>
      <c r="G1758" s="1">
        <f t="shared" si="693"/>
        <v>516</v>
      </c>
      <c r="H1758" s="2">
        <f t="shared" si="694"/>
        <v>0.49236641221374045</v>
      </c>
      <c r="I1758" s="2"/>
      <c r="J1758" s="2">
        <f t="shared" si="696"/>
        <v>0.24809160305343511</v>
      </c>
      <c r="K1758" s="2">
        <f t="shared" si="697"/>
        <v>0.74045801526717558</v>
      </c>
      <c r="L1758" s="2">
        <f t="shared" si="698"/>
        <v>4.7709923664122139E-3</v>
      </c>
      <c r="M1758" s="2">
        <f t="shared" si="699"/>
        <v>6.6793893129770627E-3</v>
      </c>
      <c r="N1758" s="66">
        <v>260</v>
      </c>
      <c r="O1758" s="66">
        <v>776</v>
      </c>
      <c r="P1758" s="66">
        <v>5</v>
      </c>
      <c r="Q1758" s="66">
        <v>1</v>
      </c>
      <c r="R1758" s="66">
        <v>2</v>
      </c>
      <c r="S1758" s="66">
        <v>4</v>
      </c>
      <c r="W1758" s="66">
        <v>0</v>
      </c>
      <c r="AN1758" s="7">
        <f>IF(Q1758&gt;0,RANK(Q1758,(N1758:P1758,Q1758:AE1758)),0)</f>
        <v>6</v>
      </c>
      <c r="AO1758" s="7">
        <f>IF(R1758&gt;0,RANK(R1758,(N1758:P1758,Q1758:AE1758)),0)</f>
        <v>5</v>
      </c>
      <c r="AP1758" s="7">
        <f>IF(T1758&gt;0,RANK(T1758,(N1758:P1758,Q1758:AE1758)),0)</f>
        <v>0</v>
      </c>
      <c r="AQ1758" s="7">
        <f>IF(S1758&gt;0,RANK(S1758,(N1758:P1758,Q1758:AE1758)),0)</f>
        <v>4</v>
      </c>
      <c r="AR1758" s="2">
        <f t="shared" si="700"/>
        <v>9.5419847328244271E-4</v>
      </c>
      <c r="AS1758" s="2">
        <f t="shared" si="701"/>
        <v>1.9083969465648854E-3</v>
      </c>
      <c r="AT1758" s="2">
        <f t="shared" si="702"/>
        <v>0</v>
      </c>
      <c r="AU1758" s="2">
        <f t="shared" si="703"/>
        <v>3.8167938931297708E-3</v>
      </c>
      <c r="AW1758" t="s">
        <v>2863</v>
      </c>
      <c r="AX1758" t="s">
        <v>2573</v>
      </c>
      <c r="AY1758">
        <v>3</v>
      </c>
      <c r="BA1758" s="119">
        <v>31</v>
      </c>
      <c r="BB1758" s="121">
        <v>73</v>
      </c>
      <c r="BC1758" s="125">
        <f t="shared" si="682"/>
        <v>31073</v>
      </c>
      <c r="BE1758" s="7" t="s">
        <v>228</v>
      </c>
    </row>
    <row r="1759" spans="1:57" hidden="1" outlineLevel="1">
      <c r="A1759" t="s">
        <v>1789</v>
      </c>
      <c r="B1759" t="s">
        <v>2573</v>
      </c>
      <c r="C1759" s="1">
        <f t="shared" si="695"/>
        <v>367</v>
      </c>
      <c r="D1759" s="7">
        <f>IF(N1759&gt;0, RANK(N1759,(N1759:P1759,Q1759:AE1759)),0)</f>
        <v>2</v>
      </c>
      <c r="E1759" s="7">
        <f>IF(O1759&gt;0,RANK(O1759,(N1759:P1759,Q1759:AE1759)),0)</f>
        <v>1</v>
      </c>
      <c r="F1759" s="7">
        <f>IF(P1759&gt;0,RANK(P1759,(N1759:P1759,Q1759:AE1759)),0)</f>
        <v>4</v>
      </c>
      <c r="G1759" s="1">
        <f t="shared" si="693"/>
        <v>277</v>
      </c>
      <c r="H1759" s="2">
        <f t="shared" si="694"/>
        <v>0.75476839237057225</v>
      </c>
      <c r="I1759" s="2"/>
      <c r="J1759" s="2">
        <f t="shared" si="696"/>
        <v>0.11171662125340599</v>
      </c>
      <c r="K1759" s="2">
        <f t="shared" si="697"/>
        <v>0.86648501362397823</v>
      </c>
      <c r="L1759" s="2">
        <f t="shared" si="698"/>
        <v>8.1743869209809257E-3</v>
      </c>
      <c r="M1759" s="2">
        <f t="shared" si="699"/>
        <v>1.3623978201634867E-2</v>
      </c>
      <c r="N1759" s="66">
        <v>41</v>
      </c>
      <c r="O1759" s="66">
        <v>318</v>
      </c>
      <c r="P1759" s="66">
        <v>3</v>
      </c>
      <c r="Q1759" s="66">
        <v>0</v>
      </c>
      <c r="R1759" s="66">
        <v>1</v>
      </c>
      <c r="S1759" s="66">
        <v>4</v>
      </c>
      <c r="W1759" s="66">
        <v>0</v>
      </c>
      <c r="AN1759" s="7">
        <f>IF(Q1759&gt;0,RANK(Q1759,(N1759:P1759,Q1759:AE1759)),0)</f>
        <v>0</v>
      </c>
      <c r="AO1759" s="7">
        <f>IF(R1759&gt;0,RANK(R1759,(N1759:P1759,Q1759:AE1759)),0)</f>
        <v>5</v>
      </c>
      <c r="AP1759" s="7">
        <f>IF(T1759&gt;0,RANK(T1759,(N1759:P1759,Q1759:AE1759)),0)</f>
        <v>0</v>
      </c>
      <c r="AQ1759" s="7">
        <f>IF(S1759&gt;0,RANK(S1759,(N1759:P1759,Q1759:AE1759)),0)</f>
        <v>3</v>
      </c>
      <c r="AR1759" s="2">
        <f t="shared" si="700"/>
        <v>0</v>
      </c>
      <c r="AS1759" s="2">
        <f t="shared" si="701"/>
        <v>2.7247956403269754E-3</v>
      </c>
      <c r="AT1759" s="2">
        <f t="shared" si="702"/>
        <v>0</v>
      </c>
      <c r="AU1759" s="2">
        <f t="shared" si="703"/>
        <v>1.0899182561307902E-2</v>
      </c>
      <c r="AW1759" t="s">
        <v>1789</v>
      </c>
      <c r="AX1759" t="s">
        <v>2573</v>
      </c>
      <c r="AY1759">
        <v>3</v>
      </c>
      <c r="BA1759" s="119">
        <v>31</v>
      </c>
      <c r="BB1759" s="121">
        <v>75</v>
      </c>
      <c r="BC1759" s="125">
        <f t="shared" si="682"/>
        <v>31075</v>
      </c>
      <c r="BE1759" s="7" t="s">
        <v>228</v>
      </c>
    </row>
    <row r="1760" spans="1:57" hidden="1" outlineLevel="1">
      <c r="A1760" t="s">
        <v>974</v>
      </c>
      <c r="B1760" t="s">
        <v>2573</v>
      </c>
      <c r="C1760" s="1">
        <f t="shared" si="695"/>
        <v>1199</v>
      </c>
      <c r="D1760" s="7">
        <f>IF(N1760&gt;0, RANK(N1760,(N1760:P1760,Q1760:AE1760)),0)</f>
        <v>2</v>
      </c>
      <c r="E1760" s="7">
        <f>IF(O1760&gt;0,RANK(O1760,(N1760:P1760,Q1760:AE1760)),0)</f>
        <v>1</v>
      </c>
      <c r="F1760" s="7">
        <f>IF(P1760&gt;0,RANK(P1760,(N1760:P1760,Q1760:AE1760)),0)</f>
        <v>3</v>
      </c>
      <c r="G1760" s="1">
        <f t="shared" si="693"/>
        <v>257</v>
      </c>
      <c r="H1760" s="2">
        <f t="shared" si="694"/>
        <v>0.21434528773978315</v>
      </c>
      <c r="I1760" s="2"/>
      <c r="J1760" s="2">
        <f t="shared" si="696"/>
        <v>0.38198498748957466</v>
      </c>
      <c r="K1760" s="2">
        <f t="shared" si="697"/>
        <v>0.59633027522935778</v>
      </c>
      <c r="L1760" s="2">
        <f t="shared" si="698"/>
        <v>9.1743119266055051E-3</v>
      </c>
      <c r="M1760" s="2">
        <f t="shared" si="699"/>
        <v>1.2510425354462062E-2</v>
      </c>
      <c r="N1760" s="66">
        <v>458</v>
      </c>
      <c r="O1760" s="66">
        <v>715</v>
      </c>
      <c r="P1760" s="66">
        <v>11</v>
      </c>
      <c r="Q1760" s="66">
        <v>6</v>
      </c>
      <c r="R1760" s="66">
        <v>4</v>
      </c>
      <c r="S1760" s="66">
        <v>5</v>
      </c>
      <c r="W1760" s="66">
        <v>0</v>
      </c>
      <c r="AN1760" s="7">
        <f>IF(Q1760&gt;0,RANK(Q1760,(N1760:P1760,Q1760:AE1760)),0)</f>
        <v>4</v>
      </c>
      <c r="AO1760" s="7">
        <f>IF(R1760&gt;0,RANK(R1760,(N1760:P1760,Q1760:AE1760)),0)</f>
        <v>6</v>
      </c>
      <c r="AP1760" s="7">
        <f>IF(T1760&gt;0,RANK(T1760,(N1760:P1760,Q1760:AE1760)),0)</f>
        <v>0</v>
      </c>
      <c r="AQ1760" s="7">
        <f>IF(S1760&gt;0,RANK(S1760,(N1760:P1760,Q1760:AE1760)),0)</f>
        <v>5</v>
      </c>
      <c r="AR1760" s="2">
        <f t="shared" si="700"/>
        <v>5.0041701417848205E-3</v>
      </c>
      <c r="AS1760" s="2">
        <f t="shared" si="701"/>
        <v>3.336113427856547E-3</v>
      </c>
      <c r="AT1760" s="2">
        <f t="shared" si="702"/>
        <v>0</v>
      </c>
      <c r="AU1760" s="2">
        <f t="shared" si="703"/>
        <v>4.1701417848206837E-3</v>
      </c>
      <c r="AW1760" t="s">
        <v>974</v>
      </c>
      <c r="AX1760" t="s">
        <v>2573</v>
      </c>
      <c r="AY1760">
        <v>3</v>
      </c>
      <c r="BA1760" s="119">
        <v>31</v>
      </c>
      <c r="BB1760" s="121">
        <v>77</v>
      </c>
      <c r="BC1760" s="125">
        <f t="shared" si="682"/>
        <v>31077</v>
      </c>
      <c r="BE1760" s="7" t="s">
        <v>228</v>
      </c>
    </row>
    <row r="1761" spans="1:57" hidden="1" outlineLevel="1">
      <c r="A1761" t="s">
        <v>2929</v>
      </c>
      <c r="B1761" t="s">
        <v>2573</v>
      </c>
      <c r="C1761" s="1">
        <f t="shared" si="695"/>
        <v>21271</v>
      </c>
      <c r="D1761" s="7">
        <f>IF(N1761&gt;0, RANK(N1761,(N1761:P1761,Q1761:AE1761)),0)</f>
        <v>2</v>
      </c>
      <c r="E1761" s="7">
        <f>IF(O1761&gt;0,RANK(O1761,(N1761:P1761,Q1761:AE1761)),0)</f>
        <v>1</v>
      </c>
      <c r="F1761" s="7">
        <f>IF(P1761&gt;0,RANK(P1761,(N1761:P1761,Q1761:AE1761)),0)</f>
        <v>3</v>
      </c>
      <c r="G1761" s="1">
        <f t="shared" si="693"/>
        <v>5122</v>
      </c>
      <c r="H1761" s="2">
        <f t="shared" si="694"/>
        <v>0.2407973296977105</v>
      </c>
      <c r="I1761" s="2"/>
      <c r="J1761" s="2">
        <f t="shared" si="696"/>
        <v>0.36928212119787507</v>
      </c>
      <c r="K1761" s="2">
        <f t="shared" si="697"/>
        <v>0.61007945089558557</v>
      </c>
      <c r="L1761" s="2">
        <f t="shared" si="698"/>
        <v>6.7697804522589443E-3</v>
      </c>
      <c r="M1761" s="2">
        <f t="shared" si="699"/>
        <v>1.3868647454280413E-2</v>
      </c>
      <c r="N1761" s="66">
        <v>7855</v>
      </c>
      <c r="O1761" s="66">
        <v>12977</v>
      </c>
      <c r="P1761" s="66">
        <v>144</v>
      </c>
      <c r="Q1761" s="66">
        <v>73</v>
      </c>
      <c r="R1761" s="66">
        <v>24</v>
      </c>
      <c r="S1761" s="66">
        <v>95</v>
      </c>
      <c r="W1761" s="66">
        <v>103</v>
      </c>
      <c r="AN1761" s="7">
        <f>IF(Q1761&gt;0,RANK(Q1761,(N1761:P1761,Q1761:AE1761)),0)</f>
        <v>6</v>
      </c>
      <c r="AO1761" s="7">
        <f>IF(R1761&gt;0,RANK(R1761,(N1761:P1761,Q1761:AE1761)),0)</f>
        <v>7</v>
      </c>
      <c r="AP1761" s="7">
        <f>IF(T1761&gt;0,RANK(T1761,(N1761:P1761,Q1761:AE1761)),0)</f>
        <v>0</v>
      </c>
      <c r="AQ1761" s="7">
        <f>IF(S1761&gt;0,RANK(S1761,(N1761:P1761,Q1761:AE1761)),0)</f>
        <v>5</v>
      </c>
      <c r="AR1761" s="2">
        <f t="shared" si="700"/>
        <v>3.4319025903812705E-3</v>
      </c>
      <c r="AS1761" s="2">
        <f t="shared" si="701"/>
        <v>1.1282967420431574E-3</v>
      </c>
      <c r="AT1761" s="2">
        <f t="shared" si="702"/>
        <v>0</v>
      </c>
      <c r="AU1761" s="2">
        <f t="shared" si="703"/>
        <v>4.4661746039208316E-3</v>
      </c>
      <c r="AW1761" t="s">
        <v>2929</v>
      </c>
      <c r="AX1761" t="s">
        <v>2573</v>
      </c>
      <c r="AY1761">
        <v>3</v>
      </c>
      <c r="BA1761" s="119">
        <v>31</v>
      </c>
      <c r="BB1761" s="121">
        <v>79</v>
      </c>
      <c r="BC1761" s="125">
        <f t="shared" si="682"/>
        <v>31079</v>
      </c>
      <c r="BE1761" s="7" t="s">
        <v>228</v>
      </c>
    </row>
    <row r="1762" spans="1:57" hidden="1" outlineLevel="1">
      <c r="A1762" t="s">
        <v>2410</v>
      </c>
      <c r="B1762" t="s">
        <v>2573</v>
      </c>
      <c r="C1762" s="1">
        <f t="shared" si="695"/>
        <v>4799</v>
      </c>
      <c r="D1762" s="7">
        <f>IF(N1762&gt;0, RANK(N1762,(N1762:P1762,Q1762:AE1762)),0)</f>
        <v>2</v>
      </c>
      <c r="E1762" s="7">
        <f>IF(O1762&gt;0,RANK(O1762,(N1762:P1762,Q1762:AE1762)),0)</f>
        <v>1</v>
      </c>
      <c r="F1762" s="7">
        <f>IF(P1762&gt;0,RANK(P1762,(N1762:P1762,Q1762:AE1762)),0)</f>
        <v>3</v>
      </c>
      <c r="G1762" s="1">
        <f t="shared" si="693"/>
        <v>2057</v>
      </c>
      <c r="H1762" s="2">
        <f t="shared" si="694"/>
        <v>0.42863096478433005</v>
      </c>
      <c r="I1762" s="2"/>
      <c r="J1762" s="2">
        <f t="shared" si="696"/>
        <v>0.27755782454678057</v>
      </c>
      <c r="K1762" s="2">
        <f t="shared" si="697"/>
        <v>0.70618878933111062</v>
      </c>
      <c r="L1762" s="2">
        <f t="shared" si="698"/>
        <v>6.0429256095019795E-3</v>
      </c>
      <c r="M1762" s="2">
        <f t="shared" si="699"/>
        <v>1.0210460512606824E-2</v>
      </c>
      <c r="N1762" s="66">
        <v>1332</v>
      </c>
      <c r="O1762" s="66">
        <v>3389</v>
      </c>
      <c r="P1762" s="66">
        <v>29</v>
      </c>
      <c r="Q1762" s="66">
        <v>8</v>
      </c>
      <c r="R1762" s="66">
        <v>5</v>
      </c>
      <c r="S1762" s="66">
        <v>23</v>
      </c>
      <c r="W1762" s="66">
        <v>13</v>
      </c>
      <c r="AN1762" s="7">
        <f>IF(Q1762&gt;0,RANK(Q1762,(N1762:P1762,Q1762:AE1762)),0)</f>
        <v>6</v>
      </c>
      <c r="AO1762" s="7">
        <f>IF(R1762&gt;0,RANK(R1762,(N1762:P1762,Q1762:AE1762)),0)</f>
        <v>7</v>
      </c>
      <c r="AP1762" s="7">
        <f>IF(T1762&gt;0,RANK(T1762,(N1762:P1762,Q1762:AE1762)),0)</f>
        <v>0</v>
      </c>
      <c r="AQ1762" s="7">
        <f>IF(S1762&gt;0,RANK(S1762,(N1762:P1762,Q1762:AE1762)),0)</f>
        <v>4</v>
      </c>
      <c r="AR1762" s="2">
        <f t="shared" si="700"/>
        <v>1.6670139612419254E-3</v>
      </c>
      <c r="AS1762" s="2">
        <f t="shared" si="701"/>
        <v>1.0418837257762034E-3</v>
      </c>
      <c r="AT1762" s="2">
        <f t="shared" si="702"/>
        <v>0</v>
      </c>
      <c r="AU1762" s="2">
        <f t="shared" si="703"/>
        <v>4.7926651385705359E-3</v>
      </c>
      <c r="AW1762" t="s">
        <v>2410</v>
      </c>
      <c r="AX1762" t="s">
        <v>2573</v>
      </c>
      <c r="AY1762">
        <v>3</v>
      </c>
      <c r="BA1762" s="119">
        <v>31</v>
      </c>
      <c r="BB1762" s="121">
        <v>81</v>
      </c>
      <c r="BC1762" s="125">
        <f t="shared" si="682"/>
        <v>31081</v>
      </c>
      <c r="BE1762" s="7" t="s">
        <v>228</v>
      </c>
    </row>
    <row r="1763" spans="1:57" hidden="1" outlineLevel="1">
      <c r="A1763" t="s">
        <v>3090</v>
      </c>
      <c r="B1763" t="s">
        <v>2573</v>
      </c>
      <c r="C1763" s="1">
        <f t="shared" si="695"/>
        <v>1766</v>
      </c>
      <c r="D1763" s="7">
        <f>IF(N1763&gt;0, RANK(N1763,(N1763:P1763,Q1763:AE1763)),0)</f>
        <v>2</v>
      </c>
      <c r="E1763" s="7">
        <f>IF(O1763&gt;0,RANK(O1763,(N1763:P1763,Q1763:AE1763)),0)</f>
        <v>1</v>
      </c>
      <c r="F1763" s="7">
        <f>IF(P1763&gt;0,RANK(P1763,(N1763:P1763,Q1763:AE1763)),0)</f>
        <v>3</v>
      </c>
      <c r="G1763" s="1">
        <f t="shared" si="693"/>
        <v>927</v>
      </c>
      <c r="H1763" s="2">
        <f t="shared" si="694"/>
        <v>0.52491506228765572</v>
      </c>
      <c r="I1763" s="2"/>
      <c r="J1763" s="2">
        <f t="shared" si="696"/>
        <v>0.2276330690826727</v>
      </c>
      <c r="K1763" s="2">
        <f t="shared" si="697"/>
        <v>0.75254813137032839</v>
      </c>
      <c r="L1763" s="2">
        <f t="shared" si="698"/>
        <v>1.1325028312570781E-2</v>
      </c>
      <c r="M1763" s="2">
        <f t="shared" si="699"/>
        <v>8.4937712344281633E-3</v>
      </c>
      <c r="N1763" s="66">
        <v>402</v>
      </c>
      <c r="O1763" s="66">
        <v>1329</v>
      </c>
      <c r="P1763" s="66">
        <v>20</v>
      </c>
      <c r="Q1763" s="66">
        <v>9</v>
      </c>
      <c r="R1763" s="66">
        <v>1</v>
      </c>
      <c r="S1763" s="66">
        <v>5</v>
      </c>
      <c r="W1763" s="66">
        <v>0</v>
      </c>
      <c r="AN1763" s="7">
        <f>IF(Q1763&gt;0,RANK(Q1763,(N1763:P1763,Q1763:AE1763)),0)</f>
        <v>4</v>
      </c>
      <c r="AO1763" s="7">
        <f>IF(R1763&gt;0,RANK(R1763,(N1763:P1763,Q1763:AE1763)),0)</f>
        <v>6</v>
      </c>
      <c r="AP1763" s="7">
        <f>IF(T1763&gt;0,RANK(T1763,(N1763:P1763,Q1763:AE1763)),0)</f>
        <v>0</v>
      </c>
      <c r="AQ1763" s="7">
        <f>IF(S1763&gt;0,RANK(S1763,(N1763:P1763,Q1763:AE1763)),0)</f>
        <v>5</v>
      </c>
      <c r="AR1763" s="2">
        <f t="shared" si="700"/>
        <v>5.0962627406568517E-3</v>
      </c>
      <c r="AS1763" s="2">
        <f t="shared" si="701"/>
        <v>5.6625141562853911E-4</v>
      </c>
      <c r="AT1763" s="2">
        <f t="shared" si="702"/>
        <v>0</v>
      </c>
      <c r="AU1763" s="2">
        <f t="shared" si="703"/>
        <v>2.8312570781426952E-3</v>
      </c>
      <c r="AW1763" t="s">
        <v>3090</v>
      </c>
      <c r="AX1763" t="s">
        <v>2573</v>
      </c>
      <c r="AY1763">
        <v>3</v>
      </c>
      <c r="BA1763" s="119">
        <v>31</v>
      </c>
      <c r="BB1763" s="121">
        <v>83</v>
      </c>
      <c r="BC1763" s="125">
        <f t="shared" si="682"/>
        <v>31083</v>
      </c>
      <c r="BE1763" s="7" t="s">
        <v>228</v>
      </c>
    </row>
    <row r="1764" spans="1:57" hidden="1" outlineLevel="1">
      <c r="A1764" t="s">
        <v>1956</v>
      </c>
      <c r="B1764" t="s">
        <v>2573</v>
      </c>
      <c r="C1764" s="1">
        <f t="shared" si="695"/>
        <v>553</v>
      </c>
      <c r="D1764" s="7">
        <f>IF(N1764&gt;0, RANK(N1764,(N1764:P1764,Q1764:AE1764)),0)</f>
        <v>2</v>
      </c>
      <c r="E1764" s="7">
        <f>IF(O1764&gt;0,RANK(O1764,(N1764:P1764,Q1764:AE1764)),0)</f>
        <v>1</v>
      </c>
      <c r="F1764" s="7">
        <f>IF(P1764&gt;0,RANK(P1764,(N1764:P1764,Q1764:AE1764)),0)</f>
        <v>0</v>
      </c>
      <c r="G1764" s="1">
        <f t="shared" si="693"/>
        <v>376</v>
      </c>
      <c r="H1764" s="2">
        <f t="shared" si="694"/>
        <v>0.67992766726943943</v>
      </c>
      <c r="I1764" s="2"/>
      <c r="J1764" s="2">
        <f t="shared" si="696"/>
        <v>0.15370705244122965</v>
      </c>
      <c r="K1764" s="2">
        <f t="shared" si="697"/>
        <v>0.83363471971066905</v>
      </c>
      <c r="L1764" s="2">
        <f t="shared" si="698"/>
        <v>0</v>
      </c>
      <c r="M1764" s="2">
        <f t="shared" si="699"/>
        <v>1.2658227848101333E-2</v>
      </c>
      <c r="N1764" s="66">
        <v>85</v>
      </c>
      <c r="O1764" s="66">
        <v>461</v>
      </c>
      <c r="P1764" s="66">
        <v>0</v>
      </c>
      <c r="Q1764" s="66">
        <v>2</v>
      </c>
      <c r="R1764" s="66">
        <v>1</v>
      </c>
      <c r="S1764" s="66">
        <v>4</v>
      </c>
      <c r="W1764" s="66">
        <v>0</v>
      </c>
      <c r="AN1764" s="7">
        <f>IF(Q1764&gt;0,RANK(Q1764,(N1764:P1764,Q1764:AE1764)),0)</f>
        <v>4</v>
      </c>
      <c r="AO1764" s="7">
        <f>IF(R1764&gt;0,RANK(R1764,(N1764:P1764,Q1764:AE1764)),0)</f>
        <v>5</v>
      </c>
      <c r="AP1764" s="7">
        <f>IF(T1764&gt;0,RANK(T1764,(N1764:P1764,Q1764:AE1764)),0)</f>
        <v>0</v>
      </c>
      <c r="AQ1764" s="7">
        <f>IF(S1764&gt;0,RANK(S1764,(N1764:P1764,Q1764:AE1764)),0)</f>
        <v>3</v>
      </c>
      <c r="AR1764" s="2">
        <f t="shared" si="700"/>
        <v>3.616636528028933E-3</v>
      </c>
      <c r="AS1764" s="2">
        <f t="shared" si="701"/>
        <v>1.8083182640144665E-3</v>
      </c>
      <c r="AT1764" s="2">
        <f t="shared" si="702"/>
        <v>0</v>
      </c>
      <c r="AU1764" s="2">
        <f t="shared" si="703"/>
        <v>7.2332730560578659E-3</v>
      </c>
      <c r="AW1764" t="s">
        <v>1956</v>
      </c>
      <c r="AX1764" t="s">
        <v>2573</v>
      </c>
      <c r="AY1764">
        <v>3</v>
      </c>
      <c r="BA1764" s="119">
        <v>31</v>
      </c>
      <c r="BB1764" s="121">
        <v>85</v>
      </c>
      <c r="BC1764" s="125">
        <f t="shared" si="682"/>
        <v>31085</v>
      </c>
      <c r="BE1764" s="7" t="s">
        <v>228</v>
      </c>
    </row>
    <row r="1765" spans="1:57" hidden="1" outlineLevel="1">
      <c r="A1765" t="s">
        <v>3040</v>
      </c>
      <c r="B1765" t="s">
        <v>2573</v>
      </c>
      <c r="C1765" s="1">
        <f t="shared" si="695"/>
        <v>1379</v>
      </c>
      <c r="D1765" s="7">
        <f>IF(N1765&gt;0, RANK(N1765,(N1765:P1765,Q1765:AE1765)),0)</f>
        <v>2</v>
      </c>
      <c r="E1765" s="7">
        <f>IF(O1765&gt;0,RANK(O1765,(N1765:P1765,Q1765:AE1765)),0)</f>
        <v>1</v>
      </c>
      <c r="F1765" s="7">
        <f>IF(P1765&gt;0,RANK(P1765,(N1765:P1765,Q1765:AE1765)),0)</f>
        <v>4</v>
      </c>
      <c r="G1765" s="1">
        <f t="shared" si="693"/>
        <v>655</v>
      </c>
      <c r="H1765" s="2">
        <f t="shared" si="694"/>
        <v>0.47498187092095723</v>
      </c>
      <c r="I1765" s="2"/>
      <c r="J1765" s="2">
        <f t="shared" si="696"/>
        <v>0.25090645395213923</v>
      </c>
      <c r="K1765" s="2">
        <f t="shared" si="697"/>
        <v>0.7258883248730964</v>
      </c>
      <c r="L1765" s="2">
        <f t="shared" si="698"/>
        <v>6.5264684554024654E-3</v>
      </c>
      <c r="M1765" s="2">
        <f t="shared" si="699"/>
        <v>1.6678752719361846E-2</v>
      </c>
      <c r="N1765" s="66">
        <v>346</v>
      </c>
      <c r="O1765" s="66">
        <v>1001</v>
      </c>
      <c r="P1765" s="66">
        <v>9</v>
      </c>
      <c r="Q1765" s="66">
        <v>6</v>
      </c>
      <c r="R1765" s="66">
        <v>1</v>
      </c>
      <c r="S1765" s="66">
        <v>10</v>
      </c>
      <c r="W1765" s="66">
        <v>6</v>
      </c>
      <c r="AN1765" s="7">
        <f>IF(Q1765&gt;0,RANK(Q1765,(N1765:P1765,Q1765:AE1765)),0)</f>
        <v>5</v>
      </c>
      <c r="AO1765" s="7">
        <f>IF(R1765&gt;0,RANK(R1765,(N1765:P1765,Q1765:AE1765)),0)</f>
        <v>7</v>
      </c>
      <c r="AP1765" s="7">
        <f>IF(T1765&gt;0,RANK(T1765,(N1765:P1765,Q1765:AE1765)),0)</f>
        <v>0</v>
      </c>
      <c r="AQ1765" s="7">
        <f>IF(S1765&gt;0,RANK(S1765,(N1765:P1765,Q1765:AE1765)),0)</f>
        <v>3</v>
      </c>
      <c r="AR1765" s="2">
        <f t="shared" si="700"/>
        <v>4.3509789702683103E-3</v>
      </c>
      <c r="AS1765" s="2">
        <f t="shared" si="701"/>
        <v>7.2516316171138508E-4</v>
      </c>
      <c r="AT1765" s="2">
        <f t="shared" si="702"/>
        <v>0</v>
      </c>
      <c r="AU1765" s="2">
        <f t="shared" si="703"/>
        <v>7.251631617113851E-3</v>
      </c>
      <c r="AW1765" t="s">
        <v>3040</v>
      </c>
      <c r="AX1765" t="s">
        <v>2573</v>
      </c>
      <c r="AY1765">
        <v>3</v>
      </c>
      <c r="BA1765" s="119">
        <v>31</v>
      </c>
      <c r="BB1765" s="121">
        <v>87</v>
      </c>
      <c r="BC1765" s="125">
        <f t="shared" si="682"/>
        <v>31087</v>
      </c>
      <c r="BE1765" s="7" t="s">
        <v>228</v>
      </c>
    </row>
    <row r="1766" spans="1:57" hidden="1" outlineLevel="1">
      <c r="A1766" t="s">
        <v>1594</v>
      </c>
      <c r="B1766" t="s">
        <v>2573</v>
      </c>
      <c r="C1766" s="1">
        <f t="shared" si="695"/>
        <v>4974</v>
      </c>
      <c r="D1766" s="7">
        <f>IF(N1766&gt;0, RANK(N1766,(N1766:P1766,Q1766:AE1766)),0)</f>
        <v>2</v>
      </c>
      <c r="E1766" s="7">
        <f>IF(O1766&gt;0,RANK(O1766,(N1766:P1766,Q1766:AE1766)),0)</f>
        <v>1</v>
      </c>
      <c r="F1766" s="7">
        <f>IF(P1766&gt;0,RANK(P1766,(N1766:P1766,Q1766:AE1766)),0)</f>
        <v>4</v>
      </c>
      <c r="G1766" s="1">
        <f t="shared" si="693"/>
        <v>2657</v>
      </c>
      <c r="H1766" s="2">
        <f t="shared" si="694"/>
        <v>0.53417772416566145</v>
      </c>
      <c r="I1766" s="2"/>
      <c r="J1766" s="2">
        <f t="shared" si="696"/>
        <v>0.2189384800965018</v>
      </c>
      <c r="K1766" s="2">
        <f t="shared" si="697"/>
        <v>0.7531162042621633</v>
      </c>
      <c r="L1766" s="2">
        <f t="shared" si="698"/>
        <v>7.036590269400885E-3</v>
      </c>
      <c r="M1766" s="2">
        <f t="shared" si="699"/>
        <v>2.090872537193407E-2</v>
      </c>
      <c r="N1766" s="66">
        <v>1089</v>
      </c>
      <c r="O1766" s="66">
        <v>3746</v>
      </c>
      <c r="P1766" s="66">
        <v>35</v>
      </c>
      <c r="Q1766" s="66">
        <v>31</v>
      </c>
      <c r="R1766" s="66">
        <v>13</v>
      </c>
      <c r="S1766" s="66">
        <v>40</v>
      </c>
      <c r="W1766" s="66">
        <v>20</v>
      </c>
      <c r="AN1766" s="7">
        <f>IF(Q1766&gt;0,RANK(Q1766,(N1766:P1766,Q1766:AE1766)),0)</f>
        <v>5</v>
      </c>
      <c r="AO1766" s="7">
        <f>IF(R1766&gt;0,RANK(R1766,(N1766:P1766,Q1766:AE1766)),0)</f>
        <v>7</v>
      </c>
      <c r="AP1766" s="7">
        <f>IF(T1766&gt;0,RANK(T1766,(N1766:P1766,Q1766:AE1766)),0)</f>
        <v>0</v>
      </c>
      <c r="AQ1766" s="7">
        <f>IF(S1766&gt;0,RANK(S1766,(N1766:P1766,Q1766:AE1766)),0)</f>
        <v>3</v>
      </c>
      <c r="AR1766" s="2">
        <f t="shared" si="700"/>
        <v>6.2324085243264981E-3</v>
      </c>
      <c r="AS1766" s="2">
        <f t="shared" si="701"/>
        <v>2.613590671491757E-3</v>
      </c>
      <c r="AT1766" s="2">
        <f t="shared" si="702"/>
        <v>0</v>
      </c>
      <c r="AU1766" s="2">
        <f t="shared" si="703"/>
        <v>8.0418174507438673E-3</v>
      </c>
      <c r="AW1766" t="s">
        <v>1594</v>
      </c>
      <c r="AX1766" t="s">
        <v>2573</v>
      </c>
      <c r="AY1766">
        <v>3</v>
      </c>
      <c r="BA1766" s="119">
        <v>31</v>
      </c>
      <c r="BB1766" s="121">
        <v>89</v>
      </c>
      <c r="BC1766" s="125">
        <f t="shared" si="682"/>
        <v>31089</v>
      </c>
      <c r="BE1766" s="7" t="s">
        <v>228</v>
      </c>
    </row>
    <row r="1767" spans="1:57" hidden="1" outlineLevel="1">
      <c r="A1767" t="s">
        <v>2109</v>
      </c>
      <c r="B1767" t="s">
        <v>2573</v>
      </c>
      <c r="C1767" s="1">
        <f t="shared" si="695"/>
        <v>438</v>
      </c>
      <c r="D1767" s="7">
        <f>IF(N1767&gt;0, RANK(N1767,(N1767:P1767,Q1767:AE1767)),0)</f>
        <v>2</v>
      </c>
      <c r="E1767" s="7">
        <f>IF(O1767&gt;0,RANK(O1767,(N1767:P1767,Q1767:AE1767)),0)</f>
        <v>1</v>
      </c>
      <c r="F1767" s="7">
        <f>IF(P1767&gt;0,RANK(P1767,(N1767:P1767,Q1767:AE1767)),0)</f>
        <v>6</v>
      </c>
      <c r="G1767" s="1">
        <f t="shared" si="693"/>
        <v>280</v>
      </c>
      <c r="H1767" s="2">
        <f t="shared" si="694"/>
        <v>0.63926940639269403</v>
      </c>
      <c r="I1767" s="2"/>
      <c r="J1767" s="2">
        <f t="shared" si="696"/>
        <v>0.17123287671232876</v>
      </c>
      <c r="K1767" s="2">
        <f t="shared" si="697"/>
        <v>0.81050228310502281</v>
      </c>
      <c r="L1767" s="2">
        <f t="shared" si="698"/>
        <v>2.2831050228310501E-3</v>
      </c>
      <c r="M1767" s="2">
        <f t="shared" si="699"/>
        <v>1.5981735159817351E-2</v>
      </c>
      <c r="N1767" s="66">
        <v>75</v>
      </c>
      <c r="O1767" s="66">
        <v>355</v>
      </c>
      <c r="P1767" s="66">
        <v>1</v>
      </c>
      <c r="Q1767" s="66">
        <v>2</v>
      </c>
      <c r="R1767" s="66">
        <v>2</v>
      </c>
      <c r="S1767" s="66">
        <v>3</v>
      </c>
      <c r="W1767" s="66">
        <v>0</v>
      </c>
      <c r="AN1767" s="7">
        <f>IF(Q1767&gt;0,RANK(Q1767,(N1767:P1767,Q1767:AE1767)),0)</f>
        <v>4</v>
      </c>
      <c r="AO1767" s="7">
        <f>IF(R1767&gt;0,RANK(R1767,(N1767:P1767,Q1767:AE1767)),0)</f>
        <v>4</v>
      </c>
      <c r="AP1767" s="7">
        <f>IF(T1767&gt;0,RANK(T1767,(N1767:P1767,Q1767:AE1767)),0)</f>
        <v>0</v>
      </c>
      <c r="AQ1767" s="7">
        <f>IF(S1767&gt;0,RANK(S1767,(N1767:P1767,Q1767:AE1767)),0)</f>
        <v>3</v>
      </c>
      <c r="AR1767" s="2">
        <f t="shared" si="700"/>
        <v>4.5662100456621002E-3</v>
      </c>
      <c r="AS1767" s="2">
        <f t="shared" si="701"/>
        <v>4.5662100456621002E-3</v>
      </c>
      <c r="AT1767" s="2">
        <f t="shared" si="702"/>
        <v>0</v>
      </c>
      <c r="AU1767" s="2">
        <f t="shared" si="703"/>
        <v>6.8493150684931503E-3</v>
      </c>
      <c r="AW1767" t="s">
        <v>2109</v>
      </c>
      <c r="AX1767" t="s">
        <v>2573</v>
      </c>
      <c r="AY1767">
        <v>3</v>
      </c>
      <c r="BA1767" s="119">
        <v>31</v>
      </c>
      <c r="BB1767" s="121">
        <v>91</v>
      </c>
      <c r="BC1767" s="125">
        <f t="shared" si="682"/>
        <v>31091</v>
      </c>
      <c r="BE1767" s="7" t="s">
        <v>228</v>
      </c>
    </row>
    <row r="1768" spans="1:57" hidden="1" outlineLevel="1">
      <c r="A1768" t="s">
        <v>3003</v>
      </c>
      <c r="B1768" t="s">
        <v>2573</v>
      </c>
      <c r="C1768" s="1">
        <f t="shared" si="695"/>
        <v>2996</v>
      </c>
      <c r="D1768" s="7">
        <f>IF(N1768&gt;0, RANK(N1768,(N1768:P1768,Q1768:AE1768)),0)</f>
        <v>2</v>
      </c>
      <c r="E1768" s="7">
        <f>IF(O1768&gt;0,RANK(O1768,(N1768:P1768,Q1768:AE1768)),0)</f>
        <v>1</v>
      </c>
      <c r="F1768" s="7">
        <f>IF(P1768&gt;0,RANK(P1768,(N1768:P1768,Q1768:AE1768)),0)</f>
        <v>3</v>
      </c>
      <c r="G1768" s="1">
        <f t="shared" si="693"/>
        <v>764</v>
      </c>
      <c r="H1768" s="2">
        <f t="shared" si="694"/>
        <v>0.25500667556742324</v>
      </c>
      <c r="I1768" s="2"/>
      <c r="J1768" s="2">
        <f t="shared" si="696"/>
        <v>0.36148197596795728</v>
      </c>
      <c r="K1768" s="2">
        <f t="shared" si="697"/>
        <v>0.61648865153538046</v>
      </c>
      <c r="L1768" s="2">
        <f t="shared" si="698"/>
        <v>7.0093457943925233E-3</v>
      </c>
      <c r="M1768" s="2">
        <f t="shared" si="699"/>
        <v>1.5020026702269734E-2</v>
      </c>
      <c r="N1768" s="66">
        <v>1083</v>
      </c>
      <c r="O1768" s="66">
        <v>1847</v>
      </c>
      <c r="P1768" s="66">
        <v>21</v>
      </c>
      <c r="Q1768" s="66">
        <v>8</v>
      </c>
      <c r="R1768" s="66">
        <v>10</v>
      </c>
      <c r="S1768" s="66">
        <v>17</v>
      </c>
      <c r="W1768" s="66">
        <v>10</v>
      </c>
      <c r="AN1768" s="7">
        <f>IF(Q1768&gt;0,RANK(Q1768,(N1768:P1768,Q1768:AE1768)),0)</f>
        <v>7</v>
      </c>
      <c r="AO1768" s="7">
        <f>IF(R1768&gt;0,RANK(R1768,(N1768:P1768,Q1768:AE1768)),0)</f>
        <v>5</v>
      </c>
      <c r="AP1768" s="7">
        <f>IF(T1768&gt;0,RANK(T1768,(N1768:P1768,Q1768:AE1768)),0)</f>
        <v>0</v>
      </c>
      <c r="AQ1768" s="7">
        <f>IF(S1768&gt;0,RANK(S1768,(N1768:P1768,Q1768:AE1768)),0)</f>
        <v>4</v>
      </c>
      <c r="AR1768" s="2">
        <f t="shared" si="700"/>
        <v>2.6702269692923898E-3</v>
      </c>
      <c r="AS1768" s="2">
        <f t="shared" si="701"/>
        <v>3.3377837116154874E-3</v>
      </c>
      <c r="AT1768" s="2">
        <f t="shared" si="702"/>
        <v>0</v>
      </c>
      <c r="AU1768" s="2">
        <f t="shared" si="703"/>
        <v>5.6742323097463288E-3</v>
      </c>
      <c r="AW1768" t="s">
        <v>3003</v>
      </c>
      <c r="AX1768" t="s">
        <v>2573</v>
      </c>
      <c r="AY1768">
        <v>3</v>
      </c>
      <c r="BA1768" s="119">
        <v>31</v>
      </c>
      <c r="BB1768" s="121">
        <v>93</v>
      </c>
      <c r="BC1768" s="125">
        <f t="shared" ref="BC1768:BC1831" si="704">1000*BA1768+BB1768</f>
        <v>31093</v>
      </c>
      <c r="BE1768" s="7" t="s">
        <v>228</v>
      </c>
    </row>
    <row r="1769" spans="1:57" hidden="1" outlineLevel="1">
      <c r="A1769" t="s">
        <v>996</v>
      </c>
      <c r="B1769" t="s">
        <v>2573</v>
      </c>
      <c r="C1769" s="1">
        <f t="shared" si="695"/>
        <v>3697</v>
      </c>
      <c r="D1769" s="7">
        <f>IF(N1769&gt;0, RANK(N1769,(N1769:P1769,Q1769:AE1769)),0)</f>
        <v>2</v>
      </c>
      <c r="E1769" s="7">
        <f>IF(O1769&gt;0,RANK(O1769,(N1769:P1769,Q1769:AE1769)),0)</f>
        <v>1</v>
      </c>
      <c r="F1769" s="7">
        <f>IF(P1769&gt;0,RANK(P1769,(N1769:P1769,Q1769:AE1769)),0)</f>
        <v>3</v>
      </c>
      <c r="G1769" s="1">
        <f t="shared" si="693"/>
        <v>583</v>
      </c>
      <c r="H1769" s="2">
        <f t="shared" si="694"/>
        <v>0.15769542872599404</v>
      </c>
      <c r="I1769" s="2"/>
      <c r="J1769" s="2">
        <f t="shared" si="696"/>
        <v>0.41114417094941846</v>
      </c>
      <c r="K1769" s="2">
        <f t="shared" si="697"/>
        <v>0.56883959967541253</v>
      </c>
      <c r="L1769" s="2">
        <f t="shared" si="698"/>
        <v>8.9261563429807959E-3</v>
      </c>
      <c r="M1769" s="2">
        <f t="shared" si="699"/>
        <v>1.1090073032188208E-2</v>
      </c>
      <c r="N1769" s="66">
        <v>1520</v>
      </c>
      <c r="O1769" s="66">
        <v>2103</v>
      </c>
      <c r="P1769" s="66">
        <v>33</v>
      </c>
      <c r="Q1769" s="66">
        <v>9</v>
      </c>
      <c r="R1769" s="66">
        <v>5</v>
      </c>
      <c r="S1769" s="66">
        <v>18</v>
      </c>
      <c r="W1769" s="66">
        <v>9</v>
      </c>
      <c r="AN1769" s="7">
        <f>IF(Q1769&gt;0,RANK(Q1769,(N1769:P1769,Q1769:AE1769)),0)</f>
        <v>5</v>
      </c>
      <c r="AO1769" s="7">
        <f>IF(R1769&gt;0,RANK(R1769,(N1769:P1769,Q1769:AE1769)),0)</f>
        <v>7</v>
      </c>
      <c r="AP1769" s="7">
        <f>IF(T1769&gt;0,RANK(T1769,(N1769:P1769,Q1769:AE1769)),0)</f>
        <v>0</v>
      </c>
      <c r="AQ1769" s="7">
        <f>IF(S1769&gt;0,RANK(S1769,(N1769:P1769,Q1769:AE1769)),0)</f>
        <v>4</v>
      </c>
      <c r="AR1769" s="2">
        <f t="shared" si="700"/>
        <v>2.4344062753583989E-3</v>
      </c>
      <c r="AS1769" s="2">
        <f t="shared" si="701"/>
        <v>1.3524479307546659E-3</v>
      </c>
      <c r="AT1769" s="2">
        <f t="shared" si="702"/>
        <v>0</v>
      </c>
      <c r="AU1769" s="2">
        <f t="shared" si="703"/>
        <v>4.8688125507167978E-3</v>
      </c>
      <c r="AW1769" t="s">
        <v>996</v>
      </c>
      <c r="AX1769" t="s">
        <v>2573</v>
      </c>
      <c r="AY1769">
        <v>3</v>
      </c>
      <c r="BA1769" s="119">
        <v>31</v>
      </c>
      <c r="BB1769" s="121">
        <v>95</v>
      </c>
      <c r="BC1769" s="125">
        <f t="shared" si="704"/>
        <v>31095</v>
      </c>
      <c r="BE1769" s="7" t="s">
        <v>228</v>
      </c>
    </row>
    <row r="1770" spans="1:57" hidden="1" outlineLevel="1">
      <c r="A1770" t="s">
        <v>1979</v>
      </c>
      <c r="B1770" t="s">
        <v>2573</v>
      </c>
      <c r="C1770" s="1">
        <f t="shared" si="695"/>
        <v>2110</v>
      </c>
      <c r="D1770" s="7">
        <f>IF(N1770&gt;0, RANK(N1770,(N1770:P1770,Q1770:AE1770)),0)</f>
        <v>2</v>
      </c>
      <c r="E1770" s="7">
        <f>IF(O1770&gt;0,RANK(O1770,(N1770:P1770,Q1770:AE1770)),0)</f>
        <v>1</v>
      </c>
      <c r="F1770" s="7">
        <f>IF(P1770&gt;0,RANK(P1770,(N1770:P1770,Q1770:AE1770)),0)</f>
        <v>3</v>
      </c>
      <c r="G1770" s="1">
        <f t="shared" si="693"/>
        <v>228</v>
      </c>
      <c r="H1770" s="2">
        <f t="shared" si="694"/>
        <v>0.1080568720379147</v>
      </c>
      <c r="I1770" s="2"/>
      <c r="J1770" s="2">
        <f t="shared" si="696"/>
        <v>0.43317535545023694</v>
      </c>
      <c r="K1770" s="2">
        <f t="shared" si="697"/>
        <v>0.5412322274881517</v>
      </c>
      <c r="L1770" s="2">
        <f t="shared" si="698"/>
        <v>1.0900473933649289E-2</v>
      </c>
      <c r="M1770" s="2">
        <f t="shared" si="699"/>
        <v>1.4691943127962128E-2</v>
      </c>
      <c r="N1770" s="66">
        <v>914</v>
      </c>
      <c r="O1770" s="66">
        <v>1142</v>
      </c>
      <c r="P1770" s="66">
        <v>23</v>
      </c>
      <c r="Q1770" s="66">
        <v>10</v>
      </c>
      <c r="R1770" s="66">
        <v>3</v>
      </c>
      <c r="S1770" s="66">
        <v>6</v>
      </c>
      <c r="W1770" s="66">
        <v>12</v>
      </c>
      <c r="AN1770" s="7">
        <f>IF(Q1770&gt;0,RANK(Q1770,(N1770:P1770,Q1770:AE1770)),0)</f>
        <v>5</v>
      </c>
      <c r="AO1770" s="7">
        <f>IF(R1770&gt;0,RANK(R1770,(N1770:P1770,Q1770:AE1770)),0)</f>
        <v>7</v>
      </c>
      <c r="AP1770" s="7">
        <f>IF(T1770&gt;0,RANK(T1770,(N1770:P1770,Q1770:AE1770)),0)</f>
        <v>0</v>
      </c>
      <c r="AQ1770" s="7">
        <f>IF(S1770&gt;0,RANK(S1770,(N1770:P1770,Q1770:AE1770)),0)</f>
        <v>6</v>
      </c>
      <c r="AR1770" s="2">
        <f t="shared" si="700"/>
        <v>4.7393364928909956E-3</v>
      </c>
      <c r="AS1770" s="2">
        <f t="shared" si="701"/>
        <v>1.4218009478672985E-3</v>
      </c>
      <c r="AT1770" s="2">
        <f t="shared" si="702"/>
        <v>0</v>
      </c>
      <c r="AU1770" s="2">
        <f t="shared" si="703"/>
        <v>2.843601895734597E-3</v>
      </c>
      <c r="AW1770" t="s">
        <v>1979</v>
      </c>
      <c r="AX1770" t="s">
        <v>2573</v>
      </c>
      <c r="AY1770">
        <v>1</v>
      </c>
      <c r="BA1770" s="119">
        <v>31</v>
      </c>
      <c r="BB1770" s="121">
        <v>97</v>
      </c>
      <c r="BC1770" s="125">
        <f t="shared" si="704"/>
        <v>31097</v>
      </c>
      <c r="BE1770" s="7" t="s">
        <v>228</v>
      </c>
    </row>
    <row r="1771" spans="1:57" hidden="1" outlineLevel="1">
      <c r="A1771" t="s">
        <v>990</v>
      </c>
      <c r="B1771" t="s">
        <v>2573</v>
      </c>
      <c r="C1771" s="1">
        <f t="shared" si="695"/>
        <v>3150</v>
      </c>
      <c r="D1771" s="7">
        <f>IF(N1771&gt;0, RANK(N1771,(N1771:P1771,Q1771:AE1771)),0)</f>
        <v>2</v>
      </c>
      <c r="E1771" s="7">
        <f>IF(O1771&gt;0,RANK(O1771,(N1771:P1771,Q1771:AE1771)),0)</f>
        <v>1</v>
      </c>
      <c r="F1771" s="7">
        <f>IF(P1771&gt;0,RANK(P1771,(N1771:P1771,Q1771:AE1771)),0)</f>
        <v>3</v>
      </c>
      <c r="G1771" s="1">
        <f t="shared" si="693"/>
        <v>1348</v>
      </c>
      <c r="H1771" s="2">
        <f t="shared" si="694"/>
        <v>0.42793650793650795</v>
      </c>
      <c r="I1771" s="2"/>
      <c r="J1771" s="2">
        <f t="shared" si="696"/>
        <v>0.27809523809523812</v>
      </c>
      <c r="K1771" s="2">
        <f t="shared" si="697"/>
        <v>0.70603174603174601</v>
      </c>
      <c r="L1771" s="2">
        <f t="shared" si="698"/>
        <v>7.619047619047619E-3</v>
      </c>
      <c r="M1771" s="2">
        <f t="shared" si="699"/>
        <v>8.2539682539681976E-3</v>
      </c>
      <c r="N1771" s="66">
        <v>876</v>
      </c>
      <c r="O1771" s="66">
        <v>2224</v>
      </c>
      <c r="P1771" s="66">
        <v>24</v>
      </c>
      <c r="Q1771" s="66">
        <v>6</v>
      </c>
      <c r="R1771" s="66">
        <v>2</v>
      </c>
      <c r="S1771" s="66">
        <v>14</v>
      </c>
      <c r="W1771" s="66">
        <v>4</v>
      </c>
      <c r="AN1771" s="7">
        <f>IF(Q1771&gt;0,RANK(Q1771,(N1771:P1771,Q1771:AE1771)),0)</f>
        <v>5</v>
      </c>
      <c r="AO1771" s="7">
        <f>IF(R1771&gt;0,RANK(R1771,(N1771:P1771,Q1771:AE1771)),0)</f>
        <v>7</v>
      </c>
      <c r="AP1771" s="7">
        <f>IF(T1771&gt;0,RANK(T1771,(N1771:P1771,Q1771:AE1771)),0)</f>
        <v>0</v>
      </c>
      <c r="AQ1771" s="7">
        <f>IF(S1771&gt;0,RANK(S1771,(N1771:P1771,Q1771:AE1771)),0)</f>
        <v>4</v>
      </c>
      <c r="AR1771" s="2">
        <f t="shared" si="700"/>
        <v>1.9047619047619048E-3</v>
      </c>
      <c r="AS1771" s="2">
        <f t="shared" si="701"/>
        <v>6.3492063492063492E-4</v>
      </c>
      <c r="AT1771" s="2">
        <f t="shared" si="702"/>
        <v>0</v>
      </c>
      <c r="AU1771" s="2">
        <f t="shared" si="703"/>
        <v>4.4444444444444444E-3</v>
      </c>
      <c r="AW1771" t="s">
        <v>990</v>
      </c>
      <c r="AX1771" t="s">
        <v>2573</v>
      </c>
      <c r="AY1771">
        <v>3</v>
      </c>
      <c r="BA1771" s="119">
        <v>31</v>
      </c>
      <c r="BB1771" s="121">
        <v>99</v>
      </c>
      <c r="BC1771" s="125">
        <f t="shared" si="704"/>
        <v>31099</v>
      </c>
      <c r="BE1771" s="7" t="s">
        <v>228</v>
      </c>
    </row>
    <row r="1772" spans="1:57" hidden="1" outlineLevel="1">
      <c r="A1772" t="s">
        <v>2001</v>
      </c>
      <c r="B1772" t="s">
        <v>2573</v>
      </c>
      <c r="C1772" s="1">
        <f t="shared" si="695"/>
        <v>3968</v>
      </c>
      <c r="D1772" s="7">
        <f>IF(N1772&gt;0, RANK(N1772,(N1772:P1772,Q1772:AE1772)),0)</f>
        <v>2</v>
      </c>
      <c r="E1772" s="7">
        <f>IF(O1772&gt;0,RANK(O1772,(N1772:P1772,Q1772:AE1772)),0)</f>
        <v>1</v>
      </c>
      <c r="F1772" s="7">
        <f>IF(P1772&gt;0,RANK(P1772,(N1772:P1772,Q1772:AE1772)),0)</f>
        <v>3</v>
      </c>
      <c r="G1772" s="1">
        <f t="shared" si="693"/>
        <v>1968</v>
      </c>
      <c r="H1772" s="2">
        <f t="shared" si="694"/>
        <v>0.49596774193548387</v>
      </c>
      <c r="I1772" s="2"/>
      <c r="J1772" s="2">
        <f t="shared" si="696"/>
        <v>0.24546370967741934</v>
      </c>
      <c r="K1772" s="2">
        <f t="shared" si="697"/>
        <v>0.74143145161290325</v>
      </c>
      <c r="L1772" s="2">
        <f t="shared" si="698"/>
        <v>3.5282258064516128E-3</v>
      </c>
      <c r="M1772" s="2">
        <f t="shared" si="699"/>
        <v>9.5766129032257667E-3</v>
      </c>
      <c r="N1772" s="66">
        <v>974</v>
      </c>
      <c r="O1772" s="66">
        <v>2942</v>
      </c>
      <c r="P1772" s="66">
        <v>14</v>
      </c>
      <c r="Q1772" s="66">
        <v>10</v>
      </c>
      <c r="R1772" s="66">
        <v>5</v>
      </c>
      <c r="S1772" s="66">
        <v>14</v>
      </c>
      <c r="W1772" s="66">
        <v>9</v>
      </c>
      <c r="AN1772" s="7">
        <f>IF(Q1772&gt;0,RANK(Q1772,(N1772:P1772,Q1772:AE1772)),0)</f>
        <v>5</v>
      </c>
      <c r="AO1772" s="7">
        <f>IF(R1772&gt;0,RANK(R1772,(N1772:P1772,Q1772:AE1772)),0)</f>
        <v>7</v>
      </c>
      <c r="AP1772" s="7">
        <f>IF(T1772&gt;0,RANK(T1772,(N1772:P1772,Q1772:AE1772)),0)</f>
        <v>0</v>
      </c>
      <c r="AQ1772" s="7">
        <f>IF(S1772&gt;0,RANK(S1772,(N1772:P1772,Q1772:AE1772)),0)</f>
        <v>3</v>
      </c>
      <c r="AR1772" s="2">
        <f t="shared" si="700"/>
        <v>2.5201612903225806E-3</v>
      </c>
      <c r="AS1772" s="2">
        <f t="shared" si="701"/>
        <v>1.2600806451612903E-3</v>
      </c>
      <c r="AT1772" s="2">
        <f t="shared" si="702"/>
        <v>0</v>
      </c>
      <c r="AU1772" s="2">
        <f t="shared" si="703"/>
        <v>3.5282258064516128E-3</v>
      </c>
      <c r="AW1772" t="s">
        <v>2001</v>
      </c>
      <c r="AX1772" t="s">
        <v>2573</v>
      </c>
      <c r="AY1772">
        <v>3</v>
      </c>
      <c r="BA1772" s="119">
        <v>31</v>
      </c>
      <c r="BB1772" s="121">
        <v>101</v>
      </c>
      <c r="BC1772" s="125">
        <f t="shared" si="704"/>
        <v>31101</v>
      </c>
      <c r="BE1772" s="7" t="s">
        <v>228</v>
      </c>
    </row>
    <row r="1773" spans="1:57" hidden="1" outlineLevel="1">
      <c r="A1773" t="s">
        <v>2244</v>
      </c>
      <c r="B1773" t="s">
        <v>2573</v>
      </c>
      <c r="C1773" s="1">
        <f t="shared" si="695"/>
        <v>533</v>
      </c>
      <c r="D1773" s="7">
        <f>IF(N1773&gt;0, RANK(N1773,(N1773:P1773,Q1773:AE1773)),0)</f>
        <v>2</v>
      </c>
      <c r="E1773" s="7">
        <f>IF(O1773&gt;0,RANK(O1773,(N1773:P1773,Q1773:AE1773)),0)</f>
        <v>1</v>
      </c>
      <c r="F1773" s="7">
        <f>IF(P1773&gt;0,RANK(P1773,(N1773:P1773,Q1773:AE1773)),0)</f>
        <v>0</v>
      </c>
      <c r="G1773" s="1">
        <f t="shared" si="693"/>
        <v>294</v>
      </c>
      <c r="H1773" s="2">
        <f t="shared" si="694"/>
        <v>0.55159474671669795</v>
      </c>
      <c r="I1773" s="2"/>
      <c r="J1773" s="2">
        <f t="shared" si="696"/>
        <v>0.21575984990619138</v>
      </c>
      <c r="K1773" s="2">
        <f t="shared" si="697"/>
        <v>0.7673545966228893</v>
      </c>
      <c r="L1773" s="2">
        <f t="shared" si="698"/>
        <v>0</v>
      </c>
      <c r="M1773" s="2">
        <f t="shared" si="699"/>
        <v>1.6885553470919357E-2</v>
      </c>
      <c r="N1773" s="66">
        <v>115</v>
      </c>
      <c r="O1773" s="66">
        <v>409</v>
      </c>
      <c r="P1773" s="66">
        <v>0</v>
      </c>
      <c r="Q1773" s="66">
        <v>3</v>
      </c>
      <c r="R1773" s="66">
        <v>1</v>
      </c>
      <c r="S1773" s="66">
        <v>5</v>
      </c>
      <c r="W1773" s="66">
        <v>0</v>
      </c>
      <c r="AN1773" s="7">
        <f>IF(Q1773&gt;0,RANK(Q1773,(N1773:P1773,Q1773:AE1773)),0)</f>
        <v>4</v>
      </c>
      <c r="AO1773" s="7">
        <f>IF(R1773&gt;0,RANK(R1773,(N1773:P1773,Q1773:AE1773)),0)</f>
        <v>5</v>
      </c>
      <c r="AP1773" s="7">
        <f>IF(T1773&gt;0,RANK(T1773,(N1773:P1773,Q1773:AE1773)),0)</f>
        <v>0</v>
      </c>
      <c r="AQ1773" s="7">
        <f>IF(S1773&gt;0,RANK(S1773,(N1773:P1773,Q1773:AE1773)),0)</f>
        <v>3</v>
      </c>
      <c r="AR1773" s="2">
        <f t="shared" si="700"/>
        <v>5.6285178236397749E-3</v>
      </c>
      <c r="AS1773" s="2">
        <f t="shared" si="701"/>
        <v>1.876172607879925E-3</v>
      </c>
      <c r="AT1773" s="2">
        <f t="shared" si="702"/>
        <v>0</v>
      </c>
      <c r="AU1773" s="2">
        <f t="shared" si="703"/>
        <v>9.3808630393996256E-3</v>
      </c>
      <c r="AW1773" t="s">
        <v>2244</v>
      </c>
      <c r="AX1773" t="s">
        <v>2573</v>
      </c>
      <c r="AY1773">
        <v>3</v>
      </c>
      <c r="BA1773" s="119">
        <v>31</v>
      </c>
      <c r="BB1773" s="121">
        <v>103</v>
      </c>
      <c r="BC1773" s="125">
        <f t="shared" si="704"/>
        <v>31103</v>
      </c>
      <c r="BE1773" s="7" t="s">
        <v>228</v>
      </c>
    </row>
    <row r="1774" spans="1:57" hidden="1" outlineLevel="1">
      <c r="A1774" t="s">
        <v>2013</v>
      </c>
      <c r="B1774" t="s">
        <v>2573</v>
      </c>
      <c r="C1774" s="1">
        <f t="shared" si="695"/>
        <v>1811</v>
      </c>
      <c r="D1774" s="7">
        <f>IF(N1774&gt;0, RANK(N1774,(N1774:P1774,Q1774:AE1774)),0)</f>
        <v>2</v>
      </c>
      <c r="E1774" s="7">
        <f>IF(O1774&gt;0,RANK(O1774,(N1774:P1774,Q1774:AE1774)),0)</f>
        <v>1</v>
      </c>
      <c r="F1774" s="7">
        <f>IF(P1774&gt;0,RANK(P1774,(N1774:P1774,Q1774:AE1774)),0)</f>
        <v>3</v>
      </c>
      <c r="G1774" s="1">
        <f t="shared" si="693"/>
        <v>907</v>
      </c>
      <c r="H1774" s="2">
        <f t="shared" si="694"/>
        <v>0.50082827167310873</v>
      </c>
      <c r="I1774" s="2"/>
      <c r="J1774" s="2">
        <f t="shared" si="696"/>
        <v>0.24240750966316951</v>
      </c>
      <c r="K1774" s="2">
        <f t="shared" si="697"/>
        <v>0.74323578133627832</v>
      </c>
      <c r="L1774" s="2">
        <f t="shared" si="698"/>
        <v>8.8348978464936508E-3</v>
      </c>
      <c r="M1774" s="2">
        <f t="shared" si="699"/>
        <v>5.5218111540585417E-3</v>
      </c>
      <c r="N1774" s="66">
        <v>439</v>
      </c>
      <c r="O1774" s="66">
        <v>1346</v>
      </c>
      <c r="P1774" s="66">
        <v>16</v>
      </c>
      <c r="Q1774" s="66">
        <v>1</v>
      </c>
      <c r="R1774" s="66">
        <v>3</v>
      </c>
      <c r="S1774" s="66">
        <v>4</v>
      </c>
      <c r="W1774" s="66">
        <v>2</v>
      </c>
      <c r="AN1774" s="7">
        <f>IF(Q1774&gt;0,RANK(Q1774,(N1774:P1774,Q1774:AE1774)),0)</f>
        <v>7</v>
      </c>
      <c r="AO1774" s="7">
        <f>IF(R1774&gt;0,RANK(R1774,(N1774:P1774,Q1774:AE1774)),0)</f>
        <v>5</v>
      </c>
      <c r="AP1774" s="7">
        <f>IF(T1774&gt;0,RANK(T1774,(N1774:P1774,Q1774:AE1774)),0)</f>
        <v>0</v>
      </c>
      <c r="AQ1774" s="7">
        <f>IF(S1774&gt;0,RANK(S1774,(N1774:P1774,Q1774:AE1774)),0)</f>
        <v>4</v>
      </c>
      <c r="AR1774" s="2">
        <f t="shared" si="700"/>
        <v>5.5218111540585317E-4</v>
      </c>
      <c r="AS1774" s="2">
        <f t="shared" si="701"/>
        <v>1.6565433462175593E-3</v>
      </c>
      <c r="AT1774" s="2">
        <f t="shared" si="702"/>
        <v>0</v>
      </c>
      <c r="AU1774" s="2">
        <f t="shared" si="703"/>
        <v>2.2087244616234127E-3</v>
      </c>
      <c r="AW1774" t="s">
        <v>2013</v>
      </c>
      <c r="AX1774" t="s">
        <v>2573</v>
      </c>
      <c r="AY1774">
        <v>3</v>
      </c>
      <c r="BA1774" s="119">
        <v>31</v>
      </c>
      <c r="BB1774" s="121">
        <v>105</v>
      </c>
      <c r="BC1774" s="125">
        <f t="shared" si="704"/>
        <v>31105</v>
      </c>
      <c r="BE1774" s="7" t="s">
        <v>228</v>
      </c>
    </row>
    <row r="1775" spans="1:57" hidden="1" outlineLevel="1">
      <c r="A1775" t="s">
        <v>2894</v>
      </c>
      <c r="B1775" t="s">
        <v>2573</v>
      </c>
      <c r="C1775" s="1">
        <f t="shared" si="695"/>
        <v>4084</v>
      </c>
      <c r="D1775" s="7">
        <f>IF(N1775&gt;0, RANK(N1775,(N1775:P1775,Q1775:AE1775)),0)</f>
        <v>2</v>
      </c>
      <c r="E1775" s="7">
        <f>IF(O1775&gt;0,RANK(O1775,(N1775:P1775,Q1775:AE1775)),0)</f>
        <v>1</v>
      </c>
      <c r="F1775" s="7">
        <f>IF(P1775&gt;0,RANK(P1775,(N1775:P1775,Q1775:AE1775)),0)</f>
        <v>3</v>
      </c>
      <c r="G1775" s="1">
        <f t="shared" si="693"/>
        <v>1473</v>
      </c>
      <c r="H1775" s="2">
        <f t="shared" si="694"/>
        <v>0.3606758080313418</v>
      </c>
      <c r="I1775" s="2"/>
      <c r="J1775" s="2">
        <f t="shared" si="696"/>
        <v>0.30729676787463273</v>
      </c>
      <c r="K1775" s="2">
        <f t="shared" si="697"/>
        <v>0.66797257590597459</v>
      </c>
      <c r="L1775" s="2">
        <f t="shared" si="698"/>
        <v>9.3046033300685609E-3</v>
      </c>
      <c r="M1775" s="2">
        <f t="shared" si="699"/>
        <v>1.5426052889324072E-2</v>
      </c>
      <c r="N1775" s="66">
        <v>1255</v>
      </c>
      <c r="O1775" s="66">
        <v>2728</v>
      </c>
      <c r="P1775" s="66">
        <v>38</v>
      </c>
      <c r="Q1775" s="66">
        <v>14</v>
      </c>
      <c r="R1775" s="66">
        <v>5</v>
      </c>
      <c r="S1775" s="66">
        <v>30</v>
      </c>
      <c r="W1775" s="66">
        <v>14</v>
      </c>
      <c r="AN1775" s="7">
        <f>IF(Q1775&gt;0,RANK(Q1775,(N1775:P1775,Q1775:AE1775)),0)</f>
        <v>5</v>
      </c>
      <c r="AO1775" s="7">
        <f>IF(R1775&gt;0,RANK(R1775,(N1775:P1775,Q1775:AE1775)),0)</f>
        <v>7</v>
      </c>
      <c r="AP1775" s="7">
        <f>IF(T1775&gt;0,RANK(T1775,(N1775:P1775,Q1775:AE1775)),0)</f>
        <v>0</v>
      </c>
      <c r="AQ1775" s="7">
        <f>IF(S1775&gt;0,RANK(S1775,(N1775:P1775,Q1775:AE1775)),0)</f>
        <v>4</v>
      </c>
      <c r="AR1775" s="2">
        <f t="shared" si="700"/>
        <v>3.4280117531831538E-3</v>
      </c>
      <c r="AS1775" s="2">
        <f t="shared" si="701"/>
        <v>1.2242899118511264E-3</v>
      </c>
      <c r="AT1775" s="2">
        <f t="shared" si="702"/>
        <v>0</v>
      </c>
      <c r="AU1775" s="2">
        <f t="shared" si="703"/>
        <v>7.3457394711067582E-3</v>
      </c>
      <c r="AW1775" t="s">
        <v>2894</v>
      </c>
      <c r="AX1775" t="s">
        <v>2573</v>
      </c>
      <c r="AY1775">
        <v>3</v>
      </c>
      <c r="BA1775" s="119">
        <v>31</v>
      </c>
      <c r="BB1775" s="121">
        <v>107</v>
      </c>
      <c r="BC1775" s="125">
        <f t="shared" si="704"/>
        <v>31107</v>
      </c>
      <c r="BE1775" s="7" t="s">
        <v>228</v>
      </c>
    </row>
    <row r="1776" spans="1:57" hidden="1" outlineLevel="1">
      <c r="A1776" t="s">
        <v>2242</v>
      </c>
      <c r="B1776" t="s">
        <v>2573</v>
      </c>
      <c r="C1776" s="1">
        <f t="shared" si="695"/>
        <v>127490</v>
      </c>
      <c r="D1776" s="7">
        <f>IF(N1776&gt;0, RANK(N1776,(N1776:P1776,Q1776:AE1776)),0)</f>
        <v>1</v>
      </c>
      <c r="E1776" s="7">
        <f>IF(O1776&gt;0,RANK(O1776,(N1776:P1776,Q1776:AE1776)),0)</f>
        <v>2</v>
      </c>
      <c r="F1776" s="7">
        <f>IF(P1776&gt;0,RANK(P1776,(N1776:P1776,Q1776:AE1776)),0)</f>
        <v>3</v>
      </c>
      <c r="G1776" s="1">
        <f t="shared" si="693"/>
        <v>6336</v>
      </c>
      <c r="H1776" s="2">
        <f t="shared" si="694"/>
        <v>4.9698015530629851E-2</v>
      </c>
      <c r="I1776" s="2"/>
      <c r="J1776" s="2">
        <f t="shared" si="696"/>
        <v>0.51560122362538241</v>
      </c>
      <c r="K1776" s="2">
        <f t="shared" si="697"/>
        <v>0.46590320809475255</v>
      </c>
      <c r="L1776" s="2">
        <f t="shared" si="698"/>
        <v>6.8711271472272333E-3</v>
      </c>
      <c r="M1776" s="2">
        <f t="shared" si="699"/>
        <v>1.1624441132637804E-2</v>
      </c>
      <c r="N1776" s="66">
        <v>65734</v>
      </c>
      <c r="O1776" s="66">
        <v>59398</v>
      </c>
      <c r="P1776" s="66">
        <v>876</v>
      </c>
      <c r="Q1776" s="66">
        <v>393</v>
      </c>
      <c r="R1776" s="66">
        <v>226</v>
      </c>
      <c r="S1776" s="66">
        <v>333</v>
      </c>
      <c r="W1776" s="66">
        <v>530</v>
      </c>
      <c r="AN1776" s="7">
        <f>IF(Q1776&gt;0,RANK(Q1776,(N1776:P1776,Q1776:AE1776)),0)</f>
        <v>5</v>
      </c>
      <c r="AO1776" s="7">
        <f>IF(R1776&gt;0,RANK(R1776,(N1776:P1776,Q1776:AE1776)),0)</f>
        <v>7</v>
      </c>
      <c r="AP1776" s="7">
        <f>IF(T1776&gt;0,RANK(T1776,(N1776:P1776,Q1776:AE1776)),0)</f>
        <v>0</v>
      </c>
      <c r="AQ1776" s="7">
        <f>IF(S1776&gt;0,RANK(S1776,(N1776:P1776,Q1776:AE1776)),0)</f>
        <v>6</v>
      </c>
      <c r="AR1776" s="2">
        <f t="shared" si="700"/>
        <v>3.082594713310848E-3</v>
      </c>
      <c r="AS1776" s="2">
        <f t="shared" si="701"/>
        <v>1.7726880539650168E-3</v>
      </c>
      <c r="AT1776" s="2">
        <f t="shared" si="702"/>
        <v>0</v>
      </c>
      <c r="AU1776" s="2">
        <f t="shared" si="703"/>
        <v>2.6119695662404894E-3</v>
      </c>
      <c r="AW1776" t="s">
        <v>2242</v>
      </c>
      <c r="AX1776" t="s">
        <v>2573</v>
      </c>
      <c r="AY1776">
        <v>1</v>
      </c>
      <c r="BA1776" s="119">
        <v>31</v>
      </c>
      <c r="BB1776" s="121">
        <v>109</v>
      </c>
      <c r="BC1776" s="125">
        <f t="shared" si="704"/>
        <v>31109</v>
      </c>
      <c r="BE1776" s="7" t="s">
        <v>228</v>
      </c>
    </row>
    <row r="1777" spans="1:57" hidden="1" outlineLevel="1">
      <c r="A1777" t="s">
        <v>2196</v>
      </c>
      <c r="B1777" t="s">
        <v>2573</v>
      </c>
      <c r="C1777" s="1">
        <f t="shared" si="695"/>
        <v>16277</v>
      </c>
      <c r="D1777" s="7">
        <f>IF(N1777&gt;0, RANK(N1777,(N1777:P1777,Q1777:AE1777)),0)</f>
        <v>2</v>
      </c>
      <c r="E1777" s="7">
        <f>IF(O1777&gt;0,RANK(O1777,(N1777:P1777,Q1777:AE1777)),0)</f>
        <v>1</v>
      </c>
      <c r="F1777" s="7">
        <f>IF(P1777&gt;0,RANK(P1777,(N1777:P1777,Q1777:AE1777)),0)</f>
        <v>3</v>
      </c>
      <c r="G1777" s="1">
        <f t="shared" si="693"/>
        <v>5771</v>
      </c>
      <c r="H1777" s="2">
        <f t="shared" si="694"/>
        <v>0.35454936413343985</v>
      </c>
      <c r="I1777" s="2"/>
      <c r="J1777" s="2">
        <f t="shared" si="696"/>
        <v>0.31000798672974134</v>
      </c>
      <c r="K1777" s="2">
        <f t="shared" si="697"/>
        <v>0.66455735086318113</v>
      </c>
      <c r="L1777" s="2">
        <f t="shared" si="698"/>
        <v>9.3383301591202315E-3</v>
      </c>
      <c r="M1777" s="2">
        <f t="shared" si="699"/>
        <v>1.609633224795725E-2</v>
      </c>
      <c r="N1777" s="66">
        <v>5046</v>
      </c>
      <c r="O1777" s="66">
        <v>10817</v>
      </c>
      <c r="P1777" s="66">
        <v>152</v>
      </c>
      <c r="Q1777" s="66">
        <v>52</v>
      </c>
      <c r="R1777" s="66">
        <v>22</v>
      </c>
      <c r="S1777" s="66">
        <v>109</v>
      </c>
      <c r="W1777" s="66">
        <v>79</v>
      </c>
      <c r="AN1777" s="7">
        <f>IF(Q1777&gt;0,RANK(Q1777,(N1777:P1777,Q1777:AE1777)),0)</f>
        <v>6</v>
      </c>
      <c r="AO1777" s="7">
        <f>IF(R1777&gt;0,RANK(R1777,(N1777:P1777,Q1777:AE1777)),0)</f>
        <v>7</v>
      </c>
      <c r="AP1777" s="7">
        <f>IF(T1777&gt;0,RANK(T1777,(N1777:P1777,Q1777:AE1777)),0)</f>
        <v>0</v>
      </c>
      <c r="AQ1777" s="7">
        <f>IF(S1777&gt;0,RANK(S1777,(N1777:P1777,Q1777:AE1777)),0)</f>
        <v>4</v>
      </c>
      <c r="AR1777" s="2">
        <f t="shared" si="700"/>
        <v>3.1946918965411316E-3</v>
      </c>
      <c r="AS1777" s="2">
        <f t="shared" si="701"/>
        <v>1.3516004177674019E-3</v>
      </c>
      <c r="AT1777" s="2">
        <f t="shared" si="702"/>
        <v>0</v>
      </c>
      <c r="AU1777" s="2">
        <f t="shared" si="703"/>
        <v>6.6965657062112187E-3</v>
      </c>
      <c r="AW1777" t="s">
        <v>2196</v>
      </c>
      <c r="AX1777" t="s">
        <v>2573</v>
      </c>
      <c r="AY1777">
        <v>3</v>
      </c>
      <c r="BA1777" s="119">
        <v>31</v>
      </c>
      <c r="BB1777" s="121">
        <v>111</v>
      </c>
      <c r="BC1777" s="125">
        <f t="shared" si="704"/>
        <v>31111</v>
      </c>
      <c r="BE1777" s="7" t="s">
        <v>228</v>
      </c>
    </row>
    <row r="1778" spans="1:57" hidden="1" outlineLevel="1">
      <c r="A1778" t="s">
        <v>2374</v>
      </c>
      <c r="B1778" t="s">
        <v>2573</v>
      </c>
      <c r="C1778" s="1">
        <f t="shared" si="695"/>
        <v>416</v>
      </c>
      <c r="D1778" s="7">
        <f>IF(N1778&gt;0, RANK(N1778,(N1778:P1778,Q1778:AE1778)),0)</f>
        <v>2</v>
      </c>
      <c r="E1778" s="7">
        <f>IF(O1778&gt;0,RANK(O1778,(N1778:P1778,Q1778:AE1778)),0)</f>
        <v>1</v>
      </c>
      <c r="F1778" s="7">
        <f>IF(P1778&gt;0,RANK(P1778,(N1778:P1778,Q1778:AE1778)),0)</f>
        <v>3</v>
      </c>
      <c r="G1778" s="1">
        <f t="shared" si="693"/>
        <v>246</v>
      </c>
      <c r="H1778" s="2">
        <f t="shared" si="694"/>
        <v>0.59134615384615385</v>
      </c>
      <c r="I1778" s="2"/>
      <c r="J1778" s="2">
        <f t="shared" si="696"/>
        <v>0.19471153846153846</v>
      </c>
      <c r="K1778" s="2">
        <f t="shared" si="697"/>
        <v>0.78605769230769229</v>
      </c>
      <c r="L1778" s="2">
        <f t="shared" si="698"/>
        <v>7.2115384615384619E-3</v>
      </c>
      <c r="M1778" s="2">
        <f t="shared" si="699"/>
        <v>1.2019230769230812E-2</v>
      </c>
      <c r="N1778" s="66">
        <v>81</v>
      </c>
      <c r="O1778" s="66">
        <v>327</v>
      </c>
      <c r="P1778" s="66">
        <v>3</v>
      </c>
      <c r="Q1778" s="66">
        <v>0</v>
      </c>
      <c r="R1778" s="66">
        <v>1</v>
      </c>
      <c r="S1778" s="66">
        <v>3</v>
      </c>
      <c r="W1778" s="66">
        <v>1</v>
      </c>
      <c r="AN1778" s="7">
        <f>IF(Q1778&gt;0,RANK(Q1778,(N1778:P1778,Q1778:AE1778)),0)</f>
        <v>0</v>
      </c>
      <c r="AO1778" s="7">
        <f>IF(R1778&gt;0,RANK(R1778,(N1778:P1778,Q1778:AE1778)),0)</f>
        <v>5</v>
      </c>
      <c r="AP1778" s="7">
        <f>IF(T1778&gt;0,RANK(T1778,(N1778:P1778,Q1778:AE1778)),0)</f>
        <v>0</v>
      </c>
      <c r="AQ1778" s="7">
        <f>IF(S1778&gt;0,RANK(S1778,(N1778:P1778,Q1778:AE1778)),0)</f>
        <v>3</v>
      </c>
      <c r="AR1778" s="2">
        <f t="shared" si="700"/>
        <v>0</v>
      </c>
      <c r="AS1778" s="2">
        <f t="shared" si="701"/>
        <v>2.403846153846154E-3</v>
      </c>
      <c r="AT1778" s="2">
        <f t="shared" si="702"/>
        <v>0</v>
      </c>
      <c r="AU1778" s="2">
        <f t="shared" si="703"/>
        <v>7.2115384615384619E-3</v>
      </c>
      <c r="AW1778" t="s">
        <v>2374</v>
      </c>
      <c r="AX1778" t="s">
        <v>2573</v>
      </c>
      <c r="AY1778">
        <v>3</v>
      </c>
      <c r="BA1778" s="119">
        <v>31</v>
      </c>
      <c r="BB1778" s="121">
        <v>113</v>
      </c>
      <c r="BC1778" s="125">
        <f t="shared" si="704"/>
        <v>31113</v>
      </c>
      <c r="BE1778" s="7" t="s">
        <v>228</v>
      </c>
    </row>
    <row r="1779" spans="1:57" hidden="1" outlineLevel="1">
      <c r="A1779" t="s">
        <v>2721</v>
      </c>
      <c r="B1779" t="s">
        <v>2573</v>
      </c>
      <c r="C1779" s="1">
        <f t="shared" si="695"/>
        <v>393</v>
      </c>
      <c r="D1779" s="7">
        <f>IF(N1779&gt;0, RANK(N1779,(N1779:P1779,Q1779:AE1779)),0)</f>
        <v>2</v>
      </c>
      <c r="E1779" s="7">
        <f>IF(O1779&gt;0,RANK(O1779,(N1779:P1779,Q1779:AE1779)),0)</f>
        <v>1</v>
      </c>
      <c r="F1779" s="7">
        <f>IF(P1779&gt;0,RANK(P1779,(N1779:P1779,Q1779:AE1779)),0)</f>
        <v>4</v>
      </c>
      <c r="G1779" s="1">
        <f t="shared" si="693"/>
        <v>216</v>
      </c>
      <c r="H1779" s="2">
        <f t="shared" si="694"/>
        <v>0.54961832061068705</v>
      </c>
      <c r="I1779" s="2"/>
      <c r="J1779" s="2">
        <f t="shared" si="696"/>
        <v>0.21882951653944022</v>
      </c>
      <c r="K1779" s="2">
        <f t="shared" si="697"/>
        <v>0.76844783715012721</v>
      </c>
      <c r="L1779" s="2">
        <f t="shared" si="698"/>
        <v>2.5445292620865142E-3</v>
      </c>
      <c r="M1779" s="2">
        <f t="shared" si="699"/>
        <v>1.0178117048346003E-2</v>
      </c>
      <c r="N1779" s="66">
        <v>86</v>
      </c>
      <c r="O1779" s="66">
        <v>302</v>
      </c>
      <c r="P1779" s="66">
        <v>1</v>
      </c>
      <c r="Q1779" s="66">
        <v>1</v>
      </c>
      <c r="R1779" s="66">
        <v>1</v>
      </c>
      <c r="S1779" s="66">
        <v>0</v>
      </c>
      <c r="W1779" s="66">
        <v>2</v>
      </c>
      <c r="AN1779" s="7">
        <f>IF(Q1779&gt;0,RANK(Q1779,(N1779:P1779,Q1779:AE1779)),0)</f>
        <v>4</v>
      </c>
      <c r="AO1779" s="7">
        <f>IF(R1779&gt;0,RANK(R1779,(N1779:P1779,Q1779:AE1779)),0)</f>
        <v>4</v>
      </c>
      <c r="AP1779" s="7">
        <f>IF(T1779&gt;0,RANK(T1779,(N1779:P1779,Q1779:AE1779)),0)</f>
        <v>0</v>
      </c>
      <c r="AQ1779" s="7">
        <f>IF(S1779&gt;0,RANK(S1779,(N1779:P1779,Q1779:AE1779)),0)</f>
        <v>0</v>
      </c>
      <c r="AR1779" s="2">
        <f t="shared" si="700"/>
        <v>2.5445292620865142E-3</v>
      </c>
      <c r="AS1779" s="2">
        <f t="shared" si="701"/>
        <v>2.5445292620865142E-3</v>
      </c>
      <c r="AT1779" s="2">
        <f t="shared" si="702"/>
        <v>0</v>
      </c>
      <c r="AU1779" s="2">
        <f t="shared" si="703"/>
        <v>0</v>
      </c>
      <c r="AW1779" t="s">
        <v>2721</v>
      </c>
      <c r="AX1779" t="s">
        <v>2573</v>
      </c>
      <c r="AY1779">
        <v>3</v>
      </c>
      <c r="BA1779" s="119">
        <v>31</v>
      </c>
      <c r="BB1779" s="121">
        <v>115</v>
      </c>
      <c r="BC1779" s="125">
        <f t="shared" si="704"/>
        <v>31115</v>
      </c>
      <c r="BE1779" s="7" t="s">
        <v>228</v>
      </c>
    </row>
    <row r="1780" spans="1:57" hidden="1" outlineLevel="1">
      <c r="A1780" t="s">
        <v>2750</v>
      </c>
      <c r="B1780" t="s">
        <v>2573</v>
      </c>
      <c r="C1780" s="1">
        <f t="shared" si="695"/>
        <v>293</v>
      </c>
      <c r="D1780" s="7">
        <f>IF(N1780&gt;0, RANK(N1780,(N1780:P1780,Q1780:AE1780)),0)</f>
        <v>2</v>
      </c>
      <c r="E1780" s="7">
        <f>IF(O1780&gt;0,RANK(O1780,(N1780:P1780,Q1780:AE1780)),0)</f>
        <v>1</v>
      </c>
      <c r="F1780" s="7">
        <f>IF(P1780&gt;0,RANK(P1780,(N1780:P1780,Q1780:AE1780)),0)</f>
        <v>4</v>
      </c>
      <c r="G1780" s="1">
        <f t="shared" si="693"/>
        <v>195</v>
      </c>
      <c r="H1780" s="2">
        <f t="shared" si="694"/>
        <v>0.66552901023890787</v>
      </c>
      <c r="I1780" s="2"/>
      <c r="J1780" s="2">
        <f t="shared" si="696"/>
        <v>0.15358361774744028</v>
      </c>
      <c r="K1780" s="2">
        <f t="shared" si="697"/>
        <v>0.8191126279863481</v>
      </c>
      <c r="L1780" s="2">
        <f t="shared" si="698"/>
        <v>6.8259385665529011E-3</v>
      </c>
      <c r="M1780" s="2">
        <f t="shared" si="699"/>
        <v>2.0477815699658664E-2</v>
      </c>
      <c r="N1780" s="66">
        <v>45</v>
      </c>
      <c r="O1780" s="66">
        <v>240</v>
      </c>
      <c r="P1780" s="66">
        <v>2</v>
      </c>
      <c r="Q1780" s="66">
        <v>4</v>
      </c>
      <c r="R1780" s="66">
        <v>0</v>
      </c>
      <c r="S1780" s="66">
        <v>2</v>
      </c>
      <c r="W1780" s="66">
        <v>0</v>
      </c>
      <c r="AN1780" s="7">
        <f>IF(Q1780&gt;0,RANK(Q1780,(N1780:P1780,Q1780:AE1780)),0)</f>
        <v>3</v>
      </c>
      <c r="AO1780" s="7">
        <f>IF(R1780&gt;0,RANK(R1780,(N1780:P1780,Q1780:AE1780)),0)</f>
        <v>0</v>
      </c>
      <c r="AP1780" s="7">
        <f>IF(T1780&gt;0,RANK(T1780,(N1780:P1780,Q1780:AE1780)),0)</f>
        <v>0</v>
      </c>
      <c r="AQ1780" s="7">
        <f>IF(S1780&gt;0,RANK(S1780,(N1780:P1780,Q1780:AE1780)),0)</f>
        <v>4</v>
      </c>
      <c r="AR1780" s="2">
        <f t="shared" si="700"/>
        <v>1.3651877133105802E-2</v>
      </c>
      <c r="AS1780" s="2">
        <f t="shared" si="701"/>
        <v>0</v>
      </c>
      <c r="AT1780" s="2">
        <f t="shared" si="702"/>
        <v>0</v>
      </c>
      <c r="AU1780" s="2">
        <f t="shared" si="703"/>
        <v>6.8259385665529011E-3</v>
      </c>
      <c r="AW1780" t="s">
        <v>2750</v>
      </c>
      <c r="AX1780" t="s">
        <v>2573</v>
      </c>
      <c r="AY1780">
        <v>3</v>
      </c>
      <c r="BA1780" s="119">
        <v>31</v>
      </c>
      <c r="BB1780" s="121">
        <v>117</v>
      </c>
      <c r="BC1780" s="125">
        <f t="shared" si="704"/>
        <v>31117</v>
      </c>
      <c r="BE1780" s="7" t="s">
        <v>228</v>
      </c>
    </row>
    <row r="1781" spans="1:57" hidden="1" outlineLevel="1">
      <c r="A1781" t="s">
        <v>1872</v>
      </c>
      <c r="B1781" t="s">
        <v>2573</v>
      </c>
      <c r="C1781" s="1">
        <f t="shared" si="695"/>
        <v>14045</v>
      </c>
      <c r="D1781" s="7">
        <f>IF(N1781&gt;0, RANK(N1781,(N1781:P1781,Q1781:AE1781)),0)</f>
        <v>2</v>
      </c>
      <c r="E1781" s="7">
        <f>IF(O1781&gt;0,RANK(O1781,(N1781:P1781,Q1781:AE1781)),0)</f>
        <v>1</v>
      </c>
      <c r="F1781" s="7">
        <f>IF(P1781&gt;0,RANK(P1781,(N1781:P1781,Q1781:AE1781)),0)</f>
        <v>3</v>
      </c>
      <c r="G1781" s="1">
        <f t="shared" si="693"/>
        <v>5513</v>
      </c>
      <c r="H1781" s="2">
        <f t="shared" si="694"/>
        <v>0.39252402990388041</v>
      </c>
      <c r="I1781" s="2"/>
      <c r="J1781" s="2">
        <f t="shared" si="696"/>
        <v>0.29490922036311856</v>
      </c>
      <c r="K1781" s="2">
        <f t="shared" si="697"/>
        <v>0.68743325026699897</v>
      </c>
      <c r="L1781" s="2">
        <f t="shared" si="698"/>
        <v>6.2655749377002494E-3</v>
      </c>
      <c r="M1781" s="2">
        <f t="shared" si="699"/>
        <v>1.1391954432182268E-2</v>
      </c>
      <c r="N1781" s="66">
        <v>4142</v>
      </c>
      <c r="O1781" s="66">
        <v>9655</v>
      </c>
      <c r="P1781" s="66">
        <v>88</v>
      </c>
      <c r="Q1781" s="66">
        <v>42</v>
      </c>
      <c r="R1781" s="66">
        <v>10</v>
      </c>
      <c r="S1781" s="66">
        <v>64</v>
      </c>
      <c r="W1781" s="66">
        <v>44</v>
      </c>
      <c r="AN1781" s="7">
        <f>IF(Q1781&gt;0,RANK(Q1781,(N1781:P1781,Q1781:AE1781)),0)</f>
        <v>6</v>
      </c>
      <c r="AO1781" s="7">
        <f>IF(R1781&gt;0,RANK(R1781,(N1781:P1781,Q1781:AE1781)),0)</f>
        <v>7</v>
      </c>
      <c r="AP1781" s="7">
        <f>IF(T1781&gt;0,RANK(T1781,(N1781:P1781,Q1781:AE1781)),0)</f>
        <v>0</v>
      </c>
      <c r="AQ1781" s="7">
        <f>IF(S1781&gt;0,RANK(S1781,(N1781:P1781,Q1781:AE1781)),0)</f>
        <v>4</v>
      </c>
      <c r="AR1781" s="2">
        <f t="shared" si="700"/>
        <v>2.9903880384478461E-3</v>
      </c>
      <c r="AS1781" s="2">
        <f t="shared" si="701"/>
        <v>7.1199715201139199E-4</v>
      </c>
      <c r="AT1781" s="2">
        <f t="shared" si="702"/>
        <v>0</v>
      </c>
      <c r="AU1781" s="2">
        <f t="shared" si="703"/>
        <v>4.5567817728729082E-3</v>
      </c>
      <c r="AW1781" t="s">
        <v>1872</v>
      </c>
      <c r="AX1781" t="s">
        <v>2573</v>
      </c>
      <c r="AY1781">
        <v>1</v>
      </c>
      <c r="BA1781" s="119">
        <v>31</v>
      </c>
      <c r="BB1781" s="121">
        <v>119</v>
      </c>
      <c r="BC1781" s="125">
        <f t="shared" si="704"/>
        <v>31119</v>
      </c>
      <c r="BE1781" s="7" t="s">
        <v>228</v>
      </c>
    </row>
    <row r="1782" spans="1:57" hidden="1" outlineLevel="1">
      <c r="A1782" t="s">
        <v>3022</v>
      </c>
      <c r="B1782" t="s">
        <v>2573</v>
      </c>
      <c r="C1782" s="1">
        <f t="shared" si="695"/>
        <v>3431</v>
      </c>
      <c r="D1782" s="7">
        <f>IF(N1782&gt;0, RANK(N1782,(N1782:P1782,Q1782:AE1782)),0)</f>
        <v>2</v>
      </c>
      <c r="E1782" s="7">
        <f>IF(O1782&gt;0,RANK(O1782,(N1782:P1782,Q1782:AE1782)),0)</f>
        <v>1</v>
      </c>
      <c r="F1782" s="7">
        <f>IF(P1782&gt;0,RANK(P1782,(N1782:P1782,Q1782:AE1782)),0)</f>
        <v>3</v>
      </c>
      <c r="G1782" s="1">
        <f t="shared" si="693"/>
        <v>1389</v>
      </c>
      <c r="H1782" s="2">
        <f t="shared" si="694"/>
        <v>0.4048382395802973</v>
      </c>
      <c r="I1782" s="2"/>
      <c r="J1782" s="2">
        <f t="shared" si="696"/>
        <v>0.28737977266103176</v>
      </c>
      <c r="K1782" s="2">
        <f t="shared" si="697"/>
        <v>0.69221801224132906</v>
      </c>
      <c r="L1782" s="2">
        <f t="shared" si="698"/>
        <v>6.9950451763334306E-3</v>
      </c>
      <c r="M1782" s="2">
        <f t="shared" si="699"/>
        <v>1.3407169921305745E-2</v>
      </c>
      <c r="N1782" s="66">
        <v>986</v>
      </c>
      <c r="O1782" s="66">
        <v>2375</v>
      </c>
      <c r="P1782" s="66">
        <v>24</v>
      </c>
      <c r="Q1782" s="66">
        <v>7</v>
      </c>
      <c r="R1782" s="66">
        <v>7</v>
      </c>
      <c r="S1782" s="66">
        <v>18</v>
      </c>
      <c r="W1782" s="66">
        <v>14</v>
      </c>
      <c r="AN1782" s="7">
        <f>IF(Q1782&gt;0,RANK(Q1782,(N1782:P1782,Q1782:AE1782)),0)</f>
        <v>6</v>
      </c>
      <c r="AO1782" s="7">
        <f>IF(R1782&gt;0,RANK(R1782,(N1782:P1782,Q1782:AE1782)),0)</f>
        <v>6</v>
      </c>
      <c r="AP1782" s="7">
        <f>IF(T1782&gt;0,RANK(T1782,(N1782:P1782,Q1782:AE1782)),0)</f>
        <v>0</v>
      </c>
      <c r="AQ1782" s="7">
        <f>IF(S1782&gt;0,RANK(S1782,(N1782:P1782,Q1782:AE1782)),0)</f>
        <v>4</v>
      </c>
      <c r="AR1782" s="2">
        <f t="shared" si="700"/>
        <v>2.0402215097639173E-3</v>
      </c>
      <c r="AS1782" s="2">
        <f t="shared" si="701"/>
        <v>2.0402215097639173E-3</v>
      </c>
      <c r="AT1782" s="2">
        <f t="shared" si="702"/>
        <v>0</v>
      </c>
      <c r="AU1782" s="2">
        <f t="shared" si="703"/>
        <v>5.2462838822500725E-3</v>
      </c>
      <c r="AW1782" t="s">
        <v>3022</v>
      </c>
      <c r="AX1782" t="s">
        <v>2573</v>
      </c>
      <c r="AY1782">
        <v>3</v>
      </c>
      <c r="BA1782" s="119">
        <v>31</v>
      </c>
      <c r="BB1782" s="121">
        <v>121</v>
      </c>
      <c r="BC1782" s="125">
        <f t="shared" si="704"/>
        <v>31121</v>
      </c>
      <c r="BE1782" s="7" t="s">
        <v>228</v>
      </c>
    </row>
    <row r="1783" spans="1:57" hidden="1" outlineLevel="1">
      <c r="A1783" t="s">
        <v>2409</v>
      </c>
      <c r="B1783" t="s">
        <v>2573</v>
      </c>
      <c r="C1783" s="1">
        <f t="shared" si="695"/>
        <v>2351</v>
      </c>
      <c r="D1783" s="7">
        <f>IF(N1783&gt;0, RANK(N1783,(N1783:P1783,Q1783:AE1783)),0)</f>
        <v>2</v>
      </c>
      <c r="E1783" s="7">
        <f>IF(O1783&gt;0,RANK(O1783,(N1783:P1783,Q1783:AE1783)),0)</f>
        <v>1</v>
      </c>
      <c r="F1783" s="7">
        <f>IF(P1783&gt;0,RANK(P1783,(N1783:P1783,Q1783:AE1783)),0)</f>
        <v>4</v>
      </c>
      <c r="G1783" s="1">
        <f t="shared" si="693"/>
        <v>1168</v>
      </c>
      <c r="H1783" s="2">
        <f t="shared" si="694"/>
        <v>0.49680986814121653</v>
      </c>
      <c r="I1783" s="2"/>
      <c r="J1783" s="2">
        <f t="shared" si="696"/>
        <v>0.23692045937898767</v>
      </c>
      <c r="K1783" s="2">
        <f t="shared" si="697"/>
        <v>0.73373032752020417</v>
      </c>
      <c r="L1783" s="2">
        <f t="shared" si="698"/>
        <v>9.3577201190982555E-3</v>
      </c>
      <c r="M1783" s="2">
        <f t="shared" si="699"/>
        <v>1.9991492981709925E-2</v>
      </c>
      <c r="N1783" s="66">
        <v>557</v>
      </c>
      <c r="O1783" s="66">
        <v>1725</v>
      </c>
      <c r="P1783" s="66">
        <v>22</v>
      </c>
      <c r="Q1783" s="66">
        <v>7</v>
      </c>
      <c r="R1783" s="66">
        <v>7</v>
      </c>
      <c r="S1783" s="66">
        <v>26</v>
      </c>
      <c r="W1783" s="66">
        <v>7</v>
      </c>
      <c r="AN1783" s="7">
        <f>IF(Q1783&gt;0,RANK(Q1783,(N1783:P1783,Q1783:AE1783)),0)</f>
        <v>5</v>
      </c>
      <c r="AO1783" s="7">
        <f>IF(R1783&gt;0,RANK(R1783,(N1783:P1783,Q1783:AE1783)),0)</f>
        <v>5</v>
      </c>
      <c r="AP1783" s="7">
        <f>IF(T1783&gt;0,RANK(T1783,(N1783:P1783,Q1783:AE1783)),0)</f>
        <v>0</v>
      </c>
      <c r="AQ1783" s="7">
        <f>IF(S1783&gt;0,RANK(S1783,(N1783:P1783,Q1783:AE1783)),0)</f>
        <v>3</v>
      </c>
      <c r="AR1783" s="2">
        <f t="shared" si="700"/>
        <v>2.9774564015312634E-3</v>
      </c>
      <c r="AS1783" s="2">
        <f t="shared" si="701"/>
        <v>2.9774564015312634E-3</v>
      </c>
      <c r="AT1783" s="2">
        <f t="shared" si="702"/>
        <v>0</v>
      </c>
      <c r="AU1783" s="2">
        <f t="shared" si="703"/>
        <v>1.105912377711612E-2</v>
      </c>
      <c r="AW1783" t="s">
        <v>2409</v>
      </c>
      <c r="AX1783" t="s">
        <v>2573</v>
      </c>
      <c r="AY1783">
        <v>3</v>
      </c>
      <c r="BA1783" s="119">
        <v>31</v>
      </c>
      <c r="BB1783" s="121">
        <v>123</v>
      </c>
      <c r="BC1783" s="125">
        <f t="shared" si="704"/>
        <v>31123</v>
      </c>
      <c r="BE1783" s="7" t="s">
        <v>228</v>
      </c>
    </row>
    <row r="1784" spans="1:57" hidden="1" outlineLevel="1">
      <c r="A1784" t="s">
        <v>2454</v>
      </c>
      <c r="B1784" t="s">
        <v>2573</v>
      </c>
      <c r="C1784" s="1">
        <f t="shared" si="695"/>
        <v>1707</v>
      </c>
      <c r="D1784" s="7">
        <f>IF(N1784&gt;0, RANK(N1784,(N1784:P1784,Q1784:AE1784)),0)</f>
        <v>2</v>
      </c>
      <c r="E1784" s="7">
        <f>IF(O1784&gt;0,RANK(O1784,(N1784:P1784,Q1784:AE1784)),0)</f>
        <v>1</v>
      </c>
      <c r="F1784" s="7">
        <f>IF(P1784&gt;0,RANK(P1784,(N1784:P1784,Q1784:AE1784)),0)</f>
        <v>3</v>
      </c>
      <c r="G1784" s="1">
        <f t="shared" si="693"/>
        <v>567</v>
      </c>
      <c r="H1784" s="2">
        <f t="shared" si="694"/>
        <v>0.33216168717047451</v>
      </c>
      <c r="I1784" s="2"/>
      <c r="J1784" s="2">
        <f t="shared" si="696"/>
        <v>0.32161687170474518</v>
      </c>
      <c r="K1784" s="2">
        <f t="shared" si="697"/>
        <v>0.65377855887521963</v>
      </c>
      <c r="L1784" s="2">
        <f t="shared" si="698"/>
        <v>1.1716461628588167E-2</v>
      </c>
      <c r="M1784" s="2">
        <f t="shared" si="699"/>
        <v>1.2888107791447027E-2</v>
      </c>
      <c r="N1784" s="66">
        <v>549</v>
      </c>
      <c r="O1784" s="66">
        <v>1116</v>
      </c>
      <c r="P1784" s="66">
        <v>20</v>
      </c>
      <c r="Q1784" s="66">
        <v>6</v>
      </c>
      <c r="R1784" s="66">
        <v>1</v>
      </c>
      <c r="S1784" s="66">
        <v>10</v>
      </c>
      <c r="W1784" s="66">
        <v>5</v>
      </c>
      <c r="AN1784" s="7">
        <f>IF(Q1784&gt;0,RANK(Q1784,(N1784:P1784,Q1784:AE1784)),0)</f>
        <v>5</v>
      </c>
      <c r="AO1784" s="7">
        <f>IF(R1784&gt;0,RANK(R1784,(N1784:P1784,Q1784:AE1784)),0)</f>
        <v>7</v>
      </c>
      <c r="AP1784" s="7">
        <f>IF(T1784&gt;0,RANK(T1784,(N1784:P1784,Q1784:AE1784)),0)</f>
        <v>0</v>
      </c>
      <c r="AQ1784" s="7">
        <f>IF(S1784&gt;0,RANK(S1784,(N1784:P1784,Q1784:AE1784)),0)</f>
        <v>4</v>
      </c>
      <c r="AR1784" s="2">
        <f t="shared" si="700"/>
        <v>3.5149384885764497E-3</v>
      </c>
      <c r="AS1784" s="2">
        <f t="shared" si="701"/>
        <v>5.8582308142940832E-4</v>
      </c>
      <c r="AT1784" s="2">
        <f t="shared" si="702"/>
        <v>0</v>
      </c>
      <c r="AU1784" s="2">
        <f t="shared" si="703"/>
        <v>5.8582308142940834E-3</v>
      </c>
      <c r="AW1784" t="s">
        <v>2454</v>
      </c>
      <c r="AX1784" t="s">
        <v>2573</v>
      </c>
      <c r="AY1784">
        <v>3</v>
      </c>
      <c r="BA1784" s="119">
        <v>31</v>
      </c>
      <c r="BB1784" s="121">
        <v>125</v>
      </c>
      <c r="BC1784" s="125">
        <f t="shared" si="704"/>
        <v>31125</v>
      </c>
      <c r="BE1784" s="7" t="s">
        <v>228</v>
      </c>
    </row>
    <row r="1785" spans="1:57" hidden="1" outlineLevel="1">
      <c r="A1785" t="s">
        <v>3352</v>
      </c>
      <c r="B1785" t="s">
        <v>2573</v>
      </c>
      <c r="C1785" s="1">
        <f t="shared" si="695"/>
        <v>3474</v>
      </c>
      <c r="D1785" s="7">
        <f>IF(N1785&gt;0, RANK(N1785,(N1785:P1785,Q1785:AE1785)),0)</f>
        <v>2</v>
      </c>
      <c r="E1785" s="7">
        <f>IF(O1785&gt;0,RANK(O1785,(N1785:P1785,Q1785:AE1785)),0)</f>
        <v>1</v>
      </c>
      <c r="F1785" s="7">
        <f>IF(P1785&gt;0,RANK(P1785,(N1785:P1785,Q1785:AE1785)),0)</f>
        <v>3</v>
      </c>
      <c r="G1785" s="1">
        <f t="shared" si="693"/>
        <v>894</v>
      </c>
      <c r="H1785" s="2">
        <f t="shared" si="694"/>
        <v>0.25734024179620035</v>
      </c>
      <c r="I1785" s="2"/>
      <c r="J1785" s="2">
        <f t="shared" si="696"/>
        <v>0.356937248128958</v>
      </c>
      <c r="K1785" s="2">
        <f t="shared" si="697"/>
        <v>0.61427748992515829</v>
      </c>
      <c r="L1785" s="2">
        <f t="shared" si="698"/>
        <v>1.0074841681059297E-2</v>
      </c>
      <c r="M1785" s="2">
        <f t="shared" si="699"/>
        <v>1.8710420264824414E-2</v>
      </c>
      <c r="N1785" s="66">
        <v>1240</v>
      </c>
      <c r="O1785" s="66">
        <v>2134</v>
      </c>
      <c r="P1785" s="66">
        <v>35</v>
      </c>
      <c r="Q1785" s="66">
        <v>15</v>
      </c>
      <c r="R1785" s="66">
        <v>5</v>
      </c>
      <c r="S1785" s="66">
        <v>24</v>
      </c>
      <c r="W1785" s="66">
        <v>21</v>
      </c>
      <c r="AN1785" s="7">
        <f>IF(Q1785&gt;0,RANK(Q1785,(N1785:P1785,Q1785:AE1785)),0)</f>
        <v>6</v>
      </c>
      <c r="AO1785" s="7">
        <f>IF(R1785&gt;0,RANK(R1785,(N1785:P1785,Q1785:AE1785)),0)</f>
        <v>7</v>
      </c>
      <c r="AP1785" s="7">
        <f>IF(T1785&gt;0,RANK(T1785,(N1785:P1785,Q1785:AE1785)),0)</f>
        <v>0</v>
      </c>
      <c r="AQ1785" s="7">
        <f>IF(S1785&gt;0,RANK(S1785,(N1785:P1785,Q1785:AE1785)),0)</f>
        <v>4</v>
      </c>
      <c r="AR1785" s="2">
        <f t="shared" si="700"/>
        <v>4.3177892918825561E-3</v>
      </c>
      <c r="AS1785" s="2">
        <f t="shared" si="701"/>
        <v>1.4392630972941854E-3</v>
      </c>
      <c r="AT1785" s="2">
        <f t="shared" si="702"/>
        <v>0</v>
      </c>
      <c r="AU1785" s="2">
        <f t="shared" si="703"/>
        <v>6.9084628670120895E-3</v>
      </c>
      <c r="AW1785" t="s">
        <v>3352</v>
      </c>
      <c r="AX1785" t="s">
        <v>2573</v>
      </c>
      <c r="AY1785">
        <v>1</v>
      </c>
      <c r="BA1785" s="119">
        <v>31</v>
      </c>
      <c r="BB1785" s="121">
        <v>127</v>
      </c>
      <c r="BC1785" s="125">
        <f t="shared" si="704"/>
        <v>31127</v>
      </c>
      <c r="BE1785" s="7" t="s">
        <v>228</v>
      </c>
    </row>
    <row r="1786" spans="1:57" hidden="1" outlineLevel="1">
      <c r="A1786" t="s">
        <v>733</v>
      </c>
      <c r="B1786" t="s">
        <v>2573</v>
      </c>
      <c r="C1786" s="1">
        <f t="shared" ref="C1786:C1815" si="705">SUM(N1786:AL1786)</f>
        <v>2221</v>
      </c>
      <c r="D1786" s="7">
        <f>IF(N1786&gt;0, RANK(N1786,(N1786:P1786,Q1786:AE1786)),0)</f>
        <v>2</v>
      </c>
      <c r="E1786" s="7">
        <f>IF(O1786&gt;0,RANK(O1786,(N1786:P1786,Q1786:AE1786)),0)</f>
        <v>1</v>
      </c>
      <c r="F1786" s="7">
        <f>IF(P1786&gt;0,RANK(P1786,(N1786:P1786,Q1786:AE1786)),0)</f>
        <v>4</v>
      </c>
      <c r="G1786" s="1">
        <f t="shared" si="693"/>
        <v>841</v>
      </c>
      <c r="H1786" s="2">
        <f t="shared" si="694"/>
        <v>0.37865826204412428</v>
      </c>
      <c r="I1786" s="2"/>
      <c r="J1786" s="2">
        <f t="shared" ref="J1786:J1815" si="706">IF($C1786=0,"-",N1786/$C1786)</f>
        <v>0.29581269698334084</v>
      </c>
      <c r="K1786" s="2">
        <f t="shared" ref="K1786:K1815" si="707">IF($C1786=0,"-",O1786/$C1786)</f>
        <v>0.67447095902746512</v>
      </c>
      <c r="L1786" s="2">
        <f t="shared" ref="L1786:L1815" si="708">IF($C1786=0,"-",P1786/$C1786)</f>
        <v>6.7537145429986496E-3</v>
      </c>
      <c r="M1786" s="2">
        <f t="shared" ref="M1786:M1815" si="709">IF(C1786=0,"-",(1-J1786-K1786-L1786))</f>
        <v>2.2962629446195443E-2</v>
      </c>
      <c r="N1786" s="66">
        <v>657</v>
      </c>
      <c r="O1786" s="66">
        <v>1498</v>
      </c>
      <c r="P1786" s="66">
        <v>15</v>
      </c>
      <c r="Q1786" s="66">
        <v>8</v>
      </c>
      <c r="R1786" s="66">
        <v>2</v>
      </c>
      <c r="S1786" s="66">
        <v>29</v>
      </c>
      <c r="W1786" s="66">
        <v>12</v>
      </c>
      <c r="AN1786" s="7">
        <f>IF(Q1786&gt;0,RANK(Q1786,(N1786:P1786,Q1786:AE1786)),0)</f>
        <v>6</v>
      </c>
      <c r="AO1786" s="7">
        <f>IF(R1786&gt;0,RANK(R1786,(N1786:P1786,Q1786:AE1786)),0)</f>
        <v>7</v>
      </c>
      <c r="AP1786" s="7">
        <f>IF(T1786&gt;0,RANK(T1786,(N1786:P1786,Q1786:AE1786)),0)</f>
        <v>0</v>
      </c>
      <c r="AQ1786" s="7">
        <f>IF(S1786&gt;0,RANK(S1786,(N1786:P1786,Q1786:AE1786)),0)</f>
        <v>3</v>
      </c>
      <c r="AR1786" s="2">
        <f t="shared" ref="AR1786:AR1815" si="710">IF($C1786=0,"-",Q1786/$C1786)</f>
        <v>3.6019810895992796E-3</v>
      </c>
      <c r="AS1786" s="2">
        <f t="shared" ref="AS1786:AS1815" si="711">IF($C1786=0,"-",R1786/$C1786)</f>
        <v>9.0049527239981989E-4</v>
      </c>
      <c r="AT1786" s="2">
        <f t="shared" ref="AT1786:AT1815" si="712">IF($C1786=0,"-",T1786/$C1786)</f>
        <v>0</v>
      </c>
      <c r="AU1786" s="2">
        <f t="shared" ref="AU1786:AU1815" si="713">IF($C1786=0,"-",S1786/$C1786)</f>
        <v>1.3057181449797388E-2</v>
      </c>
      <c r="AW1786" t="s">
        <v>733</v>
      </c>
      <c r="AX1786" t="s">
        <v>2573</v>
      </c>
      <c r="AY1786">
        <v>3</v>
      </c>
      <c r="BA1786" s="119">
        <v>31</v>
      </c>
      <c r="BB1786" s="121">
        <v>129</v>
      </c>
      <c r="BC1786" s="125">
        <f t="shared" si="704"/>
        <v>31129</v>
      </c>
      <c r="BE1786" s="7" t="s">
        <v>228</v>
      </c>
    </row>
    <row r="1787" spans="1:57" hidden="1" outlineLevel="1">
      <c r="A1787" t="s">
        <v>1263</v>
      </c>
      <c r="B1787" t="s">
        <v>2573</v>
      </c>
      <c r="C1787" s="1">
        <f t="shared" si="705"/>
        <v>7092</v>
      </c>
      <c r="D1787" s="7">
        <f>IF(N1787&gt;0, RANK(N1787,(N1787:P1787,Q1787:AE1787)),0)</f>
        <v>2</v>
      </c>
      <c r="E1787" s="7">
        <f>IF(O1787&gt;0,RANK(O1787,(N1787:P1787,Q1787:AE1787)),0)</f>
        <v>1</v>
      </c>
      <c r="F1787" s="7">
        <f>IF(P1787&gt;0,RANK(P1787,(N1787:P1787,Q1787:AE1787)),0)</f>
        <v>3</v>
      </c>
      <c r="G1787" s="1">
        <f t="shared" si="693"/>
        <v>1118</v>
      </c>
      <c r="H1787" s="2">
        <f t="shared" si="694"/>
        <v>0.15764241398759166</v>
      </c>
      <c r="I1787" s="2"/>
      <c r="J1787" s="2">
        <f t="shared" si="706"/>
        <v>0.41102650874224478</v>
      </c>
      <c r="K1787" s="2">
        <f t="shared" si="707"/>
        <v>0.56866892272983649</v>
      </c>
      <c r="L1787" s="2">
        <f t="shared" si="708"/>
        <v>7.3322053017484488E-3</v>
      </c>
      <c r="M1787" s="2">
        <f t="shared" si="709"/>
        <v>1.2972363226170283E-2</v>
      </c>
      <c r="N1787" s="66">
        <v>2915</v>
      </c>
      <c r="O1787" s="66">
        <v>4033</v>
      </c>
      <c r="P1787" s="66">
        <v>52</v>
      </c>
      <c r="Q1787" s="66">
        <v>25</v>
      </c>
      <c r="R1787" s="66">
        <v>9</v>
      </c>
      <c r="S1787" s="66">
        <v>34</v>
      </c>
      <c r="W1787" s="66">
        <v>24</v>
      </c>
      <c r="AN1787" s="7">
        <f>IF(Q1787&gt;0,RANK(Q1787,(N1787:P1787,Q1787:AE1787)),0)</f>
        <v>5</v>
      </c>
      <c r="AO1787" s="7">
        <f>IF(R1787&gt;0,RANK(R1787,(N1787:P1787,Q1787:AE1787)),0)</f>
        <v>7</v>
      </c>
      <c r="AP1787" s="7">
        <f>IF(T1787&gt;0,RANK(T1787,(N1787:P1787,Q1787:AE1787)),0)</f>
        <v>0</v>
      </c>
      <c r="AQ1787" s="7">
        <f>IF(S1787&gt;0,RANK(S1787,(N1787:P1787,Q1787:AE1787)),0)</f>
        <v>4</v>
      </c>
      <c r="AR1787" s="2">
        <f t="shared" si="710"/>
        <v>3.5250987027636775E-3</v>
      </c>
      <c r="AS1787" s="2">
        <f t="shared" si="711"/>
        <v>1.2690355329949238E-3</v>
      </c>
      <c r="AT1787" s="2">
        <f t="shared" si="712"/>
        <v>0</v>
      </c>
      <c r="AU1787" s="2">
        <f t="shared" si="713"/>
        <v>4.7941342357586013E-3</v>
      </c>
      <c r="AW1787" t="s">
        <v>1263</v>
      </c>
      <c r="AX1787" t="s">
        <v>2573</v>
      </c>
      <c r="AY1787">
        <v>1</v>
      </c>
      <c r="BA1787" s="119">
        <v>31</v>
      </c>
      <c r="BB1787" s="121">
        <v>131</v>
      </c>
      <c r="BC1787" s="125">
        <f t="shared" si="704"/>
        <v>31131</v>
      </c>
      <c r="BE1787" s="7" t="s">
        <v>228</v>
      </c>
    </row>
    <row r="1788" spans="1:57" hidden="1" outlineLevel="1">
      <c r="A1788" t="s">
        <v>2719</v>
      </c>
      <c r="B1788" t="s">
        <v>2573</v>
      </c>
      <c r="C1788" s="1">
        <f t="shared" si="705"/>
        <v>1384</v>
      </c>
      <c r="D1788" s="7">
        <f>IF(N1788&gt;0, RANK(N1788,(N1788:P1788,Q1788:AE1788)),0)</f>
        <v>2</v>
      </c>
      <c r="E1788" s="7">
        <f>IF(O1788&gt;0,RANK(O1788,(N1788:P1788,Q1788:AE1788)),0)</f>
        <v>1</v>
      </c>
      <c r="F1788" s="7">
        <f>IF(P1788&gt;0,RANK(P1788,(N1788:P1788,Q1788:AE1788)),0)</f>
        <v>3</v>
      </c>
      <c r="G1788" s="1">
        <f t="shared" si="693"/>
        <v>376</v>
      </c>
      <c r="H1788" s="2">
        <f t="shared" si="694"/>
        <v>0.27167630057803466</v>
      </c>
      <c r="I1788" s="2"/>
      <c r="J1788" s="2">
        <f t="shared" si="706"/>
        <v>0.34898843930635837</v>
      </c>
      <c r="K1788" s="2">
        <f t="shared" si="707"/>
        <v>0.62066473988439308</v>
      </c>
      <c r="L1788" s="2">
        <f t="shared" si="708"/>
        <v>1.4450867052023121E-2</v>
      </c>
      <c r="M1788" s="2">
        <f t="shared" si="709"/>
        <v>1.5895953757225433E-2</v>
      </c>
      <c r="N1788" s="66">
        <v>483</v>
      </c>
      <c r="O1788" s="66">
        <v>859</v>
      </c>
      <c r="P1788" s="66">
        <v>20</v>
      </c>
      <c r="Q1788" s="66">
        <v>6</v>
      </c>
      <c r="R1788" s="66">
        <v>3</v>
      </c>
      <c r="S1788" s="66">
        <v>9</v>
      </c>
      <c r="W1788" s="66">
        <v>4</v>
      </c>
      <c r="AN1788" s="7">
        <f>IF(Q1788&gt;0,RANK(Q1788,(N1788:P1788,Q1788:AE1788)),0)</f>
        <v>5</v>
      </c>
      <c r="AO1788" s="7">
        <f>IF(R1788&gt;0,RANK(R1788,(N1788:P1788,Q1788:AE1788)),0)</f>
        <v>7</v>
      </c>
      <c r="AP1788" s="7">
        <f>IF(T1788&gt;0,RANK(T1788,(N1788:P1788,Q1788:AE1788)),0)</f>
        <v>0</v>
      </c>
      <c r="AQ1788" s="7">
        <f>IF(S1788&gt;0,RANK(S1788,(N1788:P1788,Q1788:AE1788)),0)</f>
        <v>4</v>
      </c>
      <c r="AR1788" s="2">
        <f t="shared" si="710"/>
        <v>4.335260115606936E-3</v>
      </c>
      <c r="AS1788" s="2">
        <f t="shared" si="711"/>
        <v>2.167630057803468E-3</v>
      </c>
      <c r="AT1788" s="2">
        <f t="shared" si="712"/>
        <v>0</v>
      </c>
      <c r="AU1788" s="2">
        <f t="shared" si="713"/>
        <v>6.5028901734104048E-3</v>
      </c>
      <c r="AW1788" t="s">
        <v>2719</v>
      </c>
      <c r="AX1788" t="s">
        <v>2573</v>
      </c>
      <c r="AY1788">
        <v>1</v>
      </c>
      <c r="BA1788" s="119">
        <v>31</v>
      </c>
      <c r="BB1788" s="121">
        <v>133</v>
      </c>
      <c r="BC1788" s="125">
        <f t="shared" si="704"/>
        <v>31133</v>
      </c>
      <c r="BE1788" s="7" t="s">
        <v>228</v>
      </c>
    </row>
    <row r="1789" spans="1:57" hidden="1" outlineLevel="1">
      <c r="A1789" t="s">
        <v>2195</v>
      </c>
      <c r="B1789" t="s">
        <v>2573</v>
      </c>
      <c r="C1789" s="1">
        <f t="shared" si="705"/>
        <v>1420</v>
      </c>
      <c r="D1789" s="7">
        <f>IF(N1789&gt;0, RANK(N1789,(N1789:P1789,Q1789:AE1789)),0)</f>
        <v>2</v>
      </c>
      <c r="E1789" s="7">
        <f>IF(O1789&gt;0,RANK(O1789,(N1789:P1789,Q1789:AE1789)),0)</f>
        <v>1</v>
      </c>
      <c r="F1789" s="7">
        <f>IF(P1789&gt;0,RANK(P1789,(N1789:P1789,Q1789:AE1789)),0)</f>
        <v>5</v>
      </c>
      <c r="G1789" s="1">
        <f t="shared" si="693"/>
        <v>782</v>
      </c>
      <c r="H1789" s="2">
        <f t="shared" si="694"/>
        <v>0.55070422535211272</v>
      </c>
      <c r="I1789" s="2"/>
      <c r="J1789" s="2">
        <f t="shared" si="706"/>
        <v>0.21830985915492956</v>
      </c>
      <c r="K1789" s="2">
        <f t="shared" si="707"/>
        <v>0.76901408450704223</v>
      </c>
      <c r="L1789" s="2">
        <f t="shared" si="708"/>
        <v>2.8169014084507044E-3</v>
      </c>
      <c r="M1789" s="2">
        <f t="shared" si="709"/>
        <v>9.8591549295775592E-3</v>
      </c>
      <c r="N1789" s="66">
        <v>310</v>
      </c>
      <c r="O1789" s="66">
        <v>1092</v>
      </c>
      <c r="P1789" s="66">
        <v>4</v>
      </c>
      <c r="Q1789" s="66">
        <v>5</v>
      </c>
      <c r="R1789" s="66">
        <v>1</v>
      </c>
      <c r="S1789" s="66">
        <v>5</v>
      </c>
      <c r="W1789" s="66">
        <v>3</v>
      </c>
      <c r="AN1789" s="7">
        <f>IF(Q1789&gt;0,RANK(Q1789,(N1789:P1789,Q1789:AE1789)),0)</f>
        <v>3</v>
      </c>
      <c r="AO1789" s="7">
        <f>IF(R1789&gt;0,RANK(R1789,(N1789:P1789,Q1789:AE1789)),0)</f>
        <v>7</v>
      </c>
      <c r="AP1789" s="7">
        <f>IF(T1789&gt;0,RANK(T1789,(N1789:P1789,Q1789:AE1789)),0)</f>
        <v>0</v>
      </c>
      <c r="AQ1789" s="7">
        <f>IF(S1789&gt;0,RANK(S1789,(N1789:P1789,Q1789:AE1789)),0)</f>
        <v>3</v>
      </c>
      <c r="AR1789" s="2">
        <f t="shared" si="710"/>
        <v>3.5211267605633804E-3</v>
      </c>
      <c r="AS1789" s="2">
        <f t="shared" si="711"/>
        <v>7.0422535211267609E-4</v>
      </c>
      <c r="AT1789" s="2">
        <f t="shared" si="712"/>
        <v>0</v>
      </c>
      <c r="AU1789" s="2">
        <f t="shared" si="713"/>
        <v>3.5211267605633804E-3</v>
      </c>
      <c r="AW1789" t="s">
        <v>2195</v>
      </c>
      <c r="AX1789" t="s">
        <v>2573</v>
      </c>
      <c r="AY1789">
        <v>3</v>
      </c>
      <c r="BA1789" s="119">
        <v>31</v>
      </c>
      <c r="BB1789" s="121">
        <v>135</v>
      </c>
      <c r="BC1789" s="125">
        <f t="shared" si="704"/>
        <v>31135</v>
      </c>
      <c r="BE1789" s="7" t="s">
        <v>228</v>
      </c>
    </row>
    <row r="1790" spans="1:57" hidden="1" outlineLevel="1">
      <c r="A1790" t="s">
        <v>1961</v>
      </c>
      <c r="B1790" t="s">
        <v>2573</v>
      </c>
      <c r="C1790" s="1">
        <f t="shared" si="705"/>
        <v>4473</v>
      </c>
      <c r="D1790" s="7">
        <f>IF(N1790&gt;0, RANK(N1790,(N1790:P1790,Q1790:AE1790)),0)</f>
        <v>2</v>
      </c>
      <c r="E1790" s="7">
        <f>IF(O1790&gt;0,RANK(O1790,(N1790:P1790,Q1790:AE1790)),0)</f>
        <v>1</v>
      </c>
      <c r="F1790" s="7">
        <f>IF(P1790&gt;0,RANK(P1790,(N1790:P1790,Q1790:AE1790)),0)</f>
        <v>3</v>
      </c>
      <c r="G1790" s="1">
        <f t="shared" si="693"/>
        <v>2310</v>
      </c>
      <c r="H1790" s="2">
        <f t="shared" si="694"/>
        <v>0.51643192488262912</v>
      </c>
      <c r="I1790" s="2"/>
      <c r="J1790" s="2">
        <f t="shared" si="706"/>
        <v>0.23474178403755869</v>
      </c>
      <c r="K1790" s="2">
        <f t="shared" si="707"/>
        <v>0.75117370892018775</v>
      </c>
      <c r="L1790" s="2">
        <f t="shared" si="708"/>
        <v>6.0362173038229373E-3</v>
      </c>
      <c r="M1790" s="2">
        <f t="shared" si="709"/>
        <v>8.0482897384305651E-3</v>
      </c>
      <c r="N1790" s="66">
        <v>1050</v>
      </c>
      <c r="O1790" s="66">
        <v>3360</v>
      </c>
      <c r="P1790" s="66">
        <v>27</v>
      </c>
      <c r="Q1790" s="66">
        <v>11</v>
      </c>
      <c r="R1790" s="66">
        <v>3</v>
      </c>
      <c r="S1790" s="66">
        <v>14</v>
      </c>
      <c r="W1790" s="66">
        <v>8</v>
      </c>
      <c r="AN1790" s="7">
        <f>IF(Q1790&gt;0,RANK(Q1790,(N1790:P1790,Q1790:AE1790)),0)</f>
        <v>5</v>
      </c>
      <c r="AO1790" s="7">
        <f>IF(R1790&gt;0,RANK(R1790,(N1790:P1790,Q1790:AE1790)),0)</f>
        <v>7</v>
      </c>
      <c r="AP1790" s="7">
        <f>IF(T1790&gt;0,RANK(T1790,(N1790:P1790,Q1790:AE1790)),0)</f>
        <v>0</v>
      </c>
      <c r="AQ1790" s="7">
        <f>IF(S1790&gt;0,RANK(S1790,(N1790:P1790,Q1790:AE1790)),0)</f>
        <v>4</v>
      </c>
      <c r="AR1790" s="2">
        <f t="shared" si="710"/>
        <v>2.4591996422982337E-3</v>
      </c>
      <c r="AS1790" s="2">
        <f t="shared" si="711"/>
        <v>6.7069081153588194E-4</v>
      </c>
      <c r="AT1790" s="2">
        <f t="shared" si="712"/>
        <v>0</v>
      </c>
      <c r="AU1790" s="2">
        <f t="shared" si="713"/>
        <v>3.1298904538341159E-3</v>
      </c>
      <c r="AW1790" t="s">
        <v>1961</v>
      </c>
      <c r="AX1790" t="s">
        <v>2573</v>
      </c>
      <c r="AY1790">
        <v>3</v>
      </c>
      <c r="BA1790" s="119">
        <v>31</v>
      </c>
      <c r="BB1790" s="121">
        <v>137</v>
      </c>
      <c r="BC1790" s="125">
        <f t="shared" si="704"/>
        <v>31137</v>
      </c>
      <c r="BE1790" s="7" t="s">
        <v>228</v>
      </c>
    </row>
    <row r="1791" spans="1:57" hidden="1" outlineLevel="1">
      <c r="A1791" t="s">
        <v>2838</v>
      </c>
      <c r="B1791" t="s">
        <v>2573</v>
      </c>
      <c r="C1791" s="1">
        <f t="shared" si="705"/>
        <v>3226</v>
      </c>
      <c r="D1791" s="7">
        <f>IF(N1791&gt;0, RANK(N1791,(N1791:P1791,Q1791:AE1791)),0)</f>
        <v>2</v>
      </c>
      <c r="E1791" s="7">
        <f>IF(O1791&gt;0,RANK(O1791,(N1791:P1791,Q1791:AE1791)),0)</f>
        <v>1</v>
      </c>
      <c r="F1791" s="7">
        <f>IF(P1791&gt;0,RANK(P1791,(N1791:P1791,Q1791:AE1791)),0)</f>
        <v>3</v>
      </c>
      <c r="G1791" s="1">
        <f t="shared" si="693"/>
        <v>1602</v>
      </c>
      <c r="H1791" s="2">
        <f t="shared" si="694"/>
        <v>0.49659020458772474</v>
      </c>
      <c r="I1791" s="2"/>
      <c r="J1791" s="2">
        <f t="shared" si="706"/>
        <v>0.24271543707377558</v>
      </c>
      <c r="K1791" s="2">
        <f t="shared" si="707"/>
        <v>0.73930564166150026</v>
      </c>
      <c r="L1791" s="2">
        <f t="shared" si="708"/>
        <v>8.0595164290142591E-3</v>
      </c>
      <c r="M1791" s="2">
        <f t="shared" si="709"/>
        <v>9.9194048357098535E-3</v>
      </c>
      <c r="N1791" s="66">
        <v>783</v>
      </c>
      <c r="O1791" s="66">
        <v>2385</v>
      </c>
      <c r="P1791" s="66">
        <v>26</v>
      </c>
      <c r="Q1791" s="66">
        <v>20</v>
      </c>
      <c r="R1791" s="66">
        <v>2</v>
      </c>
      <c r="S1791" s="66">
        <v>5</v>
      </c>
      <c r="W1791" s="66">
        <v>5</v>
      </c>
      <c r="AN1791" s="7">
        <f>IF(Q1791&gt;0,RANK(Q1791,(N1791:P1791,Q1791:AE1791)),0)</f>
        <v>4</v>
      </c>
      <c r="AO1791" s="7">
        <f>IF(R1791&gt;0,RANK(R1791,(N1791:P1791,Q1791:AE1791)),0)</f>
        <v>7</v>
      </c>
      <c r="AP1791" s="7">
        <f>IF(T1791&gt;0,RANK(T1791,(N1791:P1791,Q1791:AE1791)),0)</f>
        <v>0</v>
      </c>
      <c r="AQ1791" s="7">
        <f>IF(S1791&gt;0,RANK(S1791,(N1791:P1791,Q1791:AE1791)),0)</f>
        <v>5</v>
      </c>
      <c r="AR1791" s="2">
        <f t="shared" si="710"/>
        <v>6.1996280223186612E-3</v>
      </c>
      <c r="AS1791" s="2">
        <f t="shared" si="711"/>
        <v>6.1996280223186606E-4</v>
      </c>
      <c r="AT1791" s="2">
        <f t="shared" si="712"/>
        <v>0</v>
      </c>
      <c r="AU1791" s="2">
        <f t="shared" si="713"/>
        <v>1.5499070055796653E-3</v>
      </c>
      <c r="AW1791" t="s">
        <v>2838</v>
      </c>
      <c r="AX1791" t="s">
        <v>2573</v>
      </c>
      <c r="AY1791">
        <v>3</v>
      </c>
      <c r="BA1791" s="119">
        <v>31</v>
      </c>
      <c r="BB1791" s="121">
        <v>139</v>
      </c>
      <c r="BC1791" s="125">
        <f t="shared" si="704"/>
        <v>31139</v>
      </c>
      <c r="BE1791" s="7" t="s">
        <v>228</v>
      </c>
    </row>
    <row r="1792" spans="1:57" hidden="1" outlineLevel="1">
      <c r="A1792" t="s">
        <v>2844</v>
      </c>
      <c r="B1792" t="s">
        <v>2573</v>
      </c>
      <c r="C1792" s="1">
        <f t="shared" si="705"/>
        <v>13420</v>
      </c>
      <c r="D1792" s="7">
        <f>IF(N1792&gt;0, RANK(N1792,(N1792:P1792,Q1792:AE1792)),0)</f>
        <v>2</v>
      </c>
      <c r="E1792" s="7">
        <f>IF(O1792&gt;0,RANK(O1792,(N1792:P1792,Q1792:AE1792)),0)</f>
        <v>1</v>
      </c>
      <c r="F1792" s="7">
        <f>IF(P1792&gt;0,RANK(P1792,(N1792:P1792,Q1792:AE1792)),0)</f>
        <v>3</v>
      </c>
      <c r="G1792" s="1">
        <f t="shared" si="693"/>
        <v>5577</v>
      </c>
      <c r="H1792" s="2">
        <f t="shared" si="694"/>
        <v>0.41557377049180327</v>
      </c>
      <c r="I1792" s="2"/>
      <c r="J1792" s="2">
        <f t="shared" si="706"/>
        <v>0.28286140089418776</v>
      </c>
      <c r="K1792" s="2">
        <f t="shared" si="707"/>
        <v>0.69843517138599109</v>
      </c>
      <c r="L1792" s="2">
        <f t="shared" si="708"/>
        <v>5.5886736214605069E-3</v>
      </c>
      <c r="M1792" s="2">
        <f t="shared" si="709"/>
        <v>1.3114754098360635E-2</v>
      </c>
      <c r="N1792" s="66">
        <v>3796</v>
      </c>
      <c r="O1792" s="66">
        <v>9373</v>
      </c>
      <c r="P1792" s="66">
        <v>75</v>
      </c>
      <c r="Q1792" s="66">
        <v>46</v>
      </c>
      <c r="R1792" s="66">
        <v>14</v>
      </c>
      <c r="S1792" s="66">
        <v>74</v>
      </c>
      <c r="W1792" s="66">
        <v>42</v>
      </c>
      <c r="AN1792" s="7">
        <f>IF(Q1792&gt;0,RANK(Q1792,(N1792:P1792,Q1792:AE1792)),0)</f>
        <v>5</v>
      </c>
      <c r="AO1792" s="7">
        <f>IF(R1792&gt;0,RANK(R1792,(N1792:P1792,Q1792:AE1792)),0)</f>
        <v>7</v>
      </c>
      <c r="AP1792" s="7">
        <f>IF(T1792&gt;0,RANK(T1792,(N1792:P1792,Q1792:AE1792)),0)</f>
        <v>0</v>
      </c>
      <c r="AQ1792" s="7">
        <f>IF(S1792&gt;0,RANK(S1792,(N1792:P1792,Q1792:AE1792)),0)</f>
        <v>4</v>
      </c>
      <c r="AR1792" s="2">
        <f t="shared" si="710"/>
        <v>3.4277198211624441E-3</v>
      </c>
      <c r="AS1792" s="2">
        <f t="shared" si="711"/>
        <v>1.0432190760059613E-3</v>
      </c>
      <c r="AT1792" s="2">
        <f t="shared" si="712"/>
        <v>0</v>
      </c>
      <c r="AU1792" s="2">
        <f t="shared" si="713"/>
        <v>5.514157973174367E-3</v>
      </c>
      <c r="AW1792" t="s">
        <v>2844</v>
      </c>
      <c r="AX1792" t="s">
        <v>2573</v>
      </c>
      <c r="AY1792">
        <v>3</v>
      </c>
      <c r="BA1792" s="119">
        <v>31</v>
      </c>
      <c r="BB1792" s="121">
        <v>141</v>
      </c>
      <c r="BC1792" s="125">
        <f t="shared" si="704"/>
        <v>31141</v>
      </c>
      <c r="BE1792" s="7" t="s">
        <v>228</v>
      </c>
    </row>
    <row r="1793" spans="1:57" hidden="1" outlineLevel="1">
      <c r="A1793" t="s">
        <v>1895</v>
      </c>
      <c r="B1793" t="s">
        <v>2573</v>
      </c>
      <c r="C1793" s="1">
        <f t="shared" si="705"/>
        <v>2543</v>
      </c>
      <c r="D1793" s="7">
        <f>IF(N1793&gt;0, RANK(N1793,(N1793:P1793,Q1793:AE1793)),0)</f>
        <v>2</v>
      </c>
      <c r="E1793" s="7">
        <f>IF(O1793&gt;0,RANK(O1793,(N1793:P1793,Q1793:AE1793)),0)</f>
        <v>1</v>
      </c>
      <c r="F1793" s="7">
        <f>IF(P1793&gt;0,RANK(P1793,(N1793:P1793,Q1793:AE1793)),0)</f>
        <v>4</v>
      </c>
      <c r="G1793" s="1">
        <f t="shared" si="693"/>
        <v>1154</v>
      </c>
      <c r="H1793" s="2">
        <f t="shared" si="694"/>
        <v>0.45379473063311049</v>
      </c>
      <c r="I1793" s="2"/>
      <c r="J1793" s="2">
        <f t="shared" si="706"/>
        <v>0.26268187180495478</v>
      </c>
      <c r="K1793" s="2">
        <f t="shared" si="707"/>
        <v>0.71647660243806532</v>
      </c>
      <c r="L1793" s="2">
        <f t="shared" si="708"/>
        <v>5.1120723554856466E-3</v>
      </c>
      <c r="M1793" s="2">
        <f t="shared" si="709"/>
        <v>1.5729453401494193E-2</v>
      </c>
      <c r="N1793" s="66">
        <v>668</v>
      </c>
      <c r="O1793" s="66">
        <v>1822</v>
      </c>
      <c r="P1793" s="66">
        <v>13</v>
      </c>
      <c r="Q1793" s="66">
        <v>7</v>
      </c>
      <c r="R1793" s="66">
        <v>6</v>
      </c>
      <c r="S1793" s="66">
        <v>16</v>
      </c>
      <c r="W1793" s="66">
        <v>11</v>
      </c>
      <c r="AN1793" s="7">
        <f>IF(Q1793&gt;0,RANK(Q1793,(N1793:P1793,Q1793:AE1793)),0)</f>
        <v>6</v>
      </c>
      <c r="AO1793" s="7">
        <f>IF(R1793&gt;0,RANK(R1793,(N1793:P1793,Q1793:AE1793)),0)</f>
        <v>7</v>
      </c>
      <c r="AP1793" s="7">
        <f>IF(T1793&gt;0,RANK(T1793,(N1793:P1793,Q1793:AE1793)),0)</f>
        <v>0</v>
      </c>
      <c r="AQ1793" s="7">
        <f>IF(S1793&gt;0,RANK(S1793,(N1793:P1793,Q1793:AE1793)),0)</f>
        <v>3</v>
      </c>
      <c r="AR1793" s="2">
        <f t="shared" si="710"/>
        <v>2.7526543452615023E-3</v>
      </c>
      <c r="AS1793" s="2">
        <f t="shared" si="711"/>
        <v>2.3594180102241447E-3</v>
      </c>
      <c r="AT1793" s="2">
        <f t="shared" si="712"/>
        <v>0</v>
      </c>
      <c r="AU1793" s="2">
        <f t="shared" si="713"/>
        <v>6.291781360597719E-3</v>
      </c>
      <c r="AW1793" t="s">
        <v>1895</v>
      </c>
      <c r="AX1793" t="s">
        <v>2573</v>
      </c>
      <c r="AY1793">
        <v>3</v>
      </c>
      <c r="BA1793" s="119">
        <v>31</v>
      </c>
      <c r="BB1793" s="121">
        <v>143</v>
      </c>
      <c r="BC1793" s="125">
        <f t="shared" si="704"/>
        <v>31143</v>
      </c>
      <c r="BE1793" s="7" t="s">
        <v>228</v>
      </c>
    </row>
    <row r="1794" spans="1:57" hidden="1" outlineLevel="1">
      <c r="A1794" t="s">
        <v>3513</v>
      </c>
      <c r="B1794" t="s">
        <v>2573</v>
      </c>
      <c r="C1794" s="1">
        <f t="shared" si="705"/>
        <v>5044</v>
      </c>
      <c r="D1794" s="7">
        <f>IF(N1794&gt;0, RANK(N1794,(N1794:P1794,Q1794:AE1794)),0)</f>
        <v>2</v>
      </c>
      <c r="E1794" s="7">
        <f>IF(O1794&gt;0,RANK(O1794,(N1794:P1794,Q1794:AE1794)),0)</f>
        <v>1</v>
      </c>
      <c r="F1794" s="7">
        <f>IF(P1794&gt;0,RANK(P1794,(N1794:P1794,Q1794:AE1794)),0)</f>
        <v>3</v>
      </c>
      <c r="G1794" s="1">
        <f t="shared" si="693"/>
        <v>2519</v>
      </c>
      <c r="H1794" s="2">
        <f t="shared" si="694"/>
        <v>0.49940523394131642</v>
      </c>
      <c r="I1794" s="2"/>
      <c r="J1794" s="2">
        <f t="shared" si="706"/>
        <v>0.24107850911974624</v>
      </c>
      <c r="K1794" s="2">
        <f t="shared" si="707"/>
        <v>0.74048374306106268</v>
      </c>
      <c r="L1794" s="2">
        <f t="shared" si="708"/>
        <v>5.7494052339413168E-3</v>
      </c>
      <c r="M1794" s="2">
        <f t="shared" si="709"/>
        <v>1.2688342585249736E-2</v>
      </c>
      <c r="N1794" s="66">
        <v>1216</v>
      </c>
      <c r="O1794" s="66">
        <v>3735</v>
      </c>
      <c r="P1794" s="66">
        <v>29</v>
      </c>
      <c r="Q1794" s="66">
        <v>15</v>
      </c>
      <c r="R1794" s="66">
        <v>7</v>
      </c>
      <c r="S1794" s="66">
        <v>26</v>
      </c>
      <c r="W1794" s="66">
        <v>16</v>
      </c>
      <c r="AN1794" s="7">
        <f>IF(Q1794&gt;0,RANK(Q1794,(N1794:P1794,Q1794:AE1794)),0)</f>
        <v>6</v>
      </c>
      <c r="AO1794" s="7">
        <f>IF(R1794&gt;0,RANK(R1794,(N1794:P1794,Q1794:AE1794)),0)</f>
        <v>7</v>
      </c>
      <c r="AP1794" s="7">
        <f>IF(T1794&gt;0,RANK(T1794,(N1794:P1794,Q1794:AE1794)),0)</f>
        <v>0</v>
      </c>
      <c r="AQ1794" s="7">
        <f>IF(S1794&gt;0,RANK(S1794,(N1794:P1794,Q1794:AE1794)),0)</f>
        <v>4</v>
      </c>
      <c r="AR1794" s="2">
        <f t="shared" si="710"/>
        <v>2.9738302934179221E-3</v>
      </c>
      <c r="AS1794" s="2">
        <f t="shared" si="711"/>
        <v>1.3877874702616971E-3</v>
      </c>
      <c r="AT1794" s="2">
        <f t="shared" si="712"/>
        <v>0</v>
      </c>
      <c r="AU1794" s="2">
        <f t="shared" si="713"/>
        <v>5.1546391752577319E-3</v>
      </c>
      <c r="AW1794" t="s">
        <v>3513</v>
      </c>
      <c r="AX1794" t="s">
        <v>2573</v>
      </c>
      <c r="AY1794">
        <v>3</v>
      </c>
      <c r="BA1794" s="119">
        <v>31</v>
      </c>
      <c r="BB1794" s="121">
        <v>145</v>
      </c>
      <c r="BC1794" s="125">
        <f t="shared" si="704"/>
        <v>31145</v>
      </c>
      <c r="BE1794" s="7" t="s">
        <v>228</v>
      </c>
    </row>
    <row r="1795" spans="1:57" hidden="1" outlineLevel="1">
      <c r="A1795" t="s">
        <v>888</v>
      </c>
      <c r="B1795" t="s">
        <v>2573</v>
      </c>
      <c r="C1795" s="1">
        <f t="shared" si="705"/>
        <v>3968</v>
      </c>
      <c r="D1795" s="7">
        <f>IF(N1795&gt;0, RANK(N1795,(N1795:P1795,Q1795:AE1795)),0)</f>
        <v>2</v>
      </c>
      <c r="E1795" s="7">
        <f>IF(O1795&gt;0,RANK(O1795,(N1795:P1795,Q1795:AE1795)),0)</f>
        <v>1</v>
      </c>
      <c r="F1795" s="7">
        <f>IF(P1795&gt;0,RANK(P1795,(N1795:P1795,Q1795:AE1795)),0)</f>
        <v>3</v>
      </c>
      <c r="G1795" s="1">
        <f t="shared" si="693"/>
        <v>829</v>
      </c>
      <c r="H1795" s="2">
        <f t="shared" si="694"/>
        <v>0.20892137096774194</v>
      </c>
      <c r="I1795" s="2"/>
      <c r="J1795" s="2">
        <f t="shared" si="706"/>
        <v>0.38130040322580644</v>
      </c>
      <c r="K1795" s="2">
        <f t="shared" si="707"/>
        <v>0.59022177419354838</v>
      </c>
      <c r="L1795" s="2">
        <f t="shared" si="708"/>
        <v>1.0836693548387098E-2</v>
      </c>
      <c r="M1795" s="2">
        <f t="shared" si="709"/>
        <v>1.7641129032258032E-2</v>
      </c>
      <c r="N1795" s="66">
        <v>1513</v>
      </c>
      <c r="O1795" s="66">
        <v>2342</v>
      </c>
      <c r="P1795" s="66">
        <v>43</v>
      </c>
      <c r="Q1795" s="66">
        <v>14</v>
      </c>
      <c r="R1795" s="66">
        <v>8</v>
      </c>
      <c r="S1795" s="66">
        <v>29</v>
      </c>
      <c r="W1795" s="66">
        <v>19</v>
      </c>
      <c r="AN1795" s="7">
        <f>IF(Q1795&gt;0,RANK(Q1795,(N1795:P1795,Q1795:AE1795)),0)</f>
        <v>6</v>
      </c>
      <c r="AO1795" s="7">
        <f>IF(R1795&gt;0,RANK(R1795,(N1795:P1795,Q1795:AE1795)),0)</f>
        <v>7</v>
      </c>
      <c r="AP1795" s="7">
        <f>IF(T1795&gt;0,RANK(T1795,(N1795:P1795,Q1795:AE1795)),0)</f>
        <v>0</v>
      </c>
      <c r="AQ1795" s="7">
        <f>IF(S1795&gt;0,RANK(S1795,(N1795:P1795,Q1795:AE1795)),0)</f>
        <v>4</v>
      </c>
      <c r="AR1795" s="2">
        <f t="shared" si="710"/>
        <v>3.5282258064516128E-3</v>
      </c>
      <c r="AS1795" s="2">
        <f t="shared" si="711"/>
        <v>2.0161290322580645E-3</v>
      </c>
      <c r="AT1795" s="2">
        <f t="shared" si="712"/>
        <v>0</v>
      </c>
      <c r="AU1795" s="2">
        <f t="shared" si="713"/>
        <v>7.3084677419354835E-3</v>
      </c>
      <c r="AW1795" t="s">
        <v>888</v>
      </c>
      <c r="AX1795" t="s">
        <v>2573</v>
      </c>
      <c r="AY1795">
        <v>1</v>
      </c>
      <c r="BA1795" s="119">
        <v>31</v>
      </c>
      <c r="BB1795" s="121">
        <v>147</v>
      </c>
      <c r="BC1795" s="125">
        <f t="shared" si="704"/>
        <v>31147</v>
      </c>
      <c r="BE1795" s="7" t="s">
        <v>228</v>
      </c>
    </row>
    <row r="1796" spans="1:57" hidden="1" outlineLevel="1">
      <c r="A1796" t="s">
        <v>2401</v>
      </c>
      <c r="B1796" t="s">
        <v>2573</v>
      </c>
      <c r="C1796" s="1">
        <f t="shared" si="705"/>
        <v>801</v>
      </c>
      <c r="D1796" s="7">
        <f>IF(N1796&gt;0, RANK(N1796,(N1796:P1796,Q1796:AE1796)),0)</f>
        <v>2</v>
      </c>
      <c r="E1796" s="7">
        <f>IF(O1796&gt;0,RANK(O1796,(N1796:P1796,Q1796:AE1796)),0)</f>
        <v>1</v>
      </c>
      <c r="F1796" s="7">
        <f>IF(P1796&gt;0,RANK(P1796,(N1796:P1796,Q1796:AE1796)),0)</f>
        <v>4</v>
      </c>
      <c r="G1796" s="1">
        <f t="shared" si="693"/>
        <v>501</v>
      </c>
      <c r="H1796" s="2">
        <f t="shared" si="694"/>
        <v>0.62546816479400746</v>
      </c>
      <c r="I1796" s="2"/>
      <c r="J1796" s="2">
        <f t="shared" si="706"/>
        <v>0.1735330836454432</v>
      </c>
      <c r="K1796" s="2">
        <f t="shared" si="707"/>
        <v>0.79900124843945064</v>
      </c>
      <c r="L1796" s="2">
        <f t="shared" si="708"/>
        <v>8.7390761548064924E-3</v>
      </c>
      <c r="M1796" s="2">
        <f t="shared" si="709"/>
        <v>1.8726591760299692E-2</v>
      </c>
      <c r="N1796" s="66">
        <v>139</v>
      </c>
      <c r="O1796" s="66">
        <v>640</v>
      </c>
      <c r="P1796" s="66">
        <v>7</v>
      </c>
      <c r="Q1796" s="66">
        <v>2</v>
      </c>
      <c r="R1796" s="66">
        <v>1</v>
      </c>
      <c r="S1796" s="66">
        <v>12</v>
      </c>
      <c r="W1796" s="66">
        <v>0</v>
      </c>
      <c r="AN1796" s="7">
        <f>IF(Q1796&gt;0,RANK(Q1796,(N1796:P1796,Q1796:AE1796)),0)</f>
        <v>5</v>
      </c>
      <c r="AO1796" s="7">
        <f>IF(R1796&gt;0,RANK(R1796,(N1796:P1796,Q1796:AE1796)),0)</f>
        <v>6</v>
      </c>
      <c r="AP1796" s="7">
        <f>IF(T1796&gt;0,RANK(T1796,(N1796:P1796,Q1796:AE1796)),0)</f>
        <v>0</v>
      </c>
      <c r="AQ1796" s="7">
        <f>IF(S1796&gt;0,RANK(S1796,(N1796:P1796,Q1796:AE1796)),0)</f>
        <v>3</v>
      </c>
      <c r="AR1796" s="2">
        <f t="shared" si="710"/>
        <v>2.4968789013732834E-3</v>
      </c>
      <c r="AS1796" s="2">
        <f t="shared" si="711"/>
        <v>1.2484394506866417E-3</v>
      </c>
      <c r="AT1796" s="2">
        <f t="shared" si="712"/>
        <v>0</v>
      </c>
      <c r="AU1796" s="2">
        <f t="shared" si="713"/>
        <v>1.4981273408239701E-2</v>
      </c>
      <c r="AW1796" t="s">
        <v>2401</v>
      </c>
      <c r="AX1796" t="s">
        <v>2573</v>
      </c>
      <c r="AY1796">
        <v>3</v>
      </c>
      <c r="BA1796" s="119">
        <v>31</v>
      </c>
      <c r="BB1796" s="121">
        <v>149</v>
      </c>
      <c r="BC1796" s="125">
        <f t="shared" si="704"/>
        <v>31149</v>
      </c>
      <c r="BE1796" s="7" t="s">
        <v>228</v>
      </c>
    </row>
    <row r="1797" spans="1:57" hidden="1" outlineLevel="1">
      <c r="A1797" t="s">
        <v>3118</v>
      </c>
      <c r="B1797" t="s">
        <v>2573</v>
      </c>
      <c r="C1797" s="1">
        <f t="shared" si="705"/>
        <v>5251</v>
      </c>
      <c r="D1797" s="7">
        <f>IF(N1797&gt;0, RANK(N1797,(N1797:P1797,Q1797:AE1797)),0)</f>
        <v>1</v>
      </c>
      <c r="E1797" s="7">
        <f>IF(O1797&gt;0,RANK(O1797,(N1797:P1797,Q1797:AE1797)),0)</f>
        <v>2</v>
      </c>
      <c r="F1797" s="7">
        <f>IF(P1797&gt;0,RANK(P1797,(N1797:P1797,Q1797:AE1797)),0)</f>
        <v>3</v>
      </c>
      <c r="G1797" s="1">
        <f t="shared" si="693"/>
        <v>240</v>
      </c>
      <c r="H1797" s="2">
        <f t="shared" si="694"/>
        <v>4.5705579889544851E-2</v>
      </c>
      <c r="I1797" s="2"/>
      <c r="J1797" s="2">
        <f t="shared" si="706"/>
        <v>0.50923633593601214</v>
      </c>
      <c r="K1797" s="2">
        <f t="shared" si="707"/>
        <v>0.46353075604646732</v>
      </c>
      <c r="L1797" s="2">
        <f t="shared" si="708"/>
        <v>1.1045515139973339E-2</v>
      </c>
      <c r="M1797" s="2">
        <f t="shared" si="709"/>
        <v>1.6187392877547203E-2</v>
      </c>
      <c r="N1797" s="66">
        <v>2674</v>
      </c>
      <c r="O1797" s="66">
        <v>2434</v>
      </c>
      <c r="P1797" s="66">
        <v>58</v>
      </c>
      <c r="Q1797" s="66">
        <v>20</v>
      </c>
      <c r="R1797" s="66">
        <v>12</v>
      </c>
      <c r="S1797" s="66">
        <v>25</v>
      </c>
      <c r="W1797" s="66">
        <v>28</v>
      </c>
      <c r="AN1797" s="7">
        <f>IF(Q1797&gt;0,RANK(Q1797,(N1797:P1797,Q1797:AE1797)),0)</f>
        <v>6</v>
      </c>
      <c r="AO1797" s="7">
        <f>IF(R1797&gt;0,RANK(R1797,(N1797:P1797,Q1797:AE1797)),0)</f>
        <v>7</v>
      </c>
      <c r="AP1797" s="7">
        <f>IF(T1797&gt;0,RANK(T1797,(N1797:P1797,Q1797:AE1797)),0)</f>
        <v>0</v>
      </c>
      <c r="AQ1797" s="7">
        <f>IF(S1797&gt;0,RANK(S1797,(N1797:P1797,Q1797:AE1797)),0)</f>
        <v>5</v>
      </c>
      <c r="AR1797" s="2">
        <f t="shared" si="710"/>
        <v>3.8087983241287373E-3</v>
      </c>
      <c r="AS1797" s="2">
        <f t="shared" si="711"/>
        <v>2.2852789944772423E-3</v>
      </c>
      <c r="AT1797" s="2">
        <f t="shared" si="712"/>
        <v>0</v>
      </c>
      <c r="AU1797" s="2">
        <f t="shared" si="713"/>
        <v>4.7609979051609214E-3</v>
      </c>
      <c r="AW1797" t="s">
        <v>3118</v>
      </c>
      <c r="AX1797" t="s">
        <v>2573</v>
      </c>
      <c r="AY1797">
        <v>3</v>
      </c>
      <c r="BA1797" s="119">
        <v>31</v>
      </c>
      <c r="BB1797" s="121">
        <v>151</v>
      </c>
      <c r="BC1797" s="125">
        <f t="shared" si="704"/>
        <v>31151</v>
      </c>
      <c r="BE1797" s="7" t="s">
        <v>228</v>
      </c>
    </row>
    <row r="1798" spans="1:57" hidden="1" outlineLevel="1">
      <c r="A1798" t="s">
        <v>2709</v>
      </c>
      <c r="B1798" t="s">
        <v>2573</v>
      </c>
      <c r="C1798" s="1">
        <f t="shared" si="705"/>
        <v>68022</v>
      </c>
      <c r="D1798" s="7">
        <f>IF(N1798&gt;0, RANK(N1798,(N1798:P1798,Q1798:AE1798)),0)</f>
        <v>2</v>
      </c>
      <c r="E1798" s="7">
        <f>IF(O1798&gt;0,RANK(O1798,(N1798:P1798,Q1798:AE1798)),0)</f>
        <v>1</v>
      </c>
      <c r="F1798" s="7">
        <f>IF(P1798&gt;0,RANK(P1798,(N1798:P1798,Q1798:AE1798)),0)</f>
        <v>3</v>
      </c>
      <c r="G1798" s="1">
        <f t="shared" si="693"/>
        <v>10806</v>
      </c>
      <c r="H1798" s="2">
        <f t="shared" si="694"/>
        <v>0.15886036870424275</v>
      </c>
      <c r="I1798" s="2"/>
      <c r="J1798" s="2">
        <f t="shared" si="706"/>
        <v>0.41177854223633531</v>
      </c>
      <c r="K1798" s="2">
        <f t="shared" si="707"/>
        <v>0.57063891094057806</v>
      </c>
      <c r="L1798" s="2">
        <f t="shared" si="708"/>
        <v>5.8510481902913766E-3</v>
      </c>
      <c r="M1798" s="2">
        <f t="shared" si="709"/>
        <v>1.1731498632795198E-2</v>
      </c>
      <c r="N1798" s="66">
        <v>28010</v>
      </c>
      <c r="O1798" s="66">
        <v>38816</v>
      </c>
      <c r="P1798" s="66">
        <v>398</v>
      </c>
      <c r="Q1798" s="66">
        <v>299</v>
      </c>
      <c r="R1798" s="66">
        <v>59</v>
      </c>
      <c r="S1798" s="66">
        <v>187</v>
      </c>
      <c r="W1798" s="66">
        <v>253</v>
      </c>
      <c r="AN1798" s="7">
        <f>IF(Q1798&gt;0,RANK(Q1798,(N1798:P1798,Q1798:AE1798)),0)</f>
        <v>4</v>
      </c>
      <c r="AO1798" s="7">
        <f>IF(R1798&gt;0,RANK(R1798,(N1798:P1798,Q1798:AE1798)),0)</f>
        <v>7</v>
      </c>
      <c r="AP1798" s="7">
        <f>IF(T1798&gt;0,RANK(T1798,(N1798:P1798,Q1798:AE1798)),0)</f>
        <v>0</v>
      </c>
      <c r="AQ1798" s="7">
        <f>IF(S1798&gt;0,RANK(S1798,(N1798:P1798,Q1798:AE1798)),0)</f>
        <v>6</v>
      </c>
      <c r="AR1798" s="2">
        <f t="shared" si="710"/>
        <v>4.3956367057716621E-3</v>
      </c>
      <c r="AS1798" s="2">
        <f t="shared" si="711"/>
        <v>8.6736644026932464E-4</v>
      </c>
      <c r="AT1798" s="2">
        <f t="shared" si="712"/>
        <v>0</v>
      </c>
      <c r="AU1798" s="2">
        <f t="shared" si="713"/>
        <v>2.7491105818705712E-3</v>
      </c>
      <c r="AW1798" t="s">
        <v>2709</v>
      </c>
      <c r="AX1798" t="s">
        <v>2573</v>
      </c>
      <c r="AY1798">
        <v>0</v>
      </c>
      <c r="BA1798" s="119">
        <v>31</v>
      </c>
      <c r="BB1798" s="121">
        <v>153</v>
      </c>
      <c r="BC1798" s="125">
        <f t="shared" si="704"/>
        <v>31153</v>
      </c>
      <c r="BE1798" s="7" t="s">
        <v>228</v>
      </c>
    </row>
    <row r="1799" spans="1:57" hidden="1" outlineLevel="1">
      <c r="A1799" t="s">
        <v>1449</v>
      </c>
      <c r="B1799" t="s">
        <v>2573</v>
      </c>
      <c r="C1799" s="1">
        <f t="shared" si="705"/>
        <v>10212</v>
      </c>
      <c r="D1799" s="7">
        <f>IF(N1799&gt;0, RANK(N1799,(N1799:P1799,Q1799:AE1799)),0)</f>
        <v>2</v>
      </c>
      <c r="E1799" s="7">
        <f>IF(O1799&gt;0,RANK(O1799,(N1799:P1799,Q1799:AE1799)),0)</f>
        <v>1</v>
      </c>
      <c r="F1799" s="7">
        <f>IF(P1799&gt;0,RANK(P1799,(N1799:P1799,Q1799:AE1799)),0)</f>
        <v>3</v>
      </c>
      <c r="G1799" s="1">
        <f t="shared" ref="G1799:G1862" si="714">IF(C1799&gt;0,MAX(N1799:P1799)-LARGE(N1799:P1799,2),0)</f>
        <v>2421</v>
      </c>
      <c r="H1799" s="2">
        <f t="shared" ref="H1799:H1862" si="715">IF(C1799&gt;0,G1799/C1799,0)</f>
        <v>0.23707403055229143</v>
      </c>
      <c r="I1799" s="2"/>
      <c r="J1799" s="2">
        <f t="shared" si="706"/>
        <v>0.36887974931453194</v>
      </c>
      <c r="K1799" s="2">
        <f t="shared" si="707"/>
        <v>0.60595377986682331</v>
      </c>
      <c r="L1799" s="2">
        <f t="shared" si="708"/>
        <v>8.8131609870740306E-3</v>
      </c>
      <c r="M1799" s="2">
        <f t="shared" si="709"/>
        <v>1.6353309831570729E-2</v>
      </c>
      <c r="N1799" s="66">
        <v>3767</v>
      </c>
      <c r="O1799" s="66">
        <v>6188</v>
      </c>
      <c r="P1799" s="66">
        <v>90</v>
      </c>
      <c r="Q1799" s="66">
        <v>48</v>
      </c>
      <c r="R1799" s="66">
        <v>17</v>
      </c>
      <c r="S1799" s="66">
        <v>49</v>
      </c>
      <c r="W1799" s="66">
        <v>53</v>
      </c>
      <c r="AN1799" s="7">
        <f>IF(Q1799&gt;0,RANK(Q1799,(N1799:P1799,Q1799:AE1799)),0)</f>
        <v>6</v>
      </c>
      <c r="AO1799" s="7">
        <f>IF(R1799&gt;0,RANK(R1799,(N1799:P1799,Q1799:AE1799)),0)</f>
        <v>7</v>
      </c>
      <c r="AP1799" s="7">
        <f>IF(T1799&gt;0,RANK(T1799,(N1799:P1799,Q1799:AE1799)),0)</f>
        <v>0</v>
      </c>
      <c r="AQ1799" s="7">
        <f>IF(S1799&gt;0,RANK(S1799,(N1799:P1799,Q1799:AE1799)),0)</f>
        <v>5</v>
      </c>
      <c r="AR1799" s="2">
        <f t="shared" si="710"/>
        <v>4.7003525264394828E-3</v>
      </c>
      <c r="AS1799" s="2">
        <f t="shared" si="711"/>
        <v>1.664708186447317E-3</v>
      </c>
      <c r="AT1799" s="2">
        <f t="shared" si="712"/>
        <v>0</v>
      </c>
      <c r="AU1799" s="2">
        <f t="shared" si="713"/>
        <v>4.798276537406972E-3</v>
      </c>
      <c r="AW1799" t="s">
        <v>1449</v>
      </c>
      <c r="AX1799" t="s">
        <v>2573</v>
      </c>
      <c r="AY1799">
        <v>1</v>
      </c>
      <c r="BA1799" s="119">
        <v>31</v>
      </c>
      <c r="BB1799" s="121">
        <v>155</v>
      </c>
      <c r="BC1799" s="125">
        <f t="shared" si="704"/>
        <v>31155</v>
      </c>
      <c r="BE1799" s="7" t="s">
        <v>228</v>
      </c>
    </row>
    <row r="1800" spans="1:57" hidden="1" outlineLevel="1">
      <c r="A1800" t="s">
        <v>2072</v>
      </c>
      <c r="B1800" t="s">
        <v>2573</v>
      </c>
      <c r="C1800" s="1">
        <f t="shared" si="705"/>
        <v>14730</v>
      </c>
      <c r="D1800" s="7">
        <f>IF(N1800&gt;0, RANK(N1800,(N1800:P1800,Q1800:AE1800)),0)</f>
        <v>2</v>
      </c>
      <c r="E1800" s="7">
        <f>IF(O1800&gt;0,RANK(O1800,(N1800:P1800,Q1800:AE1800)),0)</f>
        <v>1</v>
      </c>
      <c r="F1800" s="7">
        <f>IF(P1800&gt;0,RANK(P1800,(N1800:P1800,Q1800:AE1800)),0)</f>
        <v>3</v>
      </c>
      <c r="G1800" s="1">
        <f t="shared" si="714"/>
        <v>4963</v>
      </c>
      <c r="H1800" s="2">
        <f t="shared" si="715"/>
        <v>0.33693143245078072</v>
      </c>
      <c r="I1800" s="2"/>
      <c r="J1800" s="2">
        <f t="shared" si="706"/>
        <v>0.32213170400543112</v>
      </c>
      <c r="K1800" s="2">
        <f t="shared" si="707"/>
        <v>0.65906313645621184</v>
      </c>
      <c r="L1800" s="2">
        <f t="shared" si="708"/>
        <v>7.1961982348947729E-3</v>
      </c>
      <c r="M1800" s="2">
        <f t="shared" si="709"/>
        <v>1.1608961303462268E-2</v>
      </c>
      <c r="N1800" s="66">
        <v>4745</v>
      </c>
      <c r="O1800" s="66">
        <v>9708</v>
      </c>
      <c r="P1800" s="66">
        <v>106</v>
      </c>
      <c r="Q1800" s="66">
        <v>52</v>
      </c>
      <c r="R1800" s="66">
        <v>14</v>
      </c>
      <c r="S1800" s="66">
        <v>62</v>
      </c>
      <c r="W1800" s="66">
        <v>43</v>
      </c>
      <c r="AN1800" s="7">
        <f>IF(Q1800&gt;0,RANK(Q1800,(N1800:P1800,Q1800:AE1800)),0)</f>
        <v>5</v>
      </c>
      <c r="AO1800" s="7">
        <f>IF(R1800&gt;0,RANK(R1800,(N1800:P1800,Q1800:AE1800)),0)</f>
        <v>7</v>
      </c>
      <c r="AP1800" s="7">
        <f>IF(T1800&gt;0,RANK(T1800,(N1800:P1800,Q1800:AE1800)),0)</f>
        <v>0</v>
      </c>
      <c r="AQ1800" s="7">
        <f>IF(S1800&gt;0,RANK(S1800,(N1800:P1800,Q1800:AE1800)),0)</f>
        <v>4</v>
      </c>
      <c r="AR1800" s="2">
        <f t="shared" si="710"/>
        <v>3.5302104548540392E-3</v>
      </c>
      <c r="AS1800" s="2">
        <f t="shared" si="711"/>
        <v>9.5044127630685674E-4</v>
      </c>
      <c r="AT1800" s="2">
        <f t="shared" si="712"/>
        <v>0</v>
      </c>
      <c r="AU1800" s="2">
        <f t="shared" si="713"/>
        <v>4.2090970807875088E-3</v>
      </c>
      <c r="AW1800" t="s">
        <v>2072</v>
      </c>
      <c r="AX1800" t="s">
        <v>2573</v>
      </c>
      <c r="AY1800">
        <v>3</v>
      </c>
      <c r="BA1800" s="119">
        <v>31</v>
      </c>
      <c r="BB1800" s="121">
        <v>157</v>
      </c>
      <c r="BC1800" s="125">
        <f t="shared" si="704"/>
        <v>31157</v>
      </c>
      <c r="BE1800" s="7" t="s">
        <v>228</v>
      </c>
    </row>
    <row r="1801" spans="1:57" hidden="1" outlineLevel="1">
      <c r="A1801" t="s">
        <v>3119</v>
      </c>
      <c r="B1801" t="s">
        <v>2573</v>
      </c>
      <c r="C1801" s="1">
        <f t="shared" si="705"/>
        <v>7529</v>
      </c>
      <c r="D1801" s="7">
        <f>IF(N1801&gt;0, RANK(N1801,(N1801:P1801,Q1801:AE1801)),0)</f>
        <v>2</v>
      </c>
      <c r="E1801" s="7">
        <f>IF(O1801&gt;0,RANK(O1801,(N1801:P1801,Q1801:AE1801)),0)</f>
        <v>1</v>
      </c>
      <c r="F1801" s="7">
        <f>IF(P1801&gt;0,RANK(P1801,(N1801:P1801,Q1801:AE1801)),0)</f>
        <v>3</v>
      </c>
      <c r="G1801" s="1">
        <f t="shared" si="714"/>
        <v>1944</v>
      </c>
      <c r="H1801" s="2">
        <f t="shared" si="715"/>
        <v>0.25820162040111566</v>
      </c>
      <c r="I1801" s="2"/>
      <c r="J1801" s="2">
        <f t="shared" si="706"/>
        <v>0.35901182095895867</v>
      </c>
      <c r="K1801" s="2">
        <f t="shared" si="707"/>
        <v>0.61721344136007439</v>
      </c>
      <c r="L1801" s="2">
        <f t="shared" si="708"/>
        <v>8.1020055784300701E-3</v>
      </c>
      <c r="M1801" s="2">
        <f t="shared" si="709"/>
        <v>1.567273210253687E-2</v>
      </c>
      <c r="N1801" s="66">
        <v>2703</v>
      </c>
      <c r="O1801" s="66">
        <v>4647</v>
      </c>
      <c r="P1801" s="66">
        <v>61</v>
      </c>
      <c r="Q1801" s="66">
        <v>35</v>
      </c>
      <c r="R1801" s="66">
        <v>8</v>
      </c>
      <c r="S1801" s="66">
        <v>51</v>
      </c>
      <c r="W1801" s="66">
        <v>24</v>
      </c>
      <c r="AN1801" s="7">
        <f>IF(Q1801&gt;0,RANK(Q1801,(N1801:P1801,Q1801:AE1801)),0)</f>
        <v>5</v>
      </c>
      <c r="AO1801" s="7">
        <f>IF(R1801&gt;0,RANK(R1801,(N1801:P1801,Q1801:AE1801)),0)</f>
        <v>7</v>
      </c>
      <c r="AP1801" s="7">
        <f>IF(T1801&gt;0,RANK(T1801,(N1801:P1801,Q1801:AE1801)),0)</f>
        <v>0</v>
      </c>
      <c r="AQ1801" s="7">
        <f>IF(S1801&gt;0,RANK(S1801,(N1801:P1801,Q1801:AE1801)),0)</f>
        <v>4</v>
      </c>
      <c r="AR1801" s="2">
        <f t="shared" si="710"/>
        <v>4.6486917253287293E-3</v>
      </c>
      <c r="AS1801" s="2">
        <f t="shared" si="711"/>
        <v>1.0625581086465667E-3</v>
      </c>
      <c r="AT1801" s="2">
        <f t="shared" si="712"/>
        <v>0</v>
      </c>
      <c r="AU1801" s="2">
        <f t="shared" si="713"/>
        <v>6.7738079426218623E-3</v>
      </c>
      <c r="AW1801" t="s">
        <v>3119</v>
      </c>
      <c r="AX1801" t="s">
        <v>2573</v>
      </c>
      <c r="AY1801">
        <v>1</v>
      </c>
      <c r="BA1801" s="119">
        <v>31</v>
      </c>
      <c r="BB1801" s="121">
        <v>159</v>
      </c>
      <c r="BC1801" s="125">
        <f t="shared" si="704"/>
        <v>31159</v>
      </c>
      <c r="BE1801" s="7" t="s">
        <v>228</v>
      </c>
    </row>
    <row r="1802" spans="1:57" hidden="1" outlineLevel="1">
      <c r="A1802" t="s">
        <v>2161</v>
      </c>
      <c r="B1802" t="s">
        <v>2573</v>
      </c>
      <c r="C1802" s="1">
        <f t="shared" si="705"/>
        <v>2462</v>
      </c>
      <c r="D1802" s="7">
        <f>IF(N1802&gt;0, RANK(N1802,(N1802:P1802,Q1802:AE1802)),0)</f>
        <v>2</v>
      </c>
      <c r="E1802" s="7">
        <f>IF(O1802&gt;0,RANK(O1802,(N1802:P1802,Q1802:AE1802)),0)</f>
        <v>1</v>
      </c>
      <c r="F1802" s="7">
        <f>IF(P1802&gt;0,RANK(P1802,(N1802:P1802,Q1802:AE1802)),0)</f>
        <v>6</v>
      </c>
      <c r="G1802" s="1">
        <f t="shared" si="714"/>
        <v>1487</v>
      </c>
      <c r="H1802" s="2">
        <f t="shared" si="715"/>
        <v>0.60398050365556455</v>
      </c>
      <c r="I1802" s="2"/>
      <c r="J1802" s="2">
        <f t="shared" si="706"/>
        <v>0.18440292445166531</v>
      </c>
      <c r="K1802" s="2">
        <f t="shared" si="707"/>
        <v>0.78838342810722994</v>
      </c>
      <c r="L1802" s="2">
        <f t="shared" si="708"/>
        <v>4.4679122664500409E-3</v>
      </c>
      <c r="M1802" s="2">
        <f t="shared" si="709"/>
        <v>2.2745735174654731E-2</v>
      </c>
      <c r="N1802" s="66">
        <v>454</v>
      </c>
      <c r="O1802" s="66">
        <v>1941</v>
      </c>
      <c r="P1802" s="66">
        <v>11</v>
      </c>
      <c r="Q1802" s="66">
        <v>13</v>
      </c>
      <c r="R1802" s="66">
        <v>0</v>
      </c>
      <c r="S1802" s="66">
        <v>30</v>
      </c>
      <c r="W1802" s="66">
        <v>13</v>
      </c>
      <c r="AN1802" s="7">
        <f>IF(Q1802&gt;0,RANK(Q1802,(N1802:P1802,Q1802:AE1802)),0)</f>
        <v>4</v>
      </c>
      <c r="AO1802" s="7">
        <f>IF(R1802&gt;0,RANK(R1802,(N1802:P1802,Q1802:AE1802)),0)</f>
        <v>0</v>
      </c>
      <c r="AP1802" s="7">
        <f>IF(T1802&gt;0,RANK(T1802,(N1802:P1802,Q1802:AE1802)),0)</f>
        <v>0</v>
      </c>
      <c r="AQ1802" s="7">
        <f>IF(S1802&gt;0,RANK(S1802,(N1802:P1802,Q1802:AE1802)),0)</f>
        <v>3</v>
      </c>
      <c r="AR1802" s="2">
        <f t="shared" si="710"/>
        <v>5.280259951259139E-3</v>
      </c>
      <c r="AS1802" s="2">
        <f t="shared" si="711"/>
        <v>0</v>
      </c>
      <c r="AT1802" s="2">
        <f t="shared" si="712"/>
        <v>0</v>
      </c>
      <c r="AU1802" s="2">
        <f t="shared" si="713"/>
        <v>1.2185215272136474E-2</v>
      </c>
      <c r="AW1802" t="s">
        <v>2161</v>
      </c>
      <c r="AX1802" t="s">
        <v>2573</v>
      </c>
      <c r="AY1802">
        <v>3</v>
      </c>
      <c r="BA1802" s="119">
        <v>31</v>
      </c>
      <c r="BB1802" s="121">
        <v>161</v>
      </c>
      <c r="BC1802" s="125">
        <f t="shared" si="704"/>
        <v>31161</v>
      </c>
      <c r="BE1802" s="7" t="s">
        <v>228</v>
      </c>
    </row>
    <row r="1803" spans="1:57" hidden="1" outlineLevel="1">
      <c r="A1803" t="s">
        <v>701</v>
      </c>
      <c r="B1803" t="s">
        <v>2573</v>
      </c>
      <c r="C1803" s="1">
        <f t="shared" si="705"/>
        <v>1572</v>
      </c>
      <c r="D1803" s="7">
        <f>IF(N1803&gt;0, RANK(N1803,(N1803:P1803,Q1803:AE1803)),0)</f>
        <v>2</v>
      </c>
      <c r="E1803" s="7">
        <f>IF(O1803&gt;0,RANK(O1803,(N1803:P1803,Q1803:AE1803)),0)</f>
        <v>1</v>
      </c>
      <c r="F1803" s="7">
        <f>IF(P1803&gt;0,RANK(P1803,(N1803:P1803,Q1803:AE1803)),0)</f>
        <v>3</v>
      </c>
      <c r="G1803" s="1">
        <f t="shared" si="714"/>
        <v>365</v>
      </c>
      <c r="H1803" s="2">
        <f t="shared" si="715"/>
        <v>0.23218829516539441</v>
      </c>
      <c r="I1803" s="2"/>
      <c r="J1803" s="2">
        <f t="shared" si="706"/>
        <v>0.37213740458015265</v>
      </c>
      <c r="K1803" s="2">
        <f t="shared" si="707"/>
        <v>0.60432569974554706</v>
      </c>
      <c r="L1803" s="2">
        <f t="shared" si="708"/>
        <v>9.5419847328244278E-3</v>
      </c>
      <c r="M1803" s="2">
        <f t="shared" si="709"/>
        <v>1.3994910941475857E-2</v>
      </c>
      <c r="N1803" s="66">
        <v>585</v>
      </c>
      <c r="O1803" s="66">
        <v>950</v>
      </c>
      <c r="P1803" s="66">
        <v>15</v>
      </c>
      <c r="Q1803" s="66">
        <v>1</v>
      </c>
      <c r="R1803" s="66">
        <v>2</v>
      </c>
      <c r="S1803" s="66">
        <v>15</v>
      </c>
      <c r="W1803" s="66">
        <v>4</v>
      </c>
      <c r="AN1803" s="7">
        <f>IF(Q1803&gt;0,RANK(Q1803,(N1803:P1803,Q1803:AE1803)),0)</f>
        <v>7</v>
      </c>
      <c r="AO1803" s="7">
        <f>IF(R1803&gt;0,RANK(R1803,(N1803:P1803,Q1803:AE1803)),0)</f>
        <v>6</v>
      </c>
      <c r="AP1803" s="7">
        <f>IF(T1803&gt;0,RANK(T1803,(N1803:P1803,Q1803:AE1803)),0)</f>
        <v>0</v>
      </c>
      <c r="AQ1803" s="7">
        <f>IF(S1803&gt;0,RANK(S1803,(N1803:P1803,Q1803:AE1803)),0)</f>
        <v>3</v>
      </c>
      <c r="AR1803" s="2">
        <f t="shared" si="710"/>
        <v>6.3613231552162855E-4</v>
      </c>
      <c r="AS1803" s="2">
        <f t="shared" si="711"/>
        <v>1.2722646310432571E-3</v>
      </c>
      <c r="AT1803" s="2">
        <f t="shared" si="712"/>
        <v>0</v>
      </c>
      <c r="AU1803" s="2">
        <f t="shared" si="713"/>
        <v>9.5419847328244278E-3</v>
      </c>
      <c r="AW1803" t="s">
        <v>701</v>
      </c>
      <c r="AX1803" t="s">
        <v>2573</v>
      </c>
      <c r="AY1803">
        <v>3</v>
      </c>
      <c r="BA1803" s="119">
        <v>31</v>
      </c>
      <c r="BB1803" s="121">
        <v>163</v>
      </c>
      <c r="BC1803" s="125">
        <f t="shared" si="704"/>
        <v>31163</v>
      </c>
      <c r="BE1803" s="7" t="s">
        <v>228</v>
      </c>
    </row>
    <row r="1804" spans="1:57" hidden="1" outlineLevel="1">
      <c r="A1804" t="s">
        <v>3304</v>
      </c>
      <c r="B1804" t="s">
        <v>2573</v>
      </c>
      <c r="C1804" s="1">
        <f t="shared" si="705"/>
        <v>732</v>
      </c>
      <c r="D1804" s="7">
        <f>IF(N1804&gt;0, RANK(N1804,(N1804:P1804,Q1804:AE1804)),0)</f>
        <v>2</v>
      </c>
      <c r="E1804" s="7">
        <f>IF(O1804&gt;0,RANK(O1804,(N1804:P1804,Q1804:AE1804)),0)</f>
        <v>1</v>
      </c>
      <c r="F1804" s="7">
        <f>IF(P1804&gt;0,RANK(P1804,(N1804:P1804,Q1804:AE1804)),0)</f>
        <v>3</v>
      </c>
      <c r="G1804" s="1">
        <f t="shared" si="714"/>
        <v>486</v>
      </c>
      <c r="H1804" s="2">
        <f t="shared" si="715"/>
        <v>0.66393442622950816</v>
      </c>
      <c r="I1804" s="2"/>
      <c r="J1804" s="2">
        <f t="shared" si="706"/>
        <v>0.1598360655737705</v>
      </c>
      <c r="K1804" s="2">
        <f t="shared" si="707"/>
        <v>0.82377049180327866</v>
      </c>
      <c r="L1804" s="2">
        <f t="shared" si="708"/>
        <v>6.8306010928961746E-3</v>
      </c>
      <c r="M1804" s="2">
        <f t="shared" si="709"/>
        <v>9.5628415300546624E-3</v>
      </c>
      <c r="N1804" s="66">
        <v>117</v>
      </c>
      <c r="O1804" s="66">
        <v>603</v>
      </c>
      <c r="P1804" s="66">
        <v>5</v>
      </c>
      <c r="Q1804" s="66">
        <v>2</v>
      </c>
      <c r="R1804" s="66">
        <v>0</v>
      </c>
      <c r="S1804" s="66">
        <v>5</v>
      </c>
      <c r="W1804" s="66">
        <v>0</v>
      </c>
      <c r="AN1804" s="7">
        <f>IF(Q1804&gt;0,RANK(Q1804,(N1804:P1804,Q1804:AE1804)),0)</f>
        <v>5</v>
      </c>
      <c r="AO1804" s="7">
        <f>IF(R1804&gt;0,RANK(R1804,(N1804:P1804,Q1804:AE1804)),0)</f>
        <v>0</v>
      </c>
      <c r="AP1804" s="7">
        <f>IF(T1804&gt;0,RANK(T1804,(N1804:P1804,Q1804:AE1804)),0)</f>
        <v>0</v>
      </c>
      <c r="AQ1804" s="7">
        <f>IF(S1804&gt;0,RANK(S1804,(N1804:P1804,Q1804:AE1804)),0)</f>
        <v>3</v>
      </c>
      <c r="AR1804" s="2">
        <f t="shared" si="710"/>
        <v>2.7322404371584699E-3</v>
      </c>
      <c r="AS1804" s="2">
        <f t="shared" si="711"/>
        <v>0</v>
      </c>
      <c r="AT1804" s="2">
        <f t="shared" si="712"/>
        <v>0</v>
      </c>
      <c r="AU1804" s="2">
        <f t="shared" si="713"/>
        <v>6.8306010928961746E-3</v>
      </c>
      <c r="AW1804" t="s">
        <v>3304</v>
      </c>
      <c r="AX1804" t="s">
        <v>2573</v>
      </c>
      <c r="AY1804">
        <v>3</v>
      </c>
      <c r="BA1804" s="119">
        <v>31</v>
      </c>
      <c r="BB1804" s="121">
        <v>165</v>
      </c>
      <c r="BC1804" s="125">
        <f t="shared" si="704"/>
        <v>31165</v>
      </c>
      <c r="BE1804" s="7" t="s">
        <v>228</v>
      </c>
    </row>
    <row r="1805" spans="1:57" hidden="1" outlineLevel="1">
      <c r="A1805" t="s">
        <v>818</v>
      </c>
      <c r="B1805" t="s">
        <v>2573</v>
      </c>
      <c r="C1805" s="1">
        <f t="shared" si="705"/>
        <v>2495</v>
      </c>
      <c r="D1805" s="7">
        <f>IF(N1805&gt;0, RANK(N1805,(N1805:P1805,Q1805:AE1805)),0)</f>
        <v>2</v>
      </c>
      <c r="E1805" s="7">
        <f>IF(O1805&gt;0,RANK(O1805,(N1805:P1805,Q1805:AE1805)),0)</f>
        <v>1</v>
      </c>
      <c r="F1805" s="7">
        <f>IF(P1805&gt;0,RANK(P1805,(N1805:P1805,Q1805:AE1805)),0)</f>
        <v>5</v>
      </c>
      <c r="G1805" s="1">
        <f t="shared" si="714"/>
        <v>1117</v>
      </c>
      <c r="H1805" s="2">
        <f t="shared" si="715"/>
        <v>0.44769539078156312</v>
      </c>
      <c r="I1805" s="2"/>
      <c r="J1805" s="2">
        <f t="shared" si="706"/>
        <v>0.26613226452905814</v>
      </c>
      <c r="K1805" s="2">
        <f t="shared" si="707"/>
        <v>0.7138276553106212</v>
      </c>
      <c r="L1805" s="2">
        <f t="shared" si="708"/>
        <v>4.0080160320641279E-3</v>
      </c>
      <c r="M1805" s="2">
        <f t="shared" si="709"/>
        <v>1.6032064128256533E-2</v>
      </c>
      <c r="N1805" s="66">
        <v>664</v>
      </c>
      <c r="O1805" s="66">
        <v>1781</v>
      </c>
      <c r="P1805" s="66">
        <v>10</v>
      </c>
      <c r="Q1805" s="66">
        <v>8</v>
      </c>
      <c r="R1805" s="66">
        <v>1</v>
      </c>
      <c r="S1805" s="66">
        <v>18</v>
      </c>
      <c r="W1805" s="66">
        <v>13</v>
      </c>
      <c r="AN1805" s="7">
        <f>IF(Q1805&gt;0,RANK(Q1805,(N1805:P1805,Q1805:AE1805)),0)</f>
        <v>6</v>
      </c>
      <c r="AO1805" s="7">
        <f>IF(R1805&gt;0,RANK(R1805,(N1805:P1805,Q1805:AE1805)),0)</f>
        <v>7</v>
      </c>
      <c r="AP1805" s="7">
        <f>IF(T1805&gt;0,RANK(T1805,(N1805:P1805,Q1805:AE1805)),0)</f>
        <v>0</v>
      </c>
      <c r="AQ1805" s="7">
        <f>IF(S1805&gt;0,RANK(S1805,(N1805:P1805,Q1805:AE1805)),0)</f>
        <v>3</v>
      </c>
      <c r="AR1805" s="2">
        <f t="shared" si="710"/>
        <v>3.2064128256513026E-3</v>
      </c>
      <c r="AS1805" s="2">
        <f t="shared" si="711"/>
        <v>4.0080160320641282E-4</v>
      </c>
      <c r="AT1805" s="2">
        <f t="shared" si="712"/>
        <v>0</v>
      </c>
      <c r="AU1805" s="2">
        <f t="shared" si="713"/>
        <v>7.214428857715431E-3</v>
      </c>
      <c r="AW1805" t="s">
        <v>818</v>
      </c>
      <c r="AX1805" t="s">
        <v>2573</v>
      </c>
      <c r="AY1805">
        <v>1</v>
      </c>
      <c r="BA1805" s="119">
        <v>31</v>
      </c>
      <c r="BB1805" s="121">
        <v>167</v>
      </c>
      <c r="BC1805" s="125">
        <f t="shared" si="704"/>
        <v>31167</v>
      </c>
      <c r="BE1805" s="7" t="s">
        <v>228</v>
      </c>
    </row>
    <row r="1806" spans="1:57" hidden="1" outlineLevel="1">
      <c r="A1806" t="s">
        <v>2260</v>
      </c>
      <c r="B1806" t="s">
        <v>2573</v>
      </c>
      <c r="C1806" s="1">
        <f t="shared" si="705"/>
        <v>2659</v>
      </c>
      <c r="D1806" s="7">
        <f>IF(N1806&gt;0, RANK(N1806,(N1806:P1806,Q1806:AE1806)),0)</f>
        <v>2</v>
      </c>
      <c r="E1806" s="7">
        <f>IF(O1806&gt;0,RANK(O1806,(N1806:P1806,Q1806:AE1806)),0)</f>
        <v>1</v>
      </c>
      <c r="F1806" s="7">
        <f>IF(P1806&gt;0,RANK(P1806,(N1806:P1806,Q1806:AE1806)),0)</f>
        <v>3</v>
      </c>
      <c r="G1806" s="1">
        <f t="shared" si="714"/>
        <v>889</v>
      </c>
      <c r="H1806" s="2">
        <f t="shared" si="715"/>
        <v>0.33433621662279051</v>
      </c>
      <c r="I1806" s="2"/>
      <c r="J1806" s="2">
        <f t="shared" si="706"/>
        <v>0.32342986084994357</v>
      </c>
      <c r="K1806" s="2">
        <f t="shared" si="707"/>
        <v>0.65776607747273408</v>
      </c>
      <c r="L1806" s="2">
        <f t="shared" si="708"/>
        <v>6.7694622038360283E-3</v>
      </c>
      <c r="M1806" s="2">
        <f t="shared" si="709"/>
        <v>1.2034599473486375E-2</v>
      </c>
      <c r="N1806" s="66">
        <v>860</v>
      </c>
      <c r="O1806" s="66">
        <v>1749</v>
      </c>
      <c r="P1806" s="66">
        <v>18</v>
      </c>
      <c r="Q1806" s="66">
        <v>11</v>
      </c>
      <c r="R1806" s="66">
        <v>4</v>
      </c>
      <c r="S1806" s="66">
        <v>11</v>
      </c>
      <c r="W1806" s="66">
        <v>6</v>
      </c>
      <c r="AN1806" s="7">
        <f>IF(Q1806&gt;0,RANK(Q1806,(N1806:P1806,Q1806:AE1806)),0)</f>
        <v>4</v>
      </c>
      <c r="AO1806" s="7">
        <f>IF(R1806&gt;0,RANK(R1806,(N1806:P1806,Q1806:AE1806)),0)</f>
        <v>7</v>
      </c>
      <c r="AP1806" s="7">
        <f>IF(T1806&gt;0,RANK(T1806,(N1806:P1806,Q1806:AE1806)),0)</f>
        <v>0</v>
      </c>
      <c r="AQ1806" s="7">
        <f>IF(S1806&gt;0,RANK(S1806,(N1806:P1806,Q1806:AE1806)),0)</f>
        <v>4</v>
      </c>
      <c r="AR1806" s="2">
        <f t="shared" si="710"/>
        <v>4.1368935690109061E-3</v>
      </c>
      <c r="AS1806" s="2">
        <f t="shared" si="711"/>
        <v>1.5043249341857841E-3</v>
      </c>
      <c r="AT1806" s="2">
        <f t="shared" si="712"/>
        <v>0</v>
      </c>
      <c r="AU1806" s="2">
        <f t="shared" si="713"/>
        <v>4.1368935690109061E-3</v>
      </c>
      <c r="AW1806" t="s">
        <v>2260</v>
      </c>
      <c r="AX1806" t="s">
        <v>2573</v>
      </c>
      <c r="AY1806">
        <v>3</v>
      </c>
      <c r="BA1806" s="119">
        <v>31</v>
      </c>
      <c r="BB1806" s="121">
        <v>169</v>
      </c>
      <c r="BC1806" s="125">
        <f t="shared" si="704"/>
        <v>31169</v>
      </c>
      <c r="BE1806" s="7" t="s">
        <v>228</v>
      </c>
    </row>
    <row r="1807" spans="1:57" hidden="1" outlineLevel="1">
      <c r="A1807" t="s">
        <v>1735</v>
      </c>
      <c r="B1807" t="s">
        <v>2573</v>
      </c>
      <c r="C1807" s="1">
        <f t="shared" si="705"/>
        <v>390</v>
      </c>
      <c r="D1807" s="7">
        <f>IF(N1807&gt;0, RANK(N1807,(N1807:P1807,Q1807:AE1807)),0)</f>
        <v>2</v>
      </c>
      <c r="E1807" s="7">
        <f>IF(O1807&gt;0,RANK(O1807,(N1807:P1807,Q1807:AE1807)),0)</f>
        <v>1</v>
      </c>
      <c r="F1807" s="7">
        <f>IF(P1807&gt;0,RANK(P1807,(N1807:P1807,Q1807:AE1807)),0)</f>
        <v>3</v>
      </c>
      <c r="G1807" s="1">
        <f t="shared" si="714"/>
        <v>280</v>
      </c>
      <c r="H1807" s="2">
        <f t="shared" si="715"/>
        <v>0.71794871794871795</v>
      </c>
      <c r="I1807" s="2"/>
      <c r="J1807" s="2">
        <f t="shared" si="706"/>
        <v>0.13076923076923078</v>
      </c>
      <c r="K1807" s="2">
        <f t="shared" si="707"/>
        <v>0.8487179487179487</v>
      </c>
      <c r="L1807" s="2">
        <f t="shared" si="708"/>
        <v>1.0256410256410256E-2</v>
      </c>
      <c r="M1807" s="2">
        <f t="shared" si="709"/>
        <v>1.0256410256410295E-2</v>
      </c>
      <c r="N1807" s="66">
        <v>51</v>
      </c>
      <c r="O1807" s="66">
        <v>331</v>
      </c>
      <c r="P1807" s="66">
        <v>4</v>
      </c>
      <c r="Q1807" s="66">
        <v>1</v>
      </c>
      <c r="R1807" s="66">
        <v>1</v>
      </c>
      <c r="S1807" s="66">
        <v>2</v>
      </c>
      <c r="W1807" s="66">
        <v>0</v>
      </c>
      <c r="AN1807" s="7">
        <f>IF(Q1807&gt;0,RANK(Q1807,(N1807:P1807,Q1807:AE1807)),0)</f>
        <v>5</v>
      </c>
      <c r="AO1807" s="7">
        <f>IF(R1807&gt;0,RANK(R1807,(N1807:P1807,Q1807:AE1807)),0)</f>
        <v>5</v>
      </c>
      <c r="AP1807" s="7">
        <f>IF(T1807&gt;0,RANK(T1807,(N1807:P1807,Q1807:AE1807)),0)</f>
        <v>0</v>
      </c>
      <c r="AQ1807" s="7">
        <f>IF(S1807&gt;0,RANK(S1807,(N1807:P1807,Q1807:AE1807)),0)</f>
        <v>4</v>
      </c>
      <c r="AR1807" s="2">
        <f t="shared" si="710"/>
        <v>2.5641025641025641E-3</v>
      </c>
      <c r="AS1807" s="2">
        <f t="shared" si="711"/>
        <v>2.5641025641025641E-3</v>
      </c>
      <c r="AT1807" s="2">
        <f t="shared" si="712"/>
        <v>0</v>
      </c>
      <c r="AU1807" s="2">
        <f t="shared" si="713"/>
        <v>5.1282051282051282E-3</v>
      </c>
      <c r="AW1807" t="s">
        <v>1735</v>
      </c>
      <c r="AX1807" t="s">
        <v>2573</v>
      </c>
      <c r="AY1807">
        <v>3</v>
      </c>
      <c r="BA1807" s="119">
        <v>31</v>
      </c>
      <c r="BB1807" s="121">
        <v>171</v>
      </c>
      <c r="BC1807" s="125">
        <f t="shared" si="704"/>
        <v>31171</v>
      </c>
      <c r="BE1807" s="7" t="s">
        <v>228</v>
      </c>
    </row>
    <row r="1808" spans="1:57" hidden="1" outlineLevel="1">
      <c r="A1808" t="s">
        <v>1437</v>
      </c>
      <c r="B1808" t="s">
        <v>2573</v>
      </c>
      <c r="C1808" s="1">
        <f t="shared" si="705"/>
        <v>2126</v>
      </c>
      <c r="D1808" s="7">
        <f>IF(N1808&gt;0, RANK(N1808,(N1808:P1808,Q1808:AE1808)),0)</f>
        <v>1</v>
      </c>
      <c r="E1808" s="7">
        <f>IF(O1808&gt;0,RANK(O1808,(N1808:P1808,Q1808:AE1808)),0)</f>
        <v>2</v>
      </c>
      <c r="F1808" s="7">
        <f>IF(P1808&gt;0,RANK(P1808,(N1808:P1808,Q1808:AE1808)),0)</f>
        <v>3</v>
      </c>
      <c r="G1808" s="1">
        <f t="shared" si="714"/>
        <v>148</v>
      </c>
      <c r="H1808" s="2">
        <f t="shared" si="715"/>
        <v>6.9614299153339609E-2</v>
      </c>
      <c r="I1808" s="2"/>
      <c r="J1808" s="2">
        <f t="shared" si="706"/>
        <v>0.52681091251175916</v>
      </c>
      <c r="K1808" s="2">
        <f t="shared" si="707"/>
        <v>0.45719661335841955</v>
      </c>
      <c r="L1808" s="2">
        <f t="shared" si="708"/>
        <v>5.6444026340545629E-3</v>
      </c>
      <c r="M1808" s="2">
        <f t="shared" si="709"/>
        <v>1.0348071495766737E-2</v>
      </c>
      <c r="N1808" s="66">
        <v>1120</v>
      </c>
      <c r="O1808" s="66">
        <v>972</v>
      </c>
      <c r="P1808" s="66">
        <v>12</v>
      </c>
      <c r="Q1808" s="66">
        <v>9</v>
      </c>
      <c r="R1808" s="66">
        <v>3</v>
      </c>
      <c r="S1808" s="66">
        <v>10</v>
      </c>
      <c r="W1808" s="66">
        <v>0</v>
      </c>
      <c r="AN1808" s="7">
        <f>IF(Q1808&gt;0,RANK(Q1808,(N1808:P1808,Q1808:AE1808)),0)</f>
        <v>5</v>
      </c>
      <c r="AO1808" s="7">
        <f>IF(R1808&gt;0,RANK(R1808,(N1808:P1808,Q1808:AE1808)),0)</f>
        <v>6</v>
      </c>
      <c r="AP1808" s="7">
        <f>IF(T1808&gt;0,RANK(T1808,(N1808:P1808,Q1808:AE1808)),0)</f>
        <v>0</v>
      </c>
      <c r="AQ1808" s="7">
        <f>IF(S1808&gt;0,RANK(S1808,(N1808:P1808,Q1808:AE1808)),0)</f>
        <v>4</v>
      </c>
      <c r="AR1808" s="2">
        <f t="shared" si="710"/>
        <v>4.2333019755409216E-3</v>
      </c>
      <c r="AS1808" s="2">
        <f t="shared" si="711"/>
        <v>1.4111006585136407E-3</v>
      </c>
      <c r="AT1808" s="2">
        <f t="shared" si="712"/>
        <v>0</v>
      </c>
      <c r="AU1808" s="2">
        <f t="shared" si="713"/>
        <v>4.7036688617121351E-3</v>
      </c>
      <c r="AW1808" t="s">
        <v>1437</v>
      </c>
      <c r="AX1808" t="s">
        <v>2573</v>
      </c>
      <c r="AY1808">
        <v>1</v>
      </c>
      <c r="BA1808" s="119">
        <v>31</v>
      </c>
      <c r="BB1808" s="121">
        <v>173</v>
      </c>
      <c r="BC1808" s="125">
        <f t="shared" si="704"/>
        <v>31173</v>
      </c>
      <c r="BE1808" s="7" t="s">
        <v>228</v>
      </c>
    </row>
    <row r="1809" spans="1:57" hidden="1" outlineLevel="1">
      <c r="A1809" t="s">
        <v>1542</v>
      </c>
      <c r="B1809" t="s">
        <v>2573</v>
      </c>
      <c r="C1809" s="1">
        <f t="shared" si="705"/>
        <v>2423</v>
      </c>
      <c r="D1809" s="7">
        <f>IF(N1809&gt;0, RANK(N1809,(N1809:P1809,Q1809:AE1809)),0)</f>
        <v>2</v>
      </c>
      <c r="E1809" s="7">
        <f>IF(O1809&gt;0,RANK(O1809,(N1809:P1809,Q1809:AE1809)),0)</f>
        <v>1</v>
      </c>
      <c r="F1809" s="7">
        <f>IF(P1809&gt;0,RANK(P1809,(N1809:P1809,Q1809:AE1809)),0)</f>
        <v>3</v>
      </c>
      <c r="G1809" s="1">
        <f t="shared" si="714"/>
        <v>951</v>
      </c>
      <c r="H1809" s="2">
        <f t="shared" si="715"/>
        <v>0.39248865043334707</v>
      </c>
      <c r="I1809" s="2"/>
      <c r="J1809" s="2">
        <f t="shared" si="706"/>
        <v>0.29137432934378871</v>
      </c>
      <c r="K1809" s="2">
        <f t="shared" si="707"/>
        <v>0.68386297977713573</v>
      </c>
      <c r="L1809" s="2">
        <f t="shared" si="708"/>
        <v>8.6669418076764336E-3</v>
      </c>
      <c r="M1809" s="2">
        <f t="shared" si="709"/>
        <v>1.6095749071399133E-2</v>
      </c>
      <c r="N1809" s="66">
        <v>706</v>
      </c>
      <c r="O1809" s="66">
        <v>1657</v>
      </c>
      <c r="P1809" s="66">
        <v>21</v>
      </c>
      <c r="Q1809" s="66">
        <v>11</v>
      </c>
      <c r="R1809" s="66">
        <v>4</v>
      </c>
      <c r="S1809" s="66">
        <v>17</v>
      </c>
      <c r="W1809" s="66">
        <v>7</v>
      </c>
      <c r="AN1809" s="7">
        <f>IF(Q1809&gt;0,RANK(Q1809,(N1809:P1809,Q1809:AE1809)),0)</f>
        <v>5</v>
      </c>
      <c r="AO1809" s="7">
        <f>IF(R1809&gt;0,RANK(R1809,(N1809:P1809,Q1809:AE1809)),0)</f>
        <v>7</v>
      </c>
      <c r="AP1809" s="7">
        <f>IF(T1809&gt;0,RANK(T1809,(N1809:P1809,Q1809:AE1809)),0)</f>
        <v>0</v>
      </c>
      <c r="AQ1809" s="7">
        <f>IF(S1809&gt;0,RANK(S1809,(N1809:P1809,Q1809:AE1809)),0)</f>
        <v>4</v>
      </c>
      <c r="AR1809" s="2">
        <f t="shared" si="710"/>
        <v>4.5398266611638462E-3</v>
      </c>
      <c r="AS1809" s="2">
        <f t="shared" si="711"/>
        <v>1.6508460586050352E-3</v>
      </c>
      <c r="AT1809" s="2">
        <f t="shared" si="712"/>
        <v>0</v>
      </c>
      <c r="AU1809" s="2">
        <f t="shared" si="713"/>
        <v>7.0160957490713995E-3</v>
      </c>
      <c r="AW1809" t="s">
        <v>1542</v>
      </c>
      <c r="AX1809" t="s">
        <v>2573</v>
      </c>
      <c r="AY1809">
        <v>3</v>
      </c>
      <c r="BA1809" s="119">
        <v>31</v>
      </c>
      <c r="BB1809" s="121">
        <v>175</v>
      </c>
      <c r="BC1809" s="125">
        <f t="shared" si="704"/>
        <v>31175</v>
      </c>
      <c r="BE1809" s="7" t="s">
        <v>228</v>
      </c>
    </row>
    <row r="1810" spans="1:57" hidden="1" outlineLevel="1">
      <c r="A1810" t="s">
        <v>1616</v>
      </c>
      <c r="B1810" t="s">
        <v>2573</v>
      </c>
      <c r="C1810" s="1">
        <f t="shared" si="705"/>
        <v>10320</v>
      </c>
      <c r="D1810" s="7">
        <f>IF(N1810&gt;0, RANK(N1810,(N1810:P1810,Q1810:AE1810)),0)</f>
        <v>2</v>
      </c>
      <c r="E1810" s="7">
        <f>IF(O1810&gt;0,RANK(O1810,(N1810:P1810,Q1810:AE1810)),0)</f>
        <v>1</v>
      </c>
      <c r="F1810" s="7">
        <f>IF(P1810&gt;0,RANK(P1810,(N1810:P1810,Q1810:AE1810)),0)</f>
        <v>3</v>
      </c>
      <c r="G1810" s="1">
        <f t="shared" si="714"/>
        <v>2714</v>
      </c>
      <c r="H1810" s="2">
        <f t="shared" si="715"/>
        <v>0.26298449612403102</v>
      </c>
      <c r="I1810" s="2"/>
      <c r="J1810" s="2">
        <f t="shared" si="706"/>
        <v>0.35959302325581394</v>
      </c>
      <c r="K1810" s="2">
        <f t="shared" si="707"/>
        <v>0.62257751937984496</v>
      </c>
      <c r="L1810" s="2">
        <f t="shared" si="708"/>
        <v>6.7829457364341084E-3</v>
      </c>
      <c r="M1810" s="2">
        <f t="shared" si="709"/>
        <v>1.1046511627906942E-2</v>
      </c>
      <c r="N1810" s="66">
        <v>3711</v>
      </c>
      <c r="O1810" s="66">
        <v>6425</v>
      </c>
      <c r="P1810" s="66">
        <v>70</v>
      </c>
      <c r="Q1810" s="66">
        <v>35</v>
      </c>
      <c r="R1810" s="66">
        <v>13</v>
      </c>
      <c r="S1810" s="66">
        <v>32</v>
      </c>
      <c r="W1810" s="66">
        <v>34</v>
      </c>
      <c r="AN1810" s="7">
        <f>IF(Q1810&gt;0,RANK(Q1810,(N1810:P1810,Q1810:AE1810)),0)</f>
        <v>4</v>
      </c>
      <c r="AO1810" s="7">
        <f>IF(R1810&gt;0,RANK(R1810,(N1810:P1810,Q1810:AE1810)),0)</f>
        <v>7</v>
      </c>
      <c r="AP1810" s="7">
        <f>IF(T1810&gt;0,RANK(T1810,(N1810:P1810,Q1810:AE1810)),0)</f>
        <v>0</v>
      </c>
      <c r="AQ1810" s="7">
        <f>IF(S1810&gt;0,RANK(S1810,(N1810:P1810,Q1810:AE1810)),0)</f>
        <v>6</v>
      </c>
      <c r="AR1810" s="2">
        <f t="shared" si="710"/>
        <v>3.3914728682170542E-3</v>
      </c>
      <c r="AS1810" s="2">
        <f t="shared" si="711"/>
        <v>1.2596899224806201E-3</v>
      </c>
      <c r="AT1810" s="2">
        <f t="shared" si="712"/>
        <v>0</v>
      </c>
      <c r="AU1810" s="2">
        <f t="shared" si="713"/>
        <v>3.1007751937984496E-3</v>
      </c>
      <c r="AW1810" t="s">
        <v>1616</v>
      </c>
      <c r="AX1810" t="s">
        <v>2573</v>
      </c>
      <c r="AY1810">
        <v>1</v>
      </c>
      <c r="BA1810" s="119">
        <v>31</v>
      </c>
      <c r="BB1810" s="121">
        <v>177</v>
      </c>
      <c r="BC1810" s="125">
        <f t="shared" si="704"/>
        <v>31177</v>
      </c>
      <c r="BE1810" s="7" t="s">
        <v>228</v>
      </c>
    </row>
    <row r="1811" spans="1:57" hidden="1" outlineLevel="1">
      <c r="A1811" t="s">
        <v>3422</v>
      </c>
      <c r="B1811" t="s">
        <v>2573</v>
      </c>
      <c r="C1811" s="1">
        <f t="shared" si="705"/>
        <v>3808</v>
      </c>
      <c r="D1811" s="7">
        <f>IF(N1811&gt;0, RANK(N1811,(N1811:P1811,Q1811:AE1811)),0)</f>
        <v>2</v>
      </c>
      <c r="E1811" s="7">
        <f>IF(O1811&gt;0,RANK(O1811,(N1811:P1811,Q1811:AE1811)),0)</f>
        <v>1</v>
      </c>
      <c r="F1811" s="7">
        <f>IF(P1811&gt;0,RANK(P1811,(N1811:P1811,Q1811:AE1811)),0)</f>
        <v>3</v>
      </c>
      <c r="G1811" s="1">
        <f t="shared" si="714"/>
        <v>1254</v>
      </c>
      <c r="H1811" s="2">
        <f t="shared" si="715"/>
        <v>0.32930672268907563</v>
      </c>
      <c r="I1811" s="2"/>
      <c r="J1811" s="2">
        <f t="shared" si="706"/>
        <v>0.3279936974789916</v>
      </c>
      <c r="K1811" s="2">
        <f t="shared" si="707"/>
        <v>0.65730042016806722</v>
      </c>
      <c r="L1811" s="2">
        <f t="shared" si="708"/>
        <v>5.5147058823529415E-3</v>
      </c>
      <c r="M1811" s="2">
        <f t="shared" si="709"/>
        <v>9.1911764705881818E-3</v>
      </c>
      <c r="N1811" s="66">
        <v>1249</v>
      </c>
      <c r="O1811" s="66">
        <v>2503</v>
      </c>
      <c r="P1811" s="66">
        <v>21</v>
      </c>
      <c r="Q1811" s="66">
        <v>11</v>
      </c>
      <c r="R1811" s="66">
        <v>8</v>
      </c>
      <c r="S1811" s="66">
        <v>16</v>
      </c>
      <c r="W1811" s="66">
        <v>0</v>
      </c>
      <c r="AN1811" s="7">
        <f>IF(Q1811&gt;0,RANK(Q1811,(N1811:P1811,Q1811:AE1811)),0)</f>
        <v>5</v>
      </c>
      <c r="AO1811" s="7">
        <f>IF(R1811&gt;0,RANK(R1811,(N1811:P1811,Q1811:AE1811)),0)</f>
        <v>6</v>
      </c>
      <c r="AP1811" s="7">
        <f>IF(T1811&gt;0,RANK(T1811,(N1811:P1811,Q1811:AE1811)),0)</f>
        <v>0</v>
      </c>
      <c r="AQ1811" s="7">
        <f>IF(S1811&gt;0,RANK(S1811,(N1811:P1811,Q1811:AE1811)),0)</f>
        <v>4</v>
      </c>
      <c r="AR1811" s="2">
        <f t="shared" si="710"/>
        <v>2.8886554621848741E-3</v>
      </c>
      <c r="AS1811" s="2">
        <f t="shared" si="711"/>
        <v>2.1008403361344537E-3</v>
      </c>
      <c r="AT1811" s="2">
        <f t="shared" si="712"/>
        <v>0</v>
      </c>
      <c r="AU1811" s="2">
        <f t="shared" si="713"/>
        <v>4.2016806722689074E-3</v>
      </c>
      <c r="AW1811" t="s">
        <v>3422</v>
      </c>
      <c r="AX1811" t="s">
        <v>2573</v>
      </c>
      <c r="AY1811">
        <v>1</v>
      </c>
      <c r="BA1811" s="119">
        <v>31</v>
      </c>
      <c r="BB1811" s="121">
        <v>179</v>
      </c>
      <c r="BC1811" s="125">
        <f t="shared" si="704"/>
        <v>31179</v>
      </c>
      <c r="BE1811" s="7" t="s">
        <v>228</v>
      </c>
    </row>
    <row r="1812" spans="1:57" hidden="1" outlineLevel="1">
      <c r="A1812" t="s">
        <v>3311</v>
      </c>
      <c r="B1812" t="s">
        <v>2573</v>
      </c>
      <c r="C1812" s="1">
        <f t="shared" si="705"/>
        <v>1817</v>
      </c>
      <c r="D1812" s="7">
        <f>IF(N1812&gt;0, RANK(N1812,(N1812:P1812,Q1812:AE1812)),0)</f>
        <v>2</v>
      </c>
      <c r="E1812" s="7">
        <f>IF(O1812&gt;0,RANK(O1812,(N1812:P1812,Q1812:AE1812)),0)</f>
        <v>1</v>
      </c>
      <c r="F1812" s="7">
        <f>IF(P1812&gt;0,RANK(P1812,(N1812:P1812,Q1812:AE1812)),0)</f>
        <v>3</v>
      </c>
      <c r="G1812" s="1">
        <f t="shared" si="714"/>
        <v>681</v>
      </c>
      <c r="H1812" s="2">
        <f t="shared" si="715"/>
        <v>0.37479361585030269</v>
      </c>
      <c r="I1812" s="2"/>
      <c r="J1812" s="2">
        <f t="shared" si="706"/>
        <v>0.30379746835443039</v>
      </c>
      <c r="K1812" s="2">
        <f t="shared" si="707"/>
        <v>0.67859108420473313</v>
      </c>
      <c r="L1812" s="2">
        <f t="shared" si="708"/>
        <v>8.8057237204182716E-3</v>
      </c>
      <c r="M1812" s="2">
        <f t="shared" si="709"/>
        <v>8.8057237204181536E-3</v>
      </c>
      <c r="N1812" s="66">
        <v>552</v>
      </c>
      <c r="O1812" s="66">
        <v>1233</v>
      </c>
      <c r="P1812" s="66">
        <v>16</v>
      </c>
      <c r="Q1812" s="66">
        <v>4</v>
      </c>
      <c r="R1812" s="66">
        <v>5</v>
      </c>
      <c r="S1812" s="66">
        <v>7</v>
      </c>
      <c r="W1812" s="66">
        <v>0</v>
      </c>
      <c r="AN1812" s="7">
        <f>IF(Q1812&gt;0,RANK(Q1812,(N1812:P1812,Q1812:AE1812)),0)</f>
        <v>6</v>
      </c>
      <c r="AO1812" s="7">
        <f>IF(R1812&gt;0,RANK(R1812,(N1812:P1812,Q1812:AE1812)),0)</f>
        <v>5</v>
      </c>
      <c r="AP1812" s="7">
        <f>IF(T1812&gt;0,RANK(T1812,(N1812:P1812,Q1812:AE1812)),0)</f>
        <v>0</v>
      </c>
      <c r="AQ1812" s="7">
        <f>IF(S1812&gt;0,RANK(S1812,(N1812:P1812,Q1812:AE1812)),0)</f>
        <v>4</v>
      </c>
      <c r="AR1812" s="2">
        <f t="shared" si="710"/>
        <v>2.2014309301045679E-3</v>
      </c>
      <c r="AS1812" s="2">
        <f t="shared" si="711"/>
        <v>2.7517886626307101E-3</v>
      </c>
      <c r="AT1812" s="2">
        <f t="shared" si="712"/>
        <v>0</v>
      </c>
      <c r="AU1812" s="2">
        <f t="shared" si="713"/>
        <v>3.852504127682994E-3</v>
      </c>
      <c r="AW1812" t="s">
        <v>3311</v>
      </c>
      <c r="AX1812" t="s">
        <v>2573</v>
      </c>
      <c r="AY1812">
        <v>3</v>
      </c>
      <c r="BA1812" s="119">
        <v>31</v>
      </c>
      <c r="BB1812" s="121">
        <v>181</v>
      </c>
      <c r="BC1812" s="125">
        <f t="shared" si="704"/>
        <v>31181</v>
      </c>
      <c r="BE1812" s="7" t="s">
        <v>228</v>
      </c>
    </row>
    <row r="1813" spans="1:57" hidden="1" outlineLevel="1">
      <c r="A1813" t="s">
        <v>2566</v>
      </c>
      <c r="B1813" t="s">
        <v>2573</v>
      </c>
      <c r="C1813" s="1">
        <f t="shared" si="705"/>
        <v>440</v>
      </c>
      <c r="D1813" s="7">
        <f>IF(N1813&gt;0, RANK(N1813,(N1813:P1813,Q1813:AE1813)),0)</f>
        <v>2</v>
      </c>
      <c r="E1813" s="7">
        <f>IF(O1813&gt;0,RANK(O1813,(N1813:P1813,Q1813:AE1813)),0)</f>
        <v>1</v>
      </c>
      <c r="F1813" s="7">
        <f>IF(P1813&gt;0,RANK(P1813,(N1813:P1813,Q1813:AE1813)),0)</f>
        <v>3</v>
      </c>
      <c r="G1813" s="1">
        <f t="shared" si="714"/>
        <v>238</v>
      </c>
      <c r="H1813" s="2">
        <f t="shared" si="715"/>
        <v>0.54090909090909089</v>
      </c>
      <c r="I1813" s="2"/>
      <c r="J1813" s="2">
        <f t="shared" si="706"/>
        <v>0.21818181818181817</v>
      </c>
      <c r="K1813" s="2">
        <f t="shared" si="707"/>
        <v>0.75909090909090904</v>
      </c>
      <c r="L1813" s="2">
        <f t="shared" si="708"/>
        <v>6.8181818181818179E-3</v>
      </c>
      <c r="M1813" s="2">
        <f t="shared" si="709"/>
        <v>1.5909090909091001E-2</v>
      </c>
      <c r="N1813" s="66">
        <v>96</v>
      </c>
      <c r="O1813" s="66">
        <v>334</v>
      </c>
      <c r="P1813" s="66">
        <v>3</v>
      </c>
      <c r="Q1813" s="66">
        <v>2</v>
      </c>
      <c r="R1813" s="66">
        <v>2</v>
      </c>
      <c r="S1813" s="66">
        <v>3</v>
      </c>
      <c r="W1813" s="66">
        <v>0</v>
      </c>
      <c r="AN1813" s="7">
        <f>IF(Q1813&gt;0,RANK(Q1813,(N1813:P1813,Q1813:AE1813)),0)</f>
        <v>5</v>
      </c>
      <c r="AO1813" s="7">
        <f>IF(R1813&gt;0,RANK(R1813,(N1813:P1813,Q1813:AE1813)),0)</f>
        <v>5</v>
      </c>
      <c r="AP1813" s="7">
        <f>IF(T1813&gt;0,RANK(T1813,(N1813:P1813,Q1813:AE1813)),0)</f>
        <v>0</v>
      </c>
      <c r="AQ1813" s="7">
        <f>IF(S1813&gt;0,RANK(S1813,(N1813:P1813,Q1813:AE1813)),0)</f>
        <v>3</v>
      </c>
      <c r="AR1813" s="2">
        <f t="shared" si="710"/>
        <v>4.5454545454545452E-3</v>
      </c>
      <c r="AS1813" s="2">
        <f t="shared" si="711"/>
        <v>4.5454545454545452E-3</v>
      </c>
      <c r="AT1813" s="2">
        <f t="shared" si="712"/>
        <v>0</v>
      </c>
      <c r="AU1813" s="2">
        <f t="shared" si="713"/>
        <v>6.8181818181818179E-3</v>
      </c>
      <c r="AW1813" t="s">
        <v>2566</v>
      </c>
      <c r="AX1813" t="s">
        <v>2573</v>
      </c>
      <c r="AY1813">
        <v>3</v>
      </c>
      <c r="BA1813" s="119">
        <v>31</v>
      </c>
      <c r="BB1813" s="121">
        <v>183</v>
      </c>
      <c r="BC1813" s="125">
        <f t="shared" si="704"/>
        <v>31183</v>
      </c>
      <c r="BE1813" s="7" t="s">
        <v>228</v>
      </c>
    </row>
    <row r="1814" spans="1:57" hidden="1" outlineLevel="1">
      <c r="A1814" t="s">
        <v>2441</v>
      </c>
      <c r="B1814" t="s">
        <v>2573</v>
      </c>
      <c r="C1814" s="1">
        <f t="shared" si="705"/>
        <v>6568</v>
      </c>
      <c r="D1814" s="7">
        <f>IF(N1814&gt;0, RANK(N1814,(N1814:P1814,Q1814:AE1814)),0)</f>
        <v>2</v>
      </c>
      <c r="E1814" s="7">
        <f>IF(O1814&gt;0,RANK(O1814,(N1814:P1814,Q1814:AE1814)),0)</f>
        <v>1</v>
      </c>
      <c r="F1814" s="7">
        <f>IF(P1814&gt;0,RANK(P1814,(N1814:P1814,Q1814:AE1814)),0)</f>
        <v>4</v>
      </c>
      <c r="G1814" s="1">
        <f t="shared" si="714"/>
        <v>3241</v>
      </c>
      <c r="H1814" s="2">
        <f t="shared" si="715"/>
        <v>0.49345310596833131</v>
      </c>
      <c r="I1814" s="2"/>
      <c r="J1814" s="2">
        <f t="shared" si="706"/>
        <v>0.24467113276492083</v>
      </c>
      <c r="K1814" s="2">
        <f t="shared" si="707"/>
        <v>0.73812423873325217</v>
      </c>
      <c r="L1814" s="2">
        <f t="shared" si="708"/>
        <v>4.4153471376370277E-3</v>
      </c>
      <c r="M1814" s="2">
        <f t="shared" si="709"/>
        <v>1.2789281364189997E-2</v>
      </c>
      <c r="N1814" s="66">
        <v>1607</v>
      </c>
      <c r="O1814" s="66">
        <v>4848</v>
      </c>
      <c r="P1814" s="66">
        <v>29</v>
      </c>
      <c r="Q1814" s="66">
        <v>15</v>
      </c>
      <c r="R1814" s="66">
        <v>9</v>
      </c>
      <c r="S1814" s="66">
        <v>35</v>
      </c>
      <c r="W1814" s="66">
        <v>25</v>
      </c>
      <c r="AN1814" s="7">
        <f>IF(Q1814&gt;0,RANK(Q1814,(N1814:P1814,Q1814:AE1814)),0)</f>
        <v>6</v>
      </c>
      <c r="AO1814" s="7">
        <f>IF(R1814&gt;0,RANK(R1814,(N1814:P1814,Q1814:AE1814)),0)</f>
        <v>7</v>
      </c>
      <c r="AP1814" s="7">
        <f>IF(T1814&gt;0,RANK(T1814,(N1814:P1814,Q1814:AE1814)),0)</f>
        <v>0</v>
      </c>
      <c r="AQ1814" s="7">
        <f>IF(S1814&gt;0,RANK(S1814,(N1814:P1814,Q1814:AE1814)),0)</f>
        <v>3</v>
      </c>
      <c r="AR1814" s="2">
        <f t="shared" si="710"/>
        <v>2.2838002436053593E-3</v>
      </c>
      <c r="AS1814" s="2">
        <f t="shared" si="711"/>
        <v>1.3702801461632156E-3</v>
      </c>
      <c r="AT1814" s="2">
        <f t="shared" si="712"/>
        <v>0</v>
      </c>
      <c r="AU1814" s="2">
        <f t="shared" si="713"/>
        <v>5.3288672350791716E-3</v>
      </c>
      <c r="AW1814" t="s">
        <v>2441</v>
      </c>
      <c r="AX1814" t="s">
        <v>2573</v>
      </c>
      <c r="AY1814">
        <v>3</v>
      </c>
      <c r="BA1814" s="119">
        <v>31</v>
      </c>
      <c r="BB1814" s="121">
        <v>185</v>
      </c>
      <c r="BC1814" s="125">
        <f t="shared" si="704"/>
        <v>31185</v>
      </c>
      <c r="BE1814" s="7" t="s">
        <v>228</v>
      </c>
    </row>
    <row r="1815" spans="1:57" collapsed="1">
      <c r="A1815" t="s">
        <v>2572</v>
      </c>
      <c r="B1815" t="s">
        <v>2781</v>
      </c>
      <c r="C1815" s="1">
        <f t="shared" si="705"/>
        <v>801281</v>
      </c>
      <c r="D1815" s="7">
        <f>IF(N1815&gt;0, RANK(N1815,(N1815:P1815,Q1815:AE1815)),0)</f>
        <v>2</v>
      </c>
      <c r="E1815" s="7">
        <f>IF(O1815&gt;0,RANK(O1815,(N1815:P1815,Q1815:AE1815)),0)</f>
        <v>1</v>
      </c>
      <c r="F1815" s="7">
        <f>IF(P1815&gt;0,RANK(P1815,(N1815:P1815,Q1815:AE1815)),0)</f>
        <v>3</v>
      </c>
      <c r="G1815" s="1">
        <f t="shared" si="714"/>
        <v>119660</v>
      </c>
      <c r="H1815" s="2">
        <f t="shared" si="715"/>
        <v>0.14933587592866923</v>
      </c>
      <c r="I1815" s="2"/>
      <c r="J1815" s="2">
        <f t="shared" si="706"/>
        <v>0.41598265776924698</v>
      </c>
      <c r="K1815" s="2">
        <f t="shared" si="707"/>
        <v>0.56531853369791618</v>
      </c>
      <c r="L1815" s="2">
        <f t="shared" si="708"/>
        <v>6.7466968516662696E-3</v>
      </c>
      <c r="M1815" s="2">
        <f t="shared" si="709"/>
        <v>1.1952111681170628E-2</v>
      </c>
      <c r="N1815" s="66">
        <f>SUM(N1722:N1814)</f>
        <v>333319</v>
      </c>
      <c r="O1815" s="66">
        <f>SUM(O1722:O1814)</f>
        <v>452979</v>
      </c>
      <c r="P1815" s="66">
        <f>SUM(P1722:P1814)</f>
        <v>5406</v>
      </c>
      <c r="Q1815" s="66">
        <f t="shared" ref="Q1815:S1815" si="716">SUM(Q1722:Q1814)</f>
        <v>2740</v>
      </c>
      <c r="R1815" s="66">
        <f t="shared" si="716"/>
        <v>1028</v>
      </c>
      <c r="S1815" s="66">
        <f t="shared" si="716"/>
        <v>2972</v>
      </c>
      <c r="W1815" s="66">
        <f t="shared" ref="W1815" si="717">SUM(W1722:W1814)</f>
        <v>2837</v>
      </c>
      <c r="AL1815" s="66">
        <f>SUM(AL1722:AL1814)</f>
        <v>0</v>
      </c>
      <c r="AN1815" s="7">
        <f>IF(Q1815&gt;0,RANK(Q1815,(N1815:P1815,Q1815:AE1815)),0)</f>
        <v>6</v>
      </c>
      <c r="AO1815" s="7">
        <f>IF(R1815&gt;0,RANK(R1815,(N1815:P1815,Q1815:AE1815)),0)</f>
        <v>7</v>
      </c>
      <c r="AP1815" s="7">
        <f>IF(T1815&gt;0,RANK(T1815,(N1815:P1815,Q1815:AE1815)),0)</f>
        <v>0</v>
      </c>
      <c r="AQ1815" s="7">
        <f>IF(S1815&gt;0,RANK(S1815,(N1815:P1815,Q1815:AE1815)),0)</f>
        <v>4</v>
      </c>
      <c r="AR1815" s="2">
        <f t="shared" si="710"/>
        <v>3.4195244864161263E-3</v>
      </c>
      <c r="AS1815" s="2">
        <f t="shared" si="711"/>
        <v>1.2829456832247363E-3</v>
      </c>
      <c r="AT1815" s="2">
        <f t="shared" si="712"/>
        <v>0</v>
      </c>
      <c r="AU1815" s="2">
        <f t="shared" si="713"/>
        <v>3.7090608662878567E-3</v>
      </c>
      <c r="AW1815" t="s">
        <v>2572</v>
      </c>
      <c r="AX1815" t="s">
        <v>2781</v>
      </c>
      <c r="BA1815" s="119">
        <v>31</v>
      </c>
      <c r="BB1815" s="121"/>
      <c r="BC1815" s="119">
        <v>31</v>
      </c>
      <c r="BE1815" s="7" t="s">
        <v>3272</v>
      </c>
    </row>
    <row r="1816" spans="1:57">
      <c r="C1816" s="1"/>
      <c r="E1816" s="7"/>
      <c r="F1816" s="7"/>
      <c r="I1816" s="2"/>
      <c r="AN1816" s="7"/>
      <c r="AO1816" s="7"/>
      <c r="AP1816" s="7"/>
      <c r="AQ1816" s="7"/>
      <c r="BA1816" s="119"/>
      <c r="BB1816" s="121"/>
      <c r="BC1816" s="125"/>
    </row>
    <row r="1817" spans="1:57" hidden="1" outlineLevel="1">
      <c r="A1817" t="s">
        <v>2433</v>
      </c>
      <c r="B1817" t="s">
        <v>2358</v>
      </c>
      <c r="C1817" s="1">
        <f t="shared" ref="C1817:C1834" si="718">SUM(N1817:AL1817)</f>
        <v>23680</v>
      </c>
      <c r="D1817" s="7">
        <f>IF(N1817&gt;0, RANK(N1817,(N1817:P1817,Q1817:AE1817)),0)</f>
        <v>1</v>
      </c>
      <c r="E1817" s="7">
        <f>IF(O1817&gt;0,RANK(O1817,(N1817:P1817,Q1817:AE1817)),0)</f>
        <v>2</v>
      </c>
      <c r="F1817" s="7">
        <f>IF(P1817&gt;0,RANK(P1817,(N1817:P1817,Q1817:AE1817)),0)</f>
        <v>4</v>
      </c>
      <c r="G1817" s="1">
        <f t="shared" si="714"/>
        <v>204</v>
      </c>
      <c r="H1817" s="2">
        <f t="shared" si="715"/>
        <v>8.6148648648648653E-3</v>
      </c>
      <c r="I1817" s="2"/>
      <c r="J1817" s="2">
        <f t="shared" ref="J1817:J1834" si="719">IF($C1817=0,"-",N1817/$C1817)</f>
        <v>0.49083614864864866</v>
      </c>
      <c r="K1817" s="2">
        <f t="shared" ref="K1817:K1834" si="720">IF($C1817=0,"-",O1817/$C1817)</f>
        <v>0.48222128378378376</v>
      </c>
      <c r="L1817" s="2">
        <f t="shared" ref="L1817:L1834" si="721">IF($C1817=0,"-",P1817/$C1817)</f>
        <v>6.8834459459459459E-3</v>
      </c>
      <c r="M1817" s="2">
        <f t="shared" ref="M1817:M1834" si="722">IF(C1817=0,"-",(1-J1817-K1817-L1817))</f>
        <v>2.0059121621621632E-2</v>
      </c>
      <c r="N1817" s="66">
        <v>11623</v>
      </c>
      <c r="O1817" s="66">
        <v>11419</v>
      </c>
      <c r="P1817" s="66">
        <v>163</v>
      </c>
      <c r="Q1817" s="66">
        <v>138</v>
      </c>
      <c r="R1817" s="66">
        <v>40</v>
      </c>
      <c r="S1817" s="66">
        <v>80</v>
      </c>
      <c r="Z1817" s="66">
        <v>217</v>
      </c>
      <c r="AN1817" s="7">
        <f>IF(Q1817&gt;0,RANK(Q1817,(N1817:P1817,Q1817:AE1817)),0)</f>
        <v>5</v>
      </c>
      <c r="AO1817" s="7">
        <f>IF(R1817&gt;0,RANK(R1817,(N1817:P1817,Q1817:AE1817)),0)</f>
        <v>7</v>
      </c>
      <c r="AP1817" s="7">
        <f>IF(T1817&gt;0,RANK(T1817,(N1817:P1817,Q1817:AE1817)),0)</f>
        <v>0</v>
      </c>
      <c r="AQ1817" s="7">
        <f>IF(S1817&gt;0,RANK(S1817,(N1817:P1817,Q1817:AE1817)),0)</f>
        <v>6</v>
      </c>
      <c r="AR1817" s="2">
        <f t="shared" ref="AR1817:AR1834" si="723">IF($C1817=0,"-",Q1817/$C1817)</f>
        <v>5.827702702702703E-3</v>
      </c>
      <c r="AS1817" s="2">
        <f t="shared" ref="AS1817:AS1834" si="724">IF($C1817=0,"-",R1817/$C1817)</f>
        <v>1.6891891891891893E-3</v>
      </c>
      <c r="AT1817" s="2">
        <f t="shared" ref="AT1817:AT1834" si="725">IF($C1817=0,"-",T1817/$C1817)</f>
        <v>0</v>
      </c>
      <c r="AU1817" s="2">
        <f t="shared" ref="AU1817:AU1834" si="726">IF($C1817=0,"-",S1817/$C1817)</f>
        <v>3.3783783783783786E-3</v>
      </c>
      <c r="AW1817" t="s">
        <v>2433</v>
      </c>
      <c r="AX1817" t="s">
        <v>2358</v>
      </c>
      <c r="AY1817">
        <v>2</v>
      </c>
      <c r="BA1817" s="119">
        <v>32</v>
      </c>
      <c r="BB1817" s="121">
        <v>510</v>
      </c>
      <c r="BC1817" s="125">
        <f t="shared" si="704"/>
        <v>32510</v>
      </c>
      <c r="BE1817" s="7" t="s">
        <v>2792</v>
      </c>
    </row>
    <row r="1818" spans="1:57" hidden="1" outlineLevel="1">
      <c r="A1818" t="s">
        <v>2041</v>
      </c>
      <c r="B1818" t="s">
        <v>2358</v>
      </c>
      <c r="C1818" s="1">
        <f t="shared" si="718"/>
        <v>10605</v>
      </c>
      <c r="D1818" s="7">
        <f>IF(N1818&gt;0, RANK(N1818,(N1818:P1818,Q1818:AE1818)),0)</f>
        <v>2</v>
      </c>
      <c r="E1818" s="7">
        <f>IF(O1818&gt;0,RANK(O1818,(N1818:P1818,Q1818:AE1818)),0)</f>
        <v>1</v>
      </c>
      <c r="F1818" s="7">
        <f>IF(P1818&gt;0,RANK(P1818,(N1818:P1818,Q1818:AE1818)),0)</f>
        <v>4</v>
      </c>
      <c r="G1818" s="1">
        <f t="shared" si="714"/>
        <v>3338</v>
      </c>
      <c r="H1818" s="2">
        <f t="shared" si="715"/>
        <v>0.31475719000471475</v>
      </c>
      <c r="I1818" s="2"/>
      <c r="J1818" s="2">
        <f t="shared" si="719"/>
        <v>0.32946723243752946</v>
      </c>
      <c r="K1818" s="2">
        <f t="shared" si="720"/>
        <v>0.6442244224422442</v>
      </c>
      <c r="L1818" s="2">
        <f t="shared" si="721"/>
        <v>6.2234794908062234E-3</v>
      </c>
      <c r="M1818" s="2">
        <f t="shared" si="722"/>
        <v>2.0084865629420173E-2</v>
      </c>
      <c r="N1818" s="66">
        <v>3494</v>
      </c>
      <c r="O1818" s="66">
        <v>6832</v>
      </c>
      <c r="P1818" s="66">
        <v>66</v>
      </c>
      <c r="Q1818" s="66">
        <v>42</v>
      </c>
      <c r="R1818" s="66">
        <v>17</v>
      </c>
      <c r="S1818" s="66">
        <v>43</v>
      </c>
      <c r="Z1818" s="66">
        <v>111</v>
      </c>
      <c r="AN1818" s="7">
        <f>IF(Q1818&gt;0,RANK(Q1818,(N1818:P1818,Q1818:AE1818)),0)</f>
        <v>6</v>
      </c>
      <c r="AO1818" s="7">
        <f>IF(R1818&gt;0,RANK(R1818,(N1818:P1818,Q1818:AE1818)),0)</f>
        <v>7</v>
      </c>
      <c r="AP1818" s="7">
        <f>IF(T1818&gt;0,RANK(T1818,(N1818:P1818,Q1818:AE1818)),0)</f>
        <v>0</v>
      </c>
      <c r="AQ1818" s="7">
        <f>IF(S1818&gt;0,RANK(S1818,(N1818:P1818,Q1818:AE1818)),0)</f>
        <v>5</v>
      </c>
      <c r="AR1818" s="2">
        <f t="shared" si="723"/>
        <v>3.9603960396039604E-3</v>
      </c>
      <c r="AS1818" s="2">
        <f t="shared" si="724"/>
        <v>1.6030174446016029E-3</v>
      </c>
      <c r="AT1818" s="2">
        <f t="shared" si="725"/>
        <v>0</v>
      </c>
      <c r="AU1818" s="2">
        <f t="shared" si="726"/>
        <v>4.054691183404055E-3</v>
      </c>
      <c r="AW1818" t="s">
        <v>2041</v>
      </c>
      <c r="AX1818" t="s">
        <v>2358</v>
      </c>
      <c r="AY1818">
        <v>2</v>
      </c>
      <c r="BA1818" s="119">
        <v>32</v>
      </c>
      <c r="BB1818" s="121">
        <v>1</v>
      </c>
      <c r="BC1818" s="125">
        <f t="shared" si="704"/>
        <v>32001</v>
      </c>
      <c r="BE1818" s="7" t="s">
        <v>228</v>
      </c>
    </row>
    <row r="1819" spans="1:57" hidden="1" outlineLevel="1">
      <c r="A1819" t="s">
        <v>2895</v>
      </c>
      <c r="B1819" t="s">
        <v>2358</v>
      </c>
      <c r="C1819" s="1">
        <f t="shared" si="718"/>
        <v>651172</v>
      </c>
      <c r="D1819" s="7">
        <f>IF(N1819&gt;0, RANK(N1819,(N1819:P1819,Q1819:AE1819)),0)</f>
        <v>1</v>
      </c>
      <c r="E1819" s="7">
        <f>IF(O1819&gt;0,RANK(O1819,(N1819:P1819,Q1819:AE1819)),0)</f>
        <v>2</v>
      </c>
      <c r="F1819" s="7">
        <f>IF(P1819&gt;0,RANK(P1819,(N1819:P1819,Q1819:AE1819)),0)</f>
        <v>3</v>
      </c>
      <c r="G1819" s="1">
        <f t="shared" si="714"/>
        <v>123687</v>
      </c>
      <c r="H1819" s="2">
        <f t="shared" si="715"/>
        <v>0.1899452064892225</v>
      </c>
      <c r="I1819" s="2"/>
      <c r="J1819" s="2">
        <f t="shared" si="719"/>
        <v>0.58473798013428091</v>
      </c>
      <c r="K1819" s="2">
        <f t="shared" si="720"/>
        <v>0.39479277364505844</v>
      </c>
      <c r="L1819" s="2">
        <f t="shared" si="721"/>
        <v>6.35776722586352E-3</v>
      </c>
      <c r="M1819" s="2">
        <f t="shared" si="722"/>
        <v>1.4111478994797134E-2</v>
      </c>
      <c r="N1819" s="66">
        <v>380765</v>
      </c>
      <c r="O1819" s="66">
        <v>257078</v>
      </c>
      <c r="P1819" s="66">
        <v>4140</v>
      </c>
      <c r="Q1819" s="66">
        <v>2733</v>
      </c>
      <c r="R1819" s="66">
        <v>903</v>
      </c>
      <c r="S1819" s="66">
        <v>1871</v>
      </c>
      <c r="Z1819" s="66">
        <v>3682</v>
      </c>
      <c r="AN1819" s="7">
        <f>IF(Q1819&gt;0,RANK(Q1819,(N1819:P1819,Q1819:AE1819)),0)</f>
        <v>5</v>
      </c>
      <c r="AO1819" s="7">
        <f>IF(R1819&gt;0,RANK(R1819,(N1819:P1819,Q1819:AE1819)),0)</f>
        <v>7</v>
      </c>
      <c r="AP1819" s="7">
        <f>IF(T1819&gt;0,RANK(T1819,(N1819:P1819,Q1819:AE1819)),0)</f>
        <v>0</v>
      </c>
      <c r="AQ1819" s="7">
        <f>IF(S1819&gt;0,RANK(S1819,(N1819:P1819,Q1819:AE1819)),0)</f>
        <v>6</v>
      </c>
      <c r="AR1819" s="2">
        <f t="shared" si="723"/>
        <v>4.1970477846099037E-3</v>
      </c>
      <c r="AS1819" s="2">
        <f t="shared" si="724"/>
        <v>1.3867303876702315E-3</v>
      </c>
      <c r="AT1819" s="2">
        <f t="shared" si="725"/>
        <v>0</v>
      </c>
      <c r="AU1819" s="2">
        <f t="shared" si="726"/>
        <v>2.8732807921716536E-3</v>
      </c>
      <c r="AW1819" t="s">
        <v>2895</v>
      </c>
      <c r="AX1819" t="s">
        <v>2358</v>
      </c>
      <c r="BA1819" s="119">
        <v>32</v>
      </c>
      <c r="BB1819" s="121">
        <v>3</v>
      </c>
      <c r="BC1819" s="125">
        <f t="shared" si="704"/>
        <v>32003</v>
      </c>
      <c r="BE1819" s="7" t="s">
        <v>228</v>
      </c>
    </row>
    <row r="1820" spans="1:57" hidden="1" outlineLevel="1">
      <c r="A1820" t="s">
        <v>3435</v>
      </c>
      <c r="B1820" t="s">
        <v>2358</v>
      </c>
      <c r="C1820" s="1">
        <f t="shared" si="718"/>
        <v>25904</v>
      </c>
      <c r="D1820" s="7">
        <f>IF(N1820&gt;0, RANK(N1820,(N1820:P1820,Q1820:AE1820)),0)</f>
        <v>2</v>
      </c>
      <c r="E1820" s="7">
        <f>IF(O1820&gt;0,RANK(O1820,(N1820:P1820,Q1820:AE1820)),0)</f>
        <v>1</v>
      </c>
      <c r="F1820" s="7">
        <f>IF(P1820&gt;0,RANK(P1820,(N1820:P1820,Q1820:AE1820)),0)</f>
        <v>5</v>
      </c>
      <c r="G1820" s="1">
        <f t="shared" si="714"/>
        <v>3976</v>
      </c>
      <c r="H1820" s="2">
        <f t="shared" si="715"/>
        <v>0.15348980852378011</v>
      </c>
      <c r="I1820" s="2"/>
      <c r="J1820" s="2">
        <f t="shared" si="719"/>
        <v>0.41198270537368747</v>
      </c>
      <c r="K1820" s="2">
        <f t="shared" si="720"/>
        <v>0.56547251389746755</v>
      </c>
      <c r="L1820" s="2">
        <f t="shared" si="721"/>
        <v>5.211550339715874E-3</v>
      </c>
      <c r="M1820" s="2">
        <f t="shared" si="722"/>
        <v>1.733323038912904E-2</v>
      </c>
      <c r="N1820" s="66">
        <v>10672</v>
      </c>
      <c r="O1820" s="66">
        <v>14648</v>
      </c>
      <c r="P1820" s="66">
        <v>135</v>
      </c>
      <c r="Q1820" s="66">
        <v>140</v>
      </c>
      <c r="R1820" s="66">
        <v>34</v>
      </c>
      <c r="S1820" s="66">
        <v>98</v>
      </c>
      <c r="Z1820" s="66">
        <v>177</v>
      </c>
      <c r="AN1820" s="7">
        <f>IF(Q1820&gt;0,RANK(Q1820,(N1820:P1820,Q1820:AE1820)),0)</f>
        <v>4</v>
      </c>
      <c r="AO1820" s="7">
        <f>IF(R1820&gt;0,RANK(R1820,(N1820:P1820,Q1820:AE1820)),0)</f>
        <v>7</v>
      </c>
      <c r="AP1820" s="7">
        <f>IF(T1820&gt;0,RANK(T1820,(N1820:P1820,Q1820:AE1820)),0)</f>
        <v>0</v>
      </c>
      <c r="AQ1820" s="7">
        <f>IF(S1820&gt;0,RANK(S1820,(N1820:P1820,Q1820:AE1820)),0)</f>
        <v>6</v>
      </c>
      <c r="AR1820" s="2">
        <f t="shared" si="723"/>
        <v>5.4045707226683141E-3</v>
      </c>
      <c r="AS1820" s="2">
        <f t="shared" si="724"/>
        <v>1.3125386040765904E-3</v>
      </c>
      <c r="AT1820" s="2">
        <f t="shared" si="725"/>
        <v>0</v>
      </c>
      <c r="AU1820" s="2">
        <f t="shared" si="726"/>
        <v>3.7831995058678195E-3</v>
      </c>
      <c r="AW1820" t="s">
        <v>3435</v>
      </c>
      <c r="AX1820" t="s">
        <v>2358</v>
      </c>
      <c r="AY1820">
        <v>2</v>
      </c>
      <c r="BA1820" s="119">
        <v>32</v>
      </c>
      <c r="BB1820" s="121">
        <v>5</v>
      </c>
      <c r="BC1820" s="125">
        <f t="shared" si="704"/>
        <v>32005</v>
      </c>
      <c r="BE1820" s="7" t="s">
        <v>228</v>
      </c>
    </row>
    <row r="1821" spans="1:57" hidden="1" outlineLevel="1">
      <c r="A1821" t="s">
        <v>2049</v>
      </c>
      <c r="B1821" t="s">
        <v>2358</v>
      </c>
      <c r="C1821" s="1">
        <f t="shared" si="718"/>
        <v>16019</v>
      </c>
      <c r="D1821" s="7">
        <f>IF(N1821&gt;0, RANK(N1821,(N1821:P1821,Q1821:AE1821)),0)</f>
        <v>2</v>
      </c>
      <c r="E1821" s="7">
        <f>IF(O1821&gt;0,RANK(O1821,(N1821:P1821,Q1821:AE1821)),0)</f>
        <v>1</v>
      </c>
      <c r="F1821" s="7">
        <f>IF(P1821&gt;0,RANK(P1821,(N1821:P1821,Q1821:AE1821)),0)</f>
        <v>5</v>
      </c>
      <c r="G1821" s="1">
        <f t="shared" si="714"/>
        <v>6428</v>
      </c>
      <c r="H1821" s="2">
        <f t="shared" si="715"/>
        <v>0.40127348773331667</v>
      </c>
      <c r="I1821" s="2"/>
      <c r="J1821" s="2">
        <f t="shared" si="719"/>
        <v>0.28347587240152317</v>
      </c>
      <c r="K1821" s="2">
        <f t="shared" si="720"/>
        <v>0.68474936013483989</v>
      </c>
      <c r="L1821" s="2">
        <f t="shared" si="721"/>
        <v>6.5547162744241209E-3</v>
      </c>
      <c r="M1821" s="2">
        <f t="shared" si="722"/>
        <v>2.5220051189212823E-2</v>
      </c>
      <c r="N1821" s="66">
        <v>4541</v>
      </c>
      <c r="O1821" s="66">
        <v>10969</v>
      </c>
      <c r="P1821" s="66">
        <v>105</v>
      </c>
      <c r="Q1821" s="66">
        <v>86</v>
      </c>
      <c r="R1821" s="66">
        <v>30</v>
      </c>
      <c r="S1821" s="66">
        <v>156</v>
      </c>
      <c r="Z1821" s="66">
        <v>132</v>
      </c>
      <c r="AN1821" s="7">
        <f>IF(Q1821&gt;0,RANK(Q1821,(N1821:P1821,Q1821:AE1821)),0)</f>
        <v>6</v>
      </c>
      <c r="AO1821" s="7">
        <f>IF(R1821&gt;0,RANK(R1821,(N1821:P1821,Q1821:AE1821)),0)</f>
        <v>7</v>
      </c>
      <c r="AP1821" s="7">
        <f>IF(T1821&gt;0,RANK(T1821,(N1821:P1821,Q1821:AE1821)),0)</f>
        <v>0</v>
      </c>
      <c r="AQ1821" s="7">
        <f>IF(S1821&gt;0,RANK(S1821,(N1821:P1821,Q1821:AE1821)),0)</f>
        <v>3</v>
      </c>
      <c r="AR1821" s="2">
        <f t="shared" si="723"/>
        <v>5.3686247580997564E-3</v>
      </c>
      <c r="AS1821" s="2">
        <f t="shared" si="724"/>
        <v>1.8727760784068919E-3</v>
      </c>
      <c r="AT1821" s="2">
        <f t="shared" si="725"/>
        <v>0</v>
      </c>
      <c r="AU1821" s="2">
        <f t="shared" si="726"/>
        <v>9.7384356077158379E-3</v>
      </c>
      <c r="AW1821" t="s">
        <v>2049</v>
      </c>
      <c r="AX1821" t="s">
        <v>2358</v>
      </c>
      <c r="AY1821">
        <v>2</v>
      </c>
      <c r="BA1821" s="119">
        <v>32</v>
      </c>
      <c r="BB1821" s="121">
        <v>7</v>
      </c>
      <c r="BC1821" s="125">
        <f t="shared" si="704"/>
        <v>32007</v>
      </c>
      <c r="BE1821" s="7" t="s">
        <v>228</v>
      </c>
    </row>
    <row r="1822" spans="1:57" hidden="1" outlineLevel="1">
      <c r="A1822" t="s">
        <v>2907</v>
      </c>
      <c r="B1822" t="s">
        <v>2358</v>
      </c>
      <c r="C1822" s="1">
        <f t="shared" si="718"/>
        <v>439</v>
      </c>
      <c r="D1822" s="7">
        <f>IF(N1822&gt;0, RANK(N1822,(N1822:P1822,Q1822:AE1822)),0)</f>
        <v>2</v>
      </c>
      <c r="E1822" s="7">
        <f>IF(O1822&gt;0,RANK(O1822,(N1822:P1822,Q1822:AE1822)),0)</f>
        <v>1</v>
      </c>
      <c r="F1822" s="7">
        <f>IF(P1822&gt;0,RANK(P1822,(N1822:P1822,Q1822:AE1822)),0)</f>
        <v>6</v>
      </c>
      <c r="G1822" s="1">
        <f t="shared" si="714"/>
        <v>199</v>
      </c>
      <c r="H1822" s="2">
        <f t="shared" si="715"/>
        <v>0.45330296127562641</v>
      </c>
      <c r="I1822" s="2"/>
      <c r="J1822" s="2">
        <f t="shared" si="719"/>
        <v>0.23690205011389523</v>
      </c>
      <c r="K1822" s="2">
        <f t="shared" si="720"/>
        <v>0.69020501138952162</v>
      </c>
      <c r="L1822" s="2">
        <f t="shared" si="721"/>
        <v>4.5558086560364463E-3</v>
      </c>
      <c r="M1822" s="2">
        <f t="shared" si="722"/>
        <v>6.833712984054674E-2</v>
      </c>
      <c r="N1822" s="66">
        <v>104</v>
      </c>
      <c r="O1822" s="66">
        <v>303</v>
      </c>
      <c r="P1822" s="66">
        <v>2</v>
      </c>
      <c r="Q1822" s="66">
        <v>12</v>
      </c>
      <c r="R1822" s="66">
        <v>0</v>
      </c>
      <c r="S1822" s="66">
        <v>6</v>
      </c>
      <c r="Z1822" s="66">
        <v>12</v>
      </c>
      <c r="AN1822" s="7">
        <f>IF(Q1822&gt;0,RANK(Q1822,(N1822:P1822,Q1822:AE1822)),0)</f>
        <v>3</v>
      </c>
      <c r="AO1822" s="7">
        <f>IF(R1822&gt;0,RANK(R1822,(N1822:P1822,Q1822:AE1822)),0)</f>
        <v>0</v>
      </c>
      <c r="AP1822" s="7">
        <f>IF(T1822&gt;0,RANK(T1822,(N1822:P1822,Q1822:AE1822)),0)</f>
        <v>0</v>
      </c>
      <c r="AQ1822" s="7">
        <f>IF(S1822&gt;0,RANK(S1822,(N1822:P1822,Q1822:AE1822)),0)</f>
        <v>5</v>
      </c>
      <c r="AR1822" s="2">
        <f t="shared" si="723"/>
        <v>2.7334851936218679E-2</v>
      </c>
      <c r="AS1822" s="2">
        <f t="shared" si="724"/>
        <v>0</v>
      </c>
      <c r="AT1822" s="2">
        <f t="shared" si="725"/>
        <v>0</v>
      </c>
      <c r="AU1822" s="2">
        <f t="shared" si="726"/>
        <v>1.366742596810934E-2</v>
      </c>
      <c r="AW1822" t="s">
        <v>2907</v>
      </c>
      <c r="AX1822" t="s">
        <v>2358</v>
      </c>
      <c r="AY1822">
        <v>2</v>
      </c>
      <c r="BA1822" s="119">
        <v>32</v>
      </c>
      <c r="BB1822" s="121">
        <v>9</v>
      </c>
      <c r="BC1822" s="125">
        <f t="shared" si="704"/>
        <v>32009</v>
      </c>
      <c r="BE1822" s="7" t="s">
        <v>228</v>
      </c>
    </row>
    <row r="1823" spans="1:57" hidden="1" outlineLevel="1">
      <c r="A1823" t="s">
        <v>3320</v>
      </c>
      <c r="B1823" t="s">
        <v>2358</v>
      </c>
      <c r="C1823" s="1">
        <f t="shared" si="718"/>
        <v>745</v>
      </c>
      <c r="D1823" s="7">
        <f>IF(N1823&gt;0, RANK(N1823,(N1823:P1823,Q1823:AE1823)),0)</f>
        <v>2</v>
      </c>
      <c r="E1823" s="7">
        <f>IF(O1823&gt;0,RANK(O1823,(N1823:P1823,Q1823:AE1823)),0)</f>
        <v>1</v>
      </c>
      <c r="F1823" s="7">
        <f>IF(P1823&gt;0,RANK(P1823,(N1823:P1823,Q1823:AE1823)),0)</f>
        <v>5</v>
      </c>
      <c r="G1823" s="1">
        <f t="shared" si="714"/>
        <v>420</v>
      </c>
      <c r="H1823" s="2">
        <f t="shared" si="715"/>
        <v>0.56375838926174493</v>
      </c>
      <c r="I1823" s="2"/>
      <c r="J1823" s="2">
        <f t="shared" si="719"/>
        <v>0.19328859060402684</v>
      </c>
      <c r="K1823" s="2">
        <f t="shared" si="720"/>
        <v>0.75704697986577185</v>
      </c>
      <c r="L1823" s="2">
        <f t="shared" si="721"/>
        <v>8.0536912751677861E-3</v>
      </c>
      <c r="M1823" s="2">
        <f t="shared" si="722"/>
        <v>4.1610738255033551E-2</v>
      </c>
      <c r="N1823" s="66">
        <v>144</v>
      </c>
      <c r="O1823" s="66">
        <v>564</v>
      </c>
      <c r="P1823" s="66">
        <v>6</v>
      </c>
      <c r="Q1823" s="66">
        <v>2</v>
      </c>
      <c r="R1823" s="66">
        <v>1</v>
      </c>
      <c r="S1823" s="66">
        <v>11</v>
      </c>
      <c r="Z1823" s="66">
        <v>17</v>
      </c>
      <c r="AN1823" s="7">
        <f>IF(Q1823&gt;0,RANK(Q1823,(N1823:P1823,Q1823:AE1823)),0)</f>
        <v>6</v>
      </c>
      <c r="AO1823" s="7">
        <f>IF(R1823&gt;0,RANK(R1823,(N1823:P1823,Q1823:AE1823)),0)</f>
        <v>7</v>
      </c>
      <c r="AP1823" s="7">
        <f>IF(T1823&gt;0,RANK(T1823,(N1823:P1823,Q1823:AE1823)),0)</f>
        <v>0</v>
      </c>
      <c r="AQ1823" s="7">
        <f>IF(S1823&gt;0,RANK(S1823,(N1823:P1823,Q1823:AE1823)),0)</f>
        <v>4</v>
      </c>
      <c r="AR1823" s="2">
        <f t="shared" si="723"/>
        <v>2.6845637583892616E-3</v>
      </c>
      <c r="AS1823" s="2">
        <f t="shared" si="724"/>
        <v>1.3422818791946308E-3</v>
      </c>
      <c r="AT1823" s="2">
        <f t="shared" si="725"/>
        <v>0</v>
      </c>
      <c r="AU1823" s="2">
        <f t="shared" si="726"/>
        <v>1.4765100671140939E-2</v>
      </c>
      <c r="AW1823" t="s">
        <v>3320</v>
      </c>
      <c r="AX1823" t="s">
        <v>2358</v>
      </c>
      <c r="AY1823">
        <v>2</v>
      </c>
      <c r="BA1823" s="119">
        <v>32</v>
      </c>
      <c r="BB1823" s="121">
        <v>11</v>
      </c>
      <c r="BC1823" s="125">
        <f t="shared" si="704"/>
        <v>32011</v>
      </c>
      <c r="BE1823" s="7" t="s">
        <v>228</v>
      </c>
    </row>
    <row r="1824" spans="1:57" hidden="1" outlineLevel="1">
      <c r="A1824" t="s">
        <v>609</v>
      </c>
      <c r="B1824" t="s">
        <v>2358</v>
      </c>
      <c r="C1824" s="1">
        <f t="shared" si="718"/>
        <v>5664</v>
      </c>
      <c r="D1824" s="7">
        <f>IF(N1824&gt;0, RANK(N1824,(N1824:P1824,Q1824:AE1824)),0)</f>
        <v>2</v>
      </c>
      <c r="E1824" s="7">
        <f>IF(O1824&gt;0,RANK(O1824,(N1824:P1824,Q1824:AE1824)),0)</f>
        <v>1</v>
      </c>
      <c r="F1824" s="7">
        <f>IF(P1824&gt;0,RANK(P1824,(N1824:P1824,Q1824:AE1824)),0)</f>
        <v>4</v>
      </c>
      <c r="G1824" s="1">
        <f t="shared" si="714"/>
        <v>1677</v>
      </c>
      <c r="H1824" s="2">
        <f t="shared" si="715"/>
        <v>0.29608050847457629</v>
      </c>
      <c r="I1824" s="2"/>
      <c r="J1824" s="2">
        <f t="shared" si="719"/>
        <v>0.3370409604519774</v>
      </c>
      <c r="K1824" s="2">
        <f t="shared" si="720"/>
        <v>0.63312146892655363</v>
      </c>
      <c r="L1824" s="2">
        <f t="shared" si="721"/>
        <v>6.1793785310734466E-3</v>
      </c>
      <c r="M1824" s="2">
        <f t="shared" si="722"/>
        <v>2.3658192090395519E-2</v>
      </c>
      <c r="N1824" s="66">
        <v>1909</v>
      </c>
      <c r="O1824" s="66">
        <v>3586</v>
      </c>
      <c r="P1824" s="66">
        <v>35</v>
      </c>
      <c r="Q1824" s="66">
        <v>23</v>
      </c>
      <c r="R1824" s="66">
        <v>17</v>
      </c>
      <c r="S1824" s="66">
        <v>29</v>
      </c>
      <c r="Z1824" s="66">
        <v>65</v>
      </c>
      <c r="AN1824" s="7">
        <f>IF(Q1824&gt;0,RANK(Q1824,(N1824:P1824,Q1824:AE1824)),0)</f>
        <v>6</v>
      </c>
      <c r="AO1824" s="7">
        <f>IF(R1824&gt;0,RANK(R1824,(N1824:P1824,Q1824:AE1824)),0)</f>
        <v>7</v>
      </c>
      <c r="AP1824" s="7">
        <f>IF(T1824&gt;0,RANK(T1824,(N1824:P1824,Q1824:AE1824)),0)</f>
        <v>0</v>
      </c>
      <c r="AQ1824" s="7">
        <f>IF(S1824&gt;0,RANK(S1824,(N1824:P1824,Q1824:AE1824)),0)</f>
        <v>5</v>
      </c>
      <c r="AR1824" s="2">
        <f t="shared" si="723"/>
        <v>4.060734463276836E-3</v>
      </c>
      <c r="AS1824" s="2">
        <f t="shared" si="724"/>
        <v>3.0014124293785312E-3</v>
      </c>
      <c r="AT1824" s="2">
        <f t="shared" si="725"/>
        <v>0</v>
      </c>
      <c r="AU1824" s="2">
        <f t="shared" si="726"/>
        <v>5.1200564971751409E-3</v>
      </c>
      <c r="AW1824" t="s">
        <v>609</v>
      </c>
      <c r="AX1824" t="s">
        <v>2358</v>
      </c>
      <c r="AY1824">
        <v>2</v>
      </c>
      <c r="BA1824" s="119">
        <v>32</v>
      </c>
      <c r="BB1824" s="121">
        <v>13</v>
      </c>
      <c r="BC1824" s="125">
        <f t="shared" si="704"/>
        <v>32013</v>
      </c>
      <c r="BE1824" s="7" t="s">
        <v>228</v>
      </c>
    </row>
    <row r="1825" spans="1:57" hidden="1" outlineLevel="1">
      <c r="A1825" t="s">
        <v>2017</v>
      </c>
      <c r="B1825" t="s">
        <v>2358</v>
      </c>
      <c r="C1825" s="1">
        <f t="shared" si="718"/>
        <v>2102</v>
      </c>
      <c r="D1825" s="7">
        <f>IF(N1825&gt;0, RANK(N1825,(N1825:P1825,Q1825:AE1825)),0)</f>
        <v>2</v>
      </c>
      <c r="E1825" s="7">
        <f>IF(O1825&gt;0,RANK(O1825,(N1825:P1825,Q1825:AE1825)),0)</f>
        <v>1</v>
      </c>
      <c r="F1825" s="7">
        <f>IF(P1825&gt;0,RANK(P1825,(N1825:P1825,Q1825:AE1825)),0)</f>
        <v>4</v>
      </c>
      <c r="G1825" s="1">
        <f t="shared" si="714"/>
        <v>889</v>
      </c>
      <c r="H1825" s="2">
        <f t="shared" si="715"/>
        <v>0.42293054234062799</v>
      </c>
      <c r="I1825" s="2"/>
      <c r="J1825" s="2">
        <f t="shared" si="719"/>
        <v>0.27450047573739295</v>
      </c>
      <c r="K1825" s="2">
        <f t="shared" si="720"/>
        <v>0.69743101807802088</v>
      </c>
      <c r="L1825" s="2">
        <f t="shared" si="721"/>
        <v>8.5632730732635581E-3</v>
      </c>
      <c r="M1825" s="2">
        <f t="shared" si="722"/>
        <v>1.9505233111322559E-2</v>
      </c>
      <c r="N1825" s="66">
        <v>577</v>
      </c>
      <c r="O1825" s="66">
        <v>1466</v>
      </c>
      <c r="P1825" s="66">
        <v>18</v>
      </c>
      <c r="Q1825" s="66">
        <v>4</v>
      </c>
      <c r="R1825" s="66">
        <v>4</v>
      </c>
      <c r="S1825" s="66">
        <v>12</v>
      </c>
      <c r="Z1825" s="66">
        <v>21</v>
      </c>
      <c r="AN1825" s="7">
        <f>IF(Q1825&gt;0,RANK(Q1825,(N1825:P1825,Q1825:AE1825)),0)</f>
        <v>6</v>
      </c>
      <c r="AO1825" s="7">
        <f>IF(R1825&gt;0,RANK(R1825,(N1825:P1825,Q1825:AE1825)),0)</f>
        <v>6</v>
      </c>
      <c r="AP1825" s="7">
        <f>IF(T1825&gt;0,RANK(T1825,(N1825:P1825,Q1825:AE1825)),0)</f>
        <v>0</v>
      </c>
      <c r="AQ1825" s="7">
        <f>IF(S1825&gt;0,RANK(S1825,(N1825:P1825,Q1825:AE1825)),0)</f>
        <v>5</v>
      </c>
      <c r="AR1825" s="2">
        <f t="shared" si="723"/>
        <v>1.9029495718363464E-3</v>
      </c>
      <c r="AS1825" s="2">
        <f t="shared" si="724"/>
        <v>1.9029495718363464E-3</v>
      </c>
      <c r="AT1825" s="2">
        <f t="shared" si="725"/>
        <v>0</v>
      </c>
      <c r="AU1825" s="2">
        <f t="shared" si="726"/>
        <v>5.708848715509039E-3</v>
      </c>
      <c r="AW1825" t="s">
        <v>2017</v>
      </c>
      <c r="AX1825" t="s">
        <v>2358</v>
      </c>
      <c r="AY1825">
        <v>2</v>
      </c>
      <c r="BA1825" s="119">
        <v>32</v>
      </c>
      <c r="BB1825" s="121">
        <v>15</v>
      </c>
      <c r="BC1825" s="125">
        <f t="shared" si="704"/>
        <v>32015</v>
      </c>
      <c r="BE1825" s="7" t="s">
        <v>228</v>
      </c>
    </row>
    <row r="1826" spans="1:57" hidden="1" outlineLevel="1">
      <c r="A1826" t="s">
        <v>2196</v>
      </c>
      <c r="B1826" t="s">
        <v>2358</v>
      </c>
      <c r="C1826" s="1">
        <f t="shared" si="718"/>
        <v>2107</v>
      </c>
      <c r="D1826" s="7">
        <f>IF(N1826&gt;0, RANK(N1826,(N1826:P1826,Q1826:AE1826)),0)</f>
        <v>2</v>
      </c>
      <c r="E1826" s="7">
        <f>IF(O1826&gt;0,RANK(O1826,(N1826:P1826,Q1826:AE1826)),0)</f>
        <v>1</v>
      </c>
      <c r="F1826" s="7">
        <f>IF(P1826&gt;0,RANK(P1826,(N1826:P1826,Q1826:AE1826)),0)</f>
        <v>6</v>
      </c>
      <c r="G1826" s="1">
        <f t="shared" si="714"/>
        <v>980</v>
      </c>
      <c r="H1826" s="2">
        <f t="shared" si="715"/>
        <v>0.46511627906976744</v>
      </c>
      <c r="I1826" s="2"/>
      <c r="J1826" s="2">
        <f t="shared" si="719"/>
        <v>0.24584717607973422</v>
      </c>
      <c r="K1826" s="2">
        <f t="shared" si="720"/>
        <v>0.71096345514950166</v>
      </c>
      <c r="L1826" s="2">
        <f t="shared" si="721"/>
        <v>6.1699098243948739E-3</v>
      </c>
      <c r="M1826" s="2">
        <f t="shared" si="722"/>
        <v>3.7019458946369196E-2</v>
      </c>
      <c r="N1826" s="66">
        <v>518</v>
      </c>
      <c r="O1826" s="66">
        <v>1498</v>
      </c>
      <c r="P1826" s="66">
        <v>13</v>
      </c>
      <c r="Q1826" s="66">
        <v>16</v>
      </c>
      <c r="R1826" s="66">
        <v>6</v>
      </c>
      <c r="S1826" s="66">
        <v>21</v>
      </c>
      <c r="Z1826" s="66">
        <v>35</v>
      </c>
      <c r="AN1826" s="7">
        <f>IF(Q1826&gt;0,RANK(Q1826,(N1826:P1826,Q1826:AE1826)),0)</f>
        <v>5</v>
      </c>
      <c r="AO1826" s="7">
        <f>IF(R1826&gt;0,RANK(R1826,(N1826:P1826,Q1826:AE1826)),0)</f>
        <v>7</v>
      </c>
      <c r="AP1826" s="7">
        <f>IF(T1826&gt;0,RANK(T1826,(N1826:P1826,Q1826:AE1826)),0)</f>
        <v>0</v>
      </c>
      <c r="AQ1826" s="7">
        <f>IF(S1826&gt;0,RANK(S1826,(N1826:P1826,Q1826:AE1826)),0)</f>
        <v>4</v>
      </c>
      <c r="AR1826" s="2">
        <f t="shared" si="723"/>
        <v>7.5937351684859994E-3</v>
      </c>
      <c r="AS1826" s="2">
        <f t="shared" si="724"/>
        <v>2.8476506881822496E-3</v>
      </c>
      <c r="AT1826" s="2">
        <f t="shared" si="725"/>
        <v>0</v>
      </c>
      <c r="AU1826" s="2">
        <f t="shared" si="726"/>
        <v>9.9667774086378731E-3</v>
      </c>
      <c r="AW1826" t="s">
        <v>2196</v>
      </c>
      <c r="AX1826" t="s">
        <v>2358</v>
      </c>
      <c r="AY1826">
        <v>2</v>
      </c>
      <c r="BA1826" s="119">
        <v>32</v>
      </c>
      <c r="BB1826" s="121">
        <v>17</v>
      </c>
      <c r="BC1826" s="125">
        <f t="shared" si="704"/>
        <v>32017</v>
      </c>
      <c r="BE1826" s="7" t="s">
        <v>228</v>
      </c>
    </row>
    <row r="1827" spans="1:57" hidden="1" outlineLevel="1">
      <c r="A1827" t="s">
        <v>3240</v>
      </c>
      <c r="B1827" t="s">
        <v>2358</v>
      </c>
      <c r="C1827" s="1">
        <f t="shared" si="718"/>
        <v>21103</v>
      </c>
      <c r="D1827" s="7">
        <f>IF(N1827&gt;0, RANK(N1827,(N1827:P1827,Q1827:AE1827)),0)</f>
        <v>2</v>
      </c>
      <c r="E1827" s="7">
        <f>IF(O1827&gt;0,RANK(O1827,(N1827:P1827,Q1827:AE1827)),0)</f>
        <v>1</v>
      </c>
      <c r="F1827" s="7">
        <f>IF(P1827&gt;0,RANK(P1827,(N1827:P1827,Q1827:AE1827)),0)</f>
        <v>4</v>
      </c>
      <c r="G1827" s="1">
        <f t="shared" si="714"/>
        <v>3749</v>
      </c>
      <c r="H1827" s="2">
        <f t="shared" si="715"/>
        <v>0.17765246647396105</v>
      </c>
      <c r="I1827" s="2"/>
      <c r="J1827" s="2">
        <f t="shared" si="719"/>
        <v>0.39828460408472727</v>
      </c>
      <c r="K1827" s="2">
        <f t="shared" si="720"/>
        <v>0.57593707055868837</v>
      </c>
      <c r="L1827" s="2">
        <f t="shared" si="721"/>
        <v>5.9707150642088801E-3</v>
      </c>
      <c r="M1827" s="2">
        <f t="shared" si="722"/>
        <v>1.980761029237554E-2</v>
      </c>
      <c r="N1827" s="66">
        <v>8405</v>
      </c>
      <c r="O1827" s="66">
        <v>12154</v>
      </c>
      <c r="P1827" s="66">
        <v>126</v>
      </c>
      <c r="Q1827" s="66">
        <v>103</v>
      </c>
      <c r="R1827" s="66">
        <v>37</v>
      </c>
      <c r="S1827" s="66">
        <v>106</v>
      </c>
      <c r="Z1827" s="66">
        <v>172</v>
      </c>
      <c r="AN1827" s="7">
        <f>IF(Q1827&gt;0,RANK(Q1827,(N1827:P1827,Q1827:AE1827)),0)</f>
        <v>6</v>
      </c>
      <c r="AO1827" s="7">
        <f>IF(R1827&gt;0,RANK(R1827,(N1827:P1827,Q1827:AE1827)),0)</f>
        <v>7</v>
      </c>
      <c r="AP1827" s="7">
        <f>IF(T1827&gt;0,RANK(T1827,(N1827:P1827,Q1827:AE1827)),0)</f>
        <v>0</v>
      </c>
      <c r="AQ1827" s="7">
        <f>IF(S1827&gt;0,RANK(S1827,(N1827:P1827,Q1827:AE1827)),0)</f>
        <v>5</v>
      </c>
      <c r="AR1827" s="2">
        <f t="shared" si="723"/>
        <v>4.880822631853291E-3</v>
      </c>
      <c r="AS1827" s="2">
        <f t="shared" si="724"/>
        <v>1.7533052172676871E-3</v>
      </c>
      <c r="AT1827" s="2">
        <f t="shared" si="725"/>
        <v>0</v>
      </c>
      <c r="AU1827" s="2">
        <f t="shared" si="726"/>
        <v>5.0229825143344549E-3</v>
      </c>
      <c r="AW1827" t="s">
        <v>3240</v>
      </c>
      <c r="AX1827" t="s">
        <v>2358</v>
      </c>
      <c r="AY1827">
        <v>2</v>
      </c>
      <c r="BA1827" s="119">
        <v>32</v>
      </c>
      <c r="BB1827" s="121">
        <v>19</v>
      </c>
      <c r="BC1827" s="125">
        <f t="shared" si="704"/>
        <v>32019</v>
      </c>
      <c r="BE1827" s="7" t="s">
        <v>228</v>
      </c>
    </row>
    <row r="1828" spans="1:57" hidden="1" outlineLevel="1">
      <c r="A1828" t="s">
        <v>2298</v>
      </c>
      <c r="B1828" t="s">
        <v>2358</v>
      </c>
      <c r="C1828" s="1">
        <f t="shared" si="718"/>
        <v>2307</v>
      </c>
      <c r="D1828" s="7">
        <f>IF(N1828&gt;0, RANK(N1828,(N1828:P1828,Q1828:AE1828)),0)</f>
        <v>2</v>
      </c>
      <c r="E1828" s="7">
        <f>IF(O1828&gt;0,RANK(O1828,(N1828:P1828,Q1828:AE1828)),0)</f>
        <v>1</v>
      </c>
      <c r="F1828" s="7">
        <f>IF(P1828&gt;0,RANK(P1828,(N1828:P1828,Q1828:AE1828)),0)</f>
        <v>5</v>
      </c>
      <c r="G1828" s="1">
        <f t="shared" si="714"/>
        <v>49</v>
      </c>
      <c r="H1828" s="2">
        <f t="shared" si="715"/>
        <v>2.1239705244906804E-2</v>
      </c>
      <c r="I1828" s="2"/>
      <c r="J1828" s="2">
        <f t="shared" si="719"/>
        <v>0.46900736887732986</v>
      </c>
      <c r="K1828" s="2">
        <f t="shared" si="720"/>
        <v>0.49024707412223667</v>
      </c>
      <c r="L1828" s="2">
        <f t="shared" si="721"/>
        <v>9.1027308192457735E-3</v>
      </c>
      <c r="M1828" s="2">
        <f t="shared" si="722"/>
        <v>3.1642826181187703E-2</v>
      </c>
      <c r="N1828" s="66">
        <v>1082</v>
      </c>
      <c r="O1828" s="66">
        <v>1131</v>
      </c>
      <c r="P1828" s="66">
        <v>21</v>
      </c>
      <c r="Q1828" s="66">
        <v>11</v>
      </c>
      <c r="R1828" s="66">
        <v>6</v>
      </c>
      <c r="S1828" s="66">
        <v>22</v>
      </c>
      <c r="Z1828" s="66">
        <v>34</v>
      </c>
      <c r="AN1828" s="7">
        <f>IF(Q1828&gt;0,RANK(Q1828,(N1828:P1828,Q1828:AE1828)),0)</f>
        <v>6</v>
      </c>
      <c r="AO1828" s="7">
        <f>IF(R1828&gt;0,RANK(R1828,(N1828:P1828,Q1828:AE1828)),0)</f>
        <v>7</v>
      </c>
      <c r="AP1828" s="7">
        <f>IF(T1828&gt;0,RANK(T1828,(N1828:P1828,Q1828:AE1828)),0)</f>
        <v>0</v>
      </c>
      <c r="AQ1828" s="7">
        <f>IF(S1828&gt;0,RANK(S1828,(N1828:P1828,Q1828:AE1828)),0)</f>
        <v>4</v>
      </c>
      <c r="AR1828" s="2">
        <f t="shared" si="723"/>
        <v>4.7680970957954052E-3</v>
      </c>
      <c r="AS1828" s="2">
        <f t="shared" si="724"/>
        <v>2.6007802340702211E-3</v>
      </c>
      <c r="AT1828" s="2">
        <f t="shared" si="725"/>
        <v>0</v>
      </c>
      <c r="AU1828" s="2">
        <f t="shared" si="726"/>
        <v>9.5361941915908105E-3</v>
      </c>
      <c r="AW1828" t="s">
        <v>2298</v>
      </c>
      <c r="AX1828" t="s">
        <v>2358</v>
      </c>
      <c r="AY1828">
        <v>2</v>
      </c>
      <c r="BA1828" s="119">
        <v>32</v>
      </c>
      <c r="BB1828" s="121">
        <v>21</v>
      </c>
      <c r="BC1828" s="125">
        <f t="shared" si="704"/>
        <v>32021</v>
      </c>
      <c r="BE1828" s="7" t="s">
        <v>228</v>
      </c>
    </row>
    <row r="1829" spans="1:57" hidden="1" outlineLevel="1">
      <c r="A1829" t="s">
        <v>846</v>
      </c>
      <c r="B1829" t="s">
        <v>2358</v>
      </c>
      <c r="C1829" s="1">
        <f t="shared" si="718"/>
        <v>17491</v>
      </c>
      <c r="D1829" s="7">
        <f>IF(N1829&gt;0, RANK(N1829,(N1829:P1829,Q1829:AE1829)),0)</f>
        <v>2</v>
      </c>
      <c r="E1829" s="7">
        <f>IF(O1829&gt;0,RANK(O1829,(N1829:P1829,Q1829:AE1829)),0)</f>
        <v>1</v>
      </c>
      <c r="F1829" s="7">
        <f>IF(P1829&gt;0,RANK(P1829,(N1829:P1829,Q1829:AE1829)),0)</f>
        <v>5</v>
      </c>
      <c r="G1829" s="1">
        <f t="shared" si="714"/>
        <v>2311</v>
      </c>
      <c r="H1829" s="2">
        <f t="shared" si="715"/>
        <v>0.13212509290492253</v>
      </c>
      <c r="I1829" s="2"/>
      <c r="J1829" s="2">
        <f t="shared" si="719"/>
        <v>0.41312675090046308</v>
      </c>
      <c r="K1829" s="2">
        <f t="shared" si="720"/>
        <v>0.54525184380538561</v>
      </c>
      <c r="L1829" s="2">
        <f t="shared" si="721"/>
        <v>9.1475616031101714E-3</v>
      </c>
      <c r="M1829" s="2">
        <f t="shared" si="722"/>
        <v>3.2473843691041199E-2</v>
      </c>
      <c r="N1829" s="66">
        <v>7226</v>
      </c>
      <c r="O1829" s="66">
        <v>9537</v>
      </c>
      <c r="P1829" s="66">
        <v>160</v>
      </c>
      <c r="Q1829" s="66">
        <v>118</v>
      </c>
      <c r="R1829" s="66">
        <v>41</v>
      </c>
      <c r="S1829" s="66">
        <v>186</v>
      </c>
      <c r="Z1829" s="66">
        <v>223</v>
      </c>
      <c r="AN1829" s="7">
        <f>IF(Q1829&gt;0,RANK(Q1829,(N1829:P1829,Q1829:AE1829)),0)</f>
        <v>6</v>
      </c>
      <c r="AO1829" s="7">
        <f>IF(R1829&gt;0,RANK(R1829,(N1829:P1829,Q1829:AE1829)),0)</f>
        <v>7</v>
      </c>
      <c r="AP1829" s="7">
        <f>IF(T1829&gt;0,RANK(T1829,(N1829:P1829,Q1829:AE1829)),0)</f>
        <v>0</v>
      </c>
      <c r="AQ1829" s="7">
        <f>IF(S1829&gt;0,RANK(S1829,(N1829:P1829,Q1829:AE1829)),0)</f>
        <v>4</v>
      </c>
      <c r="AR1829" s="2">
        <f t="shared" si="723"/>
        <v>6.7463266822937514E-3</v>
      </c>
      <c r="AS1829" s="2">
        <f t="shared" si="724"/>
        <v>2.3440626607969814E-3</v>
      </c>
      <c r="AT1829" s="2">
        <f t="shared" si="725"/>
        <v>0</v>
      </c>
      <c r="AU1829" s="2">
        <f t="shared" si="726"/>
        <v>1.0634040363615574E-2</v>
      </c>
      <c r="AW1829" t="s">
        <v>846</v>
      </c>
      <c r="AX1829" t="s">
        <v>2358</v>
      </c>
      <c r="AY1829">
        <v>2</v>
      </c>
      <c r="BA1829" s="119">
        <v>32</v>
      </c>
      <c r="BB1829" s="121">
        <v>23</v>
      </c>
      <c r="BC1829" s="125">
        <f t="shared" si="704"/>
        <v>32023</v>
      </c>
      <c r="BE1829" s="7" t="s">
        <v>228</v>
      </c>
    </row>
    <row r="1830" spans="1:57" hidden="1" outlineLevel="1">
      <c r="A1830" t="s">
        <v>1089</v>
      </c>
      <c r="B1830" t="s">
        <v>2358</v>
      </c>
      <c r="C1830" s="1">
        <f t="shared" si="718"/>
        <v>1836</v>
      </c>
      <c r="D1830" s="7">
        <f>IF(N1830&gt;0, RANK(N1830,(N1830:P1830,Q1830:AE1830)),0)</f>
        <v>2</v>
      </c>
      <c r="E1830" s="7">
        <f>IF(O1830&gt;0,RANK(O1830,(N1830:P1830,Q1830:AE1830)),0)</f>
        <v>1</v>
      </c>
      <c r="F1830" s="7">
        <f>IF(P1830&gt;0,RANK(P1830,(N1830:P1830,Q1830:AE1830)),0)</f>
        <v>5</v>
      </c>
      <c r="G1830" s="1">
        <f t="shared" si="714"/>
        <v>402</v>
      </c>
      <c r="H1830" s="2">
        <f t="shared" si="715"/>
        <v>0.21895424836601307</v>
      </c>
      <c r="I1830" s="2"/>
      <c r="J1830" s="2">
        <f t="shared" si="719"/>
        <v>0.36655773420479304</v>
      </c>
      <c r="K1830" s="2">
        <f t="shared" si="720"/>
        <v>0.58551198257080606</v>
      </c>
      <c r="L1830" s="2">
        <f t="shared" si="721"/>
        <v>1.0348583877995643E-2</v>
      </c>
      <c r="M1830" s="2">
        <f t="shared" si="722"/>
        <v>3.7581699346405317E-2</v>
      </c>
      <c r="N1830" s="66">
        <v>673</v>
      </c>
      <c r="O1830" s="66">
        <v>1075</v>
      </c>
      <c r="P1830" s="66">
        <v>19</v>
      </c>
      <c r="Q1830" s="66">
        <v>8</v>
      </c>
      <c r="R1830" s="66">
        <v>6</v>
      </c>
      <c r="S1830" s="66">
        <v>20</v>
      </c>
      <c r="Z1830" s="66">
        <v>35</v>
      </c>
      <c r="AN1830" s="7">
        <f>IF(Q1830&gt;0,RANK(Q1830,(N1830:P1830,Q1830:AE1830)),0)</f>
        <v>6</v>
      </c>
      <c r="AO1830" s="7">
        <f>IF(R1830&gt;0,RANK(R1830,(N1830:P1830,Q1830:AE1830)),0)</f>
        <v>7</v>
      </c>
      <c r="AP1830" s="7">
        <f>IF(T1830&gt;0,RANK(T1830,(N1830:P1830,Q1830:AE1830)),0)</f>
        <v>0</v>
      </c>
      <c r="AQ1830" s="7">
        <f>IF(S1830&gt;0,RANK(S1830,(N1830:P1830,Q1830:AE1830)),0)</f>
        <v>4</v>
      </c>
      <c r="AR1830" s="2">
        <f t="shared" si="723"/>
        <v>4.3572984749455342E-3</v>
      </c>
      <c r="AS1830" s="2">
        <f t="shared" si="724"/>
        <v>3.2679738562091504E-3</v>
      </c>
      <c r="AT1830" s="2">
        <f t="shared" si="725"/>
        <v>0</v>
      </c>
      <c r="AU1830" s="2">
        <f t="shared" si="726"/>
        <v>1.0893246187363835E-2</v>
      </c>
      <c r="AW1830" t="s">
        <v>1089</v>
      </c>
      <c r="AX1830" t="s">
        <v>2358</v>
      </c>
      <c r="AY1830">
        <v>2</v>
      </c>
      <c r="BA1830" s="119">
        <v>32</v>
      </c>
      <c r="BB1830" s="121">
        <v>27</v>
      </c>
      <c r="BC1830" s="125">
        <f t="shared" si="704"/>
        <v>32027</v>
      </c>
      <c r="BE1830" s="7" t="s">
        <v>228</v>
      </c>
    </row>
    <row r="1831" spans="1:57" hidden="1" outlineLevel="1">
      <c r="A1831" t="s">
        <v>1464</v>
      </c>
      <c r="B1831" t="s">
        <v>2358</v>
      </c>
      <c r="C1831" s="1">
        <f t="shared" si="718"/>
        <v>2418</v>
      </c>
      <c r="D1831" s="7">
        <f>IF(N1831&gt;0, RANK(N1831,(N1831:P1831,Q1831:AE1831)),0)</f>
        <v>2</v>
      </c>
      <c r="E1831" s="7">
        <f>IF(O1831&gt;0,RANK(O1831,(N1831:P1831,Q1831:AE1831)),0)</f>
        <v>1</v>
      </c>
      <c r="F1831" s="7">
        <f>IF(P1831&gt;0,RANK(P1831,(N1831:P1831,Q1831:AE1831)),0)</f>
        <v>4</v>
      </c>
      <c r="G1831" s="1">
        <f t="shared" si="714"/>
        <v>145</v>
      </c>
      <c r="H1831" s="2">
        <f t="shared" si="715"/>
        <v>5.996691480562448E-2</v>
      </c>
      <c r="I1831" s="2"/>
      <c r="J1831" s="2">
        <f t="shared" si="719"/>
        <v>0.4557485525227461</v>
      </c>
      <c r="K1831" s="2">
        <f t="shared" si="720"/>
        <v>0.51571546732837059</v>
      </c>
      <c r="L1831" s="2">
        <f t="shared" si="721"/>
        <v>6.2034739454094297E-3</v>
      </c>
      <c r="M1831" s="2">
        <f t="shared" si="722"/>
        <v>2.2332506203473938E-2</v>
      </c>
      <c r="N1831" s="66">
        <v>1102</v>
      </c>
      <c r="O1831" s="66">
        <v>1247</v>
      </c>
      <c r="P1831" s="66">
        <v>15</v>
      </c>
      <c r="Q1831" s="66">
        <v>12</v>
      </c>
      <c r="R1831" s="66">
        <v>5</v>
      </c>
      <c r="S1831" s="66">
        <v>11</v>
      </c>
      <c r="Z1831" s="66">
        <v>26</v>
      </c>
      <c r="AN1831" s="7">
        <f>IF(Q1831&gt;0,RANK(Q1831,(N1831:P1831,Q1831:AE1831)),0)</f>
        <v>5</v>
      </c>
      <c r="AO1831" s="7">
        <f>IF(R1831&gt;0,RANK(R1831,(N1831:P1831,Q1831:AE1831)),0)</f>
        <v>7</v>
      </c>
      <c r="AP1831" s="7">
        <f>IF(T1831&gt;0,RANK(T1831,(N1831:P1831,Q1831:AE1831)),0)</f>
        <v>0</v>
      </c>
      <c r="AQ1831" s="7">
        <f>IF(S1831&gt;0,RANK(S1831,(N1831:P1831,Q1831:AE1831)),0)</f>
        <v>6</v>
      </c>
      <c r="AR1831" s="2">
        <f t="shared" si="723"/>
        <v>4.9627791563275434E-3</v>
      </c>
      <c r="AS1831" s="2">
        <f t="shared" si="724"/>
        <v>2.0678246484698098E-3</v>
      </c>
      <c r="AT1831" s="2">
        <f t="shared" si="725"/>
        <v>0</v>
      </c>
      <c r="AU1831" s="2">
        <f t="shared" si="726"/>
        <v>4.5492142266335819E-3</v>
      </c>
      <c r="AW1831" t="s">
        <v>1464</v>
      </c>
      <c r="AX1831" t="s">
        <v>2358</v>
      </c>
      <c r="AY1831">
        <v>2</v>
      </c>
      <c r="BA1831" s="119">
        <v>32</v>
      </c>
      <c r="BB1831" s="121">
        <v>29</v>
      </c>
      <c r="BC1831" s="125">
        <f t="shared" si="704"/>
        <v>32029</v>
      </c>
      <c r="BE1831" s="7" t="s">
        <v>228</v>
      </c>
    </row>
    <row r="1832" spans="1:57" hidden="1" outlineLevel="1">
      <c r="A1832" t="s">
        <v>1713</v>
      </c>
      <c r="B1832" t="s">
        <v>2358</v>
      </c>
      <c r="C1832" s="1">
        <f t="shared" si="718"/>
        <v>180414</v>
      </c>
      <c r="D1832" s="7">
        <f>IF(N1832&gt;0, RANK(N1832,(N1832:P1832,Q1832:AE1832)),0)</f>
        <v>1</v>
      </c>
      <c r="E1832" s="7">
        <f>IF(O1832&gt;0,RANK(O1832,(N1832:P1832,Q1832:AE1832)),0)</f>
        <v>2</v>
      </c>
      <c r="F1832" s="7">
        <f>IF(P1832&gt;0,RANK(P1832,(N1832:P1832,Q1832:AE1832)),0)</f>
        <v>4</v>
      </c>
      <c r="G1832" s="1">
        <f t="shared" si="714"/>
        <v>22791</v>
      </c>
      <c r="H1832" s="2">
        <f t="shared" si="715"/>
        <v>0.12632611659849013</v>
      </c>
      <c r="I1832" s="2"/>
      <c r="J1832" s="2">
        <f t="shared" si="719"/>
        <v>0.55245712638708744</v>
      </c>
      <c r="K1832" s="2">
        <f t="shared" si="720"/>
        <v>0.42613100978859736</v>
      </c>
      <c r="L1832" s="2">
        <f t="shared" si="721"/>
        <v>5.9806888600662921E-3</v>
      </c>
      <c r="M1832" s="2">
        <f t="shared" si="722"/>
        <v>1.5431174964248911E-2</v>
      </c>
      <c r="N1832" s="66">
        <v>99671</v>
      </c>
      <c r="O1832" s="66">
        <v>76880</v>
      </c>
      <c r="P1832" s="66">
        <v>1079</v>
      </c>
      <c r="Q1832" s="66">
        <v>789</v>
      </c>
      <c r="R1832" s="66">
        <v>256</v>
      </c>
      <c r="S1832" s="66">
        <v>500</v>
      </c>
      <c r="Z1832" s="66">
        <v>1239</v>
      </c>
      <c r="AN1832" s="7">
        <f>IF(Q1832&gt;0,RANK(Q1832,(N1832:P1832,Q1832:AE1832)),0)</f>
        <v>5</v>
      </c>
      <c r="AO1832" s="7">
        <f>IF(R1832&gt;0,RANK(R1832,(N1832:P1832,Q1832:AE1832)),0)</f>
        <v>7</v>
      </c>
      <c r="AP1832" s="7">
        <f>IF(T1832&gt;0,RANK(T1832,(N1832:P1832,Q1832:AE1832)),0)</f>
        <v>0</v>
      </c>
      <c r="AQ1832" s="7">
        <f>IF(S1832&gt;0,RANK(S1832,(N1832:P1832,Q1832:AE1832)),0)</f>
        <v>6</v>
      </c>
      <c r="AR1832" s="2">
        <f t="shared" si="723"/>
        <v>4.3732748012903656E-3</v>
      </c>
      <c r="AS1832" s="2">
        <f t="shared" si="724"/>
        <v>1.4189586174021972E-3</v>
      </c>
      <c r="AT1832" s="2">
        <f t="shared" si="725"/>
        <v>0</v>
      </c>
      <c r="AU1832" s="2">
        <f t="shared" si="726"/>
        <v>2.7714035496136662E-3</v>
      </c>
      <c r="AW1832" t="s">
        <v>1713</v>
      </c>
      <c r="AX1832" t="s">
        <v>2358</v>
      </c>
      <c r="AY1832">
        <v>2</v>
      </c>
      <c r="BA1832" s="119">
        <v>32</v>
      </c>
      <c r="BB1832" s="121">
        <v>31</v>
      </c>
      <c r="BC1832" s="125">
        <f t="shared" ref="BC1832:BC1895" si="727">1000*BA1832+BB1832</f>
        <v>32031</v>
      </c>
      <c r="BE1832" s="7" t="s">
        <v>228</v>
      </c>
    </row>
    <row r="1833" spans="1:57" hidden="1" outlineLevel="1">
      <c r="A1833" t="s">
        <v>3167</v>
      </c>
      <c r="B1833" t="s">
        <v>2358</v>
      </c>
      <c r="C1833" s="1">
        <f t="shared" si="718"/>
        <v>3842</v>
      </c>
      <c r="D1833" s="7">
        <f>IF(N1833&gt;0, RANK(N1833,(N1833:P1833,Q1833:AE1833)),0)</f>
        <v>2</v>
      </c>
      <c r="E1833" s="7">
        <f>IF(O1833&gt;0,RANK(O1833,(N1833:P1833,Q1833:AE1833)),0)</f>
        <v>1</v>
      </c>
      <c r="F1833" s="7">
        <f>IF(P1833&gt;0,RANK(P1833,(N1833:P1833,Q1833:AE1833)),0)</f>
        <v>4</v>
      </c>
      <c r="G1833" s="1">
        <f t="shared" si="714"/>
        <v>1210</v>
      </c>
      <c r="H1833" s="2">
        <f t="shared" si="715"/>
        <v>0.31494013534617388</v>
      </c>
      <c r="I1833" s="2"/>
      <c r="J1833" s="2">
        <f t="shared" si="719"/>
        <v>0.32014575741801143</v>
      </c>
      <c r="K1833" s="2">
        <f t="shared" si="720"/>
        <v>0.63508589276418537</v>
      </c>
      <c r="L1833" s="2">
        <f t="shared" si="721"/>
        <v>1.2233211868818324E-2</v>
      </c>
      <c r="M1833" s="2">
        <f t="shared" si="722"/>
        <v>3.2535137948984875E-2</v>
      </c>
      <c r="N1833" s="66">
        <v>1230</v>
      </c>
      <c r="O1833" s="66">
        <v>2440</v>
      </c>
      <c r="P1833" s="66">
        <v>47</v>
      </c>
      <c r="Q1833" s="66">
        <v>26</v>
      </c>
      <c r="R1833" s="66">
        <v>8</v>
      </c>
      <c r="S1833" s="66">
        <v>22</v>
      </c>
      <c r="Z1833" s="66">
        <v>69</v>
      </c>
      <c r="AN1833" s="7">
        <f>IF(Q1833&gt;0,RANK(Q1833,(N1833:P1833,Q1833:AE1833)),0)</f>
        <v>5</v>
      </c>
      <c r="AO1833" s="7">
        <f>IF(R1833&gt;0,RANK(R1833,(N1833:P1833,Q1833:AE1833)),0)</f>
        <v>7</v>
      </c>
      <c r="AP1833" s="7">
        <f>IF(T1833&gt;0,RANK(T1833,(N1833:P1833,Q1833:AE1833)),0)</f>
        <v>0</v>
      </c>
      <c r="AQ1833" s="7">
        <f>IF(S1833&gt;0,RANK(S1833,(N1833:P1833,Q1833:AE1833)),0)</f>
        <v>6</v>
      </c>
      <c r="AR1833" s="2">
        <f t="shared" si="723"/>
        <v>6.7673086933888599E-3</v>
      </c>
      <c r="AS1833" s="2">
        <f t="shared" si="724"/>
        <v>2.0822488287350338E-3</v>
      </c>
      <c r="AT1833" s="2">
        <f t="shared" si="725"/>
        <v>0</v>
      </c>
      <c r="AU1833" s="2">
        <f t="shared" si="726"/>
        <v>5.726184279021343E-3</v>
      </c>
      <c r="AW1833" t="s">
        <v>3167</v>
      </c>
      <c r="AX1833" t="s">
        <v>2358</v>
      </c>
      <c r="AY1833">
        <v>2</v>
      </c>
      <c r="BA1833" s="119">
        <v>32</v>
      </c>
      <c r="BB1833" s="121">
        <v>33</v>
      </c>
      <c r="BC1833" s="125">
        <f t="shared" si="727"/>
        <v>32033</v>
      </c>
      <c r="BE1833" s="7" t="s">
        <v>228</v>
      </c>
    </row>
    <row r="1834" spans="1:57" collapsed="1">
      <c r="A1834" t="s">
        <v>3375</v>
      </c>
      <c r="B1834" t="s">
        <v>2781</v>
      </c>
      <c r="C1834" s="1">
        <f t="shared" si="718"/>
        <v>967848</v>
      </c>
      <c r="D1834" s="7">
        <f>IF(N1834&gt;0, RANK(N1834,(N1834:P1834,Q1834:AE1834)),0)</f>
        <v>1</v>
      </c>
      <c r="E1834" s="7">
        <f>IF(O1834&gt;0,RANK(O1834,(N1834:P1834,Q1834:AE1834)),0)</f>
        <v>2</v>
      </c>
      <c r="F1834" s="7">
        <f>IF(P1834&gt;0,RANK(P1834,(N1834:P1834,Q1834:AE1834)),0)</f>
        <v>4</v>
      </c>
      <c r="G1834" s="1">
        <f t="shared" si="714"/>
        <v>120909</v>
      </c>
      <c r="H1834" s="2">
        <f t="shared" si="715"/>
        <v>0.1249256081533464</v>
      </c>
      <c r="I1834" s="2"/>
      <c r="J1834" s="2">
        <f t="shared" si="719"/>
        <v>0.551466759243187</v>
      </c>
      <c r="K1834" s="2">
        <f t="shared" si="720"/>
        <v>0.42654115108984053</v>
      </c>
      <c r="L1834" s="2">
        <f t="shared" si="721"/>
        <v>6.3543035683289112E-3</v>
      </c>
      <c r="M1834" s="2">
        <f t="shared" si="722"/>
        <v>1.5637786098643559E-2</v>
      </c>
      <c r="N1834" s="66">
        <f t="shared" ref="N1834:Z1834" si="728">SUM(N1817:N1833)</f>
        <v>533736</v>
      </c>
      <c r="O1834" s="66">
        <f t="shared" si="728"/>
        <v>412827</v>
      </c>
      <c r="P1834" s="66">
        <f t="shared" si="728"/>
        <v>6150</v>
      </c>
      <c r="Q1834" s="66">
        <f t="shared" si="728"/>
        <v>4263</v>
      </c>
      <c r="R1834" s="66">
        <f t="shared" si="728"/>
        <v>1411</v>
      </c>
      <c r="S1834" s="66">
        <f t="shared" si="728"/>
        <v>3194</v>
      </c>
      <c r="Z1834" s="66">
        <f t="shared" si="728"/>
        <v>6267</v>
      </c>
      <c r="AL1834" s="66">
        <f>SUM(AL1817:AL1833)</f>
        <v>0</v>
      </c>
      <c r="AN1834" s="7">
        <f>IF(Q1834&gt;0,RANK(Q1834,(N1834:P1834,Q1834:AE1834)),0)</f>
        <v>5</v>
      </c>
      <c r="AO1834" s="7">
        <f>IF(R1834&gt;0,RANK(R1834,(N1834:P1834,Q1834:AE1834)),0)</f>
        <v>7</v>
      </c>
      <c r="AP1834" s="7">
        <f>IF(T1834&gt;0,RANK(T1834,(N1834:P1834,Q1834:AE1834)),0)</f>
        <v>0</v>
      </c>
      <c r="AQ1834" s="7">
        <f>IF(S1834&gt;0,RANK(S1834,(N1834:P1834,Q1834:AE1834)),0)</f>
        <v>6</v>
      </c>
      <c r="AR1834" s="2">
        <f t="shared" si="723"/>
        <v>4.4046172539489673E-3</v>
      </c>
      <c r="AS1834" s="2">
        <f t="shared" si="724"/>
        <v>1.4578735503922103E-3</v>
      </c>
      <c r="AT1834" s="2">
        <f t="shared" si="725"/>
        <v>0</v>
      </c>
      <c r="AU1834" s="2">
        <f t="shared" si="726"/>
        <v>3.300104975161389E-3</v>
      </c>
      <c r="AW1834" t="s">
        <v>3375</v>
      </c>
      <c r="AX1834" t="s">
        <v>2781</v>
      </c>
      <c r="BA1834" s="119">
        <v>32</v>
      </c>
      <c r="BB1834" s="121"/>
      <c r="BC1834" s="119">
        <v>32</v>
      </c>
      <c r="BE1834" s="7" t="s">
        <v>3272</v>
      </c>
    </row>
    <row r="1835" spans="1:57">
      <c r="C1835" s="1"/>
      <c r="E1835" s="7"/>
      <c r="F1835" s="7"/>
      <c r="I1835" s="2"/>
      <c r="AN1835" s="7"/>
      <c r="AO1835" s="7"/>
      <c r="AP1835" s="7"/>
      <c r="AQ1835" s="7"/>
      <c r="BA1835" s="119"/>
      <c r="BB1835" s="121"/>
      <c r="BC1835" s="125"/>
    </row>
    <row r="1836" spans="1:57" hidden="1" outlineLevel="1">
      <c r="A1836" t="s">
        <v>2143</v>
      </c>
      <c r="B1836" t="s">
        <v>2130</v>
      </c>
      <c r="C1836" s="1">
        <f t="shared" ref="C1836:C1846" si="729">SUM(N1836:AL1836)</f>
        <v>33614</v>
      </c>
      <c r="D1836" s="7">
        <f>IF(N1836&gt;0, RANK(N1836,(N1836:P1836,Q1836:AE1836)),0)</f>
        <v>1</v>
      </c>
      <c r="E1836" s="7">
        <f>IF(O1836&gt;0,RANK(O1836,(N1836:P1836,Q1836:AE1836)),0)</f>
        <v>2</v>
      </c>
      <c r="F1836" s="7">
        <f>IF(P1836&gt;0,RANK(P1836,(N1836:P1836,Q1836:AE1836)),0)</f>
        <v>3</v>
      </c>
      <c r="G1836" s="1">
        <f t="shared" si="714"/>
        <v>394</v>
      </c>
      <c r="H1836" s="2">
        <f t="shared" si="715"/>
        <v>1.1721306598441126E-2</v>
      </c>
      <c r="I1836" s="2"/>
      <c r="J1836" s="2">
        <f t="shared" ref="J1836:J1846" si="730">IF($C1836=0,"-",N1836/$C1836)</f>
        <v>0.49967275539953593</v>
      </c>
      <c r="K1836" s="2">
        <f t="shared" ref="K1836:K1846" si="731">IF($C1836=0,"-",O1836/$C1836)</f>
        <v>0.48795144880109476</v>
      </c>
      <c r="L1836" s="2">
        <f t="shared" ref="L1836:L1846" si="732">IF($C1836=0,"-",P1836/$C1836)</f>
        <v>4.4921758790979951E-3</v>
      </c>
      <c r="M1836" s="2">
        <f t="shared" ref="M1836:M1846" si="733">IF(C1836=0,"-",(1-J1836-K1836-L1836))</f>
        <v>7.8836199202713206E-3</v>
      </c>
      <c r="N1836" s="66">
        <f>SUMIF(Town!$AV$1048:$AV$1288,$BC1836,Town!N$1048:N$1288)</f>
        <v>16796</v>
      </c>
      <c r="O1836" s="66">
        <f>SUMIF(Town!$AV$1048:$AV$1288,$BC1836,Town!O$1048:O$1288)</f>
        <v>16402</v>
      </c>
      <c r="P1836" s="66">
        <f>SUMIF(Town!$AV$1048:$AV$1288,$BC1836,Town!P$1048:P$1288)</f>
        <v>151</v>
      </c>
      <c r="Q1836" s="66">
        <f>SUMIF(Town!$AV$1048:$AV$1288,$BC1836,Town!Q$1048:Q$1288)</f>
        <v>96</v>
      </c>
      <c r="R1836" s="66">
        <f>SUMIF(Town!$AV$1048:$AV$1288,$BC1836,Town!R$1048:R$1288)</f>
        <v>2</v>
      </c>
      <c r="S1836" s="66">
        <f>SUMIF(Town!$AV$1048:$AV$1288,$BC1836,Town!S$1048:S$1288)</f>
        <v>5</v>
      </c>
      <c r="W1836" s="66">
        <f>SUMIF(Town!$AV$1048:$AV$1288,$BC1836,Town!W$1048:W$1288)</f>
        <v>106</v>
      </c>
      <c r="AG1836" s="66">
        <f>SUMIF(Town!$AV$1048:$AV$1288,$BC1836,Town!AG$1048:AG$1288)</f>
        <v>36</v>
      </c>
      <c r="AI1836" s="66">
        <f>SUMIF(Town!$AV$1048:$AV$1288,$BC1836,Town!AI$1048:AI$1288)</f>
        <v>20</v>
      </c>
      <c r="AL1836" s="66">
        <f>SUMIF(Town!$AV$1048:$AV$1288,$BC1836,Town!AL$1048:AL$1288)</f>
        <v>0</v>
      </c>
      <c r="AN1836" s="7">
        <f>IF(Q1836&gt;0,RANK(Q1836,(N1836:P1836,Q1836:AE1836)),0)</f>
        <v>5</v>
      </c>
      <c r="AO1836" s="7">
        <f>IF(R1836&gt;0,RANK(R1836,(N1836:P1836,Q1836:AE1836)),0)</f>
        <v>7</v>
      </c>
      <c r="AP1836" s="7">
        <f>IF(T1836&gt;0,RANK(T1836,(N1836:P1836,Q1836:AE1836)),0)</f>
        <v>0</v>
      </c>
      <c r="AQ1836" s="7">
        <f>IF(S1836&gt;0,RANK(S1836,(N1836:P1836,Q1836:AE1836)),0)</f>
        <v>6</v>
      </c>
      <c r="AR1836" s="2">
        <f t="shared" ref="AR1836:AR1846" si="734">IF($C1836=0,"-",Q1836/$C1836)</f>
        <v>2.8559528767775331E-3</v>
      </c>
      <c r="AS1836" s="2">
        <f t="shared" ref="AS1836:AS1846" si="735">IF($C1836=0,"-",R1836/$C1836)</f>
        <v>5.9499018266198606E-5</v>
      </c>
      <c r="AT1836" s="2">
        <f t="shared" ref="AT1836:AT1846" si="736">IF($C1836=0,"-",T1836/$C1836)</f>
        <v>0</v>
      </c>
      <c r="AU1836" s="2">
        <f t="shared" ref="AU1836:AU1846" si="737">IF($C1836=0,"-",S1836/$C1836)</f>
        <v>1.4874754566549653E-4</v>
      </c>
      <c r="AW1836" t="s">
        <v>2143</v>
      </c>
      <c r="AX1836" t="s">
        <v>2130</v>
      </c>
      <c r="BA1836" s="119">
        <v>33</v>
      </c>
      <c r="BB1836" s="121">
        <v>1</v>
      </c>
      <c r="BC1836" s="125">
        <f t="shared" si="727"/>
        <v>33001</v>
      </c>
      <c r="BE1836" s="7" t="s">
        <v>228</v>
      </c>
    </row>
    <row r="1837" spans="1:57" hidden="1" outlineLevel="1">
      <c r="A1837" t="s">
        <v>3449</v>
      </c>
      <c r="B1837" t="s">
        <v>2130</v>
      </c>
      <c r="C1837" s="1">
        <f t="shared" si="729"/>
        <v>29056</v>
      </c>
      <c r="D1837" s="7">
        <f>IF(N1837&gt;0, RANK(N1837,(N1837:P1837,Q1837:AE1837)),0)</f>
        <v>1</v>
      </c>
      <c r="E1837" s="7">
        <f>IF(O1837&gt;0,RANK(O1837,(N1837:P1837,Q1837:AE1837)),0)</f>
        <v>2</v>
      </c>
      <c r="F1837" s="7">
        <f>IF(P1837&gt;0,RANK(P1837,(N1837:P1837,Q1837:AE1837)),0)</f>
        <v>3</v>
      </c>
      <c r="G1837" s="1">
        <f t="shared" si="714"/>
        <v>1834</v>
      </c>
      <c r="H1837" s="2">
        <f t="shared" si="715"/>
        <v>6.3119493392070486E-2</v>
      </c>
      <c r="I1837" s="2"/>
      <c r="J1837" s="2">
        <f t="shared" si="730"/>
        <v>0.52385049559471364</v>
      </c>
      <c r="K1837" s="2">
        <f t="shared" si="731"/>
        <v>0.46073100220264318</v>
      </c>
      <c r="L1837" s="2">
        <f t="shared" si="732"/>
        <v>6.8832599118942728E-3</v>
      </c>
      <c r="M1837" s="2">
        <f t="shared" si="733"/>
        <v>8.5352422907489078E-3</v>
      </c>
      <c r="N1837" s="66">
        <f>SUMIF(Town!$AV$1048:$AV$1288,$BC1837,Town!N$1048:N$1288)</f>
        <v>15221</v>
      </c>
      <c r="O1837" s="66">
        <f>SUMIF(Town!$AV$1048:$AV$1288,$BC1837,Town!O$1048:O$1288)</f>
        <v>13387</v>
      </c>
      <c r="P1837" s="66">
        <f>SUMIF(Town!$AV$1048:$AV$1288,$BC1837,Town!P$1048:P$1288)</f>
        <v>200</v>
      </c>
      <c r="Q1837" s="66">
        <f>SUMIF(Town!$AV$1048:$AV$1288,$BC1837,Town!Q$1048:Q$1288)</f>
        <v>79</v>
      </c>
      <c r="R1837" s="66">
        <f>SUMIF(Town!$AV$1048:$AV$1288,$BC1837,Town!R$1048:R$1288)</f>
        <v>3</v>
      </c>
      <c r="S1837" s="66">
        <f>SUMIF(Town!$AV$1048:$AV$1288,$BC1837,Town!S$1048:S$1288)</f>
        <v>12</v>
      </c>
      <c r="W1837" s="66">
        <f>SUMIF(Town!$AV$1048:$AV$1288,$BC1837,Town!W$1048:W$1288)</f>
        <v>79</v>
      </c>
      <c r="AG1837" s="66">
        <f>SUMIF(Town!$AV$1048:$AV$1288,$BC1837,Town!AG$1048:AG$1288)</f>
        <v>52</v>
      </c>
      <c r="AI1837" s="66">
        <f>SUMIF(Town!$AV$1048:$AV$1288,$BC1837,Town!AI$1048:AI$1288)</f>
        <v>23</v>
      </c>
      <c r="AL1837" s="66">
        <f>SUMIF(Town!$AV$1048:$AV$1288,$BC1837,Town!AL$1048:AL$1288)</f>
        <v>0</v>
      </c>
      <c r="AN1837" s="7">
        <f>IF(Q1837&gt;0,RANK(Q1837,(N1837:P1837,Q1837:AE1837)),0)</f>
        <v>4</v>
      </c>
      <c r="AO1837" s="7">
        <f>IF(R1837&gt;0,RANK(R1837,(N1837:P1837,Q1837:AE1837)),0)</f>
        <v>7</v>
      </c>
      <c r="AP1837" s="7">
        <f>IF(T1837&gt;0,RANK(T1837,(N1837:P1837,Q1837:AE1837)),0)</f>
        <v>0</v>
      </c>
      <c r="AQ1837" s="7">
        <f>IF(S1837&gt;0,RANK(S1837,(N1837:P1837,Q1837:AE1837)),0)</f>
        <v>6</v>
      </c>
      <c r="AR1837" s="2">
        <f t="shared" si="734"/>
        <v>2.7188876651982378E-3</v>
      </c>
      <c r="AS1837" s="2">
        <f t="shared" si="735"/>
        <v>1.032488986784141E-4</v>
      </c>
      <c r="AT1837" s="2">
        <f t="shared" si="736"/>
        <v>0</v>
      </c>
      <c r="AU1837" s="2">
        <f t="shared" si="737"/>
        <v>4.129955947136564E-4</v>
      </c>
      <c r="AW1837" t="s">
        <v>3449</v>
      </c>
      <c r="AX1837" t="s">
        <v>2130</v>
      </c>
      <c r="AY1837">
        <v>1</v>
      </c>
      <c r="BA1837" s="119">
        <v>33</v>
      </c>
      <c r="BB1837" s="121">
        <v>3</v>
      </c>
      <c r="BC1837" s="125">
        <f t="shared" si="727"/>
        <v>33003</v>
      </c>
      <c r="BE1837" s="7" t="s">
        <v>228</v>
      </c>
    </row>
    <row r="1838" spans="1:57" hidden="1" outlineLevel="1">
      <c r="A1838" t="s">
        <v>1536</v>
      </c>
      <c r="B1838" t="s">
        <v>2130</v>
      </c>
      <c r="C1838" s="1">
        <f t="shared" si="729"/>
        <v>42823</v>
      </c>
      <c r="D1838" s="7">
        <f>IF(N1838&gt;0, RANK(N1838,(N1838:P1838,Q1838:AE1838)),0)</f>
        <v>1</v>
      </c>
      <c r="E1838" s="7">
        <f>IF(O1838&gt;0,RANK(O1838,(N1838:P1838,Q1838:AE1838)),0)</f>
        <v>2</v>
      </c>
      <c r="F1838" s="7">
        <f>IF(P1838&gt;0,RANK(P1838,(N1838:P1838,Q1838:AE1838)),0)</f>
        <v>3</v>
      </c>
      <c r="G1838" s="1">
        <f t="shared" si="714"/>
        <v>11766</v>
      </c>
      <c r="H1838" s="2">
        <f t="shared" si="715"/>
        <v>0.27475889125002917</v>
      </c>
      <c r="I1838" s="2"/>
      <c r="J1838" s="2">
        <f t="shared" si="730"/>
        <v>0.62982509399154663</v>
      </c>
      <c r="K1838" s="2">
        <f t="shared" si="731"/>
        <v>0.3550662027415174</v>
      </c>
      <c r="L1838" s="2">
        <f t="shared" si="732"/>
        <v>5.6978726385353666E-3</v>
      </c>
      <c r="M1838" s="2">
        <f t="shared" si="733"/>
        <v>9.4108306284006078E-3</v>
      </c>
      <c r="N1838" s="66">
        <f>SUMIF(Town!$AV$1048:$AV$1288,$BC1838,Town!N$1048:N$1288)</f>
        <v>26971</v>
      </c>
      <c r="O1838" s="66">
        <f>SUMIF(Town!$AV$1048:$AV$1288,$BC1838,Town!O$1048:O$1288)</f>
        <v>15205</v>
      </c>
      <c r="P1838" s="66">
        <f>SUMIF(Town!$AV$1048:$AV$1288,$BC1838,Town!P$1048:P$1288)</f>
        <v>244</v>
      </c>
      <c r="Q1838" s="66">
        <f>SUMIF(Town!$AV$1048:$AV$1288,$BC1838,Town!Q$1048:Q$1288)</f>
        <v>152</v>
      </c>
      <c r="R1838" s="66">
        <f>SUMIF(Town!$AV$1048:$AV$1288,$BC1838,Town!R$1048:R$1288)</f>
        <v>6</v>
      </c>
      <c r="S1838" s="66">
        <f>SUMIF(Town!$AV$1048:$AV$1288,$BC1838,Town!S$1048:S$1288)</f>
        <v>23</v>
      </c>
      <c r="W1838" s="66">
        <f>SUMIF(Town!$AV$1048:$AV$1288,$BC1838,Town!W$1048:W$1288)</f>
        <v>120</v>
      </c>
      <c r="AG1838" s="66">
        <f>SUMIF(Town!$AV$1048:$AV$1288,$BC1838,Town!AG$1048:AG$1288)</f>
        <v>73</v>
      </c>
      <c r="AI1838" s="66">
        <f>SUMIF(Town!$AV$1048:$AV$1288,$BC1838,Town!AI$1048:AI$1288)</f>
        <v>29</v>
      </c>
      <c r="AL1838" s="66">
        <f>SUMIF(Town!$AV$1048:$AV$1288,$BC1838,Town!AL$1048:AL$1288)</f>
        <v>0</v>
      </c>
      <c r="AN1838" s="7">
        <f>IF(Q1838&gt;0,RANK(Q1838,(N1838:P1838,Q1838:AE1838)),0)</f>
        <v>4</v>
      </c>
      <c r="AO1838" s="7">
        <f>IF(R1838&gt;0,RANK(R1838,(N1838:P1838,Q1838:AE1838)),0)</f>
        <v>7</v>
      </c>
      <c r="AP1838" s="7">
        <f>IF(T1838&gt;0,RANK(T1838,(N1838:P1838,Q1838:AE1838)),0)</f>
        <v>0</v>
      </c>
      <c r="AQ1838" s="7">
        <f>IF(S1838&gt;0,RANK(S1838,(N1838:P1838,Q1838:AE1838)),0)</f>
        <v>6</v>
      </c>
      <c r="AR1838" s="2">
        <f t="shared" si="734"/>
        <v>3.5494944305630152E-3</v>
      </c>
      <c r="AS1838" s="2">
        <f t="shared" si="735"/>
        <v>1.4011162225906638E-4</v>
      </c>
      <c r="AT1838" s="2">
        <f t="shared" si="736"/>
        <v>0</v>
      </c>
      <c r="AU1838" s="2">
        <f t="shared" si="737"/>
        <v>5.3709455199308785E-4</v>
      </c>
      <c r="AW1838" t="s">
        <v>1536</v>
      </c>
      <c r="AX1838" t="s">
        <v>2130</v>
      </c>
      <c r="AY1838">
        <v>2</v>
      </c>
      <c r="BA1838" s="119">
        <v>33</v>
      </c>
      <c r="BB1838" s="121">
        <v>5</v>
      </c>
      <c r="BC1838" s="125">
        <f t="shared" si="727"/>
        <v>33005</v>
      </c>
      <c r="BE1838" s="7" t="s">
        <v>228</v>
      </c>
    </row>
    <row r="1839" spans="1:57" hidden="1" outlineLevel="1">
      <c r="A1839" t="s">
        <v>2516</v>
      </c>
      <c r="B1839" t="s">
        <v>2130</v>
      </c>
      <c r="C1839" s="1">
        <f t="shared" si="729"/>
        <v>16348</v>
      </c>
      <c r="D1839" s="7">
        <f>IF(N1839&gt;0, RANK(N1839,(N1839:P1839,Q1839:AE1839)),0)</f>
        <v>1</v>
      </c>
      <c r="E1839" s="7">
        <f>IF(O1839&gt;0,RANK(O1839,(N1839:P1839,Q1839:AE1839)),0)</f>
        <v>2</v>
      </c>
      <c r="F1839" s="7">
        <f>IF(P1839&gt;0,RANK(P1839,(N1839:P1839,Q1839:AE1839)),0)</f>
        <v>3</v>
      </c>
      <c r="G1839" s="1">
        <f t="shared" si="714"/>
        <v>2974</v>
      </c>
      <c r="H1839" s="2">
        <f t="shared" si="715"/>
        <v>0.18191827746513334</v>
      </c>
      <c r="I1839" s="2"/>
      <c r="J1839" s="2">
        <f t="shared" si="730"/>
        <v>0.58306826523122091</v>
      </c>
      <c r="K1839" s="2">
        <f t="shared" si="731"/>
        <v>0.40114998776608757</v>
      </c>
      <c r="L1839" s="2">
        <f t="shared" si="732"/>
        <v>7.0344996329826277E-3</v>
      </c>
      <c r="M1839" s="2">
        <f t="shared" si="733"/>
        <v>8.7472473697088986E-3</v>
      </c>
      <c r="N1839" s="66">
        <f>SUMIF(Town!$AV$1048:$AV$1288,$BC1839,Town!N$1048:N$1288)</f>
        <v>9532</v>
      </c>
      <c r="O1839" s="66">
        <f>SUMIF(Town!$AV$1048:$AV$1288,$BC1839,Town!O$1048:O$1288)</f>
        <v>6558</v>
      </c>
      <c r="P1839" s="66">
        <f>SUMIF(Town!$AV$1048:$AV$1288,$BC1839,Town!P$1048:P$1288)</f>
        <v>115</v>
      </c>
      <c r="Q1839" s="66">
        <f>SUMIF(Town!$AV$1048:$AV$1288,$BC1839,Town!Q$1048:Q$1288)</f>
        <v>39</v>
      </c>
      <c r="R1839" s="66">
        <f>SUMIF(Town!$AV$1048:$AV$1288,$BC1839,Town!R$1048:R$1288)</f>
        <v>0</v>
      </c>
      <c r="S1839" s="66">
        <f>SUMIF(Town!$AV$1048:$AV$1288,$BC1839,Town!S$1048:S$1288)</f>
        <v>6</v>
      </c>
      <c r="W1839" s="66">
        <f>SUMIF(Town!$AV$1048:$AV$1288,$BC1839,Town!W$1048:W$1288)</f>
        <v>60</v>
      </c>
      <c r="AG1839" s="66">
        <f>SUMIF(Town!$AV$1048:$AV$1288,$BC1839,Town!AG$1048:AG$1288)</f>
        <v>23</v>
      </c>
      <c r="AI1839" s="66">
        <f>SUMIF(Town!$AV$1048:$AV$1288,$BC1839,Town!AI$1048:AI$1288)</f>
        <v>15</v>
      </c>
      <c r="AL1839" s="66">
        <f>SUMIF(Town!$AV$1048:$AV$1288,$BC1839,Town!AL$1048:AL$1288)</f>
        <v>0</v>
      </c>
      <c r="AN1839" s="7">
        <f>IF(Q1839&gt;0,RANK(Q1839,(N1839:P1839,Q1839:AE1839)),0)</f>
        <v>5</v>
      </c>
      <c r="AO1839" s="7">
        <f>IF(R1839&gt;0,RANK(R1839,(N1839:P1839,Q1839:AE1839)),0)</f>
        <v>0</v>
      </c>
      <c r="AP1839" s="7">
        <f>IF(T1839&gt;0,RANK(T1839,(N1839:P1839,Q1839:AE1839)),0)</f>
        <v>0</v>
      </c>
      <c r="AQ1839" s="7">
        <f>IF(S1839&gt;0,RANK(S1839,(N1839:P1839,Q1839:AE1839)),0)</f>
        <v>6</v>
      </c>
      <c r="AR1839" s="2">
        <f t="shared" si="734"/>
        <v>2.3856129190114998E-3</v>
      </c>
      <c r="AS1839" s="2">
        <f t="shared" si="735"/>
        <v>0</v>
      </c>
      <c r="AT1839" s="2">
        <f t="shared" si="736"/>
        <v>0</v>
      </c>
      <c r="AU1839" s="2">
        <f t="shared" si="737"/>
        <v>3.6701737215561538E-4</v>
      </c>
      <c r="AW1839" t="s">
        <v>2516</v>
      </c>
      <c r="AX1839" t="s">
        <v>2130</v>
      </c>
      <c r="AY1839">
        <v>2</v>
      </c>
      <c r="BA1839" s="119">
        <v>33</v>
      </c>
      <c r="BB1839" s="121">
        <v>7</v>
      </c>
      <c r="BC1839" s="125">
        <f t="shared" si="727"/>
        <v>33007</v>
      </c>
      <c r="BE1839" s="7" t="s">
        <v>228</v>
      </c>
    </row>
    <row r="1840" spans="1:57" hidden="1" outlineLevel="1">
      <c r="A1840" t="s">
        <v>3110</v>
      </c>
      <c r="B1840" t="s">
        <v>2130</v>
      </c>
      <c r="C1840" s="1">
        <f t="shared" si="729"/>
        <v>49890</v>
      </c>
      <c r="D1840" s="7">
        <f>IF(N1840&gt;0, RANK(N1840,(N1840:P1840,Q1840:AE1840)),0)</f>
        <v>1</v>
      </c>
      <c r="E1840" s="7">
        <f>IF(O1840&gt;0,RANK(O1840,(N1840:P1840,Q1840:AE1840)),0)</f>
        <v>2</v>
      </c>
      <c r="F1840" s="7">
        <f>IF(P1840&gt;0,RANK(P1840,(N1840:P1840,Q1840:AE1840)),0)</f>
        <v>3</v>
      </c>
      <c r="G1840" s="1">
        <f t="shared" si="714"/>
        <v>13759</v>
      </c>
      <c r="H1840" s="2">
        <f t="shared" si="715"/>
        <v>0.2757867308077771</v>
      </c>
      <c r="I1840" s="2"/>
      <c r="J1840" s="2">
        <f t="shared" si="730"/>
        <v>0.63030667468430546</v>
      </c>
      <c r="K1840" s="2">
        <f t="shared" si="731"/>
        <v>0.35451994387652835</v>
      </c>
      <c r="L1840" s="2">
        <f t="shared" si="732"/>
        <v>5.5722589697334134E-3</v>
      </c>
      <c r="M1840" s="2">
        <f t="shared" si="733"/>
        <v>9.6011224694327758E-3</v>
      </c>
      <c r="N1840" s="66">
        <f>SUMIF(Town!$AV$1048:$AV$1288,$BC1840,Town!N$1048:N$1288)</f>
        <v>31446</v>
      </c>
      <c r="O1840" s="66">
        <f>SUMIF(Town!$AV$1048:$AV$1288,$BC1840,Town!O$1048:O$1288)</f>
        <v>17687</v>
      </c>
      <c r="P1840" s="66">
        <f>SUMIF(Town!$AV$1048:$AV$1288,$BC1840,Town!P$1048:P$1288)</f>
        <v>278</v>
      </c>
      <c r="Q1840" s="66">
        <f>SUMIF(Town!$AV$1048:$AV$1288,$BC1840,Town!Q$1048:Q$1288)</f>
        <v>151</v>
      </c>
      <c r="R1840" s="66">
        <f>SUMIF(Town!$AV$1048:$AV$1288,$BC1840,Town!R$1048:R$1288)</f>
        <v>3</v>
      </c>
      <c r="S1840" s="66">
        <f>SUMIF(Town!$AV$1048:$AV$1288,$BC1840,Town!S$1048:S$1288)</f>
        <v>28</v>
      </c>
      <c r="W1840" s="66">
        <f>SUMIF(Town!$AV$1048:$AV$1288,$BC1840,Town!W$1048:W$1288)</f>
        <v>143</v>
      </c>
      <c r="AG1840" s="66">
        <f>SUMIF(Town!$AV$1048:$AV$1288,$BC1840,Town!AG$1048:AG$1288)</f>
        <v>114</v>
      </c>
      <c r="AI1840" s="66">
        <f>SUMIF(Town!$AV$1048:$AV$1288,$BC1840,Town!AI$1048:AI$1288)</f>
        <v>40</v>
      </c>
      <c r="AL1840" s="66">
        <f>SUMIF(Town!$AV$1048:$AV$1288,$BC1840,Town!AL$1048:AL$1288)</f>
        <v>0</v>
      </c>
      <c r="AN1840" s="7">
        <f>IF(Q1840&gt;0,RANK(Q1840,(N1840:P1840,Q1840:AE1840)),0)</f>
        <v>4</v>
      </c>
      <c r="AO1840" s="7">
        <f>IF(R1840&gt;0,RANK(R1840,(N1840:P1840,Q1840:AE1840)),0)</f>
        <v>7</v>
      </c>
      <c r="AP1840" s="7">
        <f>IF(T1840&gt;0,RANK(T1840,(N1840:P1840,Q1840:AE1840)),0)</f>
        <v>0</v>
      </c>
      <c r="AQ1840" s="7">
        <f>IF(S1840&gt;0,RANK(S1840,(N1840:P1840,Q1840:AE1840)),0)</f>
        <v>6</v>
      </c>
      <c r="AR1840" s="2">
        <f t="shared" si="734"/>
        <v>3.0266586490278612E-3</v>
      </c>
      <c r="AS1840" s="2">
        <f t="shared" si="735"/>
        <v>6.0132291040288637E-5</v>
      </c>
      <c r="AT1840" s="2">
        <f t="shared" si="736"/>
        <v>0</v>
      </c>
      <c r="AU1840" s="2">
        <f t="shared" si="737"/>
        <v>5.6123471637602727E-4</v>
      </c>
      <c r="AW1840" t="s">
        <v>3110</v>
      </c>
      <c r="AX1840" t="s">
        <v>2130</v>
      </c>
      <c r="AY1840">
        <v>2</v>
      </c>
      <c r="BA1840" s="119">
        <v>33</v>
      </c>
      <c r="BB1840" s="121">
        <v>9</v>
      </c>
      <c r="BC1840" s="125">
        <f t="shared" si="727"/>
        <v>33009</v>
      </c>
      <c r="BE1840" s="7" t="s">
        <v>228</v>
      </c>
    </row>
    <row r="1841" spans="1:70" hidden="1" outlineLevel="1">
      <c r="A1841" t="s">
        <v>1412</v>
      </c>
      <c r="B1841" t="s">
        <v>2130</v>
      </c>
      <c r="C1841" s="1">
        <f t="shared" si="729"/>
        <v>204709</v>
      </c>
      <c r="D1841" s="7">
        <f>IF(N1841&gt;0, RANK(N1841,(N1841:P1841,Q1841:AE1841)),0)</f>
        <v>1</v>
      </c>
      <c r="E1841" s="7">
        <f>IF(O1841&gt;0,RANK(O1841,(N1841:P1841,Q1841:AE1841)),0)</f>
        <v>2</v>
      </c>
      <c r="F1841" s="7">
        <f>IF(P1841&gt;0,RANK(P1841,(N1841:P1841,Q1841:AE1841)),0)</f>
        <v>3</v>
      </c>
      <c r="G1841" s="1">
        <f t="shared" si="714"/>
        <v>7642</v>
      </c>
      <c r="H1841" s="2">
        <f t="shared" si="715"/>
        <v>3.7331040647944153E-2</v>
      </c>
      <c r="I1841" s="2"/>
      <c r="J1841" s="2">
        <f t="shared" si="730"/>
        <v>0.51204392576779723</v>
      </c>
      <c r="K1841" s="2">
        <f t="shared" si="731"/>
        <v>0.47471288511985305</v>
      </c>
      <c r="L1841" s="2">
        <f t="shared" si="732"/>
        <v>4.5381492753127613E-3</v>
      </c>
      <c r="M1841" s="2">
        <f t="shared" si="733"/>
        <v>8.7050398370369687E-3</v>
      </c>
      <c r="N1841" s="66">
        <f>SUMIF(Town!$AV$1048:$AV$1288,$BC1841,Town!N$1048:N$1288)</f>
        <v>104820</v>
      </c>
      <c r="O1841" s="66">
        <f>SUMIF(Town!$AV$1048:$AV$1288,$BC1841,Town!O$1048:O$1288)</f>
        <v>97178</v>
      </c>
      <c r="P1841" s="66">
        <f>SUMIF(Town!$AV$1048:$AV$1288,$BC1841,Town!P$1048:P$1288)</f>
        <v>929</v>
      </c>
      <c r="Q1841" s="66">
        <f>SUMIF(Town!$AV$1048:$AV$1288,$BC1841,Town!Q$1048:Q$1288)</f>
        <v>717</v>
      </c>
      <c r="R1841" s="66">
        <f>SUMIF(Town!$AV$1048:$AV$1288,$BC1841,Town!R$1048:R$1288)</f>
        <v>12</v>
      </c>
      <c r="S1841" s="66">
        <f>SUMIF(Town!$AV$1048:$AV$1288,$BC1841,Town!S$1048:S$1288)</f>
        <v>56</v>
      </c>
      <c r="W1841" s="66">
        <f>SUMIF(Town!$AV$1048:$AV$1288,$BC1841,Town!W$1048:W$1288)</f>
        <v>536</v>
      </c>
      <c r="AG1841" s="66">
        <f>SUMIF(Town!$AV$1048:$AV$1288,$BC1841,Town!AG$1048:AG$1288)</f>
        <v>306</v>
      </c>
      <c r="AI1841" s="66">
        <f>SUMIF(Town!$AV$1048:$AV$1288,$BC1841,Town!AI$1048:AI$1288)</f>
        <v>155</v>
      </c>
      <c r="AL1841" s="66">
        <f>SUMIF(Town!$AV$1048:$AV$1288,$BC1841,Town!AL$1048:AL$1288)</f>
        <v>0</v>
      </c>
      <c r="AN1841" s="7">
        <f>IF(Q1841&gt;0,RANK(Q1841,(N1841:P1841,Q1841:AE1841)),0)</f>
        <v>4</v>
      </c>
      <c r="AO1841" s="7">
        <f>IF(R1841&gt;0,RANK(R1841,(N1841:P1841,Q1841:AE1841)),0)</f>
        <v>7</v>
      </c>
      <c r="AP1841" s="7">
        <f>IF(T1841&gt;0,RANK(T1841,(N1841:P1841,Q1841:AE1841)),0)</f>
        <v>0</v>
      </c>
      <c r="AQ1841" s="7">
        <f>IF(S1841&gt;0,RANK(S1841,(N1841:P1841,Q1841:AE1841)),0)</f>
        <v>6</v>
      </c>
      <c r="AR1841" s="2">
        <f t="shared" si="734"/>
        <v>3.5025328637236274E-3</v>
      </c>
      <c r="AS1841" s="2">
        <f t="shared" si="735"/>
        <v>5.8619796882403803E-5</v>
      </c>
      <c r="AT1841" s="2">
        <f t="shared" si="736"/>
        <v>0</v>
      </c>
      <c r="AU1841" s="2">
        <f t="shared" si="737"/>
        <v>2.7355905211788443E-4</v>
      </c>
      <c r="AW1841" t="s">
        <v>1412</v>
      </c>
      <c r="AX1841" t="s">
        <v>2130</v>
      </c>
      <c r="BA1841" s="119">
        <v>33</v>
      </c>
      <c r="BB1841" s="121">
        <v>11</v>
      </c>
      <c r="BC1841" s="125">
        <f t="shared" si="727"/>
        <v>33011</v>
      </c>
      <c r="BE1841" s="7" t="s">
        <v>228</v>
      </c>
    </row>
    <row r="1842" spans="1:70" hidden="1" outlineLevel="1">
      <c r="A1842" t="s">
        <v>2732</v>
      </c>
      <c r="B1842" t="s">
        <v>2130</v>
      </c>
      <c r="C1842" s="1">
        <f t="shared" si="729"/>
        <v>80106</v>
      </c>
      <c r="D1842" s="7">
        <f>IF(N1842&gt;0, RANK(N1842,(N1842:P1842,Q1842:AE1842)),0)</f>
        <v>1</v>
      </c>
      <c r="E1842" s="7">
        <f>IF(O1842&gt;0,RANK(O1842,(N1842:P1842,Q1842:AE1842)),0)</f>
        <v>2</v>
      </c>
      <c r="F1842" s="7">
        <f>IF(P1842&gt;0,RANK(P1842,(N1842:P1842,Q1842:AE1842)),0)</f>
        <v>3</v>
      </c>
      <c r="G1842" s="1">
        <f t="shared" si="714"/>
        <v>11068</v>
      </c>
      <c r="H1842" s="2">
        <f t="shared" si="715"/>
        <v>0.13816692881931442</v>
      </c>
      <c r="I1842" s="2"/>
      <c r="J1842" s="2">
        <f t="shared" si="730"/>
        <v>0.56272938356677404</v>
      </c>
      <c r="K1842" s="2">
        <f t="shared" si="731"/>
        <v>0.42456245474745963</v>
      </c>
      <c r="L1842" s="2">
        <f t="shared" si="732"/>
        <v>4.3941777145282499E-3</v>
      </c>
      <c r="M1842" s="2">
        <f t="shared" si="733"/>
        <v>8.3139839712380783E-3</v>
      </c>
      <c r="N1842" s="66">
        <f>SUMIF(Town!$AV$1048:$AV$1288,$BC1842,Town!N$1048:N$1288)</f>
        <v>45078</v>
      </c>
      <c r="O1842" s="66">
        <f>SUMIF(Town!$AV$1048:$AV$1288,$BC1842,Town!O$1048:O$1288)</f>
        <v>34010</v>
      </c>
      <c r="P1842" s="66">
        <f>SUMIF(Town!$AV$1048:$AV$1288,$BC1842,Town!P$1048:P$1288)</f>
        <v>352</v>
      </c>
      <c r="Q1842" s="66">
        <f>SUMIF(Town!$AV$1048:$AV$1288,$BC1842,Town!Q$1048:Q$1288)</f>
        <v>221</v>
      </c>
      <c r="R1842" s="66">
        <f>SUMIF(Town!$AV$1048:$AV$1288,$BC1842,Town!R$1048:R$1288)</f>
        <v>4</v>
      </c>
      <c r="S1842" s="66">
        <f>SUMIF(Town!$AV$1048:$AV$1288,$BC1842,Town!S$1048:S$1288)</f>
        <v>24</v>
      </c>
      <c r="W1842" s="66">
        <f>SUMIF(Town!$AV$1048:$AV$1288,$BC1842,Town!W$1048:W$1288)</f>
        <v>224</v>
      </c>
      <c r="AG1842" s="66">
        <f>SUMIF(Town!$AV$1048:$AV$1288,$BC1842,Town!AG$1048:AG$1288)</f>
        <v>135</v>
      </c>
      <c r="AI1842" s="66">
        <f>SUMIF(Town!$AV$1048:$AV$1288,$BC1842,Town!AI$1048:AI$1288)</f>
        <v>58</v>
      </c>
      <c r="AL1842" s="66">
        <f>SUMIF(Town!$AV$1048:$AV$1288,$BC1842,Town!AL$1048:AL$1288)</f>
        <v>0</v>
      </c>
      <c r="AN1842" s="7">
        <f>IF(Q1842&gt;0,RANK(Q1842,(N1842:P1842,Q1842:AE1842)),0)</f>
        <v>5</v>
      </c>
      <c r="AO1842" s="7">
        <f>IF(R1842&gt;0,RANK(R1842,(N1842:P1842,Q1842:AE1842)),0)</f>
        <v>7</v>
      </c>
      <c r="AP1842" s="7">
        <f>IF(T1842&gt;0,RANK(T1842,(N1842:P1842,Q1842:AE1842)),0)</f>
        <v>0</v>
      </c>
      <c r="AQ1842" s="7">
        <f>IF(S1842&gt;0,RANK(S1842,(N1842:P1842,Q1842:AE1842)),0)</f>
        <v>6</v>
      </c>
      <c r="AR1842" s="2">
        <f t="shared" si="734"/>
        <v>2.7588445309964299E-3</v>
      </c>
      <c r="AS1842" s="2">
        <f t="shared" si="735"/>
        <v>4.9933837665093754E-5</v>
      </c>
      <c r="AT1842" s="2">
        <f t="shared" si="736"/>
        <v>0</v>
      </c>
      <c r="AU1842" s="2">
        <f t="shared" si="737"/>
        <v>2.9960302599056252E-4</v>
      </c>
      <c r="AW1842" t="s">
        <v>2732</v>
      </c>
      <c r="AX1842" t="s">
        <v>2130</v>
      </c>
      <c r="BA1842" s="119">
        <v>33</v>
      </c>
      <c r="BB1842" s="121">
        <v>13</v>
      </c>
      <c r="BC1842" s="125">
        <f t="shared" si="727"/>
        <v>33013</v>
      </c>
      <c r="BE1842" s="7" t="s">
        <v>228</v>
      </c>
    </row>
    <row r="1843" spans="1:70" hidden="1" outlineLevel="1">
      <c r="A1843" t="s">
        <v>339</v>
      </c>
      <c r="B1843" t="s">
        <v>2130</v>
      </c>
      <c r="C1843" s="1">
        <f t="shared" si="729"/>
        <v>167822</v>
      </c>
      <c r="D1843" s="7">
        <f>IF(N1843&gt;0, RANK(N1843,(N1843:P1843,Q1843:AE1843)),0)</f>
        <v>1</v>
      </c>
      <c r="E1843" s="7">
        <f>IF(O1843&gt;0,RANK(O1843,(N1843:P1843,Q1843:AE1843)),0)</f>
        <v>2</v>
      </c>
      <c r="F1843" s="7">
        <f>IF(P1843&gt;0,RANK(P1843,(N1843:P1843,Q1843:AE1843)),0)</f>
        <v>3</v>
      </c>
      <c r="G1843" s="1">
        <f t="shared" si="714"/>
        <v>1806</v>
      </c>
      <c r="H1843" s="2">
        <f t="shared" si="715"/>
        <v>1.0761401961602173E-2</v>
      </c>
      <c r="I1843" s="2"/>
      <c r="J1843" s="2">
        <f t="shared" si="730"/>
        <v>0.49887976546579116</v>
      </c>
      <c r="K1843" s="2">
        <f t="shared" si="731"/>
        <v>0.48811836350418897</v>
      </c>
      <c r="L1843" s="2">
        <f t="shared" si="732"/>
        <v>4.6596989667624031E-3</v>
      </c>
      <c r="M1843" s="2">
        <f t="shared" si="733"/>
        <v>8.3421720632574706E-3</v>
      </c>
      <c r="N1843" s="66">
        <f>SUMIF(Town!$AV$1048:$AV$1288,$BC1843,Town!N$1048:N$1288)</f>
        <v>83723</v>
      </c>
      <c r="O1843" s="66">
        <f>SUMIF(Town!$AV$1048:$AV$1288,$BC1843,Town!O$1048:O$1288)</f>
        <v>81917</v>
      </c>
      <c r="P1843" s="66">
        <f>SUMIF(Town!$AV$1048:$AV$1288,$BC1843,Town!P$1048:P$1288)</f>
        <v>782</v>
      </c>
      <c r="Q1843" s="66">
        <f>SUMIF(Town!$AV$1048:$AV$1288,$BC1843,Town!Q$1048:Q$1288)</f>
        <v>544</v>
      </c>
      <c r="R1843" s="66">
        <f>SUMIF(Town!$AV$1048:$AV$1288,$BC1843,Town!R$1048:R$1288)</f>
        <v>8</v>
      </c>
      <c r="S1843" s="66">
        <f>SUMIF(Town!$AV$1048:$AV$1288,$BC1843,Town!S$1048:S$1288)</f>
        <v>33</v>
      </c>
      <c r="W1843" s="66">
        <f>SUMIF(Town!$AV$1048:$AV$1288,$BC1843,Town!W$1048:W$1288)</f>
        <v>477</v>
      </c>
      <c r="AG1843" s="66">
        <f>SUMIF(Town!$AV$1048:$AV$1288,$BC1843,Town!AG$1048:AG$1288)</f>
        <v>211</v>
      </c>
      <c r="AI1843" s="66">
        <f>SUMIF(Town!$AV$1048:$AV$1288,$BC1843,Town!AI$1048:AI$1288)</f>
        <v>127</v>
      </c>
      <c r="AL1843" s="66">
        <f>SUMIF(Town!$AV$1048:$AV$1288,$BC1843,Town!AL$1048:AL$1288)</f>
        <v>0</v>
      </c>
      <c r="AN1843" s="7">
        <f>IF(Q1843&gt;0,RANK(Q1843,(N1843:P1843,Q1843:AE1843)),0)</f>
        <v>4</v>
      </c>
      <c r="AO1843" s="7">
        <f>IF(R1843&gt;0,RANK(R1843,(N1843:P1843,Q1843:AE1843)),0)</f>
        <v>7</v>
      </c>
      <c r="AP1843" s="7">
        <f>IF(T1843&gt;0,RANK(T1843,(N1843:P1843,Q1843:AE1843)),0)</f>
        <v>0</v>
      </c>
      <c r="AQ1843" s="7">
        <f>IF(S1843&gt;0,RANK(S1843,(N1843:P1843,Q1843:AE1843)),0)</f>
        <v>6</v>
      </c>
      <c r="AR1843" s="2">
        <f t="shared" si="734"/>
        <v>3.2415297160086282E-3</v>
      </c>
      <c r="AS1843" s="2">
        <f t="shared" si="735"/>
        <v>4.7669554647185711E-5</v>
      </c>
      <c r="AT1843" s="2">
        <f t="shared" si="736"/>
        <v>0</v>
      </c>
      <c r="AU1843" s="2">
        <f t="shared" si="737"/>
        <v>1.9663691291964104E-4</v>
      </c>
      <c r="AW1843" t="s">
        <v>339</v>
      </c>
      <c r="AX1843" t="s">
        <v>2130</v>
      </c>
      <c r="BA1843" s="119">
        <v>33</v>
      </c>
      <c r="BB1843" s="121">
        <v>15</v>
      </c>
      <c r="BC1843" s="125">
        <f t="shared" si="727"/>
        <v>33015</v>
      </c>
      <c r="BE1843" s="7" t="s">
        <v>228</v>
      </c>
    </row>
    <row r="1844" spans="1:70" hidden="1" outlineLevel="1">
      <c r="A1844" t="s">
        <v>1330</v>
      </c>
      <c r="B1844" t="s">
        <v>2130</v>
      </c>
      <c r="C1844" s="1">
        <f t="shared" si="729"/>
        <v>63848</v>
      </c>
      <c r="D1844" s="7">
        <f>IF(N1844&gt;0, RANK(N1844,(N1844:P1844,Q1844:AE1844)),0)</f>
        <v>1</v>
      </c>
      <c r="E1844" s="7">
        <f>IF(O1844&gt;0,RANK(O1844,(N1844:P1844,Q1844:AE1844)),0)</f>
        <v>2</v>
      </c>
      <c r="F1844" s="7">
        <f>IF(P1844&gt;0,RANK(P1844,(N1844:P1844,Q1844:AE1844)),0)</f>
        <v>3</v>
      </c>
      <c r="G1844" s="1">
        <f t="shared" si="714"/>
        <v>12969</v>
      </c>
      <c r="H1844" s="2">
        <f t="shared" si="715"/>
        <v>0.20312304222528504</v>
      </c>
      <c r="I1844" s="2"/>
      <c r="J1844" s="2">
        <f t="shared" si="730"/>
        <v>0.59500689136699658</v>
      </c>
      <c r="K1844" s="2">
        <f t="shared" si="731"/>
        <v>0.39188384914171154</v>
      </c>
      <c r="L1844" s="2">
        <f t="shared" si="732"/>
        <v>5.0902142588648037E-3</v>
      </c>
      <c r="M1844" s="2">
        <f t="shared" si="733"/>
        <v>8.0190452324270765E-3</v>
      </c>
      <c r="N1844" s="66">
        <f>SUMIF(Town!$AV$1048:$AV$1288,$BC1844,Town!N$1048:N$1288)</f>
        <v>37990</v>
      </c>
      <c r="O1844" s="66">
        <f>SUMIF(Town!$AV$1048:$AV$1288,$BC1844,Town!O$1048:O$1288)</f>
        <v>25021</v>
      </c>
      <c r="P1844" s="66">
        <f>SUMIF(Town!$AV$1048:$AV$1288,$BC1844,Town!P$1048:P$1288)</f>
        <v>325</v>
      </c>
      <c r="Q1844" s="66">
        <f>SUMIF(Town!$AV$1048:$AV$1288,$BC1844,Town!Q$1048:Q$1288)</f>
        <v>166</v>
      </c>
      <c r="R1844" s="66">
        <f>SUMIF(Town!$AV$1048:$AV$1288,$BC1844,Town!R$1048:R$1288)</f>
        <v>2</v>
      </c>
      <c r="S1844" s="66">
        <f>SUMIF(Town!$AV$1048:$AV$1288,$BC1844,Town!S$1048:S$1288)</f>
        <v>29</v>
      </c>
      <c r="W1844" s="66">
        <f>SUMIF(Town!$AV$1048:$AV$1288,$BC1844,Town!W$1048:W$1288)</f>
        <v>171</v>
      </c>
      <c r="AG1844" s="66">
        <f>SUMIF(Town!$AV$1048:$AV$1288,$BC1844,Town!AG$1048:AG$1288)</f>
        <v>97</v>
      </c>
      <c r="AI1844" s="66">
        <f>SUMIF(Town!$AV$1048:$AV$1288,$BC1844,Town!AI$1048:AI$1288)</f>
        <v>47</v>
      </c>
      <c r="AL1844" s="66">
        <f>SUMIF(Town!$AV$1048:$AV$1288,$BC1844,Town!AL$1048:AL$1288)</f>
        <v>0</v>
      </c>
      <c r="AN1844" s="7">
        <f>IF(Q1844&gt;0,RANK(Q1844,(N1844:P1844,Q1844:AE1844)),0)</f>
        <v>5</v>
      </c>
      <c r="AO1844" s="7">
        <f>IF(R1844&gt;0,RANK(R1844,(N1844:P1844,Q1844:AE1844)),0)</f>
        <v>7</v>
      </c>
      <c r="AP1844" s="7">
        <f>IF(T1844&gt;0,RANK(T1844,(N1844:P1844,Q1844:AE1844)),0)</f>
        <v>0</v>
      </c>
      <c r="AQ1844" s="7">
        <f>IF(S1844&gt;0,RANK(S1844,(N1844:P1844,Q1844:AE1844)),0)</f>
        <v>6</v>
      </c>
      <c r="AR1844" s="2">
        <f t="shared" si="734"/>
        <v>2.5999248214509459E-3</v>
      </c>
      <c r="AS1844" s="2">
        <f t="shared" si="735"/>
        <v>3.1324395439168024E-5</v>
      </c>
      <c r="AT1844" s="2">
        <f t="shared" si="736"/>
        <v>0</v>
      </c>
      <c r="AU1844" s="2">
        <f t="shared" si="737"/>
        <v>4.5420373386793634E-4</v>
      </c>
      <c r="AW1844" t="s">
        <v>1330</v>
      </c>
      <c r="AX1844" t="s">
        <v>2130</v>
      </c>
      <c r="AY1844">
        <v>1</v>
      </c>
      <c r="BA1844" s="119">
        <v>33</v>
      </c>
      <c r="BB1844" s="121">
        <v>17</v>
      </c>
      <c r="BC1844" s="125">
        <f t="shared" si="727"/>
        <v>33017</v>
      </c>
      <c r="BE1844" s="7" t="s">
        <v>228</v>
      </c>
    </row>
    <row r="1845" spans="1:70" hidden="1" outlineLevel="1">
      <c r="A1845" t="s">
        <v>3470</v>
      </c>
      <c r="B1845" t="s">
        <v>2130</v>
      </c>
      <c r="C1845" s="1">
        <f t="shared" si="729"/>
        <v>22754</v>
      </c>
      <c r="D1845" s="7">
        <f>IF(N1845&gt;0, RANK(N1845,(N1845:P1845,Q1845:AE1845)),0)</f>
        <v>1</v>
      </c>
      <c r="E1845" s="7">
        <f>IF(O1845&gt;0,RANK(O1845,(N1845:P1845,Q1845:AE1845)),0)</f>
        <v>2</v>
      </c>
      <c r="F1845" s="7">
        <f>IF(P1845&gt;0,RANK(P1845,(N1845:P1845,Q1845:AE1845)),0)</f>
        <v>3</v>
      </c>
      <c r="G1845" s="1">
        <f t="shared" si="714"/>
        <v>4080</v>
      </c>
      <c r="H1845" s="2">
        <f t="shared" si="715"/>
        <v>0.17930913246022678</v>
      </c>
      <c r="I1845" s="2"/>
      <c r="J1845" s="2">
        <f t="shared" si="730"/>
        <v>0.58227124901116289</v>
      </c>
      <c r="K1845" s="2">
        <f t="shared" si="731"/>
        <v>0.40296211655093611</v>
      </c>
      <c r="L1845" s="2">
        <f t="shared" si="732"/>
        <v>5.5814362309923532E-3</v>
      </c>
      <c r="M1845" s="2">
        <f t="shared" si="733"/>
        <v>9.1851982069086416E-3</v>
      </c>
      <c r="N1845" s="66">
        <f>SUMIF(Town!$AV$1048:$AV$1288,$BC1845,Town!N$1048:N$1288)</f>
        <v>13249</v>
      </c>
      <c r="O1845" s="66">
        <f>SUMIF(Town!$AV$1048:$AV$1288,$BC1845,Town!O$1048:O$1288)</f>
        <v>9169</v>
      </c>
      <c r="P1845" s="66">
        <f>SUMIF(Town!$AV$1048:$AV$1288,$BC1845,Town!P$1048:P$1288)</f>
        <v>127</v>
      </c>
      <c r="Q1845" s="66">
        <f>SUMIF(Town!$AV$1048:$AV$1288,$BC1845,Town!Q$1048:Q$1288)</f>
        <v>52</v>
      </c>
      <c r="R1845" s="66">
        <f>SUMIF(Town!$AV$1048:$AV$1288,$BC1845,Town!R$1048:R$1288)</f>
        <v>0</v>
      </c>
      <c r="S1845" s="66">
        <f>SUMIF(Town!$AV$1048:$AV$1288,$BC1845,Town!S$1048:S$1288)</f>
        <v>10</v>
      </c>
      <c r="W1845" s="66">
        <f>SUMIF(Town!$AV$1048:$AV$1288,$BC1845,Town!W$1048:W$1288)</f>
        <v>85</v>
      </c>
      <c r="AG1845" s="66">
        <f>SUMIF(Town!$AV$1048:$AV$1288,$BC1845,Town!AG$1048:AG$1288)</f>
        <v>45</v>
      </c>
      <c r="AI1845" s="66">
        <f>SUMIF(Town!$AV$1048:$AV$1288,$BC1845,Town!AI$1048:AI$1288)</f>
        <v>17</v>
      </c>
      <c r="AL1845" s="66">
        <f>SUMIF(Town!$AV$1048:$AV$1288,$BC1845,Town!AL$1048:AL$1288)</f>
        <v>0</v>
      </c>
      <c r="AN1845" s="7">
        <f>IF(Q1845&gt;0,RANK(Q1845,(N1845:P1845,Q1845:AE1845)),0)</f>
        <v>5</v>
      </c>
      <c r="AO1845" s="7">
        <f>IF(R1845&gt;0,RANK(R1845,(N1845:P1845,Q1845:AE1845)),0)</f>
        <v>0</v>
      </c>
      <c r="AP1845" s="7">
        <f>IF(T1845&gt;0,RANK(T1845,(N1845:P1845,Q1845:AE1845)),0)</f>
        <v>0</v>
      </c>
      <c r="AQ1845" s="7">
        <f>IF(S1845&gt;0,RANK(S1845,(N1845:P1845,Q1845:AE1845)),0)</f>
        <v>6</v>
      </c>
      <c r="AR1845" s="2">
        <f t="shared" si="734"/>
        <v>2.2853124725323022E-3</v>
      </c>
      <c r="AS1845" s="2">
        <f t="shared" si="735"/>
        <v>0</v>
      </c>
      <c r="AT1845" s="2">
        <f t="shared" si="736"/>
        <v>0</v>
      </c>
      <c r="AU1845" s="2">
        <f t="shared" si="737"/>
        <v>4.3948316779467345E-4</v>
      </c>
      <c r="AW1845" t="s">
        <v>3470</v>
      </c>
      <c r="AX1845" t="s">
        <v>2130</v>
      </c>
      <c r="AY1845">
        <v>2</v>
      </c>
      <c r="BA1845" s="119">
        <v>33</v>
      </c>
      <c r="BB1845" s="121">
        <v>19</v>
      </c>
      <c r="BC1845" s="125">
        <f t="shared" si="727"/>
        <v>33019</v>
      </c>
      <c r="BE1845" s="7" t="s">
        <v>228</v>
      </c>
    </row>
    <row r="1846" spans="1:70" collapsed="1">
      <c r="A1846" t="s">
        <v>1724</v>
      </c>
      <c r="B1846" t="s">
        <v>2781</v>
      </c>
      <c r="C1846" s="1">
        <f t="shared" si="729"/>
        <v>710970</v>
      </c>
      <c r="D1846" s="7">
        <f>IF(N1846&gt;0, RANK(N1846,(N1846:P1846,Q1846:AE1846)),0)</f>
        <v>1</v>
      </c>
      <c r="E1846" s="7">
        <f>IF(O1846&gt;0,RANK(O1846,(N1846:P1846,Q1846:AE1846)),0)</f>
        <v>2</v>
      </c>
      <c r="F1846" s="7">
        <f>IF(P1846&gt;0,RANK(P1846,(N1846:P1846,Q1846:AE1846)),0)</f>
        <v>3</v>
      </c>
      <c r="G1846" s="1">
        <f t="shared" si="714"/>
        <v>68292</v>
      </c>
      <c r="H1846" s="2">
        <f t="shared" si="715"/>
        <v>9.6054685851723706E-2</v>
      </c>
      <c r="I1846" s="2"/>
      <c r="J1846" s="2">
        <f t="shared" si="730"/>
        <v>0.54126897056134582</v>
      </c>
      <c r="K1846" s="2">
        <f t="shared" si="731"/>
        <v>0.44521428470962204</v>
      </c>
      <c r="L1846" s="2">
        <f t="shared" si="732"/>
        <v>4.9270714657439832E-3</v>
      </c>
      <c r="M1846" s="2">
        <f t="shared" si="733"/>
        <v>8.5896732632881542E-3</v>
      </c>
      <c r="N1846" s="66">
        <f>SUM(N1836:N1845)</f>
        <v>384826</v>
      </c>
      <c r="O1846" s="66">
        <f>SUM(O1836:O1845)</f>
        <v>316534</v>
      </c>
      <c r="P1846" s="66">
        <f>SUM(P1836:P1845)</f>
        <v>3503</v>
      </c>
      <c r="Q1846" s="66">
        <f t="shared" ref="Q1846:S1846" si="738">SUM(Q1836:Q1845)</f>
        <v>2217</v>
      </c>
      <c r="R1846" s="66">
        <f t="shared" si="738"/>
        <v>40</v>
      </c>
      <c r="S1846" s="66">
        <f t="shared" si="738"/>
        <v>226</v>
      </c>
      <c r="W1846" s="66">
        <f t="shared" ref="W1846" si="739">SUM(W1836:W1845)</f>
        <v>2001</v>
      </c>
      <c r="AG1846" s="66">
        <f>SUM(AG1836:AG1845)</f>
        <v>1092</v>
      </c>
      <c r="AI1846" s="66">
        <f>SUM(AI1836:AI1845)</f>
        <v>531</v>
      </c>
      <c r="AL1846" s="66">
        <f>SUM(AL1836:AL1845)</f>
        <v>0</v>
      </c>
      <c r="AN1846" s="7">
        <f>IF(Q1846&gt;0,RANK(Q1846,(N1846:P1846,Q1846:AE1846)),0)</f>
        <v>4</v>
      </c>
      <c r="AO1846" s="7">
        <f>IF(R1846&gt;0,RANK(R1846,(N1846:P1846,Q1846:AE1846)),0)</f>
        <v>7</v>
      </c>
      <c r="AP1846" s="7">
        <f>IF(T1846&gt;0,RANK(T1846,(N1846:P1846,Q1846:AE1846)),0)</f>
        <v>0</v>
      </c>
      <c r="AQ1846" s="7">
        <f>IF(S1846&gt;0,RANK(S1846,(N1846:P1846,Q1846:AE1846)),0)</f>
        <v>6</v>
      </c>
      <c r="AR1846" s="2">
        <f t="shared" si="734"/>
        <v>3.1182750327018015E-3</v>
      </c>
      <c r="AS1846" s="2">
        <f t="shared" si="735"/>
        <v>5.6261164324795703E-5</v>
      </c>
      <c r="AT1846" s="2">
        <f t="shared" si="736"/>
        <v>0</v>
      </c>
      <c r="AU1846" s="2">
        <f t="shared" si="737"/>
        <v>3.1787557843509574E-4</v>
      </c>
      <c r="AW1846" t="s">
        <v>1724</v>
      </c>
      <c r="AX1846" t="s">
        <v>2781</v>
      </c>
      <c r="BA1846" s="119">
        <v>33</v>
      </c>
      <c r="BB1846" s="121"/>
      <c r="BC1846" s="119">
        <v>33</v>
      </c>
      <c r="BE1846" s="7" t="s">
        <v>3272</v>
      </c>
    </row>
    <row r="1847" spans="1:70">
      <c r="A1847" s="1"/>
      <c r="C1847" s="1"/>
      <c r="E1847" s="7"/>
      <c r="F1847" s="7"/>
      <c r="I1847" s="2"/>
      <c r="AN1847" s="7"/>
      <c r="AO1847" s="7"/>
      <c r="AP1847" s="7"/>
      <c r="AQ1847" s="7"/>
      <c r="BA1847" s="119"/>
      <c r="BB1847" s="121"/>
      <c r="BC1847" s="125"/>
    </row>
    <row r="1848" spans="1:70" hidden="1" outlineLevel="1">
      <c r="A1848" t="s">
        <v>2004</v>
      </c>
      <c r="B1848" t="s">
        <v>1370</v>
      </c>
      <c r="C1848" s="1">
        <f t="shared" ref="C1848:C1869" si="740">SUM(N1848:AL1848)</f>
        <v>119042</v>
      </c>
      <c r="D1848" s="7">
        <f>IF(N1848&gt;0, RANK(N1848,(N1848:P1848,Q1848:AE1848)),0)</f>
        <v>1</v>
      </c>
      <c r="E1848" s="7">
        <f>IF(O1848&gt;0,RANK(O1848,(N1848:P1848,Q1848:AE1848)),0)</f>
        <v>2</v>
      </c>
      <c r="F1848" s="7">
        <f>IF(P1848&gt;0,RANK(P1848,(N1848:P1848,Q1848:AE1848)),0)</f>
        <v>3</v>
      </c>
      <c r="G1848" s="1">
        <f t="shared" si="714"/>
        <v>17928</v>
      </c>
      <c r="H1848" s="2">
        <f t="shared" si="715"/>
        <v>0.15060230842895786</v>
      </c>
      <c r="I1848" s="2"/>
      <c r="J1848" s="2">
        <f t="shared" ref="J1848:J1869" si="741">IF($C1848=0,"-",N1848/$C1848)</f>
        <v>0.56979889450782073</v>
      </c>
      <c r="K1848" s="2">
        <f t="shared" ref="K1848:K1869" si="742">IF($C1848=0,"-",O1848/$C1848)</f>
        <v>0.4191965860788629</v>
      </c>
      <c r="L1848" s="2">
        <f t="shared" ref="L1848:L1869" si="743">IF($C1848=0,"-",P1848/$C1848)</f>
        <v>5.8214747736093147E-3</v>
      </c>
      <c r="M1848" s="2">
        <f t="shared" ref="M1848:M1869" si="744">IF(C1848=0,"-",(1-J1848-K1848-L1848))</f>
        <v>5.1830446397070568E-3</v>
      </c>
      <c r="N1848" s="66">
        <v>67830</v>
      </c>
      <c r="O1848" s="66">
        <v>49902</v>
      </c>
      <c r="P1848" s="66">
        <v>693</v>
      </c>
      <c r="Q1848" s="66">
        <v>276</v>
      </c>
      <c r="R1848" s="66">
        <v>113</v>
      </c>
      <c r="S1848" s="66">
        <v>157</v>
      </c>
      <c r="T1848" s="66">
        <v>13</v>
      </c>
      <c r="U1848" s="66">
        <v>11</v>
      </c>
      <c r="V1848" s="66">
        <v>7</v>
      </c>
      <c r="W1848" s="66">
        <f>IF(Notes!B$31,IF(BR1848&gt;0,BR1848-SUM(X1848:AI1848)-AK1848-AL1848,SUM(BS1848:BY1848)),SUM(BS1848:BY1848))</f>
        <v>0</v>
      </c>
      <c r="AJ1848" s="66">
        <v>40</v>
      </c>
      <c r="AN1848" s="7">
        <f>IF(Q1848&gt;0,RANK(Q1848,(N1848:P1848,Q1848:AE1848)),0)</f>
        <v>4</v>
      </c>
      <c r="AO1848" s="7">
        <f>IF(R1848&gt;0,RANK(R1848,(N1848:P1848,Q1848:AE1848)),0)</f>
        <v>6</v>
      </c>
      <c r="AP1848" s="7">
        <f>IF(T1848&gt;0,RANK(T1848,(N1848:P1848,Q1848:AE1848)),0)</f>
        <v>7</v>
      </c>
      <c r="AQ1848" s="7">
        <f>IF(S1848&gt;0,RANK(S1848,(N1848:P1848,Q1848:AE1848)),0)</f>
        <v>5</v>
      </c>
      <c r="AR1848" s="2">
        <f t="shared" ref="AR1848:AR1869" si="745">IF($C1848=0,"-",Q1848/$C1848)</f>
        <v>2.318509433645268E-3</v>
      </c>
      <c r="AS1848" s="2">
        <f t="shared" ref="AS1848:AS1869" si="746">IF($C1848=0,"-",R1848/$C1848)</f>
        <v>9.4924480435476554E-4</v>
      </c>
      <c r="AT1848" s="2">
        <f t="shared" ref="AT1848:AT1869" si="747">IF($C1848=0,"-",T1848/$C1848)</f>
        <v>1.0920515448329161E-4</v>
      </c>
      <c r="AU1848" s="2">
        <f t="shared" ref="AU1848:AU1869" si="748">IF($C1848=0,"-",S1848/$C1848)</f>
        <v>1.3188622502982141E-3</v>
      </c>
      <c r="AW1848" t="s">
        <v>2004</v>
      </c>
      <c r="AX1848" t="s">
        <v>1370</v>
      </c>
      <c r="AY1848">
        <v>2</v>
      </c>
      <c r="BA1848" s="119">
        <v>34</v>
      </c>
      <c r="BB1848" s="121">
        <v>1</v>
      </c>
      <c r="BC1848" s="125">
        <f t="shared" si="727"/>
        <v>34001</v>
      </c>
      <c r="BE1848" s="7" t="s">
        <v>228</v>
      </c>
      <c r="BH1848" s="70"/>
      <c r="BR1848" s="105">
        <v>207</v>
      </c>
    </row>
    <row r="1849" spans="1:70" hidden="1" outlineLevel="1">
      <c r="A1849" t="s">
        <v>1460</v>
      </c>
      <c r="B1849" t="s">
        <v>1370</v>
      </c>
      <c r="C1849" s="1">
        <f t="shared" si="740"/>
        <v>414733</v>
      </c>
      <c r="D1849" s="7">
        <f>IF(N1849&gt;0, RANK(N1849,(N1849:P1849,Q1849:AE1849)),0)</f>
        <v>1</v>
      </c>
      <c r="E1849" s="7">
        <f>IF(O1849&gt;0,RANK(O1849,(N1849:P1849,Q1849:AE1849)),0)</f>
        <v>2</v>
      </c>
      <c r="F1849" s="7">
        <f>IF(P1849&gt;0,RANK(P1849,(N1849:P1849,Q1849:AE1849)),0)</f>
        <v>3</v>
      </c>
      <c r="G1849" s="1">
        <f t="shared" si="714"/>
        <v>39249</v>
      </c>
      <c r="H1849" s="2">
        <f t="shared" si="715"/>
        <v>9.4636790416967057E-2</v>
      </c>
      <c r="I1849" s="2"/>
      <c r="J1849" s="2">
        <f t="shared" si="741"/>
        <v>0.54340262289231867</v>
      </c>
      <c r="K1849" s="2">
        <f t="shared" si="742"/>
        <v>0.44876583247535162</v>
      </c>
      <c r="L1849" s="2">
        <f t="shared" si="743"/>
        <v>3.6143735849329568E-3</v>
      </c>
      <c r="M1849" s="2">
        <f t="shared" si="744"/>
        <v>4.2171710473967554E-3</v>
      </c>
      <c r="N1849" s="66">
        <v>225367</v>
      </c>
      <c r="O1849" s="66">
        <v>186118</v>
      </c>
      <c r="P1849" s="66">
        <v>1499</v>
      </c>
      <c r="Q1849" s="66">
        <v>596</v>
      </c>
      <c r="R1849" s="66">
        <v>692</v>
      </c>
      <c r="S1849" s="66">
        <v>238</v>
      </c>
      <c r="T1849" s="66">
        <v>25</v>
      </c>
      <c r="U1849" s="66">
        <v>70</v>
      </c>
      <c r="V1849" s="66">
        <v>72</v>
      </c>
      <c r="W1849" s="66">
        <f>IF(Notes!B$31,IF(BR1849&gt;0,BR1849-SUM(X1849:AI1849)-AK1849-AL1849,SUM(BS1849:BY1849)),SUM(BS1849:BY1849))</f>
        <v>0</v>
      </c>
      <c r="AJ1849" s="66">
        <v>56</v>
      </c>
      <c r="AN1849" s="7">
        <f>IF(Q1849&gt;0,RANK(Q1849,(N1849:P1849,Q1849:AE1849)),0)</f>
        <v>5</v>
      </c>
      <c r="AO1849" s="7">
        <f>IF(R1849&gt;0,RANK(R1849,(N1849:P1849,Q1849:AE1849)),0)</f>
        <v>4</v>
      </c>
      <c r="AP1849" s="7">
        <f>IF(T1849&gt;0,RANK(T1849,(N1849:P1849,Q1849:AE1849)),0)</f>
        <v>9</v>
      </c>
      <c r="AQ1849" s="7">
        <f>IF(S1849&gt;0,RANK(S1849,(N1849:P1849,Q1849:AE1849)),0)</f>
        <v>6</v>
      </c>
      <c r="AR1849" s="2">
        <f t="shared" si="745"/>
        <v>1.437069150513704E-3</v>
      </c>
      <c r="AS1849" s="2">
        <f t="shared" si="746"/>
        <v>1.6685433760998041E-3</v>
      </c>
      <c r="AT1849" s="2">
        <f t="shared" si="747"/>
        <v>6.0279746246380204E-5</v>
      </c>
      <c r="AU1849" s="2">
        <f t="shared" si="748"/>
        <v>5.7386318426553954E-4</v>
      </c>
      <c r="AW1849" t="s">
        <v>1460</v>
      </c>
      <c r="AX1849" t="s">
        <v>1370</v>
      </c>
      <c r="BA1849" s="119">
        <v>34</v>
      </c>
      <c r="BB1849" s="121">
        <v>3</v>
      </c>
      <c r="BC1849" s="125">
        <f t="shared" si="727"/>
        <v>34003</v>
      </c>
      <c r="BE1849" s="7" t="s">
        <v>228</v>
      </c>
      <c r="BR1849" s="66">
        <v>1176</v>
      </c>
    </row>
    <row r="1850" spans="1:70" hidden="1" outlineLevel="1">
      <c r="A1850" t="s">
        <v>2010</v>
      </c>
      <c r="B1850" t="s">
        <v>1370</v>
      </c>
      <c r="C1850" s="1">
        <f t="shared" si="740"/>
        <v>223174</v>
      </c>
      <c r="D1850" s="7">
        <f>IF(N1850&gt;0, RANK(N1850,(N1850:P1850,Q1850:AE1850)),0)</f>
        <v>1</v>
      </c>
      <c r="E1850" s="7">
        <f>IF(O1850&gt;0,RANK(O1850,(N1850:P1850,Q1850:AE1850)),0)</f>
        <v>2</v>
      </c>
      <c r="F1850" s="7">
        <f>IF(P1850&gt;0,RANK(P1850,(N1850:P1850,Q1850:AE1850)),0)</f>
        <v>3</v>
      </c>
      <c r="G1850" s="1">
        <f t="shared" si="714"/>
        <v>41593</v>
      </c>
      <c r="H1850" s="2">
        <f t="shared" si="715"/>
        <v>0.18637027610743187</v>
      </c>
      <c r="I1850" s="2"/>
      <c r="J1850" s="2">
        <f t="shared" si="741"/>
        <v>0.58796723632681225</v>
      </c>
      <c r="K1850" s="2">
        <f t="shared" si="742"/>
        <v>0.40159696021938041</v>
      </c>
      <c r="L1850" s="2">
        <f t="shared" si="743"/>
        <v>5.5158755052111801E-3</v>
      </c>
      <c r="M1850" s="2">
        <f t="shared" si="744"/>
        <v>4.9199279485961662E-3</v>
      </c>
      <c r="N1850" s="66">
        <v>131219</v>
      </c>
      <c r="O1850" s="66">
        <v>89626</v>
      </c>
      <c r="P1850" s="66">
        <v>1231</v>
      </c>
      <c r="Q1850" s="66">
        <v>529</v>
      </c>
      <c r="R1850" s="66">
        <v>135</v>
      </c>
      <c r="S1850" s="66">
        <v>303</v>
      </c>
      <c r="T1850" s="66">
        <v>23</v>
      </c>
      <c r="U1850" s="66">
        <v>80</v>
      </c>
      <c r="V1850" s="66">
        <v>14</v>
      </c>
      <c r="W1850" s="66">
        <f>IF(Notes!B$31,IF(BR1850&gt;0,BR1850-SUM(X1850:AI1850)-AK1850-AL1850,SUM(BS1850:BY1850)),SUM(BS1850:BY1850))</f>
        <v>0</v>
      </c>
      <c r="AJ1850" s="66">
        <v>14</v>
      </c>
      <c r="AN1850" s="7">
        <f>IF(Q1850&gt;0,RANK(Q1850,(N1850:P1850,Q1850:AE1850)),0)</f>
        <v>4</v>
      </c>
      <c r="AO1850" s="7">
        <f>IF(R1850&gt;0,RANK(R1850,(N1850:P1850,Q1850:AE1850)),0)</f>
        <v>6</v>
      </c>
      <c r="AP1850" s="7">
        <f>IF(T1850&gt;0,RANK(T1850,(N1850:P1850,Q1850:AE1850)),0)</f>
        <v>8</v>
      </c>
      <c r="AQ1850" s="7">
        <f>IF(S1850&gt;0,RANK(S1850,(N1850:P1850,Q1850:AE1850)),0)</f>
        <v>5</v>
      </c>
      <c r="AR1850" s="2">
        <f t="shared" si="745"/>
        <v>2.3703478003710109E-3</v>
      </c>
      <c r="AS1850" s="2">
        <f t="shared" si="746"/>
        <v>6.0490917400772494E-4</v>
      </c>
      <c r="AT1850" s="2">
        <f t="shared" si="747"/>
        <v>1.0305860001613091E-4</v>
      </c>
      <c r="AU1850" s="2">
        <f t="shared" si="748"/>
        <v>1.3576850349951159E-3</v>
      </c>
      <c r="AW1850" t="s">
        <v>2010</v>
      </c>
      <c r="AX1850" t="s">
        <v>1370</v>
      </c>
      <c r="BA1850" s="119">
        <v>34</v>
      </c>
      <c r="BB1850" s="121">
        <v>5</v>
      </c>
      <c r="BC1850" s="125">
        <f t="shared" si="727"/>
        <v>34005</v>
      </c>
      <c r="BE1850" s="7" t="s">
        <v>228</v>
      </c>
      <c r="BR1850" s="66">
        <v>601</v>
      </c>
    </row>
    <row r="1851" spans="1:70" hidden="1" outlineLevel="1">
      <c r="A1851" t="s">
        <v>2680</v>
      </c>
      <c r="B1851" t="s">
        <v>1370</v>
      </c>
      <c r="C1851" s="1">
        <f t="shared" si="740"/>
        <v>235704</v>
      </c>
      <c r="D1851" s="7">
        <f>IF(N1851&gt;0, RANK(N1851,(N1851:P1851,Q1851:AE1851)),0)</f>
        <v>1</v>
      </c>
      <c r="E1851" s="7">
        <f>IF(O1851&gt;0,RANK(O1851,(N1851:P1851,Q1851:AE1851)),0)</f>
        <v>2</v>
      </c>
      <c r="F1851" s="7">
        <f>IF(P1851&gt;0,RANK(P1851,(N1851:P1851,Q1851:AE1851)),0)</f>
        <v>3</v>
      </c>
      <c r="G1851" s="1">
        <f t="shared" si="714"/>
        <v>85440</v>
      </c>
      <c r="H1851" s="2">
        <f t="shared" si="715"/>
        <v>0.36248854495468891</v>
      </c>
      <c r="I1851" s="2"/>
      <c r="J1851" s="2">
        <f t="shared" si="741"/>
        <v>0.67567372636866574</v>
      </c>
      <c r="K1851" s="2">
        <f t="shared" si="742"/>
        <v>0.31318518141397683</v>
      </c>
      <c r="L1851" s="2">
        <f t="shared" si="743"/>
        <v>5.9523809523809521E-3</v>
      </c>
      <c r="M1851" s="2">
        <f t="shared" si="744"/>
        <v>5.1887112649764769E-3</v>
      </c>
      <c r="N1851" s="66">
        <v>159259</v>
      </c>
      <c r="O1851" s="66">
        <v>73819</v>
      </c>
      <c r="P1851" s="66">
        <v>1403</v>
      </c>
      <c r="Q1851" s="66">
        <v>708</v>
      </c>
      <c r="R1851" s="66">
        <v>168</v>
      </c>
      <c r="S1851" s="66">
        <v>250</v>
      </c>
      <c r="T1851" s="66">
        <v>27</v>
      </c>
      <c r="U1851" s="66">
        <v>23</v>
      </c>
      <c r="V1851" s="66">
        <v>20</v>
      </c>
      <c r="W1851" s="66">
        <f>IF(Notes!B$31,IF(BR1851&gt;0,BR1851-SUM(X1851:AI1851)-AK1851-AL1851,SUM(BS1851:BY1851)),SUM(BS1851:BY1851))</f>
        <v>0</v>
      </c>
      <c r="AJ1851" s="66">
        <v>27</v>
      </c>
      <c r="AN1851" s="7">
        <f>IF(Q1851&gt;0,RANK(Q1851,(N1851:P1851,Q1851:AE1851)),0)</f>
        <v>4</v>
      </c>
      <c r="AO1851" s="7">
        <f>IF(R1851&gt;0,RANK(R1851,(N1851:P1851,Q1851:AE1851)),0)</f>
        <v>6</v>
      </c>
      <c r="AP1851" s="7">
        <f>IF(T1851&gt;0,RANK(T1851,(N1851:P1851,Q1851:AE1851)),0)</f>
        <v>7</v>
      </c>
      <c r="AQ1851" s="7">
        <f>IF(S1851&gt;0,RANK(S1851,(N1851:P1851,Q1851:AE1851)),0)</f>
        <v>5</v>
      </c>
      <c r="AR1851" s="2">
        <f t="shared" si="745"/>
        <v>3.0037674371245289E-3</v>
      </c>
      <c r="AS1851" s="2">
        <f t="shared" si="746"/>
        <v>7.1275837491090524E-4</v>
      </c>
      <c r="AT1851" s="2">
        <f t="shared" si="747"/>
        <v>1.145504531106812E-4</v>
      </c>
      <c r="AU1851" s="2">
        <f t="shared" si="748"/>
        <v>1.0606523436174184E-3</v>
      </c>
      <c r="AW1851" t="s">
        <v>2680</v>
      </c>
      <c r="AX1851" t="s">
        <v>1370</v>
      </c>
      <c r="BA1851" s="119">
        <v>34</v>
      </c>
      <c r="BB1851" s="121">
        <v>7</v>
      </c>
      <c r="BC1851" s="125">
        <f t="shared" si="727"/>
        <v>34007</v>
      </c>
      <c r="BE1851" s="7" t="s">
        <v>228</v>
      </c>
      <c r="BR1851" s="66">
        <f>678</f>
        <v>678</v>
      </c>
    </row>
    <row r="1852" spans="1:70" hidden="1" outlineLevel="1">
      <c r="A1852" t="s">
        <v>2087</v>
      </c>
      <c r="B1852" t="s">
        <v>1370</v>
      </c>
      <c r="C1852" s="1">
        <f t="shared" si="740"/>
        <v>50835</v>
      </c>
      <c r="D1852" s="7">
        <f>IF(N1852&gt;0, RANK(N1852,(N1852:P1852,Q1852:AE1852)),0)</f>
        <v>2</v>
      </c>
      <c r="E1852" s="7">
        <f>IF(O1852&gt;0,RANK(O1852,(N1852:P1852,Q1852:AE1852)),0)</f>
        <v>1</v>
      </c>
      <c r="F1852" s="7">
        <f>IF(P1852&gt;0,RANK(P1852,(N1852:P1852,Q1852:AE1852)),0)</f>
        <v>3</v>
      </c>
      <c r="G1852" s="1">
        <f t="shared" si="714"/>
        <v>4395</v>
      </c>
      <c r="H1852" s="2">
        <f t="shared" si="715"/>
        <v>8.6456181764532306E-2</v>
      </c>
      <c r="I1852" s="2"/>
      <c r="J1852" s="2">
        <f t="shared" si="741"/>
        <v>0.45033933313661845</v>
      </c>
      <c r="K1852" s="2">
        <f t="shared" si="742"/>
        <v>0.53679551490115074</v>
      </c>
      <c r="L1852" s="2">
        <f t="shared" si="743"/>
        <v>6.8653486770925542E-3</v>
      </c>
      <c r="M1852" s="2">
        <f t="shared" si="744"/>
        <v>5.99980328513826E-3</v>
      </c>
      <c r="N1852" s="66">
        <v>22893</v>
      </c>
      <c r="O1852" s="66">
        <v>27288</v>
      </c>
      <c r="P1852" s="66">
        <v>349</v>
      </c>
      <c r="Q1852" s="66">
        <v>105</v>
      </c>
      <c r="R1852" s="66">
        <v>41</v>
      </c>
      <c r="S1852" s="66">
        <v>92</v>
      </c>
      <c r="T1852" s="66">
        <v>7</v>
      </c>
      <c r="U1852" s="66">
        <v>17</v>
      </c>
      <c r="V1852" s="66">
        <v>1</v>
      </c>
      <c r="W1852" s="66">
        <f>IF(Notes!B$31,IF(BR1852&gt;0,BR1852-SUM(X1852:AI1852)-AK1852-AL1852,SUM(BS1852:BY1852)),SUM(BS1852:BY1852))</f>
        <v>0</v>
      </c>
      <c r="AJ1852" s="66">
        <v>42</v>
      </c>
      <c r="AN1852" s="7">
        <f>IF(Q1852&gt;0,RANK(Q1852,(N1852:P1852,Q1852:AE1852)),0)</f>
        <v>4</v>
      </c>
      <c r="AO1852" s="7">
        <f>IF(R1852&gt;0,RANK(R1852,(N1852:P1852,Q1852:AE1852)),0)</f>
        <v>6</v>
      </c>
      <c r="AP1852" s="7">
        <f>IF(T1852&gt;0,RANK(T1852,(N1852:P1852,Q1852:AE1852)),0)</f>
        <v>8</v>
      </c>
      <c r="AQ1852" s="7">
        <f>IF(S1852&gt;0,RANK(S1852,(N1852:P1852,Q1852:AE1852)),0)</f>
        <v>5</v>
      </c>
      <c r="AR1852" s="2">
        <f t="shared" si="745"/>
        <v>2.0655060489820007E-3</v>
      </c>
      <c r="AS1852" s="2">
        <f t="shared" si="746"/>
        <v>8.065309334120193E-4</v>
      </c>
      <c r="AT1852" s="2">
        <f t="shared" si="747"/>
        <v>1.3770040326546671E-4</v>
      </c>
      <c r="AU1852" s="2">
        <f t="shared" si="748"/>
        <v>1.8097767286318481E-3</v>
      </c>
      <c r="AW1852" t="s">
        <v>2087</v>
      </c>
      <c r="AX1852" t="s">
        <v>1370</v>
      </c>
      <c r="AY1852">
        <v>2</v>
      </c>
      <c r="BA1852" s="119">
        <v>34</v>
      </c>
      <c r="BB1852" s="121">
        <v>9</v>
      </c>
      <c r="BC1852" s="125">
        <f t="shared" si="727"/>
        <v>34009</v>
      </c>
      <c r="BE1852" s="7" t="s">
        <v>228</v>
      </c>
      <c r="BR1852" s="66">
        <f>148</f>
        <v>148</v>
      </c>
    </row>
    <row r="1853" spans="1:70" hidden="1" outlineLevel="1">
      <c r="A1853" t="s">
        <v>1391</v>
      </c>
      <c r="B1853" t="s">
        <v>1370</v>
      </c>
      <c r="C1853" s="1">
        <f t="shared" si="740"/>
        <v>58065</v>
      </c>
      <c r="D1853" s="7">
        <f>IF(N1853&gt;0, RANK(N1853,(N1853:P1853,Q1853:AE1853)),0)</f>
        <v>1</v>
      </c>
      <c r="E1853" s="7">
        <f>IF(O1853&gt;0,RANK(O1853,(N1853:P1853,Q1853:AE1853)),0)</f>
        <v>2</v>
      </c>
      <c r="F1853" s="7">
        <f>IF(P1853&gt;0,RANK(P1853,(N1853:P1853,Q1853:AE1853)),0)</f>
        <v>3</v>
      </c>
      <c r="G1853" s="1">
        <f t="shared" si="714"/>
        <v>12559</v>
      </c>
      <c r="H1853" s="2">
        <f t="shared" si="715"/>
        <v>0.21629208645483511</v>
      </c>
      <c r="I1853" s="2"/>
      <c r="J1853" s="2">
        <f t="shared" si="741"/>
        <v>0.60137776629639195</v>
      </c>
      <c r="K1853" s="2">
        <f t="shared" si="742"/>
        <v>0.38508567984155689</v>
      </c>
      <c r="L1853" s="2">
        <f t="shared" si="743"/>
        <v>7.9566003616636533E-3</v>
      </c>
      <c r="M1853" s="2">
        <f t="shared" si="744"/>
        <v>5.5799535003875061E-3</v>
      </c>
      <c r="N1853" s="66">
        <v>34919</v>
      </c>
      <c r="O1853" s="66">
        <v>22360</v>
      </c>
      <c r="P1853" s="66">
        <v>462</v>
      </c>
      <c r="Q1853" s="66">
        <v>119</v>
      </c>
      <c r="R1853" s="66">
        <v>41</v>
      </c>
      <c r="S1853" s="66">
        <v>116</v>
      </c>
      <c r="T1853" s="66">
        <v>24</v>
      </c>
      <c r="U1853" s="66">
        <v>11</v>
      </c>
      <c r="V1853" s="66">
        <v>6</v>
      </c>
      <c r="W1853" s="66">
        <f>IF(Notes!B$31,IF(BR1853&gt;0,BR1853-SUM(X1853:AI1853)-AK1853-AL1853,SUM(BS1853:BY1853)),SUM(BS1853:BY1853))</f>
        <v>0</v>
      </c>
      <c r="AJ1853" s="66">
        <v>7</v>
      </c>
      <c r="AN1853" s="7">
        <f>IF(Q1853&gt;0,RANK(Q1853,(N1853:P1853,Q1853:AE1853)),0)</f>
        <v>4</v>
      </c>
      <c r="AO1853" s="7">
        <f>IF(R1853&gt;0,RANK(R1853,(N1853:P1853,Q1853:AE1853)),0)</f>
        <v>6</v>
      </c>
      <c r="AP1853" s="7">
        <f>IF(T1853&gt;0,RANK(T1853,(N1853:P1853,Q1853:AE1853)),0)</f>
        <v>7</v>
      </c>
      <c r="AQ1853" s="7">
        <f>IF(S1853&gt;0,RANK(S1853,(N1853:P1853,Q1853:AE1853)),0)</f>
        <v>5</v>
      </c>
      <c r="AR1853" s="2">
        <f t="shared" si="745"/>
        <v>2.0494273658830621E-3</v>
      </c>
      <c r="AS1853" s="2">
        <f t="shared" si="746"/>
        <v>7.0610522690088692E-4</v>
      </c>
      <c r="AT1853" s="2">
        <f t="shared" si="747"/>
        <v>4.1332988891759235E-4</v>
      </c>
      <c r="AU1853" s="2">
        <f t="shared" si="748"/>
        <v>1.997761129768363E-3</v>
      </c>
      <c r="AW1853" t="s">
        <v>1391</v>
      </c>
      <c r="AX1853" t="s">
        <v>1370</v>
      </c>
      <c r="AY1853">
        <v>2</v>
      </c>
      <c r="BA1853" s="119">
        <v>34</v>
      </c>
      <c r="BB1853" s="121">
        <v>11</v>
      </c>
      <c r="BC1853" s="125">
        <f t="shared" si="727"/>
        <v>34011</v>
      </c>
      <c r="BE1853" s="7" t="s">
        <v>228</v>
      </c>
      <c r="BR1853" s="66">
        <v>129</v>
      </c>
    </row>
    <row r="1854" spans="1:70" hidden="1" outlineLevel="1">
      <c r="A1854" t="s">
        <v>1885</v>
      </c>
      <c r="B1854" t="s">
        <v>1370</v>
      </c>
      <c r="C1854" s="1">
        <f t="shared" si="740"/>
        <v>316183</v>
      </c>
      <c r="D1854" s="7">
        <f>IF(N1854&gt;0, RANK(N1854,(N1854:P1854,Q1854:AE1854)),0)</f>
        <v>1</v>
      </c>
      <c r="E1854" s="7">
        <f>IF(O1854&gt;0,RANK(O1854,(N1854:P1854,Q1854:AE1854)),0)</f>
        <v>2</v>
      </c>
      <c r="F1854" s="7">
        <f>IF(P1854&gt;0,RANK(P1854,(N1854:P1854,Q1854:AE1854)),0)</f>
        <v>3</v>
      </c>
      <c r="G1854" s="1">
        <f t="shared" si="714"/>
        <v>166243</v>
      </c>
      <c r="H1854" s="2">
        <f t="shared" si="715"/>
        <v>0.52578095596537444</v>
      </c>
      <c r="I1854" s="2"/>
      <c r="J1854" s="2">
        <f t="shared" si="741"/>
        <v>0.76002188605965537</v>
      </c>
      <c r="K1854" s="2">
        <f t="shared" si="742"/>
        <v>0.23424093009428085</v>
      </c>
      <c r="L1854" s="2">
        <f t="shared" si="743"/>
        <v>2.5839466384973259E-3</v>
      </c>
      <c r="M1854" s="2">
        <f t="shared" si="744"/>
        <v>3.1532372075664555E-3</v>
      </c>
      <c r="N1854" s="66">
        <v>240306</v>
      </c>
      <c r="O1854" s="66">
        <v>74063</v>
      </c>
      <c r="P1854" s="66">
        <v>817</v>
      </c>
      <c r="Q1854" s="66">
        <v>362</v>
      </c>
      <c r="R1854" s="66">
        <v>293</v>
      </c>
      <c r="S1854" s="66">
        <v>145</v>
      </c>
      <c r="T1854" s="66">
        <v>54</v>
      </c>
      <c r="U1854" s="66">
        <v>112</v>
      </c>
      <c r="V1854" s="66">
        <v>17</v>
      </c>
      <c r="W1854" s="66">
        <f>IF(Notes!B$31,IF(BR1854&gt;0,BR1854-SUM(X1854:AI1854)-AK1854-AL1854,SUM(BS1854:BY1854)),SUM(BS1854:BY1854))</f>
        <v>0</v>
      </c>
      <c r="AJ1854" s="66">
        <v>14</v>
      </c>
      <c r="AN1854" s="7">
        <f>IF(Q1854&gt;0,RANK(Q1854,(N1854:P1854,Q1854:AE1854)),0)</f>
        <v>4</v>
      </c>
      <c r="AO1854" s="7">
        <f>IF(R1854&gt;0,RANK(R1854,(N1854:P1854,Q1854:AE1854)),0)</f>
        <v>5</v>
      </c>
      <c r="AP1854" s="7">
        <f>IF(T1854&gt;0,RANK(T1854,(N1854:P1854,Q1854:AE1854)),0)</f>
        <v>8</v>
      </c>
      <c r="AQ1854" s="7">
        <f>IF(S1854&gt;0,RANK(S1854,(N1854:P1854,Q1854:AE1854)),0)</f>
        <v>6</v>
      </c>
      <c r="AR1854" s="2">
        <f t="shared" si="745"/>
        <v>1.144906588905792E-3</v>
      </c>
      <c r="AS1854" s="2">
        <f t="shared" si="746"/>
        <v>9.2667853742927351E-4</v>
      </c>
      <c r="AT1854" s="2">
        <f t="shared" si="747"/>
        <v>1.707871707207535E-4</v>
      </c>
      <c r="AU1854" s="2">
        <f t="shared" si="748"/>
        <v>4.5859518063906031E-4</v>
      </c>
      <c r="AW1854" t="s">
        <v>1885</v>
      </c>
      <c r="AX1854" t="s">
        <v>1370</v>
      </c>
      <c r="BA1854" s="119">
        <v>34</v>
      </c>
      <c r="BB1854" s="121">
        <v>13</v>
      </c>
      <c r="BC1854" s="125">
        <f t="shared" si="727"/>
        <v>34013</v>
      </c>
      <c r="BE1854" s="7" t="s">
        <v>228</v>
      </c>
      <c r="BR1854" s="105">
        <v>367</v>
      </c>
    </row>
    <row r="1855" spans="1:70" hidden="1" outlineLevel="1">
      <c r="A1855" t="s">
        <v>99</v>
      </c>
      <c r="B1855" t="s">
        <v>1370</v>
      </c>
      <c r="C1855" s="1">
        <f t="shared" si="740"/>
        <v>139430</v>
      </c>
      <c r="D1855" s="7">
        <f>IF(N1855&gt;0, RANK(N1855,(N1855:P1855,Q1855:AE1855)),0)</f>
        <v>1</v>
      </c>
      <c r="E1855" s="7">
        <f>IF(O1855&gt;0,RANK(O1855,(N1855:P1855,Q1855:AE1855)),0)</f>
        <v>2</v>
      </c>
      <c r="F1855" s="7">
        <f>IF(P1855&gt;0,RANK(P1855,(N1855:P1855,Q1855:AE1855)),0)</f>
        <v>3</v>
      </c>
      <c r="G1855" s="1">
        <f t="shared" si="714"/>
        <v>16952</v>
      </c>
      <c r="H1855" s="2">
        <f t="shared" si="715"/>
        <v>0.12158072150900093</v>
      </c>
      <c r="I1855" s="2"/>
      <c r="J1855" s="2">
        <f t="shared" si="741"/>
        <v>0.55416337947357097</v>
      </c>
      <c r="K1855" s="2">
        <f t="shared" si="742"/>
        <v>0.43258265796457002</v>
      </c>
      <c r="L1855" s="2">
        <f t="shared" si="743"/>
        <v>7.6095531808075736E-3</v>
      </c>
      <c r="M1855" s="2">
        <f t="shared" si="744"/>
        <v>5.6444093810514382E-3</v>
      </c>
      <c r="N1855" s="66">
        <v>77267</v>
      </c>
      <c r="O1855" s="66">
        <v>60315</v>
      </c>
      <c r="P1855" s="66">
        <v>1061</v>
      </c>
      <c r="Q1855" s="66">
        <v>387</v>
      </c>
      <c r="R1855" s="66">
        <v>125</v>
      </c>
      <c r="S1855" s="66">
        <v>183</v>
      </c>
      <c r="T1855" s="66">
        <v>8</v>
      </c>
      <c r="U1855" s="66">
        <v>50</v>
      </c>
      <c r="V1855" s="66">
        <v>8</v>
      </c>
      <c r="W1855" s="66">
        <f>IF(Notes!B$31,IF(BR1855&gt;0,BR1855-SUM(X1855:AI1855)-AK1855-AL1855,SUM(BS1855:BY1855)),SUM(BS1855:BY1855))</f>
        <v>0</v>
      </c>
      <c r="AJ1855" s="66">
        <v>26</v>
      </c>
      <c r="AN1855" s="7">
        <f>IF(Q1855&gt;0,RANK(Q1855,(N1855:P1855,Q1855:AE1855)),0)</f>
        <v>4</v>
      </c>
      <c r="AO1855" s="7">
        <f>IF(R1855&gt;0,RANK(R1855,(N1855:P1855,Q1855:AE1855)),0)</f>
        <v>6</v>
      </c>
      <c r="AP1855" s="7">
        <f>IF(T1855&gt;0,RANK(T1855,(N1855:P1855,Q1855:AE1855)),0)</f>
        <v>8</v>
      </c>
      <c r="AQ1855" s="7">
        <f>IF(S1855&gt;0,RANK(S1855,(N1855:P1855,Q1855:AE1855)),0)</f>
        <v>5</v>
      </c>
      <c r="AR1855" s="2">
        <f t="shared" si="745"/>
        <v>2.7755863157139784E-3</v>
      </c>
      <c r="AS1855" s="2">
        <f t="shared" si="746"/>
        <v>8.9650720791795168E-4</v>
      </c>
      <c r="AT1855" s="2">
        <f t="shared" si="747"/>
        <v>5.7376461306748905E-5</v>
      </c>
      <c r="AU1855" s="2">
        <f t="shared" si="748"/>
        <v>1.3124865523918812E-3</v>
      </c>
      <c r="AW1855" t="s">
        <v>99</v>
      </c>
      <c r="AX1855" t="s">
        <v>1370</v>
      </c>
      <c r="BA1855" s="119">
        <v>34</v>
      </c>
      <c r="BB1855" s="121">
        <v>15</v>
      </c>
      <c r="BC1855" s="125">
        <f t="shared" si="727"/>
        <v>34015</v>
      </c>
      <c r="BE1855" s="7" t="s">
        <v>228</v>
      </c>
      <c r="BR1855" s="3">
        <f>141+287+38+50</f>
        <v>516</v>
      </c>
    </row>
    <row r="1856" spans="1:70" hidden="1" outlineLevel="1">
      <c r="A1856" t="s">
        <v>2031</v>
      </c>
      <c r="B1856" t="s">
        <v>1370</v>
      </c>
      <c r="C1856" s="1">
        <f t="shared" si="740"/>
        <v>211312</v>
      </c>
      <c r="D1856" s="7">
        <f>IF(N1856&gt;0, RANK(N1856,(N1856:P1856,Q1856:AE1856)),0)</f>
        <v>1</v>
      </c>
      <c r="E1856" s="7">
        <f>IF(O1856&gt;0,RANK(O1856,(N1856:P1856,Q1856:AE1856)),0)</f>
        <v>2</v>
      </c>
      <c r="F1856" s="7">
        <f>IF(P1856&gt;0,RANK(P1856,(N1856:P1856,Q1856:AE1856)),0)</f>
        <v>3</v>
      </c>
      <c r="G1856" s="1">
        <f t="shared" si="714"/>
        <v>98780</v>
      </c>
      <c r="H1856" s="2">
        <f t="shared" si="715"/>
        <v>0.46746043764670253</v>
      </c>
      <c r="I1856" s="2"/>
      <c r="J1856" s="2">
        <f t="shared" si="741"/>
        <v>0.729442719769819</v>
      </c>
      <c r="K1856" s="2">
        <f t="shared" si="742"/>
        <v>0.26198228212311653</v>
      </c>
      <c r="L1856" s="2">
        <f t="shared" si="743"/>
        <v>4.0982054970848791E-3</v>
      </c>
      <c r="M1856" s="2">
        <f t="shared" si="744"/>
        <v>4.4767926099795897E-3</v>
      </c>
      <c r="N1856" s="66">
        <v>154140</v>
      </c>
      <c r="O1856" s="66">
        <v>55360</v>
      </c>
      <c r="P1856" s="66">
        <v>866</v>
      </c>
      <c r="Q1856" s="66">
        <v>298</v>
      </c>
      <c r="R1856" s="66">
        <v>241</v>
      </c>
      <c r="S1856" s="66">
        <v>207</v>
      </c>
      <c r="T1856" s="66">
        <v>31</v>
      </c>
      <c r="U1856" s="66">
        <v>42</v>
      </c>
      <c r="V1856" s="66">
        <v>34</v>
      </c>
      <c r="W1856" s="66">
        <f>IF(Notes!B$31,IF(BR1856&gt;0,BR1856-SUM(X1856:AI1856)-AK1856-AL1856,SUM(BS1856:BY1856)),SUM(BS1856:BY1856))</f>
        <v>0</v>
      </c>
      <c r="AJ1856" s="66">
        <v>93</v>
      </c>
      <c r="AN1856" s="7">
        <f>IF(Q1856&gt;0,RANK(Q1856,(N1856:P1856,Q1856:AE1856)),0)</f>
        <v>4</v>
      </c>
      <c r="AO1856" s="7">
        <f>IF(R1856&gt;0,RANK(R1856,(N1856:P1856,Q1856:AE1856)),0)</f>
        <v>5</v>
      </c>
      <c r="AP1856" s="7">
        <f>IF(T1856&gt;0,RANK(T1856,(N1856:P1856,Q1856:AE1856)),0)</f>
        <v>9</v>
      </c>
      <c r="AQ1856" s="7">
        <f>IF(S1856&gt;0,RANK(S1856,(N1856:P1856,Q1856:AE1856)),0)</f>
        <v>6</v>
      </c>
      <c r="AR1856" s="2">
        <f t="shared" si="745"/>
        <v>1.410236995532672E-3</v>
      </c>
      <c r="AS1856" s="2">
        <f t="shared" si="746"/>
        <v>1.1404936775952148E-3</v>
      </c>
      <c r="AT1856" s="2">
        <f t="shared" si="747"/>
        <v>1.4670250624668736E-4</v>
      </c>
      <c r="AU1856" s="2">
        <f t="shared" si="748"/>
        <v>9.7959415461497694E-4</v>
      </c>
      <c r="AW1856" t="s">
        <v>2031</v>
      </c>
      <c r="AX1856" t="s">
        <v>1370</v>
      </c>
      <c r="BA1856" s="119">
        <v>34</v>
      </c>
      <c r="BB1856" s="121">
        <v>17</v>
      </c>
      <c r="BC1856" s="125">
        <f t="shared" si="727"/>
        <v>34017</v>
      </c>
      <c r="BE1856" s="7" t="s">
        <v>228</v>
      </c>
      <c r="BR1856" s="66">
        <v>304</v>
      </c>
    </row>
    <row r="1857" spans="1:70" hidden="1" outlineLevel="1">
      <c r="A1857" t="s">
        <v>2700</v>
      </c>
      <c r="B1857" t="s">
        <v>1370</v>
      </c>
      <c r="C1857" s="1">
        <f t="shared" si="740"/>
        <v>69849</v>
      </c>
      <c r="D1857" s="7">
        <f>IF(N1857&gt;0, RANK(N1857,(N1857:P1857,Q1857:AE1857)),0)</f>
        <v>2</v>
      </c>
      <c r="E1857" s="7">
        <f>IF(O1857&gt;0,RANK(O1857,(N1857:P1857,Q1857:AE1857)),0)</f>
        <v>1</v>
      </c>
      <c r="F1857" s="7">
        <f>IF(P1857&gt;0,RANK(P1857,(N1857:P1857,Q1857:AE1857)),0)</f>
        <v>3</v>
      </c>
      <c r="G1857" s="1">
        <f t="shared" si="714"/>
        <v>9316</v>
      </c>
      <c r="H1857" s="2">
        <f t="shared" si="715"/>
        <v>0.13337341980558062</v>
      </c>
      <c r="I1857" s="2"/>
      <c r="J1857" s="2">
        <f t="shared" si="741"/>
        <v>0.42629099915532076</v>
      </c>
      <c r="K1857" s="2">
        <f t="shared" si="742"/>
        <v>0.55966441896090136</v>
      </c>
      <c r="L1857" s="2">
        <f t="shared" si="743"/>
        <v>6.2420363927901618E-3</v>
      </c>
      <c r="M1857" s="2">
        <f t="shared" si="744"/>
        <v>7.8025454909877228E-3</v>
      </c>
      <c r="N1857" s="66">
        <v>29776</v>
      </c>
      <c r="O1857" s="66">
        <v>39092</v>
      </c>
      <c r="P1857" s="66">
        <v>436</v>
      </c>
      <c r="Q1857" s="66">
        <v>314</v>
      </c>
      <c r="R1857" s="66">
        <v>102</v>
      </c>
      <c r="S1857" s="66">
        <v>99</v>
      </c>
      <c r="T1857" s="66">
        <v>10</v>
      </c>
      <c r="U1857" s="66">
        <v>7</v>
      </c>
      <c r="V1857" s="66">
        <v>6</v>
      </c>
      <c r="W1857" s="66">
        <f>IF(Notes!B$31,IF(BR1857&gt;0,BR1857-SUM(X1857:AI1857)-AK1857-AL1857,SUM(BS1857:BY1857)),SUM(BS1857:BY1857))</f>
        <v>0</v>
      </c>
      <c r="AJ1857" s="66">
        <v>7</v>
      </c>
      <c r="AN1857" s="7">
        <f>IF(Q1857&gt;0,RANK(Q1857,(N1857:P1857,Q1857:AE1857)),0)</f>
        <v>4</v>
      </c>
      <c r="AO1857" s="7">
        <f>IF(R1857&gt;0,RANK(R1857,(N1857:P1857,Q1857:AE1857)),0)</f>
        <v>5</v>
      </c>
      <c r="AP1857" s="7">
        <f>IF(T1857&gt;0,RANK(T1857,(N1857:P1857,Q1857:AE1857)),0)</f>
        <v>7</v>
      </c>
      <c r="AQ1857" s="7">
        <f>IF(S1857&gt;0,RANK(S1857,(N1857:P1857,Q1857:AE1857)),0)</f>
        <v>6</v>
      </c>
      <c r="AR1857" s="2">
        <f t="shared" si="745"/>
        <v>4.4954115305874103E-3</v>
      </c>
      <c r="AS1857" s="2">
        <f t="shared" si="746"/>
        <v>1.4602929175793497E-3</v>
      </c>
      <c r="AT1857" s="2">
        <f t="shared" si="747"/>
        <v>1.4316597231170096E-4</v>
      </c>
      <c r="AU1857" s="2">
        <f t="shared" si="748"/>
        <v>1.4173431258858395E-3</v>
      </c>
      <c r="AW1857" t="s">
        <v>2700</v>
      </c>
      <c r="AX1857" t="s">
        <v>1370</v>
      </c>
      <c r="BA1857" s="119">
        <v>34</v>
      </c>
      <c r="BB1857" s="121">
        <v>19</v>
      </c>
      <c r="BC1857" s="125">
        <f t="shared" si="727"/>
        <v>34019</v>
      </c>
      <c r="BE1857" s="7" t="s">
        <v>228</v>
      </c>
      <c r="BR1857" s="66">
        <f>27+79+60</f>
        <v>166</v>
      </c>
    </row>
    <row r="1858" spans="1:70" hidden="1" outlineLevel="1">
      <c r="A1858" t="s">
        <v>1770</v>
      </c>
      <c r="B1858" t="s">
        <v>1370</v>
      </c>
      <c r="C1858" s="1">
        <f t="shared" si="740"/>
        <v>160039</v>
      </c>
      <c r="D1858" s="7">
        <f>IF(N1858&gt;0, RANK(N1858,(N1858:P1858,Q1858:AE1858)),0)</f>
        <v>1</v>
      </c>
      <c r="E1858" s="7">
        <f>IF(O1858&gt;0,RANK(O1858,(N1858:P1858,Q1858:AE1858)),0)</f>
        <v>2</v>
      </c>
      <c r="F1858" s="7">
        <f>IF(P1858&gt;0,RANK(P1858,(N1858:P1858,Q1858:AE1858)),0)</f>
        <v>3</v>
      </c>
      <c r="G1858" s="1">
        <f t="shared" si="714"/>
        <v>57703</v>
      </c>
      <c r="H1858" s="2">
        <f t="shared" si="715"/>
        <v>0.36055586450802618</v>
      </c>
      <c r="I1858" s="2"/>
      <c r="J1858" s="2">
        <f t="shared" si="741"/>
        <v>0.67437312155162177</v>
      </c>
      <c r="K1858" s="2">
        <f t="shared" si="742"/>
        <v>0.31381725704359564</v>
      </c>
      <c r="L1858" s="2">
        <f t="shared" si="743"/>
        <v>6.9358093964596128E-3</v>
      </c>
      <c r="M1858" s="2">
        <f t="shared" si="744"/>
        <v>4.8738120083229759E-3</v>
      </c>
      <c r="N1858" s="66">
        <v>107926</v>
      </c>
      <c r="O1858" s="66">
        <v>50223</v>
      </c>
      <c r="P1858" s="66">
        <v>1110</v>
      </c>
      <c r="Q1858" s="66">
        <v>380</v>
      </c>
      <c r="R1858" s="66">
        <v>134</v>
      </c>
      <c r="S1858" s="66">
        <v>160</v>
      </c>
      <c r="T1858" s="66">
        <v>24</v>
      </c>
      <c r="U1858" s="66">
        <v>61</v>
      </c>
      <c r="V1858" s="66">
        <v>9</v>
      </c>
      <c r="W1858" s="66">
        <f>IF(Notes!B$31,IF(BR1858&gt;0,BR1858-SUM(X1858:AI1858)-AK1858-AL1858,SUM(BS1858:BY1858)),SUM(BS1858:BY1858))</f>
        <v>0</v>
      </c>
      <c r="AJ1858" s="66">
        <v>12</v>
      </c>
      <c r="AN1858" s="7">
        <f>IF(Q1858&gt;0,RANK(Q1858,(N1858:P1858,Q1858:AE1858)),0)</f>
        <v>4</v>
      </c>
      <c r="AO1858" s="7">
        <f>IF(R1858&gt;0,RANK(R1858,(N1858:P1858,Q1858:AE1858)),0)</f>
        <v>6</v>
      </c>
      <c r="AP1858" s="7">
        <f>IF(T1858&gt;0,RANK(T1858,(N1858:P1858,Q1858:AE1858)),0)</f>
        <v>8</v>
      </c>
      <c r="AQ1858" s="7">
        <f>IF(S1858&gt;0,RANK(S1858,(N1858:P1858,Q1858:AE1858)),0)</f>
        <v>5</v>
      </c>
      <c r="AR1858" s="2">
        <f t="shared" si="745"/>
        <v>2.3744212348240116E-3</v>
      </c>
      <c r="AS1858" s="2">
        <f t="shared" si="746"/>
        <v>8.3729590912215153E-4</v>
      </c>
      <c r="AT1858" s="2">
        <f t="shared" si="747"/>
        <v>1.4996344640993758E-4</v>
      </c>
      <c r="AU1858" s="2">
        <f t="shared" si="748"/>
        <v>9.9975630939958394E-4</v>
      </c>
      <c r="AW1858" t="s">
        <v>1770</v>
      </c>
      <c r="AX1858" t="s">
        <v>1370</v>
      </c>
      <c r="BA1858" s="119">
        <v>34</v>
      </c>
      <c r="BB1858" s="121">
        <v>21</v>
      </c>
      <c r="BC1858" s="125">
        <f t="shared" si="727"/>
        <v>34021</v>
      </c>
      <c r="BE1858" s="7" t="s">
        <v>228</v>
      </c>
      <c r="BR1858" s="66">
        <v>339</v>
      </c>
    </row>
    <row r="1859" spans="1:70" hidden="1" outlineLevel="1">
      <c r="A1859" t="s">
        <v>3384</v>
      </c>
      <c r="B1859" t="s">
        <v>1370</v>
      </c>
      <c r="C1859" s="1">
        <f t="shared" si="740"/>
        <v>321015</v>
      </c>
      <c r="D1859" s="7">
        <f>IF(N1859&gt;0, RANK(N1859,(N1859:P1859,Q1859:AE1859)),0)</f>
        <v>1</v>
      </c>
      <c r="E1859" s="7">
        <f>IF(O1859&gt;0,RANK(O1859,(N1859:P1859,Q1859:AE1859)),0)</f>
        <v>2</v>
      </c>
      <c r="F1859" s="7">
        <f>IF(P1859&gt;0,RANK(P1859,(N1859:P1859,Q1859:AE1859)),0)</f>
        <v>3</v>
      </c>
      <c r="G1859" s="1">
        <f t="shared" si="714"/>
        <v>70117</v>
      </c>
      <c r="H1859" s="2">
        <f t="shared" si="715"/>
        <v>0.21842281513324924</v>
      </c>
      <c r="I1859" s="2"/>
      <c r="J1859" s="2">
        <f t="shared" si="741"/>
        <v>0.60374748843511983</v>
      </c>
      <c r="K1859" s="2">
        <f t="shared" si="742"/>
        <v>0.38532467330187065</v>
      </c>
      <c r="L1859" s="2">
        <f t="shared" si="743"/>
        <v>6.3330373970063702E-3</v>
      </c>
      <c r="M1859" s="2">
        <f t="shared" si="744"/>
        <v>4.5948008660031559E-3</v>
      </c>
      <c r="N1859" s="66">
        <v>193812</v>
      </c>
      <c r="O1859" s="66">
        <v>123695</v>
      </c>
      <c r="P1859" s="66">
        <v>2033</v>
      </c>
      <c r="Q1859" s="66">
        <v>603</v>
      </c>
      <c r="R1859" s="66">
        <v>291</v>
      </c>
      <c r="S1859" s="66">
        <v>306</v>
      </c>
      <c r="T1859" s="66">
        <v>133</v>
      </c>
      <c r="U1859" s="66">
        <v>39</v>
      </c>
      <c r="V1859" s="66">
        <v>25</v>
      </c>
      <c r="W1859" s="66">
        <f>IF(Notes!B$31,IF(BR1859&gt;0,BR1859-SUM(X1859:AI1859)-AK1859-AL1859,SUM(BS1859:BY1859)),SUM(BS1859:BY1859))</f>
        <v>0</v>
      </c>
      <c r="AJ1859" s="66">
        <v>78</v>
      </c>
      <c r="AN1859" s="7">
        <f>IF(Q1859&gt;0,RANK(Q1859,(N1859:P1859,Q1859:AE1859)),0)</f>
        <v>4</v>
      </c>
      <c r="AO1859" s="7">
        <f>IF(R1859&gt;0,RANK(R1859,(N1859:P1859,Q1859:AE1859)),0)</f>
        <v>6</v>
      </c>
      <c r="AP1859" s="7">
        <f>IF(T1859&gt;0,RANK(T1859,(N1859:P1859,Q1859:AE1859)),0)</f>
        <v>7</v>
      </c>
      <c r="AQ1859" s="7">
        <f>IF(S1859&gt;0,RANK(S1859,(N1859:P1859,Q1859:AE1859)),0)</f>
        <v>5</v>
      </c>
      <c r="AR1859" s="2">
        <f t="shared" si="745"/>
        <v>1.8784168964067099E-3</v>
      </c>
      <c r="AS1859" s="2">
        <f t="shared" si="746"/>
        <v>9.0649969627587491E-4</v>
      </c>
      <c r="AT1859" s="2">
        <f t="shared" si="747"/>
        <v>4.1431085774808028E-4</v>
      </c>
      <c r="AU1859" s="2">
        <f t="shared" si="748"/>
        <v>9.5322648474370356E-4</v>
      </c>
      <c r="AW1859" t="s">
        <v>3384</v>
      </c>
      <c r="AX1859" t="s">
        <v>1370</v>
      </c>
      <c r="BA1859" s="119">
        <v>34</v>
      </c>
      <c r="BB1859" s="121">
        <v>23</v>
      </c>
      <c r="BC1859" s="125">
        <f t="shared" si="727"/>
        <v>34023</v>
      </c>
      <c r="BE1859" s="7" t="s">
        <v>228</v>
      </c>
      <c r="BR1859" s="66">
        <v>859</v>
      </c>
    </row>
    <row r="1860" spans="1:70" hidden="1" outlineLevel="1">
      <c r="A1860" t="s">
        <v>100</v>
      </c>
      <c r="B1860" t="s">
        <v>1370</v>
      </c>
      <c r="C1860" s="1">
        <f t="shared" si="740"/>
        <v>312616</v>
      </c>
      <c r="D1860" s="7">
        <f>IF(N1860&gt;0, RANK(N1860,(N1860:P1860,Q1860:AE1860)),0)</f>
        <v>2</v>
      </c>
      <c r="E1860" s="7">
        <f>IF(O1860&gt;0,RANK(O1860,(N1860:P1860,Q1860:AE1860)),0)</f>
        <v>1</v>
      </c>
      <c r="F1860" s="7">
        <f>IF(P1860&gt;0,RANK(P1860,(N1860:P1860,Q1860:AE1860)),0)</f>
        <v>3</v>
      </c>
      <c r="G1860" s="1">
        <f t="shared" si="714"/>
        <v>11696</v>
      </c>
      <c r="H1860" s="2">
        <f t="shared" si="715"/>
        <v>3.7413312178519335E-2</v>
      </c>
      <c r="I1860" s="2"/>
      <c r="J1860" s="2">
        <f t="shared" si="741"/>
        <v>0.47578178979962638</v>
      </c>
      <c r="K1860" s="2">
        <f t="shared" si="742"/>
        <v>0.51319510197814566</v>
      </c>
      <c r="L1860" s="2">
        <f t="shared" si="743"/>
        <v>6.1992988202779131E-3</v>
      </c>
      <c r="M1860" s="2">
        <f t="shared" si="744"/>
        <v>4.8238094019500488E-3</v>
      </c>
      <c r="N1860" s="66">
        <v>148737</v>
      </c>
      <c r="O1860" s="66">
        <v>160433</v>
      </c>
      <c r="P1860" s="66">
        <v>1938</v>
      </c>
      <c r="Q1860" s="66">
        <v>763</v>
      </c>
      <c r="R1860" s="66">
        <v>385</v>
      </c>
      <c r="S1860" s="66">
        <v>290</v>
      </c>
      <c r="T1860" s="66">
        <v>18</v>
      </c>
      <c r="U1860" s="66">
        <v>18</v>
      </c>
      <c r="V1860" s="66">
        <v>12</v>
      </c>
      <c r="W1860" s="66">
        <f>IF(Notes!B$31,IF(BR1860&gt;0,BR1860-SUM(X1860:AI1860)-AK1860-AL1860,SUM(BS1860:BY1860)),SUM(BS1860:BY1860))</f>
        <v>0</v>
      </c>
      <c r="AJ1860" s="66">
        <v>22</v>
      </c>
      <c r="AN1860" s="7">
        <f>IF(Q1860&gt;0,RANK(Q1860,(N1860:P1860,Q1860:AE1860)),0)</f>
        <v>4</v>
      </c>
      <c r="AO1860" s="7">
        <f>IF(R1860&gt;0,RANK(R1860,(N1860:P1860,Q1860:AE1860)),0)</f>
        <v>5</v>
      </c>
      <c r="AP1860" s="7">
        <f>IF(T1860&gt;0,RANK(T1860,(N1860:P1860,Q1860:AE1860)),0)</f>
        <v>7</v>
      </c>
      <c r="AQ1860" s="7">
        <f>IF(S1860&gt;0,RANK(S1860,(N1860:P1860,Q1860:AE1860)),0)</f>
        <v>6</v>
      </c>
      <c r="AR1860" s="2">
        <f t="shared" si="745"/>
        <v>2.4406940143818614E-3</v>
      </c>
      <c r="AS1860" s="2">
        <f t="shared" si="746"/>
        <v>1.2315428512935998E-3</v>
      </c>
      <c r="AT1860" s="2">
        <f t="shared" si="747"/>
        <v>5.7578626813726747E-5</v>
      </c>
      <c r="AU1860" s="2">
        <f t="shared" si="748"/>
        <v>9.2765565422115316E-4</v>
      </c>
      <c r="AW1860" t="s">
        <v>100</v>
      </c>
      <c r="AX1860" t="s">
        <v>1370</v>
      </c>
      <c r="BA1860" s="119">
        <v>34</v>
      </c>
      <c r="BB1860" s="121">
        <v>25</v>
      </c>
      <c r="BC1860" s="125">
        <f t="shared" si="727"/>
        <v>34025</v>
      </c>
      <c r="BE1860" s="7" t="s">
        <v>228</v>
      </c>
      <c r="BR1860" s="66">
        <v>798</v>
      </c>
    </row>
    <row r="1861" spans="1:70" hidden="1" outlineLevel="1">
      <c r="A1861" t="s">
        <v>467</v>
      </c>
      <c r="B1861" t="s">
        <v>1370</v>
      </c>
      <c r="C1861" s="1">
        <f t="shared" si="740"/>
        <v>246916</v>
      </c>
      <c r="D1861" s="7">
        <f>IF(N1861&gt;0, RANK(N1861,(N1861:P1861,Q1861:AE1861)),0)</f>
        <v>2</v>
      </c>
      <c r="E1861" s="7">
        <f>IF(O1861&gt;0,RANK(O1861,(N1861:P1861,Q1861:AE1861)),0)</f>
        <v>1</v>
      </c>
      <c r="F1861" s="7">
        <f>IF(P1861&gt;0,RANK(P1861,(N1861:P1861,Q1861:AE1861)),0)</f>
        <v>3</v>
      </c>
      <c r="G1861" s="1">
        <f t="shared" si="714"/>
        <v>20056</v>
      </c>
      <c r="H1861" s="2">
        <f t="shared" si="715"/>
        <v>8.1226003985160944E-2</v>
      </c>
      <c r="I1861" s="2"/>
      <c r="J1861" s="2">
        <f t="shared" si="741"/>
        <v>0.45470929384892028</v>
      </c>
      <c r="K1861" s="2">
        <f t="shared" si="742"/>
        <v>0.53593529783408123</v>
      </c>
      <c r="L1861" s="2">
        <f t="shared" si="743"/>
        <v>4.6007549126018564E-3</v>
      </c>
      <c r="M1861" s="2">
        <f t="shared" si="744"/>
        <v>4.7546534043965806E-3</v>
      </c>
      <c r="N1861" s="66">
        <v>112275</v>
      </c>
      <c r="O1861" s="66">
        <v>132331</v>
      </c>
      <c r="P1861" s="66">
        <v>1136</v>
      </c>
      <c r="Q1861" s="66">
        <v>632</v>
      </c>
      <c r="R1861" s="66">
        <v>154</v>
      </c>
      <c r="S1861" s="66">
        <v>292</v>
      </c>
      <c r="T1861" s="66">
        <v>23</v>
      </c>
      <c r="U1861" s="66">
        <v>20</v>
      </c>
      <c r="V1861" s="66">
        <v>38</v>
      </c>
      <c r="W1861" s="66">
        <f>IF(Notes!B$31,IF(BR1861&gt;0,BR1861-SUM(X1861:AI1861)-AK1861-AL1861,SUM(BS1861:BY1861)),SUM(BS1861:BY1861))</f>
        <v>0</v>
      </c>
      <c r="AJ1861" s="66">
        <v>15</v>
      </c>
      <c r="AN1861" s="7">
        <f>IF(Q1861&gt;0,RANK(Q1861,(N1861:P1861,Q1861:AE1861)),0)</f>
        <v>4</v>
      </c>
      <c r="AO1861" s="7">
        <f>IF(R1861&gt;0,RANK(R1861,(N1861:P1861,Q1861:AE1861)),0)</f>
        <v>6</v>
      </c>
      <c r="AP1861" s="7">
        <f>IF(T1861&gt;0,RANK(T1861,(N1861:P1861,Q1861:AE1861)),0)</f>
        <v>8</v>
      </c>
      <c r="AQ1861" s="7">
        <f>IF(S1861&gt;0,RANK(S1861,(N1861:P1861,Q1861:AE1861)),0)</f>
        <v>5</v>
      </c>
      <c r="AR1861" s="2">
        <f t="shared" si="745"/>
        <v>2.5595749161658214E-3</v>
      </c>
      <c r="AS1861" s="2">
        <f t="shared" si="746"/>
        <v>6.236938877998996E-4</v>
      </c>
      <c r="AT1861" s="2">
        <f t="shared" si="747"/>
        <v>9.3149087138946041E-5</v>
      </c>
      <c r="AU1861" s="2">
        <f t="shared" si="748"/>
        <v>1.1825884106335758E-3</v>
      </c>
      <c r="AW1861" t="s">
        <v>467</v>
      </c>
      <c r="AX1861" t="s">
        <v>1370</v>
      </c>
      <c r="AY1861">
        <v>11</v>
      </c>
      <c r="BA1861" s="119">
        <v>34</v>
      </c>
      <c r="BB1861" s="121">
        <v>27</v>
      </c>
      <c r="BC1861" s="125">
        <f t="shared" si="727"/>
        <v>34027</v>
      </c>
      <c r="BE1861" s="7" t="s">
        <v>228</v>
      </c>
      <c r="BR1861" s="66">
        <v>603</v>
      </c>
    </row>
    <row r="1862" spans="1:70" hidden="1" outlineLevel="1">
      <c r="A1862" t="s">
        <v>1050</v>
      </c>
      <c r="B1862" t="s">
        <v>1370</v>
      </c>
      <c r="C1862" s="1">
        <f t="shared" si="740"/>
        <v>274298</v>
      </c>
      <c r="D1862" s="7">
        <f>IF(N1862&gt;0, RANK(N1862,(N1862:P1862,Q1862:AE1862)),0)</f>
        <v>2</v>
      </c>
      <c r="E1862" s="7">
        <f>IF(O1862&gt;0,RANK(O1862,(N1862:P1862,Q1862:AE1862)),0)</f>
        <v>1</v>
      </c>
      <c r="F1862" s="7">
        <f>IF(P1862&gt;0,RANK(P1862,(N1862:P1862,Q1862:AE1862)),0)</f>
        <v>3</v>
      </c>
      <c r="G1862" s="1">
        <f t="shared" si="714"/>
        <v>50488</v>
      </c>
      <c r="H1862" s="2">
        <f t="shared" si="715"/>
        <v>0.18406258886320717</v>
      </c>
      <c r="I1862" s="2"/>
      <c r="J1862" s="2">
        <f t="shared" si="741"/>
        <v>0.4017127357837097</v>
      </c>
      <c r="K1862" s="2">
        <f t="shared" si="742"/>
        <v>0.58577532464691684</v>
      </c>
      <c r="L1862" s="2">
        <f t="shared" si="743"/>
        <v>8.5235765481337811E-3</v>
      </c>
      <c r="M1862" s="2">
        <f t="shared" si="744"/>
        <v>3.9883630212396836E-3</v>
      </c>
      <c r="N1862" s="66">
        <v>110189</v>
      </c>
      <c r="O1862" s="66">
        <v>160677</v>
      </c>
      <c r="P1862" s="66">
        <v>2338</v>
      </c>
      <c r="Q1862" s="66">
        <v>500</v>
      </c>
      <c r="R1862" s="66">
        <v>172</v>
      </c>
      <c r="S1862" s="66">
        <v>352</v>
      </c>
      <c r="T1862" s="66">
        <v>19</v>
      </c>
      <c r="U1862" s="66">
        <v>16</v>
      </c>
      <c r="V1862" s="66">
        <v>6</v>
      </c>
      <c r="W1862" s="66">
        <f>IF(Notes!B$31,IF(BR1862&gt;0,BR1862-SUM(X1862:AI1862)-AK1862-AL1862,SUM(BS1862:BY1862)),SUM(BS1862:BY1862))</f>
        <v>0</v>
      </c>
      <c r="AJ1862" s="66">
        <v>29</v>
      </c>
      <c r="AN1862" s="7">
        <f>IF(Q1862&gt;0,RANK(Q1862,(N1862:P1862,Q1862:AE1862)),0)</f>
        <v>4</v>
      </c>
      <c r="AO1862" s="7">
        <f>IF(R1862&gt;0,RANK(R1862,(N1862:P1862,Q1862:AE1862)),0)</f>
        <v>6</v>
      </c>
      <c r="AP1862" s="7">
        <f>IF(T1862&gt;0,RANK(T1862,(N1862:P1862,Q1862:AE1862)),0)</f>
        <v>7</v>
      </c>
      <c r="AQ1862" s="7">
        <f>IF(S1862&gt;0,RANK(S1862,(N1862:P1862,Q1862:AE1862)),0)</f>
        <v>5</v>
      </c>
      <c r="AR1862" s="2">
        <f t="shared" si="745"/>
        <v>1.8228350188481141E-3</v>
      </c>
      <c r="AS1862" s="2">
        <f t="shared" si="746"/>
        <v>6.2705524648375122E-4</v>
      </c>
      <c r="AT1862" s="2">
        <f t="shared" si="747"/>
        <v>6.9267730716228342E-5</v>
      </c>
      <c r="AU1862" s="2">
        <f t="shared" si="748"/>
        <v>1.2832758532690723E-3</v>
      </c>
      <c r="AW1862" t="s">
        <v>1050</v>
      </c>
      <c r="AX1862" t="s">
        <v>1370</v>
      </c>
      <c r="BA1862" s="119">
        <v>34</v>
      </c>
      <c r="BB1862" s="121">
        <v>29</v>
      </c>
      <c r="BC1862" s="125">
        <f t="shared" si="727"/>
        <v>34029</v>
      </c>
      <c r="BE1862" s="7" t="s">
        <v>228</v>
      </c>
      <c r="BR1862" s="66">
        <v>679</v>
      </c>
    </row>
    <row r="1863" spans="1:70" hidden="1" outlineLevel="1">
      <c r="A1863" t="s">
        <v>3102</v>
      </c>
      <c r="B1863" t="s">
        <v>1370</v>
      </c>
      <c r="C1863" s="1">
        <f t="shared" si="740"/>
        <v>187395</v>
      </c>
      <c r="D1863" s="7">
        <f>IF(N1863&gt;0, RANK(N1863,(N1863:P1863,Q1863:AE1863)),0)</f>
        <v>1</v>
      </c>
      <c r="E1863" s="7">
        <f>IF(O1863&gt;0,RANK(O1863,(N1863:P1863,Q1863:AE1863)),0)</f>
        <v>2</v>
      </c>
      <c r="F1863" s="7">
        <f>IF(P1863&gt;0,RANK(P1863,(N1863:P1863,Q1863:AE1863)),0)</f>
        <v>3</v>
      </c>
      <c r="G1863" s="1">
        <f t="shared" ref="G1863:G1926" si="749">IF(C1863&gt;0,MAX(N1863:P1863)-LARGE(N1863:P1863,2),0)</f>
        <v>40705</v>
      </c>
      <c r="H1863" s="2">
        <f t="shared" ref="H1863:H1926" si="750">IF(C1863&gt;0,G1863/C1863,0)</f>
        <v>0.21721497371861576</v>
      </c>
      <c r="I1863" s="2"/>
      <c r="J1863" s="2">
        <f t="shared" si="741"/>
        <v>0.60437578377224577</v>
      </c>
      <c r="K1863" s="2">
        <f t="shared" si="742"/>
        <v>0.38716081005363001</v>
      </c>
      <c r="L1863" s="2">
        <f t="shared" si="743"/>
        <v>5.0534966247765415E-3</v>
      </c>
      <c r="M1863" s="2">
        <f t="shared" si="744"/>
        <v>3.4099095493476802E-3</v>
      </c>
      <c r="N1863" s="66">
        <v>113257</v>
      </c>
      <c r="O1863" s="66">
        <v>72552</v>
      </c>
      <c r="P1863" s="66">
        <v>947</v>
      </c>
      <c r="Q1863" s="66">
        <v>252</v>
      </c>
      <c r="R1863" s="66">
        <v>129</v>
      </c>
      <c r="S1863" s="66">
        <v>143</v>
      </c>
      <c r="T1863" s="66">
        <v>15</v>
      </c>
      <c r="U1863" s="66">
        <v>30</v>
      </c>
      <c r="V1863" s="66">
        <v>55</v>
      </c>
      <c r="W1863" s="66">
        <f>IF(Notes!B$31,IF(BR1863&gt;0,BR1863-SUM(X1863:AI1863)-AK1863-AL1863,SUM(BS1863:BY1863)),SUM(BS1863:BY1863))</f>
        <v>0</v>
      </c>
      <c r="AJ1863" s="66">
        <v>15</v>
      </c>
      <c r="AN1863" s="7">
        <f>IF(Q1863&gt;0,RANK(Q1863,(N1863:P1863,Q1863:AE1863)),0)</f>
        <v>4</v>
      </c>
      <c r="AO1863" s="7">
        <f>IF(R1863&gt;0,RANK(R1863,(N1863:P1863,Q1863:AE1863)),0)</f>
        <v>6</v>
      </c>
      <c r="AP1863" s="7">
        <f>IF(T1863&gt;0,RANK(T1863,(N1863:P1863,Q1863:AE1863)),0)</f>
        <v>9</v>
      </c>
      <c r="AQ1863" s="7">
        <f>IF(S1863&gt;0,RANK(S1863,(N1863:P1863,Q1863:AE1863)),0)</f>
        <v>5</v>
      </c>
      <c r="AR1863" s="2">
        <f t="shared" si="745"/>
        <v>1.3447530617145601E-3</v>
      </c>
      <c r="AS1863" s="2">
        <f t="shared" si="746"/>
        <v>6.8838549587769146E-4</v>
      </c>
      <c r="AT1863" s="2">
        <f t="shared" si="747"/>
        <v>8.0044825102057148E-5</v>
      </c>
      <c r="AU1863" s="2">
        <f t="shared" si="748"/>
        <v>7.630939993062782E-4</v>
      </c>
      <c r="AW1863" t="s">
        <v>3102</v>
      </c>
      <c r="AX1863" t="s">
        <v>1370</v>
      </c>
      <c r="BA1863" s="119">
        <v>34</v>
      </c>
      <c r="BB1863" s="121">
        <v>31</v>
      </c>
      <c r="BC1863" s="125">
        <f t="shared" si="727"/>
        <v>34031</v>
      </c>
      <c r="BE1863" s="7" t="s">
        <v>228</v>
      </c>
      <c r="BR1863" s="66">
        <v>318</v>
      </c>
    </row>
    <row r="1864" spans="1:70" hidden="1" outlineLevel="1">
      <c r="A1864" t="s">
        <v>760</v>
      </c>
      <c r="B1864" t="s">
        <v>1370</v>
      </c>
      <c r="C1864" s="1">
        <f t="shared" si="740"/>
        <v>31363</v>
      </c>
      <c r="D1864" s="7">
        <f>IF(N1864&gt;0, RANK(N1864,(N1864:P1864,Q1864:AE1864)),0)</f>
        <v>1</v>
      </c>
      <c r="E1864" s="7">
        <f>IF(O1864&gt;0,RANK(O1864,(N1864:P1864,Q1864:AE1864)),0)</f>
        <v>2</v>
      </c>
      <c r="F1864" s="7">
        <f>IF(P1864&gt;0,RANK(P1864,(N1864:P1864,Q1864:AE1864)),0)</f>
        <v>3</v>
      </c>
      <c r="G1864" s="1">
        <f t="shared" si="749"/>
        <v>1228</v>
      </c>
      <c r="H1864" s="2">
        <f t="shared" si="750"/>
        <v>3.9154417625864871E-2</v>
      </c>
      <c r="I1864" s="2"/>
      <c r="J1864" s="2">
        <f t="shared" si="741"/>
        <v>0.51155820552880782</v>
      </c>
      <c r="K1864" s="2">
        <f t="shared" si="742"/>
        <v>0.47240378790294296</v>
      </c>
      <c r="L1864" s="2">
        <f t="shared" si="743"/>
        <v>7.3334821286228993E-3</v>
      </c>
      <c r="M1864" s="2">
        <f t="shared" si="744"/>
        <v>8.7045244396263197E-3</v>
      </c>
      <c r="N1864" s="66">
        <v>16044</v>
      </c>
      <c r="O1864" s="66">
        <v>14816</v>
      </c>
      <c r="P1864" s="66">
        <v>230</v>
      </c>
      <c r="Q1864" s="66">
        <v>174</v>
      </c>
      <c r="R1864" s="66">
        <v>25</v>
      </c>
      <c r="S1864" s="66">
        <v>41</v>
      </c>
      <c r="T1864" s="66">
        <v>6</v>
      </c>
      <c r="U1864" s="66">
        <v>12</v>
      </c>
      <c r="V1864" s="66">
        <v>9</v>
      </c>
      <c r="W1864" s="66">
        <f>IF(Notes!B$31,IF(BR1864&gt;0,BR1864-SUM(X1864:AI1864)-AK1864-AL1864,SUM(BS1864:BY1864)),SUM(BS1864:BY1864))</f>
        <v>0</v>
      </c>
      <c r="AJ1864" s="66">
        <v>6</v>
      </c>
      <c r="AN1864" s="7">
        <f>IF(Q1864&gt;0,RANK(Q1864,(N1864:P1864,Q1864:AE1864)),0)</f>
        <v>4</v>
      </c>
      <c r="AO1864" s="7">
        <f>IF(R1864&gt;0,RANK(R1864,(N1864:P1864,Q1864:AE1864)),0)</f>
        <v>6</v>
      </c>
      <c r="AP1864" s="7">
        <f>IF(T1864&gt;0,RANK(T1864,(N1864:P1864,Q1864:AE1864)),0)</f>
        <v>9</v>
      </c>
      <c r="AQ1864" s="7">
        <f>IF(S1864&gt;0,RANK(S1864,(N1864:P1864,Q1864:AE1864)),0)</f>
        <v>5</v>
      </c>
      <c r="AR1864" s="2">
        <f t="shared" si="745"/>
        <v>5.5479386538277589E-3</v>
      </c>
      <c r="AS1864" s="2">
        <f t="shared" si="746"/>
        <v>7.9711762267640216E-4</v>
      </c>
      <c r="AT1864" s="2">
        <f t="shared" si="747"/>
        <v>1.913082294423365E-4</v>
      </c>
      <c r="AU1864" s="2">
        <f t="shared" si="748"/>
        <v>1.3072729011892996E-3</v>
      </c>
      <c r="AW1864" t="s">
        <v>760</v>
      </c>
      <c r="AX1864" t="s">
        <v>1370</v>
      </c>
      <c r="AY1864">
        <v>2</v>
      </c>
      <c r="BA1864" s="119">
        <v>34</v>
      </c>
      <c r="BB1864" s="121">
        <v>33</v>
      </c>
      <c r="BC1864" s="125">
        <f t="shared" si="727"/>
        <v>34033</v>
      </c>
      <c r="BE1864" s="7" t="s">
        <v>228</v>
      </c>
      <c r="BR1864" s="66">
        <v>169</v>
      </c>
    </row>
    <row r="1865" spans="1:70" hidden="1" outlineLevel="1">
      <c r="A1865" t="s">
        <v>465</v>
      </c>
      <c r="B1865" t="s">
        <v>1370</v>
      </c>
      <c r="C1865" s="1">
        <f t="shared" si="740"/>
        <v>151078</v>
      </c>
      <c r="D1865" s="7">
        <f>IF(N1865&gt;0, RANK(N1865,(N1865:P1865,Q1865:AE1865)),0)</f>
        <v>1</v>
      </c>
      <c r="E1865" s="7">
        <f>IF(O1865&gt;0,RANK(O1865,(N1865:P1865,Q1865:AE1865)),0)</f>
        <v>2</v>
      </c>
      <c r="F1865" s="7">
        <f>IF(P1865&gt;0,RANK(P1865,(N1865:P1865,Q1865:AE1865)),0)</f>
        <v>3</v>
      </c>
      <c r="G1865" s="1">
        <f t="shared" si="749"/>
        <v>9236</v>
      </c>
      <c r="H1865" s="2">
        <f t="shared" si="750"/>
        <v>6.113398376997313E-2</v>
      </c>
      <c r="I1865" s="2"/>
      <c r="J1865" s="2">
        <f t="shared" si="741"/>
        <v>0.52503342644197037</v>
      </c>
      <c r="K1865" s="2">
        <f t="shared" si="742"/>
        <v>0.46389944267199723</v>
      </c>
      <c r="L1865" s="2">
        <f t="shared" si="743"/>
        <v>4.9510848700671179E-3</v>
      </c>
      <c r="M1865" s="2">
        <f t="shared" si="744"/>
        <v>6.1160460159652768E-3</v>
      </c>
      <c r="N1865" s="66">
        <v>79321</v>
      </c>
      <c r="O1865" s="66">
        <v>70085</v>
      </c>
      <c r="P1865" s="66">
        <v>748</v>
      </c>
      <c r="Q1865" s="66">
        <v>567</v>
      </c>
      <c r="R1865" s="66">
        <v>105</v>
      </c>
      <c r="S1865" s="66">
        <v>200</v>
      </c>
      <c r="T1865" s="66">
        <v>8</v>
      </c>
      <c r="U1865" s="66">
        <v>13</v>
      </c>
      <c r="V1865" s="66">
        <v>17</v>
      </c>
      <c r="W1865" s="66">
        <f>IF(Notes!B$31,IF(BR1865&gt;0,BR1865-SUM(X1865:AI1865)-AK1865-AL1865,SUM(BS1865:BY1865)),SUM(BS1865:BY1865))</f>
        <v>0</v>
      </c>
      <c r="AJ1865" s="66">
        <v>14</v>
      </c>
      <c r="AN1865" s="7">
        <f>IF(Q1865&gt;0,RANK(Q1865,(N1865:P1865,Q1865:AE1865)),0)</f>
        <v>4</v>
      </c>
      <c r="AO1865" s="7">
        <f>IF(R1865&gt;0,RANK(R1865,(N1865:P1865,Q1865:AE1865)),0)</f>
        <v>6</v>
      </c>
      <c r="AP1865" s="7">
        <f>IF(T1865&gt;0,RANK(T1865,(N1865:P1865,Q1865:AE1865)),0)</f>
        <v>9</v>
      </c>
      <c r="AQ1865" s="7">
        <f>IF(S1865&gt;0,RANK(S1865,(N1865:P1865,Q1865:AE1865)),0)</f>
        <v>5</v>
      </c>
      <c r="AR1865" s="2">
        <f t="shared" si="745"/>
        <v>3.7530282370695934E-3</v>
      </c>
      <c r="AS1865" s="2">
        <f t="shared" si="746"/>
        <v>6.950052290869617E-4</v>
      </c>
      <c r="AT1865" s="2">
        <f t="shared" si="747"/>
        <v>5.2952779359006609E-5</v>
      </c>
      <c r="AU1865" s="2">
        <f t="shared" si="748"/>
        <v>1.3238194839751652E-3</v>
      </c>
      <c r="AW1865" t="s">
        <v>465</v>
      </c>
      <c r="AX1865" t="s">
        <v>1370</v>
      </c>
      <c r="BA1865" s="119">
        <v>34</v>
      </c>
      <c r="BB1865" s="121">
        <v>35</v>
      </c>
      <c r="BC1865" s="125">
        <f t="shared" si="727"/>
        <v>34035</v>
      </c>
      <c r="BE1865" s="7" t="s">
        <v>228</v>
      </c>
      <c r="BR1865" s="66">
        <v>352</v>
      </c>
    </row>
    <row r="1866" spans="1:70" hidden="1" outlineLevel="1">
      <c r="A1866" t="s">
        <v>3552</v>
      </c>
      <c r="B1866" t="s">
        <v>1370</v>
      </c>
      <c r="C1866" s="1">
        <f t="shared" si="740"/>
        <v>74154</v>
      </c>
      <c r="D1866" s="7">
        <f>IF(N1866&gt;0, RANK(N1866,(N1866:P1866,Q1866:AE1866)),0)</f>
        <v>2</v>
      </c>
      <c r="E1866" s="7">
        <f>IF(O1866&gt;0,RANK(O1866,(N1866:P1866,Q1866:AE1866)),0)</f>
        <v>1</v>
      </c>
      <c r="F1866" s="7">
        <f>IF(P1866&gt;0,RANK(P1866,(N1866:P1866,Q1866:AE1866)),0)</f>
        <v>3</v>
      </c>
      <c r="G1866" s="1">
        <f t="shared" si="749"/>
        <v>15344</v>
      </c>
      <c r="H1866" s="2">
        <f t="shared" si="750"/>
        <v>0.20692073252960055</v>
      </c>
      <c r="I1866" s="2"/>
      <c r="J1866" s="2">
        <f t="shared" si="741"/>
        <v>0.38892035493702293</v>
      </c>
      <c r="K1866" s="2">
        <f t="shared" si="742"/>
        <v>0.59584108746662356</v>
      </c>
      <c r="L1866" s="2">
        <f t="shared" si="743"/>
        <v>7.5518515521752032E-3</v>
      </c>
      <c r="M1866" s="2">
        <f t="shared" si="744"/>
        <v>7.6867060441783049E-3</v>
      </c>
      <c r="N1866" s="66">
        <v>28840</v>
      </c>
      <c r="O1866" s="66">
        <v>44184</v>
      </c>
      <c r="P1866" s="66">
        <v>560</v>
      </c>
      <c r="Q1866" s="66">
        <v>254</v>
      </c>
      <c r="R1866" s="66">
        <v>86</v>
      </c>
      <c r="S1866" s="66">
        <v>108</v>
      </c>
      <c r="T1866" s="66">
        <v>20</v>
      </c>
      <c r="U1866" s="66">
        <v>35</v>
      </c>
      <c r="V1866" s="66">
        <v>39</v>
      </c>
      <c r="W1866" s="66">
        <f>IF(Notes!B$31,IF(BR1866&gt;0,BR1866-SUM(X1866:AI1866)-AK1866-AL1866,SUM(BS1866:BY1866)),SUM(BS1866:BY1866))</f>
        <v>0</v>
      </c>
      <c r="AJ1866" s="66">
        <v>28</v>
      </c>
      <c r="AN1866" s="7">
        <f>IF(Q1866&gt;0,RANK(Q1866,(N1866:P1866,Q1866:AE1866)),0)</f>
        <v>4</v>
      </c>
      <c r="AO1866" s="7">
        <f>IF(R1866&gt;0,RANK(R1866,(N1866:P1866,Q1866:AE1866)),0)</f>
        <v>6</v>
      </c>
      <c r="AP1866" s="7">
        <f>IF(T1866&gt;0,RANK(T1866,(N1866:P1866,Q1866:AE1866)),0)</f>
        <v>9</v>
      </c>
      <c r="AQ1866" s="7">
        <f>IF(S1866&gt;0,RANK(S1866,(N1866:P1866,Q1866:AE1866)),0)</f>
        <v>5</v>
      </c>
      <c r="AR1866" s="2">
        <f t="shared" si="745"/>
        <v>3.4253040968794672E-3</v>
      </c>
      <c r="AS1866" s="2">
        <f t="shared" si="746"/>
        <v>1.1597486312269062E-3</v>
      </c>
      <c r="AT1866" s="2">
        <f t="shared" si="747"/>
        <v>2.6970898400625724E-4</v>
      </c>
      <c r="AU1866" s="2">
        <f t="shared" si="748"/>
        <v>1.4564285136337892E-3</v>
      </c>
      <c r="AW1866" t="s">
        <v>3552</v>
      </c>
      <c r="AX1866" t="s">
        <v>1370</v>
      </c>
      <c r="BA1866" s="119">
        <v>34</v>
      </c>
      <c r="BB1866" s="121">
        <v>37</v>
      </c>
      <c r="BC1866" s="125">
        <f t="shared" si="727"/>
        <v>34037</v>
      </c>
      <c r="BE1866" s="7" t="s">
        <v>228</v>
      </c>
      <c r="BR1866" s="66">
        <v>263</v>
      </c>
    </row>
    <row r="1867" spans="1:70" hidden="1" outlineLevel="1">
      <c r="A1867" t="s">
        <v>2947</v>
      </c>
      <c r="B1867" t="s">
        <v>1370</v>
      </c>
      <c r="C1867" s="1">
        <f t="shared" si="740"/>
        <v>222097</v>
      </c>
      <c r="D1867" s="7">
        <f>IF(N1867&gt;0, RANK(N1867,(N1867:P1867,Q1867:AE1867)),0)</f>
        <v>1</v>
      </c>
      <c r="E1867" s="7">
        <f>IF(O1867&gt;0,RANK(O1867,(N1867:P1867,Q1867:AE1867)),0)</f>
        <v>2</v>
      </c>
      <c r="F1867" s="7">
        <f>IF(P1867&gt;0,RANK(P1867,(N1867:P1867,Q1867:AE1867)),0)</f>
        <v>3</v>
      </c>
      <c r="G1867" s="1">
        <f t="shared" si="749"/>
        <v>62649</v>
      </c>
      <c r="H1867" s="2">
        <f t="shared" si="750"/>
        <v>0.28207945177107302</v>
      </c>
      <c r="I1867" s="2"/>
      <c r="J1867" s="2">
        <f t="shared" si="741"/>
        <v>0.63673530034174253</v>
      </c>
      <c r="K1867" s="2">
        <f t="shared" si="742"/>
        <v>0.35465584857066956</v>
      </c>
      <c r="L1867" s="2">
        <f t="shared" si="743"/>
        <v>4.5295524027789656E-3</v>
      </c>
      <c r="M1867" s="2">
        <f t="shared" si="744"/>
        <v>4.0792986848089442E-3</v>
      </c>
      <c r="N1867" s="66">
        <v>141417</v>
      </c>
      <c r="O1867" s="66">
        <v>78768</v>
      </c>
      <c r="P1867" s="66">
        <v>1006</v>
      </c>
      <c r="Q1867" s="66">
        <v>441</v>
      </c>
      <c r="R1867" s="66">
        <v>149</v>
      </c>
      <c r="S1867" s="66">
        <v>176</v>
      </c>
      <c r="T1867" s="66">
        <v>26</v>
      </c>
      <c r="U1867" s="66">
        <v>21</v>
      </c>
      <c r="V1867" s="66">
        <v>17</v>
      </c>
      <c r="W1867" s="66">
        <f>IF(Notes!B$31,IF(BR1867&gt;0,BR1867-SUM(X1867:AI1867)-AK1867-AL1867,SUM(BS1867:BY1867)),SUM(BS1867:BY1867))</f>
        <v>0</v>
      </c>
      <c r="AJ1867" s="66">
        <v>76</v>
      </c>
      <c r="AN1867" s="7">
        <f>IF(Q1867&gt;0,RANK(Q1867,(N1867:P1867,Q1867:AE1867)),0)</f>
        <v>4</v>
      </c>
      <c r="AO1867" s="7">
        <f>IF(R1867&gt;0,RANK(R1867,(N1867:P1867,Q1867:AE1867)),0)</f>
        <v>6</v>
      </c>
      <c r="AP1867" s="7">
        <f>IF(T1867&gt;0,RANK(T1867,(N1867:P1867,Q1867:AE1867)),0)</f>
        <v>7</v>
      </c>
      <c r="AQ1867" s="7">
        <f>IF(S1867&gt;0,RANK(S1867,(N1867:P1867,Q1867:AE1867)),0)</f>
        <v>5</v>
      </c>
      <c r="AR1867" s="2">
        <f t="shared" si="745"/>
        <v>1.9856188962480356E-3</v>
      </c>
      <c r="AS1867" s="2">
        <f t="shared" si="746"/>
        <v>6.708780397754134E-4</v>
      </c>
      <c r="AT1867" s="2">
        <f t="shared" si="747"/>
        <v>1.170659666722198E-4</v>
      </c>
      <c r="AU1867" s="2">
        <f t="shared" si="748"/>
        <v>7.9244654362733405E-4</v>
      </c>
      <c r="AW1867" t="s">
        <v>2947</v>
      </c>
      <c r="AX1867" t="s">
        <v>1370</v>
      </c>
      <c r="BA1867" s="119">
        <v>34</v>
      </c>
      <c r="BB1867" s="121">
        <v>39</v>
      </c>
      <c r="BC1867" s="125">
        <f t="shared" si="727"/>
        <v>34039</v>
      </c>
      <c r="BE1867" s="7" t="s">
        <v>228</v>
      </c>
      <c r="BR1867" s="66">
        <v>329</v>
      </c>
    </row>
    <row r="1868" spans="1:70" hidden="1" outlineLevel="1">
      <c r="A1868" t="s">
        <v>3421</v>
      </c>
      <c r="B1868" t="s">
        <v>1370</v>
      </c>
      <c r="C1868" s="1">
        <f t="shared" si="740"/>
        <v>48939</v>
      </c>
      <c r="D1868" s="7">
        <f>IF(N1868&gt;0, RANK(N1868,(N1868:P1868,Q1868:AE1868)),0)</f>
        <v>2</v>
      </c>
      <c r="E1868" s="7">
        <f>IF(O1868&gt;0,RANK(O1868,(N1868:P1868,Q1868:AE1868)),0)</f>
        <v>1</v>
      </c>
      <c r="F1868" s="7">
        <f>IF(P1868&gt;0,RANK(P1868,(N1868:P1868,Q1868:AE1868)),0)</f>
        <v>3</v>
      </c>
      <c r="G1868" s="1">
        <f t="shared" si="749"/>
        <v>6872</v>
      </c>
      <c r="H1868" s="2">
        <f t="shared" si="750"/>
        <v>0.14041970616481741</v>
      </c>
      <c r="I1868" s="2"/>
      <c r="J1868" s="2">
        <f t="shared" si="741"/>
        <v>0.42150432170661434</v>
      </c>
      <c r="K1868" s="2">
        <f t="shared" si="742"/>
        <v>0.56192402787143181</v>
      </c>
      <c r="L1868" s="2">
        <f t="shared" si="743"/>
        <v>8.8886164408753746E-3</v>
      </c>
      <c r="M1868" s="2">
        <f t="shared" si="744"/>
        <v>7.6830339810784794E-3</v>
      </c>
      <c r="N1868" s="66">
        <v>20628</v>
      </c>
      <c r="O1868" s="66">
        <v>27500</v>
      </c>
      <c r="P1868" s="66">
        <v>435</v>
      </c>
      <c r="Q1868" s="66">
        <v>181</v>
      </c>
      <c r="R1868" s="66">
        <v>55</v>
      </c>
      <c r="S1868" s="66">
        <v>98</v>
      </c>
      <c r="T1868" s="66">
        <v>9</v>
      </c>
      <c r="U1868" s="66">
        <v>11</v>
      </c>
      <c r="V1868" s="66">
        <v>4</v>
      </c>
      <c r="W1868" s="66">
        <f>IF(Notes!B$31,IF(BR1868&gt;0,BR1868-SUM(X1868:AI1868)-AK1868-AL1868,SUM(BS1868:BY1868)),SUM(BS1868:BY1868))</f>
        <v>0</v>
      </c>
      <c r="AJ1868" s="66">
        <v>18</v>
      </c>
      <c r="AN1868" s="7">
        <f>IF(Q1868&gt;0,RANK(Q1868,(N1868:P1868,Q1868:AE1868)),0)</f>
        <v>4</v>
      </c>
      <c r="AO1868" s="7">
        <f>IF(R1868&gt;0,RANK(R1868,(N1868:P1868,Q1868:AE1868)),0)</f>
        <v>6</v>
      </c>
      <c r="AP1868" s="7">
        <f>IF(T1868&gt;0,RANK(T1868,(N1868:P1868,Q1868:AE1868)),0)</f>
        <v>8</v>
      </c>
      <c r="AQ1868" s="7">
        <f>IF(S1868&gt;0,RANK(S1868,(N1868:P1868,Q1868:AE1868)),0)</f>
        <v>5</v>
      </c>
      <c r="AR1868" s="2">
        <f t="shared" si="745"/>
        <v>3.6984817834446963E-3</v>
      </c>
      <c r="AS1868" s="2">
        <f t="shared" si="746"/>
        <v>1.1238480557428637E-3</v>
      </c>
      <c r="AT1868" s="2">
        <f t="shared" si="747"/>
        <v>1.8390240912155949E-4</v>
      </c>
      <c r="AU1868" s="2">
        <f t="shared" si="748"/>
        <v>2.0024928993236479E-3</v>
      </c>
      <c r="AW1868" t="s">
        <v>3421</v>
      </c>
      <c r="AX1868" t="s">
        <v>1370</v>
      </c>
      <c r="AY1868">
        <v>5</v>
      </c>
      <c r="BA1868" s="119">
        <v>34</v>
      </c>
      <c r="BB1868" s="121">
        <v>41</v>
      </c>
      <c r="BC1868" s="125">
        <f t="shared" si="727"/>
        <v>34041</v>
      </c>
      <c r="BE1868" s="7" t="s">
        <v>228</v>
      </c>
      <c r="BR1868" s="66">
        <v>169</v>
      </c>
    </row>
    <row r="1869" spans="1:70" collapsed="1">
      <c r="A1869" t="s">
        <v>2228</v>
      </c>
      <c r="B1869" t="s">
        <v>2781</v>
      </c>
      <c r="C1869" s="1">
        <f t="shared" si="740"/>
        <v>3868237</v>
      </c>
      <c r="D1869" s="7">
        <f>IF(N1869&gt;0, RANK(N1869,(N1869:P1869,Q1869:AE1869)),0)</f>
        <v>1</v>
      </c>
      <c r="E1869" s="7">
        <f>IF(O1869&gt;0,RANK(O1869,(N1869:P1869,Q1869:AE1869)),0)</f>
        <v>2</v>
      </c>
      <c r="F1869" s="7">
        <f>IF(P1869&gt;0,RANK(P1869,(N1869:P1869,Q1869:AE1869)),0)</f>
        <v>3</v>
      </c>
      <c r="G1869" s="1">
        <f t="shared" si="749"/>
        <v>602215</v>
      </c>
      <c r="H1869" s="2">
        <f t="shared" si="750"/>
        <v>0.1556820329261108</v>
      </c>
      <c r="I1869" s="2"/>
      <c r="J1869" s="2">
        <f t="shared" si="741"/>
        <v>0.57272137151885993</v>
      </c>
      <c r="K1869" s="2">
        <f t="shared" si="742"/>
        <v>0.41703933859274911</v>
      </c>
      <c r="L1869" s="2">
        <f t="shared" si="743"/>
        <v>5.5058674016095705E-3</v>
      </c>
      <c r="M1869" s="2">
        <f t="shared" si="744"/>
        <v>4.7334224867813862E-3</v>
      </c>
      <c r="N1869" s="66">
        <f t="shared" ref="N1869:V1869" si="751">SUM(N1848:N1868)</f>
        <v>2215422</v>
      </c>
      <c r="O1869" s="66">
        <f t="shared" si="751"/>
        <v>1613207</v>
      </c>
      <c r="P1869" s="66">
        <f t="shared" si="751"/>
        <v>21298</v>
      </c>
      <c r="Q1869" s="66">
        <f t="shared" si="751"/>
        <v>8441</v>
      </c>
      <c r="R1869" s="66">
        <f t="shared" si="751"/>
        <v>3636</v>
      </c>
      <c r="S1869" s="66">
        <f t="shared" si="751"/>
        <v>3956</v>
      </c>
      <c r="T1869" s="66">
        <f t="shared" si="751"/>
        <v>523</v>
      </c>
      <c r="U1869" s="66">
        <f t="shared" si="751"/>
        <v>699</v>
      </c>
      <c r="V1869" s="66">
        <f t="shared" si="751"/>
        <v>416</v>
      </c>
      <c r="W1869" s="66">
        <f t="shared" ref="W1869" si="752">SUM(W1848:W1868)</f>
        <v>0</v>
      </c>
      <c r="X1869" s="66">
        <f>SUM(X1848:X1868)</f>
        <v>0</v>
      </c>
      <c r="Y1869" s="66">
        <f>SUM(Y1848:Y1868)</f>
        <v>0</v>
      </c>
      <c r="AE1869" s="66">
        <f>SUM(AE1848:AE1868)</f>
        <v>0</v>
      </c>
      <c r="AG1869" s="66">
        <f>SUM(AG1848:AG1868)</f>
        <v>0</v>
      </c>
      <c r="AJ1869" s="66">
        <f>SUM(AJ1848:AJ1868)</f>
        <v>639</v>
      </c>
      <c r="AL1869" s="66">
        <f>SUM(AL1848:AL1868)</f>
        <v>0</v>
      </c>
      <c r="AN1869" s="7">
        <f>IF(Q1869&gt;0,RANK(Q1869,(N1869:P1869,Q1869:AE1869)),0)</f>
        <v>4</v>
      </c>
      <c r="AO1869" s="7">
        <f>IF(R1869&gt;0,RANK(R1869,(N1869:P1869,Q1869:AE1869)),0)</f>
        <v>6</v>
      </c>
      <c r="AP1869" s="7">
        <f>IF(T1869&gt;0,RANK(T1869,(N1869:P1869,Q1869:AE1869)),0)</f>
        <v>8</v>
      </c>
      <c r="AQ1869" s="7">
        <f>IF(S1869&gt;0,RANK(S1869,(N1869:P1869,Q1869:AE1869)),0)</f>
        <v>5</v>
      </c>
      <c r="AR1869" s="2">
        <f t="shared" si="745"/>
        <v>2.1821310328193439E-3</v>
      </c>
      <c r="AS1869" s="2">
        <f t="shared" si="746"/>
        <v>9.3996308912819976E-4</v>
      </c>
      <c r="AT1869" s="2">
        <f t="shared" si="747"/>
        <v>1.3520371166502983E-4</v>
      </c>
      <c r="AU1869" s="2">
        <f t="shared" si="748"/>
        <v>1.0226881134739159E-3</v>
      </c>
      <c r="AW1869" t="s">
        <v>2228</v>
      </c>
      <c r="AX1869" t="s">
        <v>2781</v>
      </c>
      <c r="BA1869" s="119">
        <v>34</v>
      </c>
      <c r="BB1869" s="121"/>
      <c r="BC1869" s="119">
        <v>34</v>
      </c>
      <c r="BE1869" s="7" t="s">
        <v>3272</v>
      </c>
      <c r="BR1869" s="1">
        <f>SUM(BR1848:BR1868)</f>
        <v>9170</v>
      </c>
    </row>
    <row r="1870" spans="1:70">
      <c r="C1870" s="1"/>
      <c r="E1870" s="7"/>
      <c r="F1870" s="7"/>
      <c r="I1870" s="2"/>
      <c r="AN1870" s="7"/>
      <c r="AO1870" s="7"/>
      <c r="AP1870" s="7"/>
      <c r="AQ1870" s="7"/>
      <c r="BA1870" s="119"/>
      <c r="BB1870" s="121"/>
      <c r="BC1870" s="125"/>
    </row>
    <row r="1871" spans="1:70" hidden="1" outlineLevel="1">
      <c r="A1871" t="s">
        <v>3429</v>
      </c>
      <c r="B1871" t="s">
        <v>1797</v>
      </c>
      <c r="C1871" s="1">
        <f t="shared" ref="C1871:C1904" si="753">SUM(N1871:AL1871)</f>
        <v>285778</v>
      </c>
      <c r="D1871" s="7">
        <f>IF(N1871&gt;0, RANK(N1871,(N1871:P1871,Q1871:AE1871)),0)</f>
        <v>1</v>
      </c>
      <c r="E1871" s="7">
        <f>IF(O1871&gt;0,RANK(O1871,(N1871:P1871,Q1871:AE1871)),0)</f>
        <v>2</v>
      </c>
      <c r="F1871" s="7">
        <f>IF(P1871&gt;0,RANK(P1871,(N1871:P1871,Q1871:AE1871)),0)</f>
        <v>3</v>
      </c>
      <c r="G1871" s="1">
        <f t="shared" si="749"/>
        <v>61035</v>
      </c>
      <c r="H1871" s="2">
        <f t="shared" si="750"/>
        <v>0.21357487280336485</v>
      </c>
      <c r="I1871" s="2"/>
      <c r="J1871" s="2">
        <f t="shared" ref="J1871:J1904" si="754">IF($C1871=0,"-",N1871/$C1871)</f>
        <v>0.60031213039492193</v>
      </c>
      <c r="K1871" s="2">
        <f t="shared" ref="K1871:K1904" si="755">IF($C1871=0,"-",O1871/$C1871)</f>
        <v>0.38673725759155708</v>
      </c>
      <c r="L1871" s="2">
        <f t="shared" ref="L1871:L1904" si="756">IF($C1871=0,"-",P1871/$C1871)</f>
        <v>6.2251118000685845E-3</v>
      </c>
      <c r="M1871" s="2">
        <f t="shared" ref="M1871:M1904" si="757">IF(C1871=0,"-",(1-J1871-K1871-L1871))</f>
        <v>6.7255002134524056E-3</v>
      </c>
      <c r="N1871" s="66">
        <v>171556</v>
      </c>
      <c r="O1871" s="66">
        <v>110521</v>
      </c>
      <c r="P1871" s="66">
        <v>1779</v>
      </c>
      <c r="Q1871" s="66">
        <v>940</v>
      </c>
      <c r="R1871" s="66">
        <v>481</v>
      </c>
      <c r="S1871" s="66">
        <v>501</v>
      </c>
      <c r="AN1871" s="7">
        <f>IF(Q1871&gt;0,RANK(Q1871,(N1871:P1871,Q1871:AE1871)),0)</f>
        <v>4</v>
      </c>
      <c r="AO1871" s="7">
        <f>IF(R1871&gt;0,RANK(R1871,(N1871:P1871,Q1871:AE1871)),0)</f>
        <v>6</v>
      </c>
      <c r="AP1871" s="7">
        <f>IF(T1871&gt;0,RANK(T1871,(N1871:P1871,Q1871:AE1871)),0)</f>
        <v>0</v>
      </c>
      <c r="AQ1871" s="7">
        <f>IF(S1871&gt;0,RANK(S1871,(N1871:P1871,Q1871:AE1871)),0)</f>
        <v>5</v>
      </c>
      <c r="AR1871" s="2">
        <f t="shared" ref="AR1871:AR1904" si="758">IF($C1871=0,"-",Q1871/$C1871)</f>
        <v>3.2892664935719336E-3</v>
      </c>
      <c r="AS1871" s="2">
        <f t="shared" ref="AS1871:AS1904" si="759">IF($C1871=0,"-",R1871/$C1871)</f>
        <v>1.6831246632001064E-3</v>
      </c>
      <c r="AT1871" s="2">
        <f t="shared" ref="AT1871:AT1904" si="760">IF($C1871=0,"-",T1871/$C1871)</f>
        <v>0</v>
      </c>
      <c r="AU1871" s="2">
        <f t="shared" ref="AU1871:AU1904" si="761">IF($C1871=0,"-",S1871/$C1871)</f>
        <v>1.7531090566803604E-3</v>
      </c>
      <c r="AW1871" t="s">
        <v>3429</v>
      </c>
      <c r="AX1871" t="s">
        <v>1797</v>
      </c>
      <c r="BA1871" s="119">
        <v>35</v>
      </c>
      <c r="BB1871" s="121">
        <v>1</v>
      </c>
      <c r="BC1871" s="125">
        <f t="shared" si="727"/>
        <v>35001</v>
      </c>
      <c r="BE1871" s="7" t="s">
        <v>228</v>
      </c>
    </row>
    <row r="1872" spans="1:70" hidden="1" outlineLevel="1">
      <c r="A1872" t="s">
        <v>604</v>
      </c>
      <c r="B1872" t="s">
        <v>1797</v>
      </c>
      <c r="C1872" s="1">
        <f t="shared" si="753"/>
        <v>2112</v>
      </c>
      <c r="D1872" s="7">
        <f>IF(N1872&gt;0, RANK(N1872,(N1872:P1872,Q1872:AE1872)),0)</f>
        <v>2</v>
      </c>
      <c r="E1872" s="7">
        <f>IF(O1872&gt;0,RANK(O1872,(N1872:P1872,Q1872:AE1872)),0)</f>
        <v>1</v>
      </c>
      <c r="F1872" s="7">
        <f>IF(P1872&gt;0,RANK(P1872,(N1872:P1872,Q1872:AE1872)),0)</f>
        <v>4</v>
      </c>
      <c r="G1872" s="1">
        <f t="shared" si="749"/>
        <v>734</v>
      </c>
      <c r="H1872" s="2">
        <f t="shared" si="750"/>
        <v>0.34753787878787878</v>
      </c>
      <c r="I1872" s="2"/>
      <c r="J1872" s="2">
        <f t="shared" si="754"/>
        <v>0.31439393939393939</v>
      </c>
      <c r="K1872" s="2">
        <f t="shared" si="755"/>
        <v>0.66193181818181823</v>
      </c>
      <c r="L1872" s="2">
        <f t="shared" si="756"/>
        <v>6.628787878787879E-3</v>
      </c>
      <c r="M1872" s="2">
        <f t="shared" si="757"/>
        <v>1.704545454545444E-2</v>
      </c>
      <c r="N1872" s="66">
        <v>664</v>
      </c>
      <c r="O1872" s="66">
        <v>1398</v>
      </c>
      <c r="P1872" s="66">
        <v>14</v>
      </c>
      <c r="Q1872" s="66">
        <v>10</v>
      </c>
      <c r="R1872" s="66">
        <v>6</v>
      </c>
      <c r="S1872" s="66">
        <v>20</v>
      </c>
      <c r="AN1872" s="7">
        <f>IF(Q1872&gt;0,RANK(Q1872,(N1872:P1872,Q1872:AE1872)),0)</f>
        <v>5</v>
      </c>
      <c r="AO1872" s="7">
        <f>IF(R1872&gt;0,RANK(R1872,(N1872:P1872,Q1872:AE1872)),0)</f>
        <v>6</v>
      </c>
      <c r="AP1872" s="7">
        <f>IF(T1872&gt;0,RANK(T1872,(N1872:P1872,Q1872:AE1872)),0)</f>
        <v>0</v>
      </c>
      <c r="AQ1872" s="7">
        <f>IF(S1872&gt;0,RANK(S1872,(N1872:P1872,Q1872:AE1872)),0)</f>
        <v>3</v>
      </c>
      <c r="AR1872" s="2">
        <f t="shared" si="758"/>
        <v>4.734848484848485E-3</v>
      </c>
      <c r="AS1872" s="2">
        <f t="shared" si="759"/>
        <v>2.840909090909091E-3</v>
      </c>
      <c r="AT1872" s="2">
        <f t="shared" si="760"/>
        <v>0</v>
      </c>
      <c r="AU1872" s="2">
        <f t="shared" si="761"/>
        <v>9.46969696969697E-3</v>
      </c>
      <c r="AW1872" t="s">
        <v>604</v>
      </c>
      <c r="AX1872" t="s">
        <v>1797</v>
      </c>
      <c r="AY1872">
        <v>2</v>
      </c>
      <c r="BA1872" s="119">
        <v>35</v>
      </c>
      <c r="BB1872" s="121">
        <v>3</v>
      </c>
      <c r="BC1872" s="125">
        <f t="shared" si="727"/>
        <v>35003</v>
      </c>
      <c r="BE1872" s="7" t="s">
        <v>228</v>
      </c>
    </row>
    <row r="1873" spans="1:57" hidden="1" outlineLevel="1">
      <c r="A1873" t="s">
        <v>849</v>
      </c>
      <c r="B1873" t="s">
        <v>1797</v>
      </c>
      <c r="C1873" s="1">
        <f t="shared" si="753"/>
        <v>22112</v>
      </c>
      <c r="D1873" s="7">
        <f>IF(N1873&gt;0, RANK(N1873,(N1873:P1873,Q1873:AE1873)),0)</f>
        <v>2</v>
      </c>
      <c r="E1873" s="7">
        <f>IF(O1873&gt;0,RANK(O1873,(N1873:P1873,Q1873:AE1873)),0)</f>
        <v>1</v>
      </c>
      <c r="F1873" s="7">
        <f>IF(P1873&gt;0,RANK(P1873,(N1873:P1873,Q1873:AE1873)),0)</f>
        <v>3</v>
      </c>
      <c r="G1873" s="1">
        <f t="shared" si="749"/>
        <v>5454</v>
      </c>
      <c r="H1873" s="2">
        <f t="shared" si="750"/>
        <v>0.24665340086830681</v>
      </c>
      <c r="I1873" s="2"/>
      <c r="J1873" s="2">
        <f t="shared" si="754"/>
        <v>0.37070369030390737</v>
      </c>
      <c r="K1873" s="2">
        <f t="shared" si="755"/>
        <v>0.61735709117221416</v>
      </c>
      <c r="L1873" s="2">
        <f t="shared" si="756"/>
        <v>6.3766280752532564E-3</v>
      </c>
      <c r="M1873" s="2">
        <f t="shared" si="757"/>
        <v>5.5625904486252134E-3</v>
      </c>
      <c r="N1873" s="66">
        <v>8197</v>
      </c>
      <c r="O1873" s="66">
        <v>13651</v>
      </c>
      <c r="P1873" s="66">
        <v>141</v>
      </c>
      <c r="Q1873" s="66">
        <v>54</v>
      </c>
      <c r="R1873" s="66">
        <v>34</v>
      </c>
      <c r="S1873" s="66">
        <v>35</v>
      </c>
      <c r="AN1873" s="7">
        <f>IF(Q1873&gt;0,RANK(Q1873,(N1873:P1873,Q1873:AE1873)),0)</f>
        <v>4</v>
      </c>
      <c r="AO1873" s="7">
        <f>IF(R1873&gt;0,RANK(R1873,(N1873:P1873,Q1873:AE1873)),0)</f>
        <v>6</v>
      </c>
      <c r="AP1873" s="7">
        <f>IF(T1873&gt;0,RANK(T1873,(N1873:P1873,Q1873:AE1873)),0)</f>
        <v>0</v>
      </c>
      <c r="AQ1873" s="7">
        <f>IF(S1873&gt;0,RANK(S1873,(N1873:P1873,Q1873:AE1873)),0)</f>
        <v>5</v>
      </c>
      <c r="AR1873" s="2">
        <f t="shared" si="758"/>
        <v>2.4421128798842256E-3</v>
      </c>
      <c r="AS1873" s="2">
        <f t="shared" si="759"/>
        <v>1.5376266280752533E-3</v>
      </c>
      <c r="AT1873" s="2">
        <f t="shared" si="760"/>
        <v>0</v>
      </c>
      <c r="AU1873" s="2">
        <f t="shared" si="761"/>
        <v>1.5828509406657018E-3</v>
      </c>
      <c r="AW1873" t="s">
        <v>849</v>
      </c>
      <c r="AX1873" t="s">
        <v>1797</v>
      </c>
      <c r="AY1873">
        <v>2</v>
      </c>
      <c r="BA1873" s="119">
        <v>35</v>
      </c>
      <c r="BB1873" s="121">
        <v>5</v>
      </c>
      <c r="BC1873" s="125">
        <f t="shared" si="727"/>
        <v>35005</v>
      </c>
      <c r="BE1873" s="7" t="s">
        <v>228</v>
      </c>
    </row>
    <row r="1874" spans="1:57" hidden="1" outlineLevel="1">
      <c r="A1874" t="s">
        <v>1852</v>
      </c>
      <c r="B1874" t="s">
        <v>1797</v>
      </c>
      <c r="C1874" s="1">
        <f t="shared" si="753"/>
        <v>9097</v>
      </c>
      <c r="D1874" s="7">
        <f>IF(N1874&gt;0, RANK(N1874,(N1874:P1874,Q1874:AE1874)),0)</f>
        <v>1</v>
      </c>
      <c r="E1874" s="7">
        <f>IF(O1874&gt;0,RANK(O1874,(N1874:P1874,Q1874:AE1874)),0)</f>
        <v>2</v>
      </c>
      <c r="F1874" s="7">
        <f>IF(P1874&gt;0,RANK(P1874,(N1874:P1874,Q1874:AE1874)),0)</f>
        <v>3</v>
      </c>
      <c r="G1874" s="1">
        <f t="shared" si="749"/>
        <v>2696</v>
      </c>
      <c r="H1874" s="2">
        <f t="shared" si="750"/>
        <v>0.29636143783664942</v>
      </c>
      <c r="I1874" s="2"/>
      <c r="J1874" s="2">
        <f t="shared" si="754"/>
        <v>0.640540837638782</v>
      </c>
      <c r="K1874" s="2">
        <f t="shared" si="755"/>
        <v>0.34417939980213258</v>
      </c>
      <c r="L1874" s="2">
        <f t="shared" si="756"/>
        <v>8.0246235022534904E-3</v>
      </c>
      <c r="M1874" s="2">
        <f t="shared" si="757"/>
        <v>7.2551390568319288E-3</v>
      </c>
      <c r="N1874" s="66">
        <v>5827</v>
      </c>
      <c r="O1874" s="66">
        <v>3131</v>
      </c>
      <c r="P1874" s="66">
        <v>73</v>
      </c>
      <c r="Q1874" s="66">
        <v>12</v>
      </c>
      <c r="R1874" s="66">
        <v>23</v>
      </c>
      <c r="S1874" s="66">
        <v>31</v>
      </c>
      <c r="AN1874" s="7">
        <f>IF(Q1874&gt;0,RANK(Q1874,(N1874:P1874,Q1874:AE1874)),0)</f>
        <v>6</v>
      </c>
      <c r="AO1874" s="7">
        <f>IF(R1874&gt;0,RANK(R1874,(N1874:P1874,Q1874:AE1874)),0)</f>
        <v>5</v>
      </c>
      <c r="AP1874" s="7">
        <f>IF(T1874&gt;0,RANK(T1874,(N1874:P1874,Q1874:AE1874)),0)</f>
        <v>0</v>
      </c>
      <c r="AQ1874" s="7">
        <f>IF(S1874&gt;0,RANK(S1874,(N1874:P1874,Q1874:AE1874)),0)</f>
        <v>4</v>
      </c>
      <c r="AR1874" s="2">
        <f t="shared" si="758"/>
        <v>1.3191161921512586E-3</v>
      </c>
      <c r="AS1874" s="2">
        <f t="shared" si="759"/>
        <v>2.528306034956579E-3</v>
      </c>
      <c r="AT1874" s="2">
        <f t="shared" si="760"/>
        <v>0</v>
      </c>
      <c r="AU1874" s="2">
        <f t="shared" si="761"/>
        <v>3.4077168297240849E-3</v>
      </c>
      <c r="AW1874" t="s">
        <v>1852</v>
      </c>
      <c r="AX1874" t="s">
        <v>1797</v>
      </c>
      <c r="AY1874">
        <v>2</v>
      </c>
      <c r="BA1874" s="119">
        <v>35</v>
      </c>
      <c r="BB1874" s="121">
        <v>6</v>
      </c>
      <c r="BC1874" s="125">
        <f t="shared" si="727"/>
        <v>35006</v>
      </c>
      <c r="BE1874" s="7" t="s">
        <v>228</v>
      </c>
    </row>
    <row r="1875" spans="1:57" hidden="1" outlineLevel="1">
      <c r="A1875" t="s">
        <v>102</v>
      </c>
      <c r="B1875" t="s">
        <v>1797</v>
      </c>
      <c r="C1875" s="1">
        <f t="shared" si="753"/>
        <v>6384</v>
      </c>
      <c r="D1875" s="7">
        <f>IF(N1875&gt;0, RANK(N1875,(N1875:P1875,Q1875:AE1875)),0)</f>
        <v>1</v>
      </c>
      <c r="E1875" s="7">
        <f>IF(O1875&gt;0,RANK(O1875,(N1875:P1875,Q1875:AE1875)),0)</f>
        <v>2</v>
      </c>
      <c r="F1875" s="7">
        <f>IF(P1875&gt;0,RANK(P1875,(N1875:P1875,Q1875:AE1875)),0)</f>
        <v>3</v>
      </c>
      <c r="G1875" s="1">
        <f t="shared" si="749"/>
        <v>685</v>
      </c>
      <c r="H1875" s="2">
        <f t="shared" si="750"/>
        <v>0.10729949874686717</v>
      </c>
      <c r="I1875" s="2"/>
      <c r="J1875" s="2">
        <f t="shared" si="754"/>
        <v>0.54667919799498743</v>
      </c>
      <c r="K1875" s="2">
        <f t="shared" si="755"/>
        <v>0.43937969924812031</v>
      </c>
      <c r="L1875" s="2">
        <f t="shared" si="756"/>
        <v>9.0852130325814531E-3</v>
      </c>
      <c r="M1875" s="2">
        <f t="shared" si="757"/>
        <v>4.855889724310801E-3</v>
      </c>
      <c r="N1875" s="66">
        <v>3490</v>
      </c>
      <c r="O1875" s="66">
        <v>2805</v>
      </c>
      <c r="P1875" s="66">
        <v>58</v>
      </c>
      <c r="Q1875" s="66">
        <v>9</v>
      </c>
      <c r="R1875" s="66">
        <v>12</v>
      </c>
      <c r="S1875" s="66">
        <v>10</v>
      </c>
      <c r="AN1875" s="7">
        <f>IF(Q1875&gt;0,RANK(Q1875,(N1875:P1875,Q1875:AE1875)),0)</f>
        <v>6</v>
      </c>
      <c r="AO1875" s="7">
        <f>IF(R1875&gt;0,RANK(R1875,(N1875:P1875,Q1875:AE1875)),0)</f>
        <v>4</v>
      </c>
      <c r="AP1875" s="7">
        <f>IF(T1875&gt;0,RANK(T1875,(N1875:P1875,Q1875:AE1875)),0)</f>
        <v>0</v>
      </c>
      <c r="AQ1875" s="7">
        <f>IF(S1875&gt;0,RANK(S1875,(N1875:P1875,Q1875:AE1875)),0)</f>
        <v>5</v>
      </c>
      <c r="AR1875" s="2">
        <f t="shared" si="758"/>
        <v>1.4097744360902255E-3</v>
      </c>
      <c r="AS1875" s="2">
        <f t="shared" si="759"/>
        <v>1.8796992481203006E-3</v>
      </c>
      <c r="AT1875" s="2">
        <f t="shared" si="760"/>
        <v>0</v>
      </c>
      <c r="AU1875" s="2">
        <f t="shared" si="761"/>
        <v>1.5664160401002505E-3</v>
      </c>
      <c r="AW1875" t="s">
        <v>102</v>
      </c>
      <c r="AX1875" t="s">
        <v>1797</v>
      </c>
      <c r="AY1875">
        <v>3</v>
      </c>
      <c r="BA1875" s="119">
        <v>35</v>
      </c>
      <c r="BB1875" s="121">
        <v>7</v>
      </c>
      <c r="BC1875" s="125">
        <f t="shared" si="727"/>
        <v>35007</v>
      </c>
      <c r="BE1875" s="7" t="s">
        <v>228</v>
      </c>
    </row>
    <row r="1876" spans="1:57" hidden="1" outlineLevel="1">
      <c r="A1876" t="s">
        <v>2362</v>
      </c>
      <c r="B1876" t="s">
        <v>1797</v>
      </c>
      <c r="C1876" s="1">
        <f t="shared" si="753"/>
        <v>14438</v>
      </c>
      <c r="D1876" s="7">
        <f>IF(N1876&gt;0, RANK(N1876,(N1876:P1876,Q1876:AE1876)),0)</f>
        <v>2</v>
      </c>
      <c r="E1876" s="7">
        <f>IF(O1876&gt;0,RANK(O1876,(N1876:P1876,Q1876:AE1876)),0)</f>
        <v>1</v>
      </c>
      <c r="F1876" s="7">
        <f>IF(P1876&gt;0,RANK(P1876,(N1876:P1876,Q1876:AE1876)),0)</f>
        <v>3</v>
      </c>
      <c r="G1876" s="1">
        <f t="shared" si="749"/>
        <v>4929</v>
      </c>
      <c r="H1876" s="2">
        <f t="shared" si="750"/>
        <v>0.34139077434547721</v>
      </c>
      <c r="I1876" s="2"/>
      <c r="J1876" s="2">
        <f t="shared" si="754"/>
        <v>0.32345200166228011</v>
      </c>
      <c r="K1876" s="2">
        <f t="shared" si="755"/>
        <v>0.66484277600775732</v>
      </c>
      <c r="L1876" s="2">
        <f t="shared" si="756"/>
        <v>6.3720736944175094E-3</v>
      </c>
      <c r="M1876" s="2">
        <f t="shared" si="757"/>
        <v>5.3331486355450075E-3</v>
      </c>
      <c r="N1876" s="66">
        <v>4670</v>
      </c>
      <c r="O1876" s="66">
        <v>9599</v>
      </c>
      <c r="P1876" s="66">
        <v>92</v>
      </c>
      <c r="Q1876" s="66">
        <v>33</v>
      </c>
      <c r="R1876" s="66">
        <v>21</v>
      </c>
      <c r="S1876" s="66">
        <v>23</v>
      </c>
      <c r="AN1876" s="7">
        <f>IF(Q1876&gt;0,RANK(Q1876,(N1876:P1876,Q1876:AE1876)),0)</f>
        <v>4</v>
      </c>
      <c r="AO1876" s="7">
        <f>IF(R1876&gt;0,RANK(R1876,(N1876:P1876,Q1876:AE1876)),0)</f>
        <v>6</v>
      </c>
      <c r="AP1876" s="7">
        <f>IF(T1876&gt;0,RANK(T1876,(N1876:P1876,Q1876:AE1876)),0)</f>
        <v>0</v>
      </c>
      <c r="AQ1876" s="7">
        <f>IF(S1876&gt;0,RANK(S1876,(N1876:P1876,Q1876:AE1876)),0)</f>
        <v>5</v>
      </c>
      <c r="AR1876" s="2">
        <f t="shared" si="758"/>
        <v>2.2856351295193239E-3</v>
      </c>
      <c r="AS1876" s="2">
        <f t="shared" si="759"/>
        <v>1.454495082421388E-3</v>
      </c>
      <c r="AT1876" s="2">
        <f t="shared" si="760"/>
        <v>0</v>
      </c>
      <c r="AU1876" s="2">
        <f t="shared" si="761"/>
        <v>1.5930184236043774E-3</v>
      </c>
      <c r="AW1876" t="s">
        <v>2362</v>
      </c>
      <c r="AX1876" t="s">
        <v>1797</v>
      </c>
      <c r="AY1876">
        <v>3</v>
      </c>
      <c r="BA1876" s="119">
        <v>35</v>
      </c>
      <c r="BB1876" s="121">
        <v>9</v>
      </c>
      <c r="BC1876" s="125">
        <f t="shared" si="727"/>
        <v>35009</v>
      </c>
      <c r="BE1876" s="7" t="s">
        <v>228</v>
      </c>
    </row>
    <row r="1877" spans="1:57" hidden="1" outlineLevel="1">
      <c r="A1877" t="s">
        <v>2088</v>
      </c>
      <c r="B1877" t="s">
        <v>1797</v>
      </c>
      <c r="C1877" s="1">
        <f t="shared" si="753"/>
        <v>1044</v>
      </c>
      <c r="D1877" s="7">
        <f>IF(N1877&gt;0, RANK(N1877,(N1877:P1877,Q1877:AE1877)),0)</f>
        <v>2</v>
      </c>
      <c r="E1877" s="7">
        <f>IF(O1877&gt;0,RANK(O1877,(N1877:P1877,Q1877:AE1877)),0)</f>
        <v>1</v>
      </c>
      <c r="F1877" s="7">
        <f>IF(P1877&gt;0,RANK(P1877,(N1877:P1877,Q1877:AE1877)),0)</f>
        <v>3</v>
      </c>
      <c r="G1877" s="1">
        <f t="shared" si="749"/>
        <v>317</v>
      </c>
      <c r="H1877" s="2">
        <f t="shared" si="750"/>
        <v>0.30363984674329503</v>
      </c>
      <c r="I1877" s="2"/>
      <c r="J1877" s="2">
        <f t="shared" si="754"/>
        <v>0.3438697318007663</v>
      </c>
      <c r="K1877" s="2">
        <f t="shared" si="755"/>
        <v>0.64750957854406133</v>
      </c>
      <c r="L1877" s="2">
        <f t="shared" si="756"/>
        <v>6.7049808429118776E-3</v>
      </c>
      <c r="M1877" s="2">
        <f t="shared" si="757"/>
        <v>1.9157088122604979E-3</v>
      </c>
      <c r="N1877" s="66">
        <v>359</v>
      </c>
      <c r="O1877" s="66">
        <v>676</v>
      </c>
      <c r="P1877" s="66">
        <v>7</v>
      </c>
      <c r="Q1877" s="66">
        <v>2</v>
      </c>
      <c r="R1877" s="66">
        <v>0</v>
      </c>
      <c r="S1877" s="66">
        <v>0</v>
      </c>
      <c r="AN1877" s="7">
        <f>IF(Q1877&gt;0,RANK(Q1877,(N1877:P1877,Q1877:AE1877)),0)</f>
        <v>4</v>
      </c>
      <c r="AO1877" s="7">
        <f>IF(R1877&gt;0,RANK(R1877,(N1877:P1877,Q1877:AE1877)),0)</f>
        <v>0</v>
      </c>
      <c r="AP1877" s="7">
        <f>IF(T1877&gt;0,RANK(T1877,(N1877:P1877,Q1877:AE1877)),0)</f>
        <v>0</v>
      </c>
      <c r="AQ1877" s="7">
        <f>IF(S1877&gt;0,RANK(S1877,(N1877:P1877,Q1877:AE1877)),0)</f>
        <v>0</v>
      </c>
      <c r="AR1877" s="2">
        <f t="shared" si="758"/>
        <v>1.9157088122605363E-3</v>
      </c>
      <c r="AS1877" s="2">
        <f t="shared" si="759"/>
        <v>0</v>
      </c>
      <c r="AT1877" s="2">
        <f t="shared" si="760"/>
        <v>0</v>
      </c>
      <c r="AU1877" s="2">
        <f t="shared" si="761"/>
        <v>0</v>
      </c>
      <c r="AW1877" t="s">
        <v>2088</v>
      </c>
      <c r="AX1877" t="s">
        <v>1797</v>
      </c>
      <c r="AY1877">
        <v>2</v>
      </c>
      <c r="BA1877" s="119">
        <v>35</v>
      </c>
      <c r="BB1877" s="121">
        <v>11</v>
      </c>
      <c r="BC1877" s="125">
        <f t="shared" si="727"/>
        <v>35011</v>
      </c>
      <c r="BE1877" s="7" t="s">
        <v>228</v>
      </c>
    </row>
    <row r="1878" spans="1:57" hidden="1" outlineLevel="1">
      <c r="A1878" t="s">
        <v>347</v>
      </c>
      <c r="B1878" t="s">
        <v>1797</v>
      </c>
      <c r="C1878" s="1">
        <f t="shared" si="753"/>
        <v>69280</v>
      </c>
      <c r="D1878" s="7">
        <f>IF(N1878&gt;0, RANK(N1878,(N1878:P1878,Q1878:AE1878)),0)</f>
        <v>1</v>
      </c>
      <c r="E1878" s="7">
        <f>IF(O1878&gt;0,RANK(O1878,(N1878:P1878,Q1878:AE1878)),0)</f>
        <v>2</v>
      </c>
      <c r="F1878" s="7">
        <f>IF(P1878&gt;0,RANK(P1878,(N1878:P1878,Q1878:AE1878)),0)</f>
        <v>3</v>
      </c>
      <c r="G1878" s="1">
        <f t="shared" si="749"/>
        <v>12214</v>
      </c>
      <c r="H1878" s="2">
        <f t="shared" si="750"/>
        <v>0.17629907621247112</v>
      </c>
      <c r="I1878" s="2"/>
      <c r="J1878" s="2">
        <f t="shared" si="754"/>
        <v>0.58143764434180134</v>
      </c>
      <c r="K1878" s="2">
        <f t="shared" si="755"/>
        <v>0.40513856812933025</v>
      </c>
      <c r="L1878" s="2">
        <f t="shared" si="756"/>
        <v>6.726327944572748E-3</v>
      </c>
      <c r="M1878" s="2">
        <f t="shared" si="757"/>
        <v>6.6974595842956659E-3</v>
      </c>
      <c r="N1878" s="66">
        <v>40282</v>
      </c>
      <c r="O1878" s="66">
        <v>28068</v>
      </c>
      <c r="P1878" s="66">
        <v>466</v>
      </c>
      <c r="Q1878" s="66">
        <v>221</v>
      </c>
      <c r="R1878" s="66">
        <v>138</v>
      </c>
      <c r="S1878" s="66">
        <v>105</v>
      </c>
      <c r="AN1878" s="7">
        <f>IF(Q1878&gt;0,RANK(Q1878,(N1878:P1878,Q1878:AE1878)),0)</f>
        <v>4</v>
      </c>
      <c r="AO1878" s="7">
        <f>IF(R1878&gt;0,RANK(R1878,(N1878:P1878,Q1878:AE1878)),0)</f>
        <v>5</v>
      </c>
      <c r="AP1878" s="7">
        <f>IF(T1878&gt;0,RANK(T1878,(N1878:P1878,Q1878:AE1878)),0)</f>
        <v>0</v>
      </c>
      <c r="AQ1878" s="7">
        <f>IF(S1878&gt;0,RANK(S1878,(N1878:P1878,Q1878:AE1878)),0)</f>
        <v>6</v>
      </c>
      <c r="AR1878" s="2">
        <f t="shared" si="758"/>
        <v>3.1899538106235567E-3</v>
      </c>
      <c r="AS1878" s="2">
        <f t="shared" si="759"/>
        <v>1.991916859122402E-3</v>
      </c>
      <c r="AT1878" s="2">
        <f t="shared" si="760"/>
        <v>0</v>
      </c>
      <c r="AU1878" s="2">
        <f t="shared" si="761"/>
        <v>1.5155889145496537E-3</v>
      </c>
      <c r="AW1878" t="s">
        <v>347</v>
      </c>
      <c r="AX1878" t="s">
        <v>1797</v>
      </c>
      <c r="AY1878">
        <v>2</v>
      </c>
      <c r="BA1878" s="119">
        <v>35</v>
      </c>
      <c r="BB1878" s="121">
        <v>13</v>
      </c>
      <c r="BC1878" s="125">
        <f t="shared" si="727"/>
        <v>35013</v>
      </c>
      <c r="BE1878" s="7" t="s">
        <v>228</v>
      </c>
    </row>
    <row r="1879" spans="1:57" hidden="1" outlineLevel="1">
      <c r="A1879" t="s">
        <v>159</v>
      </c>
      <c r="B1879" t="s">
        <v>1797</v>
      </c>
      <c r="C1879" s="1">
        <f t="shared" si="753"/>
        <v>20093</v>
      </c>
      <c r="D1879" s="7">
        <f>IF(N1879&gt;0, RANK(N1879,(N1879:P1879,Q1879:AE1879)),0)</f>
        <v>2</v>
      </c>
      <c r="E1879" s="7">
        <f>IF(O1879&gt;0,RANK(O1879,(N1879:P1879,Q1879:AE1879)),0)</f>
        <v>1</v>
      </c>
      <c r="F1879" s="7">
        <f>IF(P1879&gt;0,RANK(P1879,(N1879:P1879,Q1879:AE1879)),0)</f>
        <v>3</v>
      </c>
      <c r="G1879" s="1">
        <f t="shared" si="749"/>
        <v>5149</v>
      </c>
      <c r="H1879" s="2">
        <f t="shared" si="750"/>
        <v>0.25625839844722043</v>
      </c>
      <c r="I1879" s="2"/>
      <c r="J1879" s="2">
        <f t="shared" si="754"/>
        <v>0.3658488030657443</v>
      </c>
      <c r="K1879" s="2">
        <f t="shared" si="755"/>
        <v>0.62210720151296472</v>
      </c>
      <c r="L1879" s="2">
        <f t="shared" si="756"/>
        <v>5.6736176777982383E-3</v>
      </c>
      <c r="M1879" s="2">
        <f t="shared" si="757"/>
        <v>6.3703777434927378E-3</v>
      </c>
      <c r="N1879" s="66">
        <v>7351</v>
      </c>
      <c r="O1879" s="66">
        <v>12500</v>
      </c>
      <c r="P1879" s="66">
        <v>114</v>
      </c>
      <c r="Q1879" s="66">
        <v>59</v>
      </c>
      <c r="R1879" s="66">
        <v>28</v>
      </c>
      <c r="S1879" s="66">
        <v>41</v>
      </c>
      <c r="AN1879" s="7">
        <f>IF(Q1879&gt;0,RANK(Q1879,(N1879:P1879,Q1879:AE1879)),0)</f>
        <v>4</v>
      </c>
      <c r="AO1879" s="7">
        <f>IF(R1879&gt;0,RANK(R1879,(N1879:P1879,Q1879:AE1879)),0)</f>
        <v>6</v>
      </c>
      <c r="AP1879" s="7">
        <f>IF(T1879&gt;0,RANK(T1879,(N1879:P1879,Q1879:AE1879)),0)</f>
        <v>0</v>
      </c>
      <c r="AQ1879" s="7">
        <f>IF(S1879&gt;0,RANK(S1879,(N1879:P1879,Q1879:AE1879)),0)</f>
        <v>5</v>
      </c>
      <c r="AR1879" s="2">
        <f t="shared" si="758"/>
        <v>2.9363459911411934E-3</v>
      </c>
      <c r="AS1879" s="2">
        <f t="shared" si="759"/>
        <v>1.393520131389041E-3</v>
      </c>
      <c r="AT1879" s="2">
        <f t="shared" si="760"/>
        <v>0</v>
      </c>
      <c r="AU1879" s="2">
        <f t="shared" si="761"/>
        <v>2.0405116209625241E-3</v>
      </c>
      <c r="AW1879" t="s">
        <v>159</v>
      </c>
      <c r="AX1879" t="s">
        <v>1797</v>
      </c>
      <c r="AY1879">
        <v>2</v>
      </c>
      <c r="BA1879" s="119">
        <v>35</v>
      </c>
      <c r="BB1879" s="121">
        <v>15</v>
      </c>
      <c r="BC1879" s="125">
        <f t="shared" si="727"/>
        <v>35015</v>
      </c>
      <c r="BE1879" s="7" t="s">
        <v>228</v>
      </c>
    </row>
    <row r="1880" spans="1:57" hidden="1" outlineLevel="1">
      <c r="A1880" t="s">
        <v>1789</v>
      </c>
      <c r="B1880" t="s">
        <v>1797</v>
      </c>
      <c r="C1880" s="1">
        <f t="shared" si="753"/>
        <v>13755</v>
      </c>
      <c r="D1880" s="7">
        <f>IF(N1880&gt;0, RANK(N1880,(N1880:P1880,Q1880:AE1880)),0)</f>
        <v>1</v>
      </c>
      <c r="E1880" s="7">
        <f>IF(O1880&gt;0,RANK(O1880,(N1880:P1880,Q1880:AE1880)),0)</f>
        <v>2</v>
      </c>
      <c r="F1880" s="7">
        <f>IF(P1880&gt;0,RANK(P1880,(N1880:P1880,Q1880:AE1880)),0)</f>
        <v>3</v>
      </c>
      <c r="G1880" s="1">
        <f t="shared" si="749"/>
        <v>2736</v>
      </c>
      <c r="H1880" s="2">
        <f t="shared" si="750"/>
        <v>0.19890948745910578</v>
      </c>
      <c r="I1880" s="2"/>
      <c r="J1880" s="2">
        <f t="shared" si="754"/>
        <v>0.59193020719738276</v>
      </c>
      <c r="K1880" s="2">
        <f t="shared" si="755"/>
        <v>0.39302071973827701</v>
      </c>
      <c r="L1880" s="2">
        <f t="shared" si="756"/>
        <v>6.6884769174845515E-3</v>
      </c>
      <c r="M1880" s="2">
        <f t="shared" si="757"/>
        <v>8.3605961468556714E-3</v>
      </c>
      <c r="N1880" s="66">
        <v>8142</v>
      </c>
      <c r="O1880" s="66">
        <v>5406</v>
      </c>
      <c r="P1880" s="66">
        <v>92</v>
      </c>
      <c r="Q1880" s="66">
        <v>40</v>
      </c>
      <c r="R1880" s="66">
        <v>34</v>
      </c>
      <c r="S1880" s="66">
        <v>41</v>
      </c>
      <c r="AN1880" s="7">
        <f>IF(Q1880&gt;0,RANK(Q1880,(N1880:P1880,Q1880:AE1880)),0)</f>
        <v>5</v>
      </c>
      <c r="AO1880" s="7">
        <f>IF(R1880&gt;0,RANK(R1880,(N1880:P1880,Q1880:AE1880)),0)</f>
        <v>6</v>
      </c>
      <c r="AP1880" s="7">
        <f>IF(T1880&gt;0,RANK(T1880,(N1880:P1880,Q1880:AE1880)),0)</f>
        <v>0</v>
      </c>
      <c r="AQ1880" s="7">
        <f>IF(S1880&gt;0,RANK(S1880,(N1880:P1880,Q1880:AE1880)),0)</f>
        <v>4</v>
      </c>
      <c r="AR1880" s="2">
        <f t="shared" si="758"/>
        <v>2.9080334423845873E-3</v>
      </c>
      <c r="AS1880" s="2">
        <f t="shared" si="759"/>
        <v>2.4718284260268992E-3</v>
      </c>
      <c r="AT1880" s="2">
        <f t="shared" si="760"/>
        <v>0</v>
      </c>
      <c r="AU1880" s="2">
        <f t="shared" si="761"/>
        <v>2.9807342784442022E-3</v>
      </c>
      <c r="AW1880" t="s">
        <v>1789</v>
      </c>
      <c r="AX1880" t="s">
        <v>1797</v>
      </c>
      <c r="AY1880">
        <v>2</v>
      </c>
      <c r="BA1880" s="119">
        <v>35</v>
      </c>
      <c r="BB1880" s="121">
        <v>17</v>
      </c>
      <c r="BC1880" s="125">
        <f t="shared" si="727"/>
        <v>35017</v>
      </c>
      <c r="BE1880" s="7" t="s">
        <v>228</v>
      </c>
    </row>
    <row r="1881" spans="1:57" hidden="1" outlineLevel="1">
      <c r="A1881" t="s">
        <v>975</v>
      </c>
      <c r="B1881" t="s">
        <v>1797</v>
      </c>
      <c r="C1881" s="1">
        <f t="shared" si="753"/>
        <v>2196</v>
      </c>
      <c r="D1881" s="7">
        <f>IF(N1881&gt;0, RANK(N1881,(N1881:P1881,Q1881:AE1881)),0)</f>
        <v>1</v>
      </c>
      <c r="E1881" s="7">
        <f>IF(O1881&gt;0,RANK(O1881,(N1881:P1881,Q1881:AE1881)),0)</f>
        <v>2</v>
      </c>
      <c r="F1881" s="7">
        <f>IF(P1881&gt;0,RANK(P1881,(N1881:P1881,Q1881:AE1881)),0)</f>
        <v>3</v>
      </c>
      <c r="G1881" s="1">
        <f t="shared" si="749"/>
        <v>937</v>
      </c>
      <c r="H1881" s="2">
        <f t="shared" si="750"/>
        <v>0.4266848816029144</v>
      </c>
      <c r="I1881" s="2"/>
      <c r="J1881" s="2">
        <f t="shared" si="754"/>
        <v>0.70901639344262291</v>
      </c>
      <c r="K1881" s="2">
        <f t="shared" si="755"/>
        <v>0.28233151183970856</v>
      </c>
      <c r="L1881" s="2">
        <f t="shared" si="756"/>
        <v>4.5537340619307837E-3</v>
      </c>
      <c r="M1881" s="2">
        <f t="shared" si="757"/>
        <v>4.0983606557377511E-3</v>
      </c>
      <c r="N1881" s="66">
        <v>1557</v>
      </c>
      <c r="O1881" s="66">
        <v>620</v>
      </c>
      <c r="P1881" s="66">
        <v>10</v>
      </c>
      <c r="Q1881" s="66">
        <v>2</v>
      </c>
      <c r="R1881" s="66">
        <v>6</v>
      </c>
      <c r="S1881" s="66">
        <v>1</v>
      </c>
      <c r="AN1881" s="7">
        <f>IF(Q1881&gt;0,RANK(Q1881,(N1881:P1881,Q1881:AE1881)),0)</f>
        <v>5</v>
      </c>
      <c r="AO1881" s="7">
        <f>IF(R1881&gt;0,RANK(R1881,(N1881:P1881,Q1881:AE1881)),0)</f>
        <v>4</v>
      </c>
      <c r="AP1881" s="7">
        <f>IF(T1881&gt;0,RANK(T1881,(N1881:P1881,Q1881:AE1881)),0)</f>
        <v>0</v>
      </c>
      <c r="AQ1881" s="7">
        <f>IF(S1881&gt;0,RANK(S1881,(N1881:P1881,Q1881:AE1881)),0)</f>
        <v>6</v>
      </c>
      <c r="AR1881" s="2">
        <f t="shared" si="758"/>
        <v>9.1074681238615665E-4</v>
      </c>
      <c r="AS1881" s="2">
        <f t="shared" si="759"/>
        <v>2.7322404371584699E-3</v>
      </c>
      <c r="AT1881" s="2">
        <f t="shared" si="760"/>
        <v>0</v>
      </c>
      <c r="AU1881" s="2">
        <f t="shared" si="761"/>
        <v>4.5537340619307832E-4</v>
      </c>
      <c r="AW1881" t="s">
        <v>975</v>
      </c>
      <c r="AX1881" t="s">
        <v>1797</v>
      </c>
      <c r="AY1881">
        <v>2</v>
      </c>
      <c r="BA1881" s="119">
        <v>35</v>
      </c>
      <c r="BB1881" s="121">
        <v>19</v>
      </c>
      <c r="BC1881" s="125">
        <f t="shared" si="727"/>
        <v>35019</v>
      </c>
      <c r="BE1881" s="7" t="s">
        <v>228</v>
      </c>
    </row>
    <row r="1882" spans="1:57" hidden="1" outlineLevel="1">
      <c r="A1882" t="s">
        <v>759</v>
      </c>
      <c r="B1882" t="s">
        <v>1797</v>
      </c>
      <c r="C1882" s="1">
        <f t="shared" si="753"/>
        <v>626</v>
      </c>
      <c r="D1882" s="7">
        <f>IF(N1882&gt;0, RANK(N1882,(N1882:P1882,Q1882:AE1882)),0)</f>
        <v>2</v>
      </c>
      <c r="E1882" s="7">
        <f>IF(O1882&gt;0,RANK(O1882,(N1882:P1882,Q1882:AE1882)),0)</f>
        <v>1</v>
      </c>
      <c r="F1882" s="7">
        <f>IF(P1882&gt;0,RANK(P1882,(N1882:P1882,Q1882:AE1882)),0)</f>
        <v>3</v>
      </c>
      <c r="G1882" s="1">
        <f t="shared" si="749"/>
        <v>98</v>
      </c>
      <c r="H1882" s="2">
        <f t="shared" si="750"/>
        <v>0.15654952076677317</v>
      </c>
      <c r="I1882" s="2"/>
      <c r="J1882" s="2">
        <f t="shared" si="754"/>
        <v>0.41533546325878595</v>
      </c>
      <c r="K1882" s="2">
        <f t="shared" si="755"/>
        <v>0.5718849840255591</v>
      </c>
      <c r="L1882" s="2">
        <f t="shared" si="756"/>
        <v>7.9872204472843447E-3</v>
      </c>
      <c r="M1882" s="2">
        <f t="shared" si="757"/>
        <v>4.7923322683705513E-3</v>
      </c>
      <c r="N1882" s="66">
        <v>260</v>
      </c>
      <c r="O1882" s="66">
        <v>358</v>
      </c>
      <c r="P1882" s="66">
        <v>5</v>
      </c>
      <c r="Q1882" s="66">
        <v>0</v>
      </c>
      <c r="R1882" s="66">
        <v>3</v>
      </c>
      <c r="S1882" s="66">
        <v>0</v>
      </c>
      <c r="AN1882" s="7">
        <f>IF(Q1882&gt;0,RANK(Q1882,(N1882:P1882,Q1882:AE1882)),0)</f>
        <v>0</v>
      </c>
      <c r="AO1882" s="7">
        <f>IF(R1882&gt;0,RANK(R1882,(N1882:P1882,Q1882:AE1882)),0)</f>
        <v>4</v>
      </c>
      <c r="AP1882" s="7">
        <f>IF(T1882&gt;0,RANK(T1882,(N1882:P1882,Q1882:AE1882)),0)</f>
        <v>0</v>
      </c>
      <c r="AQ1882" s="7">
        <f>IF(S1882&gt;0,RANK(S1882,(N1882:P1882,Q1882:AE1882)),0)</f>
        <v>0</v>
      </c>
      <c r="AR1882" s="2">
        <f t="shared" si="758"/>
        <v>0</v>
      </c>
      <c r="AS1882" s="2">
        <f t="shared" si="759"/>
        <v>4.7923322683706068E-3</v>
      </c>
      <c r="AT1882" s="2">
        <f t="shared" si="760"/>
        <v>0</v>
      </c>
      <c r="AU1882" s="2">
        <f t="shared" si="761"/>
        <v>0</v>
      </c>
      <c r="AW1882" t="s">
        <v>759</v>
      </c>
      <c r="AX1882" t="s">
        <v>1797</v>
      </c>
      <c r="AY1882">
        <v>3</v>
      </c>
      <c r="BA1882" s="119">
        <v>35</v>
      </c>
      <c r="BB1882" s="121">
        <v>21</v>
      </c>
      <c r="BC1882" s="125">
        <f t="shared" si="727"/>
        <v>35021</v>
      </c>
      <c r="BE1882" s="7" t="s">
        <v>228</v>
      </c>
    </row>
    <row r="1883" spans="1:57" hidden="1" outlineLevel="1">
      <c r="A1883" t="s">
        <v>1861</v>
      </c>
      <c r="B1883" t="s">
        <v>1797</v>
      </c>
      <c r="C1883" s="1">
        <f t="shared" si="753"/>
        <v>1951</v>
      </c>
      <c r="D1883" s="7">
        <f>IF(N1883&gt;0, RANK(N1883,(N1883:P1883,Q1883:AE1883)),0)</f>
        <v>1</v>
      </c>
      <c r="E1883" s="7">
        <f>IF(O1883&gt;0,RANK(O1883,(N1883:P1883,Q1883:AE1883)),0)</f>
        <v>2</v>
      </c>
      <c r="F1883" s="7">
        <f>IF(P1883&gt;0,RANK(P1883,(N1883:P1883,Q1883:AE1883)),0)</f>
        <v>3</v>
      </c>
      <c r="G1883" s="1">
        <f t="shared" si="749"/>
        <v>57</v>
      </c>
      <c r="H1883" s="2">
        <f t="shared" si="750"/>
        <v>2.92157867760123E-2</v>
      </c>
      <c r="I1883" s="2"/>
      <c r="J1883" s="2">
        <f t="shared" si="754"/>
        <v>0.50896975909789854</v>
      </c>
      <c r="K1883" s="2">
        <f t="shared" si="755"/>
        <v>0.47975397232188621</v>
      </c>
      <c r="L1883" s="2">
        <f t="shared" si="756"/>
        <v>4.6130189646335215E-3</v>
      </c>
      <c r="M1883" s="2">
        <f t="shared" si="757"/>
        <v>6.6632496155817214E-3</v>
      </c>
      <c r="N1883" s="66">
        <v>993</v>
      </c>
      <c r="O1883" s="66">
        <v>936</v>
      </c>
      <c r="P1883" s="66">
        <v>9</v>
      </c>
      <c r="Q1883" s="66">
        <v>4</v>
      </c>
      <c r="R1883" s="66">
        <v>4</v>
      </c>
      <c r="S1883" s="66">
        <v>5</v>
      </c>
      <c r="AN1883" s="7">
        <f>IF(Q1883&gt;0,RANK(Q1883,(N1883:P1883,Q1883:AE1883)),0)</f>
        <v>5</v>
      </c>
      <c r="AO1883" s="7">
        <f>IF(R1883&gt;0,RANK(R1883,(N1883:P1883,Q1883:AE1883)),0)</f>
        <v>5</v>
      </c>
      <c r="AP1883" s="7">
        <f>IF(T1883&gt;0,RANK(T1883,(N1883:P1883,Q1883:AE1883)),0)</f>
        <v>0</v>
      </c>
      <c r="AQ1883" s="7">
        <f>IF(S1883&gt;0,RANK(S1883,(N1883:P1883,Q1883:AE1883)),0)</f>
        <v>4</v>
      </c>
      <c r="AR1883" s="2">
        <f t="shared" si="758"/>
        <v>2.0502306509482316E-3</v>
      </c>
      <c r="AS1883" s="2">
        <f t="shared" si="759"/>
        <v>2.0502306509482316E-3</v>
      </c>
      <c r="AT1883" s="2">
        <f t="shared" si="760"/>
        <v>0</v>
      </c>
      <c r="AU1883" s="2">
        <f t="shared" si="761"/>
        <v>2.5627883136852894E-3</v>
      </c>
      <c r="AW1883" t="s">
        <v>1861</v>
      </c>
      <c r="AX1883" t="s">
        <v>1797</v>
      </c>
      <c r="AY1883">
        <v>2</v>
      </c>
      <c r="BA1883" s="119">
        <v>35</v>
      </c>
      <c r="BB1883" s="121">
        <v>23</v>
      </c>
      <c r="BC1883" s="125">
        <f t="shared" si="727"/>
        <v>35023</v>
      </c>
      <c r="BE1883" s="7" t="s">
        <v>228</v>
      </c>
    </row>
    <row r="1884" spans="1:57" hidden="1" outlineLevel="1">
      <c r="A1884" t="s">
        <v>1482</v>
      </c>
      <c r="B1884" t="s">
        <v>1797</v>
      </c>
      <c r="C1884" s="1">
        <f t="shared" si="753"/>
        <v>18645</v>
      </c>
      <c r="D1884" s="7">
        <f>IF(N1884&gt;0, RANK(N1884,(N1884:P1884,Q1884:AE1884)),0)</f>
        <v>2</v>
      </c>
      <c r="E1884" s="7">
        <f>IF(O1884&gt;0,RANK(O1884,(N1884:P1884,Q1884:AE1884)),0)</f>
        <v>1</v>
      </c>
      <c r="F1884" s="7">
        <f>IF(P1884&gt;0,RANK(P1884,(N1884:P1884,Q1884:AE1884)),0)</f>
        <v>3</v>
      </c>
      <c r="G1884" s="1">
        <f t="shared" si="749"/>
        <v>8239</v>
      </c>
      <c r="H1884" s="2">
        <f t="shared" si="750"/>
        <v>0.44188790560471974</v>
      </c>
      <c r="I1884" s="2"/>
      <c r="J1884" s="2">
        <f t="shared" si="754"/>
        <v>0.27396084741217486</v>
      </c>
      <c r="K1884" s="2">
        <f t="shared" si="755"/>
        <v>0.71584875301689466</v>
      </c>
      <c r="L1884" s="2">
        <f t="shared" si="756"/>
        <v>4.7733976937516763E-3</v>
      </c>
      <c r="M1884" s="2">
        <f t="shared" si="757"/>
        <v>5.4170018771788099E-3</v>
      </c>
      <c r="N1884" s="66">
        <v>5108</v>
      </c>
      <c r="O1884" s="66">
        <v>13347</v>
      </c>
      <c r="P1884" s="66">
        <v>89</v>
      </c>
      <c r="Q1884" s="66">
        <v>39</v>
      </c>
      <c r="R1884" s="66">
        <v>30</v>
      </c>
      <c r="S1884" s="66">
        <v>32</v>
      </c>
      <c r="AN1884" s="7">
        <f>IF(Q1884&gt;0,RANK(Q1884,(N1884:P1884,Q1884:AE1884)),0)</f>
        <v>4</v>
      </c>
      <c r="AO1884" s="7">
        <f>IF(R1884&gt;0,RANK(R1884,(N1884:P1884,Q1884:AE1884)),0)</f>
        <v>6</v>
      </c>
      <c r="AP1884" s="7">
        <f>IF(T1884&gt;0,RANK(T1884,(N1884:P1884,Q1884:AE1884)),0)</f>
        <v>0</v>
      </c>
      <c r="AQ1884" s="7">
        <f>IF(S1884&gt;0,RANK(S1884,(N1884:P1884,Q1884:AE1884)),0)</f>
        <v>5</v>
      </c>
      <c r="AR1884" s="2">
        <f t="shared" si="758"/>
        <v>2.091713596138375E-3</v>
      </c>
      <c r="AS1884" s="2">
        <f t="shared" si="759"/>
        <v>1.6090104585679806E-3</v>
      </c>
      <c r="AT1884" s="2">
        <f t="shared" si="760"/>
        <v>0</v>
      </c>
      <c r="AU1884" s="2">
        <f t="shared" si="761"/>
        <v>1.7162778224725128E-3</v>
      </c>
      <c r="AW1884" t="s">
        <v>1482</v>
      </c>
      <c r="AX1884" t="s">
        <v>1797</v>
      </c>
      <c r="AY1884">
        <v>2</v>
      </c>
      <c r="BA1884" s="119">
        <v>35</v>
      </c>
      <c r="BB1884" s="121">
        <v>25</v>
      </c>
      <c r="BC1884" s="125">
        <f t="shared" si="727"/>
        <v>35025</v>
      </c>
      <c r="BE1884" s="7" t="s">
        <v>228</v>
      </c>
    </row>
    <row r="1885" spans="1:57" hidden="1" outlineLevel="1">
      <c r="A1885" t="s">
        <v>2196</v>
      </c>
      <c r="B1885" t="s">
        <v>1797</v>
      </c>
      <c r="C1885" s="1">
        <f t="shared" si="753"/>
        <v>9696</v>
      </c>
      <c r="D1885" s="7">
        <f>IF(N1885&gt;0, RANK(N1885,(N1885:P1885,Q1885:AE1885)),0)</f>
        <v>2</v>
      </c>
      <c r="E1885" s="7">
        <f>IF(O1885&gt;0,RANK(O1885,(N1885:P1885,Q1885:AE1885)),0)</f>
        <v>1</v>
      </c>
      <c r="F1885" s="7">
        <f>IF(P1885&gt;0,RANK(P1885,(N1885:P1885,Q1885:AE1885)),0)</f>
        <v>3</v>
      </c>
      <c r="G1885" s="1">
        <f t="shared" si="749"/>
        <v>2466</v>
      </c>
      <c r="H1885" s="2">
        <f t="shared" si="750"/>
        <v>0.25433168316831684</v>
      </c>
      <c r="I1885" s="2"/>
      <c r="J1885" s="2">
        <f t="shared" si="754"/>
        <v>0.36458333333333331</v>
      </c>
      <c r="K1885" s="2">
        <f t="shared" si="755"/>
        <v>0.61891501650165015</v>
      </c>
      <c r="L1885" s="2">
        <f t="shared" si="756"/>
        <v>7.2194719471947192E-3</v>
      </c>
      <c r="M1885" s="2">
        <f t="shared" si="757"/>
        <v>9.2821782178218702E-3</v>
      </c>
      <c r="N1885" s="66">
        <v>3535</v>
      </c>
      <c r="O1885" s="66">
        <v>6001</v>
      </c>
      <c r="P1885" s="66">
        <v>70</v>
      </c>
      <c r="Q1885" s="66">
        <v>35</v>
      </c>
      <c r="R1885" s="66">
        <v>16</v>
      </c>
      <c r="S1885" s="66">
        <v>39</v>
      </c>
      <c r="AN1885" s="7">
        <f>IF(Q1885&gt;0,RANK(Q1885,(N1885:P1885,Q1885:AE1885)),0)</f>
        <v>5</v>
      </c>
      <c r="AO1885" s="7">
        <f>IF(R1885&gt;0,RANK(R1885,(N1885:P1885,Q1885:AE1885)),0)</f>
        <v>6</v>
      </c>
      <c r="AP1885" s="7">
        <f>IF(T1885&gt;0,RANK(T1885,(N1885:P1885,Q1885:AE1885)),0)</f>
        <v>0</v>
      </c>
      <c r="AQ1885" s="7">
        <f>IF(S1885&gt;0,RANK(S1885,(N1885:P1885,Q1885:AE1885)),0)</f>
        <v>4</v>
      </c>
      <c r="AR1885" s="2">
        <f t="shared" si="758"/>
        <v>3.6097359735973596E-3</v>
      </c>
      <c r="AS1885" s="2">
        <f t="shared" si="759"/>
        <v>1.6501650165016502E-3</v>
      </c>
      <c r="AT1885" s="2">
        <f t="shared" si="760"/>
        <v>0</v>
      </c>
      <c r="AU1885" s="2">
        <f t="shared" si="761"/>
        <v>4.0222772277227724E-3</v>
      </c>
      <c r="AW1885" t="s">
        <v>2196</v>
      </c>
      <c r="AX1885" t="s">
        <v>1797</v>
      </c>
      <c r="AY1885">
        <v>2</v>
      </c>
      <c r="BA1885" s="119">
        <v>35</v>
      </c>
      <c r="BB1885" s="121">
        <v>27</v>
      </c>
      <c r="BC1885" s="125">
        <f t="shared" si="727"/>
        <v>35027</v>
      </c>
      <c r="BE1885" s="7" t="s">
        <v>228</v>
      </c>
    </row>
    <row r="1886" spans="1:57" hidden="1" outlineLevel="1">
      <c r="A1886" t="s">
        <v>2619</v>
      </c>
      <c r="B1886" t="s">
        <v>1797</v>
      </c>
      <c r="C1886" s="1">
        <f t="shared" si="753"/>
        <v>11069</v>
      </c>
      <c r="D1886" s="7">
        <f>IF(N1886&gt;0, RANK(N1886,(N1886:P1886,Q1886:AE1886)),0)</f>
        <v>1</v>
      </c>
      <c r="E1886" s="7">
        <f>IF(O1886&gt;0,RANK(O1886,(N1886:P1886,Q1886:AE1886)),0)</f>
        <v>2</v>
      </c>
      <c r="F1886" s="7">
        <f>IF(P1886&gt;0,RANK(P1886,(N1886:P1886,Q1886:AE1886)),0)</f>
        <v>3</v>
      </c>
      <c r="G1886" s="1">
        <f t="shared" si="749"/>
        <v>760</v>
      </c>
      <c r="H1886" s="2">
        <f t="shared" si="750"/>
        <v>6.8660222242298313E-2</v>
      </c>
      <c r="I1886" s="2"/>
      <c r="J1886" s="2">
        <f t="shared" si="754"/>
        <v>0.52615412413045437</v>
      </c>
      <c r="K1886" s="2">
        <f t="shared" si="755"/>
        <v>0.45749390188815608</v>
      </c>
      <c r="L1886" s="2">
        <f t="shared" si="756"/>
        <v>6.9563646219170661E-3</v>
      </c>
      <c r="M1886" s="2">
        <f t="shared" si="757"/>
        <v>9.3956093594724788E-3</v>
      </c>
      <c r="N1886" s="66">
        <v>5824</v>
      </c>
      <c r="O1886" s="66">
        <v>5064</v>
      </c>
      <c r="P1886" s="66">
        <v>77</v>
      </c>
      <c r="Q1886" s="66">
        <v>68</v>
      </c>
      <c r="R1886" s="66">
        <v>17</v>
      </c>
      <c r="S1886" s="66">
        <v>19</v>
      </c>
      <c r="AN1886" s="7">
        <f>IF(Q1886&gt;0,RANK(Q1886,(N1886:P1886,Q1886:AE1886)),0)</f>
        <v>4</v>
      </c>
      <c r="AO1886" s="7">
        <f>IF(R1886&gt;0,RANK(R1886,(N1886:P1886,Q1886:AE1886)),0)</f>
        <v>6</v>
      </c>
      <c r="AP1886" s="7">
        <f>IF(T1886&gt;0,RANK(T1886,(N1886:P1886,Q1886:AE1886)),0)</f>
        <v>0</v>
      </c>
      <c r="AQ1886" s="7">
        <f>IF(S1886&gt;0,RANK(S1886,(N1886:P1886,Q1886:AE1886)),0)</f>
        <v>5</v>
      </c>
      <c r="AR1886" s="2">
        <f t="shared" si="758"/>
        <v>6.1432830427319545E-3</v>
      </c>
      <c r="AS1886" s="2">
        <f t="shared" si="759"/>
        <v>1.5358207606829886E-3</v>
      </c>
      <c r="AT1886" s="2">
        <f t="shared" si="760"/>
        <v>0</v>
      </c>
      <c r="AU1886" s="2">
        <f t="shared" si="761"/>
        <v>1.7165055560574578E-3</v>
      </c>
      <c r="AW1886" t="s">
        <v>2619</v>
      </c>
      <c r="AX1886" t="s">
        <v>1797</v>
      </c>
      <c r="AY1886">
        <v>3</v>
      </c>
      <c r="BA1886" s="119">
        <v>35</v>
      </c>
      <c r="BB1886" s="121">
        <v>28</v>
      </c>
      <c r="BC1886" s="125">
        <f t="shared" si="727"/>
        <v>35028</v>
      </c>
      <c r="BE1886" s="7" t="s">
        <v>228</v>
      </c>
    </row>
    <row r="1887" spans="1:57" hidden="1" outlineLevel="1">
      <c r="A1887" t="s">
        <v>1504</v>
      </c>
      <c r="B1887" t="s">
        <v>1797</v>
      </c>
      <c r="C1887" s="1">
        <f t="shared" si="753"/>
        <v>8340</v>
      </c>
      <c r="D1887" s="7">
        <f>IF(N1887&gt;0, RANK(N1887,(N1887:P1887,Q1887:AE1887)),0)</f>
        <v>1</v>
      </c>
      <c r="E1887" s="7">
        <f>IF(O1887&gt;0,RANK(O1887,(N1887:P1887,Q1887:AE1887)),0)</f>
        <v>2</v>
      </c>
      <c r="F1887" s="7">
        <f>IF(P1887&gt;0,RANK(P1887,(N1887:P1887,Q1887:AE1887)),0)</f>
        <v>3</v>
      </c>
      <c r="G1887" s="1">
        <f t="shared" si="749"/>
        <v>441</v>
      </c>
      <c r="H1887" s="2">
        <f t="shared" si="750"/>
        <v>5.287769784172662E-2</v>
      </c>
      <c r="I1887" s="2"/>
      <c r="J1887" s="2">
        <f t="shared" si="754"/>
        <v>0.51690647482014385</v>
      </c>
      <c r="K1887" s="2">
        <f t="shared" si="755"/>
        <v>0.46402877697841727</v>
      </c>
      <c r="L1887" s="2">
        <f t="shared" si="756"/>
        <v>8.0335731414868106E-3</v>
      </c>
      <c r="M1887" s="2">
        <f t="shared" si="757"/>
        <v>1.1031175059952075E-2</v>
      </c>
      <c r="N1887" s="66">
        <v>4311</v>
      </c>
      <c r="O1887" s="66">
        <v>3870</v>
      </c>
      <c r="P1887" s="66">
        <v>67</v>
      </c>
      <c r="Q1887" s="66">
        <v>38</v>
      </c>
      <c r="R1887" s="66">
        <v>13</v>
      </c>
      <c r="S1887" s="66">
        <v>41</v>
      </c>
      <c r="AN1887" s="7">
        <f>IF(Q1887&gt;0,RANK(Q1887,(N1887:P1887,Q1887:AE1887)),0)</f>
        <v>5</v>
      </c>
      <c r="AO1887" s="7">
        <f>IF(R1887&gt;0,RANK(R1887,(N1887:P1887,Q1887:AE1887)),0)</f>
        <v>6</v>
      </c>
      <c r="AP1887" s="7">
        <f>IF(T1887&gt;0,RANK(T1887,(N1887:P1887,Q1887:AE1887)),0)</f>
        <v>0</v>
      </c>
      <c r="AQ1887" s="7">
        <f>IF(S1887&gt;0,RANK(S1887,(N1887:P1887,Q1887:AE1887)),0)</f>
        <v>4</v>
      </c>
      <c r="AR1887" s="2">
        <f t="shared" si="758"/>
        <v>4.5563549160671461E-3</v>
      </c>
      <c r="AS1887" s="2">
        <f t="shared" si="759"/>
        <v>1.5587529976019184E-3</v>
      </c>
      <c r="AT1887" s="2">
        <f t="shared" si="760"/>
        <v>0</v>
      </c>
      <c r="AU1887" s="2">
        <f t="shared" si="761"/>
        <v>4.9160671462829732E-3</v>
      </c>
      <c r="AW1887" t="s">
        <v>1504</v>
      </c>
      <c r="AX1887" t="s">
        <v>1797</v>
      </c>
      <c r="AY1887">
        <v>2</v>
      </c>
      <c r="BA1887" s="119">
        <v>35</v>
      </c>
      <c r="BB1887" s="121">
        <v>29</v>
      </c>
      <c r="BC1887" s="125">
        <f t="shared" si="727"/>
        <v>35029</v>
      </c>
      <c r="BE1887" s="7" t="s">
        <v>228</v>
      </c>
    </row>
    <row r="1888" spans="1:57" hidden="1" outlineLevel="1">
      <c r="A1888" t="s">
        <v>1097</v>
      </c>
      <c r="B1888" t="s">
        <v>1797</v>
      </c>
      <c r="C1888" s="1">
        <f t="shared" si="753"/>
        <v>23207</v>
      </c>
      <c r="D1888" s="7">
        <f>IF(N1888&gt;0, RANK(N1888,(N1888:P1888,Q1888:AE1888)),0)</f>
        <v>1</v>
      </c>
      <c r="E1888" s="7">
        <f>IF(O1888&gt;0,RANK(O1888,(N1888:P1888,Q1888:AE1888)),0)</f>
        <v>2</v>
      </c>
      <c r="F1888" s="7">
        <f>IF(P1888&gt;0,RANK(P1888,(N1888:P1888,Q1888:AE1888)),0)</f>
        <v>3</v>
      </c>
      <c r="G1888" s="1">
        <f t="shared" si="749"/>
        <v>10190</v>
      </c>
      <c r="H1888" s="2">
        <f t="shared" si="750"/>
        <v>0.43909165338044553</v>
      </c>
      <c r="I1888" s="2"/>
      <c r="J1888" s="2">
        <f t="shared" si="754"/>
        <v>0.71409488516395914</v>
      </c>
      <c r="K1888" s="2">
        <f t="shared" si="755"/>
        <v>0.2750032317835136</v>
      </c>
      <c r="L1888" s="2">
        <f t="shared" si="756"/>
        <v>4.8692204938165212E-3</v>
      </c>
      <c r="M1888" s="2">
        <f t="shared" si="757"/>
        <v>6.0326625587107403E-3</v>
      </c>
      <c r="N1888" s="66">
        <v>16572</v>
      </c>
      <c r="O1888" s="66">
        <v>6382</v>
      </c>
      <c r="P1888" s="66">
        <v>113</v>
      </c>
      <c r="Q1888" s="66">
        <v>37</v>
      </c>
      <c r="R1888" s="66">
        <v>59</v>
      </c>
      <c r="S1888" s="66">
        <v>44</v>
      </c>
      <c r="AN1888" s="7">
        <f>IF(Q1888&gt;0,RANK(Q1888,(N1888:P1888,Q1888:AE1888)),0)</f>
        <v>6</v>
      </c>
      <c r="AO1888" s="7">
        <f>IF(R1888&gt;0,RANK(R1888,(N1888:P1888,Q1888:AE1888)),0)</f>
        <v>4</v>
      </c>
      <c r="AP1888" s="7">
        <f>IF(T1888&gt;0,RANK(T1888,(N1888:P1888,Q1888:AE1888)),0)</f>
        <v>0</v>
      </c>
      <c r="AQ1888" s="7">
        <f>IF(S1888&gt;0,RANK(S1888,(N1888:P1888,Q1888:AE1888)),0)</f>
        <v>5</v>
      </c>
      <c r="AR1888" s="2">
        <f t="shared" si="758"/>
        <v>1.594346533373551E-3</v>
      </c>
      <c r="AS1888" s="2">
        <f t="shared" si="759"/>
        <v>2.5423363640280951E-3</v>
      </c>
      <c r="AT1888" s="2">
        <f t="shared" si="760"/>
        <v>0</v>
      </c>
      <c r="AU1888" s="2">
        <f t="shared" si="761"/>
        <v>1.8959796613090877E-3</v>
      </c>
      <c r="AW1888" t="s">
        <v>1097</v>
      </c>
      <c r="AX1888" t="s">
        <v>1797</v>
      </c>
      <c r="BA1888" s="119">
        <v>35</v>
      </c>
      <c r="BB1888" s="121">
        <v>31</v>
      </c>
      <c r="BC1888" s="125">
        <f t="shared" si="727"/>
        <v>35031</v>
      </c>
      <c r="BE1888" s="7" t="s">
        <v>228</v>
      </c>
    </row>
    <row r="1889" spans="1:57" hidden="1" outlineLevel="1">
      <c r="A1889" t="s">
        <v>1098</v>
      </c>
      <c r="B1889" t="s">
        <v>1797</v>
      </c>
      <c r="C1889" s="1">
        <f t="shared" si="753"/>
        <v>2760</v>
      </c>
      <c r="D1889" s="7">
        <f>IF(N1889&gt;0, RANK(N1889,(N1889:P1889,Q1889:AE1889)),0)</f>
        <v>1</v>
      </c>
      <c r="E1889" s="7">
        <f>IF(O1889&gt;0,RANK(O1889,(N1889:P1889,Q1889:AE1889)),0)</f>
        <v>2</v>
      </c>
      <c r="F1889" s="7">
        <f>IF(P1889&gt;0,RANK(P1889,(N1889:P1889,Q1889:AE1889)),0)</f>
        <v>3</v>
      </c>
      <c r="G1889" s="1">
        <f t="shared" si="749"/>
        <v>1599</v>
      </c>
      <c r="H1889" s="2">
        <f t="shared" si="750"/>
        <v>0.57934782608695656</v>
      </c>
      <c r="I1889" s="2"/>
      <c r="J1889" s="2">
        <f t="shared" si="754"/>
        <v>0.78550724637681157</v>
      </c>
      <c r="K1889" s="2">
        <f t="shared" si="755"/>
        <v>0.20615942028985507</v>
      </c>
      <c r="L1889" s="2">
        <f t="shared" si="756"/>
        <v>4.7101449275362322E-3</v>
      </c>
      <c r="M1889" s="2">
        <f t="shared" si="757"/>
        <v>3.6231884057971271E-3</v>
      </c>
      <c r="N1889" s="66">
        <v>2168</v>
      </c>
      <c r="O1889" s="66">
        <v>569</v>
      </c>
      <c r="P1889" s="66">
        <v>13</v>
      </c>
      <c r="Q1889" s="66">
        <v>3</v>
      </c>
      <c r="R1889" s="66">
        <v>7</v>
      </c>
      <c r="S1889" s="66">
        <v>0</v>
      </c>
      <c r="AN1889" s="7">
        <f>IF(Q1889&gt;0,RANK(Q1889,(N1889:P1889,Q1889:AE1889)),0)</f>
        <v>5</v>
      </c>
      <c r="AO1889" s="7">
        <f>IF(R1889&gt;0,RANK(R1889,(N1889:P1889,Q1889:AE1889)),0)</f>
        <v>4</v>
      </c>
      <c r="AP1889" s="7">
        <f>IF(T1889&gt;0,RANK(T1889,(N1889:P1889,Q1889:AE1889)),0)</f>
        <v>0</v>
      </c>
      <c r="AQ1889" s="7">
        <f>IF(S1889&gt;0,RANK(S1889,(N1889:P1889,Q1889:AE1889)),0)</f>
        <v>0</v>
      </c>
      <c r="AR1889" s="2">
        <f t="shared" si="758"/>
        <v>1.0869565217391304E-3</v>
      </c>
      <c r="AS1889" s="2">
        <f t="shared" si="759"/>
        <v>2.5362318840579708E-3</v>
      </c>
      <c r="AT1889" s="2">
        <f t="shared" si="760"/>
        <v>0</v>
      </c>
      <c r="AU1889" s="2">
        <f t="shared" si="761"/>
        <v>0</v>
      </c>
      <c r="AW1889" t="s">
        <v>1098</v>
      </c>
      <c r="AX1889" t="s">
        <v>1797</v>
      </c>
      <c r="AY1889">
        <v>3</v>
      </c>
      <c r="BA1889" s="119">
        <v>35</v>
      </c>
      <c r="BB1889" s="121">
        <v>33</v>
      </c>
      <c r="BC1889" s="125">
        <f t="shared" si="727"/>
        <v>35033</v>
      </c>
      <c r="BE1889" s="7" t="s">
        <v>228</v>
      </c>
    </row>
    <row r="1890" spans="1:57" hidden="1" outlineLevel="1">
      <c r="A1890" t="s">
        <v>912</v>
      </c>
      <c r="B1890" t="s">
        <v>1797</v>
      </c>
      <c r="C1890" s="1">
        <f t="shared" si="753"/>
        <v>21766</v>
      </c>
      <c r="D1890" s="7">
        <f>IF(N1890&gt;0, RANK(N1890,(N1890:P1890,Q1890:AE1890)),0)</f>
        <v>2</v>
      </c>
      <c r="E1890" s="7">
        <f>IF(O1890&gt;0,RANK(O1890,(N1890:P1890,Q1890:AE1890)),0)</f>
        <v>1</v>
      </c>
      <c r="F1890" s="7">
        <f>IF(P1890&gt;0,RANK(P1890,(N1890:P1890,Q1890:AE1890)),0)</f>
        <v>3</v>
      </c>
      <c r="G1890" s="1">
        <f t="shared" si="749"/>
        <v>4196</v>
      </c>
      <c r="H1890" s="2">
        <f t="shared" si="750"/>
        <v>0.19277772672976201</v>
      </c>
      <c r="I1890" s="2"/>
      <c r="J1890" s="2">
        <f t="shared" si="754"/>
        <v>0.39557107415234771</v>
      </c>
      <c r="K1890" s="2">
        <f t="shared" si="755"/>
        <v>0.58834880088210972</v>
      </c>
      <c r="L1890" s="2">
        <f t="shared" si="756"/>
        <v>7.304971055775062E-3</v>
      </c>
      <c r="M1890" s="2">
        <f t="shared" si="757"/>
        <v>8.7751539097675017E-3</v>
      </c>
      <c r="N1890" s="66">
        <v>8610</v>
      </c>
      <c r="O1890" s="66">
        <v>12806</v>
      </c>
      <c r="P1890" s="66">
        <v>159</v>
      </c>
      <c r="Q1890" s="66">
        <v>81</v>
      </c>
      <c r="R1890" s="66">
        <v>34</v>
      </c>
      <c r="S1890" s="66">
        <v>76</v>
      </c>
      <c r="AN1890" s="7">
        <f>IF(Q1890&gt;0,RANK(Q1890,(N1890:P1890,Q1890:AE1890)),0)</f>
        <v>4</v>
      </c>
      <c r="AO1890" s="7">
        <f>IF(R1890&gt;0,RANK(R1890,(N1890:P1890,Q1890:AE1890)),0)</f>
        <v>6</v>
      </c>
      <c r="AP1890" s="7">
        <f>IF(T1890&gt;0,RANK(T1890,(N1890:P1890,Q1890:AE1890)),0)</f>
        <v>0</v>
      </c>
      <c r="AQ1890" s="7">
        <f>IF(S1890&gt;0,RANK(S1890,(N1890:P1890,Q1890:AE1890)),0)</f>
        <v>5</v>
      </c>
      <c r="AR1890" s="2">
        <f t="shared" si="758"/>
        <v>3.7214003491684278E-3</v>
      </c>
      <c r="AS1890" s="2">
        <f t="shared" si="759"/>
        <v>1.5620692823669945E-3</v>
      </c>
      <c r="AT1890" s="2">
        <f t="shared" si="760"/>
        <v>0</v>
      </c>
      <c r="AU1890" s="2">
        <f t="shared" si="761"/>
        <v>3.491684278232105E-3</v>
      </c>
      <c r="AW1890" t="s">
        <v>912</v>
      </c>
      <c r="AX1890" t="s">
        <v>1797</v>
      </c>
      <c r="AY1890">
        <v>2</v>
      </c>
      <c r="BA1890" s="119">
        <v>35</v>
      </c>
      <c r="BB1890" s="121">
        <v>35</v>
      </c>
      <c r="BC1890" s="125">
        <f t="shared" si="727"/>
        <v>35035</v>
      </c>
      <c r="BE1890" s="7" t="s">
        <v>228</v>
      </c>
    </row>
    <row r="1891" spans="1:57" hidden="1" outlineLevel="1">
      <c r="A1891" t="s">
        <v>613</v>
      </c>
      <c r="B1891" t="s">
        <v>1797</v>
      </c>
      <c r="C1891" s="1">
        <f t="shared" si="753"/>
        <v>3996</v>
      </c>
      <c r="D1891" s="7">
        <f>IF(N1891&gt;0, RANK(N1891,(N1891:P1891,Q1891:AE1891)),0)</f>
        <v>2</v>
      </c>
      <c r="E1891" s="7">
        <f>IF(O1891&gt;0,RANK(O1891,(N1891:P1891,Q1891:AE1891)),0)</f>
        <v>1</v>
      </c>
      <c r="F1891" s="7">
        <f>IF(P1891&gt;0,RANK(P1891,(N1891:P1891,Q1891:AE1891)),0)</f>
        <v>3</v>
      </c>
      <c r="G1891" s="1">
        <f t="shared" si="749"/>
        <v>820</v>
      </c>
      <c r="H1891" s="2">
        <f t="shared" si="750"/>
        <v>0.20520520520520522</v>
      </c>
      <c r="I1891" s="2"/>
      <c r="J1891" s="2">
        <f t="shared" si="754"/>
        <v>0.38713713713713716</v>
      </c>
      <c r="K1891" s="2">
        <f t="shared" si="755"/>
        <v>0.59234234234234229</v>
      </c>
      <c r="L1891" s="2">
        <f t="shared" si="756"/>
        <v>1.2012012012012012E-2</v>
      </c>
      <c r="M1891" s="2">
        <f t="shared" si="757"/>
        <v>8.5085085085085457E-3</v>
      </c>
      <c r="N1891" s="66">
        <v>1547</v>
      </c>
      <c r="O1891" s="66">
        <v>2367</v>
      </c>
      <c r="P1891" s="66">
        <v>48</v>
      </c>
      <c r="Q1891" s="66">
        <v>19</v>
      </c>
      <c r="R1891" s="66">
        <v>13</v>
      </c>
      <c r="S1891" s="66">
        <v>2</v>
      </c>
      <c r="AN1891" s="7">
        <f>IF(Q1891&gt;0,RANK(Q1891,(N1891:P1891,Q1891:AE1891)),0)</f>
        <v>4</v>
      </c>
      <c r="AO1891" s="7">
        <f>IF(R1891&gt;0,RANK(R1891,(N1891:P1891,Q1891:AE1891)),0)</f>
        <v>5</v>
      </c>
      <c r="AP1891" s="7">
        <f>IF(T1891&gt;0,RANK(T1891,(N1891:P1891,Q1891:AE1891)),0)</f>
        <v>0</v>
      </c>
      <c r="AQ1891" s="7">
        <f>IF(S1891&gt;0,RANK(S1891,(N1891:P1891,Q1891:AE1891)),0)</f>
        <v>6</v>
      </c>
      <c r="AR1891" s="2">
        <f t="shared" si="758"/>
        <v>4.7547547547547551E-3</v>
      </c>
      <c r="AS1891" s="2">
        <f t="shared" si="759"/>
        <v>3.2532532532532532E-3</v>
      </c>
      <c r="AT1891" s="2">
        <f t="shared" si="760"/>
        <v>0</v>
      </c>
      <c r="AU1891" s="2">
        <f t="shared" si="761"/>
        <v>5.005005005005005E-4</v>
      </c>
      <c r="AW1891" t="s">
        <v>613</v>
      </c>
      <c r="AX1891" t="s">
        <v>1797</v>
      </c>
      <c r="AY1891">
        <v>3</v>
      </c>
      <c r="BA1891" s="119">
        <v>35</v>
      </c>
      <c r="BB1891" s="121">
        <v>37</v>
      </c>
      <c r="BC1891" s="125">
        <f t="shared" si="727"/>
        <v>35037</v>
      </c>
      <c r="BE1891" s="7" t="s">
        <v>228</v>
      </c>
    </row>
    <row r="1892" spans="1:57" hidden="1" outlineLevel="1">
      <c r="A1892" t="s">
        <v>2293</v>
      </c>
      <c r="B1892" t="s">
        <v>1797</v>
      </c>
      <c r="C1892" s="1">
        <f t="shared" si="753"/>
        <v>16940</v>
      </c>
      <c r="D1892" s="7">
        <f>IF(N1892&gt;0, RANK(N1892,(N1892:P1892,Q1892:AE1892)),0)</f>
        <v>1</v>
      </c>
      <c r="E1892" s="7">
        <f>IF(O1892&gt;0,RANK(O1892,(N1892:P1892,Q1892:AE1892)),0)</f>
        <v>2</v>
      </c>
      <c r="F1892" s="7">
        <f>IF(P1892&gt;0,RANK(P1892,(N1892:P1892,Q1892:AE1892)),0)</f>
        <v>3</v>
      </c>
      <c r="G1892" s="1">
        <f t="shared" si="749"/>
        <v>8617</v>
      </c>
      <c r="H1892" s="2">
        <f t="shared" si="750"/>
        <v>0.50867768595041318</v>
      </c>
      <c r="I1892" s="2"/>
      <c r="J1892" s="2">
        <f t="shared" si="754"/>
        <v>0.74988193624557264</v>
      </c>
      <c r="K1892" s="2">
        <f t="shared" si="755"/>
        <v>0.24120425029515938</v>
      </c>
      <c r="L1892" s="2">
        <f t="shared" si="756"/>
        <v>5.8441558441558444E-3</v>
      </c>
      <c r="M1892" s="2">
        <f t="shared" si="757"/>
        <v>3.069657615112133E-3</v>
      </c>
      <c r="N1892" s="66">
        <v>12703</v>
      </c>
      <c r="O1892" s="66">
        <v>4086</v>
      </c>
      <c r="P1892" s="66">
        <v>99</v>
      </c>
      <c r="Q1892" s="66">
        <v>18</v>
      </c>
      <c r="R1892" s="66">
        <v>23</v>
      </c>
      <c r="S1892" s="66">
        <v>11</v>
      </c>
      <c r="AN1892" s="7">
        <f>IF(Q1892&gt;0,RANK(Q1892,(N1892:P1892,Q1892:AE1892)),0)</f>
        <v>5</v>
      </c>
      <c r="AO1892" s="7">
        <f>IF(R1892&gt;0,RANK(R1892,(N1892:P1892,Q1892:AE1892)),0)</f>
        <v>4</v>
      </c>
      <c r="AP1892" s="7">
        <f>IF(T1892&gt;0,RANK(T1892,(N1892:P1892,Q1892:AE1892)),0)</f>
        <v>0</v>
      </c>
      <c r="AQ1892" s="7">
        <f>IF(S1892&gt;0,RANK(S1892,(N1892:P1892,Q1892:AE1892)),0)</f>
        <v>6</v>
      </c>
      <c r="AR1892" s="2">
        <f t="shared" si="758"/>
        <v>1.0625737898465172E-3</v>
      </c>
      <c r="AS1892" s="2">
        <f t="shared" si="759"/>
        <v>1.357733175914994E-3</v>
      </c>
      <c r="AT1892" s="2">
        <f t="shared" si="760"/>
        <v>0</v>
      </c>
      <c r="AU1892" s="2">
        <f t="shared" si="761"/>
        <v>6.4935064935064935E-4</v>
      </c>
      <c r="AW1892" t="s">
        <v>2293</v>
      </c>
      <c r="AX1892" t="s">
        <v>1797</v>
      </c>
      <c r="AY1892">
        <v>3</v>
      </c>
      <c r="BA1892" s="119">
        <v>35</v>
      </c>
      <c r="BB1892" s="121">
        <v>39</v>
      </c>
      <c r="BC1892" s="125">
        <f t="shared" si="727"/>
        <v>35039</v>
      </c>
      <c r="BE1892" s="7" t="s">
        <v>228</v>
      </c>
    </row>
    <row r="1893" spans="1:57" hidden="1" outlineLevel="1">
      <c r="A1893" t="s">
        <v>2151</v>
      </c>
      <c r="B1893" t="s">
        <v>1797</v>
      </c>
      <c r="C1893" s="1">
        <f t="shared" si="753"/>
        <v>6720</v>
      </c>
      <c r="D1893" s="7">
        <f>IF(N1893&gt;0, RANK(N1893,(N1893:P1893,Q1893:AE1893)),0)</f>
        <v>2</v>
      </c>
      <c r="E1893" s="7">
        <f>IF(O1893&gt;0,RANK(O1893,(N1893:P1893,Q1893:AE1893)),0)</f>
        <v>1</v>
      </c>
      <c r="F1893" s="7">
        <f>IF(P1893&gt;0,RANK(P1893,(N1893:P1893,Q1893:AE1893)),0)</f>
        <v>3</v>
      </c>
      <c r="G1893" s="1">
        <f t="shared" si="749"/>
        <v>2008</v>
      </c>
      <c r="H1893" s="2">
        <f t="shared" si="750"/>
        <v>0.2988095238095238</v>
      </c>
      <c r="I1893" s="2"/>
      <c r="J1893" s="2">
        <f t="shared" si="754"/>
        <v>0.34270833333333334</v>
      </c>
      <c r="K1893" s="2">
        <f t="shared" si="755"/>
        <v>0.64151785714285714</v>
      </c>
      <c r="L1893" s="2">
        <f t="shared" si="756"/>
        <v>6.9940476190476194E-3</v>
      </c>
      <c r="M1893" s="2">
        <f t="shared" si="757"/>
        <v>8.7797619047618493E-3</v>
      </c>
      <c r="N1893" s="66">
        <v>2303</v>
      </c>
      <c r="O1893" s="66">
        <v>4311</v>
      </c>
      <c r="P1893" s="66">
        <v>47</v>
      </c>
      <c r="Q1893" s="66">
        <v>25</v>
      </c>
      <c r="R1893" s="66">
        <v>15</v>
      </c>
      <c r="S1893" s="66">
        <v>19</v>
      </c>
      <c r="AN1893" s="7">
        <f>IF(Q1893&gt;0,RANK(Q1893,(N1893:P1893,Q1893:AE1893)),0)</f>
        <v>4</v>
      </c>
      <c r="AO1893" s="7">
        <f>IF(R1893&gt;0,RANK(R1893,(N1893:P1893,Q1893:AE1893)),0)</f>
        <v>6</v>
      </c>
      <c r="AP1893" s="7">
        <f>IF(T1893&gt;0,RANK(T1893,(N1893:P1893,Q1893:AE1893)),0)</f>
        <v>0</v>
      </c>
      <c r="AQ1893" s="7">
        <f>IF(S1893&gt;0,RANK(S1893,(N1893:P1893,Q1893:AE1893)),0)</f>
        <v>5</v>
      </c>
      <c r="AR1893" s="2">
        <f t="shared" si="758"/>
        <v>3.720238095238095E-3</v>
      </c>
      <c r="AS1893" s="2">
        <f t="shared" si="759"/>
        <v>2.232142857142857E-3</v>
      </c>
      <c r="AT1893" s="2">
        <f t="shared" si="760"/>
        <v>0</v>
      </c>
      <c r="AU1893" s="2">
        <f t="shared" si="761"/>
        <v>2.8273809523809523E-3</v>
      </c>
      <c r="AW1893" t="s">
        <v>2151</v>
      </c>
      <c r="AX1893" t="s">
        <v>1797</v>
      </c>
      <c r="AY1893">
        <v>3</v>
      </c>
      <c r="BA1893" s="119">
        <v>35</v>
      </c>
      <c r="BB1893" s="121">
        <v>41</v>
      </c>
      <c r="BC1893" s="125">
        <f t="shared" si="727"/>
        <v>35041</v>
      </c>
      <c r="BE1893" s="7" t="s">
        <v>228</v>
      </c>
    </row>
    <row r="1894" spans="1:57" hidden="1" outlineLevel="1">
      <c r="A1894" t="s">
        <v>365</v>
      </c>
      <c r="B1894" t="s">
        <v>1797</v>
      </c>
      <c r="C1894" s="1">
        <f t="shared" si="753"/>
        <v>58630</v>
      </c>
      <c r="D1894" s="7">
        <f>IF(N1894&gt;0, RANK(N1894,(N1894:P1894,Q1894:AE1894)),0)</f>
        <v>1</v>
      </c>
      <c r="E1894" s="7">
        <f>IF(O1894&gt;0,RANK(O1894,(N1894:P1894,Q1894:AE1894)),0)</f>
        <v>2</v>
      </c>
      <c r="F1894" s="7">
        <f>IF(P1894&gt;0,RANK(P1894,(N1894:P1894,Q1894:AE1894)),0)</f>
        <v>3</v>
      </c>
      <c r="G1894" s="1">
        <f t="shared" si="749"/>
        <v>7476</v>
      </c>
      <c r="H1894" s="2">
        <f t="shared" si="750"/>
        <v>0.12751151287736653</v>
      </c>
      <c r="I1894" s="2"/>
      <c r="J1894" s="2">
        <f t="shared" si="754"/>
        <v>0.55720620842572066</v>
      </c>
      <c r="K1894" s="2">
        <f t="shared" si="755"/>
        <v>0.4296946955483541</v>
      </c>
      <c r="L1894" s="2">
        <f t="shared" si="756"/>
        <v>6.3107624083233839E-3</v>
      </c>
      <c r="M1894" s="2">
        <f t="shared" si="757"/>
        <v>6.7883336176018548E-3</v>
      </c>
      <c r="N1894" s="66">
        <v>32669</v>
      </c>
      <c r="O1894" s="66">
        <v>25193</v>
      </c>
      <c r="P1894" s="66">
        <v>370</v>
      </c>
      <c r="Q1894" s="66">
        <v>178</v>
      </c>
      <c r="R1894" s="66">
        <v>102</v>
      </c>
      <c r="S1894" s="66">
        <v>118</v>
      </c>
      <c r="AN1894" s="7">
        <f>IF(Q1894&gt;0,RANK(Q1894,(N1894:P1894,Q1894:AE1894)),0)</f>
        <v>4</v>
      </c>
      <c r="AO1894" s="7">
        <f>IF(R1894&gt;0,RANK(R1894,(N1894:P1894,Q1894:AE1894)),0)</f>
        <v>6</v>
      </c>
      <c r="AP1894" s="7">
        <f>IF(T1894&gt;0,RANK(T1894,(N1894:P1894,Q1894:AE1894)),0)</f>
        <v>0</v>
      </c>
      <c r="AQ1894" s="7">
        <f>IF(S1894&gt;0,RANK(S1894,(N1894:P1894,Q1894:AE1894)),0)</f>
        <v>5</v>
      </c>
      <c r="AR1894" s="2">
        <f t="shared" si="758"/>
        <v>3.0359884018420604E-3</v>
      </c>
      <c r="AS1894" s="2">
        <f t="shared" si="759"/>
        <v>1.7397236909432031E-3</v>
      </c>
      <c r="AT1894" s="2">
        <f t="shared" si="760"/>
        <v>0</v>
      </c>
      <c r="AU1894" s="2">
        <f t="shared" si="761"/>
        <v>2.0126215248166468E-3</v>
      </c>
      <c r="AW1894" t="s">
        <v>365</v>
      </c>
      <c r="AX1894" t="s">
        <v>1797</v>
      </c>
      <c r="BA1894" s="119">
        <v>35</v>
      </c>
      <c r="BB1894" s="121">
        <v>43</v>
      </c>
      <c r="BC1894" s="125">
        <f t="shared" si="727"/>
        <v>35043</v>
      </c>
      <c r="BE1894" s="7" t="s">
        <v>228</v>
      </c>
    </row>
    <row r="1895" spans="1:57" hidden="1" outlineLevel="1">
      <c r="A1895" t="s">
        <v>820</v>
      </c>
      <c r="B1895" t="s">
        <v>1797</v>
      </c>
      <c r="C1895" s="1">
        <f t="shared" si="753"/>
        <v>46511</v>
      </c>
      <c r="D1895" s="7">
        <f>IF(N1895&gt;0, RANK(N1895,(N1895:P1895,Q1895:AE1895)),0)</f>
        <v>2</v>
      </c>
      <c r="E1895" s="7">
        <f>IF(O1895&gt;0,RANK(O1895,(N1895:P1895,Q1895:AE1895)),0)</f>
        <v>1</v>
      </c>
      <c r="F1895" s="7">
        <f>IF(P1895&gt;0,RANK(P1895,(N1895:P1895,Q1895:AE1895)),0)</f>
        <v>3</v>
      </c>
      <c r="G1895" s="1">
        <f t="shared" si="749"/>
        <v>9841</v>
      </c>
      <c r="H1895" s="2">
        <f t="shared" si="750"/>
        <v>0.21158435638881126</v>
      </c>
      <c r="I1895" s="2"/>
      <c r="J1895" s="2">
        <f t="shared" si="754"/>
        <v>0.38760723269764141</v>
      </c>
      <c r="K1895" s="2">
        <f t="shared" si="755"/>
        <v>0.59919158908645265</v>
      </c>
      <c r="L1895" s="2">
        <f t="shared" si="756"/>
        <v>6.7080905592225492E-3</v>
      </c>
      <c r="M1895" s="2">
        <f t="shared" si="757"/>
        <v>6.4930876566833906E-3</v>
      </c>
      <c r="N1895" s="66">
        <v>18028</v>
      </c>
      <c r="O1895" s="66">
        <v>27869</v>
      </c>
      <c r="P1895" s="66">
        <v>312</v>
      </c>
      <c r="Q1895" s="66">
        <v>115</v>
      </c>
      <c r="R1895" s="66">
        <v>82</v>
      </c>
      <c r="S1895" s="66">
        <v>105</v>
      </c>
      <c r="AN1895" s="7">
        <f>IF(Q1895&gt;0,RANK(Q1895,(N1895:P1895,Q1895:AE1895)),0)</f>
        <v>4</v>
      </c>
      <c r="AO1895" s="7">
        <f>IF(R1895&gt;0,RANK(R1895,(N1895:P1895,Q1895:AE1895)),0)</f>
        <v>6</v>
      </c>
      <c r="AP1895" s="7">
        <f>IF(T1895&gt;0,RANK(T1895,(N1895:P1895,Q1895:AE1895)),0)</f>
        <v>0</v>
      </c>
      <c r="AQ1895" s="7">
        <f>IF(S1895&gt;0,RANK(S1895,(N1895:P1895,Q1895:AE1895)),0)</f>
        <v>5</v>
      </c>
      <c r="AR1895" s="2">
        <f t="shared" si="758"/>
        <v>2.4725333792006191E-3</v>
      </c>
      <c r="AS1895" s="2">
        <f t="shared" si="759"/>
        <v>1.763023800821311E-3</v>
      </c>
      <c r="AT1895" s="2">
        <f t="shared" si="760"/>
        <v>0</v>
      </c>
      <c r="AU1895" s="2">
        <f t="shared" si="761"/>
        <v>2.2575304766614349E-3</v>
      </c>
      <c r="AW1895" t="s">
        <v>820</v>
      </c>
      <c r="AX1895" t="s">
        <v>1797</v>
      </c>
      <c r="AY1895">
        <v>3</v>
      </c>
      <c r="BA1895" s="119">
        <v>35</v>
      </c>
      <c r="BB1895" s="121">
        <v>45</v>
      </c>
      <c r="BC1895" s="125">
        <f t="shared" si="727"/>
        <v>35045</v>
      </c>
      <c r="BE1895" s="7" t="s">
        <v>228</v>
      </c>
    </row>
    <row r="1896" spans="1:57" hidden="1" outlineLevel="1">
      <c r="A1896" t="s">
        <v>1358</v>
      </c>
      <c r="B1896" t="s">
        <v>1797</v>
      </c>
      <c r="C1896" s="1">
        <f t="shared" si="753"/>
        <v>12941</v>
      </c>
      <c r="D1896" s="7">
        <f>IF(N1896&gt;0, RANK(N1896,(N1896:P1896,Q1896:AE1896)),0)</f>
        <v>1</v>
      </c>
      <c r="E1896" s="7">
        <f>IF(O1896&gt;0,RANK(O1896,(N1896:P1896,Q1896:AE1896)),0)</f>
        <v>2</v>
      </c>
      <c r="F1896" s="7">
        <f>IF(P1896&gt;0,RANK(P1896,(N1896:P1896,Q1896:AE1896)),0)</f>
        <v>3</v>
      </c>
      <c r="G1896" s="1">
        <f t="shared" si="749"/>
        <v>7842</v>
      </c>
      <c r="H1896" s="2">
        <f t="shared" si="750"/>
        <v>0.60598099064987254</v>
      </c>
      <c r="I1896" s="2"/>
      <c r="J1896" s="2">
        <f t="shared" si="754"/>
        <v>0.7974654199829998</v>
      </c>
      <c r="K1896" s="2">
        <f t="shared" si="755"/>
        <v>0.19148442933312726</v>
      </c>
      <c r="L1896" s="2">
        <f t="shared" si="756"/>
        <v>5.7182597944517429E-3</v>
      </c>
      <c r="M1896" s="2">
        <f t="shared" si="757"/>
        <v>5.3318908894211961E-3</v>
      </c>
      <c r="N1896" s="66">
        <v>10320</v>
      </c>
      <c r="O1896" s="66">
        <v>2478</v>
      </c>
      <c r="P1896" s="66">
        <v>74</v>
      </c>
      <c r="Q1896" s="66">
        <v>17</v>
      </c>
      <c r="R1896" s="66">
        <v>40</v>
      </c>
      <c r="S1896" s="66">
        <v>12</v>
      </c>
      <c r="AN1896" s="7">
        <f>IF(Q1896&gt;0,RANK(Q1896,(N1896:P1896,Q1896:AE1896)),0)</f>
        <v>5</v>
      </c>
      <c r="AO1896" s="7">
        <f>IF(R1896&gt;0,RANK(R1896,(N1896:P1896,Q1896:AE1896)),0)</f>
        <v>4</v>
      </c>
      <c r="AP1896" s="7">
        <f>IF(T1896&gt;0,RANK(T1896,(N1896:P1896,Q1896:AE1896)),0)</f>
        <v>0</v>
      </c>
      <c r="AQ1896" s="7">
        <f>IF(S1896&gt;0,RANK(S1896,(N1896:P1896,Q1896:AE1896)),0)</f>
        <v>6</v>
      </c>
      <c r="AR1896" s="2">
        <f t="shared" si="758"/>
        <v>1.3136542771037788E-3</v>
      </c>
      <c r="AS1896" s="2">
        <f t="shared" si="759"/>
        <v>3.090951240244185E-3</v>
      </c>
      <c r="AT1896" s="2">
        <f t="shared" si="760"/>
        <v>0</v>
      </c>
      <c r="AU1896" s="2">
        <f t="shared" si="761"/>
        <v>9.2728537207325558E-4</v>
      </c>
      <c r="AW1896" t="s">
        <v>1358</v>
      </c>
      <c r="AX1896" t="s">
        <v>1797</v>
      </c>
      <c r="AY1896">
        <v>3</v>
      </c>
      <c r="BA1896" s="119">
        <v>35</v>
      </c>
      <c r="BB1896" s="121">
        <v>47</v>
      </c>
      <c r="BC1896" s="125">
        <f t="shared" ref="BC1896:BC1959" si="762">1000*BA1896+BB1896</f>
        <v>35047</v>
      </c>
      <c r="BE1896" s="7" t="s">
        <v>228</v>
      </c>
    </row>
    <row r="1897" spans="1:57" hidden="1" outlineLevel="1">
      <c r="A1897" t="s">
        <v>1508</v>
      </c>
      <c r="B1897" t="s">
        <v>1797</v>
      </c>
      <c r="C1897" s="1">
        <f t="shared" si="753"/>
        <v>72223</v>
      </c>
      <c r="D1897" s="7">
        <f>IF(N1897&gt;0, RANK(N1897,(N1897:P1897,Q1897:AE1897)),0)</f>
        <v>1</v>
      </c>
      <c r="E1897" s="7">
        <f>IF(O1897&gt;0,RANK(O1897,(N1897:P1897,Q1897:AE1897)),0)</f>
        <v>2</v>
      </c>
      <c r="F1897" s="7">
        <f>IF(P1897&gt;0,RANK(P1897,(N1897:P1897,Q1897:AE1897)),0)</f>
        <v>3</v>
      </c>
      <c r="G1897" s="1">
        <f t="shared" si="749"/>
        <v>39760</v>
      </c>
      <c r="H1897" s="2">
        <f t="shared" si="750"/>
        <v>0.55051714827686471</v>
      </c>
      <c r="I1897" s="2"/>
      <c r="J1897" s="2">
        <f t="shared" si="754"/>
        <v>0.76938094512828326</v>
      </c>
      <c r="K1897" s="2">
        <f t="shared" si="755"/>
        <v>0.21886379685141852</v>
      </c>
      <c r="L1897" s="2">
        <f t="shared" si="756"/>
        <v>5.649169932016117E-3</v>
      </c>
      <c r="M1897" s="2">
        <f t="shared" si="757"/>
        <v>6.106088088282109E-3</v>
      </c>
      <c r="N1897" s="66">
        <v>55567</v>
      </c>
      <c r="O1897" s="66">
        <v>15807</v>
      </c>
      <c r="P1897" s="66">
        <v>408</v>
      </c>
      <c r="Q1897" s="66">
        <v>187</v>
      </c>
      <c r="R1897" s="66">
        <v>148</v>
      </c>
      <c r="S1897" s="66">
        <v>106</v>
      </c>
      <c r="AN1897" s="7">
        <f>IF(Q1897&gt;0,RANK(Q1897,(N1897:P1897,Q1897:AE1897)),0)</f>
        <v>4</v>
      </c>
      <c r="AO1897" s="7">
        <f>IF(R1897&gt;0,RANK(R1897,(N1897:P1897,Q1897:AE1897)),0)</f>
        <v>5</v>
      </c>
      <c r="AP1897" s="7">
        <f>IF(T1897&gt;0,RANK(T1897,(N1897:P1897,Q1897:AE1897)),0)</f>
        <v>0</v>
      </c>
      <c r="AQ1897" s="7">
        <f>IF(S1897&gt;0,RANK(S1897,(N1897:P1897,Q1897:AE1897)),0)</f>
        <v>6</v>
      </c>
      <c r="AR1897" s="2">
        <f t="shared" si="758"/>
        <v>2.5892028855073867E-3</v>
      </c>
      <c r="AS1897" s="2">
        <f t="shared" si="759"/>
        <v>2.0492087008293757E-3</v>
      </c>
      <c r="AT1897" s="2">
        <f t="shared" si="760"/>
        <v>0</v>
      </c>
      <c r="AU1897" s="2">
        <f t="shared" si="761"/>
        <v>1.4676765019453638E-3</v>
      </c>
      <c r="AW1897" t="s">
        <v>1508</v>
      </c>
      <c r="AX1897" t="s">
        <v>1797</v>
      </c>
      <c r="BA1897" s="119">
        <v>35</v>
      </c>
      <c r="BB1897" s="121">
        <v>49</v>
      </c>
      <c r="BC1897" s="125">
        <f t="shared" si="762"/>
        <v>35049</v>
      </c>
      <c r="BE1897" s="7" t="s">
        <v>228</v>
      </c>
    </row>
    <row r="1898" spans="1:57" hidden="1" outlineLevel="1">
      <c r="A1898" t="s">
        <v>103</v>
      </c>
      <c r="B1898" t="s">
        <v>1797</v>
      </c>
      <c r="C1898" s="1">
        <f t="shared" si="753"/>
        <v>5485</v>
      </c>
      <c r="D1898" s="7">
        <f>IF(N1898&gt;0, RANK(N1898,(N1898:P1898,Q1898:AE1898)),0)</f>
        <v>2</v>
      </c>
      <c r="E1898" s="7">
        <f>IF(O1898&gt;0,RANK(O1898,(N1898:P1898,Q1898:AE1898)),0)</f>
        <v>1</v>
      </c>
      <c r="F1898" s="7">
        <f>IF(P1898&gt;0,RANK(P1898,(N1898:P1898,Q1898:AE1898)),0)</f>
        <v>3</v>
      </c>
      <c r="G1898" s="1">
        <f t="shared" si="749"/>
        <v>665</v>
      </c>
      <c r="H1898" s="2">
        <f t="shared" si="750"/>
        <v>0.12123974475843209</v>
      </c>
      <c r="I1898" s="2"/>
      <c r="J1898" s="2">
        <f t="shared" si="754"/>
        <v>0.42880583409298084</v>
      </c>
      <c r="K1898" s="2">
        <f t="shared" si="755"/>
        <v>0.55004557885141292</v>
      </c>
      <c r="L1898" s="2">
        <f t="shared" si="756"/>
        <v>1.203281677301732E-2</v>
      </c>
      <c r="M1898" s="2">
        <f t="shared" si="757"/>
        <v>9.1157702825889735E-3</v>
      </c>
      <c r="N1898" s="66">
        <v>2352</v>
      </c>
      <c r="O1898" s="66">
        <v>3017</v>
      </c>
      <c r="P1898" s="66">
        <v>66</v>
      </c>
      <c r="Q1898" s="66">
        <v>19</v>
      </c>
      <c r="R1898" s="66">
        <v>14</v>
      </c>
      <c r="S1898" s="66">
        <v>17</v>
      </c>
      <c r="AN1898" s="7">
        <f>IF(Q1898&gt;0,RANK(Q1898,(N1898:P1898,Q1898:AE1898)),0)</f>
        <v>4</v>
      </c>
      <c r="AO1898" s="7">
        <f>IF(R1898&gt;0,RANK(R1898,(N1898:P1898,Q1898:AE1898)),0)</f>
        <v>6</v>
      </c>
      <c r="AP1898" s="7">
        <f>IF(T1898&gt;0,RANK(T1898,(N1898:P1898,Q1898:AE1898)),0)</f>
        <v>0</v>
      </c>
      <c r="AQ1898" s="7">
        <f>IF(S1898&gt;0,RANK(S1898,(N1898:P1898,Q1898:AE1898)),0)</f>
        <v>5</v>
      </c>
      <c r="AR1898" s="2">
        <f t="shared" si="758"/>
        <v>3.4639927073837739E-3</v>
      </c>
      <c r="AS1898" s="2">
        <f t="shared" si="759"/>
        <v>2.5524156791248863E-3</v>
      </c>
      <c r="AT1898" s="2">
        <f t="shared" si="760"/>
        <v>0</v>
      </c>
      <c r="AU1898" s="2">
        <f t="shared" si="761"/>
        <v>3.0993618960802188E-3</v>
      </c>
      <c r="AW1898" t="s">
        <v>103</v>
      </c>
      <c r="AX1898" t="s">
        <v>1797</v>
      </c>
      <c r="AY1898">
        <v>2</v>
      </c>
      <c r="BA1898" s="119">
        <v>35</v>
      </c>
      <c r="BB1898" s="121">
        <v>51</v>
      </c>
      <c r="BC1898" s="125">
        <f t="shared" si="762"/>
        <v>35051</v>
      </c>
      <c r="BE1898" s="7" t="s">
        <v>228</v>
      </c>
    </row>
    <row r="1899" spans="1:57" hidden="1" outlineLevel="1">
      <c r="A1899" t="s">
        <v>1509</v>
      </c>
      <c r="B1899" t="s">
        <v>1797</v>
      </c>
      <c r="C1899" s="1">
        <f t="shared" si="753"/>
        <v>7895</v>
      </c>
      <c r="D1899" s="7">
        <f>IF(N1899&gt;0, RANK(N1899,(N1899:P1899,Q1899:AE1899)),0)</f>
        <v>1</v>
      </c>
      <c r="E1899" s="7">
        <f>IF(O1899&gt;0,RANK(O1899,(N1899:P1899,Q1899:AE1899)),0)</f>
        <v>2</v>
      </c>
      <c r="F1899" s="7">
        <f>IF(P1899&gt;0,RANK(P1899,(N1899:P1899,Q1899:AE1899)),0)</f>
        <v>3</v>
      </c>
      <c r="G1899" s="1">
        <f t="shared" si="749"/>
        <v>1664</v>
      </c>
      <c r="H1899" s="2">
        <f t="shared" si="750"/>
        <v>0.21076630778974034</v>
      </c>
      <c r="I1899" s="2"/>
      <c r="J1899" s="2">
        <f t="shared" si="754"/>
        <v>0.59480683977200755</v>
      </c>
      <c r="K1899" s="2">
        <f t="shared" si="755"/>
        <v>0.38404053198226723</v>
      </c>
      <c r="L1899" s="2">
        <f t="shared" si="756"/>
        <v>8.6130462317922738E-3</v>
      </c>
      <c r="M1899" s="2">
        <f t="shared" si="757"/>
        <v>1.2539582013932951E-2</v>
      </c>
      <c r="N1899" s="66">
        <v>4696</v>
      </c>
      <c r="O1899" s="66">
        <v>3032</v>
      </c>
      <c r="P1899" s="66">
        <v>68</v>
      </c>
      <c r="Q1899" s="66">
        <v>41</v>
      </c>
      <c r="R1899" s="66">
        <v>31</v>
      </c>
      <c r="S1899" s="66">
        <v>27</v>
      </c>
      <c r="AN1899" s="7">
        <f>IF(Q1899&gt;0,RANK(Q1899,(N1899:P1899,Q1899:AE1899)),0)</f>
        <v>4</v>
      </c>
      <c r="AO1899" s="7">
        <f>IF(R1899&gt;0,RANK(R1899,(N1899:P1899,Q1899:AE1899)),0)</f>
        <v>5</v>
      </c>
      <c r="AP1899" s="7">
        <f>IF(T1899&gt;0,RANK(T1899,(N1899:P1899,Q1899:AE1899)),0)</f>
        <v>0</v>
      </c>
      <c r="AQ1899" s="7">
        <f>IF(S1899&gt;0,RANK(S1899,(N1899:P1899,Q1899:AE1899)),0)</f>
        <v>6</v>
      </c>
      <c r="AR1899" s="2">
        <f t="shared" si="758"/>
        <v>5.1931602279924006E-3</v>
      </c>
      <c r="AS1899" s="2">
        <f t="shared" si="759"/>
        <v>3.9265357821405954E-3</v>
      </c>
      <c r="AT1899" s="2">
        <f t="shared" si="760"/>
        <v>0</v>
      </c>
      <c r="AU1899" s="2">
        <f t="shared" si="761"/>
        <v>3.4198860037998732E-3</v>
      </c>
      <c r="AW1899" t="s">
        <v>1509</v>
      </c>
      <c r="AX1899" t="s">
        <v>1797</v>
      </c>
      <c r="AY1899">
        <v>2</v>
      </c>
      <c r="BA1899" s="119">
        <v>35</v>
      </c>
      <c r="BB1899" s="121">
        <v>53</v>
      </c>
      <c r="BC1899" s="125">
        <f t="shared" si="762"/>
        <v>35053</v>
      </c>
      <c r="BE1899" s="7" t="s">
        <v>228</v>
      </c>
    </row>
    <row r="1900" spans="1:57" hidden="1" outlineLevel="1">
      <c r="A1900" t="s">
        <v>1465</v>
      </c>
      <c r="B1900" t="s">
        <v>1797</v>
      </c>
      <c r="C1900" s="1">
        <f t="shared" si="753"/>
        <v>16886</v>
      </c>
      <c r="D1900" s="7">
        <f>IF(N1900&gt;0, RANK(N1900,(N1900:P1900,Q1900:AE1900)),0)</f>
        <v>1</v>
      </c>
      <c r="E1900" s="7">
        <f>IF(O1900&gt;0,RANK(O1900,(N1900:P1900,Q1900:AE1900)),0)</f>
        <v>2</v>
      </c>
      <c r="F1900" s="7">
        <f>IF(P1900&gt;0,RANK(P1900,(N1900:P1900,Q1900:AE1900)),0)</f>
        <v>3</v>
      </c>
      <c r="G1900" s="1">
        <f t="shared" si="749"/>
        <v>10950</v>
      </c>
      <c r="H1900" s="2">
        <f t="shared" si="750"/>
        <v>0.64846618500532982</v>
      </c>
      <c r="I1900" s="2"/>
      <c r="J1900" s="2">
        <f t="shared" si="754"/>
        <v>0.81819258557384811</v>
      </c>
      <c r="K1900" s="2">
        <f t="shared" si="755"/>
        <v>0.16972640056851829</v>
      </c>
      <c r="L1900" s="2">
        <f t="shared" si="756"/>
        <v>6.4550515219708631E-3</v>
      </c>
      <c r="M1900" s="2">
        <f t="shared" si="757"/>
        <v>5.6259623356627415E-3</v>
      </c>
      <c r="N1900" s="66">
        <v>13816</v>
      </c>
      <c r="O1900" s="66">
        <v>2866</v>
      </c>
      <c r="P1900" s="66">
        <v>109</v>
      </c>
      <c r="Q1900" s="66">
        <v>34</v>
      </c>
      <c r="R1900" s="66">
        <v>46</v>
      </c>
      <c r="S1900" s="66">
        <v>15</v>
      </c>
      <c r="AN1900" s="7">
        <f>IF(Q1900&gt;0,RANK(Q1900,(N1900:P1900,Q1900:AE1900)),0)</f>
        <v>5</v>
      </c>
      <c r="AO1900" s="7">
        <f>IF(R1900&gt;0,RANK(R1900,(N1900:P1900,Q1900:AE1900)),0)</f>
        <v>4</v>
      </c>
      <c r="AP1900" s="7">
        <f>IF(T1900&gt;0,RANK(T1900,(N1900:P1900,Q1900:AE1900)),0)</f>
        <v>0</v>
      </c>
      <c r="AQ1900" s="7">
        <f>IF(S1900&gt;0,RANK(S1900,(N1900:P1900,Q1900:AE1900)),0)</f>
        <v>6</v>
      </c>
      <c r="AR1900" s="2">
        <f t="shared" si="758"/>
        <v>2.0135023096055906E-3</v>
      </c>
      <c r="AS1900" s="2">
        <f t="shared" si="759"/>
        <v>2.7241501835840341E-3</v>
      </c>
      <c r="AT1900" s="2">
        <f t="shared" si="760"/>
        <v>0</v>
      </c>
      <c r="AU1900" s="2">
        <f t="shared" si="761"/>
        <v>8.8830984247305464E-4</v>
      </c>
      <c r="AW1900" t="s">
        <v>1465</v>
      </c>
      <c r="AX1900" t="s">
        <v>1797</v>
      </c>
      <c r="AY1900">
        <v>3</v>
      </c>
      <c r="BA1900" s="119">
        <v>35</v>
      </c>
      <c r="BB1900" s="121">
        <v>55</v>
      </c>
      <c r="BC1900" s="125">
        <f t="shared" si="762"/>
        <v>35055</v>
      </c>
      <c r="BE1900" s="7" t="s">
        <v>228</v>
      </c>
    </row>
    <row r="1901" spans="1:57" hidden="1" outlineLevel="1">
      <c r="A1901" t="s">
        <v>3106</v>
      </c>
      <c r="B1901" t="s">
        <v>1797</v>
      </c>
      <c r="C1901" s="1">
        <f t="shared" si="753"/>
        <v>6941</v>
      </c>
      <c r="D1901" s="7">
        <f>IF(N1901&gt;0, RANK(N1901,(N1901:P1901,Q1901:AE1901)),0)</f>
        <v>2</v>
      </c>
      <c r="E1901" s="7">
        <f>IF(O1901&gt;0,RANK(O1901,(N1901:P1901,Q1901:AE1901)),0)</f>
        <v>1</v>
      </c>
      <c r="F1901" s="7">
        <f>IF(P1901&gt;0,RANK(P1901,(N1901:P1901,Q1901:AE1901)),0)</f>
        <v>3</v>
      </c>
      <c r="G1901" s="1">
        <f t="shared" si="749"/>
        <v>648</v>
      </c>
      <c r="H1901" s="2">
        <f t="shared" si="750"/>
        <v>9.3358305719636936E-2</v>
      </c>
      <c r="I1901" s="2"/>
      <c r="J1901" s="2">
        <f t="shared" si="754"/>
        <v>0.44474859530327043</v>
      </c>
      <c r="K1901" s="2">
        <f t="shared" si="755"/>
        <v>0.53810690102290737</v>
      </c>
      <c r="L1901" s="2">
        <f t="shared" si="756"/>
        <v>7.7798588099697447E-3</v>
      </c>
      <c r="M1901" s="2">
        <f t="shared" si="757"/>
        <v>9.3646448638525087E-3</v>
      </c>
      <c r="N1901" s="66">
        <v>3087</v>
      </c>
      <c r="O1901" s="66">
        <v>3735</v>
      </c>
      <c r="P1901" s="66">
        <v>54</v>
      </c>
      <c r="Q1901" s="66">
        <v>25</v>
      </c>
      <c r="R1901" s="66">
        <v>15</v>
      </c>
      <c r="S1901" s="66">
        <v>25</v>
      </c>
      <c r="AN1901" s="7">
        <f>IF(Q1901&gt;0,RANK(Q1901,(N1901:P1901,Q1901:AE1901)),0)</f>
        <v>4</v>
      </c>
      <c r="AO1901" s="7">
        <f>IF(R1901&gt;0,RANK(R1901,(N1901:P1901,Q1901:AE1901)),0)</f>
        <v>6</v>
      </c>
      <c r="AP1901" s="7">
        <f>IF(T1901&gt;0,RANK(T1901,(N1901:P1901,Q1901:AE1901)),0)</f>
        <v>0</v>
      </c>
      <c r="AQ1901" s="7">
        <f>IF(S1901&gt;0,RANK(S1901,(N1901:P1901,Q1901:AE1901)),0)</f>
        <v>4</v>
      </c>
      <c r="AR1901" s="2">
        <f t="shared" si="758"/>
        <v>3.601786486097104E-3</v>
      </c>
      <c r="AS1901" s="2">
        <f t="shared" si="759"/>
        <v>2.1610718916582625E-3</v>
      </c>
      <c r="AT1901" s="2">
        <f t="shared" si="760"/>
        <v>0</v>
      </c>
      <c r="AU1901" s="2">
        <f t="shared" si="761"/>
        <v>3.601786486097104E-3</v>
      </c>
      <c r="AW1901" t="s">
        <v>3106</v>
      </c>
      <c r="AX1901" t="s">
        <v>1797</v>
      </c>
      <c r="AY1901">
        <v>1</v>
      </c>
      <c r="BA1901" s="119">
        <v>35</v>
      </c>
      <c r="BB1901" s="121">
        <v>57</v>
      </c>
      <c r="BC1901" s="125">
        <f t="shared" si="762"/>
        <v>35057</v>
      </c>
      <c r="BE1901" s="7" t="s">
        <v>228</v>
      </c>
    </row>
    <row r="1902" spans="1:57" hidden="1" outlineLevel="1">
      <c r="A1902" t="s">
        <v>2947</v>
      </c>
      <c r="B1902" t="s">
        <v>1797</v>
      </c>
      <c r="C1902" s="1">
        <f t="shared" si="753"/>
        <v>1742</v>
      </c>
      <c r="D1902" s="7">
        <f>IF(N1902&gt;0, RANK(N1902,(N1902:P1902,Q1902:AE1902)),0)</f>
        <v>2</v>
      </c>
      <c r="E1902" s="7">
        <f>IF(O1902&gt;0,RANK(O1902,(N1902:P1902,Q1902:AE1902)),0)</f>
        <v>1</v>
      </c>
      <c r="F1902" s="7">
        <f>IF(P1902&gt;0,RANK(P1902,(N1902:P1902,Q1902:AE1902)),0)</f>
        <v>3</v>
      </c>
      <c r="G1902" s="1">
        <f t="shared" si="749"/>
        <v>735</v>
      </c>
      <c r="H1902" s="2">
        <f t="shared" si="750"/>
        <v>0.42192881745120553</v>
      </c>
      <c r="I1902" s="2"/>
      <c r="J1902" s="2">
        <f t="shared" si="754"/>
        <v>0.28243398392652125</v>
      </c>
      <c r="K1902" s="2">
        <f t="shared" si="755"/>
        <v>0.70436280137772678</v>
      </c>
      <c r="L1902" s="2">
        <f t="shared" si="756"/>
        <v>6.3145809414466127E-3</v>
      </c>
      <c r="M1902" s="2">
        <f t="shared" si="757"/>
        <v>6.8886337543053065E-3</v>
      </c>
      <c r="N1902" s="66">
        <v>492</v>
      </c>
      <c r="O1902" s="66">
        <v>1227</v>
      </c>
      <c r="P1902" s="66">
        <v>11</v>
      </c>
      <c r="Q1902" s="66">
        <v>3</v>
      </c>
      <c r="R1902" s="66">
        <v>4</v>
      </c>
      <c r="S1902" s="66">
        <v>5</v>
      </c>
      <c r="AN1902" s="7">
        <f>IF(Q1902&gt;0,RANK(Q1902,(N1902:P1902,Q1902:AE1902)),0)</f>
        <v>6</v>
      </c>
      <c r="AO1902" s="7">
        <f>IF(R1902&gt;0,RANK(R1902,(N1902:P1902,Q1902:AE1902)),0)</f>
        <v>5</v>
      </c>
      <c r="AP1902" s="7">
        <f>IF(T1902&gt;0,RANK(T1902,(N1902:P1902,Q1902:AE1902)),0)</f>
        <v>0</v>
      </c>
      <c r="AQ1902" s="7">
        <f>IF(S1902&gt;0,RANK(S1902,(N1902:P1902,Q1902:AE1902)),0)</f>
        <v>4</v>
      </c>
      <c r="AR1902" s="2">
        <f t="shared" si="758"/>
        <v>1.722158438576349E-3</v>
      </c>
      <c r="AS1902" s="2">
        <f t="shared" si="759"/>
        <v>2.2962112514351321E-3</v>
      </c>
      <c r="AT1902" s="2">
        <f t="shared" si="760"/>
        <v>0</v>
      </c>
      <c r="AU1902" s="2">
        <f t="shared" si="761"/>
        <v>2.8702640642939152E-3</v>
      </c>
      <c r="AW1902" t="s">
        <v>2947</v>
      </c>
      <c r="AX1902" t="s">
        <v>1797</v>
      </c>
      <c r="AY1902">
        <v>3</v>
      </c>
      <c r="BA1902" s="119">
        <v>35</v>
      </c>
      <c r="BB1902" s="121">
        <v>59</v>
      </c>
      <c r="BC1902" s="125">
        <f t="shared" si="762"/>
        <v>35059</v>
      </c>
      <c r="BE1902" s="7" t="s">
        <v>228</v>
      </c>
    </row>
    <row r="1903" spans="1:57" hidden="1" outlineLevel="1">
      <c r="A1903" t="s">
        <v>3529</v>
      </c>
      <c r="B1903" t="s">
        <v>1797</v>
      </c>
      <c r="C1903" s="1">
        <f t="shared" si="753"/>
        <v>28899</v>
      </c>
      <c r="D1903" s="7">
        <f>IF(N1903&gt;0, RANK(N1903,(N1903:P1903,Q1903:AE1903)),0)</f>
        <v>1</v>
      </c>
      <c r="E1903" s="7">
        <f>IF(O1903&gt;0,RANK(O1903,(N1903:P1903,Q1903:AE1903)),0)</f>
        <v>2</v>
      </c>
      <c r="F1903" s="7">
        <f>IF(P1903&gt;0,RANK(P1903,(N1903:P1903,Q1903:AE1903)),0)</f>
        <v>3</v>
      </c>
      <c r="G1903" s="1">
        <f t="shared" si="749"/>
        <v>2230</v>
      </c>
      <c r="H1903" s="2">
        <f t="shared" si="750"/>
        <v>7.7165299837364615E-2</v>
      </c>
      <c r="I1903" s="2"/>
      <c r="J1903" s="2">
        <f t="shared" si="754"/>
        <v>0.53171390013495279</v>
      </c>
      <c r="K1903" s="2">
        <f t="shared" si="755"/>
        <v>0.45454860029758815</v>
      </c>
      <c r="L1903" s="2">
        <f t="shared" si="756"/>
        <v>7.3704972490397595E-3</v>
      </c>
      <c r="M1903" s="2">
        <f t="shared" si="757"/>
        <v>6.3670023184193066E-3</v>
      </c>
      <c r="N1903" s="66">
        <v>15366</v>
      </c>
      <c r="O1903" s="66">
        <v>13136</v>
      </c>
      <c r="P1903" s="66">
        <v>213</v>
      </c>
      <c r="Q1903" s="66">
        <v>60</v>
      </c>
      <c r="R1903" s="66">
        <v>53</v>
      </c>
      <c r="S1903" s="66">
        <v>71</v>
      </c>
      <c r="AN1903" s="7">
        <f>IF(Q1903&gt;0,RANK(Q1903,(N1903:P1903,Q1903:AE1903)),0)</f>
        <v>5</v>
      </c>
      <c r="AO1903" s="7">
        <f>IF(R1903&gt;0,RANK(R1903,(N1903:P1903,Q1903:AE1903)),0)</f>
        <v>6</v>
      </c>
      <c r="AP1903" s="7">
        <f>IF(T1903&gt;0,RANK(T1903,(N1903:P1903,Q1903:AE1903)),0)</f>
        <v>0</v>
      </c>
      <c r="AQ1903" s="7">
        <f>IF(S1903&gt;0,RANK(S1903,(N1903:P1903,Q1903:AE1903)),0)</f>
        <v>4</v>
      </c>
      <c r="AR1903" s="2">
        <f t="shared" si="758"/>
        <v>2.0761964081802138E-3</v>
      </c>
      <c r="AS1903" s="2">
        <f t="shared" si="759"/>
        <v>1.8339734938925222E-3</v>
      </c>
      <c r="AT1903" s="2">
        <f t="shared" si="760"/>
        <v>0</v>
      </c>
      <c r="AU1903" s="2">
        <f t="shared" si="761"/>
        <v>2.4568324163465865E-3</v>
      </c>
      <c r="AW1903" t="s">
        <v>3529</v>
      </c>
      <c r="AX1903" t="s">
        <v>1797</v>
      </c>
      <c r="BA1903" s="119">
        <v>35</v>
      </c>
      <c r="BB1903" s="121">
        <v>61</v>
      </c>
      <c r="BC1903" s="125">
        <f t="shared" si="762"/>
        <v>35061</v>
      </c>
      <c r="BE1903" s="7" t="s">
        <v>228</v>
      </c>
    </row>
    <row r="1904" spans="1:57" collapsed="1">
      <c r="A1904" t="s">
        <v>1053</v>
      </c>
      <c r="B1904" t="s">
        <v>2781</v>
      </c>
      <c r="C1904" s="1">
        <f t="shared" si="753"/>
        <v>830158</v>
      </c>
      <c r="D1904" s="7">
        <f>IF(N1904&gt;0, RANK(N1904,(N1904:P1904,Q1904:AE1904)),0)</f>
        <v>1</v>
      </c>
      <c r="E1904" s="7">
        <f>IF(O1904&gt;0,RANK(O1904,(N1904:P1904,Q1904:AE1904)),0)</f>
        <v>2</v>
      </c>
      <c r="F1904" s="7">
        <f>IF(P1904&gt;0,RANK(P1904,(N1904:P1904,Q1904:AE1904)),0)</f>
        <v>3</v>
      </c>
      <c r="G1904" s="1">
        <f t="shared" si="749"/>
        <v>125590</v>
      </c>
      <c r="H1904" s="2">
        <f t="shared" si="750"/>
        <v>0.15128445428460607</v>
      </c>
      <c r="I1904" s="2"/>
      <c r="J1904" s="2">
        <f t="shared" si="754"/>
        <v>0.56907480262793353</v>
      </c>
      <c r="K1904" s="2">
        <f t="shared" si="755"/>
        <v>0.4177903483433274</v>
      </c>
      <c r="L1904" s="2">
        <f t="shared" si="756"/>
        <v>6.4168507681670239E-3</v>
      </c>
      <c r="M1904" s="2">
        <f t="shared" si="757"/>
        <v>6.7179982605720468E-3</v>
      </c>
      <c r="N1904" s="66">
        <f t="shared" ref="N1904:S1904" si="763">SUM(N1871:N1903)</f>
        <v>472422</v>
      </c>
      <c r="O1904" s="66">
        <f t="shared" si="763"/>
        <v>346832</v>
      </c>
      <c r="P1904" s="66">
        <f t="shared" si="763"/>
        <v>5327</v>
      </c>
      <c r="Q1904" s="66">
        <f t="shared" si="763"/>
        <v>2428</v>
      </c>
      <c r="R1904" s="66">
        <f t="shared" si="763"/>
        <v>1552</v>
      </c>
      <c r="S1904" s="66">
        <f t="shared" si="763"/>
        <v>1597</v>
      </c>
      <c r="AL1904" s="66">
        <f>SUM(AL1871:AL1903)</f>
        <v>0</v>
      </c>
      <c r="AN1904" s="7">
        <f>IF(Q1904&gt;0,RANK(Q1904,(N1904:P1904,Q1904:AE1904)),0)</f>
        <v>4</v>
      </c>
      <c r="AO1904" s="7">
        <f>IF(R1904&gt;0,RANK(R1904,(N1904:P1904,Q1904:AE1904)),0)</f>
        <v>6</v>
      </c>
      <c r="AP1904" s="7">
        <f>IF(T1904&gt;0,RANK(T1904,(N1904:P1904,Q1904:AE1904)),0)</f>
        <v>0</v>
      </c>
      <c r="AQ1904" s="7">
        <f>IF(S1904&gt;0,RANK(S1904,(N1904:P1904,Q1904:AE1904)),0)</f>
        <v>5</v>
      </c>
      <c r="AR1904" s="2">
        <f t="shared" si="758"/>
        <v>2.924744446237945E-3</v>
      </c>
      <c r="AS1904" s="2">
        <f t="shared" si="759"/>
        <v>1.869523632850614E-3</v>
      </c>
      <c r="AT1904" s="2">
        <f t="shared" si="760"/>
        <v>0</v>
      </c>
      <c r="AU1904" s="2">
        <f t="shared" si="761"/>
        <v>1.9237301814835248E-3</v>
      </c>
      <c r="AW1904" t="s">
        <v>1053</v>
      </c>
      <c r="AX1904" t="s">
        <v>2781</v>
      </c>
      <c r="BA1904" s="119">
        <v>35</v>
      </c>
      <c r="BB1904" s="121"/>
      <c r="BC1904" s="119">
        <v>35</v>
      </c>
      <c r="BE1904" s="7" t="s">
        <v>3272</v>
      </c>
    </row>
    <row r="1905" spans="1:76">
      <c r="C1905" s="1"/>
      <c r="E1905" s="7"/>
      <c r="F1905" s="7"/>
      <c r="I1905" s="2"/>
      <c r="AN1905" s="7"/>
      <c r="AO1905" s="7"/>
      <c r="AP1905" s="7"/>
      <c r="AQ1905" s="7"/>
      <c r="BA1905" s="119"/>
      <c r="BB1905" s="121"/>
      <c r="BC1905" s="125"/>
      <c r="BM1905" s="1" t="s">
        <v>22</v>
      </c>
      <c r="BN1905" s="1" t="s">
        <v>23</v>
      </c>
      <c r="BO1905" s="1" t="s">
        <v>24</v>
      </c>
      <c r="BP1905" s="1" t="s">
        <v>26</v>
      </c>
      <c r="BQ1905" s="1" t="s">
        <v>25</v>
      </c>
      <c r="BS1905" s="1" t="s">
        <v>27</v>
      </c>
      <c r="BT1905" s="1" t="s">
        <v>28</v>
      </c>
      <c r="BU1905" s="1" t="s">
        <v>1303</v>
      </c>
      <c r="BV1905" s="1" t="s">
        <v>29</v>
      </c>
      <c r="BW1905" s="1" t="s">
        <v>1616</v>
      </c>
      <c r="BX1905" s="1" t="s">
        <v>1083</v>
      </c>
    </row>
    <row r="1906" spans="1:76" hidden="1" outlineLevel="1">
      <c r="A1906" t="s">
        <v>3493</v>
      </c>
      <c r="B1906" t="s">
        <v>2715</v>
      </c>
      <c r="C1906" s="1">
        <f t="shared" ref="C1906:C1937" si="764">SUM(N1906:AL1906)</f>
        <v>147266</v>
      </c>
      <c r="D1906" s="7">
        <f>IF(N1906&gt;0, RANK(N1906,(N1906:P1906,Q1906:AE1906)),0)</f>
        <v>1</v>
      </c>
      <c r="E1906" s="7">
        <f>IF(O1906&gt;0,RANK(O1906,(N1906:P1906,Q1906:AE1906)),0)</f>
        <v>2</v>
      </c>
      <c r="F1906" s="7">
        <f>IF(P1906&gt;0,RANK(P1906,(N1906:P1906,Q1906:AE1906)),0)</f>
        <v>3</v>
      </c>
      <c r="G1906" s="1">
        <f t="shared" si="749"/>
        <v>43351</v>
      </c>
      <c r="H1906" s="2">
        <f t="shared" si="750"/>
        <v>0.2943720886015781</v>
      </c>
      <c r="I1906" s="2"/>
      <c r="J1906" s="2">
        <f t="shared" ref="J1906:J1937" si="765">IF($C1906=0,"-",N1906/$C1906)</f>
        <v>0.6378729645675173</v>
      </c>
      <c r="K1906" s="2">
        <f t="shared" ref="K1906:K1937" si="766">IF($C1906=0,"-",O1906/$C1906)</f>
        <v>0.3435008759659392</v>
      </c>
      <c r="L1906" s="2">
        <f t="shared" ref="L1906:L1937" si="767">IF($C1906=0,"-",P1906/$C1906)</f>
        <v>1.0559124305678161E-2</v>
      </c>
      <c r="M1906" s="2">
        <f t="shared" ref="M1906:M1937" si="768">IF(C1906=0,"-",(1-J1906-K1906-L1906))</f>
        <v>8.0670351608653403E-3</v>
      </c>
      <c r="N1906" s="66">
        <f>BM1906+BN1906</f>
        <v>93937</v>
      </c>
      <c r="O1906" s="66">
        <f>BO1906+BP1906+BQ1906</f>
        <v>50586</v>
      </c>
      <c r="P1906" s="66">
        <v>1555</v>
      </c>
      <c r="Q1906" s="66">
        <v>521</v>
      </c>
      <c r="R1906" s="66">
        <v>372</v>
      </c>
      <c r="S1906" s="66">
        <v>22</v>
      </c>
      <c r="T1906" s="66">
        <v>99</v>
      </c>
      <c r="U1906" s="66">
        <v>1</v>
      </c>
      <c r="V1906" s="66">
        <v>40</v>
      </c>
      <c r="W1906" s="66">
        <f t="shared" ref="W1906:W1952" si="769">SUM(BS1906:BX1906)-SUM(AB1906:AL1906)-Z1906-X1906</f>
        <v>130</v>
      </c>
      <c r="Y1906" s="66">
        <v>3</v>
      </c>
      <c r="AA1906" s="66">
        <v>0</v>
      </c>
      <c r="AN1906" s="7">
        <f>IF(Q1906&gt;0,RANK(Q1906,(N1906:P1906,Q1906:AE1906)),0)</f>
        <v>4</v>
      </c>
      <c r="AO1906" s="7">
        <f>IF(R1906&gt;0,RANK(R1906,(N1906:P1906,Q1906:AE1906)),0)</f>
        <v>5</v>
      </c>
      <c r="AP1906" s="7">
        <f>IF(T1906&gt;0,RANK(T1906,(N1906:P1906,Q1906:AE1906)),0)</f>
        <v>7</v>
      </c>
      <c r="AQ1906" s="7">
        <f>IF(S1906&gt;0,RANK(S1906,(N1906:P1906,Q1906:AE1906)),0)</f>
        <v>9</v>
      </c>
      <c r="AR1906" s="2">
        <f t="shared" ref="AR1906:AR1937" si="770">IF($C1906=0,"-",Q1906/$C1906)</f>
        <v>3.5378159249249658E-3</v>
      </c>
      <c r="AS1906" s="2">
        <f t="shared" ref="AS1906:AS1937" si="771">IF($C1906=0,"-",R1906/$C1906)</f>
        <v>2.5260413129982481E-3</v>
      </c>
      <c r="AT1906" s="2">
        <f t="shared" ref="AT1906:AT1937" si="772">IF($C1906=0,"-",T1906/$C1906)</f>
        <v>6.722529300721144E-4</v>
      </c>
      <c r="AU1906" s="2">
        <f t="shared" ref="AU1906:AU1937" si="773">IF($C1906=0,"-",S1906/$C1906)</f>
        <v>1.4938954001602543E-4</v>
      </c>
      <c r="AW1906" t="s">
        <v>3493</v>
      </c>
      <c r="AX1906" t="s">
        <v>2715</v>
      </c>
      <c r="AY1906">
        <v>21</v>
      </c>
      <c r="BA1906" s="119">
        <v>36</v>
      </c>
      <c r="BB1906" s="121">
        <v>1</v>
      </c>
      <c r="BC1906" s="125">
        <f t="shared" si="762"/>
        <v>36001</v>
      </c>
      <c r="BE1906" s="7" t="s">
        <v>228</v>
      </c>
      <c r="BM1906" s="1">
        <v>90099</v>
      </c>
      <c r="BN1906" s="1">
        <v>3838</v>
      </c>
      <c r="BO1906" s="1">
        <v>43498</v>
      </c>
      <c r="BP1906" s="1">
        <v>3645</v>
      </c>
      <c r="BQ1906" s="1">
        <v>3443</v>
      </c>
      <c r="BS1906" s="1">
        <v>130</v>
      </c>
      <c r="BT1906" s="1">
        <v>0</v>
      </c>
      <c r="BU1906" s="1">
        <v>0</v>
      </c>
      <c r="BV1906" s="1">
        <v>0</v>
      </c>
      <c r="BW1906">
        <v>0</v>
      </c>
      <c r="BX1906">
        <v>0</v>
      </c>
    </row>
    <row r="1907" spans="1:76" hidden="1" outlineLevel="1">
      <c r="A1907" t="s">
        <v>1671</v>
      </c>
      <c r="B1907" t="s">
        <v>2715</v>
      </c>
      <c r="C1907" s="1">
        <f t="shared" si="764"/>
        <v>18406</v>
      </c>
      <c r="D1907" s="7">
        <f>IF(N1907&gt;0, RANK(N1907,(N1907:P1907,Q1907:AE1907)),0)</f>
        <v>2</v>
      </c>
      <c r="E1907" s="7">
        <f>IF(O1907&gt;0,RANK(O1907,(N1907:P1907,Q1907:AE1907)),0)</f>
        <v>1</v>
      </c>
      <c r="F1907" s="7">
        <f>IF(P1907&gt;0,RANK(P1907,(N1907:P1907,Q1907:AE1907)),0)</f>
        <v>3</v>
      </c>
      <c r="G1907" s="1">
        <f t="shared" si="749"/>
        <v>3997</v>
      </c>
      <c r="H1907" s="2">
        <f t="shared" si="750"/>
        <v>0.21715744865804629</v>
      </c>
      <c r="I1907" s="2"/>
      <c r="J1907" s="2">
        <f t="shared" si="765"/>
        <v>0.38118004998370097</v>
      </c>
      <c r="K1907" s="2">
        <f t="shared" si="766"/>
        <v>0.59833749864174723</v>
      </c>
      <c r="L1907" s="2">
        <f t="shared" si="767"/>
        <v>1.0594371400630229E-2</v>
      </c>
      <c r="M1907" s="2">
        <f t="shared" si="768"/>
        <v>9.8880799739215069E-3</v>
      </c>
      <c r="N1907" s="66">
        <f t="shared" ref="N1907:N1967" si="774">BM1907+BN1907</f>
        <v>7016</v>
      </c>
      <c r="O1907" s="66">
        <f t="shared" ref="O1907:O1967" si="775">BO1907+BP1907+BQ1907</f>
        <v>11013</v>
      </c>
      <c r="P1907" s="66">
        <v>195</v>
      </c>
      <c r="Q1907" s="66">
        <v>84</v>
      </c>
      <c r="R1907" s="66">
        <v>39</v>
      </c>
      <c r="S1907" s="66">
        <v>0</v>
      </c>
      <c r="T1907" s="66">
        <v>16</v>
      </c>
      <c r="U1907" s="66">
        <v>0</v>
      </c>
      <c r="V1907" s="66">
        <v>5</v>
      </c>
      <c r="W1907" s="66">
        <f t="shared" si="769"/>
        <v>38</v>
      </c>
      <c r="Y1907" s="66">
        <v>0</v>
      </c>
      <c r="AA1907" s="66">
        <v>0</v>
      </c>
      <c r="AN1907" s="7">
        <f>IF(Q1907&gt;0,RANK(Q1907,(N1907:P1907,Q1907:AE1907)),0)</f>
        <v>4</v>
      </c>
      <c r="AO1907" s="7">
        <f>IF(R1907&gt;0,RANK(R1907,(N1907:P1907,Q1907:AE1907)),0)</f>
        <v>5</v>
      </c>
      <c r="AP1907" s="7">
        <f>IF(T1907&gt;0,RANK(T1907,(N1907:P1907,Q1907:AE1907)),0)</f>
        <v>7</v>
      </c>
      <c r="AQ1907" s="7">
        <f>IF(S1907&gt;0,RANK(S1907,(N1907:P1907,Q1907:AE1907)),0)</f>
        <v>0</v>
      </c>
      <c r="AR1907" s="2">
        <f t="shared" si="770"/>
        <v>4.563729218733022E-3</v>
      </c>
      <c r="AS1907" s="2">
        <f t="shared" si="771"/>
        <v>2.1188742801260458E-3</v>
      </c>
      <c r="AT1907" s="2">
        <f t="shared" si="772"/>
        <v>8.6928175594914699E-4</v>
      </c>
      <c r="AU1907" s="2">
        <f t="shared" si="773"/>
        <v>0</v>
      </c>
      <c r="AW1907" t="s">
        <v>1671</v>
      </c>
      <c r="AX1907" t="s">
        <v>2715</v>
      </c>
      <c r="AY1907">
        <v>29</v>
      </c>
      <c r="BA1907" s="119">
        <v>36</v>
      </c>
      <c r="BB1907" s="121">
        <v>3</v>
      </c>
      <c r="BC1907" s="125">
        <f t="shared" si="762"/>
        <v>36003</v>
      </c>
      <c r="BE1907" s="7" t="s">
        <v>228</v>
      </c>
      <c r="BM1907" s="1">
        <v>6792</v>
      </c>
      <c r="BN1907" s="1">
        <v>224</v>
      </c>
      <c r="BO1907" s="1">
        <v>9914</v>
      </c>
      <c r="BP1907" s="1">
        <v>556</v>
      </c>
      <c r="BQ1907" s="1">
        <v>543</v>
      </c>
      <c r="BS1907" s="1">
        <v>38</v>
      </c>
      <c r="BT1907" s="1">
        <v>0</v>
      </c>
      <c r="BU1907" s="1">
        <v>0</v>
      </c>
      <c r="BV1907" s="1">
        <v>0</v>
      </c>
      <c r="BW1907">
        <v>0</v>
      </c>
      <c r="BX1907">
        <v>0</v>
      </c>
    </row>
    <row r="1908" spans="1:76" hidden="1" outlineLevel="1">
      <c r="A1908" t="s">
        <v>1669</v>
      </c>
      <c r="B1908" t="s">
        <v>2715</v>
      </c>
      <c r="C1908" s="1">
        <f t="shared" si="764"/>
        <v>88837</v>
      </c>
      <c r="D1908" s="7">
        <f>IF(N1908&gt;0, RANK(N1908,(N1908:P1908,Q1908:AE1908)),0)</f>
        <v>1</v>
      </c>
      <c r="E1908" s="7">
        <f>IF(O1908&gt;0,RANK(O1908,(N1908:P1908,Q1908:AE1908)),0)</f>
        <v>2</v>
      </c>
      <c r="F1908" s="7">
        <f>IF(P1908&gt;0,RANK(P1908,(N1908:P1908,Q1908:AE1908)),0)</f>
        <v>3</v>
      </c>
      <c r="G1908" s="1">
        <f t="shared" si="749"/>
        <v>7127</v>
      </c>
      <c r="H1908" s="2">
        <f t="shared" si="750"/>
        <v>8.0225581683307637E-2</v>
      </c>
      <c r="I1908" s="2"/>
      <c r="J1908" s="2">
        <f t="shared" si="765"/>
        <v>0.5313551785854993</v>
      </c>
      <c r="K1908" s="2">
        <f t="shared" si="766"/>
        <v>0.45112959690219168</v>
      </c>
      <c r="L1908" s="2">
        <f t="shared" si="767"/>
        <v>8.8138951112712045E-3</v>
      </c>
      <c r="M1908" s="2">
        <f t="shared" si="768"/>
        <v>8.70132940103782E-3</v>
      </c>
      <c r="N1908" s="66">
        <f t="shared" si="774"/>
        <v>47204</v>
      </c>
      <c r="O1908" s="66">
        <f t="shared" si="775"/>
        <v>40077</v>
      </c>
      <c r="P1908" s="66">
        <v>783</v>
      </c>
      <c r="Q1908" s="66">
        <v>361</v>
      </c>
      <c r="R1908" s="66">
        <v>215</v>
      </c>
      <c r="S1908" s="66">
        <v>10</v>
      </c>
      <c r="T1908" s="66">
        <v>50</v>
      </c>
      <c r="U1908" s="66">
        <v>0</v>
      </c>
      <c r="V1908" s="66">
        <v>17</v>
      </c>
      <c r="W1908" s="66">
        <f t="shared" si="769"/>
        <v>119</v>
      </c>
      <c r="Y1908" s="66">
        <v>1</v>
      </c>
      <c r="AA1908" s="66">
        <v>0</v>
      </c>
      <c r="AN1908" s="7">
        <f>IF(Q1908&gt;0,RANK(Q1908,(N1908:P1908,Q1908:AE1908)),0)</f>
        <v>4</v>
      </c>
      <c r="AO1908" s="7">
        <f>IF(R1908&gt;0,RANK(R1908,(N1908:P1908,Q1908:AE1908)),0)</f>
        <v>5</v>
      </c>
      <c r="AP1908" s="7">
        <f>IF(T1908&gt;0,RANK(T1908,(N1908:P1908,Q1908:AE1908)),0)</f>
        <v>7</v>
      </c>
      <c r="AQ1908" s="7">
        <f>IF(S1908&gt;0,RANK(S1908,(N1908:P1908,Q1908:AE1908)),0)</f>
        <v>9</v>
      </c>
      <c r="AR1908" s="2">
        <f t="shared" si="770"/>
        <v>4.0636221394238885E-3</v>
      </c>
      <c r="AS1908" s="2">
        <f t="shared" si="771"/>
        <v>2.4201627700169972E-3</v>
      </c>
      <c r="AT1908" s="2">
        <f t="shared" si="772"/>
        <v>5.6282855116674356E-4</v>
      </c>
      <c r="AU1908" s="2">
        <f t="shared" si="773"/>
        <v>1.1256571023334871E-4</v>
      </c>
      <c r="AW1908" t="s">
        <v>1669</v>
      </c>
      <c r="AX1908" t="s">
        <v>2715</v>
      </c>
      <c r="AY1908">
        <v>0</v>
      </c>
      <c r="BA1908" s="119">
        <v>36</v>
      </c>
      <c r="BB1908" s="121">
        <v>7</v>
      </c>
      <c r="BC1908" s="125">
        <f t="shared" si="762"/>
        <v>36007</v>
      </c>
      <c r="BE1908" s="7" t="s">
        <v>228</v>
      </c>
      <c r="BM1908" s="1">
        <v>45279</v>
      </c>
      <c r="BN1908" s="1">
        <v>1925</v>
      </c>
      <c r="BO1908" s="1">
        <v>36227</v>
      </c>
      <c r="BP1908" s="1">
        <v>2010</v>
      </c>
      <c r="BQ1908" s="1">
        <v>1840</v>
      </c>
      <c r="BS1908" s="1">
        <v>119</v>
      </c>
      <c r="BT1908" s="1">
        <v>0</v>
      </c>
      <c r="BU1908" s="1">
        <v>0</v>
      </c>
      <c r="BV1908" s="1">
        <v>0</v>
      </c>
      <c r="BW1908">
        <v>0</v>
      </c>
      <c r="BX1908">
        <v>0</v>
      </c>
    </row>
    <row r="1909" spans="1:76" hidden="1" outlineLevel="1">
      <c r="A1909" t="s">
        <v>2310</v>
      </c>
      <c r="B1909" t="s">
        <v>2715</v>
      </c>
      <c r="C1909" s="1">
        <f t="shared" si="764"/>
        <v>32617</v>
      </c>
      <c r="D1909" s="7">
        <f>IF(N1909&gt;0, RANK(N1909,(N1909:P1909,Q1909:AE1909)),0)</f>
        <v>2</v>
      </c>
      <c r="E1909" s="7">
        <f>IF(O1909&gt;0,RANK(O1909,(N1909:P1909,Q1909:AE1909)),0)</f>
        <v>1</v>
      </c>
      <c r="F1909" s="7">
        <f>IF(P1909&gt;0,RANK(P1909,(N1909:P1909,Q1909:AE1909)),0)</f>
        <v>3</v>
      </c>
      <c r="G1909" s="1">
        <f t="shared" si="749"/>
        <v>3463</v>
      </c>
      <c r="H1909" s="2">
        <f t="shared" si="750"/>
        <v>0.10617162829199497</v>
      </c>
      <c r="I1909" s="2"/>
      <c r="J1909" s="2">
        <f t="shared" si="765"/>
        <v>0.43863629395713893</v>
      </c>
      <c r="K1909" s="2">
        <f t="shared" si="766"/>
        <v>0.54480792224913388</v>
      </c>
      <c r="L1909" s="2">
        <f t="shared" si="767"/>
        <v>8.7377747800226873E-3</v>
      </c>
      <c r="M1909" s="2">
        <f t="shared" si="768"/>
        <v>7.8180090137045539E-3</v>
      </c>
      <c r="N1909" s="66">
        <f t="shared" si="774"/>
        <v>14307</v>
      </c>
      <c r="O1909" s="66">
        <f t="shared" si="775"/>
        <v>17770</v>
      </c>
      <c r="P1909" s="66">
        <v>285</v>
      </c>
      <c r="Q1909" s="66">
        <v>118</v>
      </c>
      <c r="R1909" s="66">
        <v>71</v>
      </c>
      <c r="S1909" s="66">
        <v>2</v>
      </c>
      <c r="T1909" s="66">
        <v>32</v>
      </c>
      <c r="U1909" s="66">
        <v>0</v>
      </c>
      <c r="V1909" s="66">
        <v>5</v>
      </c>
      <c r="W1909" s="66">
        <f t="shared" si="769"/>
        <v>27</v>
      </c>
      <c r="Y1909" s="66">
        <v>0</v>
      </c>
      <c r="AA1909" s="66">
        <v>0</v>
      </c>
      <c r="AN1909" s="7">
        <f>IF(Q1909&gt;0,RANK(Q1909,(N1909:P1909,Q1909:AE1909)),0)</f>
        <v>4</v>
      </c>
      <c r="AO1909" s="7">
        <f>IF(R1909&gt;0,RANK(R1909,(N1909:P1909,Q1909:AE1909)),0)</f>
        <v>5</v>
      </c>
      <c r="AP1909" s="7">
        <f>IF(T1909&gt;0,RANK(T1909,(N1909:P1909,Q1909:AE1909)),0)</f>
        <v>6</v>
      </c>
      <c r="AQ1909" s="7">
        <f>IF(S1909&gt;0,RANK(S1909,(N1909:P1909,Q1909:AE1909)),0)</f>
        <v>9</v>
      </c>
      <c r="AR1909" s="2">
        <f t="shared" si="770"/>
        <v>3.6177453475181652E-3</v>
      </c>
      <c r="AS1909" s="2">
        <f t="shared" si="771"/>
        <v>2.1767789802863537E-3</v>
      </c>
      <c r="AT1909" s="2">
        <f t="shared" si="772"/>
        <v>9.8108348407272288E-4</v>
      </c>
      <c r="AU1909" s="2">
        <f t="shared" si="773"/>
        <v>6.131771775454518E-5</v>
      </c>
      <c r="AW1909" t="s">
        <v>2310</v>
      </c>
      <c r="AX1909" t="s">
        <v>2715</v>
      </c>
      <c r="AY1909">
        <v>29</v>
      </c>
      <c r="BA1909" s="119">
        <v>36</v>
      </c>
      <c r="BB1909" s="121">
        <v>9</v>
      </c>
      <c r="BC1909" s="125">
        <f t="shared" si="762"/>
        <v>36009</v>
      </c>
      <c r="BE1909" s="7" t="s">
        <v>228</v>
      </c>
      <c r="BM1909" s="1">
        <v>13789</v>
      </c>
      <c r="BN1909" s="1">
        <v>518</v>
      </c>
      <c r="BO1909" s="1">
        <v>15730</v>
      </c>
      <c r="BP1909" s="1">
        <v>1037</v>
      </c>
      <c r="BQ1909" s="1">
        <v>1003</v>
      </c>
      <c r="BS1909" s="1">
        <v>27</v>
      </c>
      <c r="BT1909" s="1">
        <v>0</v>
      </c>
      <c r="BU1909" s="1">
        <v>0</v>
      </c>
      <c r="BV1909" s="1">
        <v>0</v>
      </c>
      <c r="BW1909">
        <v>0</v>
      </c>
      <c r="BX1909">
        <v>0</v>
      </c>
    </row>
    <row r="1910" spans="1:76" hidden="1" outlineLevel="1">
      <c r="A1910" t="s">
        <v>1322</v>
      </c>
      <c r="B1910" t="s">
        <v>2715</v>
      </c>
      <c r="C1910" s="1">
        <f t="shared" si="764"/>
        <v>34022</v>
      </c>
      <c r="D1910" s="7">
        <f>IF(N1910&gt;0, RANK(N1910,(N1910:P1910,Q1910:AE1910)),0)</f>
        <v>1</v>
      </c>
      <c r="E1910" s="7">
        <f>IF(O1910&gt;0,RANK(O1910,(N1910:P1910,Q1910:AE1910)),0)</f>
        <v>2</v>
      </c>
      <c r="F1910" s="7">
        <f>IF(P1910&gt;0,RANK(P1910,(N1910:P1910,Q1910:AE1910)),0)</f>
        <v>3</v>
      </c>
      <c r="G1910" s="1">
        <f t="shared" si="749"/>
        <v>2885</v>
      </c>
      <c r="H1910" s="2">
        <f t="shared" si="750"/>
        <v>8.4798071835870903E-2</v>
      </c>
      <c r="I1910" s="2"/>
      <c r="J1910" s="2">
        <f t="shared" si="765"/>
        <v>0.53283169713714651</v>
      </c>
      <c r="K1910" s="2">
        <f t="shared" si="766"/>
        <v>0.44803362530127566</v>
      </c>
      <c r="L1910" s="2">
        <f t="shared" si="767"/>
        <v>1.0346246546352361E-2</v>
      </c>
      <c r="M1910" s="2">
        <f t="shared" si="768"/>
        <v>8.7884310152254678E-3</v>
      </c>
      <c r="N1910" s="66">
        <f t="shared" si="774"/>
        <v>18128</v>
      </c>
      <c r="O1910" s="66">
        <f t="shared" si="775"/>
        <v>15243</v>
      </c>
      <c r="P1910" s="66">
        <v>352</v>
      </c>
      <c r="Q1910" s="66">
        <v>164</v>
      </c>
      <c r="R1910" s="66">
        <v>56</v>
      </c>
      <c r="S1910" s="66">
        <v>0</v>
      </c>
      <c r="T1910" s="66">
        <v>23</v>
      </c>
      <c r="U1910" s="66">
        <v>0</v>
      </c>
      <c r="V1910" s="66">
        <v>26</v>
      </c>
      <c r="W1910" s="66">
        <f t="shared" si="769"/>
        <v>18</v>
      </c>
      <c r="Y1910" s="66">
        <v>0</v>
      </c>
      <c r="AA1910" s="66">
        <v>0</v>
      </c>
      <c r="AG1910" s="66">
        <v>12</v>
      </c>
      <c r="AN1910" s="7">
        <f>IF(Q1910&gt;0,RANK(Q1910,(N1910:P1910,Q1910:AE1910)),0)</f>
        <v>4</v>
      </c>
      <c r="AO1910" s="7">
        <f>IF(R1910&gt;0,RANK(R1910,(N1910:P1910,Q1910:AE1910)),0)</f>
        <v>5</v>
      </c>
      <c r="AP1910" s="7">
        <f>IF(T1910&gt;0,RANK(T1910,(N1910:P1910,Q1910:AE1910)),0)</f>
        <v>7</v>
      </c>
      <c r="AQ1910" s="7">
        <f>IF(S1910&gt;0,RANK(S1910,(N1910:P1910,Q1910:AE1910)),0)</f>
        <v>0</v>
      </c>
      <c r="AR1910" s="2">
        <f t="shared" si="770"/>
        <v>4.8204103227323493E-3</v>
      </c>
      <c r="AS1910" s="2">
        <f t="shared" si="771"/>
        <v>1.6459937687378755E-3</v>
      </c>
      <c r="AT1910" s="2">
        <f t="shared" si="772"/>
        <v>6.7603315501734177E-4</v>
      </c>
      <c r="AU1910" s="2">
        <f t="shared" si="773"/>
        <v>0</v>
      </c>
      <c r="AW1910" t="s">
        <v>1322</v>
      </c>
      <c r="AX1910" t="s">
        <v>2715</v>
      </c>
      <c r="AY1910">
        <v>0</v>
      </c>
      <c r="BA1910" s="119">
        <v>36</v>
      </c>
      <c r="BB1910" s="121">
        <v>11</v>
      </c>
      <c r="BC1910" s="125">
        <f t="shared" si="762"/>
        <v>36011</v>
      </c>
      <c r="BE1910" s="7" t="s">
        <v>228</v>
      </c>
      <c r="BM1910" s="1">
        <v>17432</v>
      </c>
      <c r="BN1910" s="1">
        <v>696</v>
      </c>
      <c r="BO1910" s="1">
        <v>13089</v>
      </c>
      <c r="BP1910" s="1">
        <v>968</v>
      </c>
      <c r="BQ1910" s="1">
        <v>1186</v>
      </c>
      <c r="BS1910" s="1">
        <v>30</v>
      </c>
      <c r="BT1910" s="1">
        <v>0</v>
      </c>
      <c r="BU1910" s="1">
        <v>0</v>
      </c>
      <c r="BV1910" s="1">
        <v>0</v>
      </c>
      <c r="BW1910">
        <v>0</v>
      </c>
      <c r="BX1910">
        <v>0</v>
      </c>
    </row>
    <row r="1911" spans="1:76" hidden="1" outlineLevel="1">
      <c r="A1911" t="s">
        <v>2279</v>
      </c>
      <c r="B1911" t="s">
        <v>2715</v>
      </c>
      <c r="C1911" s="1">
        <f t="shared" si="764"/>
        <v>58802</v>
      </c>
      <c r="D1911" s="7">
        <f>IF(N1911&gt;0, RANK(N1911,(N1911:P1911,Q1911:AE1911)),0)</f>
        <v>1</v>
      </c>
      <c r="E1911" s="7">
        <f>IF(O1911&gt;0,RANK(O1911,(N1911:P1911,Q1911:AE1911)),0)</f>
        <v>2</v>
      </c>
      <c r="F1911" s="7">
        <f>IF(P1911&gt;0,RANK(P1911,(N1911:P1911,Q1911:AE1911)),0)</f>
        <v>3</v>
      </c>
      <c r="G1911" s="1">
        <f t="shared" si="749"/>
        <v>550</v>
      </c>
      <c r="H1911" s="2">
        <f t="shared" si="750"/>
        <v>9.353423352947178E-3</v>
      </c>
      <c r="I1911" s="2"/>
      <c r="J1911" s="2">
        <f t="shared" si="765"/>
        <v>0.49537430699636065</v>
      </c>
      <c r="K1911" s="2">
        <f t="shared" si="766"/>
        <v>0.4860208836434135</v>
      </c>
      <c r="L1911" s="2">
        <f t="shared" si="767"/>
        <v>1.1054045780755757E-2</v>
      </c>
      <c r="M1911" s="2">
        <f t="shared" si="768"/>
        <v>7.550763579470092E-3</v>
      </c>
      <c r="N1911" s="66">
        <f t="shared" si="774"/>
        <v>29129</v>
      </c>
      <c r="O1911" s="66">
        <f t="shared" si="775"/>
        <v>28579</v>
      </c>
      <c r="P1911" s="66">
        <v>650</v>
      </c>
      <c r="Q1911" s="66">
        <v>238</v>
      </c>
      <c r="R1911" s="66">
        <v>104</v>
      </c>
      <c r="S1911" s="66">
        <v>8</v>
      </c>
      <c r="T1911" s="66">
        <v>39</v>
      </c>
      <c r="U1911" s="66">
        <v>2</v>
      </c>
      <c r="V1911" s="66">
        <v>23</v>
      </c>
      <c r="W1911" s="66">
        <f t="shared" si="769"/>
        <v>30</v>
      </c>
      <c r="Y1911" s="66">
        <v>0</v>
      </c>
      <c r="AA1911" s="66">
        <v>0</v>
      </c>
      <c r="AN1911" s="7">
        <f>IF(Q1911&gt;0,RANK(Q1911,(N1911:P1911,Q1911:AE1911)),0)</f>
        <v>4</v>
      </c>
      <c r="AO1911" s="7">
        <f>IF(R1911&gt;0,RANK(R1911,(N1911:P1911,Q1911:AE1911)),0)</f>
        <v>5</v>
      </c>
      <c r="AP1911" s="7">
        <f>IF(T1911&gt;0,RANK(T1911,(N1911:P1911,Q1911:AE1911)),0)</f>
        <v>6</v>
      </c>
      <c r="AQ1911" s="7">
        <f>IF(S1911&gt;0,RANK(S1911,(N1911:P1911,Q1911:AE1911)),0)</f>
        <v>9</v>
      </c>
      <c r="AR1911" s="2">
        <f t="shared" si="770"/>
        <v>4.0474813781844155E-3</v>
      </c>
      <c r="AS1911" s="2">
        <f t="shared" si="771"/>
        <v>1.768647324920921E-3</v>
      </c>
      <c r="AT1911" s="2">
        <f t="shared" si="772"/>
        <v>6.6324274684534542E-4</v>
      </c>
      <c r="AU1911" s="2">
        <f t="shared" si="773"/>
        <v>1.3604979422468625E-4</v>
      </c>
      <c r="AW1911" t="s">
        <v>2279</v>
      </c>
      <c r="AX1911" t="s">
        <v>2715</v>
      </c>
      <c r="AY1911">
        <v>27</v>
      </c>
      <c r="BA1911" s="119">
        <v>36</v>
      </c>
      <c r="BB1911" s="121">
        <v>13</v>
      </c>
      <c r="BC1911" s="125">
        <f t="shared" si="762"/>
        <v>36013</v>
      </c>
      <c r="BE1911" s="7" t="s">
        <v>228</v>
      </c>
      <c r="BM1911" s="1">
        <v>27958</v>
      </c>
      <c r="BN1911" s="1">
        <v>1171</v>
      </c>
      <c r="BO1911" s="1">
        <v>24778</v>
      </c>
      <c r="BP1911" s="1">
        <v>2128</v>
      </c>
      <c r="BQ1911" s="1">
        <v>1673</v>
      </c>
      <c r="BS1911" s="1">
        <v>30</v>
      </c>
      <c r="BT1911" s="1">
        <v>0</v>
      </c>
      <c r="BU1911" s="1">
        <v>0</v>
      </c>
      <c r="BV1911" s="1">
        <v>0</v>
      </c>
      <c r="BW1911">
        <v>0</v>
      </c>
      <c r="BX1911">
        <v>0</v>
      </c>
    </row>
    <row r="1912" spans="1:76" hidden="1" outlineLevel="1">
      <c r="A1912" t="s">
        <v>1331</v>
      </c>
      <c r="B1912" t="s">
        <v>2715</v>
      </c>
      <c r="C1912" s="1">
        <f t="shared" si="764"/>
        <v>38695</v>
      </c>
      <c r="D1912" s="7">
        <f>IF(N1912&gt;0, RANK(N1912,(N1912:P1912,Q1912:AE1912)),0)</f>
        <v>2</v>
      </c>
      <c r="E1912" s="7">
        <f>IF(O1912&gt;0,RANK(O1912,(N1912:P1912,Q1912:AE1912)),0)</f>
        <v>1</v>
      </c>
      <c r="F1912" s="7">
        <f>IF(P1912&gt;0,RANK(P1912,(N1912:P1912,Q1912:AE1912)),0)</f>
        <v>3</v>
      </c>
      <c r="G1912" s="1">
        <f t="shared" si="749"/>
        <v>476</v>
      </c>
      <c r="H1912" s="2">
        <f t="shared" si="750"/>
        <v>1.2301330921307663E-2</v>
      </c>
      <c r="I1912" s="2"/>
      <c r="J1912" s="2">
        <f t="shared" si="765"/>
        <v>0.48812508075978811</v>
      </c>
      <c r="K1912" s="2">
        <f t="shared" si="766"/>
        <v>0.5004264116810957</v>
      </c>
      <c r="L1912" s="2">
        <f t="shared" si="767"/>
        <v>5.9697635353404832E-3</v>
      </c>
      <c r="M1912" s="2">
        <f t="shared" si="768"/>
        <v>5.4787440237757112E-3</v>
      </c>
      <c r="N1912" s="66">
        <f t="shared" si="774"/>
        <v>18888</v>
      </c>
      <c r="O1912" s="66">
        <f t="shared" si="775"/>
        <v>19364</v>
      </c>
      <c r="P1912" s="66">
        <v>231</v>
      </c>
      <c r="Q1912" s="66">
        <v>127</v>
      </c>
      <c r="R1912" s="66">
        <v>55</v>
      </c>
      <c r="S1912" s="66">
        <v>2</v>
      </c>
      <c r="T1912" s="66">
        <v>20</v>
      </c>
      <c r="U1912" s="66">
        <v>0</v>
      </c>
      <c r="V1912" s="66">
        <v>8</v>
      </c>
      <c r="W1912" s="66">
        <f t="shared" si="769"/>
        <v>0</v>
      </c>
      <c r="Y1912" s="66">
        <v>0</v>
      </c>
      <c r="AA1912" s="66">
        <v>0</v>
      </c>
      <c r="AN1912" s="7">
        <f>IF(Q1912&gt;0,RANK(Q1912,(N1912:P1912,Q1912:AE1912)),0)</f>
        <v>4</v>
      </c>
      <c r="AO1912" s="7">
        <f>IF(R1912&gt;0,RANK(R1912,(N1912:P1912,Q1912:AE1912)),0)</f>
        <v>5</v>
      </c>
      <c r="AP1912" s="7">
        <f>IF(T1912&gt;0,RANK(T1912,(N1912:P1912,Q1912:AE1912)),0)</f>
        <v>6</v>
      </c>
      <c r="AQ1912" s="7">
        <f>IF(S1912&gt;0,RANK(S1912,(N1912:P1912,Q1912:AE1912)),0)</f>
        <v>8</v>
      </c>
      <c r="AR1912" s="2">
        <f t="shared" si="770"/>
        <v>3.2820777878278845E-3</v>
      </c>
      <c r="AS1912" s="2">
        <f t="shared" si="771"/>
        <v>1.4213722703191626E-3</v>
      </c>
      <c r="AT1912" s="2">
        <f t="shared" si="772"/>
        <v>5.1686264375242277E-4</v>
      </c>
      <c r="AU1912" s="2">
        <f t="shared" si="773"/>
        <v>5.1686264375242279E-5</v>
      </c>
      <c r="AW1912" t="s">
        <v>1331</v>
      </c>
      <c r="AX1912" t="s">
        <v>2715</v>
      </c>
      <c r="AY1912">
        <v>29</v>
      </c>
      <c r="BA1912" s="119">
        <v>36</v>
      </c>
      <c r="BB1912" s="121">
        <v>15</v>
      </c>
      <c r="BC1912" s="125">
        <f t="shared" si="762"/>
        <v>36015</v>
      </c>
      <c r="BE1912" s="7" t="s">
        <v>228</v>
      </c>
      <c r="BM1912" s="1">
        <v>18417</v>
      </c>
      <c r="BN1912" s="1">
        <v>471</v>
      </c>
      <c r="BO1912" s="1">
        <v>17655</v>
      </c>
      <c r="BP1912" s="1">
        <v>1062</v>
      </c>
      <c r="BQ1912" s="1">
        <v>647</v>
      </c>
      <c r="BS1912" s="1">
        <v>0</v>
      </c>
      <c r="BT1912" s="1">
        <v>0</v>
      </c>
      <c r="BU1912" s="1">
        <v>0</v>
      </c>
      <c r="BV1912" s="1">
        <v>0</v>
      </c>
      <c r="BW1912">
        <v>0</v>
      </c>
      <c r="BX1912">
        <v>0</v>
      </c>
    </row>
    <row r="1913" spans="1:76" hidden="1" outlineLevel="1">
      <c r="A1913" t="s">
        <v>717</v>
      </c>
      <c r="B1913" t="s">
        <v>2715</v>
      </c>
      <c r="C1913" s="1">
        <f t="shared" si="764"/>
        <v>20847</v>
      </c>
      <c r="D1913" s="7">
        <f>IF(N1913&gt;0, RANK(N1913,(N1913:P1913,Q1913:AE1913)),0)</f>
        <v>2</v>
      </c>
      <c r="E1913" s="7">
        <f>IF(O1913&gt;0,RANK(O1913,(N1913:P1913,Q1913:AE1913)),0)</f>
        <v>1</v>
      </c>
      <c r="F1913" s="7">
        <f>IF(P1913&gt;0,RANK(P1913,(N1913:P1913,Q1913:AE1913)),0)</f>
        <v>3</v>
      </c>
      <c r="G1913" s="1">
        <f t="shared" si="749"/>
        <v>237</v>
      </c>
      <c r="H1913" s="2">
        <f t="shared" si="750"/>
        <v>1.1368542236292991E-2</v>
      </c>
      <c r="I1913" s="2"/>
      <c r="J1913" s="2">
        <f t="shared" si="765"/>
        <v>0.4844821796901233</v>
      </c>
      <c r="K1913" s="2">
        <f t="shared" si="766"/>
        <v>0.49585072192641627</v>
      </c>
      <c r="L1913" s="2">
        <f t="shared" si="767"/>
        <v>1.1272605171007819E-2</v>
      </c>
      <c r="M1913" s="2">
        <f t="shared" si="768"/>
        <v>8.3944932124526053E-3</v>
      </c>
      <c r="N1913" s="66">
        <f t="shared" si="774"/>
        <v>10100</v>
      </c>
      <c r="O1913" s="66">
        <f t="shared" si="775"/>
        <v>10337</v>
      </c>
      <c r="P1913" s="66">
        <v>235</v>
      </c>
      <c r="Q1913" s="66">
        <v>90</v>
      </c>
      <c r="R1913" s="66">
        <v>62</v>
      </c>
      <c r="S1913" s="66">
        <v>0</v>
      </c>
      <c r="T1913" s="66">
        <v>17</v>
      </c>
      <c r="U1913" s="66">
        <v>0</v>
      </c>
      <c r="V1913" s="66">
        <v>6</v>
      </c>
      <c r="W1913" s="66">
        <f t="shared" si="769"/>
        <v>0</v>
      </c>
      <c r="Y1913" s="66">
        <v>0</v>
      </c>
      <c r="AA1913" s="66">
        <v>0</v>
      </c>
      <c r="AN1913" s="7">
        <f>IF(Q1913&gt;0,RANK(Q1913,(N1913:P1913,Q1913:AE1913)),0)</f>
        <v>4</v>
      </c>
      <c r="AO1913" s="7">
        <f>IF(R1913&gt;0,RANK(R1913,(N1913:P1913,Q1913:AE1913)),0)</f>
        <v>5</v>
      </c>
      <c r="AP1913" s="7">
        <f>IF(T1913&gt;0,RANK(T1913,(N1913:P1913,Q1913:AE1913)),0)</f>
        <v>6</v>
      </c>
      <c r="AQ1913" s="7">
        <f>IF(S1913&gt;0,RANK(S1913,(N1913:P1913,Q1913:AE1913)),0)</f>
        <v>0</v>
      </c>
      <c r="AR1913" s="2">
        <f t="shared" si="770"/>
        <v>4.3171679378327813E-3</v>
      </c>
      <c r="AS1913" s="2">
        <f t="shared" si="771"/>
        <v>2.9740490238403606E-3</v>
      </c>
      <c r="AT1913" s="2">
        <f t="shared" si="772"/>
        <v>8.1546505492396991E-4</v>
      </c>
      <c r="AU1913" s="2">
        <f t="shared" si="773"/>
        <v>0</v>
      </c>
      <c r="AW1913" t="s">
        <v>717</v>
      </c>
      <c r="AX1913" t="s">
        <v>2715</v>
      </c>
      <c r="AY1913">
        <v>24</v>
      </c>
      <c r="BA1913" s="119">
        <v>36</v>
      </c>
      <c r="BB1913" s="121">
        <v>17</v>
      </c>
      <c r="BC1913" s="125">
        <f t="shared" si="762"/>
        <v>36017</v>
      </c>
      <c r="BE1913" s="7" t="s">
        <v>228</v>
      </c>
      <c r="BM1913" s="1">
        <v>9710</v>
      </c>
      <c r="BN1913" s="1">
        <v>390</v>
      </c>
      <c r="BO1913" s="1">
        <v>9259</v>
      </c>
      <c r="BP1913" s="1">
        <v>655</v>
      </c>
      <c r="BQ1913" s="1">
        <v>423</v>
      </c>
      <c r="BS1913" s="1">
        <v>0</v>
      </c>
      <c r="BT1913" s="1">
        <v>0</v>
      </c>
      <c r="BU1913" s="1">
        <v>0</v>
      </c>
      <c r="BV1913" s="1">
        <v>0</v>
      </c>
      <c r="BW1913">
        <v>0</v>
      </c>
      <c r="BX1913">
        <v>0</v>
      </c>
    </row>
    <row r="1914" spans="1:76" hidden="1" outlineLevel="1">
      <c r="A1914" t="s">
        <v>740</v>
      </c>
      <c r="B1914" t="s">
        <v>2715</v>
      </c>
      <c r="C1914" s="1">
        <f t="shared" si="764"/>
        <v>33337</v>
      </c>
      <c r="D1914" s="7">
        <f>IF(N1914&gt;0, RANK(N1914,(N1914:P1914,Q1914:AE1914)),0)</f>
        <v>1</v>
      </c>
      <c r="E1914" s="7">
        <f>IF(O1914&gt;0,RANK(O1914,(N1914:P1914,Q1914:AE1914)),0)</f>
        <v>2</v>
      </c>
      <c r="F1914" s="7">
        <f>IF(P1914&gt;0,RANK(P1914,(N1914:P1914,Q1914:AE1914)),0)</f>
        <v>3</v>
      </c>
      <c r="G1914" s="1">
        <f t="shared" si="749"/>
        <v>7637</v>
      </c>
      <c r="H1914" s="2">
        <f t="shared" si="750"/>
        <v>0.22908480067192608</v>
      </c>
      <c r="I1914" s="2"/>
      <c r="J1914" s="2">
        <f t="shared" si="765"/>
        <v>0.60641329453760084</v>
      </c>
      <c r="K1914" s="2">
        <f t="shared" si="766"/>
        <v>0.3773284938656748</v>
      </c>
      <c r="L1914" s="2">
        <f t="shared" si="767"/>
        <v>8.6390497045325011E-3</v>
      </c>
      <c r="M1914" s="2">
        <f t="shared" si="768"/>
        <v>7.6191618921918579E-3</v>
      </c>
      <c r="N1914" s="66">
        <f t="shared" si="774"/>
        <v>20216</v>
      </c>
      <c r="O1914" s="66">
        <f t="shared" si="775"/>
        <v>12579</v>
      </c>
      <c r="P1914" s="66">
        <v>288</v>
      </c>
      <c r="Q1914" s="66">
        <v>109</v>
      </c>
      <c r="R1914" s="66">
        <v>67</v>
      </c>
      <c r="S1914" s="66">
        <v>1</v>
      </c>
      <c r="T1914" s="66">
        <v>36</v>
      </c>
      <c r="U1914" s="66">
        <v>0</v>
      </c>
      <c r="V1914" s="66">
        <v>17</v>
      </c>
      <c r="W1914" s="66">
        <f t="shared" si="769"/>
        <v>19</v>
      </c>
      <c r="Y1914" s="66">
        <v>1</v>
      </c>
      <c r="AA1914" s="66">
        <v>0</v>
      </c>
      <c r="AG1914" s="66">
        <v>4</v>
      </c>
      <c r="AN1914" s="7">
        <f>IF(Q1914&gt;0,RANK(Q1914,(N1914:P1914,Q1914:AE1914)),0)</f>
        <v>4</v>
      </c>
      <c r="AO1914" s="7">
        <f>IF(R1914&gt;0,RANK(R1914,(N1914:P1914,Q1914:AE1914)),0)</f>
        <v>5</v>
      </c>
      <c r="AP1914" s="7">
        <f>IF(T1914&gt;0,RANK(T1914,(N1914:P1914,Q1914:AE1914)),0)</f>
        <v>6</v>
      </c>
      <c r="AQ1914" s="7">
        <f>IF(S1914&gt;0,RANK(S1914,(N1914:P1914,Q1914:AE1914)),0)</f>
        <v>9</v>
      </c>
      <c r="AR1914" s="2">
        <f t="shared" si="770"/>
        <v>3.2696403395626483E-3</v>
      </c>
      <c r="AS1914" s="2">
        <f t="shared" si="771"/>
        <v>2.0097789243183248E-3</v>
      </c>
      <c r="AT1914" s="2">
        <f t="shared" si="772"/>
        <v>1.0798812130665626E-3</v>
      </c>
      <c r="AU1914" s="2">
        <f t="shared" si="773"/>
        <v>2.9996700362960076E-5</v>
      </c>
      <c r="AW1914" t="s">
        <v>740</v>
      </c>
      <c r="AX1914" t="s">
        <v>2715</v>
      </c>
      <c r="AY1914">
        <v>23</v>
      </c>
      <c r="BA1914" s="119">
        <v>36</v>
      </c>
      <c r="BB1914" s="121">
        <v>19</v>
      </c>
      <c r="BC1914" s="125">
        <f t="shared" si="762"/>
        <v>36019</v>
      </c>
      <c r="BE1914" s="7" t="s">
        <v>228</v>
      </c>
      <c r="BM1914" s="1">
        <v>19389</v>
      </c>
      <c r="BN1914" s="1">
        <v>827</v>
      </c>
      <c r="BO1914" s="1">
        <v>11039</v>
      </c>
      <c r="BP1914" s="1">
        <v>933</v>
      </c>
      <c r="BQ1914" s="1">
        <v>607</v>
      </c>
      <c r="BS1914" s="1">
        <v>23</v>
      </c>
      <c r="BT1914" s="1">
        <v>0</v>
      </c>
      <c r="BU1914" s="1">
        <v>0</v>
      </c>
      <c r="BV1914" s="1">
        <v>0</v>
      </c>
      <c r="BW1914">
        <v>0</v>
      </c>
      <c r="BX1914">
        <v>0</v>
      </c>
    </row>
    <row r="1915" spans="1:76" hidden="1" outlineLevel="1">
      <c r="A1915" t="s">
        <v>1675</v>
      </c>
      <c r="B1915" t="s">
        <v>2715</v>
      </c>
      <c r="C1915" s="1">
        <f t="shared" si="764"/>
        <v>31433</v>
      </c>
      <c r="D1915" s="7">
        <f>IF(N1915&gt;0, RANK(N1915,(N1915:P1915,Q1915:AE1915)),0)</f>
        <v>1</v>
      </c>
      <c r="E1915" s="7">
        <f>IF(O1915&gt;0,RANK(O1915,(N1915:P1915,Q1915:AE1915)),0)</f>
        <v>2</v>
      </c>
      <c r="F1915" s="7">
        <f>IF(P1915&gt;0,RANK(P1915,(N1915:P1915,Q1915:AE1915)),0)</f>
        <v>3</v>
      </c>
      <c r="G1915" s="1">
        <f t="shared" si="749"/>
        <v>4219</v>
      </c>
      <c r="H1915" s="2">
        <f t="shared" si="750"/>
        <v>0.13422199599147394</v>
      </c>
      <c r="I1915" s="2"/>
      <c r="J1915" s="2">
        <f t="shared" si="765"/>
        <v>0.55852129927146632</v>
      </c>
      <c r="K1915" s="2">
        <f t="shared" si="766"/>
        <v>0.42429930327999238</v>
      </c>
      <c r="L1915" s="2">
        <f t="shared" si="767"/>
        <v>8.2079343365253077E-3</v>
      </c>
      <c r="M1915" s="2">
        <f t="shared" si="768"/>
        <v>8.9714631120159927E-3</v>
      </c>
      <c r="N1915" s="66">
        <f t="shared" si="774"/>
        <v>17556</v>
      </c>
      <c r="O1915" s="66">
        <f t="shared" si="775"/>
        <v>13337</v>
      </c>
      <c r="P1915" s="66">
        <v>258</v>
      </c>
      <c r="Q1915" s="66">
        <v>124</v>
      </c>
      <c r="R1915" s="66">
        <v>88</v>
      </c>
      <c r="S1915" s="66">
        <v>4</v>
      </c>
      <c r="T1915" s="66">
        <v>29</v>
      </c>
      <c r="U1915" s="66">
        <v>0</v>
      </c>
      <c r="V1915" s="66">
        <v>11</v>
      </c>
      <c r="W1915" s="66">
        <f t="shared" si="769"/>
        <v>25</v>
      </c>
      <c r="Y1915" s="66">
        <v>1</v>
      </c>
      <c r="AA1915" s="66">
        <v>0</v>
      </c>
      <c r="AN1915" s="7">
        <f>IF(Q1915&gt;0,RANK(Q1915,(N1915:P1915,Q1915:AE1915)),0)</f>
        <v>4</v>
      </c>
      <c r="AO1915" s="7">
        <f>IF(R1915&gt;0,RANK(R1915,(N1915:P1915,Q1915:AE1915)),0)</f>
        <v>5</v>
      </c>
      <c r="AP1915" s="7">
        <f>IF(T1915&gt;0,RANK(T1915,(N1915:P1915,Q1915:AE1915)),0)</f>
        <v>6</v>
      </c>
      <c r="AQ1915" s="7">
        <f>IF(S1915&gt;0,RANK(S1915,(N1915:P1915,Q1915:AE1915)),0)</f>
        <v>9</v>
      </c>
      <c r="AR1915" s="2">
        <f t="shared" si="770"/>
        <v>3.9448986733687528E-3</v>
      </c>
      <c r="AS1915" s="2">
        <f t="shared" si="771"/>
        <v>2.7996055101326633E-3</v>
      </c>
      <c r="AT1915" s="2">
        <f t="shared" si="772"/>
        <v>9.225972703846276E-4</v>
      </c>
      <c r="AU1915" s="2">
        <f t="shared" si="773"/>
        <v>1.2725479591512104E-4</v>
      </c>
      <c r="AW1915" t="s">
        <v>1675</v>
      </c>
      <c r="AX1915" t="s">
        <v>2715</v>
      </c>
      <c r="AY1915">
        <v>20</v>
      </c>
      <c r="BA1915" s="119">
        <v>36</v>
      </c>
      <c r="BB1915" s="121">
        <v>21</v>
      </c>
      <c r="BC1915" s="125">
        <f t="shared" si="762"/>
        <v>36021</v>
      </c>
      <c r="BE1915" s="7" t="s">
        <v>228</v>
      </c>
      <c r="BM1915" s="1">
        <v>16574</v>
      </c>
      <c r="BN1915" s="1">
        <v>982</v>
      </c>
      <c r="BO1915" s="1">
        <v>11023</v>
      </c>
      <c r="BP1915" s="1">
        <v>1241</v>
      </c>
      <c r="BQ1915" s="1">
        <v>1073</v>
      </c>
      <c r="BS1915" s="1">
        <v>25</v>
      </c>
      <c r="BT1915" s="1">
        <v>0</v>
      </c>
      <c r="BU1915" s="1">
        <v>0</v>
      </c>
      <c r="BV1915" s="1">
        <v>0</v>
      </c>
      <c r="BW1915">
        <v>0</v>
      </c>
      <c r="BX1915">
        <v>0</v>
      </c>
    </row>
    <row r="1916" spans="1:76" hidden="1" outlineLevel="1">
      <c r="A1916" t="s">
        <v>721</v>
      </c>
      <c r="B1916" t="s">
        <v>2715</v>
      </c>
      <c r="C1916" s="1">
        <f t="shared" si="764"/>
        <v>21920</v>
      </c>
      <c r="D1916" s="7">
        <f>IF(N1916&gt;0, RANK(N1916,(N1916:P1916,Q1916:AE1916)),0)</f>
        <v>1</v>
      </c>
      <c r="E1916" s="7">
        <f>IF(O1916&gt;0,RANK(O1916,(N1916:P1916,Q1916:AE1916)),0)</f>
        <v>2</v>
      </c>
      <c r="F1916" s="7">
        <f>IF(P1916&gt;0,RANK(P1916,(N1916:P1916,Q1916:AE1916)),0)</f>
        <v>3</v>
      </c>
      <c r="G1916" s="1">
        <f t="shared" si="749"/>
        <v>2183</v>
      </c>
      <c r="H1916" s="2">
        <f t="shared" si="750"/>
        <v>9.9589416058394165E-2</v>
      </c>
      <c r="I1916" s="2"/>
      <c r="J1916" s="2">
        <f t="shared" si="765"/>
        <v>0.54110401459854018</v>
      </c>
      <c r="K1916" s="2">
        <f t="shared" si="766"/>
        <v>0.44151459854014596</v>
      </c>
      <c r="L1916" s="2">
        <f t="shared" si="767"/>
        <v>1.0310218978102189E-2</v>
      </c>
      <c r="M1916" s="2">
        <f t="shared" si="768"/>
        <v>7.0711678832116633E-3</v>
      </c>
      <c r="N1916" s="66">
        <f t="shared" si="774"/>
        <v>11861</v>
      </c>
      <c r="O1916" s="66">
        <f t="shared" si="775"/>
        <v>9678</v>
      </c>
      <c r="P1916" s="66">
        <v>226</v>
      </c>
      <c r="Q1916" s="66">
        <v>68</v>
      </c>
      <c r="R1916" s="66">
        <v>47</v>
      </c>
      <c r="S1916" s="66">
        <v>3</v>
      </c>
      <c r="T1916" s="66">
        <v>8</v>
      </c>
      <c r="U1916" s="66">
        <v>0</v>
      </c>
      <c r="V1916" s="66">
        <v>9</v>
      </c>
      <c r="W1916" s="66">
        <f t="shared" si="769"/>
        <v>20</v>
      </c>
      <c r="Y1916" s="66">
        <v>0</v>
      </c>
      <c r="AA1916" s="66">
        <v>0</v>
      </c>
      <c r="AN1916" s="7">
        <f>IF(Q1916&gt;0,RANK(Q1916,(N1916:P1916,Q1916:AE1916)),0)</f>
        <v>4</v>
      </c>
      <c r="AO1916" s="7">
        <f>IF(R1916&gt;0,RANK(R1916,(N1916:P1916,Q1916:AE1916)),0)</f>
        <v>5</v>
      </c>
      <c r="AP1916" s="7">
        <f>IF(T1916&gt;0,RANK(T1916,(N1916:P1916,Q1916:AE1916)),0)</f>
        <v>8</v>
      </c>
      <c r="AQ1916" s="7">
        <f>IF(S1916&gt;0,RANK(S1916,(N1916:P1916,Q1916:AE1916)),0)</f>
        <v>9</v>
      </c>
      <c r="AR1916" s="2">
        <f t="shared" si="770"/>
        <v>3.1021897810218978E-3</v>
      </c>
      <c r="AS1916" s="2">
        <f t="shared" si="771"/>
        <v>2.144160583941606E-3</v>
      </c>
      <c r="AT1916" s="2">
        <f t="shared" si="772"/>
        <v>3.6496350364963501E-4</v>
      </c>
      <c r="AU1916" s="2">
        <f t="shared" si="773"/>
        <v>1.3686131386861315E-4</v>
      </c>
      <c r="AW1916" t="s">
        <v>721</v>
      </c>
      <c r="AX1916" t="s">
        <v>2715</v>
      </c>
      <c r="AY1916">
        <v>24</v>
      </c>
      <c r="BA1916" s="119">
        <v>36</v>
      </c>
      <c r="BB1916" s="121">
        <v>23</v>
      </c>
      <c r="BC1916" s="125">
        <f t="shared" si="762"/>
        <v>36023</v>
      </c>
      <c r="BE1916" s="7" t="s">
        <v>228</v>
      </c>
      <c r="BM1916" s="1">
        <v>11375</v>
      </c>
      <c r="BN1916" s="1">
        <v>486</v>
      </c>
      <c r="BO1916" s="1">
        <v>8530</v>
      </c>
      <c r="BP1916" s="1">
        <v>624</v>
      </c>
      <c r="BQ1916" s="1">
        <v>524</v>
      </c>
      <c r="BS1916" s="1">
        <v>20</v>
      </c>
      <c r="BT1916" s="1">
        <v>0</v>
      </c>
      <c r="BU1916" s="1">
        <v>0</v>
      </c>
      <c r="BV1916" s="1">
        <v>0</v>
      </c>
      <c r="BW1916">
        <v>0</v>
      </c>
      <c r="BX1916">
        <v>0</v>
      </c>
    </row>
    <row r="1917" spans="1:76" hidden="1" outlineLevel="1">
      <c r="A1917" t="s">
        <v>1947</v>
      </c>
      <c r="B1917" t="s">
        <v>2715</v>
      </c>
      <c r="C1917" s="1">
        <f t="shared" si="764"/>
        <v>20389</v>
      </c>
      <c r="D1917" s="7">
        <f>IF(N1917&gt;0, RANK(N1917,(N1917:P1917,Q1917:AE1917)),0)</f>
        <v>2</v>
      </c>
      <c r="E1917" s="7">
        <f>IF(O1917&gt;0,RANK(O1917,(N1917:P1917,Q1917:AE1917)),0)</f>
        <v>1</v>
      </c>
      <c r="F1917" s="7">
        <f>IF(P1917&gt;0,RANK(P1917,(N1917:P1917,Q1917:AE1917)),0)</f>
        <v>3</v>
      </c>
      <c r="G1917" s="1">
        <f t="shared" si="749"/>
        <v>1062</v>
      </c>
      <c r="H1917" s="2">
        <f t="shared" si="750"/>
        <v>5.2086909608122026E-2</v>
      </c>
      <c r="I1917" s="2"/>
      <c r="J1917" s="2">
        <f t="shared" si="765"/>
        <v>0.46407376526558436</v>
      </c>
      <c r="K1917" s="2">
        <f t="shared" si="766"/>
        <v>0.51616067487370643</v>
      </c>
      <c r="L1917" s="2">
        <f t="shared" si="767"/>
        <v>1.0005395065966942E-2</v>
      </c>
      <c r="M1917" s="2">
        <f t="shared" si="768"/>
        <v>9.7601647947422165E-3</v>
      </c>
      <c r="N1917" s="66">
        <f t="shared" si="774"/>
        <v>9462</v>
      </c>
      <c r="O1917" s="66">
        <f t="shared" si="775"/>
        <v>10524</v>
      </c>
      <c r="P1917" s="66">
        <v>204</v>
      </c>
      <c r="Q1917" s="66">
        <v>93</v>
      </c>
      <c r="R1917" s="66">
        <v>56</v>
      </c>
      <c r="S1917" s="66">
        <v>5</v>
      </c>
      <c r="T1917" s="66">
        <v>36</v>
      </c>
      <c r="U1917" s="66">
        <v>0</v>
      </c>
      <c r="V1917" s="66">
        <v>9</v>
      </c>
      <c r="W1917" s="66">
        <f t="shared" si="769"/>
        <v>0</v>
      </c>
      <c r="Y1917" s="66">
        <v>0</v>
      </c>
      <c r="AA1917" s="66">
        <v>0</v>
      </c>
      <c r="AN1917" s="7">
        <f>IF(Q1917&gt;0,RANK(Q1917,(N1917:P1917,Q1917:AE1917)),0)</f>
        <v>4</v>
      </c>
      <c r="AO1917" s="7">
        <f>IF(R1917&gt;0,RANK(R1917,(N1917:P1917,Q1917:AE1917)),0)</f>
        <v>5</v>
      </c>
      <c r="AP1917" s="7">
        <f>IF(T1917&gt;0,RANK(T1917,(N1917:P1917,Q1917:AE1917)),0)</f>
        <v>6</v>
      </c>
      <c r="AQ1917" s="7">
        <f>IF(S1917&gt;0,RANK(S1917,(N1917:P1917,Q1917:AE1917)),0)</f>
        <v>8</v>
      </c>
      <c r="AR1917" s="2">
        <f t="shared" si="770"/>
        <v>4.5612830447790478E-3</v>
      </c>
      <c r="AS1917" s="2">
        <f t="shared" si="771"/>
        <v>2.7465790377164158E-3</v>
      </c>
      <c r="AT1917" s="2">
        <f t="shared" si="772"/>
        <v>1.7656579528176957E-3</v>
      </c>
      <c r="AU1917" s="2">
        <f t="shared" si="773"/>
        <v>2.4523027122467996E-4</v>
      </c>
      <c r="AW1917" t="s">
        <v>1947</v>
      </c>
      <c r="AX1917" t="s">
        <v>2715</v>
      </c>
      <c r="AY1917">
        <v>0</v>
      </c>
      <c r="BA1917" s="119">
        <v>36</v>
      </c>
      <c r="BB1917" s="121">
        <v>25</v>
      </c>
      <c r="BC1917" s="125">
        <f t="shared" si="762"/>
        <v>36025</v>
      </c>
      <c r="BE1917" s="7" t="s">
        <v>228</v>
      </c>
      <c r="BM1917" s="1">
        <v>9036</v>
      </c>
      <c r="BN1917" s="1">
        <v>426</v>
      </c>
      <c r="BO1917" s="1">
        <v>9406</v>
      </c>
      <c r="BP1917" s="1">
        <v>641</v>
      </c>
      <c r="BQ1917" s="1">
        <v>477</v>
      </c>
      <c r="BS1917" s="1">
        <v>0</v>
      </c>
      <c r="BT1917" s="1">
        <v>0</v>
      </c>
      <c r="BU1917" s="1">
        <v>0</v>
      </c>
      <c r="BV1917" s="1">
        <v>0</v>
      </c>
      <c r="BW1917">
        <v>0</v>
      </c>
      <c r="BX1917">
        <v>0</v>
      </c>
    </row>
    <row r="1918" spans="1:76" hidden="1" outlineLevel="1">
      <c r="A1918" t="s">
        <v>2509</v>
      </c>
      <c r="B1918" t="s">
        <v>2715</v>
      </c>
      <c r="C1918" s="1">
        <f t="shared" si="764"/>
        <v>132302</v>
      </c>
      <c r="D1918" s="7">
        <f>IF(N1918&gt;0, RANK(N1918,(N1918:P1918,Q1918:AE1918)),0)</f>
        <v>1</v>
      </c>
      <c r="E1918" s="7">
        <f>IF(O1918&gt;0,RANK(O1918,(N1918:P1918,Q1918:AE1918)),0)</f>
        <v>2</v>
      </c>
      <c r="F1918" s="7">
        <f>IF(P1918&gt;0,RANK(P1918,(N1918:P1918,Q1918:AE1918)),0)</f>
        <v>3</v>
      </c>
      <c r="G1918" s="1">
        <f t="shared" si="749"/>
        <v>11432</v>
      </c>
      <c r="H1918" s="2">
        <f t="shared" si="750"/>
        <v>8.6408368732143123E-2</v>
      </c>
      <c r="I1918" s="2"/>
      <c r="J1918" s="2">
        <f t="shared" si="765"/>
        <v>0.53710450333328297</v>
      </c>
      <c r="K1918" s="2">
        <f t="shared" si="766"/>
        <v>0.45069613460113983</v>
      </c>
      <c r="L1918" s="2">
        <f t="shared" si="767"/>
        <v>5.8956024852232017E-3</v>
      </c>
      <c r="M1918" s="2">
        <f t="shared" si="768"/>
        <v>6.303759580354E-3</v>
      </c>
      <c r="N1918" s="66">
        <f t="shared" si="774"/>
        <v>71060</v>
      </c>
      <c r="O1918" s="66">
        <f t="shared" si="775"/>
        <v>59628</v>
      </c>
      <c r="P1918" s="66">
        <v>780</v>
      </c>
      <c r="Q1918" s="66">
        <v>427</v>
      </c>
      <c r="R1918" s="66">
        <v>269</v>
      </c>
      <c r="S1918" s="66">
        <v>8</v>
      </c>
      <c r="T1918" s="66">
        <v>63</v>
      </c>
      <c r="U1918" s="66">
        <v>0</v>
      </c>
      <c r="V1918" s="66">
        <v>19</v>
      </c>
      <c r="W1918" s="66">
        <f t="shared" si="769"/>
        <v>48</v>
      </c>
      <c r="Y1918" s="66">
        <v>0</v>
      </c>
      <c r="AA1918" s="66">
        <v>0</v>
      </c>
      <c r="AN1918" s="7">
        <f>IF(Q1918&gt;0,RANK(Q1918,(N1918:P1918,Q1918:AE1918)),0)</f>
        <v>4</v>
      </c>
      <c r="AO1918" s="7">
        <f>IF(R1918&gt;0,RANK(R1918,(N1918:P1918,Q1918:AE1918)),0)</f>
        <v>5</v>
      </c>
      <c r="AP1918" s="7">
        <f>IF(T1918&gt;0,RANK(T1918,(N1918:P1918,Q1918:AE1918)),0)</f>
        <v>6</v>
      </c>
      <c r="AQ1918" s="7">
        <f>IF(S1918&gt;0,RANK(S1918,(N1918:P1918,Q1918:AE1918)),0)</f>
        <v>9</v>
      </c>
      <c r="AR1918" s="2">
        <f t="shared" si="770"/>
        <v>3.2274644374234705E-3</v>
      </c>
      <c r="AS1918" s="2">
        <f t="shared" si="771"/>
        <v>2.0332270109295401E-3</v>
      </c>
      <c r="AT1918" s="2">
        <f t="shared" si="772"/>
        <v>4.761832776526432E-4</v>
      </c>
      <c r="AU1918" s="2">
        <f t="shared" si="773"/>
        <v>6.046771779716104E-5</v>
      </c>
      <c r="AW1918" t="s">
        <v>2509</v>
      </c>
      <c r="AX1918" t="s">
        <v>2715</v>
      </c>
      <c r="AY1918">
        <v>0</v>
      </c>
      <c r="BA1918" s="119">
        <v>36</v>
      </c>
      <c r="BB1918" s="121">
        <v>27</v>
      </c>
      <c r="BC1918" s="125">
        <f t="shared" si="762"/>
        <v>36027</v>
      </c>
      <c r="BE1918" s="7" t="s">
        <v>228</v>
      </c>
      <c r="BM1918" s="1">
        <v>68614</v>
      </c>
      <c r="BN1918" s="1">
        <v>2446</v>
      </c>
      <c r="BO1918" s="1">
        <v>51453</v>
      </c>
      <c r="BP1918" s="1">
        <v>3883</v>
      </c>
      <c r="BQ1918" s="1">
        <v>4292</v>
      </c>
      <c r="BS1918" s="1">
        <v>48</v>
      </c>
      <c r="BT1918" s="1">
        <v>0</v>
      </c>
      <c r="BU1918" s="1">
        <v>0</v>
      </c>
      <c r="BV1918" s="1">
        <v>0</v>
      </c>
      <c r="BW1918">
        <v>0</v>
      </c>
      <c r="BX1918">
        <v>0</v>
      </c>
    </row>
    <row r="1919" spans="1:76" hidden="1" outlineLevel="1">
      <c r="A1919" t="s">
        <v>2720</v>
      </c>
      <c r="B1919" t="s">
        <v>2715</v>
      </c>
      <c r="C1919" s="1">
        <f t="shared" si="764"/>
        <v>441985</v>
      </c>
      <c r="D1919" s="7">
        <f>IF(N1919&gt;0, RANK(N1919,(N1919:P1919,Q1919:AE1919)),0)</f>
        <v>1</v>
      </c>
      <c r="E1919" s="7">
        <f>IF(O1919&gt;0,RANK(O1919,(N1919:P1919,Q1919:AE1919)),0)</f>
        <v>2</v>
      </c>
      <c r="F1919" s="7">
        <f>IF(P1919&gt;0,RANK(P1919,(N1919:P1919,Q1919:AE1919)),0)</f>
        <v>3</v>
      </c>
      <c r="G1919" s="1">
        <f t="shared" si="749"/>
        <v>77484</v>
      </c>
      <c r="H1919" s="2">
        <f t="shared" si="750"/>
        <v>0.17530911682523162</v>
      </c>
      <c r="I1919" s="2"/>
      <c r="J1919" s="2">
        <f t="shared" si="765"/>
        <v>0.57988167019242731</v>
      </c>
      <c r="K1919" s="2">
        <f t="shared" si="766"/>
        <v>0.40457255336719572</v>
      </c>
      <c r="L1919" s="2">
        <f t="shared" si="767"/>
        <v>9.538785252893197E-3</v>
      </c>
      <c r="M1919" s="2">
        <f t="shared" si="768"/>
        <v>6.0069911874837713E-3</v>
      </c>
      <c r="N1919" s="66">
        <f t="shared" si="774"/>
        <v>256299</v>
      </c>
      <c r="O1919" s="66">
        <f t="shared" si="775"/>
        <v>178815</v>
      </c>
      <c r="P1919" s="66">
        <v>4216</v>
      </c>
      <c r="Q1919" s="66">
        <v>1393</v>
      </c>
      <c r="R1919" s="66">
        <v>770</v>
      </c>
      <c r="S1919" s="66">
        <v>53</v>
      </c>
      <c r="T1919" s="66">
        <v>316</v>
      </c>
      <c r="U1919" s="66">
        <v>0</v>
      </c>
      <c r="V1919" s="66">
        <v>117</v>
      </c>
      <c r="W1919" s="66">
        <f t="shared" si="769"/>
        <v>1</v>
      </c>
      <c r="Y1919" s="66">
        <v>5</v>
      </c>
      <c r="AA1919" s="66">
        <v>0</v>
      </c>
      <c r="AN1919" s="7">
        <f>IF(Q1919&gt;0,RANK(Q1919,(N1919:P1919,Q1919:AE1919)),0)</f>
        <v>4</v>
      </c>
      <c r="AO1919" s="7">
        <f>IF(R1919&gt;0,RANK(R1919,(N1919:P1919,Q1919:AE1919)),0)</f>
        <v>5</v>
      </c>
      <c r="AP1919" s="7">
        <f>IF(T1919&gt;0,RANK(T1919,(N1919:P1919,Q1919:AE1919)),0)</f>
        <v>6</v>
      </c>
      <c r="AQ1919" s="7">
        <f>IF(S1919&gt;0,RANK(S1919,(N1919:P1919,Q1919:AE1919)),0)</f>
        <v>8</v>
      </c>
      <c r="AR1919" s="2">
        <f t="shared" si="770"/>
        <v>3.1516906682353472E-3</v>
      </c>
      <c r="AS1919" s="2">
        <f t="shared" si="771"/>
        <v>1.7421405703813477E-3</v>
      </c>
      <c r="AT1919" s="2">
        <f t="shared" si="772"/>
        <v>7.1495638992273493E-4</v>
      </c>
      <c r="AU1919" s="2">
        <f t="shared" si="773"/>
        <v>1.1991357172754732E-4</v>
      </c>
      <c r="AW1919" t="s">
        <v>2720</v>
      </c>
      <c r="AX1919" t="s">
        <v>2715</v>
      </c>
      <c r="AY1919">
        <v>0</v>
      </c>
      <c r="BA1919" s="119">
        <v>36</v>
      </c>
      <c r="BB1919" s="121">
        <v>29</v>
      </c>
      <c r="BC1919" s="125">
        <f t="shared" si="762"/>
        <v>36029</v>
      </c>
      <c r="BE1919" s="7" t="s">
        <v>228</v>
      </c>
      <c r="BM1919" s="1">
        <v>245214</v>
      </c>
      <c r="BN1919" s="1">
        <v>11085</v>
      </c>
      <c r="BO1919" s="1">
        <v>153944</v>
      </c>
      <c r="BP1919" s="1">
        <v>12353</v>
      </c>
      <c r="BQ1919" s="1">
        <v>12518</v>
      </c>
      <c r="BS1919" s="1">
        <v>0</v>
      </c>
      <c r="BT1919" s="1">
        <v>0</v>
      </c>
      <c r="BU1919" s="1">
        <v>0</v>
      </c>
      <c r="BV1919" s="1">
        <v>1</v>
      </c>
      <c r="BW1919">
        <v>0</v>
      </c>
      <c r="BX1919">
        <v>0</v>
      </c>
    </row>
    <row r="1920" spans="1:76" hidden="1" outlineLevel="1">
      <c r="A1920" t="s">
        <v>1885</v>
      </c>
      <c r="B1920" t="s">
        <v>2715</v>
      </c>
      <c r="C1920" s="1">
        <f t="shared" si="764"/>
        <v>18595</v>
      </c>
      <c r="D1920" s="7">
        <f>IF(N1920&gt;0, RANK(N1920,(N1920:P1920,Q1920:AE1920)),0)</f>
        <v>1</v>
      </c>
      <c r="E1920" s="7">
        <f>IF(O1920&gt;0,RANK(O1920,(N1920:P1920,Q1920:AE1920)),0)</f>
        <v>2</v>
      </c>
      <c r="F1920" s="7">
        <f>IF(P1920&gt;0,RANK(P1920,(N1920:P1920,Q1920:AE1920)),0)</f>
        <v>3</v>
      </c>
      <c r="G1920" s="1">
        <f t="shared" si="749"/>
        <v>2477</v>
      </c>
      <c r="H1920" s="2">
        <f t="shared" si="750"/>
        <v>0.13320785157300349</v>
      </c>
      <c r="I1920" s="2"/>
      <c r="J1920" s="2">
        <f t="shared" si="765"/>
        <v>0.55875235278300617</v>
      </c>
      <c r="K1920" s="2">
        <f t="shared" si="766"/>
        <v>0.4255445012100027</v>
      </c>
      <c r="L1920" s="2">
        <f t="shared" si="767"/>
        <v>7.9591287980639962E-3</v>
      </c>
      <c r="M1920" s="2">
        <f t="shared" si="768"/>
        <v>7.7440172089271349E-3</v>
      </c>
      <c r="N1920" s="66">
        <f t="shared" si="774"/>
        <v>10390</v>
      </c>
      <c r="O1920" s="66">
        <f t="shared" si="775"/>
        <v>7913</v>
      </c>
      <c r="P1920" s="66">
        <v>148</v>
      </c>
      <c r="Q1920" s="66">
        <v>66</v>
      </c>
      <c r="R1920" s="66">
        <v>35</v>
      </c>
      <c r="S1920" s="66">
        <v>1</v>
      </c>
      <c r="T1920" s="66">
        <v>29</v>
      </c>
      <c r="U1920" s="66">
        <v>0</v>
      </c>
      <c r="V1920" s="66">
        <v>9</v>
      </c>
      <c r="W1920" s="66">
        <f t="shared" si="769"/>
        <v>4</v>
      </c>
      <c r="Y1920" s="66">
        <v>0</v>
      </c>
      <c r="AA1920" s="66">
        <v>0</v>
      </c>
      <c r="AN1920" s="7">
        <f>IF(Q1920&gt;0,RANK(Q1920,(N1920:P1920,Q1920:AE1920)),0)</f>
        <v>4</v>
      </c>
      <c r="AO1920" s="7">
        <f>IF(R1920&gt;0,RANK(R1920,(N1920:P1920,Q1920:AE1920)),0)</f>
        <v>5</v>
      </c>
      <c r="AP1920" s="7">
        <f>IF(T1920&gt;0,RANK(T1920,(N1920:P1920,Q1920:AE1920)),0)</f>
        <v>6</v>
      </c>
      <c r="AQ1920" s="7">
        <f>IF(S1920&gt;0,RANK(S1920,(N1920:P1920,Q1920:AE1920)),0)</f>
        <v>9</v>
      </c>
      <c r="AR1920" s="2">
        <f t="shared" si="770"/>
        <v>3.5493412207582686E-3</v>
      </c>
      <c r="AS1920" s="2">
        <f t="shared" si="771"/>
        <v>1.8822264049475664E-3</v>
      </c>
      <c r="AT1920" s="2">
        <f t="shared" si="772"/>
        <v>1.5595590212422695E-3</v>
      </c>
      <c r="AU1920" s="2">
        <f t="shared" si="773"/>
        <v>5.377789728421619E-5</v>
      </c>
      <c r="AW1920" t="s">
        <v>1885</v>
      </c>
      <c r="AX1920" t="s">
        <v>2715</v>
      </c>
      <c r="AY1920">
        <v>0</v>
      </c>
      <c r="BA1920" s="119">
        <v>36</v>
      </c>
      <c r="BB1920" s="121">
        <v>31</v>
      </c>
      <c r="BC1920" s="125">
        <f t="shared" si="762"/>
        <v>36031</v>
      </c>
      <c r="BE1920" s="7" t="s">
        <v>228</v>
      </c>
      <c r="BM1920" s="1">
        <v>9943</v>
      </c>
      <c r="BN1920" s="1">
        <v>447</v>
      </c>
      <c r="BO1920" s="1">
        <v>7112</v>
      </c>
      <c r="BP1920" s="1">
        <v>512</v>
      </c>
      <c r="BQ1920" s="1">
        <v>289</v>
      </c>
      <c r="BS1920" s="1">
        <v>4</v>
      </c>
      <c r="BT1920" s="1">
        <v>0</v>
      </c>
      <c r="BU1920" s="1">
        <v>0</v>
      </c>
      <c r="BV1920" s="1">
        <v>0</v>
      </c>
      <c r="BW1920">
        <v>0</v>
      </c>
      <c r="BX1920">
        <v>0</v>
      </c>
    </row>
    <row r="1921" spans="1:76" hidden="1" outlineLevel="1">
      <c r="A1921" t="s">
        <v>2910</v>
      </c>
      <c r="B1921" t="s">
        <v>2715</v>
      </c>
      <c r="C1921" s="1">
        <f t="shared" si="764"/>
        <v>17520</v>
      </c>
      <c r="D1921" s="7">
        <f>IF(N1921&gt;0, RANK(N1921,(N1921:P1921,Q1921:AE1921)),0)</f>
        <v>1</v>
      </c>
      <c r="E1921" s="7">
        <f>IF(O1921&gt;0,RANK(O1921,(N1921:P1921,Q1921:AE1921)),0)</f>
        <v>2</v>
      </c>
      <c r="F1921" s="7">
        <f>IF(P1921&gt;0,RANK(P1921,(N1921:P1921,Q1921:AE1921)),0)</f>
        <v>3</v>
      </c>
      <c r="G1921" s="1">
        <f t="shared" si="749"/>
        <v>3895</v>
      </c>
      <c r="H1921" s="2">
        <f t="shared" si="750"/>
        <v>0.22231735159817351</v>
      </c>
      <c r="I1921" s="2"/>
      <c r="J1921" s="2">
        <f t="shared" si="765"/>
        <v>0.60336757990867584</v>
      </c>
      <c r="K1921" s="2">
        <f t="shared" si="766"/>
        <v>0.38105022831050228</v>
      </c>
      <c r="L1921" s="2">
        <f t="shared" si="767"/>
        <v>8.047945205479452E-3</v>
      </c>
      <c r="M1921" s="2">
        <f t="shared" si="768"/>
        <v>7.5342465753424227E-3</v>
      </c>
      <c r="N1921" s="66">
        <f t="shared" si="774"/>
        <v>10571</v>
      </c>
      <c r="O1921" s="66">
        <f t="shared" si="775"/>
        <v>6676</v>
      </c>
      <c r="P1921" s="66">
        <v>141</v>
      </c>
      <c r="Q1921" s="66">
        <v>56</v>
      </c>
      <c r="R1921" s="66">
        <v>33</v>
      </c>
      <c r="S1921" s="66">
        <v>1</v>
      </c>
      <c r="T1921" s="66">
        <v>12</v>
      </c>
      <c r="U1921" s="66">
        <v>0</v>
      </c>
      <c r="V1921" s="66">
        <v>6</v>
      </c>
      <c r="W1921" s="66">
        <f t="shared" si="769"/>
        <v>21</v>
      </c>
      <c r="Y1921" s="66">
        <v>0</v>
      </c>
      <c r="AA1921" s="66">
        <v>0</v>
      </c>
      <c r="AG1921" s="66">
        <v>3</v>
      </c>
      <c r="AN1921" s="7">
        <f>IF(Q1921&gt;0,RANK(Q1921,(N1921:P1921,Q1921:AE1921)),0)</f>
        <v>4</v>
      </c>
      <c r="AO1921" s="7">
        <f>IF(R1921&gt;0,RANK(R1921,(N1921:P1921,Q1921:AE1921)),0)</f>
        <v>5</v>
      </c>
      <c r="AP1921" s="7">
        <f>IF(T1921&gt;0,RANK(T1921,(N1921:P1921,Q1921:AE1921)),0)</f>
        <v>7</v>
      </c>
      <c r="AQ1921" s="7">
        <f>IF(S1921&gt;0,RANK(S1921,(N1921:P1921,Q1921:AE1921)),0)</f>
        <v>9</v>
      </c>
      <c r="AR1921" s="2">
        <f t="shared" si="770"/>
        <v>3.1963470319634705E-3</v>
      </c>
      <c r="AS1921" s="2">
        <f t="shared" si="771"/>
        <v>1.8835616438356165E-3</v>
      </c>
      <c r="AT1921" s="2">
        <f t="shared" si="772"/>
        <v>6.8493150684931507E-4</v>
      </c>
      <c r="AU1921" s="2">
        <f t="shared" si="773"/>
        <v>5.7077625570776254E-5</v>
      </c>
      <c r="AW1921" t="s">
        <v>2910</v>
      </c>
      <c r="AX1921" t="s">
        <v>2715</v>
      </c>
      <c r="AY1921">
        <v>23</v>
      </c>
      <c r="BA1921" s="119">
        <v>36</v>
      </c>
      <c r="BB1921" s="121">
        <v>33</v>
      </c>
      <c r="BC1921" s="125">
        <f t="shared" si="762"/>
        <v>36033</v>
      </c>
      <c r="BE1921" s="7" t="s">
        <v>228</v>
      </c>
      <c r="BM1921" s="1">
        <v>10220</v>
      </c>
      <c r="BN1921" s="1">
        <v>351</v>
      </c>
      <c r="BO1921" s="1">
        <v>5994</v>
      </c>
      <c r="BP1921" s="1">
        <v>432</v>
      </c>
      <c r="BQ1921" s="1">
        <v>250</v>
      </c>
      <c r="BS1921" s="1">
        <v>24</v>
      </c>
      <c r="BT1921" s="1">
        <v>0</v>
      </c>
      <c r="BU1921" s="1">
        <v>0</v>
      </c>
      <c r="BV1921" s="1">
        <v>0</v>
      </c>
      <c r="BW1921">
        <v>0</v>
      </c>
      <c r="BX1921">
        <v>0</v>
      </c>
    </row>
    <row r="1922" spans="1:76" hidden="1" outlineLevel="1">
      <c r="A1922" t="s">
        <v>1214</v>
      </c>
      <c r="B1922" t="s">
        <v>2715</v>
      </c>
      <c r="C1922" s="1">
        <f t="shared" si="764"/>
        <v>21824</v>
      </c>
      <c r="D1922" s="7">
        <f>IF(N1922&gt;0, RANK(N1922,(N1922:P1922,Q1922:AE1922)),0)</f>
        <v>2</v>
      </c>
      <c r="E1922" s="7">
        <f>IF(O1922&gt;0,RANK(O1922,(N1922:P1922,Q1922:AE1922)),0)</f>
        <v>1</v>
      </c>
      <c r="F1922" s="7">
        <f>IF(P1922&gt;0,RANK(P1922,(N1922:P1922,Q1922:AE1922)),0)</f>
        <v>3</v>
      </c>
      <c r="G1922" s="1">
        <f t="shared" si="749"/>
        <v>2014</v>
      </c>
      <c r="H1922" s="2">
        <f t="shared" si="750"/>
        <v>9.2283724340175954E-2</v>
      </c>
      <c r="I1922" s="2"/>
      <c r="J1922" s="2">
        <f t="shared" si="765"/>
        <v>0.4442357038123167</v>
      </c>
      <c r="K1922" s="2">
        <f t="shared" si="766"/>
        <v>0.53651942815249265</v>
      </c>
      <c r="L1922" s="2">
        <f t="shared" si="767"/>
        <v>1.2050953079178885E-2</v>
      </c>
      <c r="M1922" s="2">
        <f t="shared" si="768"/>
        <v>7.1939149560117689E-3</v>
      </c>
      <c r="N1922" s="66">
        <f t="shared" si="774"/>
        <v>9695</v>
      </c>
      <c r="O1922" s="66">
        <f t="shared" si="775"/>
        <v>11709</v>
      </c>
      <c r="P1922" s="66">
        <v>263</v>
      </c>
      <c r="Q1922" s="66">
        <v>79</v>
      </c>
      <c r="R1922" s="66">
        <v>32</v>
      </c>
      <c r="S1922" s="66">
        <v>5</v>
      </c>
      <c r="T1922" s="66">
        <v>18</v>
      </c>
      <c r="U1922" s="66">
        <v>0</v>
      </c>
      <c r="V1922" s="66">
        <v>4</v>
      </c>
      <c r="W1922" s="66">
        <f t="shared" si="769"/>
        <v>19</v>
      </c>
      <c r="Y1922" s="66">
        <v>0</v>
      </c>
      <c r="AA1922" s="66">
        <v>0</v>
      </c>
      <c r="AN1922" s="7">
        <f>IF(Q1922&gt;0,RANK(Q1922,(N1922:P1922,Q1922:AE1922)),0)</f>
        <v>4</v>
      </c>
      <c r="AO1922" s="7">
        <f>IF(R1922&gt;0,RANK(R1922,(N1922:P1922,Q1922:AE1922)),0)</f>
        <v>5</v>
      </c>
      <c r="AP1922" s="7">
        <f>IF(T1922&gt;0,RANK(T1922,(N1922:P1922,Q1922:AE1922)),0)</f>
        <v>7</v>
      </c>
      <c r="AQ1922" s="7">
        <f>IF(S1922&gt;0,RANK(S1922,(N1922:P1922,Q1922:AE1922)),0)</f>
        <v>8</v>
      </c>
      <c r="AR1922" s="2">
        <f t="shared" si="770"/>
        <v>3.6198680351906157E-3</v>
      </c>
      <c r="AS1922" s="2">
        <f t="shared" si="771"/>
        <v>1.4662756598240469E-3</v>
      </c>
      <c r="AT1922" s="2">
        <f t="shared" si="772"/>
        <v>8.2478005865102642E-4</v>
      </c>
      <c r="AU1922" s="2">
        <f t="shared" si="773"/>
        <v>2.2910557184750734E-4</v>
      </c>
      <c r="AW1922" t="s">
        <v>1214</v>
      </c>
      <c r="AX1922" t="s">
        <v>2715</v>
      </c>
      <c r="AY1922">
        <v>0</v>
      </c>
      <c r="BA1922" s="119">
        <v>36</v>
      </c>
      <c r="BB1922" s="121">
        <v>35</v>
      </c>
      <c r="BC1922" s="125">
        <f t="shared" si="762"/>
        <v>36035</v>
      </c>
      <c r="BE1922" s="7" t="s">
        <v>228</v>
      </c>
      <c r="BM1922" s="1">
        <v>9389</v>
      </c>
      <c r="BN1922" s="1">
        <v>306</v>
      </c>
      <c r="BO1922" s="1">
        <v>10497</v>
      </c>
      <c r="BP1922" s="1">
        <v>577</v>
      </c>
      <c r="BQ1922" s="1">
        <v>635</v>
      </c>
      <c r="BS1922" s="1">
        <v>19</v>
      </c>
      <c r="BT1922" s="1">
        <v>0</v>
      </c>
      <c r="BU1922" s="1">
        <v>0</v>
      </c>
      <c r="BV1922" s="1">
        <v>0</v>
      </c>
      <c r="BW1922">
        <v>0</v>
      </c>
      <c r="BX1922">
        <v>0</v>
      </c>
    </row>
    <row r="1923" spans="1:76" hidden="1" outlineLevel="1">
      <c r="A1923" t="s">
        <v>3462</v>
      </c>
      <c r="B1923" t="s">
        <v>2715</v>
      </c>
      <c r="C1923" s="1">
        <f t="shared" si="764"/>
        <v>26890</v>
      </c>
      <c r="D1923" s="7">
        <f>IF(N1923&gt;0, RANK(N1923,(N1923:P1923,Q1923:AE1923)),0)</f>
        <v>2</v>
      </c>
      <c r="E1923" s="7">
        <f>IF(O1923&gt;0,RANK(O1923,(N1923:P1923,Q1923:AE1923)),0)</f>
        <v>1</v>
      </c>
      <c r="F1923" s="7">
        <f>IF(P1923&gt;0,RANK(P1923,(N1923:P1923,Q1923:AE1923)),0)</f>
        <v>3</v>
      </c>
      <c r="G1923" s="1">
        <f t="shared" si="749"/>
        <v>4943</v>
      </c>
      <c r="H1923" s="2">
        <f t="shared" si="750"/>
        <v>0.1838229825213834</v>
      </c>
      <c r="I1923" s="2"/>
      <c r="J1923" s="2">
        <f t="shared" si="765"/>
        <v>0.40022313127556713</v>
      </c>
      <c r="K1923" s="2">
        <f t="shared" si="766"/>
        <v>0.58404611379695059</v>
      </c>
      <c r="L1923" s="2">
        <f t="shared" si="767"/>
        <v>9.2971364819635551E-3</v>
      </c>
      <c r="M1923" s="2">
        <f t="shared" si="768"/>
        <v>6.4336184455187715E-3</v>
      </c>
      <c r="N1923" s="66">
        <f t="shared" si="774"/>
        <v>10762</v>
      </c>
      <c r="O1923" s="66">
        <f t="shared" si="775"/>
        <v>15705</v>
      </c>
      <c r="P1923" s="66">
        <v>250</v>
      </c>
      <c r="Q1923" s="66">
        <v>84</v>
      </c>
      <c r="R1923" s="66">
        <v>43</v>
      </c>
      <c r="S1923" s="66">
        <v>6</v>
      </c>
      <c r="T1923" s="66">
        <v>15</v>
      </c>
      <c r="U1923" s="66">
        <v>1</v>
      </c>
      <c r="V1923" s="66">
        <v>7</v>
      </c>
      <c r="W1923" s="66">
        <f t="shared" si="769"/>
        <v>14</v>
      </c>
      <c r="Y1923" s="66">
        <v>0</v>
      </c>
      <c r="AA1923" s="66">
        <v>0</v>
      </c>
      <c r="AG1923" s="66">
        <v>3</v>
      </c>
      <c r="AN1923" s="7">
        <f>IF(Q1923&gt;0,RANK(Q1923,(N1923:P1923,Q1923:AE1923)),0)</f>
        <v>4</v>
      </c>
      <c r="AO1923" s="7">
        <f>IF(R1923&gt;0,RANK(R1923,(N1923:P1923,Q1923:AE1923)),0)</f>
        <v>5</v>
      </c>
      <c r="AP1923" s="7">
        <f>IF(T1923&gt;0,RANK(T1923,(N1923:P1923,Q1923:AE1923)),0)</f>
        <v>6</v>
      </c>
      <c r="AQ1923" s="7">
        <f>IF(S1923&gt;0,RANK(S1923,(N1923:P1923,Q1923:AE1923)),0)</f>
        <v>9</v>
      </c>
      <c r="AR1923" s="2">
        <f t="shared" si="770"/>
        <v>3.1238378579397544E-3</v>
      </c>
      <c r="AS1923" s="2">
        <f t="shared" si="771"/>
        <v>1.5991074748977316E-3</v>
      </c>
      <c r="AT1923" s="2">
        <f t="shared" si="772"/>
        <v>5.5782818891781326E-4</v>
      </c>
      <c r="AU1923" s="2">
        <f t="shared" si="773"/>
        <v>2.2313127556712533E-4</v>
      </c>
      <c r="AW1923" t="s">
        <v>3462</v>
      </c>
      <c r="AX1923" t="s">
        <v>2715</v>
      </c>
      <c r="AY1923">
        <v>26</v>
      </c>
      <c r="BA1923" s="119">
        <v>36</v>
      </c>
      <c r="BB1923" s="121">
        <v>37</v>
      </c>
      <c r="BC1923" s="125">
        <f t="shared" si="762"/>
        <v>36037</v>
      </c>
      <c r="BE1923" s="7" t="s">
        <v>228</v>
      </c>
      <c r="BM1923" s="1">
        <v>10320</v>
      </c>
      <c r="BN1923" s="1">
        <v>442</v>
      </c>
      <c r="BO1923" s="1">
        <v>13657</v>
      </c>
      <c r="BP1923" s="1">
        <v>854</v>
      </c>
      <c r="BQ1923" s="1">
        <v>1194</v>
      </c>
      <c r="BS1923" s="1">
        <v>17</v>
      </c>
      <c r="BT1923" s="1">
        <v>0</v>
      </c>
      <c r="BU1923" s="1">
        <v>0</v>
      </c>
      <c r="BV1923" s="1">
        <v>0</v>
      </c>
      <c r="BW1923">
        <v>0</v>
      </c>
      <c r="BX1923">
        <v>0</v>
      </c>
    </row>
    <row r="1924" spans="1:76" hidden="1" outlineLevel="1">
      <c r="A1924" t="s">
        <v>620</v>
      </c>
      <c r="B1924" t="s">
        <v>2715</v>
      </c>
      <c r="C1924" s="1">
        <f t="shared" si="764"/>
        <v>22335</v>
      </c>
      <c r="D1924" s="7">
        <f>IF(N1924&gt;0, RANK(N1924,(N1924:P1924,Q1924:AE1924)),0)</f>
        <v>2</v>
      </c>
      <c r="E1924" s="7">
        <f>IF(O1924&gt;0,RANK(O1924,(N1924:P1924,Q1924:AE1924)),0)</f>
        <v>1</v>
      </c>
      <c r="F1924" s="7">
        <f>IF(P1924&gt;0,RANK(P1924,(N1924:P1924,Q1924:AE1924)),0)</f>
        <v>3</v>
      </c>
      <c r="G1924" s="1">
        <f t="shared" si="749"/>
        <v>2209</v>
      </c>
      <c r="H1924" s="2">
        <f t="shared" si="750"/>
        <v>9.8903066935303333E-2</v>
      </c>
      <c r="I1924" s="2"/>
      <c r="J1924" s="2">
        <f t="shared" si="765"/>
        <v>0.44101186478620996</v>
      </c>
      <c r="K1924" s="2">
        <f t="shared" si="766"/>
        <v>0.53991493172151328</v>
      </c>
      <c r="L1924" s="2">
        <f t="shared" si="767"/>
        <v>8.9545556301768529E-3</v>
      </c>
      <c r="M1924" s="2">
        <f t="shared" si="768"/>
        <v>1.011864786209985E-2</v>
      </c>
      <c r="N1924" s="66">
        <f t="shared" si="774"/>
        <v>9850</v>
      </c>
      <c r="O1924" s="66">
        <f t="shared" si="775"/>
        <v>12059</v>
      </c>
      <c r="P1924" s="66">
        <v>200</v>
      </c>
      <c r="Q1924" s="66">
        <v>87</v>
      </c>
      <c r="R1924" s="66">
        <v>67</v>
      </c>
      <c r="S1924" s="66">
        <v>27</v>
      </c>
      <c r="T1924" s="66">
        <v>14</v>
      </c>
      <c r="U1924" s="66">
        <v>0</v>
      </c>
      <c r="V1924" s="66">
        <v>10</v>
      </c>
      <c r="W1924" s="66">
        <f t="shared" si="769"/>
        <v>14</v>
      </c>
      <c r="Y1924" s="66">
        <v>1</v>
      </c>
      <c r="AA1924" s="66">
        <v>0</v>
      </c>
      <c r="AG1924" s="66">
        <v>6</v>
      </c>
      <c r="AN1924" s="7">
        <f>IF(Q1924&gt;0,RANK(Q1924,(N1924:P1924,Q1924:AE1924)),0)</f>
        <v>4</v>
      </c>
      <c r="AO1924" s="7">
        <f>IF(R1924&gt;0,RANK(R1924,(N1924:P1924,Q1924:AE1924)),0)</f>
        <v>5</v>
      </c>
      <c r="AP1924" s="7">
        <f>IF(T1924&gt;0,RANK(T1924,(N1924:P1924,Q1924:AE1924)),0)</f>
        <v>7</v>
      </c>
      <c r="AQ1924" s="7">
        <f>IF(S1924&gt;0,RANK(S1924,(N1924:P1924,Q1924:AE1924)),0)</f>
        <v>6</v>
      </c>
      <c r="AR1924" s="2">
        <f t="shared" si="770"/>
        <v>3.8952316991269307E-3</v>
      </c>
      <c r="AS1924" s="2">
        <f t="shared" si="771"/>
        <v>2.9997761361092454E-3</v>
      </c>
      <c r="AT1924" s="2">
        <f t="shared" si="772"/>
        <v>6.2681889411237964E-4</v>
      </c>
      <c r="AU1924" s="2">
        <f t="shared" si="773"/>
        <v>1.2088650100738751E-3</v>
      </c>
      <c r="AW1924" t="s">
        <v>620</v>
      </c>
      <c r="AX1924" t="s">
        <v>2715</v>
      </c>
      <c r="AY1924">
        <v>20</v>
      </c>
      <c r="BA1924" s="119">
        <v>36</v>
      </c>
      <c r="BB1924" s="121">
        <v>39</v>
      </c>
      <c r="BC1924" s="125">
        <f t="shared" si="762"/>
        <v>36039</v>
      </c>
      <c r="BE1924" s="7" t="s">
        <v>228</v>
      </c>
      <c r="BM1924" s="1">
        <v>9333</v>
      </c>
      <c r="BN1924" s="1">
        <v>517</v>
      </c>
      <c r="BO1924" s="1">
        <v>10307</v>
      </c>
      <c r="BP1924" s="1">
        <v>794</v>
      </c>
      <c r="BQ1924" s="1">
        <v>958</v>
      </c>
      <c r="BS1924" s="1">
        <v>20</v>
      </c>
      <c r="BT1924" s="1">
        <v>0</v>
      </c>
      <c r="BU1924" s="1">
        <v>0</v>
      </c>
      <c r="BV1924" s="1">
        <v>0</v>
      </c>
      <c r="BW1924">
        <v>0</v>
      </c>
      <c r="BX1924">
        <v>0</v>
      </c>
    </row>
    <row r="1925" spans="1:76" hidden="1" outlineLevel="1">
      <c r="A1925" t="s">
        <v>2410</v>
      </c>
      <c r="B1925" t="s">
        <v>2715</v>
      </c>
      <c r="C1925" s="1">
        <f t="shared" si="764"/>
        <v>3411</v>
      </c>
      <c r="D1925" s="7">
        <f>IF(N1925&gt;0, RANK(N1925,(N1925:P1925,Q1925:AE1925)),0)</f>
        <v>2</v>
      </c>
      <c r="E1925" s="7">
        <f>IF(O1925&gt;0,RANK(O1925,(N1925:P1925,Q1925:AE1925)),0)</f>
        <v>1</v>
      </c>
      <c r="F1925" s="7">
        <f>IF(P1925&gt;0,RANK(P1925,(N1925:P1925,Q1925:AE1925)),0)</f>
        <v>3</v>
      </c>
      <c r="G1925" s="1">
        <f t="shared" si="749"/>
        <v>916</v>
      </c>
      <c r="H1925" s="2">
        <f t="shared" si="750"/>
        <v>0.26854294928173555</v>
      </c>
      <c r="I1925" s="2"/>
      <c r="J1925" s="2">
        <f t="shared" si="765"/>
        <v>0.35913221929053063</v>
      </c>
      <c r="K1925" s="2">
        <f t="shared" si="766"/>
        <v>0.62767516857226624</v>
      </c>
      <c r="L1925" s="2">
        <f t="shared" si="767"/>
        <v>8.2087364409264146E-3</v>
      </c>
      <c r="M1925" s="2">
        <f t="shared" si="768"/>
        <v>4.9838756962767156E-3</v>
      </c>
      <c r="N1925" s="66">
        <f t="shared" si="774"/>
        <v>1225</v>
      </c>
      <c r="O1925" s="66">
        <f t="shared" si="775"/>
        <v>2141</v>
      </c>
      <c r="P1925" s="66">
        <v>28</v>
      </c>
      <c r="Q1925" s="66">
        <v>11</v>
      </c>
      <c r="R1925" s="66">
        <v>1</v>
      </c>
      <c r="S1925" s="66">
        <v>3</v>
      </c>
      <c r="T1925" s="66">
        <v>2</v>
      </c>
      <c r="U1925" s="66">
        <v>0</v>
      </c>
      <c r="V1925" s="66">
        <v>0</v>
      </c>
      <c r="W1925" s="66">
        <f t="shared" si="769"/>
        <v>0</v>
      </c>
      <c r="Y1925" s="66">
        <v>0</v>
      </c>
      <c r="AA1925" s="66">
        <v>0</v>
      </c>
      <c r="AN1925" s="7">
        <f>IF(Q1925&gt;0,RANK(Q1925,(N1925:P1925,Q1925:AE1925)),0)</f>
        <v>4</v>
      </c>
      <c r="AO1925" s="7">
        <f>IF(R1925&gt;0,RANK(R1925,(N1925:P1925,Q1925:AE1925)),0)</f>
        <v>7</v>
      </c>
      <c r="AP1925" s="7">
        <f>IF(T1925&gt;0,RANK(T1925,(N1925:P1925,Q1925:AE1925)),0)</f>
        <v>6</v>
      </c>
      <c r="AQ1925" s="7">
        <f>IF(S1925&gt;0,RANK(S1925,(N1925:P1925,Q1925:AE1925)),0)</f>
        <v>5</v>
      </c>
      <c r="AR1925" s="2">
        <f t="shared" si="770"/>
        <v>3.2248607446496626E-3</v>
      </c>
      <c r="AS1925" s="2">
        <f t="shared" si="771"/>
        <v>2.931691586045148E-4</v>
      </c>
      <c r="AT1925" s="2">
        <f t="shared" si="772"/>
        <v>5.863383172090296E-4</v>
      </c>
      <c r="AU1925" s="2">
        <f t="shared" si="773"/>
        <v>8.7950747581354446E-4</v>
      </c>
      <c r="AW1925" t="s">
        <v>2410</v>
      </c>
      <c r="AX1925" t="s">
        <v>2715</v>
      </c>
      <c r="AY1925">
        <v>23</v>
      </c>
      <c r="BA1925" s="119">
        <v>36</v>
      </c>
      <c r="BB1925" s="121">
        <v>41</v>
      </c>
      <c r="BC1925" s="125">
        <f t="shared" si="762"/>
        <v>36041</v>
      </c>
      <c r="BE1925" s="7" t="s">
        <v>228</v>
      </c>
      <c r="BM1925" s="1">
        <v>1184</v>
      </c>
      <c r="BN1925" s="1">
        <v>41</v>
      </c>
      <c r="BO1925" s="1">
        <v>1941</v>
      </c>
      <c r="BP1925" s="1">
        <v>99</v>
      </c>
      <c r="BQ1925" s="1">
        <v>101</v>
      </c>
      <c r="BS1925" s="1">
        <v>0</v>
      </c>
      <c r="BT1925" s="1">
        <v>0</v>
      </c>
      <c r="BU1925" s="1">
        <v>0</v>
      </c>
      <c r="BV1925" s="1">
        <v>0</v>
      </c>
      <c r="BW1925">
        <v>0</v>
      </c>
      <c r="BX1925">
        <v>0</v>
      </c>
    </row>
    <row r="1926" spans="1:76" hidden="1" outlineLevel="1">
      <c r="A1926" t="s">
        <v>3511</v>
      </c>
      <c r="B1926" t="s">
        <v>2715</v>
      </c>
      <c r="C1926" s="1">
        <f t="shared" si="764"/>
        <v>27184</v>
      </c>
      <c r="D1926" s="7">
        <f>IF(N1926&gt;0, RANK(N1926,(N1926:P1926,Q1926:AE1926)),0)</f>
        <v>2</v>
      </c>
      <c r="E1926" s="7">
        <f>IF(O1926&gt;0,RANK(O1926,(N1926:P1926,Q1926:AE1926)),0)</f>
        <v>1</v>
      </c>
      <c r="F1926" s="7">
        <f>IF(P1926&gt;0,RANK(P1926,(N1926:P1926,Q1926:AE1926)),0)</f>
        <v>3</v>
      </c>
      <c r="G1926" s="1">
        <f t="shared" si="749"/>
        <v>2525</v>
      </c>
      <c r="H1926" s="2">
        <f t="shared" si="750"/>
        <v>9.2885520894643914E-2</v>
      </c>
      <c r="I1926" s="2"/>
      <c r="J1926" s="2">
        <f t="shared" si="765"/>
        <v>0.44489405532666276</v>
      </c>
      <c r="K1926" s="2">
        <f t="shared" si="766"/>
        <v>0.53777957622130668</v>
      </c>
      <c r="L1926" s="2">
        <f t="shared" si="767"/>
        <v>1.0815185403178339E-2</v>
      </c>
      <c r="M1926" s="2">
        <f t="shared" si="768"/>
        <v>6.5111830488522766E-3</v>
      </c>
      <c r="N1926" s="66">
        <f t="shared" si="774"/>
        <v>12094</v>
      </c>
      <c r="O1926" s="66">
        <f t="shared" si="775"/>
        <v>14619</v>
      </c>
      <c r="P1926" s="66">
        <v>294</v>
      </c>
      <c r="Q1926" s="66">
        <v>93</v>
      </c>
      <c r="R1926" s="66">
        <v>49</v>
      </c>
      <c r="S1926" s="66">
        <v>8</v>
      </c>
      <c r="T1926" s="66">
        <v>18</v>
      </c>
      <c r="U1926" s="66">
        <v>0</v>
      </c>
      <c r="V1926" s="66">
        <v>9</v>
      </c>
      <c r="W1926" s="66">
        <f t="shared" si="769"/>
        <v>0</v>
      </c>
      <c r="Y1926" s="66">
        <v>0</v>
      </c>
      <c r="AA1926" s="66">
        <v>0</v>
      </c>
      <c r="AN1926" s="7">
        <f>IF(Q1926&gt;0,RANK(Q1926,(N1926:P1926,Q1926:AE1926)),0)</f>
        <v>4</v>
      </c>
      <c r="AO1926" s="7">
        <f>IF(R1926&gt;0,RANK(R1926,(N1926:P1926,Q1926:AE1926)),0)</f>
        <v>5</v>
      </c>
      <c r="AP1926" s="7">
        <f>IF(T1926&gt;0,RANK(T1926,(N1926:P1926,Q1926:AE1926)),0)</f>
        <v>6</v>
      </c>
      <c r="AQ1926" s="7">
        <f>IF(S1926&gt;0,RANK(S1926,(N1926:P1926,Q1926:AE1926)),0)</f>
        <v>8</v>
      </c>
      <c r="AR1926" s="2">
        <f t="shared" si="770"/>
        <v>3.4211300765155973E-3</v>
      </c>
      <c r="AS1926" s="2">
        <f t="shared" si="771"/>
        <v>1.8025309005297234E-3</v>
      </c>
      <c r="AT1926" s="2">
        <f t="shared" si="772"/>
        <v>6.6215420835785753E-4</v>
      </c>
      <c r="AU1926" s="2">
        <f t="shared" si="773"/>
        <v>2.942907592701589E-4</v>
      </c>
      <c r="AW1926" t="s">
        <v>3511</v>
      </c>
      <c r="AX1926" t="s">
        <v>2715</v>
      </c>
      <c r="AY1926">
        <v>24</v>
      </c>
      <c r="BA1926" s="119">
        <v>36</v>
      </c>
      <c r="BB1926" s="121">
        <v>43</v>
      </c>
      <c r="BC1926" s="125">
        <f t="shared" si="762"/>
        <v>36043</v>
      </c>
      <c r="BE1926" s="7" t="s">
        <v>228</v>
      </c>
      <c r="BM1926" s="1">
        <v>11698</v>
      </c>
      <c r="BN1926" s="1">
        <v>396</v>
      </c>
      <c r="BO1926" s="1">
        <v>13121</v>
      </c>
      <c r="BP1926" s="1">
        <v>859</v>
      </c>
      <c r="BQ1926" s="1">
        <v>639</v>
      </c>
      <c r="BS1926" s="1">
        <v>0</v>
      </c>
      <c r="BT1926" s="1">
        <v>0</v>
      </c>
      <c r="BU1926" s="1">
        <v>0</v>
      </c>
      <c r="BV1926" s="1">
        <v>0</v>
      </c>
      <c r="BW1926">
        <v>0</v>
      </c>
      <c r="BX1926">
        <v>0</v>
      </c>
    </row>
    <row r="1927" spans="1:76" hidden="1" outlineLevel="1">
      <c r="A1927" t="s">
        <v>996</v>
      </c>
      <c r="B1927" t="s">
        <v>2715</v>
      </c>
      <c r="C1927" s="1">
        <f t="shared" si="764"/>
        <v>38886</v>
      </c>
      <c r="D1927" s="7">
        <f>IF(N1927&gt;0, RANK(N1927,(N1927:P1927,Q1927:AE1927)),0)</f>
        <v>2</v>
      </c>
      <c r="E1927" s="7">
        <f>IF(O1927&gt;0,RANK(O1927,(N1927:P1927,Q1927:AE1927)),0)</f>
        <v>1</v>
      </c>
      <c r="F1927" s="7">
        <f>IF(P1927&gt;0,RANK(P1927,(N1927:P1927,Q1927:AE1927)),0)</f>
        <v>3</v>
      </c>
      <c r="G1927" s="1">
        <f t="shared" ref="G1927:G1990" si="776">IF(C1927&gt;0,MAX(N1927:P1927)-LARGE(N1927:P1927,2),0)</f>
        <v>2054</v>
      </c>
      <c r="H1927" s="2">
        <f t="shared" ref="H1927:H1990" si="777">IF(C1927&gt;0,G1927/C1927,0)</f>
        <v>5.2821066707812579E-2</v>
      </c>
      <c r="I1927" s="2"/>
      <c r="J1927" s="2">
        <f t="shared" si="765"/>
        <v>0.46716041763102401</v>
      </c>
      <c r="K1927" s="2">
        <f t="shared" si="766"/>
        <v>0.51998148433883662</v>
      </c>
      <c r="L1927" s="2">
        <f t="shared" si="767"/>
        <v>6.6090623874916418E-3</v>
      </c>
      <c r="M1927" s="2">
        <f t="shared" si="768"/>
        <v>6.2490356426477336E-3</v>
      </c>
      <c r="N1927" s="66">
        <f t="shared" si="774"/>
        <v>18166</v>
      </c>
      <c r="O1927" s="66">
        <f t="shared" si="775"/>
        <v>20220</v>
      </c>
      <c r="P1927" s="66">
        <v>257</v>
      </c>
      <c r="Q1927" s="66">
        <v>121</v>
      </c>
      <c r="R1927" s="66">
        <v>49</v>
      </c>
      <c r="S1927" s="66">
        <v>0</v>
      </c>
      <c r="T1927" s="66">
        <v>26</v>
      </c>
      <c r="U1927" s="66">
        <v>0</v>
      </c>
      <c r="V1927" s="66">
        <v>9</v>
      </c>
      <c r="W1927" s="66">
        <f t="shared" si="769"/>
        <v>38</v>
      </c>
      <c r="Y1927" s="66">
        <v>0</v>
      </c>
      <c r="AA1927" s="66">
        <v>0</v>
      </c>
      <c r="AN1927" s="7">
        <f>IF(Q1927&gt;0,RANK(Q1927,(N1927:P1927,Q1927:AE1927)),0)</f>
        <v>4</v>
      </c>
      <c r="AO1927" s="7">
        <f>IF(R1927&gt;0,RANK(R1927,(N1927:P1927,Q1927:AE1927)),0)</f>
        <v>5</v>
      </c>
      <c r="AP1927" s="7">
        <f>IF(T1927&gt;0,RANK(T1927,(N1927:P1927,Q1927:AE1927)),0)</f>
        <v>7</v>
      </c>
      <c r="AQ1927" s="7">
        <f>IF(S1927&gt;0,RANK(S1927,(N1927:P1927,Q1927:AE1927)),0)</f>
        <v>0</v>
      </c>
      <c r="AR1927" s="2">
        <f t="shared" si="770"/>
        <v>3.1116597232937306E-3</v>
      </c>
      <c r="AS1927" s="2">
        <f t="shared" si="771"/>
        <v>1.2600936069536593E-3</v>
      </c>
      <c r="AT1927" s="2">
        <f t="shared" si="772"/>
        <v>6.6862109756724789E-4</v>
      </c>
      <c r="AU1927" s="2">
        <f t="shared" si="773"/>
        <v>0</v>
      </c>
      <c r="AW1927" t="s">
        <v>996</v>
      </c>
      <c r="AX1927" t="s">
        <v>2715</v>
      </c>
      <c r="AY1927">
        <v>23</v>
      </c>
      <c r="BA1927" s="119">
        <v>36</v>
      </c>
      <c r="BB1927" s="121">
        <v>45</v>
      </c>
      <c r="BC1927" s="125">
        <f t="shared" si="762"/>
        <v>36045</v>
      </c>
      <c r="BE1927" s="7" t="s">
        <v>228</v>
      </c>
      <c r="BM1927" s="1">
        <v>17547</v>
      </c>
      <c r="BN1927" s="1">
        <v>619</v>
      </c>
      <c r="BO1927" s="1">
        <v>18046</v>
      </c>
      <c r="BP1927" s="1">
        <v>1315</v>
      </c>
      <c r="BQ1927" s="1">
        <v>859</v>
      </c>
      <c r="BS1927" s="1">
        <v>38</v>
      </c>
      <c r="BT1927" s="1">
        <v>0</v>
      </c>
      <c r="BU1927" s="1">
        <v>0</v>
      </c>
      <c r="BV1927" s="1">
        <v>0</v>
      </c>
      <c r="BW1927">
        <v>0</v>
      </c>
      <c r="BX1927">
        <v>0</v>
      </c>
    </row>
    <row r="1928" spans="1:76" hidden="1" outlineLevel="1">
      <c r="A1928" t="s">
        <v>1343</v>
      </c>
      <c r="B1928" t="s">
        <v>2715</v>
      </c>
      <c r="C1928" s="1">
        <f t="shared" si="764"/>
        <v>11138</v>
      </c>
      <c r="D1928" s="7">
        <f>IF(N1928&gt;0, RANK(N1928,(N1928:P1928,Q1928:AE1928)),0)</f>
        <v>2</v>
      </c>
      <c r="E1928" s="7">
        <f>IF(O1928&gt;0,RANK(O1928,(N1928:P1928,Q1928:AE1928)),0)</f>
        <v>1</v>
      </c>
      <c r="F1928" s="7">
        <f>IF(P1928&gt;0,RANK(P1928,(N1928:P1928,Q1928:AE1928)),0)</f>
        <v>3</v>
      </c>
      <c r="G1928" s="1">
        <f t="shared" si="776"/>
        <v>983</v>
      </c>
      <c r="H1928" s="2">
        <f t="shared" si="777"/>
        <v>8.8256419464894958E-2</v>
      </c>
      <c r="I1928" s="2"/>
      <c r="J1928" s="2">
        <f t="shared" si="765"/>
        <v>0.44765667085652722</v>
      </c>
      <c r="K1928" s="2">
        <f t="shared" si="766"/>
        <v>0.5359130903214222</v>
      </c>
      <c r="L1928" s="2">
        <f t="shared" si="767"/>
        <v>7.9008798707128746E-3</v>
      </c>
      <c r="M1928" s="2">
        <f t="shared" si="768"/>
        <v>8.5293589513376501E-3</v>
      </c>
      <c r="N1928" s="66">
        <f t="shared" si="774"/>
        <v>4986</v>
      </c>
      <c r="O1928" s="66">
        <f t="shared" si="775"/>
        <v>5969</v>
      </c>
      <c r="P1928" s="66">
        <v>88</v>
      </c>
      <c r="Q1928" s="66">
        <v>52</v>
      </c>
      <c r="R1928" s="66">
        <v>21</v>
      </c>
      <c r="S1928" s="66">
        <v>0</v>
      </c>
      <c r="T1928" s="66">
        <v>12</v>
      </c>
      <c r="U1928" s="66">
        <v>0</v>
      </c>
      <c r="V1928" s="66">
        <v>1</v>
      </c>
      <c r="W1928" s="66">
        <f t="shared" si="769"/>
        <v>9</v>
      </c>
      <c r="Y1928" s="66">
        <v>0</v>
      </c>
      <c r="AA1928" s="66">
        <v>0</v>
      </c>
      <c r="AN1928" s="7">
        <f>IF(Q1928&gt;0,RANK(Q1928,(N1928:P1928,Q1928:AE1928)),0)</f>
        <v>4</v>
      </c>
      <c r="AO1928" s="7">
        <f>IF(R1928&gt;0,RANK(R1928,(N1928:P1928,Q1928:AE1928)),0)</f>
        <v>5</v>
      </c>
      <c r="AP1928" s="7">
        <f>IF(T1928&gt;0,RANK(T1928,(N1928:P1928,Q1928:AE1928)),0)</f>
        <v>6</v>
      </c>
      <c r="AQ1928" s="7">
        <f>IF(S1928&gt;0,RANK(S1928,(N1928:P1928,Q1928:AE1928)),0)</f>
        <v>0</v>
      </c>
      <c r="AR1928" s="2">
        <f t="shared" si="770"/>
        <v>4.6687017417848808E-3</v>
      </c>
      <c r="AS1928" s="2">
        <f t="shared" si="771"/>
        <v>1.8854372418746633E-3</v>
      </c>
      <c r="AT1928" s="2">
        <f t="shared" si="772"/>
        <v>1.0773927096426647E-3</v>
      </c>
      <c r="AU1928" s="2">
        <f t="shared" si="773"/>
        <v>0</v>
      </c>
      <c r="AW1928" t="s">
        <v>1343</v>
      </c>
      <c r="AX1928" t="s">
        <v>2715</v>
      </c>
      <c r="AY1928">
        <v>23</v>
      </c>
      <c r="BA1928" s="119">
        <v>36</v>
      </c>
      <c r="BB1928" s="121">
        <v>49</v>
      </c>
      <c r="BC1928" s="125">
        <f t="shared" si="762"/>
        <v>36049</v>
      </c>
      <c r="BE1928" s="7" t="s">
        <v>228</v>
      </c>
      <c r="BM1928" s="1">
        <v>4786</v>
      </c>
      <c r="BN1928" s="1">
        <v>200</v>
      </c>
      <c r="BO1928" s="1">
        <v>5345</v>
      </c>
      <c r="BP1928" s="1">
        <v>338</v>
      </c>
      <c r="BQ1928" s="1">
        <v>286</v>
      </c>
      <c r="BS1928" s="1">
        <v>9</v>
      </c>
      <c r="BT1928" s="1">
        <v>0</v>
      </c>
      <c r="BU1928" s="1">
        <v>0</v>
      </c>
      <c r="BV1928" s="1">
        <v>0</v>
      </c>
      <c r="BW1928">
        <v>0</v>
      </c>
      <c r="BX1928">
        <v>0</v>
      </c>
    </row>
    <row r="1929" spans="1:76" hidden="1" outlineLevel="1">
      <c r="A1929" t="s">
        <v>999</v>
      </c>
      <c r="B1929" t="s">
        <v>2715</v>
      </c>
      <c r="C1929" s="1">
        <f t="shared" si="764"/>
        <v>30149</v>
      </c>
      <c r="D1929" s="7">
        <f>IF(N1929&gt;0, RANK(N1929,(N1929:P1929,Q1929:AE1929)),0)</f>
        <v>2</v>
      </c>
      <c r="E1929" s="7">
        <f>IF(O1929&gt;0,RANK(O1929,(N1929:P1929,Q1929:AE1929)),0)</f>
        <v>1</v>
      </c>
      <c r="F1929" s="7">
        <f>IF(P1929&gt;0,RANK(P1929,(N1929:P1929,Q1929:AE1929)),0)</f>
        <v>3</v>
      </c>
      <c r="G1929" s="1">
        <f t="shared" si="776"/>
        <v>2375</v>
      </c>
      <c r="H1929" s="2">
        <f t="shared" si="777"/>
        <v>7.8775415436664567E-2</v>
      </c>
      <c r="I1929" s="2"/>
      <c r="J1929" s="2">
        <f t="shared" si="765"/>
        <v>0.45291717801585457</v>
      </c>
      <c r="K1929" s="2">
        <f t="shared" si="766"/>
        <v>0.53169259345251918</v>
      </c>
      <c r="L1929" s="2">
        <f t="shared" si="767"/>
        <v>6.6337191946664901E-3</v>
      </c>
      <c r="M1929" s="2">
        <f t="shared" si="768"/>
        <v>8.7565093369598133E-3</v>
      </c>
      <c r="N1929" s="66">
        <f t="shared" si="774"/>
        <v>13655</v>
      </c>
      <c r="O1929" s="66">
        <f t="shared" si="775"/>
        <v>16030</v>
      </c>
      <c r="P1929" s="66">
        <v>200</v>
      </c>
      <c r="Q1929" s="66">
        <v>118</v>
      </c>
      <c r="R1929" s="66">
        <v>77</v>
      </c>
      <c r="S1929" s="66">
        <v>15</v>
      </c>
      <c r="T1929" s="66">
        <v>24</v>
      </c>
      <c r="U1929" s="66">
        <v>0</v>
      </c>
      <c r="V1929" s="66">
        <v>8</v>
      </c>
      <c r="W1929" s="66">
        <f t="shared" si="769"/>
        <v>22</v>
      </c>
      <c r="Y1929" s="66">
        <v>0</v>
      </c>
      <c r="AA1929" s="66">
        <v>0</v>
      </c>
      <c r="AN1929" s="7">
        <f>IF(Q1929&gt;0,RANK(Q1929,(N1929:P1929,Q1929:AE1929)),0)</f>
        <v>4</v>
      </c>
      <c r="AO1929" s="7">
        <f>IF(R1929&gt;0,RANK(R1929,(N1929:P1929,Q1929:AE1929)),0)</f>
        <v>5</v>
      </c>
      <c r="AP1929" s="7">
        <f>IF(T1929&gt;0,RANK(T1929,(N1929:P1929,Q1929:AE1929)),0)</f>
        <v>6</v>
      </c>
      <c r="AQ1929" s="7">
        <f>IF(S1929&gt;0,RANK(S1929,(N1929:P1929,Q1929:AE1929)),0)</f>
        <v>8</v>
      </c>
      <c r="AR1929" s="2">
        <f t="shared" si="770"/>
        <v>3.9138943248532287E-3</v>
      </c>
      <c r="AS1929" s="2">
        <f t="shared" si="771"/>
        <v>2.5539818899465985E-3</v>
      </c>
      <c r="AT1929" s="2">
        <f t="shared" si="772"/>
        <v>7.9604630335997875E-4</v>
      </c>
      <c r="AU1929" s="2">
        <f t="shared" si="773"/>
        <v>4.9752893959998669E-4</v>
      </c>
      <c r="AW1929" t="s">
        <v>999</v>
      </c>
      <c r="AX1929" t="s">
        <v>2715</v>
      </c>
      <c r="AY1929">
        <v>26</v>
      </c>
      <c r="BA1929" s="119">
        <v>36</v>
      </c>
      <c r="BB1929" s="121">
        <v>51</v>
      </c>
      <c r="BC1929" s="125">
        <f t="shared" si="762"/>
        <v>36051</v>
      </c>
      <c r="BE1929" s="7" t="s">
        <v>228</v>
      </c>
      <c r="BM1929" s="1">
        <v>13162</v>
      </c>
      <c r="BN1929" s="1">
        <v>493</v>
      </c>
      <c r="BO1929" s="1">
        <v>13945</v>
      </c>
      <c r="BP1929" s="1">
        <v>951</v>
      </c>
      <c r="BQ1929" s="1">
        <v>1134</v>
      </c>
      <c r="BS1929" s="1">
        <v>22</v>
      </c>
      <c r="BT1929" s="1">
        <v>0</v>
      </c>
      <c r="BU1929" s="1">
        <v>0</v>
      </c>
      <c r="BV1929" s="1">
        <v>0</v>
      </c>
      <c r="BW1929">
        <v>0</v>
      </c>
      <c r="BX1929">
        <v>0</v>
      </c>
    </row>
    <row r="1930" spans="1:76" hidden="1" outlineLevel="1">
      <c r="A1930" t="s">
        <v>1872</v>
      </c>
      <c r="B1930" t="s">
        <v>2715</v>
      </c>
      <c r="C1930" s="1">
        <f t="shared" si="764"/>
        <v>29802</v>
      </c>
      <c r="D1930" s="7">
        <f>IF(N1930&gt;0, RANK(N1930,(N1930:P1930,Q1930:AE1930)),0)</f>
        <v>1</v>
      </c>
      <c r="E1930" s="7">
        <f>IF(O1930&gt;0,RANK(O1930,(N1930:P1930,Q1930:AE1930)),0)</f>
        <v>2</v>
      </c>
      <c r="F1930" s="7">
        <f>IF(P1930&gt;0,RANK(P1930,(N1930:P1930,Q1930:AE1930)),0)</f>
        <v>3</v>
      </c>
      <c r="G1930" s="1">
        <f t="shared" si="776"/>
        <v>258</v>
      </c>
      <c r="H1930" s="2">
        <f t="shared" si="777"/>
        <v>8.6571371048922898E-3</v>
      </c>
      <c r="I1930" s="2"/>
      <c r="J1930" s="2">
        <f t="shared" si="765"/>
        <v>0.49298704784913766</v>
      </c>
      <c r="K1930" s="2">
        <f t="shared" si="766"/>
        <v>0.48432991074424536</v>
      </c>
      <c r="L1930" s="2">
        <f t="shared" si="767"/>
        <v>1.1106637138447084E-2</v>
      </c>
      <c r="M1930" s="2">
        <f t="shared" si="768"/>
        <v>1.1576404268169948E-2</v>
      </c>
      <c r="N1930" s="66">
        <f t="shared" si="774"/>
        <v>14692</v>
      </c>
      <c r="O1930" s="66">
        <f t="shared" si="775"/>
        <v>14434</v>
      </c>
      <c r="P1930" s="66">
        <v>331</v>
      </c>
      <c r="Q1930" s="66">
        <v>204</v>
      </c>
      <c r="R1930" s="66">
        <v>66</v>
      </c>
      <c r="S1930" s="66">
        <v>4</v>
      </c>
      <c r="T1930" s="66">
        <v>35</v>
      </c>
      <c r="U1930" s="66">
        <v>0</v>
      </c>
      <c r="V1930" s="66">
        <v>12</v>
      </c>
      <c r="W1930" s="66">
        <f t="shared" si="769"/>
        <v>24</v>
      </c>
      <c r="Y1930" s="66">
        <v>0</v>
      </c>
      <c r="AA1930" s="66">
        <v>0</v>
      </c>
      <c r="AN1930" s="7">
        <f>IF(Q1930&gt;0,RANK(Q1930,(N1930:P1930,Q1930:AE1930)),0)</f>
        <v>4</v>
      </c>
      <c r="AO1930" s="7">
        <f>IF(R1930&gt;0,RANK(R1930,(N1930:P1930,Q1930:AE1930)),0)</f>
        <v>5</v>
      </c>
      <c r="AP1930" s="7">
        <f>IF(T1930&gt;0,RANK(T1930,(N1930:P1930,Q1930:AE1930)),0)</f>
        <v>6</v>
      </c>
      <c r="AQ1930" s="7">
        <f>IF(S1930&gt;0,RANK(S1930,(N1930:P1930,Q1930:AE1930)),0)</f>
        <v>9</v>
      </c>
      <c r="AR1930" s="2">
        <f t="shared" si="770"/>
        <v>6.8451781759613448E-3</v>
      </c>
      <c r="AS1930" s="2">
        <f t="shared" si="771"/>
        <v>2.2146164686933762E-3</v>
      </c>
      <c r="AT1930" s="2">
        <f t="shared" si="772"/>
        <v>1.1744178243070936E-3</v>
      </c>
      <c r="AU1930" s="2">
        <f t="shared" si="773"/>
        <v>1.3421917992081068E-4</v>
      </c>
      <c r="AW1930" t="s">
        <v>1872</v>
      </c>
      <c r="AX1930" t="s">
        <v>2715</v>
      </c>
      <c r="AY1930">
        <v>23</v>
      </c>
      <c r="BA1930" s="119">
        <v>36</v>
      </c>
      <c r="BB1930" s="121">
        <v>53</v>
      </c>
      <c r="BC1930" s="125">
        <f t="shared" si="762"/>
        <v>36053</v>
      </c>
      <c r="BE1930" s="7" t="s">
        <v>228</v>
      </c>
      <c r="BM1930" s="1">
        <v>14144</v>
      </c>
      <c r="BN1930" s="1">
        <v>548</v>
      </c>
      <c r="BO1930" s="1">
        <v>12536</v>
      </c>
      <c r="BP1930" s="1">
        <v>947</v>
      </c>
      <c r="BQ1930" s="1">
        <v>951</v>
      </c>
      <c r="BS1930" s="1">
        <v>24</v>
      </c>
      <c r="BT1930" s="1">
        <v>0</v>
      </c>
      <c r="BU1930" s="1">
        <v>0</v>
      </c>
      <c r="BV1930" s="1">
        <v>0</v>
      </c>
      <c r="BW1930">
        <v>0</v>
      </c>
      <c r="BX1930">
        <v>0</v>
      </c>
    </row>
    <row r="1931" spans="1:76" hidden="1" outlineLevel="1">
      <c r="A1931" t="s">
        <v>1749</v>
      </c>
      <c r="B1931" t="s">
        <v>2715</v>
      </c>
      <c r="C1931" s="1">
        <f t="shared" si="764"/>
        <v>356424</v>
      </c>
      <c r="D1931" s="7">
        <f>IF(N1931&gt;0, RANK(N1931,(N1931:P1931,Q1931:AE1931)),0)</f>
        <v>1</v>
      </c>
      <c r="E1931" s="7">
        <f>IF(O1931&gt;0,RANK(O1931,(N1931:P1931,Q1931:AE1931)),0)</f>
        <v>2</v>
      </c>
      <c r="F1931" s="7">
        <f>IF(P1931&gt;0,RANK(P1931,(N1931:P1931,Q1931:AE1931)),0)</f>
        <v>3</v>
      </c>
      <c r="G1931" s="1">
        <f t="shared" si="776"/>
        <v>63109</v>
      </c>
      <c r="H1931" s="2">
        <f t="shared" si="777"/>
        <v>0.17706158956748141</v>
      </c>
      <c r="I1931" s="2"/>
      <c r="J1931" s="2">
        <f t="shared" si="765"/>
        <v>0.58180986690009651</v>
      </c>
      <c r="K1931" s="2">
        <f t="shared" si="766"/>
        <v>0.40474827733261509</v>
      </c>
      <c r="L1931" s="2">
        <f t="shared" si="767"/>
        <v>5.7768275985904428E-3</v>
      </c>
      <c r="M1931" s="2">
        <f t="shared" si="768"/>
        <v>7.6650281686979592E-3</v>
      </c>
      <c r="N1931" s="66">
        <f t="shared" si="774"/>
        <v>207371</v>
      </c>
      <c r="O1931" s="66">
        <f t="shared" si="775"/>
        <v>144262</v>
      </c>
      <c r="P1931" s="66">
        <v>2059</v>
      </c>
      <c r="Q1931" s="66">
        <v>1428</v>
      </c>
      <c r="R1931" s="66">
        <v>577</v>
      </c>
      <c r="S1931" s="66">
        <v>119</v>
      </c>
      <c r="T1931" s="66">
        <v>107</v>
      </c>
      <c r="U1931" s="66">
        <v>0</v>
      </c>
      <c r="V1931" s="66">
        <v>60</v>
      </c>
      <c r="W1931" s="66">
        <f t="shared" si="769"/>
        <v>437</v>
      </c>
      <c r="Y1931" s="66">
        <v>4</v>
      </c>
      <c r="AA1931" s="66">
        <v>0</v>
      </c>
      <c r="AN1931" s="7">
        <f>IF(Q1931&gt;0,RANK(Q1931,(N1931:P1931,Q1931:AE1931)),0)</f>
        <v>4</v>
      </c>
      <c r="AO1931" s="7">
        <f>IF(R1931&gt;0,RANK(R1931,(N1931:P1931,Q1931:AE1931)),0)</f>
        <v>5</v>
      </c>
      <c r="AP1931" s="7">
        <f>IF(T1931&gt;0,RANK(T1931,(N1931:P1931,Q1931:AE1931)),0)</f>
        <v>8</v>
      </c>
      <c r="AQ1931" s="7">
        <f>IF(S1931&gt;0,RANK(S1931,(N1931:P1931,Q1931:AE1931)),0)</f>
        <v>7</v>
      </c>
      <c r="AR1931" s="2">
        <f t="shared" si="770"/>
        <v>4.0064642111642314E-3</v>
      </c>
      <c r="AS1931" s="2">
        <f t="shared" si="771"/>
        <v>1.618858438264539E-3</v>
      </c>
      <c r="AT1931" s="2">
        <f t="shared" si="772"/>
        <v>3.0020425111664759E-4</v>
      </c>
      <c r="AU1931" s="2">
        <f t="shared" si="773"/>
        <v>3.3387201759701931E-4</v>
      </c>
      <c r="AW1931" t="s">
        <v>1749</v>
      </c>
      <c r="AX1931" t="s">
        <v>2715</v>
      </c>
      <c r="AY1931">
        <v>0</v>
      </c>
      <c r="BA1931" s="119">
        <v>36</v>
      </c>
      <c r="BB1931" s="121">
        <v>55</v>
      </c>
      <c r="BC1931" s="125">
        <f t="shared" si="762"/>
        <v>36055</v>
      </c>
      <c r="BE1931" s="7" t="s">
        <v>228</v>
      </c>
      <c r="BM1931" s="1">
        <v>201184</v>
      </c>
      <c r="BN1931" s="1">
        <v>6187</v>
      </c>
      <c r="BO1931" s="1">
        <v>122834</v>
      </c>
      <c r="BP1931" s="1">
        <v>8142</v>
      </c>
      <c r="BQ1931" s="1">
        <v>13286</v>
      </c>
      <c r="BS1931" s="1">
        <v>436</v>
      </c>
      <c r="BT1931" s="1">
        <v>0</v>
      </c>
      <c r="BU1931" s="1">
        <v>0</v>
      </c>
      <c r="BV1931" s="1">
        <v>0</v>
      </c>
      <c r="BW1931">
        <v>1</v>
      </c>
      <c r="BX1931">
        <v>0</v>
      </c>
    </row>
    <row r="1932" spans="1:76" hidden="1" outlineLevel="1">
      <c r="A1932" t="s">
        <v>1426</v>
      </c>
      <c r="B1932" t="s">
        <v>2715</v>
      </c>
      <c r="C1932" s="1">
        <f t="shared" si="764"/>
        <v>20175</v>
      </c>
      <c r="D1932" s="7">
        <f>IF(N1932&gt;0, RANK(N1932,(N1932:P1932,Q1932:AE1932)),0)</f>
        <v>2</v>
      </c>
      <c r="E1932" s="7">
        <f>IF(O1932&gt;0,RANK(O1932,(N1932:P1932,Q1932:AE1932)),0)</f>
        <v>1</v>
      </c>
      <c r="F1932" s="7">
        <f>IF(P1932&gt;0,RANK(P1932,(N1932:P1932,Q1932:AE1932)),0)</f>
        <v>3</v>
      </c>
      <c r="G1932" s="1">
        <f t="shared" si="776"/>
        <v>1631</v>
      </c>
      <c r="H1932" s="2">
        <f t="shared" si="777"/>
        <v>8.0842627013630736E-2</v>
      </c>
      <c r="I1932" s="2"/>
      <c r="J1932" s="2">
        <f t="shared" si="765"/>
        <v>0.45006195786864933</v>
      </c>
      <c r="K1932" s="2">
        <f t="shared" si="766"/>
        <v>0.5309045848822801</v>
      </c>
      <c r="L1932" s="2">
        <f t="shared" si="767"/>
        <v>1.2292441140024783E-2</v>
      </c>
      <c r="M1932" s="2">
        <f t="shared" si="768"/>
        <v>6.7410161090457905E-3</v>
      </c>
      <c r="N1932" s="66">
        <f t="shared" si="774"/>
        <v>9080</v>
      </c>
      <c r="O1932" s="66">
        <f t="shared" si="775"/>
        <v>10711</v>
      </c>
      <c r="P1932" s="66">
        <v>248</v>
      </c>
      <c r="Q1932" s="66">
        <v>71</v>
      </c>
      <c r="R1932" s="66">
        <v>29</v>
      </c>
      <c r="S1932" s="66">
        <v>6</v>
      </c>
      <c r="T1932" s="66">
        <v>22</v>
      </c>
      <c r="U1932" s="66">
        <v>0</v>
      </c>
      <c r="V1932" s="66">
        <v>7</v>
      </c>
      <c r="W1932" s="66">
        <f t="shared" si="769"/>
        <v>0</v>
      </c>
      <c r="Y1932" s="66">
        <v>1</v>
      </c>
      <c r="AA1932" s="66">
        <v>0</v>
      </c>
      <c r="AN1932" s="7">
        <f>IF(Q1932&gt;0,RANK(Q1932,(N1932:P1932,Q1932:AE1932)),0)</f>
        <v>4</v>
      </c>
      <c r="AO1932" s="7">
        <f>IF(R1932&gt;0,RANK(R1932,(N1932:P1932,Q1932:AE1932)),0)</f>
        <v>5</v>
      </c>
      <c r="AP1932" s="7">
        <f>IF(T1932&gt;0,RANK(T1932,(N1932:P1932,Q1932:AE1932)),0)</f>
        <v>6</v>
      </c>
      <c r="AQ1932" s="7">
        <f>IF(S1932&gt;0,RANK(S1932,(N1932:P1932,Q1932:AE1932)),0)</f>
        <v>8</v>
      </c>
      <c r="AR1932" s="2">
        <f t="shared" si="770"/>
        <v>3.5192069392812886E-3</v>
      </c>
      <c r="AS1932" s="2">
        <f t="shared" si="771"/>
        <v>1.4374225526641883E-3</v>
      </c>
      <c r="AT1932" s="2">
        <f t="shared" si="772"/>
        <v>1.090458488228005E-3</v>
      </c>
      <c r="AU1932" s="2">
        <f t="shared" si="773"/>
        <v>2.9739776951672863E-4</v>
      </c>
      <c r="AW1932" t="s">
        <v>1426</v>
      </c>
      <c r="AX1932" t="s">
        <v>2715</v>
      </c>
      <c r="AY1932">
        <v>21</v>
      </c>
      <c r="BA1932" s="119">
        <v>36</v>
      </c>
      <c r="BB1932" s="121">
        <v>57</v>
      </c>
      <c r="BC1932" s="125">
        <f t="shared" si="762"/>
        <v>36057</v>
      </c>
      <c r="BE1932" s="7" t="s">
        <v>228</v>
      </c>
      <c r="BM1932" s="1">
        <v>8764</v>
      </c>
      <c r="BN1932" s="1">
        <v>316</v>
      </c>
      <c r="BO1932" s="1">
        <v>9412</v>
      </c>
      <c r="BP1932" s="1">
        <v>665</v>
      </c>
      <c r="BQ1932" s="1">
        <v>634</v>
      </c>
      <c r="BS1932" s="1">
        <v>0</v>
      </c>
      <c r="BT1932" s="1">
        <v>0</v>
      </c>
      <c r="BU1932" s="1">
        <v>0</v>
      </c>
      <c r="BV1932" s="1">
        <v>0</v>
      </c>
      <c r="BW1932">
        <v>0</v>
      </c>
      <c r="BX1932">
        <v>0</v>
      </c>
    </row>
    <row r="1933" spans="1:76" hidden="1" outlineLevel="1">
      <c r="A1933" t="s">
        <v>2451</v>
      </c>
      <c r="B1933" t="s">
        <v>2715</v>
      </c>
      <c r="C1933" s="1">
        <f t="shared" si="764"/>
        <v>635618</v>
      </c>
      <c r="D1933" s="7">
        <f>IF(N1933&gt;0, RANK(N1933,(N1933:P1933,Q1933:AE1933)),0)</f>
        <v>1</v>
      </c>
      <c r="E1933" s="7">
        <f>IF(O1933&gt;0,RANK(O1933,(N1933:P1933,Q1933:AE1933)),0)</f>
        <v>2</v>
      </c>
      <c r="F1933" s="7">
        <f>IF(P1933&gt;0,RANK(P1933,(N1933:P1933,Q1933:AE1933)),0)</f>
        <v>3</v>
      </c>
      <c r="G1933" s="1">
        <f t="shared" si="776"/>
        <v>53409</v>
      </c>
      <c r="H1933" s="2">
        <f t="shared" si="777"/>
        <v>8.4026884071879651E-2</v>
      </c>
      <c r="I1933" s="2"/>
      <c r="J1933" s="2">
        <f t="shared" si="765"/>
        <v>0.53835007819161829</v>
      </c>
      <c r="K1933" s="2">
        <f t="shared" si="766"/>
        <v>0.45432319411973859</v>
      </c>
      <c r="L1933" s="2">
        <f t="shared" si="767"/>
        <v>3.5996463284551413E-3</v>
      </c>
      <c r="M1933" s="2">
        <f t="shared" si="768"/>
        <v>3.7270813601879785E-3</v>
      </c>
      <c r="N1933" s="66">
        <f t="shared" si="774"/>
        <v>342185</v>
      </c>
      <c r="O1933" s="66">
        <f t="shared" si="775"/>
        <v>288776</v>
      </c>
      <c r="P1933" s="66">
        <v>2288</v>
      </c>
      <c r="Q1933" s="66">
        <v>1254</v>
      </c>
      <c r="R1933" s="66">
        <v>808</v>
      </c>
      <c r="S1933" s="66">
        <v>8</v>
      </c>
      <c r="T1933" s="66">
        <v>166</v>
      </c>
      <c r="U1933" s="66">
        <v>0</v>
      </c>
      <c r="V1933" s="66">
        <v>64</v>
      </c>
      <c r="W1933" s="66">
        <f t="shared" si="769"/>
        <v>69</v>
      </c>
      <c r="Y1933" s="66">
        <v>0</v>
      </c>
      <c r="AA1933" s="66">
        <v>0</v>
      </c>
      <c r="AN1933" s="7">
        <f>IF(Q1933&gt;0,RANK(Q1933,(N1933:P1933,Q1933:AE1933)),0)</f>
        <v>4</v>
      </c>
      <c r="AO1933" s="7">
        <f>IF(R1933&gt;0,RANK(R1933,(N1933:P1933,Q1933:AE1933)),0)</f>
        <v>5</v>
      </c>
      <c r="AP1933" s="7">
        <f>IF(T1933&gt;0,RANK(T1933,(N1933:P1933,Q1933:AE1933)),0)</f>
        <v>6</v>
      </c>
      <c r="AQ1933" s="7">
        <f>IF(S1933&gt;0,RANK(S1933,(N1933:P1933,Q1933:AE1933)),0)</f>
        <v>9</v>
      </c>
      <c r="AR1933" s="2">
        <f t="shared" si="770"/>
        <v>1.9728830838648369E-3</v>
      </c>
      <c r="AS1933" s="2">
        <f t="shared" si="771"/>
        <v>1.2712037733355569E-3</v>
      </c>
      <c r="AT1933" s="2">
        <f t="shared" si="772"/>
        <v>2.6116315145260205E-4</v>
      </c>
      <c r="AU1933" s="2">
        <f t="shared" si="773"/>
        <v>1.2586175973619375E-5</v>
      </c>
      <c r="AW1933" t="s">
        <v>2451</v>
      </c>
      <c r="AX1933" t="s">
        <v>2715</v>
      </c>
      <c r="AY1933">
        <v>0</v>
      </c>
      <c r="BA1933" s="119">
        <v>36</v>
      </c>
      <c r="BB1933" s="121">
        <v>59</v>
      </c>
      <c r="BC1933" s="125">
        <f t="shared" si="762"/>
        <v>36059</v>
      </c>
      <c r="BE1933" s="7" t="s">
        <v>228</v>
      </c>
      <c r="BM1933" s="1">
        <v>334442</v>
      </c>
      <c r="BN1933" s="1">
        <v>7743</v>
      </c>
      <c r="BO1933" s="1">
        <v>261589</v>
      </c>
      <c r="BP1933" s="1">
        <v>12061</v>
      </c>
      <c r="BQ1933" s="1">
        <v>15126</v>
      </c>
      <c r="BS1933" s="1">
        <v>68</v>
      </c>
      <c r="BT1933" s="1">
        <v>0</v>
      </c>
      <c r="BU1933" s="1">
        <v>0</v>
      </c>
      <c r="BV1933" s="1">
        <v>0</v>
      </c>
      <c r="BW1933">
        <v>0</v>
      </c>
      <c r="BX1933">
        <v>1</v>
      </c>
    </row>
    <row r="1934" spans="1:76" hidden="1" outlineLevel="1">
      <c r="A1934" t="s">
        <v>599</v>
      </c>
      <c r="B1934" t="s">
        <v>2715</v>
      </c>
      <c r="C1934" s="1">
        <f t="shared" si="764"/>
        <v>95272</v>
      </c>
      <c r="D1934" s="7">
        <f>IF(N1934&gt;0, RANK(N1934,(N1934:P1934,Q1934:AE1934)),0)</f>
        <v>1</v>
      </c>
      <c r="E1934" s="7">
        <f>IF(O1934&gt;0,RANK(O1934,(N1934:P1934,Q1934:AE1934)),0)</f>
        <v>2</v>
      </c>
      <c r="F1934" s="7">
        <f>IF(P1934&gt;0,RANK(P1934,(N1934:P1934,Q1934:AE1934)),0)</f>
        <v>3</v>
      </c>
      <c r="G1934" s="1">
        <f t="shared" si="776"/>
        <v>955</v>
      </c>
      <c r="H1934" s="2">
        <f t="shared" si="777"/>
        <v>1.002393148039298E-2</v>
      </c>
      <c r="I1934" s="2"/>
      <c r="J1934" s="2">
        <f t="shared" si="765"/>
        <v>0.49650474431102526</v>
      </c>
      <c r="K1934" s="2">
        <f t="shared" si="766"/>
        <v>0.48648081283063227</v>
      </c>
      <c r="L1934" s="2">
        <f t="shared" si="767"/>
        <v>1.075866991351079E-2</v>
      </c>
      <c r="M1934" s="2">
        <f t="shared" si="768"/>
        <v>6.2557729448316259E-3</v>
      </c>
      <c r="N1934" s="66">
        <f t="shared" si="774"/>
        <v>47303</v>
      </c>
      <c r="O1934" s="66">
        <f t="shared" si="775"/>
        <v>46348</v>
      </c>
      <c r="P1934" s="66">
        <v>1025</v>
      </c>
      <c r="Q1934" s="66">
        <v>317</v>
      </c>
      <c r="R1934" s="66">
        <v>134</v>
      </c>
      <c r="S1934" s="66">
        <v>8</v>
      </c>
      <c r="T1934" s="66">
        <v>49</v>
      </c>
      <c r="U1934" s="66">
        <v>0</v>
      </c>
      <c r="V1934" s="66">
        <v>22</v>
      </c>
      <c r="W1934" s="66">
        <f t="shared" si="769"/>
        <v>65</v>
      </c>
      <c r="Y1934" s="66">
        <v>1</v>
      </c>
      <c r="AA1934" s="66">
        <v>0</v>
      </c>
      <c r="AN1934" s="7">
        <f>IF(Q1934&gt;0,RANK(Q1934,(N1934:P1934,Q1934:AE1934)),0)</f>
        <v>4</v>
      </c>
      <c r="AO1934" s="7">
        <f>IF(R1934&gt;0,RANK(R1934,(N1934:P1934,Q1934:AE1934)),0)</f>
        <v>5</v>
      </c>
      <c r="AP1934" s="7">
        <f>IF(T1934&gt;0,RANK(T1934,(N1934:P1934,Q1934:AE1934)),0)</f>
        <v>7</v>
      </c>
      <c r="AQ1934" s="7">
        <f>IF(S1934&gt;0,RANK(S1934,(N1934:P1934,Q1934:AE1934)),0)</f>
        <v>9</v>
      </c>
      <c r="AR1934" s="2">
        <f t="shared" si="770"/>
        <v>3.3273154756906539E-3</v>
      </c>
      <c r="AS1934" s="2">
        <f t="shared" si="771"/>
        <v>1.4064992862540936E-3</v>
      </c>
      <c r="AT1934" s="2">
        <f t="shared" si="772"/>
        <v>5.1431690318246709E-4</v>
      </c>
      <c r="AU1934" s="2">
        <f t="shared" si="773"/>
        <v>8.3970106642035437E-5</v>
      </c>
      <c r="AW1934" t="s">
        <v>599</v>
      </c>
      <c r="AX1934" t="s">
        <v>2715</v>
      </c>
      <c r="AY1934">
        <v>0</v>
      </c>
      <c r="BA1934" s="119">
        <v>36</v>
      </c>
      <c r="BB1934" s="121">
        <v>63</v>
      </c>
      <c r="BC1934" s="125">
        <f t="shared" si="762"/>
        <v>36063</v>
      </c>
      <c r="BE1934" s="7" t="s">
        <v>228</v>
      </c>
      <c r="BM1934" s="1">
        <v>45193</v>
      </c>
      <c r="BN1934" s="1">
        <v>2110</v>
      </c>
      <c r="BO1934" s="1">
        <v>40592</v>
      </c>
      <c r="BP1934" s="1">
        <v>2768</v>
      </c>
      <c r="BQ1934" s="1">
        <v>2988</v>
      </c>
      <c r="BS1934" s="1">
        <v>65</v>
      </c>
      <c r="BT1934" s="1">
        <v>0</v>
      </c>
      <c r="BU1934" s="1">
        <v>0</v>
      </c>
      <c r="BV1934" s="1">
        <v>0</v>
      </c>
      <c r="BW1934">
        <v>0</v>
      </c>
      <c r="BX1934">
        <v>0</v>
      </c>
    </row>
    <row r="1935" spans="1:76" hidden="1" outlineLevel="1">
      <c r="A1935" t="s">
        <v>547</v>
      </c>
      <c r="B1935" t="s">
        <v>2715</v>
      </c>
      <c r="C1935" s="1">
        <f t="shared" si="764"/>
        <v>94365</v>
      </c>
      <c r="D1935" s="7">
        <f>IF(N1935&gt;0, RANK(N1935,(N1935:P1935,Q1935:AE1935)),0)</f>
        <v>2</v>
      </c>
      <c r="E1935" s="7">
        <f>IF(O1935&gt;0,RANK(O1935,(N1935:P1935,Q1935:AE1935)),0)</f>
        <v>1</v>
      </c>
      <c r="F1935" s="7">
        <f>IF(P1935&gt;0,RANK(P1935,(N1935:P1935,Q1935:AE1935)),0)</f>
        <v>3</v>
      </c>
      <c r="G1935" s="1">
        <f t="shared" si="776"/>
        <v>5750</v>
      </c>
      <c r="H1935" s="2">
        <f t="shared" si="777"/>
        <v>6.0933608859216871E-2</v>
      </c>
      <c r="I1935" s="2"/>
      <c r="J1935" s="2">
        <f t="shared" si="765"/>
        <v>0.46103958035288506</v>
      </c>
      <c r="K1935" s="2">
        <f t="shared" si="766"/>
        <v>0.5219731892121019</v>
      </c>
      <c r="L1935" s="2">
        <f t="shared" si="767"/>
        <v>9.4208657871032685E-3</v>
      </c>
      <c r="M1935" s="2">
        <f t="shared" si="768"/>
        <v>7.5663646479097769E-3</v>
      </c>
      <c r="N1935" s="66">
        <f t="shared" si="774"/>
        <v>43506</v>
      </c>
      <c r="O1935" s="66">
        <f t="shared" si="775"/>
        <v>49256</v>
      </c>
      <c r="P1935" s="66">
        <v>889</v>
      </c>
      <c r="Q1935" s="66">
        <v>405</v>
      </c>
      <c r="R1935" s="66">
        <v>148</v>
      </c>
      <c r="S1935" s="66">
        <v>6</v>
      </c>
      <c r="T1935" s="66">
        <v>65</v>
      </c>
      <c r="U1935" s="66">
        <v>0</v>
      </c>
      <c r="V1935" s="66">
        <v>37</v>
      </c>
      <c r="W1935" s="66">
        <f t="shared" si="769"/>
        <v>30</v>
      </c>
      <c r="Y1935" s="66">
        <v>1</v>
      </c>
      <c r="AA1935" s="66">
        <v>0</v>
      </c>
      <c r="AG1935" s="66">
        <v>22</v>
      </c>
      <c r="AN1935" s="7">
        <f>IF(Q1935&gt;0,RANK(Q1935,(N1935:P1935,Q1935:AE1935)),0)</f>
        <v>4</v>
      </c>
      <c r="AO1935" s="7">
        <f>IF(R1935&gt;0,RANK(R1935,(N1935:P1935,Q1935:AE1935)),0)</f>
        <v>5</v>
      </c>
      <c r="AP1935" s="7">
        <f>IF(T1935&gt;0,RANK(T1935,(N1935:P1935,Q1935:AE1935)),0)</f>
        <v>6</v>
      </c>
      <c r="AQ1935" s="7">
        <f>IF(S1935&gt;0,RANK(S1935,(N1935:P1935,Q1935:AE1935)),0)</f>
        <v>9</v>
      </c>
      <c r="AR1935" s="2">
        <f t="shared" si="770"/>
        <v>4.2918454935622317E-3</v>
      </c>
      <c r="AS1935" s="2">
        <f t="shared" si="771"/>
        <v>1.5683781062894081E-3</v>
      </c>
      <c r="AT1935" s="2">
        <f t="shared" si="772"/>
        <v>6.8881470884332111E-4</v>
      </c>
      <c r="AU1935" s="2">
        <f t="shared" si="773"/>
        <v>6.3582896200921948E-5</v>
      </c>
      <c r="AW1935" t="s">
        <v>547</v>
      </c>
      <c r="AX1935" t="s">
        <v>2715</v>
      </c>
      <c r="AY1935">
        <v>0</v>
      </c>
      <c r="BA1935" s="119">
        <v>36</v>
      </c>
      <c r="BB1935" s="121">
        <v>65</v>
      </c>
      <c r="BC1935" s="125">
        <f t="shared" si="762"/>
        <v>36065</v>
      </c>
      <c r="BE1935" s="7" t="s">
        <v>228</v>
      </c>
      <c r="BM1935" s="1">
        <v>41707</v>
      </c>
      <c r="BN1935" s="1">
        <v>1799</v>
      </c>
      <c r="BO1935" s="1">
        <v>42979</v>
      </c>
      <c r="BP1935" s="1">
        <v>3725</v>
      </c>
      <c r="BQ1935" s="1">
        <v>2552</v>
      </c>
      <c r="BS1935" s="1">
        <v>52</v>
      </c>
      <c r="BT1935" s="1">
        <v>0</v>
      </c>
      <c r="BU1935" s="1">
        <v>0</v>
      </c>
      <c r="BV1935" s="1">
        <v>0</v>
      </c>
      <c r="BW1935">
        <v>0</v>
      </c>
      <c r="BX1935">
        <v>0</v>
      </c>
    </row>
    <row r="1936" spans="1:76" hidden="1" outlineLevel="1">
      <c r="A1936" t="s">
        <v>1396</v>
      </c>
      <c r="B1936" t="s">
        <v>2715</v>
      </c>
      <c r="C1936" s="1">
        <f t="shared" si="764"/>
        <v>218239</v>
      </c>
      <c r="D1936" s="7">
        <f>IF(N1936&gt;0, RANK(N1936,(N1936:P1936,Q1936:AE1936)),0)</f>
        <v>1</v>
      </c>
      <c r="E1936" s="7">
        <f>IF(O1936&gt;0,RANK(O1936,(N1936:P1936,Q1936:AE1936)),0)</f>
        <v>2</v>
      </c>
      <c r="F1936" s="7">
        <f>IF(P1936&gt;0,RANK(P1936,(N1936:P1936,Q1936:AE1936)),0)</f>
        <v>3</v>
      </c>
      <c r="G1936" s="1">
        <f t="shared" si="776"/>
        <v>44345</v>
      </c>
      <c r="H1936" s="2">
        <f t="shared" si="777"/>
        <v>0.20319466273214229</v>
      </c>
      <c r="I1936" s="2"/>
      <c r="J1936" s="2">
        <f t="shared" si="765"/>
        <v>0.59254761981130777</v>
      </c>
      <c r="K1936" s="2">
        <f t="shared" si="766"/>
        <v>0.38935295707916551</v>
      </c>
      <c r="L1936" s="2">
        <f t="shared" si="767"/>
        <v>9.022218760166607E-3</v>
      </c>
      <c r="M1936" s="2">
        <f t="shared" si="768"/>
        <v>9.0772043493601174E-3</v>
      </c>
      <c r="N1936" s="66">
        <f t="shared" si="774"/>
        <v>129317</v>
      </c>
      <c r="O1936" s="66">
        <f t="shared" si="775"/>
        <v>84972</v>
      </c>
      <c r="P1936" s="66">
        <v>1969</v>
      </c>
      <c r="Q1936" s="66">
        <v>1328</v>
      </c>
      <c r="R1936" s="66">
        <v>399</v>
      </c>
      <c r="S1936" s="66">
        <v>0</v>
      </c>
      <c r="T1936" s="66">
        <v>135</v>
      </c>
      <c r="U1936" s="66">
        <v>0</v>
      </c>
      <c r="V1936" s="66">
        <v>74</v>
      </c>
      <c r="W1936" s="66">
        <f t="shared" si="769"/>
        <v>45</v>
      </c>
      <c r="Y1936" s="66">
        <v>0</v>
      </c>
      <c r="AA1936" s="66">
        <v>0</v>
      </c>
      <c r="AN1936" s="7">
        <f>IF(Q1936&gt;0,RANK(Q1936,(N1936:P1936,Q1936:AE1936)),0)</f>
        <v>4</v>
      </c>
      <c r="AO1936" s="7">
        <f>IF(R1936&gt;0,RANK(R1936,(N1936:P1936,Q1936:AE1936)),0)</f>
        <v>5</v>
      </c>
      <c r="AP1936" s="7">
        <f>IF(T1936&gt;0,RANK(T1936,(N1936:P1936,Q1936:AE1936)),0)</f>
        <v>6</v>
      </c>
      <c r="AQ1936" s="7">
        <f>IF(S1936&gt;0,RANK(S1936,(N1936:P1936,Q1936:AE1936)),0)</f>
        <v>0</v>
      </c>
      <c r="AR1936" s="2">
        <f t="shared" si="770"/>
        <v>6.0850718707472088E-3</v>
      </c>
      <c r="AS1936" s="2">
        <f t="shared" si="771"/>
        <v>1.8282708406838375E-3</v>
      </c>
      <c r="AT1936" s="2">
        <f t="shared" si="772"/>
        <v>6.1858787842686226E-4</v>
      </c>
      <c r="AU1936" s="2">
        <f t="shared" si="773"/>
        <v>0</v>
      </c>
      <c r="AW1936" t="s">
        <v>1396</v>
      </c>
      <c r="AX1936" t="s">
        <v>2715</v>
      </c>
      <c r="AY1936">
        <v>25</v>
      </c>
      <c r="BA1936" s="119">
        <v>36</v>
      </c>
      <c r="BB1936" s="121">
        <v>67</v>
      </c>
      <c r="BC1936" s="125">
        <f t="shared" si="762"/>
        <v>36067</v>
      </c>
      <c r="BE1936" s="7" t="s">
        <v>228</v>
      </c>
      <c r="BM1936" s="1">
        <v>124576</v>
      </c>
      <c r="BN1936" s="1">
        <v>4741</v>
      </c>
      <c r="BO1936" s="1">
        <v>73616</v>
      </c>
      <c r="BP1936" s="1">
        <v>4963</v>
      </c>
      <c r="BQ1936" s="1">
        <v>6393</v>
      </c>
      <c r="BS1936" s="1">
        <v>45</v>
      </c>
      <c r="BT1936" s="1">
        <v>0</v>
      </c>
      <c r="BU1936" s="1">
        <v>0</v>
      </c>
      <c r="BV1936" s="1">
        <v>0</v>
      </c>
      <c r="BW1936">
        <v>0</v>
      </c>
      <c r="BX1936">
        <v>0</v>
      </c>
    </row>
    <row r="1937" spans="1:76" hidden="1" outlineLevel="1">
      <c r="A1937" t="s">
        <v>3410</v>
      </c>
      <c r="B1937" t="s">
        <v>2715</v>
      </c>
      <c r="C1937" s="1">
        <f t="shared" si="764"/>
        <v>51020</v>
      </c>
      <c r="D1937" s="7">
        <f>IF(N1937&gt;0, RANK(N1937,(N1937:P1937,Q1937:AE1937)),0)</f>
        <v>2</v>
      </c>
      <c r="E1937" s="7">
        <f>IF(O1937&gt;0,RANK(O1937,(N1937:P1937,Q1937:AE1937)),0)</f>
        <v>1</v>
      </c>
      <c r="F1937" s="7">
        <f>IF(P1937&gt;0,RANK(P1937,(N1937:P1937,Q1937:AE1937)),0)</f>
        <v>3</v>
      </c>
      <c r="G1937" s="1">
        <f t="shared" si="776"/>
        <v>68</v>
      </c>
      <c r="H1937" s="2">
        <f t="shared" si="777"/>
        <v>1.3328106624852999E-3</v>
      </c>
      <c r="I1937" s="2"/>
      <c r="J1937" s="2">
        <f t="shared" si="765"/>
        <v>0.49202273618188946</v>
      </c>
      <c r="K1937" s="2">
        <f t="shared" si="766"/>
        <v>0.49335554684437477</v>
      </c>
      <c r="L1937" s="2">
        <f t="shared" si="767"/>
        <v>7.0168561348490791E-3</v>
      </c>
      <c r="M1937" s="2">
        <f t="shared" si="768"/>
        <v>7.6048608388867419E-3</v>
      </c>
      <c r="N1937" s="66">
        <f t="shared" si="774"/>
        <v>25103</v>
      </c>
      <c r="O1937" s="66">
        <f t="shared" si="775"/>
        <v>25171</v>
      </c>
      <c r="P1937" s="66">
        <v>358</v>
      </c>
      <c r="Q1937" s="66">
        <v>238</v>
      </c>
      <c r="R1937" s="66">
        <v>85</v>
      </c>
      <c r="S1937" s="66">
        <v>18</v>
      </c>
      <c r="T1937" s="66">
        <v>36</v>
      </c>
      <c r="U1937" s="66">
        <v>0</v>
      </c>
      <c r="V1937" s="66">
        <v>11</v>
      </c>
      <c r="W1937" s="66">
        <f t="shared" si="769"/>
        <v>0</v>
      </c>
      <c r="Y1937" s="66">
        <v>0</v>
      </c>
      <c r="AA1937" s="66">
        <v>0</v>
      </c>
      <c r="AN1937" s="7">
        <f>IF(Q1937&gt;0,RANK(Q1937,(N1937:P1937,Q1937:AE1937)),0)</f>
        <v>4</v>
      </c>
      <c r="AO1937" s="7">
        <f>IF(R1937&gt;0,RANK(R1937,(N1937:P1937,Q1937:AE1937)),0)</f>
        <v>5</v>
      </c>
      <c r="AP1937" s="7">
        <f>IF(T1937&gt;0,RANK(T1937,(N1937:P1937,Q1937:AE1937)),0)</f>
        <v>6</v>
      </c>
      <c r="AQ1937" s="7">
        <f>IF(S1937&gt;0,RANK(S1937,(N1937:P1937,Q1937:AE1937)),0)</f>
        <v>7</v>
      </c>
      <c r="AR1937" s="2">
        <f t="shared" si="770"/>
        <v>4.66483731869855E-3</v>
      </c>
      <c r="AS1937" s="2">
        <f t="shared" si="771"/>
        <v>1.6660133281066248E-3</v>
      </c>
      <c r="AT1937" s="2">
        <f t="shared" si="772"/>
        <v>7.0560564484515882E-4</v>
      </c>
      <c r="AU1937" s="2">
        <f t="shared" si="773"/>
        <v>3.5280282242257941E-4</v>
      </c>
      <c r="AW1937" t="s">
        <v>3410</v>
      </c>
      <c r="AX1937" t="s">
        <v>2715</v>
      </c>
      <c r="AY1937">
        <v>0</v>
      </c>
      <c r="BA1937" s="119">
        <v>36</v>
      </c>
      <c r="BB1937" s="121">
        <v>69</v>
      </c>
      <c r="BC1937" s="125">
        <f t="shared" si="762"/>
        <v>36069</v>
      </c>
      <c r="BE1937" s="7" t="s">
        <v>228</v>
      </c>
      <c r="BM1937" s="1">
        <v>24277</v>
      </c>
      <c r="BN1937" s="1">
        <v>826</v>
      </c>
      <c r="BO1937" s="1">
        <v>21961</v>
      </c>
      <c r="BP1937" s="1">
        <v>1382</v>
      </c>
      <c r="BQ1937" s="1">
        <v>1828</v>
      </c>
      <c r="BS1937" s="1">
        <v>0</v>
      </c>
      <c r="BT1937" s="1">
        <v>0</v>
      </c>
      <c r="BU1937" s="1">
        <v>0</v>
      </c>
      <c r="BV1937" s="1">
        <v>0</v>
      </c>
      <c r="BW1937">
        <v>0</v>
      </c>
      <c r="BX1937">
        <v>0</v>
      </c>
    </row>
    <row r="1938" spans="1:76" hidden="1" outlineLevel="1">
      <c r="A1938" t="s">
        <v>3376</v>
      </c>
      <c r="B1938" t="s">
        <v>2715</v>
      </c>
      <c r="C1938" s="1">
        <f t="shared" ref="C1938:C1968" si="778">SUM(N1938:AL1938)</f>
        <v>151982</v>
      </c>
      <c r="D1938" s="7">
        <f>IF(N1938&gt;0, RANK(N1938,(N1938:P1938,Q1938:AE1938)),0)</f>
        <v>1</v>
      </c>
      <c r="E1938" s="7">
        <f>IF(O1938&gt;0,RANK(O1938,(N1938:P1938,Q1938:AE1938)),0)</f>
        <v>2</v>
      </c>
      <c r="F1938" s="7">
        <f>IF(P1938&gt;0,RANK(P1938,(N1938:P1938,Q1938:AE1938)),0)</f>
        <v>3</v>
      </c>
      <c r="G1938" s="1">
        <f t="shared" si="776"/>
        <v>6284</v>
      </c>
      <c r="H1938" s="2">
        <f t="shared" si="777"/>
        <v>4.1347001618612732E-2</v>
      </c>
      <c r="I1938" s="2"/>
      <c r="J1938" s="2">
        <f t="shared" ref="J1938:J1968" si="779">IF($C1938=0,"-",N1938/$C1938)</f>
        <v>0.51536366148622859</v>
      </c>
      <c r="K1938" s="2">
        <f t="shared" ref="K1938:K1968" si="780">IF($C1938=0,"-",O1938/$C1938)</f>
        <v>0.47401665986761587</v>
      </c>
      <c r="L1938" s="2">
        <f t="shared" ref="L1938:L1968" si="781">IF($C1938=0,"-",P1938/$C1938)</f>
        <v>5.1321867063204851E-3</v>
      </c>
      <c r="M1938" s="2">
        <f t="shared" ref="M1938:M1968" si="782">IF(C1938=0,"-",(1-J1938-K1938-L1938))</f>
        <v>5.4874919398350541E-3</v>
      </c>
      <c r="N1938" s="66">
        <f t="shared" si="774"/>
        <v>78326</v>
      </c>
      <c r="O1938" s="66">
        <f t="shared" si="775"/>
        <v>72042</v>
      </c>
      <c r="P1938" s="66">
        <v>780</v>
      </c>
      <c r="Q1938" s="66">
        <v>399</v>
      </c>
      <c r="R1938" s="66">
        <v>259</v>
      </c>
      <c r="S1938" s="66">
        <v>9</v>
      </c>
      <c r="T1938" s="66">
        <v>68</v>
      </c>
      <c r="U1938" s="66">
        <v>0</v>
      </c>
      <c r="V1938" s="66">
        <v>35</v>
      </c>
      <c r="W1938" s="66">
        <f t="shared" si="769"/>
        <v>64</v>
      </c>
      <c r="Y1938" s="66">
        <v>0</v>
      </c>
      <c r="AA1938" s="66">
        <v>0</v>
      </c>
      <c r="AN1938" s="7">
        <f>IF(Q1938&gt;0,RANK(Q1938,(N1938:P1938,Q1938:AE1938)),0)</f>
        <v>4</v>
      </c>
      <c r="AO1938" s="7">
        <f>IF(R1938&gt;0,RANK(R1938,(N1938:P1938,Q1938:AE1938)),0)</f>
        <v>5</v>
      </c>
      <c r="AP1938" s="7">
        <f>IF(T1938&gt;0,RANK(T1938,(N1938:P1938,Q1938:AE1938)),0)</f>
        <v>6</v>
      </c>
      <c r="AQ1938" s="7">
        <f>IF(S1938&gt;0,RANK(S1938,(N1938:P1938,Q1938:AE1938)),0)</f>
        <v>9</v>
      </c>
      <c r="AR1938" s="2">
        <f t="shared" ref="AR1938:AR1968" si="783">IF($C1938=0,"-",Q1938/$C1938)</f>
        <v>2.6253108920793254E-3</v>
      </c>
      <c r="AS1938" s="2">
        <f t="shared" ref="AS1938:AS1968" si="784">IF($C1938=0,"-",R1938/$C1938)</f>
        <v>1.7041491755602637E-3</v>
      </c>
      <c r="AT1938" s="2">
        <f t="shared" ref="AT1938:AT1968" si="785">IF($C1938=0,"-",T1938/$C1938)</f>
        <v>4.4742140516640128E-4</v>
      </c>
      <c r="AU1938" s="2">
        <f t="shared" ref="AU1938:AU1968" si="786">IF($C1938=0,"-",S1938/$C1938)</f>
        <v>5.9217538919082523E-5</v>
      </c>
      <c r="AW1938" t="s">
        <v>3376</v>
      </c>
      <c r="AX1938" t="s">
        <v>2715</v>
      </c>
      <c r="AY1938">
        <v>0</v>
      </c>
      <c r="BA1938" s="119">
        <v>36</v>
      </c>
      <c r="BB1938" s="121">
        <v>71</v>
      </c>
      <c r="BC1938" s="125">
        <f t="shared" si="762"/>
        <v>36071</v>
      </c>
      <c r="BE1938" s="7" t="s">
        <v>228</v>
      </c>
      <c r="BM1938" s="1">
        <v>75977</v>
      </c>
      <c r="BN1938" s="1">
        <v>2349</v>
      </c>
      <c r="BO1938" s="1">
        <v>61903</v>
      </c>
      <c r="BP1938" s="1">
        <v>5680</v>
      </c>
      <c r="BQ1938" s="1">
        <v>4459</v>
      </c>
      <c r="BS1938" s="1">
        <v>64</v>
      </c>
      <c r="BT1938" s="1">
        <v>0</v>
      </c>
      <c r="BU1938" s="1">
        <v>0</v>
      </c>
      <c r="BV1938" s="1">
        <v>0</v>
      </c>
      <c r="BW1938">
        <v>0</v>
      </c>
      <c r="BX1938">
        <v>0</v>
      </c>
    </row>
    <row r="1939" spans="1:76" hidden="1" outlineLevel="1">
      <c r="A1939" t="s">
        <v>2831</v>
      </c>
      <c r="B1939" t="s">
        <v>2715</v>
      </c>
      <c r="C1939" s="1">
        <f t="shared" si="778"/>
        <v>16584</v>
      </c>
      <c r="D1939" s="7">
        <f>IF(N1939&gt;0, RANK(N1939,(N1939:P1939,Q1939:AE1939)),0)</f>
        <v>2</v>
      </c>
      <c r="E1939" s="7">
        <f>IF(O1939&gt;0,RANK(O1939,(N1939:P1939,Q1939:AE1939)),0)</f>
        <v>1</v>
      </c>
      <c r="F1939" s="7">
        <f>IF(P1939&gt;0,RANK(P1939,(N1939:P1939,Q1939:AE1939)),0)</f>
        <v>3</v>
      </c>
      <c r="G1939" s="1">
        <f t="shared" si="776"/>
        <v>3094</v>
      </c>
      <c r="H1939" s="2">
        <f t="shared" si="777"/>
        <v>0.18656536420646405</v>
      </c>
      <c r="I1939" s="2"/>
      <c r="J1939" s="2">
        <f t="shared" si="779"/>
        <v>0.39881813796430293</v>
      </c>
      <c r="K1939" s="2">
        <f t="shared" si="780"/>
        <v>0.58538350217076696</v>
      </c>
      <c r="L1939" s="2">
        <f t="shared" si="781"/>
        <v>8.4418716835504108E-3</v>
      </c>
      <c r="M1939" s="2">
        <f t="shared" si="782"/>
        <v>7.3564881813796452E-3</v>
      </c>
      <c r="N1939" s="66">
        <f t="shared" si="774"/>
        <v>6614</v>
      </c>
      <c r="O1939" s="66">
        <f t="shared" si="775"/>
        <v>9708</v>
      </c>
      <c r="P1939" s="66">
        <v>140</v>
      </c>
      <c r="Q1939" s="66">
        <v>64</v>
      </c>
      <c r="R1939" s="66">
        <v>38</v>
      </c>
      <c r="S1939" s="66">
        <v>0</v>
      </c>
      <c r="T1939" s="66">
        <v>6</v>
      </c>
      <c r="U1939" s="66">
        <v>0</v>
      </c>
      <c r="V1939" s="66">
        <v>4</v>
      </c>
      <c r="W1939" s="66">
        <f t="shared" si="769"/>
        <v>10</v>
      </c>
      <c r="Y1939" s="66">
        <v>0</v>
      </c>
      <c r="AA1939" s="66">
        <v>0</v>
      </c>
      <c r="AN1939" s="7">
        <f>IF(Q1939&gt;0,RANK(Q1939,(N1939:P1939,Q1939:AE1939)),0)</f>
        <v>4</v>
      </c>
      <c r="AO1939" s="7">
        <f>IF(R1939&gt;0,RANK(R1939,(N1939:P1939,Q1939:AE1939)),0)</f>
        <v>5</v>
      </c>
      <c r="AP1939" s="7">
        <f>IF(T1939&gt;0,RANK(T1939,(N1939:P1939,Q1939:AE1939)),0)</f>
        <v>7</v>
      </c>
      <c r="AQ1939" s="7">
        <f>IF(S1939&gt;0,RANK(S1939,(N1939:P1939,Q1939:AE1939)),0)</f>
        <v>0</v>
      </c>
      <c r="AR1939" s="2">
        <f t="shared" si="783"/>
        <v>3.8591413410516162E-3</v>
      </c>
      <c r="AS1939" s="2">
        <f t="shared" si="784"/>
        <v>2.2913651712493971E-3</v>
      </c>
      <c r="AT1939" s="2">
        <f t="shared" si="785"/>
        <v>3.6179450072358897E-4</v>
      </c>
      <c r="AU1939" s="2">
        <f t="shared" si="786"/>
        <v>0</v>
      </c>
      <c r="AW1939" t="s">
        <v>2831</v>
      </c>
      <c r="AX1939" t="s">
        <v>2715</v>
      </c>
      <c r="AY1939">
        <v>0</v>
      </c>
      <c r="BA1939" s="119">
        <v>36</v>
      </c>
      <c r="BB1939" s="121">
        <v>73</v>
      </c>
      <c r="BC1939" s="125">
        <f t="shared" si="762"/>
        <v>36073</v>
      </c>
      <c r="BE1939" s="7" t="s">
        <v>228</v>
      </c>
      <c r="BM1939" s="1">
        <v>6359</v>
      </c>
      <c r="BN1939" s="1">
        <v>255</v>
      </c>
      <c r="BO1939" s="1">
        <v>8642</v>
      </c>
      <c r="BP1939" s="1">
        <v>465</v>
      </c>
      <c r="BQ1939" s="1">
        <v>601</v>
      </c>
      <c r="BS1939" s="1">
        <v>10</v>
      </c>
      <c r="BT1939" s="1">
        <v>0</v>
      </c>
      <c r="BU1939" s="1">
        <v>0</v>
      </c>
      <c r="BV1939" s="1">
        <v>0</v>
      </c>
      <c r="BW1939">
        <v>0</v>
      </c>
      <c r="BX1939">
        <v>0</v>
      </c>
    </row>
    <row r="1940" spans="1:76" hidden="1" outlineLevel="1">
      <c r="A1940" t="s">
        <v>1101</v>
      </c>
      <c r="B1940" t="s">
        <v>2715</v>
      </c>
      <c r="C1940" s="1">
        <f t="shared" si="778"/>
        <v>49349</v>
      </c>
      <c r="D1940" s="7">
        <f>IF(N1940&gt;0, RANK(N1940,(N1940:P1940,Q1940:AE1940)),0)</f>
        <v>1</v>
      </c>
      <c r="E1940" s="7">
        <f>IF(O1940&gt;0,RANK(O1940,(N1940:P1940,Q1940:AE1940)),0)</f>
        <v>2</v>
      </c>
      <c r="F1940" s="7">
        <f>IF(P1940&gt;0,RANK(P1940,(N1940:P1940,Q1940:AE1940)),0)</f>
        <v>3</v>
      </c>
      <c r="G1940" s="1">
        <f t="shared" si="776"/>
        <v>1206</v>
      </c>
      <c r="H1940" s="2">
        <f t="shared" si="777"/>
        <v>2.4438185170925449E-2</v>
      </c>
      <c r="I1940" s="2"/>
      <c r="J1940" s="2">
        <f t="shared" si="779"/>
        <v>0.50207704310117729</v>
      </c>
      <c r="K1940" s="2">
        <f t="shared" si="780"/>
        <v>0.4776388579302519</v>
      </c>
      <c r="L1940" s="2">
        <f t="shared" si="781"/>
        <v>8.9363512938458733E-3</v>
      </c>
      <c r="M1940" s="2">
        <f t="shared" si="782"/>
        <v>1.1347747674724934E-2</v>
      </c>
      <c r="N1940" s="66">
        <f t="shared" si="774"/>
        <v>24777</v>
      </c>
      <c r="O1940" s="66">
        <f t="shared" si="775"/>
        <v>23571</v>
      </c>
      <c r="P1940" s="66">
        <v>441</v>
      </c>
      <c r="Q1940" s="66">
        <v>287</v>
      </c>
      <c r="R1940" s="66">
        <v>108</v>
      </c>
      <c r="S1940" s="66">
        <v>5</v>
      </c>
      <c r="T1940" s="66">
        <v>42</v>
      </c>
      <c r="U1940" s="66">
        <v>0</v>
      </c>
      <c r="V1940" s="66">
        <v>23</v>
      </c>
      <c r="W1940" s="66">
        <f t="shared" si="769"/>
        <v>94</v>
      </c>
      <c r="Y1940" s="66">
        <v>1</v>
      </c>
      <c r="AA1940" s="66">
        <v>0</v>
      </c>
      <c r="AN1940" s="7">
        <f>IF(Q1940&gt;0,RANK(Q1940,(N1940:P1940,Q1940:AE1940)),0)</f>
        <v>4</v>
      </c>
      <c r="AO1940" s="7">
        <f>IF(R1940&gt;0,RANK(R1940,(N1940:P1940,Q1940:AE1940)),0)</f>
        <v>5</v>
      </c>
      <c r="AP1940" s="7">
        <f>IF(T1940&gt;0,RANK(T1940,(N1940:P1940,Q1940:AE1940)),0)</f>
        <v>7</v>
      </c>
      <c r="AQ1940" s="7">
        <f>IF(S1940&gt;0,RANK(S1940,(N1940:P1940,Q1940:AE1940)),0)</f>
        <v>9</v>
      </c>
      <c r="AR1940" s="2">
        <f t="shared" si="783"/>
        <v>5.8157206832965208E-3</v>
      </c>
      <c r="AS1940" s="2">
        <f t="shared" si="784"/>
        <v>2.1884941944112341E-3</v>
      </c>
      <c r="AT1940" s="2">
        <f t="shared" si="785"/>
        <v>8.5108107560436885E-4</v>
      </c>
      <c r="AU1940" s="2">
        <f t="shared" si="786"/>
        <v>1.0131917566718677E-4</v>
      </c>
      <c r="AW1940" t="s">
        <v>1101</v>
      </c>
      <c r="AX1940" t="s">
        <v>2715</v>
      </c>
      <c r="AY1940">
        <v>23</v>
      </c>
      <c r="BA1940" s="119">
        <v>36</v>
      </c>
      <c r="BB1940" s="121">
        <v>75</v>
      </c>
      <c r="BC1940" s="125">
        <f t="shared" si="762"/>
        <v>36075</v>
      </c>
      <c r="BE1940" s="7" t="s">
        <v>228</v>
      </c>
      <c r="BM1940" s="1">
        <v>23718</v>
      </c>
      <c r="BN1940" s="1">
        <v>1059</v>
      </c>
      <c r="BO1940" s="1">
        <v>20713</v>
      </c>
      <c r="BP1940" s="1">
        <v>1323</v>
      </c>
      <c r="BQ1940" s="1">
        <v>1535</v>
      </c>
      <c r="BS1940" s="1">
        <v>94</v>
      </c>
      <c r="BT1940" s="1">
        <v>0</v>
      </c>
      <c r="BU1940" s="1">
        <v>0</v>
      </c>
      <c r="BV1940" s="1">
        <v>0</v>
      </c>
      <c r="BW1940">
        <v>0</v>
      </c>
      <c r="BX1940">
        <v>0</v>
      </c>
    </row>
    <row r="1941" spans="1:76" hidden="1" outlineLevel="1">
      <c r="A1941" t="s">
        <v>611</v>
      </c>
      <c r="B1941" t="s">
        <v>2715</v>
      </c>
      <c r="C1941" s="1">
        <f t="shared" si="778"/>
        <v>26121</v>
      </c>
      <c r="D1941" s="7">
        <f>IF(N1941&gt;0, RANK(N1941,(N1941:P1941,Q1941:AE1941)),0)</f>
        <v>1</v>
      </c>
      <c r="E1941" s="7">
        <f>IF(O1941&gt;0,RANK(O1941,(N1941:P1941,Q1941:AE1941)),0)</f>
        <v>2</v>
      </c>
      <c r="F1941" s="7">
        <f>IF(P1941&gt;0,RANK(P1941,(N1941:P1941,Q1941:AE1941)),0)</f>
        <v>3</v>
      </c>
      <c r="G1941" s="1">
        <f t="shared" si="776"/>
        <v>1544</v>
      </c>
      <c r="H1941" s="2">
        <f t="shared" si="777"/>
        <v>5.9109528731671836E-2</v>
      </c>
      <c r="I1941" s="2"/>
      <c r="J1941" s="2">
        <f t="shared" si="779"/>
        <v>0.51950537881398107</v>
      </c>
      <c r="K1941" s="2">
        <f t="shared" si="780"/>
        <v>0.46039585008230927</v>
      </c>
      <c r="L1941" s="2">
        <f t="shared" si="781"/>
        <v>1.1370161938670036E-2</v>
      </c>
      <c r="M1941" s="2">
        <f t="shared" si="782"/>
        <v>8.7286091650396313E-3</v>
      </c>
      <c r="N1941" s="66">
        <f t="shared" si="774"/>
        <v>13570</v>
      </c>
      <c r="O1941" s="66">
        <f t="shared" si="775"/>
        <v>12026</v>
      </c>
      <c r="P1941" s="66">
        <v>297</v>
      </c>
      <c r="Q1941" s="66">
        <v>113</v>
      </c>
      <c r="R1941" s="66">
        <v>72</v>
      </c>
      <c r="S1941" s="66">
        <v>7</v>
      </c>
      <c r="T1941" s="66">
        <v>7</v>
      </c>
      <c r="U1941" s="66">
        <v>0</v>
      </c>
      <c r="V1941" s="66">
        <v>9</v>
      </c>
      <c r="W1941" s="66">
        <f t="shared" si="769"/>
        <v>20</v>
      </c>
      <c r="Y1941" s="66">
        <v>0</v>
      </c>
      <c r="AA1941" s="66">
        <v>0</v>
      </c>
      <c r="AN1941" s="7">
        <f>IF(Q1941&gt;0,RANK(Q1941,(N1941:P1941,Q1941:AE1941)),0)</f>
        <v>4</v>
      </c>
      <c r="AO1941" s="7">
        <f>IF(R1941&gt;0,RANK(R1941,(N1941:P1941,Q1941:AE1941)),0)</f>
        <v>5</v>
      </c>
      <c r="AP1941" s="7">
        <f>IF(T1941&gt;0,RANK(T1941,(N1941:P1941,Q1941:AE1941)),0)</f>
        <v>8</v>
      </c>
      <c r="AQ1941" s="7">
        <f>IF(S1941&gt;0,RANK(S1941,(N1941:P1941,Q1941:AE1941)),0)</f>
        <v>8</v>
      </c>
      <c r="AR1941" s="2">
        <f t="shared" si="783"/>
        <v>4.3260212089889357E-3</v>
      </c>
      <c r="AS1941" s="2">
        <f t="shared" si="784"/>
        <v>2.7564028942230387E-3</v>
      </c>
      <c r="AT1941" s="2">
        <f t="shared" si="785"/>
        <v>2.6798361471612876E-4</v>
      </c>
      <c r="AU1941" s="2">
        <f t="shared" si="786"/>
        <v>2.6798361471612876E-4</v>
      </c>
      <c r="AW1941" t="s">
        <v>611</v>
      </c>
      <c r="AX1941" t="s">
        <v>2715</v>
      </c>
      <c r="AY1941">
        <v>0</v>
      </c>
      <c r="BA1941" s="119">
        <v>36</v>
      </c>
      <c r="BB1941" s="121">
        <v>77</v>
      </c>
      <c r="BC1941" s="125">
        <f t="shared" si="762"/>
        <v>36077</v>
      </c>
      <c r="BE1941" s="7" t="s">
        <v>228</v>
      </c>
      <c r="BM1941" s="1">
        <v>13015</v>
      </c>
      <c r="BN1941" s="1">
        <v>555</v>
      </c>
      <c r="BO1941" s="1">
        <v>10706</v>
      </c>
      <c r="BP1941" s="1">
        <v>757</v>
      </c>
      <c r="BQ1941" s="1">
        <v>563</v>
      </c>
      <c r="BS1941" s="1">
        <v>20</v>
      </c>
      <c r="BT1941" s="1">
        <v>0</v>
      </c>
      <c r="BU1941" s="1">
        <v>0</v>
      </c>
      <c r="BV1941" s="1">
        <v>0</v>
      </c>
      <c r="BW1941">
        <v>0</v>
      </c>
      <c r="BX1941">
        <v>0</v>
      </c>
    </row>
    <row r="1942" spans="1:76" hidden="1" outlineLevel="1">
      <c r="A1942" t="s">
        <v>3245</v>
      </c>
      <c r="B1942" t="s">
        <v>2715</v>
      </c>
      <c r="C1942" s="1">
        <f t="shared" si="778"/>
        <v>47244</v>
      </c>
      <c r="D1942" s="7">
        <f>IF(N1942&gt;0, RANK(N1942,(N1942:P1942,Q1942:AE1942)),0)</f>
        <v>2</v>
      </c>
      <c r="E1942" s="7">
        <f>IF(O1942&gt;0,RANK(O1942,(N1942:P1942,Q1942:AE1942)),0)</f>
        <v>1</v>
      </c>
      <c r="F1942" s="7">
        <f>IF(P1942&gt;0,RANK(P1942,(N1942:P1942,Q1942:AE1942)),0)</f>
        <v>3</v>
      </c>
      <c r="G1942" s="1">
        <f t="shared" si="776"/>
        <v>3532</v>
      </c>
      <c r="H1942" s="2">
        <f t="shared" si="777"/>
        <v>7.4760816188299037E-2</v>
      </c>
      <c r="I1942" s="2"/>
      <c r="J1942" s="2">
        <f t="shared" si="779"/>
        <v>0.45747608161882991</v>
      </c>
      <c r="K1942" s="2">
        <f t="shared" si="780"/>
        <v>0.53223689780712891</v>
      </c>
      <c r="L1942" s="2">
        <f t="shared" si="781"/>
        <v>4.9741766150198964E-3</v>
      </c>
      <c r="M1942" s="2">
        <f t="shared" si="782"/>
        <v>5.3128439590212871E-3</v>
      </c>
      <c r="N1942" s="66">
        <f t="shared" si="774"/>
        <v>21613</v>
      </c>
      <c r="O1942" s="66">
        <f t="shared" si="775"/>
        <v>25145</v>
      </c>
      <c r="P1942" s="66">
        <v>235</v>
      </c>
      <c r="Q1942" s="66">
        <v>148</v>
      </c>
      <c r="R1942" s="66">
        <v>50</v>
      </c>
      <c r="S1942" s="66">
        <v>6</v>
      </c>
      <c r="T1942" s="66">
        <v>11</v>
      </c>
      <c r="U1942" s="66">
        <v>0</v>
      </c>
      <c r="V1942" s="66">
        <v>4</v>
      </c>
      <c r="W1942" s="66">
        <f t="shared" si="769"/>
        <v>31</v>
      </c>
      <c r="Y1942" s="66">
        <v>1</v>
      </c>
      <c r="AA1942" s="66">
        <v>0</v>
      </c>
      <c r="AN1942" s="7">
        <f>IF(Q1942&gt;0,RANK(Q1942,(N1942:P1942,Q1942:AE1942)),0)</f>
        <v>4</v>
      </c>
      <c r="AO1942" s="7">
        <f>IF(R1942&gt;0,RANK(R1942,(N1942:P1942,Q1942:AE1942)),0)</f>
        <v>5</v>
      </c>
      <c r="AP1942" s="7">
        <f>IF(T1942&gt;0,RANK(T1942,(N1942:P1942,Q1942:AE1942)),0)</f>
        <v>7</v>
      </c>
      <c r="AQ1942" s="7">
        <f>IF(S1942&gt;0,RANK(S1942,(N1942:P1942,Q1942:AE1942)),0)</f>
        <v>8</v>
      </c>
      <c r="AR1942" s="2">
        <f t="shared" si="783"/>
        <v>3.1326729320125305E-3</v>
      </c>
      <c r="AS1942" s="2">
        <f t="shared" si="784"/>
        <v>1.0583354500042334E-3</v>
      </c>
      <c r="AT1942" s="2">
        <f t="shared" si="785"/>
        <v>2.3283379900093133E-4</v>
      </c>
      <c r="AU1942" s="2">
        <f t="shared" si="786"/>
        <v>1.2700025400050799E-4</v>
      </c>
      <c r="AW1942" t="s">
        <v>3245</v>
      </c>
      <c r="AX1942" t="s">
        <v>2715</v>
      </c>
      <c r="AY1942">
        <v>19</v>
      </c>
      <c r="BA1942" s="119">
        <v>36</v>
      </c>
      <c r="BB1942" s="121">
        <v>79</v>
      </c>
      <c r="BC1942" s="125">
        <f t="shared" si="762"/>
        <v>36079</v>
      </c>
      <c r="BE1942" s="7" t="s">
        <v>228</v>
      </c>
      <c r="BM1942" s="1">
        <v>20706</v>
      </c>
      <c r="BN1942" s="1">
        <v>907</v>
      </c>
      <c r="BO1942" s="1">
        <v>21396</v>
      </c>
      <c r="BP1942" s="1">
        <v>1802</v>
      </c>
      <c r="BQ1942" s="1">
        <v>1947</v>
      </c>
      <c r="BS1942" s="1">
        <v>31</v>
      </c>
      <c r="BT1942" s="1">
        <v>0</v>
      </c>
      <c r="BU1942" s="1">
        <v>0</v>
      </c>
      <c r="BV1942" s="1">
        <v>0</v>
      </c>
      <c r="BW1942">
        <v>0</v>
      </c>
      <c r="BX1942">
        <v>0</v>
      </c>
    </row>
    <row r="1943" spans="1:76" hidden="1" outlineLevel="1">
      <c r="A1943" t="s">
        <v>1831</v>
      </c>
      <c r="B1943" t="s">
        <v>2715</v>
      </c>
      <c r="C1943" s="1">
        <f t="shared" si="778"/>
        <v>73986</v>
      </c>
      <c r="D1943" s="7">
        <f>IF(N1943&gt;0, RANK(N1943,(N1943:P1943,Q1943:AE1943)),0)</f>
        <v>1</v>
      </c>
      <c r="E1943" s="7">
        <f>IF(O1943&gt;0,RANK(O1943,(N1943:P1943,Q1943:AE1943)),0)</f>
        <v>2</v>
      </c>
      <c r="F1943" s="7">
        <f>IF(P1943&gt;0,RANK(P1943,(N1943:P1943,Q1943:AE1943)),0)</f>
        <v>3</v>
      </c>
      <c r="G1943" s="1">
        <f t="shared" si="776"/>
        <v>6913</v>
      </c>
      <c r="H1943" s="2">
        <f t="shared" si="777"/>
        <v>9.3436596112778089E-2</v>
      </c>
      <c r="I1943" s="2"/>
      <c r="J1943" s="2">
        <f t="shared" si="779"/>
        <v>0.53730435487794992</v>
      </c>
      <c r="K1943" s="2">
        <f t="shared" si="780"/>
        <v>0.44386775876517182</v>
      </c>
      <c r="L1943" s="2">
        <f t="shared" si="781"/>
        <v>1.1407563593112211E-2</v>
      </c>
      <c r="M1943" s="2">
        <f t="shared" si="782"/>
        <v>7.4203227637660539E-3</v>
      </c>
      <c r="N1943" s="66">
        <f t="shared" si="774"/>
        <v>39753</v>
      </c>
      <c r="O1943" s="66">
        <f t="shared" si="775"/>
        <v>32840</v>
      </c>
      <c r="P1943" s="66">
        <v>844</v>
      </c>
      <c r="Q1943" s="66">
        <v>283</v>
      </c>
      <c r="R1943" s="66">
        <v>187</v>
      </c>
      <c r="S1943" s="66">
        <v>7</v>
      </c>
      <c r="T1943" s="66">
        <v>50</v>
      </c>
      <c r="U1943" s="66">
        <v>0</v>
      </c>
      <c r="V1943" s="66">
        <v>19</v>
      </c>
      <c r="W1943" s="66">
        <f t="shared" si="769"/>
        <v>0</v>
      </c>
      <c r="Y1943" s="66">
        <v>3</v>
      </c>
      <c r="AA1943" s="66">
        <v>0</v>
      </c>
      <c r="AN1943" s="7">
        <f>IF(Q1943&gt;0,RANK(Q1943,(N1943:P1943,Q1943:AE1943)),0)</f>
        <v>4</v>
      </c>
      <c r="AO1943" s="7">
        <f>IF(R1943&gt;0,RANK(R1943,(N1943:P1943,Q1943:AE1943)),0)</f>
        <v>5</v>
      </c>
      <c r="AP1943" s="7">
        <f>IF(T1943&gt;0,RANK(T1943,(N1943:P1943,Q1943:AE1943)),0)</f>
        <v>6</v>
      </c>
      <c r="AQ1943" s="7">
        <f>IF(S1943&gt;0,RANK(S1943,(N1943:P1943,Q1943:AE1943)),0)</f>
        <v>8</v>
      </c>
      <c r="AR1943" s="2">
        <f t="shared" si="783"/>
        <v>3.8250479820506581E-3</v>
      </c>
      <c r="AS1943" s="2">
        <f t="shared" si="784"/>
        <v>2.5275052036871841E-3</v>
      </c>
      <c r="AT1943" s="2">
        <f t="shared" si="785"/>
        <v>6.7580353039764279E-4</v>
      </c>
      <c r="AU1943" s="2">
        <f t="shared" si="786"/>
        <v>9.4612494255669996E-5</v>
      </c>
      <c r="AW1943" t="s">
        <v>1831</v>
      </c>
      <c r="AX1943" t="s">
        <v>2715</v>
      </c>
      <c r="AY1943">
        <v>0</v>
      </c>
      <c r="BA1943" s="119">
        <v>36</v>
      </c>
      <c r="BB1943" s="121">
        <v>83</v>
      </c>
      <c r="BC1943" s="125">
        <f t="shared" si="762"/>
        <v>36083</v>
      </c>
      <c r="BE1943" s="7" t="s">
        <v>228</v>
      </c>
      <c r="BM1943" s="1">
        <v>37829</v>
      </c>
      <c r="BN1943" s="1">
        <v>1924</v>
      </c>
      <c r="BO1943" s="1">
        <v>27519</v>
      </c>
      <c r="BP1943" s="1">
        <v>2741</v>
      </c>
      <c r="BQ1943" s="1">
        <v>2580</v>
      </c>
      <c r="BS1943" s="1">
        <v>0</v>
      </c>
      <c r="BT1943" s="1">
        <v>0</v>
      </c>
      <c r="BU1943" s="1">
        <v>0</v>
      </c>
      <c r="BV1943" s="1">
        <v>0</v>
      </c>
      <c r="BW1943">
        <v>0</v>
      </c>
      <c r="BX1943">
        <v>0</v>
      </c>
    </row>
    <row r="1944" spans="1:76" hidden="1" outlineLevel="1">
      <c r="A1944" t="s">
        <v>2776</v>
      </c>
      <c r="B1944" t="s">
        <v>2715</v>
      </c>
      <c r="C1944" s="1">
        <f t="shared" si="778"/>
        <v>132193</v>
      </c>
      <c r="D1944" s="7">
        <f>IF(N1944&gt;0, RANK(N1944,(N1944:P1944,Q1944:AE1944)),0)</f>
        <v>1</v>
      </c>
      <c r="E1944" s="7">
        <f>IF(O1944&gt;0,RANK(O1944,(N1944:P1944,Q1944:AE1944)),0)</f>
        <v>2</v>
      </c>
      <c r="F1944" s="7">
        <f>IF(P1944&gt;0,RANK(P1944,(N1944:P1944,Q1944:AE1944)),0)</f>
        <v>3</v>
      </c>
      <c r="G1944" s="1">
        <f t="shared" si="776"/>
        <v>7791</v>
      </c>
      <c r="H1944" s="2">
        <f t="shared" si="777"/>
        <v>5.8936554885659603E-2</v>
      </c>
      <c r="I1944" s="2"/>
      <c r="J1944" s="2">
        <f t="shared" si="779"/>
        <v>0.52607172845763395</v>
      </c>
      <c r="K1944" s="2">
        <f t="shared" si="780"/>
        <v>0.46713517357197432</v>
      </c>
      <c r="L1944" s="2">
        <f t="shared" si="781"/>
        <v>3.131784587686186E-3</v>
      </c>
      <c r="M1944" s="2">
        <f t="shared" si="782"/>
        <v>3.6613133827055511E-3</v>
      </c>
      <c r="N1944" s="66">
        <f t="shared" si="774"/>
        <v>69543</v>
      </c>
      <c r="O1944" s="66">
        <f t="shared" si="775"/>
        <v>61752</v>
      </c>
      <c r="P1944" s="66">
        <v>414</v>
      </c>
      <c r="Q1944" s="66">
        <v>222</v>
      </c>
      <c r="R1944" s="66">
        <v>152</v>
      </c>
      <c r="S1944" s="66">
        <v>0</v>
      </c>
      <c r="T1944" s="66">
        <v>36</v>
      </c>
      <c r="U1944" s="66">
        <v>0</v>
      </c>
      <c r="V1944" s="66">
        <v>17</v>
      </c>
      <c r="W1944" s="66">
        <f t="shared" si="769"/>
        <v>57</v>
      </c>
      <c r="Y1944" s="66">
        <v>0</v>
      </c>
      <c r="AA1944" s="66">
        <v>0</v>
      </c>
      <c r="AN1944" s="7">
        <f>IF(Q1944&gt;0,RANK(Q1944,(N1944:P1944,Q1944:AE1944)),0)</f>
        <v>4</v>
      </c>
      <c r="AO1944" s="7">
        <f>IF(R1944&gt;0,RANK(R1944,(N1944:P1944,Q1944:AE1944)),0)</f>
        <v>5</v>
      </c>
      <c r="AP1944" s="7">
        <f>IF(T1944&gt;0,RANK(T1944,(N1944:P1944,Q1944:AE1944)),0)</f>
        <v>7</v>
      </c>
      <c r="AQ1944" s="7">
        <f>IF(S1944&gt;0,RANK(S1944,(N1944:P1944,Q1944:AE1944)),0)</f>
        <v>0</v>
      </c>
      <c r="AR1944" s="2">
        <f t="shared" si="783"/>
        <v>1.6793627499186795E-3</v>
      </c>
      <c r="AS1944" s="2">
        <f t="shared" si="784"/>
        <v>1.149833954899276E-3</v>
      </c>
      <c r="AT1944" s="2">
        <f t="shared" si="785"/>
        <v>2.7232909458140751E-4</v>
      </c>
      <c r="AU1944" s="2">
        <f t="shared" si="786"/>
        <v>0</v>
      </c>
      <c r="AW1944" t="s">
        <v>2776</v>
      </c>
      <c r="AX1944" t="s">
        <v>2715</v>
      </c>
      <c r="AY1944">
        <v>0</v>
      </c>
      <c r="BA1944" s="119">
        <v>36</v>
      </c>
      <c r="BB1944" s="121">
        <v>87</v>
      </c>
      <c r="BC1944" s="125">
        <f t="shared" si="762"/>
        <v>36087</v>
      </c>
      <c r="BE1944" s="7" t="s">
        <v>228</v>
      </c>
      <c r="BM1944" s="1">
        <v>67165</v>
      </c>
      <c r="BN1944" s="1">
        <v>2378</v>
      </c>
      <c r="BO1944" s="1">
        <v>52866</v>
      </c>
      <c r="BP1944" s="1">
        <v>4400</v>
      </c>
      <c r="BQ1944" s="1">
        <v>4486</v>
      </c>
      <c r="BS1944" s="1">
        <v>57</v>
      </c>
      <c r="BT1944" s="1">
        <v>0</v>
      </c>
      <c r="BU1944" s="1">
        <v>0</v>
      </c>
      <c r="BV1944" s="1">
        <v>0</v>
      </c>
      <c r="BW1944">
        <v>0</v>
      </c>
      <c r="BX1944">
        <v>0</v>
      </c>
    </row>
    <row r="1945" spans="1:76" hidden="1" outlineLevel="1">
      <c r="A1945" t="s">
        <v>2934</v>
      </c>
      <c r="B1945" t="s">
        <v>2715</v>
      </c>
      <c r="C1945" s="1">
        <f t="shared" si="778"/>
        <v>41326</v>
      </c>
      <c r="D1945" s="7">
        <f>IF(N1945&gt;0, RANK(N1945,(N1945:P1945,Q1945:AE1945)),0)</f>
        <v>1</v>
      </c>
      <c r="E1945" s="7">
        <f>IF(O1945&gt;0,RANK(O1945,(N1945:P1945,Q1945:AE1945)),0)</f>
        <v>2</v>
      </c>
      <c r="F1945" s="7">
        <f>IF(P1945&gt;0,RANK(P1945,(N1945:P1945,Q1945:AE1945)),0)</f>
        <v>3</v>
      </c>
      <c r="G1945" s="1">
        <f t="shared" si="776"/>
        <v>6750</v>
      </c>
      <c r="H1945" s="2">
        <f t="shared" si="777"/>
        <v>0.16333543047960122</v>
      </c>
      <c r="I1945" s="2"/>
      <c r="J1945" s="2">
        <f t="shared" si="779"/>
        <v>0.57363403184435946</v>
      </c>
      <c r="K1945" s="2">
        <f t="shared" si="780"/>
        <v>0.41029860136475826</v>
      </c>
      <c r="L1945" s="2">
        <f t="shared" si="781"/>
        <v>7.3803416735227214E-3</v>
      </c>
      <c r="M1945" s="2">
        <f t="shared" si="782"/>
        <v>8.6870251173595536E-3</v>
      </c>
      <c r="N1945" s="66">
        <f t="shared" si="774"/>
        <v>23706</v>
      </c>
      <c r="O1945" s="66">
        <f t="shared" si="775"/>
        <v>16956</v>
      </c>
      <c r="P1945" s="66">
        <v>305</v>
      </c>
      <c r="Q1945" s="66">
        <v>139</v>
      </c>
      <c r="R1945" s="66">
        <v>80</v>
      </c>
      <c r="S1945" s="66">
        <v>19</v>
      </c>
      <c r="T1945" s="66">
        <v>27</v>
      </c>
      <c r="U1945" s="66">
        <v>0</v>
      </c>
      <c r="V1945" s="66">
        <v>10</v>
      </c>
      <c r="W1945" s="66">
        <f t="shared" si="769"/>
        <v>84</v>
      </c>
      <c r="Y1945" s="66">
        <v>0</v>
      </c>
      <c r="AA1945" s="66">
        <v>0</v>
      </c>
      <c r="AN1945" s="7">
        <f>IF(Q1945&gt;0,RANK(Q1945,(N1945:P1945,Q1945:AE1945)),0)</f>
        <v>4</v>
      </c>
      <c r="AO1945" s="7">
        <f>IF(R1945&gt;0,RANK(R1945,(N1945:P1945,Q1945:AE1945)),0)</f>
        <v>6</v>
      </c>
      <c r="AP1945" s="7">
        <f>IF(T1945&gt;0,RANK(T1945,(N1945:P1945,Q1945:AE1945)),0)</f>
        <v>7</v>
      </c>
      <c r="AQ1945" s="7">
        <f>IF(S1945&gt;0,RANK(S1945,(N1945:P1945,Q1945:AE1945)),0)</f>
        <v>8</v>
      </c>
      <c r="AR1945" s="2">
        <f t="shared" si="783"/>
        <v>3.3634999758021585E-3</v>
      </c>
      <c r="AS1945" s="2">
        <f t="shared" si="784"/>
        <v>1.9358273242026812E-3</v>
      </c>
      <c r="AT1945" s="2">
        <f t="shared" si="785"/>
        <v>6.5334172191840493E-4</v>
      </c>
      <c r="AU1945" s="2">
        <f t="shared" si="786"/>
        <v>4.5975898949813675E-4</v>
      </c>
      <c r="AW1945" t="s">
        <v>2934</v>
      </c>
      <c r="AX1945" t="s">
        <v>2715</v>
      </c>
      <c r="AY1945">
        <v>23</v>
      </c>
      <c r="BA1945" s="119">
        <v>36</v>
      </c>
      <c r="BB1945" s="121">
        <v>89</v>
      </c>
      <c r="BC1945" s="125">
        <f t="shared" si="762"/>
        <v>36089</v>
      </c>
      <c r="BE1945" s="7" t="s">
        <v>228</v>
      </c>
      <c r="BM1945" s="1">
        <v>22884</v>
      </c>
      <c r="BN1945" s="1">
        <v>822</v>
      </c>
      <c r="BO1945" s="1">
        <v>15226</v>
      </c>
      <c r="BP1945" s="1">
        <v>1010</v>
      </c>
      <c r="BQ1945" s="1">
        <v>720</v>
      </c>
      <c r="BS1945" s="1">
        <v>84</v>
      </c>
      <c r="BT1945" s="1">
        <v>0</v>
      </c>
      <c r="BU1945" s="1">
        <v>0</v>
      </c>
      <c r="BV1945" s="1">
        <v>0</v>
      </c>
      <c r="BW1945">
        <v>0</v>
      </c>
      <c r="BX1945">
        <v>0</v>
      </c>
    </row>
    <row r="1946" spans="1:76" hidden="1" outlineLevel="1">
      <c r="A1946" t="s">
        <v>2034</v>
      </c>
      <c r="B1946" t="s">
        <v>2715</v>
      </c>
      <c r="C1946" s="1">
        <f t="shared" si="778"/>
        <v>111387</v>
      </c>
      <c r="D1946" s="7">
        <f>IF(N1946&gt;0, RANK(N1946,(N1946:P1946,Q1946:AE1946)),0)</f>
        <v>1</v>
      </c>
      <c r="E1946" s="7">
        <f>IF(O1946&gt;0,RANK(O1946,(N1946:P1946,Q1946:AE1946)),0)</f>
        <v>2</v>
      </c>
      <c r="F1946" s="7">
        <f>IF(P1946&gt;0,RANK(P1946,(N1946:P1946,Q1946:AE1946)),0)</f>
        <v>3</v>
      </c>
      <c r="G1946" s="1">
        <f t="shared" si="776"/>
        <v>3790</v>
      </c>
      <c r="H1946" s="2">
        <f t="shared" si="777"/>
        <v>3.4025514647131175E-2</v>
      </c>
      <c r="I1946" s="2"/>
      <c r="J1946" s="2">
        <f t="shared" si="779"/>
        <v>0.50854228949518343</v>
      </c>
      <c r="K1946" s="2">
        <f t="shared" si="780"/>
        <v>0.47451677484805227</v>
      </c>
      <c r="L1946" s="2">
        <f t="shared" si="781"/>
        <v>9.157262517169867E-3</v>
      </c>
      <c r="M1946" s="2">
        <f t="shared" si="782"/>
        <v>7.7836731395944329E-3</v>
      </c>
      <c r="N1946" s="66">
        <f t="shared" si="774"/>
        <v>56645</v>
      </c>
      <c r="O1946" s="66">
        <f t="shared" si="775"/>
        <v>52855</v>
      </c>
      <c r="P1946" s="66">
        <v>1020</v>
      </c>
      <c r="Q1946" s="66">
        <v>446</v>
      </c>
      <c r="R1946" s="66">
        <v>175</v>
      </c>
      <c r="S1946" s="66">
        <v>29</v>
      </c>
      <c r="T1946" s="66">
        <v>63</v>
      </c>
      <c r="U1946" s="66">
        <v>0</v>
      </c>
      <c r="V1946" s="66">
        <v>21</v>
      </c>
      <c r="W1946" s="66">
        <f t="shared" si="769"/>
        <v>132</v>
      </c>
      <c r="Y1946" s="66">
        <v>0</v>
      </c>
      <c r="AA1946" s="66">
        <v>1</v>
      </c>
      <c r="AN1946" s="7">
        <f>IF(Q1946&gt;0,RANK(Q1946,(N1946:P1946,Q1946:AE1946)),0)</f>
        <v>4</v>
      </c>
      <c r="AO1946" s="7">
        <f>IF(R1946&gt;0,RANK(R1946,(N1946:P1946,Q1946:AE1946)),0)</f>
        <v>5</v>
      </c>
      <c r="AP1946" s="7">
        <f>IF(T1946&gt;0,RANK(T1946,(N1946:P1946,Q1946:AE1946)),0)</f>
        <v>7</v>
      </c>
      <c r="AQ1946" s="7">
        <f>IF(S1946&gt;0,RANK(S1946,(N1946:P1946,Q1946:AE1946)),0)</f>
        <v>8</v>
      </c>
      <c r="AR1946" s="2">
        <f t="shared" si="783"/>
        <v>4.0040579241742754E-3</v>
      </c>
      <c r="AS1946" s="2">
        <f t="shared" si="784"/>
        <v>1.5710989612791439E-3</v>
      </c>
      <c r="AT1946" s="2">
        <f t="shared" si="785"/>
        <v>5.6559562606049176E-4</v>
      </c>
      <c r="AU1946" s="2">
        <f t="shared" si="786"/>
        <v>2.6035354215482955E-4</v>
      </c>
      <c r="AW1946" t="s">
        <v>2034</v>
      </c>
      <c r="AX1946" t="s">
        <v>2715</v>
      </c>
      <c r="AY1946">
        <v>0</v>
      </c>
      <c r="BA1946" s="119">
        <v>36</v>
      </c>
      <c r="BB1946" s="121">
        <v>91</v>
      </c>
      <c r="BC1946" s="125">
        <f t="shared" si="762"/>
        <v>36091</v>
      </c>
      <c r="BE1946" s="7" t="s">
        <v>228</v>
      </c>
      <c r="BM1946" s="1">
        <v>54790</v>
      </c>
      <c r="BN1946" s="1">
        <v>1855</v>
      </c>
      <c r="BO1946" s="1">
        <v>46554</v>
      </c>
      <c r="BP1946" s="1">
        <v>3031</v>
      </c>
      <c r="BQ1946" s="1">
        <v>3270</v>
      </c>
      <c r="BS1946" s="1">
        <v>132</v>
      </c>
      <c r="BT1946" s="1">
        <v>0</v>
      </c>
      <c r="BU1946" s="1">
        <v>0</v>
      </c>
      <c r="BV1946" s="1">
        <v>0</v>
      </c>
      <c r="BW1946">
        <v>0</v>
      </c>
      <c r="BX1946">
        <v>0</v>
      </c>
    </row>
    <row r="1947" spans="1:76" hidden="1" outlineLevel="1">
      <c r="A1947" t="s">
        <v>2760</v>
      </c>
      <c r="B1947" t="s">
        <v>2715</v>
      </c>
      <c r="C1947" s="1">
        <f t="shared" si="778"/>
        <v>69842</v>
      </c>
      <c r="D1947" s="7">
        <f>IF(N1947&gt;0, RANK(N1947,(N1947:P1947,Q1947:AE1947)),0)</f>
        <v>1</v>
      </c>
      <c r="E1947" s="7">
        <f>IF(O1947&gt;0,RANK(O1947,(N1947:P1947,Q1947:AE1947)),0)</f>
        <v>2</v>
      </c>
      <c r="F1947" s="7">
        <f>IF(P1947&gt;0,RANK(P1947,(N1947:P1947,Q1947:AE1947)),0)</f>
        <v>3</v>
      </c>
      <c r="G1947" s="1">
        <f t="shared" si="776"/>
        <v>8853</v>
      </c>
      <c r="H1947" s="2">
        <f t="shared" si="777"/>
        <v>0.12675753844391627</v>
      </c>
      <c r="I1947" s="2"/>
      <c r="J1947" s="2">
        <f t="shared" si="779"/>
        <v>0.55283353855846051</v>
      </c>
      <c r="K1947" s="2">
        <f t="shared" si="780"/>
        <v>0.42607600011454427</v>
      </c>
      <c r="L1947" s="2">
        <f t="shared" si="781"/>
        <v>1.288622891669769E-2</v>
      </c>
      <c r="M1947" s="2">
        <f t="shared" si="782"/>
        <v>8.2042324102975239E-3</v>
      </c>
      <c r="N1947" s="66">
        <f t="shared" si="774"/>
        <v>38611</v>
      </c>
      <c r="O1947" s="66">
        <f t="shared" si="775"/>
        <v>29758</v>
      </c>
      <c r="P1947" s="66">
        <v>900</v>
      </c>
      <c r="Q1947" s="66">
        <v>274</v>
      </c>
      <c r="R1947" s="66">
        <v>151</v>
      </c>
      <c r="S1947" s="66">
        <v>12</v>
      </c>
      <c r="T1947" s="66">
        <v>48</v>
      </c>
      <c r="U1947" s="66">
        <v>0</v>
      </c>
      <c r="V1947" s="66">
        <v>23</v>
      </c>
      <c r="W1947" s="66">
        <f t="shared" si="769"/>
        <v>64</v>
      </c>
      <c r="Y1947" s="66">
        <v>1</v>
      </c>
      <c r="AA1947" s="66">
        <v>0</v>
      </c>
      <c r="AN1947" s="7">
        <f>IF(Q1947&gt;0,RANK(Q1947,(N1947:P1947,Q1947:AE1947)),0)</f>
        <v>4</v>
      </c>
      <c r="AO1947" s="7">
        <f>IF(R1947&gt;0,RANK(R1947,(N1947:P1947,Q1947:AE1947)),0)</f>
        <v>5</v>
      </c>
      <c r="AP1947" s="7">
        <f>IF(T1947&gt;0,RANK(T1947,(N1947:P1947,Q1947:AE1947)),0)</f>
        <v>7</v>
      </c>
      <c r="AQ1947" s="7">
        <f>IF(S1947&gt;0,RANK(S1947,(N1947:P1947,Q1947:AE1947)),0)</f>
        <v>9</v>
      </c>
      <c r="AR1947" s="2">
        <f t="shared" si="783"/>
        <v>3.9231408035279632E-3</v>
      </c>
      <c r="AS1947" s="2">
        <f t="shared" si="784"/>
        <v>2.1620228515792789E-3</v>
      </c>
      <c r="AT1947" s="2">
        <f t="shared" si="785"/>
        <v>6.8726554222387675E-4</v>
      </c>
      <c r="AU1947" s="2">
        <f t="shared" si="786"/>
        <v>1.7181638555596919E-4</v>
      </c>
      <c r="AW1947" t="s">
        <v>2760</v>
      </c>
      <c r="AX1947" t="s">
        <v>2715</v>
      </c>
      <c r="AY1947">
        <v>21</v>
      </c>
      <c r="BA1947" s="119">
        <v>36</v>
      </c>
      <c r="BB1947" s="121">
        <v>93</v>
      </c>
      <c r="BC1947" s="125">
        <f t="shared" si="762"/>
        <v>36093</v>
      </c>
      <c r="BE1947" s="7" t="s">
        <v>228</v>
      </c>
      <c r="BM1947" s="1">
        <v>37113</v>
      </c>
      <c r="BN1947" s="1">
        <v>1498</v>
      </c>
      <c r="BO1947" s="1">
        <v>25400</v>
      </c>
      <c r="BP1947" s="1">
        <v>1869</v>
      </c>
      <c r="BQ1947" s="1">
        <v>2489</v>
      </c>
      <c r="BS1947" s="1">
        <v>64</v>
      </c>
      <c r="BT1947" s="1">
        <v>0</v>
      </c>
      <c r="BU1947" s="1">
        <v>0</v>
      </c>
      <c r="BV1947" s="1">
        <v>0</v>
      </c>
      <c r="BW1947">
        <v>0</v>
      </c>
      <c r="BX1947">
        <v>0</v>
      </c>
    </row>
    <row r="1948" spans="1:76" hidden="1" outlineLevel="1">
      <c r="A1948" t="s">
        <v>435</v>
      </c>
      <c r="B1948" t="s">
        <v>2715</v>
      </c>
      <c r="C1948" s="1">
        <f t="shared" si="778"/>
        <v>14402</v>
      </c>
      <c r="D1948" s="7">
        <f>IF(N1948&gt;0, RANK(N1948,(N1948:P1948,Q1948:AE1948)),0)</f>
        <v>2</v>
      </c>
      <c r="E1948" s="7">
        <f>IF(O1948&gt;0,RANK(O1948,(N1948:P1948,Q1948:AE1948)),0)</f>
        <v>1</v>
      </c>
      <c r="F1948" s="7">
        <f>IF(P1948&gt;0,RANK(P1948,(N1948:P1948,Q1948:AE1948)),0)</f>
        <v>3</v>
      </c>
      <c r="G1948" s="1">
        <f t="shared" si="776"/>
        <v>2062</v>
      </c>
      <c r="H1948" s="2">
        <f t="shared" si="777"/>
        <v>0.14317455908901541</v>
      </c>
      <c r="I1948" s="2"/>
      <c r="J1948" s="2">
        <f t="shared" si="779"/>
        <v>0.41723371753923066</v>
      </c>
      <c r="K1948" s="2">
        <f t="shared" si="780"/>
        <v>0.5604082766282461</v>
      </c>
      <c r="L1948" s="2">
        <f t="shared" si="781"/>
        <v>1.3609220941535898E-2</v>
      </c>
      <c r="M1948" s="2">
        <f t="shared" si="782"/>
        <v>8.7487848909873333E-3</v>
      </c>
      <c r="N1948" s="66">
        <f t="shared" si="774"/>
        <v>6009</v>
      </c>
      <c r="O1948" s="66">
        <f t="shared" si="775"/>
        <v>8071</v>
      </c>
      <c r="P1948" s="66">
        <v>196</v>
      </c>
      <c r="Q1948" s="66">
        <v>58</v>
      </c>
      <c r="R1948" s="66">
        <v>28</v>
      </c>
      <c r="S1948" s="66">
        <v>0</v>
      </c>
      <c r="T1948" s="66">
        <v>17</v>
      </c>
      <c r="U1948" s="66">
        <v>0</v>
      </c>
      <c r="V1948" s="66">
        <v>2</v>
      </c>
      <c r="W1948" s="66">
        <f t="shared" si="769"/>
        <v>21</v>
      </c>
      <c r="Y1948" s="66">
        <v>0</v>
      </c>
      <c r="AA1948" s="66">
        <v>0</v>
      </c>
      <c r="AN1948" s="7">
        <f>IF(Q1948&gt;0,RANK(Q1948,(N1948:P1948,Q1948:AE1948)),0)</f>
        <v>4</v>
      </c>
      <c r="AO1948" s="7">
        <f>IF(R1948&gt;0,RANK(R1948,(N1948:P1948,Q1948:AE1948)),0)</f>
        <v>5</v>
      </c>
      <c r="AP1948" s="7">
        <f>IF(T1948&gt;0,RANK(T1948,(N1948:P1948,Q1948:AE1948)),0)</f>
        <v>7</v>
      </c>
      <c r="AQ1948" s="7">
        <f>IF(S1948&gt;0,RANK(S1948,(N1948:P1948,Q1948:AE1948)),0)</f>
        <v>0</v>
      </c>
      <c r="AR1948" s="2">
        <f t="shared" si="783"/>
        <v>4.0272184418830717E-3</v>
      </c>
      <c r="AS1948" s="2">
        <f t="shared" si="784"/>
        <v>1.9441744202194141E-3</v>
      </c>
      <c r="AT1948" s="2">
        <f t="shared" si="785"/>
        <v>1.1803916122760728E-3</v>
      </c>
      <c r="AU1948" s="2">
        <f t="shared" si="786"/>
        <v>0</v>
      </c>
      <c r="AW1948" t="s">
        <v>435</v>
      </c>
      <c r="AX1948" t="s">
        <v>2715</v>
      </c>
      <c r="AY1948">
        <v>21</v>
      </c>
      <c r="BA1948" s="119">
        <v>36</v>
      </c>
      <c r="BB1948" s="121">
        <v>95</v>
      </c>
      <c r="BC1948" s="125">
        <f t="shared" si="762"/>
        <v>36095</v>
      </c>
      <c r="BE1948" s="7" t="s">
        <v>228</v>
      </c>
      <c r="BM1948" s="1">
        <v>5746</v>
      </c>
      <c r="BN1948" s="1">
        <v>263</v>
      </c>
      <c r="BO1948" s="1">
        <v>7034</v>
      </c>
      <c r="BP1948" s="1">
        <v>497</v>
      </c>
      <c r="BQ1948" s="1">
        <v>540</v>
      </c>
      <c r="BS1948" s="1">
        <v>21</v>
      </c>
      <c r="BT1948" s="1">
        <v>0</v>
      </c>
      <c r="BU1948" s="1">
        <v>0</v>
      </c>
      <c r="BV1948" s="1">
        <v>0</v>
      </c>
      <c r="BW1948">
        <v>0</v>
      </c>
      <c r="BX1948">
        <v>0</v>
      </c>
    </row>
    <row r="1949" spans="1:76" hidden="1" outlineLevel="1">
      <c r="A1949" t="s">
        <v>1715</v>
      </c>
      <c r="B1949" t="s">
        <v>2715</v>
      </c>
      <c r="C1949" s="1">
        <f t="shared" si="778"/>
        <v>8600</v>
      </c>
      <c r="D1949" s="7">
        <f>IF(N1949&gt;0, RANK(N1949,(N1949:P1949,Q1949:AE1949)),0)</f>
        <v>2</v>
      </c>
      <c r="E1949" s="7">
        <f>IF(O1949&gt;0,RANK(O1949,(N1949:P1949,Q1949:AE1949)),0)</f>
        <v>1</v>
      </c>
      <c r="F1949" s="7">
        <f>IF(P1949&gt;0,RANK(P1949,(N1949:P1949,Q1949:AE1949)),0)</f>
        <v>3</v>
      </c>
      <c r="G1949" s="1">
        <f t="shared" si="776"/>
        <v>609</v>
      </c>
      <c r="H1949" s="2">
        <f t="shared" si="777"/>
        <v>7.0813953488372092E-2</v>
      </c>
      <c r="I1949" s="2"/>
      <c r="J1949" s="2">
        <f t="shared" si="779"/>
        <v>0.45732558139534885</v>
      </c>
      <c r="K1949" s="2">
        <f t="shared" si="780"/>
        <v>0.5281395348837209</v>
      </c>
      <c r="L1949" s="2">
        <f t="shared" si="781"/>
        <v>8.3720930232558145E-3</v>
      </c>
      <c r="M1949" s="2">
        <f t="shared" si="782"/>
        <v>6.1627906976744438E-3</v>
      </c>
      <c r="N1949" s="66">
        <f t="shared" si="774"/>
        <v>3933</v>
      </c>
      <c r="O1949" s="66">
        <f t="shared" si="775"/>
        <v>4542</v>
      </c>
      <c r="P1949" s="66">
        <v>72</v>
      </c>
      <c r="Q1949" s="66">
        <v>21</v>
      </c>
      <c r="R1949" s="66">
        <v>25</v>
      </c>
      <c r="S1949" s="66">
        <v>0</v>
      </c>
      <c r="T1949" s="66">
        <v>4</v>
      </c>
      <c r="U1949" s="66">
        <v>0</v>
      </c>
      <c r="V1949" s="66">
        <v>3</v>
      </c>
      <c r="W1949" s="66">
        <f t="shared" si="769"/>
        <v>0</v>
      </c>
      <c r="Y1949" s="66">
        <v>0</v>
      </c>
      <c r="AA1949" s="66">
        <v>0</v>
      </c>
      <c r="AN1949" s="7">
        <f>IF(Q1949&gt;0,RANK(Q1949,(N1949:P1949,Q1949:AE1949)),0)</f>
        <v>5</v>
      </c>
      <c r="AO1949" s="7">
        <f>IF(R1949&gt;0,RANK(R1949,(N1949:P1949,Q1949:AE1949)),0)</f>
        <v>4</v>
      </c>
      <c r="AP1949" s="7">
        <f>IF(T1949&gt;0,RANK(T1949,(N1949:P1949,Q1949:AE1949)),0)</f>
        <v>6</v>
      </c>
      <c r="AQ1949" s="7">
        <f>IF(S1949&gt;0,RANK(S1949,(N1949:P1949,Q1949:AE1949)),0)</f>
        <v>0</v>
      </c>
      <c r="AR1949" s="2">
        <f t="shared" si="783"/>
        <v>2.4418604651162789E-3</v>
      </c>
      <c r="AS1949" s="2">
        <f t="shared" si="784"/>
        <v>2.9069767441860465E-3</v>
      </c>
      <c r="AT1949" s="2">
        <f t="shared" si="785"/>
        <v>4.6511627906976747E-4</v>
      </c>
      <c r="AU1949" s="2">
        <f t="shared" si="786"/>
        <v>0</v>
      </c>
      <c r="AW1949" t="s">
        <v>1715</v>
      </c>
      <c r="AX1949" t="s">
        <v>2715</v>
      </c>
      <c r="AY1949">
        <v>29</v>
      </c>
      <c r="BA1949" s="119">
        <v>36</v>
      </c>
      <c r="BB1949" s="121">
        <v>97</v>
      </c>
      <c r="BC1949" s="125">
        <f t="shared" si="762"/>
        <v>36097</v>
      </c>
      <c r="BE1949" s="7" t="s">
        <v>228</v>
      </c>
      <c r="BM1949" s="1">
        <v>3737</v>
      </c>
      <c r="BN1949" s="1">
        <v>196</v>
      </c>
      <c r="BO1949" s="1">
        <v>3984</v>
      </c>
      <c r="BP1949" s="1">
        <v>322</v>
      </c>
      <c r="BQ1949" s="1">
        <v>236</v>
      </c>
      <c r="BS1949" s="1">
        <v>0</v>
      </c>
      <c r="BT1949" s="1">
        <v>0</v>
      </c>
      <c r="BU1949" s="1">
        <v>0</v>
      </c>
      <c r="BV1949" s="1">
        <v>0</v>
      </c>
      <c r="BW1949">
        <v>0</v>
      </c>
      <c r="BX1949">
        <v>0</v>
      </c>
    </row>
    <row r="1950" spans="1:76" hidden="1" outlineLevel="1">
      <c r="A1950" t="s">
        <v>1857</v>
      </c>
      <c r="B1950" t="s">
        <v>2715</v>
      </c>
      <c r="C1950" s="1">
        <f t="shared" si="778"/>
        <v>14741</v>
      </c>
      <c r="D1950" s="7">
        <f>IF(N1950&gt;0, RANK(N1950,(N1950:P1950,Q1950:AE1950)),0)</f>
        <v>1</v>
      </c>
      <c r="E1950" s="7">
        <f>IF(O1950&gt;0,RANK(O1950,(N1950:P1950,Q1950:AE1950)),0)</f>
        <v>2</v>
      </c>
      <c r="F1950" s="7">
        <f>IF(P1950&gt;0,RANK(P1950,(N1950:P1950,Q1950:AE1950)),0)</f>
        <v>3</v>
      </c>
      <c r="G1950" s="1">
        <f t="shared" si="776"/>
        <v>384</v>
      </c>
      <c r="H1950" s="2">
        <f t="shared" si="777"/>
        <v>2.6049793094091309E-2</v>
      </c>
      <c r="I1950" s="2"/>
      <c r="J1950" s="2">
        <f t="shared" si="779"/>
        <v>0.50349365714673355</v>
      </c>
      <c r="K1950" s="2">
        <f t="shared" si="780"/>
        <v>0.47744386405264228</v>
      </c>
      <c r="L1950" s="2">
        <f t="shared" si="781"/>
        <v>8.6154263618479065E-3</v>
      </c>
      <c r="M1950" s="2">
        <f t="shared" si="782"/>
        <v>1.0447052438776265E-2</v>
      </c>
      <c r="N1950" s="66">
        <f t="shared" si="774"/>
        <v>7422</v>
      </c>
      <c r="O1950" s="66">
        <f t="shared" si="775"/>
        <v>7038</v>
      </c>
      <c r="P1950" s="66">
        <v>127</v>
      </c>
      <c r="Q1950" s="66">
        <v>80</v>
      </c>
      <c r="R1950" s="66">
        <v>32</v>
      </c>
      <c r="S1950" s="66">
        <v>0</v>
      </c>
      <c r="T1950" s="66">
        <v>17</v>
      </c>
      <c r="U1950" s="66">
        <v>0</v>
      </c>
      <c r="V1950" s="66">
        <v>9</v>
      </c>
      <c r="W1950" s="66">
        <f t="shared" si="769"/>
        <v>16</v>
      </c>
      <c r="Y1950" s="66">
        <v>0</v>
      </c>
      <c r="AA1950" s="66">
        <v>0</v>
      </c>
      <c r="AN1950" s="7">
        <f>IF(Q1950&gt;0,RANK(Q1950,(N1950:P1950,Q1950:AE1950)),0)</f>
        <v>4</v>
      </c>
      <c r="AO1950" s="7">
        <f>IF(R1950&gt;0,RANK(R1950,(N1950:P1950,Q1950:AE1950)),0)</f>
        <v>5</v>
      </c>
      <c r="AP1950" s="7">
        <f>IF(T1950&gt;0,RANK(T1950,(N1950:P1950,Q1950:AE1950)),0)</f>
        <v>6</v>
      </c>
      <c r="AQ1950" s="7">
        <f>IF(S1950&gt;0,RANK(S1950,(N1950:P1950,Q1950:AE1950)),0)</f>
        <v>0</v>
      </c>
      <c r="AR1950" s="2">
        <f t="shared" si="783"/>
        <v>5.4270402279356896E-3</v>
      </c>
      <c r="AS1950" s="2">
        <f t="shared" si="784"/>
        <v>2.1708160911742759E-3</v>
      </c>
      <c r="AT1950" s="2">
        <f t="shared" si="785"/>
        <v>1.1532460484363341E-3</v>
      </c>
      <c r="AU1950" s="2">
        <f t="shared" si="786"/>
        <v>0</v>
      </c>
      <c r="AW1950" t="s">
        <v>1857</v>
      </c>
      <c r="AX1950" t="s">
        <v>2715</v>
      </c>
      <c r="AY1950">
        <v>24</v>
      </c>
      <c r="BA1950" s="119">
        <v>36</v>
      </c>
      <c r="BB1950" s="121">
        <v>99</v>
      </c>
      <c r="BC1950" s="125">
        <f t="shared" si="762"/>
        <v>36099</v>
      </c>
      <c r="BE1950" s="7" t="s">
        <v>228</v>
      </c>
      <c r="BM1950" s="1">
        <v>7148</v>
      </c>
      <c r="BN1950" s="1">
        <v>274</v>
      </c>
      <c r="BO1950" s="1">
        <v>6253</v>
      </c>
      <c r="BP1950" s="1">
        <v>405</v>
      </c>
      <c r="BQ1950" s="1">
        <v>380</v>
      </c>
      <c r="BS1950" s="1">
        <v>16</v>
      </c>
      <c r="BT1950" s="1">
        <v>0</v>
      </c>
      <c r="BU1950" s="1">
        <v>0</v>
      </c>
      <c r="BV1950" s="1">
        <v>0</v>
      </c>
      <c r="BW1950">
        <v>0</v>
      </c>
      <c r="BX1950">
        <v>0</v>
      </c>
    </row>
    <row r="1951" spans="1:76" hidden="1" outlineLevel="1">
      <c r="A1951" t="s">
        <v>3469</v>
      </c>
      <c r="B1951" t="s">
        <v>2715</v>
      </c>
      <c r="C1951" s="1">
        <f t="shared" si="778"/>
        <v>41911</v>
      </c>
      <c r="D1951" s="7">
        <f>IF(N1951&gt;0, RANK(N1951,(N1951:P1951,Q1951:AE1951)),0)</f>
        <v>2</v>
      </c>
      <c r="E1951" s="7">
        <f>IF(O1951&gt;0,RANK(O1951,(N1951:P1951,Q1951:AE1951)),0)</f>
        <v>1</v>
      </c>
      <c r="F1951" s="7">
        <f>IF(P1951&gt;0,RANK(P1951,(N1951:P1951,Q1951:AE1951)),0)</f>
        <v>3</v>
      </c>
      <c r="G1951" s="1">
        <f t="shared" si="776"/>
        <v>7055</v>
      </c>
      <c r="H1951" s="2">
        <f t="shared" si="777"/>
        <v>0.16833289589845149</v>
      </c>
      <c r="I1951" s="2"/>
      <c r="J1951" s="2">
        <f t="shared" si="779"/>
        <v>0.40915272840065853</v>
      </c>
      <c r="K1951" s="2">
        <f t="shared" si="780"/>
        <v>0.57748562429910999</v>
      </c>
      <c r="L1951" s="2">
        <f t="shared" si="781"/>
        <v>6.4422228054687317E-3</v>
      </c>
      <c r="M1951" s="2">
        <f t="shared" si="782"/>
        <v>6.9194244947627511E-3</v>
      </c>
      <c r="N1951" s="66">
        <f t="shared" si="774"/>
        <v>17148</v>
      </c>
      <c r="O1951" s="66">
        <f t="shared" si="775"/>
        <v>24203</v>
      </c>
      <c r="P1951" s="66">
        <v>270</v>
      </c>
      <c r="Q1951" s="66">
        <v>141</v>
      </c>
      <c r="R1951" s="66">
        <v>93</v>
      </c>
      <c r="S1951" s="66">
        <v>3</v>
      </c>
      <c r="T1951" s="66">
        <v>24</v>
      </c>
      <c r="U1951" s="66">
        <v>0</v>
      </c>
      <c r="V1951" s="66">
        <v>9</v>
      </c>
      <c r="W1951" s="66">
        <f t="shared" si="769"/>
        <v>20</v>
      </c>
      <c r="Y1951" s="66">
        <v>0</v>
      </c>
      <c r="AA1951" s="66">
        <v>0</v>
      </c>
      <c r="AN1951" s="7">
        <f>IF(Q1951&gt;0,RANK(Q1951,(N1951:P1951,Q1951:AE1951)),0)</f>
        <v>4</v>
      </c>
      <c r="AO1951" s="7">
        <f>IF(R1951&gt;0,RANK(R1951,(N1951:P1951,Q1951:AE1951)),0)</f>
        <v>5</v>
      </c>
      <c r="AP1951" s="7">
        <f>IF(T1951&gt;0,RANK(T1951,(N1951:P1951,Q1951:AE1951)),0)</f>
        <v>6</v>
      </c>
      <c r="AQ1951" s="7">
        <f>IF(S1951&gt;0,RANK(S1951,(N1951:P1951,Q1951:AE1951)),0)</f>
        <v>9</v>
      </c>
      <c r="AR1951" s="2">
        <f t="shared" si="783"/>
        <v>3.3642719095225595E-3</v>
      </c>
      <c r="AS1951" s="2">
        <f t="shared" si="784"/>
        <v>2.2189878552170074E-3</v>
      </c>
      <c r="AT1951" s="2">
        <f t="shared" si="785"/>
        <v>5.7264202715277617E-4</v>
      </c>
      <c r="AU1951" s="2">
        <f t="shared" si="786"/>
        <v>7.1580253394097022E-5</v>
      </c>
      <c r="AW1951" t="s">
        <v>3469</v>
      </c>
      <c r="AX1951" t="s">
        <v>2715</v>
      </c>
      <c r="AY1951">
        <v>29</v>
      </c>
      <c r="BA1951" s="119">
        <v>36</v>
      </c>
      <c r="BB1951" s="121">
        <v>101</v>
      </c>
      <c r="BC1951" s="125">
        <f t="shared" si="762"/>
        <v>36101</v>
      </c>
      <c r="BE1951" s="7" t="s">
        <v>228</v>
      </c>
      <c r="BM1951" s="1">
        <v>16551</v>
      </c>
      <c r="BN1951" s="1">
        <v>597</v>
      </c>
      <c r="BO1951" s="1">
        <v>21587</v>
      </c>
      <c r="BP1951" s="1">
        <v>1491</v>
      </c>
      <c r="BQ1951" s="1">
        <v>1125</v>
      </c>
      <c r="BS1951" s="1">
        <v>20</v>
      </c>
      <c r="BT1951" s="1">
        <v>0</v>
      </c>
      <c r="BU1951" s="1">
        <v>0</v>
      </c>
      <c r="BV1951" s="1">
        <v>0</v>
      </c>
      <c r="BW1951">
        <v>0</v>
      </c>
      <c r="BX1951">
        <v>0</v>
      </c>
    </row>
    <row r="1952" spans="1:76" hidden="1" outlineLevel="1">
      <c r="A1952" t="s">
        <v>1827</v>
      </c>
      <c r="B1952" t="s">
        <v>2715</v>
      </c>
      <c r="C1952" s="1">
        <f t="shared" si="778"/>
        <v>659779</v>
      </c>
      <c r="D1952" s="7">
        <f>IF(N1952&gt;0, RANK(N1952,(N1952:P1952,Q1952:AE1952)),0)</f>
        <v>1</v>
      </c>
      <c r="E1952" s="7">
        <f>IF(O1952&gt;0,RANK(O1952,(N1952:P1952,Q1952:AE1952)),0)</f>
        <v>2</v>
      </c>
      <c r="F1952" s="7">
        <f>IF(P1952&gt;0,RANK(P1952,(N1952:P1952,Q1952:AE1952)),0)</f>
        <v>3</v>
      </c>
      <c r="G1952" s="1">
        <f t="shared" si="776"/>
        <v>39528</v>
      </c>
      <c r="H1952" s="2">
        <f t="shared" si="777"/>
        <v>5.9910970188502513E-2</v>
      </c>
      <c r="I1952" s="2"/>
      <c r="J1952" s="2">
        <f t="shared" si="779"/>
        <v>0.52525012163163731</v>
      </c>
      <c r="K1952" s="2">
        <f t="shared" si="780"/>
        <v>0.46533915144313476</v>
      </c>
      <c r="L1952" s="2">
        <f t="shared" si="781"/>
        <v>4.648526248940933E-3</v>
      </c>
      <c r="M1952" s="2">
        <f t="shared" si="782"/>
        <v>4.7622006762869972E-3</v>
      </c>
      <c r="N1952" s="66">
        <f t="shared" si="774"/>
        <v>346549</v>
      </c>
      <c r="O1952" s="66">
        <f t="shared" si="775"/>
        <v>307021</v>
      </c>
      <c r="P1952" s="66">
        <v>3067</v>
      </c>
      <c r="Q1952" s="66">
        <v>1443</v>
      </c>
      <c r="R1952" s="66">
        <v>876</v>
      </c>
      <c r="S1952" s="66">
        <v>52</v>
      </c>
      <c r="T1952" s="66">
        <v>297</v>
      </c>
      <c r="U1952" s="66">
        <v>0</v>
      </c>
      <c r="V1952" s="66">
        <v>96</v>
      </c>
      <c r="W1952" s="66">
        <f t="shared" si="769"/>
        <v>376</v>
      </c>
      <c r="Y1952" s="66">
        <v>2</v>
      </c>
      <c r="AA1952" s="66">
        <v>0</v>
      </c>
      <c r="AN1952" s="7">
        <f>IF(Q1952&gt;0,RANK(Q1952,(N1952:P1952,Q1952:AE1952)),0)</f>
        <v>4</v>
      </c>
      <c r="AO1952" s="7">
        <f>IF(R1952&gt;0,RANK(R1952,(N1952:P1952,Q1952:AE1952)),0)</f>
        <v>5</v>
      </c>
      <c r="AP1952" s="7">
        <f>IF(T1952&gt;0,RANK(T1952,(N1952:P1952,Q1952:AE1952)),0)</f>
        <v>7</v>
      </c>
      <c r="AQ1952" s="7">
        <f>IF(S1952&gt;0,RANK(S1952,(N1952:P1952,Q1952:AE1952)),0)</f>
        <v>9</v>
      </c>
      <c r="AR1952" s="2">
        <f t="shared" si="783"/>
        <v>2.1870959821394739E-3</v>
      </c>
      <c r="AS1952" s="2">
        <f t="shared" si="784"/>
        <v>1.3277173114027575E-3</v>
      </c>
      <c r="AT1952" s="2">
        <f t="shared" si="785"/>
        <v>4.5015073229066096E-4</v>
      </c>
      <c r="AU1952" s="2">
        <f t="shared" si="786"/>
        <v>7.8814269626647704E-5</v>
      </c>
      <c r="AW1952" t="s">
        <v>1827</v>
      </c>
      <c r="AX1952" t="s">
        <v>2715</v>
      </c>
      <c r="AY1952">
        <v>0</v>
      </c>
      <c r="BA1952" s="119">
        <v>36</v>
      </c>
      <c r="BB1952" s="121">
        <v>103</v>
      </c>
      <c r="BC1952" s="125">
        <f t="shared" si="762"/>
        <v>36103</v>
      </c>
      <c r="BE1952" s="7" t="s">
        <v>228</v>
      </c>
      <c r="BM1952" s="1">
        <v>334154</v>
      </c>
      <c r="BN1952" s="1">
        <v>12395</v>
      </c>
      <c r="BO1952" s="1">
        <v>262408</v>
      </c>
      <c r="BP1952" s="1">
        <v>20816</v>
      </c>
      <c r="BQ1952" s="1">
        <v>23797</v>
      </c>
      <c r="BS1952" s="1">
        <v>376</v>
      </c>
      <c r="BT1952" s="1">
        <v>0</v>
      </c>
      <c r="BU1952" s="1">
        <v>0</v>
      </c>
      <c r="BV1952" s="1">
        <v>0</v>
      </c>
      <c r="BW1952">
        <v>0</v>
      </c>
      <c r="BX1952">
        <v>0</v>
      </c>
    </row>
    <row r="1953" spans="1:76" hidden="1" outlineLevel="1">
      <c r="A1953" t="s">
        <v>3470</v>
      </c>
      <c r="B1953" t="s">
        <v>2715</v>
      </c>
      <c r="C1953" s="1">
        <f t="shared" si="778"/>
        <v>31183</v>
      </c>
      <c r="D1953" s="7">
        <f>IF(N1953&gt;0, RANK(N1953,(N1953:P1953,Q1953:AE1953)),0)</f>
        <v>1</v>
      </c>
      <c r="E1953" s="7">
        <f>IF(O1953&gt;0,RANK(O1953,(N1953:P1953,Q1953:AE1953)),0)</f>
        <v>2</v>
      </c>
      <c r="F1953" s="7">
        <f>IF(P1953&gt;0,RANK(P1953,(N1953:P1953,Q1953:AE1953)),0)</f>
        <v>3</v>
      </c>
      <c r="G1953" s="1">
        <f t="shared" si="776"/>
        <v>2950</v>
      </c>
      <c r="H1953" s="2">
        <f t="shared" si="777"/>
        <v>9.4602828464227309E-2</v>
      </c>
      <c r="I1953" s="2"/>
      <c r="J1953" s="2">
        <f t="shared" si="779"/>
        <v>0.54035852868550172</v>
      </c>
      <c r="K1953" s="2">
        <f t="shared" si="780"/>
        <v>0.44575570022127442</v>
      </c>
      <c r="L1953" s="2">
        <f t="shared" si="781"/>
        <v>7.4078825000801719E-3</v>
      </c>
      <c r="M1953" s="2">
        <f t="shared" si="782"/>
        <v>6.4778885931436924E-3</v>
      </c>
      <c r="N1953" s="66">
        <f t="shared" si="774"/>
        <v>16850</v>
      </c>
      <c r="O1953" s="66">
        <f t="shared" si="775"/>
        <v>13900</v>
      </c>
      <c r="P1953" s="66">
        <v>231</v>
      </c>
      <c r="Q1953" s="66">
        <v>79</v>
      </c>
      <c r="R1953" s="66">
        <v>60</v>
      </c>
      <c r="S1953" s="66">
        <v>0</v>
      </c>
      <c r="T1953" s="66">
        <v>22</v>
      </c>
      <c r="U1953" s="66">
        <v>0</v>
      </c>
      <c r="V1953" s="66">
        <v>11</v>
      </c>
      <c r="W1953" s="66">
        <f>SUM(BS1953:BX1953)-SUM(AB1953:AL1953)-Z1953-X1953-Y1953</f>
        <v>15</v>
      </c>
      <c r="Y1953" s="66">
        <v>2</v>
      </c>
      <c r="AA1953" s="66">
        <v>0</v>
      </c>
      <c r="AG1953" s="66">
        <v>13</v>
      </c>
      <c r="AN1953" s="7">
        <f>IF(Q1953&gt;0,RANK(Q1953,(N1953:P1953,Q1953:AE1953)),0)</f>
        <v>4</v>
      </c>
      <c r="AO1953" s="7">
        <f>IF(R1953&gt;0,RANK(R1953,(N1953:P1953,Q1953:AE1953)),0)</f>
        <v>5</v>
      </c>
      <c r="AP1953" s="7">
        <f>IF(T1953&gt;0,RANK(T1953,(N1953:P1953,Q1953:AE1953)),0)</f>
        <v>6</v>
      </c>
      <c r="AQ1953" s="7">
        <f>IF(S1953&gt;0,RANK(S1953,(N1953:P1953,Q1953:AE1953)),0)</f>
        <v>0</v>
      </c>
      <c r="AR1953" s="2">
        <f t="shared" si="783"/>
        <v>2.5334316775165954E-3</v>
      </c>
      <c r="AS1953" s="2">
        <f t="shared" si="784"/>
        <v>1.9241253246961485E-3</v>
      </c>
      <c r="AT1953" s="2">
        <f t="shared" si="785"/>
        <v>7.0551261905525448E-4</v>
      </c>
      <c r="AU1953" s="2">
        <f t="shared" si="786"/>
        <v>0</v>
      </c>
      <c r="AW1953" t="s">
        <v>3470</v>
      </c>
      <c r="AX1953" t="s">
        <v>2715</v>
      </c>
      <c r="AY1953">
        <v>22</v>
      </c>
      <c r="BA1953" s="119">
        <v>36</v>
      </c>
      <c r="BB1953" s="121">
        <v>105</v>
      </c>
      <c r="BC1953" s="125">
        <f t="shared" si="762"/>
        <v>36105</v>
      </c>
      <c r="BE1953" s="7" t="s">
        <v>228</v>
      </c>
      <c r="BM1953" s="1">
        <v>16281</v>
      </c>
      <c r="BN1953" s="1">
        <v>569</v>
      </c>
      <c r="BO1953" s="1">
        <v>11838</v>
      </c>
      <c r="BP1953" s="1">
        <v>1006</v>
      </c>
      <c r="BQ1953" s="1">
        <v>1056</v>
      </c>
      <c r="BS1953" s="1">
        <v>30</v>
      </c>
      <c r="BT1953" s="1">
        <v>0</v>
      </c>
      <c r="BU1953" s="1">
        <v>0</v>
      </c>
      <c r="BV1953" s="1">
        <v>0</v>
      </c>
      <c r="BW1953">
        <v>0</v>
      </c>
      <c r="BX1953">
        <v>0</v>
      </c>
    </row>
    <row r="1954" spans="1:76" hidden="1" outlineLevel="1">
      <c r="A1954" t="s">
        <v>1285</v>
      </c>
      <c r="B1954" t="s">
        <v>2715</v>
      </c>
      <c r="C1954" s="1">
        <f t="shared" si="778"/>
        <v>23131</v>
      </c>
      <c r="D1954" s="7">
        <f>IF(N1954&gt;0, RANK(N1954,(N1954:P1954,Q1954:AE1954)),0)</f>
        <v>2</v>
      </c>
      <c r="E1954" s="7">
        <f>IF(O1954&gt;0,RANK(O1954,(N1954:P1954,Q1954:AE1954)),0)</f>
        <v>1</v>
      </c>
      <c r="F1954" s="7">
        <f>IF(P1954&gt;0,RANK(P1954,(N1954:P1954,Q1954:AE1954)),0)</f>
        <v>3</v>
      </c>
      <c r="G1954" s="1">
        <f t="shared" si="776"/>
        <v>2364</v>
      </c>
      <c r="H1954" s="2">
        <f t="shared" si="777"/>
        <v>0.10220051013791016</v>
      </c>
      <c r="I1954" s="2"/>
      <c r="J1954" s="2">
        <f t="shared" si="779"/>
        <v>0.43975617137175221</v>
      </c>
      <c r="K1954" s="2">
        <f t="shared" si="780"/>
        <v>0.54195668150966236</v>
      </c>
      <c r="L1954" s="2">
        <f t="shared" si="781"/>
        <v>9.2084215987203316E-3</v>
      </c>
      <c r="M1954" s="2">
        <f t="shared" si="782"/>
        <v>9.0787255198651468E-3</v>
      </c>
      <c r="N1954" s="66">
        <f t="shared" si="774"/>
        <v>10172</v>
      </c>
      <c r="O1954" s="66">
        <f t="shared" si="775"/>
        <v>12536</v>
      </c>
      <c r="P1954" s="66">
        <v>213</v>
      </c>
      <c r="Q1954" s="66">
        <v>107</v>
      </c>
      <c r="R1954" s="66">
        <v>39</v>
      </c>
      <c r="S1954" s="66">
        <v>5</v>
      </c>
      <c r="T1954" s="66">
        <v>13</v>
      </c>
      <c r="U1954" s="66">
        <v>0</v>
      </c>
      <c r="V1954" s="66">
        <v>5</v>
      </c>
      <c r="W1954" s="66">
        <f t="shared" ref="W1954:W1967" si="787">SUM(BS1954:BX1954)-SUM(AB1954:AL1954)-Z1954-X1954</f>
        <v>41</v>
      </c>
      <c r="Y1954" s="66">
        <v>0</v>
      </c>
      <c r="AA1954" s="66">
        <v>0</v>
      </c>
      <c r="AN1954" s="7">
        <f>IF(Q1954&gt;0,RANK(Q1954,(N1954:P1954,Q1954:AE1954)),0)</f>
        <v>4</v>
      </c>
      <c r="AO1954" s="7">
        <f>IF(R1954&gt;0,RANK(R1954,(N1954:P1954,Q1954:AE1954)),0)</f>
        <v>6</v>
      </c>
      <c r="AP1954" s="7">
        <f>IF(T1954&gt;0,RANK(T1954,(N1954:P1954,Q1954:AE1954)),0)</f>
        <v>7</v>
      </c>
      <c r="AQ1954" s="7">
        <f>IF(S1954&gt;0,RANK(S1954,(N1954:P1954,Q1954:AE1954)),0)</f>
        <v>8</v>
      </c>
      <c r="AR1954" s="2">
        <f t="shared" si="783"/>
        <v>4.6258268125027018E-3</v>
      </c>
      <c r="AS1954" s="2">
        <f t="shared" si="784"/>
        <v>1.6860490251178074E-3</v>
      </c>
      <c r="AT1954" s="2">
        <f t="shared" si="785"/>
        <v>5.6201634170593572E-4</v>
      </c>
      <c r="AU1954" s="2">
        <f t="shared" si="786"/>
        <v>2.161601314253599E-4</v>
      </c>
      <c r="AW1954" t="s">
        <v>1285</v>
      </c>
      <c r="AX1954" t="s">
        <v>2715</v>
      </c>
      <c r="AY1954">
        <v>0</v>
      </c>
      <c r="BA1954" s="119">
        <v>36</v>
      </c>
      <c r="BB1954" s="121">
        <v>107</v>
      </c>
      <c r="BC1954" s="125">
        <f t="shared" si="762"/>
        <v>36107</v>
      </c>
      <c r="BE1954" s="7" t="s">
        <v>228</v>
      </c>
      <c r="BM1954" s="1">
        <v>9822</v>
      </c>
      <c r="BN1954" s="1">
        <v>350</v>
      </c>
      <c r="BO1954" s="1">
        <v>11463</v>
      </c>
      <c r="BP1954" s="1">
        <v>646</v>
      </c>
      <c r="BQ1954" s="1">
        <v>427</v>
      </c>
      <c r="BS1954" s="1">
        <v>41</v>
      </c>
      <c r="BT1954" s="1">
        <v>0</v>
      </c>
      <c r="BU1954" s="1">
        <v>0</v>
      </c>
      <c r="BV1954" s="1">
        <v>0</v>
      </c>
      <c r="BW1954">
        <v>0</v>
      </c>
      <c r="BX1954">
        <v>0</v>
      </c>
    </row>
    <row r="1955" spans="1:76" hidden="1" outlineLevel="1">
      <c r="A1955" t="s">
        <v>1208</v>
      </c>
      <c r="B1955" t="s">
        <v>2715</v>
      </c>
      <c r="C1955" s="1">
        <f t="shared" si="778"/>
        <v>42552</v>
      </c>
      <c r="D1955" s="7">
        <f>IF(N1955&gt;0, RANK(N1955,(N1955:P1955,Q1955:AE1955)),0)</f>
        <v>1</v>
      </c>
      <c r="E1955" s="7">
        <f>IF(O1955&gt;0,RANK(O1955,(N1955:P1955,Q1955:AE1955)),0)</f>
        <v>2</v>
      </c>
      <c r="F1955" s="7">
        <f>IF(P1955&gt;0,RANK(P1955,(N1955:P1955,Q1955:AE1955)),0)</f>
        <v>3</v>
      </c>
      <c r="G1955" s="1">
        <f t="shared" si="776"/>
        <v>17899</v>
      </c>
      <c r="H1955" s="2">
        <f t="shared" si="777"/>
        <v>0.42063827787178043</v>
      </c>
      <c r="I1955" s="2"/>
      <c r="J1955" s="2">
        <f t="shared" si="779"/>
        <v>0.70093062605752965</v>
      </c>
      <c r="K1955" s="2">
        <f t="shared" si="780"/>
        <v>0.28029234818574922</v>
      </c>
      <c r="L1955" s="2">
        <f t="shared" si="781"/>
        <v>7.4967099078774206E-3</v>
      </c>
      <c r="M1955" s="2">
        <f t="shared" si="782"/>
        <v>1.1280315848843713E-2</v>
      </c>
      <c r="N1955" s="66">
        <f t="shared" si="774"/>
        <v>29826</v>
      </c>
      <c r="O1955" s="66">
        <f t="shared" si="775"/>
        <v>11927</v>
      </c>
      <c r="P1955" s="66">
        <v>319</v>
      </c>
      <c r="Q1955" s="66">
        <v>188</v>
      </c>
      <c r="R1955" s="66">
        <v>186</v>
      </c>
      <c r="S1955" s="66">
        <v>12</v>
      </c>
      <c r="T1955" s="66">
        <v>17</v>
      </c>
      <c r="U1955" s="66">
        <v>0</v>
      </c>
      <c r="V1955" s="66">
        <v>9</v>
      </c>
      <c r="W1955" s="66">
        <f t="shared" si="787"/>
        <v>68</v>
      </c>
      <c r="Y1955" s="66">
        <v>0</v>
      </c>
      <c r="AA1955" s="66">
        <v>0</v>
      </c>
      <c r="AN1955" s="7">
        <f>IF(Q1955&gt;0,RANK(Q1955,(N1955:P1955,Q1955:AE1955)),0)</f>
        <v>4</v>
      </c>
      <c r="AO1955" s="7">
        <f>IF(R1955&gt;0,RANK(R1955,(N1955:P1955,Q1955:AE1955)),0)</f>
        <v>5</v>
      </c>
      <c r="AP1955" s="7">
        <f>IF(T1955&gt;0,RANK(T1955,(N1955:P1955,Q1955:AE1955)),0)</f>
        <v>7</v>
      </c>
      <c r="AQ1955" s="7">
        <f>IF(S1955&gt;0,RANK(S1955,(N1955:P1955,Q1955:AE1955)),0)</f>
        <v>8</v>
      </c>
      <c r="AR1955" s="2">
        <f t="shared" si="783"/>
        <v>4.4181237074638093E-3</v>
      </c>
      <c r="AS1955" s="2">
        <f t="shared" si="784"/>
        <v>4.3711223914269601E-3</v>
      </c>
      <c r="AT1955" s="2">
        <f t="shared" si="785"/>
        <v>3.9951118631321677E-4</v>
      </c>
      <c r="AU1955" s="2">
        <f t="shared" si="786"/>
        <v>2.8200789622109422E-4</v>
      </c>
      <c r="AW1955" t="s">
        <v>1208</v>
      </c>
      <c r="AX1955" t="s">
        <v>2715</v>
      </c>
      <c r="AY1955">
        <v>0</v>
      </c>
      <c r="BA1955" s="119">
        <v>36</v>
      </c>
      <c r="BB1955" s="121">
        <v>109</v>
      </c>
      <c r="BC1955" s="125">
        <f t="shared" si="762"/>
        <v>36109</v>
      </c>
      <c r="BE1955" s="7" t="s">
        <v>228</v>
      </c>
      <c r="BM1955" s="1">
        <v>27677</v>
      </c>
      <c r="BN1955" s="1">
        <v>2149</v>
      </c>
      <c r="BO1955" s="1">
        <v>10740</v>
      </c>
      <c r="BP1955" s="1">
        <v>731</v>
      </c>
      <c r="BQ1955" s="1">
        <v>456</v>
      </c>
      <c r="BS1955" s="1">
        <v>67</v>
      </c>
      <c r="BT1955" s="1">
        <v>0</v>
      </c>
      <c r="BU1955" s="1">
        <v>0</v>
      </c>
      <c r="BV1955" s="1">
        <v>0</v>
      </c>
      <c r="BW1955">
        <v>1</v>
      </c>
      <c r="BX1955">
        <v>0</v>
      </c>
    </row>
    <row r="1956" spans="1:76" hidden="1" outlineLevel="1">
      <c r="A1956" t="s">
        <v>1273</v>
      </c>
      <c r="B1956" t="s">
        <v>2715</v>
      </c>
      <c r="C1956" s="1">
        <f t="shared" si="778"/>
        <v>89149</v>
      </c>
      <c r="D1956" s="7">
        <f>IF(N1956&gt;0, RANK(N1956,(N1956:P1956,Q1956:AE1956)),0)</f>
        <v>1</v>
      </c>
      <c r="E1956" s="7">
        <f>IF(O1956&gt;0,RANK(O1956,(N1956:P1956,Q1956:AE1956)),0)</f>
        <v>2</v>
      </c>
      <c r="F1956" s="7">
        <f>IF(P1956&gt;0,RANK(P1956,(N1956:P1956,Q1956:AE1956)),0)</f>
        <v>3</v>
      </c>
      <c r="G1956" s="1">
        <f t="shared" si="776"/>
        <v>21020</v>
      </c>
      <c r="H1956" s="2">
        <f t="shared" si="777"/>
        <v>0.23578503404412837</v>
      </c>
      <c r="I1956" s="2"/>
      <c r="J1956" s="2">
        <f t="shared" si="779"/>
        <v>0.60931698616922236</v>
      </c>
      <c r="K1956" s="2">
        <f t="shared" si="780"/>
        <v>0.37353195212509394</v>
      </c>
      <c r="L1956" s="2">
        <f t="shared" si="781"/>
        <v>8.5362707377536484E-3</v>
      </c>
      <c r="M1956" s="2">
        <f t="shared" si="782"/>
        <v>8.6147909679300527E-3</v>
      </c>
      <c r="N1956" s="66">
        <f t="shared" si="774"/>
        <v>54320</v>
      </c>
      <c r="O1956" s="66">
        <f t="shared" si="775"/>
        <v>33300</v>
      </c>
      <c r="P1956" s="66">
        <v>761</v>
      </c>
      <c r="Q1956" s="66">
        <v>319</v>
      </c>
      <c r="R1956" s="66">
        <v>294</v>
      </c>
      <c r="S1956" s="66">
        <v>19</v>
      </c>
      <c r="T1956" s="66">
        <v>47</v>
      </c>
      <c r="U1956" s="66">
        <v>0</v>
      </c>
      <c r="V1956" s="66">
        <v>30</v>
      </c>
      <c r="W1956" s="66">
        <f t="shared" si="787"/>
        <v>39</v>
      </c>
      <c r="Y1956" s="66">
        <v>0</v>
      </c>
      <c r="AA1956" s="66">
        <v>0</v>
      </c>
      <c r="AG1956" s="66">
        <v>20</v>
      </c>
      <c r="AN1956" s="7">
        <f>IF(Q1956&gt;0,RANK(Q1956,(N1956:P1956,Q1956:AE1956)),0)</f>
        <v>4</v>
      </c>
      <c r="AO1956" s="7">
        <f>IF(R1956&gt;0,RANK(R1956,(N1956:P1956,Q1956:AE1956)),0)</f>
        <v>5</v>
      </c>
      <c r="AP1956" s="7">
        <f>IF(T1956&gt;0,RANK(T1956,(N1956:P1956,Q1956:AE1956)),0)</f>
        <v>6</v>
      </c>
      <c r="AQ1956" s="7">
        <f>IF(S1956&gt;0,RANK(S1956,(N1956:P1956,Q1956:AE1956)),0)</f>
        <v>9</v>
      </c>
      <c r="AR1956" s="2">
        <f t="shared" si="783"/>
        <v>3.5782790608980472E-3</v>
      </c>
      <c r="AS1956" s="2">
        <f t="shared" si="784"/>
        <v>3.2978496674107394E-3</v>
      </c>
      <c r="AT1956" s="2">
        <f t="shared" si="785"/>
        <v>5.272072597561386E-4</v>
      </c>
      <c r="AU1956" s="2">
        <f t="shared" si="786"/>
        <v>2.1312633905035391E-4</v>
      </c>
      <c r="AW1956" t="s">
        <v>1273</v>
      </c>
      <c r="AX1956" t="s">
        <v>2715</v>
      </c>
      <c r="AY1956">
        <v>22</v>
      </c>
      <c r="BA1956" s="119">
        <v>36</v>
      </c>
      <c r="BB1956" s="121">
        <v>111</v>
      </c>
      <c r="BC1956" s="125">
        <f t="shared" si="762"/>
        <v>36111</v>
      </c>
      <c r="BE1956" s="7" t="s">
        <v>228</v>
      </c>
      <c r="BM1956" s="1">
        <v>51164</v>
      </c>
      <c r="BN1956" s="1">
        <v>3156</v>
      </c>
      <c r="BO1956" s="1">
        <v>27922</v>
      </c>
      <c r="BP1956" s="1">
        <v>2598</v>
      </c>
      <c r="BQ1956" s="1">
        <v>2780</v>
      </c>
      <c r="BS1956" s="1">
        <v>59</v>
      </c>
      <c r="BT1956" s="1">
        <v>0</v>
      </c>
      <c r="BU1956" s="1">
        <v>0</v>
      </c>
      <c r="BV1956" s="1">
        <v>0</v>
      </c>
      <c r="BW1956">
        <v>0</v>
      </c>
      <c r="BX1956">
        <v>0</v>
      </c>
    </row>
    <row r="1957" spans="1:76" hidden="1" outlineLevel="1">
      <c r="A1957" t="s">
        <v>3421</v>
      </c>
      <c r="B1957" t="s">
        <v>2715</v>
      </c>
      <c r="C1957" s="1">
        <f t="shared" si="778"/>
        <v>32245</v>
      </c>
      <c r="D1957" s="7">
        <f>IF(N1957&gt;0, RANK(N1957,(N1957:P1957,Q1957:AE1957)),0)</f>
        <v>1</v>
      </c>
      <c r="E1957" s="7">
        <f>IF(O1957&gt;0,RANK(O1957,(N1957:P1957,Q1957:AE1957)),0)</f>
        <v>2</v>
      </c>
      <c r="F1957" s="7">
        <f>IF(P1957&gt;0,RANK(P1957,(N1957:P1957,Q1957:AE1957)),0)</f>
        <v>3</v>
      </c>
      <c r="G1957" s="1">
        <f t="shared" si="776"/>
        <v>852</v>
      </c>
      <c r="H1957" s="2">
        <f t="shared" si="777"/>
        <v>2.6422701193983562E-2</v>
      </c>
      <c r="I1957" s="2"/>
      <c r="J1957" s="2">
        <f t="shared" si="779"/>
        <v>0.50491549077376341</v>
      </c>
      <c r="K1957" s="2">
        <f t="shared" si="780"/>
        <v>0.47849278957977981</v>
      </c>
      <c r="L1957" s="2">
        <f t="shared" si="781"/>
        <v>9.6759187470925722E-3</v>
      </c>
      <c r="M1957" s="2">
        <f t="shared" si="782"/>
        <v>6.9158008993642096E-3</v>
      </c>
      <c r="N1957" s="66">
        <f t="shared" si="774"/>
        <v>16281</v>
      </c>
      <c r="O1957" s="66">
        <f t="shared" si="775"/>
        <v>15429</v>
      </c>
      <c r="P1957" s="66">
        <v>312</v>
      </c>
      <c r="Q1957" s="66">
        <v>93</v>
      </c>
      <c r="R1957" s="66">
        <v>56</v>
      </c>
      <c r="S1957" s="66">
        <v>4</v>
      </c>
      <c r="T1957" s="66">
        <v>28</v>
      </c>
      <c r="U1957" s="66">
        <v>0</v>
      </c>
      <c r="V1957" s="66">
        <v>7</v>
      </c>
      <c r="W1957" s="66">
        <f t="shared" si="787"/>
        <v>20</v>
      </c>
      <c r="Y1957" s="66">
        <v>0</v>
      </c>
      <c r="AA1957" s="66">
        <v>0</v>
      </c>
      <c r="AG1957" s="66">
        <v>15</v>
      </c>
      <c r="AN1957" s="7">
        <f>IF(Q1957&gt;0,RANK(Q1957,(N1957:P1957,Q1957:AE1957)),0)</f>
        <v>4</v>
      </c>
      <c r="AO1957" s="7">
        <f>IF(R1957&gt;0,RANK(R1957,(N1957:P1957,Q1957:AE1957)),0)</f>
        <v>5</v>
      </c>
      <c r="AP1957" s="7">
        <f>IF(T1957&gt;0,RANK(T1957,(N1957:P1957,Q1957:AE1957)),0)</f>
        <v>6</v>
      </c>
      <c r="AQ1957" s="7">
        <f>IF(S1957&gt;0,RANK(S1957,(N1957:P1957,Q1957:AE1957)),0)</f>
        <v>9</v>
      </c>
      <c r="AR1957" s="2">
        <f t="shared" si="783"/>
        <v>2.8841680880756708E-3</v>
      </c>
      <c r="AS1957" s="2">
        <f t="shared" si="784"/>
        <v>1.7367033648627694E-3</v>
      </c>
      <c r="AT1957" s="2">
        <f t="shared" si="785"/>
        <v>8.6835168243138468E-4</v>
      </c>
      <c r="AU1957" s="2">
        <f t="shared" si="786"/>
        <v>1.2405024034734067E-4</v>
      </c>
      <c r="AW1957" t="s">
        <v>3421</v>
      </c>
      <c r="AX1957" t="s">
        <v>2715</v>
      </c>
      <c r="AY1957">
        <v>20</v>
      </c>
      <c r="BA1957" s="119">
        <v>36</v>
      </c>
      <c r="BB1957" s="121">
        <v>113</v>
      </c>
      <c r="BC1957" s="125">
        <f t="shared" si="762"/>
        <v>36113</v>
      </c>
      <c r="BE1957" s="7" t="s">
        <v>228</v>
      </c>
      <c r="BM1957" s="1">
        <v>15671</v>
      </c>
      <c r="BN1957" s="1">
        <v>610</v>
      </c>
      <c r="BO1957" s="1">
        <v>13649</v>
      </c>
      <c r="BP1957" s="1">
        <v>955</v>
      </c>
      <c r="BQ1957" s="1">
        <v>825</v>
      </c>
      <c r="BS1957" s="1">
        <f>39-4</f>
        <v>35</v>
      </c>
      <c r="BT1957" s="1">
        <v>0</v>
      </c>
      <c r="BU1957" s="1">
        <v>0</v>
      </c>
      <c r="BV1957" s="1">
        <v>0</v>
      </c>
      <c r="BW1957">
        <v>0</v>
      </c>
      <c r="BX1957">
        <v>0</v>
      </c>
    </row>
    <row r="1958" spans="1:76" hidden="1" outlineLevel="1">
      <c r="A1958" t="s">
        <v>1616</v>
      </c>
      <c r="B1958" t="s">
        <v>2715</v>
      </c>
      <c r="C1958" s="1">
        <f t="shared" si="778"/>
        <v>25730</v>
      </c>
      <c r="D1958" s="7">
        <f>IF(N1958&gt;0, RANK(N1958,(N1958:P1958,Q1958:AE1958)),0)</f>
        <v>1</v>
      </c>
      <c r="E1958" s="7">
        <f>IF(O1958&gt;0,RANK(O1958,(N1958:P1958,Q1958:AE1958)),0)</f>
        <v>2</v>
      </c>
      <c r="F1958" s="7">
        <f>IF(P1958&gt;0,RANK(P1958,(N1958:P1958,Q1958:AE1958)),0)</f>
        <v>3</v>
      </c>
      <c r="G1958" s="1">
        <f t="shared" si="776"/>
        <v>208</v>
      </c>
      <c r="H1958" s="2">
        <f t="shared" si="777"/>
        <v>8.0839486980178784E-3</v>
      </c>
      <c r="I1958" s="2"/>
      <c r="J1958" s="2">
        <f t="shared" si="779"/>
        <v>0.49518072289156628</v>
      </c>
      <c r="K1958" s="2">
        <f t="shared" si="780"/>
        <v>0.48709677419354841</v>
      </c>
      <c r="L1958" s="2">
        <f t="shared" si="781"/>
        <v>9.7940147687524282E-3</v>
      </c>
      <c r="M1958" s="2">
        <f t="shared" si="782"/>
        <v>7.9284881461328238E-3</v>
      </c>
      <c r="N1958" s="66">
        <f t="shared" si="774"/>
        <v>12741</v>
      </c>
      <c r="O1958" s="66">
        <f t="shared" si="775"/>
        <v>12533</v>
      </c>
      <c r="P1958" s="66">
        <v>252</v>
      </c>
      <c r="Q1958" s="66">
        <v>106</v>
      </c>
      <c r="R1958" s="66">
        <v>47</v>
      </c>
      <c r="S1958" s="66">
        <v>2</v>
      </c>
      <c r="T1958" s="66">
        <v>22</v>
      </c>
      <c r="U1958" s="66">
        <v>0</v>
      </c>
      <c r="V1958" s="66">
        <v>13</v>
      </c>
      <c r="W1958" s="66">
        <f t="shared" si="787"/>
        <v>7</v>
      </c>
      <c r="Y1958" s="66">
        <v>0</v>
      </c>
      <c r="AA1958" s="66">
        <v>0</v>
      </c>
      <c r="AG1958" s="66">
        <v>7</v>
      </c>
      <c r="AN1958" s="7">
        <f>IF(Q1958&gt;0,RANK(Q1958,(N1958:P1958,Q1958:AE1958)),0)</f>
        <v>4</v>
      </c>
      <c r="AO1958" s="7">
        <f>IF(R1958&gt;0,RANK(R1958,(N1958:P1958,Q1958:AE1958)),0)</f>
        <v>5</v>
      </c>
      <c r="AP1958" s="7">
        <f>IF(T1958&gt;0,RANK(T1958,(N1958:P1958,Q1958:AE1958)),0)</f>
        <v>6</v>
      </c>
      <c r="AQ1958" s="7">
        <f>IF(S1958&gt;0,RANK(S1958,(N1958:P1958,Q1958:AE1958)),0)</f>
        <v>9</v>
      </c>
      <c r="AR1958" s="2">
        <f t="shared" si="783"/>
        <v>4.1197046249514188E-3</v>
      </c>
      <c r="AS1958" s="2">
        <f t="shared" si="784"/>
        <v>1.8266614846482706E-3</v>
      </c>
      <c r="AT1958" s="2">
        <f t="shared" si="785"/>
        <v>8.5503303536727557E-4</v>
      </c>
      <c r="AU1958" s="2">
        <f t="shared" si="786"/>
        <v>7.773027594247959E-5</v>
      </c>
      <c r="AW1958" t="s">
        <v>1616</v>
      </c>
      <c r="AX1958" t="s">
        <v>2715</v>
      </c>
      <c r="AY1958">
        <v>20</v>
      </c>
      <c r="BA1958" s="119">
        <v>36</v>
      </c>
      <c r="BB1958" s="121">
        <v>115</v>
      </c>
      <c r="BC1958" s="125">
        <f t="shared" si="762"/>
        <v>36115</v>
      </c>
      <c r="BE1958" s="7" t="s">
        <v>228</v>
      </c>
      <c r="BM1958" s="1">
        <v>12171</v>
      </c>
      <c r="BN1958" s="1">
        <v>570</v>
      </c>
      <c r="BO1958" s="1">
        <v>11007</v>
      </c>
      <c r="BP1958" s="1">
        <v>763</v>
      </c>
      <c r="BQ1958" s="1">
        <v>763</v>
      </c>
      <c r="BS1958" s="1">
        <v>14</v>
      </c>
      <c r="BT1958" s="1">
        <v>0</v>
      </c>
      <c r="BU1958" s="1">
        <v>0</v>
      </c>
      <c r="BV1958" s="1">
        <v>0</v>
      </c>
      <c r="BW1958">
        <v>0</v>
      </c>
      <c r="BX1958">
        <v>0</v>
      </c>
    </row>
    <row r="1959" spans="1:76" hidden="1" outlineLevel="1">
      <c r="A1959" t="s">
        <v>3422</v>
      </c>
      <c r="B1959" t="s">
        <v>2715</v>
      </c>
      <c r="C1959" s="1">
        <f t="shared" si="778"/>
        <v>41045</v>
      </c>
      <c r="D1959" s="7">
        <f>IF(N1959&gt;0, RANK(N1959,(N1959:P1959,Q1959:AE1959)),0)</f>
        <v>2</v>
      </c>
      <c r="E1959" s="7">
        <f>IF(O1959&gt;0,RANK(O1959,(N1959:P1959,Q1959:AE1959)),0)</f>
        <v>1</v>
      </c>
      <c r="F1959" s="7">
        <f>IF(P1959&gt;0,RANK(P1959,(N1959:P1959,Q1959:AE1959)),0)</f>
        <v>3</v>
      </c>
      <c r="G1959" s="1">
        <f t="shared" si="776"/>
        <v>4055</v>
      </c>
      <c r="H1959" s="2">
        <f t="shared" si="777"/>
        <v>9.8794006578145938E-2</v>
      </c>
      <c r="I1959" s="2"/>
      <c r="J1959" s="2">
        <f t="shared" si="779"/>
        <v>0.44302594713119747</v>
      </c>
      <c r="K1959" s="2">
        <f t="shared" si="780"/>
        <v>0.54181995370934344</v>
      </c>
      <c r="L1959" s="2">
        <f t="shared" si="781"/>
        <v>6.6999634547447919E-3</v>
      </c>
      <c r="M1959" s="2">
        <f t="shared" si="782"/>
        <v>8.4541357047142971E-3</v>
      </c>
      <c r="N1959" s="66">
        <f t="shared" si="774"/>
        <v>18184</v>
      </c>
      <c r="O1959" s="66">
        <f t="shared" si="775"/>
        <v>22239</v>
      </c>
      <c r="P1959" s="66">
        <v>275</v>
      </c>
      <c r="Q1959" s="66">
        <v>174</v>
      </c>
      <c r="R1959" s="66">
        <v>64</v>
      </c>
      <c r="S1959" s="66">
        <v>20</v>
      </c>
      <c r="T1959" s="66">
        <v>24</v>
      </c>
      <c r="U1959" s="66">
        <v>0</v>
      </c>
      <c r="V1959" s="66">
        <v>19</v>
      </c>
      <c r="W1959" s="66">
        <f t="shared" si="787"/>
        <v>43</v>
      </c>
      <c r="Y1959" s="66">
        <v>3</v>
      </c>
      <c r="AA1959" s="66">
        <v>0</v>
      </c>
      <c r="AN1959" s="7">
        <f>IF(Q1959&gt;0,RANK(Q1959,(N1959:P1959,Q1959:AE1959)),0)</f>
        <v>4</v>
      </c>
      <c r="AO1959" s="7">
        <f>IF(R1959&gt;0,RANK(R1959,(N1959:P1959,Q1959:AE1959)),0)</f>
        <v>5</v>
      </c>
      <c r="AP1959" s="7">
        <f>IF(T1959&gt;0,RANK(T1959,(N1959:P1959,Q1959:AE1959)),0)</f>
        <v>7</v>
      </c>
      <c r="AQ1959" s="7">
        <f>IF(S1959&gt;0,RANK(S1959,(N1959:P1959,Q1959:AE1959)),0)</f>
        <v>8</v>
      </c>
      <c r="AR1959" s="2">
        <f t="shared" si="783"/>
        <v>4.2392496040930686E-3</v>
      </c>
      <c r="AS1959" s="2">
        <f t="shared" si="784"/>
        <v>1.5592642221951517E-3</v>
      </c>
      <c r="AT1959" s="2">
        <f t="shared" si="785"/>
        <v>5.8472408332318191E-4</v>
      </c>
      <c r="AU1959" s="2">
        <f t="shared" si="786"/>
        <v>4.8727006943598489E-4</v>
      </c>
      <c r="AW1959" t="s">
        <v>3422</v>
      </c>
      <c r="AX1959" t="s">
        <v>2715</v>
      </c>
      <c r="AY1959">
        <v>25</v>
      </c>
      <c r="BA1959" s="119">
        <v>36</v>
      </c>
      <c r="BB1959" s="121">
        <v>117</v>
      </c>
      <c r="BC1959" s="125">
        <f t="shared" si="762"/>
        <v>36117</v>
      </c>
      <c r="BE1959" s="7" t="s">
        <v>228</v>
      </c>
      <c r="BM1959" s="1">
        <v>17555</v>
      </c>
      <c r="BN1959" s="1">
        <v>629</v>
      </c>
      <c r="BO1959" s="1">
        <v>19176</v>
      </c>
      <c r="BP1959" s="1">
        <v>1204</v>
      </c>
      <c r="BQ1959" s="1">
        <v>1859</v>
      </c>
      <c r="BS1959" s="1">
        <v>43</v>
      </c>
      <c r="BT1959" s="1">
        <v>0</v>
      </c>
      <c r="BU1959" s="1">
        <v>0</v>
      </c>
      <c r="BV1959" s="1">
        <v>0</v>
      </c>
      <c r="BW1959">
        <v>0</v>
      </c>
      <c r="BX1959">
        <v>0</v>
      </c>
    </row>
    <row r="1960" spans="1:76" hidden="1" outlineLevel="1">
      <c r="A1960" t="s">
        <v>2767</v>
      </c>
      <c r="B1960" t="s">
        <v>2715</v>
      </c>
      <c r="C1960" s="1">
        <f t="shared" si="778"/>
        <v>413044</v>
      </c>
      <c r="D1960" s="7">
        <f>IF(N1960&gt;0, RANK(N1960,(N1960:P1960,Q1960:AE1960)),0)</f>
        <v>1</v>
      </c>
      <c r="E1960" s="7">
        <f>IF(O1960&gt;0,RANK(O1960,(N1960:P1960,Q1960:AE1960)),0)</f>
        <v>2</v>
      </c>
      <c r="F1960" s="7">
        <f>IF(P1960&gt;0,RANK(P1960,(N1960:P1960,Q1960:AE1960)),0)</f>
        <v>3</v>
      </c>
      <c r="G1960" s="1">
        <f t="shared" si="776"/>
        <v>113986</v>
      </c>
      <c r="H1960" s="2">
        <f t="shared" si="777"/>
        <v>0.2759657566748337</v>
      </c>
      <c r="I1960" s="2"/>
      <c r="J1960" s="2">
        <f t="shared" si="779"/>
        <v>0.633854988814751</v>
      </c>
      <c r="K1960" s="2">
        <f t="shared" si="780"/>
        <v>0.3578892321399173</v>
      </c>
      <c r="L1960" s="2">
        <f t="shared" si="781"/>
        <v>3.27325902325176E-3</v>
      </c>
      <c r="M1960" s="2">
        <f t="shared" si="782"/>
        <v>4.982520022079941E-3</v>
      </c>
      <c r="N1960" s="66">
        <f t="shared" si="774"/>
        <v>261810</v>
      </c>
      <c r="O1960" s="66">
        <f t="shared" si="775"/>
        <v>147824</v>
      </c>
      <c r="P1960" s="66">
        <v>1352</v>
      </c>
      <c r="Q1960" s="66">
        <v>943</v>
      </c>
      <c r="R1960" s="66">
        <v>534</v>
      </c>
      <c r="S1960" s="66">
        <v>10</v>
      </c>
      <c r="T1960" s="66">
        <v>295</v>
      </c>
      <c r="U1960" s="66">
        <v>2</v>
      </c>
      <c r="V1960" s="66">
        <v>65</v>
      </c>
      <c r="W1960" s="66">
        <f t="shared" si="787"/>
        <v>168</v>
      </c>
      <c r="Y1960" s="66">
        <v>0</v>
      </c>
      <c r="AA1960" s="66">
        <v>0</v>
      </c>
      <c r="AG1960" s="66">
        <v>41</v>
      </c>
      <c r="AN1960" s="7">
        <f>IF(Q1960&gt;0,RANK(Q1960,(N1960:P1960,Q1960:AE1960)),0)</f>
        <v>4</v>
      </c>
      <c r="AO1960" s="7">
        <f>IF(R1960&gt;0,RANK(R1960,(N1960:P1960,Q1960:AE1960)),0)</f>
        <v>5</v>
      </c>
      <c r="AP1960" s="7">
        <f>IF(T1960&gt;0,RANK(T1960,(N1960:P1960,Q1960:AE1960)),0)</f>
        <v>6</v>
      </c>
      <c r="AQ1960" s="7">
        <f>IF(S1960&gt;0,RANK(S1960,(N1960:P1960,Q1960:AE1960)),0)</f>
        <v>9</v>
      </c>
      <c r="AR1960" s="2">
        <f t="shared" si="783"/>
        <v>2.2830497477266346E-3</v>
      </c>
      <c r="AS1960" s="2">
        <f t="shared" si="784"/>
        <v>1.2928404722015088E-3</v>
      </c>
      <c r="AT1960" s="2">
        <f t="shared" si="785"/>
        <v>7.1420962415626426E-4</v>
      </c>
      <c r="AU1960" s="2">
        <f t="shared" si="786"/>
        <v>2.4210495734110653E-5</v>
      </c>
      <c r="AW1960" t="s">
        <v>2767</v>
      </c>
      <c r="AX1960" t="s">
        <v>2715</v>
      </c>
      <c r="AY1960">
        <v>0</v>
      </c>
      <c r="BA1960" s="119">
        <v>36</v>
      </c>
      <c r="BB1960" s="121">
        <v>119</v>
      </c>
      <c r="BC1960" s="125">
        <f t="shared" ref="BC1960:BC2023" si="788">1000*BA1960+BB1960</f>
        <v>36119</v>
      </c>
      <c r="BE1960" s="7" t="s">
        <v>228</v>
      </c>
      <c r="BM1960" s="1">
        <v>254583</v>
      </c>
      <c r="BN1960" s="1">
        <v>7227</v>
      </c>
      <c r="BO1960" s="1">
        <v>128737</v>
      </c>
      <c r="BP1960" s="1">
        <v>10327</v>
      </c>
      <c r="BQ1960" s="1">
        <v>8760</v>
      </c>
      <c r="BS1960" s="1">
        <v>197</v>
      </c>
      <c r="BT1960" s="1">
        <v>0</v>
      </c>
      <c r="BU1960" s="1">
        <v>0</v>
      </c>
      <c r="BV1960" s="1">
        <v>0</v>
      </c>
      <c r="BW1960">
        <v>0</v>
      </c>
      <c r="BX1960">
        <v>12</v>
      </c>
    </row>
    <row r="1961" spans="1:76" hidden="1" outlineLevel="1">
      <c r="A1961" t="s">
        <v>3270</v>
      </c>
      <c r="B1961" t="s">
        <v>2715</v>
      </c>
      <c r="C1961" s="1">
        <f t="shared" si="778"/>
        <v>17667</v>
      </c>
      <c r="D1961" s="7">
        <f>IF(N1961&gt;0, RANK(N1961,(N1961:P1961,Q1961:AE1961)),0)</f>
        <v>2</v>
      </c>
      <c r="E1961" s="7">
        <f>IF(O1961&gt;0,RANK(O1961,(N1961:P1961,Q1961:AE1961)),0)</f>
        <v>1</v>
      </c>
      <c r="F1961" s="7">
        <f>IF(P1961&gt;0,RANK(P1961,(N1961:P1961,Q1961:AE1961)),0)</f>
        <v>3</v>
      </c>
      <c r="G1961" s="1">
        <f t="shared" si="776"/>
        <v>4619</v>
      </c>
      <c r="H1961" s="2">
        <f t="shared" si="777"/>
        <v>0.26144789720948663</v>
      </c>
      <c r="I1961" s="2"/>
      <c r="J1961" s="2">
        <f t="shared" si="779"/>
        <v>0.36106865908190411</v>
      </c>
      <c r="K1961" s="2">
        <f t="shared" si="780"/>
        <v>0.62251655629139069</v>
      </c>
      <c r="L1961" s="2">
        <f t="shared" si="781"/>
        <v>9.4526518367577979E-3</v>
      </c>
      <c r="M1961" s="2">
        <f t="shared" si="782"/>
        <v>6.9621327899474054E-3</v>
      </c>
      <c r="N1961" s="66">
        <f t="shared" si="774"/>
        <v>6379</v>
      </c>
      <c r="O1961" s="66">
        <f t="shared" si="775"/>
        <v>10998</v>
      </c>
      <c r="P1961" s="66">
        <v>167</v>
      </c>
      <c r="Q1961" s="66">
        <v>60</v>
      </c>
      <c r="R1961" s="66">
        <v>27</v>
      </c>
      <c r="S1961" s="66">
        <v>3</v>
      </c>
      <c r="T1961" s="66">
        <v>12</v>
      </c>
      <c r="U1961" s="66">
        <v>0</v>
      </c>
      <c r="V1961" s="66">
        <v>12</v>
      </c>
      <c r="W1961" s="66">
        <f t="shared" si="787"/>
        <v>5</v>
      </c>
      <c r="Y1961" s="66">
        <v>0</v>
      </c>
      <c r="AA1961" s="66">
        <v>0</v>
      </c>
      <c r="AG1961" s="66">
        <v>4</v>
      </c>
      <c r="AN1961" s="7">
        <f>IF(Q1961&gt;0,RANK(Q1961,(N1961:P1961,Q1961:AE1961)),0)</f>
        <v>4</v>
      </c>
      <c r="AO1961" s="7">
        <f>IF(R1961&gt;0,RANK(R1961,(N1961:P1961,Q1961:AE1961)),0)</f>
        <v>5</v>
      </c>
      <c r="AP1961" s="7">
        <f>IF(T1961&gt;0,RANK(T1961,(N1961:P1961,Q1961:AE1961)),0)</f>
        <v>6</v>
      </c>
      <c r="AQ1961" s="7">
        <f>IF(S1961&gt;0,RANK(S1961,(N1961:P1961,Q1961:AE1961)),0)</f>
        <v>9</v>
      </c>
      <c r="AR1961" s="2">
        <f t="shared" si="783"/>
        <v>3.3961623365596876E-3</v>
      </c>
      <c r="AS1961" s="2">
        <f t="shared" si="784"/>
        <v>1.5282730514518594E-3</v>
      </c>
      <c r="AT1961" s="2">
        <f t="shared" si="785"/>
        <v>6.7923246731193751E-4</v>
      </c>
      <c r="AU1961" s="2">
        <f t="shared" si="786"/>
        <v>1.6980811682798438E-4</v>
      </c>
      <c r="AW1961" t="s">
        <v>3270</v>
      </c>
      <c r="AX1961" t="s">
        <v>2715</v>
      </c>
      <c r="AY1961">
        <v>26</v>
      </c>
      <c r="BA1961" s="119">
        <v>36</v>
      </c>
      <c r="BB1961" s="121">
        <v>121</v>
      </c>
      <c r="BC1961" s="125">
        <f t="shared" si="788"/>
        <v>36121</v>
      </c>
      <c r="BE1961" s="7" t="s">
        <v>228</v>
      </c>
      <c r="BM1961" s="1">
        <v>6110</v>
      </c>
      <c r="BN1961" s="1">
        <v>269</v>
      </c>
      <c r="BO1961" s="1">
        <v>9693</v>
      </c>
      <c r="BP1961" s="1">
        <v>613</v>
      </c>
      <c r="BQ1961" s="1">
        <v>692</v>
      </c>
      <c r="BS1961" s="1">
        <v>9</v>
      </c>
      <c r="BT1961" s="1">
        <v>0</v>
      </c>
      <c r="BU1961" s="1">
        <v>0</v>
      </c>
      <c r="BV1961" s="1">
        <v>0</v>
      </c>
      <c r="BW1961">
        <v>0</v>
      </c>
      <c r="BX1961">
        <v>0</v>
      </c>
    </row>
    <row r="1962" spans="1:76" hidden="1" outlineLevel="1">
      <c r="A1962" t="s">
        <v>3158</v>
      </c>
      <c r="B1962" t="s">
        <v>2715</v>
      </c>
      <c r="C1962" s="1">
        <f t="shared" si="778"/>
        <v>10280</v>
      </c>
      <c r="D1962" s="7">
        <f>IF(N1962&gt;0, RANK(N1962,(N1962:P1962,Q1962:AE1962)),0)</f>
        <v>2</v>
      </c>
      <c r="E1962" s="7">
        <f>IF(O1962&gt;0,RANK(O1962,(N1962:P1962,Q1962:AE1962)),0)</f>
        <v>1</v>
      </c>
      <c r="F1962" s="7">
        <f>IF(P1962&gt;0,RANK(P1962,(N1962:P1962,Q1962:AE1962)),0)</f>
        <v>3</v>
      </c>
      <c r="G1962" s="1">
        <f t="shared" si="776"/>
        <v>379</v>
      </c>
      <c r="H1962" s="2">
        <f t="shared" si="777"/>
        <v>3.6867704280155643E-2</v>
      </c>
      <c r="I1962" s="2"/>
      <c r="J1962" s="2">
        <f t="shared" si="779"/>
        <v>0.47568093385214005</v>
      </c>
      <c r="K1962" s="2">
        <f t="shared" si="780"/>
        <v>0.51254863813229568</v>
      </c>
      <c r="L1962" s="2">
        <f t="shared" si="781"/>
        <v>5.0583657587548641E-3</v>
      </c>
      <c r="M1962" s="2">
        <f t="shared" si="782"/>
        <v>6.7120622568094075E-3</v>
      </c>
      <c r="N1962" s="66">
        <f t="shared" si="774"/>
        <v>4890</v>
      </c>
      <c r="O1962" s="66">
        <f t="shared" si="775"/>
        <v>5269</v>
      </c>
      <c r="P1962" s="66">
        <v>52</v>
      </c>
      <c r="Q1962" s="66">
        <v>32</v>
      </c>
      <c r="R1962" s="66">
        <v>10</v>
      </c>
      <c r="S1962" s="66">
        <v>0</v>
      </c>
      <c r="T1962" s="66">
        <v>7</v>
      </c>
      <c r="U1962" s="66">
        <v>0</v>
      </c>
      <c r="V1962" s="66">
        <v>4</v>
      </c>
      <c r="W1962" s="66">
        <f t="shared" si="787"/>
        <v>16</v>
      </c>
      <c r="Y1962" s="66">
        <v>0</v>
      </c>
      <c r="AA1962" s="66">
        <v>0</v>
      </c>
      <c r="AN1962" s="7">
        <f>IF(Q1962&gt;0,RANK(Q1962,(N1962:P1962,Q1962:AE1962)),0)</f>
        <v>4</v>
      </c>
      <c r="AO1962" s="7">
        <f>IF(R1962&gt;0,RANK(R1962,(N1962:P1962,Q1962:AE1962)),0)</f>
        <v>6</v>
      </c>
      <c r="AP1962" s="7">
        <f>IF(T1962&gt;0,RANK(T1962,(N1962:P1962,Q1962:AE1962)),0)</f>
        <v>7</v>
      </c>
      <c r="AQ1962" s="7">
        <f>IF(S1962&gt;0,RANK(S1962,(N1962:P1962,Q1962:AE1962)),0)</f>
        <v>0</v>
      </c>
      <c r="AR1962" s="2">
        <f t="shared" si="783"/>
        <v>3.1128404669260703E-3</v>
      </c>
      <c r="AS1962" s="2">
        <f t="shared" si="784"/>
        <v>9.727626459143969E-4</v>
      </c>
      <c r="AT1962" s="2">
        <f t="shared" si="785"/>
        <v>6.8093385214007779E-4</v>
      </c>
      <c r="AU1962" s="2">
        <f t="shared" si="786"/>
        <v>0</v>
      </c>
      <c r="AW1962" t="s">
        <v>3158</v>
      </c>
      <c r="AX1962" t="s">
        <v>2715</v>
      </c>
      <c r="AY1962">
        <v>29</v>
      </c>
      <c r="BA1962" s="119">
        <v>36</v>
      </c>
      <c r="BB1962" s="121">
        <v>123</v>
      </c>
      <c r="BC1962" s="125">
        <f t="shared" si="788"/>
        <v>36123</v>
      </c>
      <c r="BE1962" s="7" t="s">
        <v>228</v>
      </c>
      <c r="BM1962" s="1">
        <v>4709</v>
      </c>
      <c r="BN1962" s="1">
        <v>181</v>
      </c>
      <c r="BO1962" s="1">
        <v>4689</v>
      </c>
      <c r="BP1962" s="1">
        <v>287</v>
      </c>
      <c r="BQ1962" s="1">
        <v>293</v>
      </c>
      <c r="BS1962" s="1">
        <v>16</v>
      </c>
      <c r="BT1962" s="1">
        <v>0</v>
      </c>
      <c r="BU1962" s="1">
        <v>0</v>
      </c>
      <c r="BV1962" s="1">
        <v>0</v>
      </c>
      <c r="BW1962">
        <v>0</v>
      </c>
      <c r="BX1962">
        <v>0</v>
      </c>
    </row>
    <row r="1963" spans="1:76" hidden="1" outlineLevel="1">
      <c r="A1963" t="s">
        <v>2763</v>
      </c>
      <c r="B1963" t="s">
        <v>2715</v>
      </c>
      <c r="C1963" s="1">
        <f t="shared" si="778"/>
        <v>381322</v>
      </c>
      <c r="D1963" s="7">
        <f>IF(N1963&gt;0, RANK(N1963,(N1963:P1963,Q1963:AE1963)),0)</f>
        <v>1</v>
      </c>
      <c r="E1963" s="7">
        <f>IF(O1963&gt;0,RANK(O1963,(N1963:P1963,Q1963:AE1963)),0)</f>
        <v>2</v>
      </c>
      <c r="F1963" s="7">
        <f>IF(P1963&gt;0,RANK(P1963,(N1963:P1963,Q1963:AE1963)),0)</f>
        <v>3</v>
      </c>
      <c r="G1963" s="1">
        <f t="shared" si="776"/>
        <v>296578</v>
      </c>
      <c r="H1963" s="2">
        <f t="shared" si="777"/>
        <v>0.7777626258123056</v>
      </c>
      <c r="I1963" s="2"/>
      <c r="J1963" s="2">
        <f t="shared" si="779"/>
        <v>0.88707444102359689</v>
      </c>
      <c r="K1963" s="2">
        <f t="shared" si="780"/>
        <v>0.10931181521129124</v>
      </c>
      <c r="L1963" s="2">
        <f t="shared" si="781"/>
        <v>1.2456663921829845E-3</v>
      </c>
      <c r="M1963" s="2">
        <f t="shared" si="782"/>
        <v>2.368077372928881E-3</v>
      </c>
      <c r="N1963" s="66">
        <f t="shared" si="774"/>
        <v>338261</v>
      </c>
      <c r="O1963" s="66">
        <f t="shared" si="775"/>
        <v>41683</v>
      </c>
      <c r="P1963" s="66">
        <v>475</v>
      </c>
      <c r="Q1963" s="66">
        <v>209</v>
      </c>
      <c r="R1963" s="66">
        <v>425</v>
      </c>
      <c r="S1963" s="66">
        <v>3</v>
      </c>
      <c r="T1963" s="66">
        <v>124</v>
      </c>
      <c r="U1963" s="66">
        <v>1</v>
      </c>
      <c r="V1963" s="66">
        <v>103</v>
      </c>
      <c r="W1963" s="66">
        <f t="shared" si="787"/>
        <v>29</v>
      </c>
      <c r="Y1963" s="66">
        <v>1</v>
      </c>
      <c r="AA1963" s="66">
        <v>0</v>
      </c>
      <c r="AG1963" s="66">
        <v>8</v>
      </c>
      <c r="AN1963" s="7">
        <f>IF(Q1963&gt;0,RANK(Q1963,(N1963:P1963,Q1963:AE1963)),0)</f>
        <v>5</v>
      </c>
      <c r="AO1963" s="7">
        <f>IF(R1963&gt;0,RANK(R1963,(N1963:P1963,Q1963:AE1963)),0)</f>
        <v>4</v>
      </c>
      <c r="AP1963" s="7">
        <f>IF(T1963&gt;0,RANK(T1963,(N1963:P1963,Q1963:AE1963)),0)</f>
        <v>6</v>
      </c>
      <c r="AQ1963" s="7">
        <f>IF(S1963&gt;0,RANK(S1963,(N1963:P1963,Q1963:AE1963)),0)</f>
        <v>9</v>
      </c>
      <c r="AR1963" s="2">
        <f t="shared" si="783"/>
        <v>5.4809321256051318E-4</v>
      </c>
      <c r="AS1963" s="2">
        <f t="shared" si="784"/>
        <v>1.1145436140584599E-3</v>
      </c>
      <c r="AT1963" s="2">
        <f t="shared" si="785"/>
        <v>3.251844897488212E-4</v>
      </c>
      <c r="AU1963" s="2">
        <f t="shared" si="786"/>
        <v>7.8673666874714816E-6</v>
      </c>
      <c r="AW1963" t="s">
        <v>2763</v>
      </c>
      <c r="AX1963" t="s">
        <v>2715</v>
      </c>
      <c r="AY1963">
        <v>0</v>
      </c>
      <c r="BA1963" s="119">
        <v>36</v>
      </c>
      <c r="BB1963" s="121">
        <v>5</v>
      </c>
      <c r="BC1963" s="125">
        <f t="shared" si="788"/>
        <v>36005</v>
      </c>
      <c r="BE1963" s="7" t="s">
        <v>228</v>
      </c>
      <c r="BM1963" s="1">
        <v>330875</v>
      </c>
      <c r="BN1963" s="1">
        <v>7386</v>
      </c>
      <c r="BO1963" s="1">
        <v>37199</v>
      </c>
      <c r="BP1963" s="1">
        <v>2158</v>
      </c>
      <c r="BQ1963" s="1">
        <v>2326</v>
      </c>
      <c r="BS1963" s="1">
        <v>36</v>
      </c>
      <c r="BT1963" s="1">
        <v>0</v>
      </c>
      <c r="BU1963" s="1">
        <v>0</v>
      </c>
      <c r="BV1963" s="1">
        <v>0</v>
      </c>
      <c r="BW1963">
        <v>1</v>
      </c>
      <c r="BX1963">
        <v>0</v>
      </c>
    </row>
    <row r="1964" spans="1:76" hidden="1" outlineLevel="1">
      <c r="A1964" t="s">
        <v>2140</v>
      </c>
      <c r="B1964" t="s">
        <v>2715</v>
      </c>
      <c r="C1964" s="1">
        <f t="shared" si="778"/>
        <v>759848</v>
      </c>
      <c r="D1964" s="7">
        <f>IF(N1964&gt;0, RANK(N1964,(N1964:P1964,Q1964:AE1964)),0)</f>
        <v>1</v>
      </c>
      <c r="E1964" s="7">
        <f>IF(O1964&gt;0,RANK(O1964,(N1964:P1964,Q1964:AE1964)),0)</f>
        <v>2</v>
      </c>
      <c r="F1964" s="7">
        <f>IF(P1964&gt;0,RANK(P1964,(N1964:P1964,Q1964:AE1964)),0)</f>
        <v>3</v>
      </c>
      <c r="G1964" s="1">
        <f t="shared" si="776"/>
        <v>451653</v>
      </c>
      <c r="H1964" s="2">
        <f t="shared" si="777"/>
        <v>0.59439914298649199</v>
      </c>
      <c r="I1964" s="2"/>
      <c r="J1964" s="2">
        <f t="shared" si="779"/>
        <v>0.79427069624451208</v>
      </c>
      <c r="K1964" s="2">
        <f t="shared" si="780"/>
        <v>0.19987155325802003</v>
      </c>
      <c r="L1964" s="2">
        <f t="shared" si="781"/>
        <v>2.2636106168602141E-3</v>
      </c>
      <c r="M1964" s="2">
        <f t="shared" si="782"/>
        <v>3.5941398806076811E-3</v>
      </c>
      <c r="N1964" s="66">
        <f t="shared" si="774"/>
        <v>603525</v>
      </c>
      <c r="O1964" s="66">
        <f t="shared" si="775"/>
        <v>151872</v>
      </c>
      <c r="P1964" s="66">
        <v>1720</v>
      </c>
      <c r="Q1964" s="66">
        <v>876</v>
      </c>
      <c r="R1964" s="66">
        <v>1292</v>
      </c>
      <c r="S1964" s="66">
        <v>23</v>
      </c>
      <c r="T1964" s="66">
        <v>207</v>
      </c>
      <c r="U1964" s="66">
        <v>3</v>
      </c>
      <c r="V1964" s="66">
        <v>153</v>
      </c>
      <c r="W1964" s="66">
        <f t="shared" si="787"/>
        <v>131</v>
      </c>
      <c r="Y1964" s="66">
        <v>0</v>
      </c>
      <c r="AA1964" s="66">
        <v>0</v>
      </c>
      <c r="AG1964" s="66">
        <v>46</v>
      </c>
      <c r="AN1964" s="7">
        <f>IF(Q1964&gt;0,RANK(Q1964,(N1964:P1964,Q1964:AE1964)),0)</f>
        <v>5</v>
      </c>
      <c r="AO1964" s="7">
        <f>IF(R1964&gt;0,RANK(R1964,(N1964:P1964,Q1964:AE1964)),0)</f>
        <v>4</v>
      </c>
      <c r="AP1964" s="7">
        <f>IF(T1964&gt;0,RANK(T1964,(N1964:P1964,Q1964:AE1964)),0)</f>
        <v>6</v>
      </c>
      <c r="AQ1964" s="7">
        <f>IF(S1964&gt;0,RANK(S1964,(N1964:P1964,Q1964:AE1964)),0)</f>
        <v>9</v>
      </c>
      <c r="AR1964" s="2">
        <f t="shared" si="783"/>
        <v>1.1528621513776439E-3</v>
      </c>
      <c r="AS1964" s="2">
        <f t="shared" si="784"/>
        <v>1.7003400680136026E-3</v>
      </c>
      <c r="AT1964" s="2">
        <f t="shared" si="785"/>
        <v>2.7242290563375834E-4</v>
      </c>
      <c r="AU1964" s="2">
        <f t="shared" si="786"/>
        <v>3.0269211737084261E-5</v>
      </c>
      <c r="AW1964" t="s">
        <v>2140</v>
      </c>
      <c r="AX1964" t="s">
        <v>2715</v>
      </c>
      <c r="AY1964">
        <v>0</v>
      </c>
      <c r="BA1964" s="119">
        <v>36</v>
      </c>
      <c r="BB1964" s="121">
        <v>47</v>
      </c>
      <c r="BC1964" s="125">
        <f t="shared" si="788"/>
        <v>36047</v>
      </c>
      <c r="BE1964" s="7" t="s">
        <v>228</v>
      </c>
      <c r="BM1964" s="1">
        <v>581159</v>
      </c>
      <c r="BN1964" s="1">
        <v>22366</v>
      </c>
      <c r="BO1964" s="1">
        <v>138930</v>
      </c>
      <c r="BP1964" s="1">
        <v>6187</v>
      </c>
      <c r="BQ1964" s="1">
        <v>6755</v>
      </c>
      <c r="BS1964" s="1">
        <v>177</v>
      </c>
      <c r="BT1964" s="1">
        <v>0</v>
      </c>
      <c r="BU1964" s="1">
        <v>0</v>
      </c>
      <c r="BV1964" s="1">
        <v>0</v>
      </c>
      <c r="BW1964">
        <v>0</v>
      </c>
      <c r="BX1964">
        <v>0</v>
      </c>
    </row>
    <row r="1965" spans="1:76" hidden="1" outlineLevel="1">
      <c r="A1965" t="s">
        <v>2714</v>
      </c>
      <c r="B1965" t="s">
        <v>2715</v>
      </c>
      <c r="C1965" s="1">
        <f t="shared" si="778"/>
        <v>667885</v>
      </c>
      <c r="D1965" s="7">
        <f>IF(N1965&gt;0, RANK(N1965,(N1965:P1965,Q1965:AE1965)),0)</f>
        <v>1</v>
      </c>
      <c r="E1965" s="7">
        <f>IF(O1965&gt;0,RANK(O1965,(N1965:P1965,Q1965:AE1965)),0)</f>
        <v>2</v>
      </c>
      <c r="F1965" s="7">
        <f>IF(P1965&gt;0,RANK(P1965,(N1965:P1965,Q1965:AE1965)),0)</f>
        <v>3</v>
      </c>
      <c r="G1965" s="1">
        <f t="shared" si="776"/>
        <v>482421</v>
      </c>
      <c r="H1965" s="2">
        <f t="shared" si="777"/>
        <v>0.72231147577801569</v>
      </c>
      <c r="I1965" s="2"/>
      <c r="J1965" s="2">
        <f t="shared" si="779"/>
        <v>0.8569888528713776</v>
      </c>
      <c r="K1965" s="2">
        <f t="shared" si="780"/>
        <v>0.13467737709336189</v>
      </c>
      <c r="L1965" s="2">
        <f t="shared" si="781"/>
        <v>3.2745158223346834E-3</v>
      </c>
      <c r="M1965" s="2">
        <f t="shared" si="782"/>
        <v>5.0592542129258237E-3</v>
      </c>
      <c r="N1965" s="66">
        <f t="shared" si="774"/>
        <v>572370</v>
      </c>
      <c r="O1965" s="66">
        <f t="shared" si="775"/>
        <v>89949</v>
      </c>
      <c r="P1965" s="66">
        <v>2187</v>
      </c>
      <c r="Q1965" s="66">
        <v>1378</v>
      </c>
      <c r="R1965" s="66">
        <v>1288</v>
      </c>
      <c r="S1965" s="66">
        <v>20</v>
      </c>
      <c r="T1965" s="66">
        <v>252</v>
      </c>
      <c r="U1965" s="66">
        <v>0</v>
      </c>
      <c r="V1965" s="66">
        <v>110</v>
      </c>
      <c r="W1965" s="66">
        <f t="shared" si="787"/>
        <v>270</v>
      </c>
      <c r="Y1965" s="66">
        <v>2</v>
      </c>
      <c r="AA1965" s="66">
        <v>0</v>
      </c>
      <c r="AG1965" s="66">
        <f>58+1</f>
        <v>59</v>
      </c>
      <c r="AN1965" s="7">
        <f>IF(Q1965&gt;0,RANK(Q1965,(N1965:P1965,Q1965:AE1965)),0)</f>
        <v>4</v>
      </c>
      <c r="AO1965" s="7">
        <f>IF(R1965&gt;0,RANK(R1965,(N1965:P1965,Q1965:AE1965)),0)</f>
        <v>5</v>
      </c>
      <c r="AP1965" s="7">
        <f>IF(T1965&gt;0,RANK(T1965,(N1965:P1965,Q1965:AE1965)),0)</f>
        <v>7</v>
      </c>
      <c r="AQ1965" s="7">
        <f>IF(S1965&gt;0,RANK(S1965,(N1965:P1965,Q1965:AE1965)),0)</f>
        <v>9</v>
      </c>
      <c r="AR1965" s="2">
        <f t="shared" si="783"/>
        <v>2.0632294481834445E-3</v>
      </c>
      <c r="AS1965" s="2">
        <f t="shared" si="784"/>
        <v>1.9284757106388076E-3</v>
      </c>
      <c r="AT1965" s="2">
        <f t="shared" si="785"/>
        <v>3.7731046512498411E-4</v>
      </c>
      <c r="AU1965" s="2">
        <f t="shared" si="786"/>
        <v>2.9945275009919373E-5</v>
      </c>
      <c r="AW1965" t="s">
        <v>2714</v>
      </c>
      <c r="AX1965" t="s">
        <v>2715</v>
      </c>
      <c r="AY1965">
        <v>0</v>
      </c>
      <c r="BA1965" s="119">
        <v>36</v>
      </c>
      <c r="BB1965" s="121">
        <v>61</v>
      </c>
      <c r="BC1965" s="125">
        <f t="shared" si="788"/>
        <v>36061</v>
      </c>
      <c r="BE1965" s="7" t="s">
        <v>228</v>
      </c>
      <c r="BM1965" s="1">
        <v>555214</v>
      </c>
      <c r="BN1965" s="1">
        <v>17156</v>
      </c>
      <c r="BO1965" s="1">
        <v>82707</v>
      </c>
      <c r="BP1965" s="1">
        <v>5171</v>
      </c>
      <c r="BQ1965" s="1">
        <v>2071</v>
      </c>
      <c r="BS1965" s="1">
        <v>325</v>
      </c>
      <c r="BT1965" s="1">
        <v>0</v>
      </c>
      <c r="BU1965" s="1">
        <v>0</v>
      </c>
      <c r="BV1965" s="1">
        <v>0</v>
      </c>
      <c r="BW1965">
        <v>0</v>
      </c>
      <c r="BX1965">
        <v>4</v>
      </c>
    </row>
    <row r="1966" spans="1:76" hidden="1" outlineLevel="1">
      <c r="A1966" t="s">
        <v>1439</v>
      </c>
      <c r="B1966" t="s">
        <v>2715</v>
      </c>
      <c r="C1966" s="1">
        <f t="shared" si="778"/>
        <v>640137</v>
      </c>
      <c r="D1966" s="7">
        <f>IF(N1966&gt;0, RANK(N1966,(N1966:P1966,Q1966:AE1966)),0)</f>
        <v>1</v>
      </c>
      <c r="E1966" s="7">
        <f>IF(O1966&gt;0,RANK(O1966,(N1966:P1966,Q1966:AE1966)),0)</f>
        <v>2</v>
      </c>
      <c r="F1966" s="7">
        <f>IF(P1966&gt;0,RANK(P1966,(N1966:P1966,Q1966:AE1966)),0)</f>
        <v>3</v>
      </c>
      <c r="G1966" s="1">
        <f t="shared" si="776"/>
        <v>325471</v>
      </c>
      <c r="H1966" s="2">
        <f t="shared" si="777"/>
        <v>0.50843959964820029</v>
      </c>
      <c r="I1966" s="2"/>
      <c r="J1966" s="2">
        <f t="shared" si="779"/>
        <v>0.75092050607916738</v>
      </c>
      <c r="K1966" s="2">
        <f t="shared" si="780"/>
        <v>0.24248090643096712</v>
      </c>
      <c r="L1966" s="2">
        <f t="shared" si="781"/>
        <v>3.0196661027248853E-3</v>
      </c>
      <c r="M1966" s="2">
        <f t="shared" si="782"/>
        <v>3.5789213871406131E-3</v>
      </c>
      <c r="N1966" s="66">
        <f t="shared" si="774"/>
        <v>480692</v>
      </c>
      <c r="O1966" s="66">
        <f t="shared" si="775"/>
        <v>155221</v>
      </c>
      <c r="P1966" s="66">
        <v>1933</v>
      </c>
      <c r="Q1966" s="66">
        <v>768</v>
      </c>
      <c r="R1966" s="66">
        <v>1019</v>
      </c>
      <c r="S1966" s="66">
        <v>16</v>
      </c>
      <c r="T1966" s="66">
        <v>210</v>
      </c>
      <c r="U1966" s="66">
        <v>0</v>
      </c>
      <c r="V1966" s="66">
        <v>128</v>
      </c>
      <c r="W1966" s="66">
        <f t="shared" si="787"/>
        <v>104</v>
      </c>
      <c r="Y1966" s="66">
        <v>1</v>
      </c>
      <c r="AA1966" s="66">
        <v>0</v>
      </c>
      <c r="AG1966" s="66">
        <v>45</v>
      </c>
      <c r="AN1966" s="7">
        <f>IF(Q1966&gt;0,RANK(Q1966,(N1966:P1966,Q1966:AE1966)),0)</f>
        <v>5</v>
      </c>
      <c r="AO1966" s="7">
        <f>IF(R1966&gt;0,RANK(R1966,(N1966:P1966,Q1966:AE1966)),0)</f>
        <v>4</v>
      </c>
      <c r="AP1966" s="7">
        <f>IF(T1966&gt;0,RANK(T1966,(N1966:P1966,Q1966:AE1966)),0)</f>
        <v>6</v>
      </c>
      <c r="AQ1966" s="7">
        <f>IF(S1966&gt;0,RANK(S1966,(N1966:P1966,Q1966:AE1966)),0)</f>
        <v>9</v>
      </c>
      <c r="AR1966" s="2">
        <f t="shared" si="783"/>
        <v>1.1997431799755365E-3</v>
      </c>
      <c r="AS1966" s="2">
        <f t="shared" si="784"/>
        <v>1.591846745306083E-3</v>
      </c>
      <c r="AT1966" s="2">
        <f t="shared" si="785"/>
        <v>3.2805477577456073E-4</v>
      </c>
      <c r="AU1966" s="2">
        <f t="shared" si="786"/>
        <v>2.4994649582823676E-5</v>
      </c>
      <c r="AW1966" t="s">
        <v>1439</v>
      </c>
      <c r="AX1966" t="s">
        <v>2715</v>
      </c>
      <c r="AY1966">
        <v>0</v>
      </c>
      <c r="BA1966" s="119">
        <v>36</v>
      </c>
      <c r="BB1966" s="121">
        <v>81</v>
      </c>
      <c r="BC1966" s="125">
        <f t="shared" si="788"/>
        <v>36081</v>
      </c>
      <c r="BE1966" s="7" t="s">
        <v>228</v>
      </c>
      <c r="BM1966" s="1">
        <v>467344</v>
      </c>
      <c r="BN1966" s="1">
        <v>13348</v>
      </c>
      <c r="BO1966" s="1">
        <v>139376</v>
      </c>
      <c r="BP1966" s="1">
        <v>7975</v>
      </c>
      <c r="BQ1966" s="1">
        <v>7870</v>
      </c>
      <c r="BS1966" s="1">
        <v>148</v>
      </c>
      <c r="BT1966" s="1">
        <v>0</v>
      </c>
      <c r="BU1966" s="1">
        <v>0</v>
      </c>
      <c r="BV1966" s="1">
        <v>0</v>
      </c>
      <c r="BW1966">
        <v>0</v>
      </c>
      <c r="BX1966">
        <v>1</v>
      </c>
    </row>
    <row r="1967" spans="1:76" hidden="1" outlineLevel="1">
      <c r="A1967" t="s">
        <v>883</v>
      </c>
      <c r="B1967" t="s">
        <v>2715</v>
      </c>
      <c r="C1967" s="1">
        <f t="shared" si="778"/>
        <v>166578</v>
      </c>
      <c r="D1967" s="7">
        <f>IF(N1967&gt;0, RANK(N1967,(N1967:P1967,Q1967:AE1967)),0)</f>
        <v>2</v>
      </c>
      <c r="E1967" s="7">
        <f>IF(O1967&gt;0,RANK(O1967,(N1967:P1967,Q1967:AE1967)),0)</f>
        <v>1</v>
      </c>
      <c r="F1967" s="7">
        <f>IF(P1967&gt;0,RANK(P1967,(N1967:P1967,Q1967:AE1967)),0)</f>
        <v>3</v>
      </c>
      <c r="G1967" s="1">
        <f t="shared" si="776"/>
        <v>6751</v>
      </c>
      <c r="H1967" s="2">
        <f t="shared" si="777"/>
        <v>4.0527560662272331E-2</v>
      </c>
      <c r="I1967" s="2"/>
      <c r="J1967" s="2">
        <f t="shared" si="779"/>
        <v>0.4761192954651875</v>
      </c>
      <c r="K1967" s="2">
        <f t="shared" si="780"/>
        <v>0.51664685612745986</v>
      </c>
      <c r="L1967" s="2">
        <f t="shared" si="781"/>
        <v>3.5899098320306402E-3</v>
      </c>
      <c r="M1967" s="2">
        <f t="shared" si="782"/>
        <v>3.6439385753219986E-3</v>
      </c>
      <c r="N1967" s="66">
        <f t="shared" si="774"/>
        <v>79311</v>
      </c>
      <c r="O1967" s="66">
        <f t="shared" si="775"/>
        <v>86062</v>
      </c>
      <c r="P1967" s="66">
        <v>598</v>
      </c>
      <c r="Q1967" s="66">
        <v>217</v>
      </c>
      <c r="R1967" s="66">
        <v>210</v>
      </c>
      <c r="S1967" s="66">
        <v>7</v>
      </c>
      <c r="T1967" s="66">
        <v>49</v>
      </c>
      <c r="U1967" s="66">
        <v>1</v>
      </c>
      <c r="V1967" s="66">
        <v>24</v>
      </c>
      <c r="W1967" s="66">
        <f t="shared" si="787"/>
        <v>65</v>
      </c>
      <c r="Y1967" s="66">
        <v>1</v>
      </c>
      <c r="AA1967" s="66">
        <v>0</v>
      </c>
      <c r="AG1967" s="66">
        <f>29+1+1+1+1</f>
        <v>33</v>
      </c>
      <c r="AN1967" s="7">
        <f>IF(Q1967&gt;0,RANK(Q1967,(N1967:P1967,Q1967:AE1967)),0)</f>
        <v>4</v>
      </c>
      <c r="AO1967" s="7">
        <f>IF(R1967&gt;0,RANK(R1967,(N1967:P1967,Q1967:AE1967)),0)</f>
        <v>5</v>
      </c>
      <c r="AP1967" s="7">
        <f>IF(T1967&gt;0,RANK(T1967,(N1967:P1967,Q1967:AE1967)),0)</f>
        <v>7</v>
      </c>
      <c r="AQ1967" s="7">
        <f>IF(S1967&gt;0,RANK(S1967,(N1967:P1967,Q1967:AE1967)),0)</f>
        <v>9</v>
      </c>
      <c r="AR1967" s="2">
        <f t="shared" si="783"/>
        <v>1.3026930326933929E-3</v>
      </c>
      <c r="AS1967" s="2">
        <f t="shared" si="784"/>
        <v>1.2606706768000576E-3</v>
      </c>
      <c r="AT1967" s="2">
        <f t="shared" si="785"/>
        <v>2.9415649125334677E-4</v>
      </c>
      <c r="AU1967" s="2">
        <f t="shared" si="786"/>
        <v>4.2022355893335254E-5</v>
      </c>
      <c r="AW1967" t="s">
        <v>883</v>
      </c>
      <c r="AX1967" t="s">
        <v>2715</v>
      </c>
      <c r="AY1967">
        <v>13</v>
      </c>
      <c r="BA1967" s="119">
        <v>36</v>
      </c>
      <c r="BB1967" s="121">
        <v>85</v>
      </c>
      <c r="BC1967" s="125">
        <f t="shared" si="788"/>
        <v>36085</v>
      </c>
      <c r="BE1967" s="7" t="s">
        <v>228</v>
      </c>
      <c r="BM1967" s="1">
        <v>76558</v>
      </c>
      <c r="BN1967" s="1">
        <v>2753</v>
      </c>
      <c r="BO1967" s="1">
        <v>77977</v>
      </c>
      <c r="BP1967" s="1">
        <v>3623</v>
      </c>
      <c r="BQ1967" s="1">
        <v>4462</v>
      </c>
      <c r="BS1967" s="1">
        <v>98</v>
      </c>
      <c r="BT1967" s="1">
        <v>0</v>
      </c>
      <c r="BU1967" s="1">
        <v>0</v>
      </c>
      <c r="BV1967" s="1">
        <v>0</v>
      </c>
      <c r="BW1967">
        <v>0</v>
      </c>
      <c r="BX1967">
        <v>0</v>
      </c>
    </row>
    <row r="1968" spans="1:76" collapsed="1">
      <c r="A1968" t="s">
        <v>2714</v>
      </c>
      <c r="B1968" t="s">
        <v>2781</v>
      </c>
      <c r="C1968" s="1">
        <f t="shared" si="778"/>
        <v>7640948</v>
      </c>
      <c r="D1968" s="7">
        <f>IF(N1968&gt;0, RANK(N1968,(N1968:P1968,Q1968:AE1968)),0)</f>
        <v>1</v>
      </c>
      <c r="E1968" s="7">
        <f>IF(O1968&gt;0,RANK(O1968,(N1968:P1968,Q1968:AE1968)),0)</f>
        <v>2</v>
      </c>
      <c r="F1968" s="7">
        <f>IF(P1968&gt;0,RANK(P1968,(N1968:P1968,Q1968:AE1968)),0)</f>
        <v>3</v>
      </c>
      <c r="G1968" s="1">
        <f t="shared" si="776"/>
        <v>2052174</v>
      </c>
      <c r="H1968" s="2">
        <f t="shared" si="777"/>
        <v>0.26857583640145177</v>
      </c>
      <c r="I1968" s="2"/>
      <c r="J1968" s="2">
        <f t="shared" si="779"/>
        <v>0.62884147359725517</v>
      </c>
      <c r="K1968" s="2">
        <f t="shared" si="780"/>
        <v>0.36026563719580346</v>
      </c>
      <c r="L1968" s="2">
        <f t="shared" si="781"/>
        <v>5.3984139140850059E-3</v>
      </c>
      <c r="M1968" s="2">
        <f t="shared" si="782"/>
        <v>5.4944752928563637E-3</v>
      </c>
      <c r="N1968" s="66">
        <f t="shared" ref="N1968:V1968" si="789">SUM(N1906:N1967)</f>
        <v>4804945</v>
      </c>
      <c r="O1968" s="66">
        <f t="shared" si="789"/>
        <v>2752771</v>
      </c>
      <c r="P1968" s="66">
        <f t="shared" si="789"/>
        <v>41249</v>
      </c>
      <c r="Q1968" s="66">
        <f t="shared" si="789"/>
        <v>19596</v>
      </c>
      <c r="R1968" s="66">
        <f t="shared" si="789"/>
        <v>12801</v>
      </c>
      <c r="S1968" s="66">
        <f t="shared" si="789"/>
        <v>646</v>
      </c>
      <c r="T1968" s="66">
        <f t="shared" si="789"/>
        <v>3615</v>
      </c>
      <c r="U1968" s="66">
        <f t="shared" si="789"/>
        <v>11</v>
      </c>
      <c r="V1968" s="66">
        <f t="shared" si="789"/>
        <v>1639</v>
      </c>
      <c r="W1968" s="66">
        <f t="shared" ref="W1968" si="790">SUM(W1906:W1967)</f>
        <v>3296</v>
      </c>
      <c r="Y1968" s="66">
        <f>SUM(Y1906:Y1967)</f>
        <v>37</v>
      </c>
      <c r="AA1968" s="66">
        <f>SUM(AA1906:AA1967)</f>
        <v>1</v>
      </c>
      <c r="AG1968" s="66">
        <f>SUM(AG1906:AG1967)</f>
        <v>341</v>
      </c>
      <c r="AL1968" s="66">
        <f>SUM(AL1906:AL1967)</f>
        <v>0</v>
      </c>
      <c r="AN1968" s="7">
        <f>IF(Q1968&gt;0,RANK(Q1968,(N1968:P1968,Q1968:AE1968)),0)</f>
        <v>4</v>
      </c>
      <c r="AO1968" s="7">
        <f>IF(R1968&gt;0,RANK(R1968,(N1968:P1968,Q1968:AE1968)),0)</f>
        <v>5</v>
      </c>
      <c r="AP1968" s="7">
        <f>IF(T1968&gt;0,RANK(T1968,(N1968:P1968,Q1968:AE1968)),0)</f>
        <v>6</v>
      </c>
      <c r="AQ1968" s="7">
        <f>IF(S1968&gt;0,RANK(S1968,(N1968:P1968,Q1968:AE1968)),0)</f>
        <v>9</v>
      </c>
      <c r="AR1968" s="2">
        <f t="shared" si="783"/>
        <v>2.5646032403309118E-3</v>
      </c>
      <c r="AS1968" s="2">
        <f t="shared" si="784"/>
        <v>1.6753156807244338E-3</v>
      </c>
      <c r="AT1968" s="2">
        <f t="shared" si="785"/>
        <v>4.7310883413942878E-4</v>
      </c>
      <c r="AU1968" s="2">
        <f t="shared" si="786"/>
        <v>8.4544483223809405E-5</v>
      </c>
      <c r="AW1968" t="s">
        <v>2714</v>
      </c>
      <c r="AX1968" t="s">
        <v>2781</v>
      </c>
      <c r="BA1968" s="119">
        <v>36</v>
      </c>
      <c r="BB1968" s="121"/>
      <c r="BC1968" s="119">
        <v>36</v>
      </c>
      <c r="BE1968" s="7" t="s">
        <v>3272</v>
      </c>
      <c r="BM1968" s="1">
        <f t="shared" ref="BM1968:BX1968" si="791">SUM(BM1906:BM1967)</f>
        <v>4645332</v>
      </c>
      <c r="BN1968" s="1">
        <f t="shared" si="791"/>
        <v>159613</v>
      </c>
      <c r="BO1968" s="1">
        <f t="shared" si="791"/>
        <v>2418323</v>
      </c>
      <c r="BP1968" s="1">
        <f t="shared" si="791"/>
        <v>163973</v>
      </c>
      <c r="BQ1968" s="1">
        <f t="shared" si="791"/>
        <v>170475</v>
      </c>
      <c r="BS1968" s="1">
        <f t="shared" si="791"/>
        <v>3617</v>
      </c>
      <c r="BT1968" s="1">
        <f t="shared" si="791"/>
        <v>0</v>
      </c>
      <c r="BU1968" s="1">
        <f t="shared" si="791"/>
        <v>0</v>
      </c>
      <c r="BV1968" s="1">
        <f t="shared" si="791"/>
        <v>1</v>
      </c>
      <c r="BW1968" s="1">
        <f t="shared" si="791"/>
        <v>3</v>
      </c>
      <c r="BX1968" s="1">
        <f t="shared" si="791"/>
        <v>18</v>
      </c>
    </row>
    <row r="1969" spans="1:70">
      <c r="C1969" s="1"/>
      <c r="E1969" s="7"/>
      <c r="F1969" s="7"/>
      <c r="AN1969" s="7"/>
      <c r="AO1969" s="7"/>
      <c r="AP1969" s="7"/>
      <c r="AQ1969" s="7"/>
      <c r="AY1969" s="1"/>
      <c r="AZ1969" s="1"/>
      <c r="BA1969" s="119"/>
      <c r="BB1969" s="121"/>
      <c r="BC1969" s="125"/>
      <c r="BD1969" s="1"/>
    </row>
    <row r="1970" spans="1:70" ht="13" hidden="1" customHeight="1" outlineLevel="1">
      <c r="A1970" t="s">
        <v>2716</v>
      </c>
      <c r="B1970" t="s">
        <v>1362</v>
      </c>
      <c r="C1970" s="1">
        <f t="shared" ref="C1970:C2001" si="792">SUM(N1970:AL1970)</f>
        <v>64353</v>
      </c>
      <c r="D1970" s="7">
        <f>IF(N1970&gt;0, RANK(N1970,(N1970:P1970,Q1970:AE1970)),0)</f>
        <v>2</v>
      </c>
      <c r="E1970" s="7">
        <f>IF(O1970&gt;0,RANK(O1970,(N1970:P1970,Q1970:AE1970)),0)</f>
        <v>1</v>
      </c>
      <c r="F1970" s="7">
        <f>IF(P1970&gt;0,RANK(P1970,(N1970:P1970,Q1970:AE1970)),0)</f>
        <v>5</v>
      </c>
      <c r="G1970" s="1">
        <f t="shared" si="776"/>
        <v>5941</v>
      </c>
      <c r="H1970" s="2">
        <f t="shared" si="777"/>
        <v>9.2318928410485918E-2</v>
      </c>
      <c r="I1970" s="2"/>
      <c r="J1970" s="2">
        <f t="shared" ref="J1970:J2001" si="793">IF($C1970=0,"-",N1970/$C1970)</f>
        <v>0.44936521995866546</v>
      </c>
      <c r="K1970" s="2">
        <f t="shared" ref="K1970:K2001" si="794">IF($C1970=0,"-",O1970/$C1970)</f>
        <v>0.54168414836915135</v>
      </c>
      <c r="L1970" s="2">
        <f t="shared" ref="L1970:L2001" si="795">IF($C1970=0,"-",P1970/$C1970)</f>
        <v>2.020107842680217E-4</v>
      </c>
      <c r="M1970" s="2">
        <f t="shared" ref="M1970:M2001" si="796">IF(C1970=0,"-",(1-J1970-K1970-L1970))</f>
        <v>8.7486208879151081E-3</v>
      </c>
      <c r="N1970" s="66">
        <v>28918</v>
      </c>
      <c r="O1970" s="66">
        <v>34859</v>
      </c>
      <c r="P1970" s="66">
        <v>13</v>
      </c>
      <c r="Q1970" s="66">
        <v>436</v>
      </c>
      <c r="R1970" s="66">
        <v>1</v>
      </c>
      <c r="U1970" s="66">
        <v>0</v>
      </c>
      <c r="W1970" s="66">
        <f>BR1970-P1970-SUM(R1970:V1970)-SUM(X1970:AL1970)</f>
        <v>126</v>
      </c>
      <c r="AN1970" s="7">
        <f>IF(Q1970&gt;0,RANK(Q1970,(N1970:P1970,Q1970:AE1970)),0)</f>
        <v>3</v>
      </c>
      <c r="AO1970" s="7">
        <f>IF(R1970&gt;0,RANK(R1970,(N1970:P1970,Q1970:AE1970)),0)</f>
        <v>6</v>
      </c>
      <c r="AP1970" s="7">
        <f>IF(T1970&gt;0,RANK(T1970,(N1970:P1970,Q1970:AE1970)),0)</f>
        <v>0</v>
      </c>
      <c r="AQ1970" s="7">
        <f>IF(S1970&gt;0,RANK(S1970,(N1970:P1970,Q1970:AE1970)),0)</f>
        <v>0</v>
      </c>
      <c r="AR1970" s="2">
        <f t="shared" ref="AR1970:AR2001" si="797">IF($C1970=0,"-",Q1970/$C1970)</f>
        <v>6.775130918527497E-3</v>
      </c>
      <c r="AS1970" s="2">
        <f t="shared" ref="AS1970:AS2001" si="798">IF($C1970=0,"-",R1970/$C1970)</f>
        <v>1.5539291097540131E-5</v>
      </c>
      <c r="AT1970" s="2">
        <f t="shared" ref="AT1970:AT2001" si="799">IF($C1970=0,"-",T1970/$C1970)</f>
        <v>0</v>
      </c>
      <c r="AU1970" s="2">
        <f t="shared" ref="AU1970:AU2001" si="800">IF($C1970=0,"-",S1970/$C1970)</f>
        <v>0</v>
      </c>
      <c r="AW1970" t="s">
        <v>2716</v>
      </c>
      <c r="AX1970" t="s">
        <v>1362</v>
      </c>
      <c r="BA1970" s="119">
        <v>37</v>
      </c>
      <c r="BB1970" s="121">
        <v>1</v>
      </c>
      <c r="BC1970" s="125">
        <f t="shared" si="788"/>
        <v>37001</v>
      </c>
      <c r="BE1970" s="7" t="s">
        <v>228</v>
      </c>
      <c r="BR1970" s="66">
        <v>140</v>
      </c>
    </row>
    <row r="1971" spans="1:70" ht="13" hidden="1" customHeight="1" outlineLevel="1">
      <c r="A1971" t="s">
        <v>2717</v>
      </c>
      <c r="B1971" t="s">
        <v>1362</v>
      </c>
      <c r="C1971" s="1">
        <f t="shared" si="792"/>
        <v>17254</v>
      </c>
      <c r="D1971" s="7">
        <f>IF(N1971&gt;0, RANK(N1971,(N1971:P1971,Q1971:AE1971)),0)</f>
        <v>2</v>
      </c>
      <c r="E1971" s="7">
        <f>IF(O1971&gt;0,RANK(O1971,(N1971:P1971,Q1971:AE1971)),0)</f>
        <v>1</v>
      </c>
      <c r="F1971" s="7">
        <f>IF(P1971&gt;0,RANK(P1971,(N1971:P1971,Q1971:AE1971)),0)</f>
        <v>5</v>
      </c>
      <c r="G1971" s="1">
        <f t="shared" si="776"/>
        <v>6623</v>
      </c>
      <c r="H1971" s="2">
        <f t="shared" si="777"/>
        <v>0.38385301958966039</v>
      </c>
      <c r="I1971" s="2"/>
      <c r="J1971" s="2">
        <f t="shared" si="793"/>
        <v>0.29946679030949347</v>
      </c>
      <c r="K1971" s="2">
        <f t="shared" si="794"/>
        <v>0.68331980989915386</v>
      </c>
      <c r="L1971" s="2">
        <f t="shared" si="795"/>
        <v>2.3183030022023879E-4</v>
      </c>
      <c r="M1971" s="2">
        <f t="shared" si="796"/>
        <v>1.6981569491132484E-2</v>
      </c>
      <c r="N1971" s="66">
        <v>5167</v>
      </c>
      <c r="O1971" s="66">
        <v>11790</v>
      </c>
      <c r="P1971" s="66">
        <v>4</v>
      </c>
      <c r="Q1971" s="66">
        <v>187</v>
      </c>
      <c r="R1971" s="66">
        <v>0</v>
      </c>
      <c r="U1971" s="66">
        <v>0</v>
      </c>
      <c r="W1971" s="66">
        <f t="shared" ref="W1971:W2034" si="801">BR1971-P1971-SUM(R1971:V1971)-SUM(X1971:AL1971)</f>
        <v>106</v>
      </c>
      <c r="AN1971" s="7">
        <f>IF(Q1971&gt;0,RANK(Q1971,(N1971:P1971,Q1971:AE1971)),0)</f>
        <v>3</v>
      </c>
      <c r="AO1971" s="7">
        <f>IF(R1971&gt;0,RANK(R1971,(N1971:P1971,Q1971:AE1971)),0)</f>
        <v>0</v>
      </c>
      <c r="AP1971" s="7">
        <f>IF(T1971&gt;0,RANK(T1971,(N1971:P1971,Q1971:AE1971)),0)</f>
        <v>0</v>
      </c>
      <c r="AQ1971" s="7">
        <f>IF(S1971&gt;0,RANK(S1971,(N1971:P1971,Q1971:AE1971)),0)</f>
        <v>0</v>
      </c>
      <c r="AR1971" s="2">
        <f t="shared" si="797"/>
        <v>1.0838066535296164E-2</v>
      </c>
      <c r="AS1971" s="2">
        <f t="shared" si="798"/>
        <v>0</v>
      </c>
      <c r="AT1971" s="2">
        <f t="shared" si="799"/>
        <v>0</v>
      </c>
      <c r="AU1971" s="2">
        <f t="shared" si="800"/>
        <v>0</v>
      </c>
      <c r="AW1971" t="s">
        <v>2717</v>
      </c>
      <c r="AX1971" t="s">
        <v>1362</v>
      </c>
      <c r="AY1971">
        <v>5</v>
      </c>
      <c r="BA1971" s="119">
        <v>37</v>
      </c>
      <c r="BB1971" s="121">
        <v>3</v>
      </c>
      <c r="BC1971" s="125">
        <f t="shared" si="788"/>
        <v>37003</v>
      </c>
      <c r="BE1971" s="7" t="s">
        <v>228</v>
      </c>
      <c r="BR1971" s="66">
        <v>110</v>
      </c>
    </row>
    <row r="1972" spans="1:70" ht="13" hidden="1" customHeight="1" outlineLevel="1">
      <c r="A1972" t="s">
        <v>884</v>
      </c>
      <c r="B1972" t="s">
        <v>1362</v>
      </c>
      <c r="C1972" s="1">
        <f t="shared" si="792"/>
        <v>5263</v>
      </c>
      <c r="D1972" s="7">
        <f>IF(N1972&gt;0, RANK(N1972,(N1972:P1972,Q1972:AE1972)),0)</f>
        <v>2</v>
      </c>
      <c r="E1972" s="7">
        <f>IF(O1972&gt;0,RANK(O1972,(N1972:P1972,Q1972:AE1972)),0)</f>
        <v>1</v>
      </c>
      <c r="F1972" s="7">
        <f>IF(P1972&gt;0,RANK(P1972,(N1972:P1972,Q1972:AE1972)),0)</f>
        <v>0</v>
      </c>
      <c r="G1972" s="1">
        <f t="shared" si="776"/>
        <v>1103</v>
      </c>
      <c r="H1972" s="2">
        <f t="shared" si="777"/>
        <v>0.20957628728861866</v>
      </c>
      <c r="I1972" s="2"/>
      <c r="J1972" s="2">
        <f t="shared" si="793"/>
        <v>0.38400152004560134</v>
      </c>
      <c r="K1972" s="2">
        <f t="shared" si="794"/>
        <v>0.59357780733422005</v>
      </c>
      <c r="L1972" s="2">
        <f t="shared" si="795"/>
        <v>0</v>
      </c>
      <c r="M1972" s="2">
        <f t="shared" si="796"/>
        <v>2.2420672620178661E-2</v>
      </c>
      <c r="N1972" s="66">
        <v>2021</v>
      </c>
      <c r="O1972" s="66">
        <v>3124</v>
      </c>
      <c r="P1972" s="66">
        <v>0</v>
      </c>
      <c r="Q1972" s="66">
        <v>79</v>
      </c>
      <c r="R1972" s="66">
        <v>0</v>
      </c>
      <c r="U1972" s="66">
        <v>0</v>
      </c>
      <c r="W1972" s="66">
        <f t="shared" si="801"/>
        <v>39</v>
      </c>
      <c r="AN1972" s="7">
        <f>IF(Q1972&gt;0,RANK(Q1972,(N1972:P1972,Q1972:AE1972)),0)</f>
        <v>3</v>
      </c>
      <c r="AO1972" s="7">
        <f>IF(R1972&gt;0,RANK(R1972,(N1972:P1972,Q1972:AE1972)),0)</f>
        <v>0</v>
      </c>
      <c r="AP1972" s="7">
        <f>IF(T1972&gt;0,RANK(T1972,(N1972:P1972,Q1972:AE1972)),0)</f>
        <v>0</v>
      </c>
      <c r="AQ1972" s="7">
        <f>IF(S1972&gt;0,RANK(S1972,(N1972:P1972,Q1972:AE1972)),0)</f>
        <v>0</v>
      </c>
      <c r="AR1972" s="2">
        <f t="shared" si="797"/>
        <v>1.5010450313509406E-2</v>
      </c>
      <c r="AS1972" s="2">
        <f t="shared" si="798"/>
        <v>0</v>
      </c>
      <c r="AT1972" s="2">
        <f t="shared" si="799"/>
        <v>0</v>
      </c>
      <c r="AU1972" s="2">
        <f t="shared" si="800"/>
        <v>0</v>
      </c>
      <c r="AW1972" t="s">
        <v>884</v>
      </c>
      <c r="AX1972" t="s">
        <v>1362</v>
      </c>
      <c r="AY1972">
        <v>5</v>
      </c>
      <c r="BA1972" s="119">
        <v>37</v>
      </c>
      <c r="BB1972" s="121">
        <v>5</v>
      </c>
      <c r="BC1972" s="125">
        <f t="shared" si="788"/>
        <v>37005</v>
      </c>
      <c r="BE1972" s="7" t="s">
        <v>228</v>
      </c>
      <c r="BR1972" s="66">
        <v>39</v>
      </c>
    </row>
    <row r="1973" spans="1:70" ht="13" hidden="1" customHeight="1" outlineLevel="1">
      <c r="A1973" t="s">
        <v>3170</v>
      </c>
      <c r="B1973" t="s">
        <v>1362</v>
      </c>
      <c r="C1973" s="1">
        <f t="shared" si="792"/>
        <v>10733</v>
      </c>
      <c r="D1973" s="7">
        <f>IF(N1973&gt;0, RANK(N1973,(N1973:P1973,Q1973:AE1973)),0)</f>
        <v>1</v>
      </c>
      <c r="E1973" s="7">
        <f>IF(O1973&gt;0,RANK(O1973,(N1973:P1973,Q1973:AE1973)),0)</f>
        <v>2</v>
      </c>
      <c r="F1973" s="7">
        <f>IF(P1973&gt;0,RANK(P1973,(N1973:P1973,Q1973:AE1973)),0)</f>
        <v>5</v>
      </c>
      <c r="G1973" s="1">
        <f t="shared" si="776"/>
        <v>2249</v>
      </c>
      <c r="H1973" s="2">
        <f t="shared" si="777"/>
        <v>0.20954066896487469</v>
      </c>
      <c r="I1973" s="2"/>
      <c r="J1973" s="2">
        <f t="shared" si="793"/>
        <v>0.60150936364483365</v>
      </c>
      <c r="K1973" s="2">
        <f t="shared" si="794"/>
        <v>0.39196869467995898</v>
      </c>
      <c r="L1973" s="2">
        <f t="shared" si="795"/>
        <v>9.3170595360104346E-5</v>
      </c>
      <c r="M1973" s="2">
        <f t="shared" si="796"/>
        <v>6.4287710798472614E-3</v>
      </c>
      <c r="N1973" s="66">
        <v>6456</v>
      </c>
      <c r="O1973" s="66">
        <v>4207</v>
      </c>
      <c r="P1973" s="66">
        <v>1</v>
      </c>
      <c r="Q1973" s="66">
        <v>43</v>
      </c>
      <c r="R1973" s="66">
        <v>0</v>
      </c>
      <c r="U1973" s="66">
        <v>0</v>
      </c>
      <c r="W1973" s="66">
        <f t="shared" si="801"/>
        <v>26</v>
      </c>
      <c r="AN1973" s="7">
        <f>IF(Q1973&gt;0,RANK(Q1973,(N1973:P1973,Q1973:AE1973)),0)</f>
        <v>3</v>
      </c>
      <c r="AO1973" s="7">
        <f>IF(R1973&gt;0,RANK(R1973,(N1973:P1973,Q1973:AE1973)),0)</f>
        <v>0</v>
      </c>
      <c r="AP1973" s="7">
        <f>IF(T1973&gt;0,RANK(T1973,(N1973:P1973,Q1973:AE1973)),0)</f>
        <v>0</v>
      </c>
      <c r="AQ1973" s="7">
        <f>IF(S1973&gt;0,RANK(S1973,(N1973:P1973,Q1973:AE1973)),0)</f>
        <v>0</v>
      </c>
      <c r="AR1973" s="2">
        <f t="shared" si="797"/>
        <v>4.0063356004844874E-3</v>
      </c>
      <c r="AS1973" s="2">
        <f t="shared" si="798"/>
        <v>0</v>
      </c>
      <c r="AT1973" s="2">
        <f t="shared" si="799"/>
        <v>0</v>
      </c>
      <c r="AU1973" s="2">
        <f t="shared" si="800"/>
        <v>0</v>
      </c>
      <c r="AW1973" t="s">
        <v>3170</v>
      </c>
      <c r="AX1973" t="s">
        <v>1362</v>
      </c>
      <c r="AY1973">
        <v>8</v>
      </c>
      <c r="BA1973" s="119">
        <v>37</v>
      </c>
      <c r="BB1973" s="121">
        <v>7</v>
      </c>
      <c r="BC1973" s="125">
        <f t="shared" si="788"/>
        <v>37007</v>
      </c>
      <c r="BE1973" s="7" t="s">
        <v>228</v>
      </c>
      <c r="BR1973" s="66">
        <v>27</v>
      </c>
    </row>
    <row r="1974" spans="1:70" ht="13" hidden="1" customHeight="1" outlineLevel="1">
      <c r="A1974" t="s">
        <v>2782</v>
      </c>
      <c r="B1974" t="s">
        <v>1362</v>
      </c>
      <c r="C1974" s="1">
        <f t="shared" si="792"/>
        <v>13069</v>
      </c>
      <c r="D1974" s="7">
        <f>IF(N1974&gt;0, RANK(N1974,(N1974:P1974,Q1974:AE1974)),0)</f>
        <v>2</v>
      </c>
      <c r="E1974" s="7">
        <f>IF(O1974&gt;0,RANK(O1974,(N1974:P1974,Q1974:AE1974)),0)</f>
        <v>1</v>
      </c>
      <c r="F1974" s="7">
        <f>IF(P1974&gt;0,RANK(P1974,(N1974:P1974,Q1974:AE1974)),0)</f>
        <v>5</v>
      </c>
      <c r="G1974" s="1">
        <f t="shared" si="776"/>
        <v>3044</v>
      </c>
      <c r="H1974" s="2">
        <f t="shared" si="777"/>
        <v>0.23291759124646108</v>
      </c>
      <c r="I1974" s="2"/>
      <c r="J1974" s="2">
        <f t="shared" si="793"/>
        <v>0.3727905731119443</v>
      </c>
      <c r="K1974" s="2">
        <f t="shared" si="794"/>
        <v>0.60570816435840535</v>
      </c>
      <c r="L1974" s="2">
        <f t="shared" si="795"/>
        <v>4.5910169102456196E-4</v>
      </c>
      <c r="M1974" s="2">
        <f t="shared" si="796"/>
        <v>2.1042160838625784E-2</v>
      </c>
      <c r="N1974" s="66">
        <v>4872</v>
      </c>
      <c r="O1974" s="66">
        <v>7916</v>
      </c>
      <c r="P1974" s="66">
        <v>6</v>
      </c>
      <c r="Q1974" s="66">
        <v>194</v>
      </c>
      <c r="R1974" s="66">
        <v>0</v>
      </c>
      <c r="U1974" s="66">
        <v>0</v>
      </c>
      <c r="W1974" s="66">
        <f t="shared" si="801"/>
        <v>81</v>
      </c>
      <c r="AN1974" s="7">
        <f>IF(Q1974&gt;0,RANK(Q1974,(N1974:P1974,Q1974:AE1974)),0)</f>
        <v>3</v>
      </c>
      <c r="AO1974" s="7">
        <f>IF(R1974&gt;0,RANK(R1974,(N1974:P1974,Q1974:AE1974)),0)</f>
        <v>0</v>
      </c>
      <c r="AP1974" s="7">
        <f>IF(T1974&gt;0,RANK(T1974,(N1974:P1974,Q1974:AE1974)),0)</f>
        <v>0</v>
      </c>
      <c r="AQ1974" s="7">
        <f>IF(S1974&gt;0,RANK(S1974,(N1974:P1974,Q1974:AE1974)),0)</f>
        <v>0</v>
      </c>
      <c r="AR1974" s="2">
        <f t="shared" si="797"/>
        <v>1.484428800979417E-2</v>
      </c>
      <c r="AS1974" s="2">
        <f t="shared" si="798"/>
        <v>0</v>
      </c>
      <c r="AT1974" s="2">
        <f t="shared" si="799"/>
        <v>0</v>
      </c>
      <c r="AU1974" s="2">
        <f t="shared" si="800"/>
        <v>0</v>
      </c>
      <c r="AW1974" t="s">
        <v>2782</v>
      </c>
      <c r="AX1974" t="s">
        <v>1362</v>
      </c>
      <c r="AY1974">
        <v>5</v>
      </c>
      <c r="BA1974" s="119">
        <v>37</v>
      </c>
      <c r="BB1974" s="121">
        <v>9</v>
      </c>
      <c r="BC1974" s="125">
        <f t="shared" si="788"/>
        <v>37009</v>
      </c>
      <c r="BE1974" s="7" t="s">
        <v>228</v>
      </c>
      <c r="BR1974" s="66">
        <v>87</v>
      </c>
    </row>
    <row r="1975" spans="1:70" ht="13" hidden="1" customHeight="1" outlineLevel="1">
      <c r="A1975" t="s">
        <v>2783</v>
      </c>
      <c r="B1975" t="s">
        <v>1362</v>
      </c>
      <c r="C1975" s="1">
        <f t="shared" si="792"/>
        <v>7943</v>
      </c>
      <c r="D1975" s="7">
        <f>IF(N1975&gt;0, RANK(N1975,(N1975:P1975,Q1975:AE1975)),0)</f>
        <v>2</v>
      </c>
      <c r="E1975" s="7">
        <f>IF(O1975&gt;0,RANK(O1975,(N1975:P1975,Q1975:AE1975)),0)</f>
        <v>1</v>
      </c>
      <c r="F1975" s="7">
        <f>IF(P1975&gt;0,RANK(P1975,(N1975:P1975,Q1975:AE1975)),0)</f>
        <v>5</v>
      </c>
      <c r="G1975" s="1">
        <f t="shared" si="776"/>
        <v>3503</v>
      </c>
      <c r="H1975" s="2">
        <f t="shared" si="777"/>
        <v>0.44101724789122498</v>
      </c>
      <c r="I1975" s="2"/>
      <c r="J1975" s="2">
        <f t="shared" si="793"/>
        <v>0.27420370137227745</v>
      </c>
      <c r="K1975" s="2">
        <f t="shared" si="794"/>
        <v>0.71522094926350244</v>
      </c>
      <c r="L1975" s="2">
        <f t="shared" si="795"/>
        <v>1.6366612111292963E-3</v>
      </c>
      <c r="M1975" s="2">
        <f t="shared" si="796"/>
        <v>8.9386881530908145E-3</v>
      </c>
      <c r="N1975" s="66">
        <v>2178</v>
      </c>
      <c r="O1975" s="66">
        <v>5681</v>
      </c>
      <c r="P1975" s="66">
        <v>13</v>
      </c>
      <c r="Q1975" s="66">
        <v>40</v>
      </c>
      <c r="R1975" s="66">
        <v>1</v>
      </c>
      <c r="U1975" s="66">
        <v>0</v>
      </c>
      <c r="W1975" s="66">
        <f t="shared" si="801"/>
        <v>30</v>
      </c>
      <c r="AN1975" s="7">
        <f>IF(Q1975&gt;0,RANK(Q1975,(N1975:P1975,Q1975:AE1975)),0)</f>
        <v>3</v>
      </c>
      <c r="AO1975" s="7">
        <f>IF(R1975&gt;0,RANK(R1975,(N1975:P1975,Q1975:AE1975)),0)</f>
        <v>6</v>
      </c>
      <c r="AP1975" s="7">
        <f>IF(T1975&gt;0,RANK(T1975,(N1975:P1975,Q1975:AE1975)),0)</f>
        <v>0</v>
      </c>
      <c r="AQ1975" s="7">
        <f>IF(S1975&gt;0,RANK(S1975,(N1975:P1975,Q1975:AE1975)),0)</f>
        <v>0</v>
      </c>
      <c r="AR1975" s="2">
        <f t="shared" si="797"/>
        <v>5.0358806496286039E-3</v>
      </c>
      <c r="AS1975" s="2">
        <f t="shared" si="798"/>
        <v>1.258970162407151E-4</v>
      </c>
      <c r="AT1975" s="2">
        <f t="shared" si="799"/>
        <v>0</v>
      </c>
      <c r="AU1975" s="2">
        <f t="shared" si="800"/>
        <v>0</v>
      </c>
      <c r="AW1975" t="s">
        <v>2783</v>
      </c>
      <c r="AX1975" t="s">
        <v>1362</v>
      </c>
      <c r="AY1975">
        <v>10</v>
      </c>
      <c r="BA1975" s="119">
        <v>37</v>
      </c>
      <c r="BB1975" s="121">
        <v>11</v>
      </c>
      <c r="BC1975" s="125">
        <f t="shared" si="788"/>
        <v>37011</v>
      </c>
      <c r="BE1975" s="7" t="s">
        <v>228</v>
      </c>
      <c r="BR1975" s="66">
        <v>44</v>
      </c>
    </row>
    <row r="1976" spans="1:70" ht="13" hidden="1" customHeight="1" outlineLevel="1">
      <c r="A1976" t="s">
        <v>3114</v>
      </c>
      <c r="B1976" t="s">
        <v>1362</v>
      </c>
      <c r="C1976" s="1">
        <f t="shared" si="792"/>
        <v>23010</v>
      </c>
      <c r="D1976" s="7">
        <f>IF(N1976&gt;0, RANK(N1976,(N1976:P1976,Q1976:AE1976)),0)</f>
        <v>2</v>
      </c>
      <c r="E1976" s="7">
        <f>IF(O1976&gt;0,RANK(O1976,(N1976:P1976,Q1976:AE1976)),0)</f>
        <v>1</v>
      </c>
      <c r="F1976" s="7">
        <f>IF(P1976&gt;0,RANK(P1976,(N1976:P1976,Q1976:AE1976)),0)</f>
        <v>0</v>
      </c>
      <c r="G1976" s="1">
        <f t="shared" si="776"/>
        <v>4006</v>
      </c>
      <c r="H1976" s="2">
        <f t="shared" si="777"/>
        <v>0.17409821816601478</v>
      </c>
      <c r="I1976" s="2"/>
      <c r="J1976" s="2">
        <f t="shared" si="793"/>
        <v>0.41086484137331597</v>
      </c>
      <c r="K1976" s="2">
        <f t="shared" si="794"/>
        <v>0.5849630595393307</v>
      </c>
      <c r="L1976" s="2">
        <f t="shared" si="795"/>
        <v>0</v>
      </c>
      <c r="M1976" s="2">
        <f t="shared" si="796"/>
        <v>4.1720990873532759E-3</v>
      </c>
      <c r="N1976" s="66">
        <v>9454</v>
      </c>
      <c r="O1976" s="66">
        <v>13460</v>
      </c>
      <c r="P1976" s="66">
        <v>0</v>
      </c>
      <c r="Q1976" s="66">
        <v>96</v>
      </c>
      <c r="R1976" s="66">
        <v>0</v>
      </c>
      <c r="U1976" s="66">
        <v>0</v>
      </c>
      <c r="W1976" s="66">
        <f t="shared" si="801"/>
        <v>0</v>
      </c>
      <c r="AN1976" s="7">
        <f>IF(Q1976&gt;0,RANK(Q1976,(N1976:P1976,Q1976:AE1976)),0)</f>
        <v>3</v>
      </c>
      <c r="AO1976" s="7">
        <f>IF(R1976&gt;0,RANK(R1976,(N1976:P1976,Q1976:AE1976)),0)</f>
        <v>0</v>
      </c>
      <c r="AP1976" s="7">
        <f>IF(T1976&gt;0,RANK(T1976,(N1976:P1976,Q1976:AE1976)),0)</f>
        <v>0</v>
      </c>
      <c r="AQ1976" s="7">
        <f>IF(S1976&gt;0,RANK(S1976,(N1976:P1976,Q1976:AE1976)),0)</f>
        <v>0</v>
      </c>
      <c r="AR1976" s="2">
        <f t="shared" si="797"/>
        <v>4.1720990873533245E-3</v>
      </c>
      <c r="AS1976" s="2">
        <f t="shared" si="798"/>
        <v>0</v>
      </c>
      <c r="AT1976" s="2">
        <f t="shared" si="799"/>
        <v>0</v>
      </c>
      <c r="AU1976" s="2">
        <f t="shared" si="800"/>
        <v>0</v>
      </c>
      <c r="AW1976" t="s">
        <v>3114</v>
      </c>
      <c r="AX1976" t="s">
        <v>1362</v>
      </c>
      <c r="BA1976" s="119">
        <v>37</v>
      </c>
      <c r="BB1976" s="121">
        <v>13</v>
      </c>
      <c r="BC1976" s="125">
        <f t="shared" si="788"/>
        <v>37013</v>
      </c>
      <c r="BE1976" s="7" t="s">
        <v>228</v>
      </c>
      <c r="BR1976" s="66">
        <v>0</v>
      </c>
    </row>
    <row r="1977" spans="1:70" ht="13" hidden="1" customHeight="1" outlineLevel="1">
      <c r="A1977" t="s">
        <v>1102</v>
      </c>
      <c r="B1977" t="s">
        <v>1362</v>
      </c>
      <c r="C1977" s="1">
        <f t="shared" si="792"/>
        <v>9763</v>
      </c>
      <c r="D1977" s="7">
        <f>IF(N1977&gt;0, RANK(N1977,(N1977:P1977,Q1977:AE1977)),0)</f>
        <v>1</v>
      </c>
      <c r="E1977" s="7">
        <f>IF(O1977&gt;0,RANK(O1977,(N1977:P1977,Q1977:AE1977)),0)</f>
        <v>2</v>
      </c>
      <c r="F1977" s="7">
        <f>IF(P1977&gt;0,RANK(P1977,(N1977:P1977,Q1977:AE1977)),0)</f>
        <v>0</v>
      </c>
      <c r="G1977" s="1">
        <f t="shared" si="776"/>
        <v>2989</v>
      </c>
      <c r="H1977" s="2">
        <f t="shared" si="777"/>
        <v>0.30615589470449656</v>
      </c>
      <c r="I1977" s="2"/>
      <c r="J1977" s="2">
        <f t="shared" si="793"/>
        <v>0.65195124449452013</v>
      </c>
      <c r="K1977" s="2">
        <f t="shared" si="794"/>
        <v>0.34579534979002358</v>
      </c>
      <c r="L1977" s="2">
        <f t="shared" si="795"/>
        <v>0</v>
      </c>
      <c r="M1977" s="2">
        <f t="shared" si="796"/>
        <v>2.2534057154562914E-3</v>
      </c>
      <c r="N1977" s="66">
        <v>6365</v>
      </c>
      <c r="O1977" s="66">
        <v>3376</v>
      </c>
      <c r="P1977" s="66">
        <v>0</v>
      </c>
      <c r="Q1977" s="66">
        <v>22</v>
      </c>
      <c r="R1977" s="66">
        <v>0</v>
      </c>
      <c r="U1977" s="66">
        <v>0</v>
      </c>
      <c r="W1977" s="66">
        <f t="shared" si="801"/>
        <v>0</v>
      </c>
      <c r="AN1977" s="7">
        <f>IF(Q1977&gt;0,RANK(Q1977,(N1977:P1977,Q1977:AE1977)),0)</f>
        <v>3</v>
      </c>
      <c r="AO1977" s="7">
        <f>IF(R1977&gt;0,RANK(R1977,(N1977:P1977,Q1977:AE1977)),0)</f>
        <v>0</v>
      </c>
      <c r="AP1977" s="7">
        <f>IF(T1977&gt;0,RANK(T1977,(N1977:P1977,Q1977:AE1977)),0)</f>
        <v>0</v>
      </c>
      <c r="AQ1977" s="7">
        <f>IF(S1977&gt;0,RANK(S1977,(N1977:P1977,Q1977:AE1977)),0)</f>
        <v>0</v>
      </c>
      <c r="AR1977" s="2">
        <f t="shared" si="797"/>
        <v>2.2534057154563148E-3</v>
      </c>
      <c r="AS1977" s="2">
        <f t="shared" si="798"/>
        <v>0</v>
      </c>
      <c r="AT1977" s="2">
        <f t="shared" si="799"/>
        <v>0</v>
      </c>
      <c r="AU1977" s="2">
        <f t="shared" si="800"/>
        <v>0</v>
      </c>
      <c r="AW1977" t="s">
        <v>1102</v>
      </c>
      <c r="AX1977" t="s">
        <v>1362</v>
      </c>
      <c r="AY1977">
        <v>1</v>
      </c>
      <c r="BA1977" s="119">
        <v>37</v>
      </c>
      <c r="BB1977" s="121">
        <v>15</v>
      </c>
      <c r="BC1977" s="125">
        <f t="shared" si="788"/>
        <v>37015</v>
      </c>
      <c r="BE1977" s="7" t="s">
        <v>228</v>
      </c>
      <c r="BR1977" s="66">
        <v>0</v>
      </c>
    </row>
    <row r="1978" spans="1:70" ht="13" hidden="1" customHeight="1" outlineLevel="1">
      <c r="A1978" t="s">
        <v>1963</v>
      </c>
      <c r="B1978" t="s">
        <v>1362</v>
      </c>
      <c r="C1978" s="1">
        <f t="shared" si="792"/>
        <v>15480</v>
      </c>
      <c r="D1978" s="7">
        <f>IF(N1978&gt;0, RANK(N1978,(N1978:P1978,Q1978:AE1978)),0)</f>
        <v>1</v>
      </c>
      <c r="E1978" s="7">
        <f>IF(O1978&gt;0,RANK(O1978,(N1978:P1978,Q1978:AE1978)),0)</f>
        <v>2</v>
      </c>
      <c r="F1978" s="7">
        <f>IF(P1978&gt;0,RANK(P1978,(N1978:P1978,Q1978:AE1978)),0)</f>
        <v>5</v>
      </c>
      <c r="G1978" s="1">
        <f t="shared" si="776"/>
        <v>321</v>
      </c>
      <c r="H1978" s="2">
        <f t="shared" si="777"/>
        <v>2.0736434108527133E-2</v>
      </c>
      <c r="I1978" s="2"/>
      <c r="J1978" s="2">
        <f t="shared" si="793"/>
        <v>0.50729974160206714</v>
      </c>
      <c r="K1978" s="2">
        <f t="shared" si="794"/>
        <v>0.48656330749354004</v>
      </c>
      <c r="L1978" s="2">
        <f t="shared" si="795"/>
        <v>6.4599483204134362E-5</v>
      </c>
      <c r="M1978" s="2">
        <f t="shared" si="796"/>
        <v>6.0723514211886787E-3</v>
      </c>
      <c r="N1978" s="66">
        <v>7853</v>
      </c>
      <c r="O1978" s="66">
        <v>7532</v>
      </c>
      <c r="P1978" s="66">
        <v>1</v>
      </c>
      <c r="Q1978" s="66">
        <v>65</v>
      </c>
      <c r="R1978" s="66">
        <v>0</v>
      </c>
      <c r="U1978" s="66">
        <v>0</v>
      </c>
      <c r="W1978" s="66">
        <f t="shared" si="801"/>
        <v>29</v>
      </c>
      <c r="AN1978" s="7">
        <f>IF(Q1978&gt;0,RANK(Q1978,(N1978:P1978,Q1978:AE1978)),0)</f>
        <v>3</v>
      </c>
      <c r="AO1978" s="7">
        <f>IF(R1978&gt;0,RANK(R1978,(N1978:P1978,Q1978:AE1978)),0)</f>
        <v>0</v>
      </c>
      <c r="AP1978" s="7">
        <f>IF(T1978&gt;0,RANK(T1978,(N1978:P1978,Q1978:AE1978)),0)</f>
        <v>0</v>
      </c>
      <c r="AQ1978" s="7">
        <f>IF(S1978&gt;0,RANK(S1978,(N1978:P1978,Q1978:AE1978)),0)</f>
        <v>0</v>
      </c>
      <c r="AR1978" s="2">
        <f t="shared" si="797"/>
        <v>4.1989664082687341E-3</v>
      </c>
      <c r="AS1978" s="2">
        <f t="shared" si="798"/>
        <v>0</v>
      </c>
      <c r="AT1978" s="2">
        <f t="shared" si="799"/>
        <v>0</v>
      </c>
      <c r="AU1978" s="2">
        <f t="shared" si="800"/>
        <v>0</v>
      </c>
      <c r="AW1978" t="s">
        <v>1963</v>
      </c>
      <c r="AX1978" t="s">
        <v>1362</v>
      </c>
      <c r="AY1978">
        <v>7</v>
      </c>
      <c r="BA1978" s="119">
        <v>37</v>
      </c>
      <c r="BB1978" s="121">
        <v>17</v>
      </c>
      <c r="BC1978" s="125">
        <f t="shared" si="788"/>
        <v>37017</v>
      </c>
      <c r="BE1978" s="7" t="s">
        <v>228</v>
      </c>
      <c r="BR1978" s="66">
        <v>30</v>
      </c>
    </row>
    <row r="1979" spans="1:70" ht="13" hidden="1" customHeight="1" outlineLevel="1">
      <c r="A1979" t="s">
        <v>1044</v>
      </c>
      <c r="B1979" t="s">
        <v>1362</v>
      </c>
      <c r="C1979" s="1">
        <f t="shared" si="792"/>
        <v>52608</v>
      </c>
      <c r="D1979" s="7">
        <f>IF(N1979&gt;0, RANK(N1979,(N1979:P1979,Q1979:AE1979)),0)</f>
        <v>2</v>
      </c>
      <c r="E1979" s="7">
        <f>IF(O1979&gt;0,RANK(O1979,(N1979:P1979,Q1979:AE1979)),0)</f>
        <v>1</v>
      </c>
      <c r="F1979" s="7">
        <f>IF(P1979&gt;0,RANK(P1979,(N1979:P1979,Q1979:AE1979)),0)</f>
        <v>5</v>
      </c>
      <c r="G1979" s="1">
        <f t="shared" si="776"/>
        <v>9422</v>
      </c>
      <c r="H1979" s="2">
        <f t="shared" si="777"/>
        <v>0.17909823600973235</v>
      </c>
      <c r="I1979" s="2"/>
      <c r="J1979" s="2">
        <f t="shared" si="793"/>
        <v>0.40547065085158152</v>
      </c>
      <c r="K1979" s="2">
        <f t="shared" si="794"/>
        <v>0.58456888686131392</v>
      </c>
      <c r="L1979" s="2">
        <f t="shared" si="795"/>
        <v>3.9917883211678832E-4</v>
      </c>
      <c r="M1979" s="2">
        <f t="shared" si="796"/>
        <v>9.5612834549877769E-3</v>
      </c>
      <c r="N1979" s="66">
        <v>21331</v>
      </c>
      <c r="O1979" s="66">
        <v>30753</v>
      </c>
      <c r="P1979" s="66">
        <v>21</v>
      </c>
      <c r="Q1979" s="66">
        <v>333</v>
      </c>
      <c r="R1979" s="66">
        <v>0</v>
      </c>
      <c r="U1979" s="66">
        <v>1</v>
      </c>
      <c r="W1979" s="66">
        <f t="shared" si="801"/>
        <v>169</v>
      </c>
      <c r="AN1979" s="7">
        <f>IF(Q1979&gt;0,RANK(Q1979,(N1979:P1979,Q1979:AE1979)),0)</f>
        <v>3</v>
      </c>
      <c r="AO1979" s="7">
        <f>IF(R1979&gt;0,RANK(R1979,(N1979:P1979,Q1979:AE1979)),0)</f>
        <v>0</v>
      </c>
      <c r="AP1979" s="7">
        <f>IF(T1979&gt;0,RANK(T1979,(N1979:P1979,Q1979:AE1979)),0)</f>
        <v>0</v>
      </c>
      <c r="AQ1979" s="7">
        <f>IF(S1979&gt;0,RANK(S1979,(N1979:P1979,Q1979:AE1979)),0)</f>
        <v>0</v>
      </c>
      <c r="AR1979" s="2">
        <f t="shared" si="797"/>
        <v>6.3298357664233577E-3</v>
      </c>
      <c r="AS1979" s="2">
        <f t="shared" si="798"/>
        <v>0</v>
      </c>
      <c r="AT1979" s="2">
        <f t="shared" si="799"/>
        <v>0</v>
      </c>
      <c r="AU1979" s="2">
        <f t="shared" si="800"/>
        <v>0</v>
      </c>
      <c r="AW1979" t="s">
        <v>1044</v>
      </c>
      <c r="AX1979" t="s">
        <v>1362</v>
      </c>
      <c r="AY1979">
        <v>7</v>
      </c>
      <c r="BA1979" s="119">
        <v>37</v>
      </c>
      <c r="BB1979" s="121">
        <v>19</v>
      </c>
      <c r="BC1979" s="125">
        <f t="shared" si="788"/>
        <v>37019</v>
      </c>
      <c r="BE1979" s="7" t="s">
        <v>228</v>
      </c>
      <c r="BR1979" s="66">
        <v>191</v>
      </c>
    </row>
    <row r="1980" spans="1:70" ht="13" hidden="1" customHeight="1" outlineLevel="1">
      <c r="A1980" t="s">
        <v>2614</v>
      </c>
      <c r="B1980" t="s">
        <v>1362</v>
      </c>
      <c r="C1980" s="1">
        <f t="shared" si="792"/>
        <v>123795</v>
      </c>
      <c r="D1980" s="7">
        <f>IF(N1980&gt;0, RANK(N1980,(N1980:P1980,Q1980:AE1980)),0)</f>
        <v>1</v>
      </c>
      <c r="E1980" s="7">
        <f>IF(O1980&gt;0,RANK(O1980,(N1980:P1980,Q1980:AE1980)),0)</f>
        <v>2</v>
      </c>
      <c r="F1980" s="7">
        <f>IF(P1980&gt;0,RANK(P1980,(N1980:P1980,Q1980:AE1980)),0)</f>
        <v>5</v>
      </c>
      <c r="G1980" s="1">
        <f t="shared" si="776"/>
        <v>17222</v>
      </c>
      <c r="H1980" s="2">
        <f t="shared" si="777"/>
        <v>0.13911708873540934</v>
      </c>
      <c r="I1980" s="2"/>
      <c r="J1980" s="2">
        <f t="shared" si="793"/>
        <v>0.56315683185912191</v>
      </c>
      <c r="K1980" s="2">
        <f t="shared" si="794"/>
        <v>0.42403974312371256</v>
      </c>
      <c r="L1980" s="2">
        <f t="shared" si="795"/>
        <v>9.1279938608182878E-4</v>
      </c>
      <c r="M1980" s="2">
        <f t="shared" si="796"/>
        <v>1.1890625631083698E-2</v>
      </c>
      <c r="N1980" s="66">
        <v>69716</v>
      </c>
      <c r="O1980" s="66">
        <v>52494</v>
      </c>
      <c r="P1980" s="66">
        <v>113</v>
      </c>
      <c r="Q1980" s="66">
        <v>879</v>
      </c>
      <c r="R1980" s="66">
        <v>31</v>
      </c>
      <c r="U1980" s="66">
        <v>0</v>
      </c>
      <c r="W1980" s="66">
        <f t="shared" si="801"/>
        <v>562</v>
      </c>
      <c r="AN1980" s="7">
        <f>IF(Q1980&gt;0,RANK(Q1980,(N1980:P1980,Q1980:AE1980)),0)</f>
        <v>3</v>
      </c>
      <c r="AO1980" s="7">
        <f>IF(R1980&gt;0,RANK(R1980,(N1980:P1980,Q1980:AE1980)),0)</f>
        <v>6</v>
      </c>
      <c r="AP1980" s="7">
        <f>IF(T1980&gt;0,RANK(T1980,(N1980:P1980,Q1980:AE1980)),0)</f>
        <v>0</v>
      </c>
      <c r="AQ1980" s="7">
        <f>IF(S1980&gt;0,RANK(S1980,(N1980:P1980,Q1980:AE1980)),0)</f>
        <v>0</v>
      </c>
      <c r="AR1980" s="2">
        <f t="shared" si="797"/>
        <v>7.1004483218223679E-3</v>
      </c>
      <c r="AS1980" s="2">
        <f t="shared" si="798"/>
        <v>2.5041399087200614E-4</v>
      </c>
      <c r="AT1980" s="2">
        <f t="shared" si="799"/>
        <v>0</v>
      </c>
      <c r="AU1980" s="2">
        <f t="shared" si="800"/>
        <v>0</v>
      </c>
      <c r="AW1980" t="s">
        <v>2614</v>
      </c>
      <c r="AX1980" t="s">
        <v>1362</v>
      </c>
      <c r="AY1980">
        <v>11</v>
      </c>
      <c r="BA1980" s="119">
        <v>37</v>
      </c>
      <c r="BB1980" s="121">
        <v>21</v>
      </c>
      <c r="BC1980" s="125">
        <f t="shared" si="788"/>
        <v>37021</v>
      </c>
      <c r="BE1980" s="7" t="s">
        <v>228</v>
      </c>
      <c r="BR1980" s="66">
        <v>706</v>
      </c>
    </row>
    <row r="1981" spans="1:70" ht="13" hidden="1" customHeight="1" outlineLevel="1">
      <c r="A1981" t="s">
        <v>1060</v>
      </c>
      <c r="B1981" t="s">
        <v>1362</v>
      </c>
      <c r="C1981" s="1">
        <f t="shared" si="792"/>
        <v>37443</v>
      </c>
      <c r="D1981" s="7">
        <f>IF(N1981&gt;0, RANK(N1981,(N1981:P1981,Q1981:AE1981)),0)</f>
        <v>2</v>
      </c>
      <c r="E1981" s="7">
        <f>IF(O1981&gt;0,RANK(O1981,(N1981:P1981,Q1981:AE1981)),0)</f>
        <v>1</v>
      </c>
      <c r="F1981" s="7">
        <f>IF(P1981&gt;0,RANK(P1981,(N1981:P1981,Q1981:AE1981)),0)</f>
        <v>5</v>
      </c>
      <c r="G1981" s="1">
        <f t="shared" si="776"/>
        <v>7201</v>
      </c>
      <c r="H1981" s="2">
        <f t="shared" si="777"/>
        <v>0.19231899153379803</v>
      </c>
      <c r="I1981" s="2"/>
      <c r="J1981" s="2">
        <f t="shared" si="793"/>
        <v>0.39796490665812034</v>
      </c>
      <c r="K1981" s="2">
        <f t="shared" si="794"/>
        <v>0.5902838981919184</v>
      </c>
      <c r="L1981" s="2">
        <f t="shared" si="795"/>
        <v>4.2731618727131907E-4</v>
      </c>
      <c r="M1981" s="2">
        <f t="shared" si="796"/>
        <v>1.1323878962689939E-2</v>
      </c>
      <c r="N1981" s="66">
        <v>14901</v>
      </c>
      <c r="O1981" s="66">
        <v>22102</v>
      </c>
      <c r="P1981" s="66">
        <v>16</v>
      </c>
      <c r="Q1981" s="66">
        <v>274</v>
      </c>
      <c r="R1981" s="66">
        <v>1</v>
      </c>
      <c r="U1981" s="66">
        <v>0</v>
      </c>
      <c r="W1981" s="66">
        <f t="shared" si="801"/>
        <v>149</v>
      </c>
      <c r="AN1981" s="7">
        <f>IF(Q1981&gt;0,RANK(Q1981,(N1981:P1981,Q1981:AE1981)),0)</f>
        <v>3</v>
      </c>
      <c r="AO1981" s="7">
        <f>IF(R1981&gt;0,RANK(R1981,(N1981:P1981,Q1981:AE1981)),0)</f>
        <v>6</v>
      </c>
      <c r="AP1981" s="7">
        <f>IF(T1981&gt;0,RANK(T1981,(N1981:P1981,Q1981:AE1981)),0)</f>
        <v>0</v>
      </c>
      <c r="AQ1981" s="7">
        <f>IF(S1981&gt;0,RANK(S1981,(N1981:P1981,Q1981:AE1981)),0)</f>
        <v>0</v>
      </c>
      <c r="AR1981" s="2">
        <f t="shared" si="797"/>
        <v>7.3177897070213389E-3</v>
      </c>
      <c r="AS1981" s="2">
        <f t="shared" si="798"/>
        <v>2.6707261704457442E-5</v>
      </c>
      <c r="AT1981" s="2">
        <f t="shared" si="799"/>
        <v>0</v>
      </c>
      <c r="AU1981" s="2">
        <f t="shared" si="800"/>
        <v>0</v>
      </c>
      <c r="AW1981" t="s">
        <v>1060</v>
      </c>
      <c r="AX1981" t="s">
        <v>1362</v>
      </c>
      <c r="AY1981">
        <v>10</v>
      </c>
      <c r="BA1981" s="119">
        <v>37</v>
      </c>
      <c r="BB1981" s="121">
        <v>23</v>
      </c>
      <c r="BC1981" s="125">
        <f t="shared" si="788"/>
        <v>37023</v>
      </c>
      <c r="BE1981" s="7" t="s">
        <v>228</v>
      </c>
      <c r="BR1981" s="66">
        <v>166</v>
      </c>
    </row>
    <row r="1982" spans="1:70" ht="13" hidden="1" customHeight="1" outlineLevel="1">
      <c r="A1982" t="s">
        <v>407</v>
      </c>
      <c r="B1982" t="s">
        <v>1362</v>
      </c>
      <c r="C1982" s="1">
        <f t="shared" si="792"/>
        <v>77994</v>
      </c>
      <c r="D1982" s="7">
        <f>IF(N1982&gt;0, RANK(N1982,(N1982:P1982,Q1982:AE1982)),0)</f>
        <v>2</v>
      </c>
      <c r="E1982" s="7">
        <f>IF(O1982&gt;0,RANK(O1982,(N1982:P1982,Q1982:AE1982)),0)</f>
        <v>1</v>
      </c>
      <c r="F1982" s="7">
        <f>IF(P1982&gt;0,RANK(P1982,(N1982:P1982,Q1982:AE1982)),0)</f>
        <v>4</v>
      </c>
      <c r="G1982" s="1">
        <f t="shared" si="776"/>
        <v>14378</v>
      </c>
      <c r="H1982" s="2">
        <f t="shared" si="777"/>
        <v>0.1843475139113265</v>
      </c>
      <c r="I1982" s="2"/>
      <c r="J1982" s="2">
        <f t="shared" si="793"/>
        <v>0.40446701028284227</v>
      </c>
      <c r="K1982" s="2">
        <f t="shared" si="794"/>
        <v>0.5888145241941688</v>
      </c>
      <c r="L1982" s="2">
        <f t="shared" si="795"/>
        <v>3.7182347360053338E-4</v>
      </c>
      <c r="M1982" s="2">
        <f t="shared" si="796"/>
        <v>6.3466420493884035E-3</v>
      </c>
      <c r="N1982" s="66">
        <v>31546</v>
      </c>
      <c r="O1982" s="66">
        <v>45924</v>
      </c>
      <c r="P1982" s="66">
        <v>29</v>
      </c>
      <c r="Q1982" s="66">
        <v>493</v>
      </c>
      <c r="R1982" s="66">
        <v>0</v>
      </c>
      <c r="U1982" s="66">
        <v>0</v>
      </c>
      <c r="W1982" s="66">
        <f t="shared" si="801"/>
        <v>2</v>
      </c>
      <c r="AN1982" s="7">
        <f>IF(Q1982&gt;0,RANK(Q1982,(N1982:P1982,Q1982:AE1982)),0)</f>
        <v>3</v>
      </c>
      <c r="AO1982" s="7">
        <f>IF(R1982&gt;0,RANK(R1982,(N1982:P1982,Q1982:AE1982)),0)</f>
        <v>0</v>
      </c>
      <c r="AP1982" s="7">
        <f>IF(T1982&gt;0,RANK(T1982,(N1982:P1982,Q1982:AE1982)),0)</f>
        <v>0</v>
      </c>
      <c r="AQ1982" s="7">
        <f>IF(S1982&gt;0,RANK(S1982,(N1982:P1982,Q1982:AE1982)),0)</f>
        <v>0</v>
      </c>
      <c r="AR1982" s="2">
        <f t="shared" si="797"/>
        <v>6.3209990512090673E-3</v>
      </c>
      <c r="AS1982" s="2">
        <f t="shared" si="798"/>
        <v>0</v>
      </c>
      <c r="AT1982" s="2">
        <f t="shared" si="799"/>
        <v>0</v>
      </c>
      <c r="AU1982" s="2">
        <f t="shared" si="800"/>
        <v>0</v>
      </c>
      <c r="AW1982" t="s">
        <v>407</v>
      </c>
      <c r="AX1982" t="s">
        <v>1362</v>
      </c>
      <c r="BA1982" s="119">
        <v>37</v>
      </c>
      <c r="BB1982" s="121">
        <v>25</v>
      </c>
      <c r="BC1982" s="125">
        <f t="shared" si="788"/>
        <v>37025</v>
      </c>
      <c r="BE1982" s="7" t="s">
        <v>228</v>
      </c>
      <c r="BR1982" s="66">
        <v>31</v>
      </c>
    </row>
    <row r="1983" spans="1:70" ht="13" hidden="1" customHeight="1" outlineLevel="1">
      <c r="A1983" t="s">
        <v>2390</v>
      </c>
      <c r="B1983" t="s">
        <v>1362</v>
      </c>
      <c r="C1983" s="1">
        <f t="shared" si="792"/>
        <v>35155</v>
      </c>
      <c r="D1983" s="7">
        <f>IF(N1983&gt;0, RANK(N1983,(N1983:P1983,Q1983:AE1983)),0)</f>
        <v>2</v>
      </c>
      <c r="E1983" s="7">
        <f>IF(O1983&gt;0,RANK(O1983,(N1983:P1983,Q1983:AE1983)),0)</f>
        <v>1</v>
      </c>
      <c r="F1983" s="7">
        <f>IF(P1983&gt;0,RANK(P1983,(N1983:P1983,Q1983:AE1983)),0)</f>
        <v>6</v>
      </c>
      <c r="G1983" s="1">
        <f t="shared" si="776"/>
        <v>10445</v>
      </c>
      <c r="H1983" s="2">
        <f t="shared" si="777"/>
        <v>0.2971127862323994</v>
      </c>
      <c r="I1983" s="2"/>
      <c r="J1983" s="2">
        <f t="shared" si="793"/>
        <v>0.34364955198407054</v>
      </c>
      <c r="K1983" s="2">
        <f t="shared" si="794"/>
        <v>0.64076233821646988</v>
      </c>
      <c r="L1983" s="2">
        <f t="shared" si="795"/>
        <v>2.8445455838429811E-5</v>
      </c>
      <c r="M1983" s="2">
        <f t="shared" si="796"/>
        <v>1.5559664343621141E-2</v>
      </c>
      <c r="N1983" s="66">
        <v>12081</v>
      </c>
      <c r="O1983" s="66">
        <v>22526</v>
      </c>
      <c r="P1983" s="66">
        <v>1</v>
      </c>
      <c r="Q1983" s="66">
        <v>331</v>
      </c>
      <c r="R1983" s="66">
        <v>0</v>
      </c>
      <c r="U1983" s="66">
        <v>15</v>
      </c>
      <c r="W1983" s="66">
        <f t="shared" si="801"/>
        <v>201</v>
      </c>
      <c r="AN1983" s="7">
        <f>IF(Q1983&gt;0,RANK(Q1983,(N1983:P1983,Q1983:AE1983)),0)</f>
        <v>3</v>
      </c>
      <c r="AO1983" s="7">
        <f>IF(R1983&gt;0,RANK(R1983,(N1983:P1983,Q1983:AE1983)),0)</f>
        <v>0</v>
      </c>
      <c r="AP1983" s="7">
        <f>IF(T1983&gt;0,RANK(T1983,(N1983:P1983,Q1983:AE1983)),0)</f>
        <v>0</v>
      </c>
      <c r="AQ1983" s="7">
        <f>IF(S1983&gt;0,RANK(S1983,(N1983:P1983,Q1983:AE1983)),0)</f>
        <v>0</v>
      </c>
      <c r="AR1983" s="2">
        <f t="shared" si="797"/>
        <v>9.4154458825202667E-3</v>
      </c>
      <c r="AS1983" s="2">
        <f t="shared" si="798"/>
        <v>0</v>
      </c>
      <c r="AT1983" s="2">
        <f t="shared" si="799"/>
        <v>0</v>
      </c>
      <c r="AU1983" s="2">
        <f t="shared" si="800"/>
        <v>0</v>
      </c>
      <c r="AW1983" t="s">
        <v>2390</v>
      </c>
      <c r="AX1983" t="s">
        <v>1362</v>
      </c>
      <c r="AY1983">
        <v>10</v>
      </c>
      <c r="BA1983" s="119">
        <v>37</v>
      </c>
      <c r="BB1983" s="121">
        <v>27</v>
      </c>
      <c r="BC1983" s="125">
        <f t="shared" si="788"/>
        <v>37027</v>
      </c>
      <c r="BE1983" s="7" t="s">
        <v>228</v>
      </c>
      <c r="BR1983" s="66">
        <v>217</v>
      </c>
    </row>
    <row r="1984" spans="1:70" ht="13" hidden="1" customHeight="1" outlineLevel="1">
      <c r="A1984" t="s">
        <v>2680</v>
      </c>
      <c r="B1984" t="s">
        <v>1362</v>
      </c>
      <c r="C1984" s="1">
        <f t="shared" si="792"/>
        <v>4821</v>
      </c>
      <c r="D1984" s="7">
        <f>IF(N1984&gt;0, RANK(N1984,(N1984:P1984,Q1984:AE1984)),0)</f>
        <v>2</v>
      </c>
      <c r="E1984" s="7">
        <f>IF(O1984&gt;0,RANK(O1984,(N1984:P1984,Q1984:AE1984)),0)</f>
        <v>1</v>
      </c>
      <c r="F1984" s="7">
        <f>IF(P1984&gt;0,RANK(P1984,(N1984:P1984,Q1984:AE1984)),0)</f>
        <v>0</v>
      </c>
      <c r="G1984" s="1">
        <f t="shared" si="776"/>
        <v>1543</v>
      </c>
      <c r="H1984" s="2">
        <f t="shared" si="777"/>
        <v>0.3200580792366729</v>
      </c>
      <c r="I1984" s="2"/>
      <c r="J1984" s="2">
        <f t="shared" si="793"/>
        <v>0.33125907488073014</v>
      </c>
      <c r="K1984" s="2">
        <f t="shared" si="794"/>
        <v>0.65131715411740299</v>
      </c>
      <c r="L1984" s="2">
        <f t="shared" si="795"/>
        <v>0</v>
      </c>
      <c r="M1984" s="2">
        <f t="shared" si="796"/>
        <v>1.7423771001866872E-2</v>
      </c>
      <c r="N1984" s="66">
        <v>1597</v>
      </c>
      <c r="O1984" s="66">
        <v>3140</v>
      </c>
      <c r="P1984" s="66">
        <v>0</v>
      </c>
      <c r="Q1984" s="66">
        <v>55</v>
      </c>
      <c r="R1984" s="66">
        <v>0</v>
      </c>
      <c r="U1984" s="66">
        <v>0</v>
      </c>
      <c r="W1984" s="66">
        <f t="shared" si="801"/>
        <v>29</v>
      </c>
      <c r="AN1984" s="7">
        <f>IF(Q1984&gt;0,RANK(Q1984,(N1984:P1984,Q1984:AE1984)),0)</f>
        <v>3</v>
      </c>
      <c r="AO1984" s="7">
        <f>IF(R1984&gt;0,RANK(R1984,(N1984:P1984,Q1984:AE1984)),0)</f>
        <v>0</v>
      </c>
      <c r="AP1984" s="7">
        <f>IF(T1984&gt;0,RANK(T1984,(N1984:P1984,Q1984:AE1984)),0)</f>
        <v>0</v>
      </c>
      <c r="AQ1984" s="7">
        <f>IF(S1984&gt;0,RANK(S1984,(N1984:P1984,Q1984:AE1984)),0)</f>
        <v>0</v>
      </c>
      <c r="AR1984" s="2">
        <f t="shared" si="797"/>
        <v>1.1408421489317569E-2</v>
      </c>
      <c r="AS1984" s="2">
        <f t="shared" si="798"/>
        <v>0</v>
      </c>
      <c r="AT1984" s="2">
        <f t="shared" si="799"/>
        <v>0</v>
      </c>
      <c r="AU1984" s="2">
        <f t="shared" si="800"/>
        <v>0</v>
      </c>
      <c r="AW1984" t="s">
        <v>2680</v>
      </c>
      <c r="AX1984" t="s">
        <v>1362</v>
      </c>
      <c r="AY1984">
        <v>3</v>
      </c>
      <c r="BA1984" s="119">
        <v>37</v>
      </c>
      <c r="BB1984" s="121">
        <v>29</v>
      </c>
      <c r="BC1984" s="125">
        <f t="shared" si="788"/>
        <v>37029</v>
      </c>
      <c r="BE1984" s="7" t="s">
        <v>228</v>
      </c>
      <c r="BR1984" s="66">
        <v>29</v>
      </c>
    </row>
    <row r="1985" spans="1:70" ht="13" hidden="1" customHeight="1" outlineLevel="1">
      <c r="A1985" t="s">
        <v>2523</v>
      </c>
      <c r="B1985" t="s">
        <v>1362</v>
      </c>
      <c r="C1985" s="1">
        <f t="shared" si="792"/>
        <v>34597</v>
      </c>
      <c r="D1985" s="7">
        <f>IF(N1985&gt;0, RANK(N1985,(N1985:P1985,Q1985:AE1985)),0)</f>
        <v>2</v>
      </c>
      <c r="E1985" s="7">
        <f>IF(O1985&gt;0,RANK(O1985,(N1985:P1985,Q1985:AE1985)),0)</f>
        <v>1</v>
      </c>
      <c r="F1985" s="7">
        <f>IF(P1985&gt;0,RANK(P1985,(N1985:P1985,Q1985:AE1985)),0)</f>
        <v>5</v>
      </c>
      <c r="G1985" s="1">
        <f t="shared" si="776"/>
        <v>12001</v>
      </c>
      <c r="H1985" s="2">
        <f t="shared" si="777"/>
        <v>0.34687978726479174</v>
      </c>
      <c r="I1985" s="2"/>
      <c r="J1985" s="2">
        <f t="shared" si="793"/>
        <v>0.32170419400526057</v>
      </c>
      <c r="K1985" s="2">
        <f t="shared" si="794"/>
        <v>0.66858398127005236</v>
      </c>
      <c r="L1985" s="2">
        <f t="shared" si="795"/>
        <v>2.0232968176431482E-4</v>
      </c>
      <c r="M1985" s="2">
        <f t="shared" si="796"/>
        <v>9.5094950429228092E-3</v>
      </c>
      <c r="N1985" s="66">
        <v>11130</v>
      </c>
      <c r="O1985" s="66">
        <v>23131</v>
      </c>
      <c r="P1985" s="66">
        <v>7</v>
      </c>
      <c r="Q1985" s="66">
        <v>203</v>
      </c>
      <c r="R1985" s="66">
        <v>0</v>
      </c>
      <c r="U1985" s="66">
        <v>0</v>
      </c>
      <c r="W1985" s="66">
        <f t="shared" si="801"/>
        <v>126</v>
      </c>
      <c r="AN1985" s="7">
        <f>IF(Q1985&gt;0,RANK(Q1985,(N1985:P1985,Q1985:AE1985)),0)</f>
        <v>3</v>
      </c>
      <c r="AO1985" s="7">
        <f>IF(R1985&gt;0,RANK(R1985,(N1985:P1985,Q1985:AE1985)),0)</f>
        <v>0</v>
      </c>
      <c r="AP1985" s="7">
        <f>IF(T1985&gt;0,RANK(T1985,(N1985:P1985,Q1985:AE1985)),0)</f>
        <v>0</v>
      </c>
      <c r="AQ1985" s="7">
        <f>IF(S1985&gt;0,RANK(S1985,(N1985:P1985,Q1985:AE1985)),0)</f>
        <v>0</v>
      </c>
      <c r="AR1985" s="2">
        <f t="shared" si="797"/>
        <v>5.86756077116513E-3</v>
      </c>
      <c r="AS1985" s="2">
        <f t="shared" si="798"/>
        <v>0</v>
      </c>
      <c r="AT1985" s="2">
        <f t="shared" si="799"/>
        <v>0</v>
      </c>
      <c r="AU1985" s="2">
        <f t="shared" si="800"/>
        <v>0</v>
      </c>
      <c r="AW1985" t="s">
        <v>2523</v>
      </c>
      <c r="AX1985" t="s">
        <v>1362</v>
      </c>
      <c r="AY1985">
        <v>3</v>
      </c>
      <c r="BA1985" s="119">
        <v>37</v>
      </c>
      <c r="BB1985" s="121">
        <v>31</v>
      </c>
      <c r="BC1985" s="125">
        <f t="shared" si="788"/>
        <v>37031</v>
      </c>
      <c r="BE1985" s="7" t="s">
        <v>228</v>
      </c>
      <c r="BR1985" s="66">
        <v>133</v>
      </c>
    </row>
    <row r="1986" spans="1:70" ht="13" hidden="1" customHeight="1" outlineLevel="1">
      <c r="A1986" t="s">
        <v>3116</v>
      </c>
      <c r="B1986" t="s">
        <v>1362</v>
      </c>
      <c r="C1986" s="1">
        <f t="shared" si="792"/>
        <v>10862</v>
      </c>
      <c r="D1986" s="7">
        <f>IF(N1986&gt;0, RANK(N1986,(N1986:P1986,Q1986:AE1986)),0)</f>
        <v>1</v>
      </c>
      <c r="E1986" s="7">
        <f>IF(O1986&gt;0,RANK(O1986,(N1986:P1986,Q1986:AE1986)),0)</f>
        <v>2</v>
      </c>
      <c r="F1986" s="7">
        <f>IF(P1986&gt;0,RANK(P1986,(N1986:P1986,Q1986:AE1986)),0)</f>
        <v>0</v>
      </c>
      <c r="G1986" s="1">
        <f t="shared" si="776"/>
        <v>337</v>
      </c>
      <c r="H1986" s="2">
        <f t="shared" si="777"/>
        <v>3.1025593813294054E-2</v>
      </c>
      <c r="I1986" s="2"/>
      <c r="J1986" s="2">
        <f t="shared" si="793"/>
        <v>0.51049530473209359</v>
      </c>
      <c r="K1986" s="2">
        <f t="shared" si="794"/>
        <v>0.47946971091879947</v>
      </c>
      <c r="L1986" s="2">
        <f t="shared" si="795"/>
        <v>0</v>
      </c>
      <c r="M1986" s="2">
        <f t="shared" si="796"/>
        <v>1.0034984349106935E-2</v>
      </c>
      <c r="N1986" s="66">
        <v>5545</v>
      </c>
      <c r="O1986" s="66">
        <v>5208</v>
      </c>
      <c r="P1986" s="66">
        <v>0</v>
      </c>
      <c r="Q1986" s="66">
        <v>83</v>
      </c>
      <c r="R1986" s="66">
        <v>0</v>
      </c>
      <c r="U1986" s="66">
        <v>0</v>
      </c>
      <c r="W1986" s="66">
        <f t="shared" si="801"/>
        <v>26</v>
      </c>
      <c r="AN1986" s="7">
        <f>IF(Q1986&gt;0,RANK(Q1986,(N1986:P1986,Q1986:AE1986)),0)</f>
        <v>3</v>
      </c>
      <c r="AO1986" s="7">
        <f>IF(R1986&gt;0,RANK(R1986,(N1986:P1986,Q1986:AE1986)),0)</f>
        <v>0</v>
      </c>
      <c r="AP1986" s="7">
        <f>IF(T1986&gt;0,RANK(T1986,(N1986:P1986,Q1986:AE1986)),0)</f>
        <v>0</v>
      </c>
      <c r="AQ1986" s="7">
        <f>IF(S1986&gt;0,RANK(S1986,(N1986:P1986,Q1986:AE1986)),0)</f>
        <v>0</v>
      </c>
      <c r="AR1986" s="2">
        <f t="shared" si="797"/>
        <v>7.6413183575768737E-3</v>
      </c>
      <c r="AS1986" s="2">
        <f t="shared" si="798"/>
        <v>0</v>
      </c>
      <c r="AT1986" s="2">
        <f t="shared" si="799"/>
        <v>0</v>
      </c>
      <c r="AU1986" s="2">
        <f t="shared" si="800"/>
        <v>0</v>
      </c>
      <c r="AW1986" t="s">
        <v>3116</v>
      </c>
      <c r="AX1986" t="s">
        <v>1362</v>
      </c>
      <c r="AY1986">
        <v>13</v>
      </c>
      <c r="BA1986" s="119">
        <v>37</v>
      </c>
      <c r="BB1986" s="121">
        <v>33</v>
      </c>
      <c r="BC1986" s="125">
        <f t="shared" si="788"/>
        <v>37033</v>
      </c>
      <c r="BE1986" s="7" t="s">
        <v>228</v>
      </c>
      <c r="BR1986" s="66">
        <v>26</v>
      </c>
    </row>
    <row r="1987" spans="1:70" ht="13" hidden="1" customHeight="1" outlineLevel="1">
      <c r="A1987" t="s">
        <v>2559</v>
      </c>
      <c r="B1987" t="s">
        <v>1362</v>
      </c>
      <c r="C1987" s="1">
        <f t="shared" si="792"/>
        <v>69451</v>
      </c>
      <c r="D1987" s="7">
        <f>IF(N1987&gt;0, RANK(N1987,(N1987:P1987,Q1987:AE1987)),0)</f>
        <v>2</v>
      </c>
      <c r="E1987" s="7">
        <f>IF(O1987&gt;0,RANK(O1987,(N1987:P1987,Q1987:AE1987)),0)</f>
        <v>1</v>
      </c>
      <c r="F1987" s="7">
        <f>IF(P1987&gt;0,RANK(P1987,(N1987:P1987,Q1987:AE1987)),0)</f>
        <v>5</v>
      </c>
      <c r="G1987" s="1">
        <f t="shared" si="776"/>
        <v>17337</v>
      </c>
      <c r="H1987" s="2">
        <f t="shared" si="777"/>
        <v>0.24962923500021597</v>
      </c>
      <c r="I1987" s="2"/>
      <c r="J1987" s="2">
        <f t="shared" si="793"/>
        <v>0.36941152755179912</v>
      </c>
      <c r="K1987" s="2">
        <f t="shared" si="794"/>
        <v>0.61904076255201512</v>
      </c>
      <c r="L1987" s="2">
        <f t="shared" si="795"/>
        <v>4.4635786381765563E-4</v>
      </c>
      <c r="M1987" s="2">
        <f t="shared" si="796"/>
        <v>1.1101352032368153E-2</v>
      </c>
      <c r="N1987" s="66">
        <v>25656</v>
      </c>
      <c r="O1987" s="66">
        <v>42993</v>
      </c>
      <c r="P1987" s="66">
        <v>31</v>
      </c>
      <c r="Q1987" s="66">
        <v>490</v>
      </c>
      <c r="R1987" s="66">
        <v>0</v>
      </c>
      <c r="U1987" s="66">
        <v>0</v>
      </c>
      <c r="W1987" s="66">
        <f t="shared" si="801"/>
        <v>281</v>
      </c>
      <c r="AN1987" s="7">
        <f>IF(Q1987&gt;0,RANK(Q1987,(N1987:P1987,Q1987:AE1987)),0)</f>
        <v>3</v>
      </c>
      <c r="AO1987" s="7">
        <f>IF(R1987&gt;0,RANK(R1987,(N1987:P1987,Q1987:AE1987)),0)</f>
        <v>0</v>
      </c>
      <c r="AP1987" s="7">
        <f>IF(T1987&gt;0,RANK(T1987,(N1987:P1987,Q1987:AE1987)),0)</f>
        <v>0</v>
      </c>
      <c r="AQ1987" s="7">
        <f>IF(S1987&gt;0,RANK(S1987,(N1987:P1987,Q1987:AE1987)),0)</f>
        <v>0</v>
      </c>
      <c r="AR1987" s="2">
        <f t="shared" si="797"/>
        <v>7.0553339764726211E-3</v>
      </c>
      <c r="AS1987" s="2">
        <f t="shared" si="798"/>
        <v>0</v>
      </c>
      <c r="AT1987" s="2">
        <f t="shared" si="799"/>
        <v>0</v>
      </c>
      <c r="AU1987" s="2">
        <f t="shared" si="800"/>
        <v>0</v>
      </c>
      <c r="AW1987" t="s">
        <v>2559</v>
      </c>
      <c r="AX1987" t="s">
        <v>1362</v>
      </c>
      <c r="AY1987">
        <v>10</v>
      </c>
      <c r="BA1987" s="119">
        <v>37</v>
      </c>
      <c r="BB1987" s="121">
        <v>35</v>
      </c>
      <c r="BC1987" s="125">
        <f t="shared" si="788"/>
        <v>37035</v>
      </c>
      <c r="BE1987" s="7" t="s">
        <v>228</v>
      </c>
      <c r="BR1987" s="66">
        <v>312</v>
      </c>
    </row>
    <row r="1988" spans="1:70" ht="13" hidden="1" customHeight="1" outlineLevel="1">
      <c r="A1988" t="s">
        <v>3122</v>
      </c>
      <c r="B1988" t="s">
        <v>1362</v>
      </c>
      <c r="C1988" s="1">
        <f t="shared" si="792"/>
        <v>32880</v>
      </c>
      <c r="D1988" s="7">
        <f>IF(N1988&gt;0, RANK(N1988,(N1988:P1988,Q1988:AE1988)),0)</f>
        <v>1</v>
      </c>
      <c r="E1988" s="7">
        <f>IF(O1988&gt;0,RANK(O1988,(N1988:P1988,Q1988:AE1988)),0)</f>
        <v>2</v>
      </c>
      <c r="F1988" s="7">
        <f>IF(P1988&gt;0,RANK(P1988,(N1988:P1988,Q1988:AE1988)),0)</f>
        <v>5</v>
      </c>
      <c r="G1988" s="1">
        <f t="shared" si="776"/>
        <v>3194</v>
      </c>
      <c r="H1988" s="2">
        <f t="shared" si="777"/>
        <v>9.7141119221411193E-2</v>
      </c>
      <c r="I1988" s="2"/>
      <c r="J1988" s="2">
        <f t="shared" si="793"/>
        <v>0.54324817518248181</v>
      </c>
      <c r="K1988" s="2">
        <f t="shared" si="794"/>
        <v>0.44610705596107059</v>
      </c>
      <c r="L1988" s="2">
        <f t="shared" si="795"/>
        <v>3.6496350364963501E-4</v>
      </c>
      <c r="M1988" s="2">
        <f t="shared" si="796"/>
        <v>1.0279805352797971E-2</v>
      </c>
      <c r="N1988" s="66">
        <v>17862</v>
      </c>
      <c r="O1988" s="66">
        <v>14668</v>
      </c>
      <c r="P1988" s="66">
        <v>12</v>
      </c>
      <c r="Q1988" s="66">
        <v>237</v>
      </c>
      <c r="R1988" s="66">
        <v>4</v>
      </c>
      <c r="U1988" s="66">
        <v>0</v>
      </c>
      <c r="W1988" s="66">
        <f t="shared" si="801"/>
        <v>97</v>
      </c>
      <c r="AN1988" s="7">
        <f>IF(Q1988&gt;0,RANK(Q1988,(N1988:P1988,Q1988:AE1988)),0)</f>
        <v>3</v>
      </c>
      <c r="AO1988" s="7">
        <f>IF(R1988&gt;0,RANK(R1988,(N1988:P1988,Q1988:AE1988)),0)</f>
        <v>6</v>
      </c>
      <c r="AP1988" s="7">
        <f>IF(T1988&gt;0,RANK(T1988,(N1988:P1988,Q1988:AE1988)),0)</f>
        <v>0</v>
      </c>
      <c r="AQ1988" s="7">
        <f>IF(S1988&gt;0,RANK(S1988,(N1988:P1988,Q1988:AE1988)),0)</f>
        <v>0</v>
      </c>
      <c r="AR1988" s="2">
        <f t="shared" si="797"/>
        <v>7.2080291970802917E-3</v>
      </c>
      <c r="AS1988" s="2">
        <f t="shared" si="798"/>
        <v>1.2165450121654502E-4</v>
      </c>
      <c r="AT1988" s="2">
        <f t="shared" si="799"/>
        <v>0</v>
      </c>
      <c r="AU1988" s="2">
        <f t="shared" si="800"/>
        <v>0</v>
      </c>
      <c r="AW1988" t="s">
        <v>3122</v>
      </c>
      <c r="AX1988" t="s">
        <v>1362</v>
      </c>
      <c r="BA1988" s="119">
        <v>37</v>
      </c>
      <c r="BB1988" s="121">
        <v>37</v>
      </c>
      <c r="BC1988" s="125">
        <f t="shared" si="788"/>
        <v>37037</v>
      </c>
      <c r="BE1988" s="7" t="s">
        <v>228</v>
      </c>
      <c r="BR1988" s="66">
        <v>113</v>
      </c>
    </row>
    <row r="1989" spans="1:70" ht="13" hidden="1" customHeight="1" outlineLevel="1">
      <c r="A1989" t="s">
        <v>3147</v>
      </c>
      <c r="B1989" t="s">
        <v>1362</v>
      </c>
      <c r="C1989" s="1">
        <f t="shared" si="792"/>
        <v>12586</v>
      </c>
      <c r="D1989" s="7">
        <f>IF(N1989&gt;0, RANK(N1989,(N1989:P1989,Q1989:AE1989)),0)</f>
        <v>2</v>
      </c>
      <c r="E1989" s="7">
        <f>IF(O1989&gt;0,RANK(O1989,(N1989:P1989,Q1989:AE1989)),0)</f>
        <v>1</v>
      </c>
      <c r="F1989" s="7">
        <f>IF(P1989&gt;0,RANK(P1989,(N1989:P1989,Q1989:AE1989)),0)</f>
        <v>5</v>
      </c>
      <c r="G1989" s="1">
        <f t="shared" si="776"/>
        <v>4858</v>
      </c>
      <c r="H1989" s="2">
        <f t="shared" si="777"/>
        <v>0.38598442714126807</v>
      </c>
      <c r="I1989" s="2"/>
      <c r="J1989" s="2">
        <f t="shared" si="793"/>
        <v>0.3007309709200699</v>
      </c>
      <c r="K1989" s="2">
        <f t="shared" si="794"/>
        <v>0.68671539806133797</v>
      </c>
      <c r="L1989" s="2">
        <f t="shared" si="795"/>
        <v>4.7672016526299061E-4</v>
      </c>
      <c r="M1989" s="2">
        <f t="shared" si="796"/>
        <v>1.2076910853329202E-2</v>
      </c>
      <c r="N1989" s="66">
        <v>3785</v>
      </c>
      <c r="O1989" s="66">
        <v>8643</v>
      </c>
      <c r="P1989" s="66">
        <v>6</v>
      </c>
      <c r="Q1989" s="66">
        <v>100</v>
      </c>
      <c r="R1989" s="66">
        <v>0</v>
      </c>
      <c r="U1989" s="66">
        <v>0</v>
      </c>
      <c r="W1989" s="66">
        <f t="shared" si="801"/>
        <v>52</v>
      </c>
      <c r="AN1989" s="7">
        <f>IF(Q1989&gt;0,RANK(Q1989,(N1989:P1989,Q1989:AE1989)),0)</f>
        <v>3</v>
      </c>
      <c r="AO1989" s="7">
        <f>IF(R1989&gt;0,RANK(R1989,(N1989:P1989,Q1989:AE1989)),0)</f>
        <v>0</v>
      </c>
      <c r="AP1989" s="7">
        <f>IF(T1989&gt;0,RANK(T1989,(N1989:P1989,Q1989:AE1989)),0)</f>
        <v>0</v>
      </c>
      <c r="AQ1989" s="7">
        <f>IF(S1989&gt;0,RANK(S1989,(N1989:P1989,Q1989:AE1989)),0)</f>
        <v>0</v>
      </c>
      <c r="AR1989" s="2">
        <f t="shared" si="797"/>
        <v>7.9453360877165102E-3</v>
      </c>
      <c r="AS1989" s="2">
        <f t="shared" si="798"/>
        <v>0</v>
      </c>
      <c r="AT1989" s="2">
        <f t="shared" si="799"/>
        <v>0</v>
      </c>
      <c r="AU1989" s="2">
        <f t="shared" si="800"/>
        <v>0</v>
      </c>
      <c r="AW1989" t="s">
        <v>3147</v>
      </c>
      <c r="AX1989" t="s">
        <v>1362</v>
      </c>
      <c r="AY1989">
        <v>11</v>
      </c>
      <c r="BA1989" s="119">
        <v>37</v>
      </c>
      <c r="BB1989" s="121">
        <v>39</v>
      </c>
      <c r="BC1989" s="125">
        <f t="shared" si="788"/>
        <v>37039</v>
      </c>
      <c r="BE1989" s="7" t="s">
        <v>228</v>
      </c>
      <c r="BR1989" s="66">
        <v>58</v>
      </c>
    </row>
    <row r="1990" spans="1:70" ht="13" hidden="1" customHeight="1" outlineLevel="1">
      <c r="A1990" t="s">
        <v>1688</v>
      </c>
      <c r="B1990" t="s">
        <v>1362</v>
      </c>
      <c r="C1990" s="1">
        <f t="shared" si="792"/>
        <v>7512</v>
      </c>
      <c r="D1990" s="7">
        <f>IF(N1990&gt;0, RANK(N1990,(N1990:P1990,Q1990:AE1990)),0)</f>
        <v>2</v>
      </c>
      <c r="E1990" s="7">
        <f>IF(O1990&gt;0,RANK(O1990,(N1990:P1990,Q1990:AE1990)),0)</f>
        <v>1</v>
      </c>
      <c r="F1990" s="7">
        <f>IF(P1990&gt;0,RANK(P1990,(N1990:P1990,Q1990:AE1990)),0)</f>
        <v>0</v>
      </c>
      <c r="G1990" s="1">
        <f t="shared" si="776"/>
        <v>85</v>
      </c>
      <c r="H1990" s="2">
        <f t="shared" si="777"/>
        <v>1.1315228966986156E-2</v>
      </c>
      <c r="I1990" s="2"/>
      <c r="J1990" s="2">
        <f t="shared" si="793"/>
        <v>0.49094781682641109</v>
      </c>
      <c r="K1990" s="2">
        <f t="shared" si="794"/>
        <v>0.5022630457933972</v>
      </c>
      <c r="L1990" s="2">
        <f t="shared" si="795"/>
        <v>0</v>
      </c>
      <c r="M1990" s="2">
        <f t="shared" si="796"/>
        <v>6.7891373801917121E-3</v>
      </c>
      <c r="N1990" s="66">
        <v>3688</v>
      </c>
      <c r="O1990" s="66">
        <v>3773</v>
      </c>
      <c r="P1990" s="66">
        <v>0</v>
      </c>
      <c r="Q1990" s="66">
        <v>33</v>
      </c>
      <c r="R1990" s="66">
        <v>0</v>
      </c>
      <c r="U1990" s="66">
        <v>0</v>
      </c>
      <c r="W1990" s="66">
        <f t="shared" si="801"/>
        <v>18</v>
      </c>
      <c r="AN1990" s="7">
        <f>IF(Q1990&gt;0,RANK(Q1990,(N1990:P1990,Q1990:AE1990)),0)</f>
        <v>3</v>
      </c>
      <c r="AO1990" s="7">
        <f>IF(R1990&gt;0,RANK(R1990,(N1990:P1990,Q1990:AE1990)),0)</f>
        <v>0</v>
      </c>
      <c r="AP1990" s="7">
        <f>IF(T1990&gt;0,RANK(T1990,(N1990:P1990,Q1990:AE1990)),0)</f>
        <v>0</v>
      </c>
      <c r="AQ1990" s="7">
        <f>IF(S1990&gt;0,RANK(S1990,(N1990:P1990,Q1990:AE1990)),0)</f>
        <v>0</v>
      </c>
      <c r="AR1990" s="2">
        <f t="shared" si="797"/>
        <v>4.3929712460063896E-3</v>
      </c>
      <c r="AS1990" s="2">
        <f t="shared" si="798"/>
        <v>0</v>
      </c>
      <c r="AT1990" s="2">
        <f t="shared" si="799"/>
        <v>0</v>
      </c>
      <c r="AU1990" s="2">
        <f t="shared" si="800"/>
        <v>0</v>
      </c>
      <c r="AW1990" t="s">
        <v>1688</v>
      </c>
      <c r="AX1990" t="s">
        <v>1362</v>
      </c>
      <c r="AY1990">
        <v>1</v>
      </c>
      <c r="BA1990" s="119">
        <v>37</v>
      </c>
      <c r="BB1990" s="121">
        <v>41</v>
      </c>
      <c r="BC1990" s="125">
        <f t="shared" si="788"/>
        <v>37041</v>
      </c>
      <c r="BE1990" s="7" t="s">
        <v>228</v>
      </c>
      <c r="BR1990" s="66">
        <v>18</v>
      </c>
    </row>
    <row r="1991" spans="1:70" ht="13" hidden="1" customHeight="1" outlineLevel="1">
      <c r="A1991" t="s">
        <v>233</v>
      </c>
      <c r="B1991" t="s">
        <v>1362</v>
      </c>
      <c r="C1991" s="1">
        <f t="shared" si="792"/>
        <v>5543</v>
      </c>
      <c r="D1991" s="7">
        <f>IF(N1991&gt;0, RANK(N1991,(N1991:P1991,Q1991:AE1991)),0)</f>
        <v>2</v>
      </c>
      <c r="E1991" s="7">
        <f>IF(O1991&gt;0,RANK(O1991,(N1991:P1991,Q1991:AE1991)),0)</f>
        <v>1</v>
      </c>
      <c r="F1991" s="7">
        <f>IF(P1991&gt;0,RANK(P1991,(N1991:P1991,Q1991:AE1991)),0)</f>
        <v>5</v>
      </c>
      <c r="G1991" s="1">
        <f t="shared" ref="G1991:G2054" si="802">IF(C1991&gt;0,MAX(N1991:P1991)-LARGE(N1991:P1991,2),0)</f>
        <v>1973</v>
      </c>
      <c r="H1991" s="2">
        <f t="shared" ref="H1991:H2054" si="803">IF(C1991&gt;0,G1991/C1991,0)</f>
        <v>0.35594443442179324</v>
      </c>
      <c r="I1991" s="2"/>
      <c r="J1991" s="2">
        <f t="shared" si="793"/>
        <v>0.31282698899512901</v>
      </c>
      <c r="K1991" s="2">
        <f t="shared" si="794"/>
        <v>0.66877142341692219</v>
      </c>
      <c r="L1991" s="2">
        <f t="shared" si="795"/>
        <v>5.4122316435143423E-4</v>
      </c>
      <c r="M1991" s="2">
        <f t="shared" si="796"/>
        <v>1.7860364423597418E-2</v>
      </c>
      <c r="N1991" s="66">
        <v>1734</v>
      </c>
      <c r="O1991" s="66">
        <v>3707</v>
      </c>
      <c r="P1991" s="66">
        <v>3</v>
      </c>
      <c r="Q1991" s="66">
        <v>60</v>
      </c>
      <c r="R1991" s="66">
        <v>0</v>
      </c>
      <c r="U1991" s="66">
        <v>0</v>
      </c>
      <c r="W1991" s="66">
        <f t="shared" si="801"/>
        <v>39</v>
      </c>
      <c r="AN1991" s="7">
        <f>IF(Q1991&gt;0,RANK(Q1991,(N1991:P1991,Q1991:AE1991)),0)</f>
        <v>3</v>
      </c>
      <c r="AO1991" s="7">
        <f>IF(R1991&gt;0,RANK(R1991,(N1991:P1991,Q1991:AE1991)),0)</f>
        <v>0</v>
      </c>
      <c r="AP1991" s="7">
        <f>IF(T1991&gt;0,RANK(T1991,(N1991:P1991,Q1991:AE1991)),0)</f>
        <v>0</v>
      </c>
      <c r="AQ1991" s="7">
        <f>IF(S1991&gt;0,RANK(S1991,(N1991:P1991,Q1991:AE1991)),0)</f>
        <v>0</v>
      </c>
      <c r="AR1991" s="2">
        <f t="shared" si="797"/>
        <v>1.0824463287028685E-2</v>
      </c>
      <c r="AS1991" s="2">
        <f t="shared" si="798"/>
        <v>0</v>
      </c>
      <c r="AT1991" s="2">
        <f t="shared" si="799"/>
        <v>0</v>
      </c>
      <c r="AU1991" s="2">
        <f t="shared" si="800"/>
        <v>0</v>
      </c>
      <c r="AW1991" t="s">
        <v>233</v>
      </c>
      <c r="AX1991" t="s">
        <v>1362</v>
      </c>
      <c r="AY1991">
        <v>11</v>
      </c>
      <c r="BA1991" s="119">
        <v>37</v>
      </c>
      <c r="BB1991" s="121">
        <v>43</v>
      </c>
      <c r="BC1991" s="125">
        <f t="shared" si="788"/>
        <v>37043</v>
      </c>
      <c r="BE1991" s="7" t="s">
        <v>228</v>
      </c>
      <c r="BR1991" s="66">
        <v>42</v>
      </c>
    </row>
    <row r="1992" spans="1:70" ht="13" hidden="1" customHeight="1" outlineLevel="1">
      <c r="A1992" t="s">
        <v>203</v>
      </c>
      <c r="B1992" t="s">
        <v>1362</v>
      </c>
      <c r="C1992" s="1">
        <f t="shared" si="792"/>
        <v>43835</v>
      </c>
      <c r="D1992" s="7">
        <f>IF(N1992&gt;0, RANK(N1992,(N1992:P1992,Q1992:AE1992)),0)</f>
        <v>2</v>
      </c>
      <c r="E1992" s="7">
        <f>IF(O1992&gt;0,RANK(O1992,(N1992:P1992,Q1992:AE1992)),0)</f>
        <v>1</v>
      </c>
      <c r="F1992" s="7">
        <f>IF(P1992&gt;0,RANK(P1992,(N1992:P1992,Q1992:AE1992)),0)</f>
        <v>5</v>
      </c>
      <c r="G1992" s="1">
        <f t="shared" si="802"/>
        <v>8715</v>
      </c>
      <c r="H1992" s="2">
        <f t="shared" si="803"/>
        <v>0.1988137333181248</v>
      </c>
      <c r="I1992" s="2"/>
      <c r="J1992" s="2">
        <f t="shared" si="793"/>
        <v>0.39609900764229494</v>
      </c>
      <c r="K1992" s="2">
        <f t="shared" si="794"/>
        <v>0.59491274096041979</v>
      </c>
      <c r="L1992" s="2">
        <f t="shared" si="795"/>
        <v>2.0531538724763318E-4</v>
      </c>
      <c r="M1992" s="2">
        <f t="shared" si="796"/>
        <v>8.7829360100375748E-3</v>
      </c>
      <c r="N1992" s="66">
        <v>17363</v>
      </c>
      <c r="O1992" s="66">
        <v>26078</v>
      </c>
      <c r="P1992" s="66">
        <v>9</v>
      </c>
      <c r="Q1992" s="66">
        <v>224</v>
      </c>
      <c r="R1992" s="66">
        <v>2</v>
      </c>
      <c r="U1992" s="66">
        <v>5</v>
      </c>
      <c r="W1992" s="66">
        <f t="shared" si="801"/>
        <v>154</v>
      </c>
      <c r="AN1992" s="7">
        <f>IF(Q1992&gt;0,RANK(Q1992,(N1992:P1992,Q1992:AE1992)),0)</f>
        <v>3</v>
      </c>
      <c r="AO1992" s="7">
        <f>IF(R1992&gt;0,RANK(R1992,(N1992:P1992,Q1992:AE1992)),0)</f>
        <v>7</v>
      </c>
      <c r="AP1992" s="7">
        <f>IF(T1992&gt;0,RANK(T1992,(N1992:P1992,Q1992:AE1992)),0)</f>
        <v>0</v>
      </c>
      <c r="AQ1992" s="7">
        <f>IF(S1992&gt;0,RANK(S1992,(N1992:P1992,Q1992:AE1992)),0)</f>
        <v>0</v>
      </c>
      <c r="AR1992" s="2">
        <f t="shared" si="797"/>
        <v>5.110071860385537E-3</v>
      </c>
      <c r="AS1992" s="2">
        <f t="shared" si="798"/>
        <v>4.5625641610585148E-5</v>
      </c>
      <c r="AT1992" s="2">
        <f t="shared" si="799"/>
        <v>0</v>
      </c>
      <c r="AU1992" s="2">
        <f t="shared" si="800"/>
        <v>0</v>
      </c>
      <c r="AW1992" t="s">
        <v>203</v>
      </c>
      <c r="AX1992" t="s">
        <v>1362</v>
      </c>
      <c r="AY1992">
        <v>10</v>
      </c>
      <c r="BA1992" s="119">
        <v>37</v>
      </c>
      <c r="BB1992" s="121">
        <v>45</v>
      </c>
      <c r="BC1992" s="125">
        <f t="shared" si="788"/>
        <v>37045</v>
      </c>
      <c r="BE1992" s="7" t="s">
        <v>228</v>
      </c>
      <c r="BR1992" s="66">
        <v>170</v>
      </c>
    </row>
    <row r="1993" spans="1:70" ht="13" hidden="1" customHeight="1" outlineLevel="1">
      <c r="A1993" t="s">
        <v>1099</v>
      </c>
      <c r="B1993" t="s">
        <v>1362</v>
      </c>
      <c r="C1993" s="1">
        <f t="shared" si="792"/>
        <v>24282</v>
      </c>
      <c r="D1993" s="7">
        <f>IF(N1993&gt;0, RANK(N1993,(N1993:P1993,Q1993:AE1993)),0)</f>
        <v>2</v>
      </c>
      <c r="E1993" s="7">
        <f>IF(O1993&gt;0,RANK(O1993,(N1993:P1993,Q1993:AE1993)),0)</f>
        <v>1</v>
      </c>
      <c r="F1993" s="7">
        <f>IF(P1993&gt;0,RANK(P1993,(N1993:P1993,Q1993:AE1993)),0)</f>
        <v>5</v>
      </c>
      <c r="G1993" s="1">
        <f t="shared" si="802"/>
        <v>1918</v>
      </c>
      <c r="H1993" s="2">
        <f t="shared" si="803"/>
        <v>7.8988551190182027E-2</v>
      </c>
      <c r="I1993" s="2"/>
      <c r="J1993" s="2">
        <f t="shared" si="793"/>
        <v>0.45614035087719296</v>
      </c>
      <c r="K1993" s="2">
        <f t="shared" si="794"/>
        <v>0.53512890206737496</v>
      </c>
      <c r="L1993" s="2">
        <f t="shared" si="795"/>
        <v>1.6473107651758504E-4</v>
      </c>
      <c r="M1993" s="2">
        <f t="shared" si="796"/>
        <v>8.5660159789145013E-3</v>
      </c>
      <c r="N1993" s="66">
        <v>11076</v>
      </c>
      <c r="O1993" s="66">
        <v>12994</v>
      </c>
      <c r="P1993" s="66">
        <v>4</v>
      </c>
      <c r="Q1993" s="66">
        <v>137</v>
      </c>
      <c r="R1993" s="66">
        <v>0</v>
      </c>
      <c r="U1993" s="66">
        <v>0</v>
      </c>
      <c r="W1993" s="66">
        <f t="shared" si="801"/>
        <v>71</v>
      </c>
      <c r="AN1993" s="7">
        <f>IF(Q1993&gt;0,RANK(Q1993,(N1993:P1993,Q1993:AE1993)),0)</f>
        <v>3</v>
      </c>
      <c r="AO1993" s="7">
        <f>IF(R1993&gt;0,RANK(R1993,(N1993:P1993,Q1993:AE1993)),0)</f>
        <v>0</v>
      </c>
      <c r="AP1993" s="7">
        <f>IF(T1993&gt;0,RANK(T1993,(N1993:P1993,Q1993:AE1993)),0)</f>
        <v>0</v>
      </c>
      <c r="AQ1993" s="7">
        <f>IF(S1993&gt;0,RANK(S1993,(N1993:P1993,Q1993:AE1993)),0)</f>
        <v>0</v>
      </c>
      <c r="AR1993" s="2">
        <f t="shared" si="797"/>
        <v>5.642039370727288E-3</v>
      </c>
      <c r="AS1993" s="2">
        <f t="shared" si="798"/>
        <v>0</v>
      </c>
      <c r="AT1993" s="2">
        <f t="shared" si="799"/>
        <v>0</v>
      </c>
      <c r="AU1993" s="2">
        <f t="shared" si="800"/>
        <v>0</v>
      </c>
      <c r="AW1993" t="s">
        <v>1099</v>
      </c>
      <c r="AX1993" t="s">
        <v>1362</v>
      </c>
      <c r="AY1993">
        <v>7</v>
      </c>
      <c r="BA1993" s="119">
        <v>37</v>
      </c>
      <c r="BB1993" s="121">
        <v>47</v>
      </c>
      <c r="BC1993" s="125">
        <f t="shared" si="788"/>
        <v>37047</v>
      </c>
      <c r="BE1993" s="7" t="s">
        <v>228</v>
      </c>
      <c r="BR1993" s="66">
        <v>75</v>
      </c>
    </row>
    <row r="1994" spans="1:70" ht="13" hidden="1" customHeight="1" outlineLevel="1">
      <c r="A1994" t="s">
        <v>2418</v>
      </c>
      <c r="B1994" t="s">
        <v>1362</v>
      </c>
      <c r="C1994" s="1">
        <f t="shared" si="792"/>
        <v>44598</v>
      </c>
      <c r="D1994" s="7">
        <f>IF(N1994&gt;0, RANK(N1994,(N1994:P1994,Q1994:AE1994)),0)</f>
        <v>2</v>
      </c>
      <c r="E1994" s="7">
        <f>IF(O1994&gt;0,RANK(O1994,(N1994:P1994,Q1994:AE1994)),0)</f>
        <v>1</v>
      </c>
      <c r="F1994" s="7">
        <f>IF(P1994&gt;0,RANK(P1994,(N1994:P1994,Q1994:AE1994)),0)</f>
        <v>0</v>
      </c>
      <c r="G1994" s="1">
        <f t="shared" si="802"/>
        <v>5549</v>
      </c>
      <c r="H1994" s="2">
        <f t="shared" si="803"/>
        <v>0.12442261984842369</v>
      </c>
      <c r="I1994" s="2"/>
      <c r="J1994" s="2">
        <f t="shared" si="793"/>
        <v>0.4339208036234809</v>
      </c>
      <c r="K1994" s="2">
        <f t="shared" si="794"/>
        <v>0.55834342347190458</v>
      </c>
      <c r="L1994" s="2">
        <f t="shared" si="795"/>
        <v>0</v>
      </c>
      <c r="M1994" s="2">
        <f t="shared" si="796"/>
        <v>7.7357729046144685E-3</v>
      </c>
      <c r="N1994" s="66">
        <v>19352</v>
      </c>
      <c r="O1994" s="66">
        <v>24901</v>
      </c>
      <c r="P1994" s="66">
        <v>0</v>
      </c>
      <c r="Q1994" s="66">
        <v>225</v>
      </c>
      <c r="R1994" s="66">
        <v>0</v>
      </c>
      <c r="U1994" s="66">
        <v>0</v>
      </c>
      <c r="W1994" s="66">
        <f t="shared" si="801"/>
        <v>120</v>
      </c>
      <c r="AN1994" s="7">
        <f>IF(Q1994&gt;0,RANK(Q1994,(N1994:P1994,Q1994:AE1994)),0)</f>
        <v>3</v>
      </c>
      <c r="AO1994" s="7">
        <f>IF(R1994&gt;0,RANK(R1994,(N1994:P1994,Q1994:AE1994)),0)</f>
        <v>0</v>
      </c>
      <c r="AP1994" s="7">
        <f>IF(T1994&gt;0,RANK(T1994,(N1994:P1994,Q1994:AE1994)),0)</f>
        <v>0</v>
      </c>
      <c r="AQ1994" s="7">
        <f>IF(S1994&gt;0,RANK(S1994,(N1994:P1994,Q1994:AE1994)),0)</f>
        <v>0</v>
      </c>
      <c r="AR1994" s="2">
        <f t="shared" si="797"/>
        <v>5.0450692856181889E-3</v>
      </c>
      <c r="AS1994" s="2">
        <f t="shared" si="798"/>
        <v>0</v>
      </c>
      <c r="AT1994" s="2">
        <f t="shared" si="799"/>
        <v>0</v>
      </c>
      <c r="AU1994" s="2">
        <f t="shared" si="800"/>
        <v>0</v>
      </c>
      <c r="AW1994" t="s">
        <v>2418</v>
      </c>
      <c r="AX1994" t="s">
        <v>1362</v>
      </c>
      <c r="BA1994" s="119">
        <v>37</v>
      </c>
      <c r="BB1994" s="121">
        <v>49</v>
      </c>
      <c r="BC1994" s="125">
        <f t="shared" si="788"/>
        <v>37049</v>
      </c>
      <c r="BE1994" s="7" t="s">
        <v>228</v>
      </c>
      <c r="BR1994" s="66">
        <v>120</v>
      </c>
    </row>
    <row r="1995" spans="1:70" ht="13" hidden="1" customHeight="1" outlineLevel="1">
      <c r="A1995" t="s">
        <v>1391</v>
      </c>
      <c r="B1995" t="s">
        <v>1362</v>
      </c>
      <c r="C1995" s="1">
        <f t="shared" si="792"/>
        <v>127575</v>
      </c>
      <c r="D1995" s="7">
        <f>IF(N1995&gt;0, RANK(N1995,(N1995:P1995,Q1995:AE1995)),0)</f>
        <v>1</v>
      </c>
      <c r="E1995" s="7">
        <f>IF(O1995&gt;0,RANK(O1995,(N1995:P1995,Q1995:AE1995)),0)</f>
        <v>2</v>
      </c>
      <c r="F1995" s="7">
        <f>IF(P1995&gt;0,RANK(P1995,(N1995:P1995,Q1995:AE1995)),0)</f>
        <v>5</v>
      </c>
      <c r="G1995" s="1">
        <f t="shared" si="802"/>
        <v>22542</v>
      </c>
      <c r="H1995" s="2">
        <f t="shared" si="803"/>
        <v>0.17669606114050559</v>
      </c>
      <c r="I1995" s="2"/>
      <c r="J1995" s="2">
        <f t="shared" si="793"/>
        <v>0.58548304918675287</v>
      </c>
      <c r="K1995" s="2">
        <f t="shared" si="794"/>
        <v>0.4087869880462473</v>
      </c>
      <c r="L1995" s="2">
        <f t="shared" si="795"/>
        <v>1.9596315892612189E-4</v>
      </c>
      <c r="M1995" s="2">
        <f t="shared" si="796"/>
        <v>5.5339996080737081E-3</v>
      </c>
      <c r="N1995" s="66">
        <v>74693</v>
      </c>
      <c r="O1995" s="66">
        <v>52151</v>
      </c>
      <c r="P1995" s="66">
        <v>25</v>
      </c>
      <c r="Q1995" s="66">
        <v>444</v>
      </c>
      <c r="R1995" s="66">
        <v>2</v>
      </c>
      <c r="U1995" s="66">
        <v>0</v>
      </c>
      <c r="W1995" s="66">
        <f t="shared" si="801"/>
        <v>260</v>
      </c>
      <c r="AN1995" s="7">
        <f>IF(Q1995&gt;0,RANK(Q1995,(N1995:P1995,Q1995:AE1995)),0)</f>
        <v>3</v>
      </c>
      <c r="AO1995" s="7">
        <f>IF(R1995&gt;0,RANK(R1995,(N1995:P1995,Q1995:AE1995)),0)</f>
        <v>6</v>
      </c>
      <c r="AP1995" s="7">
        <f>IF(T1995&gt;0,RANK(T1995,(N1995:P1995,Q1995:AE1995)),0)</f>
        <v>0</v>
      </c>
      <c r="AQ1995" s="7">
        <f>IF(S1995&gt;0,RANK(S1995,(N1995:P1995,Q1995:AE1995)),0)</f>
        <v>0</v>
      </c>
      <c r="AR1995" s="2">
        <f t="shared" si="797"/>
        <v>3.4803057025279247E-3</v>
      </c>
      <c r="AS1995" s="2">
        <f t="shared" si="798"/>
        <v>1.5677052714089752E-5</v>
      </c>
      <c r="AT1995" s="2">
        <f t="shared" si="799"/>
        <v>0</v>
      </c>
      <c r="AU1995" s="2">
        <f t="shared" si="800"/>
        <v>0</v>
      </c>
      <c r="AW1995" t="s">
        <v>1391</v>
      </c>
      <c r="AX1995" t="s">
        <v>1362</v>
      </c>
      <c r="BA1995" s="119">
        <v>37</v>
      </c>
      <c r="BB1995" s="121">
        <v>51</v>
      </c>
      <c r="BC1995" s="125">
        <f t="shared" si="788"/>
        <v>37051</v>
      </c>
      <c r="BE1995" s="7" t="s">
        <v>228</v>
      </c>
      <c r="BR1995" s="66">
        <v>287</v>
      </c>
    </row>
    <row r="1996" spans="1:70" ht="13" hidden="1" customHeight="1" outlineLevel="1">
      <c r="A1996" t="s">
        <v>2096</v>
      </c>
      <c r="B1996" t="s">
        <v>1362</v>
      </c>
      <c r="C1996" s="1">
        <f t="shared" si="792"/>
        <v>11102</v>
      </c>
      <c r="D1996" s="7">
        <f>IF(N1996&gt;0, RANK(N1996,(N1996:P1996,Q1996:AE1996)),0)</f>
        <v>2</v>
      </c>
      <c r="E1996" s="7">
        <f>IF(O1996&gt;0,RANK(O1996,(N1996:P1996,Q1996:AE1996)),0)</f>
        <v>1</v>
      </c>
      <c r="F1996" s="7">
        <f>IF(P1996&gt;0,RANK(P1996,(N1996:P1996,Q1996:AE1996)),0)</f>
        <v>5</v>
      </c>
      <c r="G1996" s="1">
        <f t="shared" si="802"/>
        <v>3497</v>
      </c>
      <c r="H1996" s="2">
        <f t="shared" si="803"/>
        <v>0.31498829039812648</v>
      </c>
      <c r="I1996" s="2"/>
      <c r="J1996" s="2">
        <f t="shared" si="793"/>
        <v>0.33660601693388581</v>
      </c>
      <c r="K1996" s="2">
        <f t="shared" si="794"/>
        <v>0.65159430733201229</v>
      </c>
      <c r="L1996" s="2">
        <f t="shared" si="795"/>
        <v>6.3051702395964691E-4</v>
      </c>
      <c r="M1996" s="2">
        <f t="shared" si="796"/>
        <v>1.1169158710142253E-2</v>
      </c>
      <c r="N1996" s="66">
        <v>3737</v>
      </c>
      <c r="O1996" s="66">
        <v>7234</v>
      </c>
      <c r="P1996" s="66">
        <v>7</v>
      </c>
      <c r="Q1996" s="66">
        <v>79</v>
      </c>
      <c r="R1996" s="66">
        <v>0</v>
      </c>
      <c r="U1996" s="66">
        <v>0</v>
      </c>
      <c r="W1996" s="66">
        <f t="shared" si="801"/>
        <v>45</v>
      </c>
      <c r="AN1996" s="7">
        <f>IF(Q1996&gt;0,RANK(Q1996,(N1996:P1996,Q1996:AE1996)),0)</f>
        <v>3</v>
      </c>
      <c r="AO1996" s="7">
        <f>IF(R1996&gt;0,RANK(R1996,(N1996:P1996,Q1996:AE1996)),0)</f>
        <v>0</v>
      </c>
      <c r="AP1996" s="7">
        <f>IF(T1996&gt;0,RANK(T1996,(N1996:P1996,Q1996:AE1996)),0)</f>
        <v>0</v>
      </c>
      <c r="AQ1996" s="7">
        <f>IF(S1996&gt;0,RANK(S1996,(N1996:P1996,Q1996:AE1996)),0)</f>
        <v>0</v>
      </c>
      <c r="AR1996" s="2">
        <f t="shared" si="797"/>
        <v>7.1158349846874441E-3</v>
      </c>
      <c r="AS1996" s="2">
        <f t="shared" si="798"/>
        <v>0</v>
      </c>
      <c r="AT1996" s="2">
        <f t="shared" si="799"/>
        <v>0</v>
      </c>
      <c r="AU1996" s="2">
        <f t="shared" si="800"/>
        <v>0</v>
      </c>
      <c r="AW1996" t="s">
        <v>2096</v>
      </c>
      <c r="AX1996" t="s">
        <v>1362</v>
      </c>
      <c r="AY1996">
        <v>3</v>
      </c>
      <c r="BA1996" s="119">
        <v>37</v>
      </c>
      <c r="BB1996" s="121">
        <v>53</v>
      </c>
      <c r="BC1996" s="125">
        <f t="shared" si="788"/>
        <v>37053</v>
      </c>
      <c r="BE1996" s="7" t="s">
        <v>228</v>
      </c>
      <c r="BR1996" s="66">
        <v>52</v>
      </c>
    </row>
    <row r="1997" spans="1:70" ht="13" hidden="1" customHeight="1" outlineLevel="1">
      <c r="A1997" t="s">
        <v>1118</v>
      </c>
      <c r="B1997" t="s">
        <v>1362</v>
      </c>
      <c r="C1997" s="1">
        <f t="shared" si="792"/>
        <v>18048</v>
      </c>
      <c r="D1997" s="7">
        <f>IF(N1997&gt;0, RANK(N1997,(N1997:P1997,Q1997:AE1997)),0)</f>
        <v>2</v>
      </c>
      <c r="E1997" s="7">
        <f>IF(O1997&gt;0,RANK(O1997,(N1997:P1997,Q1997:AE1997)),0)</f>
        <v>1</v>
      </c>
      <c r="F1997" s="7">
        <f>IF(P1997&gt;0,RANK(P1997,(N1997:P1997,Q1997:AE1997)),0)</f>
        <v>5</v>
      </c>
      <c r="G1997" s="1">
        <f t="shared" si="802"/>
        <v>1671</v>
      </c>
      <c r="H1997" s="2">
        <f t="shared" si="803"/>
        <v>9.2586436170212769E-2</v>
      </c>
      <c r="I1997" s="2"/>
      <c r="J1997" s="2">
        <f t="shared" si="793"/>
        <v>0.4473625886524823</v>
      </c>
      <c r="K1997" s="2">
        <f t="shared" si="794"/>
        <v>0.53994902482269502</v>
      </c>
      <c r="L1997" s="2">
        <f t="shared" si="795"/>
        <v>2.770390070921986E-4</v>
      </c>
      <c r="M1997" s="2">
        <f t="shared" si="796"/>
        <v>1.2411347517730428E-2</v>
      </c>
      <c r="N1997" s="66">
        <v>8074</v>
      </c>
      <c r="O1997" s="66">
        <v>9745</v>
      </c>
      <c r="P1997" s="66">
        <v>5</v>
      </c>
      <c r="Q1997" s="66">
        <v>132</v>
      </c>
      <c r="R1997" s="66">
        <v>0</v>
      </c>
      <c r="U1997" s="66">
        <v>0</v>
      </c>
      <c r="W1997" s="66">
        <f t="shared" si="801"/>
        <v>92</v>
      </c>
      <c r="AN1997" s="7">
        <f>IF(Q1997&gt;0,RANK(Q1997,(N1997:P1997,Q1997:AE1997)),0)</f>
        <v>3</v>
      </c>
      <c r="AO1997" s="7">
        <f>IF(R1997&gt;0,RANK(R1997,(N1997:P1997,Q1997:AE1997)),0)</f>
        <v>0</v>
      </c>
      <c r="AP1997" s="7">
        <f>IF(T1997&gt;0,RANK(T1997,(N1997:P1997,Q1997:AE1997)),0)</f>
        <v>0</v>
      </c>
      <c r="AQ1997" s="7">
        <f>IF(S1997&gt;0,RANK(S1997,(N1997:P1997,Q1997:AE1997)),0)</f>
        <v>0</v>
      </c>
      <c r="AR1997" s="2">
        <f t="shared" si="797"/>
        <v>7.3138297872340427E-3</v>
      </c>
      <c r="AS1997" s="2">
        <f t="shared" si="798"/>
        <v>0</v>
      </c>
      <c r="AT1997" s="2">
        <f t="shared" si="799"/>
        <v>0</v>
      </c>
      <c r="AU1997" s="2">
        <f t="shared" si="800"/>
        <v>0</v>
      </c>
      <c r="AW1997" t="s">
        <v>1118</v>
      </c>
      <c r="AX1997" t="s">
        <v>1362</v>
      </c>
      <c r="AY1997">
        <v>3</v>
      </c>
      <c r="BA1997" s="119">
        <v>37</v>
      </c>
      <c r="BB1997" s="121">
        <v>55</v>
      </c>
      <c r="BC1997" s="125">
        <f t="shared" si="788"/>
        <v>37055</v>
      </c>
      <c r="BE1997" s="7" t="s">
        <v>228</v>
      </c>
      <c r="BR1997" s="66">
        <v>97</v>
      </c>
    </row>
    <row r="1998" spans="1:70" ht="13" hidden="1" customHeight="1" outlineLevel="1">
      <c r="A1998" t="s">
        <v>2361</v>
      </c>
      <c r="B1998" t="s">
        <v>1362</v>
      </c>
      <c r="C1998" s="1">
        <f t="shared" si="792"/>
        <v>68581</v>
      </c>
      <c r="D1998" s="7">
        <f>IF(N1998&gt;0, RANK(N1998,(N1998:P1998,Q1998:AE1998)),0)</f>
        <v>2</v>
      </c>
      <c r="E1998" s="7">
        <f>IF(O1998&gt;0,RANK(O1998,(N1998:P1998,Q1998:AE1998)),0)</f>
        <v>1</v>
      </c>
      <c r="F1998" s="7">
        <f>IF(P1998&gt;0,RANK(P1998,(N1998:P1998,Q1998:AE1998)),0)</f>
        <v>5</v>
      </c>
      <c r="G1998" s="1">
        <f t="shared" si="802"/>
        <v>22986</v>
      </c>
      <c r="H1998" s="2">
        <f t="shared" si="803"/>
        <v>0.33516571645207854</v>
      </c>
      <c r="I1998" s="2"/>
      <c r="J1998" s="2">
        <f t="shared" si="793"/>
        <v>0.32710225864306441</v>
      </c>
      <c r="K1998" s="2">
        <f t="shared" si="794"/>
        <v>0.66226797509514301</v>
      </c>
      <c r="L1998" s="2">
        <f t="shared" si="795"/>
        <v>5.1034543095026315E-4</v>
      </c>
      <c r="M1998" s="2">
        <f t="shared" si="796"/>
        <v>1.0119420830842309E-2</v>
      </c>
      <c r="N1998" s="66">
        <v>22433</v>
      </c>
      <c r="O1998" s="66">
        <v>45419</v>
      </c>
      <c r="P1998" s="66">
        <v>35</v>
      </c>
      <c r="Q1998" s="66">
        <v>536</v>
      </c>
      <c r="R1998" s="66">
        <v>0</v>
      </c>
      <c r="U1998" s="66">
        <v>0</v>
      </c>
      <c r="W1998" s="66">
        <f t="shared" si="801"/>
        <v>158</v>
      </c>
      <c r="AN1998" s="7">
        <f>IF(Q1998&gt;0,RANK(Q1998,(N1998:P1998,Q1998:AE1998)),0)</f>
        <v>3</v>
      </c>
      <c r="AO1998" s="7">
        <f>IF(R1998&gt;0,RANK(R1998,(N1998:P1998,Q1998:AE1998)),0)</f>
        <v>0</v>
      </c>
      <c r="AP1998" s="7">
        <f>IF(T1998&gt;0,RANK(T1998,(N1998:P1998,Q1998:AE1998)),0)</f>
        <v>0</v>
      </c>
      <c r="AQ1998" s="7">
        <f>IF(S1998&gt;0,RANK(S1998,(N1998:P1998,Q1998:AE1998)),0)</f>
        <v>0</v>
      </c>
      <c r="AR1998" s="2">
        <f t="shared" si="797"/>
        <v>7.8155757425526027E-3</v>
      </c>
      <c r="AS1998" s="2">
        <f t="shared" si="798"/>
        <v>0</v>
      </c>
      <c r="AT1998" s="2">
        <f t="shared" si="799"/>
        <v>0</v>
      </c>
      <c r="AU1998" s="2">
        <f t="shared" si="800"/>
        <v>0</v>
      </c>
      <c r="AW1998" t="s">
        <v>2361</v>
      </c>
      <c r="AX1998" t="s">
        <v>1362</v>
      </c>
      <c r="BA1998" s="119">
        <v>37</v>
      </c>
      <c r="BB1998" s="121">
        <v>57</v>
      </c>
      <c r="BC1998" s="125">
        <f t="shared" si="788"/>
        <v>37057</v>
      </c>
      <c r="BE1998" s="7" t="s">
        <v>228</v>
      </c>
      <c r="BR1998" s="66">
        <v>193</v>
      </c>
    </row>
    <row r="1999" spans="1:70" ht="13" hidden="1" customHeight="1" outlineLevel="1">
      <c r="A1999" t="s">
        <v>1119</v>
      </c>
      <c r="B1999" t="s">
        <v>1362</v>
      </c>
      <c r="C1999" s="1">
        <f t="shared" si="792"/>
        <v>20368</v>
      </c>
      <c r="D1999" s="7">
        <f>IF(N1999&gt;0, RANK(N1999,(N1999:P1999,Q1999:AE1999)),0)</f>
        <v>2</v>
      </c>
      <c r="E1999" s="7">
        <f>IF(O1999&gt;0,RANK(O1999,(N1999:P1999,Q1999:AE1999)),0)</f>
        <v>1</v>
      </c>
      <c r="F1999" s="7">
        <f>IF(P1999&gt;0,RANK(P1999,(N1999:P1999,Q1999:AE1999)),0)</f>
        <v>0</v>
      </c>
      <c r="G1999" s="1">
        <f t="shared" si="802"/>
        <v>7803</v>
      </c>
      <c r="H1999" s="2">
        <f t="shared" si="803"/>
        <v>0.38310094265514533</v>
      </c>
      <c r="I1999" s="2"/>
      <c r="J1999" s="2">
        <f t="shared" si="793"/>
        <v>0.30331893165750196</v>
      </c>
      <c r="K1999" s="2">
        <f t="shared" si="794"/>
        <v>0.68641987431264728</v>
      </c>
      <c r="L1999" s="2">
        <f t="shared" si="795"/>
        <v>0</v>
      </c>
      <c r="M1999" s="2">
        <f t="shared" si="796"/>
        <v>1.0261194029850706E-2</v>
      </c>
      <c r="N1999" s="66">
        <v>6178</v>
      </c>
      <c r="O1999" s="66">
        <v>13981</v>
      </c>
      <c r="P1999" s="66">
        <v>0</v>
      </c>
      <c r="Q1999" s="66">
        <v>150</v>
      </c>
      <c r="R1999" s="66">
        <v>0</v>
      </c>
      <c r="U1999" s="66">
        <v>0</v>
      </c>
      <c r="W1999" s="66">
        <f t="shared" si="801"/>
        <v>59</v>
      </c>
      <c r="AN1999" s="7">
        <f>IF(Q1999&gt;0,RANK(Q1999,(N1999:P1999,Q1999:AE1999)),0)</f>
        <v>3</v>
      </c>
      <c r="AO1999" s="7">
        <f>IF(R1999&gt;0,RANK(R1999,(N1999:P1999,Q1999:AE1999)),0)</f>
        <v>0</v>
      </c>
      <c r="AP1999" s="7">
        <f>IF(T1999&gt;0,RANK(T1999,(N1999:P1999,Q1999:AE1999)),0)</f>
        <v>0</v>
      </c>
      <c r="AQ1999" s="7">
        <f>IF(S1999&gt;0,RANK(S1999,(N1999:P1999,Q1999:AE1999)),0)</f>
        <v>0</v>
      </c>
      <c r="AR1999" s="2">
        <f t="shared" si="797"/>
        <v>7.3644933228593874E-3</v>
      </c>
      <c r="AS1999" s="2">
        <f t="shared" si="798"/>
        <v>0</v>
      </c>
      <c r="AT1999" s="2">
        <f t="shared" si="799"/>
        <v>0</v>
      </c>
      <c r="AU1999" s="2">
        <f t="shared" si="800"/>
        <v>0</v>
      </c>
      <c r="AW1999" t="s">
        <v>1119</v>
      </c>
      <c r="AX1999" t="s">
        <v>1362</v>
      </c>
      <c r="AY1999">
        <v>5</v>
      </c>
      <c r="BA1999" s="119">
        <v>37</v>
      </c>
      <c r="BB1999" s="121">
        <v>59</v>
      </c>
      <c r="BC1999" s="125">
        <f t="shared" si="788"/>
        <v>37059</v>
      </c>
      <c r="BE1999" s="7" t="s">
        <v>228</v>
      </c>
      <c r="BR1999" s="66">
        <v>59</v>
      </c>
    </row>
    <row r="2000" spans="1:70" ht="13" hidden="1" customHeight="1" outlineLevel="1">
      <c r="A2000" t="s">
        <v>1120</v>
      </c>
      <c r="B2000" t="s">
        <v>1362</v>
      </c>
      <c r="C2000" s="1">
        <f t="shared" si="792"/>
        <v>19904</v>
      </c>
      <c r="D2000" s="7">
        <f>IF(N2000&gt;0, RANK(N2000,(N2000:P2000,Q2000:AE2000)),0)</f>
        <v>2</v>
      </c>
      <c r="E2000" s="7">
        <f>IF(O2000&gt;0,RANK(O2000,(N2000:P2000,Q2000:AE2000)),0)</f>
        <v>1</v>
      </c>
      <c r="F2000" s="7">
        <f>IF(P2000&gt;0,RANK(P2000,(N2000:P2000,Q2000:AE2000)),0)</f>
        <v>5</v>
      </c>
      <c r="G2000" s="1">
        <f t="shared" si="802"/>
        <v>1876</v>
      </c>
      <c r="H2000" s="2">
        <f t="shared" si="803"/>
        <v>9.4252411575562703E-2</v>
      </c>
      <c r="I2000" s="2"/>
      <c r="J2000" s="2">
        <f t="shared" si="793"/>
        <v>0.4500602893890675</v>
      </c>
      <c r="K2000" s="2">
        <f t="shared" si="794"/>
        <v>0.54431270096463025</v>
      </c>
      <c r="L2000" s="2">
        <f t="shared" si="795"/>
        <v>1.507234726688103E-4</v>
      </c>
      <c r="M2000" s="2">
        <f t="shared" si="796"/>
        <v>5.4762861736334396E-3</v>
      </c>
      <c r="N2000" s="66">
        <v>8958</v>
      </c>
      <c r="O2000" s="66">
        <v>10834</v>
      </c>
      <c r="P2000" s="66">
        <v>3</v>
      </c>
      <c r="Q2000" s="66">
        <v>78</v>
      </c>
      <c r="R2000" s="66">
        <v>0</v>
      </c>
      <c r="U2000" s="66">
        <v>0</v>
      </c>
      <c r="W2000" s="66">
        <f t="shared" si="801"/>
        <v>31</v>
      </c>
      <c r="AN2000" s="7">
        <f>IF(Q2000&gt;0,RANK(Q2000,(N2000:P2000,Q2000:AE2000)),0)</f>
        <v>3</v>
      </c>
      <c r="AO2000" s="7">
        <f>IF(R2000&gt;0,RANK(R2000,(N2000:P2000,Q2000:AE2000)),0)</f>
        <v>0</v>
      </c>
      <c r="AP2000" s="7">
        <f>IF(T2000&gt;0,RANK(T2000,(N2000:P2000,Q2000:AE2000)),0)</f>
        <v>0</v>
      </c>
      <c r="AQ2000" s="7">
        <f>IF(S2000&gt;0,RANK(S2000,(N2000:P2000,Q2000:AE2000)),0)</f>
        <v>0</v>
      </c>
      <c r="AR2000" s="2">
        <f t="shared" si="797"/>
        <v>3.9188102893890674E-3</v>
      </c>
      <c r="AS2000" s="2">
        <f t="shared" si="798"/>
        <v>0</v>
      </c>
      <c r="AT2000" s="2">
        <f t="shared" si="799"/>
        <v>0</v>
      </c>
      <c r="AU2000" s="2">
        <f t="shared" si="800"/>
        <v>0</v>
      </c>
      <c r="AW2000" t="s">
        <v>1120</v>
      </c>
      <c r="AX2000" t="s">
        <v>1362</v>
      </c>
      <c r="BA2000" s="119">
        <v>37</v>
      </c>
      <c r="BB2000" s="121">
        <v>61</v>
      </c>
      <c r="BC2000" s="125">
        <f t="shared" si="788"/>
        <v>37061</v>
      </c>
      <c r="BE2000" s="7" t="s">
        <v>228</v>
      </c>
      <c r="BR2000" s="66">
        <v>34</v>
      </c>
    </row>
    <row r="2001" spans="1:70" ht="13" hidden="1" customHeight="1" outlineLevel="1">
      <c r="A2001" t="s">
        <v>2302</v>
      </c>
      <c r="B2001" t="s">
        <v>1362</v>
      </c>
      <c r="C2001" s="1">
        <f t="shared" si="792"/>
        <v>136897</v>
      </c>
      <c r="D2001" s="7">
        <f>IF(N2001&gt;0, RANK(N2001,(N2001:P2001,Q2001:AE2001)),0)</f>
        <v>1</v>
      </c>
      <c r="E2001" s="7">
        <f>IF(O2001&gt;0,RANK(O2001,(N2001:P2001,Q2001:AE2001)),0)</f>
        <v>2</v>
      </c>
      <c r="F2001" s="7">
        <f>IF(P2001&gt;0,RANK(P2001,(N2001:P2001,Q2001:AE2001)),0)</f>
        <v>5</v>
      </c>
      <c r="G2001" s="1">
        <f t="shared" si="802"/>
        <v>71103</v>
      </c>
      <c r="H2001" s="2">
        <f t="shared" si="803"/>
        <v>0.51939049066086185</v>
      </c>
      <c r="I2001" s="2"/>
      <c r="J2001" s="2">
        <f t="shared" si="793"/>
        <v>0.75572145481639486</v>
      </c>
      <c r="K2001" s="2">
        <f t="shared" si="794"/>
        <v>0.23633096415553298</v>
      </c>
      <c r="L2001" s="2">
        <f t="shared" si="795"/>
        <v>5.9168571992081643E-4</v>
      </c>
      <c r="M2001" s="2">
        <f t="shared" si="796"/>
        <v>7.3558953081513485E-3</v>
      </c>
      <c r="N2001" s="66">
        <v>103456</v>
      </c>
      <c r="O2001" s="66">
        <v>32353</v>
      </c>
      <c r="P2001" s="66">
        <v>81</v>
      </c>
      <c r="Q2001" s="66">
        <v>660</v>
      </c>
      <c r="R2001" s="66">
        <v>29</v>
      </c>
      <c r="U2001" s="66">
        <v>1</v>
      </c>
      <c r="W2001" s="66">
        <f t="shared" si="801"/>
        <v>317</v>
      </c>
      <c r="AN2001" s="7">
        <f>IF(Q2001&gt;0,RANK(Q2001,(N2001:P2001,Q2001:AE2001)),0)</f>
        <v>3</v>
      </c>
      <c r="AO2001" s="7">
        <f>IF(R2001&gt;0,RANK(R2001,(N2001:P2001,Q2001:AE2001)),0)</f>
        <v>6</v>
      </c>
      <c r="AP2001" s="7">
        <f>IF(T2001&gt;0,RANK(T2001,(N2001:P2001,Q2001:AE2001)),0)</f>
        <v>0</v>
      </c>
      <c r="AQ2001" s="7">
        <f>IF(S2001&gt;0,RANK(S2001,(N2001:P2001,Q2001:AE2001)),0)</f>
        <v>0</v>
      </c>
      <c r="AR2001" s="2">
        <f t="shared" si="797"/>
        <v>4.8211429030585035E-3</v>
      </c>
      <c r="AS2001" s="2">
        <f t="shared" si="798"/>
        <v>2.1183809725560093E-4</v>
      </c>
      <c r="AT2001" s="2">
        <f t="shared" si="799"/>
        <v>0</v>
      </c>
      <c r="AU2001" s="2">
        <f t="shared" si="800"/>
        <v>0</v>
      </c>
      <c r="AW2001" t="s">
        <v>2302</v>
      </c>
      <c r="AX2001" t="s">
        <v>1362</v>
      </c>
      <c r="AY2001">
        <v>4</v>
      </c>
      <c r="BA2001" s="119">
        <v>37</v>
      </c>
      <c r="BB2001" s="121">
        <v>63</v>
      </c>
      <c r="BC2001" s="125">
        <f t="shared" si="788"/>
        <v>37063</v>
      </c>
      <c r="BE2001" s="7" t="s">
        <v>228</v>
      </c>
      <c r="BR2001" s="66">
        <v>428</v>
      </c>
    </row>
    <row r="2002" spans="1:70" ht="13" hidden="1" customHeight="1" outlineLevel="1">
      <c r="A2002" t="s">
        <v>601</v>
      </c>
      <c r="B2002" t="s">
        <v>1362</v>
      </c>
      <c r="C2002" s="1">
        <f t="shared" ref="C2002:C2033" si="804">SUM(N2002:AL2002)</f>
        <v>25930</v>
      </c>
      <c r="D2002" s="7">
        <f>IF(N2002&gt;0, RANK(N2002,(N2002:P2002,Q2002:AE2002)),0)</f>
        <v>1</v>
      </c>
      <c r="E2002" s="7">
        <f>IF(O2002&gt;0,RANK(O2002,(N2002:P2002,Q2002:AE2002)),0)</f>
        <v>2</v>
      </c>
      <c r="F2002" s="7">
        <f>IF(P2002&gt;0,RANK(P2002,(N2002:P2002,Q2002:AE2002)),0)</f>
        <v>5</v>
      </c>
      <c r="G2002" s="1">
        <f t="shared" si="802"/>
        <v>8958</v>
      </c>
      <c r="H2002" s="2">
        <f t="shared" si="803"/>
        <v>0.3454685692248361</v>
      </c>
      <c r="I2002" s="2"/>
      <c r="J2002" s="2">
        <f t="shared" ref="J2002:J2033" si="805">IF($C2002=0,"-",N2002/$C2002)</f>
        <v>0.67115310451214805</v>
      </c>
      <c r="K2002" s="2">
        <f t="shared" ref="K2002:K2033" si="806">IF($C2002=0,"-",O2002/$C2002)</f>
        <v>0.325684535287312</v>
      </c>
      <c r="L2002" s="2">
        <f t="shared" ref="L2002:L2033" si="807">IF($C2002=0,"-",P2002/$C2002)</f>
        <v>3.8565368299267258E-5</v>
      </c>
      <c r="M2002" s="2">
        <f t="shared" ref="M2002:M2033" si="808">IF(C2002=0,"-",(1-J2002-K2002-L2002))</f>
        <v>3.1237948322406814E-3</v>
      </c>
      <c r="N2002" s="66">
        <v>17403</v>
      </c>
      <c r="O2002" s="66">
        <v>8445</v>
      </c>
      <c r="P2002" s="66">
        <v>1</v>
      </c>
      <c r="Q2002" s="66">
        <v>56</v>
      </c>
      <c r="R2002" s="66">
        <v>0</v>
      </c>
      <c r="U2002" s="66">
        <v>0</v>
      </c>
      <c r="W2002" s="66">
        <f t="shared" si="801"/>
        <v>25</v>
      </c>
      <c r="AN2002" s="7">
        <f>IF(Q2002&gt;0,RANK(Q2002,(N2002:P2002,Q2002:AE2002)),0)</f>
        <v>3</v>
      </c>
      <c r="AO2002" s="7">
        <f>IF(R2002&gt;0,RANK(R2002,(N2002:P2002,Q2002:AE2002)),0)</f>
        <v>0</v>
      </c>
      <c r="AP2002" s="7">
        <f>IF(T2002&gt;0,RANK(T2002,(N2002:P2002,Q2002:AE2002)),0)</f>
        <v>0</v>
      </c>
      <c r="AQ2002" s="7">
        <f>IF(S2002&gt;0,RANK(S2002,(N2002:P2002,Q2002:AE2002)),0)</f>
        <v>0</v>
      </c>
      <c r="AR2002" s="2">
        <f t="shared" ref="AR2002:AR2033" si="809">IF($C2002=0,"-",Q2002/$C2002)</f>
        <v>2.1596606247589667E-3</v>
      </c>
      <c r="AS2002" s="2">
        <f t="shared" ref="AS2002:AS2033" si="810">IF($C2002=0,"-",R2002/$C2002)</f>
        <v>0</v>
      </c>
      <c r="AT2002" s="2">
        <f t="shared" ref="AT2002:AT2033" si="811">IF($C2002=0,"-",T2002/$C2002)</f>
        <v>0</v>
      </c>
      <c r="AU2002" s="2">
        <f t="shared" ref="AU2002:AU2033" si="812">IF($C2002=0,"-",S2002/$C2002)</f>
        <v>0</v>
      </c>
      <c r="AW2002" t="s">
        <v>601</v>
      </c>
      <c r="AX2002" t="s">
        <v>1362</v>
      </c>
      <c r="AY2002">
        <v>1</v>
      </c>
      <c r="BA2002" s="119">
        <v>37</v>
      </c>
      <c r="BB2002" s="121">
        <v>65</v>
      </c>
      <c r="BC2002" s="125">
        <f t="shared" si="788"/>
        <v>37065</v>
      </c>
      <c r="BE2002" s="7" t="s">
        <v>228</v>
      </c>
      <c r="BR2002" s="66">
        <v>26</v>
      </c>
    </row>
    <row r="2003" spans="1:70" ht="13" hidden="1" customHeight="1" outlineLevel="1">
      <c r="A2003" t="s">
        <v>794</v>
      </c>
      <c r="B2003" t="s">
        <v>1362</v>
      </c>
      <c r="C2003" s="1">
        <f t="shared" si="804"/>
        <v>166133</v>
      </c>
      <c r="D2003" s="7">
        <f>IF(N2003&gt;0, RANK(N2003,(N2003:P2003,Q2003:AE2003)),0)</f>
        <v>1</v>
      </c>
      <c r="E2003" s="7">
        <f>IF(O2003&gt;0,RANK(O2003,(N2003:P2003,Q2003:AE2003)),0)</f>
        <v>2</v>
      </c>
      <c r="F2003" s="7">
        <f>IF(P2003&gt;0,RANK(P2003,(N2003:P2003,Q2003:AE2003)),0)</f>
        <v>5</v>
      </c>
      <c r="G2003" s="1">
        <f t="shared" si="802"/>
        <v>17411</v>
      </c>
      <c r="H2003" s="2">
        <f t="shared" si="803"/>
        <v>0.10480157464200369</v>
      </c>
      <c r="I2003" s="2"/>
      <c r="J2003" s="2">
        <f t="shared" si="805"/>
        <v>0.548265546279186</v>
      </c>
      <c r="K2003" s="2">
        <f t="shared" si="806"/>
        <v>0.44346397163718226</v>
      </c>
      <c r="L2003" s="2">
        <f t="shared" si="807"/>
        <v>6.9221647715986593E-4</v>
      </c>
      <c r="M2003" s="2">
        <f t="shared" si="808"/>
        <v>7.5782656064718699E-3</v>
      </c>
      <c r="N2003" s="66">
        <v>91085</v>
      </c>
      <c r="O2003" s="66">
        <v>73674</v>
      </c>
      <c r="P2003" s="66">
        <v>115</v>
      </c>
      <c r="Q2003" s="66">
        <v>925</v>
      </c>
      <c r="R2003" s="66">
        <v>0</v>
      </c>
      <c r="U2003" s="66">
        <v>0</v>
      </c>
      <c r="W2003" s="66">
        <f t="shared" si="801"/>
        <v>334</v>
      </c>
      <c r="AN2003" s="7">
        <f>IF(Q2003&gt;0,RANK(Q2003,(N2003:P2003,Q2003:AE2003)),0)</f>
        <v>3</v>
      </c>
      <c r="AO2003" s="7">
        <f>IF(R2003&gt;0,RANK(R2003,(N2003:P2003,Q2003:AE2003)),0)</f>
        <v>0</v>
      </c>
      <c r="AP2003" s="7">
        <f>IF(T2003&gt;0,RANK(T2003,(N2003:P2003,Q2003:AE2003)),0)</f>
        <v>0</v>
      </c>
      <c r="AQ2003" s="7">
        <f>IF(S2003&gt;0,RANK(S2003,(N2003:P2003,Q2003:AE2003)),0)</f>
        <v>0</v>
      </c>
      <c r="AR2003" s="2">
        <f t="shared" si="809"/>
        <v>5.5678281858510953E-3</v>
      </c>
      <c r="AS2003" s="2">
        <f t="shared" si="810"/>
        <v>0</v>
      </c>
      <c r="AT2003" s="2">
        <f t="shared" si="811"/>
        <v>0</v>
      </c>
      <c r="AU2003" s="2">
        <f t="shared" si="812"/>
        <v>0</v>
      </c>
      <c r="AW2003" t="s">
        <v>794</v>
      </c>
      <c r="AX2003" t="s">
        <v>1362</v>
      </c>
      <c r="BA2003" s="119">
        <v>37</v>
      </c>
      <c r="BB2003" s="121">
        <v>67</v>
      </c>
      <c r="BC2003" s="125">
        <f t="shared" si="788"/>
        <v>37067</v>
      </c>
      <c r="BE2003" s="7" t="s">
        <v>228</v>
      </c>
      <c r="BR2003" s="66">
        <v>449</v>
      </c>
    </row>
    <row r="2004" spans="1:70" ht="13" hidden="1" customHeight="1" outlineLevel="1">
      <c r="A2004" t="s">
        <v>2910</v>
      </c>
      <c r="B2004" t="s">
        <v>1362</v>
      </c>
      <c r="C2004" s="1">
        <f t="shared" si="804"/>
        <v>26639</v>
      </c>
      <c r="D2004" s="7">
        <f>IF(N2004&gt;0, RANK(N2004,(N2004:P2004,Q2004:AE2004)),0)</f>
        <v>2</v>
      </c>
      <c r="E2004" s="7">
        <f>IF(O2004&gt;0,RANK(O2004,(N2004:P2004,Q2004:AE2004)),0)</f>
        <v>1</v>
      </c>
      <c r="F2004" s="7">
        <f>IF(P2004&gt;0,RANK(P2004,(N2004:P2004,Q2004:AE2004)),0)</f>
        <v>0</v>
      </c>
      <c r="G2004" s="1">
        <f t="shared" si="802"/>
        <v>188</v>
      </c>
      <c r="H2004" s="2">
        <f t="shared" si="803"/>
        <v>7.0573219715454787E-3</v>
      </c>
      <c r="I2004" s="2"/>
      <c r="J2004" s="2">
        <f t="shared" si="805"/>
        <v>0.49119711700889673</v>
      </c>
      <c r="K2004" s="2">
        <f t="shared" si="806"/>
        <v>0.49825443898044219</v>
      </c>
      <c r="L2004" s="2">
        <f t="shared" si="807"/>
        <v>0</v>
      </c>
      <c r="M2004" s="2">
        <f t="shared" si="808"/>
        <v>1.0548444010661129E-2</v>
      </c>
      <c r="N2004" s="66">
        <v>13085</v>
      </c>
      <c r="O2004" s="66">
        <v>13273</v>
      </c>
      <c r="P2004" s="66">
        <v>0</v>
      </c>
      <c r="Q2004" s="66">
        <v>196</v>
      </c>
      <c r="R2004" s="66">
        <v>0</v>
      </c>
      <c r="U2004" s="66">
        <v>0</v>
      </c>
      <c r="W2004" s="66">
        <f t="shared" si="801"/>
        <v>85</v>
      </c>
      <c r="AN2004" s="7">
        <f>IF(Q2004&gt;0,RANK(Q2004,(N2004:P2004,Q2004:AE2004)),0)</f>
        <v>3</v>
      </c>
      <c r="AO2004" s="7">
        <f>IF(R2004&gt;0,RANK(R2004,(N2004:P2004,Q2004:AE2004)),0)</f>
        <v>0</v>
      </c>
      <c r="AP2004" s="7">
        <f>IF(T2004&gt;0,RANK(T2004,(N2004:P2004,Q2004:AE2004)),0)</f>
        <v>0</v>
      </c>
      <c r="AQ2004" s="7">
        <f>IF(S2004&gt;0,RANK(S2004,(N2004:P2004,Q2004:AE2004)),0)</f>
        <v>0</v>
      </c>
      <c r="AR2004" s="2">
        <f t="shared" si="809"/>
        <v>7.357633544802733E-3</v>
      </c>
      <c r="AS2004" s="2">
        <f t="shared" si="810"/>
        <v>0</v>
      </c>
      <c r="AT2004" s="2">
        <f t="shared" si="811"/>
        <v>0</v>
      </c>
      <c r="AU2004" s="2">
        <f t="shared" si="812"/>
        <v>0</v>
      </c>
      <c r="AW2004" t="s">
        <v>2910</v>
      </c>
      <c r="AX2004" t="s">
        <v>1362</v>
      </c>
      <c r="AY2004">
        <v>2</v>
      </c>
      <c r="BA2004" s="119">
        <v>37</v>
      </c>
      <c r="BB2004" s="121">
        <v>69</v>
      </c>
      <c r="BC2004" s="125">
        <f t="shared" si="788"/>
        <v>37069</v>
      </c>
      <c r="BE2004" s="7" t="s">
        <v>228</v>
      </c>
      <c r="BR2004" s="66">
        <v>85</v>
      </c>
    </row>
    <row r="2005" spans="1:70" ht="13" hidden="1" customHeight="1" outlineLevel="1">
      <c r="A2005" t="s">
        <v>1353</v>
      </c>
      <c r="B2005" t="s">
        <v>1362</v>
      </c>
      <c r="C2005" s="1">
        <f t="shared" si="804"/>
        <v>84402</v>
      </c>
      <c r="D2005" s="7">
        <f>IF(N2005&gt;0, RANK(N2005,(N2005:P2005,Q2005:AE2005)),0)</f>
        <v>2</v>
      </c>
      <c r="E2005" s="7">
        <f>IF(O2005&gt;0,RANK(O2005,(N2005:P2005,Q2005:AE2005)),0)</f>
        <v>1</v>
      </c>
      <c r="F2005" s="7">
        <f>IF(P2005&gt;0,RANK(P2005,(N2005:P2005,Q2005:AE2005)),0)</f>
        <v>4</v>
      </c>
      <c r="G2005" s="1">
        <f t="shared" si="802"/>
        <v>21123</v>
      </c>
      <c r="H2005" s="2">
        <f t="shared" si="803"/>
        <v>0.25026658136063129</v>
      </c>
      <c r="I2005" s="2"/>
      <c r="J2005" s="2">
        <f t="shared" si="805"/>
        <v>0.37183952986896046</v>
      </c>
      <c r="K2005" s="2">
        <f t="shared" si="806"/>
        <v>0.6221061112295917</v>
      </c>
      <c r="L2005" s="2">
        <f t="shared" si="807"/>
        <v>4.1468211653752278E-4</v>
      </c>
      <c r="M2005" s="2">
        <f t="shared" si="808"/>
        <v>5.6396767849102641E-3</v>
      </c>
      <c r="N2005" s="66">
        <v>31384</v>
      </c>
      <c r="O2005" s="66">
        <v>52507</v>
      </c>
      <c r="P2005" s="66">
        <v>35</v>
      </c>
      <c r="Q2005" s="66">
        <v>474</v>
      </c>
      <c r="R2005" s="66">
        <v>2</v>
      </c>
      <c r="U2005" s="66">
        <v>0</v>
      </c>
      <c r="W2005" s="66">
        <f t="shared" si="801"/>
        <v>0</v>
      </c>
      <c r="AN2005" s="7">
        <f>IF(Q2005&gt;0,RANK(Q2005,(N2005:P2005,Q2005:AE2005)),0)</f>
        <v>3</v>
      </c>
      <c r="AO2005" s="7">
        <f>IF(R2005&gt;0,RANK(R2005,(N2005:P2005,Q2005:AE2005)),0)</f>
        <v>5</v>
      </c>
      <c r="AP2005" s="7">
        <f>IF(T2005&gt;0,RANK(T2005,(N2005:P2005,Q2005:AE2005)),0)</f>
        <v>0</v>
      </c>
      <c r="AQ2005" s="7">
        <f>IF(S2005&gt;0,RANK(S2005,(N2005:P2005,Q2005:AE2005)),0)</f>
        <v>0</v>
      </c>
      <c r="AR2005" s="2">
        <f t="shared" si="809"/>
        <v>5.6159806639653085E-3</v>
      </c>
      <c r="AS2005" s="2">
        <f t="shared" si="810"/>
        <v>2.3696120945001303E-5</v>
      </c>
      <c r="AT2005" s="2">
        <f t="shared" si="811"/>
        <v>0</v>
      </c>
      <c r="AU2005" s="2">
        <f t="shared" si="812"/>
        <v>0</v>
      </c>
      <c r="AW2005" t="s">
        <v>1353</v>
      </c>
      <c r="AX2005" t="s">
        <v>1362</v>
      </c>
      <c r="BA2005" s="119">
        <v>37</v>
      </c>
      <c r="BB2005" s="121">
        <v>71</v>
      </c>
      <c r="BC2005" s="125">
        <f t="shared" si="788"/>
        <v>37071</v>
      </c>
      <c r="BE2005" s="7" t="s">
        <v>228</v>
      </c>
      <c r="BR2005" s="66">
        <v>37</v>
      </c>
    </row>
    <row r="2006" spans="1:70" ht="13" hidden="1" customHeight="1" outlineLevel="1">
      <c r="A2006" t="s">
        <v>1079</v>
      </c>
      <c r="B2006" t="s">
        <v>1362</v>
      </c>
      <c r="C2006" s="1">
        <f t="shared" si="804"/>
        <v>5420</v>
      </c>
      <c r="D2006" s="7">
        <f>IF(N2006&gt;0, RANK(N2006,(N2006:P2006,Q2006:AE2006)),0)</f>
        <v>1</v>
      </c>
      <c r="E2006" s="7">
        <f>IF(O2006&gt;0,RANK(O2006,(N2006:P2006,Q2006:AE2006)),0)</f>
        <v>2</v>
      </c>
      <c r="F2006" s="7">
        <f>IF(P2006&gt;0,RANK(P2006,(N2006:P2006,Q2006:AE2006)),0)</f>
        <v>0</v>
      </c>
      <c r="G2006" s="1">
        <f t="shared" si="802"/>
        <v>283</v>
      </c>
      <c r="H2006" s="2">
        <f t="shared" si="803"/>
        <v>5.2214022140221403E-2</v>
      </c>
      <c r="I2006" s="2"/>
      <c r="J2006" s="2">
        <f t="shared" si="805"/>
        <v>0.52214022140221406</v>
      </c>
      <c r="K2006" s="2">
        <f t="shared" si="806"/>
        <v>0.46992619926199264</v>
      </c>
      <c r="L2006" s="2">
        <f t="shared" si="807"/>
        <v>0</v>
      </c>
      <c r="M2006" s="2">
        <f t="shared" si="808"/>
        <v>7.933579335793306E-3</v>
      </c>
      <c r="N2006" s="66">
        <v>2830</v>
      </c>
      <c r="O2006" s="66">
        <v>2547</v>
      </c>
      <c r="P2006" s="66">
        <v>0</v>
      </c>
      <c r="Q2006" s="66">
        <v>21</v>
      </c>
      <c r="R2006" s="66">
        <v>0</v>
      </c>
      <c r="U2006" s="66">
        <v>0</v>
      </c>
      <c r="W2006" s="66">
        <f t="shared" si="801"/>
        <v>22</v>
      </c>
      <c r="AN2006" s="7">
        <f>IF(Q2006&gt;0,RANK(Q2006,(N2006:P2006,Q2006:AE2006)),0)</f>
        <v>4</v>
      </c>
      <c r="AO2006" s="7">
        <f>IF(R2006&gt;0,RANK(R2006,(N2006:P2006,Q2006:AE2006)),0)</f>
        <v>0</v>
      </c>
      <c r="AP2006" s="7">
        <f>IF(T2006&gt;0,RANK(T2006,(N2006:P2006,Q2006:AE2006)),0)</f>
        <v>0</v>
      </c>
      <c r="AQ2006" s="7">
        <f>IF(S2006&gt;0,RANK(S2006,(N2006:P2006,Q2006:AE2006)),0)</f>
        <v>0</v>
      </c>
      <c r="AR2006" s="2">
        <f t="shared" si="809"/>
        <v>3.8745387453874539E-3</v>
      </c>
      <c r="AS2006" s="2">
        <f t="shared" si="810"/>
        <v>0</v>
      </c>
      <c r="AT2006" s="2">
        <f t="shared" si="811"/>
        <v>0</v>
      </c>
      <c r="AU2006" s="2">
        <f t="shared" si="812"/>
        <v>0</v>
      </c>
      <c r="AW2006" t="s">
        <v>1079</v>
      </c>
      <c r="AX2006" t="s">
        <v>1362</v>
      </c>
      <c r="AY2006">
        <v>1</v>
      </c>
      <c r="BA2006" s="119">
        <v>37</v>
      </c>
      <c r="BB2006" s="121">
        <v>73</v>
      </c>
      <c r="BC2006" s="125">
        <f t="shared" si="788"/>
        <v>37073</v>
      </c>
      <c r="BE2006" s="7" t="s">
        <v>228</v>
      </c>
      <c r="BR2006" s="66">
        <v>22</v>
      </c>
    </row>
    <row r="2007" spans="1:70" ht="13" hidden="1" customHeight="1" outlineLevel="1">
      <c r="A2007" t="s">
        <v>2054</v>
      </c>
      <c r="B2007" t="s">
        <v>1362</v>
      </c>
      <c r="C2007" s="1">
        <f t="shared" si="804"/>
        <v>4171</v>
      </c>
      <c r="D2007" s="7">
        <f>IF(N2007&gt;0, RANK(N2007,(N2007:P2007,Q2007:AE2007)),0)</f>
        <v>2</v>
      </c>
      <c r="E2007" s="7">
        <f>IF(O2007&gt;0,RANK(O2007,(N2007:P2007,Q2007:AE2007)),0)</f>
        <v>1</v>
      </c>
      <c r="F2007" s="7">
        <f>IF(P2007&gt;0,RANK(P2007,(N2007:P2007,Q2007:AE2007)),0)</f>
        <v>0</v>
      </c>
      <c r="G2007" s="1">
        <f t="shared" si="802"/>
        <v>1559</v>
      </c>
      <c r="H2007" s="2">
        <f t="shared" si="803"/>
        <v>0.37377127787101416</v>
      </c>
      <c r="I2007" s="2"/>
      <c r="J2007" s="2">
        <f t="shared" si="805"/>
        <v>0.30328458403260611</v>
      </c>
      <c r="K2007" s="2">
        <f t="shared" si="806"/>
        <v>0.67705586190362022</v>
      </c>
      <c r="L2007" s="2">
        <f t="shared" si="807"/>
        <v>0</v>
      </c>
      <c r="M2007" s="2">
        <f t="shared" si="808"/>
        <v>1.9659554063773621E-2</v>
      </c>
      <c r="N2007" s="66">
        <v>1265</v>
      </c>
      <c r="O2007" s="66">
        <v>2824</v>
      </c>
      <c r="P2007" s="66">
        <v>0</v>
      </c>
      <c r="Q2007" s="66">
        <v>39</v>
      </c>
      <c r="R2007" s="66">
        <v>0</v>
      </c>
      <c r="U2007" s="66">
        <v>0</v>
      </c>
      <c r="W2007" s="66">
        <f t="shared" si="801"/>
        <v>43</v>
      </c>
      <c r="AN2007" s="7">
        <f>IF(Q2007&gt;0,RANK(Q2007,(N2007:P2007,Q2007:AE2007)),0)</f>
        <v>4</v>
      </c>
      <c r="AO2007" s="7">
        <f>IF(R2007&gt;0,RANK(R2007,(N2007:P2007,Q2007:AE2007)),0)</f>
        <v>0</v>
      </c>
      <c r="AP2007" s="7">
        <f>IF(T2007&gt;0,RANK(T2007,(N2007:P2007,Q2007:AE2007)),0)</f>
        <v>0</v>
      </c>
      <c r="AQ2007" s="7">
        <f>IF(S2007&gt;0,RANK(S2007,(N2007:P2007,Q2007:AE2007)),0)</f>
        <v>0</v>
      </c>
      <c r="AR2007" s="2">
        <f t="shared" si="809"/>
        <v>9.3502757132582111E-3</v>
      </c>
      <c r="AS2007" s="2">
        <f t="shared" si="810"/>
        <v>0</v>
      </c>
      <c r="AT2007" s="2">
        <f t="shared" si="811"/>
        <v>0</v>
      </c>
      <c r="AU2007" s="2">
        <f t="shared" si="812"/>
        <v>0</v>
      </c>
      <c r="AW2007" t="s">
        <v>2054</v>
      </c>
      <c r="AX2007" t="s">
        <v>1362</v>
      </c>
      <c r="AY2007">
        <v>11</v>
      </c>
      <c r="BA2007" s="119">
        <v>37</v>
      </c>
      <c r="BB2007" s="121">
        <v>75</v>
      </c>
      <c r="BC2007" s="125">
        <f t="shared" si="788"/>
        <v>37075</v>
      </c>
      <c r="BE2007" s="7" t="s">
        <v>228</v>
      </c>
      <c r="BR2007" s="66">
        <v>43</v>
      </c>
    </row>
    <row r="2008" spans="1:70" ht="13" hidden="1" customHeight="1" outlineLevel="1">
      <c r="A2008" t="s">
        <v>2587</v>
      </c>
      <c r="B2008" t="s">
        <v>1362</v>
      </c>
      <c r="C2008" s="1">
        <f t="shared" si="804"/>
        <v>24725</v>
      </c>
      <c r="D2008" s="7">
        <f>IF(N2008&gt;0, RANK(N2008,(N2008:P2008,Q2008:AE2008)),0)</f>
        <v>1</v>
      </c>
      <c r="E2008" s="7">
        <f>IF(O2008&gt;0,RANK(O2008,(N2008:P2008,Q2008:AE2008)),0)</f>
        <v>2</v>
      </c>
      <c r="F2008" s="7">
        <f>IF(P2008&gt;0,RANK(P2008,(N2008:P2008,Q2008:AE2008)),0)</f>
        <v>5</v>
      </c>
      <c r="G2008" s="1">
        <f t="shared" si="802"/>
        <v>1627</v>
      </c>
      <c r="H2008" s="2">
        <f t="shared" si="803"/>
        <v>6.580384226491405E-2</v>
      </c>
      <c r="I2008" s="2"/>
      <c r="J2008" s="2">
        <f t="shared" si="805"/>
        <v>0.52877654196157731</v>
      </c>
      <c r="K2008" s="2">
        <f t="shared" si="806"/>
        <v>0.46297269969666327</v>
      </c>
      <c r="L2008" s="2">
        <f t="shared" si="807"/>
        <v>4.8533872598584428E-4</v>
      </c>
      <c r="M2008" s="2">
        <f t="shared" si="808"/>
        <v>7.7654196157735788E-3</v>
      </c>
      <c r="N2008" s="66">
        <v>13074</v>
      </c>
      <c r="O2008" s="66">
        <v>11447</v>
      </c>
      <c r="P2008" s="66">
        <v>12</v>
      </c>
      <c r="Q2008" s="66">
        <v>128</v>
      </c>
      <c r="R2008" s="66">
        <v>1</v>
      </c>
      <c r="U2008" s="66">
        <v>0</v>
      </c>
      <c r="W2008" s="66">
        <f t="shared" si="801"/>
        <v>63</v>
      </c>
      <c r="AN2008" s="7">
        <f>IF(Q2008&gt;0,RANK(Q2008,(N2008:P2008,Q2008:AE2008)),0)</f>
        <v>3</v>
      </c>
      <c r="AO2008" s="7">
        <f>IF(R2008&gt;0,RANK(R2008,(N2008:P2008,Q2008:AE2008)),0)</f>
        <v>6</v>
      </c>
      <c r="AP2008" s="7">
        <f>IF(T2008&gt;0,RANK(T2008,(N2008:P2008,Q2008:AE2008)),0)</f>
        <v>0</v>
      </c>
      <c r="AQ2008" s="7">
        <f>IF(S2008&gt;0,RANK(S2008,(N2008:P2008,Q2008:AE2008)),0)</f>
        <v>0</v>
      </c>
      <c r="AR2008" s="2">
        <f t="shared" si="809"/>
        <v>5.1769464105156726E-3</v>
      </c>
      <c r="AS2008" s="2">
        <f t="shared" si="810"/>
        <v>4.0444893832153693E-5</v>
      </c>
      <c r="AT2008" s="2">
        <f t="shared" si="811"/>
        <v>0</v>
      </c>
      <c r="AU2008" s="2">
        <f t="shared" si="812"/>
        <v>0</v>
      </c>
      <c r="AW2008" t="s">
        <v>2587</v>
      </c>
      <c r="AX2008" t="s">
        <v>1362</v>
      </c>
      <c r="BA2008" s="119">
        <v>37</v>
      </c>
      <c r="BB2008" s="121">
        <v>77</v>
      </c>
      <c r="BC2008" s="125">
        <f t="shared" si="788"/>
        <v>37077</v>
      </c>
      <c r="BE2008" s="7" t="s">
        <v>228</v>
      </c>
      <c r="BR2008" s="66">
        <v>76</v>
      </c>
    </row>
    <row r="2009" spans="1:70" ht="13" hidden="1" customHeight="1" outlineLevel="1">
      <c r="A2009" t="s">
        <v>620</v>
      </c>
      <c r="B2009" t="s">
        <v>1362</v>
      </c>
      <c r="C2009" s="1">
        <f t="shared" si="804"/>
        <v>8103</v>
      </c>
      <c r="D2009" s="7">
        <f>IF(N2009&gt;0, RANK(N2009,(N2009:P2009,Q2009:AE2009)),0)</f>
        <v>2</v>
      </c>
      <c r="E2009" s="7">
        <f>IF(O2009&gt;0,RANK(O2009,(N2009:P2009,Q2009:AE2009)),0)</f>
        <v>1</v>
      </c>
      <c r="F2009" s="7">
        <f>IF(P2009&gt;0,RANK(P2009,(N2009:P2009,Q2009:AE2009)),0)</f>
        <v>5</v>
      </c>
      <c r="G2009" s="1">
        <f t="shared" si="802"/>
        <v>476</v>
      </c>
      <c r="H2009" s="2">
        <f t="shared" si="803"/>
        <v>5.8743675182031344E-2</v>
      </c>
      <c r="I2009" s="2"/>
      <c r="J2009" s="2">
        <f t="shared" si="805"/>
        <v>0.46846846846846846</v>
      </c>
      <c r="K2009" s="2">
        <f t="shared" si="806"/>
        <v>0.52721214365049984</v>
      </c>
      <c r="L2009" s="2">
        <f t="shared" si="807"/>
        <v>3.7023324694557573E-4</v>
      </c>
      <c r="M2009" s="2">
        <f t="shared" si="808"/>
        <v>3.9491546340861237E-3</v>
      </c>
      <c r="N2009" s="66">
        <v>3796</v>
      </c>
      <c r="O2009" s="66">
        <v>4272</v>
      </c>
      <c r="P2009" s="66">
        <v>3</v>
      </c>
      <c r="Q2009" s="66">
        <v>26</v>
      </c>
      <c r="R2009" s="66">
        <v>0</v>
      </c>
      <c r="U2009" s="66">
        <v>0</v>
      </c>
      <c r="W2009" s="66">
        <f t="shared" si="801"/>
        <v>6</v>
      </c>
      <c r="AN2009" s="7">
        <f>IF(Q2009&gt;0,RANK(Q2009,(N2009:P2009,Q2009:AE2009)),0)</f>
        <v>3</v>
      </c>
      <c r="AO2009" s="7">
        <f>IF(R2009&gt;0,RANK(R2009,(N2009:P2009,Q2009:AE2009)),0)</f>
        <v>0</v>
      </c>
      <c r="AP2009" s="7">
        <f>IF(T2009&gt;0,RANK(T2009,(N2009:P2009,Q2009:AE2009)),0)</f>
        <v>0</v>
      </c>
      <c r="AQ2009" s="7">
        <f>IF(S2009&gt;0,RANK(S2009,(N2009:P2009,Q2009:AE2009)),0)</f>
        <v>0</v>
      </c>
      <c r="AR2009" s="2">
        <f t="shared" si="809"/>
        <v>3.2086881401949896E-3</v>
      </c>
      <c r="AS2009" s="2">
        <f t="shared" si="810"/>
        <v>0</v>
      </c>
      <c r="AT2009" s="2">
        <f t="shared" si="811"/>
        <v>0</v>
      </c>
      <c r="AU2009" s="2">
        <f t="shared" si="812"/>
        <v>0</v>
      </c>
      <c r="AW2009" t="s">
        <v>620</v>
      </c>
      <c r="AX2009" t="s">
        <v>1362</v>
      </c>
      <c r="AY2009">
        <v>1</v>
      </c>
      <c r="BA2009" s="119">
        <v>37</v>
      </c>
      <c r="BB2009" s="121">
        <v>79</v>
      </c>
      <c r="BC2009" s="125">
        <f t="shared" si="788"/>
        <v>37079</v>
      </c>
      <c r="BE2009" s="7" t="s">
        <v>228</v>
      </c>
      <c r="BR2009" s="66">
        <v>9</v>
      </c>
    </row>
    <row r="2010" spans="1:70" ht="13" hidden="1" customHeight="1" outlineLevel="1">
      <c r="A2010" t="s">
        <v>2590</v>
      </c>
      <c r="B2010" t="s">
        <v>1362</v>
      </c>
      <c r="C2010" s="1">
        <f t="shared" si="804"/>
        <v>241771</v>
      </c>
      <c r="D2010" s="7">
        <f>IF(N2010&gt;0, RANK(N2010,(N2010:P2010,Q2010:AE2010)),0)</f>
        <v>1</v>
      </c>
      <c r="E2010" s="7">
        <f>IF(O2010&gt;0,RANK(O2010,(N2010:P2010,Q2010:AE2010)),0)</f>
        <v>2</v>
      </c>
      <c r="F2010" s="7">
        <f>IF(P2010&gt;0,RANK(P2010,(N2010:P2010,Q2010:AE2010)),0)</f>
        <v>5</v>
      </c>
      <c r="G2010" s="1">
        <f t="shared" si="802"/>
        <v>44383</v>
      </c>
      <c r="H2010" s="2">
        <f t="shared" si="803"/>
        <v>0.18357453954361772</v>
      </c>
      <c r="I2010" s="2"/>
      <c r="J2010" s="2">
        <f t="shared" si="805"/>
        <v>0.58775039189977296</v>
      </c>
      <c r="K2010" s="2">
        <f t="shared" si="806"/>
        <v>0.40417585235615522</v>
      </c>
      <c r="L2010" s="2">
        <f t="shared" si="807"/>
        <v>4.3015911751202583E-4</v>
      </c>
      <c r="M2010" s="2">
        <f t="shared" si="808"/>
        <v>7.6435966265597944E-3</v>
      </c>
      <c r="N2010" s="66">
        <v>142101</v>
      </c>
      <c r="O2010" s="66">
        <v>97718</v>
      </c>
      <c r="P2010" s="66">
        <v>104</v>
      </c>
      <c r="Q2010" s="66">
        <v>1296</v>
      </c>
      <c r="R2010" s="66">
        <v>0</v>
      </c>
      <c r="U2010" s="66">
        <v>3</v>
      </c>
      <c r="W2010" s="66">
        <f t="shared" si="801"/>
        <v>549</v>
      </c>
      <c r="AN2010" s="7">
        <f>IF(Q2010&gt;0,RANK(Q2010,(N2010:P2010,Q2010:AE2010)),0)</f>
        <v>3</v>
      </c>
      <c r="AO2010" s="7">
        <f>IF(R2010&gt;0,RANK(R2010,(N2010:P2010,Q2010:AE2010)),0)</f>
        <v>0</v>
      </c>
      <c r="AP2010" s="7">
        <f>IF(T2010&gt;0,RANK(T2010,(N2010:P2010,Q2010:AE2010)),0)</f>
        <v>0</v>
      </c>
      <c r="AQ2010" s="7">
        <f>IF(S2010&gt;0,RANK(S2010,(N2010:P2010,Q2010:AE2010)),0)</f>
        <v>0</v>
      </c>
      <c r="AR2010" s="2">
        <f t="shared" si="809"/>
        <v>5.3604443874575528E-3</v>
      </c>
      <c r="AS2010" s="2">
        <f t="shared" si="810"/>
        <v>0</v>
      </c>
      <c r="AT2010" s="2">
        <f t="shared" si="811"/>
        <v>0</v>
      </c>
      <c r="AU2010" s="2">
        <f t="shared" si="812"/>
        <v>0</v>
      </c>
      <c r="AW2010" t="s">
        <v>2590</v>
      </c>
      <c r="AX2010" t="s">
        <v>1362</v>
      </c>
      <c r="BA2010" s="119">
        <v>37</v>
      </c>
      <c r="BB2010" s="121">
        <v>81</v>
      </c>
      <c r="BC2010" s="125">
        <f t="shared" si="788"/>
        <v>37081</v>
      </c>
      <c r="BE2010" s="7" t="s">
        <v>228</v>
      </c>
      <c r="BR2010" s="66">
        <v>656</v>
      </c>
    </row>
    <row r="2011" spans="1:70" ht="13" hidden="1" customHeight="1" outlineLevel="1">
      <c r="A2011" t="s">
        <v>1942</v>
      </c>
      <c r="B2011" t="s">
        <v>1362</v>
      </c>
      <c r="C2011" s="1">
        <f t="shared" si="804"/>
        <v>25091</v>
      </c>
      <c r="D2011" s="7">
        <f>IF(N2011&gt;0, RANK(N2011,(N2011:P2011,Q2011:AE2011)),0)</f>
        <v>1</v>
      </c>
      <c r="E2011" s="7">
        <f>IF(O2011&gt;0,RANK(O2011,(N2011:P2011,Q2011:AE2011)),0)</f>
        <v>2</v>
      </c>
      <c r="F2011" s="7">
        <f>IF(P2011&gt;0,RANK(P2011,(N2011:P2011,Q2011:AE2011)),0)</f>
        <v>5</v>
      </c>
      <c r="G2011" s="1">
        <f t="shared" si="802"/>
        <v>7086</v>
      </c>
      <c r="H2011" s="2">
        <f t="shared" si="803"/>
        <v>0.28241202024630346</v>
      </c>
      <c r="I2011" s="2"/>
      <c r="J2011" s="2">
        <f t="shared" si="805"/>
        <v>0.63955203060858479</v>
      </c>
      <c r="K2011" s="2">
        <f t="shared" si="806"/>
        <v>0.35714001036228132</v>
      </c>
      <c r="L2011" s="2">
        <f t="shared" si="807"/>
        <v>1.1956478418556454E-4</v>
      </c>
      <c r="M2011" s="2">
        <f t="shared" si="808"/>
        <v>3.1883942449483244E-3</v>
      </c>
      <c r="N2011" s="66">
        <v>16047</v>
      </c>
      <c r="O2011" s="66">
        <v>8961</v>
      </c>
      <c r="P2011" s="66">
        <v>3</v>
      </c>
      <c r="Q2011" s="66">
        <v>47</v>
      </c>
      <c r="R2011" s="66">
        <v>0</v>
      </c>
      <c r="U2011" s="66">
        <v>0</v>
      </c>
      <c r="W2011" s="66">
        <f t="shared" si="801"/>
        <v>33</v>
      </c>
      <c r="AN2011" s="7">
        <f>IF(Q2011&gt;0,RANK(Q2011,(N2011:P2011,Q2011:AE2011)),0)</f>
        <v>3</v>
      </c>
      <c r="AO2011" s="7">
        <f>IF(R2011&gt;0,RANK(R2011,(N2011:P2011,Q2011:AE2011)),0)</f>
        <v>0</v>
      </c>
      <c r="AP2011" s="7">
        <f>IF(T2011&gt;0,RANK(T2011,(N2011:P2011,Q2011:AE2011)),0)</f>
        <v>0</v>
      </c>
      <c r="AQ2011" s="7">
        <f>IF(S2011&gt;0,RANK(S2011,(N2011:P2011,Q2011:AE2011)),0)</f>
        <v>0</v>
      </c>
      <c r="AR2011" s="2">
        <f t="shared" si="809"/>
        <v>1.8731816189071779E-3</v>
      </c>
      <c r="AS2011" s="2">
        <f t="shared" si="810"/>
        <v>0</v>
      </c>
      <c r="AT2011" s="2">
        <f t="shared" si="811"/>
        <v>0</v>
      </c>
      <c r="AU2011" s="2">
        <f t="shared" si="812"/>
        <v>0</v>
      </c>
      <c r="AW2011" t="s">
        <v>1942</v>
      </c>
      <c r="AX2011" t="s">
        <v>1362</v>
      </c>
      <c r="AY2011">
        <v>1</v>
      </c>
      <c r="BA2011" s="119">
        <v>37</v>
      </c>
      <c r="BB2011" s="121">
        <v>83</v>
      </c>
      <c r="BC2011" s="125">
        <f t="shared" si="788"/>
        <v>37083</v>
      </c>
      <c r="BE2011" s="7" t="s">
        <v>228</v>
      </c>
      <c r="BR2011" s="66">
        <v>36</v>
      </c>
    </row>
    <row r="2012" spans="1:70" ht="13" hidden="1" customHeight="1" outlineLevel="1">
      <c r="A2012" t="s">
        <v>1944</v>
      </c>
      <c r="B2012" t="s">
        <v>1362</v>
      </c>
      <c r="C2012" s="1">
        <f t="shared" si="804"/>
        <v>40705</v>
      </c>
      <c r="D2012" s="7">
        <f>IF(N2012&gt;0, RANK(N2012,(N2012:P2012,Q2012:AE2012)),0)</f>
        <v>2</v>
      </c>
      <c r="E2012" s="7">
        <f>IF(O2012&gt;0,RANK(O2012,(N2012:P2012,Q2012:AE2012)),0)</f>
        <v>1</v>
      </c>
      <c r="F2012" s="7">
        <f>IF(P2012&gt;0,RANK(P2012,(N2012:P2012,Q2012:AE2012)),0)</f>
        <v>5</v>
      </c>
      <c r="G2012" s="1">
        <f t="shared" si="802"/>
        <v>6794</v>
      </c>
      <c r="H2012" s="2">
        <f t="shared" si="803"/>
        <v>0.16690824223068418</v>
      </c>
      <c r="I2012" s="2"/>
      <c r="J2012" s="2">
        <f t="shared" si="805"/>
        <v>0.41235720427465911</v>
      </c>
      <c r="K2012" s="2">
        <f t="shared" si="806"/>
        <v>0.57926544650534328</v>
      </c>
      <c r="L2012" s="2">
        <f t="shared" si="807"/>
        <v>2.9480407812308072E-4</v>
      </c>
      <c r="M2012" s="2">
        <f t="shared" si="808"/>
        <v>8.082545141874585E-3</v>
      </c>
      <c r="N2012" s="66">
        <v>16785</v>
      </c>
      <c r="O2012" s="66">
        <v>23579</v>
      </c>
      <c r="P2012" s="66">
        <v>12</v>
      </c>
      <c r="Q2012" s="66">
        <v>218</v>
      </c>
      <c r="R2012" s="66">
        <v>0</v>
      </c>
      <c r="U2012" s="66">
        <v>0</v>
      </c>
      <c r="W2012" s="66">
        <f t="shared" si="801"/>
        <v>111</v>
      </c>
      <c r="AN2012" s="7">
        <f>IF(Q2012&gt;0,RANK(Q2012,(N2012:P2012,Q2012:AE2012)),0)</f>
        <v>3</v>
      </c>
      <c r="AO2012" s="7">
        <f>IF(R2012&gt;0,RANK(R2012,(N2012:P2012,Q2012:AE2012)),0)</f>
        <v>0</v>
      </c>
      <c r="AP2012" s="7">
        <f>IF(T2012&gt;0,RANK(T2012,(N2012:P2012,Q2012:AE2012)),0)</f>
        <v>0</v>
      </c>
      <c r="AQ2012" s="7">
        <f>IF(S2012&gt;0,RANK(S2012,(N2012:P2012,Q2012:AE2012)),0)</f>
        <v>0</v>
      </c>
      <c r="AR2012" s="2">
        <f t="shared" si="809"/>
        <v>5.3556074192359663E-3</v>
      </c>
      <c r="AS2012" s="2">
        <f t="shared" si="810"/>
        <v>0</v>
      </c>
      <c r="AT2012" s="2">
        <f t="shared" si="811"/>
        <v>0</v>
      </c>
      <c r="AU2012" s="2">
        <f t="shared" si="812"/>
        <v>0</v>
      </c>
      <c r="AW2012" t="s">
        <v>1944</v>
      </c>
      <c r="AX2012" t="s">
        <v>1362</v>
      </c>
      <c r="AY2012">
        <v>2</v>
      </c>
      <c r="BA2012" s="119">
        <v>37</v>
      </c>
      <c r="BB2012" s="121">
        <v>85</v>
      </c>
      <c r="BC2012" s="125">
        <f t="shared" si="788"/>
        <v>37085</v>
      </c>
      <c r="BE2012" s="7" t="s">
        <v>228</v>
      </c>
      <c r="BR2012" s="66">
        <v>123</v>
      </c>
    </row>
    <row r="2013" spans="1:70" ht="13" hidden="1" customHeight="1" outlineLevel="1">
      <c r="A2013" t="s">
        <v>3104</v>
      </c>
      <c r="B2013" t="s">
        <v>1362</v>
      </c>
      <c r="C2013" s="1">
        <f t="shared" si="804"/>
        <v>28067</v>
      </c>
      <c r="D2013" s="7">
        <f>IF(N2013&gt;0, RANK(N2013,(N2013:P2013,Q2013:AE2013)),0)</f>
        <v>2</v>
      </c>
      <c r="E2013" s="7">
        <f>IF(O2013&gt;0,RANK(O2013,(N2013:P2013,Q2013:AE2013)),0)</f>
        <v>1</v>
      </c>
      <c r="F2013" s="7">
        <f>IF(P2013&gt;0,RANK(P2013,(N2013:P2013,Q2013:AE2013)),0)</f>
        <v>5</v>
      </c>
      <c r="G2013" s="1">
        <f t="shared" si="802"/>
        <v>2180</v>
      </c>
      <c r="H2013" s="2">
        <f t="shared" si="803"/>
        <v>7.7671286564292591E-2</v>
      </c>
      <c r="I2013" s="2"/>
      <c r="J2013" s="2">
        <f t="shared" si="805"/>
        <v>0.4535575586988278</v>
      </c>
      <c r="K2013" s="2">
        <f t="shared" si="806"/>
        <v>0.53122884526312042</v>
      </c>
      <c r="L2013" s="2">
        <f t="shared" si="807"/>
        <v>6.0569351907934583E-4</v>
      </c>
      <c r="M2013" s="2">
        <f t="shared" si="808"/>
        <v>1.4607902518972378E-2</v>
      </c>
      <c r="N2013" s="66">
        <v>12730</v>
      </c>
      <c r="O2013" s="66">
        <v>14910</v>
      </c>
      <c r="P2013" s="66">
        <v>17</v>
      </c>
      <c r="Q2013" s="66">
        <v>235</v>
      </c>
      <c r="R2013" s="66">
        <v>6</v>
      </c>
      <c r="U2013" s="66">
        <v>0</v>
      </c>
      <c r="W2013" s="66">
        <f t="shared" si="801"/>
        <v>169</v>
      </c>
      <c r="AN2013" s="7">
        <f>IF(Q2013&gt;0,RANK(Q2013,(N2013:P2013,Q2013:AE2013)),0)</f>
        <v>3</v>
      </c>
      <c r="AO2013" s="7">
        <f>IF(R2013&gt;0,RANK(R2013,(N2013:P2013,Q2013:AE2013)),0)</f>
        <v>6</v>
      </c>
      <c r="AP2013" s="7">
        <f>IF(T2013&gt;0,RANK(T2013,(N2013:P2013,Q2013:AE2013)),0)</f>
        <v>0</v>
      </c>
      <c r="AQ2013" s="7">
        <f>IF(S2013&gt;0,RANK(S2013,(N2013:P2013,Q2013:AE2013)),0)</f>
        <v>0</v>
      </c>
      <c r="AR2013" s="2">
        <f t="shared" si="809"/>
        <v>8.3728221755086044E-3</v>
      </c>
      <c r="AS2013" s="2">
        <f t="shared" si="810"/>
        <v>2.1377418320447502E-4</v>
      </c>
      <c r="AT2013" s="2">
        <f t="shared" si="811"/>
        <v>0</v>
      </c>
      <c r="AU2013" s="2">
        <f t="shared" si="812"/>
        <v>0</v>
      </c>
      <c r="AW2013" t="s">
        <v>3104</v>
      </c>
      <c r="AX2013" t="s">
        <v>1362</v>
      </c>
      <c r="AY2013">
        <v>11</v>
      </c>
      <c r="BA2013" s="119">
        <v>37</v>
      </c>
      <c r="BB2013" s="121">
        <v>87</v>
      </c>
      <c r="BC2013" s="125">
        <f t="shared" si="788"/>
        <v>37087</v>
      </c>
      <c r="BE2013" s="7" t="s">
        <v>228</v>
      </c>
      <c r="BR2013" s="66">
        <v>192</v>
      </c>
    </row>
    <row r="2014" spans="1:70" ht="13" hidden="1" customHeight="1" outlineLevel="1">
      <c r="A2014" t="s">
        <v>3076</v>
      </c>
      <c r="B2014" t="s">
        <v>1362</v>
      </c>
      <c r="C2014" s="1">
        <f t="shared" si="804"/>
        <v>51614</v>
      </c>
      <c r="D2014" s="7">
        <f>IF(N2014&gt;0, RANK(N2014,(N2014:P2014,Q2014:AE2014)),0)</f>
        <v>2</v>
      </c>
      <c r="E2014" s="7">
        <f>IF(O2014&gt;0,RANK(O2014,(N2014:P2014,Q2014:AE2014)),0)</f>
        <v>1</v>
      </c>
      <c r="F2014" s="7">
        <f>IF(P2014&gt;0,RANK(P2014,(N2014:P2014,Q2014:AE2014)),0)</f>
        <v>5</v>
      </c>
      <c r="G2014" s="1">
        <f t="shared" si="802"/>
        <v>10848</v>
      </c>
      <c r="H2014" s="2">
        <f t="shared" si="803"/>
        <v>0.21017553376990739</v>
      </c>
      <c r="I2014" s="2"/>
      <c r="J2014" s="2">
        <f t="shared" si="805"/>
        <v>0.38908048203975665</v>
      </c>
      <c r="K2014" s="2">
        <f t="shared" si="806"/>
        <v>0.59925601580966403</v>
      </c>
      <c r="L2014" s="2">
        <f t="shared" si="807"/>
        <v>5.424884721199674E-4</v>
      </c>
      <c r="M2014" s="2">
        <f t="shared" si="808"/>
        <v>1.1121013678459352E-2</v>
      </c>
      <c r="N2014" s="66">
        <v>20082</v>
      </c>
      <c r="O2014" s="66">
        <v>30930</v>
      </c>
      <c r="P2014" s="66">
        <v>28</v>
      </c>
      <c r="Q2014" s="66">
        <v>384</v>
      </c>
      <c r="R2014" s="66">
        <v>1</v>
      </c>
      <c r="U2014" s="66">
        <v>0</v>
      </c>
      <c r="W2014" s="66">
        <f t="shared" si="801"/>
        <v>189</v>
      </c>
      <c r="AN2014" s="7">
        <f>IF(Q2014&gt;0,RANK(Q2014,(N2014:P2014,Q2014:AE2014)),0)</f>
        <v>3</v>
      </c>
      <c r="AO2014" s="7">
        <f>IF(R2014&gt;0,RANK(R2014,(N2014:P2014,Q2014:AE2014)),0)</f>
        <v>6</v>
      </c>
      <c r="AP2014" s="7">
        <f>IF(T2014&gt;0,RANK(T2014,(N2014:P2014,Q2014:AE2014)),0)</f>
        <v>0</v>
      </c>
      <c r="AQ2014" s="7">
        <f>IF(S2014&gt;0,RANK(S2014,(N2014:P2014,Q2014:AE2014)),0)</f>
        <v>0</v>
      </c>
      <c r="AR2014" s="2">
        <f t="shared" si="809"/>
        <v>7.4398419033595538E-3</v>
      </c>
      <c r="AS2014" s="2">
        <f t="shared" si="810"/>
        <v>1.9374588289998839E-5</v>
      </c>
      <c r="AT2014" s="2">
        <f t="shared" si="811"/>
        <v>0</v>
      </c>
      <c r="AU2014" s="2">
        <f t="shared" si="812"/>
        <v>0</v>
      </c>
      <c r="AW2014" t="s">
        <v>3076</v>
      </c>
      <c r="AX2014" t="s">
        <v>1362</v>
      </c>
      <c r="AY2014">
        <v>11</v>
      </c>
      <c r="BA2014" s="119">
        <v>37</v>
      </c>
      <c r="BB2014" s="121">
        <v>89</v>
      </c>
      <c r="BC2014" s="125">
        <f t="shared" si="788"/>
        <v>37089</v>
      </c>
      <c r="BE2014" s="7" t="s">
        <v>228</v>
      </c>
      <c r="BR2014" s="66">
        <v>218</v>
      </c>
    </row>
    <row r="2015" spans="1:70" ht="13" hidden="1" customHeight="1" outlineLevel="1">
      <c r="A2015" t="s">
        <v>1657</v>
      </c>
      <c r="B2015" t="s">
        <v>1362</v>
      </c>
      <c r="C2015" s="1">
        <f t="shared" si="804"/>
        <v>10650</v>
      </c>
      <c r="D2015" s="7">
        <f>IF(N2015&gt;0, RANK(N2015,(N2015:P2015,Q2015:AE2015)),0)</f>
        <v>1</v>
      </c>
      <c r="E2015" s="7">
        <f>IF(O2015&gt;0,RANK(O2015,(N2015:P2015,Q2015:AE2015)),0)</f>
        <v>2</v>
      </c>
      <c r="F2015" s="7">
        <f>IF(P2015&gt;0,RANK(P2015,(N2015:P2015,Q2015:AE2015)),0)</f>
        <v>0</v>
      </c>
      <c r="G2015" s="1">
        <f t="shared" si="802"/>
        <v>4424</v>
      </c>
      <c r="H2015" s="2">
        <f t="shared" si="803"/>
        <v>0.41539906103286384</v>
      </c>
      <c r="I2015" s="2"/>
      <c r="J2015" s="2">
        <f t="shared" si="805"/>
        <v>0.70544600938967139</v>
      </c>
      <c r="K2015" s="2">
        <f t="shared" si="806"/>
        <v>0.2900469483568075</v>
      </c>
      <c r="L2015" s="2">
        <f t="shared" si="807"/>
        <v>0</v>
      </c>
      <c r="M2015" s="2">
        <f t="shared" si="808"/>
        <v>4.5070422535211097E-3</v>
      </c>
      <c r="N2015" s="66">
        <v>7513</v>
      </c>
      <c r="O2015" s="66">
        <v>3089</v>
      </c>
      <c r="P2015" s="66">
        <v>0</v>
      </c>
      <c r="Q2015" s="66">
        <v>24</v>
      </c>
      <c r="R2015" s="66">
        <v>0</v>
      </c>
      <c r="U2015" s="66">
        <v>0</v>
      </c>
      <c r="W2015" s="66">
        <f t="shared" si="801"/>
        <v>24</v>
      </c>
      <c r="AN2015" s="7">
        <f>IF(Q2015&gt;0,RANK(Q2015,(N2015:P2015,Q2015:AE2015)),0)</f>
        <v>3</v>
      </c>
      <c r="AO2015" s="7">
        <f>IF(R2015&gt;0,RANK(R2015,(N2015:P2015,Q2015:AE2015)),0)</f>
        <v>0</v>
      </c>
      <c r="AP2015" s="7">
        <f>IF(T2015&gt;0,RANK(T2015,(N2015:P2015,Q2015:AE2015)),0)</f>
        <v>0</v>
      </c>
      <c r="AQ2015" s="7">
        <f>IF(S2015&gt;0,RANK(S2015,(N2015:P2015,Q2015:AE2015)),0)</f>
        <v>0</v>
      </c>
      <c r="AR2015" s="2">
        <f t="shared" si="809"/>
        <v>2.2535211267605635E-3</v>
      </c>
      <c r="AS2015" s="2">
        <f t="shared" si="810"/>
        <v>0</v>
      </c>
      <c r="AT2015" s="2">
        <f t="shared" si="811"/>
        <v>0</v>
      </c>
      <c r="AU2015" s="2">
        <f t="shared" si="812"/>
        <v>0</v>
      </c>
      <c r="AW2015" t="s">
        <v>1657</v>
      </c>
      <c r="AX2015" t="s">
        <v>1362</v>
      </c>
      <c r="AY2015">
        <v>1</v>
      </c>
      <c r="BA2015" s="119">
        <v>37</v>
      </c>
      <c r="BB2015" s="121">
        <v>91</v>
      </c>
      <c r="BC2015" s="125">
        <f t="shared" si="788"/>
        <v>37091</v>
      </c>
      <c r="BE2015" s="7" t="s">
        <v>228</v>
      </c>
      <c r="BR2015" s="66">
        <v>24</v>
      </c>
    </row>
    <row r="2016" spans="1:70" ht="13" hidden="1" customHeight="1" outlineLevel="1">
      <c r="A2016" t="s">
        <v>953</v>
      </c>
      <c r="B2016" t="s">
        <v>1362</v>
      </c>
      <c r="C2016" s="1">
        <f t="shared" si="804"/>
        <v>15627</v>
      </c>
      <c r="D2016" s="7">
        <f>IF(N2016&gt;0, RANK(N2016,(N2016:P2016,Q2016:AE2016)),0)</f>
        <v>1</v>
      </c>
      <c r="E2016" s="7">
        <f>IF(O2016&gt;0,RANK(O2016,(N2016:P2016,Q2016:AE2016)),0)</f>
        <v>2</v>
      </c>
      <c r="F2016" s="7">
        <f>IF(P2016&gt;0,RANK(P2016,(N2016:P2016,Q2016:AE2016)),0)</f>
        <v>5</v>
      </c>
      <c r="G2016" s="1">
        <f t="shared" si="802"/>
        <v>2934</v>
      </c>
      <c r="H2016" s="2">
        <f t="shared" si="803"/>
        <v>0.18775196774812825</v>
      </c>
      <c r="I2016" s="2"/>
      <c r="J2016" s="2">
        <f t="shared" si="805"/>
        <v>0.59045242208997251</v>
      </c>
      <c r="K2016" s="2">
        <f t="shared" si="806"/>
        <v>0.40270045434184426</v>
      </c>
      <c r="L2016" s="2">
        <f t="shared" si="807"/>
        <v>1.279836180968836E-4</v>
      </c>
      <c r="M2016" s="2">
        <f t="shared" si="808"/>
        <v>6.7191399500863497E-3</v>
      </c>
      <c r="N2016" s="66">
        <v>9227</v>
      </c>
      <c r="O2016" s="66">
        <v>6293</v>
      </c>
      <c r="P2016" s="66">
        <v>2</v>
      </c>
      <c r="Q2016" s="66">
        <v>72</v>
      </c>
      <c r="R2016" s="66">
        <v>0</v>
      </c>
      <c r="U2016" s="66">
        <v>0</v>
      </c>
      <c r="W2016" s="66">
        <f t="shared" si="801"/>
        <v>33</v>
      </c>
      <c r="AN2016" s="7">
        <f>IF(Q2016&gt;0,RANK(Q2016,(N2016:P2016,Q2016:AE2016)),0)</f>
        <v>3</v>
      </c>
      <c r="AO2016" s="7">
        <f>IF(R2016&gt;0,RANK(R2016,(N2016:P2016,Q2016:AE2016)),0)</f>
        <v>0</v>
      </c>
      <c r="AP2016" s="7">
        <f>IF(T2016&gt;0,RANK(T2016,(N2016:P2016,Q2016:AE2016)),0)</f>
        <v>0</v>
      </c>
      <c r="AQ2016" s="7">
        <f>IF(S2016&gt;0,RANK(S2016,(N2016:P2016,Q2016:AE2016)),0)</f>
        <v>0</v>
      </c>
      <c r="AR2016" s="2">
        <f t="shared" si="809"/>
        <v>4.6074102514878099E-3</v>
      </c>
      <c r="AS2016" s="2">
        <f t="shared" si="810"/>
        <v>0</v>
      </c>
      <c r="AT2016" s="2">
        <f t="shared" si="811"/>
        <v>0</v>
      </c>
      <c r="AU2016" s="2">
        <f t="shared" si="812"/>
        <v>0</v>
      </c>
      <c r="AW2016" t="s">
        <v>953</v>
      </c>
      <c r="AX2016" t="s">
        <v>1362</v>
      </c>
      <c r="AY2016">
        <v>8</v>
      </c>
      <c r="BA2016" s="119">
        <v>37</v>
      </c>
      <c r="BB2016" s="121">
        <v>93</v>
      </c>
      <c r="BC2016" s="125">
        <f t="shared" si="788"/>
        <v>37093</v>
      </c>
      <c r="BE2016" s="7" t="s">
        <v>228</v>
      </c>
      <c r="BR2016" s="66">
        <v>35</v>
      </c>
    </row>
    <row r="2017" spans="1:70" ht="13" hidden="1" customHeight="1" outlineLevel="1">
      <c r="A2017" t="s">
        <v>1218</v>
      </c>
      <c r="B2017" t="s">
        <v>1362</v>
      </c>
      <c r="C2017" s="1">
        <f t="shared" si="804"/>
        <v>2469</v>
      </c>
      <c r="D2017" s="7">
        <f>IF(N2017&gt;0, RANK(N2017,(N2017:P2017,Q2017:AE2017)),0)</f>
        <v>1</v>
      </c>
      <c r="E2017" s="7">
        <f>IF(O2017&gt;0,RANK(O2017,(N2017:P2017,Q2017:AE2017)),0)</f>
        <v>2</v>
      </c>
      <c r="F2017" s="7">
        <f>IF(P2017&gt;0,RANK(P2017,(N2017:P2017,Q2017:AE2017)),0)</f>
        <v>0</v>
      </c>
      <c r="G2017" s="1">
        <f t="shared" si="802"/>
        <v>29</v>
      </c>
      <c r="H2017" s="2">
        <f t="shared" si="803"/>
        <v>1.1745646010530578E-2</v>
      </c>
      <c r="I2017" s="2"/>
      <c r="J2017" s="2">
        <f t="shared" si="805"/>
        <v>0.50263264479546377</v>
      </c>
      <c r="K2017" s="2">
        <f t="shared" si="806"/>
        <v>0.49088699878493319</v>
      </c>
      <c r="L2017" s="2">
        <f t="shared" si="807"/>
        <v>0</v>
      </c>
      <c r="M2017" s="2">
        <f t="shared" si="808"/>
        <v>6.4803564196030394E-3</v>
      </c>
      <c r="N2017" s="66">
        <v>1241</v>
      </c>
      <c r="O2017" s="66">
        <v>1212</v>
      </c>
      <c r="P2017" s="66">
        <v>0</v>
      </c>
      <c r="Q2017" s="66">
        <v>11</v>
      </c>
      <c r="R2017" s="66">
        <v>0</v>
      </c>
      <c r="U2017" s="66">
        <v>0</v>
      </c>
      <c r="W2017" s="66">
        <f t="shared" si="801"/>
        <v>5</v>
      </c>
      <c r="AN2017" s="7">
        <f>IF(Q2017&gt;0,RANK(Q2017,(N2017:P2017,Q2017:AE2017)),0)</f>
        <v>3</v>
      </c>
      <c r="AO2017" s="7">
        <f>IF(R2017&gt;0,RANK(R2017,(N2017:P2017,Q2017:AE2017)),0)</f>
        <v>0</v>
      </c>
      <c r="AP2017" s="7">
        <f>IF(T2017&gt;0,RANK(T2017,(N2017:P2017,Q2017:AE2017)),0)</f>
        <v>0</v>
      </c>
      <c r="AQ2017" s="7">
        <f>IF(S2017&gt;0,RANK(S2017,(N2017:P2017,Q2017:AE2017)),0)</f>
        <v>0</v>
      </c>
      <c r="AR2017" s="2">
        <f t="shared" si="809"/>
        <v>4.4552450384771165E-3</v>
      </c>
      <c r="AS2017" s="2">
        <f t="shared" si="810"/>
        <v>0</v>
      </c>
      <c r="AT2017" s="2">
        <f t="shared" si="811"/>
        <v>0</v>
      </c>
      <c r="AU2017" s="2">
        <f t="shared" si="812"/>
        <v>0</v>
      </c>
      <c r="AW2017" t="s">
        <v>1218</v>
      </c>
      <c r="AX2017" t="s">
        <v>1362</v>
      </c>
      <c r="AY2017">
        <v>3</v>
      </c>
      <c r="BA2017" s="119">
        <v>37</v>
      </c>
      <c r="BB2017" s="121">
        <v>95</v>
      </c>
      <c r="BC2017" s="125">
        <f t="shared" si="788"/>
        <v>37095</v>
      </c>
      <c r="BE2017" s="7" t="s">
        <v>228</v>
      </c>
      <c r="BR2017" s="66">
        <v>5</v>
      </c>
    </row>
    <row r="2018" spans="1:70" ht="13" hidden="1" customHeight="1" outlineLevel="1">
      <c r="A2018" t="s">
        <v>1262</v>
      </c>
      <c r="B2018" t="s">
        <v>1362</v>
      </c>
      <c r="C2018" s="1">
        <f t="shared" si="804"/>
        <v>73162</v>
      </c>
      <c r="D2018" s="7">
        <f>IF(N2018&gt;0, RANK(N2018,(N2018:P2018,Q2018:AE2018)),0)</f>
        <v>2</v>
      </c>
      <c r="E2018" s="7">
        <f>IF(O2018&gt;0,RANK(O2018,(N2018:P2018,Q2018:AE2018)),0)</f>
        <v>1</v>
      </c>
      <c r="F2018" s="7">
        <f>IF(P2018&gt;0,RANK(P2018,(N2018:P2018,Q2018:AE2018)),0)</f>
        <v>5</v>
      </c>
      <c r="G2018" s="1">
        <f t="shared" si="802"/>
        <v>17830</v>
      </c>
      <c r="H2018" s="2">
        <f t="shared" si="803"/>
        <v>0.24370574888603375</v>
      </c>
      <c r="I2018" s="2"/>
      <c r="J2018" s="2">
        <f t="shared" si="805"/>
        <v>0.37339055793991416</v>
      </c>
      <c r="K2018" s="2">
        <f t="shared" si="806"/>
        <v>0.61709630682594785</v>
      </c>
      <c r="L2018" s="2">
        <f t="shared" si="807"/>
        <v>9.5678084251387335E-5</v>
      </c>
      <c r="M2018" s="2">
        <f t="shared" si="808"/>
        <v>9.4174571498866055E-3</v>
      </c>
      <c r="N2018" s="66">
        <v>27318</v>
      </c>
      <c r="O2018" s="66">
        <v>45148</v>
      </c>
      <c r="P2018" s="66">
        <v>7</v>
      </c>
      <c r="Q2018" s="66">
        <v>445</v>
      </c>
      <c r="R2018" s="66">
        <v>0</v>
      </c>
      <c r="U2018" s="66">
        <v>0</v>
      </c>
      <c r="W2018" s="66">
        <f t="shared" si="801"/>
        <v>244</v>
      </c>
      <c r="AN2018" s="7">
        <f>IF(Q2018&gt;0,RANK(Q2018,(N2018:P2018,Q2018:AE2018)),0)</f>
        <v>3</v>
      </c>
      <c r="AO2018" s="7">
        <f>IF(R2018&gt;0,RANK(R2018,(N2018:P2018,Q2018:AE2018)),0)</f>
        <v>0</v>
      </c>
      <c r="AP2018" s="7">
        <f>IF(T2018&gt;0,RANK(T2018,(N2018:P2018,Q2018:AE2018)),0)</f>
        <v>0</v>
      </c>
      <c r="AQ2018" s="7">
        <f>IF(S2018&gt;0,RANK(S2018,(N2018:P2018,Q2018:AE2018)),0)</f>
        <v>0</v>
      </c>
      <c r="AR2018" s="2">
        <f t="shared" si="809"/>
        <v>6.0823924988381945E-3</v>
      </c>
      <c r="AS2018" s="2">
        <f t="shared" si="810"/>
        <v>0</v>
      </c>
      <c r="AT2018" s="2">
        <f t="shared" si="811"/>
        <v>0</v>
      </c>
      <c r="AU2018" s="2">
        <f t="shared" si="812"/>
        <v>0</v>
      </c>
      <c r="AW2018" t="s">
        <v>1262</v>
      </c>
      <c r="AX2018" t="s">
        <v>1362</v>
      </c>
      <c r="BA2018" s="119">
        <v>37</v>
      </c>
      <c r="BB2018" s="121">
        <v>97</v>
      </c>
      <c r="BC2018" s="125">
        <f t="shared" si="788"/>
        <v>37097</v>
      </c>
      <c r="BE2018" s="7" t="s">
        <v>228</v>
      </c>
      <c r="BR2018" s="66">
        <v>251</v>
      </c>
    </row>
    <row r="2019" spans="1:70" ht="13" hidden="1" customHeight="1" outlineLevel="1">
      <c r="A2019" t="s">
        <v>627</v>
      </c>
      <c r="B2019" t="s">
        <v>1362</v>
      </c>
      <c r="C2019" s="1">
        <f t="shared" si="804"/>
        <v>16866</v>
      </c>
      <c r="D2019" s="7">
        <f>IF(N2019&gt;0, RANK(N2019,(N2019:P2019,Q2019:AE2019)),0)</f>
        <v>1</v>
      </c>
      <c r="E2019" s="7">
        <f>IF(O2019&gt;0,RANK(O2019,(N2019:P2019,Q2019:AE2019)),0)</f>
        <v>2</v>
      </c>
      <c r="F2019" s="7">
        <f>IF(P2019&gt;0,RANK(P2019,(N2019:P2019,Q2019:AE2019)),0)</f>
        <v>5</v>
      </c>
      <c r="G2019" s="1">
        <f t="shared" si="802"/>
        <v>912</v>
      </c>
      <c r="H2019" s="2">
        <f t="shared" si="803"/>
        <v>5.4073283528993238E-2</v>
      </c>
      <c r="I2019" s="2"/>
      <c r="J2019" s="2">
        <f t="shared" si="805"/>
        <v>0.51974386339381007</v>
      </c>
      <c r="K2019" s="2">
        <f t="shared" si="806"/>
        <v>0.4656705798648168</v>
      </c>
      <c r="L2019" s="2">
        <f t="shared" si="807"/>
        <v>5.9290881062492586E-5</v>
      </c>
      <c r="M2019" s="2">
        <f t="shared" si="808"/>
        <v>1.4526265860310637E-2</v>
      </c>
      <c r="N2019" s="66">
        <v>8766</v>
      </c>
      <c r="O2019" s="66">
        <v>7854</v>
      </c>
      <c r="P2019" s="66">
        <v>1</v>
      </c>
      <c r="Q2019" s="66">
        <v>129</v>
      </c>
      <c r="R2019" s="66">
        <v>0</v>
      </c>
      <c r="U2019" s="66">
        <v>0</v>
      </c>
      <c r="W2019" s="66">
        <f t="shared" si="801"/>
        <v>116</v>
      </c>
      <c r="AN2019" s="7">
        <f>IF(Q2019&gt;0,RANK(Q2019,(N2019:P2019,Q2019:AE2019)),0)</f>
        <v>3</v>
      </c>
      <c r="AO2019" s="7">
        <f>IF(R2019&gt;0,RANK(R2019,(N2019:P2019,Q2019:AE2019)),0)</f>
        <v>0</v>
      </c>
      <c r="AP2019" s="7">
        <f>IF(T2019&gt;0,RANK(T2019,(N2019:P2019,Q2019:AE2019)),0)</f>
        <v>0</v>
      </c>
      <c r="AQ2019" s="7">
        <f>IF(S2019&gt;0,RANK(S2019,(N2019:P2019,Q2019:AE2019)),0)</f>
        <v>0</v>
      </c>
      <c r="AR2019" s="2">
        <f t="shared" si="809"/>
        <v>7.648523657061544E-3</v>
      </c>
      <c r="AS2019" s="2">
        <f t="shared" si="810"/>
        <v>0</v>
      </c>
      <c r="AT2019" s="2">
        <f t="shared" si="811"/>
        <v>0</v>
      </c>
      <c r="AU2019" s="2">
        <f t="shared" si="812"/>
        <v>0</v>
      </c>
      <c r="AW2019" t="s">
        <v>627</v>
      </c>
      <c r="AX2019" t="s">
        <v>1362</v>
      </c>
      <c r="AY2019">
        <v>11</v>
      </c>
      <c r="BA2019" s="119">
        <v>37</v>
      </c>
      <c r="BB2019" s="121">
        <v>99</v>
      </c>
      <c r="BC2019" s="125">
        <f t="shared" si="788"/>
        <v>37099</v>
      </c>
      <c r="BE2019" s="7" t="s">
        <v>228</v>
      </c>
      <c r="BR2019" s="66">
        <v>117</v>
      </c>
    </row>
    <row r="2020" spans="1:70" ht="13" hidden="1" customHeight="1" outlineLevel="1">
      <c r="A2020" t="s">
        <v>982</v>
      </c>
      <c r="B2020" t="s">
        <v>1362</v>
      </c>
      <c r="C2020" s="1">
        <f t="shared" si="804"/>
        <v>71017</v>
      </c>
      <c r="D2020" s="7">
        <f>IF(N2020&gt;0, RANK(N2020,(N2020:P2020,Q2020:AE2020)),0)</f>
        <v>2</v>
      </c>
      <c r="E2020" s="7">
        <f>IF(O2020&gt;0,RANK(O2020,(N2020:P2020,Q2020:AE2020)),0)</f>
        <v>1</v>
      </c>
      <c r="F2020" s="7">
        <f>IF(P2020&gt;0,RANK(P2020,(N2020:P2020,Q2020:AE2020)),0)</f>
        <v>5</v>
      </c>
      <c r="G2020" s="1">
        <f t="shared" si="802"/>
        <v>16827</v>
      </c>
      <c r="H2020" s="2">
        <f t="shared" si="803"/>
        <v>0.23694326710505936</v>
      </c>
      <c r="I2020" s="2"/>
      <c r="J2020" s="2">
        <f t="shared" si="805"/>
        <v>0.37730402579664024</v>
      </c>
      <c r="K2020" s="2">
        <f t="shared" si="806"/>
        <v>0.61424729290169955</v>
      </c>
      <c r="L2020" s="2">
        <f t="shared" si="807"/>
        <v>2.9570384555810582E-4</v>
      </c>
      <c r="M2020" s="2">
        <f t="shared" si="808"/>
        <v>8.1529774561021045E-3</v>
      </c>
      <c r="N2020" s="66">
        <v>26795</v>
      </c>
      <c r="O2020" s="66">
        <v>43622</v>
      </c>
      <c r="P2020" s="66">
        <v>21</v>
      </c>
      <c r="Q2020" s="66">
        <v>394</v>
      </c>
      <c r="R2020" s="66">
        <v>0</v>
      </c>
      <c r="U2020" s="66">
        <v>0</v>
      </c>
      <c r="W2020" s="66">
        <f t="shared" si="801"/>
        <v>185</v>
      </c>
      <c r="AN2020" s="7">
        <f>IF(Q2020&gt;0,RANK(Q2020,(N2020:P2020,Q2020:AE2020)),0)</f>
        <v>3</v>
      </c>
      <c r="AO2020" s="7">
        <f>IF(R2020&gt;0,RANK(R2020,(N2020:P2020,Q2020:AE2020)),0)</f>
        <v>0</v>
      </c>
      <c r="AP2020" s="7">
        <f>IF(T2020&gt;0,RANK(T2020,(N2020:P2020,Q2020:AE2020)),0)</f>
        <v>0</v>
      </c>
      <c r="AQ2020" s="7">
        <f>IF(S2020&gt;0,RANK(S2020,(N2020:P2020,Q2020:AE2020)),0)</f>
        <v>0</v>
      </c>
      <c r="AR2020" s="2">
        <f t="shared" si="809"/>
        <v>5.5479673880901755E-3</v>
      </c>
      <c r="AS2020" s="2">
        <f t="shared" si="810"/>
        <v>0</v>
      </c>
      <c r="AT2020" s="2">
        <f t="shared" si="811"/>
        <v>0</v>
      </c>
      <c r="AU2020" s="2">
        <f t="shared" si="812"/>
        <v>0</v>
      </c>
      <c r="AW2020" t="s">
        <v>982</v>
      </c>
      <c r="AX2020" t="s">
        <v>1362</v>
      </c>
      <c r="AY2020">
        <v>2</v>
      </c>
      <c r="BA2020" s="119">
        <v>37</v>
      </c>
      <c r="BB2020" s="121">
        <v>101</v>
      </c>
      <c r="BC2020" s="125">
        <f t="shared" si="788"/>
        <v>37101</v>
      </c>
      <c r="BE2020" s="7" t="s">
        <v>228</v>
      </c>
      <c r="BR2020" s="66">
        <v>206</v>
      </c>
    </row>
    <row r="2021" spans="1:70" ht="13" hidden="1" customHeight="1" outlineLevel="1">
      <c r="A2021" t="s">
        <v>2534</v>
      </c>
      <c r="B2021" t="s">
        <v>1362</v>
      </c>
      <c r="C2021" s="1">
        <f t="shared" si="804"/>
        <v>5227</v>
      </c>
      <c r="D2021" s="7">
        <f>IF(N2021&gt;0, RANK(N2021,(N2021:P2021,Q2021:AE2021)),0)</f>
        <v>2</v>
      </c>
      <c r="E2021" s="7">
        <f>IF(O2021&gt;0,RANK(O2021,(N2021:P2021,Q2021:AE2021)),0)</f>
        <v>1</v>
      </c>
      <c r="F2021" s="7">
        <f>IF(P2021&gt;0,RANK(P2021,(N2021:P2021,Q2021:AE2021)),0)</f>
        <v>0</v>
      </c>
      <c r="G2021" s="1">
        <f t="shared" si="802"/>
        <v>439</v>
      </c>
      <c r="H2021" s="2">
        <f t="shared" si="803"/>
        <v>8.3986990625597863E-2</v>
      </c>
      <c r="I2021" s="2"/>
      <c r="J2021" s="2">
        <f t="shared" si="805"/>
        <v>0.45494547541610869</v>
      </c>
      <c r="K2021" s="2">
        <f t="shared" si="806"/>
        <v>0.53893246604170653</v>
      </c>
      <c r="L2021" s="2">
        <f t="shared" si="807"/>
        <v>0</v>
      </c>
      <c r="M2021" s="2">
        <f t="shared" si="808"/>
        <v>6.1220585421848384E-3</v>
      </c>
      <c r="N2021" s="66">
        <v>2378</v>
      </c>
      <c r="O2021" s="66">
        <v>2817</v>
      </c>
      <c r="P2021" s="66">
        <v>0</v>
      </c>
      <c r="Q2021" s="66">
        <v>26</v>
      </c>
      <c r="R2021" s="66">
        <v>0</v>
      </c>
      <c r="U2021" s="66">
        <v>0</v>
      </c>
      <c r="W2021" s="66">
        <f t="shared" si="801"/>
        <v>6</v>
      </c>
      <c r="AN2021" s="7">
        <f>IF(Q2021&gt;0,RANK(Q2021,(N2021:P2021,Q2021:AE2021)),0)</f>
        <v>3</v>
      </c>
      <c r="AO2021" s="7">
        <f>IF(R2021&gt;0,RANK(R2021,(N2021:P2021,Q2021:AE2021)),0)</f>
        <v>0</v>
      </c>
      <c r="AP2021" s="7">
        <f>IF(T2021&gt;0,RANK(T2021,(N2021:P2021,Q2021:AE2021)),0)</f>
        <v>0</v>
      </c>
      <c r="AQ2021" s="7">
        <f>IF(S2021&gt;0,RANK(S2021,(N2021:P2021,Q2021:AE2021)),0)</f>
        <v>0</v>
      </c>
      <c r="AR2021" s="2">
        <f t="shared" si="809"/>
        <v>4.9741725655251577E-3</v>
      </c>
      <c r="AS2021" s="2">
        <f t="shared" si="810"/>
        <v>0</v>
      </c>
      <c r="AT2021" s="2">
        <f t="shared" si="811"/>
        <v>0</v>
      </c>
      <c r="AU2021" s="2">
        <f t="shared" si="812"/>
        <v>0</v>
      </c>
      <c r="AW2021" t="s">
        <v>2534</v>
      </c>
      <c r="AX2021" t="s">
        <v>1362</v>
      </c>
      <c r="BA2021" s="119">
        <v>37</v>
      </c>
      <c r="BB2021" s="121">
        <v>103</v>
      </c>
      <c r="BC2021" s="125">
        <f t="shared" si="788"/>
        <v>37103</v>
      </c>
      <c r="BE2021" s="7" t="s">
        <v>228</v>
      </c>
      <c r="BR2021" s="66">
        <v>6</v>
      </c>
    </row>
    <row r="2022" spans="1:70" ht="13" hidden="1" customHeight="1" outlineLevel="1">
      <c r="A2022" t="s">
        <v>2170</v>
      </c>
      <c r="B2022" t="s">
        <v>1362</v>
      </c>
      <c r="C2022" s="1">
        <f t="shared" si="804"/>
        <v>23788</v>
      </c>
      <c r="D2022" s="7">
        <f>IF(N2022&gt;0, RANK(N2022,(N2022:P2022,Q2022:AE2022)),0)</f>
        <v>2</v>
      </c>
      <c r="E2022" s="7">
        <f>IF(O2022&gt;0,RANK(O2022,(N2022:P2022,Q2022:AE2022)),0)</f>
        <v>1</v>
      </c>
      <c r="F2022" s="7">
        <f>IF(P2022&gt;0,RANK(P2022,(N2022:P2022,Q2022:AE2022)),0)</f>
        <v>0</v>
      </c>
      <c r="G2022" s="1">
        <f t="shared" si="802"/>
        <v>1991</v>
      </c>
      <c r="H2022" s="2">
        <f t="shared" si="803"/>
        <v>8.3697662687069116E-2</v>
      </c>
      <c r="I2022" s="2"/>
      <c r="J2022" s="2">
        <f t="shared" si="805"/>
        <v>0.45333781738691775</v>
      </c>
      <c r="K2022" s="2">
        <f t="shared" si="806"/>
        <v>0.53703548007398694</v>
      </c>
      <c r="L2022" s="2">
        <f t="shared" si="807"/>
        <v>0</v>
      </c>
      <c r="M2022" s="2">
        <f t="shared" si="808"/>
        <v>9.6267025390952554E-3</v>
      </c>
      <c r="N2022" s="66">
        <v>10784</v>
      </c>
      <c r="O2022" s="66">
        <v>12775</v>
      </c>
      <c r="P2022" s="66">
        <v>0</v>
      </c>
      <c r="Q2022" s="66">
        <v>159</v>
      </c>
      <c r="R2022" s="66">
        <v>0</v>
      </c>
      <c r="U2022" s="66">
        <v>0</v>
      </c>
      <c r="W2022" s="66">
        <f t="shared" si="801"/>
        <v>70</v>
      </c>
      <c r="AN2022" s="7">
        <f>IF(Q2022&gt;0,RANK(Q2022,(N2022:P2022,Q2022:AE2022)),0)</f>
        <v>3</v>
      </c>
      <c r="AO2022" s="7">
        <f>IF(R2022&gt;0,RANK(R2022,(N2022:P2022,Q2022:AE2022)),0)</f>
        <v>0</v>
      </c>
      <c r="AP2022" s="7">
        <f>IF(T2022&gt;0,RANK(T2022,(N2022:P2022,Q2022:AE2022)),0)</f>
        <v>0</v>
      </c>
      <c r="AQ2022" s="7">
        <f>IF(S2022&gt;0,RANK(S2022,(N2022:P2022,Q2022:AE2022)),0)</f>
        <v>0</v>
      </c>
      <c r="AR2022" s="2">
        <f t="shared" si="809"/>
        <v>6.6840423743063726E-3</v>
      </c>
      <c r="AS2022" s="2">
        <f t="shared" si="810"/>
        <v>0</v>
      </c>
      <c r="AT2022" s="2">
        <f t="shared" si="811"/>
        <v>0</v>
      </c>
      <c r="AU2022" s="2">
        <f t="shared" si="812"/>
        <v>0</v>
      </c>
      <c r="AW2022" t="s">
        <v>2170</v>
      </c>
      <c r="AX2022" t="s">
        <v>1362</v>
      </c>
      <c r="AY2022">
        <v>2</v>
      </c>
      <c r="BA2022" s="119">
        <v>37</v>
      </c>
      <c r="BB2022" s="121">
        <v>105</v>
      </c>
      <c r="BC2022" s="125">
        <f t="shared" si="788"/>
        <v>37105</v>
      </c>
      <c r="BE2022" s="7" t="s">
        <v>228</v>
      </c>
      <c r="BR2022" s="66">
        <v>70</v>
      </c>
    </row>
    <row r="2023" spans="1:70" ht="13" hidden="1" customHeight="1" outlineLevel="1">
      <c r="A2023" t="s">
        <v>432</v>
      </c>
      <c r="B2023" t="s">
        <v>1362</v>
      </c>
      <c r="C2023" s="1">
        <f t="shared" si="804"/>
        <v>26897</v>
      </c>
      <c r="D2023" s="7">
        <f>IF(N2023&gt;0, RANK(N2023,(N2023:P2023,Q2023:AE2023)),0)</f>
        <v>2</v>
      </c>
      <c r="E2023" s="7">
        <f>IF(O2023&gt;0,RANK(O2023,(N2023:P2023,Q2023:AE2023)),0)</f>
        <v>1</v>
      </c>
      <c r="F2023" s="7">
        <f>IF(P2023&gt;0,RANK(P2023,(N2023:P2023,Q2023:AE2023)),0)</f>
        <v>0</v>
      </c>
      <c r="G2023" s="1">
        <f t="shared" si="802"/>
        <v>23</v>
      </c>
      <c r="H2023" s="2">
        <f t="shared" si="803"/>
        <v>8.5511395322898469E-4</v>
      </c>
      <c r="I2023" s="2"/>
      <c r="J2023" s="2">
        <f t="shared" si="805"/>
        <v>0.49737888983901551</v>
      </c>
      <c r="K2023" s="2">
        <f t="shared" si="806"/>
        <v>0.49823400379224447</v>
      </c>
      <c r="L2023" s="2">
        <f t="shared" si="807"/>
        <v>0</v>
      </c>
      <c r="M2023" s="2">
        <f t="shared" si="808"/>
        <v>4.387106368740068E-3</v>
      </c>
      <c r="N2023" s="66">
        <v>13378</v>
      </c>
      <c r="O2023" s="66">
        <v>13401</v>
      </c>
      <c r="P2023" s="66">
        <v>0</v>
      </c>
      <c r="Q2023" s="66">
        <v>93</v>
      </c>
      <c r="R2023" s="66">
        <v>0</v>
      </c>
      <c r="U2023" s="66">
        <v>0</v>
      </c>
      <c r="W2023" s="66">
        <f t="shared" si="801"/>
        <v>25</v>
      </c>
      <c r="AN2023" s="7">
        <f>IF(Q2023&gt;0,RANK(Q2023,(N2023:P2023,Q2023:AE2023)),0)</f>
        <v>3</v>
      </c>
      <c r="AO2023" s="7">
        <f>IF(R2023&gt;0,RANK(R2023,(N2023:P2023,Q2023:AE2023)),0)</f>
        <v>0</v>
      </c>
      <c r="AP2023" s="7">
        <f>IF(T2023&gt;0,RANK(T2023,(N2023:P2023,Q2023:AE2023)),0)</f>
        <v>0</v>
      </c>
      <c r="AQ2023" s="7">
        <f>IF(S2023&gt;0,RANK(S2023,(N2023:P2023,Q2023:AE2023)),0)</f>
        <v>0</v>
      </c>
      <c r="AR2023" s="2">
        <f t="shared" si="809"/>
        <v>3.4576346804476334E-3</v>
      </c>
      <c r="AS2023" s="2">
        <f t="shared" si="810"/>
        <v>0</v>
      </c>
      <c r="AT2023" s="2">
        <f t="shared" si="811"/>
        <v>0</v>
      </c>
      <c r="AU2023" s="2">
        <f t="shared" si="812"/>
        <v>0</v>
      </c>
      <c r="AW2023" t="s">
        <v>432</v>
      </c>
      <c r="AX2023" t="s">
        <v>1362</v>
      </c>
      <c r="BA2023" s="119">
        <v>37</v>
      </c>
      <c r="BB2023" s="121">
        <v>107</v>
      </c>
      <c r="BC2023" s="125">
        <f t="shared" si="788"/>
        <v>37107</v>
      </c>
      <c r="BE2023" s="7" t="s">
        <v>228</v>
      </c>
      <c r="BR2023" s="66">
        <v>25</v>
      </c>
    </row>
    <row r="2024" spans="1:70" ht="13" hidden="1" customHeight="1" outlineLevel="1">
      <c r="A2024" t="s">
        <v>2196</v>
      </c>
      <c r="B2024" t="s">
        <v>1362</v>
      </c>
      <c r="C2024" s="1">
        <f t="shared" si="804"/>
        <v>35798</v>
      </c>
      <c r="D2024" s="7">
        <f>IF(N2024&gt;0, RANK(N2024,(N2024:P2024,Q2024:AE2024)),0)</f>
        <v>2</v>
      </c>
      <c r="E2024" s="7">
        <f>IF(O2024&gt;0,RANK(O2024,(N2024:P2024,Q2024:AE2024)),0)</f>
        <v>1</v>
      </c>
      <c r="F2024" s="7">
        <f>IF(P2024&gt;0,RANK(P2024,(N2024:P2024,Q2024:AE2024)),0)</f>
        <v>5</v>
      </c>
      <c r="G2024" s="1">
        <f t="shared" si="802"/>
        <v>11918</v>
      </c>
      <c r="H2024" s="2">
        <f t="shared" si="803"/>
        <v>0.33292362701826916</v>
      </c>
      <c r="I2024" s="2"/>
      <c r="J2024" s="2">
        <f t="shared" si="805"/>
        <v>0.32719705011453154</v>
      </c>
      <c r="K2024" s="2">
        <f t="shared" si="806"/>
        <v>0.66012067713280076</v>
      </c>
      <c r="L2024" s="2">
        <f t="shared" si="807"/>
        <v>1.1173808592658808E-4</v>
      </c>
      <c r="M2024" s="2">
        <f t="shared" si="808"/>
        <v>1.2570534666741056E-2</v>
      </c>
      <c r="N2024" s="66">
        <v>11713</v>
      </c>
      <c r="O2024" s="66">
        <v>23631</v>
      </c>
      <c r="P2024" s="66">
        <v>4</v>
      </c>
      <c r="Q2024" s="66">
        <v>273</v>
      </c>
      <c r="R2024" s="66">
        <v>0</v>
      </c>
      <c r="U2024" s="66">
        <v>0</v>
      </c>
      <c r="W2024" s="66">
        <f t="shared" si="801"/>
        <v>177</v>
      </c>
      <c r="AN2024" s="7">
        <f>IF(Q2024&gt;0,RANK(Q2024,(N2024:P2024,Q2024:AE2024)),0)</f>
        <v>3</v>
      </c>
      <c r="AO2024" s="7">
        <f>IF(R2024&gt;0,RANK(R2024,(N2024:P2024,Q2024:AE2024)),0)</f>
        <v>0</v>
      </c>
      <c r="AP2024" s="7">
        <f>IF(T2024&gt;0,RANK(T2024,(N2024:P2024,Q2024:AE2024)),0)</f>
        <v>0</v>
      </c>
      <c r="AQ2024" s="7">
        <f>IF(S2024&gt;0,RANK(S2024,(N2024:P2024,Q2024:AE2024)),0)</f>
        <v>0</v>
      </c>
      <c r="AR2024" s="2">
        <f t="shared" si="809"/>
        <v>7.6261243644896361E-3</v>
      </c>
      <c r="AS2024" s="2">
        <f t="shared" si="810"/>
        <v>0</v>
      </c>
      <c r="AT2024" s="2">
        <f t="shared" si="811"/>
        <v>0</v>
      </c>
      <c r="AU2024" s="2">
        <f t="shared" si="812"/>
        <v>0</v>
      </c>
      <c r="AW2024" t="s">
        <v>2196</v>
      </c>
      <c r="AX2024" t="s">
        <v>1362</v>
      </c>
      <c r="AY2024">
        <v>10</v>
      </c>
      <c r="BA2024" s="119">
        <v>37</v>
      </c>
      <c r="BB2024" s="121">
        <v>109</v>
      </c>
      <c r="BC2024" s="125">
        <f t="shared" ref="BC2024:BC2087" si="813">1000*BA2024+BB2024</f>
        <v>37109</v>
      </c>
      <c r="BE2024" s="7" t="s">
        <v>228</v>
      </c>
      <c r="BR2024" s="66">
        <v>181</v>
      </c>
    </row>
    <row r="2025" spans="1:70" ht="13" hidden="1" customHeight="1" outlineLevel="1">
      <c r="A2025" t="s">
        <v>2218</v>
      </c>
      <c r="B2025" t="s">
        <v>1362</v>
      </c>
      <c r="C2025" s="1">
        <f t="shared" si="804"/>
        <v>18386</v>
      </c>
      <c r="D2025" s="7">
        <f>IF(N2025&gt;0, RANK(N2025,(N2025:P2025,Q2025:AE2025)),0)</f>
        <v>2</v>
      </c>
      <c r="E2025" s="7">
        <f>IF(O2025&gt;0,RANK(O2025,(N2025:P2025,Q2025:AE2025)),0)</f>
        <v>1</v>
      </c>
      <c r="F2025" s="7">
        <f>IF(P2025&gt;0,RANK(P2025,(N2025:P2025,Q2025:AE2025)),0)</f>
        <v>0</v>
      </c>
      <c r="G2025" s="1">
        <f t="shared" si="802"/>
        <v>4963</v>
      </c>
      <c r="H2025" s="2">
        <f t="shared" si="803"/>
        <v>0.26993364516479929</v>
      </c>
      <c r="I2025" s="2"/>
      <c r="J2025" s="2">
        <f t="shared" si="805"/>
        <v>0.35739149352768412</v>
      </c>
      <c r="K2025" s="2">
        <f t="shared" si="806"/>
        <v>0.62732513869248341</v>
      </c>
      <c r="L2025" s="2">
        <f t="shared" si="807"/>
        <v>0</v>
      </c>
      <c r="M2025" s="2">
        <f t="shared" si="808"/>
        <v>1.5283367779832524E-2</v>
      </c>
      <c r="N2025" s="66">
        <v>6571</v>
      </c>
      <c r="O2025" s="66">
        <v>11534</v>
      </c>
      <c r="P2025" s="66">
        <v>0</v>
      </c>
      <c r="Q2025" s="66">
        <v>169</v>
      </c>
      <c r="R2025" s="66">
        <v>0</v>
      </c>
      <c r="U2025" s="66">
        <v>0</v>
      </c>
      <c r="W2025" s="66">
        <f t="shared" si="801"/>
        <v>112</v>
      </c>
      <c r="AN2025" s="7">
        <f>IF(Q2025&gt;0,RANK(Q2025,(N2025:P2025,Q2025:AE2025)),0)</f>
        <v>3</v>
      </c>
      <c r="AO2025" s="7">
        <f>IF(R2025&gt;0,RANK(R2025,(N2025:P2025,Q2025:AE2025)),0)</f>
        <v>0</v>
      </c>
      <c r="AP2025" s="7">
        <f>IF(T2025&gt;0,RANK(T2025,(N2025:P2025,Q2025:AE2025)),0)</f>
        <v>0</v>
      </c>
      <c r="AQ2025" s="7">
        <f>IF(S2025&gt;0,RANK(S2025,(N2025:P2025,Q2025:AE2025)),0)</f>
        <v>0</v>
      </c>
      <c r="AR2025" s="2">
        <f t="shared" si="809"/>
        <v>9.1917763515718485E-3</v>
      </c>
      <c r="AS2025" s="2">
        <f t="shared" si="810"/>
        <v>0</v>
      </c>
      <c r="AT2025" s="2">
        <f t="shared" si="811"/>
        <v>0</v>
      </c>
      <c r="AU2025" s="2">
        <f t="shared" si="812"/>
        <v>0</v>
      </c>
      <c r="AW2025" t="s">
        <v>2218</v>
      </c>
      <c r="AX2025" t="s">
        <v>1362</v>
      </c>
      <c r="AY2025">
        <v>11</v>
      </c>
      <c r="BA2025" s="119">
        <v>37</v>
      </c>
      <c r="BB2025" s="121">
        <v>111</v>
      </c>
      <c r="BC2025" s="125">
        <f t="shared" si="813"/>
        <v>37111</v>
      </c>
      <c r="BE2025" s="7" t="s">
        <v>228</v>
      </c>
      <c r="BR2025" s="66">
        <v>112</v>
      </c>
    </row>
    <row r="2026" spans="1:70" ht="13" hidden="1" customHeight="1" outlineLevel="1">
      <c r="A2026" t="s">
        <v>1871</v>
      </c>
      <c r="B2026" t="s">
        <v>1362</v>
      </c>
      <c r="C2026" s="1">
        <f t="shared" si="804"/>
        <v>17238</v>
      </c>
      <c r="D2026" s="7">
        <f>IF(N2026&gt;0, RANK(N2026,(N2026:P2026,Q2026:AE2026)),0)</f>
        <v>2</v>
      </c>
      <c r="E2026" s="7">
        <f>IF(O2026&gt;0,RANK(O2026,(N2026:P2026,Q2026:AE2026)),0)</f>
        <v>1</v>
      </c>
      <c r="F2026" s="7">
        <f>IF(P2026&gt;0,RANK(P2026,(N2026:P2026,Q2026:AE2026)),0)</f>
        <v>5</v>
      </c>
      <c r="G2026" s="1">
        <f t="shared" si="802"/>
        <v>3697</v>
      </c>
      <c r="H2026" s="2">
        <f t="shared" si="803"/>
        <v>0.21446803573500406</v>
      </c>
      <c r="I2026" s="2"/>
      <c r="J2026" s="2">
        <f t="shared" si="805"/>
        <v>0.38403527091309897</v>
      </c>
      <c r="K2026" s="2">
        <f t="shared" si="806"/>
        <v>0.59850330664810303</v>
      </c>
      <c r="L2026" s="2">
        <f t="shared" si="807"/>
        <v>4.6409096182851837E-4</v>
      </c>
      <c r="M2026" s="2">
        <f t="shared" si="808"/>
        <v>1.6997331476969482E-2</v>
      </c>
      <c r="N2026" s="66">
        <v>6620</v>
      </c>
      <c r="O2026" s="66">
        <v>10317</v>
      </c>
      <c r="P2026" s="66">
        <v>8</v>
      </c>
      <c r="Q2026" s="66">
        <v>156</v>
      </c>
      <c r="R2026" s="66">
        <v>0</v>
      </c>
      <c r="U2026" s="66">
        <v>0</v>
      </c>
      <c r="W2026" s="66">
        <f t="shared" si="801"/>
        <v>137</v>
      </c>
      <c r="AN2026" s="7">
        <f>IF(Q2026&gt;0,RANK(Q2026,(N2026:P2026,Q2026:AE2026)),0)</f>
        <v>3</v>
      </c>
      <c r="AO2026" s="7">
        <f>IF(R2026&gt;0,RANK(R2026,(N2026:P2026,Q2026:AE2026)),0)</f>
        <v>0</v>
      </c>
      <c r="AP2026" s="7">
        <f>IF(T2026&gt;0,RANK(T2026,(N2026:P2026,Q2026:AE2026)),0)</f>
        <v>0</v>
      </c>
      <c r="AQ2026" s="7">
        <f>IF(S2026&gt;0,RANK(S2026,(N2026:P2026,Q2026:AE2026)),0)</f>
        <v>0</v>
      </c>
      <c r="AR2026" s="2">
        <f t="shared" si="809"/>
        <v>9.0497737556561094E-3</v>
      </c>
      <c r="AS2026" s="2">
        <f t="shared" si="810"/>
        <v>0</v>
      </c>
      <c r="AT2026" s="2">
        <f t="shared" si="811"/>
        <v>0</v>
      </c>
      <c r="AU2026" s="2">
        <f t="shared" si="812"/>
        <v>0</v>
      </c>
      <c r="AW2026" t="s">
        <v>1871</v>
      </c>
      <c r="AX2026" t="s">
        <v>1362</v>
      </c>
      <c r="AY2026">
        <v>11</v>
      </c>
      <c r="BA2026" s="119">
        <v>37</v>
      </c>
      <c r="BB2026" s="121">
        <v>113</v>
      </c>
      <c r="BC2026" s="125">
        <f t="shared" si="813"/>
        <v>37113</v>
      </c>
      <c r="BE2026" s="7" t="s">
        <v>228</v>
      </c>
      <c r="BR2026" s="66">
        <v>145</v>
      </c>
    </row>
    <row r="2027" spans="1:70" ht="13" hidden="1" customHeight="1" outlineLevel="1">
      <c r="A2027" t="s">
        <v>1872</v>
      </c>
      <c r="B2027" t="s">
        <v>1362</v>
      </c>
      <c r="C2027" s="1">
        <f t="shared" si="804"/>
        <v>10379</v>
      </c>
      <c r="D2027" s="7">
        <f>IF(N2027&gt;0, RANK(N2027,(N2027:P2027,Q2027:AE2027)),0)</f>
        <v>2</v>
      </c>
      <c r="E2027" s="7">
        <f>IF(O2027&gt;0,RANK(O2027,(N2027:P2027,Q2027:AE2027)),0)</f>
        <v>1</v>
      </c>
      <c r="F2027" s="7">
        <f>IF(P2027&gt;0,RANK(P2027,(N2027:P2027,Q2027:AE2027)),0)</f>
        <v>5</v>
      </c>
      <c r="G2027" s="1">
        <f t="shared" si="802"/>
        <v>166</v>
      </c>
      <c r="H2027" s="2">
        <f t="shared" si="803"/>
        <v>1.5993833702668849E-2</v>
      </c>
      <c r="I2027" s="2"/>
      <c r="J2027" s="2">
        <f t="shared" si="805"/>
        <v>0.48424703728682916</v>
      </c>
      <c r="K2027" s="2">
        <f t="shared" si="806"/>
        <v>0.50024087098949799</v>
      </c>
      <c r="L2027" s="2">
        <f t="shared" si="807"/>
        <v>5.7809037479525968E-4</v>
      </c>
      <c r="M2027" s="2">
        <f t="shared" si="808"/>
        <v>1.4934001348877591E-2</v>
      </c>
      <c r="N2027" s="66">
        <v>5026</v>
      </c>
      <c r="O2027" s="66">
        <v>5192</v>
      </c>
      <c r="P2027" s="66">
        <v>6</v>
      </c>
      <c r="Q2027" s="66">
        <v>104</v>
      </c>
      <c r="R2027" s="66">
        <v>0</v>
      </c>
      <c r="U2027" s="66">
        <v>0</v>
      </c>
      <c r="W2027" s="66">
        <f t="shared" si="801"/>
        <v>51</v>
      </c>
      <c r="AN2027" s="7">
        <f>IF(Q2027&gt;0,RANK(Q2027,(N2027:P2027,Q2027:AE2027)),0)</f>
        <v>3</v>
      </c>
      <c r="AO2027" s="7">
        <f>IF(R2027&gt;0,RANK(R2027,(N2027:P2027,Q2027:AE2027)),0)</f>
        <v>0</v>
      </c>
      <c r="AP2027" s="7">
        <f>IF(T2027&gt;0,RANK(T2027,(N2027:P2027,Q2027:AE2027)),0)</f>
        <v>0</v>
      </c>
      <c r="AQ2027" s="7">
        <f>IF(S2027&gt;0,RANK(S2027,(N2027:P2027,Q2027:AE2027)),0)</f>
        <v>0</v>
      </c>
      <c r="AR2027" s="2">
        <f t="shared" si="809"/>
        <v>1.0020233163117833E-2</v>
      </c>
      <c r="AS2027" s="2">
        <f t="shared" si="810"/>
        <v>0</v>
      </c>
      <c r="AT2027" s="2">
        <f t="shared" si="811"/>
        <v>0</v>
      </c>
      <c r="AU2027" s="2">
        <f t="shared" si="812"/>
        <v>0</v>
      </c>
      <c r="AW2027" t="s">
        <v>1872</v>
      </c>
      <c r="AX2027" t="s">
        <v>1362</v>
      </c>
      <c r="AY2027">
        <v>11</v>
      </c>
      <c r="BA2027" s="119">
        <v>37</v>
      </c>
      <c r="BB2027" s="121">
        <v>115</v>
      </c>
      <c r="BC2027" s="125">
        <f t="shared" si="813"/>
        <v>37115</v>
      </c>
      <c r="BE2027" s="7" t="s">
        <v>228</v>
      </c>
      <c r="BR2027" s="66">
        <v>57</v>
      </c>
    </row>
    <row r="2028" spans="1:70" ht="13" hidden="1" customHeight="1" outlineLevel="1">
      <c r="A2028" t="s">
        <v>2053</v>
      </c>
      <c r="B2028" t="s">
        <v>1362</v>
      </c>
      <c r="C2028" s="1">
        <f t="shared" si="804"/>
        <v>12541</v>
      </c>
      <c r="D2028" s="7">
        <f>IF(N2028&gt;0, RANK(N2028,(N2028:P2028,Q2028:AE2028)),0)</f>
        <v>1</v>
      </c>
      <c r="E2028" s="7">
        <f>IF(O2028&gt;0,RANK(O2028,(N2028:P2028,Q2028:AE2028)),0)</f>
        <v>2</v>
      </c>
      <c r="F2028" s="7">
        <f>IF(P2028&gt;0,RANK(P2028,(N2028:P2028,Q2028:AE2028)),0)</f>
        <v>0</v>
      </c>
      <c r="G2028" s="1">
        <f t="shared" si="802"/>
        <v>582</v>
      </c>
      <c r="H2028" s="2">
        <f t="shared" si="803"/>
        <v>4.640778247348696E-2</v>
      </c>
      <c r="I2028" s="2"/>
      <c r="J2028" s="2">
        <f t="shared" si="805"/>
        <v>0.52140977593493343</v>
      </c>
      <c r="K2028" s="2">
        <f t="shared" si="806"/>
        <v>0.47500199346144645</v>
      </c>
      <c r="L2028" s="2">
        <f t="shared" si="807"/>
        <v>0</v>
      </c>
      <c r="M2028" s="2">
        <f t="shared" si="808"/>
        <v>3.5882306036201239E-3</v>
      </c>
      <c r="N2028" s="66">
        <v>6539</v>
      </c>
      <c r="O2028" s="66">
        <v>5957</v>
      </c>
      <c r="P2028" s="66">
        <v>0</v>
      </c>
      <c r="Q2028" s="66">
        <v>31</v>
      </c>
      <c r="R2028" s="66">
        <v>0</v>
      </c>
      <c r="U2028" s="66">
        <v>0</v>
      </c>
      <c r="W2028" s="66">
        <f t="shared" si="801"/>
        <v>14</v>
      </c>
      <c r="AN2028" s="7">
        <f>IF(Q2028&gt;0,RANK(Q2028,(N2028:P2028,Q2028:AE2028)),0)</f>
        <v>3</v>
      </c>
      <c r="AO2028" s="7">
        <f>IF(R2028&gt;0,RANK(R2028,(N2028:P2028,Q2028:AE2028)),0)</f>
        <v>0</v>
      </c>
      <c r="AP2028" s="7">
        <f>IF(T2028&gt;0,RANK(T2028,(N2028:P2028,Q2028:AE2028)),0)</f>
        <v>0</v>
      </c>
      <c r="AQ2028" s="7">
        <f>IF(S2028&gt;0,RANK(S2028,(N2028:P2028,Q2028:AE2028)),0)</f>
        <v>0</v>
      </c>
      <c r="AR2028" s="2">
        <f t="shared" si="809"/>
        <v>2.4718921936049756E-3</v>
      </c>
      <c r="AS2028" s="2">
        <f t="shared" si="810"/>
        <v>0</v>
      </c>
      <c r="AT2028" s="2">
        <f t="shared" si="811"/>
        <v>0</v>
      </c>
      <c r="AU2028" s="2">
        <f t="shared" si="812"/>
        <v>0</v>
      </c>
      <c r="AW2028" t="s">
        <v>2053</v>
      </c>
      <c r="AX2028" t="s">
        <v>1362</v>
      </c>
      <c r="AY2028">
        <v>1</v>
      </c>
      <c r="BA2028" s="119">
        <v>37</v>
      </c>
      <c r="BB2028" s="121">
        <v>117</v>
      </c>
      <c r="BC2028" s="125">
        <f t="shared" si="813"/>
        <v>37117</v>
      </c>
      <c r="BE2028" s="7" t="s">
        <v>228</v>
      </c>
      <c r="BR2028" s="66">
        <v>14</v>
      </c>
    </row>
    <row r="2029" spans="1:70" ht="13" hidden="1" customHeight="1" outlineLevel="1">
      <c r="A2029" t="s">
        <v>725</v>
      </c>
      <c r="B2029" t="s">
        <v>1362</v>
      </c>
      <c r="C2029" s="1">
        <f t="shared" si="804"/>
        <v>410817</v>
      </c>
      <c r="D2029" s="7">
        <f>IF(N2029&gt;0, RANK(N2029,(N2029:P2029,Q2029:AE2029)),0)</f>
        <v>1</v>
      </c>
      <c r="E2029" s="7">
        <f>IF(O2029&gt;0,RANK(O2029,(N2029:P2029,Q2029:AE2029)),0)</f>
        <v>2</v>
      </c>
      <c r="F2029" s="7">
        <f>IF(P2029&gt;0,RANK(P2029,(N2029:P2029,Q2029:AE2029)),0)</f>
        <v>5</v>
      </c>
      <c r="G2029" s="1">
        <f t="shared" si="802"/>
        <v>100110</v>
      </c>
      <c r="H2029" s="2">
        <f t="shared" si="803"/>
        <v>0.24368514448038908</v>
      </c>
      <c r="I2029" s="2"/>
      <c r="J2029" s="2">
        <f t="shared" si="805"/>
        <v>0.61817792350365253</v>
      </c>
      <c r="K2029" s="2">
        <f t="shared" si="806"/>
        <v>0.37449277902326339</v>
      </c>
      <c r="L2029" s="2">
        <f t="shared" si="807"/>
        <v>3.0427173169562114E-4</v>
      </c>
      <c r="M2029" s="2">
        <f t="shared" si="808"/>
        <v>7.0250257413884635E-3</v>
      </c>
      <c r="N2029" s="66">
        <v>253958</v>
      </c>
      <c r="O2029" s="66">
        <v>153848</v>
      </c>
      <c r="P2029" s="66">
        <v>125</v>
      </c>
      <c r="Q2029" s="66">
        <v>1908</v>
      </c>
      <c r="R2029" s="66">
        <v>19</v>
      </c>
      <c r="U2029" s="66">
        <v>3</v>
      </c>
      <c r="W2029" s="66">
        <f t="shared" si="801"/>
        <v>956</v>
      </c>
      <c r="AN2029" s="7">
        <f>IF(Q2029&gt;0,RANK(Q2029,(N2029:P2029,Q2029:AE2029)),0)</f>
        <v>3</v>
      </c>
      <c r="AO2029" s="7">
        <f>IF(R2029&gt;0,RANK(R2029,(N2029:P2029,Q2029:AE2029)),0)</f>
        <v>6</v>
      </c>
      <c r="AP2029" s="7">
        <f>IF(T2029&gt;0,RANK(T2029,(N2029:P2029,Q2029:AE2029)),0)</f>
        <v>0</v>
      </c>
      <c r="AQ2029" s="7">
        <f>IF(S2029&gt;0,RANK(S2029,(N2029:P2029,Q2029:AE2029)),0)</f>
        <v>0</v>
      </c>
      <c r="AR2029" s="2">
        <f t="shared" si="809"/>
        <v>4.6444037126019619E-3</v>
      </c>
      <c r="AS2029" s="2">
        <f t="shared" si="810"/>
        <v>4.624930321773442E-5</v>
      </c>
      <c r="AT2029" s="2">
        <f t="shared" si="811"/>
        <v>0</v>
      </c>
      <c r="AU2029" s="2">
        <f t="shared" si="812"/>
        <v>0</v>
      </c>
      <c r="AW2029" t="s">
        <v>725</v>
      </c>
      <c r="AX2029" t="s">
        <v>1362</v>
      </c>
      <c r="BA2029" s="119">
        <v>37</v>
      </c>
      <c r="BB2029" s="121">
        <v>119</v>
      </c>
      <c r="BC2029" s="125">
        <f t="shared" si="813"/>
        <v>37119</v>
      </c>
      <c r="BE2029" s="7" t="s">
        <v>228</v>
      </c>
      <c r="BR2029" s="66">
        <v>1103</v>
      </c>
    </row>
    <row r="2030" spans="1:70" ht="13" hidden="1" customHeight="1" outlineLevel="1">
      <c r="A2030" t="s">
        <v>2077</v>
      </c>
      <c r="B2030" t="s">
        <v>1362</v>
      </c>
      <c r="C2030" s="1">
        <f t="shared" si="804"/>
        <v>7846</v>
      </c>
      <c r="D2030" s="7">
        <f>IF(N2030&gt;0, RANK(N2030,(N2030:P2030,Q2030:AE2030)),0)</f>
        <v>2</v>
      </c>
      <c r="E2030" s="7">
        <f>IF(O2030&gt;0,RANK(O2030,(N2030:P2030,Q2030:AE2030)),0)</f>
        <v>1</v>
      </c>
      <c r="F2030" s="7">
        <f>IF(P2030&gt;0,RANK(P2030,(N2030:P2030,Q2030:AE2030)),0)</f>
        <v>5</v>
      </c>
      <c r="G2030" s="1">
        <f t="shared" si="802"/>
        <v>3261</v>
      </c>
      <c r="H2030" s="2">
        <f t="shared" si="803"/>
        <v>0.41562579658424675</v>
      </c>
      <c r="I2030" s="2"/>
      <c r="J2030" s="2">
        <f t="shared" si="805"/>
        <v>0.2852408870762172</v>
      </c>
      <c r="K2030" s="2">
        <f t="shared" si="806"/>
        <v>0.7008666836604639</v>
      </c>
      <c r="L2030" s="2">
        <f t="shared" si="807"/>
        <v>6.3726739739994906E-4</v>
      </c>
      <c r="M2030" s="2">
        <f t="shared" si="808"/>
        <v>1.3255161865918958E-2</v>
      </c>
      <c r="N2030" s="66">
        <v>2238</v>
      </c>
      <c r="O2030" s="66">
        <v>5499</v>
      </c>
      <c r="P2030" s="66">
        <v>5</v>
      </c>
      <c r="Q2030" s="66">
        <v>53</v>
      </c>
      <c r="R2030" s="66">
        <v>0</v>
      </c>
      <c r="U2030" s="66">
        <v>0</v>
      </c>
      <c r="W2030" s="66">
        <f t="shared" si="801"/>
        <v>51</v>
      </c>
      <c r="AN2030" s="7">
        <f>IF(Q2030&gt;0,RANK(Q2030,(N2030:P2030,Q2030:AE2030)),0)</f>
        <v>3</v>
      </c>
      <c r="AO2030" s="7">
        <f>IF(R2030&gt;0,RANK(R2030,(N2030:P2030,Q2030:AE2030)),0)</f>
        <v>0</v>
      </c>
      <c r="AP2030" s="7">
        <f>IF(T2030&gt;0,RANK(T2030,(N2030:P2030,Q2030:AE2030)),0)</f>
        <v>0</v>
      </c>
      <c r="AQ2030" s="7">
        <f>IF(S2030&gt;0,RANK(S2030,(N2030:P2030,Q2030:AE2030)),0)</f>
        <v>0</v>
      </c>
      <c r="AR2030" s="2">
        <f t="shared" si="809"/>
        <v>6.7550344124394594E-3</v>
      </c>
      <c r="AS2030" s="2">
        <f t="shared" si="810"/>
        <v>0</v>
      </c>
      <c r="AT2030" s="2">
        <f t="shared" si="811"/>
        <v>0</v>
      </c>
      <c r="AU2030" s="2">
        <f t="shared" si="812"/>
        <v>0</v>
      </c>
      <c r="AW2030" t="s">
        <v>2077</v>
      </c>
      <c r="AX2030" t="s">
        <v>1362</v>
      </c>
      <c r="AY2030">
        <v>10</v>
      </c>
      <c r="BA2030" s="119">
        <v>37</v>
      </c>
      <c r="BB2030" s="121">
        <v>121</v>
      </c>
      <c r="BC2030" s="125">
        <f t="shared" si="813"/>
        <v>37121</v>
      </c>
      <c r="BE2030" s="7" t="s">
        <v>228</v>
      </c>
      <c r="BR2030" s="66">
        <v>56</v>
      </c>
    </row>
    <row r="2031" spans="1:70" ht="13" hidden="1" customHeight="1" outlineLevel="1">
      <c r="A2031" t="s">
        <v>1426</v>
      </c>
      <c r="B2031" t="s">
        <v>1362</v>
      </c>
      <c r="C2031" s="1">
        <f t="shared" si="804"/>
        <v>11210</v>
      </c>
      <c r="D2031" s="7">
        <f>IF(N2031&gt;0, RANK(N2031,(N2031:P2031,Q2031:AE2031)),0)</f>
        <v>2</v>
      </c>
      <c r="E2031" s="7">
        <f>IF(O2031&gt;0,RANK(O2031,(N2031:P2031,Q2031:AE2031)),0)</f>
        <v>1</v>
      </c>
      <c r="F2031" s="7">
        <f>IF(P2031&gt;0,RANK(P2031,(N2031:P2031,Q2031:AE2031)),0)</f>
        <v>5</v>
      </c>
      <c r="G2031" s="1">
        <f t="shared" si="802"/>
        <v>1229</v>
      </c>
      <c r="H2031" s="2">
        <f t="shared" si="803"/>
        <v>0.1096342551293488</v>
      </c>
      <c r="I2031" s="2"/>
      <c r="J2031" s="2">
        <f t="shared" si="805"/>
        <v>0.43942908117752005</v>
      </c>
      <c r="K2031" s="2">
        <f t="shared" si="806"/>
        <v>0.54906333630686888</v>
      </c>
      <c r="L2031" s="2">
        <f t="shared" si="807"/>
        <v>4.4603033006244426E-4</v>
      </c>
      <c r="M2031" s="2">
        <f t="shared" si="808"/>
        <v>1.106155218554857E-2</v>
      </c>
      <c r="N2031" s="66">
        <v>4926</v>
      </c>
      <c r="O2031" s="66">
        <v>6155</v>
      </c>
      <c r="P2031" s="66">
        <v>5</v>
      </c>
      <c r="Q2031" s="66">
        <v>82</v>
      </c>
      <c r="R2031" s="66">
        <v>0</v>
      </c>
      <c r="U2031" s="66">
        <v>0</v>
      </c>
      <c r="W2031" s="66">
        <f t="shared" si="801"/>
        <v>42</v>
      </c>
      <c r="AN2031" s="7">
        <f>IF(Q2031&gt;0,RANK(Q2031,(N2031:P2031,Q2031:AE2031)),0)</f>
        <v>3</v>
      </c>
      <c r="AO2031" s="7">
        <f>IF(R2031&gt;0,RANK(R2031,(N2031:P2031,Q2031:AE2031)),0)</f>
        <v>0</v>
      </c>
      <c r="AP2031" s="7">
        <f>IF(T2031&gt;0,RANK(T2031,(N2031:P2031,Q2031:AE2031)),0)</f>
        <v>0</v>
      </c>
      <c r="AQ2031" s="7">
        <f>IF(S2031&gt;0,RANK(S2031,(N2031:P2031,Q2031:AE2031)),0)</f>
        <v>0</v>
      </c>
      <c r="AR2031" s="2">
        <f t="shared" si="809"/>
        <v>7.3148974130240853E-3</v>
      </c>
      <c r="AS2031" s="2">
        <f t="shared" si="810"/>
        <v>0</v>
      </c>
      <c r="AT2031" s="2">
        <f t="shared" si="811"/>
        <v>0</v>
      </c>
      <c r="AU2031" s="2">
        <f t="shared" si="812"/>
        <v>0</v>
      </c>
      <c r="AW2031" t="s">
        <v>1426</v>
      </c>
      <c r="AX2031" t="s">
        <v>1362</v>
      </c>
      <c r="AY2031">
        <v>8</v>
      </c>
      <c r="BA2031" s="119">
        <v>37</v>
      </c>
      <c r="BB2031" s="121">
        <v>123</v>
      </c>
      <c r="BC2031" s="125">
        <f t="shared" si="813"/>
        <v>37123</v>
      </c>
      <c r="BE2031" s="7" t="s">
        <v>228</v>
      </c>
      <c r="BR2031" s="66">
        <v>47</v>
      </c>
    </row>
    <row r="2032" spans="1:70" ht="13" hidden="1" customHeight="1" outlineLevel="1">
      <c r="A2032" t="s">
        <v>1303</v>
      </c>
      <c r="B2032" t="s">
        <v>1362</v>
      </c>
      <c r="C2032" s="1">
        <f t="shared" si="804"/>
        <v>45328</v>
      </c>
      <c r="D2032" s="7">
        <f>IF(N2032&gt;0, RANK(N2032,(N2032:P2032,Q2032:AE2032)),0)</f>
        <v>2</v>
      </c>
      <c r="E2032" s="7">
        <f>IF(O2032&gt;0,RANK(O2032,(N2032:P2032,Q2032:AE2032)),0)</f>
        <v>1</v>
      </c>
      <c r="F2032" s="7">
        <f>IF(P2032&gt;0,RANK(P2032,(N2032:P2032,Q2032:AE2032)),0)</f>
        <v>5</v>
      </c>
      <c r="G2032" s="1">
        <f t="shared" si="802"/>
        <v>9690</v>
      </c>
      <c r="H2032" s="2">
        <f t="shared" si="803"/>
        <v>0.21377515001764913</v>
      </c>
      <c r="I2032" s="2"/>
      <c r="J2032" s="2">
        <f t="shared" si="805"/>
        <v>0.38881044828803391</v>
      </c>
      <c r="K2032" s="2">
        <f t="shared" si="806"/>
        <v>0.60258559830568303</v>
      </c>
      <c r="L2032" s="2">
        <f t="shared" si="807"/>
        <v>3.3092128485704201E-4</v>
      </c>
      <c r="M2032" s="2">
        <f t="shared" si="808"/>
        <v>8.2730321214260182E-3</v>
      </c>
      <c r="N2032" s="66">
        <v>17624</v>
      </c>
      <c r="O2032" s="66">
        <v>27314</v>
      </c>
      <c r="P2032" s="66">
        <v>15</v>
      </c>
      <c r="Q2032" s="66">
        <v>269</v>
      </c>
      <c r="R2032" s="66">
        <v>0</v>
      </c>
      <c r="U2032" s="66">
        <v>2</v>
      </c>
      <c r="W2032" s="66">
        <f t="shared" si="801"/>
        <v>104</v>
      </c>
      <c r="AN2032" s="7">
        <f>IF(Q2032&gt;0,RANK(Q2032,(N2032:P2032,Q2032:AE2032)),0)</f>
        <v>3</v>
      </c>
      <c r="AO2032" s="7">
        <f>IF(R2032&gt;0,RANK(R2032,(N2032:P2032,Q2032:AE2032)),0)</f>
        <v>0</v>
      </c>
      <c r="AP2032" s="7">
        <f>IF(T2032&gt;0,RANK(T2032,(N2032:P2032,Q2032:AE2032)),0)</f>
        <v>0</v>
      </c>
      <c r="AQ2032" s="7">
        <f>IF(S2032&gt;0,RANK(S2032,(N2032:P2032,Q2032:AE2032)),0)</f>
        <v>0</v>
      </c>
      <c r="AR2032" s="2">
        <f t="shared" si="809"/>
        <v>5.934521708436287E-3</v>
      </c>
      <c r="AS2032" s="2">
        <f t="shared" si="810"/>
        <v>0</v>
      </c>
      <c r="AT2032" s="2">
        <f t="shared" si="811"/>
        <v>0</v>
      </c>
      <c r="AU2032" s="2">
        <f t="shared" si="812"/>
        <v>0</v>
      </c>
      <c r="AW2032" t="s">
        <v>1303</v>
      </c>
      <c r="AX2032" t="s">
        <v>1362</v>
      </c>
      <c r="AY2032">
        <v>6</v>
      </c>
      <c r="BA2032" s="119">
        <v>37</v>
      </c>
      <c r="BB2032" s="121">
        <v>125</v>
      </c>
      <c r="BC2032" s="125">
        <f t="shared" si="813"/>
        <v>37125</v>
      </c>
      <c r="BE2032" s="7" t="s">
        <v>228</v>
      </c>
      <c r="BR2032" s="66">
        <v>121</v>
      </c>
    </row>
    <row r="2033" spans="1:70" ht="13" hidden="1" customHeight="1" outlineLevel="1">
      <c r="A2033" t="s">
        <v>433</v>
      </c>
      <c r="B2033" t="s">
        <v>1362</v>
      </c>
      <c r="C2033" s="1">
        <f t="shared" si="804"/>
        <v>47118</v>
      </c>
      <c r="D2033" s="7">
        <f>IF(N2033&gt;0, RANK(N2033,(N2033:P2033,Q2033:AE2033)),0)</f>
        <v>2</v>
      </c>
      <c r="E2033" s="7">
        <f>IF(O2033&gt;0,RANK(O2033,(N2033:P2033,Q2033:AE2033)),0)</f>
        <v>1</v>
      </c>
      <c r="F2033" s="7">
        <f>IF(P2033&gt;0,RANK(P2033,(N2033:P2033,Q2033:AE2033)),0)</f>
        <v>5</v>
      </c>
      <c r="G2033" s="1">
        <f t="shared" si="802"/>
        <v>629</v>
      </c>
      <c r="H2033" s="2">
        <f t="shared" si="803"/>
        <v>1.3349463050214356E-2</v>
      </c>
      <c r="I2033" s="2"/>
      <c r="J2033" s="2">
        <f t="shared" si="805"/>
        <v>0.4902372766246445</v>
      </c>
      <c r="K2033" s="2">
        <f t="shared" si="806"/>
        <v>0.5035867396748589</v>
      </c>
      <c r="L2033" s="2">
        <f t="shared" si="807"/>
        <v>2.1223311685555414E-4</v>
      </c>
      <c r="M2033" s="2">
        <f t="shared" si="808"/>
        <v>5.9637505836409917E-3</v>
      </c>
      <c r="N2033" s="66">
        <v>23099</v>
      </c>
      <c r="O2033" s="66">
        <v>23728</v>
      </c>
      <c r="P2033" s="66">
        <v>10</v>
      </c>
      <c r="Q2033" s="66">
        <v>185</v>
      </c>
      <c r="R2033" s="66">
        <v>0</v>
      </c>
      <c r="U2033" s="66">
        <v>0</v>
      </c>
      <c r="W2033" s="66">
        <f t="shared" si="801"/>
        <v>96</v>
      </c>
      <c r="AN2033" s="7">
        <f>IF(Q2033&gt;0,RANK(Q2033,(N2033:P2033,Q2033:AE2033)),0)</f>
        <v>3</v>
      </c>
      <c r="AO2033" s="7">
        <f>IF(R2033&gt;0,RANK(R2033,(N2033:P2033,Q2033:AE2033)),0)</f>
        <v>0</v>
      </c>
      <c r="AP2033" s="7">
        <f>IF(T2033&gt;0,RANK(T2033,(N2033:P2033,Q2033:AE2033)),0)</f>
        <v>0</v>
      </c>
      <c r="AQ2033" s="7">
        <f>IF(S2033&gt;0,RANK(S2033,(N2033:P2033,Q2033:AE2033)),0)</f>
        <v>0</v>
      </c>
      <c r="AR2033" s="2">
        <f t="shared" si="809"/>
        <v>3.9263126618277518E-3</v>
      </c>
      <c r="AS2033" s="2">
        <f t="shared" si="810"/>
        <v>0</v>
      </c>
      <c r="AT2033" s="2">
        <f t="shared" si="811"/>
        <v>0</v>
      </c>
      <c r="AU2033" s="2">
        <f t="shared" si="812"/>
        <v>0</v>
      </c>
      <c r="AW2033" t="s">
        <v>433</v>
      </c>
      <c r="AX2033" t="s">
        <v>1362</v>
      </c>
      <c r="BA2033" s="119">
        <v>37</v>
      </c>
      <c r="BB2033" s="121">
        <v>127</v>
      </c>
      <c r="BC2033" s="125">
        <f t="shared" si="813"/>
        <v>37127</v>
      </c>
      <c r="BE2033" s="7" t="s">
        <v>228</v>
      </c>
      <c r="BR2033" s="66">
        <v>106</v>
      </c>
    </row>
    <row r="2034" spans="1:70" ht="13" hidden="1" customHeight="1" outlineLevel="1">
      <c r="A2034" t="s">
        <v>1002</v>
      </c>
      <c r="B2034" t="s">
        <v>1362</v>
      </c>
      <c r="C2034" s="1">
        <f t="shared" ref="C2034:C2070" si="814">SUM(N2034:AL2034)</f>
        <v>100665</v>
      </c>
      <c r="D2034" s="7">
        <f>IF(N2034&gt;0, RANK(N2034,(N2034:P2034,Q2034:AE2034)),0)</f>
        <v>2</v>
      </c>
      <c r="E2034" s="7">
        <f>IF(O2034&gt;0,RANK(O2034,(N2034:P2034,Q2034:AE2034)),0)</f>
        <v>1</v>
      </c>
      <c r="F2034" s="7">
        <f>IF(P2034&gt;0,RANK(P2034,(N2034:P2034,Q2034:AE2034)),0)</f>
        <v>5</v>
      </c>
      <c r="G2034" s="1">
        <f t="shared" si="802"/>
        <v>1399</v>
      </c>
      <c r="H2034" s="2">
        <f t="shared" si="803"/>
        <v>1.3897581085779567E-2</v>
      </c>
      <c r="I2034" s="2"/>
      <c r="J2034" s="2">
        <f t="shared" ref="J2034:J2070" si="815">IF($C2034=0,"-",N2034/$C2034)</f>
        <v>0.48820344707693836</v>
      </c>
      <c r="K2034" s="2">
        <f t="shared" ref="K2034:K2070" si="816">IF($C2034=0,"-",O2034/$C2034)</f>
        <v>0.50210102816271796</v>
      </c>
      <c r="L2034" s="2">
        <f t="shared" ref="L2034:L2070" si="817">IF($C2034=0,"-",P2034/$C2034)</f>
        <v>3.5762181493071077E-4</v>
      </c>
      <c r="M2034" s="2">
        <f t="shared" ref="M2034:M2065" si="818">IF(C2034=0,"-",(1-J2034-K2034-L2034))</f>
        <v>9.3379029454130329E-3</v>
      </c>
      <c r="N2034" s="66">
        <v>49145</v>
      </c>
      <c r="O2034" s="66">
        <v>50544</v>
      </c>
      <c r="P2034" s="66">
        <v>36</v>
      </c>
      <c r="Q2034" s="66">
        <v>571</v>
      </c>
      <c r="R2034" s="66">
        <v>6</v>
      </c>
      <c r="U2034" s="66">
        <v>1</v>
      </c>
      <c r="W2034" s="66">
        <f t="shared" si="801"/>
        <v>362</v>
      </c>
      <c r="AN2034" s="7">
        <f>IF(Q2034&gt;0,RANK(Q2034,(N2034:P2034,Q2034:AE2034)),0)</f>
        <v>3</v>
      </c>
      <c r="AO2034" s="7">
        <f>IF(R2034&gt;0,RANK(R2034,(N2034:P2034,Q2034:AE2034)),0)</f>
        <v>6</v>
      </c>
      <c r="AP2034" s="7">
        <f>IF(T2034&gt;0,RANK(T2034,(N2034:P2034,Q2034:AE2034)),0)</f>
        <v>0</v>
      </c>
      <c r="AQ2034" s="7">
        <f>IF(S2034&gt;0,RANK(S2034,(N2034:P2034,Q2034:AE2034)),0)</f>
        <v>0</v>
      </c>
      <c r="AR2034" s="2">
        <f t="shared" ref="AR2034:AR2070" si="819">IF($C2034=0,"-",Q2034/$C2034)</f>
        <v>5.672279342373218E-3</v>
      </c>
      <c r="AS2034" s="2">
        <f t="shared" ref="AS2034:AS2070" si="820">IF($C2034=0,"-",R2034/$C2034)</f>
        <v>5.9603635821785127E-5</v>
      </c>
      <c r="AT2034" s="2">
        <f t="shared" ref="AT2034:AT2070" si="821">IF($C2034=0,"-",T2034/$C2034)</f>
        <v>0</v>
      </c>
      <c r="AU2034" s="2">
        <f t="shared" ref="AU2034:AU2070" si="822">IF($C2034=0,"-",S2034/$C2034)</f>
        <v>0</v>
      </c>
      <c r="AW2034" t="s">
        <v>1002</v>
      </c>
      <c r="AX2034" t="s">
        <v>1362</v>
      </c>
      <c r="AY2034">
        <v>7</v>
      </c>
      <c r="BA2034" s="119">
        <v>37</v>
      </c>
      <c r="BB2034" s="121">
        <v>129</v>
      </c>
      <c r="BC2034" s="125">
        <f t="shared" si="813"/>
        <v>37129</v>
      </c>
      <c r="BE2034" s="7" t="s">
        <v>228</v>
      </c>
      <c r="BR2034" s="66">
        <v>405</v>
      </c>
    </row>
    <row r="2035" spans="1:70" ht="13" hidden="1" customHeight="1" outlineLevel="1">
      <c r="A2035" t="s">
        <v>529</v>
      </c>
      <c r="B2035" t="s">
        <v>1362</v>
      </c>
      <c r="C2035" s="1">
        <f t="shared" si="814"/>
        <v>10618</v>
      </c>
      <c r="D2035" s="7">
        <f>IF(N2035&gt;0, RANK(N2035,(N2035:P2035,Q2035:AE2035)),0)</f>
        <v>1</v>
      </c>
      <c r="E2035" s="7">
        <f>IF(O2035&gt;0,RANK(O2035,(N2035:P2035,Q2035:AE2035)),0)</f>
        <v>2</v>
      </c>
      <c r="F2035" s="7">
        <f>IF(P2035&gt;0,RANK(P2035,(N2035:P2035,Q2035:AE2035)),0)</f>
        <v>0</v>
      </c>
      <c r="G2035" s="1">
        <f t="shared" si="802"/>
        <v>3232</v>
      </c>
      <c r="H2035" s="2">
        <f t="shared" si="803"/>
        <v>0.30438877378037293</v>
      </c>
      <c r="I2035" s="2"/>
      <c r="J2035" s="2">
        <f t="shared" si="815"/>
        <v>0.65012243360331512</v>
      </c>
      <c r="K2035" s="2">
        <f t="shared" si="816"/>
        <v>0.34573365982294219</v>
      </c>
      <c r="L2035" s="2">
        <f t="shared" si="817"/>
        <v>0</v>
      </c>
      <c r="M2035" s="2">
        <f t="shared" si="818"/>
        <v>4.143906573742695E-3</v>
      </c>
      <c r="N2035" s="66">
        <v>6903</v>
      </c>
      <c r="O2035" s="66">
        <v>3671</v>
      </c>
      <c r="P2035" s="66">
        <v>0</v>
      </c>
      <c r="Q2035" s="66">
        <v>34</v>
      </c>
      <c r="R2035" s="66">
        <v>0</v>
      </c>
      <c r="U2035" s="66">
        <v>0</v>
      </c>
      <c r="W2035" s="66">
        <f t="shared" ref="W2035:W2069" si="823">BR2035-P2035-SUM(R2035:V2035)-SUM(X2035:AL2035)</f>
        <v>10</v>
      </c>
      <c r="AN2035" s="7">
        <f>IF(Q2035&gt;0,RANK(Q2035,(N2035:P2035,Q2035:AE2035)),0)</f>
        <v>3</v>
      </c>
      <c r="AO2035" s="7">
        <f>IF(R2035&gt;0,RANK(R2035,(N2035:P2035,Q2035:AE2035)),0)</f>
        <v>0</v>
      </c>
      <c r="AP2035" s="7">
        <f>IF(T2035&gt;0,RANK(T2035,(N2035:P2035,Q2035:AE2035)),0)</f>
        <v>0</v>
      </c>
      <c r="AQ2035" s="7">
        <f>IF(S2035&gt;0,RANK(S2035,(N2035:P2035,Q2035:AE2035)),0)</f>
        <v>0</v>
      </c>
      <c r="AR2035" s="2">
        <f t="shared" si="819"/>
        <v>3.2021096251648143E-3</v>
      </c>
      <c r="AS2035" s="2">
        <f t="shared" si="820"/>
        <v>0</v>
      </c>
      <c r="AT2035" s="2">
        <f t="shared" si="821"/>
        <v>0</v>
      </c>
      <c r="AU2035" s="2">
        <f t="shared" si="822"/>
        <v>0</v>
      </c>
      <c r="AW2035" t="s">
        <v>529</v>
      </c>
      <c r="AX2035" t="s">
        <v>1362</v>
      </c>
      <c r="AY2035">
        <v>1</v>
      </c>
      <c r="BA2035" s="119">
        <v>37</v>
      </c>
      <c r="BB2035" s="121">
        <v>131</v>
      </c>
      <c r="BC2035" s="125">
        <f t="shared" si="813"/>
        <v>37131</v>
      </c>
      <c r="BE2035" s="7" t="s">
        <v>228</v>
      </c>
      <c r="BR2035" s="66">
        <v>10</v>
      </c>
    </row>
    <row r="2036" spans="1:70" ht="13" hidden="1" customHeight="1" outlineLevel="1">
      <c r="A2036" t="s">
        <v>444</v>
      </c>
      <c r="B2036" t="s">
        <v>1362</v>
      </c>
      <c r="C2036" s="1">
        <f t="shared" si="814"/>
        <v>50203</v>
      </c>
      <c r="D2036" s="7">
        <f>IF(N2036&gt;0, RANK(N2036,(N2036:P2036,Q2036:AE2036)),0)</f>
        <v>2</v>
      </c>
      <c r="E2036" s="7">
        <f>IF(O2036&gt;0,RANK(O2036,(N2036:P2036,Q2036:AE2036)),0)</f>
        <v>1</v>
      </c>
      <c r="F2036" s="7">
        <f>IF(P2036&gt;0,RANK(P2036,(N2036:P2036,Q2036:AE2036)),0)</f>
        <v>5</v>
      </c>
      <c r="G2036" s="1">
        <f t="shared" si="802"/>
        <v>10779</v>
      </c>
      <c r="H2036" s="2">
        <f t="shared" si="803"/>
        <v>0.21470828436547618</v>
      </c>
      <c r="I2036" s="2"/>
      <c r="J2036" s="2">
        <f t="shared" si="815"/>
        <v>0.38840308348106689</v>
      </c>
      <c r="K2036" s="2">
        <f t="shared" si="816"/>
        <v>0.60311136784654307</v>
      </c>
      <c r="L2036" s="2">
        <f t="shared" si="817"/>
        <v>2.7886779674521443E-4</v>
      </c>
      <c r="M2036" s="2">
        <f t="shared" si="818"/>
        <v>8.2066808756448284E-3</v>
      </c>
      <c r="N2036" s="66">
        <v>19499</v>
      </c>
      <c r="O2036" s="66">
        <v>30278</v>
      </c>
      <c r="P2036" s="66">
        <v>14</v>
      </c>
      <c r="Q2036" s="66">
        <v>289</v>
      </c>
      <c r="R2036" s="66">
        <v>0</v>
      </c>
      <c r="U2036" s="66">
        <v>0</v>
      </c>
      <c r="W2036" s="66">
        <f t="shared" si="823"/>
        <v>123</v>
      </c>
      <c r="AN2036" s="7">
        <f>IF(Q2036&gt;0,RANK(Q2036,(N2036:P2036,Q2036:AE2036)),0)</f>
        <v>3</v>
      </c>
      <c r="AO2036" s="7">
        <f>IF(R2036&gt;0,RANK(R2036,(N2036:P2036,Q2036:AE2036)),0)</f>
        <v>0</v>
      </c>
      <c r="AP2036" s="7">
        <f>IF(T2036&gt;0,RANK(T2036,(N2036:P2036,Q2036:AE2036)),0)</f>
        <v>0</v>
      </c>
      <c r="AQ2036" s="7">
        <f>IF(S2036&gt;0,RANK(S2036,(N2036:P2036,Q2036:AE2036)),0)</f>
        <v>0</v>
      </c>
      <c r="AR2036" s="2">
        <f t="shared" si="819"/>
        <v>5.7566280899547838E-3</v>
      </c>
      <c r="AS2036" s="2">
        <f t="shared" si="820"/>
        <v>0</v>
      </c>
      <c r="AT2036" s="2">
        <f t="shared" si="821"/>
        <v>0</v>
      </c>
      <c r="AU2036" s="2">
        <f t="shared" si="822"/>
        <v>0</v>
      </c>
      <c r="AW2036" t="s">
        <v>444</v>
      </c>
      <c r="AX2036" t="s">
        <v>1362</v>
      </c>
      <c r="AY2036">
        <v>3</v>
      </c>
      <c r="BA2036" s="119">
        <v>37</v>
      </c>
      <c r="BB2036" s="121">
        <v>133</v>
      </c>
      <c r="BC2036" s="125">
        <f t="shared" si="813"/>
        <v>37133</v>
      </c>
      <c r="BE2036" s="7" t="s">
        <v>228</v>
      </c>
      <c r="BR2036" s="66">
        <v>137</v>
      </c>
    </row>
    <row r="2037" spans="1:70" ht="13" hidden="1" customHeight="1" outlineLevel="1">
      <c r="A2037" t="s">
        <v>3376</v>
      </c>
      <c r="B2037" t="s">
        <v>1362</v>
      </c>
      <c r="C2037" s="1">
        <f t="shared" si="814"/>
        <v>74910</v>
      </c>
      <c r="D2037" s="7">
        <f>IF(N2037&gt;0, RANK(N2037,(N2037:P2037,Q2037:AE2037)),0)</f>
        <v>1</v>
      </c>
      <c r="E2037" s="7">
        <f>IF(O2037&gt;0,RANK(O2037,(N2037:P2037,Q2037:AE2037)),0)</f>
        <v>2</v>
      </c>
      <c r="F2037" s="7">
        <f>IF(P2037&gt;0,RANK(P2037,(N2037:P2037,Q2037:AE2037)),0)</f>
        <v>5</v>
      </c>
      <c r="G2037" s="1">
        <f t="shared" si="802"/>
        <v>33540</v>
      </c>
      <c r="H2037" s="2">
        <f t="shared" si="803"/>
        <v>0.44773728474169</v>
      </c>
      <c r="I2037" s="2"/>
      <c r="J2037" s="2">
        <f t="shared" si="815"/>
        <v>0.71827526364971295</v>
      </c>
      <c r="K2037" s="2">
        <f t="shared" si="816"/>
        <v>0.27053797890802295</v>
      </c>
      <c r="L2037" s="2">
        <f t="shared" si="817"/>
        <v>5.072753971432385E-4</v>
      </c>
      <c r="M2037" s="2">
        <f t="shared" si="818"/>
        <v>1.0679482045120868E-2</v>
      </c>
      <c r="N2037" s="66">
        <v>53806</v>
      </c>
      <c r="O2037" s="66">
        <v>20266</v>
      </c>
      <c r="P2037" s="66">
        <v>38</v>
      </c>
      <c r="Q2037" s="66">
        <v>522</v>
      </c>
      <c r="R2037" s="66">
        <v>17</v>
      </c>
      <c r="U2037" s="66">
        <v>3</v>
      </c>
      <c r="W2037" s="66">
        <f t="shared" si="823"/>
        <v>258</v>
      </c>
      <c r="AN2037" s="7">
        <f>IF(Q2037&gt;0,RANK(Q2037,(N2037:P2037,Q2037:AE2037)),0)</f>
        <v>3</v>
      </c>
      <c r="AO2037" s="7">
        <f>IF(R2037&gt;0,RANK(R2037,(N2037:P2037,Q2037:AE2037)),0)</f>
        <v>6</v>
      </c>
      <c r="AP2037" s="7">
        <f>IF(T2037&gt;0,RANK(T2037,(N2037:P2037,Q2037:AE2037)),0)</f>
        <v>0</v>
      </c>
      <c r="AQ2037" s="7">
        <f>IF(S2037&gt;0,RANK(S2037,(N2037:P2037,Q2037:AE2037)),0)</f>
        <v>0</v>
      </c>
      <c r="AR2037" s="2">
        <f t="shared" si="819"/>
        <v>6.9683620344413296E-3</v>
      </c>
      <c r="AS2037" s="2">
        <f t="shared" si="820"/>
        <v>2.2693899345881726E-4</v>
      </c>
      <c r="AT2037" s="2">
        <f t="shared" si="821"/>
        <v>0</v>
      </c>
      <c r="AU2037" s="2">
        <f t="shared" si="822"/>
        <v>0</v>
      </c>
      <c r="AW2037" t="s">
        <v>3376</v>
      </c>
      <c r="AX2037" t="s">
        <v>1362</v>
      </c>
      <c r="AY2037">
        <v>4</v>
      </c>
      <c r="BA2037" s="119">
        <v>37</v>
      </c>
      <c r="BB2037" s="121">
        <v>135</v>
      </c>
      <c r="BC2037" s="125">
        <f t="shared" si="813"/>
        <v>37135</v>
      </c>
      <c r="BE2037" s="7" t="s">
        <v>228</v>
      </c>
      <c r="BR2037" s="66">
        <v>316</v>
      </c>
    </row>
    <row r="2038" spans="1:70" ht="13" hidden="1" customHeight="1" outlineLevel="1">
      <c r="A2038" t="s">
        <v>172</v>
      </c>
      <c r="B2038" t="s">
        <v>1362</v>
      </c>
      <c r="C2038" s="1">
        <f t="shared" si="814"/>
        <v>6712</v>
      </c>
      <c r="D2038" s="7">
        <f>IF(N2038&gt;0, RANK(N2038,(N2038:P2038,Q2038:AE2038)),0)</f>
        <v>2</v>
      </c>
      <c r="E2038" s="7">
        <f>IF(O2038&gt;0,RANK(O2038,(N2038:P2038,Q2038:AE2038)),0)</f>
        <v>1</v>
      </c>
      <c r="F2038" s="7">
        <f>IF(P2038&gt;0,RANK(P2038,(N2038:P2038,Q2038:AE2038)),0)</f>
        <v>5</v>
      </c>
      <c r="G2038" s="1">
        <f t="shared" si="802"/>
        <v>985</v>
      </c>
      <c r="H2038" s="2">
        <f t="shared" si="803"/>
        <v>0.14675208581644816</v>
      </c>
      <c r="I2038" s="2"/>
      <c r="J2038" s="2">
        <f t="shared" si="815"/>
        <v>0.42282479141835516</v>
      </c>
      <c r="K2038" s="2">
        <f t="shared" si="816"/>
        <v>0.56957687723480332</v>
      </c>
      <c r="L2038" s="2">
        <f t="shared" si="817"/>
        <v>1.4898688915375446E-4</v>
      </c>
      <c r="M2038" s="2">
        <f t="shared" si="818"/>
        <v>7.4493444576877593E-3</v>
      </c>
      <c r="N2038" s="66">
        <v>2838</v>
      </c>
      <c r="O2038" s="66">
        <v>3823</v>
      </c>
      <c r="P2038" s="66">
        <v>1</v>
      </c>
      <c r="Q2038" s="66">
        <v>37</v>
      </c>
      <c r="R2038" s="66">
        <v>0</v>
      </c>
      <c r="U2038" s="66">
        <v>0</v>
      </c>
      <c r="W2038" s="66">
        <f t="shared" si="823"/>
        <v>13</v>
      </c>
      <c r="AN2038" s="7">
        <f>IF(Q2038&gt;0,RANK(Q2038,(N2038:P2038,Q2038:AE2038)),0)</f>
        <v>3</v>
      </c>
      <c r="AO2038" s="7">
        <f>IF(R2038&gt;0,RANK(R2038,(N2038:P2038,Q2038:AE2038)),0)</f>
        <v>0</v>
      </c>
      <c r="AP2038" s="7">
        <f>IF(T2038&gt;0,RANK(T2038,(N2038:P2038,Q2038:AE2038)),0)</f>
        <v>0</v>
      </c>
      <c r="AQ2038" s="7">
        <f>IF(S2038&gt;0,RANK(S2038,(N2038:P2038,Q2038:AE2038)),0)</f>
        <v>0</v>
      </c>
      <c r="AR2038" s="2">
        <f t="shared" si="819"/>
        <v>5.5125148986889154E-3</v>
      </c>
      <c r="AS2038" s="2">
        <f t="shared" si="820"/>
        <v>0</v>
      </c>
      <c r="AT2038" s="2">
        <f t="shared" si="821"/>
        <v>0</v>
      </c>
      <c r="AU2038" s="2">
        <f t="shared" si="822"/>
        <v>0</v>
      </c>
      <c r="AW2038" t="s">
        <v>172</v>
      </c>
      <c r="AX2038" t="s">
        <v>1362</v>
      </c>
      <c r="AY2038">
        <v>3</v>
      </c>
      <c r="BA2038" s="119">
        <v>37</v>
      </c>
      <c r="BB2038" s="121">
        <v>137</v>
      </c>
      <c r="BC2038" s="125">
        <f t="shared" si="813"/>
        <v>37137</v>
      </c>
      <c r="BE2038" s="7" t="s">
        <v>228</v>
      </c>
      <c r="BR2038" s="66">
        <v>14</v>
      </c>
    </row>
    <row r="2039" spans="1:70" ht="13" hidden="1" customHeight="1" outlineLevel="1">
      <c r="A2039" t="s">
        <v>330</v>
      </c>
      <c r="B2039" t="s">
        <v>1362</v>
      </c>
      <c r="C2039" s="1">
        <f t="shared" si="814"/>
        <v>18180</v>
      </c>
      <c r="D2039" s="7">
        <f>IF(N2039&gt;0, RANK(N2039,(N2039:P2039,Q2039:AE2039)),0)</f>
        <v>1</v>
      </c>
      <c r="E2039" s="7">
        <f>IF(O2039&gt;0,RANK(O2039,(N2039:P2039,Q2039:AE2039)),0)</f>
        <v>2</v>
      </c>
      <c r="F2039" s="7">
        <f>IF(P2039&gt;0,RANK(P2039,(N2039:P2039,Q2039:AE2039)),0)</f>
        <v>5</v>
      </c>
      <c r="G2039" s="1">
        <f t="shared" si="802"/>
        <v>2494</v>
      </c>
      <c r="H2039" s="2">
        <f t="shared" si="803"/>
        <v>0.13718371837183718</v>
      </c>
      <c r="I2039" s="2"/>
      <c r="J2039" s="2">
        <f t="shared" si="815"/>
        <v>0.56501650165016504</v>
      </c>
      <c r="K2039" s="2">
        <f t="shared" si="816"/>
        <v>0.42783278327832786</v>
      </c>
      <c r="L2039" s="2">
        <f t="shared" si="817"/>
        <v>1.6501650165016502E-4</v>
      </c>
      <c r="M2039" s="2">
        <f t="shared" si="818"/>
        <v>6.9856985698569431E-3</v>
      </c>
      <c r="N2039" s="66">
        <v>10272</v>
      </c>
      <c r="O2039" s="66">
        <v>7778</v>
      </c>
      <c r="P2039" s="66">
        <v>3</v>
      </c>
      <c r="Q2039" s="66">
        <v>75</v>
      </c>
      <c r="R2039" s="66">
        <v>2</v>
      </c>
      <c r="U2039" s="66">
        <v>0</v>
      </c>
      <c r="W2039" s="66">
        <f t="shared" si="823"/>
        <v>50</v>
      </c>
      <c r="AN2039" s="7">
        <f>IF(Q2039&gt;0,RANK(Q2039,(N2039:P2039,Q2039:AE2039)),0)</f>
        <v>3</v>
      </c>
      <c r="AO2039" s="7">
        <f>IF(R2039&gt;0,RANK(R2039,(N2039:P2039,Q2039:AE2039)),0)</f>
        <v>6</v>
      </c>
      <c r="AP2039" s="7">
        <f>IF(T2039&gt;0,RANK(T2039,(N2039:P2039,Q2039:AE2039)),0)</f>
        <v>0</v>
      </c>
      <c r="AQ2039" s="7">
        <f>IF(S2039&gt;0,RANK(S2039,(N2039:P2039,Q2039:AE2039)),0)</f>
        <v>0</v>
      </c>
      <c r="AR2039" s="2">
        <f t="shared" si="819"/>
        <v>4.125412541254125E-3</v>
      </c>
      <c r="AS2039" s="2">
        <f t="shared" si="820"/>
        <v>1.1001100110011001E-4</v>
      </c>
      <c r="AT2039" s="2">
        <f t="shared" si="821"/>
        <v>0</v>
      </c>
      <c r="AU2039" s="2">
        <f t="shared" si="822"/>
        <v>0</v>
      </c>
      <c r="AW2039" t="s">
        <v>330</v>
      </c>
      <c r="AX2039" t="s">
        <v>1362</v>
      </c>
      <c r="AY2039">
        <v>1</v>
      </c>
      <c r="BA2039" s="119">
        <v>37</v>
      </c>
      <c r="BB2039" s="121">
        <v>139</v>
      </c>
      <c r="BC2039" s="125">
        <f t="shared" si="813"/>
        <v>37139</v>
      </c>
      <c r="BE2039" s="7" t="s">
        <v>228</v>
      </c>
      <c r="BR2039" s="66">
        <v>55</v>
      </c>
    </row>
    <row r="2040" spans="1:70" ht="13" hidden="1" customHeight="1" outlineLevel="1">
      <c r="A2040" t="s">
        <v>1640</v>
      </c>
      <c r="B2040" t="s">
        <v>1362</v>
      </c>
      <c r="C2040" s="1">
        <f t="shared" si="814"/>
        <v>23749</v>
      </c>
      <c r="D2040" s="7">
        <f>IF(N2040&gt;0, RANK(N2040,(N2040:P2040,Q2040:AE2040)),0)</f>
        <v>2</v>
      </c>
      <c r="E2040" s="7">
        <f>IF(O2040&gt;0,RANK(O2040,(N2040:P2040,Q2040:AE2040)),0)</f>
        <v>1</v>
      </c>
      <c r="F2040" s="7">
        <f>IF(P2040&gt;0,RANK(P2040,(N2040:P2040,Q2040:AE2040)),0)</f>
        <v>0</v>
      </c>
      <c r="G2040" s="1">
        <f t="shared" si="802"/>
        <v>3711</v>
      </c>
      <c r="H2040" s="2">
        <f t="shared" si="803"/>
        <v>0.15625921091414374</v>
      </c>
      <c r="I2040" s="2"/>
      <c r="J2040" s="2">
        <f t="shared" si="815"/>
        <v>0.41715440650132635</v>
      </c>
      <c r="K2040" s="2">
        <f t="shared" si="816"/>
        <v>0.57341361741547014</v>
      </c>
      <c r="L2040" s="2">
        <f t="shared" si="817"/>
        <v>0</v>
      </c>
      <c r="M2040" s="2">
        <f t="shared" si="818"/>
        <v>9.4319760832034527E-3</v>
      </c>
      <c r="N2040" s="66">
        <v>9907</v>
      </c>
      <c r="O2040" s="66">
        <v>13618</v>
      </c>
      <c r="P2040" s="66">
        <v>0</v>
      </c>
      <c r="Q2040" s="66">
        <v>149</v>
      </c>
      <c r="R2040" s="66">
        <v>2</v>
      </c>
      <c r="U2040" s="66">
        <v>0</v>
      </c>
      <c r="W2040" s="66">
        <f t="shared" si="823"/>
        <v>73</v>
      </c>
      <c r="AN2040" s="7">
        <f>IF(Q2040&gt;0,RANK(Q2040,(N2040:P2040,Q2040:AE2040)),0)</f>
        <v>3</v>
      </c>
      <c r="AO2040" s="7">
        <f>IF(R2040&gt;0,RANK(R2040,(N2040:P2040,Q2040:AE2040)),0)</f>
        <v>5</v>
      </c>
      <c r="AP2040" s="7">
        <f>IF(T2040&gt;0,RANK(T2040,(N2040:P2040,Q2040:AE2040)),0)</f>
        <v>0</v>
      </c>
      <c r="AQ2040" s="7">
        <f>IF(S2040&gt;0,RANK(S2040,(N2040:P2040,Q2040:AE2040)),0)</f>
        <v>0</v>
      </c>
      <c r="AR2040" s="2">
        <f t="shared" si="819"/>
        <v>6.2739483767737586E-3</v>
      </c>
      <c r="AS2040" s="2">
        <f t="shared" si="820"/>
        <v>8.4214072171459852E-5</v>
      </c>
      <c r="AT2040" s="2">
        <f t="shared" si="821"/>
        <v>0</v>
      </c>
      <c r="AU2040" s="2">
        <f t="shared" si="822"/>
        <v>0</v>
      </c>
      <c r="AW2040" t="s">
        <v>1640</v>
      </c>
      <c r="AX2040" t="s">
        <v>1362</v>
      </c>
      <c r="AY2040">
        <v>7</v>
      </c>
      <c r="BA2040" s="119">
        <v>37</v>
      </c>
      <c r="BB2040" s="121">
        <v>141</v>
      </c>
      <c r="BC2040" s="125">
        <f t="shared" si="813"/>
        <v>37141</v>
      </c>
      <c r="BE2040" s="7" t="s">
        <v>228</v>
      </c>
      <c r="BR2040" s="66">
        <v>75</v>
      </c>
    </row>
    <row r="2041" spans="1:70" ht="13" hidden="1" customHeight="1" outlineLevel="1">
      <c r="A2041" t="s">
        <v>2898</v>
      </c>
      <c r="B2041" t="s">
        <v>1362</v>
      </c>
      <c r="C2041" s="1">
        <f t="shared" si="814"/>
        <v>6501</v>
      </c>
      <c r="D2041" s="7">
        <f>IF(N2041&gt;0, RANK(N2041,(N2041:P2041,Q2041:AE2041)),0)</f>
        <v>2</v>
      </c>
      <c r="E2041" s="7">
        <f>IF(O2041&gt;0,RANK(O2041,(N2041:P2041,Q2041:AE2041)),0)</f>
        <v>1</v>
      </c>
      <c r="F2041" s="7">
        <f>IF(P2041&gt;0,RANK(P2041,(N2041:P2041,Q2041:AE2041)),0)</f>
        <v>5</v>
      </c>
      <c r="G2041" s="1">
        <f t="shared" si="802"/>
        <v>906</v>
      </c>
      <c r="H2041" s="2">
        <f t="shared" si="803"/>
        <v>0.13936317489616981</v>
      </c>
      <c r="I2041" s="2"/>
      <c r="J2041" s="2">
        <f t="shared" si="815"/>
        <v>0.42639593908629442</v>
      </c>
      <c r="K2041" s="2">
        <f t="shared" si="816"/>
        <v>0.56575911398246426</v>
      </c>
      <c r="L2041" s="2">
        <f t="shared" si="817"/>
        <v>4.6146746654360867E-4</v>
      </c>
      <c r="M2041" s="2">
        <f t="shared" si="818"/>
        <v>7.3834794646977725E-3</v>
      </c>
      <c r="N2041" s="66">
        <v>2772</v>
      </c>
      <c r="O2041" s="66">
        <v>3678</v>
      </c>
      <c r="P2041" s="66">
        <v>3</v>
      </c>
      <c r="Q2041" s="66">
        <v>30</v>
      </c>
      <c r="R2041" s="66">
        <v>1</v>
      </c>
      <c r="U2041" s="66">
        <v>0</v>
      </c>
      <c r="W2041" s="66">
        <f t="shared" si="823"/>
        <v>17</v>
      </c>
      <c r="AN2041" s="7">
        <f>IF(Q2041&gt;0,RANK(Q2041,(N2041:P2041,Q2041:AE2041)),0)</f>
        <v>3</v>
      </c>
      <c r="AO2041" s="7">
        <f>IF(R2041&gt;0,RANK(R2041,(N2041:P2041,Q2041:AE2041)),0)</f>
        <v>6</v>
      </c>
      <c r="AP2041" s="7">
        <f>IF(T2041&gt;0,RANK(T2041,(N2041:P2041,Q2041:AE2041)),0)</f>
        <v>0</v>
      </c>
      <c r="AQ2041" s="7">
        <f>IF(S2041&gt;0,RANK(S2041,(N2041:P2041,Q2041:AE2041)),0)</f>
        <v>0</v>
      </c>
      <c r="AR2041" s="2">
        <f t="shared" si="819"/>
        <v>4.6146746654360865E-3</v>
      </c>
      <c r="AS2041" s="2">
        <f t="shared" si="820"/>
        <v>1.5382248884786957E-4</v>
      </c>
      <c r="AT2041" s="2">
        <f t="shared" si="821"/>
        <v>0</v>
      </c>
      <c r="AU2041" s="2">
        <f t="shared" si="822"/>
        <v>0</v>
      </c>
      <c r="AW2041" t="s">
        <v>2898</v>
      </c>
      <c r="AX2041" t="s">
        <v>1362</v>
      </c>
      <c r="AY2041">
        <v>1</v>
      </c>
      <c r="BA2041" s="119">
        <v>37</v>
      </c>
      <c r="BB2041" s="121">
        <v>143</v>
      </c>
      <c r="BC2041" s="125">
        <f t="shared" si="813"/>
        <v>37143</v>
      </c>
      <c r="BE2041" s="7" t="s">
        <v>228</v>
      </c>
      <c r="BR2041" s="66">
        <v>21</v>
      </c>
    </row>
    <row r="2042" spans="1:70" ht="13" hidden="1" customHeight="1" outlineLevel="1">
      <c r="A2042" t="s">
        <v>1281</v>
      </c>
      <c r="B2042" t="s">
        <v>1362</v>
      </c>
      <c r="C2042" s="1">
        <f t="shared" si="814"/>
        <v>18632</v>
      </c>
      <c r="D2042" s="7">
        <f>IF(N2042&gt;0, RANK(N2042,(N2042:P2042,Q2042:AE2042)),0)</f>
        <v>2</v>
      </c>
      <c r="E2042" s="7">
        <f>IF(O2042&gt;0,RANK(O2042,(N2042:P2042,Q2042:AE2042)),0)</f>
        <v>1</v>
      </c>
      <c r="F2042" s="7">
        <f>IF(P2042&gt;0,RANK(P2042,(N2042:P2042,Q2042:AE2042)),0)</f>
        <v>5</v>
      </c>
      <c r="G2042" s="1">
        <f t="shared" si="802"/>
        <v>1584</v>
      </c>
      <c r="H2042" s="2">
        <f t="shared" si="803"/>
        <v>8.5015027908973806E-2</v>
      </c>
      <c r="I2042" s="2"/>
      <c r="J2042" s="2">
        <f t="shared" si="815"/>
        <v>0.45330613997423785</v>
      </c>
      <c r="K2042" s="2">
        <f t="shared" si="816"/>
        <v>0.53832116788321172</v>
      </c>
      <c r="L2042" s="2">
        <f t="shared" si="817"/>
        <v>4.2936882782310007E-4</v>
      </c>
      <c r="M2042" s="2">
        <f t="shared" si="818"/>
        <v>7.9433233147273314E-3</v>
      </c>
      <c r="N2042" s="66">
        <v>8446</v>
      </c>
      <c r="O2042" s="66">
        <v>10030</v>
      </c>
      <c r="P2042" s="66">
        <v>8</v>
      </c>
      <c r="Q2042" s="66">
        <v>109</v>
      </c>
      <c r="R2042" s="66">
        <v>0</v>
      </c>
      <c r="U2042" s="66">
        <v>0</v>
      </c>
      <c r="W2042" s="66">
        <f t="shared" si="823"/>
        <v>39</v>
      </c>
      <c r="AN2042" s="7">
        <f>IF(Q2042&gt;0,RANK(Q2042,(N2042:P2042,Q2042:AE2042)),0)</f>
        <v>3</v>
      </c>
      <c r="AO2042" s="7">
        <f>IF(R2042&gt;0,RANK(R2042,(N2042:P2042,Q2042:AE2042)),0)</f>
        <v>0</v>
      </c>
      <c r="AP2042" s="7">
        <f>IF(T2042&gt;0,RANK(T2042,(N2042:P2042,Q2042:AE2042)),0)</f>
        <v>0</v>
      </c>
      <c r="AQ2042" s="7">
        <f>IF(S2042&gt;0,RANK(S2042,(N2042:P2042,Q2042:AE2042)),0)</f>
        <v>0</v>
      </c>
      <c r="AR2042" s="2">
        <f t="shared" si="819"/>
        <v>5.8501502790897384E-3</v>
      </c>
      <c r="AS2042" s="2">
        <f t="shared" si="820"/>
        <v>0</v>
      </c>
      <c r="AT2042" s="2">
        <f t="shared" si="821"/>
        <v>0</v>
      </c>
      <c r="AU2042" s="2">
        <f t="shared" si="822"/>
        <v>0</v>
      </c>
      <c r="AW2042" t="s">
        <v>1281</v>
      </c>
      <c r="AX2042" t="s">
        <v>1362</v>
      </c>
      <c r="AY2042">
        <v>13</v>
      </c>
      <c r="BA2042" s="119">
        <v>37</v>
      </c>
      <c r="BB2042" s="121">
        <v>145</v>
      </c>
      <c r="BC2042" s="125">
        <f t="shared" si="813"/>
        <v>37145</v>
      </c>
      <c r="BE2042" s="7" t="s">
        <v>228</v>
      </c>
      <c r="BR2042" s="66">
        <v>47</v>
      </c>
    </row>
    <row r="2043" spans="1:70" ht="13" hidden="1" customHeight="1" outlineLevel="1">
      <c r="A2043" t="s">
        <v>1177</v>
      </c>
      <c r="B2043" t="s">
        <v>1362</v>
      </c>
      <c r="C2043" s="1">
        <f t="shared" si="814"/>
        <v>74884</v>
      </c>
      <c r="D2043" s="7">
        <f>IF(N2043&gt;0, RANK(N2043,(N2043:P2043,Q2043:AE2043)),0)</f>
        <v>1</v>
      </c>
      <c r="E2043" s="7">
        <f>IF(O2043&gt;0,RANK(O2043,(N2043:P2043,Q2043:AE2043)),0)</f>
        <v>2</v>
      </c>
      <c r="F2043" s="7">
        <f>IF(P2043&gt;0,RANK(P2043,(N2043:P2043,Q2043:AE2043)),0)</f>
        <v>5</v>
      </c>
      <c r="G2043" s="1">
        <f t="shared" si="802"/>
        <v>6574</v>
      </c>
      <c r="H2043" s="2">
        <f t="shared" si="803"/>
        <v>8.7789113829389462E-2</v>
      </c>
      <c r="I2043" s="2"/>
      <c r="J2043" s="2">
        <f t="shared" si="815"/>
        <v>0.54084984776454248</v>
      </c>
      <c r="K2043" s="2">
        <f t="shared" si="816"/>
        <v>0.45306073393515306</v>
      </c>
      <c r="L2043" s="2">
        <f t="shared" si="817"/>
        <v>3.2049570001602476E-4</v>
      </c>
      <c r="M2043" s="2">
        <f t="shared" si="818"/>
        <v>5.7689226002884363E-3</v>
      </c>
      <c r="N2043" s="66">
        <v>40501</v>
      </c>
      <c r="O2043" s="66">
        <v>33927</v>
      </c>
      <c r="P2043" s="66">
        <v>24</v>
      </c>
      <c r="Q2043" s="66">
        <v>259</v>
      </c>
      <c r="R2043" s="66">
        <v>3</v>
      </c>
      <c r="U2043" s="66">
        <v>0</v>
      </c>
      <c r="W2043" s="66">
        <f t="shared" si="823"/>
        <v>170</v>
      </c>
      <c r="AN2043" s="7">
        <f>IF(Q2043&gt;0,RANK(Q2043,(N2043:P2043,Q2043:AE2043)),0)</f>
        <v>3</v>
      </c>
      <c r="AO2043" s="7">
        <f>IF(R2043&gt;0,RANK(R2043,(N2043:P2043,Q2043:AE2043)),0)</f>
        <v>6</v>
      </c>
      <c r="AP2043" s="7">
        <f>IF(T2043&gt;0,RANK(T2043,(N2043:P2043,Q2043:AE2043)),0)</f>
        <v>0</v>
      </c>
      <c r="AQ2043" s="7">
        <f>IF(S2043&gt;0,RANK(S2043,(N2043:P2043,Q2043:AE2043)),0)</f>
        <v>0</v>
      </c>
      <c r="AR2043" s="2">
        <f t="shared" si="819"/>
        <v>3.4586827626729342E-3</v>
      </c>
      <c r="AS2043" s="2">
        <f t="shared" si="820"/>
        <v>4.0061962502003095E-5</v>
      </c>
      <c r="AT2043" s="2">
        <f t="shared" si="821"/>
        <v>0</v>
      </c>
      <c r="AU2043" s="2">
        <f t="shared" si="822"/>
        <v>0</v>
      </c>
      <c r="AW2043" t="s">
        <v>1177</v>
      </c>
      <c r="AX2043" t="s">
        <v>1362</v>
      </c>
      <c r="BA2043" s="119">
        <v>37</v>
      </c>
      <c r="BB2043" s="121">
        <v>147</v>
      </c>
      <c r="BC2043" s="125">
        <f t="shared" si="813"/>
        <v>37147</v>
      </c>
      <c r="BE2043" s="7" t="s">
        <v>228</v>
      </c>
      <c r="BR2043" s="66">
        <v>197</v>
      </c>
    </row>
    <row r="2044" spans="1:70" ht="13" hidden="1" customHeight="1" outlineLevel="1">
      <c r="A2044" t="s">
        <v>1895</v>
      </c>
      <c r="B2044" t="s">
        <v>1362</v>
      </c>
      <c r="C2044" s="1">
        <f t="shared" si="814"/>
        <v>10562</v>
      </c>
      <c r="D2044" s="7">
        <f>IF(N2044&gt;0, RANK(N2044,(N2044:P2044,Q2044:AE2044)),0)</f>
        <v>2</v>
      </c>
      <c r="E2044" s="7">
        <f>IF(O2044&gt;0,RANK(O2044,(N2044:P2044,Q2044:AE2044)),0)</f>
        <v>1</v>
      </c>
      <c r="F2044" s="7">
        <f>IF(P2044&gt;0,RANK(P2044,(N2044:P2044,Q2044:AE2044)),0)</f>
        <v>5</v>
      </c>
      <c r="G2044" s="1">
        <f t="shared" si="802"/>
        <v>1594</v>
      </c>
      <c r="H2044" s="2">
        <f t="shared" si="803"/>
        <v>0.15091838666919144</v>
      </c>
      <c r="I2044" s="2"/>
      <c r="J2044" s="2">
        <f t="shared" si="815"/>
        <v>0.41620905131603864</v>
      </c>
      <c r="K2044" s="2">
        <f t="shared" si="816"/>
        <v>0.56712743798523002</v>
      </c>
      <c r="L2044" s="2">
        <f t="shared" si="817"/>
        <v>4.7339519030486653E-4</v>
      </c>
      <c r="M2044" s="2">
        <f t="shared" si="818"/>
        <v>1.6190115508426531E-2</v>
      </c>
      <c r="N2044" s="66">
        <v>4396</v>
      </c>
      <c r="O2044" s="66">
        <v>5990</v>
      </c>
      <c r="P2044" s="66">
        <v>5</v>
      </c>
      <c r="Q2044" s="66">
        <v>122</v>
      </c>
      <c r="R2044" s="66">
        <v>0</v>
      </c>
      <c r="U2044" s="66">
        <v>0</v>
      </c>
      <c r="W2044" s="66">
        <f t="shared" si="823"/>
        <v>49</v>
      </c>
      <c r="AN2044" s="7">
        <f>IF(Q2044&gt;0,RANK(Q2044,(N2044:P2044,Q2044:AE2044)),0)</f>
        <v>3</v>
      </c>
      <c r="AO2044" s="7">
        <f>IF(R2044&gt;0,RANK(R2044,(N2044:P2044,Q2044:AE2044)),0)</f>
        <v>0</v>
      </c>
      <c r="AP2044" s="7">
        <f>IF(T2044&gt;0,RANK(T2044,(N2044:P2044,Q2044:AE2044)),0)</f>
        <v>0</v>
      </c>
      <c r="AQ2044" s="7">
        <f>IF(S2044&gt;0,RANK(S2044,(N2044:P2044,Q2044:AE2044)),0)</f>
        <v>0</v>
      </c>
      <c r="AR2044" s="2">
        <f t="shared" si="819"/>
        <v>1.1550842643438742E-2</v>
      </c>
      <c r="AS2044" s="2">
        <f t="shared" si="820"/>
        <v>0</v>
      </c>
      <c r="AT2044" s="2">
        <f t="shared" si="821"/>
        <v>0</v>
      </c>
      <c r="AU2044" s="2">
        <f t="shared" si="822"/>
        <v>0</v>
      </c>
      <c r="AW2044" t="s">
        <v>1895</v>
      </c>
      <c r="AX2044" t="s">
        <v>1362</v>
      </c>
      <c r="AY2044">
        <v>11</v>
      </c>
      <c r="BA2044" s="119">
        <v>37</v>
      </c>
      <c r="BB2044" s="121">
        <v>149</v>
      </c>
      <c r="BC2044" s="125">
        <f t="shared" si="813"/>
        <v>37149</v>
      </c>
      <c r="BE2044" s="7" t="s">
        <v>228</v>
      </c>
      <c r="BR2044" s="66">
        <v>54</v>
      </c>
    </row>
    <row r="2045" spans="1:70" ht="13" hidden="1" customHeight="1" outlineLevel="1">
      <c r="A2045" t="s">
        <v>572</v>
      </c>
      <c r="B2045" t="s">
        <v>1362</v>
      </c>
      <c r="C2045" s="1">
        <f t="shared" si="814"/>
        <v>58147</v>
      </c>
      <c r="D2045" s="7">
        <f>IF(N2045&gt;0, RANK(N2045,(N2045:P2045,Q2045:AE2045)),0)</f>
        <v>2</v>
      </c>
      <c r="E2045" s="7">
        <f>IF(O2045&gt;0,RANK(O2045,(N2045:P2045,Q2045:AE2045)),0)</f>
        <v>1</v>
      </c>
      <c r="F2045" s="7">
        <f>IF(P2045&gt;0,RANK(P2045,(N2045:P2045,Q2045:AE2045)),0)</f>
        <v>5</v>
      </c>
      <c r="G2045" s="1">
        <f t="shared" si="802"/>
        <v>24584</v>
      </c>
      <c r="H2045" s="2">
        <f t="shared" si="803"/>
        <v>0.42279051369804116</v>
      </c>
      <c r="I2045" s="2"/>
      <c r="J2045" s="2">
        <f t="shared" si="815"/>
        <v>0.28228455466318125</v>
      </c>
      <c r="K2045" s="2">
        <f t="shared" si="816"/>
        <v>0.70507506836122247</v>
      </c>
      <c r="L2045" s="2">
        <f t="shared" si="817"/>
        <v>3.9554921148124579E-4</v>
      </c>
      <c r="M2045" s="2">
        <f t="shared" si="818"/>
        <v>1.2244827764115033E-2</v>
      </c>
      <c r="N2045" s="66">
        <v>16414</v>
      </c>
      <c r="O2045" s="66">
        <v>40998</v>
      </c>
      <c r="P2045" s="66">
        <v>23</v>
      </c>
      <c r="Q2045" s="66">
        <v>496</v>
      </c>
      <c r="R2045" s="66">
        <v>0</v>
      </c>
      <c r="U2045" s="66">
        <v>0</v>
      </c>
      <c r="W2045" s="66">
        <f t="shared" si="823"/>
        <v>216</v>
      </c>
      <c r="AN2045" s="7">
        <f>IF(Q2045&gt;0,RANK(Q2045,(N2045:P2045,Q2045:AE2045)),0)</f>
        <v>3</v>
      </c>
      <c r="AO2045" s="7">
        <f>IF(R2045&gt;0,RANK(R2045,(N2045:P2045,Q2045:AE2045)),0)</f>
        <v>0</v>
      </c>
      <c r="AP2045" s="7">
        <f>IF(T2045&gt;0,RANK(T2045,(N2045:P2045,Q2045:AE2045)),0)</f>
        <v>0</v>
      </c>
      <c r="AQ2045" s="7">
        <f>IF(S2045&gt;0,RANK(S2045,(N2045:P2045,Q2045:AE2045)),0)</f>
        <v>0</v>
      </c>
      <c r="AR2045" s="2">
        <f t="shared" si="819"/>
        <v>8.5301047345520842E-3</v>
      </c>
      <c r="AS2045" s="2">
        <f t="shared" si="820"/>
        <v>0</v>
      </c>
      <c r="AT2045" s="2">
        <f t="shared" si="821"/>
        <v>0</v>
      </c>
      <c r="AU2045" s="2">
        <f t="shared" si="822"/>
        <v>0</v>
      </c>
      <c r="AW2045" t="s">
        <v>572</v>
      </c>
      <c r="AX2045" t="s">
        <v>1362</v>
      </c>
      <c r="AY2045">
        <v>6</v>
      </c>
      <c r="BA2045" s="119">
        <v>37</v>
      </c>
      <c r="BB2045" s="121">
        <v>151</v>
      </c>
      <c r="BC2045" s="125">
        <f t="shared" si="813"/>
        <v>37151</v>
      </c>
      <c r="BE2045" s="7" t="s">
        <v>228</v>
      </c>
      <c r="BR2045" s="66">
        <v>239</v>
      </c>
    </row>
    <row r="2046" spans="1:70" ht="13" hidden="1" customHeight="1" outlineLevel="1">
      <c r="A2046" t="s">
        <v>883</v>
      </c>
      <c r="B2046" t="s">
        <v>1362</v>
      </c>
      <c r="C2046" s="1">
        <f t="shared" si="814"/>
        <v>19327</v>
      </c>
      <c r="D2046" s="7">
        <f>IF(N2046&gt;0, RANK(N2046,(N2046:P2046,Q2046:AE2046)),0)</f>
        <v>1</v>
      </c>
      <c r="E2046" s="7">
        <f>IF(O2046&gt;0,RANK(O2046,(N2046:P2046,Q2046:AE2046)),0)</f>
        <v>2</v>
      </c>
      <c r="F2046" s="7">
        <f>IF(P2046&gt;0,RANK(P2046,(N2046:P2046,Q2046:AE2046)),0)</f>
        <v>5</v>
      </c>
      <c r="G2046" s="1">
        <f t="shared" si="802"/>
        <v>289</v>
      </c>
      <c r="H2046" s="2">
        <f t="shared" si="803"/>
        <v>1.4953174315724117E-2</v>
      </c>
      <c r="I2046" s="2"/>
      <c r="J2046" s="2">
        <f t="shared" si="815"/>
        <v>0.50256118383608428</v>
      </c>
      <c r="K2046" s="2">
        <f t="shared" si="816"/>
        <v>0.4876080095203601</v>
      </c>
      <c r="L2046" s="2">
        <f t="shared" si="817"/>
        <v>2.069643503906452E-4</v>
      </c>
      <c r="M2046" s="2">
        <f t="shared" si="818"/>
        <v>9.6238422931649772E-3</v>
      </c>
      <c r="N2046" s="66">
        <v>9713</v>
      </c>
      <c r="O2046" s="66">
        <v>9424</v>
      </c>
      <c r="P2046" s="66">
        <v>4</v>
      </c>
      <c r="Q2046" s="66">
        <v>116</v>
      </c>
      <c r="R2046" s="66">
        <v>0</v>
      </c>
      <c r="U2046" s="66">
        <v>0</v>
      </c>
      <c r="W2046" s="66">
        <f t="shared" si="823"/>
        <v>70</v>
      </c>
      <c r="AN2046" s="7">
        <f>IF(Q2046&gt;0,RANK(Q2046,(N2046:P2046,Q2046:AE2046)),0)</f>
        <v>3</v>
      </c>
      <c r="AO2046" s="7">
        <f>IF(R2046&gt;0,RANK(R2046,(N2046:P2046,Q2046:AE2046)),0)</f>
        <v>0</v>
      </c>
      <c r="AP2046" s="7">
        <f>IF(T2046&gt;0,RANK(T2046,(N2046:P2046,Q2046:AE2046)),0)</f>
        <v>0</v>
      </c>
      <c r="AQ2046" s="7">
        <f>IF(S2046&gt;0,RANK(S2046,(N2046:P2046,Q2046:AE2046)),0)</f>
        <v>0</v>
      </c>
      <c r="AR2046" s="2">
        <f t="shared" si="819"/>
        <v>6.0019661613287109E-3</v>
      </c>
      <c r="AS2046" s="2">
        <f t="shared" si="820"/>
        <v>0</v>
      </c>
      <c r="AT2046" s="2">
        <f t="shared" si="821"/>
        <v>0</v>
      </c>
      <c r="AU2046" s="2">
        <f t="shared" si="822"/>
        <v>0</v>
      </c>
      <c r="AW2046" t="s">
        <v>883</v>
      </c>
      <c r="AX2046" t="s">
        <v>1362</v>
      </c>
      <c r="AY2046">
        <v>8</v>
      </c>
      <c r="BA2046" s="119">
        <v>37</v>
      </c>
      <c r="BB2046" s="121">
        <v>153</v>
      </c>
      <c r="BC2046" s="125">
        <f t="shared" si="813"/>
        <v>37153</v>
      </c>
      <c r="BE2046" s="7" t="s">
        <v>228</v>
      </c>
      <c r="BR2046" s="66">
        <v>74</v>
      </c>
    </row>
    <row r="2047" spans="1:70" ht="13" hidden="1" customHeight="1" outlineLevel="1">
      <c r="A2047" t="s">
        <v>2345</v>
      </c>
      <c r="B2047" t="s">
        <v>1362</v>
      </c>
      <c r="C2047" s="1">
        <f t="shared" si="814"/>
        <v>40834</v>
      </c>
      <c r="D2047" s="7">
        <f>IF(N2047&gt;0, RANK(N2047,(N2047:P2047,Q2047:AE2047)),0)</f>
        <v>1</v>
      </c>
      <c r="E2047" s="7">
        <f>IF(O2047&gt;0,RANK(O2047,(N2047:P2047,Q2047:AE2047)),0)</f>
        <v>2</v>
      </c>
      <c r="F2047" s="7">
        <f>IF(P2047&gt;0,RANK(P2047,(N2047:P2047,Q2047:AE2047)),0)</f>
        <v>0</v>
      </c>
      <c r="G2047" s="1">
        <f t="shared" si="802"/>
        <v>5625</v>
      </c>
      <c r="H2047" s="2">
        <f t="shared" si="803"/>
        <v>0.13775285301464466</v>
      </c>
      <c r="I2047" s="2"/>
      <c r="J2047" s="2">
        <f t="shared" si="815"/>
        <v>0.5646764950776314</v>
      </c>
      <c r="K2047" s="2">
        <f t="shared" si="816"/>
        <v>0.42692364206298672</v>
      </c>
      <c r="L2047" s="2">
        <f t="shared" si="817"/>
        <v>0</v>
      </c>
      <c r="M2047" s="2">
        <f t="shared" si="818"/>
        <v>8.3998628593818792E-3</v>
      </c>
      <c r="N2047" s="66">
        <v>23058</v>
      </c>
      <c r="O2047" s="66">
        <v>17433</v>
      </c>
      <c r="P2047" s="66">
        <v>0</v>
      </c>
      <c r="Q2047" s="66">
        <v>211</v>
      </c>
      <c r="R2047" s="66">
        <v>0</v>
      </c>
      <c r="U2047" s="66">
        <v>0</v>
      </c>
      <c r="W2047" s="66">
        <f t="shared" si="823"/>
        <v>132</v>
      </c>
      <c r="AN2047" s="7">
        <f>IF(Q2047&gt;0,RANK(Q2047,(N2047:P2047,Q2047:AE2047)),0)</f>
        <v>3</v>
      </c>
      <c r="AO2047" s="7">
        <f>IF(R2047&gt;0,RANK(R2047,(N2047:P2047,Q2047:AE2047)),0)</f>
        <v>0</v>
      </c>
      <c r="AP2047" s="7">
        <f>IF(T2047&gt;0,RANK(T2047,(N2047:P2047,Q2047:AE2047)),0)</f>
        <v>0</v>
      </c>
      <c r="AQ2047" s="7">
        <f>IF(S2047&gt;0,RANK(S2047,(N2047:P2047,Q2047:AE2047)),0)</f>
        <v>0</v>
      </c>
      <c r="AR2047" s="2">
        <f t="shared" si="819"/>
        <v>5.1672625753048929E-3</v>
      </c>
      <c r="AS2047" s="2">
        <f t="shared" si="820"/>
        <v>0</v>
      </c>
      <c r="AT2047" s="2">
        <f t="shared" si="821"/>
        <v>0</v>
      </c>
      <c r="AU2047" s="2">
        <f t="shared" si="822"/>
        <v>0</v>
      </c>
      <c r="AW2047" t="s">
        <v>2345</v>
      </c>
      <c r="AX2047" t="s">
        <v>1362</v>
      </c>
      <c r="AY2047">
        <v>7</v>
      </c>
      <c r="BA2047" s="119">
        <v>37</v>
      </c>
      <c r="BB2047" s="121">
        <v>155</v>
      </c>
      <c r="BC2047" s="125">
        <f t="shared" si="813"/>
        <v>37155</v>
      </c>
      <c r="BE2047" s="7" t="s">
        <v>228</v>
      </c>
      <c r="BR2047" s="66">
        <v>132</v>
      </c>
    </row>
    <row r="2048" spans="1:70" ht="13" hidden="1" customHeight="1" outlineLevel="1">
      <c r="A2048" t="s">
        <v>339</v>
      </c>
      <c r="B2048" t="s">
        <v>1362</v>
      </c>
      <c r="C2048" s="1">
        <f t="shared" si="814"/>
        <v>41612</v>
      </c>
      <c r="D2048" s="7">
        <f>IF(N2048&gt;0, RANK(N2048,(N2048:P2048,Q2048:AE2048)),0)</f>
        <v>2</v>
      </c>
      <c r="E2048" s="7">
        <f>IF(O2048&gt;0,RANK(O2048,(N2048:P2048,Q2048:AE2048)),0)</f>
        <v>1</v>
      </c>
      <c r="F2048" s="7">
        <f>IF(P2048&gt;0,RANK(P2048,(N2048:P2048,Q2048:AE2048)),0)</f>
        <v>5</v>
      </c>
      <c r="G2048" s="1">
        <f t="shared" si="802"/>
        <v>6644</v>
      </c>
      <c r="H2048" s="2">
        <f t="shared" si="803"/>
        <v>0.15966548111121792</v>
      </c>
      <c r="I2048" s="2"/>
      <c r="J2048" s="2">
        <f t="shared" si="815"/>
        <v>0.41466403921945594</v>
      </c>
      <c r="K2048" s="2">
        <f t="shared" si="816"/>
        <v>0.57432952033067386</v>
      </c>
      <c r="L2048" s="2">
        <f t="shared" si="817"/>
        <v>9.6126117466115537E-5</v>
      </c>
      <c r="M2048" s="2">
        <f t="shared" si="818"/>
        <v>1.0910314332404088E-2</v>
      </c>
      <c r="N2048" s="66">
        <v>17255</v>
      </c>
      <c r="O2048" s="66">
        <v>23899</v>
      </c>
      <c r="P2048" s="66">
        <v>4</v>
      </c>
      <c r="Q2048" s="66">
        <v>330</v>
      </c>
      <c r="R2048" s="66">
        <v>0</v>
      </c>
      <c r="U2048" s="66">
        <v>1</v>
      </c>
      <c r="W2048" s="66">
        <f t="shared" si="823"/>
        <v>123</v>
      </c>
      <c r="AN2048" s="7">
        <f>IF(Q2048&gt;0,RANK(Q2048,(N2048:P2048,Q2048:AE2048)),0)</f>
        <v>3</v>
      </c>
      <c r="AO2048" s="7">
        <f>IF(R2048&gt;0,RANK(R2048,(N2048:P2048,Q2048:AE2048)),0)</f>
        <v>0</v>
      </c>
      <c r="AP2048" s="7">
        <f>IF(T2048&gt;0,RANK(T2048,(N2048:P2048,Q2048:AE2048)),0)</f>
        <v>0</v>
      </c>
      <c r="AQ2048" s="7">
        <f>IF(S2048&gt;0,RANK(S2048,(N2048:P2048,Q2048:AE2048)),0)</f>
        <v>0</v>
      </c>
      <c r="AR2048" s="2">
        <f t="shared" si="819"/>
        <v>7.9304046909545317E-3</v>
      </c>
      <c r="AS2048" s="2">
        <f t="shared" si="820"/>
        <v>0</v>
      </c>
      <c r="AT2048" s="2">
        <f t="shared" si="821"/>
        <v>0</v>
      </c>
      <c r="AU2048" s="2">
        <f t="shared" si="822"/>
        <v>0</v>
      </c>
      <c r="AW2048" t="s">
        <v>339</v>
      </c>
      <c r="AX2048" t="s">
        <v>1362</v>
      </c>
      <c r="BA2048" s="119">
        <v>37</v>
      </c>
      <c r="BB2048" s="121">
        <v>157</v>
      </c>
      <c r="BC2048" s="125">
        <f t="shared" si="813"/>
        <v>37157</v>
      </c>
      <c r="BE2048" s="7" t="s">
        <v>228</v>
      </c>
      <c r="BR2048" s="66">
        <v>128</v>
      </c>
    </row>
    <row r="2049" spans="1:70" ht="13" hidden="1" customHeight="1" outlineLevel="1">
      <c r="A2049" t="s">
        <v>3396</v>
      </c>
      <c r="B2049" t="s">
        <v>1362</v>
      </c>
      <c r="C2049" s="1">
        <f t="shared" si="814"/>
        <v>61560</v>
      </c>
      <c r="D2049" s="7">
        <f>IF(N2049&gt;0, RANK(N2049,(N2049:P2049,Q2049:AE2049)),0)</f>
        <v>2</v>
      </c>
      <c r="E2049" s="7">
        <f>IF(O2049&gt;0,RANK(O2049,(N2049:P2049,Q2049:AE2049)),0)</f>
        <v>1</v>
      </c>
      <c r="F2049" s="7">
        <f>IF(P2049&gt;0,RANK(P2049,(N2049:P2049,Q2049:AE2049)),0)</f>
        <v>0</v>
      </c>
      <c r="G2049" s="1">
        <f t="shared" si="802"/>
        <v>14060</v>
      </c>
      <c r="H2049" s="2">
        <f t="shared" si="803"/>
        <v>0.22839506172839505</v>
      </c>
      <c r="I2049" s="2"/>
      <c r="J2049" s="2">
        <f t="shared" si="815"/>
        <v>0.37997076023391813</v>
      </c>
      <c r="K2049" s="2">
        <f t="shared" si="816"/>
        <v>0.60836582196231315</v>
      </c>
      <c r="L2049" s="2">
        <f t="shared" si="817"/>
        <v>0</v>
      </c>
      <c r="M2049" s="2">
        <f t="shared" si="818"/>
        <v>1.1663417803768672E-2</v>
      </c>
      <c r="N2049" s="66">
        <v>23391</v>
      </c>
      <c r="O2049" s="66">
        <v>37451</v>
      </c>
      <c r="Q2049" s="66">
        <v>478</v>
      </c>
      <c r="R2049" s="66">
        <v>0</v>
      </c>
      <c r="W2049" s="66">
        <f t="shared" si="823"/>
        <v>240</v>
      </c>
      <c r="AN2049" s="7">
        <f>IF(Q2049&gt;0,RANK(Q2049,(N2049:P2049,Q2049:AE2049)),0)</f>
        <v>3</v>
      </c>
      <c r="AO2049" s="7">
        <f>IF(R2049&gt;0,RANK(R2049,(N2049:P2049,Q2049:AE2049)),0)</f>
        <v>0</v>
      </c>
      <c r="AP2049" s="7">
        <f>IF(T2049&gt;0,RANK(T2049,(N2049:P2049,Q2049:AE2049)),0)</f>
        <v>0</v>
      </c>
      <c r="AQ2049" s="7">
        <f>IF(S2049&gt;0,RANK(S2049,(N2049:P2049,Q2049:AE2049)),0)</f>
        <v>0</v>
      </c>
      <c r="AR2049" s="2">
        <f t="shared" si="819"/>
        <v>7.7647823261858349E-3</v>
      </c>
      <c r="AS2049" s="2">
        <f t="shared" si="820"/>
        <v>0</v>
      </c>
      <c r="AT2049" s="2">
        <f t="shared" si="821"/>
        <v>0</v>
      </c>
      <c r="AU2049" s="2">
        <f t="shared" si="822"/>
        <v>0</v>
      </c>
      <c r="AW2049" t="s">
        <v>3396</v>
      </c>
      <c r="AX2049" t="s">
        <v>1362</v>
      </c>
      <c r="BA2049" s="119">
        <v>37</v>
      </c>
      <c r="BB2049" s="121">
        <v>159</v>
      </c>
      <c r="BC2049" s="125">
        <f t="shared" si="813"/>
        <v>37159</v>
      </c>
      <c r="BE2049" s="7" t="s">
        <v>228</v>
      </c>
      <c r="BR2049" s="66">
        <v>240</v>
      </c>
    </row>
    <row r="2050" spans="1:70" ht="13" hidden="1" customHeight="1" outlineLevel="1">
      <c r="A2050" t="s">
        <v>3459</v>
      </c>
      <c r="B2050" t="s">
        <v>1362</v>
      </c>
      <c r="C2050" s="1">
        <f t="shared" si="814"/>
        <v>28720</v>
      </c>
      <c r="D2050" s="7">
        <f>IF(N2050&gt;0, RANK(N2050,(N2050:P2050,Q2050:AE2050)),0)</f>
        <v>2</v>
      </c>
      <c r="E2050" s="7">
        <f>IF(O2050&gt;0,RANK(O2050,(N2050:P2050,Q2050:AE2050)),0)</f>
        <v>1</v>
      </c>
      <c r="F2050" s="7">
        <f>IF(P2050&gt;0,RANK(P2050,(N2050:P2050,Q2050:AE2050)),0)</f>
        <v>5</v>
      </c>
      <c r="G2050" s="1">
        <f t="shared" si="802"/>
        <v>9128</v>
      </c>
      <c r="H2050" s="2">
        <f t="shared" si="803"/>
        <v>0.31782729805013926</v>
      </c>
      <c r="I2050" s="2"/>
      <c r="J2050" s="2">
        <f t="shared" si="815"/>
        <v>0.33568941504178273</v>
      </c>
      <c r="K2050" s="2">
        <f t="shared" si="816"/>
        <v>0.65351671309192205</v>
      </c>
      <c r="L2050" s="2">
        <f t="shared" si="817"/>
        <v>6.9637883008356549E-5</v>
      </c>
      <c r="M2050" s="2">
        <f t="shared" si="818"/>
        <v>1.0724233983286856E-2</v>
      </c>
      <c r="N2050" s="66">
        <v>9641</v>
      </c>
      <c r="O2050" s="66">
        <v>18769</v>
      </c>
      <c r="P2050" s="66">
        <v>2</v>
      </c>
      <c r="Q2050" s="66">
        <v>196</v>
      </c>
      <c r="R2050" s="66">
        <v>2</v>
      </c>
      <c r="U2050" s="66">
        <v>0</v>
      </c>
      <c r="W2050" s="66">
        <f t="shared" si="823"/>
        <v>110</v>
      </c>
      <c r="AN2050" s="7">
        <f>IF(Q2050&gt;0,RANK(Q2050,(N2050:P2050,Q2050:AE2050)),0)</f>
        <v>3</v>
      </c>
      <c r="AO2050" s="7">
        <f>IF(R2050&gt;0,RANK(R2050,(N2050:P2050,Q2050:AE2050)),0)</f>
        <v>5</v>
      </c>
      <c r="AP2050" s="7">
        <f>IF(T2050&gt;0,RANK(T2050,(N2050:P2050,Q2050:AE2050)),0)</f>
        <v>0</v>
      </c>
      <c r="AQ2050" s="7">
        <f>IF(S2050&gt;0,RANK(S2050,(N2050:P2050,Q2050:AE2050)),0)</f>
        <v>0</v>
      </c>
      <c r="AR2050" s="2">
        <f t="shared" si="819"/>
        <v>6.8245125348189413E-3</v>
      </c>
      <c r="AS2050" s="2">
        <f t="shared" si="820"/>
        <v>6.9637883008356549E-5</v>
      </c>
      <c r="AT2050" s="2">
        <f t="shared" si="821"/>
        <v>0</v>
      </c>
      <c r="AU2050" s="2">
        <f t="shared" si="822"/>
        <v>0</v>
      </c>
      <c r="AW2050" t="s">
        <v>3459</v>
      </c>
      <c r="AX2050" t="s">
        <v>1362</v>
      </c>
      <c r="BA2050" s="119">
        <v>37</v>
      </c>
      <c r="BB2050" s="121">
        <v>161</v>
      </c>
      <c r="BC2050" s="125">
        <f t="shared" si="813"/>
        <v>37161</v>
      </c>
      <c r="BE2050" s="7" t="s">
        <v>228</v>
      </c>
      <c r="BR2050" s="66">
        <v>114</v>
      </c>
    </row>
    <row r="2051" spans="1:70" ht="13" hidden="1" customHeight="1" outlineLevel="1">
      <c r="A2051" t="s">
        <v>2346</v>
      </c>
      <c r="B2051" t="s">
        <v>1362</v>
      </c>
      <c r="C2051" s="1">
        <f t="shared" si="814"/>
        <v>26038</v>
      </c>
      <c r="D2051" s="7">
        <f>IF(N2051&gt;0, RANK(N2051,(N2051:P2051,Q2051:AE2051)),0)</f>
        <v>2</v>
      </c>
      <c r="E2051" s="7">
        <f>IF(O2051&gt;0,RANK(O2051,(N2051:P2051,Q2051:AE2051)),0)</f>
        <v>1</v>
      </c>
      <c r="F2051" s="7">
        <f>IF(P2051&gt;0,RANK(P2051,(N2051:P2051,Q2051:AE2051)),0)</f>
        <v>0</v>
      </c>
      <c r="G2051" s="1">
        <f t="shared" si="802"/>
        <v>2202</v>
      </c>
      <c r="H2051" s="2">
        <f t="shared" si="803"/>
        <v>8.4568707273984176E-2</v>
      </c>
      <c r="I2051" s="2"/>
      <c r="J2051" s="2">
        <f t="shared" si="815"/>
        <v>0.45456640294953532</v>
      </c>
      <c r="K2051" s="2">
        <f t="shared" si="816"/>
        <v>0.53913511022351945</v>
      </c>
      <c r="L2051" s="2">
        <f t="shared" si="817"/>
        <v>0</v>
      </c>
      <c r="M2051" s="2">
        <f t="shared" si="818"/>
        <v>6.2984868269452265E-3</v>
      </c>
      <c r="N2051" s="66">
        <v>11836</v>
      </c>
      <c r="O2051" s="66">
        <v>14038</v>
      </c>
      <c r="P2051" s="66">
        <v>0</v>
      </c>
      <c r="Q2051" s="66">
        <v>104</v>
      </c>
      <c r="R2051" s="66">
        <v>0</v>
      </c>
      <c r="U2051" s="66">
        <v>0</v>
      </c>
      <c r="W2051" s="66">
        <f t="shared" si="823"/>
        <v>60</v>
      </c>
      <c r="AN2051" s="7">
        <f>IF(Q2051&gt;0,RANK(Q2051,(N2051:P2051,Q2051:AE2051)),0)</f>
        <v>3</v>
      </c>
      <c r="AO2051" s="7">
        <f>IF(R2051&gt;0,RANK(R2051,(N2051:P2051,Q2051:AE2051)),0)</f>
        <v>0</v>
      </c>
      <c r="AP2051" s="7">
        <f>IF(T2051&gt;0,RANK(T2051,(N2051:P2051,Q2051:AE2051)),0)</f>
        <v>0</v>
      </c>
      <c r="AQ2051" s="7">
        <f>IF(S2051&gt;0,RANK(S2051,(N2051:P2051,Q2051:AE2051)),0)</f>
        <v>0</v>
      </c>
      <c r="AR2051" s="2">
        <f t="shared" si="819"/>
        <v>3.9941623780628309E-3</v>
      </c>
      <c r="AS2051" s="2">
        <f t="shared" si="820"/>
        <v>0</v>
      </c>
      <c r="AT2051" s="2">
        <f t="shared" si="821"/>
        <v>0</v>
      </c>
      <c r="AU2051" s="2">
        <f t="shared" si="822"/>
        <v>0</v>
      </c>
      <c r="AW2051" t="s">
        <v>2346</v>
      </c>
      <c r="AX2051" t="s">
        <v>1362</v>
      </c>
      <c r="BA2051" s="119">
        <v>37</v>
      </c>
      <c r="BB2051" s="121">
        <v>163</v>
      </c>
      <c r="BC2051" s="125">
        <f t="shared" si="813"/>
        <v>37163</v>
      </c>
      <c r="BE2051" s="7" t="s">
        <v>228</v>
      </c>
      <c r="BR2051" s="66">
        <v>60</v>
      </c>
    </row>
    <row r="2052" spans="1:70" ht="13" hidden="1" customHeight="1" outlineLevel="1">
      <c r="A2052" t="s">
        <v>1174</v>
      </c>
      <c r="B2052" t="s">
        <v>1362</v>
      </c>
      <c r="C2052" s="1">
        <f t="shared" si="814"/>
        <v>14217</v>
      </c>
      <c r="D2052" s="7">
        <f>IF(N2052&gt;0, RANK(N2052,(N2052:P2052,Q2052:AE2052)),0)</f>
        <v>1</v>
      </c>
      <c r="E2052" s="7">
        <f>IF(O2052&gt;0,RANK(O2052,(N2052:P2052,Q2052:AE2052)),0)</f>
        <v>2</v>
      </c>
      <c r="F2052" s="7">
        <f>IF(P2052&gt;0,RANK(P2052,(N2052:P2052,Q2052:AE2052)),0)</f>
        <v>5</v>
      </c>
      <c r="G2052" s="1">
        <f t="shared" si="802"/>
        <v>2146</v>
      </c>
      <c r="H2052" s="2">
        <f t="shared" si="803"/>
        <v>0.15094605050291904</v>
      </c>
      <c r="I2052" s="2"/>
      <c r="J2052" s="2">
        <f t="shared" si="815"/>
        <v>0.57332770626714502</v>
      </c>
      <c r="K2052" s="2">
        <f t="shared" si="816"/>
        <v>0.42238165576422593</v>
      </c>
      <c r="L2052" s="2">
        <f t="shared" si="817"/>
        <v>1.4067665470915102E-4</v>
      </c>
      <c r="M2052" s="2">
        <f t="shared" si="818"/>
        <v>4.1499613139199011E-3</v>
      </c>
      <c r="N2052" s="66">
        <v>8151</v>
      </c>
      <c r="O2052" s="66">
        <v>6005</v>
      </c>
      <c r="P2052" s="66">
        <v>2</v>
      </c>
      <c r="Q2052" s="66">
        <v>33</v>
      </c>
      <c r="R2052" s="66">
        <v>0</v>
      </c>
      <c r="U2052" s="66">
        <v>0</v>
      </c>
      <c r="W2052" s="66">
        <f t="shared" si="823"/>
        <v>26</v>
      </c>
      <c r="AN2052" s="7">
        <f>IF(Q2052&gt;0,RANK(Q2052,(N2052:P2052,Q2052:AE2052)),0)</f>
        <v>3</v>
      </c>
      <c r="AO2052" s="7">
        <f>IF(R2052&gt;0,RANK(R2052,(N2052:P2052,Q2052:AE2052)),0)</f>
        <v>0</v>
      </c>
      <c r="AP2052" s="7">
        <f>IF(T2052&gt;0,RANK(T2052,(N2052:P2052,Q2052:AE2052)),0)</f>
        <v>0</v>
      </c>
      <c r="AQ2052" s="7">
        <f>IF(S2052&gt;0,RANK(S2052,(N2052:P2052,Q2052:AE2052)),0)</f>
        <v>0</v>
      </c>
      <c r="AR2052" s="2">
        <f t="shared" si="819"/>
        <v>2.3211648027009917E-3</v>
      </c>
      <c r="AS2052" s="2">
        <f t="shared" si="820"/>
        <v>0</v>
      </c>
      <c r="AT2052" s="2">
        <f t="shared" si="821"/>
        <v>0</v>
      </c>
      <c r="AU2052" s="2">
        <f t="shared" si="822"/>
        <v>0</v>
      </c>
      <c r="AW2052" t="s">
        <v>1174</v>
      </c>
      <c r="AX2052" t="s">
        <v>1362</v>
      </c>
      <c r="BA2052" s="119">
        <v>37</v>
      </c>
      <c r="BB2052" s="121">
        <v>165</v>
      </c>
      <c r="BC2052" s="125">
        <f t="shared" si="813"/>
        <v>37165</v>
      </c>
      <c r="BE2052" s="7" t="s">
        <v>228</v>
      </c>
      <c r="BR2052" s="66">
        <v>28</v>
      </c>
    </row>
    <row r="2053" spans="1:70" ht="13" hidden="1" customHeight="1" outlineLevel="1">
      <c r="A2053" t="s">
        <v>395</v>
      </c>
      <c r="B2053" t="s">
        <v>1362</v>
      </c>
      <c r="C2053" s="1">
        <f t="shared" si="814"/>
        <v>28506</v>
      </c>
      <c r="D2053" s="7">
        <f>IF(N2053&gt;0, RANK(N2053,(N2053:P2053,Q2053:AE2053)),0)</f>
        <v>2</v>
      </c>
      <c r="E2053" s="7">
        <f>IF(O2053&gt;0,RANK(O2053,(N2053:P2053,Q2053:AE2053)),0)</f>
        <v>1</v>
      </c>
      <c r="F2053" s="7">
        <f>IF(P2053&gt;0,RANK(P2053,(N2053:P2053,Q2053:AE2053)),0)</f>
        <v>5</v>
      </c>
      <c r="G2053" s="1">
        <f t="shared" si="802"/>
        <v>10451</v>
      </c>
      <c r="H2053" s="2">
        <f t="shared" si="803"/>
        <v>0.36662457026590894</v>
      </c>
      <c r="I2053" s="2"/>
      <c r="J2053" s="2">
        <f t="shared" si="815"/>
        <v>0.31144320493931105</v>
      </c>
      <c r="K2053" s="2">
        <f t="shared" si="816"/>
        <v>0.67806777520521999</v>
      </c>
      <c r="L2053" s="2">
        <f t="shared" si="817"/>
        <v>3.1572300568301408E-4</v>
      </c>
      <c r="M2053" s="2">
        <f t="shared" si="818"/>
        <v>1.0173296849786004E-2</v>
      </c>
      <c r="N2053" s="66">
        <v>8878</v>
      </c>
      <c r="O2053" s="66">
        <v>19329</v>
      </c>
      <c r="P2053" s="66">
        <v>9</v>
      </c>
      <c r="Q2053" s="66">
        <v>188</v>
      </c>
      <c r="R2053" s="66">
        <v>0</v>
      </c>
      <c r="U2053" s="66">
        <v>0</v>
      </c>
      <c r="W2053" s="66">
        <f t="shared" si="823"/>
        <v>102</v>
      </c>
      <c r="AN2053" s="7">
        <f>IF(Q2053&gt;0,RANK(Q2053,(N2053:P2053,Q2053:AE2053)),0)</f>
        <v>3</v>
      </c>
      <c r="AO2053" s="7">
        <f>IF(R2053&gt;0,RANK(R2053,(N2053:P2053,Q2053:AE2053)),0)</f>
        <v>0</v>
      </c>
      <c r="AP2053" s="7">
        <f>IF(T2053&gt;0,RANK(T2053,(N2053:P2053,Q2053:AE2053)),0)</f>
        <v>0</v>
      </c>
      <c r="AQ2053" s="7">
        <f>IF(S2053&gt;0,RANK(S2053,(N2053:P2053,Q2053:AE2053)),0)</f>
        <v>0</v>
      </c>
      <c r="AR2053" s="2">
        <f t="shared" si="819"/>
        <v>6.5951027853785168E-3</v>
      </c>
      <c r="AS2053" s="2">
        <f t="shared" si="820"/>
        <v>0</v>
      </c>
      <c r="AT2053" s="2">
        <f t="shared" si="821"/>
        <v>0</v>
      </c>
      <c r="AU2053" s="2">
        <f t="shared" si="822"/>
        <v>0</v>
      </c>
      <c r="AW2053" t="s">
        <v>395</v>
      </c>
      <c r="AX2053" t="s">
        <v>1362</v>
      </c>
      <c r="AY2053">
        <v>8</v>
      </c>
      <c r="BA2053" s="119">
        <v>37</v>
      </c>
      <c r="BB2053" s="121">
        <v>167</v>
      </c>
      <c r="BC2053" s="125">
        <f t="shared" si="813"/>
        <v>37167</v>
      </c>
      <c r="BE2053" s="7" t="s">
        <v>228</v>
      </c>
      <c r="BR2053" s="66">
        <v>111</v>
      </c>
    </row>
    <row r="2054" spans="1:70" ht="13" hidden="1" customHeight="1" outlineLevel="1">
      <c r="A2054" t="s">
        <v>518</v>
      </c>
      <c r="B2054" t="s">
        <v>1362</v>
      </c>
      <c r="C2054" s="1">
        <f t="shared" si="814"/>
        <v>21743</v>
      </c>
      <c r="D2054" s="7">
        <f>IF(N2054&gt;0, RANK(N2054,(N2054:P2054,Q2054:AE2054)),0)</f>
        <v>2</v>
      </c>
      <c r="E2054" s="7">
        <f>IF(O2054&gt;0,RANK(O2054,(N2054:P2054,Q2054:AE2054)),0)</f>
        <v>1</v>
      </c>
      <c r="F2054" s="7">
        <f>IF(P2054&gt;0,RANK(P2054,(N2054:P2054,Q2054:AE2054)),0)</f>
        <v>5</v>
      </c>
      <c r="G2054" s="1">
        <f t="shared" si="802"/>
        <v>7613</v>
      </c>
      <c r="H2054" s="2">
        <f t="shared" si="803"/>
        <v>0.35013567584969874</v>
      </c>
      <c r="I2054" s="2"/>
      <c r="J2054" s="2">
        <f t="shared" si="815"/>
        <v>0.31619371751828174</v>
      </c>
      <c r="K2054" s="2">
        <f t="shared" si="816"/>
        <v>0.66632939336798047</v>
      </c>
      <c r="L2054" s="2">
        <f t="shared" si="817"/>
        <v>4.5991813457204618E-4</v>
      </c>
      <c r="M2054" s="2">
        <f t="shared" si="818"/>
        <v>1.7016970979165748E-2</v>
      </c>
      <c r="N2054" s="66">
        <v>6875</v>
      </c>
      <c r="O2054" s="66">
        <v>14488</v>
      </c>
      <c r="P2054" s="66">
        <v>10</v>
      </c>
      <c r="Q2054" s="66">
        <v>258</v>
      </c>
      <c r="R2054" s="66">
        <v>4</v>
      </c>
      <c r="U2054" s="66">
        <v>0</v>
      </c>
      <c r="W2054" s="66">
        <f t="shared" si="823"/>
        <v>108</v>
      </c>
      <c r="AN2054" s="7">
        <f>IF(Q2054&gt;0,RANK(Q2054,(N2054:P2054,Q2054:AE2054)),0)</f>
        <v>3</v>
      </c>
      <c r="AO2054" s="7">
        <f>IF(R2054&gt;0,RANK(R2054,(N2054:P2054,Q2054:AE2054)),0)</f>
        <v>6</v>
      </c>
      <c r="AP2054" s="7">
        <f>IF(T2054&gt;0,RANK(T2054,(N2054:P2054,Q2054:AE2054)),0)</f>
        <v>0</v>
      </c>
      <c r="AQ2054" s="7">
        <f>IF(S2054&gt;0,RANK(S2054,(N2054:P2054,Q2054:AE2054)),0)</f>
        <v>0</v>
      </c>
      <c r="AR2054" s="2">
        <f t="shared" si="819"/>
        <v>1.1865887871958792E-2</v>
      </c>
      <c r="AS2054" s="2">
        <f t="shared" si="820"/>
        <v>1.8396725382881847E-4</v>
      </c>
      <c r="AT2054" s="2">
        <f t="shared" si="821"/>
        <v>0</v>
      </c>
      <c r="AU2054" s="2">
        <f t="shared" si="822"/>
        <v>0</v>
      </c>
      <c r="AW2054" t="s">
        <v>518</v>
      </c>
      <c r="AX2054" t="s">
        <v>1362</v>
      </c>
      <c r="AY2054">
        <v>5</v>
      </c>
      <c r="BA2054" s="119">
        <v>37</v>
      </c>
      <c r="BB2054" s="121">
        <v>169</v>
      </c>
      <c r="BC2054" s="125">
        <f t="shared" si="813"/>
        <v>37169</v>
      </c>
      <c r="BE2054" s="7" t="s">
        <v>228</v>
      </c>
      <c r="BR2054" s="66">
        <v>122</v>
      </c>
    </row>
    <row r="2055" spans="1:70" ht="13" hidden="1" customHeight="1" outlineLevel="1">
      <c r="A2055" t="s">
        <v>98</v>
      </c>
      <c r="B2055" t="s">
        <v>1362</v>
      </c>
      <c r="C2055" s="1">
        <f t="shared" si="814"/>
        <v>29525</v>
      </c>
      <c r="D2055" s="7">
        <f>IF(N2055&gt;0, RANK(N2055,(N2055:P2055,Q2055:AE2055)),0)</f>
        <v>2</v>
      </c>
      <c r="E2055" s="7">
        <f>IF(O2055&gt;0,RANK(O2055,(N2055:P2055,Q2055:AE2055)),0)</f>
        <v>1</v>
      </c>
      <c r="F2055" s="7">
        <f>IF(P2055&gt;0,RANK(P2055,(N2055:P2055,Q2055:AE2055)),0)</f>
        <v>5</v>
      </c>
      <c r="G2055" s="1">
        <f t="shared" ref="G2055:G2118" si="824">IF(C2055&gt;0,MAX(N2055:P2055)-LARGE(N2055:P2055,2),0)</f>
        <v>8255</v>
      </c>
      <c r="H2055" s="2">
        <f t="shared" ref="H2055:H2118" si="825">IF(C2055&gt;0,G2055/C2055,0)</f>
        <v>0.27959356477561387</v>
      </c>
      <c r="I2055" s="2"/>
      <c r="J2055" s="2">
        <f t="shared" si="815"/>
        <v>0.35478408128704486</v>
      </c>
      <c r="K2055" s="2">
        <f t="shared" si="816"/>
        <v>0.63437764606265878</v>
      </c>
      <c r="L2055" s="2">
        <f t="shared" si="817"/>
        <v>2.3708721422523285E-4</v>
      </c>
      <c r="M2055" s="2">
        <f t="shared" si="818"/>
        <v>1.0601185436071121E-2</v>
      </c>
      <c r="N2055" s="66">
        <v>10475</v>
      </c>
      <c r="O2055" s="66">
        <v>18730</v>
      </c>
      <c r="P2055" s="66">
        <v>7</v>
      </c>
      <c r="Q2055" s="66">
        <v>226</v>
      </c>
      <c r="R2055" s="66">
        <v>0</v>
      </c>
      <c r="U2055" s="66">
        <v>0</v>
      </c>
      <c r="W2055" s="66">
        <f t="shared" si="823"/>
        <v>87</v>
      </c>
      <c r="AN2055" s="7">
        <f>IF(Q2055&gt;0,RANK(Q2055,(N2055:P2055,Q2055:AE2055)),0)</f>
        <v>3</v>
      </c>
      <c r="AO2055" s="7">
        <f>IF(R2055&gt;0,RANK(R2055,(N2055:P2055,Q2055:AE2055)),0)</f>
        <v>0</v>
      </c>
      <c r="AP2055" s="7">
        <f>IF(T2055&gt;0,RANK(T2055,(N2055:P2055,Q2055:AE2055)),0)</f>
        <v>0</v>
      </c>
      <c r="AQ2055" s="7">
        <f>IF(S2055&gt;0,RANK(S2055,(N2055:P2055,Q2055:AE2055)),0)</f>
        <v>0</v>
      </c>
      <c r="AR2055" s="2">
        <f t="shared" si="819"/>
        <v>7.6545300592718033E-3</v>
      </c>
      <c r="AS2055" s="2">
        <f t="shared" si="820"/>
        <v>0</v>
      </c>
      <c r="AT2055" s="2">
        <f t="shared" si="821"/>
        <v>0</v>
      </c>
      <c r="AU2055" s="2">
        <f t="shared" si="822"/>
        <v>0</v>
      </c>
      <c r="AW2055" t="s">
        <v>98</v>
      </c>
      <c r="AX2055" t="s">
        <v>1362</v>
      </c>
      <c r="AY2055">
        <v>5</v>
      </c>
      <c r="BA2055" s="119">
        <v>37</v>
      </c>
      <c r="BB2055" s="121">
        <v>171</v>
      </c>
      <c r="BC2055" s="125">
        <f t="shared" si="813"/>
        <v>37171</v>
      </c>
      <c r="BE2055" s="7" t="s">
        <v>228</v>
      </c>
      <c r="BR2055" s="66">
        <v>94</v>
      </c>
    </row>
    <row r="2056" spans="1:70" ht="13" hidden="1" customHeight="1" outlineLevel="1">
      <c r="A2056" t="s">
        <v>650</v>
      </c>
      <c r="B2056" t="s">
        <v>1362</v>
      </c>
      <c r="C2056" s="1">
        <f t="shared" si="814"/>
        <v>5798</v>
      </c>
      <c r="D2056" s="7">
        <f>IF(N2056&gt;0, RANK(N2056,(N2056:P2056,Q2056:AE2056)),0)</f>
        <v>2</v>
      </c>
      <c r="E2056" s="7">
        <f>IF(O2056&gt;0,RANK(O2056,(N2056:P2056,Q2056:AE2056)),0)</f>
        <v>1</v>
      </c>
      <c r="F2056" s="7">
        <f>IF(P2056&gt;0,RANK(P2056,(N2056:P2056,Q2056:AE2056)),0)</f>
        <v>0</v>
      </c>
      <c r="G2056" s="1">
        <f t="shared" si="824"/>
        <v>94</v>
      </c>
      <c r="H2056" s="2">
        <f t="shared" si="825"/>
        <v>1.6212487064505003E-2</v>
      </c>
      <c r="I2056" s="2"/>
      <c r="J2056" s="2">
        <f t="shared" si="815"/>
        <v>0.48395998620213865</v>
      </c>
      <c r="K2056" s="2">
        <f t="shared" si="816"/>
        <v>0.50017247326664371</v>
      </c>
      <c r="L2056" s="2">
        <f t="shared" si="817"/>
        <v>0</v>
      </c>
      <c r="M2056" s="2">
        <f t="shared" si="818"/>
        <v>1.5867540531217639E-2</v>
      </c>
      <c r="N2056" s="66">
        <v>2806</v>
      </c>
      <c r="O2056" s="66">
        <v>2900</v>
      </c>
      <c r="P2056" s="66">
        <v>0</v>
      </c>
      <c r="Q2056" s="66">
        <v>49</v>
      </c>
      <c r="R2056" s="66">
        <v>0</v>
      </c>
      <c r="U2056" s="66">
        <v>0</v>
      </c>
      <c r="W2056" s="66">
        <f t="shared" si="823"/>
        <v>43</v>
      </c>
      <c r="AN2056" s="7">
        <f>IF(Q2056&gt;0,RANK(Q2056,(N2056:P2056,Q2056:AE2056)),0)</f>
        <v>3</v>
      </c>
      <c r="AO2056" s="7">
        <f>IF(R2056&gt;0,RANK(R2056,(N2056:P2056,Q2056:AE2056)),0)</f>
        <v>0</v>
      </c>
      <c r="AP2056" s="7">
        <f>IF(T2056&gt;0,RANK(T2056,(N2056:P2056,Q2056:AE2056)),0)</f>
        <v>0</v>
      </c>
      <c r="AQ2056" s="7">
        <f>IF(S2056&gt;0,RANK(S2056,(N2056:P2056,Q2056:AE2056)),0)</f>
        <v>0</v>
      </c>
      <c r="AR2056" s="2">
        <f t="shared" si="819"/>
        <v>8.4511900655398417E-3</v>
      </c>
      <c r="AS2056" s="2">
        <f t="shared" si="820"/>
        <v>0</v>
      </c>
      <c r="AT2056" s="2">
        <f t="shared" si="821"/>
        <v>0</v>
      </c>
      <c r="AU2056" s="2">
        <f t="shared" si="822"/>
        <v>0</v>
      </c>
      <c r="AW2056" t="s">
        <v>650</v>
      </c>
      <c r="AX2056" t="s">
        <v>1362</v>
      </c>
      <c r="AY2056">
        <v>11</v>
      </c>
      <c r="BA2056" s="119">
        <v>37</v>
      </c>
      <c r="BB2056" s="121">
        <v>173</v>
      </c>
      <c r="BC2056" s="125">
        <f t="shared" si="813"/>
        <v>37173</v>
      </c>
      <c r="BE2056" s="7" t="s">
        <v>228</v>
      </c>
      <c r="BR2056" s="66">
        <v>43</v>
      </c>
    </row>
    <row r="2057" spans="1:70" ht="13" hidden="1" customHeight="1" outlineLevel="1">
      <c r="A2057" t="s">
        <v>1103</v>
      </c>
      <c r="B2057" t="s">
        <v>1362</v>
      </c>
      <c r="C2057" s="1">
        <f t="shared" si="814"/>
        <v>16909</v>
      </c>
      <c r="D2057" s="7">
        <f>IF(N2057&gt;0, RANK(N2057,(N2057:P2057,Q2057:AE2057)),0)</f>
        <v>2</v>
      </c>
      <c r="E2057" s="7">
        <f>IF(O2057&gt;0,RANK(O2057,(N2057:P2057,Q2057:AE2057)),0)</f>
        <v>1</v>
      </c>
      <c r="F2057" s="7">
        <f>IF(P2057&gt;0,RANK(P2057,(N2057:P2057,Q2057:AE2057)),0)</f>
        <v>5</v>
      </c>
      <c r="G2057" s="1">
        <f t="shared" si="824"/>
        <v>2126</v>
      </c>
      <c r="H2057" s="2">
        <f t="shared" si="825"/>
        <v>0.12573185877343426</v>
      </c>
      <c r="I2057" s="2"/>
      <c r="J2057" s="2">
        <f t="shared" si="815"/>
        <v>0.43024424862499261</v>
      </c>
      <c r="K2057" s="2">
        <f t="shared" si="816"/>
        <v>0.55597610739842684</v>
      </c>
      <c r="L2057" s="2">
        <f t="shared" si="817"/>
        <v>4.1398072032645337E-4</v>
      </c>
      <c r="M2057" s="2">
        <f t="shared" si="818"/>
        <v>1.3365663256254039E-2</v>
      </c>
      <c r="N2057" s="66">
        <v>7275</v>
      </c>
      <c r="O2057" s="66">
        <v>9401</v>
      </c>
      <c r="P2057" s="66">
        <v>7</v>
      </c>
      <c r="Q2057" s="66">
        <v>148</v>
      </c>
      <c r="R2057" s="66">
        <v>0</v>
      </c>
      <c r="U2057" s="66">
        <v>0</v>
      </c>
      <c r="W2057" s="66">
        <f t="shared" si="823"/>
        <v>78</v>
      </c>
      <c r="AN2057" s="7">
        <f>IF(Q2057&gt;0,RANK(Q2057,(N2057:P2057,Q2057:AE2057)),0)</f>
        <v>3</v>
      </c>
      <c r="AO2057" s="7">
        <f>IF(R2057&gt;0,RANK(R2057,(N2057:P2057,Q2057:AE2057)),0)</f>
        <v>0</v>
      </c>
      <c r="AP2057" s="7">
        <f>IF(T2057&gt;0,RANK(T2057,(N2057:P2057,Q2057:AE2057)),0)</f>
        <v>0</v>
      </c>
      <c r="AQ2057" s="7">
        <f>IF(S2057&gt;0,RANK(S2057,(N2057:P2057,Q2057:AE2057)),0)</f>
        <v>0</v>
      </c>
      <c r="AR2057" s="2">
        <f t="shared" si="819"/>
        <v>8.7527352297592995E-3</v>
      </c>
      <c r="AS2057" s="2">
        <f t="shared" si="820"/>
        <v>0</v>
      </c>
      <c r="AT2057" s="2">
        <f t="shared" si="821"/>
        <v>0</v>
      </c>
      <c r="AU2057" s="2">
        <f t="shared" si="822"/>
        <v>0</v>
      </c>
      <c r="AW2057" t="s">
        <v>1103</v>
      </c>
      <c r="AX2057" t="s">
        <v>1362</v>
      </c>
      <c r="AY2057">
        <v>11</v>
      </c>
      <c r="BA2057" s="119">
        <v>37</v>
      </c>
      <c r="BB2057" s="121">
        <v>175</v>
      </c>
      <c r="BC2057" s="125">
        <f t="shared" si="813"/>
        <v>37175</v>
      </c>
      <c r="BE2057" s="7" t="s">
        <v>228</v>
      </c>
      <c r="BR2057" s="66">
        <v>85</v>
      </c>
    </row>
    <row r="2058" spans="1:70" ht="13" hidden="1" customHeight="1" outlineLevel="1">
      <c r="A2058" t="s">
        <v>1697</v>
      </c>
      <c r="B2058" t="s">
        <v>1362</v>
      </c>
      <c r="C2058" s="1">
        <f t="shared" si="814"/>
        <v>1910</v>
      </c>
      <c r="D2058" s="7">
        <f>IF(N2058&gt;0, RANK(N2058,(N2058:P2058,Q2058:AE2058)),0)</f>
        <v>2</v>
      </c>
      <c r="E2058" s="7">
        <f>IF(O2058&gt;0,RANK(O2058,(N2058:P2058,Q2058:AE2058)),0)</f>
        <v>1</v>
      </c>
      <c r="F2058" s="7">
        <f>IF(P2058&gt;0,RANK(P2058,(N2058:P2058,Q2058:AE2058)),0)</f>
        <v>0</v>
      </c>
      <c r="G2058" s="1">
        <f t="shared" si="824"/>
        <v>27</v>
      </c>
      <c r="H2058" s="2">
        <f t="shared" si="825"/>
        <v>1.4136125654450262E-2</v>
      </c>
      <c r="I2058" s="2"/>
      <c r="J2058" s="2">
        <f t="shared" si="815"/>
        <v>0.48848167539267018</v>
      </c>
      <c r="K2058" s="2">
        <f t="shared" si="816"/>
        <v>0.50261780104712039</v>
      </c>
      <c r="L2058" s="2">
        <f t="shared" si="817"/>
        <v>0</v>
      </c>
      <c r="M2058" s="2">
        <f t="shared" si="818"/>
        <v>8.9005235602094279E-3</v>
      </c>
      <c r="N2058" s="66">
        <v>933</v>
      </c>
      <c r="O2058" s="66">
        <v>960</v>
      </c>
      <c r="P2058" s="66">
        <v>0</v>
      </c>
      <c r="Q2058" s="66">
        <v>14</v>
      </c>
      <c r="R2058" s="66">
        <v>0</v>
      </c>
      <c r="U2058" s="66">
        <v>0</v>
      </c>
      <c r="W2058" s="66">
        <f t="shared" si="823"/>
        <v>3</v>
      </c>
      <c r="AN2058" s="7">
        <f>IF(Q2058&gt;0,RANK(Q2058,(N2058:P2058,Q2058:AE2058)),0)</f>
        <v>3</v>
      </c>
      <c r="AO2058" s="7">
        <f>IF(R2058&gt;0,RANK(R2058,(N2058:P2058,Q2058:AE2058)),0)</f>
        <v>0</v>
      </c>
      <c r="AP2058" s="7">
        <f>IF(T2058&gt;0,RANK(T2058,(N2058:P2058,Q2058:AE2058)),0)</f>
        <v>0</v>
      </c>
      <c r="AQ2058" s="7">
        <f>IF(S2058&gt;0,RANK(S2058,(N2058:P2058,Q2058:AE2058)),0)</f>
        <v>0</v>
      </c>
      <c r="AR2058" s="2">
        <f t="shared" si="819"/>
        <v>7.3298429319371729E-3</v>
      </c>
      <c r="AS2058" s="2">
        <f t="shared" si="820"/>
        <v>0</v>
      </c>
      <c r="AT2058" s="2">
        <f t="shared" si="821"/>
        <v>0</v>
      </c>
      <c r="AU2058" s="2">
        <f t="shared" si="822"/>
        <v>0</v>
      </c>
      <c r="AW2058" t="s">
        <v>1697</v>
      </c>
      <c r="AX2058" t="s">
        <v>1362</v>
      </c>
      <c r="AY2058">
        <v>3</v>
      </c>
      <c r="BA2058" s="119">
        <v>37</v>
      </c>
      <c r="BB2058" s="121">
        <v>177</v>
      </c>
      <c r="BC2058" s="125">
        <f t="shared" si="813"/>
        <v>37177</v>
      </c>
      <c r="BE2058" s="7" t="s">
        <v>228</v>
      </c>
      <c r="BR2058" s="66">
        <v>3</v>
      </c>
    </row>
    <row r="2059" spans="1:70" ht="13" hidden="1" customHeight="1" outlineLevel="1">
      <c r="A2059" t="s">
        <v>2947</v>
      </c>
      <c r="B2059" t="s">
        <v>1362</v>
      </c>
      <c r="C2059" s="1">
        <f t="shared" si="814"/>
        <v>86089</v>
      </c>
      <c r="D2059" s="7">
        <f>IF(N2059&gt;0, RANK(N2059,(N2059:P2059,Q2059:AE2059)),0)</f>
        <v>2</v>
      </c>
      <c r="E2059" s="7">
        <f>IF(O2059&gt;0,RANK(O2059,(N2059:P2059,Q2059:AE2059)),0)</f>
        <v>1</v>
      </c>
      <c r="F2059" s="7">
        <f>IF(P2059&gt;0,RANK(P2059,(N2059:P2059,Q2059:AE2059)),0)</f>
        <v>5</v>
      </c>
      <c r="G2059" s="1">
        <f t="shared" si="824"/>
        <v>22934</v>
      </c>
      <c r="H2059" s="2">
        <f t="shared" si="825"/>
        <v>0.26639872689890692</v>
      </c>
      <c r="I2059" s="2"/>
      <c r="J2059" s="2">
        <f t="shared" si="815"/>
        <v>0.36228786488401538</v>
      </c>
      <c r="K2059" s="2">
        <f t="shared" si="816"/>
        <v>0.6286865917829223</v>
      </c>
      <c r="L2059" s="2">
        <f t="shared" si="817"/>
        <v>1.5100651651198178E-4</v>
      </c>
      <c r="M2059" s="2">
        <f t="shared" si="818"/>
        <v>8.8745368165503991E-3</v>
      </c>
      <c r="N2059" s="66">
        <v>31189</v>
      </c>
      <c r="O2059" s="66">
        <v>54123</v>
      </c>
      <c r="P2059" s="66">
        <v>13</v>
      </c>
      <c r="Q2059" s="66">
        <v>529</v>
      </c>
      <c r="R2059" s="66">
        <v>1</v>
      </c>
      <c r="U2059" s="66">
        <v>0</v>
      </c>
      <c r="W2059" s="66">
        <f t="shared" si="823"/>
        <v>234</v>
      </c>
      <c r="AN2059" s="7">
        <f>IF(Q2059&gt;0,RANK(Q2059,(N2059:P2059,Q2059:AE2059)),0)</f>
        <v>3</v>
      </c>
      <c r="AO2059" s="7">
        <f>IF(R2059&gt;0,RANK(R2059,(N2059:P2059,Q2059:AE2059)),0)</f>
        <v>6</v>
      </c>
      <c r="AP2059" s="7">
        <f>IF(T2059&gt;0,RANK(T2059,(N2059:P2059,Q2059:AE2059)),0)</f>
        <v>0</v>
      </c>
      <c r="AQ2059" s="7">
        <f>IF(S2059&gt;0,RANK(S2059,(N2059:P2059,Q2059:AE2059)),0)</f>
        <v>0</v>
      </c>
      <c r="AR2059" s="2">
        <f t="shared" si="819"/>
        <v>6.1448036334491047E-3</v>
      </c>
      <c r="AS2059" s="2">
        <f t="shared" si="820"/>
        <v>1.161588588553706E-5</v>
      </c>
      <c r="AT2059" s="2">
        <f t="shared" si="821"/>
        <v>0</v>
      </c>
      <c r="AU2059" s="2">
        <f t="shared" si="822"/>
        <v>0</v>
      </c>
      <c r="AW2059" t="s">
        <v>2947</v>
      </c>
      <c r="AX2059" t="s">
        <v>1362</v>
      </c>
      <c r="BA2059" s="119">
        <v>37</v>
      </c>
      <c r="BB2059" s="121">
        <v>179</v>
      </c>
      <c r="BC2059" s="125">
        <f t="shared" si="813"/>
        <v>37179</v>
      </c>
      <c r="BE2059" s="7" t="s">
        <v>228</v>
      </c>
      <c r="BR2059" s="66">
        <v>248</v>
      </c>
    </row>
    <row r="2060" spans="1:70" ht="13" hidden="1" customHeight="1" outlineLevel="1">
      <c r="A2060" t="s">
        <v>893</v>
      </c>
      <c r="B2060" t="s">
        <v>1362</v>
      </c>
      <c r="C2060" s="1">
        <f t="shared" si="814"/>
        <v>20871</v>
      </c>
      <c r="D2060" s="7">
        <f>IF(N2060&gt;0, RANK(N2060,(N2060:P2060,Q2060:AE2060)),0)</f>
        <v>1</v>
      </c>
      <c r="E2060" s="7">
        <f>IF(O2060&gt;0,RANK(O2060,(N2060:P2060,Q2060:AE2060)),0)</f>
        <v>2</v>
      </c>
      <c r="F2060" s="7">
        <f>IF(P2060&gt;0,RANK(P2060,(N2060:P2060,Q2060:AE2060)),0)</f>
        <v>5</v>
      </c>
      <c r="G2060" s="1">
        <f t="shared" si="824"/>
        <v>5560</v>
      </c>
      <c r="H2060" s="2">
        <f t="shared" si="825"/>
        <v>0.26639835177998178</v>
      </c>
      <c r="I2060" s="2"/>
      <c r="J2060" s="2">
        <f t="shared" si="815"/>
        <v>0.63082746394518707</v>
      </c>
      <c r="K2060" s="2">
        <f t="shared" si="816"/>
        <v>0.36442911216520529</v>
      </c>
      <c r="L2060" s="2">
        <f t="shared" si="817"/>
        <v>1.9165349048919553E-4</v>
      </c>
      <c r="M2060" s="2">
        <f t="shared" si="818"/>
        <v>4.5517703991184389E-3</v>
      </c>
      <c r="N2060" s="66">
        <v>13166</v>
      </c>
      <c r="O2060" s="66">
        <v>7606</v>
      </c>
      <c r="P2060" s="66">
        <v>4</v>
      </c>
      <c r="Q2060" s="66">
        <v>66</v>
      </c>
      <c r="R2060" s="66">
        <v>1</v>
      </c>
      <c r="U2060" s="66">
        <v>0</v>
      </c>
      <c r="W2060" s="66">
        <f t="shared" si="823"/>
        <v>28</v>
      </c>
      <c r="AN2060" s="7">
        <f>IF(Q2060&gt;0,RANK(Q2060,(N2060:P2060,Q2060:AE2060)),0)</f>
        <v>3</v>
      </c>
      <c r="AO2060" s="7">
        <f>IF(R2060&gt;0,RANK(R2060,(N2060:P2060,Q2060:AE2060)),0)</f>
        <v>6</v>
      </c>
      <c r="AP2060" s="7">
        <f>IF(T2060&gt;0,RANK(T2060,(N2060:P2060,Q2060:AE2060)),0)</f>
        <v>0</v>
      </c>
      <c r="AQ2060" s="7">
        <f>IF(S2060&gt;0,RANK(S2060,(N2060:P2060,Q2060:AE2060)),0)</f>
        <v>0</v>
      </c>
      <c r="AR2060" s="2">
        <f t="shared" si="819"/>
        <v>3.1622825930717265E-3</v>
      </c>
      <c r="AS2060" s="2">
        <f t="shared" si="820"/>
        <v>4.7913372622298882E-5</v>
      </c>
      <c r="AT2060" s="2">
        <f t="shared" si="821"/>
        <v>0</v>
      </c>
      <c r="AU2060" s="2">
        <f t="shared" si="822"/>
        <v>0</v>
      </c>
      <c r="AW2060" t="s">
        <v>893</v>
      </c>
      <c r="AX2060" t="s">
        <v>1362</v>
      </c>
      <c r="BA2060" s="119">
        <v>37</v>
      </c>
      <c r="BB2060" s="121">
        <v>181</v>
      </c>
      <c r="BC2060" s="125">
        <f t="shared" si="813"/>
        <v>37181</v>
      </c>
      <c r="BE2060" s="7" t="s">
        <v>228</v>
      </c>
      <c r="BR2060" s="66">
        <v>33</v>
      </c>
    </row>
    <row r="2061" spans="1:70" ht="13" hidden="1" customHeight="1" outlineLevel="1">
      <c r="A2061" t="s">
        <v>747</v>
      </c>
      <c r="B2061" t="s">
        <v>1362</v>
      </c>
      <c r="C2061" s="1">
        <f t="shared" si="814"/>
        <v>442245</v>
      </c>
      <c r="D2061" s="7">
        <f>IF(N2061&gt;0, RANK(N2061,(N2061:P2061,Q2061:AE2061)),0)</f>
        <v>1</v>
      </c>
      <c r="E2061" s="7">
        <f>IF(O2061&gt;0,RANK(O2061,(N2061:P2061,Q2061:AE2061)),0)</f>
        <v>2</v>
      </c>
      <c r="F2061" s="7">
        <f>IF(P2061&gt;0,RANK(P2061,(N2061:P2061,Q2061:AE2061)),0)</f>
        <v>5</v>
      </c>
      <c r="G2061" s="1">
        <f t="shared" si="824"/>
        <v>63890</v>
      </c>
      <c r="H2061" s="2">
        <f t="shared" si="825"/>
        <v>0.14446743321009847</v>
      </c>
      <c r="I2061" s="2"/>
      <c r="J2061" s="2">
        <f t="shared" si="815"/>
        <v>0.56731223643003315</v>
      </c>
      <c r="K2061" s="2">
        <f t="shared" si="816"/>
        <v>0.42284480321993467</v>
      </c>
      <c r="L2061" s="2">
        <f t="shared" si="817"/>
        <v>4.4771563273750974E-4</v>
      </c>
      <c r="M2061" s="2">
        <f t="shared" si="818"/>
        <v>9.3952447172946721E-3</v>
      </c>
      <c r="N2061" s="66">
        <v>250891</v>
      </c>
      <c r="O2061" s="66">
        <v>187001</v>
      </c>
      <c r="P2061" s="66">
        <v>198</v>
      </c>
      <c r="Q2061" s="66">
        <v>2931</v>
      </c>
      <c r="R2061" s="66">
        <v>13</v>
      </c>
      <c r="U2061" s="66">
        <v>0</v>
      </c>
      <c r="W2061" s="66">
        <f t="shared" si="823"/>
        <v>1211</v>
      </c>
      <c r="AN2061" s="7">
        <f>IF(Q2061&gt;0,RANK(Q2061,(N2061:P2061,Q2061:AE2061)),0)</f>
        <v>3</v>
      </c>
      <c r="AO2061" s="7">
        <f>IF(R2061&gt;0,RANK(R2061,(N2061:P2061,Q2061:AE2061)),0)</f>
        <v>6</v>
      </c>
      <c r="AP2061" s="7">
        <f>IF(T2061&gt;0,RANK(T2061,(N2061:P2061,Q2061:AE2061)),0)</f>
        <v>0</v>
      </c>
      <c r="AQ2061" s="7">
        <f>IF(S2061&gt;0,RANK(S2061,(N2061:P2061,Q2061:AE2061)),0)</f>
        <v>0</v>
      </c>
      <c r="AR2061" s="2">
        <f t="shared" si="819"/>
        <v>6.627548078553743E-3</v>
      </c>
      <c r="AS2061" s="2">
        <f t="shared" si="820"/>
        <v>2.9395470836301146E-5</v>
      </c>
      <c r="AT2061" s="2">
        <f t="shared" si="821"/>
        <v>0</v>
      </c>
      <c r="AU2061" s="2">
        <f t="shared" si="822"/>
        <v>0</v>
      </c>
      <c r="AW2061" t="s">
        <v>747</v>
      </c>
      <c r="AX2061" t="s">
        <v>1362</v>
      </c>
      <c r="BA2061" s="119">
        <v>37</v>
      </c>
      <c r="BB2061" s="121">
        <v>183</v>
      </c>
      <c r="BC2061" s="125">
        <f t="shared" si="813"/>
        <v>37183</v>
      </c>
      <c r="BE2061" s="7" t="s">
        <v>228</v>
      </c>
      <c r="BR2061" s="66">
        <v>1422</v>
      </c>
    </row>
    <row r="2062" spans="1:70" ht="13" hidden="1" customHeight="1" outlineLevel="1">
      <c r="A2062" t="s">
        <v>3421</v>
      </c>
      <c r="B2062" t="s">
        <v>1362</v>
      </c>
      <c r="C2062" s="1">
        <f t="shared" si="814"/>
        <v>10195</v>
      </c>
      <c r="D2062" s="7">
        <f>IF(N2062&gt;0, RANK(N2062,(N2062:P2062,Q2062:AE2062)),0)</f>
        <v>1</v>
      </c>
      <c r="E2062" s="7">
        <f>IF(O2062&gt;0,RANK(O2062,(N2062:P2062,Q2062:AE2062)),0)</f>
        <v>2</v>
      </c>
      <c r="F2062" s="7">
        <f>IF(P2062&gt;0,RANK(P2062,(N2062:P2062,Q2062:AE2062)),0)</f>
        <v>0</v>
      </c>
      <c r="G2062" s="1">
        <f t="shared" si="824"/>
        <v>4023</v>
      </c>
      <c r="H2062" s="2">
        <f t="shared" si="825"/>
        <v>0.39460519862677784</v>
      </c>
      <c r="I2062" s="2"/>
      <c r="J2062" s="2">
        <f t="shared" si="815"/>
        <v>0.69504659146640513</v>
      </c>
      <c r="K2062" s="2">
        <f t="shared" si="816"/>
        <v>0.30044139283962729</v>
      </c>
      <c r="L2062" s="2">
        <f t="shared" si="817"/>
        <v>0</v>
      </c>
      <c r="M2062" s="2">
        <f t="shared" si="818"/>
        <v>4.5120156939675859E-3</v>
      </c>
      <c r="N2062" s="66">
        <v>7086</v>
      </c>
      <c r="O2062" s="66">
        <v>3063</v>
      </c>
      <c r="P2062" s="66">
        <v>0</v>
      </c>
      <c r="Q2062" s="66">
        <v>32</v>
      </c>
      <c r="R2062" s="66">
        <v>0</v>
      </c>
      <c r="U2062" s="66">
        <v>0</v>
      </c>
      <c r="W2062" s="66">
        <f t="shared" si="823"/>
        <v>14</v>
      </c>
      <c r="AN2062" s="7">
        <f>IF(Q2062&gt;0,RANK(Q2062,(N2062:P2062,Q2062:AE2062)),0)</f>
        <v>3</v>
      </c>
      <c r="AO2062" s="7">
        <f>IF(R2062&gt;0,RANK(R2062,(N2062:P2062,Q2062:AE2062)),0)</f>
        <v>0</v>
      </c>
      <c r="AP2062" s="7">
        <f>IF(T2062&gt;0,RANK(T2062,(N2062:P2062,Q2062:AE2062)),0)</f>
        <v>0</v>
      </c>
      <c r="AQ2062" s="7">
        <f>IF(S2062&gt;0,RANK(S2062,(N2062:P2062,Q2062:AE2062)),0)</f>
        <v>0</v>
      </c>
      <c r="AR2062" s="2">
        <f t="shared" si="819"/>
        <v>3.1387935262383523E-3</v>
      </c>
      <c r="AS2062" s="2">
        <f t="shared" si="820"/>
        <v>0</v>
      </c>
      <c r="AT2062" s="2">
        <f t="shared" si="821"/>
        <v>0</v>
      </c>
      <c r="AU2062" s="2">
        <f t="shared" si="822"/>
        <v>0</v>
      </c>
      <c r="AW2062" t="s">
        <v>3421</v>
      </c>
      <c r="AX2062" t="s">
        <v>1362</v>
      </c>
      <c r="AY2062">
        <v>1</v>
      </c>
      <c r="BA2062" s="119">
        <v>37</v>
      </c>
      <c r="BB2062" s="121">
        <v>185</v>
      </c>
      <c r="BC2062" s="125">
        <f t="shared" si="813"/>
        <v>37185</v>
      </c>
      <c r="BE2062" s="7" t="s">
        <v>228</v>
      </c>
      <c r="BR2062" s="66">
        <v>14</v>
      </c>
    </row>
    <row r="2063" spans="1:70" ht="13" hidden="1" customHeight="1" outlineLevel="1">
      <c r="A2063" t="s">
        <v>1616</v>
      </c>
      <c r="B2063" t="s">
        <v>1362</v>
      </c>
      <c r="C2063" s="1">
        <f t="shared" si="814"/>
        <v>6454</v>
      </c>
      <c r="D2063" s="7">
        <f>IF(N2063&gt;0, RANK(N2063,(N2063:P2063,Q2063:AE2063)),0)</f>
        <v>1</v>
      </c>
      <c r="E2063" s="7">
        <f>IF(O2063&gt;0,RANK(O2063,(N2063:P2063,Q2063:AE2063)),0)</f>
        <v>2</v>
      </c>
      <c r="F2063" s="7">
        <f>IF(P2063&gt;0,RANK(P2063,(N2063:P2063,Q2063:AE2063)),0)</f>
        <v>5</v>
      </c>
      <c r="G2063" s="1">
        <f t="shared" si="824"/>
        <v>1078</v>
      </c>
      <c r="H2063" s="2">
        <f t="shared" si="825"/>
        <v>0.16702819956616052</v>
      </c>
      <c r="I2063" s="2"/>
      <c r="J2063" s="2">
        <f t="shared" si="815"/>
        <v>0.58072513170127049</v>
      </c>
      <c r="K2063" s="2">
        <f t="shared" si="816"/>
        <v>0.41369693213511</v>
      </c>
      <c r="L2063" s="2">
        <f t="shared" si="817"/>
        <v>6.1977068484660679E-4</v>
      </c>
      <c r="M2063" s="2">
        <f t="shared" si="818"/>
        <v>4.9581654787729055E-3</v>
      </c>
      <c r="N2063" s="66">
        <v>3748</v>
      </c>
      <c r="O2063" s="66">
        <v>2670</v>
      </c>
      <c r="P2063" s="66">
        <v>4</v>
      </c>
      <c r="Q2063" s="66">
        <v>19</v>
      </c>
      <c r="R2063" s="66">
        <v>2</v>
      </c>
      <c r="U2063" s="66">
        <v>0</v>
      </c>
      <c r="W2063" s="66">
        <f t="shared" si="823"/>
        <v>11</v>
      </c>
      <c r="AN2063" s="7">
        <f>IF(Q2063&gt;0,RANK(Q2063,(N2063:P2063,Q2063:AE2063)),0)</f>
        <v>3</v>
      </c>
      <c r="AO2063" s="7">
        <f>IF(R2063&gt;0,RANK(R2063,(N2063:P2063,Q2063:AE2063)),0)</f>
        <v>6</v>
      </c>
      <c r="AP2063" s="7">
        <f>IF(T2063&gt;0,RANK(T2063,(N2063:P2063,Q2063:AE2063)),0)</f>
        <v>0</v>
      </c>
      <c r="AQ2063" s="7">
        <f>IF(S2063&gt;0,RANK(S2063,(N2063:P2063,Q2063:AE2063)),0)</f>
        <v>0</v>
      </c>
      <c r="AR2063" s="2">
        <f t="shared" si="819"/>
        <v>2.9439107530213819E-3</v>
      </c>
      <c r="AS2063" s="2">
        <f t="shared" si="820"/>
        <v>3.0988534242330339E-4</v>
      </c>
      <c r="AT2063" s="2">
        <f t="shared" si="821"/>
        <v>0</v>
      </c>
      <c r="AU2063" s="2">
        <f t="shared" si="822"/>
        <v>0</v>
      </c>
      <c r="AW2063" t="s">
        <v>1616</v>
      </c>
      <c r="AX2063" t="s">
        <v>1362</v>
      </c>
      <c r="AY2063">
        <v>1</v>
      </c>
      <c r="BA2063" s="119">
        <v>37</v>
      </c>
      <c r="BB2063" s="121">
        <v>187</v>
      </c>
      <c r="BC2063" s="125">
        <f t="shared" si="813"/>
        <v>37187</v>
      </c>
      <c r="BE2063" s="7" t="s">
        <v>228</v>
      </c>
      <c r="BR2063" s="66">
        <v>17</v>
      </c>
    </row>
    <row r="2064" spans="1:70" ht="13" hidden="1" customHeight="1" outlineLevel="1">
      <c r="A2064" t="s">
        <v>723</v>
      </c>
      <c r="B2064" t="s">
        <v>1362</v>
      </c>
      <c r="C2064" s="1">
        <f t="shared" si="814"/>
        <v>28372</v>
      </c>
      <c r="D2064" s="7">
        <f>IF(N2064&gt;0, RANK(N2064,(N2064:P2064,Q2064:AE2064)),0)</f>
        <v>1</v>
      </c>
      <c r="E2064" s="7">
        <f>IF(O2064&gt;0,RANK(O2064,(N2064:P2064,Q2064:AE2064)),0)</f>
        <v>2</v>
      </c>
      <c r="F2064" s="7">
        <f>IF(P2064&gt;0,RANK(P2064,(N2064:P2064,Q2064:AE2064)),0)</f>
        <v>5</v>
      </c>
      <c r="G2064" s="1">
        <f t="shared" si="824"/>
        <v>1214</v>
      </c>
      <c r="H2064" s="2">
        <f t="shared" si="825"/>
        <v>4.2788664880868459E-2</v>
      </c>
      <c r="I2064" s="2"/>
      <c r="J2064" s="2">
        <f t="shared" si="815"/>
        <v>0.51311151839842095</v>
      </c>
      <c r="K2064" s="2">
        <f t="shared" si="816"/>
        <v>0.47032285351755254</v>
      </c>
      <c r="L2064" s="2">
        <f t="shared" si="817"/>
        <v>1.7623008600028197E-4</v>
      </c>
      <c r="M2064" s="2">
        <f t="shared" si="818"/>
        <v>1.6389397998026224E-2</v>
      </c>
      <c r="N2064" s="66">
        <v>14558</v>
      </c>
      <c r="O2064" s="66">
        <v>13344</v>
      </c>
      <c r="P2064" s="66">
        <v>5</v>
      </c>
      <c r="Q2064" s="66">
        <v>232</v>
      </c>
      <c r="R2064" s="66">
        <v>3</v>
      </c>
      <c r="U2064" s="66">
        <v>3</v>
      </c>
      <c r="W2064" s="66">
        <f t="shared" si="823"/>
        <v>227</v>
      </c>
      <c r="AN2064" s="7">
        <f>IF(Q2064&gt;0,RANK(Q2064,(N2064:P2064,Q2064:AE2064)),0)</f>
        <v>3</v>
      </c>
      <c r="AO2064" s="7">
        <f>IF(R2064&gt;0,RANK(R2064,(N2064:P2064,Q2064:AE2064)),0)</f>
        <v>6</v>
      </c>
      <c r="AP2064" s="7">
        <f>IF(T2064&gt;0,RANK(T2064,(N2064:P2064,Q2064:AE2064)),0)</f>
        <v>0</v>
      </c>
      <c r="AQ2064" s="7">
        <f>IF(S2064&gt;0,RANK(S2064,(N2064:P2064,Q2064:AE2064)),0)</f>
        <v>0</v>
      </c>
      <c r="AR2064" s="2">
        <f t="shared" si="819"/>
        <v>8.1770759904130838E-3</v>
      </c>
      <c r="AS2064" s="2">
        <f t="shared" si="820"/>
        <v>1.0573805160016917E-4</v>
      </c>
      <c r="AT2064" s="2">
        <f t="shared" si="821"/>
        <v>0</v>
      </c>
      <c r="AU2064" s="2">
        <f t="shared" si="822"/>
        <v>0</v>
      </c>
      <c r="AW2064" t="s">
        <v>723</v>
      </c>
      <c r="AX2064" t="s">
        <v>1362</v>
      </c>
      <c r="AY2064">
        <v>5</v>
      </c>
      <c r="BA2064" s="119">
        <v>37</v>
      </c>
      <c r="BB2064" s="121">
        <v>189</v>
      </c>
      <c r="BC2064" s="125">
        <f t="shared" si="813"/>
        <v>37189</v>
      </c>
      <c r="BE2064" s="7" t="s">
        <v>228</v>
      </c>
      <c r="BR2064" s="66">
        <v>238</v>
      </c>
    </row>
    <row r="2065" spans="1:70" ht="13" hidden="1" customHeight="1" outlineLevel="1">
      <c r="A2065" t="s">
        <v>3422</v>
      </c>
      <c r="B2065" t="s">
        <v>1362</v>
      </c>
      <c r="C2065" s="1">
        <f t="shared" si="814"/>
        <v>49882</v>
      </c>
      <c r="D2065" s="7">
        <f>IF(N2065&gt;0, RANK(N2065,(N2065:P2065,Q2065:AE2065)),0)</f>
        <v>2</v>
      </c>
      <c r="E2065" s="7">
        <f>IF(O2065&gt;0,RANK(O2065,(N2065:P2065,Q2065:AE2065)),0)</f>
        <v>1</v>
      </c>
      <c r="F2065" s="7">
        <f>IF(P2065&gt;0,RANK(P2065,(N2065:P2065,Q2065:AE2065)),0)</f>
        <v>5</v>
      </c>
      <c r="G2065" s="1">
        <f t="shared" si="824"/>
        <v>4281</v>
      </c>
      <c r="H2065" s="2">
        <f t="shared" si="825"/>
        <v>8.5822541197225446E-2</v>
      </c>
      <c r="I2065" s="2"/>
      <c r="J2065" s="2">
        <f t="shared" si="815"/>
        <v>0.45449260254199914</v>
      </c>
      <c r="K2065" s="2">
        <f t="shared" si="816"/>
        <v>0.54031514373922462</v>
      </c>
      <c r="L2065" s="2">
        <f t="shared" si="817"/>
        <v>1.8042580489956297E-4</v>
      </c>
      <c r="M2065" s="2">
        <f t="shared" si="818"/>
        <v>5.0118279138767329E-3</v>
      </c>
      <c r="N2065" s="66">
        <v>22671</v>
      </c>
      <c r="O2065" s="66">
        <v>26952</v>
      </c>
      <c r="P2065" s="66">
        <v>9</v>
      </c>
      <c r="Q2065" s="66">
        <v>168</v>
      </c>
      <c r="R2065" s="66">
        <v>0</v>
      </c>
      <c r="U2065" s="66">
        <v>0</v>
      </c>
      <c r="W2065" s="66">
        <f t="shared" si="823"/>
        <v>82</v>
      </c>
      <c r="AN2065" s="7">
        <f>IF(Q2065&gt;0,RANK(Q2065,(N2065:P2065,Q2065:AE2065)),0)</f>
        <v>3</v>
      </c>
      <c r="AO2065" s="7">
        <f>IF(R2065&gt;0,RANK(R2065,(N2065:P2065,Q2065:AE2065)),0)</f>
        <v>0</v>
      </c>
      <c r="AP2065" s="7">
        <f>IF(T2065&gt;0,RANK(T2065,(N2065:P2065,Q2065:AE2065)),0)</f>
        <v>0</v>
      </c>
      <c r="AQ2065" s="7">
        <f>IF(S2065&gt;0,RANK(S2065,(N2065:P2065,Q2065:AE2065)),0)</f>
        <v>0</v>
      </c>
      <c r="AR2065" s="2">
        <f t="shared" si="819"/>
        <v>3.3679483581251753E-3</v>
      </c>
      <c r="AS2065" s="2">
        <f t="shared" si="820"/>
        <v>0</v>
      </c>
      <c r="AT2065" s="2">
        <f t="shared" si="821"/>
        <v>0</v>
      </c>
      <c r="AU2065" s="2">
        <f t="shared" si="822"/>
        <v>0</v>
      </c>
      <c r="AW2065" t="s">
        <v>3422</v>
      </c>
      <c r="AX2065" t="s">
        <v>1362</v>
      </c>
      <c r="BA2065" s="119">
        <v>37</v>
      </c>
      <c r="BB2065" s="121">
        <v>191</v>
      </c>
      <c r="BC2065" s="125">
        <f t="shared" si="813"/>
        <v>37191</v>
      </c>
      <c r="BE2065" s="7" t="s">
        <v>228</v>
      </c>
      <c r="BR2065" s="66">
        <v>91</v>
      </c>
    </row>
    <row r="2066" spans="1:70" ht="13" hidden="1" customHeight="1" outlineLevel="1">
      <c r="A2066" t="s">
        <v>3451</v>
      </c>
      <c r="B2066" t="s">
        <v>1362</v>
      </c>
      <c r="C2066" s="1">
        <f t="shared" si="814"/>
        <v>29724</v>
      </c>
      <c r="D2066" s="7">
        <f>IF(N2066&gt;0, RANK(N2066,(N2066:P2066,Q2066:AE2066)),0)</f>
        <v>2</v>
      </c>
      <c r="E2066" s="7">
        <f>IF(O2066&gt;0,RANK(O2066,(N2066:P2066,Q2066:AE2066)),0)</f>
        <v>1</v>
      </c>
      <c r="F2066" s="7">
        <f>IF(P2066&gt;0,RANK(P2066,(N2066:P2066,Q2066:AE2066)),0)</f>
        <v>5</v>
      </c>
      <c r="G2066" s="1">
        <f t="shared" si="824"/>
        <v>11354</v>
      </c>
      <c r="H2066" s="2">
        <f t="shared" si="825"/>
        <v>0.38198089086260262</v>
      </c>
      <c r="I2066" s="2"/>
      <c r="J2066" s="2">
        <f t="shared" si="815"/>
        <v>0.30056519983851432</v>
      </c>
      <c r="K2066" s="2">
        <f t="shared" si="816"/>
        <v>0.68254609070111694</v>
      </c>
      <c r="L2066" s="2">
        <f t="shared" si="817"/>
        <v>7.4014264567352978E-4</v>
      </c>
      <c r="M2066" s="2">
        <f>IF(C2066=0,"-",(1-J2066-K2066-L2066))</f>
        <v>1.6148566814695158E-2</v>
      </c>
      <c r="N2066" s="66">
        <v>8934</v>
      </c>
      <c r="O2066" s="66">
        <v>20288</v>
      </c>
      <c r="P2066" s="66">
        <v>22</v>
      </c>
      <c r="Q2066" s="66">
        <v>301</v>
      </c>
      <c r="R2066" s="66">
        <v>0</v>
      </c>
      <c r="U2066" s="66">
        <v>0</v>
      </c>
      <c r="W2066" s="66">
        <f t="shared" si="823"/>
        <v>179</v>
      </c>
      <c r="AN2066" s="7">
        <f>IF(Q2066&gt;0,RANK(Q2066,(N2066:P2066,Q2066:AE2066)),0)</f>
        <v>3</v>
      </c>
      <c r="AO2066" s="7">
        <f>IF(R2066&gt;0,RANK(R2066,(N2066:P2066,Q2066:AE2066)),0)</f>
        <v>0</v>
      </c>
      <c r="AP2066" s="7">
        <f>IF(T2066&gt;0,RANK(T2066,(N2066:P2066,Q2066:AE2066)),0)</f>
        <v>0</v>
      </c>
      <c r="AQ2066" s="7">
        <f>IF(S2066&gt;0,RANK(S2066,(N2066:P2066,Q2066:AE2066)),0)</f>
        <v>0</v>
      </c>
      <c r="AR2066" s="2">
        <f t="shared" si="819"/>
        <v>1.0126497106715112E-2</v>
      </c>
      <c r="AS2066" s="2">
        <f t="shared" si="820"/>
        <v>0</v>
      </c>
      <c r="AT2066" s="2">
        <f t="shared" si="821"/>
        <v>0</v>
      </c>
      <c r="AU2066" s="2">
        <f t="shared" si="822"/>
        <v>0</v>
      </c>
      <c r="AW2066" t="s">
        <v>3451</v>
      </c>
      <c r="AX2066" t="s">
        <v>1362</v>
      </c>
      <c r="AY2066">
        <v>5</v>
      </c>
      <c r="BA2066" s="119">
        <v>37</v>
      </c>
      <c r="BB2066" s="121">
        <v>193</v>
      </c>
      <c r="BC2066" s="125">
        <f t="shared" si="813"/>
        <v>37193</v>
      </c>
      <c r="BE2066" s="7" t="s">
        <v>228</v>
      </c>
      <c r="BR2066" s="66">
        <v>201</v>
      </c>
    </row>
    <row r="2067" spans="1:70" ht="13" hidden="1" customHeight="1" outlineLevel="1">
      <c r="A2067" t="s">
        <v>3317</v>
      </c>
      <c r="B2067" t="s">
        <v>1362</v>
      </c>
      <c r="C2067" s="1">
        <f t="shared" si="814"/>
        <v>37191</v>
      </c>
      <c r="D2067" s="7">
        <f>IF(N2067&gt;0, RANK(N2067,(N2067:P2067,Q2067:AE2067)),0)</f>
        <v>1</v>
      </c>
      <c r="E2067" s="7">
        <f>IF(O2067&gt;0,RANK(O2067,(N2067:P2067,Q2067:AE2067)),0)</f>
        <v>2</v>
      </c>
      <c r="F2067" s="7">
        <f>IF(P2067&gt;0,RANK(P2067,(N2067:P2067,Q2067:AE2067)),0)</f>
        <v>5</v>
      </c>
      <c r="G2067" s="1">
        <f t="shared" si="824"/>
        <v>2277</v>
      </c>
      <c r="H2067" s="2">
        <f t="shared" si="825"/>
        <v>6.1224489795918366E-2</v>
      </c>
      <c r="I2067" s="2"/>
      <c r="J2067" s="2">
        <f t="shared" si="815"/>
        <v>0.52840741039498806</v>
      </c>
      <c r="K2067" s="2">
        <f t="shared" si="816"/>
        <v>0.46718292059906968</v>
      </c>
      <c r="L2067" s="2">
        <f t="shared" si="817"/>
        <v>5.3776451291979245E-5</v>
      </c>
      <c r="M2067" s="2">
        <f>IF(C2067=0,"-",(1-J2067-K2067-L2067))</f>
        <v>4.355892554650272E-3</v>
      </c>
      <c r="N2067" s="66">
        <v>19652</v>
      </c>
      <c r="O2067" s="66">
        <v>17375</v>
      </c>
      <c r="P2067" s="66">
        <v>2</v>
      </c>
      <c r="Q2067" s="66">
        <v>123</v>
      </c>
      <c r="R2067" s="66">
        <v>1</v>
      </c>
      <c r="W2067" s="66">
        <f t="shared" si="823"/>
        <v>38</v>
      </c>
      <c r="AN2067" s="7">
        <f>IF(Q2067&gt;0,RANK(Q2067,(N2067:P2067,Q2067:AE2067)),0)</f>
        <v>3</v>
      </c>
      <c r="AO2067" s="7">
        <f>IF(R2067&gt;0,RANK(R2067,(N2067:P2067,Q2067:AE2067)),0)</f>
        <v>6</v>
      </c>
      <c r="AP2067" s="7">
        <f>IF(T2067&gt;0,RANK(T2067,(N2067:P2067,Q2067:AE2067)),0)</f>
        <v>0</v>
      </c>
      <c r="AQ2067" s="7">
        <f>IF(S2067&gt;0,RANK(S2067,(N2067:P2067,Q2067:AE2067)),0)</f>
        <v>0</v>
      </c>
      <c r="AR2067" s="2">
        <f t="shared" si="819"/>
        <v>3.3072517544567234E-3</v>
      </c>
      <c r="AS2067" s="2">
        <f t="shared" si="820"/>
        <v>2.6888225645989623E-5</v>
      </c>
      <c r="AT2067" s="2">
        <f t="shared" si="821"/>
        <v>0</v>
      </c>
      <c r="AU2067" s="2">
        <f t="shared" si="822"/>
        <v>0</v>
      </c>
      <c r="AW2067" t="s">
        <v>3317</v>
      </c>
      <c r="AX2067" t="s">
        <v>1362</v>
      </c>
      <c r="BA2067" s="119">
        <v>37</v>
      </c>
      <c r="BB2067" s="121">
        <v>195</v>
      </c>
      <c r="BC2067" s="125">
        <f t="shared" si="813"/>
        <v>37195</v>
      </c>
      <c r="BE2067" s="7" t="s">
        <v>228</v>
      </c>
      <c r="BR2067" s="66">
        <v>41</v>
      </c>
    </row>
    <row r="2068" spans="1:70" ht="13" hidden="1" customHeight="1" outlineLevel="1">
      <c r="A2068" t="s">
        <v>324</v>
      </c>
      <c r="B2068" t="s">
        <v>1362</v>
      </c>
      <c r="C2068" s="1">
        <f t="shared" si="814"/>
        <v>17147</v>
      </c>
      <c r="D2068" s="7">
        <f>IF(N2068&gt;0, RANK(N2068,(N2068:P2068,Q2068:AE2068)),0)</f>
        <v>2</v>
      </c>
      <c r="E2068" s="7">
        <f>IF(O2068&gt;0,RANK(O2068,(N2068:P2068,Q2068:AE2068)),0)</f>
        <v>1</v>
      </c>
      <c r="F2068" s="7">
        <f>IF(P2068&gt;0,RANK(P2068,(N2068:P2068,Q2068:AE2068)),0)</f>
        <v>5</v>
      </c>
      <c r="G2068" s="1">
        <f t="shared" si="824"/>
        <v>7882</v>
      </c>
      <c r="H2068" s="2">
        <f t="shared" si="825"/>
        <v>0.45967224587391381</v>
      </c>
      <c r="I2068" s="2"/>
      <c r="J2068" s="2">
        <f t="shared" si="815"/>
        <v>0.26401119729398731</v>
      </c>
      <c r="K2068" s="2">
        <f t="shared" si="816"/>
        <v>0.72368344316790112</v>
      </c>
      <c r="L2068" s="2">
        <f t="shared" si="817"/>
        <v>6.9983087420540037E-4</v>
      </c>
      <c r="M2068" s="2">
        <f>IF(C2068=0,"-",(1-J2068-K2068-L2068))</f>
        <v>1.1605528663906114E-2</v>
      </c>
      <c r="N2068" s="66">
        <v>4527</v>
      </c>
      <c r="O2068" s="66">
        <v>12409</v>
      </c>
      <c r="P2068" s="66">
        <v>12</v>
      </c>
      <c r="Q2068" s="66">
        <v>140</v>
      </c>
      <c r="R2068" s="66">
        <v>0</v>
      </c>
      <c r="U2068" s="66">
        <v>0</v>
      </c>
      <c r="W2068" s="66">
        <f t="shared" si="823"/>
        <v>59</v>
      </c>
      <c r="AN2068" s="7">
        <f>IF(Q2068&gt;0,RANK(Q2068,(N2068:P2068,Q2068:AE2068)),0)</f>
        <v>3</v>
      </c>
      <c r="AO2068" s="7">
        <f>IF(R2068&gt;0,RANK(R2068,(N2068:P2068,Q2068:AE2068)),0)</f>
        <v>0</v>
      </c>
      <c r="AP2068" s="7">
        <f>IF(T2068&gt;0,RANK(T2068,(N2068:P2068,Q2068:AE2068)),0)</f>
        <v>0</v>
      </c>
      <c r="AQ2068" s="7">
        <f>IF(S2068&gt;0,RANK(S2068,(N2068:P2068,Q2068:AE2068)),0)</f>
        <v>0</v>
      </c>
      <c r="AR2068" s="2">
        <f t="shared" si="819"/>
        <v>8.1646935323963377E-3</v>
      </c>
      <c r="AS2068" s="2">
        <f t="shared" si="820"/>
        <v>0</v>
      </c>
      <c r="AT2068" s="2">
        <f t="shared" si="821"/>
        <v>0</v>
      </c>
      <c r="AU2068" s="2">
        <f t="shared" si="822"/>
        <v>0</v>
      </c>
      <c r="AW2068" t="s">
        <v>324</v>
      </c>
      <c r="AX2068" t="s">
        <v>1362</v>
      </c>
      <c r="AY2068">
        <v>5</v>
      </c>
      <c r="BA2068" s="119">
        <v>37</v>
      </c>
      <c r="BB2068" s="121">
        <v>197</v>
      </c>
      <c r="BC2068" s="125">
        <f t="shared" si="813"/>
        <v>37197</v>
      </c>
      <c r="BE2068" s="7" t="s">
        <v>228</v>
      </c>
      <c r="BR2068" s="66">
        <v>71</v>
      </c>
    </row>
    <row r="2069" spans="1:70" ht="13" hidden="1" customHeight="1" outlineLevel="1">
      <c r="A2069" t="s">
        <v>700</v>
      </c>
      <c r="B2069" t="s">
        <v>1362</v>
      </c>
      <c r="C2069" s="1">
        <f t="shared" si="814"/>
        <v>9717</v>
      </c>
      <c r="D2069" s="7">
        <f>IF(N2069&gt;0, RANK(N2069,(N2069:P2069,Q2069:AE2069)),0)</f>
        <v>2</v>
      </c>
      <c r="E2069" s="7">
        <f>IF(O2069&gt;0,RANK(O2069,(N2069:P2069,Q2069:AE2069)),0)</f>
        <v>1</v>
      </c>
      <c r="F2069" s="7">
        <f>IF(P2069&gt;0,RANK(P2069,(N2069:P2069,Q2069:AE2069)),0)</f>
        <v>0</v>
      </c>
      <c r="G2069" s="1">
        <f t="shared" si="824"/>
        <v>559</v>
      </c>
      <c r="H2069" s="2">
        <f t="shared" si="825"/>
        <v>5.752804363486673E-2</v>
      </c>
      <c r="I2069" s="2"/>
      <c r="J2069" s="2">
        <f t="shared" si="815"/>
        <v>0.46166512298034373</v>
      </c>
      <c r="K2069" s="2">
        <f t="shared" si="816"/>
        <v>0.51919316661521042</v>
      </c>
      <c r="L2069" s="2">
        <f t="shared" si="817"/>
        <v>0</v>
      </c>
      <c r="M2069" s="2">
        <f>IF(C2069=0,"-",(1-J2069-K2069-L2069))</f>
        <v>1.91417104044459E-2</v>
      </c>
      <c r="N2069" s="66">
        <v>4486</v>
      </c>
      <c r="O2069" s="66">
        <v>5045</v>
      </c>
      <c r="P2069" s="66">
        <v>0</v>
      </c>
      <c r="Q2069" s="66">
        <v>111</v>
      </c>
      <c r="R2069" s="66">
        <v>0</v>
      </c>
      <c r="U2069" s="66">
        <v>0</v>
      </c>
      <c r="W2069" s="66">
        <f t="shared" si="823"/>
        <v>75</v>
      </c>
      <c r="AN2069" s="7">
        <f>IF(Q2069&gt;0,RANK(Q2069,(N2069:P2069,Q2069:AE2069)),0)</f>
        <v>3</v>
      </c>
      <c r="AO2069" s="7">
        <f>IF(R2069&gt;0,RANK(R2069,(N2069:P2069,Q2069:AE2069)),0)</f>
        <v>0</v>
      </c>
      <c r="AP2069" s="7">
        <f>IF(T2069&gt;0,RANK(T2069,(N2069:P2069,Q2069:AE2069)),0)</f>
        <v>0</v>
      </c>
      <c r="AQ2069" s="7">
        <f>IF(S2069&gt;0,RANK(S2069,(N2069:P2069,Q2069:AE2069)),0)</f>
        <v>0</v>
      </c>
      <c r="AR2069" s="2">
        <f t="shared" si="819"/>
        <v>1.1423278789749922E-2</v>
      </c>
      <c r="AS2069" s="2">
        <f t="shared" si="820"/>
        <v>0</v>
      </c>
      <c r="AT2069" s="2">
        <f t="shared" si="821"/>
        <v>0</v>
      </c>
      <c r="AU2069" s="2">
        <f t="shared" si="822"/>
        <v>0</v>
      </c>
      <c r="AW2069" t="s">
        <v>700</v>
      </c>
      <c r="AX2069" t="s">
        <v>1362</v>
      </c>
      <c r="AY2069">
        <v>11</v>
      </c>
      <c r="BA2069" s="119">
        <v>37</v>
      </c>
      <c r="BB2069" s="121">
        <v>199</v>
      </c>
      <c r="BC2069" s="125">
        <f t="shared" si="813"/>
        <v>37199</v>
      </c>
      <c r="BE2069" s="7" t="s">
        <v>228</v>
      </c>
      <c r="BR2069" s="66">
        <v>75</v>
      </c>
    </row>
    <row r="2070" spans="1:70" collapsed="1">
      <c r="A2070" t="s">
        <v>2444</v>
      </c>
      <c r="B2070" t="s">
        <v>2781</v>
      </c>
      <c r="C2070" s="1">
        <f t="shared" si="814"/>
        <v>4310789</v>
      </c>
      <c r="D2070" s="7">
        <f>IF(N2070&gt;0, RANK(N2070,(N2070:P2070,Q2070:AE2070)),0)</f>
        <v>1</v>
      </c>
      <c r="E2070" s="7">
        <f>IF(O2070&gt;0,RANK(O2070,(N2070:P2070,Q2070:AE2070)),0)</f>
        <v>2</v>
      </c>
      <c r="F2070" s="7">
        <f>IF(P2070&gt;0,RANK(P2070,(N2070:P2070,Q2070:AE2070)),0)</f>
        <v>5</v>
      </c>
      <c r="G2070" s="1">
        <f t="shared" si="824"/>
        <v>14177</v>
      </c>
      <c r="H2070" s="2">
        <f t="shared" si="825"/>
        <v>3.288725103455539E-3</v>
      </c>
      <c r="I2070" s="2"/>
      <c r="J2070" s="2">
        <f t="shared" si="815"/>
        <v>0.49704381262919617</v>
      </c>
      <c r="K2070" s="2">
        <f t="shared" si="816"/>
        <v>0.49375508752574065</v>
      </c>
      <c r="L2070" s="2">
        <f t="shared" si="817"/>
        <v>3.3729324260593595E-4</v>
      </c>
      <c r="M2070" s="2">
        <f>IF(C2070=0,"-",(1-J2070-K2070-L2070))</f>
        <v>8.8638066024572405E-3</v>
      </c>
      <c r="N2070" s="66">
        <f>SUM(N1970:N2069)</f>
        <v>2142651</v>
      </c>
      <c r="O2070" s="66">
        <f>SUM(O1970:O2069)</f>
        <v>2128474</v>
      </c>
      <c r="P2070" s="66">
        <f>SUM(P1970:P2069)</f>
        <v>1454</v>
      </c>
      <c r="Q2070" s="66">
        <f>SUM(Q1970:Q2069)</f>
        <v>25722</v>
      </c>
      <c r="R2070" s="66">
        <f>SUM(R1970:R2069)</f>
        <v>158</v>
      </c>
      <c r="U2070" s="66">
        <f>SUM(U1970:U2069)</f>
        <v>38</v>
      </c>
      <c r="W2070" s="66">
        <f>SUM(W1970:W2069)</f>
        <v>12292</v>
      </c>
      <c r="AL2070" s="66">
        <f>SUM(AL1970:AL2069)</f>
        <v>0</v>
      </c>
      <c r="AN2070" s="7">
        <f>IF(Q2070&gt;0,RANK(Q2070,(N2070:P2070,Q2070:AE2070)),0)</f>
        <v>3</v>
      </c>
      <c r="AO2070" s="7">
        <f>IF(R2070&gt;0,RANK(R2070,(N2070:P2070,Q2070:AE2070)),0)</f>
        <v>6</v>
      </c>
      <c r="AP2070" s="7">
        <f>IF(T2070&gt;0,RANK(T2070,(N2070:P2070,Q2070:AE2070)),0)</f>
        <v>0</v>
      </c>
      <c r="AQ2070" s="7">
        <f>IF(S2070&gt;0,RANK(S2070,(N2070:P2070,Q2070:AE2070)),0)</f>
        <v>0</v>
      </c>
      <c r="AR2070" s="2">
        <f t="shared" si="819"/>
        <v>5.9668891240095487E-3</v>
      </c>
      <c r="AS2070" s="2">
        <f t="shared" si="820"/>
        <v>3.6652223061717935E-5</v>
      </c>
      <c r="AT2070" s="2">
        <f t="shared" si="821"/>
        <v>0</v>
      </c>
      <c r="AU2070" s="2">
        <f t="shared" si="822"/>
        <v>0</v>
      </c>
      <c r="AW2070" t="s">
        <v>2444</v>
      </c>
      <c r="AX2070" t="s">
        <v>2781</v>
      </c>
      <c r="BA2070" s="119">
        <v>37</v>
      </c>
      <c r="BB2070" s="121"/>
      <c r="BC2070" s="119">
        <v>37</v>
      </c>
      <c r="BE2070" s="7" t="s">
        <v>3272</v>
      </c>
      <c r="BR2070" s="66">
        <f>SUM(BR1970:BR2069)</f>
        <v>13942</v>
      </c>
    </row>
    <row r="2071" spans="1:70">
      <c r="C2071" s="1"/>
      <c r="E2071" s="7"/>
      <c r="F2071" s="7"/>
      <c r="I2071" s="2"/>
      <c r="AN2071" s="7"/>
      <c r="AO2071" s="7"/>
      <c r="AP2071" s="7"/>
      <c r="AQ2071" s="7"/>
      <c r="BA2071" s="119"/>
      <c r="BB2071" s="121"/>
      <c r="BC2071" s="125"/>
    </row>
    <row r="2072" spans="1:70" hidden="1" outlineLevel="1">
      <c r="A2072" t="s">
        <v>2268</v>
      </c>
      <c r="B2072" t="s">
        <v>1436</v>
      </c>
      <c r="C2072" s="1">
        <f t="shared" ref="C2072:C2103" si="826">SUM(N2072:AL2072)</f>
        <v>1271</v>
      </c>
      <c r="D2072" s="7">
        <f>IF(N2072&gt;0, RANK(N2072,(N2072:P2072,Q2072:AE2072)),0)</f>
        <v>2</v>
      </c>
      <c r="E2072" s="7">
        <f>IF(O2072&gt;0,RANK(O2072,(N2072:P2072,Q2072:AE2072)),0)</f>
        <v>1</v>
      </c>
      <c r="F2072" s="7">
        <f>IF(P2072&gt;0,RANK(P2072,(N2072:P2072,Q2072:AE2072)),0)</f>
        <v>3</v>
      </c>
      <c r="G2072" s="1">
        <f t="shared" si="824"/>
        <v>353</v>
      </c>
      <c r="H2072" s="2">
        <f t="shared" si="825"/>
        <v>0.27773406766325726</v>
      </c>
      <c r="I2072" s="2"/>
      <c r="J2072" s="2">
        <f t="shared" ref="J2072:J2103" si="827">IF($C2072=0,"-",N2072/$C2072)</f>
        <v>0.34225019669551532</v>
      </c>
      <c r="K2072" s="2">
        <f t="shared" ref="K2072:K2103" si="828">IF($C2072=0,"-",O2072/$C2072)</f>
        <v>0.61998426435877263</v>
      </c>
      <c r="L2072" s="2">
        <f t="shared" ref="L2072:L2103" si="829">IF($C2072=0,"-",P2072/$C2072)</f>
        <v>2.2816679779701022E-2</v>
      </c>
      <c r="M2072" s="2">
        <f t="shared" ref="M2072:M2103" si="830">IF(C2072=0,"-",(1-J2072-K2072-L2072))</f>
        <v>1.4948859166010974E-2</v>
      </c>
      <c r="N2072" s="66">
        <v>435</v>
      </c>
      <c r="O2072" s="66">
        <v>788</v>
      </c>
      <c r="P2072" s="66">
        <v>29</v>
      </c>
      <c r="Q2072" s="66">
        <v>6</v>
      </c>
      <c r="S2072" s="66">
        <v>13</v>
      </c>
      <c r="W2072" s="66">
        <f>IF(Notes!B$31=1,IF(BR2072&gt;0,BR2072-R2072-SUM(T2072:V2072)-SUM(X2072:AL2072),SUM(BS2072:BY2072)),SUM(BS2072:BY2072))</f>
        <v>0</v>
      </c>
      <c r="AN2072" s="7">
        <f>IF(Q2072&gt;0,RANK(Q2072,(N2072:P2072,Q2072:AE2072)),0)</f>
        <v>5</v>
      </c>
      <c r="AO2072" s="7">
        <f>IF(R2072&gt;0,RANK(R2072,(N2072:P2072,Q2072:AE2072)),0)</f>
        <v>0</v>
      </c>
      <c r="AP2072" s="7">
        <f>IF(T2072&gt;0,RANK(T2072,(N2072:P2072,Q2072:AE2072)),0)</f>
        <v>0</v>
      </c>
      <c r="AQ2072" s="7">
        <f>IF(S2072&gt;0,RANK(S2072,(N2072:P2072,Q2072:AE2072)),0)</f>
        <v>4</v>
      </c>
      <c r="AR2072" s="2">
        <f t="shared" ref="AR2072:AR2103" si="831">IF($C2072=0,"-",Q2072/$C2072)</f>
        <v>4.7206923682140047E-3</v>
      </c>
      <c r="AS2072" s="2">
        <f t="shared" ref="AS2072:AS2103" si="832">IF($C2072=0,"-",R2072/$C2072)</f>
        <v>0</v>
      </c>
      <c r="AT2072" s="2">
        <f t="shared" ref="AT2072:AT2103" si="833">IF($C2072=0,"-",T2072/$C2072)</f>
        <v>0</v>
      </c>
      <c r="AU2072" s="2">
        <f t="shared" ref="AU2072:AU2103" si="834">IF($C2072=0,"-",S2072/$C2072)</f>
        <v>1.0228166797797011E-2</v>
      </c>
      <c r="AW2072" t="s">
        <v>2268</v>
      </c>
      <c r="AX2072" t="s">
        <v>1436</v>
      </c>
      <c r="AY2072">
        <v>1</v>
      </c>
      <c r="BA2072" s="119">
        <v>38</v>
      </c>
      <c r="BB2072" s="121">
        <v>1</v>
      </c>
      <c r="BC2072" s="125">
        <f t="shared" si="813"/>
        <v>38001</v>
      </c>
      <c r="BE2072" s="7" t="s">
        <v>228</v>
      </c>
    </row>
    <row r="2073" spans="1:70" hidden="1" outlineLevel="1">
      <c r="A2073" t="s">
        <v>2035</v>
      </c>
      <c r="B2073" t="s">
        <v>1436</v>
      </c>
      <c r="C2073" s="1">
        <f t="shared" si="826"/>
        <v>5694</v>
      </c>
      <c r="D2073" s="7">
        <f>IF(N2073&gt;0, RANK(N2073,(N2073:P2073,Q2073:AE2073)),0)</f>
        <v>2</v>
      </c>
      <c r="E2073" s="7">
        <f>IF(O2073&gt;0,RANK(O2073,(N2073:P2073,Q2073:AE2073)),0)</f>
        <v>1</v>
      </c>
      <c r="F2073" s="7">
        <f>IF(P2073&gt;0,RANK(P2073,(N2073:P2073,Q2073:AE2073)),0)</f>
        <v>3</v>
      </c>
      <c r="G2073" s="1">
        <f t="shared" si="824"/>
        <v>85</v>
      </c>
      <c r="H2073" s="2">
        <f t="shared" si="825"/>
        <v>1.4927994380049174E-2</v>
      </c>
      <c r="I2073" s="2"/>
      <c r="J2073" s="2">
        <f t="shared" si="827"/>
        <v>0.48138391289076221</v>
      </c>
      <c r="K2073" s="2">
        <f t="shared" si="828"/>
        <v>0.49631190727081137</v>
      </c>
      <c r="L2073" s="2">
        <f t="shared" si="829"/>
        <v>1.1591148577449948E-2</v>
      </c>
      <c r="M2073" s="2">
        <f t="shared" si="830"/>
        <v>1.0713031260976471E-2</v>
      </c>
      <c r="N2073" s="66">
        <v>2741</v>
      </c>
      <c r="O2073" s="66">
        <v>2826</v>
      </c>
      <c r="P2073" s="66">
        <v>66</v>
      </c>
      <c r="Q2073" s="66">
        <v>14</v>
      </c>
      <c r="S2073" s="66">
        <v>47</v>
      </c>
      <c r="W2073" s="66">
        <f>IF(Notes!B$31=1,IF(BR2073&gt;0,BR2073-R2073-SUM(T2073:V2073)-SUM(X2073:AL2073),SUM(BS2073:BY2073)),SUM(BS2073:BY2073))</f>
        <v>0</v>
      </c>
      <c r="AN2073" s="7">
        <f>IF(Q2073&gt;0,RANK(Q2073,(N2073:P2073,Q2073:AE2073)),0)</f>
        <v>5</v>
      </c>
      <c r="AO2073" s="7">
        <f>IF(R2073&gt;0,RANK(R2073,(N2073:P2073,Q2073:AE2073)),0)</f>
        <v>0</v>
      </c>
      <c r="AP2073" s="7">
        <f>IF(T2073&gt;0,RANK(T2073,(N2073:P2073,Q2073:AE2073)),0)</f>
        <v>0</v>
      </c>
      <c r="AQ2073" s="7">
        <f>IF(S2073&gt;0,RANK(S2073,(N2073:P2073,Q2073:AE2073)),0)</f>
        <v>4</v>
      </c>
      <c r="AR2073" s="2">
        <f t="shared" si="831"/>
        <v>2.4587284861257463E-3</v>
      </c>
      <c r="AS2073" s="2">
        <f t="shared" si="832"/>
        <v>0</v>
      </c>
      <c r="AT2073" s="2">
        <f t="shared" si="833"/>
        <v>0</v>
      </c>
      <c r="AU2073" s="2">
        <f t="shared" si="834"/>
        <v>8.2543027748507199E-3</v>
      </c>
      <c r="AW2073" t="s">
        <v>2035</v>
      </c>
      <c r="AX2073" t="s">
        <v>1436</v>
      </c>
      <c r="AY2073">
        <v>1</v>
      </c>
      <c r="BA2073" s="119">
        <v>38</v>
      </c>
      <c r="BB2073" s="121">
        <v>3</v>
      </c>
      <c r="BC2073" s="125">
        <f t="shared" si="813"/>
        <v>38003</v>
      </c>
      <c r="BE2073" s="7" t="s">
        <v>228</v>
      </c>
      <c r="BI2073">
        <v>23</v>
      </c>
    </row>
    <row r="2074" spans="1:70" hidden="1" outlineLevel="1">
      <c r="A2074" t="s">
        <v>1574</v>
      </c>
      <c r="B2074" t="s">
        <v>1436</v>
      </c>
      <c r="C2074" s="1">
        <f t="shared" si="826"/>
        <v>2374</v>
      </c>
      <c r="D2074" s="7">
        <f>IF(N2074&gt;0, RANK(N2074,(N2074:P2074,Q2074:AE2074)),0)</f>
        <v>1</v>
      </c>
      <c r="E2074" s="7">
        <f>IF(O2074&gt;0,RANK(O2074,(N2074:P2074,Q2074:AE2074)),0)</f>
        <v>2</v>
      </c>
      <c r="F2074" s="7">
        <f>IF(P2074&gt;0,RANK(P2074,(N2074:P2074,Q2074:AE2074)),0)</f>
        <v>3</v>
      </c>
      <c r="G2074" s="1">
        <f t="shared" si="824"/>
        <v>796</v>
      </c>
      <c r="H2074" s="2">
        <f t="shared" si="825"/>
        <v>0.33529907329401853</v>
      </c>
      <c r="I2074" s="2"/>
      <c r="J2074" s="2">
        <f t="shared" si="827"/>
        <v>0.66090985678180292</v>
      </c>
      <c r="K2074" s="2">
        <f t="shared" si="828"/>
        <v>0.32561078348778433</v>
      </c>
      <c r="L2074" s="2">
        <f t="shared" si="829"/>
        <v>8.845829823083403E-3</v>
      </c>
      <c r="M2074" s="2">
        <f t="shared" si="830"/>
        <v>4.6335299073293514E-3</v>
      </c>
      <c r="N2074" s="66">
        <v>1569</v>
      </c>
      <c r="O2074" s="66">
        <v>773</v>
      </c>
      <c r="P2074" s="66">
        <v>21</v>
      </c>
      <c r="Q2074" s="66">
        <v>5</v>
      </c>
      <c r="S2074" s="66">
        <v>6</v>
      </c>
      <c r="W2074" s="66">
        <f>IF(Notes!B$31=1,IF(BR2074&gt;0,BR2074-R2074-SUM(T2074:V2074)-SUM(X2074:AL2074),SUM(BS2074:BY2074)),SUM(BS2074:BY2074))</f>
        <v>0</v>
      </c>
      <c r="AN2074" s="7">
        <f>IF(Q2074&gt;0,RANK(Q2074,(N2074:P2074,Q2074:AE2074)),0)</f>
        <v>5</v>
      </c>
      <c r="AO2074" s="7">
        <f>IF(R2074&gt;0,RANK(R2074,(N2074:P2074,Q2074:AE2074)),0)</f>
        <v>0</v>
      </c>
      <c r="AP2074" s="7">
        <f>IF(T2074&gt;0,RANK(T2074,(N2074:P2074,Q2074:AE2074)),0)</f>
        <v>0</v>
      </c>
      <c r="AQ2074" s="7">
        <f>IF(S2074&gt;0,RANK(S2074,(N2074:P2074,Q2074:AE2074)),0)</f>
        <v>4</v>
      </c>
      <c r="AR2074" s="2">
        <f t="shared" si="831"/>
        <v>2.1061499578770007E-3</v>
      </c>
      <c r="AS2074" s="2">
        <f t="shared" si="832"/>
        <v>0</v>
      </c>
      <c r="AT2074" s="2">
        <f t="shared" si="833"/>
        <v>0</v>
      </c>
      <c r="AU2074" s="2">
        <f t="shared" si="834"/>
        <v>2.527379949452401E-3</v>
      </c>
      <c r="AW2074" t="s">
        <v>1574</v>
      </c>
      <c r="AX2074" t="s">
        <v>1436</v>
      </c>
      <c r="AY2074">
        <v>1</v>
      </c>
      <c r="BA2074" s="119">
        <v>38</v>
      </c>
      <c r="BB2074" s="121">
        <v>5</v>
      </c>
      <c r="BC2074" s="125">
        <f t="shared" si="813"/>
        <v>38005</v>
      </c>
      <c r="BE2074" s="7" t="s">
        <v>228</v>
      </c>
    </row>
    <row r="2075" spans="1:70" hidden="1" outlineLevel="1">
      <c r="A2075" t="s">
        <v>2850</v>
      </c>
      <c r="B2075" t="s">
        <v>1436</v>
      </c>
      <c r="C2075" s="1">
        <f t="shared" si="826"/>
        <v>499</v>
      </c>
      <c r="D2075" s="7">
        <f>IF(N2075&gt;0, RANK(N2075,(N2075:P2075,Q2075:AE2075)),0)</f>
        <v>2</v>
      </c>
      <c r="E2075" s="7">
        <f>IF(O2075&gt;0,RANK(O2075,(N2075:P2075,Q2075:AE2075)),0)</f>
        <v>1</v>
      </c>
      <c r="F2075" s="7">
        <f>IF(P2075&gt;0,RANK(P2075,(N2075:P2075,Q2075:AE2075)),0)</f>
        <v>3</v>
      </c>
      <c r="G2075" s="1">
        <f t="shared" si="824"/>
        <v>261</v>
      </c>
      <c r="H2075" s="2">
        <f t="shared" si="825"/>
        <v>0.5230460921843687</v>
      </c>
      <c r="I2075" s="2"/>
      <c r="J2075" s="2">
        <f t="shared" si="827"/>
        <v>0.22845691382765532</v>
      </c>
      <c r="K2075" s="2">
        <f t="shared" si="828"/>
        <v>0.75150300601202402</v>
      </c>
      <c r="L2075" s="2">
        <f t="shared" si="829"/>
        <v>1.4028056112224449E-2</v>
      </c>
      <c r="M2075" s="2">
        <f t="shared" si="830"/>
        <v>6.0120240480962123E-3</v>
      </c>
      <c r="N2075" s="66">
        <v>114</v>
      </c>
      <c r="O2075" s="66">
        <v>375</v>
      </c>
      <c r="P2075" s="66">
        <v>7</v>
      </c>
      <c r="Q2075" s="66">
        <v>0</v>
      </c>
      <c r="S2075" s="66">
        <v>3</v>
      </c>
      <c r="W2075" s="66">
        <f>IF(Notes!B$31=1,IF(BR2075&gt;0,BR2075-R2075-SUM(T2075:V2075)-SUM(X2075:AL2075),SUM(BS2075:BY2075)),SUM(BS2075:BY2075))</f>
        <v>0</v>
      </c>
      <c r="AN2075" s="7">
        <f>IF(Q2075&gt;0,RANK(Q2075,(N2075:P2075,Q2075:AE2075)),0)</f>
        <v>0</v>
      </c>
      <c r="AO2075" s="7">
        <f>IF(R2075&gt;0,RANK(R2075,(N2075:P2075,Q2075:AE2075)),0)</f>
        <v>0</v>
      </c>
      <c r="AP2075" s="7">
        <f>IF(T2075&gt;0,RANK(T2075,(N2075:P2075,Q2075:AE2075)),0)</f>
        <v>0</v>
      </c>
      <c r="AQ2075" s="7">
        <f>IF(S2075&gt;0,RANK(S2075,(N2075:P2075,Q2075:AE2075)),0)</f>
        <v>4</v>
      </c>
      <c r="AR2075" s="2">
        <f t="shared" si="831"/>
        <v>0</v>
      </c>
      <c r="AS2075" s="2">
        <f t="shared" si="832"/>
        <v>0</v>
      </c>
      <c r="AT2075" s="2">
        <f t="shared" si="833"/>
        <v>0</v>
      </c>
      <c r="AU2075" s="2">
        <f t="shared" si="834"/>
        <v>6.0120240480961923E-3</v>
      </c>
      <c r="AW2075" t="s">
        <v>2850</v>
      </c>
      <c r="AX2075" t="s">
        <v>1436</v>
      </c>
      <c r="AY2075">
        <v>1</v>
      </c>
      <c r="BA2075" s="119">
        <v>38</v>
      </c>
      <c r="BB2075" s="121">
        <v>7</v>
      </c>
      <c r="BC2075" s="125">
        <f t="shared" si="813"/>
        <v>38007</v>
      </c>
      <c r="BE2075" s="7" t="s">
        <v>228</v>
      </c>
    </row>
    <row r="2076" spans="1:70" hidden="1" outlineLevel="1">
      <c r="A2076" t="s">
        <v>2925</v>
      </c>
      <c r="B2076" t="s">
        <v>1436</v>
      </c>
      <c r="C2076" s="1">
        <f t="shared" si="826"/>
        <v>3516</v>
      </c>
      <c r="D2076" s="7">
        <f>IF(N2076&gt;0, RANK(N2076,(N2076:P2076,Q2076:AE2076)),0)</f>
        <v>2</v>
      </c>
      <c r="E2076" s="7">
        <f>IF(O2076&gt;0,RANK(O2076,(N2076:P2076,Q2076:AE2076)),0)</f>
        <v>1</v>
      </c>
      <c r="F2076" s="7">
        <f>IF(P2076&gt;0,RANK(P2076,(N2076:P2076,Q2076:AE2076)),0)</f>
        <v>3</v>
      </c>
      <c r="G2076" s="1">
        <f t="shared" si="824"/>
        <v>672</v>
      </c>
      <c r="H2076" s="2">
        <f t="shared" si="825"/>
        <v>0.19112627986348124</v>
      </c>
      <c r="I2076" s="2"/>
      <c r="J2076" s="2">
        <f t="shared" si="827"/>
        <v>0.39448236632536976</v>
      </c>
      <c r="K2076" s="2">
        <f t="shared" si="828"/>
        <v>0.585608646188851</v>
      </c>
      <c r="L2076" s="2">
        <f t="shared" si="829"/>
        <v>1.1376564277588168E-2</v>
      </c>
      <c r="M2076" s="2">
        <f t="shared" si="830"/>
        <v>8.5324232081910156E-3</v>
      </c>
      <c r="N2076" s="66">
        <v>1387</v>
      </c>
      <c r="O2076" s="66">
        <v>2059</v>
      </c>
      <c r="P2076" s="66">
        <v>40</v>
      </c>
      <c r="Q2076" s="66">
        <v>13</v>
      </c>
      <c r="S2076" s="66">
        <v>17</v>
      </c>
      <c r="W2076" s="66">
        <f>IF(Notes!B$31=1,IF(BR2076&gt;0,BR2076-R2076-SUM(T2076:V2076)-SUM(X2076:AL2076),SUM(BS2076:BY2076)),SUM(BS2076:BY2076))</f>
        <v>0</v>
      </c>
      <c r="AN2076" s="7">
        <f>IF(Q2076&gt;0,RANK(Q2076,(N2076:P2076,Q2076:AE2076)),0)</f>
        <v>5</v>
      </c>
      <c r="AO2076" s="7">
        <f>IF(R2076&gt;0,RANK(R2076,(N2076:P2076,Q2076:AE2076)),0)</f>
        <v>0</v>
      </c>
      <c r="AP2076" s="7">
        <f>IF(T2076&gt;0,RANK(T2076,(N2076:P2076,Q2076:AE2076)),0)</f>
        <v>0</v>
      </c>
      <c r="AQ2076" s="7">
        <f>IF(S2076&gt;0,RANK(S2076,(N2076:P2076,Q2076:AE2076)),0)</f>
        <v>4</v>
      </c>
      <c r="AR2076" s="2">
        <f t="shared" si="831"/>
        <v>3.6973833902161548E-3</v>
      </c>
      <c r="AS2076" s="2">
        <f t="shared" si="832"/>
        <v>0</v>
      </c>
      <c r="AT2076" s="2">
        <f t="shared" si="833"/>
        <v>0</v>
      </c>
      <c r="AU2076" s="2">
        <f t="shared" si="834"/>
        <v>4.8350398179749718E-3</v>
      </c>
      <c r="AW2076" t="s">
        <v>2925</v>
      </c>
      <c r="AX2076" t="s">
        <v>1436</v>
      </c>
      <c r="AY2076">
        <v>1</v>
      </c>
      <c r="BA2076" s="119">
        <v>38</v>
      </c>
      <c r="BB2076" s="121">
        <v>9</v>
      </c>
      <c r="BC2076" s="125">
        <f t="shared" si="813"/>
        <v>38009</v>
      </c>
      <c r="BE2076" s="7" t="s">
        <v>228</v>
      </c>
    </row>
    <row r="2077" spans="1:70" hidden="1" outlineLevel="1">
      <c r="A2077" t="s">
        <v>2062</v>
      </c>
      <c r="B2077" t="s">
        <v>1436</v>
      </c>
      <c r="C2077" s="1">
        <f t="shared" si="826"/>
        <v>1640</v>
      </c>
      <c r="D2077" s="7">
        <f>IF(N2077&gt;0, RANK(N2077,(N2077:P2077,Q2077:AE2077)),0)</f>
        <v>2</v>
      </c>
      <c r="E2077" s="7">
        <f>IF(O2077&gt;0,RANK(O2077,(N2077:P2077,Q2077:AE2077)),0)</f>
        <v>1</v>
      </c>
      <c r="F2077" s="7">
        <f>IF(P2077&gt;0,RANK(P2077,(N2077:P2077,Q2077:AE2077)),0)</f>
        <v>3</v>
      </c>
      <c r="G2077" s="1">
        <f t="shared" si="824"/>
        <v>629</v>
      </c>
      <c r="H2077" s="2">
        <f t="shared" si="825"/>
        <v>0.38353658536585367</v>
      </c>
      <c r="I2077" s="2"/>
      <c r="J2077" s="2">
        <f t="shared" si="827"/>
        <v>0.29146341463414632</v>
      </c>
      <c r="K2077" s="2">
        <f t="shared" si="828"/>
        <v>0.67500000000000004</v>
      </c>
      <c r="L2077" s="2">
        <f t="shared" si="829"/>
        <v>2.2560975609756097E-2</v>
      </c>
      <c r="M2077" s="2">
        <f t="shared" si="830"/>
        <v>1.0975609756097481E-2</v>
      </c>
      <c r="N2077" s="66">
        <v>478</v>
      </c>
      <c r="O2077" s="66">
        <v>1107</v>
      </c>
      <c r="P2077" s="66">
        <v>37</v>
      </c>
      <c r="Q2077" s="66">
        <v>5</v>
      </c>
      <c r="S2077" s="66">
        <v>13</v>
      </c>
      <c r="W2077" s="66">
        <f>IF(Notes!B$31=1,IF(BR2077&gt;0,BR2077-R2077-SUM(T2077:V2077)-SUM(X2077:AL2077),SUM(BS2077:BY2077)),SUM(BS2077:BY2077))</f>
        <v>0</v>
      </c>
      <c r="AN2077" s="7">
        <f>IF(Q2077&gt;0,RANK(Q2077,(N2077:P2077,Q2077:AE2077)),0)</f>
        <v>5</v>
      </c>
      <c r="AO2077" s="7">
        <f>IF(R2077&gt;0,RANK(R2077,(N2077:P2077,Q2077:AE2077)),0)</f>
        <v>0</v>
      </c>
      <c r="AP2077" s="7">
        <f>IF(T2077&gt;0,RANK(T2077,(N2077:P2077,Q2077:AE2077)),0)</f>
        <v>0</v>
      </c>
      <c r="AQ2077" s="7">
        <f>IF(S2077&gt;0,RANK(S2077,(N2077:P2077,Q2077:AE2077)),0)</f>
        <v>4</v>
      </c>
      <c r="AR2077" s="2">
        <f t="shared" si="831"/>
        <v>3.0487804878048782E-3</v>
      </c>
      <c r="AS2077" s="2">
        <f t="shared" si="832"/>
        <v>0</v>
      </c>
      <c r="AT2077" s="2">
        <f t="shared" si="833"/>
        <v>0</v>
      </c>
      <c r="AU2077" s="2">
        <f t="shared" si="834"/>
        <v>7.926829268292683E-3</v>
      </c>
      <c r="AW2077" t="s">
        <v>2062</v>
      </c>
      <c r="AX2077" t="s">
        <v>1436</v>
      </c>
      <c r="AY2077">
        <v>1</v>
      </c>
      <c r="BA2077" s="119">
        <v>38</v>
      </c>
      <c r="BB2077" s="121">
        <v>11</v>
      </c>
      <c r="BC2077" s="125">
        <f t="shared" si="813"/>
        <v>38011</v>
      </c>
      <c r="BE2077" s="7" t="s">
        <v>228</v>
      </c>
    </row>
    <row r="2078" spans="1:70" hidden="1" outlineLevel="1">
      <c r="A2078" t="s">
        <v>1060</v>
      </c>
      <c r="B2078" t="s">
        <v>1436</v>
      </c>
      <c r="C2078" s="1">
        <f t="shared" si="826"/>
        <v>943</v>
      </c>
      <c r="D2078" s="7">
        <f>IF(N2078&gt;0, RANK(N2078,(N2078:P2078,Q2078:AE2078)),0)</f>
        <v>2</v>
      </c>
      <c r="E2078" s="7">
        <f>IF(O2078&gt;0,RANK(O2078,(N2078:P2078,Q2078:AE2078)),0)</f>
        <v>1</v>
      </c>
      <c r="F2078" s="7">
        <f>IF(P2078&gt;0,RANK(P2078,(N2078:P2078,Q2078:AE2078)),0)</f>
        <v>3</v>
      </c>
      <c r="G2078" s="1">
        <f t="shared" si="824"/>
        <v>354</v>
      </c>
      <c r="H2078" s="2">
        <f t="shared" si="825"/>
        <v>0.37539766702014848</v>
      </c>
      <c r="I2078" s="2"/>
      <c r="J2078" s="2">
        <f t="shared" si="827"/>
        <v>0.30328738069989397</v>
      </c>
      <c r="K2078" s="2">
        <f t="shared" si="828"/>
        <v>0.67868504772004246</v>
      </c>
      <c r="L2078" s="2">
        <f t="shared" si="829"/>
        <v>1.166489925768823E-2</v>
      </c>
      <c r="M2078" s="2">
        <f t="shared" si="830"/>
        <v>6.3626723223753987E-3</v>
      </c>
      <c r="N2078" s="66">
        <v>286</v>
      </c>
      <c r="O2078" s="66">
        <v>640</v>
      </c>
      <c r="P2078" s="66">
        <v>11</v>
      </c>
      <c r="Q2078" s="66">
        <v>3</v>
      </c>
      <c r="S2078" s="66">
        <v>3</v>
      </c>
      <c r="W2078" s="66">
        <f>IF(Notes!B$31=1,IF(BR2078&gt;0,BR2078-R2078-SUM(T2078:V2078)-SUM(X2078:AL2078),SUM(BS2078:BY2078)),SUM(BS2078:BY2078))</f>
        <v>0</v>
      </c>
      <c r="AN2078" s="7">
        <f>IF(Q2078&gt;0,RANK(Q2078,(N2078:P2078,Q2078:AE2078)),0)</f>
        <v>4</v>
      </c>
      <c r="AO2078" s="7">
        <f>IF(R2078&gt;0,RANK(R2078,(N2078:P2078,Q2078:AE2078)),0)</f>
        <v>0</v>
      </c>
      <c r="AP2078" s="7">
        <f>IF(T2078&gt;0,RANK(T2078,(N2078:P2078,Q2078:AE2078)),0)</f>
        <v>0</v>
      </c>
      <c r="AQ2078" s="7">
        <f>IF(S2078&gt;0,RANK(S2078,(N2078:P2078,Q2078:AE2078)),0)</f>
        <v>4</v>
      </c>
      <c r="AR2078" s="2">
        <f t="shared" si="831"/>
        <v>3.1813361611876989E-3</v>
      </c>
      <c r="AS2078" s="2">
        <f t="shared" si="832"/>
        <v>0</v>
      </c>
      <c r="AT2078" s="2">
        <f t="shared" si="833"/>
        <v>0</v>
      </c>
      <c r="AU2078" s="2">
        <f t="shared" si="834"/>
        <v>3.1813361611876989E-3</v>
      </c>
      <c r="AW2078" t="s">
        <v>1060</v>
      </c>
      <c r="AX2078" t="s">
        <v>1436</v>
      </c>
      <c r="AY2078">
        <v>1</v>
      </c>
      <c r="BA2078" s="119">
        <v>38</v>
      </c>
      <c r="BB2078" s="121">
        <v>13</v>
      </c>
      <c r="BC2078" s="125">
        <f t="shared" si="813"/>
        <v>38013</v>
      </c>
      <c r="BE2078" s="7" t="s">
        <v>228</v>
      </c>
    </row>
    <row r="2079" spans="1:70" hidden="1" outlineLevel="1">
      <c r="A2079" t="s">
        <v>2389</v>
      </c>
      <c r="B2079" t="s">
        <v>1436</v>
      </c>
      <c r="C2079" s="1">
        <f t="shared" si="826"/>
        <v>41772</v>
      </c>
      <c r="D2079" s="7">
        <f>IF(N2079&gt;0, RANK(N2079,(N2079:P2079,Q2079:AE2079)),0)</f>
        <v>2</v>
      </c>
      <c r="E2079" s="7">
        <f>IF(O2079&gt;0,RANK(O2079,(N2079:P2079,Q2079:AE2079)),0)</f>
        <v>1</v>
      </c>
      <c r="F2079" s="7">
        <f>IF(P2079&gt;0,RANK(P2079,(N2079:P2079,Q2079:AE2079)),0)</f>
        <v>3</v>
      </c>
      <c r="G2079" s="1">
        <f t="shared" si="824"/>
        <v>9843</v>
      </c>
      <c r="H2079" s="2">
        <f t="shared" si="825"/>
        <v>0.23563631140476873</v>
      </c>
      <c r="I2079" s="2"/>
      <c r="J2079" s="2">
        <f t="shared" si="827"/>
        <v>0.37345590347601265</v>
      </c>
      <c r="K2079" s="2">
        <f t="shared" si="828"/>
        <v>0.60909221488078136</v>
      </c>
      <c r="L2079" s="2">
        <f t="shared" si="829"/>
        <v>1.2280953748922723E-2</v>
      </c>
      <c r="M2079" s="2">
        <f t="shared" si="830"/>
        <v>5.1709278942832677E-3</v>
      </c>
      <c r="N2079" s="66">
        <v>15600</v>
      </c>
      <c r="O2079" s="66">
        <v>25443</v>
      </c>
      <c r="P2079" s="66">
        <v>513</v>
      </c>
      <c r="Q2079" s="66">
        <v>113</v>
      </c>
      <c r="S2079" s="66">
        <v>103</v>
      </c>
      <c r="W2079" s="66">
        <f>IF(Notes!B$31=1,IF(BR2079&gt;0,BR2079-R2079-SUM(T2079:V2079)-SUM(X2079:AL2079),SUM(BS2079:BY2079)),SUM(BS2079:BY2079))</f>
        <v>0</v>
      </c>
      <c r="AN2079" s="7">
        <f>IF(Q2079&gt;0,RANK(Q2079,(N2079:P2079,Q2079:AE2079)),0)</f>
        <v>4</v>
      </c>
      <c r="AO2079" s="7">
        <f>IF(R2079&gt;0,RANK(R2079,(N2079:P2079,Q2079:AE2079)),0)</f>
        <v>0</v>
      </c>
      <c r="AP2079" s="7">
        <f>IF(T2079&gt;0,RANK(T2079,(N2079:P2079,Q2079:AE2079)),0)</f>
        <v>0</v>
      </c>
      <c r="AQ2079" s="7">
        <f>IF(S2079&gt;0,RANK(S2079,(N2079:P2079,Q2079:AE2079)),0)</f>
        <v>5</v>
      </c>
      <c r="AR2079" s="2">
        <f t="shared" si="831"/>
        <v>2.7051613521018865E-3</v>
      </c>
      <c r="AS2079" s="2">
        <f t="shared" si="832"/>
        <v>0</v>
      </c>
      <c r="AT2079" s="2">
        <f t="shared" si="833"/>
        <v>0</v>
      </c>
      <c r="AU2079" s="2">
        <f t="shared" si="834"/>
        <v>2.4657665421813657E-3</v>
      </c>
      <c r="AW2079" t="s">
        <v>2389</v>
      </c>
      <c r="AX2079" t="s">
        <v>1436</v>
      </c>
      <c r="AY2079">
        <v>1</v>
      </c>
      <c r="BA2079" s="119">
        <v>38</v>
      </c>
      <c r="BB2079" s="121">
        <v>15</v>
      </c>
      <c r="BC2079" s="125">
        <f t="shared" si="813"/>
        <v>38015</v>
      </c>
      <c r="BE2079" s="7" t="s">
        <v>228</v>
      </c>
      <c r="BR2079" s="1">
        <v>227</v>
      </c>
    </row>
    <row r="2080" spans="1:70" hidden="1" outlineLevel="1">
      <c r="A2080" t="s">
        <v>3259</v>
      </c>
      <c r="B2080" t="s">
        <v>1436</v>
      </c>
      <c r="C2080" s="1">
        <f t="shared" si="826"/>
        <v>71419</v>
      </c>
      <c r="D2080" s="7">
        <f>IF(N2080&gt;0, RANK(N2080,(N2080:P2080,Q2080:AE2080)),0)</f>
        <v>1</v>
      </c>
      <c r="E2080" s="7">
        <f>IF(O2080&gt;0,RANK(O2080,(N2080:P2080,Q2080:AE2080)),0)</f>
        <v>2</v>
      </c>
      <c r="F2080" s="7">
        <f>IF(P2080&gt;0,RANK(P2080,(N2080:P2080,Q2080:AE2080)),0)</f>
        <v>3</v>
      </c>
      <c r="G2080" s="1">
        <f t="shared" si="824"/>
        <v>5056</v>
      </c>
      <c r="H2080" s="2">
        <f t="shared" si="825"/>
        <v>7.0793486327167837E-2</v>
      </c>
      <c r="I2080" s="2"/>
      <c r="J2080" s="2">
        <f t="shared" si="827"/>
        <v>0.52677858833083635</v>
      </c>
      <c r="K2080" s="2">
        <f t="shared" si="828"/>
        <v>0.45598510200366849</v>
      </c>
      <c r="L2080" s="2">
        <f t="shared" si="829"/>
        <v>1.0571416569820356E-2</v>
      </c>
      <c r="M2080" s="2">
        <f t="shared" si="830"/>
        <v>6.6648930956748082E-3</v>
      </c>
      <c r="N2080" s="66">
        <v>37622</v>
      </c>
      <c r="O2080" s="66">
        <v>32566</v>
      </c>
      <c r="P2080" s="66">
        <v>755</v>
      </c>
      <c r="Q2080" s="66">
        <v>270</v>
      </c>
      <c r="S2080" s="66">
        <v>206</v>
      </c>
      <c r="W2080" s="66">
        <f>IF(Notes!B$31=1,IF(BR2080&gt;0,BR2080-R2080-SUM(T2080:V2080)-SUM(X2080:AL2080),SUM(BS2080:BY2080)),SUM(BS2080:BY2080))</f>
        <v>0</v>
      </c>
      <c r="AN2080" s="7">
        <f>IF(Q2080&gt;0,RANK(Q2080,(N2080:P2080,Q2080:AE2080)),0)</f>
        <v>4</v>
      </c>
      <c r="AO2080" s="7">
        <f>IF(R2080&gt;0,RANK(R2080,(N2080:P2080,Q2080:AE2080)),0)</f>
        <v>0</v>
      </c>
      <c r="AP2080" s="7">
        <f>IF(T2080&gt;0,RANK(T2080,(N2080:P2080,Q2080:AE2080)),0)</f>
        <v>0</v>
      </c>
      <c r="AQ2080" s="7">
        <f>IF(S2080&gt;0,RANK(S2080,(N2080:P2080,Q2080:AE2080)),0)</f>
        <v>5</v>
      </c>
      <c r="AR2080" s="2">
        <f t="shared" si="831"/>
        <v>3.7805065878827762E-3</v>
      </c>
      <c r="AS2080" s="2">
        <f t="shared" si="832"/>
        <v>0</v>
      </c>
      <c r="AT2080" s="2">
        <f t="shared" si="833"/>
        <v>0</v>
      </c>
      <c r="AU2080" s="2">
        <f t="shared" si="834"/>
        <v>2.8843865077920442E-3</v>
      </c>
      <c r="AW2080" t="s">
        <v>3259</v>
      </c>
      <c r="AX2080" t="s">
        <v>1436</v>
      </c>
      <c r="AY2080">
        <v>1</v>
      </c>
      <c r="BA2080" s="119">
        <v>38</v>
      </c>
      <c r="BB2080" s="121">
        <v>17</v>
      </c>
      <c r="BC2080" s="125">
        <f t="shared" si="813"/>
        <v>38017</v>
      </c>
      <c r="BE2080" s="7" t="s">
        <v>228</v>
      </c>
      <c r="BR2080" s="1">
        <v>415</v>
      </c>
    </row>
    <row r="2081" spans="1:70" hidden="1" outlineLevel="1">
      <c r="A2081" t="s">
        <v>3052</v>
      </c>
      <c r="B2081" t="s">
        <v>1436</v>
      </c>
      <c r="C2081" s="1">
        <f t="shared" si="826"/>
        <v>2130</v>
      </c>
      <c r="D2081" s="7">
        <f>IF(N2081&gt;0, RANK(N2081,(N2081:P2081,Q2081:AE2081)),0)</f>
        <v>2</v>
      </c>
      <c r="E2081" s="7">
        <f>IF(O2081&gt;0,RANK(O2081,(N2081:P2081,Q2081:AE2081)),0)</f>
        <v>1</v>
      </c>
      <c r="F2081" s="7">
        <f>IF(P2081&gt;0,RANK(P2081,(N2081:P2081,Q2081:AE2081)),0)</f>
        <v>3</v>
      </c>
      <c r="G2081" s="1">
        <f t="shared" si="824"/>
        <v>198</v>
      </c>
      <c r="H2081" s="2">
        <f t="shared" si="825"/>
        <v>9.295774647887324E-2</v>
      </c>
      <c r="I2081" s="2"/>
      <c r="J2081" s="2">
        <f t="shared" si="827"/>
        <v>0.43661971830985913</v>
      </c>
      <c r="K2081" s="2">
        <f t="shared" si="828"/>
        <v>0.52957746478873235</v>
      </c>
      <c r="L2081" s="2">
        <f t="shared" si="829"/>
        <v>2.6291079812206571E-2</v>
      </c>
      <c r="M2081" s="2">
        <f t="shared" si="830"/>
        <v>7.5117370892019454E-3</v>
      </c>
      <c r="N2081" s="66">
        <v>930</v>
      </c>
      <c r="O2081" s="66">
        <v>1128</v>
      </c>
      <c r="P2081" s="66">
        <v>56</v>
      </c>
      <c r="Q2081" s="66">
        <v>6</v>
      </c>
      <c r="S2081" s="66">
        <v>10</v>
      </c>
      <c r="W2081" s="66">
        <f>IF(Notes!B$31=1,IF(BR2081&gt;0,BR2081-R2081-SUM(T2081:V2081)-SUM(X2081:AL2081),SUM(BS2081:BY2081)),SUM(BS2081:BY2081))</f>
        <v>0</v>
      </c>
      <c r="AN2081" s="7">
        <f>IF(Q2081&gt;0,RANK(Q2081,(N2081:P2081,Q2081:AE2081)),0)</f>
        <v>5</v>
      </c>
      <c r="AO2081" s="7">
        <f>IF(R2081&gt;0,RANK(R2081,(N2081:P2081,Q2081:AE2081)),0)</f>
        <v>0</v>
      </c>
      <c r="AP2081" s="7">
        <f>IF(T2081&gt;0,RANK(T2081,(N2081:P2081,Q2081:AE2081)),0)</f>
        <v>0</v>
      </c>
      <c r="AQ2081" s="7">
        <f>IF(S2081&gt;0,RANK(S2081,(N2081:P2081,Q2081:AE2081)),0)</f>
        <v>4</v>
      </c>
      <c r="AR2081" s="2">
        <f t="shared" si="831"/>
        <v>2.8169014084507044E-3</v>
      </c>
      <c r="AS2081" s="2">
        <f t="shared" si="832"/>
        <v>0</v>
      </c>
      <c r="AT2081" s="2">
        <f t="shared" si="833"/>
        <v>0</v>
      </c>
      <c r="AU2081" s="2">
        <f t="shared" si="834"/>
        <v>4.6948356807511738E-3</v>
      </c>
      <c r="AW2081" t="s">
        <v>3052</v>
      </c>
      <c r="AX2081" t="s">
        <v>1436</v>
      </c>
      <c r="AY2081">
        <v>1</v>
      </c>
      <c r="BA2081" s="119">
        <v>38</v>
      </c>
      <c r="BB2081" s="121">
        <v>19</v>
      </c>
      <c r="BC2081" s="125">
        <f t="shared" si="813"/>
        <v>38019</v>
      </c>
      <c r="BE2081" s="7" t="s">
        <v>228</v>
      </c>
      <c r="BI2081">
        <v>22</v>
      </c>
    </row>
    <row r="2082" spans="1:70" hidden="1" outlineLevel="1">
      <c r="A2082" t="s">
        <v>1875</v>
      </c>
      <c r="B2082" t="s">
        <v>1436</v>
      </c>
      <c r="C2082" s="1">
        <f t="shared" si="826"/>
        <v>2620</v>
      </c>
      <c r="D2082" s="7">
        <f>IF(N2082&gt;0, RANK(N2082,(N2082:P2082,Q2082:AE2082)),0)</f>
        <v>2</v>
      </c>
      <c r="E2082" s="7">
        <f>IF(O2082&gt;0,RANK(O2082,(N2082:P2082,Q2082:AE2082)),0)</f>
        <v>1</v>
      </c>
      <c r="F2082" s="7">
        <f>IF(P2082&gt;0,RANK(P2082,(N2082:P2082,Q2082:AE2082)),0)</f>
        <v>3</v>
      </c>
      <c r="G2082" s="1">
        <f t="shared" si="824"/>
        <v>481</v>
      </c>
      <c r="H2082" s="2">
        <f t="shared" si="825"/>
        <v>0.18358778625954197</v>
      </c>
      <c r="I2082" s="2"/>
      <c r="J2082" s="2">
        <f t="shared" si="827"/>
        <v>0.3984732824427481</v>
      </c>
      <c r="K2082" s="2">
        <f t="shared" si="828"/>
        <v>0.58206106870229013</v>
      </c>
      <c r="L2082" s="2">
        <f t="shared" si="829"/>
        <v>1.2977099236641221E-2</v>
      </c>
      <c r="M2082" s="2">
        <f t="shared" si="830"/>
        <v>6.4885496183204935E-3</v>
      </c>
      <c r="N2082" s="66">
        <v>1044</v>
      </c>
      <c r="O2082" s="66">
        <v>1525</v>
      </c>
      <c r="P2082" s="66">
        <v>34</v>
      </c>
      <c r="Q2082" s="66">
        <v>6</v>
      </c>
      <c r="S2082" s="66">
        <v>11</v>
      </c>
      <c r="W2082" s="66">
        <f>IF(Notes!B$31=1,IF(BR2082&gt;0,BR2082-R2082-SUM(T2082:V2082)-SUM(X2082:AL2082),SUM(BS2082:BY2082)),SUM(BS2082:BY2082))</f>
        <v>0</v>
      </c>
      <c r="AN2082" s="7">
        <f>IF(Q2082&gt;0,RANK(Q2082,(N2082:P2082,Q2082:AE2082)),0)</f>
        <v>5</v>
      </c>
      <c r="AO2082" s="7">
        <f>IF(R2082&gt;0,RANK(R2082,(N2082:P2082,Q2082:AE2082)),0)</f>
        <v>0</v>
      </c>
      <c r="AP2082" s="7">
        <f>IF(T2082&gt;0,RANK(T2082,(N2082:P2082,Q2082:AE2082)),0)</f>
        <v>0</v>
      </c>
      <c r="AQ2082" s="7">
        <f>IF(S2082&gt;0,RANK(S2082,(N2082:P2082,Q2082:AE2082)),0)</f>
        <v>4</v>
      </c>
      <c r="AR2082" s="2">
        <f t="shared" si="831"/>
        <v>2.2900763358778627E-3</v>
      </c>
      <c r="AS2082" s="2">
        <f t="shared" si="832"/>
        <v>0</v>
      </c>
      <c r="AT2082" s="2">
        <f t="shared" si="833"/>
        <v>0</v>
      </c>
      <c r="AU2082" s="2">
        <f t="shared" si="834"/>
        <v>4.1984732824427483E-3</v>
      </c>
      <c r="AW2082" t="s">
        <v>1875</v>
      </c>
      <c r="AX2082" t="s">
        <v>1436</v>
      </c>
      <c r="AY2082">
        <v>1</v>
      </c>
      <c r="BA2082" s="119">
        <v>38</v>
      </c>
      <c r="BB2082" s="121">
        <v>21</v>
      </c>
      <c r="BC2082" s="125">
        <f t="shared" si="813"/>
        <v>38021</v>
      </c>
      <c r="BE2082" s="7" t="s">
        <v>228</v>
      </c>
    </row>
    <row r="2083" spans="1:70" hidden="1" outlineLevel="1">
      <c r="A2083" t="s">
        <v>2044</v>
      </c>
      <c r="B2083" t="s">
        <v>1436</v>
      </c>
      <c r="C2083" s="1">
        <f t="shared" si="826"/>
        <v>1131</v>
      </c>
      <c r="D2083" s="7">
        <f>IF(N2083&gt;0, RANK(N2083,(N2083:P2083,Q2083:AE2083)),0)</f>
        <v>2</v>
      </c>
      <c r="E2083" s="7">
        <f>IF(O2083&gt;0,RANK(O2083,(N2083:P2083,Q2083:AE2083)),0)</f>
        <v>1</v>
      </c>
      <c r="F2083" s="7">
        <f>IF(P2083&gt;0,RANK(P2083,(N2083:P2083,Q2083:AE2083)),0)</f>
        <v>3</v>
      </c>
      <c r="G2083" s="1">
        <f t="shared" si="824"/>
        <v>166</v>
      </c>
      <c r="H2083" s="2">
        <f t="shared" si="825"/>
        <v>0.14677276746242263</v>
      </c>
      <c r="I2083" s="2"/>
      <c r="J2083" s="2">
        <f t="shared" si="827"/>
        <v>0.41025641025641024</v>
      </c>
      <c r="K2083" s="2">
        <f t="shared" si="828"/>
        <v>0.55702917771883287</v>
      </c>
      <c r="L2083" s="2">
        <f t="shared" si="829"/>
        <v>2.2104332449160036E-2</v>
      </c>
      <c r="M2083" s="2">
        <f t="shared" si="830"/>
        <v>1.0610079575596853E-2</v>
      </c>
      <c r="N2083" s="66">
        <v>464</v>
      </c>
      <c r="O2083" s="66">
        <v>630</v>
      </c>
      <c r="P2083" s="66">
        <v>25</v>
      </c>
      <c r="Q2083" s="66">
        <v>6</v>
      </c>
      <c r="S2083" s="66">
        <v>6</v>
      </c>
      <c r="W2083" s="66">
        <f>IF(Notes!B$31=1,IF(BR2083&gt;0,BR2083-R2083-SUM(T2083:V2083)-SUM(X2083:AL2083),SUM(BS2083:BY2083)),SUM(BS2083:BY2083))</f>
        <v>0</v>
      </c>
      <c r="AN2083" s="7">
        <f>IF(Q2083&gt;0,RANK(Q2083,(N2083:P2083,Q2083:AE2083)),0)</f>
        <v>4</v>
      </c>
      <c r="AO2083" s="7">
        <f>IF(R2083&gt;0,RANK(R2083,(N2083:P2083,Q2083:AE2083)),0)</f>
        <v>0</v>
      </c>
      <c r="AP2083" s="7">
        <f>IF(T2083&gt;0,RANK(T2083,(N2083:P2083,Q2083:AE2083)),0)</f>
        <v>0</v>
      </c>
      <c r="AQ2083" s="7">
        <f>IF(S2083&gt;0,RANK(S2083,(N2083:P2083,Q2083:AE2083)),0)</f>
        <v>4</v>
      </c>
      <c r="AR2083" s="2">
        <f t="shared" si="831"/>
        <v>5.3050397877984082E-3</v>
      </c>
      <c r="AS2083" s="2">
        <f t="shared" si="832"/>
        <v>0</v>
      </c>
      <c r="AT2083" s="2">
        <f t="shared" si="833"/>
        <v>0</v>
      </c>
      <c r="AU2083" s="2">
        <f t="shared" si="834"/>
        <v>5.3050397877984082E-3</v>
      </c>
      <c r="AW2083" t="s">
        <v>2044</v>
      </c>
      <c r="AX2083" t="s">
        <v>1436</v>
      </c>
      <c r="AY2083">
        <v>1</v>
      </c>
      <c r="BA2083" s="119">
        <v>38</v>
      </c>
      <c r="BB2083" s="121">
        <v>23</v>
      </c>
      <c r="BC2083" s="125">
        <f t="shared" si="813"/>
        <v>38023</v>
      </c>
      <c r="BE2083" s="7" t="s">
        <v>228</v>
      </c>
    </row>
    <row r="2084" spans="1:70" hidden="1" outlineLevel="1">
      <c r="A2084" t="s">
        <v>2897</v>
      </c>
      <c r="B2084" t="s">
        <v>1436</v>
      </c>
      <c r="C2084" s="1">
        <f t="shared" si="826"/>
        <v>1644</v>
      </c>
      <c r="D2084" s="7">
        <f>IF(N2084&gt;0, RANK(N2084,(N2084:P2084,Q2084:AE2084)),0)</f>
        <v>2</v>
      </c>
      <c r="E2084" s="7">
        <f>IF(O2084&gt;0,RANK(O2084,(N2084:P2084,Q2084:AE2084)),0)</f>
        <v>1</v>
      </c>
      <c r="F2084" s="7">
        <f>IF(P2084&gt;0,RANK(P2084,(N2084:P2084,Q2084:AE2084)),0)</f>
        <v>3</v>
      </c>
      <c r="G2084" s="1">
        <f t="shared" si="824"/>
        <v>553</v>
      </c>
      <c r="H2084" s="2">
        <f t="shared" si="825"/>
        <v>0.33637469586374696</v>
      </c>
      <c r="I2084" s="2"/>
      <c r="J2084" s="2">
        <f t="shared" si="827"/>
        <v>0.32055961070559613</v>
      </c>
      <c r="K2084" s="2">
        <f t="shared" si="828"/>
        <v>0.65693430656934304</v>
      </c>
      <c r="L2084" s="2">
        <f t="shared" si="829"/>
        <v>1.7639902676399026E-2</v>
      </c>
      <c r="M2084" s="2">
        <f t="shared" si="830"/>
        <v>4.8661800486618015E-3</v>
      </c>
      <c r="N2084" s="66">
        <v>527</v>
      </c>
      <c r="O2084" s="66">
        <v>1080</v>
      </c>
      <c r="P2084" s="66">
        <v>29</v>
      </c>
      <c r="Q2084" s="66">
        <v>3</v>
      </c>
      <c r="S2084" s="66">
        <v>5</v>
      </c>
      <c r="W2084" s="66">
        <f>IF(Notes!B$31=1,IF(BR2084&gt;0,BR2084-R2084-SUM(T2084:V2084)-SUM(X2084:AL2084),SUM(BS2084:BY2084)),SUM(BS2084:BY2084))</f>
        <v>0</v>
      </c>
      <c r="AN2084" s="7">
        <f>IF(Q2084&gt;0,RANK(Q2084,(N2084:P2084,Q2084:AE2084)),0)</f>
        <v>5</v>
      </c>
      <c r="AO2084" s="7">
        <f>IF(R2084&gt;0,RANK(R2084,(N2084:P2084,Q2084:AE2084)),0)</f>
        <v>0</v>
      </c>
      <c r="AP2084" s="7">
        <f>IF(T2084&gt;0,RANK(T2084,(N2084:P2084,Q2084:AE2084)),0)</f>
        <v>0</v>
      </c>
      <c r="AQ2084" s="7">
        <f>IF(S2084&gt;0,RANK(S2084,(N2084:P2084,Q2084:AE2084)),0)</f>
        <v>4</v>
      </c>
      <c r="AR2084" s="2">
        <f t="shared" si="831"/>
        <v>1.8248175182481751E-3</v>
      </c>
      <c r="AS2084" s="2">
        <f t="shared" si="832"/>
        <v>0</v>
      </c>
      <c r="AT2084" s="2">
        <f t="shared" si="833"/>
        <v>0</v>
      </c>
      <c r="AU2084" s="2">
        <f t="shared" si="834"/>
        <v>3.0413625304136255E-3</v>
      </c>
      <c r="AW2084" t="s">
        <v>2897</v>
      </c>
      <c r="AX2084" t="s">
        <v>1436</v>
      </c>
      <c r="AY2084">
        <v>1</v>
      </c>
      <c r="BA2084" s="119">
        <v>38</v>
      </c>
      <c r="BB2084" s="121">
        <v>25</v>
      </c>
      <c r="BC2084" s="125">
        <f t="shared" si="813"/>
        <v>38025</v>
      </c>
      <c r="BE2084" s="7" t="s">
        <v>228</v>
      </c>
    </row>
    <row r="2085" spans="1:70" hidden="1" outlineLevel="1">
      <c r="A2085" t="s">
        <v>159</v>
      </c>
      <c r="B2085" t="s">
        <v>1436</v>
      </c>
      <c r="C2085" s="1">
        <f t="shared" si="826"/>
        <v>1165</v>
      </c>
      <c r="D2085" s="7">
        <f>IF(N2085&gt;0, RANK(N2085,(N2085:P2085,Q2085:AE2085)),0)</f>
        <v>1</v>
      </c>
      <c r="E2085" s="7">
        <f>IF(O2085&gt;0,RANK(O2085,(N2085:P2085,Q2085:AE2085)),0)</f>
        <v>2</v>
      </c>
      <c r="F2085" s="7">
        <f>IF(P2085&gt;0,RANK(P2085,(N2085:P2085,Q2085:AE2085)),0)</f>
        <v>3</v>
      </c>
      <c r="G2085" s="1">
        <f t="shared" si="824"/>
        <v>35</v>
      </c>
      <c r="H2085" s="2">
        <f t="shared" si="825"/>
        <v>3.0042918454935622E-2</v>
      </c>
      <c r="I2085" s="2"/>
      <c r="J2085" s="2">
        <f t="shared" si="827"/>
        <v>0.50042918454935625</v>
      </c>
      <c r="K2085" s="2">
        <f t="shared" si="828"/>
        <v>0.47038626609442058</v>
      </c>
      <c r="L2085" s="2">
        <f t="shared" si="829"/>
        <v>1.8025751072961373E-2</v>
      </c>
      <c r="M2085" s="2">
        <f t="shared" si="830"/>
        <v>1.1158798283261794E-2</v>
      </c>
      <c r="N2085" s="66">
        <v>583</v>
      </c>
      <c r="O2085" s="66">
        <v>548</v>
      </c>
      <c r="P2085" s="66">
        <v>21</v>
      </c>
      <c r="Q2085" s="66">
        <v>7</v>
      </c>
      <c r="S2085" s="66">
        <v>6</v>
      </c>
      <c r="W2085" s="66">
        <f>IF(Notes!B$31=1,IF(BR2085&gt;0,BR2085-R2085-SUM(T2085:V2085)-SUM(X2085:AL2085),SUM(BS2085:BY2085)),SUM(BS2085:BY2085))</f>
        <v>0</v>
      </c>
      <c r="AN2085" s="7">
        <f>IF(Q2085&gt;0,RANK(Q2085,(N2085:P2085,Q2085:AE2085)),0)</f>
        <v>4</v>
      </c>
      <c r="AO2085" s="7">
        <f>IF(R2085&gt;0,RANK(R2085,(N2085:P2085,Q2085:AE2085)),0)</f>
        <v>0</v>
      </c>
      <c r="AP2085" s="7">
        <f>IF(T2085&gt;0,RANK(T2085,(N2085:P2085,Q2085:AE2085)),0)</f>
        <v>0</v>
      </c>
      <c r="AQ2085" s="7">
        <f>IF(S2085&gt;0,RANK(S2085,(N2085:P2085,Q2085:AE2085)),0)</f>
        <v>5</v>
      </c>
      <c r="AR2085" s="2">
        <f t="shared" si="831"/>
        <v>6.0085836909871248E-3</v>
      </c>
      <c r="AS2085" s="2">
        <f t="shared" si="832"/>
        <v>0</v>
      </c>
      <c r="AT2085" s="2">
        <f t="shared" si="833"/>
        <v>0</v>
      </c>
      <c r="AU2085" s="2">
        <f t="shared" si="834"/>
        <v>5.1502145922746783E-3</v>
      </c>
      <c r="AW2085" t="s">
        <v>159</v>
      </c>
      <c r="AX2085" t="s">
        <v>1436</v>
      </c>
      <c r="AY2085">
        <v>1</v>
      </c>
      <c r="BA2085" s="119">
        <v>38</v>
      </c>
      <c r="BB2085" s="121">
        <v>27</v>
      </c>
      <c r="BC2085" s="125">
        <f t="shared" si="813"/>
        <v>38027</v>
      </c>
      <c r="BE2085" s="7" t="s">
        <v>228</v>
      </c>
      <c r="BI2085">
        <v>6</v>
      </c>
    </row>
    <row r="2086" spans="1:70" hidden="1" outlineLevel="1">
      <c r="A2086" t="s">
        <v>2045</v>
      </c>
      <c r="B2086" t="s">
        <v>1436</v>
      </c>
      <c r="C2086" s="1">
        <f t="shared" si="826"/>
        <v>1837</v>
      </c>
      <c r="D2086" s="7">
        <f>IF(N2086&gt;0, RANK(N2086,(N2086:P2086,Q2086:AE2086)),0)</f>
        <v>2</v>
      </c>
      <c r="E2086" s="7">
        <f>IF(O2086&gt;0,RANK(O2086,(N2086:P2086,Q2086:AE2086)),0)</f>
        <v>1</v>
      </c>
      <c r="F2086" s="7">
        <f>IF(P2086&gt;0,RANK(P2086,(N2086:P2086,Q2086:AE2086)),0)</f>
        <v>3</v>
      </c>
      <c r="G2086" s="1">
        <f t="shared" si="824"/>
        <v>684</v>
      </c>
      <c r="H2086" s="2">
        <f t="shared" si="825"/>
        <v>0.37234621665759388</v>
      </c>
      <c r="I2086" s="2"/>
      <c r="J2086" s="2">
        <f t="shared" si="827"/>
        <v>0.29722373434948285</v>
      </c>
      <c r="K2086" s="2">
        <f t="shared" si="828"/>
        <v>0.66956995100707672</v>
      </c>
      <c r="L2086" s="2">
        <f t="shared" si="829"/>
        <v>2.231899836690256E-2</v>
      </c>
      <c r="M2086" s="2">
        <f t="shared" si="830"/>
        <v>1.0887316276537922E-2</v>
      </c>
      <c r="N2086" s="66">
        <v>546</v>
      </c>
      <c r="O2086" s="66">
        <v>1230</v>
      </c>
      <c r="P2086" s="66">
        <v>41</v>
      </c>
      <c r="Q2086" s="66">
        <v>8</v>
      </c>
      <c r="S2086" s="66">
        <v>12</v>
      </c>
      <c r="W2086" s="66">
        <f>IF(Notes!B$31=1,IF(BR2086&gt;0,BR2086-R2086-SUM(T2086:V2086)-SUM(X2086:AL2086),SUM(BS2086:BY2086)),SUM(BS2086:BY2086))</f>
        <v>0</v>
      </c>
      <c r="AN2086" s="7">
        <f>IF(Q2086&gt;0,RANK(Q2086,(N2086:P2086,Q2086:AE2086)),0)</f>
        <v>5</v>
      </c>
      <c r="AO2086" s="7">
        <f>IF(R2086&gt;0,RANK(R2086,(N2086:P2086,Q2086:AE2086)),0)</f>
        <v>0</v>
      </c>
      <c r="AP2086" s="7">
        <f>IF(T2086&gt;0,RANK(T2086,(N2086:P2086,Q2086:AE2086)),0)</f>
        <v>0</v>
      </c>
      <c r="AQ2086" s="7">
        <f>IF(S2086&gt;0,RANK(S2086,(N2086:P2086,Q2086:AE2086)),0)</f>
        <v>4</v>
      </c>
      <c r="AR2086" s="2">
        <f t="shared" si="831"/>
        <v>4.3549265106151338E-3</v>
      </c>
      <c r="AS2086" s="2">
        <f t="shared" si="832"/>
        <v>0</v>
      </c>
      <c r="AT2086" s="2">
        <f t="shared" si="833"/>
        <v>0</v>
      </c>
      <c r="AU2086" s="2">
        <f t="shared" si="834"/>
        <v>6.5323897659226998E-3</v>
      </c>
      <c r="AW2086" t="s">
        <v>2045</v>
      </c>
      <c r="AX2086" t="s">
        <v>1436</v>
      </c>
      <c r="AY2086">
        <v>1</v>
      </c>
      <c r="BA2086" s="119">
        <v>38</v>
      </c>
      <c r="BB2086" s="121">
        <v>29</v>
      </c>
      <c r="BC2086" s="125">
        <f t="shared" si="813"/>
        <v>38029</v>
      </c>
      <c r="BE2086" s="7" t="s">
        <v>228</v>
      </c>
    </row>
    <row r="2087" spans="1:70" hidden="1" outlineLevel="1">
      <c r="A2087" t="s">
        <v>2046</v>
      </c>
      <c r="B2087" t="s">
        <v>1436</v>
      </c>
      <c r="C2087" s="1">
        <f t="shared" si="826"/>
        <v>1651</v>
      </c>
      <c r="D2087" s="7">
        <f>IF(N2087&gt;0, RANK(N2087,(N2087:P2087,Q2087:AE2087)),0)</f>
        <v>2</v>
      </c>
      <c r="E2087" s="7">
        <f>IF(O2087&gt;0,RANK(O2087,(N2087:P2087,Q2087:AE2087)),0)</f>
        <v>1</v>
      </c>
      <c r="F2087" s="7">
        <f>IF(P2087&gt;0,RANK(P2087,(N2087:P2087,Q2087:AE2087)),0)</f>
        <v>3</v>
      </c>
      <c r="G2087" s="1">
        <f t="shared" si="824"/>
        <v>227</v>
      </c>
      <c r="H2087" s="2">
        <f t="shared" si="825"/>
        <v>0.13749242883101151</v>
      </c>
      <c r="I2087" s="2"/>
      <c r="J2087" s="2">
        <f t="shared" si="827"/>
        <v>0.41611144760751062</v>
      </c>
      <c r="K2087" s="2">
        <f t="shared" si="828"/>
        <v>0.55360387643852216</v>
      </c>
      <c r="L2087" s="2">
        <f t="shared" si="829"/>
        <v>1.877649909145972E-2</v>
      </c>
      <c r="M2087" s="2">
        <f t="shared" si="830"/>
        <v>1.1508176862507501E-2</v>
      </c>
      <c r="N2087" s="66">
        <v>687</v>
      </c>
      <c r="O2087" s="66">
        <v>914</v>
      </c>
      <c r="P2087" s="66">
        <v>31</v>
      </c>
      <c r="Q2087" s="66">
        <v>8</v>
      </c>
      <c r="S2087" s="66">
        <v>11</v>
      </c>
      <c r="W2087" s="66">
        <f>IF(Notes!B$31=1,IF(BR2087&gt;0,BR2087-R2087-SUM(T2087:V2087)-SUM(X2087:AL2087),SUM(BS2087:BY2087)),SUM(BS2087:BY2087))</f>
        <v>0</v>
      </c>
      <c r="AN2087" s="7">
        <f>IF(Q2087&gt;0,RANK(Q2087,(N2087:P2087,Q2087:AE2087)),0)</f>
        <v>5</v>
      </c>
      <c r="AO2087" s="7">
        <f>IF(R2087&gt;0,RANK(R2087,(N2087:P2087,Q2087:AE2087)),0)</f>
        <v>0</v>
      </c>
      <c r="AP2087" s="7">
        <f>IF(T2087&gt;0,RANK(T2087,(N2087:P2087,Q2087:AE2087)),0)</f>
        <v>0</v>
      </c>
      <c r="AQ2087" s="7">
        <f>IF(S2087&gt;0,RANK(S2087,(N2087:P2087,Q2087:AE2087)),0)</f>
        <v>4</v>
      </c>
      <c r="AR2087" s="2">
        <f t="shared" si="831"/>
        <v>4.8455481526347667E-3</v>
      </c>
      <c r="AS2087" s="2">
        <f t="shared" si="832"/>
        <v>0</v>
      </c>
      <c r="AT2087" s="2">
        <f t="shared" si="833"/>
        <v>0</v>
      </c>
      <c r="AU2087" s="2">
        <f t="shared" si="834"/>
        <v>6.6626287098728041E-3</v>
      </c>
      <c r="AW2087" t="s">
        <v>2046</v>
      </c>
      <c r="AX2087" t="s">
        <v>1436</v>
      </c>
      <c r="AY2087">
        <v>1</v>
      </c>
      <c r="BA2087" s="119">
        <v>38</v>
      </c>
      <c r="BB2087" s="121">
        <v>31</v>
      </c>
      <c r="BC2087" s="125">
        <f t="shared" si="813"/>
        <v>38031</v>
      </c>
      <c r="BE2087" s="7" t="s">
        <v>228</v>
      </c>
    </row>
    <row r="2088" spans="1:70" hidden="1" outlineLevel="1">
      <c r="A2088" t="s">
        <v>2870</v>
      </c>
      <c r="B2088" t="s">
        <v>1436</v>
      </c>
      <c r="C2088" s="1">
        <f t="shared" si="826"/>
        <v>875</v>
      </c>
      <c r="D2088" s="7">
        <f>IF(N2088&gt;0, RANK(N2088,(N2088:P2088,Q2088:AE2088)),0)</f>
        <v>2</v>
      </c>
      <c r="E2088" s="7">
        <f>IF(O2088&gt;0,RANK(O2088,(N2088:P2088,Q2088:AE2088)),0)</f>
        <v>1</v>
      </c>
      <c r="F2088" s="7">
        <f>IF(P2088&gt;0,RANK(P2088,(N2088:P2088,Q2088:AE2088)),0)</f>
        <v>3</v>
      </c>
      <c r="G2088" s="1">
        <f t="shared" si="824"/>
        <v>432</v>
      </c>
      <c r="H2088" s="2">
        <f t="shared" si="825"/>
        <v>0.49371428571428572</v>
      </c>
      <c r="I2088" s="2"/>
      <c r="J2088" s="2">
        <f t="shared" si="827"/>
        <v>0.24</v>
      </c>
      <c r="K2088" s="2">
        <f t="shared" si="828"/>
        <v>0.73371428571428576</v>
      </c>
      <c r="L2088" s="2">
        <f t="shared" si="829"/>
        <v>1.6E-2</v>
      </c>
      <c r="M2088" s="2">
        <f t="shared" si="830"/>
        <v>1.0285714285714245E-2</v>
      </c>
      <c r="N2088" s="66">
        <v>210</v>
      </c>
      <c r="O2088" s="66">
        <v>642</v>
      </c>
      <c r="P2088" s="66">
        <v>14</v>
      </c>
      <c r="Q2088" s="66">
        <v>1</v>
      </c>
      <c r="S2088" s="66">
        <v>8</v>
      </c>
      <c r="W2088" s="66">
        <f>IF(Notes!B$31=1,IF(BR2088&gt;0,BR2088-R2088-SUM(T2088:V2088)-SUM(X2088:AL2088),SUM(BS2088:BY2088)),SUM(BS2088:BY2088))</f>
        <v>0</v>
      </c>
      <c r="AN2088" s="7">
        <f>IF(Q2088&gt;0,RANK(Q2088,(N2088:P2088,Q2088:AE2088)),0)</f>
        <v>5</v>
      </c>
      <c r="AO2088" s="7">
        <f>IF(R2088&gt;0,RANK(R2088,(N2088:P2088,Q2088:AE2088)),0)</f>
        <v>0</v>
      </c>
      <c r="AP2088" s="7">
        <f>IF(T2088&gt;0,RANK(T2088,(N2088:P2088,Q2088:AE2088)),0)</f>
        <v>0</v>
      </c>
      <c r="AQ2088" s="7">
        <f>IF(S2088&gt;0,RANK(S2088,(N2088:P2088,Q2088:AE2088)),0)</f>
        <v>4</v>
      </c>
      <c r="AR2088" s="2">
        <f t="shared" si="831"/>
        <v>1.1428571428571429E-3</v>
      </c>
      <c r="AS2088" s="2">
        <f t="shared" si="832"/>
        <v>0</v>
      </c>
      <c r="AT2088" s="2">
        <f t="shared" si="833"/>
        <v>0</v>
      </c>
      <c r="AU2088" s="2">
        <f t="shared" si="834"/>
        <v>9.1428571428571435E-3</v>
      </c>
      <c r="AW2088" t="s">
        <v>2870</v>
      </c>
      <c r="AX2088" t="s">
        <v>1436</v>
      </c>
      <c r="AY2088">
        <v>1</v>
      </c>
      <c r="BA2088" s="119">
        <v>38</v>
      </c>
      <c r="BB2088" s="121">
        <v>33</v>
      </c>
      <c r="BC2088" s="125">
        <f t="shared" ref="BC2088:BC2151" si="835">1000*BA2088+BB2088</f>
        <v>38033</v>
      </c>
      <c r="BE2088" s="7" t="s">
        <v>228</v>
      </c>
    </row>
    <row r="2089" spans="1:70" hidden="1" outlineLevel="1">
      <c r="A2089" t="s">
        <v>2834</v>
      </c>
      <c r="B2089" t="s">
        <v>1436</v>
      </c>
      <c r="C2089" s="1">
        <f t="shared" si="826"/>
        <v>31153</v>
      </c>
      <c r="D2089" s="7">
        <f>IF(N2089&gt;0, RANK(N2089,(N2089:P2089,Q2089:AE2089)),0)</f>
        <v>1</v>
      </c>
      <c r="E2089" s="7">
        <f>IF(O2089&gt;0,RANK(O2089,(N2089:P2089,Q2089:AE2089)),0)</f>
        <v>2</v>
      </c>
      <c r="F2089" s="7">
        <f>IF(P2089&gt;0,RANK(P2089,(N2089:P2089,Q2089:AE2089)),0)</f>
        <v>3</v>
      </c>
      <c r="G2089" s="1">
        <f t="shared" si="824"/>
        <v>1584</v>
      </c>
      <c r="H2089" s="2">
        <f t="shared" si="825"/>
        <v>5.0845825442172504E-2</v>
      </c>
      <c r="I2089" s="2"/>
      <c r="J2089" s="2">
        <f t="shared" si="827"/>
        <v>0.51693255866208709</v>
      </c>
      <c r="K2089" s="2">
        <f t="shared" si="828"/>
        <v>0.46608673321991462</v>
      </c>
      <c r="L2089" s="2">
        <f t="shared" si="829"/>
        <v>1.0849677398645395E-2</v>
      </c>
      <c r="M2089" s="2">
        <f t="shared" si="830"/>
        <v>6.1310307193528941E-3</v>
      </c>
      <c r="N2089" s="66">
        <v>16104</v>
      </c>
      <c r="O2089" s="66">
        <v>14520</v>
      </c>
      <c r="P2089" s="66">
        <v>338</v>
      </c>
      <c r="Q2089" s="66">
        <v>110</v>
      </c>
      <c r="S2089" s="66">
        <v>81</v>
      </c>
      <c r="W2089" s="66">
        <f>IF(Notes!B$31=1,IF(BR2089&gt;0,BR2089-R2089-SUM(T2089:V2089)-SUM(X2089:AL2089),SUM(BS2089:BY2089)),SUM(BS2089:BY2089))</f>
        <v>0</v>
      </c>
      <c r="AN2089" s="7">
        <f>IF(Q2089&gt;0,RANK(Q2089,(N2089:P2089,Q2089:AE2089)),0)</f>
        <v>4</v>
      </c>
      <c r="AO2089" s="7">
        <f>IF(R2089&gt;0,RANK(R2089,(N2089:P2089,Q2089:AE2089)),0)</f>
        <v>0</v>
      </c>
      <c r="AP2089" s="7">
        <f>IF(T2089&gt;0,RANK(T2089,(N2089:P2089,Q2089:AE2089)),0)</f>
        <v>0</v>
      </c>
      <c r="AQ2089" s="7">
        <f>IF(S2089&gt;0,RANK(S2089,(N2089:P2089,Q2089:AE2089)),0)</f>
        <v>5</v>
      </c>
      <c r="AR2089" s="2">
        <f t="shared" si="831"/>
        <v>3.5309601001508682E-3</v>
      </c>
      <c r="AS2089" s="2">
        <f t="shared" si="832"/>
        <v>0</v>
      </c>
      <c r="AT2089" s="2">
        <f t="shared" si="833"/>
        <v>0</v>
      </c>
      <c r="AU2089" s="2">
        <f t="shared" si="834"/>
        <v>2.6000706192020029E-3</v>
      </c>
      <c r="AW2089" t="s">
        <v>2834</v>
      </c>
      <c r="AX2089" t="s">
        <v>1436</v>
      </c>
      <c r="AY2089">
        <v>1</v>
      </c>
      <c r="BA2089" s="119">
        <v>38</v>
      </c>
      <c r="BB2089" s="121">
        <v>35</v>
      </c>
      <c r="BC2089" s="125">
        <f t="shared" si="835"/>
        <v>38035</v>
      </c>
      <c r="BE2089" s="7" t="s">
        <v>228</v>
      </c>
      <c r="BR2089" s="1">
        <v>180</v>
      </c>
    </row>
    <row r="2090" spans="1:70" hidden="1" outlineLevel="1">
      <c r="A2090" t="s">
        <v>1789</v>
      </c>
      <c r="B2090" t="s">
        <v>1436</v>
      </c>
      <c r="C2090" s="1">
        <f t="shared" si="826"/>
        <v>1323</v>
      </c>
      <c r="D2090" s="7">
        <f>IF(N2090&gt;0, RANK(N2090,(N2090:P2090,Q2090:AE2090)),0)</f>
        <v>2</v>
      </c>
      <c r="E2090" s="7">
        <f>IF(O2090&gt;0,RANK(O2090,(N2090:P2090,Q2090:AE2090)),0)</f>
        <v>1</v>
      </c>
      <c r="F2090" s="7">
        <f>IF(P2090&gt;0,RANK(P2090,(N2090:P2090,Q2090:AE2090)),0)</f>
        <v>3</v>
      </c>
      <c r="G2090" s="1">
        <f t="shared" si="824"/>
        <v>468</v>
      </c>
      <c r="H2090" s="2">
        <f t="shared" si="825"/>
        <v>0.35374149659863946</v>
      </c>
      <c r="I2090" s="2"/>
      <c r="J2090" s="2">
        <f t="shared" si="827"/>
        <v>0.30612244897959184</v>
      </c>
      <c r="K2090" s="2">
        <f t="shared" si="828"/>
        <v>0.65986394557823125</v>
      </c>
      <c r="L2090" s="2">
        <f t="shared" si="829"/>
        <v>2.0408163265306121E-2</v>
      </c>
      <c r="M2090" s="2">
        <f t="shared" si="830"/>
        <v>1.3605442176870788E-2</v>
      </c>
      <c r="N2090" s="66">
        <v>405</v>
      </c>
      <c r="O2090" s="66">
        <v>873</v>
      </c>
      <c r="P2090" s="66">
        <v>27</v>
      </c>
      <c r="Q2090" s="66">
        <v>10</v>
      </c>
      <c r="S2090" s="66">
        <v>8</v>
      </c>
      <c r="W2090" s="66">
        <f>IF(Notes!B$31=1,IF(BR2090&gt;0,BR2090-R2090-SUM(T2090:V2090)-SUM(X2090:AL2090),SUM(BS2090:BY2090)),SUM(BS2090:BY2090))</f>
        <v>0</v>
      </c>
      <c r="AN2090" s="7">
        <f>IF(Q2090&gt;0,RANK(Q2090,(N2090:P2090,Q2090:AE2090)),0)</f>
        <v>4</v>
      </c>
      <c r="AO2090" s="7">
        <f>IF(R2090&gt;0,RANK(R2090,(N2090:P2090,Q2090:AE2090)),0)</f>
        <v>0</v>
      </c>
      <c r="AP2090" s="7">
        <f>IF(T2090&gt;0,RANK(T2090,(N2090:P2090,Q2090:AE2090)),0)</f>
        <v>0</v>
      </c>
      <c r="AQ2090" s="7">
        <f>IF(S2090&gt;0,RANK(S2090,(N2090:P2090,Q2090:AE2090)),0)</f>
        <v>5</v>
      </c>
      <c r="AR2090" s="2">
        <f t="shared" si="831"/>
        <v>7.5585789871504159E-3</v>
      </c>
      <c r="AS2090" s="2">
        <f t="shared" si="832"/>
        <v>0</v>
      </c>
      <c r="AT2090" s="2">
        <f t="shared" si="833"/>
        <v>0</v>
      </c>
      <c r="AU2090" s="2">
        <f t="shared" si="834"/>
        <v>6.0468631897203327E-3</v>
      </c>
      <c r="AW2090" t="s">
        <v>1789</v>
      </c>
      <c r="AX2090" t="s">
        <v>1436</v>
      </c>
      <c r="AY2090">
        <v>1</v>
      </c>
      <c r="BA2090" s="119">
        <v>38</v>
      </c>
      <c r="BB2090" s="121">
        <v>37</v>
      </c>
      <c r="BC2090" s="125">
        <f t="shared" si="835"/>
        <v>38037</v>
      </c>
      <c r="BE2090" s="7" t="s">
        <v>228</v>
      </c>
      <c r="BR2090" s="1">
        <v>22</v>
      </c>
    </row>
    <row r="2091" spans="1:70" hidden="1" outlineLevel="1">
      <c r="A2091" t="s">
        <v>458</v>
      </c>
      <c r="B2091" t="s">
        <v>1436</v>
      </c>
      <c r="C2091" s="1">
        <f t="shared" si="826"/>
        <v>1314</v>
      </c>
      <c r="D2091" s="7">
        <f>IF(N2091&gt;0, RANK(N2091,(N2091:P2091,Q2091:AE2091)),0)</f>
        <v>2</v>
      </c>
      <c r="E2091" s="7">
        <f>IF(O2091&gt;0,RANK(O2091,(N2091:P2091,Q2091:AE2091)),0)</f>
        <v>1</v>
      </c>
      <c r="F2091" s="7">
        <f>IF(P2091&gt;0,RANK(P2091,(N2091:P2091,Q2091:AE2091)),0)</f>
        <v>3</v>
      </c>
      <c r="G2091" s="1">
        <f t="shared" si="824"/>
        <v>84</v>
      </c>
      <c r="H2091" s="2">
        <f t="shared" si="825"/>
        <v>6.3926940639269403E-2</v>
      </c>
      <c r="I2091" s="2"/>
      <c r="J2091" s="2">
        <f t="shared" si="827"/>
        <v>0.45509893455098932</v>
      </c>
      <c r="K2091" s="2">
        <f t="shared" si="828"/>
        <v>0.51902587519025878</v>
      </c>
      <c r="L2091" s="2">
        <f t="shared" si="829"/>
        <v>1.9786910197869101E-2</v>
      </c>
      <c r="M2091" s="2">
        <f t="shared" si="830"/>
        <v>6.0882800608828558E-3</v>
      </c>
      <c r="N2091" s="66">
        <v>598</v>
      </c>
      <c r="O2091" s="66">
        <v>682</v>
      </c>
      <c r="P2091" s="66">
        <v>26</v>
      </c>
      <c r="Q2091" s="66">
        <v>5</v>
      </c>
      <c r="S2091" s="66">
        <v>3</v>
      </c>
      <c r="W2091" s="66">
        <f>IF(Notes!B$31=1,IF(BR2091&gt;0,BR2091-R2091-SUM(T2091:V2091)-SUM(X2091:AL2091),SUM(BS2091:BY2091)),SUM(BS2091:BY2091))</f>
        <v>0</v>
      </c>
      <c r="AN2091" s="7">
        <f>IF(Q2091&gt;0,RANK(Q2091,(N2091:P2091,Q2091:AE2091)),0)</f>
        <v>4</v>
      </c>
      <c r="AO2091" s="7">
        <f>IF(R2091&gt;0,RANK(R2091,(N2091:P2091,Q2091:AE2091)),0)</f>
        <v>0</v>
      </c>
      <c r="AP2091" s="7">
        <f>IF(T2091&gt;0,RANK(T2091,(N2091:P2091,Q2091:AE2091)),0)</f>
        <v>0</v>
      </c>
      <c r="AQ2091" s="7">
        <f>IF(S2091&gt;0,RANK(S2091,(N2091:P2091,Q2091:AE2091)),0)</f>
        <v>5</v>
      </c>
      <c r="AR2091" s="2">
        <f t="shared" si="831"/>
        <v>3.8051750380517502E-3</v>
      </c>
      <c r="AS2091" s="2">
        <f t="shared" si="832"/>
        <v>0</v>
      </c>
      <c r="AT2091" s="2">
        <f t="shared" si="833"/>
        <v>0</v>
      </c>
      <c r="AU2091" s="2">
        <f t="shared" si="834"/>
        <v>2.2831050228310501E-3</v>
      </c>
      <c r="AW2091" t="s">
        <v>458</v>
      </c>
      <c r="AX2091" t="s">
        <v>1436</v>
      </c>
      <c r="AY2091">
        <v>1</v>
      </c>
      <c r="BA2091" s="119">
        <v>38</v>
      </c>
      <c r="BB2091" s="121">
        <v>39</v>
      </c>
      <c r="BC2091" s="125">
        <f t="shared" si="835"/>
        <v>38039</v>
      </c>
      <c r="BE2091" s="7" t="s">
        <v>228</v>
      </c>
    </row>
    <row r="2092" spans="1:70" hidden="1" outlineLevel="1">
      <c r="A2092" t="s">
        <v>1048</v>
      </c>
      <c r="B2092" t="s">
        <v>1436</v>
      </c>
      <c r="C2092" s="1">
        <f t="shared" si="826"/>
        <v>1348</v>
      </c>
      <c r="D2092" s="7">
        <f>IF(N2092&gt;0, RANK(N2092,(N2092:P2092,Q2092:AE2092)),0)</f>
        <v>2</v>
      </c>
      <c r="E2092" s="7">
        <f>IF(O2092&gt;0,RANK(O2092,(N2092:P2092,Q2092:AE2092)),0)</f>
        <v>1</v>
      </c>
      <c r="F2092" s="7">
        <f>IF(P2092&gt;0,RANK(P2092,(N2092:P2092,Q2092:AE2092)),0)</f>
        <v>3</v>
      </c>
      <c r="G2092" s="1">
        <f t="shared" si="824"/>
        <v>487</v>
      </c>
      <c r="H2092" s="2">
        <f t="shared" si="825"/>
        <v>0.36127596439169141</v>
      </c>
      <c r="I2092" s="2"/>
      <c r="J2092" s="2">
        <f t="shared" si="827"/>
        <v>0.30118694362017806</v>
      </c>
      <c r="K2092" s="2">
        <f t="shared" si="828"/>
        <v>0.66246290801186947</v>
      </c>
      <c r="L2092" s="2">
        <f t="shared" si="829"/>
        <v>2.3738872403560832E-2</v>
      </c>
      <c r="M2092" s="2">
        <f t="shared" si="830"/>
        <v>1.2611275964391641E-2</v>
      </c>
      <c r="N2092" s="66">
        <v>406</v>
      </c>
      <c r="O2092" s="66">
        <v>893</v>
      </c>
      <c r="P2092" s="66">
        <v>32</v>
      </c>
      <c r="Q2092" s="66">
        <v>9</v>
      </c>
      <c r="S2092" s="66">
        <v>8</v>
      </c>
      <c r="W2092" s="66">
        <f>IF(Notes!B$31=1,IF(BR2092&gt;0,BR2092-R2092-SUM(T2092:V2092)-SUM(X2092:AL2092),SUM(BS2092:BY2092)),SUM(BS2092:BY2092))</f>
        <v>0</v>
      </c>
      <c r="AN2092" s="7">
        <f>IF(Q2092&gt;0,RANK(Q2092,(N2092:P2092,Q2092:AE2092)),0)</f>
        <v>4</v>
      </c>
      <c r="AO2092" s="7">
        <f>IF(R2092&gt;0,RANK(R2092,(N2092:P2092,Q2092:AE2092)),0)</f>
        <v>0</v>
      </c>
      <c r="AP2092" s="7">
        <f>IF(T2092&gt;0,RANK(T2092,(N2092:P2092,Q2092:AE2092)),0)</f>
        <v>0</v>
      </c>
      <c r="AQ2092" s="7">
        <f>IF(S2092&gt;0,RANK(S2092,(N2092:P2092,Q2092:AE2092)),0)</f>
        <v>5</v>
      </c>
      <c r="AR2092" s="2">
        <f t="shared" si="831"/>
        <v>6.6765578635014835E-3</v>
      </c>
      <c r="AS2092" s="2">
        <f t="shared" si="832"/>
        <v>0</v>
      </c>
      <c r="AT2092" s="2">
        <f t="shared" si="833"/>
        <v>0</v>
      </c>
      <c r="AU2092" s="2">
        <f t="shared" si="834"/>
        <v>5.9347181008902079E-3</v>
      </c>
      <c r="AW2092" t="s">
        <v>1048</v>
      </c>
      <c r="AX2092" t="s">
        <v>1436</v>
      </c>
      <c r="AY2092">
        <v>1</v>
      </c>
      <c r="BA2092" s="119">
        <v>38</v>
      </c>
      <c r="BB2092" s="121">
        <v>41</v>
      </c>
      <c r="BC2092" s="125">
        <f t="shared" si="835"/>
        <v>38041</v>
      </c>
      <c r="BE2092" s="7" t="s">
        <v>228</v>
      </c>
    </row>
    <row r="2093" spans="1:70" hidden="1" outlineLevel="1">
      <c r="A2093" t="s">
        <v>813</v>
      </c>
      <c r="B2093" t="s">
        <v>1436</v>
      </c>
      <c r="C2093" s="1">
        <f t="shared" si="826"/>
        <v>1228</v>
      </c>
      <c r="D2093" s="7">
        <f>IF(N2093&gt;0, RANK(N2093,(N2093:P2093,Q2093:AE2093)),0)</f>
        <v>2</v>
      </c>
      <c r="E2093" s="7">
        <f>IF(O2093&gt;0,RANK(O2093,(N2093:P2093,Q2093:AE2093)),0)</f>
        <v>1</v>
      </c>
      <c r="F2093" s="7">
        <f>IF(P2093&gt;0,RANK(P2093,(N2093:P2093,Q2093:AE2093)),0)</f>
        <v>3</v>
      </c>
      <c r="G2093" s="1">
        <f t="shared" si="824"/>
        <v>330</v>
      </c>
      <c r="H2093" s="2">
        <f t="shared" si="825"/>
        <v>0.26872964169381108</v>
      </c>
      <c r="I2093" s="2"/>
      <c r="J2093" s="2">
        <f t="shared" si="827"/>
        <v>0.34364820846905536</v>
      </c>
      <c r="K2093" s="2">
        <f t="shared" si="828"/>
        <v>0.6123778501628665</v>
      </c>
      <c r="L2093" s="2">
        <f t="shared" si="829"/>
        <v>2.3615635179153095E-2</v>
      </c>
      <c r="M2093" s="2">
        <f t="shared" si="830"/>
        <v>2.0358306188925101E-2</v>
      </c>
      <c r="N2093" s="66">
        <v>422</v>
      </c>
      <c r="O2093" s="66">
        <v>752</v>
      </c>
      <c r="P2093" s="66">
        <v>29</v>
      </c>
      <c r="Q2093" s="66">
        <v>14</v>
      </c>
      <c r="S2093" s="66">
        <v>11</v>
      </c>
      <c r="W2093" s="66">
        <f>IF(Notes!B$31=1,IF(BR2093&gt;0,BR2093-R2093-SUM(T2093:V2093)-SUM(X2093:AL2093),SUM(BS2093:BY2093)),SUM(BS2093:BY2093))</f>
        <v>0</v>
      </c>
      <c r="AN2093" s="7">
        <f>IF(Q2093&gt;0,RANK(Q2093,(N2093:P2093,Q2093:AE2093)),0)</f>
        <v>4</v>
      </c>
      <c r="AO2093" s="7">
        <f>IF(R2093&gt;0,RANK(R2093,(N2093:P2093,Q2093:AE2093)),0)</f>
        <v>0</v>
      </c>
      <c r="AP2093" s="7">
        <f>IF(T2093&gt;0,RANK(T2093,(N2093:P2093,Q2093:AE2093)),0)</f>
        <v>0</v>
      </c>
      <c r="AQ2093" s="7">
        <f>IF(S2093&gt;0,RANK(S2093,(N2093:P2093,Q2093:AE2093)),0)</f>
        <v>5</v>
      </c>
      <c r="AR2093" s="2">
        <f t="shared" si="831"/>
        <v>1.1400651465798045E-2</v>
      </c>
      <c r="AS2093" s="2">
        <f t="shared" si="832"/>
        <v>0</v>
      </c>
      <c r="AT2093" s="2">
        <f t="shared" si="833"/>
        <v>0</v>
      </c>
      <c r="AU2093" s="2">
        <f t="shared" si="834"/>
        <v>8.9576547231270363E-3</v>
      </c>
      <c r="AW2093" t="s">
        <v>813</v>
      </c>
      <c r="AX2093" t="s">
        <v>1436</v>
      </c>
      <c r="AY2093">
        <v>1</v>
      </c>
      <c r="BA2093" s="119">
        <v>38</v>
      </c>
      <c r="BB2093" s="121">
        <v>43</v>
      </c>
      <c r="BC2093" s="125">
        <f t="shared" si="835"/>
        <v>38043</v>
      </c>
      <c r="BE2093" s="7" t="s">
        <v>228</v>
      </c>
    </row>
    <row r="2094" spans="1:70" hidden="1" outlineLevel="1">
      <c r="A2094" t="s">
        <v>2350</v>
      </c>
      <c r="B2094" t="s">
        <v>1436</v>
      </c>
      <c r="C2094" s="1">
        <f t="shared" si="826"/>
        <v>2241</v>
      </c>
      <c r="D2094" s="7">
        <f>IF(N2094&gt;0, RANK(N2094,(N2094:P2094,Q2094:AE2094)),0)</f>
        <v>2</v>
      </c>
      <c r="E2094" s="7">
        <f>IF(O2094&gt;0,RANK(O2094,(N2094:P2094,Q2094:AE2094)),0)</f>
        <v>1</v>
      </c>
      <c r="F2094" s="7">
        <f>IF(P2094&gt;0,RANK(P2094,(N2094:P2094,Q2094:AE2094)),0)</f>
        <v>3</v>
      </c>
      <c r="G2094" s="1">
        <f t="shared" si="824"/>
        <v>442</v>
      </c>
      <c r="H2094" s="2">
        <f t="shared" si="825"/>
        <v>0.19723337795626952</v>
      </c>
      <c r="I2094" s="2"/>
      <c r="J2094" s="2">
        <f t="shared" si="827"/>
        <v>0.38732708612226685</v>
      </c>
      <c r="K2094" s="2">
        <f t="shared" si="828"/>
        <v>0.58456046407853635</v>
      </c>
      <c r="L2094" s="2">
        <f t="shared" si="829"/>
        <v>1.8295403837572513E-2</v>
      </c>
      <c r="M2094" s="2">
        <f t="shared" si="830"/>
        <v>9.8170459616242906E-3</v>
      </c>
      <c r="N2094" s="66">
        <v>868</v>
      </c>
      <c r="O2094" s="66">
        <v>1310</v>
      </c>
      <c r="P2094" s="66">
        <v>41</v>
      </c>
      <c r="Q2094" s="66">
        <v>10</v>
      </c>
      <c r="S2094" s="66">
        <v>12</v>
      </c>
      <c r="W2094" s="66">
        <f>IF(Notes!B$31=1,IF(BR2094&gt;0,BR2094-R2094-SUM(T2094:V2094)-SUM(X2094:AL2094),SUM(BS2094:BY2094)),SUM(BS2094:BY2094))</f>
        <v>0</v>
      </c>
      <c r="AN2094" s="7">
        <f>IF(Q2094&gt;0,RANK(Q2094,(N2094:P2094,Q2094:AE2094)),0)</f>
        <v>5</v>
      </c>
      <c r="AO2094" s="7">
        <f>IF(R2094&gt;0,RANK(R2094,(N2094:P2094,Q2094:AE2094)),0)</f>
        <v>0</v>
      </c>
      <c r="AP2094" s="7">
        <f>IF(T2094&gt;0,RANK(T2094,(N2094:P2094,Q2094:AE2094)),0)</f>
        <v>0</v>
      </c>
      <c r="AQ2094" s="7">
        <f>IF(S2094&gt;0,RANK(S2094,(N2094:P2094,Q2094:AE2094)),0)</f>
        <v>4</v>
      </c>
      <c r="AR2094" s="2">
        <f t="shared" si="831"/>
        <v>4.4622936189201252E-3</v>
      </c>
      <c r="AS2094" s="2">
        <f t="shared" si="832"/>
        <v>0</v>
      </c>
      <c r="AT2094" s="2">
        <f t="shared" si="833"/>
        <v>0</v>
      </c>
      <c r="AU2094" s="2">
        <f t="shared" si="834"/>
        <v>5.3547523427041497E-3</v>
      </c>
      <c r="AW2094" t="s">
        <v>2350</v>
      </c>
      <c r="AX2094" t="s">
        <v>1436</v>
      </c>
      <c r="AY2094">
        <v>1</v>
      </c>
      <c r="BA2094" s="119">
        <v>38</v>
      </c>
      <c r="BB2094" s="121">
        <v>45</v>
      </c>
      <c r="BC2094" s="125">
        <f t="shared" si="835"/>
        <v>38045</v>
      </c>
      <c r="BE2094" s="7" t="s">
        <v>228</v>
      </c>
      <c r="BI2094">
        <v>11</v>
      </c>
    </row>
    <row r="2095" spans="1:70" hidden="1" outlineLevel="1">
      <c r="A2095" t="s">
        <v>2374</v>
      </c>
      <c r="B2095" t="s">
        <v>1436</v>
      </c>
      <c r="C2095" s="1">
        <f t="shared" si="826"/>
        <v>1057</v>
      </c>
      <c r="D2095" s="7">
        <f>IF(N2095&gt;0, RANK(N2095,(N2095:P2095,Q2095:AE2095)),0)</f>
        <v>2</v>
      </c>
      <c r="E2095" s="7">
        <f>IF(O2095&gt;0,RANK(O2095,(N2095:P2095,Q2095:AE2095)),0)</f>
        <v>1</v>
      </c>
      <c r="F2095" s="7">
        <f>IF(P2095&gt;0,RANK(P2095,(N2095:P2095,Q2095:AE2095)),0)</f>
        <v>3</v>
      </c>
      <c r="G2095" s="1">
        <f t="shared" si="824"/>
        <v>427</v>
      </c>
      <c r="H2095" s="2">
        <f t="shared" si="825"/>
        <v>0.40397350993377484</v>
      </c>
      <c r="I2095" s="2"/>
      <c r="J2095" s="2">
        <f t="shared" si="827"/>
        <v>0.28287606433301798</v>
      </c>
      <c r="K2095" s="2">
        <f t="shared" si="828"/>
        <v>0.68684957426679283</v>
      </c>
      <c r="L2095" s="2">
        <f t="shared" si="829"/>
        <v>2.4597918637653739E-2</v>
      </c>
      <c r="M2095" s="2">
        <f t="shared" si="830"/>
        <v>5.6764427625355038E-3</v>
      </c>
      <c r="N2095" s="66">
        <v>299</v>
      </c>
      <c r="O2095" s="66">
        <v>726</v>
      </c>
      <c r="P2095" s="66">
        <v>26</v>
      </c>
      <c r="Q2095" s="66">
        <v>2</v>
      </c>
      <c r="S2095" s="66">
        <v>4</v>
      </c>
      <c r="W2095" s="66">
        <f>IF(Notes!B$31=1,IF(BR2095&gt;0,BR2095-R2095-SUM(T2095:V2095)-SUM(X2095:AL2095),SUM(BS2095:BY2095)),SUM(BS2095:BY2095))</f>
        <v>0</v>
      </c>
      <c r="AN2095" s="7">
        <f>IF(Q2095&gt;0,RANK(Q2095,(N2095:P2095,Q2095:AE2095)),0)</f>
        <v>5</v>
      </c>
      <c r="AO2095" s="7">
        <f>IF(R2095&gt;0,RANK(R2095,(N2095:P2095,Q2095:AE2095)),0)</f>
        <v>0</v>
      </c>
      <c r="AP2095" s="7">
        <f>IF(T2095&gt;0,RANK(T2095,(N2095:P2095,Q2095:AE2095)),0)</f>
        <v>0</v>
      </c>
      <c r="AQ2095" s="7">
        <f>IF(S2095&gt;0,RANK(S2095,(N2095:P2095,Q2095:AE2095)),0)</f>
        <v>4</v>
      </c>
      <c r="AR2095" s="2">
        <f t="shared" si="831"/>
        <v>1.8921475875118259E-3</v>
      </c>
      <c r="AS2095" s="2">
        <f t="shared" si="832"/>
        <v>0</v>
      </c>
      <c r="AT2095" s="2">
        <f t="shared" si="833"/>
        <v>0</v>
      </c>
      <c r="AU2095" s="2">
        <f t="shared" si="834"/>
        <v>3.7842951750236518E-3</v>
      </c>
      <c r="AW2095" t="s">
        <v>2374</v>
      </c>
      <c r="AX2095" t="s">
        <v>1436</v>
      </c>
      <c r="AY2095">
        <v>1</v>
      </c>
      <c r="BA2095" s="119">
        <v>38</v>
      </c>
      <c r="BB2095" s="121">
        <v>47</v>
      </c>
      <c r="BC2095" s="125">
        <f t="shared" si="835"/>
        <v>38047</v>
      </c>
      <c r="BE2095" s="7" t="s">
        <v>228</v>
      </c>
    </row>
    <row r="2096" spans="1:70" hidden="1" outlineLevel="1">
      <c r="A2096" t="s">
        <v>2889</v>
      </c>
      <c r="B2096" t="s">
        <v>1436</v>
      </c>
      <c r="C2096" s="1">
        <f t="shared" si="826"/>
        <v>2416</v>
      </c>
      <c r="D2096" s="7">
        <f>IF(N2096&gt;0, RANK(N2096,(N2096:P2096,Q2096:AE2096)),0)</f>
        <v>2</v>
      </c>
      <c r="E2096" s="7">
        <f>IF(O2096&gt;0,RANK(O2096,(N2096:P2096,Q2096:AE2096)),0)</f>
        <v>1</v>
      </c>
      <c r="F2096" s="7">
        <f>IF(P2096&gt;0,RANK(P2096,(N2096:P2096,Q2096:AE2096)),0)</f>
        <v>3</v>
      </c>
      <c r="G2096" s="1">
        <f t="shared" si="824"/>
        <v>393</v>
      </c>
      <c r="H2096" s="2">
        <f t="shared" si="825"/>
        <v>0.1626655629139073</v>
      </c>
      <c r="I2096" s="2"/>
      <c r="J2096" s="2">
        <f t="shared" si="827"/>
        <v>0.4060430463576159</v>
      </c>
      <c r="K2096" s="2">
        <f t="shared" si="828"/>
        <v>0.56870860927152322</v>
      </c>
      <c r="L2096" s="2">
        <f t="shared" si="829"/>
        <v>2.0281456953642384E-2</v>
      </c>
      <c r="M2096" s="2">
        <f t="shared" si="830"/>
        <v>4.9668874172184921E-3</v>
      </c>
      <c r="N2096" s="66">
        <v>981</v>
      </c>
      <c r="O2096" s="66">
        <v>1374</v>
      </c>
      <c r="P2096" s="66">
        <v>49</v>
      </c>
      <c r="Q2096" s="66">
        <v>6</v>
      </c>
      <c r="S2096" s="66">
        <v>6</v>
      </c>
      <c r="W2096" s="66">
        <f>IF(Notes!B$31=1,IF(BR2096&gt;0,BR2096-R2096-SUM(T2096:V2096)-SUM(X2096:AL2096),SUM(BS2096:BY2096)),SUM(BS2096:BY2096))</f>
        <v>0</v>
      </c>
      <c r="AN2096" s="7">
        <f>IF(Q2096&gt;0,RANK(Q2096,(N2096:P2096,Q2096:AE2096)),0)</f>
        <v>4</v>
      </c>
      <c r="AO2096" s="7">
        <f>IF(R2096&gt;0,RANK(R2096,(N2096:P2096,Q2096:AE2096)),0)</f>
        <v>0</v>
      </c>
      <c r="AP2096" s="7">
        <f>IF(T2096&gt;0,RANK(T2096,(N2096:P2096,Q2096:AE2096)),0)</f>
        <v>0</v>
      </c>
      <c r="AQ2096" s="7">
        <f>IF(S2096&gt;0,RANK(S2096,(N2096:P2096,Q2096:AE2096)),0)</f>
        <v>4</v>
      </c>
      <c r="AR2096" s="2">
        <f t="shared" si="831"/>
        <v>2.4834437086092716E-3</v>
      </c>
      <c r="AS2096" s="2">
        <f t="shared" si="832"/>
        <v>0</v>
      </c>
      <c r="AT2096" s="2">
        <f t="shared" si="833"/>
        <v>0</v>
      </c>
      <c r="AU2096" s="2">
        <f t="shared" si="834"/>
        <v>2.4834437086092716E-3</v>
      </c>
      <c r="AW2096" t="s">
        <v>2889</v>
      </c>
      <c r="AX2096" t="s">
        <v>1436</v>
      </c>
      <c r="AY2096">
        <v>1</v>
      </c>
      <c r="BA2096" s="119">
        <v>38</v>
      </c>
      <c r="BB2096" s="121">
        <v>49</v>
      </c>
      <c r="BC2096" s="125">
        <f t="shared" si="835"/>
        <v>38049</v>
      </c>
      <c r="BE2096" s="7" t="s">
        <v>228</v>
      </c>
    </row>
    <row r="2097" spans="1:70" hidden="1" outlineLevel="1">
      <c r="A2097" t="s">
        <v>2272</v>
      </c>
      <c r="B2097" t="s">
        <v>1436</v>
      </c>
      <c r="C2097" s="1">
        <f t="shared" si="826"/>
        <v>1532</v>
      </c>
      <c r="D2097" s="7">
        <f>IF(N2097&gt;0, RANK(N2097,(N2097:P2097,Q2097:AE2097)),0)</f>
        <v>2</v>
      </c>
      <c r="E2097" s="7">
        <f>IF(O2097&gt;0,RANK(O2097,(N2097:P2097,Q2097:AE2097)),0)</f>
        <v>1</v>
      </c>
      <c r="F2097" s="7">
        <f>IF(P2097&gt;0,RANK(P2097,(N2097:P2097,Q2097:AE2097)),0)</f>
        <v>3</v>
      </c>
      <c r="G2097" s="1">
        <f t="shared" si="824"/>
        <v>337</v>
      </c>
      <c r="H2097" s="2">
        <f t="shared" si="825"/>
        <v>0.21997389033942558</v>
      </c>
      <c r="I2097" s="2"/>
      <c r="J2097" s="2">
        <f t="shared" si="827"/>
        <v>0.37793733681462138</v>
      </c>
      <c r="K2097" s="2">
        <f t="shared" si="828"/>
        <v>0.59791122715404699</v>
      </c>
      <c r="L2097" s="2">
        <f t="shared" si="829"/>
        <v>1.8929503916449087E-2</v>
      </c>
      <c r="M2097" s="2">
        <f t="shared" si="830"/>
        <v>5.221932114882543E-3</v>
      </c>
      <c r="N2097" s="66">
        <v>579</v>
      </c>
      <c r="O2097" s="66">
        <v>916</v>
      </c>
      <c r="P2097" s="66">
        <v>29</v>
      </c>
      <c r="Q2097" s="66">
        <v>2</v>
      </c>
      <c r="S2097" s="66">
        <v>6</v>
      </c>
      <c r="W2097" s="66">
        <f>IF(Notes!B$31=1,IF(BR2097&gt;0,BR2097-R2097-SUM(T2097:V2097)-SUM(X2097:AL2097),SUM(BS2097:BY2097)),SUM(BS2097:BY2097))</f>
        <v>0</v>
      </c>
      <c r="AN2097" s="7">
        <f>IF(Q2097&gt;0,RANK(Q2097,(N2097:P2097,Q2097:AE2097)),0)</f>
        <v>5</v>
      </c>
      <c r="AO2097" s="7">
        <f>IF(R2097&gt;0,RANK(R2097,(N2097:P2097,Q2097:AE2097)),0)</f>
        <v>0</v>
      </c>
      <c r="AP2097" s="7">
        <f>IF(T2097&gt;0,RANK(T2097,(N2097:P2097,Q2097:AE2097)),0)</f>
        <v>0</v>
      </c>
      <c r="AQ2097" s="7">
        <f>IF(S2097&gt;0,RANK(S2097,(N2097:P2097,Q2097:AE2097)),0)</f>
        <v>4</v>
      </c>
      <c r="AR2097" s="2">
        <f t="shared" si="831"/>
        <v>1.3054830287206266E-3</v>
      </c>
      <c r="AS2097" s="2">
        <f t="shared" si="832"/>
        <v>0</v>
      </c>
      <c r="AT2097" s="2">
        <f t="shared" si="833"/>
        <v>0</v>
      </c>
      <c r="AU2097" s="2">
        <f t="shared" si="834"/>
        <v>3.9164490861618795E-3</v>
      </c>
      <c r="AW2097" t="s">
        <v>2272</v>
      </c>
      <c r="AX2097" t="s">
        <v>1436</v>
      </c>
      <c r="AY2097">
        <v>1</v>
      </c>
      <c r="BA2097" s="119">
        <v>38</v>
      </c>
      <c r="BB2097" s="121">
        <v>51</v>
      </c>
      <c r="BC2097" s="125">
        <f t="shared" si="835"/>
        <v>38051</v>
      </c>
      <c r="BE2097" s="7" t="s">
        <v>228</v>
      </c>
    </row>
    <row r="2098" spans="1:70" hidden="1" outlineLevel="1">
      <c r="A2098" t="s">
        <v>2790</v>
      </c>
      <c r="B2098" t="s">
        <v>1436</v>
      </c>
      <c r="C2098" s="1">
        <f t="shared" si="826"/>
        <v>2715</v>
      </c>
      <c r="D2098" s="7">
        <f>IF(N2098&gt;0, RANK(N2098,(N2098:P2098,Q2098:AE2098)),0)</f>
        <v>2</v>
      </c>
      <c r="E2098" s="7">
        <f>IF(O2098&gt;0,RANK(O2098,(N2098:P2098,Q2098:AE2098)),0)</f>
        <v>1</v>
      </c>
      <c r="F2098" s="7">
        <f>IF(P2098&gt;0,RANK(P2098,(N2098:P2098,Q2098:AE2098)),0)</f>
        <v>3</v>
      </c>
      <c r="G2098" s="1">
        <f t="shared" si="824"/>
        <v>807</v>
      </c>
      <c r="H2098" s="2">
        <f t="shared" si="825"/>
        <v>0.29723756906077348</v>
      </c>
      <c r="I2098" s="2"/>
      <c r="J2098" s="2">
        <f t="shared" si="827"/>
        <v>0.34364640883977898</v>
      </c>
      <c r="K2098" s="2">
        <f t="shared" si="828"/>
        <v>0.64088397790055252</v>
      </c>
      <c r="L2098" s="2">
        <f t="shared" si="829"/>
        <v>1.2154696132596685E-2</v>
      </c>
      <c r="M2098" s="2">
        <f t="shared" si="830"/>
        <v>3.3149171270717617E-3</v>
      </c>
      <c r="N2098" s="66">
        <v>933</v>
      </c>
      <c r="O2098" s="66">
        <v>1740</v>
      </c>
      <c r="P2098" s="66">
        <v>33</v>
      </c>
      <c r="Q2098" s="66">
        <v>6</v>
      </c>
      <c r="S2098" s="66">
        <v>3</v>
      </c>
      <c r="W2098" s="66">
        <f>IF(Notes!B$31=1,IF(BR2098&gt;0,BR2098-R2098-SUM(T2098:V2098)-SUM(X2098:AL2098),SUM(BS2098:BY2098)),SUM(BS2098:BY2098))</f>
        <v>0</v>
      </c>
      <c r="AN2098" s="7">
        <f>IF(Q2098&gt;0,RANK(Q2098,(N2098:P2098,Q2098:AE2098)),0)</f>
        <v>4</v>
      </c>
      <c r="AO2098" s="7">
        <f>IF(R2098&gt;0,RANK(R2098,(N2098:P2098,Q2098:AE2098)),0)</f>
        <v>0</v>
      </c>
      <c r="AP2098" s="7">
        <f>IF(T2098&gt;0,RANK(T2098,(N2098:P2098,Q2098:AE2098)),0)</f>
        <v>0</v>
      </c>
      <c r="AQ2098" s="7">
        <f>IF(S2098&gt;0,RANK(S2098,(N2098:P2098,Q2098:AE2098)),0)</f>
        <v>5</v>
      </c>
      <c r="AR2098" s="2">
        <f t="shared" si="831"/>
        <v>2.2099447513812156E-3</v>
      </c>
      <c r="AS2098" s="2">
        <f t="shared" si="832"/>
        <v>0</v>
      </c>
      <c r="AT2098" s="2">
        <f t="shared" si="833"/>
        <v>0</v>
      </c>
      <c r="AU2098" s="2">
        <f t="shared" si="834"/>
        <v>1.1049723756906078E-3</v>
      </c>
      <c r="AW2098" t="s">
        <v>2790</v>
      </c>
      <c r="AX2098" t="s">
        <v>1436</v>
      </c>
      <c r="AY2098">
        <v>1</v>
      </c>
      <c r="BA2098" s="119">
        <v>38</v>
      </c>
      <c r="BB2098" s="121">
        <v>53</v>
      </c>
      <c r="BC2098" s="125">
        <f t="shared" si="835"/>
        <v>38053</v>
      </c>
      <c r="BE2098" s="7" t="s">
        <v>228</v>
      </c>
    </row>
    <row r="2099" spans="1:70" hidden="1" outlineLevel="1">
      <c r="A2099" t="s">
        <v>2524</v>
      </c>
      <c r="B2099" t="s">
        <v>1436</v>
      </c>
      <c r="C2099" s="1">
        <f t="shared" si="826"/>
        <v>4736</v>
      </c>
      <c r="D2099" s="7">
        <f>IF(N2099&gt;0, RANK(N2099,(N2099:P2099,Q2099:AE2099)),0)</f>
        <v>2</v>
      </c>
      <c r="E2099" s="7">
        <f>IF(O2099&gt;0,RANK(O2099,(N2099:P2099,Q2099:AE2099)),0)</f>
        <v>1</v>
      </c>
      <c r="F2099" s="7">
        <f>IF(P2099&gt;0,RANK(P2099,(N2099:P2099,Q2099:AE2099)),0)</f>
        <v>3</v>
      </c>
      <c r="G2099" s="1">
        <f t="shared" si="824"/>
        <v>900</v>
      </c>
      <c r="H2099" s="2">
        <f t="shared" si="825"/>
        <v>0.19003378378378377</v>
      </c>
      <c r="I2099" s="2"/>
      <c r="J2099" s="2">
        <f t="shared" si="827"/>
        <v>0.39421452702702703</v>
      </c>
      <c r="K2099" s="2">
        <f t="shared" si="828"/>
        <v>0.58424831081081086</v>
      </c>
      <c r="L2099" s="2">
        <f t="shared" si="829"/>
        <v>1.583614864864865E-2</v>
      </c>
      <c r="M2099" s="2">
        <f t="shared" si="830"/>
        <v>5.7010135135135212E-3</v>
      </c>
      <c r="N2099" s="66">
        <v>1867</v>
      </c>
      <c r="O2099" s="66">
        <v>2767</v>
      </c>
      <c r="P2099" s="66">
        <v>75</v>
      </c>
      <c r="Q2099" s="66">
        <v>17</v>
      </c>
      <c r="S2099" s="66">
        <v>10</v>
      </c>
      <c r="W2099" s="66">
        <f>IF(Notes!B$31=1,IF(BR2099&gt;0,BR2099-R2099-SUM(T2099:V2099)-SUM(X2099:AL2099),SUM(BS2099:BY2099)),SUM(BS2099:BY2099))</f>
        <v>0</v>
      </c>
      <c r="AN2099" s="7">
        <f>IF(Q2099&gt;0,RANK(Q2099,(N2099:P2099,Q2099:AE2099)),0)</f>
        <v>4</v>
      </c>
      <c r="AO2099" s="7">
        <f>IF(R2099&gt;0,RANK(R2099,(N2099:P2099,Q2099:AE2099)),0)</f>
        <v>0</v>
      </c>
      <c r="AP2099" s="7">
        <f>IF(T2099&gt;0,RANK(T2099,(N2099:P2099,Q2099:AE2099)),0)</f>
        <v>0</v>
      </c>
      <c r="AQ2099" s="7">
        <f>IF(S2099&gt;0,RANK(S2099,(N2099:P2099,Q2099:AE2099)),0)</f>
        <v>5</v>
      </c>
      <c r="AR2099" s="2">
        <f t="shared" si="831"/>
        <v>3.5895270270270272E-3</v>
      </c>
      <c r="AS2099" s="2">
        <f t="shared" si="832"/>
        <v>0</v>
      </c>
      <c r="AT2099" s="2">
        <f t="shared" si="833"/>
        <v>0</v>
      </c>
      <c r="AU2099" s="2">
        <f t="shared" si="834"/>
        <v>2.1114864864864866E-3</v>
      </c>
      <c r="AW2099" t="s">
        <v>2524</v>
      </c>
      <c r="AX2099" t="s">
        <v>1436</v>
      </c>
      <c r="AY2099">
        <v>1</v>
      </c>
      <c r="BA2099" s="119">
        <v>38</v>
      </c>
      <c r="BB2099" s="121">
        <v>55</v>
      </c>
      <c r="BC2099" s="125">
        <f t="shared" si="835"/>
        <v>38055</v>
      </c>
      <c r="BE2099" s="7" t="s">
        <v>228</v>
      </c>
    </row>
    <row r="2100" spans="1:70" hidden="1" outlineLevel="1">
      <c r="A2100" t="s">
        <v>1770</v>
      </c>
      <c r="B2100" t="s">
        <v>1436</v>
      </c>
      <c r="C2100" s="1">
        <f t="shared" si="826"/>
        <v>4397</v>
      </c>
      <c r="D2100" s="7">
        <f>IF(N2100&gt;0, RANK(N2100,(N2100:P2100,Q2100:AE2100)),0)</f>
        <v>2</v>
      </c>
      <c r="E2100" s="7">
        <f>IF(O2100&gt;0,RANK(O2100,(N2100:P2100,Q2100:AE2100)),0)</f>
        <v>1</v>
      </c>
      <c r="F2100" s="7">
        <f>IF(P2100&gt;0,RANK(P2100,(N2100:P2100,Q2100:AE2100)),0)</f>
        <v>3</v>
      </c>
      <c r="G2100" s="1">
        <f t="shared" si="824"/>
        <v>1313</v>
      </c>
      <c r="H2100" s="2">
        <f t="shared" si="825"/>
        <v>0.29861269047077554</v>
      </c>
      <c r="I2100" s="2"/>
      <c r="J2100" s="2">
        <f t="shared" si="827"/>
        <v>0.33568342051398681</v>
      </c>
      <c r="K2100" s="2">
        <f t="shared" si="828"/>
        <v>0.63429611098476235</v>
      </c>
      <c r="L2100" s="2">
        <f t="shared" si="829"/>
        <v>2.0241073459176712E-2</v>
      </c>
      <c r="M2100" s="2">
        <f t="shared" si="830"/>
        <v>9.7793950420741287E-3</v>
      </c>
      <c r="N2100" s="66">
        <v>1476</v>
      </c>
      <c r="O2100" s="66">
        <v>2789</v>
      </c>
      <c r="P2100" s="66">
        <v>89</v>
      </c>
      <c r="Q2100" s="66">
        <v>19</v>
      </c>
      <c r="S2100" s="66">
        <v>24</v>
      </c>
      <c r="W2100" s="66">
        <f>IF(Notes!B$31=1,IF(BR2100&gt;0,BR2100-R2100-SUM(T2100:V2100)-SUM(X2100:AL2100),SUM(BS2100:BY2100)),SUM(BS2100:BY2100))</f>
        <v>0</v>
      </c>
      <c r="AN2100" s="7">
        <f>IF(Q2100&gt;0,RANK(Q2100,(N2100:P2100,Q2100:AE2100)),0)</f>
        <v>5</v>
      </c>
      <c r="AO2100" s="7">
        <f>IF(R2100&gt;0,RANK(R2100,(N2100:P2100,Q2100:AE2100)),0)</f>
        <v>0</v>
      </c>
      <c r="AP2100" s="7">
        <f>IF(T2100&gt;0,RANK(T2100,(N2100:P2100,Q2100:AE2100)),0)</f>
        <v>0</v>
      </c>
      <c r="AQ2100" s="7">
        <f>IF(S2100&gt;0,RANK(S2100,(N2100:P2100,Q2100:AE2100)),0)</f>
        <v>4</v>
      </c>
      <c r="AR2100" s="2">
        <f t="shared" si="831"/>
        <v>4.3211280418467141E-3</v>
      </c>
      <c r="AS2100" s="2">
        <f t="shared" si="832"/>
        <v>0</v>
      </c>
      <c r="AT2100" s="2">
        <f t="shared" si="833"/>
        <v>0</v>
      </c>
      <c r="AU2100" s="2">
        <f t="shared" si="834"/>
        <v>5.4582670002274276E-3</v>
      </c>
      <c r="AW2100" t="s">
        <v>1770</v>
      </c>
      <c r="AX2100" t="s">
        <v>1436</v>
      </c>
      <c r="AY2100">
        <v>1</v>
      </c>
      <c r="BA2100" s="119">
        <v>38</v>
      </c>
      <c r="BB2100" s="121">
        <v>57</v>
      </c>
      <c r="BC2100" s="125">
        <f t="shared" si="835"/>
        <v>38057</v>
      </c>
      <c r="BE2100" s="7" t="s">
        <v>228</v>
      </c>
      <c r="BI2100">
        <v>10</v>
      </c>
    </row>
    <row r="2101" spans="1:70" hidden="1" outlineLevel="1">
      <c r="A2101" t="s">
        <v>2057</v>
      </c>
      <c r="B2101" t="s">
        <v>1436</v>
      </c>
      <c r="C2101" s="1">
        <f t="shared" si="826"/>
        <v>13264</v>
      </c>
      <c r="D2101" s="7">
        <f>IF(N2101&gt;0, RANK(N2101,(N2101:P2101,Q2101:AE2101)),0)</f>
        <v>2</v>
      </c>
      <c r="E2101" s="7">
        <f>IF(O2101&gt;0,RANK(O2101,(N2101:P2101,Q2101:AE2101)),0)</f>
        <v>1</v>
      </c>
      <c r="F2101" s="7">
        <f>IF(P2101&gt;0,RANK(P2101,(N2101:P2101,Q2101:AE2101)),0)</f>
        <v>3</v>
      </c>
      <c r="G2101" s="1">
        <f t="shared" si="824"/>
        <v>2790</v>
      </c>
      <c r="H2101" s="2">
        <f t="shared" si="825"/>
        <v>0.2103437876960193</v>
      </c>
      <c r="I2101" s="2"/>
      <c r="J2101" s="2">
        <f t="shared" si="827"/>
        <v>0.38291616405307599</v>
      </c>
      <c r="K2101" s="2">
        <f t="shared" si="828"/>
        <v>0.59325995174909529</v>
      </c>
      <c r="L2101" s="2">
        <f t="shared" si="829"/>
        <v>1.6510856453558504E-2</v>
      </c>
      <c r="M2101" s="2">
        <f t="shared" si="830"/>
        <v>7.3130277442701556E-3</v>
      </c>
      <c r="N2101" s="66">
        <v>5079</v>
      </c>
      <c r="O2101" s="66">
        <v>7869</v>
      </c>
      <c r="P2101" s="66">
        <v>219</v>
      </c>
      <c r="Q2101" s="66">
        <v>54</v>
      </c>
      <c r="S2101" s="66">
        <v>43</v>
      </c>
      <c r="W2101" s="66">
        <f>IF(Notes!B$31=1,IF(BR2101&gt;0,BR2101-R2101-SUM(T2101:V2101)-SUM(X2101:AL2101),SUM(BS2101:BY2101)),SUM(BS2101:BY2101))</f>
        <v>0</v>
      </c>
      <c r="AN2101" s="7">
        <f>IF(Q2101&gt;0,RANK(Q2101,(N2101:P2101,Q2101:AE2101)),0)</f>
        <v>4</v>
      </c>
      <c r="AO2101" s="7">
        <f>IF(R2101&gt;0,RANK(R2101,(N2101:P2101,Q2101:AE2101)),0)</f>
        <v>0</v>
      </c>
      <c r="AP2101" s="7">
        <f>IF(T2101&gt;0,RANK(T2101,(N2101:P2101,Q2101:AE2101)),0)</f>
        <v>0</v>
      </c>
      <c r="AQ2101" s="7">
        <f>IF(S2101&gt;0,RANK(S2101,(N2101:P2101,Q2101:AE2101)),0)</f>
        <v>5</v>
      </c>
      <c r="AR2101" s="2">
        <f t="shared" si="831"/>
        <v>4.0711700844390832E-3</v>
      </c>
      <c r="AS2101" s="2">
        <f t="shared" si="832"/>
        <v>0</v>
      </c>
      <c r="AT2101" s="2">
        <f t="shared" si="833"/>
        <v>0</v>
      </c>
      <c r="AU2101" s="2">
        <f t="shared" si="834"/>
        <v>3.2418576598311219E-3</v>
      </c>
      <c r="AW2101" t="s">
        <v>2057</v>
      </c>
      <c r="AX2101" t="s">
        <v>1436</v>
      </c>
      <c r="AY2101">
        <v>1</v>
      </c>
      <c r="BA2101" s="119">
        <v>38</v>
      </c>
      <c r="BB2101" s="121">
        <v>59</v>
      </c>
      <c r="BC2101" s="125">
        <f t="shared" si="835"/>
        <v>38059</v>
      </c>
      <c r="BE2101" s="7" t="s">
        <v>228</v>
      </c>
      <c r="BI2101">
        <v>17</v>
      </c>
      <c r="BR2101" s="1">
        <v>75</v>
      </c>
    </row>
    <row r="2102" spans="1:70" hidden="1" outlineLevel="1">
      <c r="A2102" t="s">
        <v>205</v>
      </c>
      <c r="B2102" t="s">
        <v>1436</v>
      </c>
      <c r="C2102" s="1">
        <f t="shared" si="826"/>
        <v>2938</v>
      </c>
      <c r="D2102" s="7">
        <f>IF(N2102&gt;0, RANK(N2102,(N2102:P2102,Q2102:AE2102)),0)</f>
        <v>1</v>
      </c>
      <c r="E2102" s="7">
        <f>IF(O2102&gt;0,RANK(O2102,(N2102:P2102,Q2102:AE2102)),0)</f>
        <v>2</v>
      </c>
      <c r="F2102" s="7">
        <f>IF(P2102&gt;0,RANK(P2102,(N2102:P2102,Q2102:AE2102)),0)</f>
        <v>3</v>
      </c>
      <c r="G2102" s="1">
        <f t="shared" si="824"/>
        <v>71</v>
      </c>
      <c r="H2102" s="2">
        <f t="shared" si="825"/>
        <v>2.4166099387338325E-2</v>
      </c>
      <c r="I2102" s="2"/>
      <c r="J2102" s="2">
        <f t="shared" si="827"/>
        <v>0.50272294077603807</v>
      </c>
      <c r="K2102" s="2">
        <f t="shared" si="828"/>
        <v>0.47855684138869981</v>
      </c>
      <c r="L2102" s="2">
        <f t="shared" si="829"/>
        <v>1.2253233492171545E-2</v>
      </c>
      <c r="M2102" s="2">
        <f t="shared" si="830"/>
        <v>6.4669843430905753E-3</v>
      </c>
      <c r="N2102" s="66">
        <v>1477</v>
      </c>
      <c r="O2102" s="66">
        <v>1406</v>
      </c>
      <c r="P2102" s="66">
        <v>36</v>
      </c>
      <c r="Q2102" s="66">
        <v>6</v>
      </c>
      <c r="S2102" s="66">
        <v>13</v>
      </c>
      <c r="W2102" s="66">
        <f>IF(Notes!B$31=1,IF(BR2102&gt;0,BR2102-R2102-SUM(T2102:V2102)-SUM(X2102:AL2102),SUM(BS2102:BY2102)),SUM(BS2102:BY2102))</f>
        <v>0</v>
      </c>
      <c r="AN2102" s="7">
        <f>IF(Q2102&gt;0,RANK(Q2102,(N2102:P2102,Q2102:AE2102)),0)</f>
        <v>5</v>
      </c>
      <c r="AO2102" s="7">
        <f>IF(R2102&gt;0,RANK(R2102,(N2102:P2102,Q2102:AE2102)),0)</f>
        <v>0</v>
      </c>
      <c r="AP2102" s="7">
        <f>IF(T2102&gt;0,RANK(T2102,(N2102:P2102,Q2102:AE2102)),0)</f>
        <v>0</v>
      </c>
      <c r="AQ2102" s="7">
        <f>IF(S2102&gt;0,RANK(S2102,(N2102:P2102,Q2102:AE2102)),0)</f>
        <v>4</v>
      </c>
      <c r="AR2102" s="2">
        <f t="shared" si="831"/>
        <v>2.0422055820285907E-3</v>
      </c>
      <c r="AS2102" s="2">
        <f t="shared" si="832"/>
        <v>0</v>
      </c>
      <c r="AT2102" s="2">
        <f t="shared" si="833"/>
        <v>0</v>
      </c>
      <c r="AU2102" s="2">
        <f t="shared" si="834"/>
        <v>4.4247787610619468E-3</v>
      </c>
      <c r="AW2102" t="s">
        <v>205</v>
      </c>
      <c r="AX2102" t="s">
        <v>1436</v>
      </c>
      <c r="AY2102">
        <v>1</v>
      </c>
      <c r="BA2102" s="119">
        <v>38</v>
      </c>
      <c r="BB2102" s="121">
        <v>61</v>
      </c>
      <c r="BC2102" s="125">
        <f t="shared" si="835"/>
        <v>38061</v>
      </c>
      <c r="BE2102" s="7" t="s">
        <v>228</v>
      </c>
    </row>
    <row r="2103" spans="1:70" hidden="1" outlineLevel="1">
      <c r="A2103" t="s">
        <v>3556</v>
      </c>
      <c r="B2103" t="s">
        <v>1436</v>
      </c>
      <c r="C2103" s="1">
        <f t="shared" si="826"/>
        <v>1752</v>
      </c>
      <c r="D2103" s="7">
        <f>IF(N2103&gt;0, RANK(N2103,(N2103:P2103,Q2103:AE2103)),0)</f>
        <v>1</v>
      </c>
      <c r="E2103" s="7">
        <f>IF(O2103&gt;0,RANK(O2103,(N2103:P2103,Q2103:AE2103)),0)</f>
        <v>2</v>
      </c>
      <c r="F2103" s="7">
        <f>IF(P2103&gt;0,RANK(P2103,(N2103:P2103,Q2103:AE2103)),0)</f>
        <v>3</v>
      </c>
      <c r="G2103" s="1">
        <f t="shared" si="824"/>
        <v>107</v>
      </c>
      <c r="H2103" s="2">
        <f t="shared" si="825"/>
        <v>6.107305936073059E-2</v>
      </c>
      <c r="I2103" s="2"/>
      <c r="J2103" s="2">
        <f t="shared" si="827"/>
        <v>0.51769406392694062</v>
      </c>
      <c r="K2103" s="2">
        <f t="shared" si="828"/>
        <v>0.45662100456621002</v>
      </c>
      <c r="L2103" s="2">
        <f t="shared" si="829"/>
        <v>1.8264840182648401E-2</v>
      </c>
      <c r="M2103" s="2">
        <f t="shared" si="830"/>
        <v>7.4200913242009614E-3</v>
      </c>
      <c r="N2103" s="66">
        <v>907</v>
      </c>
      <c r="O2103" s="66">
        <v>800</v>
      </c>
      <c r="P2103" s="66">
        <v>32</v>
      </c>
      <c r="Q2103" s="66">
        <v>7</v>
      </c>
      <c r="S2103" s="66">
        <v>6</v>
      </c>
      <c r="W2103" s="66">
        <f>IF(Notes!B$31=1,IF(BR2103&gt;0,BR2103-R2103-SUM(T2103:V2103)-SUM(X2103:AL2103),SUM(BS2103:BY2103)),SUM(BS2103:BY2103))</f>
        <v>0</v>
      </c>
      <c r="AN2103" s="7">
        <f>IF(Q2103&gt;0,RANK(Q2103,(N2103:P2103,Q2103:AE2103)),0)</f>
        <v>4</v>
      </c>
      <c r="AO2103" s="7">
        <f>IF(R2103&gt;0,RANK(R2103,(N2103:P2103,Q2103:AE2103)),0)</f>
        <v>0</v>
      </c>
      <c r="AP2103" s="7">
        <f>IF(T2103&gt;0,RANK(T2103,(N2103:P2103,Q2103:AE2103)),0)</f>
        <v>0</v>
      </c>
      <c r="AQ2103" s="7">
        <f>IF(S2103&gt;0,RANK(S2103,(N2103:P2103,Q2103:AE2103)),0)</f>
        <v>5</v>
      </c>
      <c r="AR2103" s="2">
        <f t="shared" si="831"/>
        <v>3.9954337899543377E-3</v>
      </c>
      <c r="AS2103" s="2">
        <f t="shared" si="832"/>
        <v>0</v>
      </c>
      <c r="AT2103" s="2">
        <f t="shared" si="833"/>
        <v>0</v>
      </c>
      <c r="AU2103" s="2">
        <f t="shared" si="834"/>
        <v>3.4246575342465752E-3</v>
      </c>
      <c r="AW2103" t="s">
        <v>3556</v>
      </c>
      <c r="AX2103" t="s">
        <v>1436</v>
      </c>
      <c r="AY2103">
        <v>1</v>
      </c>
      <c r="BA2103" s="119">
        <v>38</v>
      </c>
      <c r="BB2103" s="121">
        <v>63</v>
      </c>
      <c r="BC2103" s="125">
        <f t="shared" si="835"/>
        <v>38063</v>
      </c>
      <c r="BE2103" s="7" t="s">
        <v>228</v>
      </c>
    </row>
    <row r="2104" spans="1:70" hidden="1" outlineLevel="1">
      <c r="A2104" t="s">
        <v>1243</v>
      </c>
      <c r="B2104" t="s">
        <v>1436</v>
      </c>
      <c r="C2104" s="1">
        <f t="shared" ref="C2104:C2125" si="836">SUM(N2104:AL2104)</f>
        <v>1040</v>
      </c>
      <c r="D2104" s="7">
        <f>IF(N2104&gt;0, RANK(N2104,(N2104:P2104,Q2104:AE2104)),0)</f>
        <v>2</v>
      </c>
      <c r="E2104" s="7">
        <f>IF(O2104&gt;0,RANK(O2104,(N2104:P2104,Q2104:AE2104)),0)</f>
        <v>1</v>
      </c>
      <c r="F2104" s="7">
        <f>IF(P2104&gt;0,RANK(P2104,(N2104:P2104,Q2104:AE2104)),0)</f>
        <v>3</v>
      </c>
      <c r="G2104" s="1">
        <f t="shared" si="824"/>
        <v>350</v>
      </c>
      <c r="H2104" s="2">
        <f t="shared" si="825"/>
        <v>0.33653846153846156</v>
      </c>
      <c r="I2104" s="2"/>
      <c r="J2104" s="2">
        <f t="shared" ref="J2104:J2125" si="837">IF($C2104=0,"-",N2104/$C2104)</f>
        <v>0.31923076923076921</v>
      </c>
      <c r="K2104" s="2">
        <f t="shared" ref="K2104:K2125" si="838">IF($C2104=0,"-",O2104/$C2104)</f>
        <v>0.65576923076923077</v>
      </c>
      <c r="L2104" s="2">
        <f t="shared" ref="L2104:L2125" si="839">IF($C2104=0,"-",P2104/$C2104)</f>
        <v>1.9230769230769232E-2</v>
      </c>
      <c r="M2104" s="2">
        <f t="shared" ref="M2104:M2125" si="840">IF(C2104=0,"-",(1-J2104-K2104-L2104))</f>
        <v>5.7692307692307904E-3</v>
      </c>
      <c r="N2104" s="66">
        <v>332</v>
      </c>
      <c r="O2104" s="66">
        <v>682</v>
      </c>
      <c r="P2104" s="66">
        <v>20</v>
      </c>
      <c r="Q2104" s="66">
        <v>5</v>
      </c>
      <c r="S2104" s="66">
        <v>1</v>
      </c>
      <c r="W2104" s="66">
        <f>IF(Notes!B$31=1,IF(BR2104&gt;0,BR2104-R2104-SUM(T2104:V2104)-SUM(X2104:AL2104),SUM(BS2104:BY2104)),SUM(BS2104:BY2104))</f>
        <v>0</v>
      </c>
      <c r="AN2104" s="7">
        <f>IF(Q2104&gt;0,RANK(Q2104,(N2104:P2104,Q2104:AE2104)),0)</f>
        <v>4</v>
      </c>
      <c r="AO2104" s="7">
        <f>IF(R2104&gt;0,RANK(R2104,(N2104:P2104,Q2104:AE2104)),0)</f>
        <v>0</v>
      </c>
      <c r="AP2104" s="7">
        <f>IF(T2104&gt;0,RANK(T2104,(N2104:P2104,Q2104:AE2104)),0)</f>
        <v>0</v>
      </c>
      <c r="AQ2104" s="7">
        <f>IF(S2104&gt;0,RANK(S2104,(N2104:P2104,Q2104:AE2104)),0)</f>
        <v>5</v>
      </c>
      <c r="AR2104" s="2">
        <f t="shared" ref="AR2104:AR2125" si="841">IF($C2104=0,"-",Q2104/$C2104)</f>
        <v>4.807692307692308E-3</v>
      </c>
      <c r="AS2104" s="2">
        <f t="shared" ref="AS2104:AS2125" si="842">IF($C2104=0,"-",R2104/$C2104)</f>
        <v>0</v>
      </c>
      <c r="AT2104" s="2">
        <f t="shared" ref="AT2104:AT2125" si="843">IF($C2104=0,"-",T2104/$C2104)</f>
        <v>0</v>
      </c>
      <c r="AU2104" s="2">
        <f t="shared" ref="AU2104:AU2125" si="844">IF($C2104=0,"-",S2104/$C2104)</f>
        <v>9.6153846153846159E-4</v>
      </c>
      <c r="AW2104" t="s">
        <v>1243</v>
      </c>
      <c r="AX2104" t="s">
        <v>1436</v>
      </c>
      <c r="AY2104">
        <v>1</v>
      </c>
      <c r="BA2104" s="119">
        <v>38</v>
      </c>
      <c r="BB2104" s="121">
        <v>65</v>
      </c>
      <c r="BC2104" s="125">
        <f t="shared" si="835"/>
        <v>38065</v>
      </c>
      <c r="BE2104" s="7" t="s">
        <v>228</v>
      </c>
    </row>
    <row r="2105" spans="1:70" hidden="1" outlineLevel="1">
      <c r="A2105" t="s">
        <v>1876</v>
      </c>
      <c r="B2105" t="s">
        <v>1436</v>
      </c>
      <c r="C2105" s="1">
        <f t="shared" si="836"/>
        <v>3307</v>
      </c>
      <c r="D2105" s="7">
        <f>IF(N2105&gt;0, RANK(N2105,(N2105:P2105,Q2105:AE2105)),0)</f>
        <v>2</v>
      </c>
      <c r="E2105" s="7">
        <f>IF(O2105&gt;0,RANK(O2105,(N2105:P2105,Q2105:AE2105)),0)</f>
        <v>1</v>
      </c>
      <c r="F2105" s="7">
        <f>IF(P2105&gt;0,RANK(P2105,(N2105:P2105,Q2105:AE2105)),0)</f>
        <v>3</v>
      </c>
      <c r="G2105" s="1">
        <f t="shared" si="824"/>
        <v>228</v>
      </c>
      <c r="H2105" s="2">
        <f t="shared" si="825"/>
        <v>6.8944662836407614E-2</v>
      </c>
      <c r="I2105" s="2"/>
      <c r="J2105" s="2">
        <f t="shared" si="837"/>
        <v>0.45176897490172363</v>
      </c>
      <c r="K2105" s="2">
        <f t="shared" si="838"/>
        <v>0.52071363773813129</v>
      </c>
      <c r="L2105" s="2">
        <f t="shared" si="839"/>
        <v>1.4212276988206833E-2</v>
      </c>
      <c r="M2105" s="2">
        <f t="shared" si="840"/>
        <v>1.3305110371938251E-2</v>
      </c>
      <c r="N2105" s="66">
        <v>1494</v>
      </c>
      <c r="O2105" s="66">
        <v>1722</v>
      </c>
      <c r="P2105" s="66">
        <v>47</v>
      </c>
      <c r="Q2105" s="66">
        <v>21</v>
      </c>
      <c r="S2105" s="66">
        <v>23</v>
      </c>
      <c r="W2105" s="66">
        <f>IF(Notes!B$31=1,IF(BR2105&gt;0,BR2105-R2105-SUM(T2105:V2105)-SUM(X2105:AL2105),SUM(BS2105:BY2105)),SUM(BS2105:BY2105))</f>
        <v>0</v>
      </c>
      <c r="AN2105" s="7">
        <f>IF(Q2105&gt;0,RANK(Q2105,(N2105:P2105,Q2105:AE2105)),0)</f>
        <v>5</v>
      </c>
      <c r="AO2105" s="7">
        <f>IF(R2105&gt;0,RANK(R2105,(N2105:P2105,Q2105:AE2105)),0)</f>
        <v>0</v>
      </c>
      <c r="AP2105" s="7">
        <f>IF(T2105&gt;0,RANK(T2105,(N2105:P2105,Q2105:AE2105)),0)</f>
        <v>0</v>
      </c>
      <c r="AQ2105" s="7">
        <f>IF(S2105&gt;0,RANK(S2105,(N2105:P2105,Q2105:AE2105)),0)</f>
        <v>4</v>
      </c>
      <c r="AR2105" s="2">
        <f t="shared" si="841"/>
        <v>6.3501663138796488E-3</v>
      </c>
      <c r="AS2105" s="2">
        <f t="shared" si="842"/>
        <v>0</v>
      </c>
      <c r="AT2105" s="2">
        <f t="shared" si="843"/>
        <v>0</v>
      </c>
      <c r="AU2105" s="2">
        <f t="shared" si="844"/>
        <v>6.9549440580586631E-3</v>
      </c>
      <c r="AW2105" t="s">
        <v>1876</v>
      </c>
      <c r="AX2105" t="s">
        <v>1436</v>
      </c>
      <c r="AY2105">
        <v>1</v>
      </c>
      <c r="BA2105" s="119">
        <v>38</v>
      </c>
      <c r="BB2105" s="121">
        <v>67</v>
      </c>
      <c r="BC2105" s="125">
        <f t="shared" si="835"/>
        <v>38067</v>
      </c>
      <c r="BE2105" s="7" t="s">
        <v>228</v>
      </c>
    </row>
    <row r="2106" spans="1:70" hidden="1" outlineLevel="1">
      <c r="A2106" t="s">
        <v>2838</v>
      </c>
      <c r="B2106" t="s">
        <v>1436</v>
      </c>
      <c r="C2106" s="1">
        <f t="shared" si="836"/>
        <v>2139</v>
      </c>
      <c r="D2106" s="7">
        <f>IF(N2106&gt;0, RANK(N2106,(N2106:P2106,Q2106:AE2106)),0)</f>
        <v>2</v>
      </c>
      <c r="E2106" s="7">
        <f>IF(O2106&gt;0,RANK(O2106,(N2106:P2106,Q2106:AE2106)),0)</f>
        <v>1</v>
      </c>
      <c r="F2106" s="7">
        <f>IF(P2106&gt;0,RANK(P2106,(N2106:P2106,Q2106:AE2106)),0)</f>
        <v>3</v>
      </c>
      <c r="G2106" s="1">
        <f t="shared" si="824"/>
        <v>509</v>
      </c>
      <c r="H2106" s="2">
        <f t="shared" si="825"/>
        <v>0.23796166432912577</v>
      </c>
      <c r="I2106" s="2"/>
      <c r="J2106" s="2">
        <f t="shared" si="837"/>
        <v>0.3702664796633941</v>
      </c>
      <c r="K2106" s="2">
        <f t="shared" si="838"/>
        <v>0.6082281439925199</v>
      </c>
      <c r="L2106" s="2">
        <f t="shared" si="839"/>
        <v>1.5895278167367927E-2</v>
      </c>
      <c r="M2106" s="2">
        <f t="shared" si="840"/>
        <v>5.6100981767180751E-3</v>
      </c>
      <c r="N2106" s="66">
        <v>792</v>
      </c>
      <c r="O2106" s="66">
        <v>1301</v>
      </c>
      <c r="P2106" s="66">
        <v>34</v>
      </c>
      <c r="Q2106" s="66">
        <v>4</v>
      </c>
      <c r="S2106" s="66">
        <v>8</v>
      </c>
      <c r="W2106" s="66">
        <f>IF(Notes!B$31=1,IF(BR2106&gt;0,BR2106-R2106-SUM(T2106:V2106)-SUM(X2106:AL2106),SUM(BS2106:BY2106)),SUM(BS2106:BY2106))</f>
        <v>0</v>
      </c>
      <c r="AN2106" s="7">
        <f>IF(Q2106&gt;0,RANK(Q2106,(N2106:P2106,Q2106:AE2106)),0)</f>
        <v>5</v>
      </c>
      <c r="AO2106" s="7">
        <f>IF(R2106&gt;0,RANK(R2106,(N2106:P2106,Q2106:AE2106)),0)</f>
        <v>0</v>
      </c>
      <c r="AP2106" s="7">
        <f>IF(T2106&gt;0,RANK(T2106,(N2106:P2106,Q2106:AE2106)),0)</f>
        <v>0</v>
      </c>
      <c r="AQ2106" s="7">
        <f>IF(S2106&gt;0,RANK(S2106,(N2106:P2106,Q2106:AE2106)),0)</f>
        <v>4</v>
      </c>
      <c r="AR2106" s="2">
        <f t="shared" si="841"/>
        <v>1.8700327255726976E-3</v>
      </c>
      <c r="AS2106" s="2">
        <f t="shared" si="842"/>
        <v>0</v>
      </c>
      <c r="AT2106" s="2">
        <f t="shared" si="843"/>
        <v>0</v>
      </c>
      <c r="AU2106" s="2">
        <f t="shared" si="844"/>
        <v>3.7400654511453952E-3</v>
      </c>
      <c r="AW2106" t="s">
        <v>2838</v>
      </c>
      <c r="AX2106" t="s">
        <v>1436</v>
      </c>
      <c r="AY2106">
        <v>1</v>
      </c>
      <c r="BA2106" s="119">
        <v>38</v>
      </c>
      <c r="BB2106" s="121">
        <v>69</v>
      </c>
      <c r="BC2106" s="125">
        <f t="shared" si="835"/>
        <v>38069</v>
      </c>
      <c r="BE2106" s="7" t="s">
        <v>228</v>
      </c>
    </row>
    <row r="2107" spans="1:70" hidden="1" outlineLevel="1">
      <c r="A2107" t="s">
        <v>3518</v>
      </c>
      <c r="B2107" t="s">
        <v>1436</v>
      </c>
      <c r="C2107" s="1">
        <f t="shared" si="836"/>
        <v>4762</v>
      </c>
      <c r="D2107" s="7">
        <f>IF(N2107&gt;0, RANK(N2107,(N2107:P2107,Q2107:AE2107)),0)</f>
        <v>2</v>
      </c>
      <c r="E2107" s="7">
        <f>IF(O2107&gt;0,RANK(O2107,(N2107:P2107,Q2107:AE2107)),0)</f>
        <v>1</v>
      </c>
      <c r="F2107" s="7">
        <f>IF(P2107&gt;0,RANK(P2107,(N2107:P2107,Q2107:AE2107)),0)</f>
        <v>3</v>
      </c>
      <c r="G2107" s="1">
        <f t="shared" si="824"/>
        <v>47</v>
      </c>
      <c r="H2107" s="2">
        <f t="shared" si="825"/>
        <v>9.8698026039479216E-3</v>
      </c>
      <c r="I2107" s="2"/>
      <c r="J2107" s="2">
        <f t="shared" si="837"/>
        <v>0.48593028139437211</v>
      </c>
      <c r="K2107" s="2">
        <f t="shared" si="838"/>
        <v>0.49580008399832004</v>
      </c>
      <c r="L2107" s="2">
        <f t="shared" si="839"/>
        <v>1.1969760604787905E-2</v>
      </c>
      <c r="M2107" s="2">
        <f t="shared" si="840"/>
        <v>6.2998740025199448E-3</v>
      </c>
      <c r="N2107" s="66">
        <v>2314</v>
      </c>
      <c r="O2107" s="66">
        <v>2361</v>
      </c>
      <c r="P2107" s="66">
        <v>57</v>
      </c>
      <c r="Q2107" s="66">
        <v>15</v>
      </c>
      <c r="S2107" s="66">
        <v>15</v>
      </c>
      <c r="W2107" s="66">
        <f>IF(Notes!B$31=1,IF(BR2107&gt;0,BR2107-R2107-SUM(T2107:V2107)-SUM(X2107:AL2107),SUM(BS2107:BY2107)),SUM(BS2107:BY2107))</f>
        <v>0</v>
      </c>
      <c r="AN2107" s="7">
        <f>IF(Q2107&gt;0,RANK(Q2107,(N2107:P2107,Q2107:AE2107)),0)</f>
        <v>4</v>
      </c>
      <c r="AO2107" s="7">
        <f>IF(R2107&gt;0,RANK(R2107,(N2107:P2107,Q2107:AE2107)),0)</f>
        <v>0</v>
      </c>
      <c r="AP2107" s="7">
        <f>IF(T2107&gt;0,RANK(T2107,(N2107:P2107,Q2107:AE2107)),0)</f>
        <v>0</v>
      </c>
      <c r="AQ2107" s="7">
        <f>IF(S2107&gt;0,RANK(S2107,(N2107:P2107,Q2107:AE2107)),0)</f>
        <v>4</v>
      </c>
      <c r="AR2107" s="2">
        <f t="shared" si="841"/>
        <v>3.149937001259975E-3</v>
      </c>
      <c r="AS2107" s="2">
        <f t="shared" si="842"/>
        <v>0</v>
      </c>
      <c r="AT2107" s="2">
        <f t="shared" si="843"/>
        <v>0</v>
      </c>
      <c r="AU2107" s="2">
        <f t="shared" si="844"/>
        <v>3.149937001259975E-3</v>
      </c>
      <c r="AW2107" t="s">
        <v>3518</v>
      </c>
      <c r="AX2107" t="s">
        <v>1436</v>
      </c>
      <c r="AY2107">
        <v>1</v>
      </c>
      <c r="BA2107" s="119">
        <v>38</v>
      </c>
      <c r="BB2107" s="121">
        <v>71</v>
      </c>
      <c r="BC2107" s="125">
        <f t="shared" si="835"/>
        <v>38071</v>
      </c>
      <c r="BE2107" s="7" t="s">
        <v>228</v>
      </c>
      <c r="BI2107">
        <v>13</v>
      </c>
    </row>
    <row r="2108" spans="1:70" hidden="1" outlineLevel="1">
      <c r="A2108" t="s">
        <v>1708</v>
      </c>
      <c r="B2108" t="s">
        <v>1436</v>
      </c>
      <c r="C2108" s="1">
        <f t="shared" si="836"/>
        <v>2433</v>
      </c>
      <c r="D2108" s="7">
        <f>IF(N2108&gt;0, RANK(N2108,(N2108:P2108,Q2108:AE2108)),0)</f>
        <v>1</v>
      </c>
      <c r="E2108" s="7">
        <f>IF(O2108&gt;0,RANK(O2108,(N2108:P2108,Q2108:AE2108)),0)</f>
        <v>2</v>
      </c>
      <c r="F2108" s="7">
        <f>IF(P2108&gt;0,RANK(P2108,(N2108:P2108,Q2108:AE2108)),0)</f>
        <v>3</v>
      </c>
      <c r="G2108" s="1">
        <f t="shared" si="824"/>
        <v>373</v>
      </c>
      <c r="H2108" s="2">
        <f t="shared" si="825"/>
        <v>0.15330867242087956</v>
      </c>
      <c r="I2108" s="2"/>
      <c r="J2108" s="2">
        <f t="shared" si="837"/>
        <v>0.56350184956843408</v>
      </c>
      <c r="K2108" s="2">
        <f t="shared" si="838"/>
        <v>0.41019317714755443</v>
      </c>
      <c r="L2108" s="2">
        <f t="shared" si="839"/>
        <v>1.7673653925195234E-2</v>
      </c>
      <c r="M2108" s="2">
        <f t="shared" si="840"/>
        <v>8.6313193588162564E-3</v>
      </c>
      <c r="N2108" s="66">
        <v>1371</v>
      </c>
      <c r="O2108" s="66">
        <v>998</v>
      </c>
      <c r="P2108" s="66">
        <v>43</v>
      </c>
      <c r="Q2108" s="66">
        <v>15</v>
      </c>
      <c r="S2108" s="66">
        <v>6</v>
      </c>
      <c r="W2108" s="66">
        <f>IF(Notes!B$31=1,IF(BR2108&gt;0,BR2108-R2108-SUM(T2108:V2108)-SUM(X2108:AL2108),SUM(BS2108:BY2108)),SUM(BS2108:BY2108))</f>
        <v>0</v>
      </c>
      <c r="AN2108" s="7">
        <f>IF(Q2108&gt;0,RANK(Q2108,(N2108:P2108,Q2108:AE2108)),0)</f>
        <v>4</v>
      </c>
      <c r="AO2108" s="7">
        <f>IF(R2108&gt;0,RANK(R2108,(N2108:P2108,Q2108:AE2108)),0)</f>
        <v>0</v>
      </c>
      <c r="AP2108" s="7">
        <f>IF(T2108&gt;0,RANK(T2108,(N2108:P2108,Q2108:AE2108)),0)</f>
        <v>0</v>
      </c>
      <c r="AQ2108" s="7">
        <f>IF(S2108&gt;0,RANK(S2108,(N2108:P2108,Q2108:AE2108)),0)</f>
        <v>5</v>
      </c>
      <c r="AR2108" s="2">
        <f t="shared" si="841"/>
        <v>6.1652281134401974E-3</v>
      </c>
      <c r="AS2108" s="2">
        <f t="shared" si="842"/>
        <v>0</v>
      </c>
      <c r="AT2108" s="2">
        <f t="shared" si="843"/>
        <v>0</v>
      </c>
      <c r="AU2108" s="2">
        <f t="shared" si="844"/>
        <v>2.4660912453760789E-3</v>
      </c>
      <c r="AW2108" t="s">
        <v>1708</v>
      </c>
      <c r="AX2108" t="s">
        <v>1436</v>
      </c>
      <c r="AY2108">
        <v>1</v>
      </c>
      <c r="BA2108" s="119">
        <v>38</v>
      </c>
      <c r="BB2108" s="121">
        <v>73</v>
      </c>
      <c r="BC2108" s="125">
        <f t="shared" si="835"/>
        <v>38073</v>
      </c>
      <c r="BE2108" s="7" t="s">
        <v>228</v>
      </c>
      <c r="BI2108">
        <v>7</v>
      </c>
    </row>
    <row r="2109" spans="1:70" hidden="1" outlineLevel="1">
      <c r="A2109" t="s">
        <v>1203</v>
      </c>
      <c r="B2109" t="s">
        <v>1436</v>
      </c>
      <c r="C2109" s="1">
        <f t="shared" si="836"/>
        <v>1346</v>
      </c>
      <c r="D2109" s="7">
        <f>IF(N2109&gt;0, RANK(N2109,(N2109:P2109,Q2109:AE2109)),0)</f>
        <v>2</v>
      </c>
      <c r="E2109" s="7">
        <f>IF(O2109&gt;0,RANK(O2109,(N2109:P2109,Q2109:AE2109)),0)</f>
        <v>1</v>
      </c>
      <c r="F2109" s="7">
        <f>IF(P2109&gt;0,RANK(P2109,(N2109:P2109,Q2109:AE2109)),0)</f>
        <v>3</v>
      </c>
      <c r="G2109" s="1">
        <f t="shared" si="824"/>
        <v>294</v>
      </c>
      <c r="H2109" s="2">
        <f t="shared" si="825"/>
        <v>0.21842496285289748</v>
      </c>
      <c r="I2109" s="2"/>
      <c r="J2109" s="2">
        <f t="shared" si="837"/>
        <v>0.37518573551263001</v>
      </c>
      <c r="K2109" s="2">
        <f t="shared" si="838"/>
        <v>0.59361069836552749</v>
      </c>
      <c r="L2109" s="2">
        <f t="shared" si="839"/>
        <v>2.1545319465081723E-2</v>
      </c>
      <c r="M2109" s="2">
        <f t="shared" si="840"/>
        <v>9.658246656760773E-3</v>
      </c>
      <c r="N2109" s="66">
        <v>505</v>
      </c>
      <c r="O2109" s="66">
        <v>799</v>
      </c>
      <c r="P2109" s="66">
        <v>29</v>
      </c>
      <c r="Q2109" s="66">
        <v>10</v>
      </c>
      <c r="S2109" s="66">
        <v>3</v>
      </c>
      <c r="W2109" s="66">
        <f>IF(Notes!B$31=1,IF(BR2109&gt;0,BR2109-R2109-SUM(T2109:V2109)-SUM(X2109:AL2109),SUM(BS2109:BY2109)),SUM(BS2109:BY2109))</f>
        <v>0</v>
      </c>
      <c r="AN2109" s="7">
        <f>IF(Q2109&gt;0,RANK(Q2109,(N2109:P2109,Q2109:AE2109)),0)</f>
        <v>4</v>
      </c>
      <c r="AO2109" s="7">
        <f>IF(R2109&gt;0,RANK(R2109,(N2109:P2109,Q2109:AE2109)),0)</f>
        <v>0</v>
      </c>
      <c r="AP2109" s="7">
        <f>IF(T2109&gt;0,RANK(T2109,(N2109:P2109,Q2109:AE2109)),0)</f>
        <v>0</v>
      </c>
      <c r="AQ2109" s="7">
        <f>IF(S2109&gt;0,RANK(S2109,(N2109:P2109,Q2109:AE2109)),0)</f>
        <v>5</v>
      </c>
      <c r="AR2109" s="2">
        <f t="shared" si="841"/>
        <v>7.429420505200594E-3</v>
      </c>
      <c r="AS2109" s="2">
        <f t="shared" si="842"/>
        <v>0</v>
      </c>
      <c r="AT2109" s="2">
        <f t="shared" si="843"/>
        <v>0</v>
      </c>
      <c r="AU2109" s="2">
        <f t="shared" si="844"/>
        <v>2.2288261515601782E-3</v>
      </c>
      <c r="AW2109" t="s">
        <v>1203</v>
      </c>
      <c r="AX2109" t="s">
        <v>1436</v>
      </c>
      <c r="AY2109">
        <v>1</v>
      </c>
      <c r="BA2109" s="119">
        <v>38</v>
      </c>
      <c r="BB2109" s="121">
        <v>75</v>
      </c>
      <c r="BC2109" s="125">
        <f t="shared" si="835"/>
        <v>38075</v>
      </c>
      <c r="BE2109" s="7" t="s">
        <v>228</v>
      </c>
    </row>
    <row r="2110" spans="1:70" hidden="1" outlineLevel="1">
      <c r="A2110" t="s">
        <v>2830</v>
      </c>
      <c r="B2110" t="s">
        <v>1436</v>
      </c>
      <c r="C2110" s="1">
        <f t="shared" si="836"/>
        <v>7563</v>
      </c>
      <c r="D2110" s="7">
        <f>IF(N2110&gt;0, RANK(N2110,(N2110:P2110,Q2110:AE2110)),0)</f>
        <v>2</v>
      </c>
      <c r="E2110" s="7">
        <f>IF(O2110&gt;0,RANK(O2110,(N2110:P2110,Q2110:AE2110)),0)</f>
        <v>1</v>
      </c>
      <c r="F2110" s="7">
        <f>IF(P2110&gt;0,RANK(P2110,(N2110:P2110,Q2110:AE2110)),0)</f>
        <v>3</v>
      </c>
      <c r="G2110" s="1">
        <f t="shared" si="824"/>
        <v>387</v>
      </c>
      <c r="H2110" s="2">
        <f t="shared" si="825"/>
        <v>5.1170170567235225E-2</v>
      </c>
      <c r="I2110" s="2"/>
      <c r="J2110" s="2">
        <f t="shared" si="837"/>
        <v>0.46449821499404997</v>
      </c>
      <c r="K2110" s="2">
        <f t="shared" si="838"/>
        <v>0.51566838556128525</v>
      </c>
      <c r="L2110" s="2">
        <f t="shared" si="839"/>
        <v>1.4147824937194235E-2</v>
      </c>
      <c r="M2110" s="2">
        <f t="shared" si="840"/>
        <v>5.6855745074705435E-3</v>
      </c>
      <c r="N2110" s="66">
        <v>3513</v>
      </c>
      <c r="O2110" s="66">
        <v>3900</v>
      </c>
      <c r="P2110" s="66">
        <v>107</v>
      </c>
      <c r="Q2110" s="66">
        <v>21</v>
      </c>
      <c r="S2110" s="66">
        <v>22</v>
      </c>
      <c r="W2110" s="66">
        <f>IF(Notes!B$31=1,IF(BR2110&gt;0,BR2110-R2110-SUM(T2110:V2110)-SUM(X2110:AL2110),SUM(BS2110:BY2110)),SUM(BS2110:BY2110))</f>
        <v>0</v>
      </c>
      <c r="AN2110" s="7">
        <f>IF(Q2110&gt;0,RANK(Q2110,(N2110:P2110,Q2110:AE2110)),0)</f>
        <v>5</v>
      </c>
      <c r="AO2110" s="7">
        <f>IF(R2110&gt;0,RANK(R2110,(N2110:P2110,Q2110:AE2110)),0)</f>
        <v>0</v>
      </c>
      <c r="AP2110" s="7">
        <f>IF(T2110&gt;0,RANK(T2110,(N2110:P2110,Q2110:AE2110)),0)</f>
        <v>0</v>
      </c>
      <c r="AQ2110" s="7">
        <f>IF(S2110&gt;0,RANK(S2110,(N2110:P2110,Q2110:AE2110)),0)</f>
        <v>4</v>
      </c>
      <c r="AR2110" s="2">
        <f t="shared" si="841"/>
        <v>2.776675922253074E-3</v>
      </c>
      <c r="AS2110" s="2">
        <f t="shared" si="842"/>
        <v>0</v>
      </c>
      <c r="AT2110" s="2">
        <f t="shared" si="843"/>
        <v>0</v>
      </c>
      <c r="AU2110" s="2">
        <f t="shared" si="844"/>
        <v>2.9088985852175064E-3</v>
      </c>
      <c r="AW2110" t="s">
        <v>2830</v>
      </c>
      <c r="AX2110" t="s">
        <v>1436</v>
      </c>
      <c r="AY2110">
        <v>1</v>
      </c>
      <c r="BA2110" s="119">
        <v>38</v>
      </c>
      <c r="BB2110" s="121">
        <v>77</v>
      </c>
      <c r="BC2110" s="125">
        <f t="shared" si="835"/>
        <v>38077</v>
      </c>
      <c r="BE2110" s="7" t="s">
        <v>228</v>
      </c>
    </row>
    <row r="2111" spans="1:70" hidden="1" outlineLevel="1">
      <c r="A2111" t="s">
        <v>1352</v>
      </c>
      <c r="B2111" t="s">
        <v>1436</v>
      </c>
      <c r="C2111" s="1">
        <f t="shared" si="836"/>
        <v>4534</v>
      </c>
      <c r="D2111" s="7">
        <f>IF(N2111&gt;0, RANK(N2111,(N2111:P2111,Q2111:AE2111)),0)</f>
        <v>1</v>
      </c>
      <c r="E2111" s="7">
        <f>IF(O2111&gt;0,RANK(O2111,(N2111:P2111,Q2111:AE2111)),0)</f>
        <v>2</v>
      </c>
      <c r="F2111" s="7">
        <f>IF(P2111&gt;0,RANK(P2111,(N2111:P2111,Q2111:AE2111)),0)</f>
        <v>3</v>
      </c>
      <c r="G2111" s="1">
        <f t="shared" si="824"/>
        <v>2358</v>
      </c>
      <c r="H2111" s="2">
        <f t="shared" si="825"/>
        <v>0.52007057785619759</v>
      </c>
      <c r="I2111" s="2"/>
      <c r="J2111" s="2">
        <f t="shared" si="837"/>
        <v>0.75055138950154388</v>
      </c>
      <c r="K2111" s="2">
        <f t="shared" si="838"/>
        <v>0.23048081164534628</v>
      </c>
      <c r="L2111" s="2">
        <f t="shared" si="839"/>
        <v>1.168945743273048E-2</v>
      </c>
      <c r="M2111" s="2">
        <f t="shared" si="840"/>
        <v>7.2783414203793605E-3</v>
      </c>
      <c r="N2111" s="66">
        <v>3403</v>
      </c>
      <c r="O2111" s="66">
        <v>1045</v>
      </c>
      <c r="P2111" s="66">
        <v>53</v>
      </c>
      <c r="Q2111" s="66">
        <v>17</v>
      </c>
      <c r="S2111" s="66">
        <v>16</v>
      </c>
      <c r="W2111" s="66">
        <f>IF(Notes!B$31=1,IF(BR2111&gt;0,BR2111-R2111-SUM(T2111:V2111)-SUM(X2111:AL2111),SUM(BS2111:BY2111)),SUM(BS2111:BY2111))</f>
        <v>0</v>
      </c>
      <c r="AN2111" s="7">
        <f>IF(Q2111&gt;0,RANK(Q2111,(N2111:P2111,Q2111:AE2111)),0)</f>
        <v>4</v>
      </c>
      <c r="AO2111" s="7">
        <f>IF(R2111&gt;0,RANK(R2111,(N2111:P2111,Q2111:AE2111)),0)</f>
        <v>0</v>
      </c>
      <c r="AP2111" s="7">
        <f>IF(T2111&gt;0,RANK(T2111,(N2111:P2111,Q2111:AE2111)),0)</f>
        <v>0</v>
      </c>
      <c r="AQ2111" s="7">
        <f>IF(S2111&gt;0,RANK(S2111,(N2111:P2111,Q2111:AE2111)),0)</f>
        <v>5</v>
      </c>
      <c r="AR2111" s="2">
        <f t="shared" si="841"/>
        <v>3.7494486104984563E-3</v>
      </c>
      <c r="AS2111" s="2">
        <f t="shared" si="842"/>
        <v>0</v>
      </c>
      <c r="AT2111" s="2">
        <f t="shared" si="843"/>
        <v>0</v>
      </c>
      <c r="AU2111" s="2">
        <f t="shared" si="844"/>
        <v>3.5288928098808998E-3</v>
      </c>
      <c r="AW2111" t="s">
        <v>1352</v>
      </c>
      <c r="AX2111" t="s">
        <v>1436</v>
      </c>
      <c r="AY2111">
        <v>1</v>
      </c>
      <c r="BA2111" s="119">
        <v>38</v>
      </c>
      <c r="BB2111" s="121">
        <v>79</v>
      </c>
      <c r="BC2111" s="125">
        <f t="shared" si="835"/>
        <v>38079</v>
      </c>
      <c r="BE2111" s="7" t="s">
        <v>228</v>
      </c>
    </row>
    <row r="2112" spans="1:70" hidden="1" outlineLevel="1">
      <c r="A2112" t="s">
        <v>564</v>
      </c>
      <c r="B2112" t="s">
        <v>1436</v>
      </c>
      <c r="C2112" s="1">
        <f t="shared" si="836"/>
        <v>1927</v>
      </c>
      <c r="D2112" s="7">
        <f>IF(N2112&gt;0, RANK(N2112,(N2112:P2112,Q2112:AE2112)),0)</f>
        <v>1</v>
      </c>
      <c r="E2112" s="7">
        <f>IF(O2112&gt;0,RANK(O2112,(N2112:P2112,Q2112:AE2112)),0)</f>
        <v>2</v>
      </c>
      <c r="F2112" s="7">
        <f>IF(P2112&gt;0,RANK(P2112,(N2112:P2112,Q2112:AE2112)),0)</f>
        <v>3</v>
      </c>
      <c r="G2112" s="1">
        <f t="shared" si="824"/>
        <v>337</v>
      </c>
      <c r="H2112" s="2">
        <f t="shared" si="825"/>
        <v>0.17488323819408408</v>
      </c>
      <c r="I2112" s="2"/>
      <c r="J2112" s="2">
        <f t="shared" si="837"/>
        <v>0.57861961598339384</v>
      </c>
      <c r="K2112" s="2">
        <f t="shared" si="838"/>
        <v>0.40373637778930982</v>
      </c>
      <c r="L2112" s="2">
        <f t="shared" si="839"/>
        <v>1.3492475350285417E-2</v>
      </c>
      <c r="M2112" s="2">
        <f t="shared" si="840"/>
        <v>4.151530877010921E-3</v>
      </c>
      <c r="N2112" s="66">
        <v>1115</v>
      </c>
      <c r="O2112" s="66">
        <v>778</v>
      </c>
      <c r="P2112" s="66">
        <v>26</v>
      </c>
      <c r="Q2112" s="66">
        <v>4</v>
      </c>
      <c r="S2112" s="66">
        <v>4</v>
      </c>
      <c r="W2112" s="66">
        <f>IF(Notes!B$31=1,IF(BR2112&gt;0,BR2112-R2112-SUM(T2112:V2112)-SUM(X2112:AL2112),SUM(BS2112:BY2112)),SUM(BS2112:BY2112))</f>
        <v>0</v>
      </c>
      <c r="AN2112" s="7">
        <f>IF(Q2112&gt;0,RANK(Q2112,(N2112:P2112,Q2112:AE2112)),0)</f>
        <v>4</v>
      </c>
      <c r="AO2112" s="7">
        <f>IF(R2112&gt;0,RANK(R2112,(N2112:P2112,Q2112:AE2112)),0)</f>
        <v>0</v>
      </c>
      <c r="AP2112" s="7">
        <f>IF(T2112&gt;0,RANK(T2112,(N2112:P2112,Q2112:AE2112)),0)</f>
        <v>0</v>
      </c>
      <c r="AQ2112" s="7">
        <f>IF(S2112&gt;0,RANK(S2112,(N2112:P2112,Q2112:AE2112)),0)</f>
        <v>4</v>
      </c>
      <c r="AR2112" s="2">
        <f t="shared" si="841"/>
        <v>2.0757654385054488E-3</v>
      </c>
      <c r="AS2112" s="2">
        <f t="shared" si="842"/>
        <v>0</v>
      </c>
      <c r="AT2112" s="2">
        <f t="shared" si="843"/>
        <v>0</v>
      </c>
      <c r="AU2112" s="2">
        <f t="shared" si="844"/>
        <v>2.0757654385054488E-3</v>
      </c>
      <c r="AW2112" t="s">
        <v>564</v>
      </c>
      <c r="AX2112" t="s">
        <v>1436</v>
      </c>
      <c r="AY2112">
        <v>1</v>
      </c>
      <c r="BA2112" s="119">
        <v>38</v>
      </c>
      <c r="BB2112" s="121">
        <v>81</v>
      </c>
      <c r="BC2112" s="125">
        <f t="shared" si="835"/>
        <v>38081</v>
      </c>
      <c r="BE2112" s="7" t="s">
        <v>228</v>
      </c>
    </row>
    <row r="2113" spans="1:77" hidden="1" outlineLevel="1">
      <c r="A2113" t="s">
        <v>2161</v>
      </c>
      <c r="B2113" t="s">
        <v>1436</v>
      </c>
      <c r="C2113" s="1">
        <f t="shared" si="836"/>
        <v>803</v>
      </c>
      <c r="D2113" s="7">
        <f>IF(N2113&gt;0, RANK(N2113,(N2113:P2113,Q2113:AE2113)),0)</f>
        <v>2</v>
      </c>
      <c r="E2113" s="7">
        <f>IF(O2113&gt;0,RANK(O2113,(N2113:P2113,Q2113:AE2113)),0)</f>
        <v>1</v>
      </c>
      <c r="F2113" s="7">
        <f>IF(P2113&gt;0,RANK(P2113,(N2113:P2113,Q2113:AE2113)),0)</f>
        <v>3</v>
      </c>
      <c r="G2113" s="1">
        <f t="shared" si="824"/>
        <v>326</v>
      </c>
      <c r="H2113" s="2">
        <f t="shared" si="825"/>
        <v>0.40597758405977585</v>
      </c>
      <c r="I2113" s="2"/>
      <c r="J2113" s="2">
        <f t="shared" si="837"/>
        <v>0.2851805728518057</v>
      </c>
      <c r="K2113" s="2">
        <f t="shared" si="838"/>
        <v>0.69115815691158156</v>
      </c>
      <c r="L2113" s="2">
        <f t="shared" si="839"/>
        <v>1.86799501867995E-2</v>
      </c>
      <c r="M2113" s="2">
        <f t="shared" si="840"/>
        <v>4.9813200498131857E-3</v>
      </c>
      <c r="N2113" s="66">
        <v>229</v>
      </c>
      <c r="O2113" s="66">
        <v>555</v>
      </c>
      <c r="P2113" s="66">
        <v>15</v>
      </c>
      <c r="Q2113" s="66">
        <v>1</v>
      </c>
      <c r="S2113" s="66">
        <v>3</v>
      </c>
      <c r="W2113" s="66">
        <f>IF(Notes!B$31=1,IF(BR2113&gt;0,BR2113-R2113-SUM(T2113:V2113)-SUM(X2113:AL2113),SUM(BS2113:BY2113)),SUM(BS2113:BY2113))</f>
        <v>0</v>
      </c>
      <c r="AN2113" s="7">
        <f>IF(Q2113&gt;0,RANK(Q2113,(N2113:P2113,Q2113:AE2113)),0)</f>
        <v>5</v>
      </c>
      <c r="AO2113" s="7">
        <f>IF(R2113&gt;0,RANK(R2113,(N2113:P2113,Q2113:AE2113)),0)</f>
        <v>0</v>
      </c>
      <c r="AP2113" s="7">
        <f>IF(T2113&gt;0,RANK(T2113,(N2113:P2113,Q2113:AE2113)),0)</f>
        <v>0</v>
      </c>
      <c r="AQ2113" s="7">
        <f>IF(S2113&gt;0,RANK(S2113,(N2113:P2113,Q2113:AE2113)),0)</f>
        <v>4</v>
      </c>
      <c r="AR2113" s="2">
        <f t="shared" si="841"/>
        <v>1.2453300124533001E-3</v>
      </c>
      <c r="AS2113" s="2">
        <f t="shared" si="842"/>
        <v>0</v>
      </c>
      <c r="AT2113" s="2">
        <f t="shared" si="843"/>
        <v>0</v>
      </c>
      <c r="AU2113" s="2">
        <f t="shared" si="844"/>
        <v>3.7359900373599006E-3</v>
      </c>
      <c r="AW2113" t="s">
        <v>2161</v>
      </c>
      <c r="AX2113" t="s">
        <v>1436</v>
      </c>
      <c r="AY2113">
        <v>1</v>
      </c>
      <c r="BA2113" s="119">
        <v>38</v>
      </c>
      <c r="BB2113" s="121">
        <v>83</v>
      </c>
      <c r="BC2113" s="125">
        <f t="shared" si="835"/>
        <v>38083</v>
      </c>
      <c r="BE2113" s="7" t="s">
        <v>228</v>
      </c>
    </row>
    <row r="2114" spans="1:77" hidden="1" outlineLevel="1">
      <c r="A2114" t="s">
        <v>3304</v>
      </c>
      <c r="B2114" t="s">
        <v>1436</v>
      </c>
      <c r="C2114" s="1">
        <f t="shared" si="836"/>
        <v>1378</v>
      </c>
      <c r="D2114" s="7">
        <f>IF(N2114&gt;0, RANK(N2114,(N2114:P2114,Q2114:AE2114)),0)</f>
        <v>1</v>
      </c>
      <c r="E2114" s="7">
        <f>IF(O2114&gt;0,RANK(O2114,(N2114:P2114,Q2114:AE2114)),0)</f>
        <v>2</v>
      </c>
      <c r="F2114" s="7">
        <f>IF(P2114&gt;0,RANK(P2114,(N2114:P2114,Q2114:AE2114)),0)</f>
        <v>3</v>
      </c>
      <c r="G2114" s="1">
        <f t="shared" si="824"/>
        <v>930</v>
      </c>
      <c r="H2114" s="2">
        <f t="shared" si="825"/>
        <v>0.67489114658925975</v>
      </c>
      <c r="I2114" s="2"/>
      <c r="J2114" s="2">
        <f t="shared" si="837"/>
        <v>0.83091436865021773</v>
      </c>
      <c r="K2114" s="2">
        <f t="shared" si="838"/>
        <v>0.15602322206095792</v>
      </c>
      <c r="L2114" s="2">
        <f t="shared" si="839"/>
        <v>8.708272859216255E-3</v>
      </c>
      <c r="M2114" s="2">
        <f t="shared" si="840"/>
        <v>4.3541364296080954E-3</v>
      </c>
      <c r="N2114" s="66">
        <v>1145</v>
      </c>
      <c r="O2114" s="66">
        <v>215</v>
      </c>
      <c r="P2114" s="66">
        <v>12</v>
      </c>
      <c r="Q2114" s="66">
        <v>3</v>
      </c>
      <c r="S2114" s="66">
        <v>3</v>
      </c>
      <c r="W2114" s="66">
        <f>IF(Notes!B$31=1,IF(BR2114&gt;0,BR2114-R2114-SUM(T2114:V2114)-SUM(X2114:AL2114),SUM(BS2114:BY2114)),SUM(BS2114:BY2114))</f>
        <v>0</v>
      </c>
      <c r="AN2114" s="7">
        <f>IF(Q2114&gt;0,RANK(Q2114,(N2114:P2114,Q2114:AE2114)),0)</f>
        <v>4</v>
      </c>
      <c r="AO2114" s="7">
        <f>IF(R2114&gt;0,RANK(R2114,(N2114:P2114,Q2114:AE2114)),0)</f>
        <v>0</v>
      </c>
      <c r="AP2114" s="7">
        <f>IF(T2114&gt;0,RANK(T2114,(N2114:P2114,Q2114:AE2114)),0)</f>
        <v>0</v>
      </c>
      <c r="AQ2114" s="7">
        <f>IF(S2114&gt;0,RANK(S2114,(N2114:P2114,Q2114:AE2114)),0)</f>
        <v>4</v>
      </c>
      <c r="AR2114" s="2">
        <f t="shared" si="841"/>
        <v>2.1770682148040637E-3</v>
      </c>
      <c r="AS2114" s="2">
        <f t="shared" si="842"/>
        <v>0</v>
      </c>
      <c r="AT2114" s="2">
        <f t="shared" si="843"/>
        <v>0</v>
      </c>
      <c r="AU2114" s="2">
        <f t="shared" si="844"/>
        <v>2.1770682148040637E-3</v>
      </c>
      <c r="AW2114" t="s">
        <v>3304</v>
      </c>
      <c r="AX2114" t="s">
        <v>1436</v>
      </c>
      <c r="AY2114">
        <v>1</v>
      </c>
      <c r="BA2114" s="119">
        <v>38</v>
      </c>
      <c r="BB2114" s="121">
        <v>85</v>
      </c>
      <c r="BC2114" s="125">
        <f t="shared" si="835"/>
        <v>38085</v>
      </c>
      <c r="BE2114" s="7" t="s">
        <v>228</v>
      </c>
    </row>
    <row r="2115" spans="1:77" hidden="1" outlineLevel="1">
      <c r="A2115" t="s">
        <v>565</v>
      </c>
      <c r="B2115" t="s">
        <v>1436</v>
      </c>
      <c r="C2115" s="1">
        <f t="shared" si="836"/>
        <v>411</v>
      </c>
      <c r="D2115" s="7">
        <f>IF(N2115&gt;0, RANK(N2115,(N2115:P2115,Q2115:AE2115)),0)</f>
        <v>2</v>
      </c>
      <c r="E2115" s="7">
        <f>IF(O2115&gt;0,RANK(O2115,(N2115:P2115,Q2115:AE2115)),0)</f>
        <v>1</v>
      </c>
      <c r="F2115" s="7">
        <f>IF(P2115&gt;0,RANK(P2115,(N2115:P2115,Q2115:AE2115)),0)</f>
        <v>3</v>
      </c>
      <c r="G2115" s="1">
        <f t="shared" si="824"/>
        <v>191</v>
      </c>
      <c r="H2115" s="2">
        <f t="shared" si="825"/>
        <v>0.46472019464720193</v>
      </c>
      <c r="I2115" s="2"/>
      <c r="J2115" s="2">
        <f t="shared" si="837"/>
        <v>0.25790754257907544</v>
      </c>
      <c r="K2115" s="2">
        <f t="shared" si="838"/>
        <v>0.72262773722627738</v>
      </c>
      <c r="L2115" s="2">
        <f t="shared" si="839"/>
        <v>9.7323600973236012E-3</v>
      </c>
      <c r="M2115" s="2">
        <f t="shared" si="840"/>
        <v>9.7323600973235769E-3</v>
      </c>
      <c r="N2115" s="66">
        <v>106</v>
      </c>
      <c r="O2115" s="66">
        <v>297</v>
      </c>
      <c r="P2115" s="66">
        <v>4</v>
      </c>
      <c r="Q2115" s="66">
        <v>3</v>
      </c>
      <c r="S2115" s="66">
        <v>1</v>
      </c>
      <c r="W2115" s="66">
        <f>IF(Notes!B$31=1,IF(BR2115&gt;0,BR2115-R2115-SUM(T2115:V2115)-SUM(X2115:AL2115),SUM(BS2115:BY2115)),SUM(BS2115:BY2115))</f>
        <v>0</v>
      </c>
      <c r="AN2115" s="7">
        <f>IF(Q2115&gt;0,RANK(Q2115,(N2115:P2115,Q2115:AE2115)),0)</f>
        <v>4</v>
      </c>
      <c r="AO2115" s="7">
        <f>IF(R2115&gt;0,RANK(R2115,(N2115:P2115,Q2115:AE2115)),0)</f>
        <v>0</v>
      </c>
      <c r="AP2115" s="7">
        <f>IF(T2115&gt;0,RANK(T2115,(N2115:P2115,Q2115:AE2115)),0)</f>
        <v>0</v>
      </c>
      <c r="AQ2115" s="7">
        <f>IF(S2115&gt;0,RANK(S2115,(N2115:P2115,Q2115:AE2115)),0)</f>
        <v>5</v>
      </c>
      <c r="AR2115" s="2">
        <f t="shared" si="841"/>
        <v>7.2992700729927005E-3</v>
      </c>
      <c r="AS2115" s="2">
        <f t="shared" si="842"/>
        <v>0</v>
      </c>
      <c r="AT2115" s="2">
        <f t="shared" si="843"/>
        <v>0</v>
      </c>
      <c r="AU2115" s="2">
        <f t="shared" si="844"/>
        <v>2.4330900243309003E-3</v>
      </c>
      <c r="AW2115" t="s">
        <v>565</v>
      </c>
      <c r="AX2115" t="s">
        <v>1436</v>
      </c>
      <c r="AY2115">
        <v>1</v>
      </c>
      <c r="BA2115" s="119">
        <v>38</v>
      </c>
      <c r="BB2115" s="121">
        <v>87</v>
      </c>
      <c r="BC2115" s="125">
        <f t="shared" si="835"/>
        <v>38087</v>
      </c>
      <c r="BE2115" s="7" t="s">
        <v>228</v>
      </c>
    </row>
    <row r="2116" spans="1:77" hidden="1" outlineLevel="1">
      <c r="A2116" t="s">
        <v>2562</v>
      </c>
      <c r="B2116" t="s">
        <v>1436</v>
      </c>
      <c r="C2116" s="1">
        <f t="shared" si="836"/>
        <v>11070</v>
      </c>
      <c r="D2116" s="7">
        <f>IF(N2116&gt;0, RANK(N2116,(N2116:P2116,Q2116:AE2116)),0)</f>
        <v>2</v>
      </c>
      <c r="E2116" s="7">
        <f>IF(O2116&gt;0,RANK(O2116,(N2116:P2116,Q2116:AE2116)),0)</f>
        <v>1</v>
      </c>
      <c r="F2116" s="7">
        <f>IF(P2116&gt;0,RANK(P2116,(N2116:P2116,Q2116:AE2116)),0)</f>
        <v>3</v>
      </c>
      <c r="G2116" s="1">
        <f t="shared" si="824"/>
        <v>3222</v>
      </c>
      <c r="H2116" s="2">
        <f t="shared" si="825"/>
        <v>0.29105691056910571</v>
      </c>
      <c r="I2116" s="2"/>
      <c r="J2116" s="2">
        <f t="shared" si="837"/>
        <v>0.34345076784101175</v>
      </c>
      <c r="K2116" s="2">
        <f t="shared" si="838"/>
        <v>0.63450767841011746</v>
      </c>
      <c r="L2116" s="2">
        <f t="shared" si="839"/>
        <v>1.5537488708220415E-2</v>
      </c>
      <c r="M2116" s="2">
        <f t="shared" si="840"/>
        <v>6.5040650406504308E-3</v>
      </c>
      <c r="N2116" s="66">
        <v>3802</v>
      </c>
      <c r="O2116" s="66">
        <v>7024</v>
      </c>
      <c r="P2116" s="66">
        <v>172</v>
      </c>
      <c r="Q2116" s="66">
        <v>35</v>
      </c>
      <c r="S2116" s="66">
        <v>37</v>
      </c>
      <c r="W2116" s="66">
        <f>IF(Notes!B$31=1,IF(BR2116&gt;0,BR2116-R2116-SUM(T2116:V2116)-SUM(X2116:AL2116),SUM(BS2116:BY2116)),SUM(BS2116:BY2116))</f>
        <v>0</v>
      </c>
      <c r="AN2116" s="7">
        <f>IF(Q2116&gt;0,RANK(Q2116,(N2116:P2116,Q2116:AE2116)),0)</f>
        <v>5</v>
      </c>
      <c r="AO2116" s="7">
        <f>IF(R2116&gt;0,RANK(R2116,(N2116:P2116,Q2116:AE2116)),0)</f>
        <v>0</v>
      </c>
      <c r="AP2116" s="7">
        <f>IF(T2116&gt;0,RANK(T2116,(N2116:P2116,Q2116:AE2116)),0)</f>
        <v>0</v>
      </c>
      <c r="AQ2116" s="7">
        <f>IF(S2116&gt;0,RANK(S2116,(N2116:P2116,Q2116:AE2116)),0)</f>
        <v>4</v>
      </c>
      <c r="AR2116" s="2">
        <f t="shared" si="841"/>
        <v>3.1616982836495033E-3</v>
      </c>
      <c r="AS2116" s="2">
        <f t="shared" si="842"/>
        <v>0</v>
      </c>
      <c r="AT2116" s="2">
        <f t="shared" si="843"/>
        <v>0</v>
      </c>
      <c r="AU2116" s="2">
        <f t="shared" si="844"/>
        <v>3.3423667570009032E-3</v>
      </c>
      <c r="AW2116" t="s">
        <v>2562</v>
      </c>
      <c r="AX2116" t="s">
        <v>1436</v>
      </c>
      <c r="AY2116">
        <v>1</v>
      </c>
      <c r="BA2116" s="119">
        <v>38</v>
      </c>
      <c r="BB2116" s="121">
        <v>89</v>
      </c>
      <c r="BC2116" s="125">
        <f t="shared" si="835"/>
        <v>38089</v>
      </c>
      <c r="BE2116" s="7" t="s">
        <v>228</v>
      </c>
      <c r="BR2116" s="1">
        <v>57</v>
      </c>
    </row>
    <row r="2117" spans="1:77" hidden="1" outlineLevel="1">
      <c r="A2117" t="s">
        <v>2685</v>
      </c>
      <c r="B2117" t="s">
        <v>1436</v>
      </c>
      <c r="C2117" s="1">
        <f t="shared" si="836"/>
        <v>1032</v>
      </c>
      <c r="D2117" s="7">
        <f>IF(N2117&gt;0, RANK(N2117,(N2117:P2117,Q2117:AE2117)),0)</f>
        <v>1</v>
      </c>
      <c r="E2117" s="7">
        <f>IF(O2117&gt;0,RANK(O2117,(N2117:P2117,Q2117:AE2117)),0)</f>
        <v>2</v>
      </c>
      <c r="F2117" s="7">
        <f>IF(P2117&gt;0,RANK(P2117,(N2117:P2117,Q2117:AE2117)),0)</f>
        <v>3</v>
      </c>
      <c r="G2117" s="1">
        <f t="shared" si="824"/>
        <v>210</v>
      </c>
      <c r="H2117" s="2">
        <f t="shared" si="825"/>
        <v>0.20348837209302326</v>
      </c>
      <c r="I2117" s="2"/>
      <c r="J2117" s="2">
        <f t="shared" si="837"/>
        <v>0.59496124031007747</v>
      </c>
      <c r="K2117" s="2">
        <f t="shared" si="838"/>
        <v>0.39147286821705424</v>
      </c>
      <c r="L2117" s="2">
        <f t="shared" si="839"/>
        <v>1.065891472868217E-2</v>
      </c>
      <c r="M2117" s="2">
        <f t="shared" si="840"/>
        <v>2.9069767441861263E-3</v>
      </c>
      <c r="N2117" s="66">
        <v>614</v>
      </c>
      <c r="O2117" s="66">
        <v>404</v>
      </c>
      <c r="P2117" s="66">
        <v>11</v>
      </c>
      <c r="Q2117" s="66">
        <v>1</v>
      </c>
      <c r="S2117" s="66">
        <v>2</v>
      </c>
      <c r="W2117" s="66">
        <f>IF(Notes!B$31=1,IF(BR2117&gt;0,BR2117-R2117-SUM(T2117:V2117)-SUM(X2117:AL2117),SUM(BS2117:BY2117)),SUM(BS2117:BY2117))</f>
        <v>0</v>
      </c>
      <c r="AN2117" s="7">
        <f>IF(Q2117&gt;0,RANK(Q2117,(N2117:P2117,Q2117:AE2117)),0)</f>
        <v>5</v>
      </c>
      <c r="AO2117" s="7">
        <f>IF(R2117&gt;0,RANK(R2117,(N2117:P2117,Q2117:AE2117)),0)</f>
        <v>0</v>
      </c>
      <c r="AP2117" s="7">
        <f>IF(T2117&gt;0,RANK(T2117,(N2117:P2117,Q2117:AE2117)),0)</f>
        <v>0</v>
      </c>
      <c r="AQ2117" s="7">
        <f>IF(S2117&gt;0,RANK(S2117,(N2117:P2117,Q2117:AE2117)),0)</f>
        <v>4</v>
      </c>
      <c r="AR2117" s="2">
        <f t="shared" si="841"/>
        <v>9.6899224806201549E-4</v>
      </c>
      <c r="AS2117" s="2">
        <f t="shared" si="842"/>
        <v>0</v>
      </c>
      <c r="AT2117" s="2">
        <f t="shared" si="843"/>
        <v>0</v>
      </c>
      <c r="AU2117" s="2">
        <f t="shared" si="844"/>
        <v>1.937984496124031E-3</v>
      </c>
      <c r="AW2117" t="s">
        <v>2685</v>
      </c>
      <c r="AX2117" t="s">
        <v>1436</v>
      </c>
      <c r="AY2117">
        <v>1</v>
      </c>
      <c r="BA2117" s="119">
        <v>38</v>
      </c>
      <c r="BB2117" s="121">
        <v>91</v>
      </c>
      <c r="BC2117" s="125">
        <f t="shared" si="835"/>
        <v>38091</v>
      </c>
      <c r="BE2117" s="7" t="s">
        <v>228</v>
      </c>
    </row>
    <row r="2118" spans="1:77" hidden="1" outlineLevel="1">
      <c r="A2118" t="s">
        <v>1709</v>
      </c>
      <c r="B2118" t="s">
        <v>1436</v>
      </c>
      <c r="C2118" s="1">
        <f t="shared" si="836"/>
        <v>9784</v>
      </c>
      <c r="D2118" s="7">
        <f>IF(N2118&gt;0, RANK(N2118,(N2118:P2118,Q2118:AE2118)),0)</f>
        <v>2</v>
      </c>
      <c r="E2118" s="7">
        <f>IF(O2118&gt;0,RANK(O2118,(N2118:P2118,Q2118:AE2118)),0)</f>
        <v>1</v>
      </c>
      <c r="F2118" s="7">
        <f>IF(P2118&gt;0,RANK(P2118,(N2118:P2118,Q2118:AE2118)),0)</f>
        <v>3</v>
      </c>
      <c r="G2118" s="1">
        <f t="shared" si="824"/>
        <v>1443</v>
      </c>
      <c r="H2118" s="2">
        <f t="shared" si="825"/>
        <v>0.14748569092395747</v>
      </c>
      <c r="I2118" s="2"/>
      <c r="J2118" s="2">
        <f t="shared" si="837"/>
        <v>0.4145543744889616</v>
      </c>
      <c r="K2118" s="2">
        <f t="shared" si="838"/>
        <v>0.56204006541291907</v>
      </c>
      <c r="L2118" s="2">
        <f t="shared" si="839"/>
        <v>1.5944399018806215E-2</v>
      </c>
      <c r="M2118" s="2">
        <f t="shared" si="840"/>
        <v>7.4611610793131229E-3</v>
      </c>
      <c r="N2118" s="66">
        <v>4056</v>
      </c>
      <c r="O2118" s="66">
        <v>5499</v>
      </c>
      <c r="P2118" s="66">
        <v>156</v>
      </c>
      <c r="Q2118" s="66">
        <v>27</v>
      </c>
      <c r="S2118" s="66">
        <v>46</v>
      </c>
      <c r="W2118" s="66">
        <f>IF(Notes!B$31=1,IF(BR2118&gt;0,BR2118-R2118-SUM(T2118:V2118)-SUM(X2118:AL2118),SUM(BS2118:BY2118)),SUM(BS2118:BY2118))</f>
        <v>0</v>
      </c>
      <c r="AN2118" s="7">
        <f>IF(Q2118&gt;0,RANK(Q2118,(N2118:P2118,Q2118:AE2118)),0)</f>
        <v>5</v>
      </c>
      <c r="AO2118" s="7">
        <f>IF(R2118&gt;0,RANK(R2118,(N2118:P2118,Q2118:AE2118)),0)</f>
        <v>0</v>
      </c>
      <c r="AP2118" s="7">
        <f>IF(T2118&gt;0,RANK(T2118,(N2118:P2118,Q2118:AE2118)),0)</f>
        <v>0</v>
      </c>
      <c r="AQ2118" s="7">
        <f>IF(S2118&gt;0,RANK(S2118,(N2118:P2118,Q2118:AE2118)),0)</f>
        <v>4</v>
      </c>
      <c r="AR2118" s="2">
        <f t="shared" si="841"/>
        <v>2.7596075224856909E-3</v>
      </c>
      <c r="AS2118" s="2">
        <f t="shared" si="842"/>
        <v>0</v>
      </c>
      <c r="AT2118" s="2">
        <f t="shared" si="843"/>
        <v>0</v>
      </c>
      <c r="AU2118" s="2">
        <f t="shared" si="844"/>
        <v>4.7015535568274737E-3</v>
      </c>
      <c r="AW2118" t="s">
        <v>1709</v>
      </c>
      <c r="AX2118" t="s">
        <v>1436</v>
      </c>
      <c r="AY2118">
        <v>1</v>
      </c>
      <c r="BA2118" s="119">
        <v>38</v>
      </c>
      <c r="BB2118" s="121">
        <v>93</v>
      </c>
      <c r="BC2118" s="125">
        <f t="shared" si="835"/>
        <v>38093</v>
      </c>
      <c r="BE2118" s="7" t="s">
        <v>228</v>
      </c>
    </row>
    <row r="2119" spans="1:77" hidden="1" outlineLevel="1">
      <c r="A2119" t="s">
        <v>2184</v>
      </c>
      <c r="B2119" t="s">
        <v>1436</v>
      </c>
      <c r="C2119" s="1">
        <f t="shared" si="836"/>
        <v>1197</v>
      </c>
      <c r="D2119" s="7">
        <f>IF(N2119&gt;0, RANK(N2119,(N2119:P2119,Q2119:AE2119)),0)</f>
        <v>1</v>
      </c>
      <c r="E2119" s="7">
        <f>IF(O2119&gt;0,RANK(O2119,(N2119:P2119,Q2119:AE2119)),0)</f>
        <v>2</v>
      </c>
      <c r="F2119" s="7">
        <f>IF(P2119&gt;0,RANK(P2119,(N2119:P2119,Q2119:AE2119)),0)</f>
        <v>3</v>
      </c>
      <c r="G2119" s="1">
        <f t="shared" ref="G2119:G2182" si="845">IF(C2119&gt;0,MAX(N2119:P2119)-LARGE(N2119:P2119,2),0)</f>
        <v>85</v>
      </c>
      <c r="H2119" s="2">
        <f t="shared" ref="H2119:H2182" si="846">IF(C2119&gt;0,G2119/C2119,0)</f>
        <v>7.1010860484544691E-2</v>
      </c>
      <c r="I2119" s="2"/>
      <c r="J2119" s="2">
        <f t="shared" si="837"/>
        <v>0.51879699248120303</v>
      </c>
      <c r="K2119" s="2">
        <f t="shared" si="838"/>
        <v>0.44778613199665829</v>
      </c>
      <c r="L2119" s="2">
        <f t="shared" si="839"/>
        <v>2.7568922305764409E-2</v>
      </c>
      <c r="M2119" s="2">
        <f t="shared" si="840"/>
        <v>5.8479532163742687E-3</v>
      </c>
      <c r="N2119" s="66">
        <v>621</v>
      </c>
      <c r="O2119" s="66">
        <v>536</v>
      </c>
      <c r="P2119" s="66">
        <v>33</v>
      </c>
      <c r="Q2119" s="66">
        <v>1</v>
      </c>
      <c r="S2119" s="66">
        <v>6</v>
      </c>
      <c r="W2119" s="66">
        <f>IF(Notes!B$31=1,IF(BR2119&gt;0,BR2119-R2119-SUM(T2119:V2119)-SUM(X2119:AL2119),SUM(BS2119:BY2119)),SUM(BS2119:BY2119))</f>
        <v>0</v>
      </c>
      <c r="AN2119" s="7">
        <f>IF(Q2119&gt;0,RANK(Q2119,(N2119:P2119,Q2119:AE2119)),0)</f>
        <v>5</v>
      </c>
      <c r="AO2119" s="7">
        <f>IF(R2119&gt;0,RANK(R2119,(N2119:P2119,Q2119:AE2119)),0)</f>
        <v>0</v>
      </c>
      <c r="AP2119" s="7">
        <f>IF(T2119&gt;0,RANK(T2119,(N2119:P2119,Q2119:AE2119)),0)</f>
        <v>0</v>
      </c>
      <c r="AQ2119" s="7">
        <f>IF(S2119&gt;0,RANK(S2119,(N2119:P2119,Q2119:AE2119)),0)</f>
        <v>4</v>
      </c>
      <c r="AR2119" s="2">
        <f t="shared" si="841"/>
        <v>8.3542188805346695E-4</v>
      </c>
      <c r="AS2119" s="2">
        <f t="shared" si="842"/>
        <v>0</v>
      </c>
      <c r="AT2119" s="2">
        <f t="shared" si="843"/>
        <v>0</v>
      </c>
      <c r="AU2119" s="2">
        <f t="shared" si="844"/>
        <v>5.0125313283208017E-3</v>
      </c>
      <c r="AW2119" t="s">
        <v>2184</v>
      </c>
      <c r="AX2119" t="s">
        <v>1436</v>
      </c>
      <c r="AY2119">
        <v>1</v>
      </c>
      <c r="BA2119" s="119">
        <v>38</v>
      </c>
      <c r="BB2119" s="121">
        <v>95</v>
      </c>
      <c r="BC2119" s="125">
        <f t="shared" si="835"/>
        <v>38095</v>
      </c>
      <c r="BE2119" s="7" t="s">
        <v>228</v>
      </c>
    </row>
    <row r="2120" spans="1:77" hidden="1" outlineLevel="1">
      <c r="A2120" t="s">
        <v>3495</v>
      </c>
      <c r="B2120" t="s">
        <v>1436</v>
      </c>
      <c r="C2120" s="1">
        <f t="shared" si="836"/>
        <v>4041</v>
      </c>
      <c r="D2120" s="7">
        <f>IF(N2120&gt;0, RANK(N2120,(N2120:P2120,Q2120:AE2120)),0)</f>
        <v>1</v>
      </c>
      <c r="E2120" s="7">
        <f>IF(O2120&gt;0,RANK(O2120,(N2120:P2120,Q2120:AE2120)),0)</f>
        <v>2</v>
      </c>
      <c r="F2120" s="7">
        <f>IF(P2120&gt;0,RANK(P2120,(N2120:P2120,Q2120:AE2120)),0)</f>
        <v>3</v>
      </c>
      <c r="G2120" s="1">
        <f t="shared" si="845"/>
        <v>291</v>
      </c>
      <c r="H2120" s="2">
        <f t="shared" si="846"/>
        <v>7.2011878247958433E-2</v>
      </c>
      <c r="I2120" s="2"/>
      <c r="J2120" s="2">
        <f t="shared" si="837"/>
        <v>0.52858203414996285</v>
      </c>
      <c r="K2120" s="2">
        <f t="shared" si="838"/>
        <v>0.45657015590200445</v>
      </c>
      <c r="L2120" s="2">
        <f t="shared" si="839"/>
        <v>1.0640930462756744E-2</v>
      </c>
      <c r="M2120" s="2">
        <f t="shared" si="840"/>
        <v>4.2068794852759533E-3</v>
      </c>
      <c r="N2120" s="66">
        <v>2136</v>
      </c>
      <c r="O2120" s="66">
        <v>1845</v>
      </c>
      <c r="P2120" s="66">
        <v>43</v>
      </c>
      <c r="Q2120" s="66">
        <v>7</v>
      </c>
      <c r="S2120" s="66">
        <v>10</v>
      </c>
      <c r="W2120" s="66">
        <f>IF(Notes!B$31=1,IF(BR2120&gt;0,BR2120-R2120-SUM(T2120:V2120)-SUM(X2120:AL2120),SUM(BS2120:BY2120)),SUM(BS2120:BY2120))</f>
        <v>0</v>
      </c>
      <c r="AN2120" s="7">
        <f>IF(Q2120&gt;0,RANK(Q2120,(N2120:P2120,Q2120:AE2120)),0)</f>
        <v>5</v>
      </c>
      <c r="AO2120" s="7">
        <f>IF(R2120&gt;0,RANK(R2120,(N2120:P2120,Q2120:AE2120)),0)</f>
        <v>0</v>
      </c>
      <c r="AP2120" s="7">
        <f>IF(T2120&gt;0,RANK(T2120,(N2120:P2120,Q2120:AE2120)),0)</f>
        <v>0</v>
      </c>
      <c r="AQ2120" s="7">
        <f>IF(S2120&gt;0,RANK(S2120,(N2120:P2120,Q2120:AE2120)),0)</f>
        <v>4</v>
      </c>
      <c r="AR2120" s="2">
        <f t="shared" si="841"/>
        <v>1.7322444939371442E-3</v>
      </c>
      <c r="AS2120" s="2">
        <f t="shared" si="842"/>
        <v>0</v>
      </c>
      <c r="AT2120" s="2">
        <f t="shared" si="843"/>
        <v>0</v>
      </c>
      <c r="AU2120" s="2">
        <f t="shared" si="844"/>
        <v>2.4746349913387774E-3</v>
      </c>
      <c r="AW2120" t="s">
        <v>3495</v>
      </c>
      <c r="AX2120" t="s">
        <v>1436</v>
      </c>
      <c r="AY2120">
        <v>1</v>
      </c>
      <c r="BA2120" s="119">
        <v>38</v>
      </c>
      <c r="BB2120" s="121">
        <v>97</v>
      </c>
      <c r="BC2120" s="125">
        <f t="shared" si="835"/>
        <v>38097</v>
      </c>
      <c r="BE2120" s="7" t="s">
        <v>228</v>
      </c>
    </row>
    <row r="2121" spans="1:77" hidden="1" outlineLevel="1">
      <c r="A2121" t="s">
        <v>3457</v>
      </c>
      <c r="B2121" t="s">
        <v>1436</v>
      </c>
      <c r="C2121" s="1">
        <f t="shared" si="836"/>
        <v>4882</v>
      </c>
      <c r="D2121" s="7">
        <f>IF(N2121&gt;0, RANK(N2121,(N2121:P2121,Q2121:AE2121)),0)</f>
        <v>2</v>
      </c>
      <c r="E2121" s="7">
        <f>IF(O2121&gt;0,RANK(O2121,(N2121:P2121,Q2121:AE2121)),0)</f>
        <v>1</v>
      </c>
      <c r="F2121" s="7">
        <f>IF(P2121&gt;0,RANK(P2121,(N2121:P2121,Q2121:AE2121)),0)</f>
        <v>3</v>
      </c>
      <c r="G2121" s="1">
        <f t="shared" si="845"/>
        <v>90</v>
      </c>
      <c r="H2121" s="2">
        <f t="shared" si="846"/>
        <v>1.843506759524785E-2</v>
      </c>
      <c r="I2121" s="2"/>
      <c r="J2121" s="2">
        <f t="shared" si="837"/>
        <v>0.47623924621056946</v>
      </c>
      <c r="K2121" s="2">
        <f t="shared" si="838"/>
        <v>0.49467431380581728</v>
      </c>
      <c r="L2121" s="2">
        <f t="shared" si="839"/>
        <v>1.9254403932814419E-2</v>
      </c>
      <c r="M2121" s="2">
        <f t="shared" si="840"/>
        <v>9.8320360507988466E-3</v>
      </c>
      <c r="N2121" s="66">
        <v>2325</v>
      </c>
      <c r="O2121" s="66">
        <v>2415</v>
      </c>
      <c r="P2121" s="66">
        <v>94</v>
      </c>
      <c r="Q2121" s="66">
        <v>20</v>
      </c>
      <c r="S2121" s="66">
        <v>28</v>
      </c>
      <c r="W2121" s="66">
        <f>IF(Notes!B$31=1,IF(BR2121&gt;0,BR2121-R2121-SUM(T2121:V2121)-SUM(X2121:AL2121),SUM(BS2121:BY2121)),SUM(BS2121:BY2121))</f>
        <v>0</v>
      </c>
      <c r="AN2121" s="7">
        <f>IF(Q2121&gt;0,RANK(Q2121,(N2121:P2121,Q2121:AE2121)),0)</f>
        <v>5</v>
      </c>
      <c r="AO2121" s="7">
        <f>IF(R2121&gt;0,RANK(R2121,(N2121:P2121,Q2121:AE2121)),0)</f>
        <v>0</v>
      </c>
      <c r="AP2121" s="7">
        <f>IF(T2121&gt;0,RANK(T2121,(N2121:P2121,Q2121:AE2121)),0)</f>
        <v>0</v>
      </c>
      <c r="AQ2121" s="7">
        <f>IF(S2121&gt;0,RANK(S2121,(N2121:P2121,Q2121:AE2121)),0)</f>
        <v>4</v>
      </c>
      <c r="AR2121" s="2">
        <f t="shared" si="841"/>
        <v>4.0966816878328554E-3</v>
      </c>
      <c r="AS2121" s="2">
        <f t="shared" si="842"/>
        <v>0</v>
      </c>
      <c r="AT2121" s="2">
        <f t="shared" si="843"/>
        <v>0</v>
      </c>
      <c r="AU2121" s="2">
        <f t="shared" si="844"/>
        <v>5.7353543629659973E-3</v>
      </c>
      <c r="AW2121" t="s">
        <v>3457</v>
      </c>
      <c r="AX2121" t="s">
        <v>1436</v>
      </c>
      <c r="AY2121">
        <v>1</v>
      </c>
      <c r="BA2121" s="119">
        <v>38</v>
      </c>
      <c r="BB2121" s="121">
        <v>99</v>
      </c>
      <c r="BC2121" s="125">
        <f t="shared" si="835"/>
        <v>38099</v>
      </c>
      <c r="BE2121" s="7" t="s">
        <v>228</v>
      </c>
    </row>
    <row r="2122" spans="1:77" hidden="1" outlineLevel="1">
      <c r="A2122" t="s">
        <v>2900</v>
      </c>
      <c r="B2122" t="s">
        <v>1436</v>
      </c>
      <c r="C2122" s="1">
        <f t="shared" si="836"/>
        <v>25621</v>
      </c>
      <c r="D2122" s="7">
        <f>IF(N2122&gt;0, RANK(N2122,(N2122:P2122,Q2122:AE2122)),0)</f>
        <v>2</v>
      </c>
      <c r="E2122" s="7">
        <f>IF(O2122&gt;0,RANK(O2122,(N2122:P2122,Q2122:AE2122)),0)</f>
        <v>1</v>
      </c>
      <c r="F2122" s="7">
        <f>IF(P2122&gt;0,RANK(P2122,(N2122:P2122,Q2122:AE2122)),0)</f>
        <v>3</v>
      </c>
      <c r="G2122" s="1">
        <f t="shared" si="845"/>
        <v>4917</v>
      </c>
      <c r="H2122" s="2">
        <f t="shared" si="846"/>
        <v>0.1919128839623746</v>
      </c>
      <c r="I2122" s="2"/>
      <c r="J2122" s="2">
        <f t="shared" si="837"/>
        <v>0.39592521759494165</v>
      </c>
      <c r="K2122" s="2">
        <f t="shared" si="838"/>
        <v>0.58783810155731631</v>
      </c>
      <c r="L2122" s="2">
        <f t="shared" si="839"/>
        <v>1.1123687600015612E-2</v>
      </c>
      <c r="M2122" s="2">
        <f t="shared" si="840"/>
        <v>5.112993247726379E-3</v>
      </c>
      <c r="N2122" s="66">
        <v>10144</v>
      </c>
      <c r="O2122" s="66">
        <v>15061</v>
      </c>
      <c r="P2122" s="66">
        <v>285</v>
      </c>
      <c r="Q2122" s="66">
        <v>65</v>
      </c>
      <c r="S2122" s="66">
        <v>66</v>
      </c>
      <c r="W2122" s="66">
        <f>IF(Notes!B$31=1,IF(BR2122&gt;0,BR2122-R2122-SUM(T2122:V2122)-SUM(X2122:AL2122),SUM(BS2122:BY2122)),SUM(BS2122:BY2122))</f>
        <v>0</v>
      </c>
      <c r="AN2122" s="7">
        <f>IF(Q2122&gt;0,RANK(Q2122,(N2122:P2122,Q2122:AE2122)),0)</f>
        <v>5</v>
      </c>
      <c r="AO2122" s="7">
        <f>IF(R2122&gt;0,RANK(R2122,(N2122:P2122,Q2122:AE2122)),0)</f>
        <v>0</v>
      </c>
      <c r="AP2122" s="7">
        <f>IF(T2122&gt;0,RANK(T2122,(N2122:P2122,Q2122:AE2122)),0)</f>
        <v>0</v>
      </c>
      <c r="AQ2122" s="7">
        <f>IF(S2122&gt;0,RANK(S2122,(N2122:P2122,Q2122:AE2122)),0)</f>
        <v>4</v>
      </c>
      <c r="AR2122" s="2">
        <f t="shared" si="841"/>
        <v>2.5369813824597008E-3</v>
      </c>
      <c r="AS2122" s="2">
        <f t="shared" si="842"/>
        <v>0</v>
      </c>
      <c r="AT2122" s="2">
        <f t="shared" si="843"/>
        <v>0</v>
      </c>
      <c r="AU2122" s="2">
        <f t="shared" si="844"/>
        <v>2.5760118652667732E-3</v>
      </c>
      <c r="AW2122" t="s">
        <v>2900</v>
      </c>
      <c r="AX2122" t="s">
        <v>1436</v>
      </c>
      <c r="AY2122">
        <v>1</v>
      </c>
      <c r="BA2122" s="119">
        <v>38</v>
      </c>
      <c r="BB2122" s="121">
        <v>101</v>
      </c>
      <c r="BC2122" s="125">
        <f t="shared" si="835"/>
        <v>38101</v>
      </c>
      <c r="BE2122" s="7" t="s">
        <v>228</v>
      </c>
      <c r="BR2122" s="1">
        <v>147</v>
      </c>
    </row>
    <row r="2123" spans="1:77" hidden="1" outlineLevel="1">
      <c r="A2123" t="s">
        <v>2194</v>
      </c>
      <c r="B2123" t="s">
        <v>1436</v>
      </c>
      <c r="C2123" s="1">
        <f t="shared" si="836"/>
        <v>2377</v>
      </c>
      <c r="D2123" s="7">
        <f>IF(N2123&gt;0, RANK(N2123,(N2123:P2123,Q2123:AE2123)),0)</f>
        <v>2</v>
      </c>
      <c r="E2123" s="7">
        <f>IF(O2123&gt;0,RANK(O2123,(N2123:P2123,Q2123:AE2123)),0)</f>
        <v>1</v>
      </c>
      <c r="F2123" s="7">
        <f>IF(P2123&gt;0,RANK(P2123,(N2123:P2123,Q2123:AE2123)),0)</f>
        <v>3</v>
      </c>
      <c r="G2123" s="1">
        <f t="shared" si="845"/>
        <v>627</v>
      </c>
      <c r="H2123" s="2">
        <f t="shared" si="846"/>
        <v>0.26377787126630209</v>
      </c>
      <c r="I2123" s="2"/>
      <c r="J2123" s="2">
        <f t="shared" si="837"/>
        <v>0.35380732015145139</v>
      </c>
      <c r="K2123" s="2">
        <f t="shared" si="838"/>
        <v>0.61758519141775348</v>
      </c>
      <c r="L2123" s="2">
        <f t="shared" si="839"/>
        <v>1.8090029448885148E-2</v>
      </c>
      <c r="M2123" s="2">
        <f t="shared" si="840"/>
        <v>1.0517458981910043E-2</v>
      </c>
      <c r="N2123" s="66">
        <v>841</v>
      </c>
      <c r="O2123" s="66">
        <v>1468</v>
      </c>
      <c r="P2123" s="66">
        <v>43</v>
      </c>
      <c r="Q2123" s="66">
        <v>5</v>
      </c>
      <c r="S2123" s="66">
        <v>20</v>
      </c>
      <c r="W2123" s="66">
        <f>IF(Notes!B$31=1,IF(BR2123&gt;0,BR2123-R2123-SUM(T2123:V2123)-SUM(X2123:AL2123),SUM(BS2123:BY2123)),SUM(BS2123:BY2123))</f>
        <v>0</v>
      </c>
      <c r="AN2123" s="7">
        <f>IF(Q2123&gt;0,RANK(Q2123,(N2123:P2123,Q2123:AE2123)),0)</f>
        <v>5</v>
      </c>
      <c r="AO2123" s="7">
        <f>IF(R2123&gt;0,RANK(R2123,(N2123:P2123,Q2123:AE2123)),0)</f>
        <v>0</v>
      </c>
      <c r="AP2123" s="7">
        <f>IF(T2123&gt;0,RANK(T2123,(N2123:P2123,Q2123:AE2123)),0)</f>
        <v>0</v>
      </c>
      <c r="AQ2123" s="7">
        <f>IF(S2123&gt;0,RANK(S2123,(N2123:P2123,Q2123:AE2123)),0)</f>
        <v>4</v>
      </c>
      <c r="AR2123" s="2">
        <f t="shared" si="841"/>
        <v>2.1034917963819941E-3</v>
      </c>
      <c r="AS2123" s="2">
        <f t="shared" si="842"/>
        <v>0</v>
      </c>
      <c r="AT2123" s="2">
        <f t="shared" si="843"/>
        <v>0</v>
      </c>
      <c r="AU2123" s="2">
        <f t="shared" si="844"/>
        <v>8.4139671855279763E-3</v>
      </c>
      <c r="AW2123" t="s">
        <v>2194</v>
      </c>
      <c r="AX2123" t="s">
        <v>1436</v>
      </c>
      <c r="AY2123">
        <v>1</v>
      </c>
      <c r="BA2123" s="119">
        <v>38</v>
      </c>
      <c r="BB2123" s="121">
        <v>103</v>
      </c>
      <c r="BC2123" s="125">
        <f t="shared" si="835"/>
        <v>38103</v>
      </c>
      <c r="BE2123" s="7" t="s">
        <v>228</v>
      </c>
    </row>
    <row r="2124" spans="1:77" hidden="1" outlineLevel="1">
      <c r="A2124" t="s">
        <v>2162</v>
      </c>
      <c r="B2124" t="s">
        <v>1436</v>
      </c>
      <c r="C2124" s="1">
        <f t="shared" si="836"/>
        <v>9373</v>
      </c>
      <c r="D2124" s="7">
        <f>IF(N2124&gt;0, RANK(N2124,(N2124:P2124,Q2124:AE2124)),0)</f>
        <v>2</v>
      </c>
      <c r="E2124" s="7">
        <f>IF(O2124&gt;0,RANK(O2124,(N2124:P2124,Q2124:AE2124)),0)</f>
        <v>1</v>
      </c>
      <c r="F2124" s="7">
        <f>IF(P2124&gt;0,RANK(P2124,(N2124:P2124,Q2124:AE2124)),0)</f>
        <v>3</v>
      </c>
      <c r="G2124" s="1">
        <f t="shared" si="845"/>
        <v>3370</v>
      </c>
      <c r="H2124" s="2">
        <f t="shared" si="846"/>
        <v>0.35954336925210711</v>
      </c>
      <c r="I2124" s="2"/>
      <c r="J2124" s="2">
        <f t="shared" si="837"/>
        <v>0.31163981649418543</v>
      </c>
      <c r="K2124" s="2">
        <f t="shared" si="838"/>
        <v>0.67118318574629254</v>
      </c>
      <c r="L2124" s="2">
        <f t="shared" si="839"/>
        <v>1.1095700416088766E-2</v>
      </c>
      <c r="M2124" s="2">
        <f t="shared" si="840"/>
        <v>6.0812973434333176E-3</v>
      </c>
      <c r="N2124" s="66">
        <v>2921</v>
      </c>
      <c r="O2124" s="66">
        <v>6291</v>
      </c>
      <c r="P2124" s="66">
        <v>104</v>
      </c>
      <c r="Q2124" s="66">
        <v>36</v>
      </c>
      <c r="S2124" s="66">
        <v>21</v>
      </c>
      <c r="W2124" s="66">
        <f>IF(Notes!B$31=1,IF(BR2124&gt;0,BR2124-R2124-SUM(T2124:V2124)-SUM(X2124:AL2124),SUM(BS2124:BY2124)),SUM(BS2124:BY2124))</f>
        <v>0</v>
      </c>
      <c r="AN2124" s="7">
        <f>IF(Q2124&gt;0,RANK(Q2124,(N2124:P2124,Q2124:AE2124)),0)</f>
        <v>4</v>
      </c>
      <c r="AO2124" s="7">
        <f>IF(R2124&gt;0,RANK(R2124,(N2124:P2124,Q2124:AE2124)),0)</f>
        <v>0</v>
      </c>
      <c r="AP2124" s="7">
        <f>IF(T2124&gt;0,RANK(T2124,(N2124:P2124,Q2124:AE2124)),0)</f>
        <v>0</v>
      </c>
      <c r="AQ2124" s="7">
        <f>IF(S2124&gt;0,RANK(S2124,(N2124:P2124,Q2124:AE2124)),0)</f>
        <v>5</v>
      </c>
      <c r="AR2124" s="2">
        <f t="shared" si="841"/>
        <v>3.8408193747999572E-3</v>
      </c>
      <c r="AS2124" s="2">
        <f t="shared" si="842"/>
        <v>0</v>
      </c>
      <c r="AT2124" s="2">
        <f t="shared" si="843"/>
        <v>0</v>
      </c>
      <c r="AU2124" s="2">
        <f t="shared" si="844"/>
        <v>2.2404779686333084E-3</v>
      </c>
      <c r="AW2124" t="s">
        <v>2162</v>
      </c>
      <c r="AX2124" t="s">
        <v>1436</v>
      </c>
      <c r="AY2124">
        <v>1</v>
      </c>
      <c r="BA2124" s="119">
        <v>38</v>
      </c>
      <c r="BB2124" s="121">
        <v>105</v>
      </c>
      <c r="BC2124" s="125">
        <f t="shared" si="835"/>
        <v>38105</v>
      </c>
      <c r="BE2124" s="7" t="s">
        <v>228</v>
      </c>
    </row>
    <row r="2125" spans="1:77" collapsed="1">
      <c r="A2125" t="s">
        <v>1363</v>
      </c>
      <c r="B2125" t="s">
        <v>2781</v>
      </c>
      <c r="C2125" s="1">
        <f t="shared" si="836"/>
        <v>316615</v>
      </c>
      <c r="D2125" s="7">
        <f>IF(N2125&gt;0, RANK(N2125,(N2125:P2125,Q2125:AE2125)),0)</f>
        <v>2</v>
      </c>
      <c r="E2125" s="7">
        <f>IF(O2125&gt;0,RANK(O2125,(N2125:P2125,Q2125:AE2125)),0)</f>
        <v>1</v>
      </c>
      <c r="F2125" s="7">
        <f>IF(P2125&gt;0,RANK(P2125,(N2125:P2125,Q2125:AE2125)),0)</f>
        <v>3</v>
      </c>
      <c r="G2125" s="1">
        <f t="shared" si="845"/>
        <v>27484</v>
      </c>
      <c r="H2125" s="2">
        <f t="shared" si="846"/>
        <v>8.6805741989482488E-2</v>
      </c>
      <c r="I2125" s="2"/>
      <c r="J2125" s="2">
        <f t="shared" si="837"/>
        <v>0.44660865720196452</v>
      </c>
      <c r="K2125" s="2">
        <f t="shared" si="838"/>
        <v>0.53341439919144706</v>
      </c>
      <c r="L2125" s="2">
        <f t="shared" si="839"/>
        <v>1.3262163826729624E-2</v>
      </c>
      <c r="M2125" s="2">
        <f t="shared" si="840"/>
        <v>6.714779779858791E-3</v>
      </c>
      <c r="N2125" s="66">
        <f t="shared" ref="N2125:S2125" si="847">SUM(N2072:N2124)</f>
        <v>141403</v>
      </c>
      <c r="O2125" s="66">
        <f t="shared" si="847"/>
        <v>168887</v>
      </c>
      <c r="P2125" s="66">
        <f t="shared" si="847"/>
        <v>4199</v>
      </c>
      <c r="Q2125" s="66">
        <f t="shared" si="847"/>
        <v>1067</v>
      </c>
      <c r="S2125" s="66">
        <f t="shared" si="847"/>
        <v>1059</v>
      </c>
      <c r="W2125" s="66">
        <f>SUM(W2072:W2124)</f>
        <v>0</v>
      </c>
      <c r="AL2125" s="66">
        <f>SUM(AL2072:AL2124)</f>
        <v>0</v>
      </c>
      <c r="AN2125" s="7">
        <f>IF(Q2125&gt;0,RANK(Q2125,(N2125:P2125,Q2125:AE2125)),0)</f>
        <v>4</v>
      </c>
      <c r="AO2125" s="7">
        <f>IF(R2125&gt;0,RANK(R2125,(N2125:P2125,Q2125:AE2125)),0)</f>
        <v>0</v>
      </c>
      <c r="AP2125" s="7">
        <f>IF(T2125&gt;0,RANK(T2125,(N2125:P2125,Q2125:AE2125)),0)</f>
        <v>0</v>
      </c>
      <c r="AQ2125" s="7">
        <f>IF(S2125&gt;0,RANK(S2125,(N2125:P2125,Q2125:AE2125)),0)</f>
        <v>5</v>
      </c>
      <c r="AR2125" s="2">
        <f t="shared" si="841"/>
        <v>3.3700235301549202E-3</v>
      </c>
      <c r="AS2125" s="2">
        <f t="shared" si="842"/>
        <v>0</v>
      </c>
      <c r="AT2125" s="2">
        <f t="shared" si="843"/>
        <v>0</v>
      </c>
      <c r="AU2125" s="2">
        <f t="shared" si="844"/>
        <v>3.344756249703899E-3</v>
      </c>
      <c r="AW2125" t="s">
        <v>1363</v>
      </c>
      <c r="AX2125" t="s">
        <v>2781</v>
      </c>
      <c r="BA2125" s="119">
        <v>38</v>
      </c>
      <c r="BB2125" s="121"/>
      <c r="BC2125" s="119">
        <v>38</v>
      </c>
      <c r="BE2125" s="7" t="s">
        <v>3272</v>
      </c>
      <c r="BR2125" s="1">
        <f>SUM(BR2072:BR2124)</f>
        <v>1123</v>
      </c>
    </row>
    <row r="2126" spans="1:77">
      <c r="C2126" s="1"/>
      <c r="E2126" s="7"/>
      <c r="F2126" s="7"/>
      <c r="I2126" s="2"/>
      <c r="AN2126" s="7"/>
      <c r="AO2126" s="7"/>
      <c r="AP2126" s="7"/>
      <c r="AQ2126" s="7"/>
      <c r="BA2126" s="119"/>
      <c r="BB2126" s="121"/>
      <c r="BC2126" s="125"/>
      <c r="BS2126" s="1" t="s">
        <v>3442</v>
      </c>
      <c r="BT2126" s="1" t="s">
        <v>3443</v>
      </c>
      <c r="BU2126" s="1" t="s">
        <v>3444</v>
      </c>
      <c r="BV2126" t="s">
        <v>125</v>
      </c>
    </row>
    <row r="2127" spans="1:77" hidden="1" outlineLevel="1">
      <c r="A2127" t="s">
        <v>2268</v>
      </c>
      <c r="B2127" t="s">
        <v>3305</v>
      </c>
      <c r="C2127" s="1">
        <f t="shared" ref="C2127:C2158" si="848">SUM(N2127:AL2127)</f>
        <v>11388</v>
      </c>
      <c r="D2127" s="7">
        <f>IF(N2127&gt;0, RANK(N2127,(N2127:P2127,Q2127:AE2127)),0)</f>
        <v>2</v>
      </c>
      <c r="E2127" s="7">
        <f>IF(O2127&gt;0,RANK(O2127,(N2127:P2127,Q2127:AE2127)),0)</f>
        <v>1</v>
      </c>
      <c r="F2127" s="7">
        <f>IF(P2127&gt;0,RANK(P2127,(N2127:P2127,Q2127:AE2127)),0)</f>
        <v>3</v>
      </c>
      <c r="G2127" s="1">
        <f t="shared" si="845"/>
        <v>2744</v>
      </c>
      <c r="H2127" s="2">
        <f t="shared" si="846"/>
        <v>0.24095539164032315</v>
      </c>
      <c r="I2127" s="2"/>
      <c r="J2127" s="2">
        <f t="shared" ref="J2127:J2158" si="849">IF($C2127=0,"-",N2127/$C2127)</f>
        <v>0.36617492096944154</v>
      </c>
      <c r="K2127" s="2">
        <f t="shared" ref="K2127:K2158" si="850">IF($C2127=0,"-",O2127/$C2127)</f>
        <v>0.60713031260976469</v>
      </c>
      <c r="L2127" s="2">
        <f t="shared" ref="L2127:L2158" si="851">IF($C2127=0,"-",P2127/$C2127)</f>
        <v>1.1503336845802599E-2</v>
      </c>
      <c r="M2127" s="2">
        <f t="shared" ref="M2127:M2158" si="852">IF(C2127=0,"-",(1-J2127-K2127-L2127))</f>
        <v>1.5191429574991115E-2</v>
      </c>
      <c r="N2127" s="66">
        <v>4170</v>
      </c>
      <c r="O2127" s="66">
        <v>6914</v>
      </c>
      <c r="P2127" s="66">
        <v>131</v>
      </c>
      <c r="Q2127" s="66">
        <v>38</v>
      </c>
      <c r="R2127" s="66">
        <v>29</v>
      </c>
      <c r="S2127" s="66">
        <v>51</v>
      </c>
      <c r="U2127" s="66">
        <v>25</v>
      </c>
      <c r="W2127" s="66">
        <f>IF(Notes!B$31=1,IF(BR2127&gt;0,BR2127-T2127-SUM(X2127:AJ2127),SUM(BS2127:BY2127)),SUM(BS2127:BY2127))</f>
        <v>0</v>
      </c>
      <c r="Y2127" s="66">
        <v>0</v>
      </c>
      <c r="AA2127" s="66">
        <v>0</v>
      </c>
      <c r="AK2127" s="66">
        <v>30</v>
      </c>
      <c r="AN2127" s="7">
        <f>IF(Q2127&gt;0,RANK(Q2127,(N2127:P2127,Q2127:AE2127)),0)</f>
        <v>5</v>
      </c>
      <c r="AO2127" s="7">
        <f>IF(R2127&gt;0,RANK(R2127,(N2127:P2127,Q2127:AE2127)),0)</f>
        <v>6</v>
      </c>
      <c r="AP2127" s="7">
        <f>IF(T2127&gt;0,RANK(T2127,(N2127:P2127,Q2127:AE2127)),0)</f>
        <v>0</v>
      </c>
      <c r="AQ2127" s="7">
        <f>IF(S2127&gt;0,RANK(S2127,(N2127:P2127,Q2127:AE2127)),0)</f>
        <v>4</v>
      </c>
      <c r="AR2127" s="2">
        <f t="shared" ref="AR2127:AR2158" si="853">IF($C2127=0,"-",Q2127/$C2127)</f>
        <v>3.3368458025992273E-3</v>
      </c>
      <c r="AS2127" s="2">
        <f t="shared" ref="AS2127:AS2158" si="854">IF($C2127=0,"-",R2127/$C2127)</f>
        <v>2.5465402177730946E-3</v>
      </c>
      <c r="AT2127" s="2">
        <f t="shared" ref="AT2127:AT2158" si="855">IF($C2127=0,"-",T2127/$C2127)</f>
        <v>0</v>
      </c>
      <c r="AU2127" s="2">
        <f t="shared" ref="AU2127:AU2158" si="856">IF($C2127=0,"-",S2127/$C2127)</f>
        <v>4.4783983140147523E-3</v>
      </c>
      <c r="AW2127" t="s">
        <v>2268</v>
      </c>
      <c r="AX2127" t="s">
        <v>3305</v>
      </c>
      <c r="AY2127">
        <v>2</v>
      </c>
      <c r="BA2127" s="119">
        <v>39</v>
      </c>
      <c r="BB2127" s="121">
        <v>1</v>
      </c>
      <c r="BC2127" s="125">
        <f t="shared" si="835"/>
        <v>39001</v>
      </c>
      <c r="BE2127" s="7" t="s">
        <v>228</v>
      </c>
      <c r="BR2127" s="1">
        <v>26</v>
      </c>
      <c r="BS2127" s="1">
        <v>0</v>
      </c>
      <c r="BT2127" s="1">
        <v>0</v>
      </c>
      <c r="BU2127" s="1">
        <v>0</v>
      </c>
      <c r="BV2127">
        <v>0</v>
      </c>
    </row>
    <row r="2128" spans="1:77" hidden="1" outlineLevel="1">
      <c r="A2128" t="s">
        <v>2216</v>
      </c>
      <c r="B2128" t="s">
        <v>3305</v>
      </c>
      <c r="C2128" s="1">
        <f t="shared" si="848"/>
        <v>50263</v>
      </c>
      <c r="D2128" s="7">
        <f>IF(N2128&gt;0, RANK(N2128,(N2128:P2128,Q2128:AE2128)),0)</f>
        <v>2</v>
      </c>
      <c r="E2128" s="7">
        <f>IF(O2128&gt;0,RANK(O2128,(N2128:P2128,Q2128:AE2128)),0)</f>
        <v>1</v>
      </c>
      <c r="F2128" s="7">
        <f>IF(P2128&gt;0,RANK(P2128,(N2128:P2128,Q2128:AE2128)),0)</f>
        <v>3</v>
      </c>
      <c r="G2128" s="1">
        <f t="shared" si="845"/>
        <v>10418</v>
      </c>
      <c r="H2128" s="2">
        <f t="shared" si="846"/>
        <v>0.20726976105684103</v>
      </c>
      <c r="I2128" s="2"/>
      <c r="J2128" s="2">
        <f t="shared" si="849"/>
        <v>0.38839703161371186</v>
      </c>
      <c r="K2128" s="2">
        <f t="shared" si="850"/>
        <v>0.59566679267055289</v>
      </c>
      <c r="L2128" s="2">
        <f t="shared" si="851"/>
        <v>7.2021168652885818E-3</v>
      </c>
      <c r="M2128" s="2">
        <f t="shared" si="852"/>
        <v>8.7340588504466639E-3</v>
      </c>
      <c r="N2128" s="66">
        <v>19522</v>
      </c>
      <c r="O2128" s="66">
        <v>29940</v>
      </c>
      <c r="P2128" s="66">
        <v>362</v>
      </c>
      <c r="Q2128" s="66">
        <v>196</v>
      </c>
      <c r="R2128" s="66">
        <v>75</v>
      </c>
      <c r="S2128" s="66">
        <v>123</v>
      </c>
      <c r="U2128" s="66">
        <v>19</v>
      </c>
      <c r="W2128" s="66">
        <f>IF(Notes!B$31=1,IF(BR2128&gt;0,BR2128-T2128-SUM(X2128:AJ2128),SUM(BS2128:BY2128)),SUM(BS2128:BY2128))</f>
        <v>0</v>
      </c>
      <c r="Y2128" s="66">
        <v>0</v>
      </c>
      <c r="AA2128" s="66">
        <v>0</v>
      </c>
      <c r="AK2128" s="66">
        <v>26</v>
      </c>
      <c r="AN2128" s="7">
        <f>IF(Q2128&gt;0,RANK(Q2128,(N2128:P2128,Q2128:AE2128)),0)</f>
        <v>4</v>
      </c>
      <c r="AO2128" s="7">
        <f>IF(R2128&gt;0,RANK(R2128,(N2128:P2128,Q2128:AE2128)),0)</f>
        <v>6</v>
      </c>
      <c r="AP2128" s="7">
        <f>IF(T2128&gt;0,RANK(T2128,(N2128:P2128,Q2128:AE2128)),0)</f>
        <v>0</v>
      </c>
      <c r="AQ2128" s="7">
        <f>IF(S2128&gt;0,RANK(S2128,(N2128:P2128,Q2128:AE2128)),0)</f>
        <v>5</v>
      </c>
      <c r="AR2128" s="2">
        <f t="shared" si="853"/>
        <v>3.8994886894932654E-3</v>
      </c>
      <c r="AS2128" s="2">
        <f t="shared" si="854"/>
        <v>1.4921512842448719E-3</v>
      </c>
      <c r="AT2128" s="2">
        <f t="shared" si="855"/>
        <v>0</v>
      </c>
      <c r="AU2128" s="2">
        <f t="shared" si="856"/>
        <v>2.4471281061615902E-3</v>
      </c>
      <c r="AW2128" t="s">
        <v>2216</v>
      </c>
      <c r="AX2128" t="s">
        <v>3305</v>
      </c>
      <c r="AY2128">
        <v>4</v>
      </c>
      <c r="BA2128" s="119">
        <v>39</v>
      </c>
      <c r="BB2128" s="121">
        <v>3</v>
      </c>
      <c r="BC2128" s="125">
        <f t="shared" si="835"/>
        <v>39003</v>
      </c>
      <c r="BE2128" s="7" t="s">
        <v>228</v>
      </c>
      <c r="BR2128" s="1">
        <v>232</v>
      </c>
      <c r="BS2128" s="1">
        <v>0</v>
      </c>
      <c r="BT2128" s="1">
        <v>0</v>
      </c>
      <c r="BU2128" s="1">
        <v>0</v>
      </c>
      <c r="BV2128">
        <v>0</v>
      </c>
      <c r="BY2128" t="s">
        <v>30</v>
      </c>
    </row>
    <row r="2129" spans="1:77" hidden="1" outlineLevel="1">
      <c r="A2129" t="s">
        <v>2756</v>
      </c>
      <c r="B2129" t="s">
        <v>3305</v>
      </c>
      <c r="C2129" s="1">
        <f t="shared" si="848"/>
        <v>25168</v>
      </c>
      <c r="D2129" s="7">
        <f>IF(N2129&gt;0, RANK(N2129,(N2129:P2129,Q2129:AE2129)),0)</f>
        <v>2</v>
      </c>
      <c r="E2129" s="7">
        <f>IF(O2129&gt;0,RANK(O2129,(N2129:P2129,Q2129:AE2129)),0)</f>
        <v>1</v>
      </c>
      <c r="F2129" s="7">
        <f>IF(P2129&gt;0,RANK(P2129,(N2129:P2129,Q2129:AE2129)),0)</f>
        <v>4</v>
      </c>
      <c r="G2129" s="1">
        <f t="shared" si="845"/>
        <v>5858</v>
      </c>
      <c r="H2129" s="2">
        <f t="shared" si="846"/>
        <v>0.23275588048315321</v>
      </c>
      <c r="I2129" s="2"/>
      <c r="J2129" s="2">
        <f t="shared" si="849"/>
        <v>0.36951684678957408</v>
      </c>
      <c r="K2129" s="2">
        <f t="shared" si="850"/>
        <v>0.60227272727272729</v>
      </c>
      <c r="L2129" s="2">
        <f t="shared" si="851"/>
        <v>8.9399237126509858E-3</v>
      </c>
      <c r="M2129" s="2">
        <f t="shared" si="852"/>
        <v>1.9270502225047639E-2</v>
      </c>
      <c r="N2129" s="66">
        <v>9300</v>
      </c>
      <c r="O2129" s="66">
        <v>15158</v>
      </c>
      <c r="P2129" s="66">
        <v>225</v>
      </c>
      <c r="Q2129" s="66">
        <v>117</v>
      </c>
      <c r="R2129" s="66">
        <v>76</v>
      </c>
      <c r="S2129" s="66">
        <v>243</v>
      </c>
      <c r="U2129" s="66">
        <v>17</v>
      </c>
      <c r="W2129" s="66">
        <f>IF(Notes!B$31=1,IF(BR2129&gt;0,BR2129-T2129-SUM(X2129:AJ2129),SUM(BS2129:BY2129)),SUM(BS2129:BY2129))</f>
        <v>1</v>
      </c>
      <c r="Y2129" s="66">
        <v>0</v>
      </c>
      <c r="AA2129" s="66">
        <v>0</v>
      </c>
      <c r="AK2129" s="66">
        <v>31</v>
      </c>
      <c r="AN2129" s="7">
        <f>IF(Q2129&gt;0,RANK(Q2129,(N2129:P2129,Q2129:AE2129)),0)</f>
        <v>5</v>
      </c>
      <c r="AO2129" s="7">
        <f>IF(R2129&gt;0,RANK(R2129,(N2129:P2129,Q2129:AE2129)),0)</f>
        <v>6</v>
      </c>
      <c r="AP2129" s="7">
        <f>IF(T2129&gt;0,RANK(T2129,(N2129:P2129,Q2129:AE2129)),0)</f>
        <v>0</v>
      </c>
      <c r="AQ2129" s="7">
        <f>IF(S2129&gt;0,RANK(S2129,(N2129:P2129,Q2129:AE2129)),0)</f>
        <v>3</v>
      </c>
      <c r="AR2129" s="2">
        <f t="shared" si="853"/>
        <v>4.6487603305785125E-3</v>
      </c>
      <c r="AS2129" s="2">
        <f t="shared" si="854"/>
        <v>3.0197075651621106E-3</v>
      </c>
      <c r="AT2129" s="2">
        <f t="shared" si="855"/>
        <v>0</v>
      </c>
      <c r="AU2129" s="2">
        <f t="shared" si="856"/>
        <v>9.6551176096630643E-3</v>
      </c>
      <c r="AW2129" t="s">
        <v>2756</v>
      </c>
      <c r="AX2129" t="s">
        <v>3305</v>
      </c>
      <c r="AY2129">
        <v>0</v>
      </c>
      <c r="BA2129" s="119">
        <v>39</v>
      </c>
      <c r="BB2129" s="121">
        <v>5</v>
      </c>
      <c r="BC2129" s="125">
        <f t="shared" si="835"/>
        <v>39005</v>
      </c>
      <c r="BE2129" s="7" t="s">
        <v>228</v>
      </c>
      <c r="BR2129" s="1">
        <v>18</v>
      </c>
      <c r="BS2129" s="1">
        <v>0</v>
      </c>
      <c r="BT2129" s="1">
        <v>0</v>
      </c>
      <c r="BU2129" s="1">
        <v>0</v>
      </c>
      <c r="BV2129">
        <v>1</v>
      </c>
      <c r="BY2129" t="s">
        <v>31</v>
      </c>
    </row>
    <row r="2130" spans="1:77" hidden="1" outlineLevel="1">
      <c r="A2130" t="s">
        <v>2079</v>
      </c>
      <c r="B2130" t="s">
        <v>3305</v>
      </c>
      <c r="C2130" s="1">
        <f t="shared" si="848"/>
        <v>44874</v>
      </c>
      <c r="D2130" s="7">
        <f>IF(N2130&gt;0, RANK(N2130,(N2130:P2130,Q2130:AE2130)),0)</f>
        <v>1</v>
      </c>
      <c r="E2130" s="7">
        <f>IF(O2130&gt;0,RANK(O2130,(N2130:P2130,Q2130:AE2130)),0)</f>
        <v>2</v>
      </c>
      <c r="F2130" s="7">
        <f>IF(P2130&gt;0,RANK(P2130,(N2130:P2130,Q2130:AE2130)),0)</f>
        <v>3</v>
      </c>
      <c r="G2130" s="1">
        <f t="shared" si="845"/>
        <v>6078</v>
      </c>
      <c r="H2130" s="2">
        <f t="shared" si="846"/>
        <v>0.13544591522930874</v>
      </c>
      <c r="I2130" s="2"/>
      <c r="J2130" s="2">
        <f t="shared" si="849"/>
        <v>0.55771716361367385</v>
      </c>
      <c r="K2130" s="2">
        <f t="shared" si="850"/>
        <v>0.42227124838436514</v>
      </c>
      <c r="L2130" s="2">
        <f t="shared" si="851"/>
        <v>1.0161786335071534E-2</v>
      </c>
      <c r="M2130" s="2">
        <f t="shared" si="852"/>
        <v>9.8498016668894777E-3</v>
      </c>
      <c r="N2130" s="66">
        <v>25027</v>
      </c>
      <c r="O2130" s="66">
        <v>18949</v>
      </c>
      <c r="P2130" s="66">
        <v>456</v>
      </c>
      <c r="Q2130" s="66">
        <v>174</v>
      </c>
      <c r="R2130" s="66">
        <v>71</v>
      </c>
      <c r="S2130" s="66">
        <v>129</v>
      </c>
      <c r="U2130" s="66">
        <v>25</v>
      </c>
      <c r="W2130" s="66">
        <f>IF(Notes!B$31=1,IF(BR2130&gt;0,BR2130-T2130-SUM(X2130:AJ2130),SUM(BS2130:BY2130)),SUM(BS2130:BY2130))</f>
        <v>1</v>
      </c>
      <c r="Y2130" s="66">
        <v>0</v>
      </c>
      <c r="AA2130" s="66">
        <v>0</v>
      </c>
      <c r="AK2130" s="66">
        <v>42</v>
      </c>
      <c r="AN2130" s="7">
        <f>IF(Q2130&gt;0,RANK(Q2130,(N2130:P2130,Q2130:AE2130)),0)</f>
        <v>4</v>
      </c>
      <c r="AO2130" s="7">
        <f>IF(R2130&gt;0,RANK(R2130,(N2130:P2130,Q2130:AE2130)),0)</f>
        <v>6</v>
      </c>
      <c r="AP2130" s="7">
        <f>IF(T2130&gt;0,RANK(T2130,(N2130:P2130,Q2130:AE2130)),0)</f>
        <v>0</v>
      </c>
      <c r="AQ2130" s="7">
        <f>IF(S2130&gt;0,RANK(S2130,(N2130:P2130,Q2130:AE2130)),0)</f>
        <v>5</v>
      </c>
      <c r="AR2130" s="2">
        <f t="shared" si="853"/>
        <v>3.877523733119401E-3</v>
      </c>
      <c r="AS2130" s="2">
        <f t="shared" si="854"/>
        <v>1.5822079600659625E-3</v>
      </c>
      <c r="AT2130" s="2">
        <f t="shared" si="855"/>
        <v>0</v>
      </c>
      <c r="AU2130" s="2">
        <f t="shared" si="856"/>
        <v>2.874715871105763E-3</v>
      </c>
      <c r="AW2130" t="s">
        <v>2079</v>
      </c>
      <c r="AX2130" t="s">
        <v>3305</v>
      </c>
      <c r="AY2130">
        <v>14</v>
      </c>
      <c r="BA2130" s="119">
        <v>39</v>
      </c>
      <c r="BB2130" s="121">
        <v>7</v>
      </c>
      <c r="BC2130" s="125">
        <f t="shared" si="835"/>
        <v>39007</v>
      </c>
      <c r="BE2130" s="7" t="s">
        <v>228</v>
      </c>
      <c r="BR2130" s="1">
        <v>203</v>
      </c>
      <c r="BS2130" s="1">
        <v>0</v>
      </c>
      <c r="BT2130" s="1">
        <v>0</v>
      </c>
      <c r="BU2130" s="1">
        <v>0</v>
      </c>
      <c r="BV2130">
        <v>1</v>
      </c>
      <c r="BY2130" t="s">
        <v>179</v>
      </c>
    </row>
    <row r="2131" spans="1:77" hidden="1" outlineLevel="1">
      <c r="A2131" t="s">
        <v>1111</v>
      </c>
      <c r="B2131" t="s">
        <v>3305</v>
      </c>
      <c r="C2131" s="1">
        <f t="shared" si="848"/>
        <v>31098</v>
      </c>
      <c r="D2131" s="7">
        <f>IF(N2131&gt;0, RANK(N2131,(N2131:P2131,Q2131:AE2131)),0)</f>
        <v>1</v>
      </c>
      <c r="E2131" s="7">
        <f>IF(O2131&gt;0,RANK(O2131,(N2131:P2131,Q2131:AE2131)),0)</f>
        <v>2</v>
      </c>
      <c r="F2131" s="7">
        <f>IF(P2131&gt;0,RANK(P2131,(N2131:P2131,Q2131:AE2131)),0)</f>
        <v>3</v>
      </c>
      <c r="G2131" s="1">
        <f t="shared" si="845"/>
        <v>10980</v>
      </c>
      <c r="H2131" s="2">
        <f t="shared" si="846"/>
        <v>0.35307736831950609</v>
      </c>
      <c r="I2131" s="2"/>
      <c r="J2131" s="2">
        <f t="shared" si="849"/>
        <v>0.66634510257894397</v>
      </c>
      <c r="K2131" s="2">
        <f t="shared" si="850"/>
        <v>0.31326773425943788</v>
      </c>
      <c r="L2131" s="2">
        <f t="shared" si="851"/>
        <v>8.4571355071065661E-3</v>
      </c>
      <c r="M2131" s="2">
        <f t="shared" si="852"/>
        <v>1.1930027654511583E-2</v>
      </c>
      <c r="N2131" s="66">
        <v>20722</v>
      </c>
      <c r="O2131" s="66">
        <v>9742</v>
      </c>
      <c r="P2131" s="66">
        <v>263</v>
      </c>
      <c r="Q2131" s="66">
        <v>140</v>
      </c>
      <c r="R2131" s="66">
        <v>85</v>
      </c>
      <c r="S2131" s="66">
        <v>109</v>
      </c>
      <c r="U2131" s="66">
        <v>16</v>
      </c>
      <c r="W2131" s="66">
        <f>IF(Notes!B$31=1,IF(BR2131&gt;0,BR2131-T2131-SUM(X2131:AJ2131),SUM(BS2131:BY2131)),SUM(BS2131:BY2131))</f>
        <v>2</v>
      </c>
      <c r="Y2131" s="66">
        <v>0</v>
      </c>
      <c r="AA2131" s="66">
        <v>0</v>
      </c>
      <c r="AK2131" s="66">
        <v>19</v>
      </c>
      <c r="AN2131" s="7">
        <f>IF(Q2131&gt;0,RANK(Q2131,(N2131:P2131,Q2131:AE2131)),0)</f>
        <v>4</v>
      </c>
      <c r="AO2131" s="7">
        <f>IF(R2131&gt;0,RANK(R2131,(N2131:P2131,Q2131:AE2131)),0)</f>
        <v>6</v>
      </c>
      <c r="AP2131" s="7">
        <f>IF(T2131&gt;0,RANK(T2131,(N2131:P2131,Q2131:AE2131)),0)</f>
        <v>0</v>
      </c>
      <c r="AQ2131" s="7">
        <f>IF(S2131&gt;0,RANK(S2131,(N2131:P2131,Q2131:AE2131)),0)</f>
        <v>5</v>
      </c>
      <c r="AR2131" s="2">
        <f t="shared" si="853"/>
        <v>4.5018972281175634E-3</v>
      </c>
      <c r="AS2131" s="2">
        <f t="shared" si="854"/>
        <v>2.7332947456428064E-3</v>
      </c>
      <c r="AT2131" s="2">
        <f t="shared" si="855"/>
        <v>0</v>
      </c>
      <c r="AU2131" s="2">
        <f t="shared" si="856"/>
        <v>3.5050485561772459E-3</v>
      </c>
      <c r="AW2131" t="s">
        <v>1111</v>
      </c>
      <c r="AX2131" t="s">
        <v>3305</v>
      </c>
      <c r="AY2131">
        <v>0</v>
      </c>
      <c r="BA2131" s="119">
        <v>39</v>
      </c>
      <c r="BB2131" s="121">
        <v>9</v>
      </c>
      <c r="BC2131" s="125">
        <f t="shared" si="835"/>
        <v>39009</v>
      </c>
      <c r="BE2131" s="7" t="s">
        <v>228</v>
      </c>
      <c r="BR2131" s="1">
        <v>163</v>
      </c>
      <c r="BS2131" s="1">
        <v>0</v>
      </c>
      <c r="BT2131" s="1">
        <v>0</v>
      </c>
      <c r="BU2131" s="1">
        <v>0</v>
      </c>
      <c r="BV2131">
        <v>2</v>
      </c>
      <c r="BY2131" t="s">
        <v>180</v>
      </c>
    </row>
    <row r="2132" spans="1:77" hidden="1" outlineLevel="1">
      <c r="A2132" t="s">
        <v>3059</v>
      </c>
      <c r="B2132" t="s">
        <v>3305</v>
      </c>
      <c r="C2132" s="1">
        <f t="shared" si="848"/>
        <v>23516</v>
      </c>
      <c r="D2132" s="7">
        <f>IF(N2132&gt;0, RANK(N2132,(N2132:P2132,Q2132:AE2132)),0)</f>
        <v>2</v>
      </c>
      <c r="E2132" s="7">
        <f>IF(O2132&gt;0,RANK(O2132,(N2132:P2132,Q2132:AE2132)),0)</f>
        <v>1</v>
      </c>
      <c r="F2132" s="7">
        <f>IF(P2132&gt;0,RANK(P2132,(N2132:P2132,Q2132:AE2132)),0)</f>
        <v>3</v>
      </c>
      <c r="G2132" s="1">
        <f t="shared" si="845"/>
        <v>9676</v>
      </c>
      <c r="H2132" s="2">
        <f t="shared" si="846"/>
        <v>0.41146453478482736</v>
      </c>
      <c r="I2132" s="2"/>
      <c r="J2132" s="2">
        <f t="shared" si="849"/>
        <v>0.28652832114305155</v>
      </c>
      <c r="K2132" s="2">
        <f t="shared" si="850"/>
        <v>0.69799285592787885</v>
      </c>
      <c r="L2132" s="2">
        <f t="shared" si="851"/>
        <v>7.1865963599251573E-3</v>
      </c>
      <c r="M2132" s="2">
        <f t="shared" si="852"/>
        <v>8.2922265691443894E-3</v>
      </c>
      <c r="N2132" s="66">
        <v>6738</v>
      </c>
      <c r="O2132" s="66">
        <v>16414</v>
      </c>
      <c r="P2132" s="66">
        <v>169</v>
      </c>
      <c r="Q2132" s="66">
        <v>87</v>
      </c>
      <c r="R2132" s="66">
        <v>31</v>
      </c>
      <c r="S2132" s="66">
        <v>53</v>
      </c>
      <c r="U2132" s="66">
        <v>7</v>
      </c>
      <c r="W2132" s="66">
        <f>IF(Notes!B$31=1,IF(BR2132&gt;0,BR2132-T2132-SUM(X2132:AJ2132),SUM(BS2132:BY2132)),SUM(BS2132:BY2132))</f>
        <v>0</v>
      </c>
      <c r="Y2132" s="66">
        <v>0</v>
      </c>
      <c r="AA2132" s="66">
        <v>0</v>
      </c>
      <c r="AK2132" s="66">
        <v>17</v>
      </c>
      <c r="AN2132" s="7">
        <f>IF(Q2132&gt;0,RANK(Q2132,(N2132:P2132,Q2132:AE2132)),0)</f>
        <v>4</v>
      </c>
      <c r="AO2132" s="7">
        <f>IF(R2132&gt;0,RANK(R2132,(N2132:P2132,Q2132:AE2132)),0)</f>
        <v>6</v>
      </c>
      <c r="AP2132" s="7">
        <f>IF(T2132&gt;0,RANK(T2132,(N2132:P2132,Q2132:AE2132)),0)</f>
        <v>0</v>
      </c>
      <c r="AQ2132" s="7">
        <f>IF(S2132&gt;0,RANK(S2132,(N2132:P2132,Q2132:AE2132)),0)</f>
        <v>5</v>
      </c>
      <c r="AR2132" s="2">
        <f t="shared" si="853"/>
        <v>3.6996087770028918E-3</v>
      </c>
      <c r="AS2132" s="2">
        <f t="shared" si="854"/>
        <v>1.318251403299881E-3</v>
      </c>
      <c r="AT2132" s="2">
        <f t="shared" si="855"/>
        <v>0</v>
      </c>
      <c r="AU2132" s="2">
        <f t="shared" si="856"/>
        <v>2.2537846572546353E-3</v>
      </c>
      <c r="AW2132" t="s">
        <v>3059</v>
      </c>
      <c r="AX2132" t="s">
        <v>3305</v>
      </c>
      <c r="AY2132">
        <v>4</v>
      </c>
      <c r="BA2132" s="119">
        <v>39</v>
      </c>
      <c r="BB2132" s="121">
        <v>11</v>
      </c>
      <c r="BC2132" s="125">
        <f t="shared" si="835"/>
        <v>39011</v>
      </c>
      <c r="BE2132" s="7" t="s">
        <v>228</v>
      </c>
      <c r="BR2132" s="1">
        <v>43</v>
      </c>
      <c r="BS2132" s="1">
        <v>0</v>
      </c>
      <c r="BT2132" s="1">
        <v>0</v>
      </c>
      <c r="BU2132" s="1">
        <v>0</v>
      </c>
      <c r="BV2132">
        <v>0</v>
      </c>
      <c r="BY2132" t="s">
        <v>181</v>
      </c>
    </row>
    <row r="2133" spans="1:77" hidden="1" outlineLevel="1">
      <c r="A2133" t="s">
        <v>2609</v>
      </c>
      <c r="B2133" t="s">
        <v>3305</v>
      </c>
      <c r="C2133" s="1">
        <f t="shared" si="848"/>
        <v>32411</v>
      </c>
      <c r="D2133" s="7">
        <f>IF(N2133&gt;0, RANK(N2133,(N2133:P2133,Q2133:AE2133)),0)</f>
        <v>1</v>
      </c>
      <c r="E2133" s="7">
        <f>IF(O2133&gt;0,RANK(O2133,(N2133:P2133,Q2133:AE2133)),0)</f>
        <v>2</v>
      </c>
      <c r="F2133" s="7">
        <f>IF(P2133&gt;0,RANK(P2133,(N2133:P2133,Q2133:AE2133)),0)</f>
        <v>3</v>
      </c>
      <c r="G2133" s="1">
        <f t="shared" si="845"/>
        <v>880</v>
      </c>
      <c r="H2133" s="2">
        <f t="shared" si="846"/>
        <v>2.7151275801425442E-2</v>
      </c>
      <c r="I2133" s="2"/>
      <c r="J2133" s="2">
        <f t="shared" si="849"/>
        <v>0.50297738422140637</v>
      </c>
      <c r="K2133" s="2">
        <f t="shared" si="850"/>
        <v>0.47582610841998085</v>
      </c>
      <c r="L2133" s="2">
        <f t="shared" si="851"/>
        <v>1.2403196445651167E-2</v>
      </c>
      <c r="M2133" s="2">
        <f t="shared" si="852"/>
        <v>8.7933109129616147E-3</v>
      </c>
      <c r="N2133" s="66">
        <v>16302</v>
      </c>
      <c r="O2133" s="66">
        <v>15422</v>
      </c>
      <c r="P2133" s="66">
        <v>402</v>
      </c>
      <c r="Q2133" s="66">
        <v>104</v>
      </c>
      <c r="R2133" s="66">
        <v>52</v>
      </c>
      <c r="S2133" s="66">
        <v>70</v>
      </c>
      <c r="U2133" s="66">
        <v>25</v>
      </c>
      <c r="W2133" s="66">
        <f>IF(Notes!B$31=1,IF(BR2133&gt;0,BR2133-T2133-SUM(X2133:AJ2133),SUM(BS2133:BY2133)),SUM(BS2133:BY2133))</f>
        <v>1</v>
      </c>
      <c r="Y2133" s="66">
        <v>1</v>
      </c>
      <c r="AA2133" s="66">
        <v>0</v>
      </c>
      <c r="AK2133" s="66">
        <v>32</v>
      </c>
      <c r="AN2133" s="7">
        <f>IF(Q2133&gt;0,RANK(Q2133,(N2133:P2133,Q2133:AE2133)),0)</f>
        <v>4</v>
      </c>
      <c r="AO2133" s="7">
        <f>IF(R2133&gt;0,RANK(R2133,(N2133:P2133,Q2133:AE2133)),0)</f>
        <v>6</v>
      </c>
      <c r="AP2133" s="7">
        <f>IF(T2133&gt;0,RANK(T2133,(N2133:P2133,Q2133:AE2133)),0)</f>
        <v>0</v>
      </c>
      <c r="AQ2133" s="7">
        <f>IF(S2133&gt;0,RANK(S2133,(N2133:P2133,Q2133:AE2133)),0)</f>
        <v>5</v>
      </c>
      <c r="AR2133" s="2">
        <f t="shared" si="853"/>
        <v>3.2087871401684613E-3</v>
      </c>
      <c r="AS2133" s="2">
        <f t="shared" si="854"/>
        <v>1.6043935700842307E-3</v>
      </c>
      <c r="AT2133" s="2">
        <f t="shared" si="855"/>
        <v>0</v>
      </c>
      <c r="AU2133" s="2">
        <f t="shared" si="856"/>
        <v>2.1597605751133876E-3</v>
      </c>
      <c r="AW2133" t="s">
        <v>2609</v>
      </c>
      <c r="AX2133" t="s">
        <v>3305</v>
      </c>
      <c r="AY2133">
        <v>0</v>
      </c>
      <c r="BA2133" s="119">
        <v>39</v>
      </c>
      <c r="BB2133" s="121">
        <v>13</v>
      </c>
      <c r="BC2133" s="125">
        <f t="shared" si="835"/>
        <v>39013</v>
      </c>
      <c r="BE2133" s="7" t="s">
        <v>228</v>
      </c>
      <c r="BR2133" s="1">
        <v>127</v>
      </c>
      <c r="BS2133" s="1">
        <v>0</v>
      </c>
      <c r="BT2133" s="1">
        <v>0</v>
      </c>
      <c r="BU2133" s="1">
        <v>0</v>
      </c>
      <c r="BV2133">
        <v>1</v>
      </c>
      <c r="BY2133" t="s">
        <v>182</v>
      </c>
    </row>
    <row r="2134" spans="1:77" hidden="1" outlineLevel="1">
      <c r="A2134" t="s">
        <v>1256</v>
      </c>
      <c r="B2134" t="s">
        <v>3305</v>
      </c>
      <c r="C2134" s="1">
        <f t="shared" si="848"/>
        <v>20113</v>
      </c>
      <c r="D2134" s="7">
        <f>IF(N2134&gt;0, RANK(N2134,(N2134:P2134,Q2134:AE2134)),0)</f>
        <v>2</v>
      </c>
      <c r="E2134" s="7">
        <f>IF(O2134&gt;0,RANK(O2134,(N2134:P2134,Q2134:AE2134)),0)</f>
        <v>1</v>
      </c>
      <c r="F2134" s="7">
        <f>IF(P2134&gt;0,RANK(P2134,(N2134:P2134,Q2134:AE2134)),0)</f>
        <v>3</v>
      </c>
      <c r="G2134" s="1">
        <f t="shared" si="845"/>
        <v>4689</v>
      </c>
      <c r="H2134" s="2">
        <f t="shared" si="846"/>
        <v>0.23313279968179784</v>
      </c>
      <c r="I2134" s="2"/>
      <c r="J2134" s="2">
        <f t="shared" si="849"/>
        <v>0.37304231094317108</v>
      </c>
      <c r="K2134" s="2">
        <f t="shared" si="850"/>
        <v>0.60617511062496887</v>
      </c>
      <c r="L2134" s="2">
        <f t="shared" si="851"/>
        <v>1.0938199174663153E-2</v>
      </c>
      <c r="M2134" s="2">
        <f t="shared" si="852"/>
        <v>9.8443792571968908E-3</v>
      </c>
      <c r="N2134" s="66">
        <v>7503</v>
      </c>
      <c r="O2134" s="66">
        <v>12192</v>
      </c>
      <c r="P2134" s="66">
        <v>220</v>
      </c>
      <c r="Q2134" s="66">
        <v>84</v>
      </c>
      <c r="R2134" s="66">
        <v>32</v>
      </c>
      <c r="S2134" s="66">
        <v>50</v>
      </c>
      <c r="U2134" s="66">
        <v>6</v>
      </c>
      <c r="W2134" s="66">
        <f>IF(Notes!B$31=1,IF(BR2134&gt;0,BR2134-T2134-SUM(X2134:AJ2134),SUM(BS2134:BY2134)),SUM(BS2134:BY2134))</f>
        <v>0</v>
      </c>
      <c r="Y2134" s="66">
        <v>0</v>
      </c>
      <c r="AA2134" s="66">
        <v>0</v>
      </c>
      <c r="AK2134" s="66">
        <v>26</v>
      </c>
      <c r="AN2134" s="7">
        <f>IF(Q2134&gt;0,RANK(Q2134,(N2134:P2134,Q2134:AE2134)),0)</f>
        <v>4</v>
      </c>
      <c r="AO2134" s="7">
        <f>IF(R2134&gt;0,RANK(R2134,(N2134:P2134,Q2134:AE2134)),0)</f>
        <v>6</v>
      </c>
      <c r="AP2134" s="7">
        <f>IF(T2134&gt;0,RANK(T2134,(N2134:P2134,Q2134:AE2134)),0)</f>
        <v>0</v>
      </c>
      <c r="AQ2134" s="7">
        <f>IF(S2134&gt;0,RANK(S2134,(N2134:P2134,Q2134:AE2134)),0)</f>
        <v>5</v>
      </c>
      <c r="AR2134" s="2">
        <f t="shared" si="853"/>
        <v>4.1764033212350225E-3</v>
      </c>
      <c r="AS2134" s="2">
        <f t="shared" si="854"/>
        <v>1.5910107890419131E-3</v>
      </c>
      <c r="AT2134" s="2">
        <f t="shared" si="855"/>
        <v>0</v>
      </c>
      <c r="AU2134" s="2">
        <f t="shared" si="856"/>
        <v>2.4859543578779893E-3</v>
      </c>
      <c r="AW2134" t="s">
        <v>1256</v>
      </c>
      <c r="AX2134" t="s">
        <v>3305</v>
      </c>
      <c r="AY2134">
        <v>2</v>
      </c>
      <c r="BA2134" s="119">
        <v>39</v>
      </c>
      <c r="BB2134" s="121">
        <v>15</v>
      </c>
      <c r="BC2134" s="125">
        <f t="shared" si="835"/>
        <v>39015</v>
      </c>
      <c r="BE2134" s="7" t="s">
        <v>228</v>
      </c>
      <c r="BR2134" s="1">
        <v>53</v>
      </c>
      <c r="BS2134" s="1">
        <v>0</v>
      </c>
      <c r="BT2134" s="1">
        <v>0</v>
      </c>
      <c r="BU2134" s="1">
        <v>0</v>
      </c>
      <c r="BV2134">
        <v>0</v>
      </c>
      <c r="BY2134" t="s">
        <v>183</v>
      </c>
    </row>
    <row r="2135" spans="1:77" hidden="1" outlineLevel="1">
      <c r="A2135" t="s">
        <v>957</v>
      </c>
      <c r="B2135" t="s">
        <v>3305</v>
      </c>
      <c r="C2135" s="1">
        <f t="shared" si="848"/>
        <v>173777</v>
      </c>
      <c r="D2135" s="7">
        <f>IF(N2135&gt;0, RANK(N2135,(N2135:P2135,Q2135:AE2135)),0)</f>
        <v>2</v>
      </c>
      <c r="E2135" s="7">
        <f>IF(O2135&gt;0,RANK(O2135,(N2135:P2135,Q2135:AE2135)),0)</f>
        <v>1</v>
      </c>
      <c r="F2135" s="7">
        <f>IF(P2135&gt;0,RANK(P2135,(N2135:P2135,Q2135:AE2135)),0)</f>
        <v>3</v>
      </c>
      <c r="G2135" s="1">
        <f t="shared" si="845"/>
        <v>39311</v>
      </c>
      <c r="H2135" s="2">
        <f t="shared" si="846"/>
        <v>0.22621520684555493</v>
      </c>
      <c r="I2135" s="2"/>
      <c r="J2135" s="2">
        <f t="shared" si="849"/>
        <v>0.37996973132232686</v>
      </c>
      <c r="K2135" s="2">
        <f t="shared" si="850"/>
        <v>0.60618493816788177</v>
      </c>
      <c r="L2135" s="2">
        <f t="shared" si="851"/>
        <v>5.9789270156579985E-3</v>
      </c>
      <c r="M2135" s="2">
        <f t="shared" si="852"/>
        <v>7.8664034941333116E-3</v>
      </c>
      <c r="N2135" s="66">
        <v>66030</v>
      </c>
      <c r="O2135" s="66">
        <v>105341</v>
      </c>
      <c r="P2135" s="66">
        <v>1039</v>
      </c>
      <c r="Q2135" s="66">
        <v>642</v>
      </c>
      <c r="R2135" s="66">
        <v>222</v>
      </c>
      <c r="S2135" s="66">
        <v>327</v>
      </c>
      <c r="U2135" s="66">
        <v>66</v>
      </c>
      <c r="W2135" s="66">
        <f>IF(Notes!B$31=1,IF(BR2135&gt;0,BR2135-T2135-SUM(X2135:AJ2135),SUM(BS2135:BY2135)),SUM(BS2135:BY2135))</f>
        <v>0</v>
      </c>
      <c r="Y2135" s="66">
        <v>6</v>
      </c>
      <c r="AA2135" s="66">
        <v>0</v>
      </c>
      <c r="AK2135" s="66">
        <v>104</v>
      </c>
      <c r="AN2135" s="7">
        <f>IF(Q2135&gt;0,RANK(Q2135,(N2135:P2135,Q2135:AE2135)),0)</f>
        <v>4</v>
      </c>
      <c r="AO2135" s="7">
        <f>IF(R2135&gt;0,RANK(R2135,(N2135:P2135,Q2135:AE2135)),0)</f>
        <v>6</v>
      </c>
      <c r="AP2135" s="7">
        <f>IF(T2135&gt;0,RANK(T2135,(N2135:P2135,Q2135:AE2135)),0)</f>
        <v>0</v>
      </c>
      <c r="AQ2135" s="7">
        <f>IF(S2135&gt;0,RANK(S2135,(N2135:P2135,Q2135:AE2135)),0)</f>
        <v>5</v>
      </c>
      <c r="AR2135" s="2">
        <f t="shared" si="853"/>
        <v>3.6943899365278489E-3</v>
      </c>
      <c r="AS2135" s="2">
        <f t="shared" si="854"/>
        <v>1.2774993238460785E-3</v>
      </c>
      <c r="AT2135" s="2">
        <f t="shared" si="855"/>
        <v>0</v>
      </c>
      <c r="AU2135" s="2">
        <f t="shared" si="856"/>
        <v>1.8817219770165211E-3</v>
      </c>
      <c r="AW2135" t="s">
        <v>957</v>
      </c>
      <c r="AX2135" t="s">
        <v>3305</v>
      </c>
      <c r="AY2135">
        <v>0</v>
      </c>
      <c r="BA2135" s="119">
        <v>39</v>
      </c>
      <c r="BB2135" s="121">
        <v>17</v>
      </c>
      <c r="BC2135" s="125">
        <f t="shared" si="835"/>
        <v>39017</v>
      </c>
      <c r="BE2135" s="7" t="s">
        <v>228</v>
      </c>
      <c r="BR2135" s="1">
        <v>288</v>
      </c>
      <c r="BS2135" s="1">
        <v>0</v>
      </c>
      <c r="BT2135" s="1">
        <v>0</v>
      </c>
      <c r="BU2135" s="1">
        <v>0</v>
      </c>
      <c r="BV2135">
        <v>0</v>
      </c>
    </row>
    <row r="2136" spans="1:77" hidden="1" outlineLevel="1">
      <c r="A2136" t="s">
        <v>3449</v>
      </c>
      <c r="B2136" t="s">
        <v>3305</v>
      </c>
      <c r="C2136" s="1">
        <f t="shared" si="848"/>
        <v>13953</v>
      </c>
      <c r="D2136" s="7">
        <f>IF(N2136&gt;0, RANK(N2136,(N2136:P2136,Q2136:AE2136)),0)</f>
        <v>2</v>
      </c>
      <c r="E2136" s="7">
        <f>IF(O2136&gt;0,RANK(O2136,(N2136:P2136,Q2136:AE2136)),0)</f>
        <v>1</v>
      </c>
      <c r="F2136" s="7">
        <f>IF(P2136&gt;0,RANK(P2136,(N2136:P2136,Q2136:AE2136)),0)</f>
        <v>3</v>
      </c>
      <c r="G2136" s="1">
        <f t="shared" si="845"/>
        <v>674</v>
      </c>
      <c r="H2136" s="2">
        <f t="shared" si="846"/>
        <v>4.8305024009173657E-2</v>
      </c>
      <c r="I2136" s="2"/>
      <c r="J2136" s="2">
        <f t="shared" si="849"/>
        <v>0.46033111158890561</v>
      </c>
      <c r="K2136" s="2">
        <f t="shared" si="850"/>
        <v>0.5086361355980793</v>
      </c>
      <c r="L2136" s="2">
        <f t="shared" si="851"/>
        <v>1.526553429370028E-2</v>
      </c>
      <c r="M2136" s="2">
        <f t="shared" si="852"/>
        <v>1.5767218519314816E-2</v>
      </c>
      <c r="N2136" s="66">
        <v>6423</v>
      </c>
      <c r="O2136" s="66">
        <v>7097</v>
      </c>
      <c r="P2136" s="66">
        <v>213</v>
      </c>
      <c r="Q2136" s="66">
        <v>64</v>
      </c>
      <c r="R2136" s="66">
        <v>45</v>
      </c>
      <c r="S2136" s="66">
        <v>73</v>
      </c>
      <c r="U2136" s="66">
        <v>13</v>
      </c>
      <c r="W2136" s="66">
        <f>IF(Notes!B$31=1,IF(BR2136&gt;0,BR2136-T2136-SUM(X2136:AJ2136),SUM(BS2136:BY2136)),SUM(BS2136:BY2136))</f>
        <v>0</v>
      </c>
      <c r="Y2136" s="66">
        <v>0</v>
      </c>
      <c r="AA2136" s="66">
        <v>0</v>
      </c>
      <c r="AK2136" s="66">
        <v>25</v>
      </c>
      <c r="AN2136" s="7">
        <f>IF(Q2136&gt;0,RANK(Q2136,(N2136:P2136,Q2136:AE2136)),0)</f>
        <v>5</v>
      </c>
      <c r="AO2136" s="7">
        <f>IF(R2136&gt;0,RANK(R2136,(N2136:P2136,Q2136:AE2136)),0)</f>
        <v>6</v>
      </c>
      <c r="AP2136" s="7">
        <f>IF(T2136&gt;0,RANK(T2136,(N2136:P2136,Q2136:AE2136)),0)</f>
        <v>0</v>
      </c>
      <c r="AQ2136" s="7">
        <f>IF(S2136&gt;0,RANK(S2136,(N2136:P2136,Q2136:AE2136)),0)</f>
        <v>4</v>
      </c>
      <c r="AR2136" s="2">
        <f t="shared" si="853"/>
        <v>4.586827205618863E-3</v>
      </c>
      <c r="AS2136" s="2">
        <f t="shared" si="854"/>
        <v>3.2251128789507633E-3</v>
      </c>
      <c r="AT2136" s="2">
        <f t="shared" si="855"/>
        <v>0</v>
      </c>
      <c r="AU2136" s="2">
        <f t="shared" si="856"/>
        <v>5.2318497814090158E-3</v>
      </c>
      <c r="AW2136" t="s">
        <v>3449</v>
      </c>
      <c r="AX2136" t="s">
        <v>3305</v>
      </c>
      <c r="AY2136">
        <v>18</v>
      </c>
      <c r="BA2136" s="119">
        <v>39</v>
      </c>
      <c r="BB2136" s="121">
        <v>19</v>
      </c>
      <c r="BC2136" s="125">
        <f t="shared" si="835"/>
        <v>39019</v>
      </c>
      <c r="BE2136" s="7" t="s">
        <v>228</v>
      </c>
      <c r="BR2136" s="1">
        <v>32</v>
      </c>
      <c r="BS2136" s="1">
        <v>0</v>
      </c>
      <c r="BT2136" s="1">
        <v>0</v>
      </c>
      <c r="BU2136" s="1">
        <v>0</v>
      </c>
      <c r="BV2136">
        <v>0</v>
      </c>
      <c r="BY2136" t="s">
        <v>184</v>
      </c>
    </row>
    <row r="2137" spans="1:77" hidden="1" outlineLevel="1">
      <c r="A2137" t="s">
        <v>1395</v>
      </c>
      <c r="B2137" t="s">
        <v>3305</v>
      </c>
      <c r="C2137" s="1">
        <f t="shared" si="848"/>
        <v>18887</v>
      </c>
      <c r="D2137" s="7">
        <f>IF(N2137&gt;0, RANK(N2137,(N2137:P2137,Q2137:AE2137)),0)</f>
        <v>2</v>
      </c>
      <c r="E2137" s="7">
        <f>IF(O2137&gt;0,RANK(O2137,(N2137:P2137,Q2137:AE2137)),0)</f>
        <v>1</v>
      </c>
      <c r="F2137" s="7">
        <f>IF(P2137&gt;0,RANK(P2137,(N2137:P2137,Q2137:AE2137)),0)</f>
        <v>3</v>
      </c>
      <c r="G2137" s="1">
        <f t="shared" si="845"/>
        <v>3756</v>
      </c>
      <c r="H2137" s="2">
        <f t="shared" si="846"/>
        <v>0.19886694551808121</v>
      </c>
      <c r="I2137" s="2"/>
      <c r="J2137" s="2">
        <f t="shared" si="849"/>
        <v>0.39100968920421453</v>
      </c>
      <c r="K2137" s="2">
        <f t="shared" si="850"/>
        <v>0.58987663472229579</v>
      </c>
      <c r="L2137" s="2">
        <f t="shared" si="851"/>
        <v>1.03775083390692E-2</v>
      </c>
      <c r="M2137" s="2">
        <f t="shared" si="852"/>
        <v>8.7361677344204823E-3</v>
      </c>
      <c r="N2137" s="66">
        <v>7385</v>
      </c>
      <c r="O2137" s="66">
        <v>11141</v>
      </c>
      <c r="P2137" s="66">
        <v>196</v>
      </c>
      <c r="Q2137" s="66">
        <v>70</v>
      </c>
      <c r="R2137" s="66">
        <v>35</v>
      </c>
      <c r="S2137" s="66">
        <v>33</v>
      </c>
      <c r="U2137" s="66">
        <v>9</v>
      </c>
      <c r="W2137" s="66">
        <f>IF(Notes!B$31=1,IF(BR2137&gt;0,BR2137-T2137-SUM(X2137:AJ2137),SUM(BS2137:BY2137)),SUM(BS2137:BY2137))</f>
        <v>0</v>
      </c>
      <c r="Y2137" s="66">
        <v>0</v>
      </c>
      <c r="AA2137" s="66">
        <v>0</v>
      </c>
      <c r="AK2137" s="66">
        <v>18</v>
      </c>
      <c r="AN2137" s="7">
        <f>IF(Q2137&gt;0,RANK(Q2137,(N2137:P2137,Q2137:AE2137)),0)</f>
        <v>4</v>
      </c>
      <c r="AO2137" s="7">
        <f>IF(R2137&gt;0,RANK(R2137,(N2137:P2137,Q2137:AE2137)),0)</f>
        <v>5</v>
      </c>
      <c r="AP2137" s="7">
        <f>IF(T2137&gt;0,RANK(T2137,(N2137:P2137,Q2137:AE2137)),0)</f>
        <v>0</v>
      </c>
      <c r="AQ2137" s="7">
        <f>IF(S2137&gt;0,RANK(S2137,(N2137:P2137,Q2137:AE2137)),0)</f>
        <v>6</v>
      </c>
      <c r="AR2137" s="2">
        <f t="shared" si="853"/>
        <v>3.7062529782390004E-3</v>
      </c>
      <c r="AS2137" s="2">
        <f t="shared" si="854"/>
        <v>1.8531264891195002E-3</v>
      </c>
      <c r="AT2137" s="2">
        <f t="shared" si="855"/>
        <v>0</v>
      </c>
      <c r="AU2137" s="2">
        <f t="shared" si="856"/>
        <v>1.7472335468841002E-3</v>
      </c>
      <c r="AW2137" t="s">
        <v>1395</v>
      </c>
      <c r="AX2137" t="s">
        <v>3305</v>
      </c>
      <c r="AY2137">
        <v>4</v>
      </c>
      <c r="BA2137" s="119">
        <v>39</v>
      </c>
      <c r="BB2137" s="121">
        <v>21</v>
      </c>
      <c r="BC2137" s="125">
        <f t="shared" si="835"/>
        <v>39021</v>
      </c>
      <c r="BE2137" s="7" t="s">
        <v>228</v>
      </c>
      <c r="BR2137" s="1">
        <v>49</v>
      </c>
      <c r="BS2137" s="1">
        <v>0</v>
      </c>
      <c r="BT2137" s="1">
        <v>0</v>
      </c>
      <c r="BU2137" s="1">
        <v>0</v>
      </c>
      <c r="BV2137">
        <v>0</v>
      </c>
    </row>
    <row r="2138" spans="1:77" hidden="1" outlineLevel="1">
      <c r="A2138" t="s">
        <v>2895</v>
      </c>
      <c r="B2138" t="s">
        <v>3305</v>
      </c>
      <c r="C2138" s="1">
        <f t="shared" si="848"/>
        <v>66770</v>
      </c>
      <c r="D2138" s="7">
        <f>IF(N2138&gt;0, RANK(N2138,(N2138:P2138,Q2138:AE2138)),0)</f>
        <v>2</v>
      </c>
      <c r="E2138" s="7">
        <f>IF(O2138&gt;0,RANK(O2138,(N2138:P2138,Q2138:AE2138)),0)</f>
        <v>1</v>
      </c>
      <c r="F2138" s="7">
        <f>IF(P2138&gt;0,RANK(P2138,(N2138:P2138,Q2138:AE2138)),0)</f>
        <v>3</v>
      </c>
      <c r="G2138" s="1">
        <f t="shared" si="845"/>
        <v>1676</v>
      </c>
      <c r="H2138" s="2">
        <f t="shared" si="846"/>
        <v>2.5101093305376666E-2</v>
      </c>
      <c r="I2138" s="2"/>
      <c r="J2138" s="2">
        <f t="shared" si="849"/>
        <v>0.47862812640407371</v>
      </c>
      <c r="K2138" s="2">
        <f t="shared" si="850"/>
        <v>0.50372921970945039</v>
      </c>
      <c r="L2138" s="2">
        <f t="shared" si="851"/>
        <v>9.8996555339224204E-3</v>
      </c>
      <c r="M2138" s="2">
        <f t="shared" si="852"/>
        <v>7.7429983525534804E-3</v>
      </c>
      <c r="N2138" s="66">
        <v>31958</v>
      </c>
      <c r="O2138" s="66">
        <v>33634</v>
      </c>
      <c r="P2138" s="66">
        <v>661</v>
      </c>
      <c r="Q2138" s="66">
        <v>217</v>
      </c>
      <c r="R2138" s="66">
        <v>110</v>
      </c>
      <c r="S2138" s="66">
        <v>130</v>
      </c>
      <c r="U2138" s="66">
        <v>25</v>
      </c>
      <c r="W2138" s="66">
        <f>IF(Notes!B$31=1,IF(BR2138&gt;0,BR2138-T2138-SUM(X2138:AJ2138),SUM(BS2138:BY2138)),SUM(BS2138:BY2138))</f>
        <v>0</v>
      </c>
      <c r="Y2138" s="66">
        <v>0</v>
      </c>
      <c r="AA2138" s="66">
        <v>0</v>
      </c>
      <c r="AK2138" s="66">
        <v>35</v>
      </c>
      <c r="AN2138" s="7">
        <f>IF(Q2138&gt;0,RANK(Q2138,(N2138:P2138,Q2138:AE2138)),0)</f>
        <v>4</v>
      </c>
      <c r="AO2138" s="7">
        <f>IF(R2138&gt;0,RANK(R2138,(N2138:P2138,Q2138:AE2138)),0)</f>
        <v>6</v>
      </c>
      <c r="AP2138" s="7">
        <f>IF(T2138&gt;0,RANK(T2138,(N2138:P2138,Q2138:AE2138)),0)</f>
        <v>0</v>
      </c>
      <c r="AQ2138" s="7">
        <f>IF(S2138&gt;0,RANK(S2138,(N2138:P2138,Q2138:AE2138)),0)</f>
        <v>5</v>
      </c>
      <c r="AR2138" s="2">
        <f t="shared" si="853"/>
        <v>3.2499625580350456E-3</v>
      </c>
      <c r="AS2138" s="2">
        <f t="shared" si="854"/>
        <v>1.6474464579901153E-3</v>
      </c>
      <c r="AT2138" s="2">
        <f t="shared" si="855"/>
        <v>0</v>
      </c>
      <c r="AU2138" s="2">
        <f t="shared" si="856"/>
        <v>1.9469821776246818E-3</v>
      </c>
      <c r="AW2138" t="s">
        <v>2895</v>
      </c>
      <c r="AX2138" t="s">
        <v>3305</v>
      </c>
      <c r="AY2138">
        <v>7</v>
      </c>
      <c r="BA2138" s="119">
        <v>39</v>
      </c>
      <c r="BB2138" s="121">
        <v>23</v>
      </c>
      <c r="BC2138" s="125">
        <f t="shared" si="835"/>
        <v>39023</v>
      </c>
      <c r="BE2138" s="7" t="s">
        <v>228</v>
      </c>
      <c r="BR2138" s="1">
        <v>217</v>
      </c>
      <c r="BS2138" s="1">
        <v>0</v>
      </c>
      <c r="BT2138" s="1">
        <v>0</v>
      </c>
      <c r="BU2138" s="1">
        <v>0</v>
      </c>
      <c r="BV2138">
        <v>0</v>
      </c>
      <c r="BY2138" t="s">
        <v>185</v>
      </c>
    </row>
    <row r="2139" spans="1:77" hidden="1" outlineLevel="1">
      <c r="A2139" t="s">
        <v>2599</v>
      </c>
      <c r="B2139" t="s">
        <v>3305</v>
      </c>
      <c r="C2139" s="1">
        <f t="shared" si="848"/>
        <v>95480</v>
      </c>
      <c r="D2139" s="7">
        <f>IF(N2139&gt;0, RANK(N2139,(N2139:P2139,Q2139:AE2139)),0)</f>
        <v>2</v>
      </c>
      <c r="E2139" s="7">
        <f>IF(O2139&gt;0,RANK(O2139,(N2139:P2139,Q2139:AE2139)),0)</f>
        <v>1</v>
      </c>
      <c r="F2139" s="7">
        <f>IF(P2139&gt;0,RANK(P2139,(N2139:P2139,Q2139:AE2139)),0)</f>
        <v>3</v>
      </c>
      <c r="G2139" s="1">
        <f t="shared" si="845"/>
        <v>30948</v>
      </c>
      <c r="H2139" s="2">
        <f t="shared" si="846"/>
        <v>0.32413070800167576</v>
      </c>
      <c r="I2139" s="2"/>
      <c r="J2139" s="2">
        <f t="shared" si="849"/>
        <v>0.33107457059069961</v>
      </c>
      <c r="K2139" s="2">
        <f t="shared" si="850"/>
        <v>0.65520527859237532</v>
      </c>
      <c r="L2139" s="2">
        <f t="shared" si="851"/>
        <v>6.2735651445328866E-3</v>
      </c>
      <c r="M2139" s="2">
        <f t="shared" si="852"/>
        <v>7.4465856723921276E-3</v>
      </c>
      <c r="N2139" s="66">
        <v>31611</v>
      </c>
      <c r="O2139" s="66">
        <v>62559</v>
      </c>
      <c r="P2139" s="66">
        <v>599</v>
      </c>
      <c r="Q2139" s="66">
        <v>362</v>
      </c>
      <c r="R2139" s="66">
        <v>122</v>
      </c>
      <c r="S2139" s="66">
        <v>169</v>
      </c>
      <c r="U2139" s="66">
        <v>13</v>
      </c>
      <c r="W2139" s="66">
        <f>IF(Notes!B$31=1,IF(BR2139&gt;0,BR2139-T2139-SUM(X2139:AJ2139),SUM(BS2139:BY2139)),SUM(BS2139:BY2139))</f>
        <v>0</v>
      </c>
      <c r="Y2139" s="66">
        <v>1</v>
      </c>
      <c r="AA2139" s="66">
        <v>0</v>
      </c>
      <c r="AK2139" s="66">
        <v>44</v>
      </c>
      <c r="AN2139" s="7">
        <f>IF(Q2139&gt;0,RANK(Q2139,(N2139:P2139,Q2139:AE2139)),0)</f>
        <v>4</v>
      </c>
      <c r="AO2139" s="7">
        <f>IF(R2139&gt;0,RANK(R2139,(N2139:P2139,Q2139:AE2139)),0)</f>
        <v>6</v>
      </c>
      <c r="AP2139" s="7">
        <f>IF(T2139&gt;0,RANK(T2139,(N2139:P2139,Q2139:AE2139)),0)</f>
        <v>0</v>
      </c>
      <c r="AQ2139" s="7">
        <f>IF(S2139&gt;0,RANK(S2139,(N2139:P2139,Q2139:AE2139)),0)</f>
        <v>5</v>
      </c>
      <c r="AR2139" s="2">
        <f t="shared" si="853"/>
        <v>3.7913699204021787E-3</v>
      </c>
      <c r="AS2139" s="2">
        <f t="shared" si="854"/>
        <v>1.2777545035609552E-3</v>
      </c>
      <c r="AT2139" s="2">
        <f t="shared" si="855"/>
        <v>0</v>
      </c>
      <c r="AU2139" s="2">
        <f t="shared" si="856"/>
        <v>1.7700041893590282E-3</v>
      </c>
      <c r="AW2139" t="s">
        <v>2599</v>
      </c>
      <c r="AX2139" t="s">
        <v>3305</v>
      </c>
      <c r="AY2139">
        <v>2</v>
      </c>
      <c r="BA2139" s="119">
        <v>39</v>
      </c>
      <c r="BB2139" s="121">
        <v>25</v>
      </c>
      <c r="BC2139" s="125">
        <f t="shared" si="835"/>
        <v>39025</v>
      </c>
      <c r="BE2139" s="7" t="s">
        <v>228</v>
      </c>
      <c r="BQ2139" s="105"/>
      <c r="BR2139" s="105">
        <v>255</v>
      </c>
      <c r="BS2139" s="1">
        <v>0</v>
      </c>
      <c r="BT2139" s="1">
        <v>0</v>
      </c>
      <c r="BU2139" s="1">
        <v>0</v>
      </c>
      <c r="BV2139">
        <v>0</v>
      </c>
      <c r="BY2139" t="s">
        <v>188</v>
      </c>
    </row>
    <row r="2140" spans="1:77" hidden="1" outlineLevel="1">
      <c r="A2140" t="s">
        <v>740</v>
      </c>
      <c r="B2140" t="s">
        <v>3305</v>
      </c>
      <c r="C2140" s="1">
        <f t="shared" si="848"/>
        <v>19305</v>
      </c>
      <c r="D2140" s="7">
        <f>IF(N2140&gt;0, RANK(N2140,(N2140:P2140,Q2140:AE2140)),0)</f>
        <v>2</v>
      </c>
      <c r="E2140" s="7">
        <f>IF(O2140&gt;0,RANK(O2140,(N2140:P2140,Q2140:AE2140)),0)</f>
        <v>1</v>
      </c>
      <c r="F2140" s="7">
        <f>IF(P2140&gt;0,RANK(P2140,(N2140:P2140,Q2140:AE2140)),0)</f>
        <v>3</v>
      </c>
      <c r="G2140" s="1">
        <f t="shared" si="845"/>
        <v>5851</v>
      </c>
      <c r="H2140" s="2">
        <f t="shared" si="846"/>
        <v>0.30308210308210309</v>
      </c>
      <c r="I2140" s="2"/>
      <c r="J2140" s="2">
        <f t="shared" si="849"/>
        <v>0.33970473970473969</v>
      </c>
      <c r="K2140" s="2">
        <f t="shared" si="850"/>
        <v>0.64278684278684284</v>
      </c>
      <c r="L2140" s="2">
        <f t="shared" si="851"/>
        <v>1.0204610204610205E-2</v>
      </c>
      <c r="M2140" s="2">
        <f t="shared" si="852"/>
        <v>7.3038073038072682E-3</v>
      </c>
      <c r="N2140" s="66">
        <v>6558</v>
      </c>
      <c r="O2140" s="66">
        <v>12409</v>
      </c>
      <c r="P2140" s="66">
        <v>197</v>
      </c>
      <c r="Q2140" s="66">
        <v>67</v>
      </c>
      <c r="R2140" s="66">
        <v>21</v>
      </c>
      <c r="S2140" s="66">
        <v>34</v>
      </c>
      <c r="U2140" s="66">
        <v>8</v>
      </c>
      <c r="W2140" s="66">
        <f>IF(Notes!B$31=1,IF(BR2140&gt;0,BR2140-T2140-SUM(X2140:AJ2140),SUM(BS2140:BY2140)),SUM(BS2140:BY2140))</f>
        <v>0</v>
      </c>
      <c r="Y2140" s="66">
        <v>0</v>
      </c>
      <c r="AA2140" s="66">
        <v>0</v>
      </c>
      <c r="AK2140" s="66">
        <v>11</v>
      </c>
      <c r="AN2140" s="7">
        <f>IF(Q2140&gt;0,RANK(Q2140,(N2140:P2140,Q2140:AE2140)),0)</f>
        <v>4</v>
      </c>
      <c r="AO2140" s="7">
        <f>IF(R2140&gt;0,RANK(R2140,(N2140:P2140,Q2140:AE2140)),0)</f>
        <v>6</v>
      </c>
      <c r="AP2140" s="7">
        <f>IF(T2140&gt;0,RANK(T2140,(N2140:P2140,Q2140:AE2140)),0)</f>
        <v>0</v>
      </c>
      <c r="AQ2140" s="7">
        <f>IF(S2140&gt;0,RANK(S2140,(N2140:P2140,Q2140:AE2140)),0)</f>
        <v>5</v>
      </c>
      <c r="AR2140" s="2">
        <f t="shared" si="853"/>
        <v>3.4706034706034707E-3</v>
      </c>
      <c r="AS2140" s="2">
        <f t="shared" si="854"/>
        <v>1.0878010878010878E-3</v>
      </c>
      <c r="AT2140" s="2">
        <f t="shared" si="855"/>
        <v>0</v>
      </c>
      <c r="AU2140" s="2">
        <f t="shared" si="856"/>
        <v>1.7612017612017611E-3</v>
      </c>
      <c r="AW2140" t="s">
        <v>740</v>
      </c>
      <c r="AX2140" t="s">
        <v>3305</v>
      </c>
      <c r="AY2140">
        <v>3</v>
      </c>
      <c r="BA2140" s="119">
        <v>39</v>
      </c>
      <c r="BB2140" s="121">
        <v>27</v>
      </c>
      <c r="BC2140" s="125">
        <f t="shared" si="835"/>
        <v>39027</v>
      </c>
      <c r="BE2140" s="7" t="s">
        <v>228</v>
      </c>
      <c r="BR2140" s="1">
        <v>37</v>
      </c>
      <c r="BS2140" s="1">
        <v>0</v>
      </c>
      <c r="BT2140" s="1">
        <v>0</v>
      </c>
      <c r="BU2140" s="1">
        <v>0</v>
      </c>
      <c r="BV2140">
        <v>0</v>
      </c>
      <c r="BY2140" t="s">
        <v>189</v>
      </c>
    </row>
    <row r="2141" spans="1:77" hidden="1" outlineLevel="1">
      <c r="A2141" t="s">
        <v>1721</v>
      </c>
      <c r="B2141" t="s">
        <v>3305</v>
      </c>
      <c r="C2141" s="1">
        <f t="shared" si="848"/>
        <v>48487</v>
      </c>
      <c r="D2141" s="7">
        <f>IF(N2141&gt;0, RANK(N2141,(N2141:P2141,Q2141:AE2141)),0)</f>
        <v>2</v>
      </c>
      <c r="E2141" s="7">
        <f>IF(O2141&gt;0,RANK(O2141,(N2141:P2141,Q2141:AE2141)),0)</f>
        <v>1</v>
      </c>
      <c r="F2141" s="7">
        <f>IF(P2141&gt;0,RANK(P2141,(N2141:P2141,Q2141:AE2141)),0)</f>
        <v>3</v>
      </c>
      <c r="G2141" s="1">
        <f t="shared" si="845"/>
        <v>3703</v>
      </c>
      <c r="H2141" s="2">
        <f t="shared" si="846"/>
        <v>7.6370986037494593E-2</v>
      </c>
      <c r="I2141" s="2"/>
      <c r="J2141" s="2">
        <f t="shared" si="849"/>
        <v>0.451296223730072</v>
      </c>
      <c r="K2141" s="2">
        <f t="shared" si="850"/>
        <v>0.52766720976756654</v>
      </c>
      <c r="L2141" s="2">
        <f t="shared" si="851"/>
        <v>1.1240126219399014E-2</v>
      </c>
      <c r="M2141" s="2">
        <f t="shared" si="852"/>
        <v>9.7964402829625059E-3</v>
      </c>
      <c r="N2141" s="66">
        <v>21882</v>
      </c>
      <c r="O2141" s="66">
        <v>25585</v>
      </c>
      <c r="P2141" s="66">
        <v>545</v>
      </c>
      <c r="Q2141" s="66">
        <v>143</v>
      </c>
      <c r="R2141" s="66">
        <v>94</v>
      </c>
      <c r="S2141" s="66">
        <v>135</v>
      </c>
      <c r="U2141" s="66">
        <v>30</v>
      </c>
      <c r="W2141" s="66">
        <f>IF(Notes!B$31=1,IF(BR2141&gt;0,BR2141-T2141-SUM(X2141:AJ2141),SUM(BS2141:BY2141)),SUM(BS2141:BY2141))</f>
        <v>7</v>
      </c>
      <c r="Y2141" s="66">
        <v>2</v>
      </c>
      <c r="AA2141" s="66">
        <v>0</v>
      </c>
      <c r="AK2141" s="66">
        <v>64</v>
      </c>
      <c r="AN2141" s="7">
        <f>IF(Q2141&gt;0,RANK(Q2141,(N2141:P2141,Q2141:AE2141)),0)</f>
        <v>4</v>
      </c>
      <c r="AO2141" s="7">
        <f>IF(R2141&gt;0,RANK(R2141,(N2141:P2141,Q2141:AE2141)),0)</f>
        <v>6</v>
      </c>
      <c r="AP2141" s="7">
        <f>IF(T2141&gt;0,RANK(T2141,(N2141:P2141,Q2141:AE2141)),0)</f>
        <v>0</v>
      </c>
      <c r="AQ2141" s="7">
        <f>IF(S2141&gt;0,RANK(S2141,(N2141:P2141,Q2141:AE2141)),0)</f>
        <v>5</v>
      </c>
      <c r="AR2141" s="2">
        <f t="shared" si="853"/>
        <v>2.9492441272918513E-3</v>
      </c>
      <c r="AS2141" s="2">
        <f t="shared" si="854"/>
        <v>1.9386639717862519E-3</v>
      </c>
      <c r="AT2141" s="2">
        <f t="shared" si="855"/>
        <v>0</v>
      </c>
      <c r="AU2141" s="2">
        <f t="shared" si="856"/>
        <v>2.7842514488419577E-3</v>
      </c>
      <c r="AW2141" t="s">
        <v>1721</v>
      </c>
      <c r="AX2141" t="s">
        <v>3305</v>
      </c>
      <c r="AY2141">
        <v>6</v>
      </c>
      <c r="BA2141" s="119">
        <v>39</v>
      </c>
      <c r="BB2141" s="121">
        <v>29</v>
      </c>
      <c r="BC2141" s="125">
        <f t="shared" si="835"/>
        <v>39029</v>
      </c>
      <c r="BE2141" s="7" t="s">
        <v>228</v>
      </c>
      <c r="BQ2141" s="105"/>
      <c r="BR2141" s="105">
        <v>221</v>
      </c>
      <c r="BS2141" s="1">
        <v>7</v>
      </c>
      <c r="BT2141" s="1">
        <v>0</v>
      </c>
      <c r="BU2141" s="1">
        <v>0</v>
      </c>
      <c r="BV2141">
        <v>0</v>
      </c>
      <c r="BY2141" t="s">
        <v>190</v>
      </c>
    </row>
    <row r="2142" spans="1:77" hidden="1" outlineLevel="1">
      <c r="A2142" t="s">
        <v>1646</v>
      </c>
      <c r="B2142" t="s">
        <v>3305</v>
      </c>
      <c r="C2142" s="1">
        <f t="shared" si="848"/>
        <v>16863</v>
      </c>
      <c r="D2142" s="7">
        <f>IF(N2142&gt;0, RANK(N2142,(N2142:P2142,Q2142:AE2142)),0)</f>
        <v>2</v>
      </c>
      <c r="E2142" s="7">
        <f>IF(O2142&gt;0,RANK(O2142,(N2142:P2142,Q2142:AE2142)),0)</f>
        <v>1</v>
      </c>
      <c r="F2142" s="7">
        <f>IF(P2142&gt;0,RANK(P2142,(N2142:P2142,Q2142:AE2142)),0)</f>
        <v>3</v>
      </c>
      <c r="G2142" s="1">
        <f t="shared" si="845"/>
        <v>986</v>
      </c>
      <c r="H2142" s="2">
        <f t="shared" si="846"/>
        <v>5.8471209156140666E-2</v>
      </c>
      <c r="I2142" s="2"/>
      <c r="J2142" s="2">
        <f t="shared" si="849"/>
        <v>0.45596868884540115</v>
      </c>
      <c r="K2142" s="2">
        <f t="shared" si="850"/>
        <v>0.51443989800154188</v>
      </c>
      <c r="L2142" s="2">
        <f t="shared" si="851"/>
        <v>1.3105615845341872E-2</v>
      </c>
      <c r="M2142" s="2">
        <f t="shared" si="852"/>
        <v>1.6485797307715148E-2</v>
      </c>
      <c r="N2142" s="66">
        <v>7689</v>
      </c>
      <c r="O2142" s="66">
        <v>8675</v>
      </c>
      <c r="P2142" s="66">
        <v>221</v>
      </c>
      <c r="Q2142" s="66">
        <v>86</v>
      </c>
      <c r="R2142" s="66">
        <v>65</v>
      </c>
      <c r="S2142" s="66">
        <v>74</v>
      </c>
      <c r="U2142" s="66">
        <v>20</v>
      </c>
      <c r="W2142" s="66">
        <f>IF(Notes!B$31=1,IF(BR2142&gt;0,BR2142-T2142-SUM(X2142:AJ2142),SUM(BS2142:BY2142)),SUM(BS2142:BY2142))</f>
        <v>0</v>
      </c>
      <c r="Y2142" s="66">
        <v>0</v>
      </c>
      <c r="AA2142" s="66">
        <v>0</v>
      </c>
      <c r="AK2142" s="66">
        <v>33</v>
      </c>
      <c r="AN2142" s="7">
        <f>IF(Q2142&gt;0,RANK(Q2142,(N2142:P2142,Q2142:AE2142)),0)</f>
        <v>4</v>
      </c>
      <c r="AO2142" s="7">
        <f>IF(R2142&gt;0,RANK(R2142,(N2142:P2142,Q2142:AE2142)),0)</f>
        <v>6</v>
      </c>
      <c r="AP2142" s="7">
        <f>IF(T2142&gt;0,RANK(T2142,(N2142:P2142,Q2142:AE2142)),0)</f>
        <v>0</v>
      </c>
      <c r="AQ2142" s="7">
        <f>IF(S2142&gt;0,RANK(S2142,(N2142:P2142,Q2142:AE2142)),0)</f>
        <v>5</v>
      </c>
      <c r="AR2142" s="2">
        <f t="shared" si="853"/>
        <v>5.0999229081420865E-3</v>
      </c>
      <c r="AS2142" s="2">
        <f t="shared" si="854"/>
        <v>3.8545928956887862E-3</v>
      </c>
      <c r="AT2142" s="2">
        <f t="shared" si="855"/>
        <v>0</v>
      </c>
      <c r="AU2142" s="2">
        <f t="shared" si="856"/>
        <v>4.388305758168772E-3</v>
      </c>
      <c r="AW2142" t="s">
        <v>1646</v>
      </c>
      <c r="AX2142" t="s">
        <v>3305</v>
      </c>
      <c r="AY2142">
        <v>18</v>
      </c>
      <c r="BA2142" s="119">
        <v>39</v>
      </c>
      <c r="BB2142" s="121">
        <v>31</v>
      </c>
      <c r="BC2142" s="125">
        <f t="shared" si="835"/>
        <v>39031</v>
      </c>
      <c r="BE2142" s="7" t="s">
        <v>228</v>
      </c>
      <c r="BR2142" s="1">
        <v>75</v>
      </c>
      <c r="BS2142" s="1">
        <v>0</v>
      </c>
      <c r="BT2142" s="1">
        <v>0</v>
      </c>
      <c r="BU2142" s="1">
        <v>0</v>
      </c>
      <c r="BV2142">
        <v>0</v>
      </c>
    </row>
    <row r="2143" spans="1:77" hidden="1" outlineLevel="1">
      <c r="A2143" t="s">
        <v>1997</v>
      </c>
      <c r="B2143" t="s">
        <v>3305</v>
      </c>
      <c r="C2143" s="1">
        <f t="shared" si="848"/>
        <v>21174</v>
      </c>
      <c r="D2143" s="7">
        <f>IF(N2143&gt;0, RANK(N2143,(N2143:P2143,Q2143:AE2143)),0)</f>
        <v>2</v>
      </c>
      <c r="E2143" s="7">
        <f>IF(O2143&gt;0,RANK(O2143,(N2143:P2143,Q2143:AE2143)),0)</f>
        <v>1</v>
      </c>
      <c r="F2143" s="7">
        <f>IF(P2143&gt;0,RANK(P2143,(N2143:P2143,Q2143:AE2143)),0)</f>
        <v>3</v>
      </c>
      <c r="G2143" s="1">
        <f t="shared" si="845"/>
        <v>4027</v>
      </c>
      <c r="H2143" s="2">
        <f t="shared" si="846"/>
        <v>0.19018607726456976</v>
      </c>
      <c r="I2143" s="2"/>
      <c r="J2143" s="2">
        <f t="shared" si="849"/>
        <v>0.3914706715783508</v>
      </c>
      <c r="K2143" s="2">
        <f t="shared" si="850"/>
        <v>0.58165674884292051</v>
      </c>
      <c r="L2143" s="2">
        <f t="shared" si="851"/>
        <v>1.142911117408142E-2</v>
      </c>
      <c r="M2143" s="2">
        <f t="shared" si="852"/>
        <v>1.5443468404647264E-2</v>
      </c>
      <c r="N2143" s="66">
        <v>8289</v>
      </c>
      <c r="O2143" s="66">
        <v>12316</v>
      </c>
      <c r="P2143" s="66">
        <v>242</v>
      </c>
      <c r="Q2143" s="66">
        <v>105</v>
      </c>
      <c r="R2143" s="66">
        <v>71</v>
      </c>
      <c r="S2143" s="66">
        <v>80</v>
      </c>
      <c r="U2143" s="66">
        <v>34</v>
      </c>
      <c r="W2143" s="66">
        <f>IF(Notes!B$31=1,IF(BR2143&gt;0,BR2143-T2143-SUM(X2143:AJ2143),SUM(BS2143:BY2143)),SUM(BS2143:BY2143))</f>
        <v>0</v>
      </c>
      <c r="Y2143" s="66">
        <v>0</v>
      </c>
      <c r="AA2143" s="66">
        <v>0</v>
      </c>
      <c r="AK2143" s="66">
        <v>37</v>
      </c>
      <c r="AN2143" s="7">
        <f>IF(Q2143&gt;0,RANK(Q2143,(N2143:P2143,Q2143:AE2143)),0)</f>
        <v>4</v>
      </c>
      <c r="AO2143" s="7">
        <f>IF(R2143&gt;0,RANK(R2143,(N2143:P2143,Q2143:AE2143)),0)</f>
        <v>6</v>
      </c>
      <c r="AP2143" s="7">
        <f>IF(T2143&gt;0,RANK(T2143,(N2143:P2143,Q2143:AE2143)),0)</f>
        <v>0</v>
      </c>
      <c r="AQ2143" s="7">
        <f>IF(S2143&gt;0,RANK(S2143,(N2143:P2143,Q2143:AE2143)),0)</f>
        <v>5</v>
      </c>
      <c r="AR2143" s="2">
        <f t="shared" si="853"/>
        <v>4.9589118730518564E-3</v>
      </c>
      <c r="AS2143" s="2">
        <f t="shared" si="854"/>
        <v>3.3531689808255407E-3</v>
      </c>
      <c r="AT2143" s="2">
        <f t="shared" si="855"/>
        <v>0</v>
      </c>
      <c r="AU2143" s="2">
        <f t="shared" si="856"/>
        <v>3.7782185699442713E-3</v>
      </c>
      <c r="AW2143" t="s">
        <v>1997</v>
      </c>
      <c r="AX2143" t="s">
        <v>3305</v>
      </c>
      <c r="AY2143">
        <v>5</v>
      </c>
      <c r="BA2143" s="119">
        <v>39</v>
      </c>
      <c r="BB2143" s="121">
        <v>33</v>
      </c>
      <c r="BC2143" s="125">
        <f t="shared" si="835"/>
        <v>39033</v>
      </c>
      <c r="BE2143" s="7" t="s">
        <v>228</v>
      </c>
      <c r="BR2143" s="1">
        <v>51</v>
      </c>
      <c r="BS2143" s="1">
        <v>0</v>
      </c>
      <c r="BT2143" s="1">
        <v>0</v>
      </c>
      <c r="BU2143" s="1">
        <v>0</v>
      </c>
      <c r="BV2143">
        <v>0</v>
      </c>
      <c r="BY2143" t="s">
        <v>55</v>
      </c>
    </row>
    <row r="2144" spans="1:77" hidden="1" outlineLevel="1">
      <c r="A2144" t="s">
        <v>1915</v>
      </c>
      <c r="B2144" t="s">
        <v>3305</v>
      </c>
      <c r="C2144" s="1">
        <f t="shared" si="848"/>
        <v>665352</v>
      </c>
      <c r="D2144" s="7">
        <f>IF(N2144&gt;0, RANK(N2144,(N2144:P2144,Q2144:AE2144)),0)</f>
        <v>1</v>
      </c>
      <c r="E2144" s="7">
        <f>IF(O2144&gt;0,RANK(O2144,(N2144:P2144,Q2144:AE2144)),0)</f>
        <v>2</v>
      </c>
      <c r="F2144" s="7">
        <f>IF(P2144&gt;0,RANK(P2144,(N2144:P2144,Q2144:AE2144)),0)</f>
        <v>3</v>
      </c>
      <c r="G2144" s="1">
        <f t="shared" si="845"/>
        <v>258542</v>
      </c>
      <c r="H2144" s="2">
        <f t="shared" si="846"/>
        <v>0.38857927833688033</v>
      </c>
      <c r="I2144" s="2"/>
      <c r="J2144" s="2">
        <f t="shared" si="849"/>
        <v>0.68899169161586649</v>
      </c>
      <c r="K2144" s="2">
        <f t="shared" si="850"/>
        <v>0.30041241327898616</v>
      </c>
      <c r="L2144" s="2">
        <f t="shared" si="851"/>
        <v>5.434717262441535E-3</v>
      </c>
      <c r="M2144" s="2">
        <f t="shared" si="852"/>
        <v>5.1611778427058221E-3</v>
      </c>
      <c r="N2144" s="66">
        <v>458422</v>
      </c>
      <c r="O2144" s="66">
        <v>199880</v>
      </c>
      <c r="P2144" s="66">
        <v>3616</v>
      </c>
      <c r="Q2144" s="66">
        <v>1477</v>
      </c>
      <c r="R2144" s="66">
        <v>711</v>
      </c>
      <c r="S2144" s="66">
        <v>820</v>
      </c>
      <c r="U2144" s="66">
        <v>144</v>
      </c>
      <c r="W2144" s="66">
        <f>IF(Notes!B$31=1,IF(BR2144&gt;0,BR2144-T2144-SUM(X2144:AJ2144),SUM(BS2144:BY2144)),SUM(BS2144:BY2144))</f>
        <v>25</v>
      </c>
      <c r="Y2144" s="66">
        <v>41</v>
      </c>
      <c r="AA2144" s="66">
        <v>0</v>
      </c>
      <c r="AK2144" s="66">
        <v>216</v>
      </c>
      <c r="AN2144" s="7">
        <f>IF(Q2144&gt;0,RANK(Q2144,(N2144:P2144,Q2144:AE2144)),0)</f>
        <v>4</v>
      </c>
      <c r="AO2144" s="7">
        <f>IF(R2144&gt;0,RANK(R2144,(N2144:P2144,Q2144:AE2144)),0)</f>
        <v>6</v>
      </c>
      <c r="AP2144" s="7">
        <f>IF(T2144&gt;0,RANK(T2144,(N2144:P2144,Q2144:AE2144)),0)</f>
        <v>0</v>
      </c>
      <c r="AQ2144" s="7">
        <f>IF(S2144&gt;0,RANK(S2144,(N2144:P2144,Q2144:AE2144)),0)</f>
        <v>5</v>
      </c>
      <c r="AR2144" s="2">
        <f t="shared" si="853"/>
        <v>2.2198775986244875E-3</v>
      </c>
      <c r="AS2144" s="2">
        <f t="shared" si="854"/>
        <v>1.0686072935829456E-3</v>
      </c>
      <c r="AT2144" s="2">
        <f t="shared" si="855"/>
        <v>0</v>
      </c>
      <c r="AU2144" s="2">
        <f t="shared" si="856"/>
        <v>1.2324303526554366E-3</v>
      </c>
      <c r="AW2144" t="s">
        <v>1915</v>
      </c>
      <c r="AX2144" t="s">
        <v>3305</v>
      </c>
      <c r="AY2144">
        <v>0</v>
      </c>
      <c r="BA2144" s="119">
        <v>39</v>
      </c>
      <c r="BB2144" s="121">
        <v>35</v>
      </c>
      <c r="BC2144" s="125">
        <f t="shared" si="835"/>
        <v>39035</v>
      </c>
      <c r="BE2144" s="7" t="s">
        <v>228</v>
      </c>
      <c r="BR2144" s="1">
        <v>2013</v>
      </c>
      <c r="BS2144" s="1">
        <v>3</v>
      </c>
      <c r="BT2144" s="1">
        <v>1</v>
      </c>
      <c r="BU2144" s="1">
        <v>0</v>
      </c>
      <c r="BV2144">
        <v>21</v>
      </c>
    </row>
    <row r="2145" spans="1:77" hidden="1" outlineLevel="1">
      <c r="A2145" t="s">
        <v>2628</v>
      </c>
      <c r="B2145" t="s">
        <v>3305</v>
      </c>
      <c r="C2145" s="1">
        <f t="shared" si="848"/>
        <v>25793</v>
      </c>
      <c r="D2145" s="7">
        <f>IF(N2145&gt;0, RANK(N2145,(N2145:P2145,Q2145:AE2145)),0)</f>
        <v>2</v>
      </c>
      <c r="E2145" s="7">
        <f>IF(O2145&gt;0,RANK(O2145,(N2145:P2145,Q2145:AE2145)),0)</f>
        <v>1</v>
      </c>
      <c r="F2145" s="7">
        <f>IF(P2145&gt;0,RANK(P2145,(N2145:P2145,Q2145:AE2145)),0)</f>
        <v>3</v>
      </c>
      <c r="G2145" s="1">
        <f t="shared" si="845"/>
        <v>9326</v>
      </c>
      <c r="H2145" s="2">
        <f t="shared" si="846"/>
        <v>0.36157096886752221</v>
      </c>
      <c r="I2145" s="2"/>
      <c r="J2145" s="2">
        <f t="shared" si="849"/>
        <v>0.30876594424843951</v>
      </c>
      <c r="K2145" s="2">
        <f t="shared" si="850"/>
        <v>0.67033691311596166</v>
      </c>
      <c r="L2145" s="2">
        <f t="shared" si="851"/>
        <v>1.0584267049199396E-2</v>
      </c>
      <c r="M2145" s="2">
        <f t="shared" si="852"/>
        <v>1.0312875586399435E-2</v>
      </c>
      <c r="N2145" s="66">
        <v>7964</v>
      </c>
      <c r="O2145" s="66">
        <v>17290</v>
      </c>
      <c r="P2145" s="66">
        <v>273</v>
      </c>
      <c r="Q2145" s="66">
        <v>97</v>
      </c>
      <c r="R2145" s="66">
        <v>69</v>
      </c>
      <c r="S2145" s="66">
        <v>59</v>
      </c>
      <c r="U2145" s="66">
        <v>15</v>
      </c>
      <c r="W2145" s="66">
        <f>IF(Notes!B$31=1,IF(BR2145&gt;0,BR2145-T2145-SUM(X2145:AJ2145),SUM(BS2145:BY2145)),SUM(BS2145:BY2145))</f>
        <v>0</v>
      </c>
      <c r="Y2145" s="66">
        <v>0</v>
      </c>
      <c r="AA2145" s="66">
        <v>0</v>
      </c>
      <c r="AK2145" s="66">
        <v>26</v>
      </c>
      <c r="AN2145" s="7">
        <f>IF(Q2145&gt;0,RANK(Q2145,(N2145:P2145,Q2145:AE2145)),0)</f>
        <v>4</v>
      </c>
      <c r="AO2145" s="7">
        <f>IF(R2145&gt;0,RANK(R2145,(N2145:P2145,Q2145:AE2145)),0)</f>
        <v>5</v>
      </c>
      <c r="AP2145" s="7">
        <f>IF(T2145&gt;0,RANK(T2145,(N2145:P2145,Q2145:AE2145)),0)</f>
        <v>0</v>
      </c>
      <c r="AQ2145" s="7">
        <f>IF(S2145&gt;0,RANK(S2145,(N2145:P2145,Q2145:AE2145)),0)</f>
        <v>6</v>
      </c>
      <c r="AR2145" s="2">
        <f t="shared" si="853"/>
        <v>3.7607102702283566E-3</v>
      </c>
      <c r="AS2145" s="2">
        <f t="shared" si="854"/>
        <v>2.6751444190284187E-3</v>
      </c>
      <c r="AT2145" s="2">
        <f t="shared" si="855"/>
        <v>0</v>
      </c>
      <c r="AU2145" s="2">
        <f t="shared" si="856"/>
        <v>2.2874423293141551E-3</v>
      </c>
      <c r="AW2145" t="s">
        <v>2628</v>
      </c>
      <c r="AX2145" t="s">
        <v>3305</v>
      </c>
      <c r="AY2145">
        <v>8</v>
      </c>
      <c r="BA2145" s="119">
        <v>39</v>
      </c>
      <c r="BB2145" s="121">
        <v>37</v>
      </c>
      <c r="BC2145" s="125">
        <f t="shared" si="835"/>
        <v>39037</v>
      </c>
      <c r="BE2145" s="7" t="s">
        <v>228</v>
      </c>
      <c r="BR2145" s="1">
        <v>45</v>
      </c>
      <c r="BS2145" s="1">
        <v>0</v>
      </c>
      <c r="BT2145" s="1">
        <v>0</v>
      </c>
      <c r="BU2145" s="1">
        <v>0</v>
      </c>
      <c r="BV2145">
        <v>0</v>
      </c>
      <c r="BY2145" t="s">
        <v>56</v>
      </c>
    </row>
    <row r="2146" spans="1:77" hidden="1" outlineLevel="1">
      <c r="A2146" t="s">
        <v>2665</v>
      </c>
      <c r="B2146" t="s">
        <v>3305</v>
      </c>
      <c r="C2146" s="1">
        <f t="shared" si="848"/>
        <v>19197</v>
      </c>
      <c r="D2146" s="7">
        <f>IF(N2146&gt;0, RANK(N2146,(N2146:P2146,Q2146:AE2146)),0)</f>
        <v>2</v>
      </c>
      <c r="E2146" s="7">
        <f>IF(O2146&gt;0,RANK(O2146,(N2146:P2146,Q2146:AE2146)),0)</f>
        <v>1</v>
      </c>
      <c r="F2146" s="7">
        <f>IF(P2146&gt;0,RANK(P2146,(N2146:P2146,Q2146:AE2146)),0)</f>
        <v>3</v>
      </c>
      <c r="G2146" s="1">
        <f t="shared" si="845"/>
        <v>2008</v>
      </c>
      <c r="H2146" s="2">
        <f t="shared" si="846"/>
        <v>0.10459967703286972</v>
      </c>
      <c r="I2146" s="2"/>
      <c r="J2146" s="2">
        <f t="shared" si="849"/>
        <v>0.43751627858519559</v>
      </c>
      <c r="K2146" s="2">
        <f t="shared" si="850"/>
        <v>0.54211595561806536</v>
      </c>
      <c r="L2146" s="2">
        <f t="shared" si="851"/>
        <v>8.0220867843933952E-3</v>
      </c>
      <c r="M2146" s="2">
        <f t="shared" si="852"/>
        <v>1.2345679012345651E-2</v>
      </c>
      <c r="N2146" s="66">
        <v>8399</v>
      </c>
      <c r="O2146" s="66">
        <v>10407</v>
      </c>
      <c r="P2146" s="66">
        <v>154</v>
      </c>
      <c r="Q2146" s="66">
        <v>81</v>
      </c>
      <c r="R2146" s="66">
        <v>37</v>
      </c>
      <c r="S2146" s="66">
        <v>91</v>
      </c>
      <c r="U2146" s="66">
        <v>12</v>
      </c>
      <c r="W2146" s="66">
        <f>IF(Notes!B$31=1,IF(BR2146&gt;0,BR2146-T2146-SUM(X2146:AJ2146),SUM(BS2146:BY2146)),SUM(BS2146:BY2146))</f>
        <v>0</v>
      </c>
      <c r="Y2146" s="66">
        <v>2</v>
      </c>
      <c r="AA2146" s="66">
        <v>0</v>
      </c>
      <c r="AK2146" s="66">
        <v>14</v>
      </c>
      <c r="AN2146" s="7">
        <f>IF(Q2146&gt;0,RANK(Q2146,(N2146:P2146,Q2146:AE2146)),0)</f>
        <v>5</v>
      </c>
      <c r="AO2146" s="7">
        <f>IF(R2146&gt;0,RANK(R2146,(N2146:P2146,Q2146:AE2146)),0)</f>
        <v>6</v>
      </c>
      <c r="AP2146" s="7">
        <f>IF(T2146&gt;0,RANK(T2146,(N2146:P2146,Q2146:AE2146)),0)</f>
        <v>0</v>
      </c>
      <c r="AQ2146" s="7">
        <f>IF(S2146&gt;0,RANK(S2146,(N2146:P2146,Q2146:AE2146)),0)</f>
        <v>4</v>
      </c>
      <c r="AR2146" s="2">
        <f t="shared" si="853"/>
        <v>4.2194092827004216E-3</v>
      </c>
      <c r="AS2146" s="2">
        <f t="shared" si="854"/>
        <v>1.927384487159452E-3</v>
      </c>
      <c r="AT2146" s="2">
        <f t="shared" si="855"/>
        <v>0</v>
      </c>
      <c r="AU2146" s="2">
        <f t="shared" si="856"/>
        <v>4.7403240089597329E-3</v>
      </c>
      <c r="AW2146" t="s">
        <v>2665</v>
      </c>
      <c r="AX2146" t="s">
        <v>3305</v>
      </c>
      <c r="AY2146">
        <v>5</v>
      </c>
      <c r="BA2146" s="119">
        <v>39</v>
      </c>
      <c r="BB2146" s="121">
        <v>39</v>
      </c>
      <c r="BC2146" s="125">
        <f t="shared" si="835"/>
        <v>39039</v>
      </c>
      <c r="BE2146" s="7" t="s">
        <v>228</v>
      </c>
      <c r="BR2146" s="1">
        <v>37</v>
      </c>
      <c r="BS2146" s="1">
        <v>0</v>
      </c>
      <c r="BT2146" s="1">
        <v>0</v>
      </c>
      <c r="BU2146" s="1">
        <v>0</v>
      </c>
      <c r="BV2146">
        <v>0</v>
      </c>
    </row>
    <row r="2147" spans="1:77" hidden="1" outlineLevel="1">
      <c r="A2147" t="s">
        <v>1947</v>
      </c>
      <c r="B2147" t="s">
        <v>3305</v>
      </c>
      <c r="C2147" s="1">
        <f t="shared" si="848"/>
        <v>92419</v>
      </c>
      <c r="D2147" s="7">
        <f>IF(N2147&gt;0, RANK(N2147,(N2147:P2147,Q2147:AE2147)),0)</f>
        <v>2</v>
      </c>
      <c r="E2147" s="7">
        <f>IF(O2147&gt;0,RANK(O2147,(N2147:P2147,Q2147:AE2147)),0)</f>
        <v>1</v>
      </c>
      <c r="F2147" s="7">
        <f>IF(P2147&gt;0,RANK(P2147,(N2147:P2147,Q2147:AE2147)),0)</f>
        <v>3</v>
      </c>
      <c r="G2147" s="1">
        <f t="shared" si="845"/>
        <v>18125</v>
      </c>
      <c r="H2147" s="2">
        <f t="shared" si="846"/>
        <v>0.19611768142914335</v>
      </c>
      <c r="I2147" s="2"/>
      <c r="J2147" s="2">
        <f t="shared" si="849"/>
        <v>0.39659593806468368</v>
      </c>
      <c r="K2147" s="2">
        <f t="shared" si="850"/>
        <v>0.59271361949382706</v>
      </c>
      <c r="L2147" s="2">
        <f t="shared" si="851"/>
        <v>3.8844826280310324E-3</v>
      </c>
      <c r="M2147" s="2">
        <f t="shared" si="852"/>
        <v>6.8059598134581683E-3</v>
      </c>
      <c r="N2147" s="66">
        <v>36653</v>
      </c>
      <c r="O2147" s="66">
        <v>54778</v>
      </c>
      <c r="P2147" s="66">
        <v>359</v>
      </c>
      <c r="Q2147" s="66">
        <v>339</v>
      </c>
      <c r="R2147" s="66">
        <v>77</v>
      </c>
      <c r="S2147" s="66">
        <v>153</v>
      </c>
      <c r="U2147" s="66">
        <v>16</v>
      </c>
      <c r="W2147" s="66">
        <f>IF(Notes!B$31=1,IF(BR2147&gt;0,BR2147-T2147-SUM(X2147:AJ2147),SUM(BS2147:BY2147)),SUM(BS2147:BY2147))</f>
        <v>5</v>
      </c>
      <c r="Y2147" s="66">
        <v>3</v>
      </c>
      <c r="AA2147" s="66">
        <v>0</v>
      </c>
      <c r="AK2147" s="66">
        <v>36</v>
      </c>
      <c r="AN2147" s="7">
        <f>IF(Q2147&gt;0,RANK(Q2147,(N2147:P2147,Q2147:AE2147)),0)</f>
        <v>4</v>
      </c>
      <c r="AO2147" s="7">
        <f>IF(R2147&gt;0,RANK(R2147,(N2147:P2147,Q2147:AE2147)),0)</f>
        <v>6</v>
      </c>
      <c r="AP2147" s="7">
        <f>IF(T2147&gt;0,RANK(T2147,(N2147:P2147,Q2147:AE2147)),0)</f>
        <v>0</v>
      </c>
      <c r="AQ2147" s="7">
        <f>IF(S2147&gt;0,RANK(S2147,(N2147:P2147,Q2147:AE2147)),0)</f>
        <v>5</v>
      </c>
      <c r="AR2147" s="2">
        <f t="shared" si="853"/>
        <v>3.6680769105919778E-3</v>
      </c>
      <c r="AS2147" s="2">
        <f t="shared" si="854"/>
        <v>8.331620121403608E-4</v>
      </c>
      <c r="AT2147" s="2">
        <f t="shared" si="855"/>
        <v>0</v>
      </c>
      <c r="AU2147" s="2">
        <f t="shared" si="856"/>
        <v>1.6555037384087688E-3</v>
      </c>
      <c r="AW2147" t="s">
        <v>1947</v>
      </c>
      <c r="AX2147" t="s">
        <v>3305</v>
      </c>
      <c r="AY2147">
        <v>12</v>
      </c>
      <c r="BA2147" s="119">
        <v>39</v>
      </c>
      <c r="BB2147" s="121">
        <v>41</v>
      </c>
      <c r="BC2147" s="125">
        <f t="shared" si="835"/>
        <v>39041</v>
      </c>
      <c r="BE2147" s="7" t="s">
        <v>228</v>
      </c>
      <c r="BR2147" s="1">
        <v>170</v>
      </c>
      <c r="BS2147" s="1">
        <v>3</v>
      </c>
      <c r="BT2147" s="1">
        <v>0</v>
      </c>
      <c r="BU2147" s="1">
        <v>0</v>
      </c>
      <c r="BV2147">
        <v>2</v>
      </c>
    </row>
    <row r="2148" spans="1:77" hidden="1" outlineLevel="1">
      <c r="A2148" t="s">
        <v>2720</v>
      </c>
      <c r="B2148" t="s">
        <v>3305</v>
      </c>
      <c r="C2148" s="1">
        <f t="shared" si="848"/>
        <v>41229</v>
      </c>
      <c r="D2148" s="7">
        <f>IF(N2148&gt;0, RANK(N2148,(N2148:P2148,Q2148:AE2148)),0)</f>
        <v>1</v>
      </c>
      <c r="E2148" s="7">
        <f>IF(O2148&gt;0,RANK(O2148,(N2148:P2148,Q2148:AE2148)),0)</f>
        <v>2</v>
      </c>
      <c r="F2148" s="7">
        <f>IF(P2148&gt;0,RANK(P2148,(N2148:P2148,Q2148:AE2148)),0)</f>
        <v>3</v>
      </c>
      <c r="G2148" s="1">
        <f t="shared" si="845"/>
        <v>5716</v>
      </c>
      <c r="H2148" s="2">
        <f t="shared" si="846"/>
        <v>0.13864027747459312</v>
      </c>
      <c r="I2148" s="2"/>
      <c r="J2148" s="2">
        <f t="shared" si="849"/>
        <v>0.56144946518227457</v>
      </c>
      <c r="K2148" s="2">
        <f t="shared" si="850"/>
        <v>0.4228091877076815</v>
      </c>
      <c r="L2148" s="2">
        <f t="shared" si="851"/>
        <v>8.4649154721191389E-3</v>
      </c>
      <c r="M2148" s="2">
        <f t="shared" si="852"/>
        <v>7.2764316379247962E-3</v>
      </c>
      <c r="N2148" s="66">
        <v>23148</v>
      </c>
      <c r="O2148" s="66">
        <v>17432</v>
      </c>
      <c r="P2148" s="66">
        <v>349</v>
      </c>
      <c r="Q2148" s="66">
        <v>125</v>
      </c>
      <c r="R2148" s="66">
        <v>56</v>
      </c>
      <c r="S2148" s="66">
        <v>70</v>
      </c>
      <c r="U2148" s="66">
        <v>10</v>
      </c>
      <c r="W2148" s="66">
        <f>IF(Notes!B$31=1,IF(BR2148&gt;0,BR2148-T2148-SUM(X2148:AJ2148),SUM(BS2148:BY2148)),SUM(BS2148:BY2148))</f>
        <v>0</v>
      </c>
      <c r="Y2148" s="66">
        <v>0</v>
      </c>
      <c r="AA2148" s="66">
        <v>0</v>
      </c>
      <c r="AK2148" s="66">
        <v>39</v>
      </c>
      <c r="AN2148" s="7">
        <f>IF(Q2148&gt;0,RANK(Q2148,(N2148:P2148,Q2148:AE2148)),0)</f>
        <v>4</v>
      </c>
      <c r="AO2148" s="7">
        <f>IF(R2148&gt;0,RANK(R2148,(N2148:P2148,Q2148:AE2148)),0)</f>
        <v>6</v>
      </c>
      <c r="AP2148" s="7">
        <f>IF(T2148&gt;0,RANK(T2148,(N2148:P2148,Q2148:AE2148)),0)</f>
        <v>0</v>
      </c>
      <c r="AQ2148" s="7">
        <f>IF(S2148&gt;0,RANK(S2148,(N2148:P2148,Q2148:AE2148)),0)</f>
        <v>5</v>
      </c>
      <c r="AR2148" s="2">
        <f t="shared" si="853"/>
        <v>3.031846515801984E-3</v>
      </c>
      <c r="AS2148" s="2">
        <f t="shared" si="854"/>
        <v>1.3582672390792889E-3</v>
      </c>
      <c r="AT2148" s="2">
        <f t="shared" si="855"/>
        <v>0</v>
      </c>
      <c r="AU2148" s="2">
        <f t="shared" si="856"/>
        <v>1.697834048849111E-3</v>
      </c>
      <c r="AW2148" t="s">
        <v>2720</v>
      </c>
      <c r="AX2148" t="s">
        <v>3305</v>
      </c>
      <c r="AY2148">
        <v>9</v>
      </c>
      <c r="BA2148" s="119">
        <v>39</v>
      </c>
      <c r="BB2148" s="121">
        <v>43</v>
      </c>
      <c r="BC2148" s="125">
        <f t="shared" si="835"/>
        <v>39043</v>
      </c>
      <c r="BE2148" s="7" t="s">
        <v>228</v>
      </c>
      <c r="BR2148" s="1">
        <v>146</v>
      </c>
      <c r="BS2148" s="1">
        <v>0</v>
      </c>
      <c r="BT2148" s="1">
        <v>0</v>
      </c>
      <c r="BU2148" s="1">
        <v>0</v>
      </c>
      <c r="BV2148">
        <v>0</v>
      </c>
    </row>
    <row r="2149" spans="1:77" hidden="1" outlineLevel="1">
      <c r="A2149" t="s">
        <v>3115</v>
      </c>
      <c r="B2149" t="s">
        <v>3305</v>
      </c>
      <c r="C2149" s="1">
        <f t="shared" si="848"/>
        <v>71946</v>
      </c>
      <c r="D2149" s="7">
        <f>IF(N2149&gt;0, RANK(N2149,(N2149:P2149,Q2149:AE2149)),0)</f>
        <v>2</v>
      </c>
      <c r="E2149" s="7">
        <f>IF(O2149&gt;0,RANK(O2149,(N2149:P2149,Q2149:AE2149)),0)</f>
        <v>1</v>
      </c>
      <c r="F2149" s="7">
        <f>IF(P2149&gt;0,RANK(P2149,(N2149:P2149,Q2149:AE2149)),0)</f>
        <v>3</v>
      </c>
      <c r="G2149" s="1">
        <f t="shared" si="845"/>
        <v>12330</v>
      </c>
      <c r="H2149" s="2">
        <f t="shared" si="846"/>
        <v>0.17137853390042532</v>
      </c>
      <c r="I2149" s="2"/>
      <c r="J2149" s="2">
        <f t="shared" si="849"/>
        <v>0.40655491618714035</v>
      </c>
      <c r="K2149" s="2">
        <f t="shared" si="850"/>
        <v>0.57793345008756569</v>
      </c>
      <c r="L2149" s="2">
        <f t="shared" si="851"/>
        <v>6.8523614933422286E-3</v>
      </c>
      <c r="M2149" s="2">
        <f t="shared" si="852"/>
        <v>8.6592722319517312E-3</v>
      </c>
      <c r="N2149" s="66">
        <v>29250</v>
      </c>
      <c r="O2149" s="66">
        <v>41580</v>
      </c>
      <c r="P2149" s="66">
        <v>493</v>
      </c>
      <c r="Q2149" s="66">
        <v>267</v>
      </c>
      <c r="R2149" s="66">
        <v>109</v>
      </c>
      <c r="S2149" s="66">
        <v>160</v>
      </c>
      <c r="U2149" s="66">
        <v>34</v>
      </c>
      <c r="W2149" s="66">
        <f>IF(Notes!B$31=1,IF(BR2149&gt;0,BR2149-T2149-SUM(X2149:AJ2149),SUM(BS2149:BY2149)),SUM(BS2149:BY2149))</f>
        <v>1</v>
      </c>
      <c r="Y2149" s="66">
        <v>1</v>
      </c>
      <c r="AA2149" s="66">
        <v>0</v>
      </c>
      <c r="AK2149" s="66">
        <v>51</v>
      </c>
      <c r="AN2149" s="7">
        <f>IF(Q2149&gt;0,RANK(Q2149,(N2149:P2149,Q2149:AE2149)),0)</f>
        <v>4</v>
      </c>
      <c r="AO2149" s="7">
        <f>IF(R2149&gt;0,RANK(R2149,(N2149:P2149,Q2149:AE2149)),0)</f>
        <v>6</v>
      </c>
      <c r="AP2149" s="7">
        <f>IF(T2149&gt;0,RANK(T2149,(N2149:P2149,Q2149:AE2149)),0)</f>
        <v>0</v>
      </c>
      <c r="AQ2149" s="7">
        <f>IF(S2149&gt;0,RANK(S2149,(N2149:P2149,Q2149:AE2149)),0)</f>
        <v>5</v>
      </c>
      <c r="AR2149" s="2">
        <f t="shared" si="853"/>
        <v>3.7111166708364606E-3</v>
      </c>
      <c r="AS2149" s="2">
        <f t="shared" si="854"/>
        <v>1.5150251577572067E-3</v>
      </c>
      <c r="AT2149" s="2">
        <f t="shared" si="855"/>
        <v>0</v>
      </c>
      <c r="AU2149" s="2">
        <f t="shared" si="856"/>
        <v>2.2238901398270927E-3</v>
      </c>
      <c r="AW2149" t="s">
        <v>3115</v>
      </c>
      <c r="AX2149" t="s">
        <v>3305</v>
      </c>
      <c r="AY2149">
        <v>7</v>
      </c>
      <c r="BA2149" s="119">
        <v>39</v>
      </c>
      <c r="BB2149" s="121">
        <v>45</v>
      </c>
      <c r="BC2149" s="125">
        <f t="shared" si="835"/>
        <v>39045</v>
      </c>
      <c r="BE2149" s="7" t="s">
        <v>228</v>
      </c>
      <c r="BR2149" s="1">
        <v>203</v>
      </c>
      <c r="BS2149" s="1">
        <v>0</v>
      </c>
      <c r="BT2149" s="1">
        <v>0</v>
      </c>
      <c r="BU2149" s="1">
        <v>0</v>
      </c>
      <c r="BV2149">
        <v>1</v>
      </c>
    </row>
    <row r="2150" spans="1:77" hidden="1" outlineLevel="1">
      <c r="A2150" t="s">
        <v>3290</v>
      </c>
      <c r="B2150" t="s">
        <v>3305</v>
      </c>
      <c r="C2150" s="1">
        <f t="shared" si="848"/>
        <v>11694</v>
      </c>
      <c r="D2150" s="7">
        <f>IF(N2150&gt;0, RANK(N2150,(N2150:P2150,Q2150:AE2150)),0)</f>
        <v>2</v>
      </c>
      <c r="E2150" s="7">
        <f>IF(O2150&gt;0,RANK(O2150,(N2150:P2150,Q2150:AE2150)),0)</f>
        <v>1</v>
      </c>
      <c r="F2150" s="7">
        <f>IF(P2150&gt;0,RANK(P2150,(N2150:P2150,Q2150:AE2150)),0)</f>
        <v>3</v>
      </c>
      <c r="G2150" s="1">
        <f t="shared" si="845"/>
        <v>2701</v>
      </c>
      <c r="H2150" s="2">
        <f t="shared" si="846"/>
        <v>0.2309731486232256</v>
      </c>
      <c r="I2150" s="2"/>
      <c r="J2150" s="2">
        <f t="shared" si="849"/>
        <v>0.37634684453565931</v>
      </c>
      <c r="K2150" s="2">
        <f t="shared" si="850"/>
        <v>0.60731999315888485</v>
      </c>
      <c r="L2150" s="2">
        <f t="shared" si="851"/>
        <v>8.8079356935180427E-3</v>
      </c>
      <c r="M2150" s="2">
        <f t="shared" si="852"/>
        <v>7.5252266119378523E-3</v>
      </c>
      <c r="N2150" s="66">
        <v>4401</v>
      </c>
      <c r="O2150" s="66">
        <v>7102</v>
      </c>
      <c r="P2150" s="66">
        <v>103</v>
      </c>
      <c r="Q2150" s="66">
        <v>44</v>
      </c>
      <c r="R2150" s="66">
        <v>19</v>
      </c>
      <c r="S2150" s="66">
        <v>13</v>
      </c>
      <c r="U2150" s="66">
        <v>3</v>
      </c>
      <c r="W2150" s="66">
        <f>IF(Notes!B$31=1,IF(BR2150&gt;0,BR2150-T2150-SUM(X2150:AJ2150),SUM(BS2150:BY2150)),SUM(BS2150:BY2150))</f>
        <v>0</v>
      </c>
      <c r="Y2150" s="66">
        <v>0</v>
      </c>
      <c r="AA2150" s="66">
        <v>0</v>
      </c>
      <c r="AK2150" s="66">
        <v>9</v>
      </c>
      <c r="AN2150" s="7">
        <f>IF(Q2150&gt;0,RANK(Q2150,(N2150:P2150,Q2150:AE2150)),0)</f>
        <v>4</v>
      </c>
      <c r="AO2150" s="7">
        <f>IF(R2150&gt;0,RANK(R2150,(N2150:P2150,Q2150:AE2150)),0)</f>
        <v>5</v>
      </c>
      <c r="AP2150" s="7">
        <f>IF(T2150&gt;0,RANK(T2150,(N2150:P2150,Q2150:AE2150)),0)</f>
        <v>0</v>
      </c>
      <c r="AQ2150" s="7">
        <f>IF(S2150&gt;0,RANK(S2150,(N2150:P2150,Q2150:AE2150)),0)</f>
        <v>6</v>
      </c>
      <c r="AR2150" s="2">
        <f t="shared" si="853"/>
        <v>3.7626133059688728E-3</v>
      </c>
      <c r="AS2150" s="2">
        <f t="shared" si="854"/>
        <v>1.6247648366683771E-3</v>
      </c>
      <c r="AT2150" s="2">
        <f t="shared" si="855"/>
        <v>0</v>
      </c>
      <c r="AU2150" s="2">
        <f t="shared" si="856"/>
        <v>1.1116812040362579E-3</v>
      </c>
      <c r="AW2150" t="s">
        <v>3290</v>
      </c>
      <c r="AX2150" t="s">
        <v>3305</v>
      </c>
      <c r="AY2150">
        <v>7</v>
      </c>
      <c r="BA2150" s="119">
        <v>39</v>
      </c>
      <c r="BB2150" s="121">
        <v>47</v>
      </c>
      <c r="BC2150" s="125">
        <f t="shared" si="835"/>
        <v>39047</v>
      </c>
      <c r="BE2150" s="7" t="s">
        <v>228</v>
      </c>
      <c r="BR2150" s="1">
        <v>24</v>
      </c>
      <c r="BS2150" s="1">
        <v>0</v>
      </c>
      <c r="BT2150" s="1">
        <v>0</v>
      </c>
      <c r="BU2150" s="1">
        <v>0</v>
      </c>
      <c r="BV2150">
        <v>0</v>
      </c>
    </row>
    <row r="2151" spans="1:77" hidden="1" outlineLevel="1">
      <c r="A2151" t="s">
        <v>2910</v>
      </c>
      <c r="B2151" t="s">
        <v>3305</v>
      </c>
      <c r="C2151" s="1">
        <f t="shared" si="848"/>
        <v>560325</v>
      </c>
      <c r="D2151" s="7">
        <f>IF(N2151&gt;0, RANK(N2151,(N2151:P2151,Q2151:AE2151)),0)</f>
        <v>1</v>
      </c>
      <c r="E2151" s="7">
        <f>IF(O2151&gt;0,RANK(O2151,(N2151:P2151,Q2151:AE2151)),0)</f>
        <v>2</v>
      </c>
      <c r="F2151" s="7">
        <f>IF(P2151&gt;0,RANK(P2151,(N2151:P2151,Q2151:AE2151)),0)</f>
        <v>3</v>
      </c>
      <c r="G2151" s="1">
        <f t="shared" si="845"/>
        <v>116223</v>
      </c>
      <c r="H2151" s="2">
        <f t="shared" si="846"/>
        <v>0.20742069334761076</v>
      </c>
      <c r="I2151" s="2"/>
      <c r="J2151" s="2">
        <f t="shared" si="849"/>
        <v>0.59734796769731857</v>
      </c>
      <c r="K2151" s="2">
        <f t="shared" si="850"/>
        <v>0.38992727434970775</v>
      </c>
      <c r="L2151" s="2">
        <f t="shared" si="851"/>
        <v>5.3415428545933166E-3</v>
      </c>
      <c r="M2151" s="2">
        <f t="shared" si="852"/>
        <v>7.3832150983803588E-3</v>
      </c>
      <c r="N2151" s="66">
        <v>334709</v>
      </c>
      <c r="O2151" s="66">
        <v>218486</v>
      </c>
      <c r="P2151" s="66">
        <v>2993</v>
      </c>
      <c r="Q2151" s="66">
        <v>2128</v>
      </c>
      <c r="R2151" s="66">
        <v>689</v>
      </c>
      <c r="S2151" s="66">
        <v>900</v>
      </c>
      <c r="U2151" s="66">
        <v>157</v>
      </c>
      <c r="W2151" s="66">
        <f>IF(Notes!B$31=1,IF(BR2151&gt;0,BR2151-T2151-SUM(X2151:AJ2151),SUM(BS2151:BY2151)),SUM(BS2151:BY2151))</f>
        <v>8</v>
      </c>
      <c r="Y2151" s="66">
        <v>22</v>
      </c>
      <c r="AA2151" s="66">
        <v>0</v>
      </c>
      <c r="AK2151" s="66">
        <v>233</v>
      </c>
      <c r="AN2151" s="7">
        <f>IF(Q2151&gt;0,RANK(Q2151,(N2151:P2151,Q2151:AE2151)),0)</f>
        <v>4</v>
      </c>
      <c r="AO2151" s="7">
        <f>IF(R2151&gt;0,RANK(R2151,(N2151:P2151,Q2151:AE2151)),0)</f>
        <v>6</v>
      </c>
      <c r="AP2151" s="7">
        <f>IF(T2151&gt;0,RANK(T2151,(N2151:P2151,Q2151:AE2151)),0)</f>
        <v>0</v>
      </c>
      <c r="AQ2151" s="7">
        <f>IF(S2151&gt;0,RANK(S2151,(N2151:P2151,Q2151:AE2151)),0)</f>
        <v>5</v>
      </c>
      <c r="AR2151" s="2">
        <f t="shared" si="853"/>
        <v>3.7977959220095482E-3</v>
      </c>
      <c r="AS2151" s="2">
        <f t="shared" si="854"/>
        <v>1.2296435104626779E-3</v>
      </c>
      <c r="AT2151" s="2">
        <f t="shared" si="855"/>
        <v>0</v>
      </c>
      <c r="AU2151" s="2">
        <f t="shared" si="856"/>
        <v>1.6062106813010306E-3</v>
      </c>
      <c r="AW2151" t="s">
        <v>2910</v>
      </c>
      <c r="AX2151" t="s">
        <v>3305</v>
      </c>
      <c r="AY2151">
        <v>0</v>
      </c>
      <c r="BA2151" s="119">
        <v>39</v>
      </c>
      <c r="BB2151" s="121">
        <v>49</v>
      </c>
      <c r="BC2151" s="125">
        <f t="shared" si="835"/>
        <v>39049</v>
      </c>
      <c r="BE2151" s="7" t="s">
        <v>228</v>
      </c>
      <c r="BR2151" s="1">
        <v>1468</v>
      </c>
      <c r="BS2151" s="1">
        <v>0</v>
      </c>
      <c r="BT2151" s="1">
        <v>0</v>
      </c>
      <c r="BU2151" s="1">
        <v>0</v>
      </c>
      <c r="BV2151">
        <v>8</v>
      </c>
    </row>
    <row r="2152" spans="1:77" hidden="1" outlineLevel="1">
      <c r="A2152" t="s">
        <v>1214</v>
      </c>
      <c r="B2152" t="s">
        <v>3305</v>
      </c>
      <c r="C2152" s="1">
        <f t="shared" si="848"/>
        <v>21973</v>
      </c>
      <c r="D2152" s="7">
        <f>IF(N2152&gt;0, RANK(N2152,(N2152:P2152,Q2152:AE2152)),0)</f>
        <v>2</v>
      </c>
      <c r="E2152" s="7">
        <f>IF(O2152&gt;0,RANK(O2152,(N2152:P2152,Q2152:AE2152)),0)</f>
        <v>1</v>
      </c>
      <c r="F2152" s="7">
        <f>IF(P2152&gt;0,RANK(P2152,(N2152:P2152,Q2152:AE2152)),0)</f>
        <v>3</v>
      </c>
      <c r="G2152" s="1">
        <f t="shared" si="845"/>
        <v>1789</v>
      </c>
      <c r="H2152" s="2">
        <f t="shared" si="846"/>
        <v>8.1418104036772396E-2</v>
      </c>
      <c r="I2152" s="2"/>
      <c r="J2152" s="2">
        <f t="shared" si="849"/>
        <v>0.45055295134938333</v>
      </c>
      <c r="K2152" s="2">
        <f t="shared" si="850"/>
        <v>0.53197105538615574</v>
      </c>
      <c r="L2152" s="2">
        <f t="shared" si="851"/>
        <v>7.6002366540754559E-3</v>
      </c>
      <c r="M2152" s="2">
        <f t="shared" si="852"/>
        <v>9.8757566103854638E-3</v>
      </c>
      <c r="N2152" s="66">
        <v>9900</v>
      </c>
      <c r="O2152" s="66">
        <v>11689</v>
      </c>
      <c r="P2152" s="66">
        <v>167</v>
      </c>
      <c r="Q2152" s="66">
        <v>72</v>
      </c>
      <c r="R2152" s="66">
        <v>38</v>
      </c>
      <c r="S2152" s="66">
        <v>73</v>
      </c>
      <c r="U2152" s="66">
        <v>15</v>
      </c>
      <c r="W2152" s="66">
        <f>IF(Notes!B$31=1,IF(BR2152&gt;0,BR2152-T2152-SUM(X2152:AJ2152),SUM(BS2152:BY2152)),SUM(BS2152:BY2152))</f>
        <v>0</v>
      </c>
      <c r="Y2152" s="66">
        <v>2</v>
      </c>
      <c r="AA2152" s="66">
        <v>0</v>
      </c>
      <c r="AK2152" s="66">
        <v>17</v>
      </c>
      <c r="AN2152" s="7">
        <f>IF(Q2152&gt;0,RANK(Q2152,(N2152:P2152,Q2152:AE2152)),0)</f>
        <v>5</v>
      </c>
      <c r="AO2152" s="7">
        <f>IF(R2152&gt;0,RANK(R2152,(N2152:P2152,Q2152:AE2152)),0)</f>
        <v>6</v>
      </c>
      <c r="AP2152" s="7">
        <f>IF(T2152&gt;0,RANK(T2152,(N2152:P2152,Q2152:AE2152)),0)</f>
        <v>0</v>
      </c>
      <c r="AQ2152" s="7">
        <f>IF(S2152&gt;0,RANK(S2152,(N2152:P2152,Q2152:AE2152)),0)</f>
        <v>4</v>
      </c>
      <c r="AR2152" s="2">
        <f t="shared" si="853"/>
        <v>3.2767487370864243E-3</v>
      </c>
      <c r="AS2152" s="2">
        <f t="shared" si="854"/>
        <v>1.7293951667956128E-3</v>
      </c>
      <c r="AT2152" s="2">
        <f t="shared" si="855"/>
        <v>0</v>
      </c>
      <c r="AU2152" s="2">
        <f t="shared" si="856"/>
        <v>3.3222591362126247E-3</v>
      </c>
      <c r="AW2152" t="s">
        <v>1214</v>
      </c>
      <c r="AX2152" t="s">
        <v>3305</v>
      </c>
      <c r="AY2152">
        <v>5</v>
      </c>
      <c r="BA2152" s="119">
        <v>39</v>
      </c>
      <c r="BB2152" s="121">
        <v>51</v>
      </c>
      <c r="BC2152" s="125">
        <f t="shared" ref="BC2152:BC2214" si="857">1000*BA2152+BB2152</f>
        <v>39051</v>
      </c>
      <c r="BE2152" s="7" t="s">
        <v>228</v>
      </c>
      <c r="BR2152" s="1">
        <v>42</v>
      </c>
      <c r="BS2152" s="1">
        <v>0</v>
      </c>
      <c r="BT2152" s="1">
        <v>0</v>
      </c>
      <c r="BU2152" s="1">
        <v>0</v>
      </c>
      <c r="BV2152">
        <v>0</v>
      </c>
    </row>
    <row r="2153" spans="1:77" hidden="1" outlineLevel="1">
      <c r="A2153" t="s">
        <v>2992</v>
      </c>
      <c r="B2153" t="s">
        <v>3305</v>
      </c>
      <c r="C2153" s="1">
        <f t="shared" si="848"/>
        <v>13318</v>
      </c>
      <c r="D2153" s="7">
        <f>IF(N2153&gt;0, RANK(N2153,(N2153:P2153,Q2153:AE2153)),0)</f>
        <v>2</v>
      </c>
      <c r="E2153" s="7">
        <f>IF(O2153&gt;0,RANK(O2153,(N2153:P2153,Q2153:AE2153)),0)</f>
        <v>1</v>
      </c>
      <c r="F2153" s="7">
        <f>IF(P2153&gt;0,RANK(P2153,(N2153:P2153,Q2153:AE2153)),0)</f>
        <v>3</v>
      </c>
      <c r="G2153" s="1">
        <f t="shared" si="845"/>
        <v>3470</v>
      </c>
      <c r="H2153" s="2">
        <f t="shared" si="846"/>
        <v>0.26054963207688842</v>
      </c>
      <c r="I2153" s="2"/>
      <c r="J2153" s="2">
        <f t="shared" si="849"/>
        <v>0.35868749061420635</v>
      </c>
      <c r="K2153" s="2">
        <f t="shared" si="850"/>
        <v>0.61923712269109477</v>
      </c>
      <c r="L2153" s="2">
        <f t="shared" si="851"/>
        <v>9.9113981078239981E-3</v>
      </c>
      <c r="M2153" s="2">
        <f t="shared" si="852"/>
        <v>1.2163988586874886E-2</v>
      </c>
      <c r="N2153" s="66">
        <v>4777</v>
      </c>
      <c r="O2153" s="66">
        <v>8247</v>
      </c>
      <c r="P2153" s="66">
        <v>132</v>
      </c>
      <c r="Q2153" s="66">
        <v>64</v>
      </c>
      <c r="R2153" s="66">
        <v>36</v>
      </c>
      <c r="S2153" s="66">
        <v>37</v>
      </c>
      <c r="U2153" s="66">
        <v>13</v>
      </c>
      <c r="W2153" s="66">
        <f>IF(Notes!B$31=1,IF(BR2153&gt;0,BR2153-T2153-SUM(X2153:AJ2153),SUM(BS2153:BY2153)),SUM(BS2153:BY2153))</f>
        <v>0</v>
      </c>
      <c r="Y2153" s="66">
        <v>0</v>
      </c>
      <c r="AA2153" s="66">
        <v>0</v>
      </c>
      <c r="AK2153" s="66">
        <v>12</v>
      </c>
      <c r="AN2153" s="7">
        <f>IF(Q2153&gt;0,RANK(Q2153,(N2153:P2153,Q2153:AE2153)),0)</f>
        <v>4</v>
      </c>
      <c r="AO2153" s="7">
        <f>IF(R2153&gt;0,RANK(R2153,(N2153:P2153,Q2153:AE2153)),0)</f>
        <v>6</v>
      </c>
      <c r="AP2153" s="7">
        <f>IF(T2153&gt;0,RANK(T2153,(N2153:P2153,Q2153:AE2153)),0)</f>
        <v>0</v>
      </c>
      <c r="AQ2153" s="7">
        <f>IF(S2153&gt;0,RANK(S2153,(N2153:P2153,Q2153:AE2153)),0)</f>
        <v>5</v>
      </c>
      <c r="AR2153" s="2">
        <f t="shared" si="853"/>
        <v>4.8055263553086047E-3</v>
      </c>
      <c r="AS2153" s="2">
        <f t="shared" si="854"/>
        <v>2.7031085748610902E-3</v>
      </c>
      <c r="AT2153" s="2">
        <f t="shared" si="855"/>
        <v>0</v>
      </c>
      <c r="AU2153" s="2">
        <f t="shared" si="856"/>
        <v>2.7781949241627874E-3</v>
      </c>
      <c r="AW2153" t="s">
        <v>2992</v>
      </c>
      <c r="AX2153" t="s">
        <v>3305</v>
      </c>
      <c r="AY2153">
        <v>6</v>
      </c>
      <c r="BA2153" s="119">
        <v>39</v>
      </c>
      <c r="BB2153" s="121">
        <v>53</v>
      </c>
      <c r="BC2153" s="125">
        <f t="shared" si="857"/>
        <v>39053</v>
      </c>
      <c r="BE2153" s="7" t="s">
        <v>228</v>
      </c>
      <c r="BR2153" s="1">
        <v>53</v>
      </c>
      <c r="BS2153" s="1">
        <v>0</v>
      </c>
      <c r="BT2153" s="1">
        <v>0</v>
      </c>
      <c r="BU2153" s="1">
        <v>0</v>
      </c>
      <c r="BV2153">
        <v>0</v>
      </c>
      <c r="BY2153" t="s">
        <v>57</v>
      </c>
    </row>
    <row r="2154" spans="1:77" hidden="1" outlineLevel="1">
      <c r="A2154" t="s">
        <v>2993</v>
      </c>
      <c r="B2154" t="s">
        <v>3305</v>
      </c>
      <c r="C2154" s="1">
        <f t="shared" si="848"/>
        <v>51102</v>
      </c>
      <c r="D2154" s="7">
        <f>IF(N2154&gt;0, RANK(N2154,(N2154:P2154,Q2154:AE2154)),0)</f>
        <v>2</v>
      </c>
      <c r="E2154" s="7">
        <f>IF(O2154&gt;0,RANK(O2154,(N2154:P2154,Q2154:AE2154)),0)</f>
        <v>1</v>
      </c>
      <c r="F2154" s="7">
        <f>IF(P2154&gt;0,RANK(P2154,(N2154:P2154,Q2154:AE2154)),0)</f>
        <v>3</v>
      </c>
      <c r="G2154" s="1">
        <f t="shared" si="845"/>
        <v>7846</v>
      </c>
      <c r="H2154" s="2">
        <f t="shared" si="846"/>
        <v>0.15353606512465265</v>
      </c>
      <c r="I2154" s="2"/>
      <c r="J2154" s="2">
        <f t="shared" si="849"/>
        <v>0.41583499667332002</v>
      </c>
      <c r="K2154" s="2">
        <f t="shared" si="850"/>
        <v>0.5693710617979727</v>
      </c>
      <c r="L2154" s="2">
        <f t="shared" si="851"/>
        <v>7.4165394700794491E-3</v>
      </c>
      <c r="M2154" s="2">
        <f t="shared" si="852"/>
        <v>7.3774020586278282E-3</v>
      </c>
      <c r="N2154" s="66">
        <v>21250</v>
      </c>
      <c r="O2154" s="66">
        <v>29096</v>
      </c>
      <c r="P2154" s="66">
        <v>379</v>
      </c>
      <c r="Q2154" s="66">
        <v>180</v>
      </c>
      <c r="R2154" s="66">
        <v>59</v>
      </c>
      <c r="S2154" s="66">
        <v>96</v>
      </c>
      <c r="U2154" s="66">
        <v>7</v>
      </c>
      <c r="W2154" s="66">
        <f>IF(Notes!B$31=1,IF(BR2154&gt;0,BR2154-T2154-SUM(X2154:AJ2154),SUM(BS2154:BY2154)),SUM(BS2154:BY2154))</f>
        <v>3</v>
      </c>
      <c r="Y2154" s="66">
        <v>3</v>
      </c>
      <c r="AA2154" s="66">
        <v>0</v>
      </c>
      <c r="AK2154" s="66">
        <v>29</v>
      </c>
      <c r="AN2154" s="7">
        <f>IF(Q2154&gt;0,RANK(Q2154,(N2154:P2154,Q2154:AE2154)),0)</f>
        <v>4</v>
      </c>
      <c r="AO2154" s="7">
        <f>IF(R2154&gt;0,RANK(R2154,(N2154:P2154,Q2154:AE2154)),0)</f>
        <v>6</v>
      </c>
      <c r="AP2154" s="7">
        <f>IF(T2154&gt;0,RANK(T2154,(N2154:P2154,Q2154:AE2154)),0)</f>
        <v>0</v>
      </c>
      <c r="AQ2154" s="7">
        <f>IF(S2154&gt;0,RANK(S2154,(N2154:P2154,Q2154:AE2154)),0)</f>
        <v>5</v>
      </c>
      <c r="AR2154" s="2">
        <f t="shared" si="853"/>
        <v>3.522367030644593E-3</v>
      </c>
      <c r="AS2154" s="2">
        <f t="shared" si="854"/>
        <v>1.1545536378223945E-3</v>
      </c>
      <c r="AT2154" s="2">
        <f t="shared" si="855"/>
        <v>0</v>
      </c>
      <c r="AU2154" s="2">
        <f t="shared" si="856"/>
        <v>1.8785957496771164E-3</v>
      </c>
      <c r="AW2154" t="s">
        <v>2993</v>
      </c>
      <c r="AX2154" t="s">
        <v>3305</v>
      </c>
      <c r="AY2154">
        <v>14</v>
      </c>
      <c r="BA2154" s="119">
        <v>39</v>
      </c>
      <c r="BB2154" s="121">
        <v>55</v>
      </c>
      <c r="BC2154" s="125">
        <f t="shared" si="857"/>
        <v>39055</v>
      </c>
      <c r="BE2154" s="7" t="s">
        <v>228</v>
      </c>
      <c r="BQ2154" s="105"/>
      <c r="BR2154" s="105">
        <v>149</v>
      </c>
      <c r="BS2154" s="1">
        <v>0</v>
      </c>
      <c r="BT2154" s="1">
        <v>0</v>
      </c>
      <c r="BU2154" s="1">
        <v>0</v>
      </c>
      <c r="BV2154">
        <v>3</v>
      </c>
      <c r="BY2154" t="s">
        <v>58</v>
      </c>
    </row>
    <row r="2155" spans="1:77" hidden="1" outlineLevel="1">
      <c r="A2155" t="s">
        <v>620</v>
      </c>
      <c r="B2155" t="s">
        <v>3305</v>
      </c>
      <c r="C2155" s="1">
        <f t="shared" si="848"/>
        <v>83589</v>
      </c>
      <c r="D2155" s="7">
        <f>IF(N2155&gt;0, RANK(N2155,(N2155:P2155,Q2155:AE2155)),0)</f>
        <v>2</v>
      </c>
      <c r="E2155" s="7">
        <f>IF(O2155&gt;0,RANK(O2155,(N2155:P2155,Q2155:AE2155)),0)</f>
        <v>1</v>
      </c>
      <c r="F2155" s="7">
        <f>IF(P2155&gt;0,RANK(P2155,(N2155:P2155,Q2155:AE2155)),0)</f>
        <v>3</v>
      </c>
      <c r="G2155" s="1">
        <f t="shared" si="845"/>
        <v>15396</v>
      </c>
      <c r="H2155" s="2">
        <f t="shared" si="846"/>
        <v>0.18418691454617234</v>
      </c>
      <c r="I2155" s="2"/>
      <c r="J2155" s="2">
        <f t="shared" si="849"/>
        <v>0.40124896816566774</v>
      </c>
      <c r="K2155" s="2">
        <f t="shared" si="850"/>
        <v>0.58543588271184011</v>
      </c>
      <c r="L2155" s="2">
        <f t="shared" si="851"/>
        <v>6.1012812690665044E-3</v>
      </c>
      <c r="M2155" s="2">
        <f t="shared" si="852"/>
        <v>7.2138678534257048E-3</v>
      </c>
      <c r="N2155" s="66">
        <v>33540</v>
      </c>
      <c r="O2155" s="66">
        <v>48936</v>
      </c>
      <c r="P2155" s="66">
        <v>510</v>
      </c>
      <c r="Q2155" s="66">
        <v>288</v>
      </c>
      <c r="R2155" s="66">
        <v>110</v>
      </c>
      <c r="S2155" s="66">
        <v>141</v>
      </c>
      <c r="U2155" s="66">
        <v>28</v>
      </c>
      <c r="W2155" s="66">
        <f>IF(Notes!B$31=1,IF(BR2155&gt;0,BR2155-T2155-SUM(X2155:AJ2155),SUM(BS2155:BY2155)),SUM(BS2155:BY2155))</f>
        <v>0</v>
      </c>
      <c r="Y2155" s="66">
        <v>0</v>
      </c>
      <c r="AA2155" s="66">
        <v>0</v>
      </c>
      <c r="AK2155" s="66">
        <v>36</v>
      </c>
      <c r="AN2155" s="7">
        <f>IF(Q2155&gt;0,RANK(Q2155,(N2155:P2155,Q2155:AE2155)),0)</f>
        <v>4</v>
      </c>
      <c r="AO2155" s="7">
        <f>IF(R2155&gt;0,RANK(R2155,(N2155:P2155,Q2155:AE2155)),0)</f>
        <v>6</v>
      </c>
      <c r="AP2155" s="7">
        <f>IF(T2155&gt;0,RANK(T2155,(N2155:P2155,Q2155:AE2155)),0)</f>
        <v>0</v>
      </c>
      <c r="AQ2155" s="7">
        <f>IF(S2155&gt;0,RANK(S2155,(N2155:P2155,Q2155:AE2155)),0)</f>
        <v>5</v>
      </c>
      <c r="AR2155" s="2">
        <f t="shared" si="853"/>
        <v>3.4454294225316727E-3</v>
      </c>
      <c r="AS2155" s="2">
        <f t="shared" si="854"/>
        <v>1.3159626266614028E-3</v>
      </c>
      <c r="AT2155" s="2">
        <f t="shared" si="855"/>
        <v>0</v>
      </c>
      <c r="AU2155" s="2">
        <f t="shared" si="856"/>
        <v>1.6868248214477982E-3</v>
      </c>
      <c r="AW2155" t="s">
        <v>620</v>
      </c>
      <c r="AX2155" t="s">
        <v>3305</v>
      </c>
      <c r="AY2155">
        <v>7</v>
      </c>
      <c r="BA2155" s="119">
        <v>39</v>
      </c>
      <c r="BB2155" s="121">
        <v>57</v>
      </c>
      <c r="BC2155" s="125">
        <f t="shared" si="857"/>
        <v>39057</v>
      </c>
      <c r="BE2155" s="7" t="s">
        <v>228</v>
      </c>
      <c r="BQ2155" s="105"/>
      <c r="BR2155" s="66">
        <v>140</v>
      </c>
      <c r="BS2155" s="1">
        <v>0</v>
      </c>
      <c r="BT2155" s="1">
        <v>0</v>
      </c>
      <c r="BU2155" s="1">
        <v>0</v>
      </c>
      <c r="BV2155">
        <v>0</v>
      </c>
    </row>
    <row r="2156" spans="1:77" hidden="1" outlineLevel="1">
      <c r="A2156" t="s">
        <v>2467</v>
      </c>
      <c r="B2156" t="s">
        <v>3305</v>
      </c>
      <c r="C2156" s="1">
        <f t="shared" si="848"/>
        <v>17325</v>
      </c>
      <c r="D2156" s="7">
        <f>IF(N2156&gt;0, RANK(N2156,(N2156:P2156,Q2156:AE2156)),0)</f>
        <v>2</v>
      </c>
      <c r="E2156" s="7">
        <f>IF(O2156&gt;0,RANK(O2156,(N2156:P2156,Q2156:AE2156)),0)</f>
        <v>1</v>
      </c>
      <c r="F2156" s="7">
        <f>IF(P2156&gt;0,RANK(P2156,(N2156:P2156,Q2156:AE2156)),0)</f>
        <v>3</v>
      </c>
      <c r="G2156" s="1">
        <f t="shared" si="845"/>
        <v>1572</v>
      </c>
      <c r="H2156" s="2">
        <f t="shared" si="846"/>
        <v>9.0735930735930739E-2</v>
      </c>
      <c r="I2156" s="2"/>
      <c r="J2156" s="2">
        <f t="shared" si="849"/>
        <v>0.44011544011544013</v>
      </c>
      <c r="K2156" s="2">
        <f t="shared" si="850"/>
        <v>0.5308513708513708</v>
      </c>
      <c r="L2156" s="2">
        <f t="shared" si="851"/>
        <v>1.316017316017316E-2</v>
      </c>
      <c r="M2156" s="2">
        <f t="shared" si="852"/>
        <v>1.5873015873015917E-2</v>
      </c>
      <c r="N2156" s="66">
        <v>7625</v>
      </c>
      <c r="O2156" s="66">
        <v>9197</v>
      </c>
      <c r="P2156" s="66">
        <v>228</v>
      </c>
      <c r="Q2156" s="66">
        <v>85</v>
      </c>
      <c r="R2156" s="66">
        <v>48</v>
      </c>
      <c r="S2156" s="66">
        <v>79</v>
      </c>
      <c r="U2156" s="66">
        <v>22</v>
      </c>
      <c r="W2156" s="66">
        <f>IF(Notes!B$31=1,IF(BR2156&gt;0,BR2156-T2156-SUM(X2156:AJ2156),SUM(BS2156:BY2156)),SUM(BS2156:BY2156))</f>
        <v>0</v>
      </c>
      <c r="Y2156" s="66">
        <v>1</v>
      </c>
      <c r="AA2156" s="66">
        <v>0</v>
      </c>
      <c r="AK2156" s="66">
        <v>40</v>
      </c>
      <c r="AN2156" s="7">
        <f>IF(Q2156&gt;0,RANK(Q2156,(N2156:P2156,Q2156:AE2156)),0)</f>
        <v>4</v>
      </c>
      <c r="AO2156" s="7">
        <f>IF(R2156&gt;0,RANK(R2156,(N2156:P2156,Q2156:AE2156)),0)</f>
        <v>6</v>
      </c>
      <c r="AP2156" s="7">
        <f>IF(T2156&gt;0,RANK(T2156,(N2156:P2156,Q2156:AE2156)),0)</f>
        <v>0</v>
      </c>
      <c r="AQ2156" s="7">
        <f>IF(S2156&gt;0,RANK(S2156,(N2156:P2156,Q2156:AE2156)),0)</f>
        <v>5</v>
      </c>
      <c r="AR2156" s="2">
        <f t="shared" si="853"/>
        <v>4.9062049062049062E-3</v>
      </c>
      <c r="AS2156" s="2">
        <f t="shared" si="854"/>
        <v>2.7705627705627706E-3</v>
      </c>
      <c r="AT2156" s="2">
        <f t="shared" si="855"/>
        <v>0</v>
      </c>
      <c r="AU2156" s="2">
        <f t="shared" si="856"/>
        <v>4.5598845598845599E-3</v>
      </c>
      <c r="AW2156" t="s">
        <v>2467</v>
      </c>
      <c r="AX2156" t="s">
        <v>3305</v>
      </c>
      <c r="AY2156">
        <v>18</v>
      </c>
      <c r="BA2156" s="119">
        <v>39</v>
      </c>
      <c r="BB2156" s="121">
        <v>59</v>
      </c>
      <c r="BC2156" s="125">
        <f t="shared" si="857"/>
        <v>39059</v>
      </c>
      <c r="BE2156" s="7" t="s">
        <v>228</v>
      </c>
      <c r="BR2156" s="1">
        <v>51</v>
      </c>
      <c r="BS2156" s="1">
        <v>0</v>
      </c>
      <c r="BT2156" s="1">
        <v>0</v>
      </c>
      <c r="BU2156" s="1">
        <v>0</v>
      </c>
      <c r="BV2156">
        <v>0</v>
      </c>
      <c r="BY2156" t="s">
        <v>59</v>
      </c>
    </row>
    <row r="2157" spans="1:77" hidden="1" outlineLevel="1">
      <c r="A2157" t="s">
        <v>2410</v>
      </c>
      <c r="B2157" t="s">
        <v>3305</v>
      </c>
      <c r="C2157" s="1">
        <f t="shared" si="848"/>
        <v>425086</v>
      </c>
      <c r="D2157" s="7">
        <f>IF(N2157&gt;0, RANK(N2157,(N2157:P2157,Q2157:AE2157)),0)</f>
        <v>1</v>
      </c>
      <c r="E2157" s="7">
        <f>IF(O2157&gt;0,RANK(O2157,(N2157:P2157,Q2157:AE2157)),0)</f>
        <v>2</v>
      </c>
      <c r="F2157" s="7">
        <f>IF(P2157&gt;0,RANK(P2157,(N2157:P2157,Q2157:AE2157)),0)</f>
        <v>3</v>
      </c>
      <c r="G2157" s="1">
        <f t="shared" si="845"/>
        <v>29683</v>
      </c>
      <c r="H2157" s="2">
        <f t="shared" si="846"/>
        <v>6.9828222994876329E-2</v>
      </c>
      <c r="I2157" s="2"/>
      <c r="J2157" s="2">
        <f t="shared" si="849"/>
        <v>0.52980573342805926</v>
      </c>
      <c r="K2157" s="2">
        <f t="shared" si="850"/>
        <v>0.45997751043318291</v>
      </c>
      <c r="L2157" s="2">
        <f t="shared" si="851"/>
        <v>4.4767411770794616E-3</v>
      </c>
      <c r="M2157" s="2">
        <f t="shared" si="852"/>
        <v>5.7400149616783705E-3</v>
      </c>
      <c r="N2157" s="66">
        <v>225213</v>
      </c>
      <c r="O2157" s="66">
        <v>195530</v>
      </c>
      <c r="P2157" s="66">
        <v>1903</v>
      </c>
      <c r="Q2157" s="66">
        <v>1267</v>
      </c>
      <c r="R2157" s="66">
        <v>397</v>
      </c>
      <c r="S2157" s="66">
        <v>571</v>
      </c>
      <c r="U2157" s="66">
        <v>78</v>
      </c>
      <c r="W2157" s="66">
        <f>IF(Notes!B$31=1,IF(BR2157&gt;0,BR2157-T2157-SUM(X2157:AJ2157),SUM(BS2157:BY2157)),SUM(BS2157:BY2157))</f>
        <v>7</v>
      </c>
      <c r="Y2157" s="66">
        <v>20</v>
      </c>
      <c r="AA2157" s="66">
        <v>2</v>
      </c>
      <c r="AK2157" s="66">
        <v>98</v>
      </c>
      <c r="AN2157" s="7">
        <f>IF(Q2157&gt;0,RANK(Q2157,(N2157:P2157,Q2157:AE2157)),0)</f>
        <v>4</v>
      </c>
      <c r="AO2157" s="7">
        <f>IF(R2157&gt;0,RANK(R2157,(N2157:P2157,Q2157:AE2157)),0)</f>
        <v>6</v>
      </c>
      <c r="AP2157" s="7">
        <f>IF(T2157&gt;0,RANK(T2157,(N2157:P2157,Q2157:AE2157)),0)</f>
        <v>0</v>
      </c>
      <c r="AQ2157" s="7">
        <f>IF(S2157&gt;0,RANK(S2157,(N2157:P2157,Q2157:AE2157)),0)</f>
        <v>5</v>
      </c>
      <c r="AR2157" s="2">
        <f t="shared" si="853"/>
        <v>2.9805733428059263E-3</v>
      </c>
      <c r="AS2157" s="2">
        <f t="shared" si="854"/>
        <v>9.3392866384684511E-4</v>
      </c>
      <c r="AT2157" s="2">
        <f t="shared" si="855"/>
        <v>0</v>
      </c>
      <c r="AU2157" s="2">
        <f t="shared" si="856"/>
        <v>1.3432575996386613E-3</v>
      </c>
      <c r="AW2157" t="s">
        <v>2410</v>
      </c>
      <c r="AX2157" t="s">
        <v>3305</v>
      </c>
      <c r="AY2157">
        <v>0</v>
      </c>
      <c r="BA2157" s="119">
        <v>39</v>
      </c>
      <c r="BB2157" s="121">
        <v>61</v>
      </c>
      <c r="BC2157" s="125">
        <f t="shared" si="857"/>
        <v>39061</v>
      </c>
      <c r="BE2157" s="7" t="s">
        <v>228</v>
      </c>
      <c r="BS2157" s="1">
        <v>3</v>
      </c>
      <c r="BT2157" s="1">
        <v>0</v>
      </c>
      <c r="BU2157" s="1">
        <v>0</v>
      </c>
      <c r="BV2157">
        <v>4</v>
      </c>
    </row>
    <row r="2158" spans="1:77" hidden="1" outlineLevel="1">
      <c r="A2158" t="s">
        <v>3488</v>
      </c>
      <c r="B2158" t="s">
        <v>3305</v>
      </c>
      <c r="C2158" s="1">
        <f t="shared" si="848"/>
        <v>36981</v>
      </c>
      <c r="D2158" s="7">
        <f>IF(N2158&gt;0, RANK(N2158,(N2158:P2158,Q2158:AE2158)),0)</f>
        <v>2</v>
      </c>
      <c r="E2158" s="7">
        <f>IF(O2158&gt;0,RANK(O2158,(N2158:P2158,Q2158:AE2158)),0)</f>
        <v>1</v>
      </c>
      <c r="F2158" s="7">
        <f>IF(P2158&gt;0,RANK(P2158,(N2158:P2158,Q2158:AE2158)),0)</f>
        <v>3</v>
      </c>
      <c r="G2158" s="1">
        <f t="shared" si="845"/>
        <v>8550</v>
      </c>
      <c r="H2158" s="2">
        <f t="shared" si="846"/>
        <v>0.23119980530542711</v>
      </c>
      <c r="I2158" s="2"/>
      <c r="J2158" s="2">
        <f t="shared" si="849"/>
        <v>0.37505746193991507</v>
      </c>
      <c r="K2158" s="2">
        <f t="shared" si="850"/>
        <v>0.60625726724534224</v>
      </c>
      <c r="L2158" s="2">
        <f t="shared" si="851"/>
        <v>8.3556420864768395E-3</v>
      </c>
      <c r="M2158" s="2">
        <f t="shared" si="852"/>
        <v>1.0329628728265854E-2</v>
      </c>
      <c r="N2158" s="66">
        <v>13870</v>
      </c>
      <c r="O2158" s="66">
        <v>22420</v>
      </c>
      <c r="P2158" s="66">
        <v>309</v>
      </c>
      <c r="Q2158" s="66">
        <v>152</v>
      </c>
      <c r="R2158" s="66">
        <v>62</v>
      </c>
      <c r="S2158" s="66">
        <v>120</v>
      </c>
      <c r="U2158" s="66">
        <v>21</v>
      </c>
      <c r="W2158" s="66">
        <f>IF(Notes!B$31=1,IF(BR2158&gt;0,BR2158-T2158-SUM(X2158:AJ2158),SUM(BS2158:BY2158)),SUM(BS2158:BY2158))</f>
        <v>0</v>
      </c>
      <c r="Y2158" s="66">
        <v>0</v>
      </c>
      <c r="AA2158" s="66">
        <v>0</v>
      </c>
      <c r="AK2158" s="66">
        <v>27</v>
      </c>
      <c r="AN2158" s="7">
        <f>IF(Q2158&gt;0,RANK(Q2158,(N2158:P2158,Q2158:AE2158)),0)</f>
        <v>4</v>
      </c>
      <c r="AO2158" s="7">
        <f>IF(R2158&gt;0,RANK(R2158,(N2158:P2158,Q2158:AE2158)),0)</f>
        <v>6</v>
      </c>
      <c r="AP2158" s="7">
        <f>IF(T2158&gt;0,RANK(T2158,(N2158:P2158,Q2158:AE2158)),0)</f>
        <v>0</v>
      </c>
      <c r="AQ2158" s="7">
        <f>IF(S2158&gt;0,RANK(S2158,(N2158:P2158,Q2158:AE2158)),0)</f>
        <v>5</v>
      </c>
      <c r="AR2158" s="2">
        <f t="shared" si="853"/>
        <v>4.1102187609853708E-3</v>
      </c>
      <c r="AS2158" s="2">
        <f t="shared" si="854"/>
        <v>1.6765365998756118E-3</v>
      </c>
      <c r="AT2158" s="2">
        <f t="shared" si="855"/>
        <v>0</v>
      </c>
      <c r="AU2158" s="2">
        <f t="shared" si="856"/>
        <v>3.2449095481463454E-3</v>
      </c>
      <c r="AW2158" t="s">
        <v>3488</v>
      </c>
      <c r="AX2158" t="s">
        <v>3305</v>
      </c>
      <c r="AY2158">
        <v>4</v>
      </c>
      <c r="BA2158" s="119">
        <v>39</v>
      </c>
      <c r="BB2158" s="121">
        <v>63</v>
      </c>
      <c r="BC2158" s="125">
        <f t="shared" si="857"/>
        <v>39063</v>
      </c>
      <c r="BE2158" s="7" t="s">
        <v>228</v>
      </c>
      <c r="BR2158" s="1">
        <v>74</v>
      </c>
      <c r="BS2158" s="1">
        <v>0</v>
      </c>
      <c r="BT2158" s="1">
        <v>0</v>
      </c>
      <c r="BU2158" s="1">
        <v>0</v>
      </c>
      <c r="BV2158">
        <v>0</v>
      </c>
    </row>
    <row r="2159" spans="1:77" hidden="1" outlineLevel="1">
      <c r="A2159" t="s">
        <v>1870</v>
      </c>
      <c r="B2159" t="s">
        <v>3305</v>
      </c>
      <c r="C2159" s="1">
        <f t="shared" ref="C2159:C2190" si="858">SUM(N2159:AL2159)</f>
        <v>13114</v>
      </c>
      <c r="D2159" s="7">
        <f>IF(N2159&gt;0, RANK(N2159,(N2159:P2159,Q2159:AE2159)),0)</f>
        <v>2</v>
      </c>
      <c r="E2159" s="7">
        <f>IF(O2159&gt;0,RANK(O2159,(N2159:P2159,Q2159:AE2159)),0)</f>
        <v>1</v>
      </c>
      <c r="F2159" s="7">
        <f>IF(P2159&gt;0,RANK(P2159,(N2159:P2159,Q2159:AE2159)),0)</f>
        <v>3</v>
      </c>
      <c r="G2159" s="1">
        <f t="shared" si="845"/>
        <v>2736</v>
      </c>
      <c r="H2159" s="2">
        <f t="shared" si="846"/>
        <v>0.20863199633978954</v>
      </c>
      <c r="I2159" s="2"/>
      <c r="J2159" s="2">
        <f t="shared" ref="J2159:J2190" si="859">IF($C2159=0,"-",N2159/$C2159)</f>
        <v>0.38226323013573282</v>
      </c>
      <c r="K2159" s="2">
        <f t="shared" ref="K2159:K2190" si="860">IF($C2159=0,"-",O2159/$C2159)</f>
        <v>0.59089522647552239</v>
      </c>
      <c r="L2159" s="2">
        <f t="shared" ref="L2159:L2190" si="861">IF($C2159=0,"-",P2159/$C2159)</f>
        <v>1.0599359463169132E-2</v>
      </c>
      <c r="M2159" s="2">
        <f t="shared" ref="M2159:M2190" si="862">IF(C2159=0,"-",(1-J2159-K2159-L2159))</f>
        <v>1.6242183925575651E-2</v>
      </c>
      <c r="N2159" s="66">
        <v>5013</v>
      </c>
      <c r="O2159" s="66">
        <v>7749</v>
      </c>
      <c r="P2159" s="66">
        <v>139</v>
      </c>
      <c r="Q2159" s="66">
        <v>76</v>
      </c>
      <c r="R2159" s="66">
        <v>51</v>
      </c>
      <c r="S2159" s="66">
        <v>55</v>
      </c>
      <c r="U2159" s="66">
        <v>16</v>
      </c>
      <c r="W2159" s="66">
        <f>IF(Notes!B$31=1,IF(BR2159&gt;0,BR2159-T2159-SUM(X2159:AJ2159),SUM(BS2159:BY2159)),SUM(BS2159:BY2159))</f>
        <v>0</v>
      </c>
      <c r="Y2159" s="66">
        <v>1</v>
      </c>
      <c r="AA2159" s="66">
        <v>0</v>
      </c>
      <c r="AK2159" s="66">
        <v>14</v>
      </c>
      <c r="AN2159" s="7">
        <f>IF(Q2159&gt;0,RANK(Q2159,(N2159:P2159,Q2159:AE2159)),0)</f>
        <v>4</v>
      </c>
      <c r="AO2159" s="7">
        <f>IF(R2159&gt;0,RANK(R2159,(N2159:P2159,Q2159:AE2159)),0)</f>
        <v>6</v>
      </c>
      <c r="AP2159" s="7">
        <f>IF(T2159&gt;0,RANK(T2159,(N2159:P2159,Q2159:AE2159)),0)</f>
        <v>0</v>
      </c>
      <c r="AQ2159" s="7">
        <f>IF(S2159&gt;0,RANK(S2159,(N2159:P2159,Q2159:AE2159)),0)</f>
        <v>5</v>
      </c>
      <c r="AR2159" s="2">
        <f t="shared" ref="AR2159:AR2190" si="863">IF($C2159=0,"-",Q2159/$C2159)</f>
        <v>5.7953332316608205E-3</v>
      </c>
      <c r="AS2159" s="2">
        <f t="shared" ref="AS2159:AS2190" si="864">IF($C2159=0,"-",R2159/$C2159)</f>
        <v>3.8889736159829192E-3</v>
      </c>
      <c r="AT2159" s="2">
        <f t="shared" ref="AT2159:AT2190" si="865">IF($C2159=0,"-",T2159/$C2159)</f>
        <v>0</v>
      </c>
      <c r="AU2159" s="2">
        <f t="shared" ref="AU2159:AU2190" si="866">IF($C2159=0,"-",S2159/$C2159)</f>
        <v>4.1939911544913834E-3</v>
      </c>
      <c r="AW2159" t="s">
        <v>1870</v>
      </c>
      <c r="AX2159" t="s">
        <v>3305</v>
      </c>
      <c r="AY2159">
        <v>4</v>
      </c>
      <c r="BA2159" s="119">
        <v>39</v>
      </c>
      <c r="BB2159" s="121">
        <v>65</v>
      </c>
      <c r="BC2159" s="125">
        <f t="shared" si="857"/>
        <v>39065</v>
      </c>
      <c r="BE2159" s="7" t="s">
        <v>228</v>
      </c>
      <c r="BR2159" s="1">
        <v>36</v>
      </c>
      <c r="BS2159" s="1">
        <v>0</v>
      </c>
      <c r="BT2159" s="1">
        <v>0</v>
      </c>
      <c r="BU2159" s="1">
        <v>0</v>
      </c>
      <c r="BV2159">
        <v>0</v>
      </c>
    </row>
    <row r="2160" spans="1:77" hidden="1" outlineLevel="1">
      <c r="A2160" t="s">
        <v>1790</v>
      </c>
      <c r="B2160" t="s">
        <v>3305</v>
      </c>
      <c r="C2160" s="1">
        <f t="shared" si="858"/>
        <v>7787</v>
      </c>
      <c r="D2160" s="7">
        <f>IF(N2160&gt;0, RANK(N2160,(N2160:P2160,Q2160:AE2160)),0)</f>
        <v>2</v>
      </c>
      <c r="E2160" s="7">
        <f>IF(O2160&gt;0,RANK(O2160,(N2160:P2160,Q2160:AE2160)),0)</f>
        <v>1</v>
      </c>
      <c r="F2160" s="7">
        <f>IF(P2160&gt;0,RANK(P2160,(N2160:P2160,Q2160:AE2160)),0)</f>
        <v>3</v>
      </c>
      <c r="G2160" s="1">
        <f t="shared" si="845"/>
        <v>189</v>
      </c>
      <c r="H2160" s="2">
        <f t="shared" si="846"/>
        <v>2.4271221266212919E-2</v>
      </c>
      <c r="I2160" s="2"/>
      <c r="J2160" s="2">
        <f t="shared" si="859"/>
        <v>0.47296776679080521</v>
      </c>
      <c r="K2160" s="2">
        <f t="shared" si="860"/>
        <v>0.49723898805701811</v>
      </c>
      <c r="L2160" s="2">
        <f t="shared" si="861"/>
        <v>1.335559265442404E-2</v>
      </c>
      <c r="M2160" s="2">
        <f t="shared" si="862"/>
        <v>1.6437652497752642E-2</v>
      </c>
      <c r="N2160" s="66">
        <v>3683</v>
      </c>
      <c r="O2160" s="66">
        <v>3872</v>
      </c>
      <c r="P2160" s="66">
        <v>104</v>
      </c>
      <c r="Q2160" s="66">
        <v>27</v>
      </c>
      <c r="R2160" s="66">
        <v>24</v>
      </c>
      <c r="S2160" s="66">
        <v>38</v>
      </c>
      <c r="U2160" s="66">
        <v>20</v>
      </c>
      <c r="W2160" s="66">
        <f>IF(Notes!B$31=1,IF(BR2160&gt;0,BR2160-T2160-SUM(X2160:AJ2160),SUM(BS2160:BY2160)),SUM(BS2160:BY2160))</f>
        <v>0</v>
      </c>
      <c r="Y2160" s="66">
        <v>0</v>
      </c>
      <c r="AA2160" s="66">
        <v>0</v>
      </c>
      <c r="AK2160" s="66">
        <v>19</v>
      </c>
      <c r="AN2160" s="7">
        <f>IF(Q2160&gt;0,RANK(Q2160,(N2160:P2160,Q2160:AE2160)),0)</f>
        <v>5</v>
      </c>
      <c r="AO2160" s="7">
        <f>IF(R2160&gt;0,RANK(R2160,(N2160:P2160,Q2160:AE2160)),0)</f>
        <v>6</v>
      </c>
      <c r="AP2160" s="7">
        <f>IF(T2160&gt;0,RANK(T2160,(N2160:P2160,Q2160:AE2160)),0)</f>
        <v>0</v>
      </c>
      <c r="AQ2160" s="7">
        <f>IF(S2160&gt;0,RANK(S2160,(N2160:P2160,Q2160:AE2160)),0)</f>
        <v>4</v>
      </c>
      <c r="AR2160" s="2">
        <f t="shared" si="863"/>
        <v>3.4673173237447026E-3</v>
      </c>
      <c r="AS2160" s="2">
        <f t="shared" si="864"/>
        <v>3.0820598433286247E-3</v>
      </c>
      <c r="AT2160" s="2">
        <f t="shared" si="865"/>
        <v>0</v>
      </c>
      <c r="AU2160" s="2">
        <f t="shared" si="866"/>
        <v>4.8799280852703224E-3</v>
      </c>
      <c r="AW2160" t="s">
        <v>1790</v>
      </c>
      <c r="AX2160" t="s">
        <v>3305</v>
      </c>
      <c r="AY2160">
        <v>18</v>
      </c>
      <c r="BA2160" s="119">
        <v>39</v>
      </c>
      <c r="BB2160" s="121">
        <v>67</v>
      </c>
      <c r="BC2160" s="125">
        <f t="shared" si="857"/>
        <v>39067</v>
      </c>
      <c r="BE2160" s="7" t="s">
        <v>228</v>
      </c>
      <c r="BR2160" s="1">
        <v>30</v>
      </c>
      <c r="BS2160" s="1">
        <v>0</v>
      </c>
      <c r="BT2160" s="1">
        <v>0</v>
      </c>
      <c r="BU2160" s="1">
        <v>0</v>
      </c>
      <c r="BV2160">
        <v>0</v>
      </c>
      <c r="BY2160" t="s">
        <v>60</v>
      </c>
    </row>
    <row r="2161" spans="1:77" hidden="1" outlineLevel="1">
      <c r="A2161" t="s">
        <v>1185</v>
      </c>
      <c r="B2161" t="s">
        <v>3305</v>
      </c>
      <c r="C2161" s="1">
        <f t="shared" si="858"/>
        <v>14840</v>
      </c>
      <c r="D2161" s="7">
        <f>IF(N2161&gt;0, RANK(N2161,(N2161:P2161,Q2161:AE2161)),0)</f>
        <v>2</v>
      </c>
      <c r="E2161" s="7">
        <f>IF(O2161&gt;0,RANK(O2161,(N2161:P2161,Q2161:AE2161)),0)</f>
        <v>1</v>
      </c>
      <c r="F2161" s="7">
        <f>IF(P2161&gt;0,RANK(P2161,(N2161:P2161,Q2161:AE2161)),0)</f>
        <v>3</v>
      </c>
      <c r="G2161" s="1">
        <f t="shared" si="845"/>
        <v>1919</v>
      </c>
      <c r="H2161" s="2">
        <f t="shared" si="846"/>
        <v>0.12931266846361186</v>
      </c>
      <c r="I2161" s="2"/>
      <c r="J2161" s="2">
        <f t="shared" si="859"/>
        <v>0.42587601078167114</v>
      </c>
      <c r="K2161" s="2">
        <f t="shared" si="860"/>
        <v>0.55518867924528303</v>
      </c>
      <c r="L2161" s="2">
        <f t="shared" si="861"/>
        <v>7.7493261455525604E-3</v>
      </c>
      <c r="M2161" s="2">
        <f t="shared" si="862"/>
        <v>1.1185983827493261E-2</v>
      </c>
      <c r="N2161" s="66">
        <v>6320</v>
      </c>
      <c r="O2161" s="66">
        <v>8239</v>
      </c>
      <c r="P2161" s="66">
        <v>115</v>
      </c>
      <c r="Q2161" s="66">
        <v>66</v>
      </c>
      <c r="R2161" s="66">
        <v>32</v>
      </c>
      <c r="S2161" s="66">
        <v>46</v>
      </c>
      <c r="U2161" s="66">
        <v>12</v>
      </c>
      <c r="W2161" s="66">
        <f>IF(Notes!B$31=1,IF(BR2161&gt;0,BR2161-T2161-SUM(X2161:AJ2161),SUM(BS2161:BY2161)),SUM(BS2161:BY2161))</f>
        <v>0</v>
      </c>
      <c r="Y2161" s="66">
        <v>0</v>
      </c>
      <c r="AA2161" s="66">
        <v>0</v>
      </c>
      <c r="AK2161" s="66">
        <v>10</v>
      </c>
      <c r="AN2161" s="7">
        <f>IF(Q2161&gt;0,RANK(Q2161,(N2161:P2161,Q2161:AE2161)),0)</f>
        <v>4</v>
      </c>
      <c r="AO2161" s="7">
        <f>IF(R2161&gt;0,RANK(R2161,(N2161:P2161,Q2161:AE2161)),0)</f>
        <v>6</v>
      </c>
      <c r="AP2161" s="7">
        <f>IF(T2161&gt;0,RANK(T2161,(N2161:P2161,Q2161:AE2161)),0)</f>
        <v>0</v>
      </c>
      <c r="AQ2161" s="7">
        <f>IF(S2161&gt;0,RANK(S2161,(N2161:P2161,Q2161:AE2161)),0)</f>
        <v>5</v>
      </c>
      <c r="AR2161" s="2">
        <f t="shared" si="863"/>
        <v>4.4474393530997301E-3</v>
      </c>
      <c r="AS2161" s="2">
        <f t="shared" si="864"/>
        <v>2.1563342318059301E-3</v>
      </c>
      <c r="AT2161" s="2">
        <f t="shared" si="865"/>
        <v>0</v>
      </c>
      <c r="AU2161" s="2">
        <f t="shared" si="866"/>
        <v>3.0997304582210243E-3</v>
      </c>
      <c r="AW2161" t="s">
        <v>1185</v>
      </c>
      <c r="AX2161" t="s">
        <v>3305</v>
      </c>
      <c r="AY2161">
        <v>5</v>
      </c>
      <c r="BA2161" s="119">
        <v>39</v>
      </c>
      <c r="BB2161" s="121">
        <v>69</v>
      </c>
      <c r="BC2161" s="125">
        <f t="shared" si="857"/>
        <v>39069</v>
      </c>
      <c r="BE2161" s="7" t="s">
        <v>228</v>
      </c>
      <c r="BR2161" s="1">
        <v>12</v>
      </c>
      <c r="BS2161" s="1">
        <v>0</v>
      </c>
      <c r="BT2161" s="1">
        <v>0</v>
      </c>
      <c r="BU2161" s="1">
        <v>0</v>
      </c>
      <c r="BV2161">
        <v>0</v>
      </c>
      <c r="BY2161" t="s">
        <v>61</v>
      </c>
    </row>
    <row r="2162" spans="1:77" hidden="1" outlineLevel="1">
      <c r="A2162" t="s">
        <v>2118</v>
      </c>
      <c r="B2162" t="s">
        <v>3305</v>
      </c>
      <c r="C2162" s="1">
        <f t="shared" si="858"/>
        <v>19186</v>
      </c>
      <c r="D2162" s="7">
        <f>IF(N2162&gt;0, RANK(N2162,(N2162:P2162,Q2162:AE2162)),0)</f>
        <v>2</v>
      </c>
      <c r="E2162" s="7">
        <f>IF(O2162&gt;0,RANK(O2162,(N2162:P2162,Q2162:AE2162)),0)</f>
        <v>1</v>
      </c>
      <c r="F2162" s="7">
        <f>IF(P2162&gt;0,RANK(P2162,(N2162:P2162,Q2162:AE2162)),0)</f>
        <v>3</v>
      </c>
      <c r="G2162" s="1">
        <f t="shared" si="845"/>
        <v>5051</v>
      </c>
      <c r="H2162" s="2">
        <f t="shared" si="846"/>
        <v>0.26326488064213488</v>
      </c>
      <c r="I2162" s="2"/>
      <c r="J2162" s="2">
        <f t="shared" si="859"/>
        <v>0.35734389659126448</v>
      </c>
      <c r="K2162" s="2">
        <f t="shared" si="860"/>
        <v>0.62060877723339936</v>
      </c>
      <c r="L2162" s="2">
        <f t="shared" si="861"/>
        <v>1.06327530490983E-2</v>
      </c>
      <c r="M2162" s="2">
        <f t="shared" si="862"/>
        <v>1.1414573126237813E-2</v>
      </c>
      <c r="N2162" s="66">
        <v>6856</v>
      </c>
      <c r="O2162" s="66">
        <v>11907</v>
      </c>
      <c r="P2162" s="66">
        <v>204</v>
      </c>
      <c r="Q2162" s="66">
        <v>76</v>
      </c>
      <c r="R2162" s="66">
        <v>42</v>
      </c>
      <c r="S2162" s="66">
        <v>58</v>
      </c>
      <c r="U2162" s="66">
        <v>18</v>
      </c>
      <c r="W2162" s="66">
        <f>IF(Notes!B$31=1,IF(BR2162&gt;0,BR2162-T2162-SUM(X2162:AJ2162),SUM(BS2162:BY2162)),SUM(BS2162:BY2162))</f>
        <v>0</v>
      </c>
      <c r="Y2162" s="66">
        <v>0</v>
      </c>
      <c r="AA2162" s="66">
        <v>0</v>
      </c>
      <c r="AK2162" s="66">
        <v>25</v>
      </c>
      <c r="AN2162" s="7">
        <f>IF(Q2162&gt;0,RANK(Q2162,(N2162:P2162,Q2162:AE2162)),0)</f>
        <v>4</v>
      </c>
      <c r="AO2162" s="7">
        <f>IF(R2162&gt;0,RANK(R2162,(N2162:P2162,Q2162:AE2162)),0)</f>
        <v>6</v>
      </c>
      <c r="AP2162" s="7">
        <f>IF(T2162&gt;0,RANK(T2162,(N2162:P2162,Q2162:AE2162)),0)</f>
        <v>0</v>
      </c>
      <c r="AQ2162" s="7">
        <f>IF(S2162&gt;0,RANK(S2162,(N2162:P2162,Q2162:AE2162)),0)</f>
        <v>5</v>
      </c>
      <c r="AR2162" s="2">
        <f t="shared" si="863"/>
        <v>3.9612217241738771E-3</v>
      </c>
      <c r="AS2162" s="2">
        <f t="shared" si="864"/>
        <v>2.1890962159908265E-3</v>
      </c>
      <c r="AT2162" s="2">
        <f t="shared" si="865"/>
        <v>0</v>
      </c>
      <c r="AU2162" s="2">
        <f t="shared" si="866"/>
        <v>3.0230376316063797E-3</v>
      </c>
      <c r="AW2162" t="s">
        <v>2118</v>
      </c>
      <c r="AX2162" t="s">
        <v>3305</v>
      </c>
      <c r="AY2162">
        <v>3</v>
      </c>
      <c r="BA2162" s="119">
        <v>39</v>
      </c>
      <c r="BB2162" s="121">
        <v>71</v>
      </c>
      <c r="BC2162" s="125">
        <f t="shared" si="857"/>
        <v>39071</v>
      </c>
      <c r="BE2162" s="7" t="s">
        <v>228</v>
      </c>
      <c r="BQ2162" s="105"/>
      <c r="BR2162" s="66">
        <v>45</v>
      </c>
      <c r="BS2162" s="1">
        <v>0</v>
      </c>
      <c r="BT2162" s="1">
        <v>0</v>
      </c>
      <c r="BU2162" s="1">
        <v>0</v>
      </c>
      <c r="BV2162">
        <v>0</v>
      </c>
      <c r="BY2162" t="s">
        <v>62</v>
      </c>
    </row>
    <row r="2163" spans="1:77" hidden="1" outlineLevel="1">
      <c r="A2163" t="s">
        <v>1878</v>
      </c>
      <c r="B2163" t="s">
        <v>3305</v>
      </c>
      <c r="C2163" s="1">
        <f t="shared" si="858"/>
        <v>12961</v>
      </c>
      <c r="D2163" s="7">
        <f>IF(N2163&gt;0, RANK(N2163,(N2163:P2163,Q2163:AE2163)),0)</f>
        <v>2</v>
      </c>
      <c r="E2163" s="7">
        <f>IF(O2163&gt;0,RANK(O2163,(N2163:P2163,Q2163:AE2163)),0)</f>
        <v>1</v>
      </c>
      <c r="F2163" s="7">
        <f>IF(P2163&gt;0,RANK(P2163,(N2163:P2163,Q2163:AE2163)),0)</f>
        <v>3</v>
      </c>
      <c r="G2163" s="1">
        <f t="shared" si="845"/>
        <v>105</v>
      </c>
      <c r="H2163" s="2">
        <f t="shared" si="846"/>
        <v>8.1012267571946607E-3</v>
      </c>
      <c r="I2163" s="2"/>
      <c r="J2163" s="2">
        <f t="shared" si="859"/>
        <v>0.48291026926934649</v>
      </c>
      <c r="K2163" s="2">
        <f t="shared" si="860"/>
        <v>0.49101149602654115</v>
      </c>
      <c r="L2163" s="2">
        <f t="shared" si="861"/>
        <v>1.1881799243885502E-2</v>
      </c>
      <c r="M2163" s="2">
        <f t="shared" si="862"/>
        <v>1.41964354602268E-2</v>
      </c>
      <c r="N2163" s="66">
        <v>6259</v>
      </c>
      <c r="O2163" s="66">
        <v>6364</v>
      </c>
      <c r="P2163" s="66">
        <v>154</v>
      </c>
      <c r="Q2163" s="66">
        <v>58</v>
      </c>
      <c r="R2163" s="66">
        <v>38</v>
      </c>
      <c r="S2163" s="66">
        <v>50</v>
      </c>
      <c r="U2163" s="66">
        <v>19</v>
      </c>
      <c r="W2163" s="66">
        <f>IF(Notes!B$31=1,IF(BR2163&gt;0,BR2163-T2163-SUM(X2163:AJ2163),SUM(BS2163:BY2163)),SUM(BS2163:BY2163))</f>
        <v>0</v>
      </c>
      <c r="Y2163" s="66">
        <v>1</v>
      </c>
      <c r="AA2163" s="66">
        <v>0</v>
      </c>
      <c r="AK2163" s="66">
        <v>18</v>
      </c>
      <c r="AN2163" s="7">
        <f>IF(Q2163&gt;0,RANK(Q2163,(N2163:P2163,Q2163:AE2163)),0)</f>
        <v>4</v>
      </c>
      <c r="AO2163" s="7">
        <f>IF(R2163&gt;0,RANK(R2163,(N2163:P2163,Q2163:AE2163)),0)</f>
        <v>6</v>
      </c>
      <c r="AP2163" s="7">
        <f>IF(T2163&gt;0,RANK(T2163,(N2163:P2163,Q2163:AE2163)),0)</f>
        <v>0</v>
      </c>
      <c r="AQ2163" s="7">
        <f>IF(S2163&gt;0,RANK(S2163,(N2163:P2163,Q2163:AE2163)),0)</f>
        <v>5</v>
      </c>
      <c r="AR2163" s="2">
        <f t="shared" si="863"/>
        <v>4.4749633515932408E-3</v>
      </c>
      <c r="AS2163" s="2">
        <f t="shared" si="864"/>
        <v>2.9318725406990201E-3</v>
      </c>
      <c r="AT2163" s="2">
        <f t="shared" si="865"/>
        <v>0</v>
      </c>
      <c r="AU2163" s="2">
        <f t="shared" si="866"/>
        <v>3.8577270272355528E-3</v>
      </c>
      <c r="AW2163" t="s">
        <v>1878</v>
      </c>
      <c r="AX2163" t="s">
        <v>3305</v>
      </c>
      <c r="AY2163">
        <v>18</v>
      </c>
      <c r="BA2163" s="119">
        <v>39</v>
      </c>
      <c r="BB2163" s="121">
        <v>73</v>
      </c>
      <c r="BC2163" s="125">
        <f t="shared" si="857"/>
        <v>39073</v>
      </c>
      <c r="BE2163" s="7" t="s">
        <v>228</v>
      </c>
      <c r="BR2163" s="1">
        <v>56</v>
      </c>
      <c r="BS2163" s="1">
        <v>0</v>
      </c>
      <c r="BT2163" s="1">
        <v>0</v>
      </c>
      <c r="BU2163" s="1">
        <v>0</v>
      </c>
      <c r="BV2163">
        <v>0</v>
      </c>
    </row>
    <row r="2164" spans="1:77" hidden="1" outlineLevel="1">
      <c r="A2164" t="s">
        <v>3092</v>
      </c>
      <c r="B2164" t="s">
        <v>3305</v>
      </c>
      <c r="C2164" s="1">
        <f t="shared" si="858"/>
        <v>11113</v>
      </c>
      <c r="D2164" s="7">
        <f>IF(N2164&gt;0, RANK(N2164,(N2164:P2164,Q2164:AE2164)),0)</f>
        <v>2</v>
      </c>
      <c r="E2164" s="7">
        <f>IF(O2164&gt;0,RANK(O2164,(N2164:P2164,Q2164:AE2164)),0)</f>
        <v>1</v>
      </c>
      <c r="F2164" s="7">
        <f>IF(P2164&gt;0,RANK(P2164,(N2164:P2164,Q2164:AE2164)),0)</f>
        <v>3</v>
      </c>
      <c r="G2164" s="1">
        <f t="shared" si="845"/>
        <v>4579</v>
      </c>
      <c r="H2164" s="2">
        <f t="shared" si="846"/>
        <v>0.41203995320795467</v>
      </c>
      <c r="I2164" s="2"/>
      <c r="J2164" s="2">
        <f t="shared" si="859"/>
        <v>0.28264195086835237</v>
      </c>
      <c r="K2164" s="2">
        <f t="shared" si="860"/>
        <v>0.69468190407630703</v>
      </c>
      <c r="L2164" s="2">
        <f t="shared" si="861"/>
        <v>1.0168271393863042E-2</v>
      </c>
      <c r="M2164" s="2">
        <f t="shared" si="862"/>
        <v>1.2507873661477504E-2</v>
      </c>
      <c r="N2164" s="66">
        <v>3141</v>
      </c>
      <c r="O2164" s="66">
        <v>7720</v>
      </c>
      <c r="P2164" s="66">
        <v>113</v>
      </c>
      <c r="Q2164" s="66">
        <v>35</v>
      </c>
      <c r="R2164" s="66">
        <v>25</v>
      </c>
      <c r="S2164" s="66">
        <v>52</v>
      </c>
      <c r="U2164" s="66">
        <v>9</v>
      </c>
      <c r="W2164" s="66">
        <f>IF(Notes!B$31=1,IF(BR2164&gt;0,BR2164-T2164-SUM(X2164:AJ2164),SUM(BS2164:BY2164)),SUM(BS2164:BY2164))</f>
        <v>0</v>
      </c>
      <c r="Y2164" s="66">
        <v>1</v>
      </c>
      <c r="AA2164" s="66">
        <v>0</v>
      </c>
      <c r="AK2164" s="66">
        <v>17</v>
      </c>
      <c r="AN2164" s="7">
        <f>IF(Q2164&gt;0,RANK(Q2164,(N2164:P2164,Q2164:AE2164)),0)</f>
        <v>5</v>
      </c>
      <c r="AO2164" s="7">
        <f>IF(R2164&gt;0,RANK(R2164,(N2164:P2164,Q2164:AE2164)),0)</f>
        <v>6</v>
      </c>
      <c r="AP2164" s="7">
        <f>IF(T2164&gt;0,RANK(T2164,(N2164:P2164,Q2164:AE2164)),0)</f>
        <v>0</v>
      </c>
      <c r="AQ2164" s="7">
        <f>IF(S2164&gt;0,RANK(S2164,(N2164:P2164,Q2164:AE2164)),0)</f>
        <v>4</v>
      </c>
      <c r="AR2164" s="2">
        <f t="shared" si="863"/>
        <v>3.1494645910195265E-3</v>
      </c>
      <c r="AS2164" s="2">
        <f t="shared" si="864"/>
        <v>2.2496175650139477E-3</v>
      </c>
      <c r="AT2164" s="2">
        <f t="shared" si="865"/>
        <v>0</v>
      </c>
      <c r="AU2164" s="2">
        <f t="shared" si="866"/>
        <v>4.6792045352290115E-3</v>
      </c>
      <c r="AW2164" t="s">
        <v>3092</v>
      </c>
      <c r="AX2164" t="s">
        <v>3305</v>
      </c>
      <c r="AY2164">
        <v>18</v>
      </c>
      <c r="BA2164" s="119">
        <v>39</v>
      </c>
      <c r="BB2164" s="121">
        <v>75</v>
      </c>
      <c r="BC2164" s="125">
        <f t="shared" si="857"/>
        <v>39075</v>
      </c>
      <c r="BE2164" s="7" t="s">
        <v>228</v>
      </c>
      <c r="BR2164" s="1">
        <v>22</v>
      </c>
      <c r="BS2164" s="1">
        <v>0</v>
      </c>
      <c r="BT2164" s="1">
        <v>0</v>
      </c>
      <c r="BU2164" s="1">
        <v>0</v>
      </c>
      <c r="BV2164">
        <v>0</v>
      </c>
    </row>
    <row r="2165" spans="1:77" hidden="1" outlineLevel="1">
      <c r="A2165" t="s">
        <v>3357</v>
      </c>
      <c r="B2165" t="s">
        <v>3305</v>
      </c>
      <c r="C2165" s="1">
        <f t="shared" si="858"/>
        <v>25582</v>
      </c>
      <c r="D2165" s="7">
        <f>IF(N2165&gt;0, RANK(N2165,(N2165:P2165,Q2165:AE2165)),0)</f>
        <v>2</v>
      </c>
      <c r="E2165" s="7">
        <f>IF(O2165&gt;0,RANK(O2165,(N2165:P2165,Q2165:AE2165)),0)</f>
        <v>1</v>
      </c>
      <c r="F2165" s="7">
        <f>IF(P2165&gt;0,RANK(P2165,(N2165:P2165,Q2165:AE2165)),0)</f>
        <v>3</v>
      </c>
      <c r="G2165" s="1">
        <f t="shared" si="845"/>
        <v>808</v>
      </c>
      <c r="H2165" s="2">
        <f t="shared" si="846"/>
        <v>3.1584707997810962E-2</v>
      </c>
      <c r="I2165" s="2"/>
      <c r="J2165" s="2">
        <f t="shared" si="859"/>
        <v>0.47205066062074896</v>
      </c>
      <c r="K2165" s="2">
        <f t="shared" si="860"/>
        <v>0.50363536861855995</v>
      </c>
      <c r="L2165" s="2">
        <f t="shared" si="861"/>
        <v>8.2870768509107958E-3</v>
      </c>
      <c r="M2165" s="2">
        <f t="shared" si="862"/>
        <v>1.6026893909780286E-2</v>
      </c>
      <c r="N2165" s="66">
        <v>12076</v>
      </c>
      <c r="O2165" s="66">
        <v>12884</v>
      </c>
      <c r="P2165" s="66">
        <v>212</v>
      </c>
      <c r="Q2165" s="66">
        <v>122</v>
      </c>
      <c r="R2165" s="66">
        <v>71</v>
      </c>
      <c r="S2165" s="66">
        <v>96</v>
      </c>
      <c r="U2165" s="66">
        <v>29</v>
      </c>
      <c r="W2165" s="66">
        <f>IF(Notes!B$31=1,IF(BR2165&gt;0,BR2165-T2165-SUM(X2165:AJ2165),SUM(BS2165:BY2165)),SUM(BS2165:BY2165))</f>
        <v>63</v>
      </c>
      <c r="Y2165" s="66">
        <v>0</v>
      </c>
      <c r="AA2165" s="66">
        <v>0</v>
      </c>
      <c r="AK2165" s="66">
        <v>29</v>
      </c>
      <c r="AN2165" s="7">
        <f>IF(Q2165&gt;0,RANK(Q2165,(N2165:P2165,Q2165:AE2165)),0)</f>
        <v>4</v>
      </c>
      <c r="AO2165" s="7">
        <f>IF(R2165&gt;0,RANK(R2165,(N2165:P2165,Q2165:AE2165)),0)</f>
        <v>6</v>
      </c>
      <c r="AP2165" s="7">
        <f>IF(T2165&gt;0,RANK(T2165,(N2165:P2165,Q2165:AE2165)),0)</f>
        <v>0</v>
      </c>
      <c r="AQ2165" s="7">
        <f>IF(S2165&gt;0,RANK(S2165,(N2165:P2165,Q2165:AE2165)),0)</f>
        <v>5</v>
      </c>
      <c r="AR2165" s="2">
        <f t="shared" si="863"/>
        <v>4.7689781877882885E-3</v>
      </c>
      <c r="AS2165" s="2">
        <f t="shared" si="864"/>
        <v>2.7753889453522008E-3</v>
      </c>
      <c r="AT2165" s="2">
        <f t="shared" si="865"/>
        <v>0</v>
      </c>
      <c r="AU2165" s="2">
        <f t="shared" si="866"/>
        <v>3.7526385739973418E-3</v>
      </c>
      <c r="AW2165" t="s">
        <v>3357</v>
      </c>
      <c r="AX2165" t="s">
        <v>3305</v>
      </c>
      <c r="AY2165">
        <v>5</v>
      </c>
      <c r="BA2165" s="119">
        <v>39</v>
      </c>
      <c r="BB2165" s="121">
        <v>77</v>
      </c>
      <c r="BC2165" s="125">
        <f t="shared" si="857"/>
        <v>39077</v>
      </c>
      <c r="BE2165" s="7" t="s">
        <v>228</v>
      </c>
      <c r="BR2165" s="1">
        <v>63</v>
      </c>
      <c r="BS2165" s="1">
        <v>0</v>
      </c>
      <c r="BT2165" s="1">
        <v>0</v>
      </c>
      <c r="BU2165" s="1">
        <v>63</v>
      </c>
      <c r="BV2165">
        <v>0</v>
      </c>
    </row>
    <row r="2166" spans="1:77" hidden="1" outlineLevel="1">
      <c r="A2166" t="s">
        <v>627</v>
      </c>
      <c r="B2166" t="s">
        <v>3305</v>
      </c>
      <c r="C2166" s="1">
        <f t="shared" si="858"/>
        <v>13993</v>
      </c>
      <c r="D2166" s="7">
        <f>IF(N2166&gt;0, RANK(N2166,(N2166:P2166,Q2166:AE2166)),0)</f>
        <v>2</v>
      </c>
      <c r="E2166" s="7">
        <f>IF(O2166&gt;0,RANK(O2166,(N2166:P2166,Q2166:AE2166)),0)</f>
        <v>1</v>
      </c>
      <c r="F2166" s="7">
        <f>IF(P2166&gt;0,RANK(P2166,(N2166:P2166,Q2166:AE2166)),0)</f>
        <v>3</v>
      </c>
      <c r="G2166" s="1">
        <f t="shared" si="845"/>
        <v>2822</v>
      </c>
      <c r="H2166" s="2">
        <f t="shared" si="846"/>
        <v>0.20167226470378047</v>
      </c>
      <c r="I2166" s="2"/>
      <c r="J2166" s="2">
        <f t="shared" si="859"/>
        <v>0.38569284642321161</v>
      </c>
      <c r="K2166" s="2">
        <f t="shared" si="860"/>
        <v>0.58736511112699208</v>
      </c>
      <c r="L2166" s="2">
        <f t="shared" si="861"/>
        <v>1.2792110340884727E-2</v>
      </c>
      <c r="M2166" s="2">
        <f t="shared" si="862"/>
        <v>1.4149932108911528E-2</v>
      </c>
      <c r="N2166" s="66">
        <v>5397</v>
      </c>
      <c r="O2166" s="66">
        <v>8219</v>
      </c>
      <c r="P2166" s="66">
        <v>179</v>
      </c>
      <c r="Q2166" s="66">
        <v>70</v>
      </c>
      <c r="R2166" s="66">
        <v>32</v>
      </c>
      <c r="S2166" s="66">
        <v>52</v>
      </c>
      <c r="U2166" s="66">
        <v>22</v>
      </c>
      <c r="W2166" s="66">
        <f>IF(Notes!B$31=1,IF(BR2166&gt;0,BR2166-T2166-SUM(X2166:AJ2166),SUM(BS2166:BY2166)),SUM(BS2166:BY2166))</f>
        <v>0</v>
      </c>
      <c r="Y2166" s="66">
        <v>0</v>
      </c>
      <c r="AA2166" s="66">
        <v>0</v>
      </c>
      <c r="AK2166" s="66">
        <v>22</v>
      </c>
      <c r="AN2166" s="7">
        <f>IF(Q2166&gt;0,RANK(Q2166,(N2166:P2166,Q2166:AE2166)),0)</f>
        <v>4</v>
      </c>
      <c r="AO2166" s="7">
        <f>IF(R2166&gt;0,RANK(R2166,(N2166:P2166,Q2166:AE2166)),0)</f>
        <v>6</v>
      </c>
      <c r="AP2166" s="7">
        <f>IF(T2166&gt;0,RANK(T2166,(N2166:P2166,Q2166:AE2166)),0)</f>
        <v>0</v>
      </c>
      <c r="AQ2166" s="7">
        <f>IF(S2166&gt;0,RANK(S2166,(N2166:P2166,Q2166:AE2166)),0)</f>
        <v>5</v>
      </c>
      <c r="AR2166" s="2">
        <f t="shared" si="863"/>
        <v>5.0025012506253125E-3</v>
      </c>
      <c r="AS2166" s="2">
        <f t="shared" si="864"/>
        <v>2.2868577145715714E-3</v>
      </c>
      <c r="AT2166" s="2">
        <f t="shared" si="865"/>
        <v>0</v>
      </c>
      <c r="AU2166" s="2">
        <f t="shared" si="866"/>
        <v>3.7161437861788038E-3</v>
      </c>
      <c r="AW2166" t="s">
        <v>627</v>
      </c>
      <c r="AX2166" t="s">
        <v>3305</v>
      </c>
      <c r="AY2166">
        <v>18</v>
      </c>
      <c r="BA2166" s="119">
        <v>39</v>
      </c>
      <c r="BB2166" s="121">
        <v>79</v>
      </c>
      <c r="BC2166" s="125">
        <f t="shared" si="857"/>
        <v>39079</v>
      </c>
      <c r="BE2166" s="7" t="s">
        <v>228</v>
      </c>
      <c r="BR2166" s="1">
        <v>54</v>
      </c>
      <c r="BS2166" s="1">
        <v>0</v>
      </c>
      <c r="BT2166" s="1">
        <v>0</v>
      </c>
      <c r="BU2166" s="1">
        <v>0</v>
      </c>
      <c r="BV2166">
        <v>0</v>
      </c>
    </row>
    <row r="2167" spans="1:77" hidden="1" outlineLevel="1">
      <c r="A2167" t="s">
        <v>996</v>
      </c>
      <c r="B2167" t="s">
        <v>3305</v>
      </c>
      <c r="C2167" s="1">
        <f t="shared" si="858"/>
        <v>35939</v>
      </c>
      <c r="D2167" s="7">
        <f>IF(N2167&gt;0, RANK(N2167,(N2167:P2167,Q2167:AE2167)),0)</f>
        <v>1</v>
      </c>
      <c r="E2167" s="7">
        <f>IF(O2167&gt;0,RANK(O2167,(N2167:P2167,Q2167:AE2167)),0)</f>
        <v>2</v>
      </c>
      <c r="F2167" s="7">
        <f>IF(P2167&gt;0,RANK(P2167,(N2167:P2167,Q2167:AE2167)),0)</f>
        <v>3</v>
      </c>
      <c r="G2167" s="1">
        <f t="shared" si="845"/>
        <v>76</v>
      </c>
      <c r="H2167" s="2">
        <f t="shared" si="846"/>
        <v>2.1146943431926322E-3</v>
      </c>
      <c r="I2167" s="2"/>
      <c r="J2167" s="2">
        <f t="shared" si="859"/>
        <v>0.49069256239739556</v>
      </c>
      <c r="K2167" s="2">
        <f t="shared" si="860"/>
        <v>0.48857786805420295</v>
      </c>
      <c r="L2167" s="2">
        <f t="shared" si="861"/>
        <v>1.0990845599488021E-2</v>
      </c>
      <c r="M2167" s="2">
        <f t="shared" si="862"/>
        <v>9.7387239489134733E-3</v>
      </c>
      <c r="N2167" s="66">
        <v>17635</v>
      </c>
      <c r="O2167" s="66">
        <v>17559</v>
      </c>
      <c r="P2167" s="66">
        <v>395</v>
      </c>
      <c r="Q2167" s="66">
        <v>138</v>
      </c>
      <c r="R2167" s="66">
        <v>57</v>
      </c>
      <c r="S2167" s="66">
        <v>73</v>
      </c>
      <c r="U2167" s="66">
        <v>32</v>
      </c>
      <c r="W2167" s="66">
        <f>IF(Notes!B$31=1,IF(BR2167&gt;0,BR2167-T2167-SUM(X2167:AJ2167),SUM(BS2167:BY2167)),SUM(BS2167:BY2167))</f>
        <v>2</v>
      </c>
      <c r="Y2167" s="66">
        <v>0</v>
      </c>
      <c r="AA2167" s="66">
        <v>0</v>
      </c>
      <c r="AK2167" s="66">
        <v>48</v>
      </c>
      <c r="AN2167" s="7">
        <f>IF(Q2167&gt;0,RANK(Q2167,(N2167:P2167,Q2167:AE2167)),0)</f>
        <v>4</v>
      </c>
      <c r="AO2167" s="7">
        <f>IF(R2167&gt;0,RANK(R2167,(N2167:P2167,Q2167:AE2167)),0)</f>
        <v>6</v>
      </c>
      <c r="AP2167" s="7">
        <f>IF(T2167&gt;0,RANK(T2167,(N2167:P2167,Q2167:AE2167)),0)</f>
        <v>0</v>
      </c>
      <c r="AQ2167" s="7">
        <f>IF(S2167&gt;0,RANK(S2167,(N2167:P2167,Q2167:AE2167)),0)</f>
        <v>5</v>
      </c>
      <c r="AR2167" s="2">
        <f t="shared" si="863"/>
        <v>3.8398397284287265E-3</v>
      </c>
      <c r="AS2167" s="2">
        <f t="shared" si="864"/>
        <v>1.586020757394474E-3</v>
      </c>
      <c r="AT2167" s="2">
        <f t="shared" si="865"/>
        <v>0</v>
      </c>
      <c r="AU2167" s="2">
        <f t="shared" si="866"/>
        <v>2.0312195664876596E-3</v>
      </c>
      <c r="AW2167" t="s">
        <v>996</v>
      </c>
      <c r="AX2167" t="s">
        <v>3305</v>
      </c>
      <c r="AY2167">
        <v>6</v>
      </c>
      <c r="BA2167" s="119">
        <v>39</v>
      </c>
      <c r="BB2167" s="121">
        <v>81</v>
      </c>
      <c r="BC2167" s="125">
        <f t="shared" si="857"/>
        <v>39081</v>
      </c>
      <c r="BE2167" s="7" t="s">
        <v>228</v>
      </c>
      <c r="BR2167" s="1">
        <v>134</v>
      </c>
      <c r="BS2167" s="1">
        <v>0</v>
      </c>
      <c r="BT2167" s="1">
        <v>0</v>
      </c>
      <c r="BU2167" s="1">
        <v>0</v>
      </c>
      <c r="BV2167">
        <v>2</v>
      </c>
    </row>
    <row r="2168" spans="1:77" hidden="1" outlineLevel="1">
      <c r="A2168" t="s">
        <v>2894</v>
      </c>
      <c r="B2168" t="s">
        <v>3305</v>
      </c>
      <c r="C2168" s="1">
        <f t="shared" si="858"/>
        <v>28231</v>
      </c>
      <c r="D2168" s="7">
        <f>IF(N2168&gt;0, RANK(N2168,(N2168:P2168,Q2168:AE2168)),0)</f>
        <v>2</v>
      </c>
      <c r="E2168" s="7">
        <f>IF(O2168&gt;0,RANK(O2168,(N2168:P2168,Q2168:AE2168)),0)</f>
        <v>1</v>
      </c>
      <c r="F2168" s="7">
        <f>IF(P2168&gt;0,RANK(P2168,(N2168:P2168,Q2168:AE2168)),0)</f>
        <v>3</v>
      </c>
      <c r="G2168" s="1">
        <f t="shared" si="845"/>
        <v>5626</v>
      </c>
      <c r="H2168" s="2">
        <f t="shared" si="846"/>
        <v>0.1992844745138323</v>
      </c>
      <c r="I2168" s="2"/>
      <c r="J2168" s="2">
        <f t="shared" si="859"/>
        <v>0.39013850023024332</v>
      </c>
      <c r="K2168" s="2">
        <f t="shared" si="860"/>
        <v>0.58942297474407568</v>
      </c>
      <c r="L2168" s="2">
        <f t="shared" si="861"/>
        <v>8.2533385285678863E-3</v>
      </c>
      <c r="M2168" s="2">
        <f t="shared" si="862"/>
        <v>1.2185186497113112E-2</v>
      </c>
      <c r="N2168" s="66">
        <v>11014</v>
      </c>
      <c r="O2168" s="66">
        <v>16640</v>
      </c>
      <c r="P2168" s="66">
        <v>233</v>
      </c>
      <c r="Q2168" s="66">
        <v>106</v>
      </c>
      <c r="R2168" s="66">
        <v>47</v>
      </c>
      <c r="S2168" s="66">
        <v>139</v>
      </c>
      <c r="U2168" s="66">
        <v>15</v>
      </c>
      <c r="W2168" s="66">
        <f>IF(Notes!B$31=1,IF(BR2168&gt;0,BR2168-T2168-SUM(X2168:AJ2168),SUM(BS2168:BY2168)),SUM(BS2168:BY2168))</f>
        <v>4</v>
      </c>
      <c r="Y2168" s="66">
        <v>0</v>
      </c>
      <c r="AA2168" s="66">
        <v>0</v>
      </c>
      <c r="AK2168" s="66">
        <v>33</v>
      </c>
      <c r="AN2168" s="7">
        <f>IF(Q2168&gt;0,RANK(Q2168,(N2168:P2168,Q2168:AE2168)),0)</f>
        <v>5</v>
      </c>
      <c r="AO2168" s="7">
        <f>IF(R2168&gt;0,RANK(R2168,(N2168:P2168,Q2168:AE2168)),0)</f>
        <v>6</v>
      </c>
      <c r="AP2168" s="7">
        <f>IF(T2168&gt;0,RANK(T2168,(N2168:P2168,Q2168:AE2168)),0)</f>
        <v>0</v>
      </c>
      <c r="AQ2168" s="7">
        <f>IF(S2168&gt;0,RANK(S2168,(N2168:P2168,Q2168:AE2168)),0)</f>
        <v>4</v>
      </c>
      <c r="AR2168" s="2">
        <f t="shared" si="863"/>
        <v>3.7547376996918281E-3</v>
      </c>
      <c r="AS2168" s="2">
        <f t="shared" si="864"/>
        <v>1.6648365272218483E-3</v>
      </c>
      <c r="AT2168" s="2">
        <f t="shared" si="865"/>
        <v>0</v>
      </c>
      <c r="AU2168" s="2">
        <f t="shared" si="866"/>
        <v>4.9236654741241894E-3</v>
      </c>
      <c r="AW2168" t="s">
        <v>2894</v>
      </c>
      <c r="AX2168" t="s">
        <v>3305</v>
      </c>
      <c r="AY2168">
        <v>18</v>
      </c>
      <c r="BA2168" s="119">
        <v>39</v>
      </c>
      <c r="BB2168" s="121">
        <v>83</v>
      </c>
      <c r="BC2168" s="125">
        <f t="shared" si="857"/>
        <v>39083</v>
      </c>
      <c r="BE2168" s="7" t="s">
        <v>228</v>
      </c>
      <c r="BQ2168" s="105"/>
      <c r="BR2168" s="105">
        <v>58</v>
      </c>
      <c r="BS2168" s="1">
        <v>0</v>
      </c>
      <c r="BT2168" s="1">
        <v>0</v>
      </c>
      <c r="BU2168" s="1">
        <v>0</v>
      </c>
      <c r="BV2168">
        <v>4</v>
      </c>
    </row>
    <row r="2169" spans="1:77" hidden="1" outlineLevel="1">
      <c r="A2169" t="s">
        <v>2141</v>
      </c>
      <c r="B2169" t="s">
        <v>3305</v>
      </c>
      <c r="C2169" s="1">
        <f t="shared" si="858"/>
        <v>121335</v>
      </c>
      <c r="D2169" s="7">
        <f>IF(N2169&gt;0, RANK(N2169,(N2169:P2169,Q2169:AE2169)),0)</f>
        <v>1</v>
      </c>
      <c r="E2169" s="7">
        <f>IF(O2169&gt;0,RANK(O2169,(N2169:P2169,Q2169:AE2169)),0)</f>
        <v>2</v>
      </c>
      <c r="F2169" s="7">
        <f>IF(P2169&gt;0,RANK(P2169,(N2169:P2169,Q2169:AE2169)),0)</f>
        <v>3</v>
      </c>
      <c r="G2169" s="1">
        <f t="shared" si="845"/>
        <v>1013</v>
      </c>
      <c r="H2169" s="2">
        <f t="shared" si="846"/>
        <v>8.3487864177689865E-3</v>
      </c>
      <c r="I2169" s="2"/>
      <c r="J2169" s="2">
        <f t="shared" si="859"/>
        <v>0.49577615692092142</v>
      </c>
      <c r="K2169" s="2">
        <f t="shared" si="860"/>
        <v>0.48742737050315244</v>
      </c>
      <c r="L2169" s="2">
        <f t="shared" si="861"/>
        <v>8.9504265051304245E-3</v>
      </c>
      <c r="M2169" s="2">
        <f t="shared" si="862"/>
        <v>7.8460460707957778E-3</v>
      </c>
      <c r="N2169" s="66">
        <v>60155</v>
      </c>
      <c r="O2169" s="66">
        <v>59142</v>
      </c>
      <c r="P2169" s="66">
        <v>1086</v>
      </c>
      <c r="Q2169" s="66">
        <v>399</v>
      </c>
      <c r="R2169" s="66">
        <v>163</v>
      </c>
      <c r="S2169" s="66">
        <v>268</v>
      </c>
      <c r="U2169" s="66">
        <v>27</v>
      </c>
      <c r="W2169" s="66">
        <f>IF(Notes!B$31=1,IF(BR2169&gt;0,BR2169-T2169-SUM(X2169:AJ2169),SUM(BS2169:BY2169)),SUM(BS2169:BY2169))</f>
        <v>0</v>
      </c>
      <c r="Y2169" s="66">
        <v>6</v>
      </c>
      <c r="AA2169" s="66">
        <v>0</v>
      </c>
      <c r="AK2169" s="66">
        <v>89</v>
      </c>
      <c r="AN2169" s="7">
        <f>IF(Q2169&gt;0,RANK(Q2169,(N2169:P2169,Q2169:AE2169)),0)</f>
        <v>4</v>
      </c>
      <c r="AO2169" s="7">
        <f>IF(R2169&gt;0,RANK(R2169,(N2169:P2169,Q2169:AE2169)),0)</f>
        <v>6</v>
      </c>
      <c r="AP2169" s="7">
        <f>IF(T2169&gt;0,RANK(T2169,(N2169:P2169,Q2169:AE2169)),0)</f>
        <v>0</v>
      </c>
      <c r="AQ2169" s="7">
        <f>IF(S2169&gt;0,RANK(S2169,(N2169:P2169,Q2169:AE2169)),0)</f>
        <v>5</v>
      </c>
      <c r="AR2169" s="2">
        <f t="shared" si="863"/>
        <v>3.2884163679070344E-3</v>
      </c>
      <c r="AS2169" s="2">
        <f t="shared" si="864"/>
        <v>1.3433881402727984E-3</v>
      </c>
      <c r="AT2169" s="2">
        <f t="shared" si="865"/>
        <v>0</v>
      </c>
      <c r="AU2169" s="2">
        <f t="shared" si="866"/>
        <v>2.2087608686693866E-3</v>
      </c>
      <c r="AW2169" t="s">
        <v>2141</v>
      </c>
      <c r="AX2169" t="s">
        <v>3305</v>
      </c>
      <c r="AY2169">
        <v>14</v>
      </c>
      <c r="BA2169" s="119">
        <v>39</v>
      </c>
      <c r="BB2169" s="121">
        <v>85</v>
      </c>
      <c r="BC2169" s="125">
        <f t="shared" si="857"/>
        <v>39085</v>
      </c>
      <c r="BE2169" s="7" t="s">
        <v>228</v>
      </c>
      <c r="BQ2169" s="105"/>
      <c r="BR2169" s="105">
        <v>313</v>
      </c>
      <c r="BS2169" s="1">
        <v>0</v>
      </c>
      <c r="BT2169" s="1">
        <v>0</v>
      </c>
      <c r="BU2169" s="1">
        <v>0</v>
      </c>
      <c r="BV2169">
        <v>0</v>
      </c>
    </row>
    <row r="2170" spans="1:77" hidden="1" outlineLevel="1">
      <c r="A2170" t="s">
        <v>1932</v>
      </c>
      <c r="B2170" t="s">
        <v>3305</v>
      </c>
      <c r="C2170" s="1">
        <f t="shared" si="858"/>
        <v>27194</v>
      </c>
      <c r="D2170" s="7">
        <f>IF(N2170&gt;0, RANK(N2170,(N2170:P2170,Q2170:AE2170)),0)</f>
        <v>2</v>
      </c>
      <c r="E2170" s="7">
        <f>IF(O2170&gt;0,RANK(O2170,(N2170:P2170,Q2170:AE2170)),0)</f>
        <v>1</v>
      </c>
      <c r="F2170" s="7">
        <f>IF(P2170&gt;0,RANK(P2170,(N2170:P2170,Q2170:AE2170)),0)</f>
        <v>3</v>
      </c>
      <c r="G2170" s="1">
        <f t="shared" si="845"/>
        <v>4153</v>
      </c>
      <c r="H2170" s="2">
        <f t="shared" si="846"/>
        <v>0.15271751121570934</v>
      </c>
      <c r="I2170" s="2"/>
      <c r="J2170" s="2">
        <f t="shared" si="859"/>
        <v>0.41413547105979259</v>
      </c>
      <c r="K2170" s="2">
        <f t="shared" si="860"/>
        <v>0.56685298227550196</v>
      </c>
      <c r="L2170" s="2">
        <f t="shared" si="861"/>
        <v>1.0369934544384792E-2</v>
      </c>
      <c r="M2170" s="2">
        <f t="shared" si="862"/>
        <v>8.6416121203206006E-3</v>
      </c>
      <c r="N2170" s="66">
        <v>11262</v>
      </c>
      <c r="O2170" s="66">
        <v>15415</v>
      </c>
      <c r="P2170" s="66">
        <v>282</v>
      </c>
      <c r="Q2170" s="66">
        <v>94</v>
      </c>
      <c r="R2170" s="66">
        <v>34</v>
      </c>
      <c r="S2170" s="66">
        <v>58</v>
      </c>
      <c r="U2170" s="66">
        <v>19</v>
      </c>
      <c r="W2170" s="66">
        <f>IF(Notes!B$31=1,IF(BR2170&gt;0,BR2170-T2170-SUM(X2170:AJ2170),SUM(BS2170:BY2170)),SUM(BS2170:BY2170))</f>
        <v>0</v>
      </c>
      <c r="Y2170" s="66">
        <v>0</v>
      </c>
      <c r="AA2170" s="66">
        <v>0</v>
      </c>
      <c r="AK2170" s="66">
        <v>30</v>
      </c>
      <c r="AN2170" s="7">
        <f>IF(Q2170&gt;0,RANK(Q2170,(N2170:P2170,Q2170:AE2170)),0)</f>
        <v>4</v>
      </c>
      <c r="AO2170" s="7">
        <f>IF(R2170&gt;0,RANK(R2170,(N2170:P2170,Q2170:AE2170)),0)</f>
        <v>6</v>
      </c>
      <c r="AP2170" s="7">
        <f>IF(T2170&gt;0,RANK(T2170,(N2170:P2170,Q2170:AE2170)),0)</f>
        <v>0</v>
      </c>
      <c r="AQ2170" s="7">
        <f>IF(S2170&gt;0,RANK(S2170,(N2170:P2170,Q2170:AE2170)),0)</f>
        <v>5</v>
      </c>
      <c r="AR2170" s="2">
        <f t="shared" si="863"/>
        <v>3.4566448481282634E-3</v>
      </c>
      <c r="AS2170" s="2">
        <f t="shared" si="864"/>
        <v>1.2502757961314996E-3</v>
      </c>
      <c r="AT2170" s="2">
        <f t="shared" si="865"/>
        <v>0</v>
      </c>
      <c r="AU2170" s="2">
        <f t="shared" si="866"/>
        <v>2.132823416930205E-3</v>
      </c>
      <c r="AW2170" t="s">
        <v>1932</v>
      </c>
      <c r="AX2170" t="s">
        <v>3305</v>
      </c>
      <c r="AY2170">
        <v>6</v>
      </c>
      <c r="BA2170" s="119">
        <v>39</v>
      </c>
      <c r="BB2170" s="121">
        <v>87</v>
      </c>
      <c r="BC2170" s="125">
        <f t="shared" si="857"/>
        <v>39087</v>
      </c>
      <c r="BE2170" s="7" t="s">
        <v>228</v>
      </c>
      <c r="BR2170" s="1">
        <v>196</v>
      </c>
      <c r="BS2170" s="1">
        <v>0</v>
      </c>
      <c r="BT2170" s="1">
        <v>0</v>
      </c>
      <c r="BU2170" s="1">
        <v>0</v>
      </c>
      <c r="BV2170">
        <v>0</v>
      </c>
    </row>
    <row r="2171" spans="1:77" hidden="1" outlineLevel="1">
      <c r="A2171" t="s">
        <v>1280</v>
      </c>
      <c r="B2171" t="s">
        <v>3305</v>
      </c>
      <c r="C2171" s="1">
        <f t="shared" si="858"/>
        <v>82356</v>
      </c>
      <c r="D2171" s="7">
        <f>IF(N2171&gt;0, RANK(N2171,(N2171:P2171,Q2171:AE2171)),0)</f>
        <v>2</v>
      </c>
      <c r="E2171" s="7">
        <f>IF(O2171&gt;0,RANK(O2171,(N2171:P2171,Q2171:AE2171)),0)</f>
        <v>1</v>
      </c>
      <c r="F2171" s="7">
        <f>IF(P2171&gt;0,RANK(P2171,(N2171:P2171,Q2171:AE2171)),0)</f>
        <v>3</v>
      </c>
      <c r="G2171" s="1">
        <f t="shared" si="845"/>
        <v>12986</v>
      </c>
      <c r="H2171" s="2">
        <f t="shared" si="846"/>
        <v>0.15768128612365825</v>
      </c>
      <c r="I2171" s="2"/>
      <c r="J2171" s="2">
        <f t="shared" si="859"/>
        <v>0.41201612511535285</v>
      </c>
      <c r="K2171" s="2">
        <f t="shared" si="860"/>
        <v>0.56969741123901108</v>
      </c>
      <c r="L2171" s="2">
        <f t="shared" si="861"/>
        <v>8.3175482053523733E-3</v>
      </c>
      <c r="M2171" s="2">
        <f t="shared" si="862"/>
        <v>9.9689154402836464E-3</v>
      </c>
      <c r="N2171" s="66">
        <v>33932</v>
      </c>
      <c r="O2171" s="66">
        <v>46918</v>
      </c>
      <c r="P2171" s="66">
        <v>685</v>
      </c>
      <c r="Q2171" s="66">
        <v>345</v>
      </c>
      <c r="R2171" s="66">
        <v>133</v>
      </c>
      <c r="S2171" s="66">
        <v>235</v>
      </c>
      <c r="U2171" s="66">
        <v>50</v>
      </c>
      <c r="W2171" s="66">
        <f>IF(Notes!B$31=1,IF(BR2171&gt;0,BR2171-T2171-SUM(X2171:AJ2171),SUM(BS2171:BY2171)),SUM(BS2171:BY2171))</f>
        <v>0</v>
      </c>
      <c r="Y2171" s="66">
        <v>8</v>
      </c>
      <c r="AA2171" s="66">
        <v>0</v>
      </c>
      <c r="AK2171" s="66">
        <v>50</v>
      </c>
      <c r="AN2171" s="7">
        <f>IF(Q2171&gt;0,RANK(Q2171,(N2171:P2171,Q2171:AE2171)),0)</f>
        <v>4</v>
      </c>
      <c r="AO2171" s="7">
        <f>IF(R2171&gt;0,RANK(R2171,(N2171:P2171,Q2171:AE2171)),0)</f>
        <v>6</v>
      </c>
      <c r="AP2171" s="7">
        <f>IF(T2171&gt;0,RANK(T2171,(N2171:P2171,Q2171:AE2171)),0)</f>
        <v>0</v>
      </c>
      <c r="AQ2171" s="7">
        <f>IF(S2171&gt;0,RANK(S2171,(N2171:P2171,Q2171:AE2171)),0)</f>
        <v>5</v>
      </c>
      <c r="AR2171" s="2">
        <f t="shared" si="863"/>
        <v>4.1891301180241878E-3</v>
      </c>
      <c r="AS2171" s="2">
        <f t="shared" si="864"/>
        <v>1.6149400165136724E-3</v>
      </c>
      <c r="AT2171" s="2">
        <f t="shared" si="865"/>
        <v>0</v>
      </c>
      <c r="AU2171" s="2">
        <f t="shared" si="866"/>
        <v>2.8534654427121277E-3</v>
      </c>
      <c r="AW2171" t="s">
        <v>1280</v>
      </c>
      <c r="AX2171" t="s">
        <v>3305</v>
      </c>
      <c r="AY2171">
        <v>0</v>
      </c>
      <c r="BA2171" s="119">
        <v>39</v>
      </c>
      <c r="BB2171" s="121">
        <v>89</v>
      </c>
      <c r="BC2171" s="125">
        <f t="shared" si="857"/>
        <v>39089</v>
      </c>
      <c r="BE2171" s="7" t="s">
        <v>228</v>
      </c>
      <c r="BR2171" s="1">
        <v>222</v>
      </c>
      <c r="BS2171" s="1">
        <v>0</v>
      </c>
      <c r="BT2171" s="1">
        <v>0</v>
      </c>
      <c r="BU2171" s="1">
        <v>0</v>
      </c>
      <c r="BV2171">
        <v>0</v>
      </c>
      <c r="BY2171" t="s">
        <v>63</v>
      </c>
    </row>
    <row r="2172" spans="1:77" hidden="1" outlineLevel="1">
      <c r="A2172" t="s">
        <v>2374</v>
      </c>
      <c r="B2172" t="s">
        <v>3305</v>
      </c>
      <c r="C2172" s="1">
        <f t="shared" si="858"/>
        <v>22217</v>
      </c>
      <c r="D2172" s="7">
        <f>IF(N2172&gt;0, RANK(N2172,(N2172:P2172,Q2172:AE2172)),0)</f>
        <v>2</v>
      </c>
      <c r="E2172" s="7">
        <f>IF(O2172&gt;0,RANK(O2172,(N2172:P2172,Q2172:AE2172)),0)</f>
        <v>1</v>
      </c>
      <c r="F2172" s="7">
        <f>IF(P2172&gt;0,RANK(P2172,(N2172:P2172,Q2172:AE2172)),0)</f>
        <v>3</v>
      </c>
      <c r="G2172" s="1">
        <f t="shared" si="845"/>
        <v>5912</v>
      </c>
      <c r="H2172" s="2">
        <f t="shared" si="846"/>
        <v>0.26610253409551243</v>
      </c>
      <c r="I2172" s="2"/>
      <c r="J2172" s="2">
        <f t="shared" si="859"/>
        <v>0.35720394292658775</v>
      </c>
      <c r="K2172" s="2">
        <f t="shared" si="860"/>
        <v>0.62330647702210018</v>
      </c>
      <c r="L2172" s="2">
        <f t="shared" si="861"/>
        <v>9.3622001170275016E-3</v>
      </c>
      <c r="M2172" s="2">
        <f t="shared" si="862"/>
        <v>1.012737993428457E-2</v>
      </c>
      <c r="N2172" s="66">
        <v>7936</v>
      </c>
      <c r="O2172" s="66">
        <v>13848</v>
      </c>
      <c r="P2172" s="66">
        <v>208</v>
      </c>
      <c r="Q2172" s="66">
        <v>97</v>
      </c>
      <c r="R2172" s="66">
        <v>49</v>
      </c>
      <c r="S2172" s="66">
        <v>60</v>
      </c>
      <c r="U2172" s="66">
        <v>6</v>
      </c>
      <c r="W2172" s="66">
        <f>IF(Notes!B$31=1,IF(BR2172&gt;0,BR2172-T2172-SUM(X2172:AJ2172),SUM(BS2172:BY2172)),SUM(BS2172:BY2172))</f>
        <v>0</v>
      </c>
      <c r="Y2172" s="66">
        <v>0</v>
      </c>
      <c r="AA2172" s="66">
        <v>0</v>
      </c>
      <c r="AK2172" s="66">
        <v>13</v>
      </c>
      <c r="AN2172" s="7">
        <f>IF(Q2172&gt;0,RANK(Q2172,(N2172:P2172,Q2172:AE2172)),0)</f>
        <v>4</v>
      </c>
      <c r="AO2172" s="7">
        <f>IF(R2172&gt;0,RANK(R2172,(N2172:P2172,Q2172:AE2172)),0)</f>
        <v>6</v>
      </c>
      <c r="AP2172" s="7">
        <f>IF(T2172&gt;0,RANK(T2172,(N2172:P2172,Q2172:AE2172)),0)</f>
        <v>0</v>
      </c>
      <c r="AQ2172" s="7">
        <f>IF(S2172&gt;0,RANK(S2172,(N2172:P2172,Q2172:AE2172)),0)</f>
        <v>5</v>
      </c>
      <c r="AR2172" s="2">
        <f t="shared" si="863"/>
        <v>4.3660260161137868E-3</v>
      </c>
      <c r="AS2172" s="2">
        <f t="shared" si="864"/>
        <v>2.205518296799748E-3</v>
      </c>
      <c r="AT2172" s="2">
        <f t="shared" si="865"/>
        <v>0</v>
      </c>
      <c r="AU2172" s="2">
        <f t="shared" si="866"/>
        <v>2.7006346491425487E-3</v>
      </c>
      <c r="AW2172" t="s">
        <v>2374</v>
      </c>
      <c r="AX2172" t="s">
        <v>3305</v>
      </c>
      <c r="AY2172">
        <v>4</v>
      </c>
      <c r="BA2172" s="119">
        <v>39</v>
      </c>
      <c r="BB2172" s="121">
        <v>91</v>
      </c>
      <c r="BC2172" s="125">
        <f t="shared" si="857"/>
        <v>39091</v>
      </c>
      <c r="BE2172" s="7" t="s">
        <v>228</v>
      </c>
      <c r="BR2172" s="1">
        <v>66</v>
      </c>
      <c r="BS2172" s="1">
        <v>0</v>
      </c>
      <c r="BT2172" s="1">
        <v>0</v>
      </c>
      <c r="BU2172" s="1">
        <v>0</v>
      </c>
      <c r="BV2172">
        <v>0</v>
      </c>
      <c r="BY2172" t="s">
        <v>64</v>
      </c>
    </row>
    <row r="2173" spans="1:77" hidden="1" outlineLevel="1">
      <c r="A2173" t="s">
        <v>3260</v>
      </c>
      <c r="B2173" t="s">
        <v>3305</v>
      </c>
      <c r="C2173" s="1">
        <f t="shared" si="858"/>
        <v>146859</v>
      </c>
      <c r="D2173" s="7">
        <f>IF(N2173&gt;0, RANK(N2173,(N2173:P2173,Q2173:AE2173)),0)</f>
        <v>1</v>
      </c>
      <c r="E2173" s="7">
        <f>IF(O2173&gt;0,RANK(O2173,(N2173:P2173,Q2173:AE2173)),0)</f>
        <v>2</v>
      </c>
      <c r="F2173" s="7">
        <f>IF(P2173&gt;0,RANK(P2173,(N2173:P2173,Q2173:AE2173)),0)</f>
        <v>3</v>
      </c>
      <c r="G2173" s="1">
        <f t="shared" si="845"/>
        <v>26208</v>
      </c>
      <c r="H2173" s="2">
        <f t="shared" si="846"/>
        <v>0.17845688721835229</v>
      </c>
      <c r="I2173" s="2"/>
      <c r="J2173" s="2">
        <f t="shared" si="859"/>
        <v>0.58066580870086271</v>
      </c>
      <c r="K2173" s="2">
        <f t="shared" si="860"/>
        <v>0.40220892148251042</v>
      </c>
      <c r="L2173" s="2">
        <f t="shared" si="861"/>
        <v>8.66817832070217E-3</v>
      </c>
      <c r="M2173" s="2">
        <f t="shared" si="862"/>
        <v>8.4570914959247057E-3</v>
      </c>
      <c r="N2173" s="66">
        <v>85276</v>
      </c>
      <c r="O2173" s="66">
        <v>59068</v>
      </c>
      <c r="P2173" s="66">
        <v>1273</v>
      </c>
      <c r="Q2173" s="66">
        <v>456</v>
      </c>
      <c r="R2173" s="66">
        <v>221</v>
      </c>
      <c r="S2173" s="66">
        <v>344</v>
      </c>
      <c r="U2173" s="66">
        <v>100</v>
      </c>
      <c r="W2173" s="66">
        <f>IF(Notes!B$31=1,IF(BR2173&gt;0,BR2173-T2173-SUM(X2173:AJ2173),SUM(BS2173:BY2173)),SUM(BS2173:BY2173))</f>
        <v>0</v>
      </c>
      <c r="Y2173" s="66">
        <v>0</v>
      </c>
      <c r="AA2173" s="66">
        <v>0</v>
      </c>
      <c r="AK2173" s="66">
        <v>121</v>
      </c>
      <c r="AN2173" s="7">
        <f>IF(Q2173&gt;0,RANK(Q2173,(N2173:P2173,Q2173:AE2173)),0)</f>
        <v>4</v>
      </c>
      <c r="AO2173" s="7">
        <f>IF(R2173&gt;0,RANK(R2173,(N2173:P2173,Q2173:AE2173)),0)</f>
        <v>6</v>
      </c>
      <c r="AP2173" s="7">
        <f>IF(T2173&gt;0,RANK(T2173,(N2173:P2173,Q2173:AE2173)),0)</f>
        <v>0</v>
      </c>
      <c r="AQ2173" s="7">
        <f>IF(S2173&gt;0,RANK(S2173,(N2173:P2173,Q2173:AE2173)),0)</f>
        <v>5</v>
      </c>
      <c r="AR2173" s="2">
        <f t="shared" si="863"/>
        <v>3.105019099953016E-3</v>
      </c>
      <c r="AS2173" s="2">
        <f t="shared" si="864"/>
        <v>1.5048447830912643E-3</v>
      </c>
      <c r="AT2173" s="2">
        <f t="shared" si="865"/>
        <v>0</v>
      </c>
      <c r="AU2173" s="2">
        <f t="shared" si="866"/>
        <v>2.3423828297891173E-3</v>
      </c>
      <c r="AW2173" t="s">
        <v>3260</v>
      </c>
      <c r="AX2173" t="s">
        <v>3305</v>
      </c>
      <c r="AY2173">
        <v>0</v>
      </c>
      <c r="BA2173" s="119">
        <v>39</v>
      </c>
      <c r="BB2173" s="121">
        <v>93</v>
      </c>
      <c r="BC2173" s="125">
        <f t="shared" si="857"/>
        <v>39093</v>
      </c>
      <c r="BE2173" s="7" t="s">
        <v>228</v>
      </c>
      <c r="BS2173" s="1">
        <v>0</v>
      </c>
      <c r="BT2173" s="1">
        <v>0</v>
      </c>
      <c r="BU2173" s="1">
        <v>0</v>
      </c>
      <c r="BV2173">
        <v>0</v>
      </c>
      <c r="BY2173" t="s">
        <v>65</v>
      </c>
    </row>
    <row r="2174" spans="1:77" hidden="1" outlineLevel="1">
      <c r="A2174" t="s">
        <v>684</v>
      </c>
      <c r="B2174" t="s">
        <v>3305</v>
      </c>
      <c r="C2174" s="1">
        <f t="shared" si="858"/>
        <v>219831</v>
      </c>
      <c r="D2174" s="7">
        <f>IF(N2174&gt;0, RANK(N2174,(N2174:P2174,Q2174:AE2174)),0)</f>
        <v>1</v>
      </c>
      <c r="E2174" s="7">
        <f>IF(O2174&gt;0,RANK(O2174,(N2174:P2174,Q2174:AE2174)),0)</f>
        <v>2</v>
      </c>
      <c r="F2174" s="7">
        <f>IF(P2174&gt;0,RANK(P2174,(N2174:P2174,Q2174:AE2174)),0)</f>
        <v>3</v>
      </c>
      <c r="G2174" s="1">
        <f t="shared" si="845"/>
        <v>69146</v>
      </c>
      <c r="H2174" s="2">
        <f t="shared" si="846"/>
        <v>0.31454162515750733</v>
      </c>
      <c r="I2174" s="2"/>
      <c r="J2174" s="2">
        <f t="shared" si="859"/>
        <v>0.64982645759697222</v>
      </c>
      <c r="K2174" s="2">
        <f t="shared" si="860"/>
        <v>0.33528483243946489</v>
      </c>
      <c r="L2174" s="2">
        <f t="shared" si="861"/>
        <v>6.7688360604282382E-3</v>
      </c>
      <c r="M2174" s="2">
        <f t="shared" si="862"/>
        <v>8.119873903134657E-3</v>
      </c>
      <c r="N2174" s="66">
        <v>142852</v>
      </c>
      <c r="O2174" s="66">
        <v>73706</v>
      </c>
      <c r="P2174" s="66">
        <v>1488</v>
      </c>
      <c r="Q2174" s="66">
        <v>923</v>
      </c>
      <c r="R2174" s="66">
        <v>277</v>
      </c>
      <c r="S2174" s="66">
        <v>399</v>
      </c>
      <c r="U2174" s="66">
        <v>76</v>
      </c>
      <c r="W2174" s="66">
        <f>IF(Notes!B$31=1,IF(BR2174&gt;0,BR2174-T2174-SUM(X2174:AJ2174),SUM(BS2174:BY2174)),SUM(BS2174:BY2174))</f>
        <v>5</v>
      </c>
      <c r="Y2174" s="66">
        <v>9</v>
      </c>
      <c r="AA2174" s="66">
        <v>0</v>
      </c>
      <c r="AK2174" s="66">
        <v>96</v>
      </c>
      <c r="AN2174" s="7">
        <f>IF(Q2174&gt;0,RANK(Q2174,(N2174:P2174,Q2174:AE2174)),0)</f>
        <v>4</v>
      </c>
      <c r="AO2174" s="7">
        <f>IF(R2174&gt;0,RANK(R2174,(N2174:P2174,Q2174:AE2174)),0)</f>
        <v>6</v>
      </c>
      <c r="AP2174" s="7">
        <f>IF(T2174&gt;0,RANK(T2174,(N2174:P2174,Q2174:AE2174)),0)</f>
        <v>0</v>
      </c>
      <c r="AQ2174" s="7">
        <f>IF(S2174&gt;0,RANK(S2174,(N2174:P2174,Q2174:AE2174)),0)</f>
        <v>5</v>
      </c>
      <c r="AR2174" s="2">
        <f t="shared" si="863"/>
        <v>4.198679895010258E-3</v>
      </c>
      <c r="AS2174" s="2">
        <f t="shared" si="864"/>
        <v>1.2600588633996115E-3</v>
      </c>
      <c r="AT2174" s="2">
        <f t="shared" si="865"/>
        <v>0</v>
      </c>
      <c r="AU2174" s="2">
        <f t="shared" si="866"/>
        <v>1.8150306371712815E-3</v>
      </c>
      <c r="AW2174" t="s">
        <v>684</v>
      </c>
      <c r="AX2174" t="s">
        <v>3305</v>
      </c>
      <c r="AY2174">
        <v>0</v>
      </c>
      <c r="BA2174" s="119">
        <v>39</v>
      </c>
      <c r="BB2174" s="121">
        <v>95</v>
      </c>
      <c r="BC2174" s="125">
        <f t="shared" si="857"/>
        <v>39095</v>
      </c>
      <c r="BE2174" s="7" t="s">
        <v>228</v>
      </c>
      <c r="BR2174" s="1">
        <v>640</v>
      </c>
      <c r="BS2174" s="1">
        <v>1</v>
      </c>
      <c r="BT2174" s="1">
        <v>0</v>
      </c>
      <c r="BU2174" s="1">
        <v>0</v>
      </c>
      <c r="BV2174">
        <v>4</v>
      </c>
    </row>
    <row r="2175" spans="1:77" hidden="1" outlineLevel="1">
      <c r="A2175" t="s">
        <v>1872</v>
      </c>
      <c r="B2175" t="s">
        <v>3305</v>
      </c>
      <c r="C2175" s="1">
        <f t="shared" si="858"/>
        <v>17454</v>
      </c>
      <c r="D2175" s="7">
        <f>IF(N2175&gt;0, RANK(N2175,(N2175:P2175,Q2175:AE2175)),0)</f>
        <v>2</v>
      </c>
      <c r="E2175" s="7">
        <f>IF(O2175&gt;0,RANK(O2175,(N2175:P2175,Q2175:AE2175)),0)</f>
        <v>1</v>
      </c>
      <c r="F2175" s="7">
        <f>IF(P2175&gt;0,RANK(P2175,(N2175:P2175,Q2175:AE2175)),0)</f>
        <v>3</v>
      </c>
      <c r="G2175" s="1">
        <f t="shared" si="845"/>
        <v>4074</v>
      </c>
      <c r="H2175" s="2">
        <f t="shared" si="846"/>
        <v>0.23341354417325541</v>
      </c>
      <c r="I2175" s="2"/>
      <c r="J2175" s="2">
        <f t="shared" si="859"/>
        <v>0.37424086169359461</v>
      </c>
      <c r="K2175" s="2">
        <f t="shared" si="860"/>
        <v>0.60765440586685004</v>
      </c>
      <c r="L2175" s="2">
        <f t="shared" si="861"/>
        <v>8.135670906382491E-3</v>
      </c>
      <c r="M2175" s="2">
        <f t="shared" si="862"/>
        <v>9.9690615331728578E-3</v>
      </c>
      <c r="N2175" s="66">
        <v>6532</v>
      </c>
      <c r="O2175" s="66">
        <v>10606</v>
      </c>
      <c r="P2175" s="66">
        <v>142</v>
      </c>
      <c r="Q2175" s="66">
        <v>89</v>
      </c>
      <c r="R2175" s="66">
        <v>31</v>
      </c>
      <c r="S2175" s="66">
        <v>29</v>
      </c>
      <c r="U2175" s="66">
        <v>11</v>
      </c>
      <c r="W2175" s="66">
        <f>IF(Notes!B$31=1,IF(BR2175&gt;0,BR2175-T2175-SUM(X2175:AJ2175),SUM(BS2175:BY2175)),SUM(BS2175:BY2175))</f>
        <v>0</v>
      </c>
      <c r="Y2175" s="66">
        <v>0</v>
      </c>
      <c r="AA2175" s="66">
        <v>0</v>
      </c>
      <c r="AK2175" s="66">
        <v>14</v>
      </c>
      <c r="AN2175" s="7">
        <f>IF(Q2175&gt;0,RANK(Q2175,(N2175:P2175,Q2175:AE2175)),0)</f>
        <v>4</v>
      </c>
      <c r="AO2175" s="7">
        <f>IF(R2175&gt;0,RANK(R2175,(N2175:P2175,Q2175:AE2175)),0)</f>
        <v>5</v>
      </c>
      <c r="AP2175" s="7">
        <f>IF(T2175&gt;0,RANK(T2175,(N2175:P2175,Q2175:AE2175)),0)</f>
        <v>0</v>
      </c>
      <c r="AQ2175" s="7">
        <f>IF(S2175&gt;0,RANK(S2175,(N2175:P2175,Q2175:AE2175)),0)</f>
        <v>6</v>
      </c>
      <c r="AR2175" s="2">
        <f t="shared" si="863"/>
        <v>5.0991176807608568E-3</v>
      </c>
      <c r="AS2175" s="2">
        <f t="shared" si="864"/>
        <v>1.7760971697032199E-3</v>
      </c>
      <c r="AT2175" s="2">
        <f t="shared" si="865"/>
        <v>0</v>
      </c>
      <c r="AU2175" s="2">
        <f t="shared" si="866"/>
        <v>1.6615102555288185E-3</v>
      </c>
      <c r="AW2175" t="s">
        <v>1872</v>
      </c>
      <c r="AX2175" t="s">
        <v>3305</v>
      </c>
      <c r="AY2175">
        <v>15</v>
      </c>
      <c r="BA2175" s="119">
        <v>39</v>
      </c>
      <c r="BB2175" s="121">
        <v>97</v>
      </c>
      <c r="BC2175" s="125">
        <f t="shared" si="857"/>
        <v>39097</v>
      </c>
      <c r="BE2175" s="7" t="s">
        <v>228</v>
      </c>
      <c r="BR2175" s="1">
        <v>56</v>
      </c>
      <c r="BS2175" s="1">
        <v>0</v>
      </c>
      <c r="BT2175" s="1">
        <v>0</v>
      </c>
      <c r="BU2175" s="1">
        <v>0</v>
      </c>
      <c r="BV2175">
        <v>0</v>
      </c>
    </row>
    <row r="2176" spans="1:77" hidden="1" outlineLevel="1">
      <c r="A2176" t="s">
        <v>943</v>
      </c>
      <c r="B2176" t="s">
        <v>3305</v>
      </c>
      <c r="C2176" s="1">
        <f t="shared" si="858"/>
        <v>127203</v>
      </c>
      <c r="D2176" s="7">
        <f>IF(N2176&gt;0, RANK(N2176,(N2176:P2176,Q2176:AE2176)),0)</f>
        <v>1</v>
      </c>
      <c r="E2176" s="7">
        <f>IF(O2176&gt;0,RANK(O2176,(N2176:P2176,Q2176:AE2176)),0)</f>
        <v>2</v>
      </c>
      <c r="F2176" s="7">
        <f>IF(P2176&gt;0,RANK(P2176,(N2176:P2176,Q2176:AE2176)),0)</f>
        <v>3</v>
      </c>
      <c r="G2176" s="1">
        <f t="shared" si="845"/>
        <v>33854</v>
      </c>
      <c r="H2176" s="2">
        <f t="shared" si="846"/>
        <v>0.26614152181945394</v>
      </c>
      <c r="I2176" s="2"/>
      <c r="J2176" s="2">
        <f t="shared" si="859"/>
        <v>0.62241456569420528</v>
      </c>
      <c r="K2176" s="2">
        <f t="shared" si="860"/>
        <v>0.35627304387475139</v>
      </c>
      <c r="L2176" s="2">
        <f t="shared" si="861"/>
        <v>1.0219884751145806E-2</v>
      </c>
      <c r="M2176" s="2">
        <f t="shared" si="862"/>
        <v>1.1092505679897521E-2</v>
      </c>
      <c r="N2176" s="66">
        <v>79173</v>
      </c>
      <c r="O2176" s="66">
        <v>45319</v>
      </c>
      <c r="P2176" s="66">
        <v>1300</v>
      </c>
      <c r="Q2176" s="66">
        <v>432</v>
      </c>
      <c r="R2176" s="66">
        <v>276</v>
      </c>
      <c r="S2176" s="66">
        <v>282</v>
      </c>
      <c r="U2176" s="66">
        <v>90</v>
      </c>
      <c r="W2176" s="66">
        <f>IF(Notes!B$31=1,IF(BR2176&gt;0,BR2176-T2176-SUM(X2176:AJ2176),SUM(BS2176:BY2176)),SUM(BS2176:BY2176))</f>
        <v>171</v>
      </c>
      <c r="Y2176" s="66">
        <v>0</v>
      </c>
      <c r="AA2176" s="66">
        <v>0</v>
      </c>
      <c r="AK2176" s="66">
        <v>160</v>
      </c>
      <c r="AN2176" s="7">
        <f>IF(Q2176&gt;0,RANK(Q2176,(N2176:P2176,Q2176:AE2176)),0)</f>
        <v>4</v>
      </c>
      <c r="AO2176" s="7">
        <f>IF(R2176&gt;0,RANK(R2176,(N2176:P2176,Q2176:AE2176)),0)</f>
        <v>6</v>
      </c>
      <c r="AP2176" s="7">
        <f>IF(T2176&gt;0,RANK(T2176,(N2176:P2176,Q2176:AE2176)),0)</f>
        <v>0</v>
      </c>
      <c r="AQ2176" s="7">
        <f>IF(S2176&gt;0,RANK(S2176,(N2176:P2176,Q2176:AE2176)),0)</f>
        <v>5</v>
      </c>
      <c r="AR2176" s="2">
        <f t="shared" si="863"/>
        <v>3.3961463173038373E-3</v>
      </c>
      <c r="AS2176" s="2">
        <f t="shared" si="864"/>
        <v>2.1697601471663405E-3</v>
      </c>
      <c r="AT2176" s="2">
        <f t="shared" si="865"/>
        <v>0</v>
      </c>
      <c r="AU2176" s="2">
        <f t="shared" si="866"/>
        <v>2.2169288460177827E-3</v>
      </c>
      <c r="AW2176" t="s">
        <v>943</v>
      </c>
      <c r="AX2176" t="s">
        <v>3305</v>
      </c>
      <c r="AY2176">
        <v>0</v>
      </c>
      <c r="BA2176" s="119">
        <v>39</v>
      </c>
      <c r="BB2176" s="121">
        <v>99</v>
      </c>
      <c r="BC2176" s="125">
        <f t="shared" si="857"/>
        <v>39099</v>
      </c>
      <c r="BE2176" s="7" t="s">
        <v>228</v>
      </c>
      <c r="BR2176" s="1">
        <v>627</v>
      </c>
      <c r="BS2176" s="1">
        <v>171</v>
      </c>
      <c r="BT2176" s="1">
        <v>0</v>
      </c>
      <c r="BU2176" s="1">
        <v>0</v>
      </c>
      <c r="BV2176">
        <v>0</v>
      </c>
    </row>
    <row r="2177" spans="1:74" hidden="1" outlineLevel="1">
      <c r="A2177" t="s">
        <v>3367</v>
      </c>
      <c r="B2177" t="s">
        <v>3305</v>
      </c>
      <c r="C2177" s="1">
        <f t="shared" si="858"/>
        <v>29017</v>
      </c>
      <c r="D2177" s="7">
        <f>IF(N2177&gt;0, RANK(N2177,(N2177:P2177,Q2177:AE2177)),0)</f>
        <v>2</v>
      </c>
      <c r="E2177" s="7">
        <f>IF(O2177&gt;0,RANK(O2177,(N2177:P2177,Q2177:AE2177)),0)</f>
        <v>1</v>
      </c>
      <c r="F2177" s="7">
        <f>IF(P2177&gt;0,RANK(P2177,(N2177:P2177,Q2177:AE2177)),0)</f>
        <v>3</v>
      </c>
      <c r="G2177" s="1">
        <f t="shared" si="845"/>
        <v>2584</v>
      </c>
      <c r="H2177" s="2">
        <f t="shared" si="846"/>
        <v>8.9051245821415034E-2</v>
      </c>
      <c r="I2177" s="2"/>
      <c r="J2177" s="2">
        <f t="shared" si="859"/>
        <v>0.44353310128545337</v>
      </c>
      <c r="K2177" s="2">
        <f t="shared" si="860"/>
        <v>0.53258434710686842</v>
      </c>
      <c r="L2177" s="2">
        <f t="shared" si="861"/>
        <v>1.0373229486163284E-2</v>
      </c>
      <c r="M2177" s="2">
        <f t="shared" si="862"/>
        <v>1.3509322121514986E-2</v>
      </c>
      <c r="N2177" s="66">
        <v>12870</v>
      </c>
      <c r="O2177" s="66">
        <v>15454</v>
      </c>
      <c r="P2177" s="66">
        <v>301</v>
      </c>
      <c r="Q2177" s="66">
        <v>157</v>
      </c>
      <c r="R2177" s="66">
        <v>76</v>
      </c>
      <c r="S2177" s="66">
        <v>90</v>
      </c>
      <c r="U2177" s="66">
        <v>31</v>
      </c>
      <c r="W2177" s="66">
        <f>IF(Notes!B$31=1,IF(BR2177&gt;0,BR2177-T2177-SUM(X2177:AJ2177),SUM(BS2177:BY2177)),SUM(BS2177:BY2177))</f>
        <v>0</v>
      </c>
      <c r="Y2177" s="66">
        <v>0</v>
      </c>
      <c r="AA2177" s="66">
        <v>0</v>
      </c>
      <c r="AK2177" s="66">
        <v>38</v>
      </c>
      <c r="AN2177" s="7">
        <f>IF(Q2177&gt;0,RANK(Q2177,(N2177:P2177,Q2177:AE2177)),0)</f>
        <v>4</v>
      </c>
      <c r="AO2177" s="7">
        <f>IF(R2177&gt;0,RANK(R2177,(N2177:P2177,Q2177:AE2177)),0)</f>
        <v>6</v>
      </c>
      <c r="AP2177" s="7">
        <f>IF(T2177&gt;0,RANK(T2177,(N2177:P2177,Q2177:AE2177)),0)</f>
        <v>0</v>
      </c>
      <c r="AQ2177" s="7">
        <f>IF(S2177&gt;0,RANK(S2177,(N2177:P2177,Q2177:AE2177)),0)</f>
        <v>5</v>
      </c>
      <c r="AR2177" s="2">
        <f t="shared" si="863"/>
        <v>5.4106213598924769E-3</v>
      </c>
      <c r="AS2177" s="2">
        <f t="shared" si="864"/>
        <v>2.6191542888651482E-3</v>
      </c>
      <c r="AT2177" s="2">
        <f t="shared" si="865"/>
        <v>0</v>
      </c>
      <c r="AU2177" s="2">
        <f t="shared" si="866"/>
        <v>3.1016300789192541E-3</v>
      </c>
      <c r="AW2177" t="s">
        <v>3367</v>
      </c>
      <c r="AX2177" t="s">
        <v>3305</v>
      </c>
      <c r="AY2177">
        <v>4</v>
      </c>
      <c r="BA2177" s="119">
        <v>39</v>
      </c>
      <c r="BB2177" s="121">
        <v>101</v>
      </c>
      <c r="BC2177" s="125">
        <f t="shared" si="857"/>
        <v>39101</v>
      </c>
      <c r="BE2177" s="7" t="s">
        <v>228</v>
      </c>
      <c r="BQ2177" s="105"/>
      <c r="BR2177" s="105">
        <v>75</v>
      </c>
      <c r="BS2177" s="1">
        <v>0</v>
      </c>
      <c r="BT2177" s="1">
        <v>0</v>
      </c>
      <c r="BU2177" s="1">
        <v>0</v>
      </c>
      <c r="BV2177">
        <v>0</v>
      </c>
    </row>
    <row r="2178" spans="1:74" hidden="1" outlineLevel="1">
      <c r="A2178" t="s">
        <v>1970</v>
      </c>
      <c r="B2178" t="s">
        <v>3305</v>
      </c>
      <c r="C2178" s="1">
        <f t="shared" si="858"/>
        <v>90451</v>
      </c>
      <c r="D2178" s="7">
        <f>IF(N2178&gt;0, RANK(N2178,(N2178:P2178,Q2178:AE2178)),0)</f>
        <v>2</v>
      </c>
      <c r="E2178" s="7">
        <f>IF(O2178&gt;0,RANK(O2178,(N2178:P2178,Q2178:AE2178)),0)</f>
        <v>1</v>
      </c>
      <c r="F2178" s="7">
        <f>IF(P2178&gt;0,RANK(P2178,(N2178:P2178,Q2178:AE2178)),0)</f>
        <v>3</v>
      </c>
      <c r="G2178" s="1">
        <f t="shared" si="845"/>
        <v>7265</v>
      </c>
      <c r="H2178" s="2">
        <f t="shared" si="846"/>
        <v>8.0319731125139585E-2</v>
      </c>
      <c r="I2178" s="2"/>
      <c r="J2178" s="2">
        <f t="shared" si="859"/>
        <v>0.45244386463389019</v>
      </c>
      <c r="K2178" s="2">
        <f t="shared" si="860"/>
        <v>0.53276359575902976</v>
      </c>
      <c r="L2178" s="2">
        <f t="shared" si="861"/>
        <v>7.0535428021801863E-3</v>
      </c>
      <c r="M2178" s="2">
        <f t="shared" si="862"/>
        <v>7.73899680489986E-3</v>
      </c>
      <c r="N2178" s="66">
        <v>40924</v>
      </c>
      <c r="O2178" s="66">
        <v>48189</v>
      </c>
      <c r="P2178" s="66">
        <v>638</v>
      </c>
      <c r="Q2178" s="66">
        <v>278</v>
      </c>
      <c r="R2178" s="66">
        <v>109</v>
      </c>
      <c r="S2178" s="66">
        <v>220</v>
      </c>
      <c r="U2178" s="66">
        <v>34</v>
      </c>
      <c r="W2178" s="66">
        <f>IF(Notes!B$31=1,IF(BR2178&gt;0,BR2178-T2178-SUM(X2178:AJ2178),SUM(BS2178:BY2178)),SUM(BS2178:BY2178))</f>
        <v>0</v>
      </c>
      <c r="Y2178" s="66">
        <v>0</v>
      </c>
      <c r="AA2178" s="66">
        <v>0</v>
      </c>
      <c r="AK2178" s="66">
        <v>59</v>
      </c>
      <c r="AN2178" s="7">
        <f>IF(Q2178&gt;0,RANK(Q2178,(N2178:P2178,Q2178:AE2178)),0)</f>
        <v>4</v>
      </c>
      <c r="AO2178" s="7">
        <f>IF(R2178&gt;0,RANK(R2178,(N2178:P2178,Q2178:AE2178)),0)</f>
        <v>6</v>
      </c>
      <c r="AP2178" s="7">
        <f>IF(T2178&gt;0,RANK(T2178,(N2178:P2178,Q2178:AE2178)),0)</f>
        <v>0</v>
      </c>
      <c r="AQ2178" s="7">
        <f>IF(S2178&gt;0,RANK(S2178,(N2178:P2178,Q2178:AE2178)),0)</f>
        <v>5</v>
      </c>
      <c r="AR2178" s="2">
        <f t="shared" si="863"/>
        <v>3.073487302517385E-3</v>
      </c>
      <c r="AS2178" s="2">
        <f t="shared" si="864"/>
        <v>1.2050723596201257E-3</v>
      </c>
      <c r="AT2178" s="2">
        <f t="shared" si="865"/>
        <v>0</v>
      </c>
      <c r="AU2178" s="2">
        <f t="shared" si="866"/>
        <v>2.4322561386828229E-3</v>
      </c>
      <c r="AW2178" t="s">
        <v>1970</v>
      </c>
      <c r="AX2178" t="s">
        <v>3305</v>
      </c>
      <c r="AY2178">
        <v>0</v>
      </c>
      <c r="BA2178" s="119">
        <v>39</v>
      </c>
      <c r="BB2178" s="121">
        <v>103</v>
      </c>
      <c r="BC2178" s="125">
        <f t="shared" si="857"/>
        <v>39103</v>
      </c>
      <c r="BE2178" s="7" t="s">
        <v>228</v>
      </c>
      <c r="BR2178" s="1">
        <v>201</v>
      </c>
      <c r="BS2178" s="1">
        <v>0</v>
      </c>
      <c r="BT2178" s="1">
        <v>0</v>
      </c>
      <c r="BU2178" s="1">
        <v>0</v>
      </c>
      <c r="BV2178">
        <v>0</v>
      </c>
    </row>
    <row r="2179" spans="1:74" hidden="1" outlineLevel="1">
      <c r="A2179" t="s">
        <v>1676</v>
      </c>
      <c r="B2179" t="s">
        <v>3305</v>
      </c>
      <c r="C2179" s="1">
        <f t="shared" si="858"/>
        <v>10354</v>
      </c>
      <c r="D2179" s="7">
        <f>IF(N2179&gt;0, RANK(N2179,(N2179:P2179,Q2179:AE2179)),0)</f>
        <v>2</v>
      </c>
      <c r="E2179" s="7">
        <f>IF(O2179&gt;0,RANK(O2179,(N2179:P2179,Q2179:AE2179)),0)</f>
        <v>1</v>
      </c>
      <c r="F2179" s="7">
        <f>IF(P2179&gt;0,RANK(P2179,(N2179:P2179,Q2179:AE2179)),0)</f>
        <v>3</v>
      </c>
      <c r="G2179" s="1">
        <f t="shared" si="845"/>
        <v>1921</v>
      </c>
      <c r="H2179" s="2">
        <f t="shared" si="846"/>
        <v>0.18553216148348464</v>
      </c>
      <c r="I2179" s="2"/>
      <c r="J2179" s="2">
        <f t="shared" si="859"/>
        <v>0.39540274290129418</v>
      </c>
      <c r="K2179" s="2">
        <f t="shared" si="860"/>
        <v>0.58093490438477879</v>
      </c>
      <c r="L2179" s="2">
        <f t="shared" si="861"/>
        <v>1.0720494494881206E-2</v>
      </c>
      <c r="M2179" s="2">
        <f t="shared" si="862"/>
        <v>1.294185821904582E-2</v>
      </c>
      <c r="N2179" s="66">
        <v>4094</v>
      </c>
      <c r="O2179" s="66">
        <v>6015</v>
      </c>
      <c r="P2179" s="66">
        <v>111</v>
      </c>
      <c r="Q2179" s="66">
        <v>50</v>
      </c>
      <c r="R2179" s="66">
        <v>28</v>
      </c>
      <c r="S2179" s="66">
        <v>34</v>
      </c>
      <c r="U2179" s="66">
        <v>10</v>
      </c>
      <c r="W2179" s="66">
        <f>IF(Notes!B$31=1,IF(BR2179&gt;0,BR2179-T2179-SUM(X2179:AJ2179),SUM(BS2179:BY2179)),SUM(BS2179:BY2179))</f>
        <v>0</v>
      </c>
      <c r="Y2179" s="66">
        <v>0</v>
      </c>
      <c r="AA2179" s="66">
        <v>0</v>
      </c>
      <c r="AK2179" s="66">
        <v>12</v>
      </c>
      <c r="AN2179" s="7">
        <f>IF(Q2179&gt;0,RANK(Q2179,(N2179:P2179,Q2179:AE2179)),0)</f>
        <v>4</v>
      </c>
      <c r="AO2179" s="7">
        <f>IF(R2179&gt;0,RANK(R2179,(N2179:P2179,Q2179:AE2179)),0)</f>
        <v>6</v>
      </c>
      <c r="AP2179" s="7">
        <f>IF(T2179&gt;0,RANK(T2179,(N2179:P2179,Q2179:AE2179)),0)</f>
        <v>0</v>
      </c>
      <c r="AQ2179" s="7">
        <f>IF(S2179&gt;0,RANK(S2179,(N2179:P2179,Q2179:AE2179)),0)</f>
        <v>5</v>
      </c>
      <c r="AR2179" s="2">
        <f t="shared" si="863"/>
        <v>4.8290515742708132E-3</v>
      </c>
      <c r="AS2179" s="2">
        <f t="shared" si="864"/>
        <v>2.7042688815916553E-3</v>
      </c>
      <c r="AT2179" s="2">
        <f t="shared" si="865"/>
        <v>0</v>
      </c>
      <c r="AU2179" s="2">
        <f t="shared" si="866"/>
        <v>3.283755070504153E-3</v>
      </c>
      <c r="AW2179" t="s">
        <v>1676</v>
      </c>
      <c r="AX2179" t="s">
        <v>3305</v>
      </c>
      <c r="AY2179">
        <v>6</v>
      </c>
      <c r="BA2179" s="119">
        <v>39</v>
      </c>
      <c r="BB2179" s="121">
        <v>105</v>
      </c>
      <c r="BC2179" s="125">
        <f t="shared" si="857"/>
        <v>39105</v>
      </c>
      <c r="BE2179" s="7" t="s">
        <v>228</v>
      </c>
      <c r="BR2179" s="1">
        <v>53</v>
      </c>
      <c r="BS2179" s="1">
        <v>0</v>
      </c>
      <c r="BT2179" s="1">
        <v>0</v>
      </c>
      <c r="BU2179" s="1">
        <v>0</v>
      </c>
      <c r="BV2179">
        <v>0</v>
      </c>
    </row>
    <row r="2180" spans="1:74" hidden="1" outlineLevel="1">
      <c r="A2180" t="s">
        <v>1770</v>
      </c>
      <c r="B2180" t="s">
        <v>3305</v>
      </c>
      <c r="C2180" s="1">
        <f t="shared" si="858"/>
        <v>21271</v>
      </c>
      <c r="D2180" s="7">
        <f>IF(N2180&gt;0, RANK(N2180,(N2180:P2180,Q2180:AE2180)),0)</f>
        <v>2</v>
      </c>
      <c r="E2180" s="7">
        <f>IF(O2180&gt;0,RANK(O2180,(N2180:P2180,Q2180:AE2180)),0)</f>
        <v>1</v>
      </c>
      <c r="F2180" s="7">
        <f>IF(P2180&gt;0,RANK(P2180,(N2180:P2180,Q2180:AE2180)),0)</f>
        <v>3</v>
      </c>
      <c r="G2180" s="1">
        <f t="shared" si="845"/>
        <v>9247</v>
      </c>
      <c r="H2180" s="2">
        <f t="shared" si="846"/>
        <v>0.43472333223637816</v>
      </c>
      <c r="I2180" s="2"/>
      <c r="J2180" s="2">
        <f t="shared" si="859"/>
        <v>0.27516336796577501</v>
      </c>
      <c r="K2180" s="2">
        <f t="shared" si="860"/>
        <v>0.70988670020215316</v>
      </c>
      <c r="L2180" s="2">
        <f t="shared" si="861"/>
        <v>5.9705702599783745E-3</v>
      </c>
      <c r="M2180" s="2">
        <f t="shared" si="862"/>
        <v>8.9793615720934541E-3</v>
      </c>
      <c r="N2180" s="66">
        <v>5853</v>
      </c>
      <c r="O2180" s="66">
        <v>15100</v>
      </c>
      <c r="P2180" s="66">
        <v>127</v>
      </c>
      <c r="Q2180" s="66">
        <v>70</v>
      </c>
      <c r="R2180" s="66">
        <v>28</v>
      </c>
      <c r="S2180" s="66">
        <v>58</v>
      </c>
      <c r="U2180" s="66">
        <v>10</v>
      </c>
      <c r="W2180" s="66">
        <f>IF(Notes!B$31=1,IF(BR2180&gt;0,BR2180-T2180-SUM(X2180:AJ2180),SUM(BS2180:BY2180)),SUM(BS2180:BY2180))</f>
        <v>0</v>
      </c>
      <c r="Y2180" s="66">
        <v>1</v>
      </c>
      <c r="AA2180" s="66">
        <v>0</v>
      </c>
      <c r="AK2180" s="66">
        <v>24</v>
      </c>
      <c r="AN2180" s="7">
        <f>IF(Q2180&gt;0,RANK(Q2180,(N2180:P2180,Q2180:AE2180)),0)</f>
        <v>4</v>
      </c>
      <c r="AO2180" s="7">
        <f>IF(R2180&gt;0,RANK(R2180,(N2180:P2180,Q2180:AE2180)),0)</f>
        <v>6</v>
      </c>
      <c r="AP2180" s="7">
        <f>IF(T2180&gt;0,RANK(T2180,(N2180:P2180,Q2180:AE2180)),0)</f>
        <v>0</v>
      </c>
      <c r="AQ2180" s="7">
        <f>IF(S2180&gt;0,RANK(S2180,(N2180:P2180,Q2180:AE2180)),0)</f>
        <v>5</v>
      </c>
      <c r="AR2180" s="2">
        <f t="shared" si="863"/>
        <v>3.2908654976258754E-3</v>
      </c>
      <c r="AS2180" s="2">
        <f t="shared" si="864"/>
        <v>1.3163461990503503E-3</v>
      </c>
      <c r="AT2180" s="2">
        <f t="shared" si="865"/>
        <v>0</v>
      </c>
      <c r="AU2180" s="2">
        <f t="shared" si="866"/>
        <v>2.726717126604297E-3</v>
      </c>
      <c r="AW2180" t="s">
        <v>1770</v>
      </c>
      <c r="AX2180" t="s">
        <v>3305</v>
      </c>
      <c r="AY2180">
        <v>0</v>
      </c>
      <c r="BA2180" s="119">
        <v>39</v>
      </c>
      <c r="BB2180" s="121">
        <v>107</v>
      </c>
      <c r="BC2180" s="125">
        <f t="shared" si="857"/>
        <v>39107</v>
      </c>
      <c r="BE2180" s="7" t="s">
        <v>228</v>
      </c>
      <c r="BR2180" s="1">
        <v>29</v>
      </c>
      <c r="BS2180" s="1">
        <v>0</v>
      </c>
      <c r="BT2180" s="1">
        <v>0</v>
      </c>
      <c r="BU2180" s="1">
        <v>0</v>
      </c>
      <c r="BV2180">
        <v>0</v>
      </c>
    </row>
    <row r="2181" spans="1:74" hidden="1" outlineLevel="1">
      <c r="A2181" t="s">
        <v>2654</v>
      </c>
      <c r="B2181" t="s">
        <v>3305</v>
      </c>
      <c r="C2181" s="1">
        <f t="shared" si="858"/>
        <v>52807</v>
      </c>
      <c r="D2181" s="7">
        <f>IF(N2181&gt;0, RANK(N2181,(N2181:P2181,Q2181:AE2181)),0)</f>
        <v>2</v>
      </c>
      <c r="E2181" s="7">
        <f>IF(O2181&gt;0,RANK(O2181,(N2181:P2181,Q2181:AE2181)),0)</f>
        <v>1</v>
      </c>
      <c r="F2181" s="7">
        <f>IF(P2181&gt;0,RANK(P2181,(N2181:P2181,Q2181:AE2181)),0)</f>
        <v>3</v>
      </c>
      <c r="G2181" s="1">
        <f t="shared" si="845"/>
        <v>15045</v>
      </c>
      <c r="H2181" s="2">
        <f t="shared" si="846"/>
        <v>0.28490541026757815</v>
      </c>
      <c r="I2181" s="2"/>
      <c r="J2181" s="2">
        <f t="shared" si="859"/>
        <v>0.34790842123203364</v>
      </c>
      <c r="K2181" s="2">
        <f t="shared" si="860"/>
        <v>0.63281383149961179</v>
      </c>
      <c r="L2181" s="2">
        <f t="shared" si="861"/>
        <v>8.0671123146552545E-3</v>
      </c>
      <c r="M2181" s="2">
        <f t="shared" si="862"/>
        <v>1.1210634953699374E-2</v>
      </c>
      <c r="N2181" s="66">
        <v>18372</v>
      </c>
      <c r="O2181" s="66">
        <v>33417</v>
      </c>
      <c r="P2181" s="66">
        <v>426</v>
      </c>
      <c r="Q2181" s="66">
        <v>221</v>
      </c>
      <c r="R2181" s="66">
        <v>135</v>
      </c>
      <c r="S2181" s="66">
        <v>127</v>
      </c>
      <c r="U2181" s="66">
        <v>54</v>
      </c>
      <c r="W2181" s="66">
        <f>IF(Notes!B$31=1,IF(BR2181&gt;0,BR2181-T2181-SUM(X2181:AJ2181),SUM(BS2181:BY2181)),SUM(BS2181:BY2181))</f>
        <v>0</v>
      </c>
      <c r="Y2181" s="66">
        <v>3</v>
      </c>
      <c r="AA2181" s="66">
        <v>0</v>
      </c>
      <c r="AK2181" s="66">
        <v>52</v>
      </c>
      <c r="AN2181" s="7">
        <f>IF(Q2181&gt;0,RANK(Q2181,(N2181:P2181,Q2181:AE2181)),0)</f>
        <v>4</v>
      </c>
      <c r="AO2181" s="7">
        <f>IF(R2181&gt;0,RANK(R2181,(N2181:P2181,Q2181:AE2181)),0)</f>
        <v>5</v>
      </c>
      <c r="AP2181" s="7">
        <f>IF(T2181&gt;0,RANK(T2181,(N2181:P2181,Q2181:AE2181)),0)</f>
        <v>0</v>
      </c>
      <c r="AQ2181" s="7">
        <f>IF(S2181&gt;0,RANK(S2181,(N2181:P2181,Q2181:AE2181)),0)</f>
        <v>6</v>
      </c>
      <c r="AR2181" s="2">
        <f t="shared" si="863"/>
        <v>4.1850512242695096E-3</v>
      </c>
      <c r="AS2181" s="2">
        <f t="shared" si="864"/>
        <v>2.5564792546442705E-3</v>
      </c>
      <c r="AT2181" s="2">
        <f t="shared" si="865"/>
        <v>0</v>
      </c>
      <c r="AU2181" s="2">
        <f t="shared" si="866"/>
        <v>2.4049841877023881E-3</v>
      </c>
      <c r="AW2181" t="s">
        <v>2654</v>
      </c>
      <c r="AX2181" t="s">
        <v>3305</v>
      </c>
      <c r="AY2181">
        <v>8</v>
      </c>
      <c r="BA2181" s="119">
        <v>39</v>
      </c>
      <c r="BB2181" s="121">
        <v>109</v>
      </c>
      <c r="BC2181" s="125">
        <f t="shared" si="857"/>
        <v>39109</v>
      </c>
      <c r="BE2181" s="7" t="s">
        <v>228</v>
      </c>
      <c r="BQ2181" s="105"/>
      <c r="BR2181" s="105">
        <v>111</v>
      </c>
      <c r="BS2181" s="1">
        <v>0</v>
      </c>
      <c r="BT2181" s="1">
        <v>0</v>
      </c>
      <c r="BU2181" s="1">
        <v>0</v>
      </c>
      <c r="BV2181">
        <v>0</v>
      </c>
    </row>
    <row r="2182" spans="1:74" hidden="1" outlineLevel="1">
      <c r="A2182" t="s">
        <v>1749</v>
      </c>
      <c r="B2182" t="s">
        <v>3305</v>
      </c>
      <c r="C2182" s="1">
        <f t="shared" si="858"/>
        <v>6982</v>
      </c>
      <c r="D2182" s="7">
        <f>IF(N2182&gt;0, RANK(N2182,(N2182:P2182,Q2182:AE2182)),0)</f>
        <v>1</v>
      </c>
      <c r="E2182" s="7">
        <f>IF(O2182&gt;0,RANK(O2182,(N2182:P2182,Q2182:AE2182)),0)</f>
        <v>2</v>
      </c>
      <c r="F2182" s="7">
        <f>IF(P2182&gt;0,RANK(P2182,(N2182:P2182,Q2182:AE2182)),0)</f>
        <v>3</v>
      </c>
      <c r="G2182" s="1">
        <f t="shared" si="845"/>
        <v>639</v>
      </c>
      <c r="H2182" s="2">
        <f t="shared" si="846"/>
        <v>9.152105413921513E-2</v>
      </c>
      <c r="I2182" s="2"/>
      <c r="J2182" s="2">
        <f t="shared" si="859"/>
        <v>0.53065024348324263</v>
      </c>
      <c r="K2182" s="2">
        <f t="shared" si="860"/>
        <v>0.4391291893440275</v>
      </c>
      <c r="L2182" s="2">
        <f t="shared" si="861"/>
        <v>1.6614150673159554E-2</v>
      </c>
      <c r="M2182" s="2">
        <f t="shared" si="862"/>
        <v>1.3606416499570308E-2</v>
      </c>
      <c r="N2182" s="66">
        <v>3705</v>
      </c>
      <c r="O2182" s="66">
        <v>3066</v>
      </c>
      <c r="P2182" s="66">
        <v>116</v>
      </c>
      <c r="Q2182" s="66">
        <v>24</v>
      </c>
      <c r="R2182" s="66">
        <v>25</v>
      </c>
      <c r="S2182" s="66">
        <v>22</v>
      </c>
      <c r="U2182" s="66">
        <v>9</v>
      </c>
      <c r="W2182" s="66">
        <f>IF(Notes!B$31=1,IF(BR2182&gt;0,BR2182-T2182-SUM(X2182:AJ2182),SUM(BS2182:BY2182)),SUM(BS2182:BY2182))</f>
        <v>0</v>
      </c>
      <c r="Y2182" s="66">
        <v>0</v>
      </c>
      <c r="AA2182" s="66">
        <v>0</v>
      </c>
      <c r="AK2182" s="66">
        <v>15</v>
      </c>
      <c r="AN2182" s="7">
        <f>IF(Q2182&gt;0,RANK(Q2182,(N2182:P2182,Q2182:AE2182)),0)</f>
        <v>5</v>
      </c>
      <c r="AO2182" s="7">
        <f>IF(R2182&gt;0,RANK(R2182,(N2182:P2182,Q2182:AE2182)),0)</f>
        <v>4</v>
      </c>
      <c r="AP2182" s="7">
        <f>IF(T2182&gt;0,RANK(T2182,(N2182:P2182,Q2182:AE2182)),0)</f>
        <v>0</v>
      </c>
      <c r="AQ2182" s="7">
        <f>IF(S2182&gt;0,RANK(S2182,(N2182:P2182,Q2182:AE2182)),0)</f>
        <v>6</v>
      </c>
      <c r="AR2182" s="2">
        <f t="shared" si="863"/>
        <v>3.4374104841019765E-3</v>
      </c>
      <c r="AS2182" s="2">
        <f t="shared" si="864"/>
        <v>3.580635920939559E-3</v>
      </c>
      <c r="AT2182" s="2">
        <f t="shared" si="865"/>
        <v>0</v>
      </c>
      <c r="AU2182" s="2">
        <f t="shared" si="866"/>
        <v>3.150959610426812E-3</v>
      </c>
      <c r="AW2182" t="s">
        <v>1749</v>
      </c>
      <c r="AX2182" t="s">
        <v>3305</v>
      </c>
      <c r="AY2182">
        <v>6</v>
      </c>
      <c r="BA2182" s="119">
        <v>39</v>
      </c>
      <c r="BB2182" s="121">
        <v>111</v>
      </c>
      <c r="BC2182" s="125">
        <f t="shared" si="857"/>
        <v>39111</v>
      </c>
      <c r="BE2182" s="7" t="s">
        <v>228</v>
      </c>
      <c r="BS2182" s="1">
        <v>0</v>
      </c>
      <c r="BT2182" s="1">
        <v>0</v>
      </c>
      <c r="BU2182" s="1">
        <v>0</v>
      </c>
      <c r="BV2182">
        <v>0</v>
      </c>
    </row>
    <row r="2183" spans="1:74" hidden="1" outlineLevel="1">
      <c r="A2183" t="s">
        <v>1426</v>
      </c>
      <c r="B2183" t="s">
        <v>3305</v>
      </c>
      <c r="C2183" s="1">
        <f t="shared" si="858"/>
        <v>278511</v>
      </c>
      <c r="D2183" s="7">
        <f>IF(N2183&gt;0, RANK(N2183,(N2183:P2183,Q2183:AE2183)),0)</f>
        <v>1</v>
      </c>
      <c r="E2183" s="7">
        <f>IF(O2183&gt;0,RANK(O2183,(N2183:P2183,Q2183:AE2183)),0)</f>
        <v>2</v>
      </c>
      <c r="F2183" s="7">
        <f>IF(P2183&gt;0,RANK(P2183,(N2183:P2183,Q2183:AE2183)),0)</f>
        <v>3</v>
      </c>
      <c r="G2183" s="1">
        <f t="shared" ref="G2183:G2246" si="867">IF(C2183&gt;0,MAX(N2183:P2183)-LARGE(N2183:P2183,2),0)</f>
        <v>17318</v>
      </c>
      <c r="H2183" s="2">
        <f t="shared" ref="H2183:H2246" si="868">IF(C2183&gt;0,G2183/C2183,0)</f>
        <v>6.2180667908987436E-2</v>
      </c>
      <c r="I2183" s="2"/>
      <c r="J2183" s="2">
        <f t="shared" si="859"/>
        <v>0.52420550714334446</v>
      </c>
      <c r="K2183" s="2">
        <f t="shared" si="860"/>
        <v>0.462024839234357</v>
      </c>
      <c r="L2183" s="2">
        <f t="shared" si="861"/>
        <v>6.2259659403039735E-3</v>
      </c>
      <c r="M2183" s="2">
        <f t="shared" si="862"/>
        <v>7.5436876819945653E-3</v>
      </c>
      <c r="N2183" s="66">
        <v>145997</v>
      </c>
      <c r="O2183" s="66">
        <v>128679</v>
      </c>
      <c r="P2183" s="66">
        <v>1734</v>
      </c>
      <c r="Q2183" s="66">
        <v>971</v>
      </c>
      <c r="R2183" s="66">
        <v>368</v>
      </c>
      <c r="S2183" s="66">
        <v>477</v>
      </c>
      <c r="U2183" s="66">
        <v>140</v>
      </c>
      <c r="W2183" s="66">
        <f>IF(Notes!B$31=1,IF(BR2183&gt;0,BR2183-T2183-SUM(X2183:AJ2183),SUM(BS2183:BY2183)),SUM(BS2183:BY2183))</f>
        <v>1</v>
      </c>
      <c r="Y2183" s="66">
        <v>1</v>
      </c>
      <c r="AA2183" s="66">
        <v>0</v>
      </c>
      <c r="AK2183" s="66">
        <v>143</v>
      </c>
      <c r="AN2183" s="7">
        <f>IF(Q2183&gt;0,RANK(Q2183,(N2183:P2183,Q2183:AE2183)),0)</f>
        <v>4</v>
      </c>
      <c r="AO2183" s="7">
        <f>IF(R2183&gt;0,RANK(R2183,(N2183:P2183,Q2183:AE2183)),0)</f>
        <v>6</v>
      </c>
      <c r="AP2183" s="7">
        <f>IF(T2183&gt;0,RANK(T2183,(N2183:P2183,Q2183:AE2183)),0)</f>
        <v>0</v>
      </c>
      <c r="AQ2183" s="7">
        <f>IF(S2183&gt;0,RANK(S2183,(N2183:P2183,Q2183:AE2183)),0)</f>
        <v>5</v>
      </c>
      <c r="AR2183" s="2">
        <f t="shared" si="863"/>
        <v>3.4863973056719483E-3</v>
      </c>
      <c r="AS2183" s="2">
        <f t="shared" si="864"/>
        <v>1.3213122641475561E-3</v>
      </c>
      <c r="AT2183" s="2">
        <f t="shared" si="865"/>
        <v>0</v>
      </c>
      <c r="AU2183" s="2">
        <f t="shared" si="866"/>
        <v>1.7126792119521311E-3</v>
      </c>
      <c r="AW2183" t="s">
        <v>1426</v>
      </c>
      <c r="AX2183" t="s">
        <v>3305</v>
      </c>
      <c r="AY2183">
        <v>0</v>
      </c>
      <c r="BA2183" s="119">
        <v>39</v>
      </c>
      <c r="BB2183" s="121">
        <v>113</v>
      </c>
      <c r="BC2183" s="125">
        <f t="shared" si="857"/>
        <v>39113</v>
      </c>
      <c r="BE2183" s="7" t="s">
        <v>228</v>
      </c>
      <c r="BR2183" s="1">
        <v>522</v>
      </c>
      <c r="BS2183" s="1">
        <v>0</v>
      </c>
      <c r="BT2183" s="1">
        <v>0</v>
      </c>
      <c r="BU2183" s="1">
        <v>0</v>
      </c>
      <c r="BV2183">
        <v>1</v>
      </c>
    </row>
    <row r="2184" spans="1:74" hidden="1" outlineLevel="1">
      <c r="A2184" t="s">
        <v>1298</v>
      </c>
      <c r="B2184" t="s">
        <v>3305</v>
      </c>
      <c r="C2184" s="1">
        <f t="shared" si="858"/>
        <v>6608</v>
      </c>
      <c r="D2184" s="7">
        <f>IF(N2184&gt;0, RANK(N2184,(N2184:P2184,Q2184:AE2184)),0)</f>
        <v>2</v>
      </c>
      <c r="E2184" s="7">
        <f>IF(O2184&gt;0,RANK(O2184,(N2184:P2184,Q2184:AE2184)),0)</f>
        <v>1</v>
      </c>
      <c r="F2184" s="7">
        <f>IF(P2184&gt;0,RANK(P2184,(N2184:P2184,Q2184:AE2184)),0)</f>
        <v>3</v>
      </c>
      <c r="G2184" s="1">
        <f t="shared" si="867"/>
        <v>474</v>
      </c>
      <c r="H2184" s="2">
        <f t="shared" si="868"/>
        <v>7.1731234866828086E-2</v>
      </c>
      <c r="I2184" s="2"/>
      <c r="J2184" s="2">
        <f t="shared" si="859"/>
        <v>0.44884987893462469</v>
      </c>
      <c r="K2184" s="2">
        <f t="shared" si="860"/>
        <v>0.52058111380145278</v>
      </c>
      <c r="L2184" s="2">
        <f t="shared" si="861"/>
        <v>1.6041162227602906E-2</v>
      </c>
      <c r="M2184" s="2">
        <f t="shared" si="862"/>
        <v>1.4527845036319625E-2</v>
      </c>
      <c r="N2184" s="66">
        <v>2966</v>
      </c>
      <c r="O2184" s="66">
        <v>3440</v>
      </c>
      <c r="P2184" s="66">
        <v>106</v>
      </c>
      <c r="Q2184" s="66">
        <v>34</v>
      </c>
      <c r="R2184" s="66">
        <v>12</v>
      </c>
      <c r="S2184" s="66">
        <v>27</v>
      </c>
      <c r="U2184" s="66">
        <v>8</v>
      </c>
      <c r="W2184" s="66">
        <f>IF(Notes!B$31=1,IF(BR2184&gt;0,BR2184-T2184-SUM(X2184:AJ2184),SUM(BS2184:BY2184)),SUM(BS2184:BY2184))</f>
        <v>0</v>
      </c>
      <c r="Y2184" s="66">
        <v>0</v>
      </c>
      <c r="AA2184" s="66">
        <v>0</v>
      </c>
      <c r="AK2184" s="66">
        <v>15</v>
      </c>
      <c r="AN2184" s="7">
        <f>IF(Q2184&gt;0,RANK(Q2184,(N2184:P2184,Q2184:AE2184)),0)</f>
        <v>4</v>
      </c>
      <c r="AO2184" s="7">
        <f>IF(R2184&gt;0,RANK(R2184,(N2184:P2184,Q2184:AE2184)),0)</f>
        <v>6</v>
      </c>
      <c r="AP2184" s="7">
        <f>IF(T2184&gt;0,RANK(T2184,(N2184:P2184,Q2184:AE2184)),0)</f>
        <v>0</v>
      </c>
      <c r="AQ2184" s="7">
        <f>IF(S2184&gt;0,RANK(S2184,(N2184:P2184,Q2184:AE2184)),0)</f>
        <v>5</v>
      </c>
      <c r="AR2184" s="2">
        <f t="shared" si="863"/>
        <v>5.145278450363196E-3</v>
      </c>
      <c r="AS2184" s="2">
        <f t="shared" si="864"/>
        <v>1.8159806295399517E-3</v>
      </c>
      <c r="AT2184" s="2">
        <f t="shared" si="865"/>
        <v>0</v>
      </c>
      <c r="AU2184" s="2">
        <f t="shared" si="866"/>
        <v>4.0859564164648912E-3</v>
      </c>
      <c r="AW2184" t="s">
        <v>1298</v>
      </c>
      <c r="AX2184" t="s">
        <v>3305</v>
      </c>
      <c r="AY2184">
        <v>18</v>
      </c>
      <c r="BA2184" s="119">
        <v>39</v>
      </c>
      <c r="BB2184" s="121">
        <v>115</v>
      </c>
      <c r="BC2184" s="125">
        <f t="shared" si="857"/>
        <v>39115</v>
      </c>
      <c r="BE2184" s="7" t="s">
        <v>228</v>
      </c>
      <c r="BR2184" s="1">
        <v>12</v>
      </c>
      <c r="BS2184" s="1">
        <v>0</v>
      </c>
      <c r="BT2184" s="1">
        <v>0</v>
      </c>
      <c r="BU2184" s="1">
        <v>0</v>
      </c>
      <c r="BV2184">
        <v>0</v>
      </c>
    </row>
    <row r="2185" spans="1:74" hidden="1" outlineLevel="1">
      <c r="A2185" t="s">
        <v>2129</v>
      </c>
      <c r="B2185" t="s">
        <v>3305</v>
      </c>
      <c r="C2185" s="1">
        <f t="shared" si="858"/>
        <v>16643</v>
      </c>
      <c r="D2185" s="7">
        <f>IF(N2185&gt;0, RANK(N2185,(N2185:P2185,Q2185:AE2185)),0)</f>
        <v>2</v>
      </c>
      <c r="E2185" s="7">
        <f>IF(O2185&gt;0,RANK(O2185,(N2185:P2185,Q2185:AE2185)),0)</f>
        <v>1</v>
      </c>
      <c r="F2185" s="7">
        <f>IF(P2185&gt;0,RANK(P2185,(N2185:P2185,Q2185:AE2185)),0)</f>
        <v>3</v>
      </c>
      <c r="G2185" s="1">
        <f t="shared" si="867"/>
        <v>3890</v>
      </c>
      <c r="H2185" s="2">
        <f t="shared" si="868"/>
        <v>0.23373189929700175</v>
      </c>
      <c r="I2185" s="2"/>
      <c r="J2185" s="2">
        <f t="shared" si="859"/>
        <v>0.37114702878086886</v>
      </c>
      <c r="K2185" s="2">
        <f t="shared" si="860"/>
        <v>0.60487892807787058</v>
      </c>
      <c r="L2185" s="2">
        <f t="shared" si="861"/>
        <v>1.0755272486931443E-2</v>
      </c>
      <c r="M2185" s="2">
        <f t="shared" si="862"/>
        <v>1.3218770654329061E-2</v>
      </c>
      <c r="N2185" s="66">
        <v>6177</v>
      </c>
      <c r="O2185" s="66">
        <v>10067</v>
      </c>
      <c r="P2185" s="66">
        <v>179</v>
      </c>
      <c r="Q2185" s="66">
        <v>79</v>
      </c>
      <c r="R2185" s="66">
        <v>42</v>
      </c>
      <c r="S2185" s="66">
        <v>66</v>
      </c>
      <c r="U2185" s="66">
        <v>16</v>
      </c>
      <c r="W2185" s="66">
        <f>IF(Notes!B$31=1,IF(BR2185&gt;0,BR2185-T2185-SUM(X2185:AJ2185),SUM(BS2185:BY2185)),SUM(BS2185:BY2185))</f>
        <v>0</v>
      </c>
      <c r="Y2185" s="66">
        <v>0</v>
      </c>
      <c r="AA2185" s="66">
        <v>0</v>
      </c>
      <c r="AK2185" s="66">
        <v>17</v>
      </c>
      <c r="AN2185" s="7">
        <f>IF(Q2185&gt;0,RANK(Q2185,(N2185:P2185,Q2185:AE2185)),0)</f>
        <v>4</v>
      </c>
      <c r="AO2185" s="7">
        <f>IF(R2185&gt;0,RANK(R2185,(N2185:P2185,Q2185:AE2185)),0)</f>
        <v>6</v>
      </c>
      <c r="AP2185" s="7">
        <f>IF(T2185&gt;0,RANK(T2185,(N2185:P2185,Q2185:AE2185)),0)</f>
        <v>0</v>
      </c>
      <c r="AQ2185" s="7">
        <f>IF(S2185&gt;0,RANK(S2185,(N2185:P2185,Q2185:AE2185)),0)</f>
        <v>5</v>
      </c>
      <c r="AR2185" s="2">
        <f t="shared" si="863"/>
        <v>4.7467403713272851E-3</v>
      </c>
      <c r="AS2185" s="2">
        <f t="shared" si="864"/>
        <v>2.5235834885537463E-3</v>
      </c>
      <c r="AT2185" s="2">
        <f t="shared" si="865"/>
        <v>0</v>
      </c>
      <c r="AU2185" s="2">
        <f t="shared" si="866"/>
        <v>3.9656311962987445E-3</v>
      </c>
      <c r="AW2185" t="s">
        <v>2129</v>
      </c>
      <c r="AX2185" t="s">
        <v>3305</v>
      </c>
      <c r="AY2185">
        <v>4</v>
      </c>
      <c r="BA2185" s="119">
        <v>39</v>
      </c>
      <c r="BB2185" s="121">
        <v>117</v>
      </c>
      <c r="BC2185" s="125">
        <f t="shared" si="857"/>
        <v>39117</v>
      </c>
      <c r="BE2185" s="7" t="s">
        <v>228</v>
      </c>
      <c r="BR2185" s="1">
        <v>36</v>
      </c>
      <c r="BS2185" s="1">
        <v>0</v>
      </c>
      <c r="BT2185" s="1">
        <v>0</v>
      </c>
      <c r="BU2185" s="1">
        <v>0</v>
      </c>
      <c r="BV2185">
        <v>0</v>
      </c>
    </row>
    <row r="2186" spans="1:74" hidden="1" outlineLevel="1">
      <c r="A2186" t="s">
        <v>1558</v>
      </c>
      <c r="B2186" t="s">
        <v>3305</v>
      </c>
      <c r="C2186" s="1">
        <f t="shared" si="858"/>
        <v>39071</v>
      </c>
      <c r="D2186" s="7">
        <f>IF(N2186&gt;0, RANK(N2186,(N2186:P2186,Q2186:AE2186)),0)</f>
        <v>2</v>
      </c>
      <c r="E2186" s="7">
        <f>IF(O2186&gt;0,RANK(O2186,(N2186:P2186,Q2186:AE2186)),0)</f>
        <v>1</v>
      </c>
      <c r="F2186" s="7">
        <f>IF(P2186&gt;0,RANK(P2186,(N2186:P2186,Q2186:AE2186)),0)</f>
        <v>3</v>
      </c>
      <c r="G2186" s="1">
        <f t="shared" si="867"/>
        <v>2819</v>
      </c>
      <c r="H2186" s="2">
        <f t="shared" si="868"/>
        <v>7.2150700007678328E-2</v>
      </c>
      <c r="I2186" s="2"/>
      <c r="J2186" s="2">
        <f t="shared" si="859"/>
        <v>0.45378925545801235</v>
      </c>
      <c r="K2186" s="2">
        <f t="shared" si="860"/>
        <v>0.52593995546569061</v>
      </c>
      <c r="L2186" s="2">
        <f t="shared" si="861"/>
        <v>9.3163727572880134E-3</v>
      </c>
      <c r="M2186" s="2">
        <f t="shared" si="862"/>
        <v>1.0954416319009078E-2</v>
      </c>
      <c r="N2186" s="66">
        <v>17730</v>
      </c>
      <c r="O2186" s="66">
        <v>20549</v>
      </c>
      <c r="P2186" s="66">
        <v>364</v>
      </c>
      <c r="Q2186" s="66">
        <v>138</v>
      </c>
      <c r="R2186" s="66">
        <v>89</v>
      </c>
      <c r="S2186" s="66">
        <v>112</v>
      </c>
      <c r="U2186" s="66">
        <v>44</v>
      </c>
      <c r="W2186" s="66">
        <f>IF(Notes!B$31=1,IF(BR2186&gt;0,BR2186-T2186-SUM(X2186:AJ2186),SUM(BS2186:BY2186)),SUM(BS2186:BY2186))</f>
        <v>0</v>
      </c>
      <c r="Y2186" s="66">
        <v>1</v>
      </c>
      <c r="AA2186" s="66">
        <v>0</v>
      </c>
      <c r="AK2186" s="66">
        <v>44</v>
      </c>
      <c r="AN2186" s="7">
        <f>IF(Q2186&gt;0,RANK(Q2186,(N2186:P2186,Q2186:AE2186)),0)</f>
        <v>4</v>
      </c>
      <c r="AO2186" s="7">
        <f>IF(R2186&gt;0,RANK(R2186,(N2186:P2186,Q2186:AE2186)),0)</f>
        <v>6</v>
      </c>
      <c r="AP2186" s="7">
        <f>IF(T2186&gt;0,RANK(T2186,(N2186:P2186,Q2186:AE2186)),0)</f>
        <v>0</v>
      </c>
      <c r="AQ2186" s="7">
        <f>IF(S2186&gt;0,RANK(S2186,(N2186:P2186,Q2186:AE2186)),0)</f>
        <v>5</v>
      </c>
      <c r="AR2186" s="2">
        <f t="shared" si="863"/>
        <v>3.5320314299608405E-3</v>
      </c>
      <c r="AS2186" s="2">
        <f t="shared" si="864"/>
        <v>2.2779043280182231E-3</v>
      </c>
      <c r="AT2186" s="2">
        <f t="shared" si="865"/>
        <v>0</v>
      </c>
      <c r="AU2186" s="2">
        <f t="shared" si="866"/>
        <v>2.8665762330116968E-3</v>
      </c>
      <c r="AW2186" t="s">
        <v>1558</v>
      </c>
      <c r="AX2186" t="s">
        <v>3305</v>
      </c>
      <c r="AY2186">
        <v>18</v>
      </c>
      <c r="BA2186" s="119">
        <v>39</v>
      </c>
      <c r="BB2186" s="121">
        <v>119</v>
      </c>
      <c r="BC2186" s="125">
        <f t="shared" si="857"/>
        <v>39119</v>
      </c>
      <c r="BE2186" s="7" t="s">
        <v>228</v>
      </c>
      <c r="BQ2186" s="105"/>
      <c r="BR2186" s="66">
        <v>155</v>
      </c>
      <c r="BS2186" s="1">
        <v>0</v>
      </c>
      <c r="BT2186" s="1">
        <v>0</v>
      </c>
      <c r="BU2186" s="1">
        <v>0</v>
      </c>
      <c r="BV2186">
        <v>0</v>
      </c>
    </row>
    <row r="2187" spans="1:74" hidden="1" outlineLevel="1">
      <c r="A2187" t="s">
        <v>1888</v>
      </c>
      <c r="B2187" t="s">
        <v>3305</v>
      </c>
      <c r="C2187" s="1">
        <f t="shared" si="858"/>
        <v>6172</v>
      </c>
      <c r="D2187" s="7">
        <f>IF(N2187&gt;0, RANK(N2187,(N2187:P2187,Q2187:AE2187)),0)</f>
        <v>2</v>
      </c>
      <c r="E2187" s="7">
        <f>IF(O2187&gt;0,RANK(O2187,(N2187:P2187,Q2187:AE2187)),0)</f>
        <v>1</v>
      </c>
      <c r="F2187" s="7">
        <f>IF(P2187&gt;0,RANK(P2187,(N2187:P2187,Q2187:AE2187)),0)</f>
        <v>3</v>
      </c>
      <c r="G2187" s="1">
        <f t="shared" si="867"/>
        <v>976</v>
      </c>
      <c r="H2187" s="2">
        <f t="shared" si="868"/>
        <v>0.15813350615683733</v>
      </c>
      <c r="I2187" s="2"/>
      <c r="J2187" s="2">
        <f t="shared" si="859"/>
        <v>0.40084251458198317</v>
      </c>
      <c r="K2187" s="2">
        <f t="shared" si="860"/>
        <v>0.55897602073882047</v>
      </c>
      <c r="L2187" s="2">
        <f t="shared" si="861"/>
        <v>2.2845106934543096E-2</v>
      </c>
      <c r="M2187" s="2">
        <f t="shared" si="862"/>
        <v>1.733635774465327E-2</v>
      </c>
      <c r="N2187" s="66">
        <v>2474</v>
      </c>
      <c r="O2187" s="66">
        <v>3450</v>
      </c>
      <c r="P2187" s="66">
        <v>141</v>
      </c>
      <c r="Q2187" s="66">
        <v>31</v>
      </c>
      <c r="R2187" s="66">
        <v>28</v>
      </c>
      <c r="S2187" s="66">
        <v>19</v>
      </c>
      <c r="U2187" s="66">
        <v>15</v>
      </c>
      <c r="W2187" s="66">
        <f>IF(Notes!B$31=1,IF(BR2187&gt;0,BR2187-T2187-SUM(X2187:AJ2187),SUM(BS2187:BY2187)),SUM(BS2187:BY2187))</f>
        <v>0</v>
      </c>
      <c r="Y2187" s="66">
        <v>0</v>
      </c>
      <c r="AA2187" s="66">
        <v>0</v>
      </c>
      <c r="AK2187" s="66">
        <v>14</v>
      </c>
      <c r="AN2187" s="7">
        <f>IF(Q2187&gt;0,RANK(Q2187,(N2187:P2187,Q2187:AE2187)),0)</f>
        <v>4</v>
      </c>
      <c r="AO2187" s="7">
        <f>IF(R2187&gt;0,RANK(R2187,(N2187:P2187,Q2187:AE2187)),0)</f>
        <v>5</v>
      </c>
      <c r="AP2187" s="7">
        <f>IF(T2187&gt;0,RANK(T2187,(N2187:P2187,Q2187:AE2187)),0)</f>
        <v>0</v>
      </c>
      <c r="AQ2187" s="7">
        <f>IF(S2187&gt;0,RANK(S2187,(N2187:P2187,Q2187:AE2187)),0)</f>
        <v>6</v>
      </c>
      <c r="AR2187" s="2">
        <f t="shared" si="863"/>
        <v>5.0226830848995466E-3</v>
      </c>
      <c r="AS2187" s="2">
        <f t="shared" si="864"/>
        <v>4.5366169799092677E-3</v>
      </c>
      <c r="AT2187" s="2">
        <f t="shared" si="865"/>
        <v>0</v>
      </c>
      <c r="AU2187" s="2">
        <f t="shared" si="866"/>
        <v>3.0784186649384314E-3</v>
      </c>
      <c r="AW2187" t="s">
        <v>1888</v>
      </c>
      <c r="AX2187" t="s">
        <v>3305</v>
      </c>
      <c r="AY2187">
        <v>6</v>
      </c>
      <c r="BA2187" s="119">
        <v>39</v>
      </c>
      <c r="BB2187" s="121">
        <v>121</v>
      </c>
      <c r="BC2187" s="125">
        <f t="shared" si="857"/>
        <v>39121</v>
      </c>
      <c r="BE2187" s="7" t="s">
        <v>228</v>
      </c>
      <c r="BR2187" s="1">
        <v>16</v>
      </c>
      <c r="BS2187" s="1">
        <v>0</v>
      </c>
      <c r="BT2187" s="1">
        <v>0</v>
      </c>
      <c r="BU2187" s="1">
        <v>0</v>
      </c>
      <c r="BV2187">
        <v>0</v>
      </c>
    </row>
    <row r="2188" spans="1:74" hidden="1" outlineLevel="1">
      <c r="A2188" t="s">
        <v>3241</v>
      </c>
      <c r="B2188" t="s">
        <v>3305</v>
      </c>
      <c r="C2188" s="1">
        <f t="shared" si="858"/>
        <v>23090</v>
      </c>
      <c r="D2188" s="7">
        <f>IF(N2188&gt;0, RANK(N2188,(N2188:P2188,Q2188:AE2188)),0)</f>
        <v>1</v>
      </c>
      <c r="E2188" s="7">
        <f>IF(O2188&gt;0,RANK(O2188,(N2188:P2188,Q2188:AE2188)),0)</f>
        <v>2</v>
      </c>
      <c r="F2188" s="7">
        <f>IF(P2188&gt;0,RANK(P2188,(N2188:P2188,Q2188:AE2188)),0)</f>
        <v>3</v>
      </c>
      <c r="G2188" s="1">
        <f t="shared" si="867"/>
        <v>1440</v>
      </c>
      <c r="H2188" s="2">
        <f t="shared" si="868"/>
        <v>6.2364660025985272E-2</v>
      </c>
      <c r="I2188" s="2"/>
      <c r="J2188" s="2">
        <f t="shared" si="859"/>
        <v>0.52247726288436558</v>
      </c>
      <c r="K2188" s="2">
        <f t="shared" si="860"/>
        <v>0.46011260285838024</v>
      </c>
      <c r="L2188" s="2">
        <f t="shared" si="861"/>
        <v>8.4019055868341276E-3</v>
      </c>
      <c r="M2188" s="2">
        <f t="shared" si="862"/>
        <v>9.0082286704200563E-3</v>
      </c>
      <c r="N2188" s="66">
        <v>12064</v>
      </c>
      <c r="O2188" s="66">
        <v>10624</v>
      </c>
      <c r="P2188" s="66">
        <v>194</v>
      </c>
      <c r="Q2188" s="66">
        <v>99</v>
      </c>
      <c r="R2188" s="66">
        <v>28</v>
      </c>
      <c r="S2188" s="66">
        <v>57</v>
      </c>
      <c r="U2188" s="66">
        <v>9</v>
      </c>
      <c r="W2188" s="66">
        <f>IF(Notes!B$31=1,IF(BR2188&gt;0,BR2188-T2188-SUM(X2188:AJ2188),SUM(BS2188:BY2188)),SUM(BS2188:BY2188))</f>
        <v>1</v>
      </c>
      <c r="Y2188" s="66">
        <v>0</v>
      </c>
      <c r="AA2188" s="66">
        <v>0</v>
      </c>
      <c r="AK2188" s="66">
        <v>14</v>
      </c>
      <c r="AN2188" s="7">
        <f>IF(Q2188&gt;0,RANK(Q2188,(N2188:P2188,Q2188:AE2188)),0)</f>
        <v>4</v>
      </c>
      <c r="AO2188" s="7">
        <f>IF(R2188&gt;0,RANK(R2188,(N2188:P2188,Q2188:AE2188)),0)</f>
        <v>6</v>
      </c>
      <c r="AP2188" s="7">
        <f>IF(T2188&gt;0,RANK(T2188,(N2188:P2188,Q2188:AE2188)),0)</f>
        <v>0</v>
      </c>
      <c r="AQ2188" s="7">
        <f>IF(S2188&gt;0,RANK(S2188,(N2188:P2188,Q2188:AE2188)),0)</f>
        <v>5</v>
      </c>
      <c r="AR2188" s="2">
        <f t="shared" si="863"/>
        <v>4.2875703767864875E-3</v>
      </c>
      <c r="AS2188" s="2">
        <f t="shared" si="864"/>
        <v>1.212646167171936E-3</v>
      </c>
      <c r="AT2188" s="2">
        <f t="shared" si="865"/>
        <v>0</v>
      </c>
      <c r="AU2188" s="2">
        <f t="shared" si="866"/>
        <v>2.4686011260285838E-3</v>
      </c>
      <c r="AW2188" t="s">
        <v>3241</v>
      </c>
      <c r="AX2188" t="s">
        <v>3305</v>
      </c>
      <c r="AY2188">
        <v>9</v>
      </c>
      <c r="BA2188" s="119">
        <v>39</v>
      </c>
      <c r="BB2188" s="121">
        <v>123</v>
      </c>
      <c r="BC2188" s="125">
        <f t="shared" si="857"/>
        <v>39123</v>
      </c>
      <c r="BE2188" s="7" t="s">
        <v>228</v>
      </c>
      <c r="BS2188" s="1">
        <v>0</v>
      </c>
      <c r="BT2188" s="1">
        <v>0</v>
      </c>
      <c r="BU2188" s="1">
        <v>0</v>
      </c>
      <c r="BV2188">
        <v>1</v>
      </c>
    </row>
    <row r="2189" spans="1:74" hidden="1" outlineLevel="1">
      <c r="A2189" t="s">
        <v>3146</v>
      </c>
      <c r="B2189" t="s">
        <v>3305</v>
      </c>
      <c r="C2189" s="1">
        <f t="shared" si="858"/>
        <v>9769</v>
      </c>
      <c r="D2189" s="7">
        <f>IF(N2189&gt;0, RANK(N2189,(N2189:P2189,Q2189:AE2189)),0)</f>
        <v>2</v>
      </c>
      <c r="E2189" s="7">
        <f>IF(O2189&gt;0,RANK(O2189,(N2189:P2189,Q2189:AE2189)),0)</f>
        <v>1</v>
      </c>
      <c r="F2189" s="7">
        <f>IF(P2189&gt;0,RANK(P2189,(N2189:P2189,Q2189:AE2189)),0)</f>
        <v>3</v>
      </c>
      <c r="G2189" s="1">
        <f t="shared" si="867"/>
        <v>1152</v>
      </c>
      <c r="H2189" s="2">
        <f t="shared" si="868"/>
        <v>0.11792404544989252</v>
      </c>
      <c r="I2189" s="2"/>
      <c r="J2189" s="2">
        <f t="shared" si="859"/>
        <v>0.42634865390521037</v>
      </c>
      <c r="K2189" s="2">
        <f t="shared" si="860"/>
        <v>0.54427269935510292</v>
      </c>
      <c r="L2189" s="2">
        <f t="shared" si="861"/>
        <v>1.3000307093868358E-2</v>
      </c>
      <c r="M2189" s="2">
        <f t="shared" si="862"/>
        <v>1.6378339645818349E-2</v>
      </c>
      <c r="N2189" s="66">
        <v>4165</v>
      </c>
      <c r="O2189" s="66">
        <v>5317</v>
      </c>
      <c r="P2189" s="66">
        <v>127</v>
      </c>
      <c r="Q2189" s="66">
        <v>50</v>
      </c>
      <c r="R2189" s="66">
        <v>25</v>
      </c>
      <c r="S2189" s="66">
        <v>60</v>
      </c>
      <c r="U2189" s="66">
        <v>13</v>
      </c>
      <c r="W2189" s="66">
        <f>IF(Notes!B$31=1,IF(BR2189&gt;0,BR2189-T2189-SUM(X2189:AJ2189),SUM(BS2189:BY2189)),SUM(BS2189:BY2189))</f>
        <v>0</v>
      </c>
      <c r="Y2189" s="66">
        <v>0</v>
      </c>
      <c r="AA2189" s="66">
        <v>0</v>
      </c>
      <c r="AK2189" s="66">
        <v>12</v>
      </c>
      <c r="AN2189" s="7">
        <f>IF(Q2189&gt;0,RANK(Q2189,(N2189:P2189,Q2189:AE2189)),0)</f>
        <v>5</v>
      </c>
      <c r="AO2189" s="7">
        <f>IF(R2189&gt;0,RANK(R2189,(N2189:P2189,Q2189:AE2189)),0)</f>
        <v>6</v>
      </c>
      <c r="AP2189" s="7">
        <f>IF(T2189&gt;0,RANK(T2189,(N2189:P2189,Q2189:AE2189)),0)</f>
        <v>0</v>
      </c>
      <c r="AQ2189" s="7">
        <f>IF(S2189&gt;0,RANK(S2189,(N2189:P2189,Q2189:AE2189)),0)</f>
        <v>4</v>
      </c>
      <c r="AR2189" s="2">
        <f t="shared" si="863"/>
        <v>5.1182311393182514E-3</v>
      </c>
      <c r="AS2189" s="2">
        <f t="shared" si="864"/>
        <v>2.5591155696591257E-3</v>
      </c>
      <c r="AT2189" s="2">
        <f t="shared" si="865"/>
        <v>0</v>
      </c>
      <c r="AU2189" s="2">
        <f t="shared" si="866"/>
        <v>6.1418773671819017E-3</v>
      </c>
      <c r="AW2189" t="s">
        <v>3146</v>
      </c>
      <c r="AX2189" t="s">
        <v>3305</v>
      </c>
      <c r="AY2189">
        <v>5</v>
      </c>
      <c r="BA2189" s="119">
        <v>39</v>
      </c>
      <c r="BB2189" s="121">
        <v>125</v>
      </c>
      <c r="BC2189" s="125">
        <f t="shared" si="857"/>
        <v>39125</v>
      </c>
      <c r="BE2189" s="7" t="s">
        <v>228</v>
      </c>
      <c r="BR2189" s="1">
        <v>16</v>
      </c>
      <c r="BS2189" s="1">
        <v>0</v>
      </c>
      <c r="BT2189" s="1">
        <v>0</v>
      </c>
      <c r="BU2189" s="1">
        <v>0</v>
      </c>
      <c r="BV2189">
        <v>0</v>
      </c>
    </row>
    <row r="2190" spans="1:74" hidden="1" outlineLevel="1">
      <c r="A2190" t="s">
        <v>1808</v>
      </c>
      <c r="B2190" t="s">
        <v>3305</v>
      </c>
      <c r="C2190" s="1">
        <f t="shared" si="858"/>
        <v>15404</v>
      </c>
      <c r="D2190" s="7">
        <f>IF(N2190&gt;0, RANK(N2190,(N2190:P2190,Q2190:AE2190)),0)</f>
        <v>2</v>
      </c>
      <c r="E2190" s="7">
        <f>IF(O2190&gt;0,RANK(O2190,(N2190:P2190,Q2190:AE2190)),0)</f>
        <v>1</v>
      </c>
      <c r="F2190" s="7">
        <f>IF(P2190&gt;0,RANK(P2190,(N2190:P2190,Q2190:AE2190)),0)</f>
        <v>3</v>
      </c>
      <c r="G2190" s="1">
        <f t="shared" si="867"/>
        <v>460</v>
      </c>
      <c r="H2190" s="2">
        <f t="shared" si="868"/>
        <v>2.9862373409504026E-2</v>
      </c>
      <c r="I2190" s="2"/>
      <c r="J2190" s="2">
        <f t="shared" si="859"/>
        <v>0.47137107244871462</v>
      </c>
      <c r="K2190" s="2">
        <f t="shared" si="860"/>
        <v>0.50123344585821861</v>
      </c>
      <c r="L2190" s="2">
        <f t="shared" si="861"/>
        <v>1.3373149831212672E-2</v>
      </c>
      <c r="M2190" s="2">
        <f t="shared" si="862"/>
        <v>1.4022331861854153E-2</v>
      </c>
      <c r="N2190" s="66">
        <v>7261</v>
      </c>
      <c r="O2190" s="66">
        <v>7721</v>
      </c>
      <c r="P2190" s="66">
        <v>206</v>
      </c>
      <c r="Q2190" s="66">
        <v>58</v>
      </c>
      <c r="R2190" s="66">
        <v>40</v>
      </c>
      <c r="S2190" s="66">
        <v>63</v>
      </c>
      <c r="U2190" s="66">
        <v>29</v>
      </c>
      <c r="W2190" s="66">
        <f>IF(Notes!B$31=1,IF(BR2190&gt;0,BR2190-T2190-SUM(X2190:AJ2190),SUM(BS2190:BY2190)),SUM(BS2190:BY2190))</f>
        <v>0</v>
      </c>
      <c r="Y2190" s="66">
        <v>0</v>
      </c>
      <c r="AA2190" s="66">
        <v>0</v>
      </c>
      <c r="AK2190" s="66">
        <v>26</v>
      </c>
      <c r="AN2190" s="7">
        <f>IF(Q2190&gt;0,RANK(Q2190,(N2190:P2190,Q2190:AE2190)),0)</f>
        <v>5</v>
      </c>
      <c r="AO2190" s="7">
        <f>IF(R2190&gt;0,RANK(R2190,(N2190:P2190,Q2190:AE2190)),0)</f>
        <v>6</v>
      </c>
      <c r="AP2190" s="7">
        <f>IF(T2190&gt;0,RANK(T2190,(N2190:P2190,Q2190:AE2190)),0)</f>
        <v>0</v>
      </c>
      <c r="AQ2190" s="7">
        <f>IF(S2190&gt;0,RANK(S2190,(N2190:P2190,Q2190:AE2190)),0)</f>
        <v>4</v>
      </c>
      <c r="AR2190" s="2">
        <f t="shared" si="863"/>
        <v>3.7652557777200727E-3</v>
      </c>
      <c r="AS2190" s="2">
        <f t="shared" si="864"/>
        <v>2.5967281225655675E-3</v>
      </c>
      <c r="AT2190" s="2">
        <f t="shared" si="865"/>
        <v>0</v>
      </c>
      <c r="AU2190" s="2">
        <f t="shared" si="866"/>
        <v>4.0898467930407688E-3</v>
      </c>
      <c r="AW2190" t="s">
        <v>1808</v>
      </c>
      <c r="AX2190" t="s">
        <v>3305</v>
      </c>
      <c r="AY2190">
        <v>7</v>
      </c>
      <c r="BA2190" s="119">
        <v>39</v>
      </c>
      <c r="BB2190" s="121">
        <v>127</v>
      </c>
      <c r="BC2190" s="125">
        <f t="shared" si="857"/>
        <v>39127</v>
      </c>
      <c r="BE2190" s="7" t="s">
        <v>228</v>
      </c>
      <c r="BR2190" s="1">
        <v>33</v>
      </c>
      <c r="BS2190" s="1">
        <v>0</v>
      </c>
      <c r="BT2190" s="1">
        <v>0</v>
      </c>
      <c r="BU2190" s="1">
        <v>0</v>
      </c>
      <c r="BV2190">
        <v>0</v>
      </c>
    </row>
    <row r="2191" spans="1:74" hidden="1" outlineLevel="1">
      <c r="A2191" t="s">
        <v>3491</v>
      </c>
      <c r="B2191" t="s">
        <v>3305</v>
      </c>
      <c r="C2191" s="1">
        <f t="shared" ref="C2191:C2215" si="869">SUM(N2191:AL2191)</f>
        <v>23726</v>
      </c>
      <c r="D2191" s="7">
        <f>IF(N2191&gt;0, RANK(N2191,(N2191:P2191,Q2191:AE2191)),0)</f>
        <v>2</v>
      </c>
      <c r="E2191" s="7">
        <f>IF(O2191&gt;0,RANK(O2191,(N2191:P2191,Q2191:AE2191)),0)</f>
        <v>1</v>
      </c>
      <c r="F2191" s="7">
        <f>IF(P2191&gt;0,RANK(P2191,(N2191:P2191,Q2191:AE2191)),0)</f>
        <v>3</v>
      </c>
      <c r="G2191" s="1">
        <f t="shared" si="867"/>
        <v>5151</v>
      </c>
      <c r="H2191" s="2">
        <f t="shared" si="868"/>
        <v>0.21710359942678917</v>
      </c>
      <c r="I2191" s="2"/>
      <c r="J2191" s="2">
        <f t="shared" ref="J2191:J2215" si="870">IF($C2191=0,"-",N2191/$C2191)</f>
        <v>0.38257607687768691</v>
      </c>
      <c r="K2191" s="2">
        <f t="shared" ref="K2191:K2215" si="871">IF($C2191=0,"-",O2191/$C2191)</f>
        <v>0.59967967630447605</v>
      </c>
      <c r="L2191" s="2">
        <f t="shared" ref="L2191:L2215" si="872">IF($C2191=0,"-",P2191/$C2191)</f>
        <v>8.8510494815813873E-3</v>
      </c>
      <c r="M2191" s="2">
        <f t="shared" ref="M2191:M2215" si="873">IF(C2191=0,"-",(1-J2191-K2191-L2191))</f>
        <v>8.893197336255652E-3</v>
      </c>
      <c r="N2191" s="66">
        <v>9077</v>
      </c>
      <c r="O2191" s="66">
        <v>14228</v>
      </c>
      <c r="P2191" s="66">
        <v>210</v>
      </c>
      <c r="Q2191" s="66">
        <v>84</v>
      </c>
      <c r="R2191" s="66">
        <v>38</v>
      </c>
      <c r="S2191" s="66">
        <v>51</v>
      </c>
      <c r="U2191" s="66">
        <v>17</v>
      </c>
      <c r="W2191" s="66">
        <f>IF(Notes!B$31=1,IF(BR2191&gt;0,BR2191-T2191-SUM(X2191:AJ2191),SUM(BS2191:BY2191)),SUM(BS2191:BY2191))</f>
        <v>0</v>
      </c>
      <c r="Y2191" s="66">
        <v>0</v>
      </c>
      <c r="AA2191" s="66">
        <v>0</v>
      </c>
      <c r="AK2191" s="66">
        <v>21</v>
      </c>
      <c r="AN2191" s="7">
        <f>IF(Q2191&gt;0,RANK(Q2191,(N2191:P2191,Q2191:AE2191)),0)</f>
        <v>4</v>
      </c>
      <c r="AO2191" s="7">
        <f>IF(R2191&gt;0,RANK(R2191,(N2191:P2191,Q2191:AE2191)),0)</f>
        <v>6</v>
      </c>
      <c r="AP2191" s="7">
        <f>IF(T2191&gt;0,RANK(T2191,(N2191:P2191,Q2191:AE2191)),0)</f>
        <v>0</v>
      </c>
      <c r="AQ2191" s="7">
        <f>IF(S2191&gt;0,RANK(S2191,(N2191:P2191,Q2191:AE2191)),0)</f>
        <v>5</v>
      </c>
      <c r="AR2191" s="2">
        <f t="shared" ref="AR2191:AR2215" si="874">IF($C2191=0,"-",Q2191/$C2191)</f>
        <v>3.540419792632555E-3</v>
      </c>
      <c r="AS2191" s="2">
        <f t="shared" ref="AS2191:AS2215" si="875">IF($C2191=0,"-",R2191/$C2191)</f>
        <v>1.6016184776194891E-3</v>
      </c>
      <c r="AT2191" s="2">
        <f t="shared" ref="AT2191:AT2215" si="876">IF($C2191=0,"-",T2191/$C2191)</f>
        <v>0</v>
      </c>
      <c r="AU2191" s="2">
        <f t="shared" ref="AU2191:AU2215" si="877">IF($C2191=0,"-",S2191/$C2191)</f>
        <v>2.1495405883840512E-3</v>
      </c>
      <c r="AW2191" t="s">
        <v>3491</v>
      </c>
      <c r="AX2191" t="s">
        <v>3305</v>
      </c>
      <c r="AY2191">
        <v>7</v>
      </c>
      <c r="BA2191" s="119">
        <v>39</v>
      </c>
      <c r="BB2191" s="121">
        <v>129</v>
      </c>
      <c r="BC2191" s="125">
        <f t="shared" si="857"/>
        <v>39129</v>
      </c>
      <c r="BE2191" s="7" t="s">
        <v>228</v>
      </c>
      <c r="BR2191" s="1">
        <v>61</v>
      </c>
      <c r="BS2191" s="1">
        <v>0</v>
      </c>
      <c r="BT2191" s="1">
        <v>0</v>
      </c>
      <c r="BU2191" s="1">
        <v>0</v>
      </c>
      <c r="BV2191">
        <v>0</v>
      </c>
    </row>
    <row r="2192" spans="1:74" hidden="1" outlineLevel="1">
      <c r="A2192" t="s">
        <v>1643</v>
      </c>
      <c r="B2192" t="s">
        <v>3305</v>
      </c>
      <c r="C2192" s="1">
        <f t="shared" si="869"/>
        <v>12506</v>
      </c>
      <c r="D2192" s="7">
        <f>IF(N2192&gt;0, RANK(N2192,(N2192:P2192,Q2192:AE2192)),0)</f>
        <v>2</v>
      </c>
      <c r="E2192" s="7">
        <f>IF(O2192&gt;0,RANK(O2192,(N2192:P2192,Q2192:AE2192)),0)</f>
        <v>1</v>
      </c>
      <c r="F2192" s="7">
        <f>IF(P2192&gt;0,RANK(P2192,(N2192:P2192,Q2192:AE2192)),0)</f>
        <v>3</v>
      </c>
      <c r="G2192" s="1">
        <f t="shared" si="867"/>
        <v>129</v>
      </c>
      <c r="H2192" s="2">
        <f t="shared" si="868"/>
        <v>1.0315048776587237E-2</v>
      </c>
      <c r="I2192" s="2"/>
      <c r="J2192" s="2">
        <f t="shared" si="870"/>
        <v>0.48240844394690546</v>
      </c>
      <c r="K2192" s="2">
        <f t="shared" si="871"/>
        <v>0.49272349272349275</v>
      </c>
      <c r="L2192" s="2">
        <f t="shared" si="872"/>
        <v>1.1434511434511435E-2</v>
      </c>
      <c r="M2192" s="2">
        <f t="shared" si="873"/>
        <v>1.3433551895090406E-2</v>
      </c>
      <c r="N2192" s="66">
        <v>6033</v>
      </c>
      <c r="O2192" s="66">
        <v>6162</v>
      </c>
      <c r="P2192" s="66">
        <v>143</v>
      </c>
      <c r="Q2192" s="66">
        <v>52</v>
      </c>
      <c r="R2192" s="66">
        <v>30</v>
      </c>
      <c r="S2192" s="66">
        <v>41</v>
      </c>
      <c r="U2192" s="66">
        <v>18</v>
      </c>
      <c r="W2192" s="66">
        <f>IF(Notes!B$31=1,IF(BR2192&gt;0,BR2192-T2192-SUM(X2192:AJ2192),SUM(BS2192:BY2192)),SUM(BS2192:BY2192))</f>
        <v>0</v>
      </c>
      <c r="Y2192" s="66">
        <v>0</v>
      </c>
      <c r="AA2192" s="66">
        <v>0</v>
      </c>
      <c r="AK2192" s="66">
        <v>27</v>
      </c>
      <c r="AN2192" s="7">
        <f>IF(Q2192&gt;0,RANK(Q2192,(N2192:P2192,Q2192:AE2192)),0)</f>
        <v>4</v>
      </c>
      <c r="AO2192" s="7">
        <f>IF(R2192&gt;0,RANK(R2192,(N2192:P2192,Q2192:AE2192)),0)</f>
        <v>6</v>
      </c>
      <c r="AP2192" s="7">
        <f>IF(T2192&gt;0,RANK(T2192,(N2192:P2192,Q2192:AE2192)),0)</f>
        <v>0</v>
      </c>
      <c r="AQ2192" s="7">
        <f>IF(S2192&gt;0,RANK(S2192,(N2192:P2192,Q2192:AE2192)),0)</f>
        <v>5</v>
      </c>
      <c r="AR2192" s="2">
        <f t="shared" si="874"/>
        <v>4.1580041580041582E-3</v>
      </c>
      <c r="AS2192" s="2">
        <f t="shared" si="875"/>
        <v>2.3988485526947067E-3</v>
      </c>
      <c r="AT2192" s="2">
        <f t="shared" si="876"/>
        <v>0</v>
      </c>
      <c r="AU2192" s="2">
        <f t="shared" si="877"/>
        <v>3.2784263553494323E-3</v>
      </c>
      <c r="AW2192" t="s">
        <v>1643</v>
      </c>
      <c r="AX2192" t="s">
        <v>3305</v>
      </c>
      <c r="AY2192">
        <v>2</v>
      </c>
      <c r="BA2192" s="119">
        <v>39</v>
      </c>
      <c r="BB2192" s="121">
        <v>131</v>
      </c>
      <c r="BC2192" s="125">
        <f t="shared" si="857"/>
        <v>39131</v>
      </c>
      <c r="BE2192" s="7" t="s">
        <v>228</v>
      </c>
      <c r="BS2192" s="1">
        <v>0</v>
      </c>
      <c r="BT2192" s="1">
        <v>0</v>
      </c>
      <c r="BU2192" s="1">
        <v>0</v>
      </c>
      <c r="BV2192">
        <v>0</v>
      </c>
    </row>
    <row r="2193" spans="1:74" hidden="1" outlineLevel="1">
      <c r="A2193" t="s">
        <v>1137</v>
      </c>
      <c r="B2193" t="s">
        <v>3305</v>
      </c>
      <c r="C2193" s="1">
        <f t="shared" si="869"/>
        <v>78206</v>
      </c>
      <c r="D2193" s="7">
        <f>IF(N2193&gt;0, RANK(N2193,(N2193:P2193,Q2193:AE2193)),0)</f>
        <v>1</v>
      </c>
      <c r="E2193" s="7">
        <f>IF(O2193&gt;0,RANK(O2193,(N2193:P2193,Q2193:AE2193)),0)</f>
        <v>2</v>
      </c>
      <c r="F2193" s="7">
        <f>IF(P2193&gt;0,RANK(P2193,(N2193:P2193,Q2193:AE2193)),0)</f>
        <v>3</v>
      </c>
      <c r="G2193" s="1">
        <f t="shared" si="867"/>
        <v>7034</v>
      </c>
      <c r="H2193" s="2">
        <f t="shared" si="868"/>
        <v>8.9941948188118556E-2</v>
      </c>
      <c r="I2193" s="2"/>
      <c r="J2193" s="2">
        <f t="shared" si="870"/>
        <v>0.53520190266731449</v>
      </c>
      <c r="K2193" s="2">
        <f t="shared" si="871"/>
        <v>0.44525995447919597</v>
      </c>
      <c r="L2193" s="2">
        <f t="shared" si="872"/>
        <v>8.4903971562284228E-3</v>
      </c>
      <c r="M2193" s="2">
        <f t="shared" si="873"/>
        <v>1.1047745697261115E-2</v>
      </c>
      <c r="N2193" s="66">
        <v>41856</v>
      </c>
      <c r="O2193" s="66">
        <v>34822</v>
      </c>
      <c r="P2193" s="66">
        <v>664</v>
      </c>
      <c r="Q2193" s="66">
        <v>289</v>
      </c>
      <c r="R2193" s="66">
        <v>155</v>
      </c>
      <c r="S2193" s="66">
        <v>226</v>
      </c>
      <c r="U2193" s="66">
        <v>82</v>
      </c>
      <c r="W2193" s="66">
        <f>IF(Notes!B$31=1,IF(BR2193&gt;0,BR2193-T2193-SUM(X2193:AJ2193),SUM(BS2193:BY2193)),SUM(BS2193:BY2193))</f>
        <v>1</v>
      </c>
      <c r="Y2193" s="66">
        <v>3</v>
      </c>
      <c r="AA2193" s="66">
        <v>0</v>
      </c>
      <c r="AK2193" s="66">
        <v>108</v>
      </c>
      <c r="AN2193" s="7">
        <f>IF(Q2193&gt;0,RANK(Q2193,(N2193:P2193,Q2193:AE2193)),0)</f>
        <v>4</v>
      </c>
      <c r="AO2193" s="7">
        <f>IF(R2193&gt;0,RANK(R2193,(N2193:P2193,Q2193:AE2193)),0)</f>
        <v>6</v>
      </c>
      <c r="AP2193" s="7">
        <f>IF(T2193&gt;0,RANK(T2193,(N2193:P2193,Q2193:AE2193)),0)</f>
        <v>0</v>
      </c>
      <c r="AQ2193" s="7">
        <f>IF(S2193&gt;0,RANK(S2193,(N2193:P2193,Q2193:AE2193)),0)</f>
        <v>5</v>
      </c>
      <c r="AR2193" s="2">
        <f t="shared" si="874"/>
        <v>3.6953686417921898E-3</v>
      </c>
      <c r="AS2193" s="2">
        <f t="shared" si="875"/>
        <v>1.9819451193003094E-3</v>
      </c>
      <c r="AT2193" s="2">
        <f t="shared" si="876"/>
        <v>0</v>
      </c>
      <c r="AU2193" s="2">
        <f t="shared" si="877"/>
        <v>2.889803851366903E-3</v>
      </c>
      <c r="AW2193" t="s">
        <v>1137</v>
      </c>
      <c r="AX2193" t="s">
        <v>3305</v>
      </c>
      <c r="AY2193">
        <v>0</v>
      </c>
      <c r="BA2193" s="119">
        <v>39</v>
      </c>
      <c r="BB2193" s="121">
        <v>133</v>
      </c>
      <c r="BC2193" s="125">
        <f t="shared" si="857"/>
        <v>39133</v>
      </c>
      <c r="BE2193" s="7" t="s">
        <v>228</v>
      </c>
      <c r="BR2193" s="1">
        <v>200</v>
      </c>
      <c r="BS2193" s="1">
        <v>1</v>
      </c>
      <c r="BT2193" s="1">
        <v>0</v>
      </c>
      <c r="BU2193" s="1">
        <v>0</v>
      </c>
      <c r="BV2193">
        <v>0</v>
      </c>
    </row>
    <row r="2194" spans="1:74" hidden="1" outlineLevel="1">
      <c r="A2194" t="s">
        <v>2008</v>
      </c>
      <c r="B2194" t="s">
        <v>3305</v>
      </c>
      <c r="C2194" s="1">
        <f t="shared" si="869"/>
        <v>21002</v>
      </c>
      <c r="D2194" s="7">
        <f>IF(N2194&gt;0, RANK(N2194,(N2194:P2194,Q2194:AE2194)),0)</f>
        <v>2</v>
      </c>
      <c r="E2194" s="7">
        <f>IF(O2194&gt;0,RANK(O2194,(N2194:P2194,Q2194:AE2194)),0)</f>
        <v>1</v>
      </c>
      <c r="F2194" s="7">
        <f>IF(P2194&gt;0,RANK(P2194,(N2194:P2194,Q2194:AE2194)),0)</f>
        <v>3</v>
      </c>
      <c r="G2194" s="1">
        <f t="shared" si="867"/>
        <v>6563</v>
      </c>
      <c r="H2194" s="2">
        <f t="shared" si="868"/>
        <v>0.31249404818588705</v>
      </c>
      <c r="I2194" s="2"/>
      <c r="J2194" s="2">
        <f t="shared" si="870"/>
        <v>0.33325397581182742</v>
      </c>
      <c r="K2194" s="2">
        <f t="shared" si="871"/>
        <v>0.64574802399771447</v>
      </c>
      <c r="L2194" s="2">
        <f t="shared" si="872"/>
        <v>1.080849442910199E-2</v>
      </c>
      <c r="M2194" s="2">
        <f t="shared" si="873"/>
        <v>1.0189505761356176E-2</v>
      </c>
      <c r="N2194" s="66">
        <v>6999</v>
      </c>
      <c r="O2194" s="66">
        <v>13562</v>
      </c>
      <c r="P2194" s="66">
        <v>227</v>
      </c>
      <c r="Q2194" s="66">
        <v>105</v>
      </c>
      <c r="R2194" s="66">
        <v>40</v>
      </c>
      <c r="S2194" s="66">
        <v>43</v>
      </c>
      <c r="U2194" s="66">
        <v>8</v>
      </c>
      <c r="W2194" s="66">
        <f>IF(Notes!B$31=1,IF(BR2194&gt;0,BR2194-T2194-SUM(X2194:AJ2194),SUM(BS2194:BY2194)),SUM(BS2194:BY2194))</f>
        <v>0</v>
      </c>
      <c r="Y2194" s="66">
        <v>0</v>
      </c>
      <c r="AA2194" s="66">
        <v>0</v>
      </c>
      <c r="AK2194" s="66">
        <v>18</v>
      </c>
      <c r="AN2194" s="7">
        <f>IF(Q2194&gt;0,RANK(Q2194,(N2194:P2194,Q2194:AE2194)),0)</f>
        <v>4</v>
      </c>
      <c r="AO2194" s="7">
        <f>IF(R2194&gt;0,RANK(R2194,(N2194:P2194,Q2194:AE2194)),0)</f>
        <v>6</v>
      </c>
      <c r="AP2194" s="7">
        <f>IF(T2194&gt;0,RANK(T2194,(N2194:P2194,Q2194:AE2194)),0)</f>
        <v>0</v>
      </c>
      <c r="AQ2194" s="7">
        <f>IF(S2194&gt;0,RANK(S2194,(N2194:P2194,Q2194:AE2194)),0)</f>
        <v>5</v>
      </c>
      <c r="AR2194" s="2">
        <f t="shared" si="874"/>
        <v>4.9995238548709645E-3</v>
      </c>
      <c r="AS2194" s="2">
        <f t="shared" si="875"/>
        <v>1.9045805161413199E-3</v>
      </c>
      <c r="AT2194" s="2">
        <f t="shared" si="876"/>
        <v>0</v>
      </c>
      <c r="AU2194" s="2">
        <f t="shared" si="877"/>
        <v>2.047424054851919E-3</v>
      </c>
      <c r="AW2194" t="s">
        <v>2008</v>
      </c>
      <c r="AX2194" t="s">
        <v>3305</v>
      </c>
      <c r="AY2194">
        <v>8</v>
      </c>
      <c r="BA2194" s="119">
        <v>39</v>
      </c>
      <c r="BB2194" s="121">
        <v>135</v>
      </c>
      <c r="BC2194" s="125">
        <f t="shared" si="857"/>
        <v>39135</v>
      </c>
      <c r="BE2194" s="7" t="s">
        <v>228</v>
      </c>
      <c r="BR2194" s="1">
        <v>47</v>
      </c>
      <c r="BS2194" s="1">
        <v>0</v>
      </c>
      <c r="BT2194" s="1">
        <v>0</v>
      </c>
      <c r="BU2194" s="1">
        <v>0</v>
      </c>
      <c r="BV2194">
        <v>0</v>
      </c>
    </row>
    <row r="2195" spans="1:74" hidden="1" outlineLevel="1">
      <c r="A2195" t="s">
        <v>3245</v>
      </c>
      <c r="B2195" t="s">
        <v>3305</v>
      </c>
      <c r="C2195" s="1">
        <f t="shared" si="869"/>
        <v>18680</v>
      </c>
      <c r="D2195" s="7">
        <f>IF(N2195&gt;0, RANK(N2195,(N2195:P2195,Q2195:AE2195)),0)</f>
        <v>2</v>
      </c>
      <c r="E2195" s="7">
        <f>IF(O2195&gt;0,RANK(O2195,(N2195:P2195,Q2195:AE2195)),0)</f>
        <v>1</v>
      </c>
      <c r="F2195" s="7">
        <f>IF(P2195&gt;0,RANK(P2195,(N2195:P2195,Q2195:AE2195)),0)</f>
        <v>3</v>
      </c>
      <c r="G2195" s="1">
        <f t="shared" si="867"/>
        <v>7791</v>
      </c>
      <c r="H2195" s="2">
        <f t="shared" si="868"/>
        <v>0.41707708779443253</v>
      </c>
      <c r="I2195" s="2"/>
      <c r="J2195" s="2">
        <f t="shared" si="870"/>
        <v>0.28270877944325484</v>
      </c>
      <c r="K2195" s="2">
        <f t="shared" si="871"/>
        <v>0.69978586723768732</v>
      </c>
      <c r="L2195" s="2">
        <f t="shared" si="872"/>
        <v>8.7259100642398287E-3</v>
      </c>
      <c r="M2195" s="2">
        <f t="shared" si="873"/>
        <v>8.7794432548180638E-3</v>
      </c>
      <c r="N2195" s="66">
        <v>5281</v>
      </c>
      <c r="O2195" s="66">
        <v>13072</v>
      </c>
      <c r="P2195" s="66">
        <v>163</v>
      </c>
      <c r="Q2195" s="66">
        <v>80</v>
      </c>
      <c r="R2195" s="66">
        <v>23</v>
      </c>
      <c r="S2195" s="66">
        <v>41</v>
      </c>
      <c r="U2195" s="66">
        <v>11</v>
      </c>
      <c r="W2195" s="66">
        <f>IF(Notes!B$31=1,IF(BR2195&gt;0,BR2195-T2195-SUM(X2195:AJ2195),SUM(BS2195:BY2195)),SUM(BS2195:BY2195))</f>
        <v>0</v>
      </c>
      <c r="Y2195" s="66">
        <v>0</v>
      </c>
      <c r="AA2195" s="66">
        <v>0</v>
      </c>
      <c r="AK2195" s="66">
        <v>9</v>
      </c>
      <c r="AN2195" s="7">
        <f>IF(Q2195&gt;0,RANK(Q2195,(N2195:P2195,Q2195:AE2195)),0)</f>
        <v>4</v>
      </c>
      <c r="AO2195" s="7">
        <f>IF(R2195&gt;0,RANK(R2195,(N2195:P2195,Q2195:AE2195)),0)</f>
        <v>6</v>
      </c>
      <c r="AP2195" s="7">
        <f>IF(T2195&gt;0,RANK(T2195,(N2195:P2195,Q2195:AE2195)),0)</f>
        <v>0</v>
      </c>
      <c r="AQ2195" s="7">
        <f>IF(S2195&gt;0,RANK(S2195,(N2195:P2195,Q2195:AE2195)),0)</f>
        <v>5</v>
      </c>
      <c r="AR2195" s="2">
        <f t="shared" si="874"/>
        <v>4.2826552462526769E-3</v>
      </c>
      <c r="AS2195" s="2">
        <f t="shared" si="875"/>
        <v>1.2312633832976445E-3</v>
      </c>
      <c r="AT2195" s="2">
        <f t="shared" si="876"/>
        <v>0</v>
      </c>
      <c r="AU2195" s="2">
        <f t="shared" si="877"/>
        <v>2.1948608137044969E-3</v>
      </c>
      <c r="AW2195" t="s">
        <v>3245</v>
      </c>
      <c r="AX2195" t="s">
        <v>3305</v>
      </c>
      <c r="AY2195">
        <v>5</v>
      </c>
      <c r="BA2195" s="119">
        <v>39</v>
      </c>
      <c r="BB2195" s="121">
        <v>137</v>
      </c>
      <c r="BC2195" s="125">
        <f t="shared" si="857"/>
        <v>39137</v>
      </c>
      <c r="BE2195" s="7" t="s">
        <v>228</v>
      </c>
      <c r="BS2195" s="1">
        <v>0</v>
      </c>
      <c r="BT2195" s="1">
        <v>0</v>
      </c>
      <c r="BU2195" s="1">
        <v>0</v>
      </c>
      <c r="BV2195">
        <v>0</v>
      </c>
    </row>
    <row r="2196" spans="1:74" hidden="1" outlineLevel="1">
      <c r="A2196" t="s">
        <v>2830</v>
      </c>
      <c r="B2196" t="s">
        <v>3305</v>
      </c>
      <c r="C2196" s="1">
        <f t="shared" si="869"/>
        <v>61122</v>
      </c>
      <c r="D2196" s="7">
        <f>IF(N2196&gt;0, RANK(N2196,(N2196:P2196,Q2196:AE2196)),0)</f>
        <v>2</v>
      </c>
      <c r="E2196" s="7">
        <f>IF(O2196&gt;0,RANK(O2196,(N2196:P2196,Q2196:AE2196)),0)</f>
        <v>1</v>
      </c>
      <c r="F2196" s="7">
        <f>IF(P2196&gt;0,RANK(P2196,(N2196:P2196,Q2196:AE2196)),0)</f>
        <v>3</v>
      </c>
      <c r="G2196" s="1">
        <f t="shared" si="867"/>
        <v>8307</v>
      </c>
      <c r="H2196" s="2">
        <f t="shared" si="868"/>
        <v>0.13590851084715813</v>
      </c>
      <c r="I2196" s="2"/>
      <c r="J2196" s="2">
        <f t="shared" si="870"/>
        <v>0.4209122738130297</v>
      </c>
      <c r="K2196" s="2">
        <f t="shared" si="871"/>
        <v>0.55682078466018781</v>
      </c>
      <c r="L2196" s="2">
        <f t="shared" si="872"/>
        <v>9.4728575635614019E-3</v>
      </c>
      <c r="M2196" s="2">
        <f t="shared" si="873"/>
        <v>1.2794083963221034E-2</v>
      </c>
      <c r="N2196" s="66">
        <v>25727</v>
      </c>
      <c r="O2196" s="66">
        <v>34034</v>
      </c>
      <c r="P2196" s="66">
        <v>579</v>
      </c>
      <c r="Q2196" s="66">
        <v>238</v>
      </c>
      <c r="R2196" s="66">
        <v>113</v>
      </c>
      <c r="S2196" s="66">
        <v>284</v>
      </c>
      <c r="U2196" s="66">
        <v>71</v>
      </c>
      <c r="W2196" s="66">
        <f>IF(Notes!B$31=1,IF(BR2196&gt;0,BR2196-T2196-SUM(X2196:AJ2196),SUM(BS2196:BY2196)),SUM(BS2196:BY2196))</f>
        <v>0</v>
      </c>
      <c r="Y2196" s="66">
        <v>0</v>
      </c>
      <c r="AA2196" s="66">
        <v>0</v>
      </c>
      <c r="AK2196" s="66">
        <v>76</v>
      </c>
      <c r="AN2196" s="7">
        <f>IF(Q2196&gt;0,RANK(Q2196,(N2196:P2196,Q2196:AE2196)),0)</f>
        <v>5</v>
      </c>
      <c r="AO2196" s="7">
        <f>IF(R2196&gt;0,RANK(R2196,(N2196:P2196,Q2196:AE2196)),0)</f>
        <v>6</v>
      </c>
      <c r="AP2196" s="7">
        <f>IF(T2196&gt;0,RANK(T2196,(N2196:P2196,Q2196:AE2196)),0)</f>
        <v>0</v>
      </c>
      <c r="AQ2196" s="7">
        <f>IF(S2196&gt;0,RANK(S2196,(N2196:P2196,Q2196:AE2196)),0)</f>
        <v>4</v>
      </c>
      <c r="AR2196" s="2">
        <f t="shared" si="874"/>
        <v>3.8938516409803346E-3</v>
      </c>
      <c r="AS2196" s="2">
        <f t="shared" si="875"/>
        <v>1.8487614934066293E-3</v>
      </c>
      <c r="AT2196" s="2">
        <f t="shared" si="876"/>
        <v>0</v>
      </c>
      <c r="AU2196" s="2">
        <f t="shared" si="877"/>
        <v>4.6464448152874578E-3</v>
      </c>
      <c r="AW2196" t="s">
        <v>2830</v>
      </c>
      <c r="AX2196" t="s">
        <v>3305</v>
      </c>
      <c r="AY2196">
        <v>4</v>
      </c>
      <c r="BA2196" s="119">
        <v>39</v>
      </c>
      <c r="BB2196" s="121">
        <v>139</v>
      </c>
      <c r="BC2196" s="125">
        <f t="shared" si="857"/>
        <v>39139</v>
      </c>
      <c r="BE2196" s="7" t="s">
        <v>228</v>
      </c>
      <c r="BR2196" s="1">
        <v>117</v>
      </c>
      <c r="BS2196" s="1">
        <v>0</v>
      </c>
      <c r="BT2196" s="1">
        <v>0</v>
      </c>
      <c r="BU2196" s="1">
        <v>0</v>
      </c>
      <c r="BV2196">
        <v>0</v>
      </c>
    </row>
    <row r="2197" spans="1:74" hidden="1" outlineLevel="1">
      <c r="A2197" t="s">
        <v>2137</v>
      </c>
      <c r="B2197" t="s">
        <v>3305</v>
      </c>
      <c r="C2197" s="1">
        <f t="shared" si="869"/>
        <v>31840</v>
      </c>
      <c r="D2197" s="7">
        <f>IF(N2197&gt;0, RANK(N2197,(N2197:P2197,Q2197:AE2197)),0)</f>
        <v>2</v>
      </c>
      <c r="E2197" s="7">
        <f>IF(O2197&gt;0,RANK(O2197,(N2197:P2197,Q2197:AE2197)),0)</f>
        <v>1</v>
      </c>
      <c r="F2197" s="7">
        <f>IF(P2197&gt;0,RANK(P2197,(N2197:P2197,Q2197:AE2197)),0)</f>
        <v>3</v>
      </c>
      <c r="G2197" s="1">
        <f t="shared" si="867"/>
        <v>2304</v>
      </c>
      <c r="H2197" s="2">
        <f t="shared" si="868"/>
        <v>7.2361809045226128E-2</v>
      </c>
      <c r="I2197" s="2"/>
      <c r="J2197" s="2">
        <f t="shared" si="870"/>
        <v>0.45398869346733667</v>
      </c>
      <c r="K2197" s="2">
        <f t="shared" si="871"/>
        <v>0.52635050251256277</v>
      </c>
      <c r="L2197" s="2">
        <f t="shared" si="872"/>
        <v>9.0766331658291462E-3</v>
      </c>
      <c r="M2197" s="2">
        <f t="shared" si="873"/>
        <v>1.0584170854271362E-2</v>
      </c>
      <c r="N2197" s="66">
        <v>14455</v>
      </c>
      <c r="O2197" s="66">
        <v>16759</v>
      </c>
      <c r="P2197" s="66">
        <v>289</v>
      </c>
      <c r="Q2197" s="66">
        <v>127</v>
      </c>
      <c r="R2197" s="66">
        <v>63</v>
      </c>
      <c r="S2197" s="66">
        <v>67</v>
      </c>
      <c r="U2197" s="66">
        <v>20</v>
      </c>
      <c r="W2197" s="66">
        <f>IF(Notes!B$31=1,IF(BR2197&gt;0,BR2197-T2197-SUM(X2197:AJ2197),SUM(BS2197:BY2197)),SUM(BS2197:BY2197))</f>
        <v>0</v>
      </c>
      <c r="Y2197" s="66">
        <v>0</v>
      </c>
      <c r="AA2197" s="66">
        <v>0</v>
      </c>
      <c r="AK2197" s="66">
        <v>60</v>
      </c>
      <c r="AN2197" s="7">
        <f>IF(Q2197&gt;0,RANK(Q2197,(N2197:P2197,Q2197:AE2197)),0)</f>
        <v>4</v>
      </c>
      <c r="AO2197" s="7">
        <f>IF(R2197&gt;0,RANK(R2197,(N2197:P2197,Q2197:AE2197)),0)</f>
        <v>6</v>
      </c>
      <c r="AP2197" s="7">
        <f>IF(T2197&gt;0,RANK(T2197,(N2197:P2197,Q2197:AE2197)),0)</f>
        <v>0</v>
      </c>
      <c r="AQ2197" s="7">
        <f>IF(S2197&gt;0,RANK(S2197,(N2197:P2197,Q2197:AE2197)),0)</f>
        <v>5</v>
      </c>
      <c r="AR2197" s="2">
        <f t="shared" si="874"/>
        <v>3.988693467336683E-3</v>
      </c>
      <c r="AS2197" s="2">
        <f t="shared" si="875"/>
        <v>1.9786432160804018E-3</v>
      </c>
      <c r="AT2197" s="2">
        <f t="shared" si="876"/>
        <v>0</v>
      </c>
      <c r="AU2197" s="2">
        <f t="shared" si="877"/>
        <v>2.1042713567839197E-3</v>
      </c>
      <c r="AW2197" t="s">
        <v>2137</v>
      </c>
      <c r="AX2197" t="s">
        <v>3305</v>
      </c>
      <c r="AY2197">
        <v>0</v>
      </c>
      <c r="BA2197" s="119">
        <v>39</v>
      </c>
      <c r="BB2197" s="121">
        <v>141</v>
      </c>
      <c r="BC2197" s="125">
        <f t="shared" si="857"/>
        <v>39141</v>
      </c>
      <c r="BE2197" s="7" t="s">
        <v>228</v>
      </c>
      <c r="BR2197" s="1">
        <v>85</v>
      </c>
      <c r="BS2197" s="1">
        <v>0</v>
      </c>
      <c r="BT2197" s="1">
        <v>0</v>
      </c>
      <c r="BU2197" s="1">
        <v>0</v>
      </c>
      <c r="BV2197">
        <v>0</v>
      </c>
    </row>
    <row r="2198" spans="1:74" hidden="1" outlineLevel="1">
      <c r="A2198" t="s">
        <v>3327</v>
      </c>
      <c r="B2198" t="s">
        <v>3305</v>
      </c>
      <c r="C2198" s="1">
        <f t="shared" si="869"/>
        <v>30377</v>
      </c>
      <c r="D2198" s="7">
        <f>IF(N2198&gt;0, RANK(N2198,(N2198:P2198,Q2198:AE2198)),0)</f>
        <v>1</v>
      </c>
      <c r="E2198" s="7">
        <f>IF(O2198&gt;0,RANK(O2198,(N2198:P2198,Q2198:AE2198)),0)</f>
        <v>2</v>
      </c>
      <c r="F2198" s="7">
        <f>IF(P2198&gt;0,RANK(P2198,(N2198:P2198,Q2198:AE2198)),0)</f>
        <v>3</v>
      </c>
      <c r="G2198" s="1">
        <f t="shared" si="867"/>
        <v>1410</v>
      </c>
      <c r="H2198" s="2">
        <f t="shared" si="868"/>
        <v>4.6416696843006221E-2</v>
      </c>
      <c r="I2198" s="2"/>
      <c r="J2198" s="2">
        <f t="shared" si="870"/>
        <v>0.5136122724429667</v>
      </c>
      <c r="K2198" s="2">
        <f t="shared" si="871"/>
        <v>0.4671955755999605</v>
      </c>
      <c r="L2198" s="2">
        <f t="shared" si="872"/>
        <v>9.8758929453204719E-3</v>
      </c>
      <c r="M2198" s="2">
        <f t="shared" si="873"/>
        <v>9.3162590117523286E-3</v>
      </c>
      <c r="N2198" s="66">
        <v>15602</v>
      </c>
      <c r="O2198" s="66">
        <v>14192</v>
      </c>
      <c r="P2198" s="66">
        <v>300</v>
      </c>
      <c r="Q2198" s="66">
        <v>122</v>
      </c>
      <c r="R2198" s="66">
        <v>51</v>
      </c>
      <c r="S2198" s="66">
        <v>83</v>
      </c>
      <c r="U2198" s="66">
        <v>15</v>
      </c>
      <c r="W2198" s="66">
        <f>IF(Notes!B$31=1,IF(BR2198&gt;0,BR2198-T2198-SUM(X2198:AJ2198),SUM(BS2198:BY2198)),SUM(BS2198:BY2198))</f>
        <v>0</v>
      </c>
      <c r="Y2198" s="66">
        <v>0</v>
      </c>
      <c r="AA2198" s="66">
        <v>0</v>
      </c>
      <c r="AK2198" s="66">
        <v>12</v>
      </c>
      <c r="AN2198" s="7">
        <f>IF(Q2198&gt;0,RANK(Q2198,(N2198:P2198,Q2198:AE2198)),0)</f>
        <v>4</v>
      </c>
      <c r="AO2198" s="7">
        <f>IF(R2198&gt;0,RANK(R2198,(N2198:P2198,Q2198:AE2198)),0)</f>
        <v>6</v>
      </c>
      <c r="AP2198" s="7">
        <f>IF(T2198&gt;0,RANK(T2198,(N2198:P2198,Q2198:AE2198)),0)</f>
        <v>0</v>
      </c>
      <c r="AQ2198" s="7">
        <f>IF(S2198&gt;0,RANK(S2198,(N2198:P2198,Q2198:AE2198)),0)</f>
        <v>5</v>
      </c>
      <c r="AR2198" s="2">
        <f t="shared" si="874"/>
        <v>4.0161964644303254E-3</v>
      </c>
      <c r="AS2198" s="2">
        <f t="shared" si="875"/>
        <v>1.6789018007044804E-3</v>
      </c>
      <c r="AT2198" s="2">
        <f t="shared" si="876"/>
        <v>0</v>
      </c>
      <c r="AU2198" s="2">
        <f t="shared" si="877"/>
        <v>2.7323303815386642E-3</v>
      </c>
      <c r="AW2198" t="s">
        <v>3327</v>
      </c>
      <c r="AX2198" t="s">
        <v>3305</v>
      </c>
      <c r="AY2198">
        <v>5</v>
      </c>
      <c r="BA2198" s="119">
        <v>39</v>
      </c>
      <c r="BB2198" s="121">
        <v>143</v>
      </c>
      <c r="BC2198" s="125">
        <f t="shared" si="857"/>
        <v>39143</v>
      </c>
      <c r="BE2198" s="7" t="s">
        <v>228</v>
      </c>
      <c r="BS2198" s="1">
        <v>0</v>
      </c>
      <c r="BT2198" s="1">
        <v>0</v>
      </c>
      <c r="BU2198" s="1">
        <v>0</v>
      </c>
      <c r="BV2198">
        <v>0</v>
      </c>
    </row>
    <row r="2199" spans="1:74" hidden="1" outlineLevel="1">
      <c r="A2199" t="s">
        <v>1912</v>
      </c>
      <c r="B2199" t="s">
        <v>3305</v>
      </c>
      <c r="C2199" s="1">
        <f t="shared" si="869"/>
        <v>32571</v>
      </c>
      <c r="D2199" s="7">
        <f>IF(N2199&gt;0, RANK(N2199,(N2199:P2199,Q2199:AE2199)),0)</f>
        <v>2</v>
      </c>
      <c r="E2199" s="7">
        <f>IF(O2199&gt;0,RANK(O2199,(N2199:P2199,Q2199:AE2199)),0)</f>
        <v>1</v>
      </c>
      <c r="F2199" s="7">
        <f>IF(P2199&gt;0,RANK(P2199,(N2199:P2199,Q2199:AE2199)),0)</f>
        <v>3</v>
      </c>
      <c r="G2199" s="1">
        <f t="shared" si="867"/>
        <v>2068</v>
      </c>
      <c r="H2199" s="2">
        <f t="shared" si="868"/>
        <v>6.3492063492063489E-2</v>
      </c>
      <c r="I2199" s="2"/>
      <c r="J2199" s="2">
        <f t="shared" si="870"/>
        <v>0.4582604157072242</v>
      </c>
      <c r="K2199" s="2">
        <f t="shared" si="871"/>
        <v>0.52175247919928769</v>
      </c>
      <c r="L2199" s="2">
        <f t="shared" si="872"/>
        <v>1.0684351109883024E-2</v>
      </c>
      <c r="M2199" s="2">
        <f t="shared" si="873"/>
        <v>9.3027539836050867E-3</v>
      </c>
      <c r="N2199" s="66">
        <v>14926</v>
      </c>
      <c r="O2199" s="66">
        <v>16994</v>
      </c>
      <c r="P2199" s="66">
        <v>348</v>
      </c>
      <c r="Q2199" s="66">
        <v>117</v>
      </c>
      <c r="R2199" s="66">
        <v>46</v>
      </c>
      <c r="S2199" s="66">
        <v>74</v>
      </c>
      <c r="U2199" s="66">
        <v>34</v>
      </c>
      <c r="W2199" s="66">
        <f>IF(Notes!B$31=1,IF(BR2199&gt;0,BR2199-T2199-SUM(X2199:AJ2199),SUM(BS2199:BY2199)),SUM(BS2199:BY2199))</f>
        <v>0</v>
      </c>
      <c r="Y2199" s="66">
        <v>1</v>
      </c>
      <c r="AA2199" s="66">
        <v>0</v>
      </c>
      <c r="AK2199" s="66">
        <v>31</v>
      </c>
      <c r="AN2199" s="7">
        <f>IF(Q2199&gt;0,RANK(Q2199,(N2199:P2199,Q2199:AE2199)),0)</f>
        <v>4</v>
      </c>
      <c r="AO2199" s="7">
        <f>IF(R2199&gt;0,RANK(R2199,(N2199:P2199,Q2199:AE2199)),0)</f>
        <v>6</v>
      </c>
      <c r="AP2199" s="7">
        <f>IF(T2199&gt;0,RANK(T2199,(N2199:P2199,Q2199:AE2199)),0)</f>
        <v>0</v>
      </c>
      <c r="AQ2199" s="7">
        <f>IF(S2199&gt;0,RANK(S2199,(N2199:P2199,Q2199:AE2199)),0)</f>
        <v>5</v>
      </c>
      <c r="AR2199" s="2">
        <f t="shared" si="874"/>
        <v>3.592152528322741E-3</v>
      </c>
      <c r="AS2199" s="2">
        <f t="shared" si="875"/>
        <v>1.4122992846397101E-3</v>
      </c>
      <c r="AT2199" s="2">
        <f t="shared" si="876"/>
        <v>0</v>
      </c>
      <c r="AU2199" s="2">
        <f t="shared" si="877"/>
        <v>2.2719597187682294E-3</v>
      </c>
      <c r="AW2199" t="s">
        <v>1912</v>
      </c>
      <c r="AX2199" t="s">
        <v>3305</v>
      </c>
      <c r="AY2199">
        <v>0</v>
      </c>
      <c r="BA2199" s="119">
        <v>39</v>
      </c>
      <c r="BB2199" s="121">
        <v>145</v>
      </c>
      <c r="BC2199" s="125">
        <f t="shared" si="857"/>
        <v>39145</v>
      </c>
      <c r="BE2199" s="7" t="s">
        <v>228</v>
      </c>
      <c r="BR2199" s="1">
        <v>153</v>
      </c>
      <c r="BS2199" s="1">
        <v>0</v>
      </c>
      <c r="BT2199" s="1">
        <v>0</v>
      </c>
      <c r="BU2199" s="1">
        <v>0</v>
      </c>
      <c r="BV2199">
        <v>0</v>
      </c>
    </row>
    <row r="2200" spans="1:74" hidden="1" outlineLevel="1">
      <c r="A2200" t="s">
        <v>1857</v>
      </c>
      <c r="B2200" t="s">
        <v>3305</v>
      </c>
      <c r="C2200" s="1">
        <f t="shared" si="869"/>
        <v>27449</v>
      </c>
      <c r="D2200" s="7">
        <f>IF(N2200&gt;0, RANK(N2200,(N2200:P2200,Q2200:AE2200)),0)</f>
        <v>2</v>
      </c>
      <c r="E2200" s="7">
        <f>IF(O2200&gt;0,RANK(O2200,(N2200:P2200,Q2200:AE2200)),0)</f>
        <v>1</v>
      </c>
      <c r="F2200" s="7">
        <f>IF(P2200&gt;0,RANK(P2200,(N2200:P2200,Q2200:AE2200)),0)</f>
        <v>3</v>
      </c>
      <c r="G2200" s="1">
        <f t="shared" si="867"/>
        <v>736</v>
      </c>
      <c r="H2200" s="2">
        <f t="shared" si="868"/>
        <v>2.6813362964042405E-2</v>
      </c>
      <c r="I2200" s="2"/>
      <c r="J2200" s="2">
        <f t="shared" si="870"/>
        <v>0.47677511020437902</v>
      </c>
      <c r="K2200" s="2">
        <f t="shared" si="871"/>
        <v>0.50358847316842148</v>
      </c>
      <c r="L2200" s="2">
        <f t="shared" si="872"/>
        <v>1.0528616707348172E-2</v>
      </c>
      <c r="M2200" s="2">
        <f t="shared" si="873"/>
        <v>9.107799919851332E-3</v>
      </c>
      <c r="N2200" s="66">
        <v>13087</v>
      </c>
      <c r="O2200" s="66">
        <v>13823</v>
      </c>
      <c r="P2200" s="66">
        <v>289</v>
      </c>
      <c r="Q2200" s="66">
        <v>96</v>
      </c>
      <c r="R2200" s="66">
        <v>47</v>
      </c>
      <c r="S2200" s="66">
        <v>74</v>
      </c>
      <c r="U2200" s="66">
        <v>10</v>
      </c>
      <c r="W2200" s="66">
        <f>IF(Notes!B$31=1,IF(BR2200&gt;0,BR2200-T2200-SUM(X2200:AJ2200),SUM(BS2200:BY2200)),SUM(BS2200:BY2200))</f>
        <v>0</v>
      </c>
      <c r="Y2200" s="66">
        <v>0</v>
      </c>
      <c r="AA2200" s="66">
        <v>0</v>
      </c>
      <c r="AK2200" s="66">
        <v>23</v>
      </c>
      <c r="AN2200" s="7">
        <f>IF(Q2200&gt;0,RANK(Q2200,(N2200:P2200,Q2200:AE2200)),0)</f>
        <v>4</v>
      </c>
      <c r="AO2200" s="7">
        <f>IF(R2200&gt;0,RANK(R2200,(N2200:P2200,Q2200:AE2200)),0)</f>
        <v>6</v>
      </c>
      <c r="AP2200" s="7">
        <f>IF(T2200&gt;0,RANK(T2200,(N2200:P2200,Q2200:AE2200)),0)</f>
        <v>0</v>
      </c>
      <c r="AQ2200" s="7">
        <f>IF(S2200&gt;0,RANK(S2200,(N2200:P2200,Q2200:AE2200)),0)</f>
        <v>5</v>
      </c>
      <c r="AR2200" s="2">
        <f t="shared" si="874"/>
        <v>3.4973951692229225E-3</v>
      </c>
      <c r="AS2200" s="2">
        <f t="shared" si="875"/>
        <v>1.7122663849320559E-3</v>
      </c>
      <c r="AT2200" s="2">
        <f t="shared" si="876"/>
        <v>0</v>
      </c>
      <c r="AU2200" s="2">
        <f t="shared" si="877"/>
        <v>2.6959087762760026E-3</v>
      </c>
      <c r="AW2200" t="s">
        <v>1857</v>
      </c>
      <c r="AX2200" t="s">
        <v>3305</v>
      </c>
      <c r="AY2200">
        <v>5</v>
      </c>
      <c r="BA2200" s="119">
        <v>39</v>
      </c>
      <c r="BB2200" s="121">
        <v>147</v>
      </c>
      <c r="BC2200" s="125">
        <f t="shared" si="857"/>
        <v>39147</v>
      </c>
      <c r="BE2200" s="7" t="s">
        <v>228</v>
      </c>
      <c r="BR2200" s="1">
        <v>104</v>
      </c>
      <c r="BS2200" s="1">
        <v>0</v>
      </c>
      <c r="BT2200" s="1">
        <v>0</v>
      </c>
      <c r="BU2200" s="1">
        <v>0</v>
      </c>
      <c r="BV2200">
        <v>0</v>
      </c>
    </row>
    <row r="2201" spans="1:74" hidden="1" outlineLevel="1">
      <c r="A2201" t="s">
        <v>2173</v>
      </c>
      <c r="B2201" t="s">
        <v>3305</v>
      </c>
      <c r="C2201" s="1">
        <f t="shared" si="869"/>
        <v>23667</v>
      </c>
      <c r="D2201" s="7">
        <f>IF(N2201&gt;0, RANK(N2201,(N2201:P2201,Q2201:AE2201)),0)</f>
        <v>2</v>
      </c>
      <c r="E2201" s="7">
        <f>IF(O2201&gt;0,RANK(O2201,(N2201:P2201,Q2201:AE2201)),0)</f>
        <v>1</v>
      </c>
      <c r="F2201" s="7">
        <f>IF(P2201&gt;0,RANK(P2201,(N2201:P2201,Q2201:AE2201)),0)</f>
        <v>3</v>
      </c>
      <c r="G2201" s="1">
        <f t="shared" si="867"/>
        <v>8608</v>
      </c>
      <c r="H2201" s="2">
        <f t="shared" si="868"/>
        <v>0.36371318713820933</v>
      </c>
      <c r="I2201" s="2"/>
      <c r="J2201" s="2">
        <f t="shared" si="870"/>
        <v>0.3091224067266658</v>
      </c>
      <c r="K2201" s="2">
        <f t="shared" si="871"/>
        <v>0.67283559386487513</v>
      </c>
      <c r="L2201" s="2">
        <f t="shared" si="872"/>
        <v>9.7181729834791061E-3</v>
      </c>
      <c r="M2201" s="2">
        <f t="shared" si="873"/>
        <v>8.3238264249799691E-3</v>
      </c>
      <c r="N2201" s="66">
        <v>7316</v>
      </c>
      <c r="O2201" s="66">
        <v>15924</v>
      </c>
      <c r="P2201" s="66">
        <v>230</v>
      </c>
      <c r="Q2201" s="66">
        <v>62</v>
      </c>
      <c r="R2201" s="66">
        <v>46</v>
      </c>
      <c r="S2201" s="66">
        <v>49</v>
      </c>
      <c r="U2201" s="66">
        <v>13</v>
      </c>
      <c r="W2201" s="66">
        <f>IF(Notes!B$31=1,IF(BR2201&gt;0,BR2201-T2201-SUM(X2201:AJ2201),SUM(BS2201:BY2201)),SUM(BS2201:BY2201))</f>
        <v>5</v>
      </c>
      <c r="Y2201" s="66">
        <v>0</v>
      </c>
      <c r="AA2201" s="66">
        <v>0</v>
      </c>
      <c r="AK2201" s="66">
        <v>22</v>
      </c>
      <c r="AN2201" s="7">
        <f>IF(Q2201&gt;0,RANK(Q2201,(N2201:P2201,Q2201:AE2201)),0)</f>
        <v>4</v>
      </c>
      <c r="AO2201" s="7">
        <f>IF(R2201&gt;0,RANK(R2201,(N2201:P2201,Q2201:AE2201)),0)</f>
        <v>6</v>
      </c>
      <c r="AP2201" s="7">
        <f>IF(T2201&gt;0,RANK(T2201,(N2201:P2201,Q2201:AE2201)),0)</f>
        <v>0</v>
      </c>
      <c r="AQ2201" s="7">
        <f>IF(S2201&gt;0,RANK(S2201,(N2201:P2201,Q2201:AE2201)),0)</f>
        <v>5</v>
      </c>
      <c r="AR2201" s="2">
        <f t="shared" si="874"/>
        <v>2.6196814129378458E-3</v>
      </c>
      <c r="AS2201" s="2">
        <f t="shared" si="875"/>
        <v>1.9436345966958211E-3</v>
      </c>
      <c r="AT2201" s="2">
        <f t="shared" si="876"/>
        <v>0</v>
      </c>
      <c r="AU2201" s="2">
        <f t="shared" si="877"/>
        <v>2.070393374741201E-3</v>
      </c>
      <c r="AW2201" t="s">
        <v>2173</v>
      </c>
      <c r="AX2201" t="s">
        <v>3305</v>
      </c>
      <c r="AY2201">
        <v>4</v>
      </c>
      <c r="BA2201" s="119">
        <v>39</v>
      </c>
      <c r="BB2201" s="121">
        <v>149</v>
      </c>
      <c r="BC2201" s="125">
        <f t="shared" si="857"/>
        <v>39149</v>
      </c>
      <c r="BE2201" s="7" t="s">
        <v>228</v>
      </c>
      <c r="BR2201" s="1">
        <v>56</v>
      </c>
      <c r="BS2201" s="1">
        <v>0</v>
      </c>
      <c r="BT2201" s="1">
        <v>0</v>
      </c>
      <c r="BU2201" s="1">
        <v>0</v>
      </c>
      <c r="BV2201">
        <v>5</v>
      </c>
    </row>
    <row r="2202" spans="1:74" hidden="1" outlineLevel="1">
      <c r="A2202" t="s">
        <v>2562</v>
      </c>
      <c r="B2202" t="s">
        <v>3305</v>
      </c>
      <c r="C2202" s="1">
        <f t="shared" si="869"/>
        <v>187545</v>
      </c>
      <c r="D2202" s="7">
        <f>IF(N2202&gt;0, RANK(N2202,(N2202:P2202,Q2202:AE2202)),0)</f>
        <v>1</v>
      </c>
      <c r="E2202" s="7">
        <f>IF(O2202&gt;0,RANK(O2202,(N2202:P2202,Q2202:AE2202)),0)</f>
        <v>2</v>
      </c>
      <c r="F2202" s="7">
        <f>IF(P2202&gt;0,RANK(P2202,(N2202:P2202,Q2202:AE2202)),0)</f>
        <v>3</v>
      </c>
      <c r="G2202" s="1">
        <f t="shared" si="867"/>
        <v>10247</v>
      </c>
      <c r="H2202" s="2">
        <f t="shared" si="868"/>
        <v>5.4637553653789757E-2</v>
      </c>
      <c r="I2202" s="2"/>
      <c r="J2202" s="2">
        <f t="shared" si="870"/>
        <v>0.51715588258817879</v>
      </c>
      <c r="K2202" s="2">
        <f t="shared" si="871"/>
        <v>0.4625183289343891</v>
      </c>
      <c r="L2202" s="2">
        <f t="shared" si="872"/>
        <v>9.5123836945799674E-3</v>
      </c>
      <c r="M2202" s="2">
        <f t="shared" si="873"/>
        <v>1.0813404782852138E-2</v>
      </c>
      <c r="N2202" s="66">
        <v>96990</v>
      </c>
      <c r="O2202" s="66">
        <v>86743</v>
      </c>
      <c r="P2202" s="66">
        <v>1784</v>
      </c>
      <c r="Q2202" s="66">
        <v>663</v>
      </c>
      <c r="R2202" s="66">
        <v>347</v>
      </c>
      <c r="S2202" s="66">
        <v>660</v>
      </c>
      <c r="U2202" s="66">
        <v>132</v>
      </c>
      <c r="W2202" s="66">
        <f>IF(Notes!B$31=1,IF(BR2202&gt;0,BR2202-T2202-SUM(X2202:AJ2202),SUM(BS2202:BY2202)),SUM(BS2202:BY2202))</f>
        <v>4</v>
      </c>
      <c r="Y2202" s="66">
        <v>1</v>
      </c>
      <c r="AA2202" s="66">
        <v>0</v>
      </c>
      <c r="AK2202" s="66">
        <v>221</v>
      </c>
      <c r="AN2202" s="7">
        <f>IF(Q2202&gt;0,RANK(Q2202,(N2202:P2202,Q2202:AE2202)),0)</f>
        <v>4</v>
      </c>
      <c r="AO2202" s="7">
        <f>IF(R2202&gt;0,RANK(R2202,(N2202:P2202,Q2202:AE2202)),0)</f>
        <v>6</v>
      </c>
      <c r="AP2202" s="7">
        <f>IF(T2202&gt;0,RANK(T2202,(N2202:P2202,Q2202:AE2202)),0)</f>
        <v>0</v>
      </c>
      <c r="AQ2202" s="7">
        <f>IF(S2202&gt;0,RANK(S2202,(N2202:P2202,Q2202:AE2202)),0)</f>
        <v>5</v>
      </c>
      <c r="AR2202" s="2">
        <f t="shared" si="874"/>
        <v>3.5351515636247301E-3</v>
      </c>
      <c r="AS2202" s="2">
        <f t="shared" si="875"/>
        <v>1.8502226132394892E-3</v>
      </c>
      <c r="AT2202" s="2">
        <f t="shared" si="876"/>
        <v>0</v>
      </c>
      <c r="AU2202" s="2">
        <f t="shared" si="877"/>
        <v>3.5191554027033511E-3</v>
      </c>
      <c r="AW2202" t="s">
        <v>2562</v>
      </c>
      <c r="AX2202" t="s">
        <v>3305</v>
      </c>
      <c r="AY2202">
        <v>16</v>
      </c>
      <c r="BA2202" s="119">
        <v>39</v>
      </c>
      <c r="BB2202" s="121">
        <v>151</v>
      </c>
      <c r="BC2202" s="125">
        <f t="shared" si="857"/>
        <v>39151</v>
      </c>
      <c r="BE2202" s="7" t="s">
        <v>228</v>
      </c>
      <c r="BQ2202" s="105"/>
      <c r="BR2202" s="66">
        <v>470</v>
      </c>
      <c r="BS2202" s="1">
        <v>0</v>
      </c>
      <c r="BT2202" s="1">
        <v>0</v>
      </c>
      <c r="BU2202" s="1">
        <v>0</v>
      </c>
      <c r="BV2202">
        <v>4</v>
      </c>
    </row>
    <row r="2203" spans="1:74" hidden="1" outlineLevel="1">
      <c r="A2203" t="s">
        <v>498</v>
      </c>
      <c r="B2203" t="s">
        <v>3305</v>
      </c>
      <c r="C2203" s="1">
        <f t="shared" si="869"/>
        <v>277685</v>
      </c>
      <c r="D2203" s="7">
        <f>IF(N2203&gt;0, RANK(N2203,(N2203:P2203,Q2203:AE2203)),0)</f>
        <v>1</v>
      </c>
      <c r="E2203" s="7">
        <f>IF(O2203&gt;0,RANK(O2203,(N2203:P2203,Q2203:AE2203)),0)</f>
        <v>2</v>
      </c>
      <c r="F2203" s="7">
        <f>IF(P2203&gt;0,RANK(P2203,(N2203:P2203,Q2203:AE2203)),0)</f>
        <v>3</v>
      </c>
      <c r="G2203" s="1">
        <f t="shared" si="867"/>
        <v>47574</v>
      </c>
      <c r="H2203" s="2">
        <f t="shared" si="868"/>
        <v>0.171323622089778</v>
      </c>
      <c r="I2203" s="2"/>
      <c r="J2203" s="2">
        <f t="shared" si="870"/>
        <v>0.5792822802816141</v>
      </c>
      <c r="K2203" s="2">
        <f t="shared" si="871"/>
        <v>0.40795865819183608</v>
      </c>
      <c r="L2203" s="2">
        <f t="shared" si="872"/>
        <v>6.3309145254515009E-3</v>
      </c>
      <c r="M2203" s="2">
        <f t="shared" si="873"/>
        <v>6.4281470010983189E-3</v>
      </c>
      <c r="N2203" s="66">
        <v>160858</v>
      </c>
      <c r="O2203" s="66">
        <v>113284</v>
      </c>
      <c r="P2203" s="66">
        <v>1758</v>
      </c>
      <c r="Q2203" s="66">
        <v>806</v>
      </c>
      <c r="R2203" s="66">
        <v>321</v>
      </c>
      <c r="S2203" s="66">
        <v>477</v>
      </c>
      <c r="U2203" s="66">
        <v>76</v>
      </c>
      <c r="W2203" s="66">
        <f>IF(Notes!B$31=1,IF(BR2203&gt;0,BR2203-T2203-SUM(X2203:AJ2203),SUM(BS2203:BY2203)),SUM(BS2203:BY2203))</f>
        <v>3</v>
      </c>
      <c r="Y2203" s="66">
        <v>7</v>
      </c>
      <c r="AA2203" s="66">
        <v>0</v>
      </c>
      <c r="AK2203" s="66">
        <v>95</v>
      </c>
      <c r="AN2203" s="7">
        <f>IF(Q2203&gt;0,RANK(Q2203,(N2203:P2203,Q2203:AE2203)),0)</f>
        <v>4</v>
      </c>
      <c r="AO2203" s="7">
        <f>IF(R2203&gt;0,RANK(R2203,(N2203:P2203,Q2203:AE2203)),0)</f>
        <v>6</v>
      </c>
      <c r="AP2203" s="7">
        <f>IF(T2203&gt;0,RANK(T2203,(N2203:P2203,Q2203:AE2203)),0)</f>
        <v>0</v>
      </c>
      <c r="AQ2203" s="7">
        <f>IF(S2203&gt;0,RANK(S2203,(N2203:P2203,Q2203:AE2203)),0)</f>
        <v>5</v>
      </c>
      <c r="AR2203" s="2">
        <f t="shared" si="874"/>
        <v>2.9025694581990384E-3</v>
      </c>
      <c r="AS2203" s="2">
        <f t="shared" si="875"/>
        <v>1.1559860993571854E-3</v>
      </c>
      <c r="AT2203" s="2">
        <f t="shared" si="876"/>
        <v>0</v>
      </c>
      <c r="AU2203" s="2">
        <f t="shared" si="877"/>
        <v>1.7177737364279669E-3</v>
      </c>
      <c r="AW2203" t="s">
        <v>498</v>
      </c>
      <c r="AX2203" t="s">
        <v>3305</v>
      </c>
      <c r="AY2203">
        <v>0</v>
      </c>
      <c r="BA2203" s="119">
        <v>39</v>
      </c>
      <c r="BB2203" s="121">
        <v>153</v>
      </c>
      <c r="BC2203" s="125">
        <f t="shared" si="857"/>
        <v>39153</v>
      </c>
      <c r="BE2203" s="7" t="s">
        <v>228</v>
      </c>
      <c r="BR2203" s="1">
        <v>954</v>
      </c>
      <c r="BS2203" s="1">
        <v>0</v>
      </c>
      <c r="BT2203" s="1">
        <v>0</v>
      </c>
      <c r="BU2203" s="1">
        <v>0</v>
      </c>
      <c r="BV2203">
        <v>3</v>
      </c>
    </row>
    <row r="2204" spans="1:74" hidden="1" outlineLevel="1">
      <c r="A2204" t="s">
        <v>3109</v>
      </c>
      <c r="B2204" t="s">
        <v>3305</v>
      </c>
      <c r="C2204" s="1">
        <f t="shared" si="869"/>
        <v>106911</v>
      </c>
      <c r="D2204" s="7">
        <f>IF(N2204&gt;0, RANK(N2204,(N2204:P2204,Q2204:AE2204)),0)</f>
        <v>1</v>
      </c>
      <c r="E2204" s="7">
        <f>IF(O2204&gt;0,RANK(O2204,(N2204:P2204,Q2204:AE2204)),0)</f>
        <v>2</v>
      </c>
      <c r="F2204" s="7">
        <f>IF(P2204&gt;0,RANK(P2204,(N2204:P2204,Q2204:AE2204)),0)</f>
        <v>3</v>
      </c>
      <c r="G2204" s="1">
        <f t="shared" si="867"/>
        <v>23981</v>
      </c>
      <c r="H2204" s="2">
        <f t="shared" si="868"/>
        <v>0.22430806932869396</v>
      </c>
      <c r="I2204" s="2"/>
      <c r="J2204" s="2">
        <f t="shared" si="870"/>
        <v>0.59998503428085048</v>
      </c>
      <c r="K2204" s="2">
        <f t="shared" si="871"/>
        <v>0.37567696495215647</v>
      </c>
      <c r="L2204" s="2">
        <f t="shared" si="872"/>
        <v>1.2019343192000823E-2</v>
      </c>
      <c r="M2204" s="2">
        <f t="shared" si="873"/>
        <v>1.2318657574992228E-2</v>
      </c>
      <c r="N2204" s="66">
        <v>64145</v>
      </c>
      <c r="O2204" s="66">
        <v>40164</v>
      </c>
      <c r="P2204" s="66">
        <v>1285</v>
      </c>
      <c r="Q2204" s="66">
        <v>433</v>
      </c>
      <c r="R2204" s="66">
        <v>245</v>
      </c>
      <c r="S2204" s="66">
        <v>381</v>
      </c>
      <c r="U2204" s="66">
        <v>89</v>
      </c>
      <c r="W2204" s="66">
        <f>IF(Notes!B$31=1,IF(BR2204&gt;0,BR2204-T2204-SUM(X2204:AJ2204),SUM(BS2204:BY2204)),SUM(BS2204:BY2204))</f>
        <v>23</v>
      </c>
      <c r="Y2204" s="66">
        <v>9</v>
      </c>
      <c r="AA2204" s="66">
        <v>0</v>
      </c>
      <c r="AK2204" s="66">
        <v>137</v>
      </c>
      <c r="AN2204" s="7">
        <f>IF(Q2204&gt;0,RANK(Q2204,(N2204:P2204,Q2204:AE2204)),0)</f>
        <v>4</v>
      </c>
      <c r="AO2204" s="7">
        <f>IF(R2204&gt;0,RANK(R2204,(N2204:P2204,Q2204:AE2204)),0)</f>
        <v>6</v>
      </c>
      <c r="AP2204" s="7">
        <f>IF(T2204&gt;0,RANK(T2204,(N2204:P2204,Q2204:AE2204)),0)</f>
        <v>0</v>
      </c>
      <c r="AQ2204" s="7">
        <f>IF(S2204&gt;0,RANK(S2204,(N2204:P2204,Q2204:AE2204)),0)</f>
        <v>5</v>
      </c>
      <c r="AR2204" s="2">
        <f t="shared" si="874"/>
        <v>4.0500977448531955E-3</v>
      </c>
      <c r="AS2204" s="2">
        <f t="shared" si="875"/>
        <v>2.2916257447783668E-3</v>
      </c>
      <c r="AT2204" s="2">
        <f t="shared" si="876"/>
        <v>0</v>
      </c>
      <c r="AU2204" s="2">
        <f t="shared" si="877"/>
        <v>3.5637118724920727E-3</v>
      </c>
      <c r="AW2204" t="s">
        <v>3109</v>
      </c>
      <c r="AX2204" t="s">
        <v>3305</v>
      </c>
      <c r="AY2204">
        <v>0</v>
      </c>
      <c r="BA2204" s="119">
        <v>39</v>
      </c>
      <c r="BB2204" s="121">
        <v>155</v>
      </c>
      <c r="BC2204" s="125">
        <f t="shared" si="857"/>
        <v>39155</v>
      </c>
      <c r="BE2204" s="7" t="s">
        <v>228</v>
      </c>
      <c r="BR2204" s="1">
        <f>360+23+9</f>
        <v>392</v>
      </c>
      <c r="BS2204" s="1">
        <v>23</v>
      </c>
      <c r="BT2204" s="1">
        <v>0</v>
      </c>
      <c r="BU2204" s="1">
        <v>0</v>
      </c>
      <c r="BV2204">
        <v>0</v>
      </c>
    </row>
    <row r="2205" spans="1:74" hidden="1" outlineLevel="1">
      <c r="A2205" t="s">
        <v>1000</v>
      </c>
      <c r="B2205" t="s">
        <v>3305</v>
      </c>
      <c r="C2205" s="1">
        <f t="shared" si="869"/>
        <v>42950</v>
      </c>
      <c r="D2205" s="7">
        <f>IF(N2205&gt;0, RANK(N2205,(N2205:P2205,Q2205:AE2205)),0)</f>
        <v>1</v>
      </c>
      <c r="E2205" s="7">
        <f>IF(O2205&gt;0,RANK(O2205,(N2205:P2205,Q2205:AE2205)),0)</f>
        <v>2</v>
      </c>
      <c r="F2205" s="7">
        <f>IF(P2205&gt;0,RANK(P2205,(N2205:P2205,Q2205:AE2205)),0)</f>
        <v>3</v>
      </c>
      <c r="G2205" s="1">
        <f t="shared" si="867"/>
        <v>1044</v>
      </c>
      <c r="H2205" s="2">
        <f t="shared" si="868"/>
        <v>2.4307334109429569E-2</v>
      </c>
      <c r="I2205" s="2"/>
      <c r="J2205" s="2">
        <f t="shared" si="870"/>
        <v>0.50053550640279398</v>
      </c>
      <c r="K2205" s="2">
        <f t="shared" si="871"/>
        <v>0.47622817229336439</v>
      </c>
      <c r="L2205" s="2">
        <f t="shared" si="872"/>
        <v>1.0826542491268918E-2</v>
      </c>
      <c r="M2205" s="2">
        <f t="shared" si="873"/>
        <v>1.2409778812572705E-2</v>
      </c>
      <c r="N2205" s="66">
        <v>21498</v>
      </c>
      <c r="O2205" s="66">
        <v>20454</v>
      </c>
      <c r="P2205" s="66">
        <v>465</v>
      </c>
      <c r="Q2205" s="66">
        <v>178</v>
      </c>
      <c r="R2205" s="66">
        <v>89</v>
      </c>
      <c r="S2205" s="66">
        <v>161</v>
      </c>
      <c r="U2205" s="66">
        <v>45</v>
      </c>
      <c r="W2205" s="66">
        <f>IF(Notes!B$31=1,IF(BR2205&gt;0,BR2205-T2205-SUM(X2205:AJ2205),SUM(BS2205:BY2205)),SUM(BS2205:BY2205))</f>
        <v>0</v>
      </c>
      <c r="Y2205" s="66">
        <v>0</v>
      </c>
      <c r="AA2205" s="66">
        <v>0</v>
      </c>
      <c r="AK2205" s="66">
        <v>60</v>
      </c>
      <c r="AN2205" s="7">
        <f>IF(Q2205&gt;0,RANK(Q2205,(N2205:P2205,Q2205:AE2205)),0)</f>
        <v>4</v>
      </c>
      <c r="AO2205" s="7">
        <f>IF(R2205&gt;0,RANK(R2205,(N2205:P2205,Q2205:AE2205)),0)</f>
        <v>6</v>
      </c>
      <c r="AP2205" s="7">
        <f>IF(T2205&gt;0,RANK(T2205,(N2205:P2205,Q2205:AE2205)),0)</f>
        <v>0</v>
      </c>
      <c r="AQ2205" s="7">
        <f>IF(S2205&gt;0,RANK(S2205,(N2205:P2205,Q2205:AE2205)),0)</f>
        <v>5</v>
      </c>
      <c r="AR2205" s="2">
        <f t="shared" si="874"/>
        <v>4.144353899883586E-3</v>
      </c>
      <c r="AS2205" s="2">
        <f t="shared" si="875"/>
        <v>2.072176949941793E-3</v>
      </c>
      <c r="AT2205" s="2">
        <f t="shared" si="876"/>
        <v>0</v>
      </c>
      <c r="AU2205" s="2">
        <f t="shared" si="877"/>
        <v>3.7485448195576252E-3</v>
      </c>
      <c r="AW2205" t="s">
        <v>1000</v>
      </c>
      <c r="AX2205" t="s">
        <v>3305</v>
      </c>
      <c r="AY2205">
        <v>18</v>
      </c>
      <c r="BA2205" s="119">
        <v>39</v>
      </c>
      <c r="BB2205" s="121">
        <v>157</v>
      </c>
      <c r="BC2205" s="125">
        <f t="shared" si="857"/>
        <v>39157</v>
      </c>
      <c r="BE2205" s="7" t="s">
        <v>228</v>
      </c>
      <c r="BR2205" s="1">
        <v>107</v>
      </c>
      <c r="BS2205" s="1">
        <v>0</v>
      </c>
      <c r="BT2205" s="1">
        <v>0</v>
      </c>
      <c r="BU2205" s="1">
        <v>0</v>
      </c>
      <c r="BV2205">
        <v>0</v>
      </c>
    </row>
    <row r="2206" spans="1:74" hidden="1" outlineLevel="1">
      <c r="A2206" t="s">
        <v>2947</v>
      </c>
      <c r="B2206" t="s">
        <v>3305</v>
      </c>
      <c r="C2206" s="1">
        <f t="shared" si="869"/>
        <v>24928</v>
      </c>
      <c r="D2206" s="7">
        <f>IF(N2206&gt;0, RANK(N2206,(N2206:P2206,Q2206:AE2206)),0)</f>
        <v>2</v>
      </c>
      <c r="E2206" s="7">
        <f>IF(O2206&gt;0,RANK(O2206,(N2206:P2206,Q2206:AE2206)),0)</f>
        <v>1</v>
      </c>
      <c r="F2206" s="7">
        <f>IF(P2206&gt;0,RANK(P2206,(N2206:P2206,Q2206:AE2206)),0)</f>
        <v>3</v>
      </c>
      <c r="G2206" s="1">
        <f t="shared" si="867"/>
        <v>6983</v>
      </c>
      <c r="H2206" s="2">
        <f t="shared" si="868"/>
        <v>0.28012676508344031</v>
      </c>
      <c r="I2206" s="2"/>
      <c r="J2206" s="2">
        <f t="shared" si="870"/>
        <v>0.35145218228498076</v>
      </c>
      <c r="K2206" s="2">
        <f t="shared" si="871"/>
        <v>0.63157894736842102</v>
      </c>
      <c r="L2206" s="2">
        <f t="shared" si="872"/>
        <v>6.9399871630295247E-3</v>
      </c>
      <c r="M2206" s="2">
        <f t="shared" si="873"/>
        <v>1.0028883183568694E-2</v>
      </c>
      <c r="N2206" s="66">
        <v>8761</v>
      </c>
      <c r="O2206" s="66">
        <v>15744</v>
      </c>
      <c r="P2206" s="66">
        <v>173</v>
      </c>
      <c r="Q2206" s="66">
        <v>114</v>
      </c>
      <c r="R2206" s="66">
        <v>34</v>
      </c>
      <c r="S2206" s="66">
        <v>66</v>
      </c>
      <c r="U2206" s="66">
        <v>13</v>
      </c>
      <c r="W2206" s="66">
        <f>IF(Notes!B$31=1,IF(BR2206&gt;0,BR2206-T2206-SUM(X2206:AJ2206),SUM(BS2206:BY2206)),SUM(BS2206:BY2206))</f>
        <v>0</v>
      </c>
      <c r="Y2206" s="66">
        <v>0</v>
      </c>
      <c r="AA2206" s="66">
        <v>0</v>
      </c>
      <c r="AK2206" s="66">
        <v>23</v>
      </c>
      <c r="AN2206" s="7">
        <f>IF(Q2206&gt;0,RANK(Q2206,(N2206:P2206,Q2206:AE2206)),0)</f>
        <v>4</v>
      </c>
      <c r="AO2206" s="7">
        <f>IF(R2206&gt;0,RANK(R2206,(N2206:P2206,Q2206:AE2206)),0)</f>
        <v>6</v>
      </c>
      <c r="AP2206" s="7">
        <f>IF(T2206&gt;0,RANK(T2206,(N2206:P2206,Q2206:AE2206)),0)</f>
        <v>0</v>
      </c>
      <c r="AQ2206" s="7">
        <f>IF(S2206&gt;0,RANK(S2206,(N2206:P2206,Q2206:AE2206)),0)</f>
        <v>5</v>
      </c>
      <c r="AR2206" s="2">
        <f t="shared" si="874"/>
        <v>4.5731707317073168E-3</v>
      </c>
      <c r="AS2206" s="2">
        <f t="shared" si="875"/>
        <v>1.3639281129653401E-3</v>
      </c>
      <c r="AT2206" s="2">
        <f t="shared" si="876"/>
        <v>0</v>
      </c>
      <c r="AU2206" s="2">
        <f t="shared" si="877"/>
        <v>2.6476251604621308E-3</v>
      </c>
      <c r="AW2206" t="s">
        <v>2947</v>
      </c>
      <c r="AX2206" t="s">
        <v>3305</v>
      </c>
      <c r="AY2206">
        <v>15</v>
      </c>
      <c r="BA2206" s="119">
        <v>39</v>
      </c>
      <c r="BB2206" s="121">
        <v>159</v>
      </c>
      <c r="BC2206" s="125">
        <f t="shared" si="857"/>
        <v>39159</v>
      </c>
      <c r="BE2206" s="7" t="s">
        <v>228</v>
      </c>
      <c r="BR2206" s="1">
        <v>56</v>
      </c>
      <c r="BS2206" s="1">
        <v>0</v>
      </c>
      <c r="BT2206" s="1">
        <v>0</v>
      </c>
      <c r="BU2206" s="1">
        <v>0</v>
      </c>
      <c r="BV2206">
        <v>0</v>
      </c>
    </row>
    <row r="2207" spans="1:74" hidden="1" outlineLevel="1">
      <c r="A2207" t="s">
        <v>1001</v>
      </c>
      <c r="B2207" t="s">
        <v>3305</v>
      </c>
      <c r="C2207" s="1">
        <f t="shared" si="869"/>
        <v>14652</v>
      </c>
      <c r="D2207" s="7">
        <f>IF(N2207&gt;0, RANK(N2207,(N2207:P2207,Q2207:AE2207)),0)</f>
        <v>2</v>
      </c>
      <c r="E2207" s="7">
        <f>IF(O2207&gt;0,RANK(O2207,(N2207:P2207,Q2207:AE2207)),0)</f>
        <v>1</v>
      </c>
      <c r="F2207" s="7">
        <f>IF(P2207&gt;0,RANK(P2207,(N2207:P2207,Q2207:AE2207)),0)</f>
        <v>3</v>
      </c>
      <c r="G2207" s="1">
        <f t="shared" si="867"/>
        <v>3990</v>
      </c>
      <c r="H2207" s="2">
        <f t="shared" si="868"/>
        <v>0.27231777231777232</v>
      </c>
      <c r="I2207" s="2"/>
      <c r="J2207" s="2">
        <f t="shared" si="870"/>
        <v>0.35339885339885341</v>
      </c>
      <c r="K2207" s="2">
        <f t="shared" si="871"/>
        <v>0.62571662571662567</v>
      </c>
      <c r="L2207" s="2">
        <f t="shared" si="872"/>
        <v>9.486759486759486E-3</v>
      </c>
      <c r="M2207" s="2">
        <f t="shared" si="873"/>
        <v>1.1397761397761377E-2</v>
      </c>
      <c r="N2207" s="66">
        <v>5178</v>
      </c>
      <c r="O2207" s="66">
        <v>9168</v>
      </c>
      <c r="P2207" s="66">
        <v>139</v>
      </c>
      <c r="Q2207" s="66">
        <v>79</v>
      </c>
      <c r="R2207" s="66">
        <v>28</v>
      </c>
      <c r="S2207" s="66">
        <v>34</v>
      </c>
      <c r="U2207" s="66">
        <v>5</v>
      </c>
      <c r="W2207" s="66">
        <f>IF(Notes!B$31=1,IF(BR2207&gt;0,BR2207-T2207-SUM(X2207:AJ2207),SUM(BS2207:BY2207)),SUM(BS2207:BY2207))</f>
        <v>0</v>
      </c>
      <c r="Y2207" s="66">
        <v>0</v>
      </c>
      <c r="AA2207" s="66">
        <v>0</v>
      </c>
      <c r="AK2207" s="66">
        <v>21</v>
      </c>
      <c r="AN2207" s="7">
        <f>IF(Q2207&gt;0,RANK(Q2207,(N2207:P2207,Q2207:AE2207)),0)</f>
        <v>4</v>
      </c>
      <c r="AO2207" s="7">
        <f>IF(R2207&gt;0,RANK(R2207,(N2207:P2207,Q2207:AE2207)),0)</f>
        <v>6</v>
      </c>
      <c r="AP2207" s="7">
        <f>IF(T2207&gt;0,RANK(T2207,(N2207:P2207,Q2207:AE2207)),0)</f>
        <v>0</v>
      </c>
      <c r="AQ2207" s="7">
        <f>IF(S2207&gt;0,RANK(S2207,(N2207:P2207,Q2207:AE2207)),0)</f>
        <v>5</v>
      </c>
      <c r="AR2207" s="2">
        <f t="shared" si="874"/>
        <v>5.3917553917553918E-3</v>
      </c>
      <c r="AS2207" s="2">
        <f t="shared" si="875"/>
        <v>1.9110019110019109E-3</v>
      </c>
      <c r="AT2207" s="2">
        <f t="shared" si="876"/>
        <v>0</v>
      </c>
      <c r="AU2207" s="2">
        <f t="shared" si="877"/>
        <v>2.3205023205023203E-3</v>
      </c>
      <c r="AW2207" t="s">
        <v>1001</v>
      </c>
      <c r="AX2207" t="s">
        <v>3305</v>
      </c>
      <c r="AY2207">
        <v>5</v>
      </c>
      <c r="BA2207" s="119">
        <v>39</v>
      </c>
      <c r="BB2207" s="121">
        <v>161</v>
      </c>
      <c r="BC2207" s="125">
        <f t="shared" si="857"/>
        <v>39161</v>
      </c>
      <c r="BE2207" s="7" t="s">
        <v>228</v>
      </c>
      <c r="BR2207" s="1">
        <v>49</v>
      </c>
      <c r="BS2207" s="1">
        <v>0</v>
      </c>
      <c r="BT2207" s="1">
        <v>0</v>
      </c>
      <c r="BU2207" s="1">
        <v>0</v>
      </c>
      <c r="BV2207">
        <v>0</v>
      </c>
    </row>
    <row r="2208" spans="1:74" hidden="1" outlineLevel="1">
      <c r="A2208" t="s">
        <v>359</v>
      </c>
      <c r="B2208" t="s">
        <v>3305</v>
      </c>
      <c r="C2208" s="1">
        <f t="shared" si="869"/>
        <v>5646</v>
      </c>
      <c r="D2208" s="7">
        <f>IF(N2208&gt;0, RANK(N2208,(N2208:P2208,Q2208:AE2208)),0)</f>
        <v>2</v>
      </c>
      <c r="E2208" s="7">
        <f>IF(O2208&gt;0,RANK(O2208,(N2208:P2208,Q2208:AE2208)),0)</f>
        <v>1</v>
      </c>
      <c r="F2208" s="7">
        <f>IF(P2208&gt;0,RANK(P2208,(N2208:P2208,Q2208:AE2208)),0)</f>
        <v>3</v>
      </c>
      <c r="G2208" s="1">
        <f t="shared" si="867"/>
        <v>558</v>
      </c>
      <c r="H2208" s="2">
        <f t="shared" si="868"/>
        <v>9.8831030818278431E-2</v>
      </c>
      <c r="I2208" s="2"/>
      <c r="J2208" s="2">
        <f t="shared" si="870"/>
        <v>0.43623804463336874</v>
      </c>
      <c r="K2208" s="2">
        <f t="shared" si="871"/>
        <v>0.53506907545164717</v>
      </c>
      <c r="L2208" s="2">
        <f t="shared" si="872"/>
        <v>1.6648955012398159E-2</v>
      </c>
      <c r="M2208" s="2">
        <f t="shared" si="873"/>
        <v>1.204392490258599E-2</v>
      </c>
      <c r="N2208" s="66">
        <v>2463</v>
      </c>
      <c r="O2208" s="66">
        <v>3021</v>
      </c>
      <c r="P2208" s="66">
        <v>94</v>
      </c>
      <c r="Q2208" s="66">
        <v>21</v>
      </c>
      <c r="R2208" s="66">
        <v>21</v>
      </c>
      <c r="S2208" s="66">
        <v>8</v>
      </c>
      <c r="U2208" s="66">
        <v>5</v>
      </c>
      <c r="W2208" s="66">
        <f>IF(Notes!B$31=1,IF(BR2208&gt;0,BR2208-T2208-SUM(X2208:AJ2208),SUM(BS2208:BY2208)),SUM(BS2208:BY2208))</f>
        <v>0</v>
      </c>
      <c r="Y2208" s="66">
        <v>0</v>
      </c>
      <c r="AA2208" s="66">
        <v>0</v>
      </c>
      <c r="AK2208" s="66">
        <v>13</v>
      </c>
      <c r="AN2208" s="7">
        <f>IF(Q2208&gt;0,RANK(Q2208,(N2208:P2208,Q2208:AE2208)),0)</f>
        <v>4</v>
      </c>
      <c r="AO2208" s="7">
        <f>IF(R2208&gt;0,RANK(R2208,(N2208:P2208,Q2208:AE2208)),0)</f>
        <v>4</v>
      </c>
      <c r="AP2208" s="7">
        <f>IF(T2208&gt;0,RANK(T2208,(N2208:P2208,Q2208:AE2208)),0)</f>
        <v>0</v>
      </c>
      <c r="AQ2208" s="7">
        <f>IF(S2208&gt;0,RANK(S2208,(N2208:P2208,Q2208:AE2208)),0)</f>
        <v>6</v>
      </c>
      <c r="AR2208" s="2">
        <f t="shared" si="874"/>
        <v>3.7194473963868225E-3</v>
      </c>
      <c r="AS2208" s="2">
        <f t="shared" si="875"/>
        <v>3.7194473963868225E-3</v>
      </c>
      <c r="AT2208" s="2">
        <f t="shared" si="876"/>
        <v>0</v>
      </c>
      <c r="AU2208" s="2">
        <f t="shared" si="877"/>
        <v>1.4169323414806943E-3</v>
      </c>
      <c r="AW2208" t="s">
        <v>359</v>
      </c>
      <c r="AX2208" t="s">
        <v>3305</v>
      </c>
      <c r="AY2208">
        <v>18</v>
      </c>
      <c r="BA2208" s="119">
        <v>39</v>
      </c>
      <c r="BB2208" s="121">
        <v>163</v>
      </c>
      <c r="BC2208" s="125">
        <f t="shared" si="857"/>
        <v>39163</v>
      </c>
      <c r="BE2208" s="7" t="s">
        <v>228</v>
      </c>
      <c r="BS2208" s="1">
        <v>0</v>
      </c>
      <c r="BT2208" s="1">
        <v>0</v>
      </c>
      <c r="BU2208" s="1">
        <v>0</v>
      </c>
      <c r="BV2208">
        <v>0</v>
      </c>
    </row>
    <row r="2209" spans="1:74" hidden="1" outlineLevel="1">
      <c r="A2209" t="s">
        <v>3421</v>
      </c>
      <c r="B2209" t="s">
        <v>3305</v>
      </c>
      <c r="C2209" s="1">
        <f t="shared" si="869"/>
        <v>106216</v>
      </c>
      <c r="D2209" s="7">
        <f>IF(N2209&gt;0, RANK(N2209,(N2209:P2209,Q2209:AE2209)),0)</f>
        <v>2</v>
      </c>
      <c r="E2209" s="7">
        <f>IF(O2209&gt;0,RANK(O2209,(N2209:P2209,Q2209:AE2209)),0)</f>
        <v>1</v>
      </c>
      <c r="F2209" s="7">
        <f>IF(P2209&gt;0,RANK(P2209,(N2209:P2209,Q2209:AE2209)),0)</f>
        <v>3</v>
      </c>
      <c r="G2209" s="1">
        <f t="shared" si="867"/>
        <v>38293</v>
      </c>
      <c r="H2209" s="2">
        <f t="shared" si="868"/>
        <v>0.36052007230549071</v>
      </c>
      <c r="I2209" s="2"/>
      <c r="J2209" s="2">
        <f t="shared" si="870"/>
        <v>0.31443473676282291</v>
      </c>
      <c r="K2209" s="2">
        <f t="shared" si="871"/>
        <v>0.67495480906831362</v>
      </c>
      <c r="L2209" s="2">
        <f t="shared" si="872"/>
        <v>4.5944113881147847E-3</v>
      </c>
      <c r="M2209" s="2">
        <f t="shared" si="873"/>
        <v>6.0160427807487409E-3</v>
      </c>
      <c r="N2209" s="66">
        <v>33398</v>
      </c>
      <c r="O2209" s="66">
        <v>71691</v>
      </c>
      <c r="P2209" s="66">
        <v>488</v>
      </c>
      <c r="Q2209" s="66">
        <v>352</v>
      </c>
      <c r="R2209" s="66">
        <v>83</v>
      </c>
      <c r="S2209" s="66">
        <v>162</v>
      </c>
      <c r="U2209" s="66">
        <v>21</v>
      </c>
      <c r="W2209" s="66">
        <f>IF(Notes!B$31=1,IF(BR2209&gt;0,BR2209-T2209-SUM(X2209:AJ2209),SUM(BS2209:BY2209)),SUM(BS2209:BY2209))</f>
        <v>0</v>
      </c>
      <c r="Y2209" s="66">
        <v>0</v>
      </c>
      <c r="AA2209" s="66">
        <v>0</v>
      </c>
      <c r="AK2209" s="66">
        <v>21</v>
      </c>
      <c r="AN2209" s="7">
        <f>IF(Q2209&gt;0,RANK(Q2209,(N2209:P2209,Q2209:AE2209)),0)</f>
        <v>4</v>
      </c>
      <c r="AO2209" s="7">
        <f>IF(R2209&gt;0,RANK(R2209,(N2209:P2209,Q2209:AE2209)),0)</f>
        <v>6</v>
      </c>
      <c r="AP2209" s="7">
        <f>IF(T2209&gt;0,RANK(T2209,(N2209:P2209,Q2209:AE2209)),0)</f>
        <v>0</v>
      </c>
      <c r="AQ2209" s="7">
        <f>IF(S2209&gt;0,RANK(S2209,(N2209:P2209,Q2209:AE2209)),0)</f>
        <v>5</v>
      </c>
      <c r="AR2209" s="2">
        <f t="shared" si="874"/>
        <v>3.3140016570008283E-3</v>
      </c>
      <c r="AS2209" s="2">
        <f t="shared" si="875"/>
        <v>7.8142652707689992E-4</v>
      </c>
      <c r="AT2209" s="2">
        <f t="shared" si="876"/>
        <v>0</v>
      </c>
      <c r="AU2209" s="2">
        <f t="shared" si="877"/>
        <v>1.5251939444151539E-3</v>
      </c>
      <c r="AW2209" t="s">
        <v>3421</v>
      </c>
      <c r="AX2209" t="s">
        <v>3305</v>
      </c>
      <c r="AY2209">
        <v>0</v>
      </c>
      <c r="BA2209" s="119">
        <v>39</v>
      </c>
      <c r="BB2209" s="121">
        <v>165</v>
      </c>
      <c r="BC2209" s="125">
        <f t="shared" si="857"/>
        <v>39165</v>
      </c>
      <c r="BE2209" s="7" t="s">
        <v>228</v>
      </c>
      <c r="BR2209" s="1">
        <v>210</v>
      </c>
      <c r="BS2209" s="1">
        <v>0</v>
      </c>
      <c r="BT2209" s="1">
        <v>0</v>
      </c>
      <c r="BU2209" s="1">
        <v>0</v>
      </c>
      <c r="BV2209">
        <v>0</v>
      </c>
    </row>
    <row r="2210" spans="1:74" hidden="1" outlineLevel="1">
      <c r="A2210" t="s">
        <v>1616</v>
      </c>
      <c r="B2210" t="s">
        <v>3305</v>
      </c>
      <c r="C2210" s="1">
        <f t="shared" si="869"/>
        <v>29932</v>
      </c>
      <c r="D2210" s="7">
        <f>IF(N2210&gt;0, RANK(N2210,(N2210:P2210,Q2210:AE2210)),0)</f>
        <v>2</v>
      </c>
      <c r="E2210" s="7">
        <f>IF(O2210&gt;0,RANK(O2210,(N2210:P2210,Q2210:AE2210)),0)</f>
        <v>1</v>
      </c>
      <c r="F2210" s="7">
        <f>IF(P2210&gt;0,RANK(P2210,(N2210:P2210,Q2210:AE2210)),0)</f>
        <v>3</v>
      </c>
      <c r="G2210" s="1">
        <f t="shared" si="867"/>
        <v>4651</v>
      </c>
      <c r="H2210" s="2">
        <f t="shared" si="868"/>
        <v>0.15538554055859949</v>
      </c>
      <c r="I2210" s="2"/>
      <c r="J2210" s="2">
        <f t="shared" si="870"/>
        <v>0.41320326072430841</v>
      </c>
      <c r="K2210" s="2">
        <f t="shared" si="871"/>
        <v>0.5685888012829079</v>
      </c>
      <c r="L2210" s="2">
        <f t="shared" si="872"/>
        <v>9.5215822531070429E-3</v>
      </c>
      <c r="M2210" s="2">
        <f t="shared" si="873"/>
        <v>8.6863557396767085E-3</v>
      </c>
      <c r="N2210" s="66">
        <v>12368</v>
      </c>
      <c r="O2210" s="66">
        <v>17019</v>
      </c>
      <c r="P2210" s="66">
        <v>285</v>
      </c>
      <c r="Q2210" s="66">
        <v>91</v>
      </c>
      <c r="R2210" s="66">
        <v>44</v>
      </c>
      <c r="S2210" s="66">
        <v>75</v>
      </c>
      <c r="U2210" s="66">
        <v>18</v>
      </c>
      <c r="W2210" s="66">
        <f>IF(Notes!B$31=1,IF(BR2210&gt;0,BR2210-T2210-SUM(X2210:AJ2210),SUM(BS2210:BY2210)),SUM(BS2210:BY2210))</f>
        <v>0</v>
      </c>
      <c r="Y2210" s="66">
        <v>1</v>
      </c>
      <c r="AA2210" s="66">
        <v>0</v>
      </c>
      <c r="AK2210" s="66">
        <v>31</v>
      </c>
      <c r="AN2210" s="7">
        <f>IF(Q2210&gt;0,RANK(Q2210,(N2210:P2210,Q2210:AE2210)),0)</f>
        <v>4</v>
      </c>
      <c r="AO2210" s="7">
        <f>IF(R2210&gt;0,RANK(R2210,(N2210:P2210,Q2210:AE2210)),0)</f>
        <v>6</v>
      </c>
      <c r="AP2210" s="7">
        <f>IF(T2210&gt;0,RANK(T2210,(N2210:P2210,Q2210:AE2210)),0)</f>
        <v>0</v>
      </c>
      <c r="AQ2210" s="7">
        <f>IF(S2210&gt;0,RANK(S2210,(N2210:P2210,Q2210:AE2210)),0)</f>
        <v>5</v>
      </c>
      <c r="AR2210" s="2">
        <f t="shared" si="874"/>
        <v>3.0402245088868101E-3</v>
      </c>
      <c r="AS2210" s="2">
        <f t="shared" si="875"/>
        <v>1.4699986636375784E-3</v>
      </c>
      <c r="AT2210" s="2">
        <f t="shared" si="876"/>
        <v>0</v>
      </c>
      <c r="AU2210" s="2">
        <f t="shared" si="877"/>
        <v>2.5056795402913271E-3</v>
      </c>
      <c r="AW2210" t="s">
        <v>1616</v>
      </c>
      <c r="AX2210" t="s">
        <v>3305</v>
      </c>
      <c r="AY2210">
        <v>6</v>
      </c>
      <c r="BA2210" s="119">
        <v>39</v>
      </c>
      <c r="BB2210" s="121">
        <v>167</v>
      </c>
      <c r="BC2210" s="125">
        <f t="shared" si="857"/>
        <v>39167</v>
      </c>
      <c r="BE2210" s="7" t="s">
        <v>228</v>
      </c>
      <c r="BR2210" s="1">
        <v>1</v>
      </c>
      <c r="BS2210" s="1">
        <v>0</v>
      </c>
      <c r="BT2210" s="1">
        <v>0</v>
      </c>
      <c r="BU2210" s="1">
        <v>0</v>
      </c>
      <c r="BV2210">
        <v>0</v>
      </c>
    </row>
    <row r="2211" spans="1:74" hidden="1" outlineLevel="1">
      <c r="A2211" t="s">
        <v>3422</v>
      </c>
      <c r="B2211" t="s">
        <v>3305</v>
      </c>
      <c r="C2211" s="1">
        <f t="shared" si="869"/>
        <v>52142</v>
      </c>
      <c r="D2211" s="7">
        <f>IF(N2211&gt;0, RANK(N2211,(N2211:P2211,Q2211:AE2211)),0)</f>
        <v>2</v>
      </c>
      <c r="E2211" s="7">
        <f>IF(O2211&gt;0,RANK(O2211,(N2211:P2211,Q2211:AE2211)),0)</f>
        <v>1</v>
      </c>
      <c r="F2211" s="7">
        <f>IF(P2211&gt;0,RANK(P2211,(N2211:P2211,Q2211:AE2211)),0)</f>
        <v>3</v>
      </c>
      <c r="G2211" s="1">
        <f t="shared" si="867"/>
        <v>7630</v>
      </c>
      <c r="H2211" s="2">
        <f t="shared" si="868"/>
        <v>0.14633117256722028</v>
      </c>
      <c r="I2211" s="2"/>
      <c r="J2211" s="2">
        <f t="shared" si="870"/>
        <v>0.41640136550189866</v>
      </c>
      <c r="K2211" s="2">
        <f t="shared" si="871"/>
        <v>0.56273253806911894</v>
      </c>
      <c r="L2211" s="2">
        <f t="shared" si="872"/>
        <v>8.3042460971961187E-3</v>
      </c>
      <c r="M2211" s="2">
        <f t="shared" si="873"/>
        <v>1.2561850331786287E-2</v>
      </c>
      <c r="N2211" s="66">
        <v>21712</v>
      </c>
      <c r="O2211" s="66">
        <v>29342</v>
      </c>
      <c r="P2211" s="66">
        <v>433</v>
      </c>
      <c r="Q2211" s="66">
        <v>173</v>
      </c>
      <c r="R2211" s="66">
        <v>108</v>
      </c>
      <c r="S2211" s="66">
        <v>261</v>
      </c>
      <c r="U2211" s="66">
        <v>56</v>
      </c>
      <c r="W2211" s="66">
        <f>IF(Notes!B$31=1,IF(BR2211&gt;0,BR2211-T2211-SUM(X2211:AJ2211),SUM(BS2211:BY2211)),SUM(BS2211:BY2211))</f>
        <v>3</v>
      </c>
      <c r="Y2211" s="66">
        <v>0</v>
      </c>
      <c r="AA2211" s="66">
        <v>0</v>
      </c>
      <c r="AK2211" s="66">
        <v>54</v>
      </c>
      <c r="AN2211" s="7">
        <f>IF(Q2211&gt;0,RANK(Q2211,(N2211:P2211,Q2211:AE2211)),0)</f>
        <v>5</v>
      </c>
      <c r="AO2211" s="7">
        <f>IF(R2211&gt;0,RANK(R2211,(N2211:P2211,Q2211:AE2211)),0)</f>
        <v>6</v>
      </c>
      <c r="AP2211" s="7">
        <f>IF(T2211&gt;0,RANK(T2211,(N2211:P2211,Q2211:AE2211)),0)</f>
        <v>0</v>
      </c>
      <c r="AQ2211" s="7">
        <f>IF(S2211&gt;0,RANK(S2211,(N2211:P2211,Q2211:AE2211)),0)</f>
        <v>4</v>
      </c>
      <c r="AR2211" s="2">
        <f t="shared" si="874"/>
        <v>3.3178627593878256E-3</v>
      </c>
      <c r="AS2211" s="2">
        <f t="shared" si="875"/>
        <v>2.0712669249357525E-3</v>
      </c>
      <c r="AT2211" s="2">
        <f t="shared" si="876"/>
        <v>0</v>
      </c>
      <c r="AU2211" s="2">
        <f t="shared" si="877"/>
        <v>5.0055617352614016E-3</v>
      </c>
      <c r="AW2211" t="s">
        <v>3422</v>
      </c>
      <c r="AX2211" t="s">
        <v>3305</v>
      </c>
      <c r="AY2211">
        <v>16</v>
      </c>
      <c r="BA2211" s="119">
        <v>39</v>
      </c>
      <c r="BB2211" s="121">
        <v>169</v>
      </c>
      <c r="BC2211" s="125">
        <f t="shared" si="857"/>
        <v>39169</v>
      </c>
      <c r="BE2211" s="7" t="s">
        <v>228</v>
      </c>
      <c r="BR2211" s="1">
        <v>137</v>
      </c>
      <c r="BS2211" s="1">
        <v>0</v>
      </c>
      <c r="BT2211" s="1">
        <v>0</v>
      </c>
      <c r="BU2211" s="1">
        <v>0</v>
      </c>
      <c r="BV2211">
        <v>3</v>
      </c>
    </row>
    <row r="2212" spans="1:74" hidden="1" outlineLevel="1">
      <c r="A2212" t="s">
        <v>2162</v>
      </c>
      <c r="B2212" t="s">
        <v>3305</v>
      </c>
      <c r="C2212" s="1">
        <f t="shared" si="869"/>
        <v>18396</v>
      </c>
      <c r="D2212" s="7">
        <f>IF(N2212&gt;0, RANK(N2212,(N2212:P2212,Q2212:AE2212)),0)</f>
        <v>2</v>
      </c>
      <c r="E2212" s="7">
        <f>IF(O2212&gt;0,RANK(O2212,(N2212:P2212,Q2212:AE2212)),0)</f>
        <v>1</v>
      </c>
      <c r="F2212" s="7">
        <f>IF(P2212&gt;0,RANK(P2212,(N2212:P2212,Q2212:AE2212)),0)</f>
        <v>3</v>
      </c>
      <c r="G2212" s="1">
        <f t="shared" si="867"/>
        <v>1705</v>
      </c>
      <c r="H2212" s="2">
        <f t="shared" si="868"/>
        <v>9.2683191998260486E-2</v>
      </c>
      <c r="I2212" s="2"/>
      <c r="J2212" s="2">
        <f t="shared" si="870"/>
        <v>0.44433572515764297</v>
      </c>
      <c r="K2212" s="2">
        <f t="shared" si="871"/>
        <v>0.53701891715590344</v>
      </c>
      <c r="L2212" s="2">
        <f t="shared" si="872"/>
        <v>8.3170254403131111E-3</v>
      </c>
      <c r="M2212" s="2">
        <f t="shared" si="873"/>
        <v>1.0328332246140479E-2</v>
      </c>
      <c r="N2212" s="66">
        <v>8174</v>
      </c>
      <c r="O2212" s="66">
        <v>9879</v>
      </c>
      <c r="P2212" s="66">
        <v>153</v>
      </c>
      <c r="Q2212" s="66">
        <v>64</v>
      </c>
      <c r="R2212" s="66">
        <v>44</v>
      </c>
      <c r="S2212" s="66">
        <v>54</v>
      </c>
      <c r="U2212" s="66">
        <v>13</v>
      </c>
      <c r="W2212" s="66">
        <f>IF(Notes!B$31=1,IF(BR2212&gt;0,BR2212-T2212-SUM(X2212:AJ2212),SUM(BS2212:BY2212)),SUM(BS2212:BY2212))</f>
        <v>0</v>
      </c>
      <c r="Y2212" s="66">
        <v>0</v>
      </c>
      <c r="AA2212" s="66">
        <v>0</v>
      </c>
      <c r="AK2212" s="66">
        <v>15</v>
      </c>
      <c r="AN2212" s="7">
        <f>IF(Q2212&gt;0,RANK(Q2212,(N2212:P2212,Q2212:AE2212)),0)</f>
        <v>4</v>
      </c>
      <c r="AO2212" s="7">
        <f>IF(R2212&gt;0,RANK(R2212,(N2212:P2212,Q2212:AE2212)),0)</f>
        <v>6</v>
      </c>
      <c r="AP2212" s="7">
        <f>IF(T2212&gt;0,RANK(T2212,(N2212:P2212,Q2212:AE2212)),0)</f>
        <v>0</v>
      </c>
      <c r="AQ2212" s="7">
        <f>IF(S2212&gt;0,RANK(S2212,(N2212:P2212,Q2212:AE2212)),0)</f>
        <v>5</v>
      </c>
      <c r="AR2212" s="2">
        <f t="shared" si="874"/>
        <v>3.4790171776473144E-3</v>
      </c>
      <c r="AS2212" s="2">
        <f t="shared" si="875"/>
        <v>2.3918243096325287E-3</v>
      </c>
      <c r="AT2212" s="2">
        <f t="shared" si="876"/>
        <v>0</v>
      </c>
      <c r="AU2212" s="2">
        <f t="shared" si="877"/>
        <v>2.9354207436399216E-3</v>
      </c>
      <c r="AW2212" t="s">
        <v>2162</v>
      </c>
      <c r="AX2212" t="s">
        <v>3305</v>
      </c>
      <c r="AY2212">
        <v>5</v>
      </c>
      <c r="BA2212" s="119">
        <v>39</v>
      </c>
      <c r="BB2212" s="121">
        <v>171</v>
      </c>
      <c r="BC2212" s="125">
        <f t="shared" si="857"/>
        <v>39171</v>
      </c>
      <c r="BE2212" s="7" t="s">
        <v>228</v>
      </c>
      <c r="BS2212" s="1">
        <v>0</v>
      </c>
      <c r="BT2212" s="1">
        <v>0</v>
      </c>
      <c r="BU2212" s="1">
        <v>0</v>
      </c>
      <c r="BV2212">
        <v>0</v>
      </c>
    </row>
    <row r="2213" spans="1:74" hidden="1" outlineLevel="1">
      <c r="A2213" t="s">
        <v>2365</v>
      </c>
      <c r="B2213" t="s">
        <v>3305</v>
      </c>
      <c r="C2213" s="1">
        <f t="shared" si="869"/>
        <v>65023</v>
      </c>
      <c r="D2213" s="7">
        <f>IF(N2213&gt;0, RANK(N2213,(N2213:P2213,Q2213:AE2213)),0)</f>
        <v>1</v>
      </c>
      <c r="E2213" s="7">
        <f>IF(O2213&gt;0,RANK(O2213,(N2213:P2213,Q2213:AE2213)),0)</f>
        <v>2</v>
      </c>
      <c r="F2213" s="7">
        <f>IF(P2213&gt;0,RANK(P2213,(N2213:P2213,Q2213:AE2213)),0)</f>
        <v>3</v>
      </c>
      <c r="G2213" s="1">
        <f t="shared" si="867"/>
        <v>4637</v>
      </c>
      <c r="H2213" s="2">
        <f t="shared" si="868"/>
        <v>7.1313227627147313E-2</v>
      </c>
      <c r="I2213" s="2"/>
      <c r="J2213" s="2">
        <f t="shared" si="870"/>
        <v>0.52727496424342157</v>
      </c>
      <c r="K2213" s="2">
        <f t="shared" si="871"/>
        <v>0.45596173661627426</v>
      </c>
      <c r="L2213" s="2">
        <f t="shared" si="872"/>
        <v>7.8895160174092243E-3</v>
      </c>
      <c r="M2213" s="2">
        <f t="shared" si="873"/>
        <v>8.8737831228949422E-3</v>
      </c>
      <c r="N2213" s="66">
        <v>34285</v>
      </c>
      <c r="O2213" s="66">
        <v>29648</v>
      </c>
      <c r="P2213" s="66">
        <v>513</v>
      </c>
      <c r="Q2213" s="66">
        <v>301</v>
      </c>
      <c r="R2213" s="66">
        <v>95</v>
      </c>
      <c r="S2213" s="66">
        <v>129</v>
      </c>
      <c r="U2213" s="66">
        <v>27</v>
      </c>
      <c r="W2213" s="66">
        <f>IF(Notes!B$31=1,IF(BR2213&gt;0,BR2213-T2213-SUM(X2213:AJ2213),SUM(BS2213:BY2213)),SUM(BS2213:BY2213))</f>
        <v>0</v>
      </c>
      <c r="Y2213" s="66">
        <v>1</v>
      </c>
      <c r="AA2213" s="66">
        <v>0</v>
      </c>
      <c r="AK2213" s="66">
        <v>24</v>
      </c>
      <c r="AN2213" s="7">
        <f>IF(Q2213&gt;0,RANK(Q2213,(N2213:P2213,Q2213:AE2213)),0)</f>
        <v>4</v>
      </c>
      <c r="AO2213" s="7">
        <f>IF(R2213&gt;0,RANK(R2213,(N2213:P2213,Q2213:AE2213)),0)</f>
        <v>6</v>
      </c>
      <c r="AP2213" s="7">
        <f>IF(T2213&gt;0,RANK(T2213,(N2213:P2213,Q2213:AE2213)),0)</f>
        <v>0</v>
      </c>
      <c r="AQ2213" s="7">
        <f>IF(S2213&gt;0,RANK(S2213,(N2213:P2213,Q2213:AE2213)),0)</f>
        <v>5</v>
      </c>
      <c r="AR2213" s="2">
        <f t="shared" si="874"/>
        <v>4.629131230487674E-3</v>
      </c>
      <c r="AS2213" s="2">
        <f t="shared" si="875"/>
        <v>1.4610214847054119E-3</v>
      </c>
      <c r="AT2213" s="2">
        <f t="shared" si="876"/>
        <v>0</v>
      </c>
      <c r="AU2213" s="2">
        <f t="shared" si="877"/>
        <v>1.9839133844947172E-3</v>
      </c>
      <c r="AW2213" t="s">
        <v>2365</v>
      </c>
      <c r="AX2213" t="s">
        <v>3305</v>
      </c>
      <c r="AY2213">
        <v>5</v>
      </c>
      <c r="BA2213" s="119">
        <v>39</v>
      </c>
      <c r="BB2213" s="121">
        <v>173</v>
      </c>
      <c r="BC2213" s="125">
        <f t="shared" si="857"/>
        <v>39173</v>
      </c>
      <c r="BE2213" s="7" t="s">
        <v>228</v>
      </c>
      <c r="BR2213" s="1">
        <v>142</v>
      </c>
      <c r="BS2213" s="1">
        <v>0</v>
      </c>
      <c r="BT2213" s="1">
        <v>0</v>
      </c>
      <c r="BU2213" s="1">
        <v>0</v>
      </c>
      <c r="BV2213">
        <v>0</v>
      </c>
    </row>
    <row r="2214" spans="1:74" hidden="1" outlineLevel="1">
      <c r="A2214" t="s">
        <v>1220</v>
      </c>
      <c r="B2214" t="s">
        <v>3305</v>
      </c>
      <c r="C2214" s="1">
        <f t="shared" si="869"/>
        <v>10977</v>
      </c>
      <c r="D2214" s="7">
        <f>IF(N2214&gt;0, RANK(N2214,(N2214:P2214,Q2214:AE2214)),0)</f>
        <v>2</v>
      </c>
      <c r="E2214" s="7">
        <f>IF(O2214&gt;0,RANK(O2214,(N2214:P2214,Q2214:AE2214)),0)</f>
        <v>1</v>
      </c>
      <c r="F2214" s="7">
        <f>IF(P2214&gt;0,RANK(P2214,(N2214:P2214,Q2214:AE2214)),0)</f>
        <v>3</v>
      </c>
      <c r="G2214" s="1">
        <f t="shared" si="867"/>
        <v>1809</v>
      </c>
      <c r="H2214" s="2">
        <f t="shared" si="868"/>
        <v>0.16479912544411041</v>
      </c>
      <c r="I2214" s="2"/>
      <c r="J2214" s="2">
        <f t="shared" si="870"/>
        <v>0.40639518994260726</v>
      </c>
      <c r="K2214" s="2">
        <f t="shared" si="871"/>
        <v>0.57119431538671772</v>
      </c>
      <c r="L2214" s="2">
        <f t="shared" si="872"/>
        <v>1.220734262548966E-2</v>
      </c>
      <c r="M2214" s="2">
        <f t="shared" si="873"/>
        <v>1.0203152045185359E-2</v>
      </c>
      <c r="N2214" s="66">
        <v>4461</v>
      </c>
      <c r="O2214" s="66">
        <v>6270</v>
      </c>
      <c r="P2214" s="66">
        <v>134</v>
      </c>
      <c r="Q2214" s="66">
        <v>39</v>
      </c>
      <c r="R2214" s="66">
        <v>18</v>
      </c>
      <c r="S2214" s="66">
        <v>32</v>
      </c>
      <c r="U2214" s="66">
        <v>10</v>
      </c>
      <c r="W2214" s="66">
        <f>IF(Notes!B$31=1,IF(BR2214&gt;0,BR2214-T2214-SUM(X2214:AJ2214),SUM(BS2214:BY2214)),SUM(BS2214:BY2214))</f>
        <v>0</v>
      </c>
      <c r="Y2214" s="66">
        <v>0</v>
      </c>
      <c r="AA2214" s="66">
        <v>0</v>
      </c>
      <c r="AK2214" s="66">
        <v>13</v>
      </c>
      <c r="AN2214" s="7">
        <f>IF(Q2214&gt;0,RANK(Q2214,(N2214:P2214,Q2214:AE2214)),0)</f>
        <v>4</v>
      </c>
      <c r="AO2214" s="7">
        <f>IF(R2214&gt;0,RANK(R2214,(N2214:P2214,Q2214:AE2214)),0)</f>
        <v>6</v>
      </c>
      <c r="AP2214" s="7">
        <f>IF(T2214&gt;0,RANK(T2214,(N2214:P2214,Q2214:AE2214)),0)</f>
        <v>0</v>
      </c>
      <c r="AQ2214" s="7">
        <f>IF(S2214&gt;0,RANK(S2214,(N2214:P2214,Q2214:AE2214)),0)</f>
        <v>5</v>
      </c>
      <c r="AR2214" s="2">
        <f t="shared" si="874"/>
        <v>3.5528833014484831E-3</v>
      </c>
      <c r="AS2214" s="2">
        <f t="shared" si="875"/>
        <v>1.6397922929762231E-3</v>
      </c>
      <c r="AT2214" s="2">
        <f t="shared" si="876"/>
        <v>0</v>
      </c>
      <c r="AU2214" s="2">
        <f t="shared" si="877"/>
        <v>2.9151862986243966E-3</v>
      </c>
      <c r="AW2214" t="s">
        <v>1220</v>
      </c>
      <c r="AX2214" t="s">
        <v>3305</v>
      </c>
      <c r="AY2214">
        <v>0</v>
      </c>
      <c r="BA2214" s="119">
        <v>39</v>
      </c>
      <c r="BB2214" s="121">
        <v>175</v>
      </c>
      <c r="BC2214" s="125">
        <f t="shared" si="857"/>
        <v>39175</v>
      </c>
      <c r="BE2214" s="7" t="s">
        <v>228</v>
      </c>
      <c r="BQ2214" s="105"/>
      <c r="BR2214" s="66">
        <v>25</v>
      </c>
      <c r="BS2214" s="1">
        <v>0</v>
      </c>
      <c r="BT2214" s="1">
        <v>0</v>
      </c>
      <c r="BU2214" s="1">
        <v>0</v>
      </c>
      <c r="BV2214">
        <v>0</v>
      </c>
    </row>
    <row r="2215" spans="1:74" collapsed="1">
      <c r="A2215" t="s">
        <v>3200</v>
      </c>
      <c r="B2215" t="s">
        <v>2781</v>
      </c>
      <c r="C2215" s="1">
        <f t="shared" si="869"/>
        <v>5708350</v>
      </c>
      <c r="D2215" s="7">
        <f>IF(N2215&gt;0, RANK(N2215,(N2215:P2215,Q2215:AE2215)),0)</f>
        <v>1</v>
      </c>
      <c r="E2215" s="7">
        <f>IF(O2215&gt;0,RANK(O2215,(N2215:P2215,Q2215:AE2215)),0)</f>
        <v>2</v>
      </c>
      <c r="F2215" s="7">
        <f>IF(P2215&gt;0,RANK(P2215,(N2215:P2215,Q2215:AE2215)),0)</f>
        <v>3</v>
      </c>
      <c r="G2215" s="1">
        <f t="shared" si="867"/>
        <v>262224</v>
      </c>
      <c r="H2215" s="2">
        <f t="shared" si="868"/>
        <v>4.5936916972505189E-2</v>
      </c>
      <c r="I2215" s="2"/>
      <c r="J2215" s="2">
        <f t="shared" si="870"/>
        <v>0.5150427006052537</v>
      </c>
      <c r="K2215" s="2">
        <f t="shared" si="871"/>
        <v>0.46910578363274852</v>
      </c>
      <c r="L2215" s="2">
        <f t="shared" si="872"/>
        <v>7.4166790753895607E-3</v>
      </c>
      <c r="M2215" s="2">
        <f t="shared" si="873"/>
        <v>8.4348366866082193E-3</v>
      </c>
      <c r="N2215" s="66">
        <f t="shared" ref="N2215:S2215" si="878">SUM(N2127:N2214)</f>
        <v>2940044</v>
      </c>
      <c r="O2215" s="66">
        <f t="shared" si="878"/>
        <v>2677820</v>
      </c>
      <c r="P2215" s="66">
        <f t="shared" si="878"/>
        <v>42337</v>
      </c>
      <c r="Q2215" s="66">
        <f t="shared" si="878"/>
        <v>19917</v>
      </c>
      <c r="R2215" s="66">
        <f t="shared" si="878"/>
        <v>8518</v>
      </c>
      <c r="S2215" s="66">
        <f t="shared" si="878"/>
        <v>12565</v>
      </c>
      <c r="U2215" s="66">
        <f>SUM(U2127:U2214)</f>
        <v>2735</v>
      </c>
      <c r="W2215" s="66">
        <f>SUM(W2127:W2214)</f>
        <v>347</v>
      </c>
      <c r="Y2215" s="66">
        <f>SUM(Y2127:Y2214)</f>
        <v>160</v>
      </c>
      <c r="AA2215" s="66">
        <f>SUM(AA2127:AA2214)</f>
        <v>2</v>
      </c>
      <c r="AK2215" s="66">
        <f>SUM(AK2127:AK2214)</f>
        <v>3905</v>
      </c>
      <c r="AL2215" s="66">
        <f>SUM(AL2127:AL2214)</f>
        <v>0</v>
      </c>
      <c r="AN2215" s="7">
        <f>IF(Q2215&gt;0,RANK(Q2215,(N2215:P2215,Q2215:AE2215)),0)</f>
        <v>4</v>
      </c>
      <c r="AO2215" s="7">
        <f>IF(R2215&gt;0,RANK(R2215,(N2215:P2215,Q2215:AE2215)),0)</f>
        <v>6</v>
      </c>
      <c r="AP2215" s="7">
        <f>IF(T2215&gt;0,RANK(T2215,(N2215:P2215,Q2215:AE2215)),0)</f>
        <v>0</v>
      </c>
      <c r="AQ2215" s="7">
        <f>IF(S2215&gt;0,RANK(S2215,(N2215:P2215,Q2215:AE2215)),0)</f>
        <v>5</v>
      </c>
      <c r="AR2215" s="2">
        <f t="shared" si="874"/>
        <v>3.4890993018998483E-3</v>
      </c>
      <c r="AS2215" s="2">
        <f t="shared" si="875"/>
        <v>1.4922000227736562E-3</v>
      </c>
      <c r="AT2215" s="2">
        <f t="shared" si="876"/>
        <v>0</v>
      </c>
      <c r="AU2215" s="2">
        <f t="shared" si="877"/>
        <v>2.201161456462901E-3</v>
      </c>
      <c r="AW2215" t="s">
        <v>3200</v>
      </c>
      <c r="AX2215" t="s">
        <v>2781</v>
      </c>
      <c r="BA2215" s="119">
        <v>39</v>
      </c>
      <c r="BB2215" s="121"/>
      <c r="BC2215" s="119">
        <v>39</v>
      </c>
      <c r="BE2215" s="7" t="s">
        <v>3272</v>
      </c>
      <c r="BR2215" s="1">
        <f>SUM(BR2127:BR2214)</f>
        <v>13960</v>
      </c>
      <c r="BS2215" s="1">
        <f>SUM(BS2127:BS2214)</f>
        <v>212</v>
      </c>
      <c r="BT2215" s="1">
        <f>SUM(BT2127:BT2214)</f>
        <v>1</v>
      </c>
      <c r="BU2215" s="1">
        <f>SUM(BU2127:BU2214)</f>
        <v>63</v>
      </c>
      <c r="BV2215" s="1">
        <f>SUM(BV2127:BV2214)</f>
        <v>71</v>
      </c>
    </row>
    <row r="2216" spans="1:74">
      <c r="C2216" s="1"/>
      <c r="E2216" s="7"/>
      <c r="F2216" s="7"/>
      <c r="I2216" s="2"/>
      <c r="AN2216" s="7"/>
      <c r="AO2216" s="7"/>
      <c r="AP2216" s="7"/>
      <c r="AQ2216" s="7"/>
      <c r="BA2216" s="119"/>
      <c r="BB2216" s="121"/>
      <c r="BC2216" s="125"/>
    </row>
    <row r="2217" spans="1:74" hidden="1" outlineLevel="1">
      <c r="A2217" t="s">
        <v>2836</v>
      </c>
      <c r="B2217" t="s">
        <v>1355</v>
      </c>
      <c r="C2217" s="1">
        <f t="shared" ref="C2217:C2248" si="879">SUM(N2217:AL2217)</f>
        <v>6690</v>
      </c>
      <c r="D2217" s="7">
        <f>IF(N2217&gt;0, RANK(N2217,(N2217:P2217,Q2217:AE2217)),0)</f>
        <v>2</v>
      </c>
      <c r="E2217" s="7">
        <f>IF(O2217&gt;0,RANK(O2217,(N2217:P2217,Q2217:AE2217)),0)</f>
        <v>1</v>
      </c>
      <c r="F2217" s="7">
        <f>IF(P2217&gt;0,RANK(P2217,(N2217:P2217,Q2217:AE2217)),0)</f>
        <v>0</v>
      </c>
      <c r="G2217" s="1">
        <f t="shared" si="867"/>
        <v>2586</v>
      </c>
      <c r="H2217" s="2">
        <f t="shared" si="868"/>
        <v>0.38654708520179371</v>
      </c>
      <c r="I2217" s="2"/>
      <c r="J2217" s="2">
        <f t="shared" ref="J2217:J2248" si="880">IF($C2217=0,"-",N2217/$C2217)</f>
        <v>0.30672645739910315</v>
      </c>
      <c r="K2217" s="2">
        <f t="shared" ref="K2217:K2248" si="881">IF($C2217=0,"-",O2217/$C2217)</f>
        <v>0.69327354260089691</v>
      </c>
      <c r="L2217" s="2">
        <f t="shared" ref="L2217:L2248" si="882">IF($C2217=0,"-",P2217/$C2217)</f>
        <v>0</v>
      </c>
      <c r="M2217" s="2">
        <f t="shared" ref="M2217:M2248" si="883">IF(C2217=0,"-",(1-J2217-K2217-L2217))</f>
        <v>0</v>
      </c>
      <c r="N2217" s="66">
        <v>2052</v>
      </c>
      <c r="O2217" s="66">
        <v>4638</v>
      </c>
      <c r="AN2217" s="7">
        <f>IF(Q2217&gt;0,RANK(Q2217,(N2217:P2217,Q2217:AE2217)),0)</f>
        <v>0</v>
      </c>
      <c r="AO2217" s="7">
        <f>IF(R2217&gt;0,RANK(R2217,(N2217:P2217,Q2217:AE2217)),0)</f>
        <v>0</v>
      </c>
      <c r="AP2217" s="7">
        <f>IF(T2217&gt;0,RANK(T2217,(N2217:P2217,Q2217:AE2217)),0)</f>
        <v>0</v>
      </c>
      <c r="AQ2217" s="7">
        <f>IF(S2217&gt;0,RANK(S2217,(N2217:P2217,Q2217:AE2217)),0)</f>
        <v>0</v>
      </c>
      <c r="AR2217" s="2">
        <f t="shared" ref="AR2217:AR2248" si="884">IF($C2217=0,"-",Q2217/$C2217)</f>
        <v>0</v>
      </c>
      <c r="AS2217" s="2">
        <f t="shared" ref="AS2217:AS2248" si="885">IF($C2217=0,"-",R2217/$C2217)</f>
        <v>0</v>
      </c>
      <c r="AT2217" s="2">
        <f t="shared" ref="AT2217:AT2248" si="886">IF($C2217=0,"-",T2217/$C2217)</f>
        <v>0</v>
      </c>
      <c r="AU2217" s="2">
        <f t="shared" ref="AU2217:AU2248" si="887">IF($C2217=0,"-",S2217/$C2217)</f>
        <v>0</v>
      </c>
      <c r="AW2217" t="s">
        <v>2836</v>
      </c>
      <c r="AX2217" t="s">
        <v>1355</v>
      </c>
      <c r="AY2217" s="1">
        <v>2</v>
      </c>
      <c r="AZ2217" s="1"/>
      <c r="BA2217" s="119">
        <v>40</v>
      </c>
      <c r="BB2217" s="121">
        <v>1</v>
      </c>
      <c r="BC2217" s="125">
        <f t="shared" ref="BC2217:BC2279" si="888">1000*BA2217+BB2217</f>
        <v>40001</v>
      </c>
      <c r="BD2217" s="1"/>
      <c r="BE2217" s="7" t="s">
        <v>228</v>
      </c>
    </row>
    <row r="2218" spans="1:74" hidden="1" outlineLevel="1">
      <c r="A2218" t="s">
        <v>906</v>
      </c>
      <c r="B2218" t="s">
        <v>1355</v>
      </c>
      <c r="C2218" s="1">
        <f t="shared" si="879"/>
        <v>2434</v>
      </c>
      <c r="D2218" s="7">
        <f>IF(N2218&gt;0, RANK(N2218,(N2218:P2218,Q2218:AE2218)),0)</f>
        <v>2</v>
      </c>
      <c r="E2218" s="7">
        <f>IF(O2218&gt;0,RANK(O2218,(N2218:P2218,Q2218:AE2218)),0)</f>
        <v>1</v>
      </c>
      <c r="F2218" s="7">
        <f>IF(P2218&gt;0,RANK(P2218,(N2218:P2218,Q2218:AE2218)),0)</f>
        <v>0</v>
      </c>
      <c r="G2218" s="1">
        <f t="shared" si="867"/>
        <v>1612</v>
      </c>
      <c r="H2218" s="2">
        <f t="shared" si="868"/>
        <v>0.66228430566967955</v>
      </c>
      <c r="I2218" s="2"/>
      <c r="J2218" s="2">
        <f t="shared" si="880"/>
        <v>0.16885784716516022</v>
      </c>
      <c r="K2218" s="2">
        <f t="shared" si="881"/>
        <v>0.83114215283483972</v>
      </c>
      <c r="L2218" s="2">
        <f t="shared" si="882"/>
        <v>0</v>
      </c>
      <c r="M2218" s="2">
        <f t="shared" si="883"/>
        <v>0</v>
      </c>
      <c r="N2218" s="66">
        <v>411</v>
      </c>
      <c r="O2218" s="66">
        <v>2023</v>
      </c>
      <c r="AN2218" s="7">
        <f>IF(Q2218&gt;0,RANK(Q2218,(N2218:P2218,Q2218:AE2218)),0)</f>
        <v>0</v>
      </c>
      <c r="AO2218" s="7">
        <f>IF(R2218&gt;0,RANK(R2218,(N2218:P2218,Q2218:AE2218)),0)</f>
        <v>0</v>
      </c>
      <c r="AP2218" s="7">
        <f>IF(T2218&gt;0,RANK(T2218,(N2218:P2218,Q2218:AE2218)),0)</f>
        <v>0</v>
      </c>
      <c r="AQ2218" s="7">
        <f>IF(S2218&gt;0,RANK(S2218,(N2218:P2218,Q2218:AE2218)),0)</f>
        <v>0</v>
      </c>
      <c r="AR2218" s="2">
        <f t="shared" si="884"/>
        <v>0</v>
      </c>
      <c r="AS2218" s="2">
        <f t="shared" si="885"/>
        <v>0</v>
      </c>
      <c r="AT2218" s="2">
        <f t="shared" si="886"/>
        <v>0</v>
      </c>
      <c r="AU2218" s="2">
        <f t="shared" si="887"/>
        <v>0</v>
      </c>
      <c r="AW2218" t="s">
        <v>906</v>
      </c>
      <c r="AX2218" t="s">
        <v>1355</v>
      </c>
      <c r="AY2218" s="1">
        <v>3</v>
      </c>
      <c r="AZ2218" s="1"/>
      <c r="BA2218" s="119">
        <v>40</v>
      </c>
      <c r="BB2218" s="121">
        <v>3</v>
      </c>
      <c r="BC2218" s="125">
        <f t="shared" si="888"/>
        <v>40003</v>
      </c>
      <c r="BD2218" s="1"/>
      <c r="BE2218" s="7" t="s">
        <v>228</v>
      </c>
    </row>
    <row r="2219" spans="1:74" hidden="1" outlineLevel="1">
      <c r="A2219" t="s">
        <v>511</v>
      </c>
      <c r="B2219" t="s">
        <v>1355</v>
      </c>
      <c r="C2219" s="1">
        <f t="shared" si="879"/>
        <v>4881</v>
      </c>
      <c r="D2219" s="7">
        <f>IF(N2219&gt;0, RANK(N2219,(N2219:P2219,Q2219:AE2219)),0)</f>
        <v>2</v>
      </c>
      <c r="E2219" s="7">
        <f>IF(O2219&gt;0,RANK(O2219,(N2219:P2219,Q2219:AE2219)),0)</f>
        <v>1</v>
      </c>
      <c r="F2219" s="7">
        <f>IF(P2219&gt;0,RANK(P2219,(N2219:P2219,Q2219:AE2219)),0)</f>
        <v>0</v>
      </c>
      <c r="G2219" s="1">
        <f t="shared" si="867"/>
        <v>2141</v>
      </c>
      <c r="H2219" s="2">
        <f t="shared" si="868"/>
        <v>0.43863962302806803</v>
      </c>
      <c r="I2219" s="2"/>
      <c r="J2219" s="2">
        <f t="shared" si="880"/>
        <v>0.28068018848596599</v>
      </c>
      <c r="K2219" s="2">
        <f t="shared" si="881"/>
        <v>0.71931981151403401</v>
      </c>
      <c r="L2219" s="2">
        <f t="shared" si="882"/>
        <v>0</v>
      </c>
      <c r="M2219" s="2">
        <f t="shared" si="883"/>
        <v>0</v>
      </c>
      <c r="N2219" s="66">
        <v>1370</v>
      </c>
      <c r="O2219" s="66">
        <v>3511</v>
      </c>
      <c r="AN2219" s="7">
        <f>IF(Q2219&gt;0,RANK(Q2219,(N2219:P2219,Q2219:AE2219)),0)</f>
        <v>0</v>
      </c>
      <c r="AO2219" s="7">
        <f>IF(R2219&gt;0,RANK(R2219,(N2219:P2219,Q2219:AE2219)),0)</f>
        <v>0</v>
      </c>
      <c r="AP2219" s="7">
        <f>IF(T2219&gt;0,RANK(T2219,(N2219:P2219,Q2219:AE2219)),0)</f>
        <v>0</v>
      </c>
      <c r="AQ2219" s="7">
        <f>IF(S2219&gt;0,RANK(S2219,(N2219:P2219,Q2219:AE2219)),0)</f>
        <v>0</v>
      </c>
      <c r="AR2219" s="2">
        <f t="shared" si="884"/>
        <v>0</v>
      </c>
      <c r="AS2219" s="2">
        <f t="shared" si="885"/>
        <v>0</v>
      </c>
      <c r="AT2219" s="2">
        <f t="shared" si="886"/>
        <v>0</v>
      </c>
      <c r="AU2219" s="2">
        <f t="shared" si="887"/>
        <v>0</v>
      </c>
      <c r="AW2219" t="s">
        <v>511</v>
      </c>
      <c r="AX2219" t="s">
        <v>1355</v>
      </c>
      <c r="AY2219" s="1">
        <v>2</v>
      </c>
      <c r="AZ2219" s="1"/>
      <c r="BA2219" s="119">
        <v>40</v>
      </c>
      <c r="BB2219" s="121">
        <v>5</v>
      </c>
      <c r="BC2219" s="125">
        <f t="shared" si="888"/>
        <v>40005</v>
      </c>
      <c r="BD2219" s="1"/>
      <c r="BE2219" s="7" t="s">
        <v>228</v>
      </c>
    </row>
    <row r="2220" spans="1:74" hidden="1" outlineLevel="1">
      <c r="A2220" t="s">
        <v>1629</v>
      </c>
      <c r="B2220" t="s">
        <v>1355</v>
      </c>
      <c r="C2220" s="1">
        <f t="shared" si="879"/>
        <v>2464</v>
      </c>
      <c r="D2220" s="7">
        <f>IF(N2220&gt;0, RANK(N2220,(N2220:P2220,Q2220:AE2220)),0)</f>
        <v>2</v>
      </c>
      <c r="E2220" s="7">
        <f>IF(O2220&gt;0,RANK(O2220,(N2220:P2220,Q2220:AE2220)),0)</f>
        <v>1</v>
      </c>
      <c r="F2220" s="7">
        <f>IF(P2220&gt;0,RANK(P2220,(N2220:P2220,Q2220:AE2220)),0)</f>
        <v>0</v>
      </c>
      <c r="G2220" s="1">
        <f t="shared" si="867"/>
        <v>1934</v>
      </c>
      <c r="H2220" s="2">
        <f t="shared" si="868"/>
        <v>0.78490259740259738</v>
      </c>
      <c r="I2220" s="2"/>
      <c r="J2220" s="2">
        <f t="shared" si="880"/>
        <v>0.1075487012987013</v>
      </c>
      <c r="K2220" s="2">
        <f t="shared" si="881"/>
        <v>0.89245129870129869</v>
      </c>
      <c r="L2220" s="2">
        <f t="shared" si="882"/>
        <v>0</v>
      </c>
      <c r="M2220" s="2">
        <f t="shared" si="883"/>
        <v>0</v>
      </c>
      <c r="N2220" s="66">
        <v>265</v>
      </c>
      <c r="O2220" s="66">
        <v>2199</v>
      </c>
      <c r="AN2220" s="7">
        <f>IF(Q2220&gt;0,RANK(Q2220,(N2220:P2220,Q2220:AE2220)),0)</f>
        <v>0</v>
      </c>
      <c r="AO2220" s="7">
        <f>IF(R2220&gt;0,RANK(R2220,(N2220:P2220,Q2220:AE2220)),0)</f>
        <v>0</v>
      </c>
      <c r="AP2220" s="7">
        <f>IF(T2220&gt;0,RANK(T2220,(N2220:P2220,Q2220:AE2220)),0)</f>
        <v>0</v>
      </c>
      <c r="AQ2220" s="7">
        <f>IF(S2220&gt;0,RANK(S2220,(N2220:P2220,Q2220:AE2220)),0)</f>
        <v>0</v>
      </c>
      <c r="AR2220" s="2">
        <f t="shared" si="884"/>
        <v>0</v>
      </c>
      <c r="AS2220" s="2">
        <f t="shared" si="885"/>
        <v>0</v>
      </c>
      <c r="AT2220" s="2">
        <f t="shared" si="886"/>
        <v>0</v>
      </c>
      <c r="AU2220" s="2">
        <f t="shared" si="887"/>
        <v>0</v>
      </c>
      <c r="AW2220" t="s">
        <v>1629</v>
      </c>
      <c r="AX2220" t="s">
        <v>1355</v>
      </c>
      <c r="AY2220" s="1">
        <v>3</v>
      </c>
      <c r="AZ2220" s="1"/>
      <c r="BA2220" s="119">
        <v>40</v>
      </c>
      <c r="BB2220" s="121">
        <v>7</v>
      </c>
      <c r="BC2220" s="125">
        <f t="shared" si="888"/>
        <v>40007</v>
      </c>
      <c r="BD2220" s="1"/>
      <c r="BE2220" s="7" t="s">
        <v>228</v>
      </c>
    </row>
    <row r="2221" spans="1:74" hidden="1" outlineLevel="1">
      <c r="A2221" t="s">
        <v>3432</v>
      </c>
      <c r="B2221" t="s">
        <v>1355</v>
      </c>
      <c r="C2221" s="1">
        <f t="shared" si="879"/>
        <v>7397</v>
      </c>
      <c r="D2221" s="7">
        <f>IF(N2221&gt;0, RANK(N2221,(N2221:P2221,Q2221:AE2221)),0)</f>
        <v>2</v>
      </c>
      <c r="E2221" s="7">
        <f>IF(O2221&gt;0,RANK(O2221,(N2221:P2221,Q2221:AE2221)),0)</f>
        <v>1</v>
      </c>
      <c r="F2221" s="7">
        <f>IF(P2221&gt;0,RANK(P2221,(N2221:P2221,Q2221:AE2221)),0)</f>
        <v>0</v>
      </c>
      <c r="G2221" s="1">
        <f t="shared" si="867"/>
        <v>4147</v>
      </c>
      <c r="H2221" s="2">
        <f t="shared" si="868"/>
        <v>0.56063268892794371</v>
      </c>
      <c r="I2221" s="2"/>
      <c r="J2221" s="2">
        <f t="shared" si="880"/>
        <v>0.21968365553602812</v>
      </c>
      <c r="K2221" s="2">
        <f t="shared" si="881"/>
        <v>0.78031634446397191</v>
      </c>
      <c r="L2221" s="2">
        <f t="shared" si="882"/>
        <v>0</v>
      </c>
      <c r="M2221" s="2">
        <f t="shared" si="883"/>
        <v>0</v>
      </c>
      <c r="N2221" s="66">
        <v>1625</v>
      </c>
      <c r="O2221" s="66">
        <v>5772</v>
      </c>
      <c r="AN2221" s="7">
        <f>IF(Q2221&gt;0,RANK(Q2221,(N2221:P2221,Q2221:AE2221)),0)</f>
        <v>0</v>
      </c>
      <c r="AO2221" s="7">
        <f>IF(R2221&gt;0,RANK(R2221,(N2221:P2221,Q2221:AE2221)),0)</f>
        <v>0</v>
      </c>
      <c r="AP2221" s="7">
        <f>IF(T2221&gt;0,RANK(T2221,(N2221:P2221,Q2221:AE2221)),0)</f>
        <v>0</v>
      </c>
      <c r="AQ2221" s="7">
        <f>IF(S2221&gt;0,RANK(S2221,(N2221:P2221,Q2221:AE2221)),0)</f>
        <v>0</v>
      </c>
      <c r="AR2221" s="2">
        <f t="shared" si="884"/>
        <v>0</v>
      </c>
      <c r="AS2221" s="2">
        <f t="shared" si="885"/>
        <v>0</v>
      </c>
      <c r="AT2221" s="2">
        <f t="shared" si="886"/>
        <v>0</v>
      </c>
      <c r="AU2221" s="2">
        <f t="shared" si="887"/>
        <v>0</v>
      </c>
      <c r="AW2221" t="s">
        <v>3432</v>
      </c>
      <c r="AX2221" t="s">
        <v>1355</v>
      </c>
      <c r="AY2221" s="1">
        <v>3</v>
      </c>
      <c r="AZ2221" s="1"/>
      <c r="BA2221" s="119">
        <v>40</v>
      </c>
      <c r="BB2221" s="121">
        <v>9</v>
      </c>
      <c r="BC2221" s="125">
        <f t="shared" si="888"/>
        <v>40009</v>
      </c>
      <c r="BD2221" s="1"/>
      <c r="BE2221" s="7" t="s">
        <v>228</v>
      </c>
    </row>
    <row r="2222" spans="1:74" hidden="1" outlineLevel="1">
      <c r="A2222" t="s">
        <v>2938</v>
      </c>
      <c r="B2222" t="s">
        <v>1355</v>
      </c>
      <c r="C2222" s="1">
        <f t="shared" si="879"/>
        <v>4112</v>
      </c>
      <c r="D2222" s="7">
        <f>IF(N2222&gt;0, RANK(N2222,(N2222:P2222,Q2222:AE2222)),0)</f>
        <v>2</v>
      </c>
      <c r="E2222" s="7">
        <f>IF(O2222&gt;0,RANK(O2222,(N2222:P2222,Q2222:AE2222)),0)</f>
        <v>1</v>
      </c>
      <c r="F2222" s="7">
        <f>IF(P2222&gt;0,RANK(P2222,(N2222:P2222,Q2222:AE2222)),0)</f>
        <v>0</v>
      </c>
      <c r="G2222" s="1">
        <f t="shared" si="867"/>
        <v>2090</v>
      </c>
      <c r="H2222" s="2">
        <f t="shared" si="868"/>
        <v>0.50826848249027234</v>
      </c>
      <c r="I2222" s="2"/>
      <c r="J2222" s="2">
        <f t="shared" si="880"/>
        <v>0.2458657587548638</v>
      </c>
      <c r="K2222" s="2">
        <f t="shared" si="881"/>
        <v>0.75413424124513617</v>
      </c>
      <c r="L2222" s="2">
        <f t="shared" si="882"/>
        <v>0</v>
      </c>
      <c r="M2222" s="2">
        <f t="shared" si="883"/>
        <v>0</v>
      </c>
      <c r="N2222" s="66">
        <v>1011</v>
      </c>
      <c r="O2222" s="66">
        <v>3101</v>
      </c>
      <c r="AN2222" s="7">
        <f>IF(Q2222&gt;0,RANK(Q2222,(N2222:P2222,Q2222:AE2222)),0)</f>
        <v>0</v>
      </c>
      <c r="AO2222" s="7">
        <f>IF(R2222&gt;0,RANK(R2222,(N2222:P2222,Q2222:AE2222)),0)</f>
        <v>0</v>
      </c>
      <c r="AP2222" s="7">
        <f>IF(T2222&gt;0,RANK(T2222,(N2222:P2222,Q2222:AE2222)),0)</f>
        <v>0</v>
      </c>
      <c r="AQ2222" s="7">
        <f>IF(S2222&gt;0,RANK(S2222,(N2222:P2222,Q2222:AE2222)),0)</f>
        <v>0</v>
      </c>
      <c r="AR2222" s="2">
        <f t="shared" si="884"/>
        <v>0</v>
      </c>
      <c r="AS2222" s="2">
        <f t="shared" si="885"/>
        <v>0</v>
      </c>
      <c r="AT2222" s="2">
        <f t="shared" si="886"/>
        <v>0</v>
      </c>
      <c r="AU2222" s="2">
        <f t="shared" si="887"/>
        <v>0</v>
      </c>
      <c r="AW2222" t="s">
        <v>2938</v>
      </c>
      <c r="AX2222" t="s">
        <v>1355</v>
      </c>
      <c r="AY2222" s="1">
        <v>3</v>
      </c>
      <c r="AZ2222" s="1"/>
      <c r="BA2222" s="119">
        <v>40</v>
      </c>
      <c r="BB2222" s="121">
        <v>11</v>
      </c>
      <c r="BC2222" s="125">
        <f t="shared" si="888"/>
        <v>40011</v>
      </c>
      <c r="BD2222" s="1"/>
      <c r="BE2222" s="7" t="s">
        <v>228</v>
      </c>
    </row>
    <row r="2223" spans="1:74" hidden="1" outlineLevel="1">
      <c r="A2223" t="s">
        <v>697</v>
      </c>
      <c r="B2223" t="s">
        <v>1355</v>
      </c>
      <c r="C2223" s="1">
        <f t="shared" si="879"/>
        <v>13733</v>
      </c>
      <c r="D2223" s="7">
        <f>IF(N2223&gt;0, RANK(N2223,(N2223:P2223,Q2223:AE2223)),0)</f>
        <v>2</v>
      </c>
      <c r="E2223" s="7">
        <f>IF(O2223&gt;0,RANK(O2223,(N2223:P2223,Q2223:AE2223)),0)</f>
        <v>1</v>
      </c>
      <c r="F2223" s="7">
        <f>IF(P2223&gt;0,RANK(P2223,(N2223:P2223,Q2223:AE2223)),0)</f>
        <v>0</v>
      </c>
      <c r="G2223" s="1">
        <f t="shared" si="867"/>
        <v>4881</v>
      </c>
      <c r="H2223" s="2">
        <f t="shared" si="868"/>
        <v>0.35542124808854586</v>
      </c>
      <c r="I2223" s="2"/>
      <c r="J2223" s="2">
        <f t="shared" si="880"/>
        <v>0.3222893759557271</v>
      </c>
      <c r="K2223" s="2">
        <f t="shared" si="881"/>
        <v>0.67771062404427296</v>
      </c>
      <c r="L2223" s="2">
        <f t="shared" si="882"/>
        <v>0</v>
      </c>
      <c r="M2223" s="2">
        <f t="shared" si="883"/>
        <v>0</v>
      </c>
      <c r="N2223" s="66">
        <v>4426</v>
      </c>
      <c r="O2223" s="66">
        <v>9307</v>
      </c>
      <c r="AN2223" s="7">
        <f>IF(Q2223&gt;0,RANK(Q2223,(N2223:P2223,Q2223:AE2223)),0)</f>
        <v>0</v>
      </c>
      <c r="AO2223" s="7">
        <f>IF(R2223&gt;0,RANK(R2223,(N2223:P2223,Q2223:AE2223)),0)</f>
        <v>0</v>
      </c>
      <c r="AP2223" s="7">
        <f>IF(T2223&gt;0,RANK(T2223,(N2223:P2223,Q2223:AE2223)),0)</f>
        <v>0</v>
      </c>
      <c r="AQ2223" s="7">
        <f>IF(S2223&gt;0,RANK(S2223,(N2223:P2223,Q2223:AE2223)),0)</f>
        <v>0</v>
      </c>
      <c r="AR2223" s="2">
        <f t="shared" si="884"/>
        <v>0</v>
      </c>
      <c r="AS2223" s="2">
        <f t="shared" si="885"/>
        <v>0</v>
      </c>
      <c r="AT2223" s="2">
        <f t="shared" si="886"/>
        <v>0</v>
      </c>
      <c r="AU2223" s="2">
        <f t="shared" si="887"/>
        <v>0</v>
      </c>
      <c r="AW2223" t="s">
        <v>697</v>
      </c>
      <c r="AX2223" t="s">
        <v>1355</v>
      </c>
      <c r="AY2223" s="1">
        <v>2</v>
      </c>
      <c r="AZ2223" s="1"/>
      <c r="BA2223" s="119">
        <v>40</v>
      </c>
      <c r="BB2223" s="121">
        <v>13</v>
      </c>
      <c r="BC2223" s="125">
        <f t="shared" si="888"/>
        <v>40013</v>
      </c>
      <c r="BD2223" s="1"/>
      <c r="BE2223" s="7" t="s">
        <v>228</v>
      </c>
    </row>
    <row r="2224" spans="1:74" hidden="1" outlineLevel="1">
      <c r="A2224" t="s">
        <v>1806</v>
      </c>
      <c r="B2224" t="s">
        <v>1355</v>
      </c>
      <c r="C2224" s="1">
        <f t="shared" si="879"/>
        <v>9817</v>
      </c>
      <c r="D2224" s="7">
        <f>IF(N2224&gt;0, RANK(N2224,(N2224:P2224,Q2224:AE2224)),0)</f>
        <v>2</v>
      </c>
      <c r="E2224" s="7">
        <f>IF(O2224&gt;0,RANK(O2224,(N2224:P2224,Q2224:AE2224)),0)</f>
        <v>1</v>
      </c>
      <c r="F2224" s="7">
        <f>IF(P2224&gt;0,RANK(P2224,(N2224:P2224,Q2224:AE2224)),0)</f>
        <v>0</v>
      </c>
      <c r="G2224" s="1">
        <f t="shared" si="867"/>
        <v>3009</v>
      </c>
      <c r="H2224" s="2">
        <f t="shared" si="868"/>
        <v>0.30650911683813792</v>
      </c>
      <c r="I2224" s="2"/>
      <c r="J2224" s="2">
        <f t="shared" si="880"/>
        <v>0.34674544158093101</v>
      </c>
      <c r="K2224" s="2">
        <f t="shared" si="881"/>
        <v>0.65325455841906899</v>
      </c>
      <c r="L2224" s="2">
        <f t="shared" si="882"/>
        <v>0</v>
      </c>
      <c r="M2224" s="2">
        <f t="shared" si="883"/>
        <v>0</v>
      </c>
      <c r="N2224" s="66">
        <v>3404</v>
      </c>
      <c r="O2224" s="66">
        <v>6413</v>
      </c>
      <c r="AN2224" s="7">
        <f>IF(Q2224&gt;0,RANK(Q2224,(N2224:P2224,Q2224:AE2224)),0)</f>
        <v>0</v>
      </c>
      <c r="AO2224" s="7">
        <f>IF(R2224&gt;0,RANK(R2224,(N2224:P2224,Q2224:AE2224)),0)</f>
        <v>0</v>
      </c>
      <c r="AP2224" s="7">
        <f>IF(T2224&gt;0,RANK(T2224,(N2224:P2224,Q2224:AE2224)),0)</f>
        <v>0</v>
      </c>
      <c r="AQ2224" s="7">
        <f>IF(S2224&gt;0,RANK(S2224,(N2224:P2224,Q2224:AE2224)),0)</f>
        <v>0</v>
      </c>
      <c r="AR2224" s="2">
        <f t="shared" si="884"/>
        <v>0</v>
      </c>
      <c r="AS2224" s="2">
        <f t="shared" si="885"/>
        <v>0</v>
      </c>
      <c r="AT2224" s="2">
        <f t="shared" si="886"/>
        <v>0</v>
      </c>
      <c r="AU2224" s="2">
        <f t="shared" si="887"/>
        <v>0</v>
      </c>
      <c r="AW2224" t="s">
        <v>1806</v>
      </c>
      <c r="AX2224" t="s">
        <v>1355</v>
      </c>
      <c r="AY2224" s="1">
        <v>3</v>
      </c>
      <c r="AZ2224" s="1"/>
      <c r="BA2224" s="119">
        <v>40</v>
      </c>
      <c r="BB2224" s="121">
        <v>15</v>
      </c>
      <c r="BC2224" s="125">
        <f t="shared" si="888"/>
        <v>40015</v>
      </c>
      <c r="BD2224" s="1"/>
      <c r="BE2224" s="7" t="s">
        <v>228</v>
      </c>
    </row>
    <row r="2225" spans="1:57" hidden="1" outlineLevel="1">
      <c r="A2225" t="s">
        <v>3021</v>
      </c>
      <c r="B2225" t="s">
        <v>1355</v>
      </c>
      <c r="C2225" s="1">
        <f t="shared" si="879"/>
        <v>47854</v>
      </c>
      <c r="D2225" s="7">
        <f>IF(N2225&gt;0, RANK(N2225,(N2225:P2225,Q2225:AE2225)),0)</f>
        <v>2</v>
      </c>
      <c r="E2225" s="7">
        <f>IF(O2225&gt;0,RANK(O2225,(N2225:P2225,Q2225:AE2225)),0)</f>
        <v>1</v>
      </c>
      <c r="F2225" s="7">
        <f>IF(P2225&gt;0,RANK(P2225,(N2225:P2225,Q2225:AE2225)),0)</f>
        <v>0</v>
      </c>
      <c r="G2225" s="1">
        <f t="shared" si="867"/>
        <v>25002</v>
      </c>
      <c r="H2225" s="2">
        <f t="shared" si="868"/>
        <v>0.52246416182555278</v>
      </c>
      <c r="I2225" s="2"/>
      <c r="J2225" s="2">
        <f t="shared" si="880"/>
        <v>0.23876791908722364</v>
      </c>
      <c r="K2225" s="2">
        <f t="shared" si="881"/>
        <v>0.76123208091277639</v>
      </c>
      <c r="L2225" s="2">
        <f t="shared" si="882"/>
        <v>0</v>
      </c>
      <c r="M2225" s="2">
        <f t="shared" si="883"/>
        <v>0</v>
      </c>
      <c r="N2225" s="66">
        <v>11426</v>
      </c>
      <c r="O2225" s="66">
        <v>36428</v>
      </c>
      <c r="AN2225" s="7">
        <f>IF(Q2225&gt;0,RANK(Q2225,(N2225:P2225,Q2225:AE2225)),0)</f>
        <v>0</v>
      </c>
      <c r="AO2225" s="7">
        <f>IF(R2225&gt;0,RANK(R2225,(N2225:P2225,Q2225:AE2225)),0)</f>
        <v>0</v>
      </c>
      <c r="AP2225" s="7">
        <f>IF(T2225&gt;0,RANK(T2225,(N2225:P2225,Q2225:AE2225)),0)</f>
        <v>0</v>
      </c>
      <c r="AQ2225" s="7">
        <f>IF(S2225&gt;0,RANK(S2225,(N2225:P2225,Q2225:AE2225)),0)</f>
        <v>0</v>
      </c>
      <c r="AR2225" s="2">
        <f t="shared" si="884"/>
        <v>0</v>
      </c>
      <c r="AS2225" s="2">
        <f t="shared" si="885"/>
        <v>0</v>
      </c>
      <c r="AT2225" s="2">
        <f t="shared" si="886"/>
        <v>0</v>
      </c>
      <c r="AU2225" s="2">
        <f t="shared" si="887"/>
        <v>0</v>
      </c>
      <c r="AW2225" t="s">
        <v>3021</v>
      </c>
      <c r="AX2225" t="s">
        <v>1355</v>
      </c>
      <c r="AY2225" s="1">
        <v>0</v>
      </c>
      <c r="BA2225" s="119">
        <v>40</v>
      </c>
      <c r="BB2225" s="121">
        <v>17</v>
      </c>
      <c r="BC2225" s="125">
        <f t="shared" si="888"/>
        <v>40017</v>
      </c>
      <c r="BE2225" s="7" t="s">
        <v>228</v>
      </c>
    </row>
    <row r="2226" spans="1:57" hidden="1" outlineLevel="1">
      <c r="A2226" t="s">
        <v>2483</v>
      </c>
      <c r="B2226" t="s">
        <v>1355</v>
      </c>
      <c r="C2226" s="1">
        <f t="shared" si="879"/>
        <v>18844</v>
      </c>
      <c r="D2226" s="7">
        <f>IF(N2226&gt;0, RANK(N2226,(N2226:P2226,Q2226:AE2226)),0)</f>
        <v>2</v>
      </c>
      <c r="E2226" s="7">
        <f>IF(O2226&gt;0,RANK(O2226,(N2226:P2226,Q2226:AE2226)),0)</f>
        <v>1</v>
      </c>
      <c r="F2226" s="7">
        <f>IF(P2226&gt;0,RANK(P2226,(N2226:P2226,Q2226:AE2226)),0)</f>
        <v>0</v>
      </c>
      <c r="G2226" s="1">
        <f t="shared" si="867"/>
        <v>7638</v>
      </c>
      <c r="H2226" s="2">
        <f t="shared" si="868"/>
        <v>0.40532795584801529</v>
      </c>
      <c r="I2226" s="2"/>
      <c r="J2226" s="2">
        <f t="shared" si="880"/>
        <v>0.29733602207599236</v>
      </c>
      <c r="K2226" s="2">
        <f t="shared" si="881"/>
        <v>0.70266397792400759</v>
      </c>
      <c r="L2226" s="2">
        <f t="shared" si="882"/>
        <v>0</v>
      </c>
      <c r="M2226" s="2">
        <f t="shared" si="883"/>
        <v>0</v>
      </c>
      <c r="N2226" s="66">
        <v>5603</v>
      </c>
      <c r="O2226" s="66">
        <v>13241</v>
      </c>
      <c r="AN2226" s="7">
        <f>IF(Q2226&gt;0,RANK(Q2226,(N2226:P2226,Q2226:AE2226)),0)</f>
        <v>0</v>
      </c>
      <c r="AO2226" s="7">
        <f>IF(R2226&gt;0,RANK(R2226,(N2226:P2226,Q2226:AE2226)),0)</f>
        <v>0</v>
      </c>
      <c r="AP2226" s="7">
        <f>IF(T2226&gt;0,RANK(T2226,(N2226:P2226,Q2226:AE2226)),0)</f>
        <v>0</v>
      </c>
      <c r="AQ2226" s="7">
        <f>IF(S2226&gt;0,RANK(S2226,(N2226:P2226,Q2226:AE2226)),0)</f>
        <v>0</v>
      </c>
      <c r="AR2226" s="2">
        <f t="shared" si="884"/>
        <v>0</v>
      </c>
      <c r="AS2226" s="2">
        <f t="shared" si="885"/>
        <v>0</v>
      </c>
      <c r="AT2226" s="2">
        <f t="shared" si="886"/>
        <v>0</v>
      </c>
      <c r="AU2226" s="2">
        <f t="shared" si="887"/>
        <v>0</v>
      </c>
      <c r="AW2226" t="s">
        <v>2483</v>
      </c>
      <c r="AX2226" t="s">
        <v>1355</v>
      </c>
      <c r="AY2226" s="1">
        <v>4</v>
      </c>
      <c r="BA2226" s="119">
        <v>40</v>
      </c>
      <c r="BB2226" s="121">
        <v>19</v>
      </c>
      <c r="BC2226" s="125">
        <f t="shared" si="888"/>
        <v>40019</v>
      </c>
      <c r="BE2226" s="7" t="s">
        <v>228</v>
      </c>
    </row>
    <row r="2227" spans="1:57" hidden="1" outlineLevel="1">
      <c r="A2227" t="s">
        <v>3147</v>
      </c>
      <c r="B2227" t="s">
        <v>1355</v>
      </c>
      <c r="C2227" s="1">
        <f t="shared" si="879"/>
        <v>16380</v>
      </c>
      <c r="D2227" s="7">
        <f>IF(N2227&gt;0, RANK(N2227,(N2227:P2227,Q2227:AE2227)),0)</f>
        <v>2</v>
      </c>
      <c r="E2227" s="7">
        <f>IF(O2227&gt;0,RANK(O2227,(N2227:P2227,Q2227:AE2227)),0)</f>
        <v>1</v>
      </c>
      <c r="F2227" s="7">
        <f>IF(P2227&gt;0,RANK(P2227,(N2227:P2227,Q2227:AE2227)),0)</f>
        <v>0</v>
      </c>
      <c r="G2227" s="1">
        <f t="shared" si="867"/>
        <v>1992</v>
      </c>
      <c r="H2227" s="2">
        <f t="shared" si="868"/>
        <v>0.12161172161172161</v>
      </c>
      <c r="I2227" s="2"/>
      <c r="J2227" s="2">
        <f t="shared" si="880"/>
        <v>0.43919413919413919</v>
      </c>
      <c r="K2227" s="2">
        <f t="shared" si="881"/>
        <v>0.56080586080586081</v>
      </c>
      <c r="L2227" s="2">
        <f t="shared" si="882"/>
        <v>0</v>
      </c>
      <c r="M2227" s="2">
        <f t="shared" si="883"/>
        <v>0</v>
      </c>
      <c r="N2227" s="66">
        <v>7194</v>
      </c>
      <c r="O2227" s="66">
        <v>9186</v>
      </c>
      <c r="AN2227" s="7">
        <f>IF(Q2227&gt;0,RANK(Q2227,(N2227:P2227,Q2227:AE2227)),0)</f>
        <v>0</v>
      </c>
      <c r="AO2227" s="7">
        <f>IF(R2227&gt;0,RANK(R2227,(N2227:P2227,Q2227:AE2227)),0)</f>
        <v>0</v>
      </c>
      <c r="AP2227" s="7">
        <f>IF(T2227&gt;0,RANK(T2227,(N2227:P2227,Q2227:AE2227)),0)</f>
        <v>0</v>
      </c>
      <c r="AQ2227" s="7">
        <f>IF(S2227&gt;0,RANK(S2227,(N2227:P2227,Q2227:AE2227)),0)</f>
        <v>0</v>
      </c>
      <c r="AR2227" s="2">
        <f t="shared" si="884"/>
        <v>0</v>
      </c>
      <c r="AS2227" s="2">
        <f t="shared" si="885"/>
        <v>0</v>
      </c>
      <c r="AT2227" s="2">
        <f t="shared" si="886"/>
        <v>0</v>
      </c>
      <c r="AU2227" s="2">
        <f t="shared" si="887"/>
        <v>0</v>
      </c>
      <c r="AW2227" t="s">
        <v>3147</v>
      </c>
      <c r="AX2227" t="s">
        <v>1355</v>
      </c>
      <c r="AY2227" s="1">
        <v>2</v>
      </c>
      <c r="BA2227" s="119">
        <v>40</v>
      </c>
      <c r="BB2227" s="121">
        <v>21</v>
      </c>
      <c r="BC2227" s="125">
        <f t="shared" si="888"/>
        <v>40021</v>
      </c>
      <c r="BE2227" s="7" t="s">
        <v>228</v>
      </c>
    </row>
    <row r="2228" spans="1:57" hidden="1" outlineLevel="1">
      <c r="A2228" t="s">
        <v>366</v>
      </c>
      <c r="B2228" t="s">
        <v>1355</v>
      </c>
      <c r="C2228" s="1">
        <f t="shared" si="879"/>
        <v>5590</v>
      </c>
      <c r="D2228" s="7">
        <f>IF(N2228&gt;0, RANK(N2228,(N2228:P2228,Q2228:AE2228)),0)</f>
        <v>2</v>
      </c>
      <c r="E2228" s="7">
        <f>IF(O2228&gt;0,RANK(O2228,(N2228:P2228,Q2228:AE2228)),0)</f>
        <v>1</v>
      </c>
      <c r="F2228" s="7">
        <f>IF(P2228&gt;0,RANK(P2228,(N2228:P2228,Q2228:AE2228)),0)</f>
        <v>0</v>
      </c>
      <c r="G2228" s="1">
        <f t="shared" si="867"/>
        <v>1870</v>
      </c>
      <c r="H2228" s="2">
        <f t="shared" si="868"/>
        <v>0.33452593917710199</v>
      </c>
      <c r="I2228" s="2"/>
      <c r="J2228" s="2">
        <f t="shared" si="880"/>
        <v>0.33273703041144903</v>
      </c>
      <c r="K2228" s="2">
        <f t="shared" si="881"/>
        <v>0.66726296958855102</v>
      </c>
      <c r="L2228" s="2">
        <f t="shared" si="882"/>
        <v>0</v>
      </c>
      <c r="M2228" s="2">
        <f t="shared" si="883"/>
        <v>0</v>
      </c>
      <c r="N2228" s="66">
        <v>1860</v>
      </c>
      <c r="O2228" s="66">
        <v>3730</v>
      </c>
      <c r="AN2228" s="7">
        <f>IF(Q2228&gt;0,RANK(Q2228,(N2228:P2228,Q2228:AE2228)),0)</f>
        <v>0</v>
      </c>
      <c r="AO2228" s="7">
        <f>IF(R2228&gt;0,RANK(R2228,(N2228:P2228,Q2228:AE2228)),0)</f>
        <v>0</v>
      </c>
      <c r="AP2228" s="7">
        <f>IF(T2228&gt;0,RANK(T2228,(N2228:P2228,Q2228:AE2228)),0)</f>
        <v>0</v>
      </c>
      <c r="AQ2228" s="7">
        <f>IF(S2228&gt;0,RANK(S2228,(N2228:P2228,Q2228:AE2228)),0)</f>
        <v>0</v>
      </c>
      <c r="AR2228" s="2">
        <f t="shared" si="884"/>
        <v>0</v>
      </c>
      <c r="AS2228" s="2">
        <f t="shared" si="885"/>
        <v>0</v>
      </c>
      <c r="AT2228" s="2">
        <f t="shared" si="886"/>
        <v>0</v>
      </c>
      <c r="AU2228" s="2">
        <f t="shared" si="887"/>
        <v>0</v>
      </c>
      <c r="AW2228" t="s">
        <v>366</v>
      </c>
      <c r="AX2228" t="s">
        <v>1355</v>
      </c>
      <c r="AY2228" s="1">
        <v>2</v>
      </c>
      <c r="BA2228" s="119">
        <v>40</v>
      </c>
      <c r="BB2228" s="121">
        <v>23</v>
      </c>
      <c r="BC2228" s="125">
        <f t="shared" si="888"/>
        <v>40023</v>
      </c>
      <c r="BE2228" s="7" t="s">
        <v>228</v>
      </c>
    </row>
    <row r="2229" spans="1:57" hidden="1" outlineLevel="1">
      <c r="A2229" t="s">
        <v>1505</v>
      </c>
      <c r="B2229" t="s">
        <v>1355</v>
      </c>
      <c r="C2229" s="1">
        <f t="shared" si="879"/>
        <v>1271</v>
      </c>
      <c r="D2229" s="7">
        <f>IF(N2229&gt;0, RANK(N2229,(N2229:P2229,Q2229:AE2229)),0)</f>
        <v>2</v>
      </c>
      <c r="E2229" s="7">
        <f>IF(O2229&gt;0,RANK(O2229,(N2229:P2229,Q2229:AE2229)),0)</f>
        <v>1</v>
      </c>
      <c r="F2229" s="7">
        <f>IF(P2229&gt;0,RANK(P2229,(N2229:P2229,Q2229:AE2229)),0)</f>
        <v>0</v>
      </c>
      <c r="G2229" s="1">
        <f t="shared" si="867"/>
        <v>967</v>
      </c>
      <c r="H2229" s="2">
        <f t="shared" si="868"/>
        <v>0.7608182533438238</v>
      </c>
      <c r="I2229" s="2"/>
      <c r="J2229" s="2">
        <f t="shared" si="880"/>
        <v>0.11959087332808813</v>
      </c>
      <c r="K2229" s="2">
        <f t="shared" si="881"/>
        <v>0.88040912667191185</v>
      </c>
      <c r="L2229" s="2">
        <f t="shared" si="882"/>
        <v>0</v>
      </c>
      <c r="M2229" s="2">
        <f t="shared" si="883"/>
        <v>0</v>
      </c>
      <c r="N2229" s="66">
        <v>152</v>
      </c>
      <c r="O2229" s="66">
        <v>1119</v>
      </c>
      <c r="AN2229" s="7">
        <f>IF(Q2229&gt;0,RANK(Q2229,(N2229:P2229,Q2229:AE2229)),0)</f>
        <v>0</v>
      </c>
      <c r="AO2229" s="7">
        <f>IF(R2229&gt;0,RANK(R2229,(N2229:P2229,Q2229:AE2229)),0)</f>
        <v>0</v>
      </c>
      <c r="AP2229" s="7">
        <f>IF(T2229&gt;0,RANK(T2229,(N2229:P2229,Q2229:AE2229)),0)</f>
        <v>0</v>
      </c>
      <c r="AQ2229" s="7">
        <f>IF(S2229&gt;0,RANK(S2229,(N2229:P2229,Q2229:AE2229)),0)</f>
        <v>0</v>
      </c>
      <c r="AR2229" s="2">
        <f t="shared" si="884"/>
        <v>0</v>
      </c>
      <c r="AS2229" s="2">
        <f t="shared" si="885"/>
        <v>0</v>
      </c>
      <c r="AT2229" s="2">
        <f t="shared" si="886"/>
        <v>0</v>
      </c>
      <c r="AU2229" s="2">
        <f t="shared" si="887"/>
        <v>0</v>
      </c>
      <c r="AW2229" t="s">
        <v>1505</v>
      </c>
      <c r="AX2229" t="s">
        <v>1355</v>
      </c>
      <c r="AY2229">
        <v>3</v>
      </c>
      <c r="BA2229" s="119">
        <v>40</v>
      </c>
      <c r="BB2229" s="121">
        <v>25</v>
      </c>
      <c r="BC2229" s="125">
        <f t="shared" si="888"/>
        <v>40025</v>
      </c>
      <c r="BE2229" s="7" t="s">
        <v>228</v>
      </c>
    </row>
    <row r="2230" spans="1:57" hidden="1" outlineLevel="1">
      <c r="A2230" t="s">
        <v>203</v>
      </c>
      <c r="B2230" t="s">
        <v>1355</v>
      </c>
      <c r="C2230" s="1">
        <f t="shared" si="879"/>
        <v>104430</v>
      </c>
      <c r="D2230" s="7">
        <f>IF(N2230&gt;0, RANK(N2230,(N2230:P2230,Q2230:AE2230)),0)</f>
        <v>2</v>
      </c>
      <c r="E2230" s="7">
        <f>IF(O2230&gt;0,RANK(O2230,(N2230:P2230,Q2230:AE2230)),0)</f>
        <v>1</v>
      </c>
      <c r="F2230" s="7">
        <f>IF(P2230&gt;0,RANK(P2230,(N2230:P2230,Q2230:AE2230)),0)</f>
        <v>0</v>
      </c>
      <c r="G2230" s="1">
        <f t="shared" si="867"/>
        <v>25068</v>
      </c>
      <c r="H2230" s="2">
        <f t="shared" si="868"/>
        <v>0.24004596380350474</v>
      </c>
      <c r="I2230" s="2"/>
      <c r="J2230" s="2">
        <f t="shared" si="880"/>
        <v>0.37997701809824763</v>
      </c>
      <c r="K2230" s="2">
        <f t="shared" si="881"/>
        <v>0.62002298190175242</v>
      </c>
      <c r="L2230" s="2">
        <f t="shared" si="882"/>
        <v>0</v>
      </c>
      <c r="M2230" s="2">
        <f t="shared" si="883"/>
        <v>0</v>
      </c>
      <c r="N2230" s="66">
        <v>39681</v>
      </c>
      <c r="O2230" s="66">
        <v>64749</v>
      </c>
      <c r="AN2230" s="7">
        <f>IF(Q2230&gt;0,RANK(Q2230,(N2230:P2230,Q2230:AE2230)),0)</f>
        <v>0</v>
      </c>
      <c r="AO2230" s="7">
        <f>IF(R2230&gt;0,RANK(R2230,(N2230:P2230,Q2230:AE2230)),0)</f>
        <v>0</v>
      </c>
      <c r="AP2230" s="7">
        <f>IF(T2230&gt;0,RANK(T2230,(N2230:P2230,Q2230:AE2230)),0)</f>
        <v>0</v>
      </c>
      <c r="AQ2230" s="7">
        <f>IF(S2230&gt;0,RANK(S2230,(N2230:P2230,Q2230:AE2230)),0)</f>
        <v>0</v>
      </c>
      <c r="AR2230" s="2">
        <f t="shared" si="884"/>
        <v>0</v>
      </c>
      <c r="AS2230" s="2">
        <f t="shared" si="885"/>
        <v>0</v>
      </c>
      <c r="AT2230" s="2">
        <f t="shared" si="886"/>
        <v>0</v>
      </c>
      <c r="AU2230" s="2">
        <f t="shared" si="887"/>
        <v>0</v>
      </c>
      <c r="AW2230" t="s">
        <v>203</v>
      </c>
      <c r="AX2230" t="s">
        <v>1355</v>
      </c>
      <c r="AY2230">
        <v>4</v>
      </c>
      <c r="BA2230" s="119">
        <v>40</v>
      </c>
      <c r="BB2230" s="121">
        <v>27</v>
      </c>
      <c r="BC2230" s="125">
        <f t="shared" si="888"/>
        <v>40027</v>
      </c>
      <c r="BE2230" s="7" t="s">
        <v>228</v>
      </c>
    </row>
    <row r="2231" spans="1:57" hidden="1" outlineLevel="1">
      <c r="A2231" t="s">
        <v>1859</v>
      </c>
      <c r="B2231" t="s">
        <v>1355</v>
      </c>
      <c r="C2231" s="1">
        <f t="shared" si="879"/>
        <v>2272</v>
      </c>
      <c r="D2231" s="7">
        <f>IF(N2231&gt;0, RANK(N2231,(N2231:P2231,Q2231:AE2231)),0)</f>
        <v>2</v>
      </c>
      <c r="E2231" s="7">
        <f>IF(O2231&gt;0,RANK(O2231,(N2231:P2231,Q2231:AE2231)),0)</f>
        <v>1</v>
      </c>
      <c r="F2231" s="7">
        <f>IF(P2231&gt;0,RANK(P2231,(N2231:P2231,Q2231:AE2231)),0)</f>
        <v>0</v>
      </c>
      <c r="G2231" s="1">
        <f t="shared" si="867"/>
        <v>1072</v>
      </c>
      <c r="H2231" s="2">
        <f t="shared" si="868"/>
        <v>0.47183098591549294</v>
      </c>
      <c r="I2231" s="2"/>
      <c r="J2231" s="2">
        <f t="shared" si="880"/>
        <v>0.2640845070422535</v>
      </c>
      <c r="K2231" s="2">
        <f t="shared" si="881"/>
        <v>0.7359154929577465</v>
      </c>
      <c r="L2231" s="2">
        <f t="shared" si="882"/>
        <v>0</v>
      </c>
      <c r="M2231" s="2">
        <f t="shared" si="883"/>
        <v>0</v>
      </c>
      <c r="N2231" s="66">
        <v>600</v>
      </c>
      <c r="O2231" s="66">
        <v>1672</v>
      </c>
      <c r="AN2231" s="7">
        <f>IF(Q2231&gt;0,RANK(Q2231,(N2231:P2231,Q2231:AE2231)),0)</f>
        <v>0</v>
      </c>
      <c r="AO2231" s="7">
        <f>IF(R2231&gt;0,RANK(R2231,(N2231:P2231,Q2231:AE2231)),0)</f>
        <v>0</v>
      </c>
      <c r="AP2231" s="7">
        <f>IF(T2231&gt;0,RANK(T2231,(N2231:P2231,Q2231:AE2231)),0)</f>
        <v>0</v>
      </c>
      <c r="AQ2231" s="7">
        <f>IF(S2231&gt;0,RANK(S2231,(N2231:P2231,Q2231:AE2231)),0)</f>
        <v>0</v>
      </c>
      <c r="AR2231" s="2">
        <f t="shared" si="884"/>
        <v>0</v>
      </c>
      <c r="AS2231" s="2">
        <f t="shared" si="885"/>
        <v>0</v>
      </c>
      <c r="AT2231" s="2">
        <f t="shared" si="886"/>
        <v>0</v>
      </c>
      <c r="AU2231" s="2">
        <f t="shared" si="887"/>
        <v>0</v>
      </c>
      <c r="AW2231" t="s">
        <v>1859</v>
      </c>
      <c r="AX2231" t="s">
        <v>1355</v>
      </c>
      <c r="AY2231">
        <v>2</v>
      </c>
      <c r="BA2231" s="119">
        <v>40</v>
      </c>
      <c r="BB2231" s="121">
        <v>29</v>
      </c>
      <c r="BC2231" s="125">
        <f t="shared" si="888"/>
        <v>40029</v>
      </c>
      <c r="BE2231" s="7" t="s">
        <v>228</v>
      </c>
    </row>
    <row r="2232" spans="1:57" hidden="1" outlineLevel="1">
      <c r="A2232" t="s">
        <v>1964</v>
      </c>
      <c r="B2232" t="s">
        <v>1355</v>
      </c>
      <c r="C2232" s="1">
        <f t="shared" si="879"/>
        <v>34247</v>
      </c>
      <c r="D2232" s="7">
        <f>IF(N2232&gt;0, RANK(N2232,(N2232:P2232,Q2232:AE2232)),0)</f>
        <v>2</v>
      </c>
      <c r="E2232" s="7">
        <f>IF(O2232&gt;0,RANK(O2232,(N2232:P2232,Q2232:AE2232)),0)</f>
        <v>1</v>
      </c>
      <c r="F2232" s="7">
        <f>IF(P2232&gt;0,RANK(P2232,(N2232:P2232,Q2232:AE2232)),0)</f>
        <v>0</v>
      </c>
      <c r="G2232" s="1">
        <f t="shared" si="867"/>
        <v>6007</v>
      </c>
      <c r="H2232" s="2">
        <f t="shared" si="868"/>
        <v>0.17540222501240985</v>
      </c>
      <c r="I2232" s="2"/>
      <c r="J2232" s="2">
        <f t="shared" si="880"/>
        <v>0.41229888749379506</v>
      </c>
      <c r="K2232" s="2">
        <f t="shared" si="881"/>
        <v>0.58770111250620494</v>
      </c>
      <c r="L2232" s="2">
        <f t="shared" si="882"/>
        <v>0</v>
      </c>
      <c r="M2232" s="2">
        <f t="shared" si="883"/>
        <v>0</v>
      </c>
      <c r="N2232" s="66">
        <v>14120</v>
      </c>
      <c r="O2232" s="66">
        <v>20127</v>
      </c>
      <c r="AN2232" s="7">
        <f>IF(Q2232&gt;0,RANK(Q2232,(N2232:P2232,Q2232:AE2232)),0)</f>
        <v>0</v>
      </c>
      <c r="AO2232" s="7">
        <f>IF(R2232&gt;0,RANK(R2232,(N2232:P2232,Q2232:AE2232)),0)</f>
        <v>0</v>
      </c>
      <c r="AP2232" s="7">
        <f>IF(T2232&gt;0,RANK(T2232,(N2232:P2232,Q2232:AE2232)),0)</f>
        <v>0</v>
      </c>
      <c r="AQ2232" s="7">
        <f>IF(S2232&gt;0,RANK(S2232,(N2232:P2232,Q2232:AE2232)),0)</f>
        <v>0</v>
      </c>
      <c r="AR2232" s="2">
        <f t="shared" si="884"/>
        <v>0</v>
      </c>
      <c r="AS2232" s="2">
        <f t="shared" si="885"/>
        <v>0</v>
      </c>
      <c r="AT2232" s="2">
        <f t="shared" si="886"/>
        <v>0</v>
      </c>
      <c r="AU2232" s="2">
        <f t="shared" si="887"/>
        <v>0</v>
      </c>
      <c r="AW2232" t="s">
        <v>1964</v>
      </c>
      <c r="AX2232" t="s">
        <v>1355</v>
      </c>
      <c r="AY2232">
        <v>4</v>
      </c>
      <c r="BA2232" s="119">
        <v>40</v>
      </c>
      <c r="BB2232" s="121">
        <v>31</v>
      </c>
      <c r="BC2232" s="125">
        <f t="shared" si="888"/>
        <v>40031</v>
      </c>
      <c r="BE2232" s="7" t="s">
        <v>228</v>
      </c>
    </row>
    <row r="2233" spans="1:57" hidden="1" outlineLevel="1">
      <c r="A2233" t="s">
        <v>655</v>
      </c>
      <c r="B2233" t="s">
        <v>1355</v>
      </c>
      <c r="C2233" s="1">
        <f t="shared" si="879"/>
        <v>2483</v>
      </c>
      <c r="D2233" s="7">
        <f>IF(N2233&gt;0, RANK(N2233,(N2233:P2233,Q2233:AE2233)),0)</f>
        <v>2</v>
      </c>
      <c r="E2233" s="7">
        <f>IF(O2233&gt;0,RANK(O2233,(N2233:P2233,Q2233:AE2233)),0)</f>
        <v>1</v>
      </c>
      <c r="F2233" s="7">
        <f>IF(P2233&gt;0,RANK(P2233,(N2233:P2233,Q2233:AE2233)),0)</f>
        <v>0</v>
      </c>
      <c r="G2233" s="1">
        <f t="shared" si="867"/>
        <v>1103</v>
      </c>
      <c r="H2233" s="2">
        <f t="shared" si="868"/>
        <v>0.44422070076520337</v>
      </c>
      <c r="I2233" s="2"/>
      <c r="J2233" s="2">
        <f t="shared" si="880"/>
        <v>0.27788964961739832</v>
      </c>
      <c r="K2233" s="2">
        <f t="shared" si="881"/>
        <v>0.72211035038260174</v>
      </c>
      <c r="L2233" s="2">
        <f t="shared" si="882"/>
        <v>0</v>
      </c>
      <c r="M2233" s="2">
        <f t="shared" si="883"/>
        <v>-1.1102230246251565E-16</v>
      </c>
      <c r="N2233" s="66">
        <v>690</v>
      </c>
      <c r="O2233" s="66">
        <v>1793</v>
      </c>
      <c r="AN2233" s="7">
        <f>IF(Q2233&gt;0,RANK(Q2233,(N2233:P2233,Q2233:AE2233)),0)</f>
        <v>0</v>
      </c>
      <c r="AO2233" s="7">
        <f>IF(R2233&gt;0,RANK(R2233,(N2233:P2233,Q2233:AE2233)),0)</f>
        <v>0</v>
      </c>
      <c r="AP2233" s="7">
        <f>IF(T2233&gt;0,RANK(T2233,(N2233:P2233,Q2233:AE2233)),0)</f>
        <v>0</v>
      </c>
      <c r="AQ2233" s="7">
        <f>IF(S2233&gt;0,RANK(S2233,(N2233:P2233,Q2233:AE2233)),0)</f>
        <v>0</v>
      </c>
      <c r="AR2233" s="2">
        <f t="shared" si="884"/>
        <v>0</v>
      </c>
      <c r="AS2233" s="2">
        <f t="shared" si="885"/>
        <v>0</v>
      </c>
      <c r="AT2233" s="2">
        <f t="shared" si="886"/>
        <v>0</v>
      </c>
      <c r="AU2233" s="2">
        <f t="shared" si="887"/>
        <v>0</v>
      </c>
      <c r="AW2233" t="s">
        <v>655</v>
      </c>
      <c r="AX2233" t="s">
        <v>1355</v>
      </c>
      <c r="AY2233">
        <v>4</v>
      </c>
      <c r="BA2233" s="119">
        <v>40</v>
      </c>
      <c r="BB2233" s="121">
        <v>33</v>
      </c>
      <c r="BC2233" s="125">
        <f t="shared" si="888"/>
        <v>40033</v>
      </c>
      <c r="BE2233" s="7" t="s">
        <v>228</v>
      </c>
    </row>
    <row r="2234" spans="1:57" hidden="1" outlineLevel="1">
      <c r="A2234" t="s">
        <v>1884</v>
      </c>
      <c r="B2234" t="s">
        <v>1355</v>
      </c>
      <c r="C2234" s="1">
        <f t="shared" si="879"/>
        <v>5931</v>
      </c>
      <c r="D2234" s="7">
        <f>IF(N2234&gt;0, RANK(N2234,(N2234:P2234,Q2234:AE2234)),0)</f>
        <v>2</v>
      </c>
      <c r="E2234" s="7">
        <f>IF(O2234&gt;0,RANK(O2234,(N2234:P2234,Q2234:AE2234)),0)</f>
        <v>1</v>
      </c>
      <c r="F2234" s="7">
        <f>IF(P2234&gt;0,RANK(P2234,(N2234:P2234,Q2234:AE2234)),0)</f>
        <v>0</v>
      </c>
      <c r="G2234" s="1">
        <f t="shared" si="867"/>
        <v>1785</v>
      </c>
      <c r="H2234" s="2">
        <f t="shared" si="868"/>
        <v>0.30096105209914009</v>
      </c>
      <c r="I2234" s="2"/>
      <c r="J2234" s="2">
        <f t="shared" si="880"/>
        <v>0.34951947395042993</v>
      </c>
      <c r="K2234" s="2">
        <f t="shared" si="881"/>
        <v>0.65048052604957007</v>
      </c>
      <c r="L2234" s="2">
        <f t="shared" si="882"/>
        <v>0</v>
      </c>
      <c r="M2234" s="2">
        <f t="shared" si="883"/>
        <v>0</v>
      </c>
      <c r="N2234" s="66">
        <v>2073</v>
      </c>
      <c r="O2234" s="66">
        <v>3858</v>
      </c>
      <c r="AN2234" s="7">
        <f>IF(Q2234&gt;0,RANK(Q2234,(N2234:P2234,Q2234:AE2234)),0)</f>
        <v>0</v>
      </c>
      <c r="AO2234" s="7">
        <f>IF(R2234&gt;0,RANK(R2234,(N2234:P2234,Q2234:AE2234)),0)</f>
        <v>0</v>
      </c>
      <c r="AP2234" s="7">
        <f>IF(T2234&gt;0,RANK(T2234,(N2234:P2234,Q2234:AE2234)),0)</f>
        <v>0</v>
      </c>
      <c r="AQ2234" s="7">
        <f>IF(S2234&gt;0,RANK(S2234,(N2234:P2234,Q2234:AE2234)),0)</f>
        <v>0</v>
      </c>
      <c r="AR2234" s="2">
        <f t="shared" si="884"/>
        <v>0</v>
      </c>
      <c r="AS2234" s="2">
        <f t="shared" si="885"/>
        <v>0</v>
      </c>
      <c r="AT2234" s="2">
        <f t="shared" si="886"/>
        <v>0</v>
      </c>
      <c r="AU2234" s="2">
        <f t="shared" si="887"/>
        <v>0</v>
      </c>
      <c r="AW2234" t="s">
        <v>1884</v>
      </c>
      <c r="AX2234" t="s">
        <v>1355</v>
      </c>
      <c r="AY2234">
        <v>2</v>
      </c>
      <c r="BA2234" s="119">
        <v>40</v>
      </c>
      <c r="BB2234" s="121">
        <v>35</v>
      </c>
      <c r="BC2234" s="125">
        <f t="shared" si="888"/>
        <v>40035</v>
      </c>
      <c r="BE2234" s="7" t="s">
        <v>228</v>
      </c>
    </row>
    <row r="2235" spans="1:57" hidden="1" outlineLevel="1">
      <c r="A2235" t="s">
        <v>664</v>
      </c>
      <c r="B2235" t="s">
        <v>1355</v>
      </c>
      <c r="C2235" s="1">
        <f t="shared" si="879"/>
        <v>28505</v>
      </c>
      <c r="D2235" s="7">
        <f>IF(N2235&gt;0, RANK(N2235,(N2235:P2235,Q2235:AE2235)),0)</f>
        <v>2</v>
      </c>
      <c r="E2235" s="7">
        <f>IF(O2235&gt;0,RANK(O2235,(N2235:P2235,Q2235:AE2235)),0)</f>
        <v>1</v>
      </c>
      <c r="F2235" s="7">
        <f>IF(P2235&gt;0,RANK(P2235,(N2235:P2235,Q2235:AE2235)),0)</f>
        <v>0</v>
      </c>
      <c r="G2235" s="1">
        <f t="shared" si="867"/>
        <v>11869</v>
      </c>
      <c r="H2235" s="2">
        <f t="shared" si="868"/>
        <v>0.41638309068584461</v>
      </c>
      <c r="I2235" s="2"/>
      <c r="J2235" s="2">
        <f t="shared" si="880"/>
        <v>0.29180845465707772</v>
      </c>
      <c r="K2235" s="2">
        <f t="shared" si="881"/>
        <v>0.70819154534292228</v>
      </c>
      <c r="L2235" s="2">
        <f t="shared" si="882"/>
        <v>0</v>
      </c>
      <c r="M2235" s="2">
        <f t="shared" si="883"/>
        <v>0</v>
      </c>
      <c r="N2235" s="66">
        <v>8318</v>
      </c>
      <c r="O2235" s="66">
        <v>20187</v>
      </c>
      <c r="AN2235" s="7">
        <f>IF(Q2235&gt;0,RANK(Q2235,(N2235:P2235,Q2235:AE2235)),0)</f>
        <v>0</v>
      </c>
      <c r="AO2235" s="7">
        <f>IF(R2235&gt;0,RANK(R2235,(N2235:P2235,Q2235:AE2235)),0)</f>
        <v>0</v>
      </c>
      <c r="AP2235" s="7">
        <f>IF(T2235&gt;0,RANK(T2235,(N2235:P2235,Q2235:AE2235)),0)</f>
        <v>0</v>
      </c>
      <c r="AQ2235" s="7">
        <f>IF(S2235&gt;0,RANK(S2235,(N2235:P2235,Q2235:AE2235)),0)</f>
        <v>0</v>
      </c>
      <c r="AR2235" s="2">
        <f t="shared" si="884"/>
        <v>0</v>
      </c>
      <c r="AS2235" s="2">
        <f t="shared" si="885"/>
        <v>0</v>
      </c>
      <c r="AT2235" s="2">
        <f t="shared" si="886"/>
        <v>0</v>
      </c>
      <c r="AU2235" s="2">
        <f t="shared" si="887"/>
        <v>0</v>
      </c>
      <c r="AW2235" t="s">
        <v>664</v>
      </c>
      <c r="AX2235" t="s">
        <v>1355</v>
      </c>
      <c r="AY2235">
        <v>0</v>
      </c>
      <c r="BA2235" s="119">
        <v>40</v>
      </c>
      <c r="BB2235" s="121">
        <v>37</v>
      </c>
      <c r="BC2235" s="125">
        <f t="shared" si="888"/>
        <v>40037</v>
      </c>
      <c r="BE2235" s="7" t="s">
        <v>228</v>
      </c>
    </row>
    <row r="2236" spans="1:57" hidden="1" outlineLevel="1">
      <c r="A2236" t="s">
        <v>1544</v>
      </c>
      <c r="B2236" t="s">
        <v>1355</v>
      </c>
      <c r="C2236" s="1">
        <f t="shared" si="879"/>
        <v>10502</v>
      </c>
      <c r="D2236" s="7">
        <f>IF(N2236&gt;0, RANK(N2236,(N2236:P2236,Q2236:AE2236)),0)</f>
        <v>2</v>
      </c>
      <c r="E2236" s="7">
        <f>IF(O2236&gt;0,RANK(O2236,(N2236:P2236,Q2236:AE2236)),0)</f>
        <v>1</v>
      </c>
      <c r="F2236" s="7">
        <f>IF(P2236&gt;0,RANK(P2236,(N2236:P2236,Q2236:AE2236)),0)</f>
        <v>0</v>
      </c>
      <c r="G2236" s="1">
        <f t="shared" si="867"/>
        <v>5182</v>
      </c>
      <c r="H2236" s="2">
        <f t="shared" si="868"/>
        <v>0.49342982289087794</v>
      </c>
      <c r="I2236" s="2"/>
      <c r="J2236" s="2">
        <f t="shared" si="880"/>
        <v>0.25328508855456106</v>
      </c>
      <c r="K2236" s="2">
        <f t="shared" si="881"/>
        <v>0.746714911445439</v>
      </c>
      <c r="L2236" s="2">
        <f t="shared" si="882"/>
        <v>0</v>
      </c>
      <c r="M2236" s="2">
        <f t="shared" si="883"/>
        <v>0</v>
      </c>
      <c r="N2236" s="66">
        <v>2660</v>
      </c>
      <c r="O2236" s="66">
        <v>7842</v>
      </c>
      <c r="AN2236" s="7">
        <f>IF(Q2236&gt;0,RANK(Q2236,(N2236:P2236,Q2236:AE2236)),0)</f>
        <v>0</v>
      </c>
      <c r="AO2236" s="7">
        <f>IF(R2236&gt;0,RANK(R2236,(N2236:P2236,Q2236:AE2236)),0)</f>
        <v>0</v>
      </c>
      <c r="AP2236" s="7">
        <f>IF(T2236&gt;0,RANK(T2236,(N2236:P2236,Q2236:AE2236)),0)</f>
        <v>0</v>
      </c>
      <c r="AQ2236" s="7">
        <f>IF(S2236&gt;0,RANK(S2236,(N2236:P2236,Q2236:AE2236)),0)</f>
        <v>0</v>
      </c>
      <c r="AR2236" s="2">
        <f t="shared" si="884"/>
        <v>0</v>
      </c>
      <c r="AS2236" s="2">
        <f t="shared" si="885"/>
        <v>0</v>
      </c>
      <c r="AT2236" s="2">
        <f t="shared" si="886"/>
        <v>0</v>
      </c>
      <c r="AU2236" s="2">
        <f t="shared" si="887"/>
        <v>0</v>
      </c>
      <c r="AW2236" t="s">
        <v>1544</v>
      </c>
      <c r="AX2236" t="s">
        <v>1355</v>
      </c>
      <c r="AY2236">
        <v>3</v>
      </c>
      <c r="BA2236" s="119">
        <v>40</v>
      </c>
      <c r="BB2236" s="121">
        <v>39</v>
      </c>
      <c r="BC2236" s="125">
        <f t="shared" si="888"/>
        <v>40039</v>
      </c>
      <c r="BE2236" s="7" t="s">
        <v>228</v>
      </c>
    </row>
    <row r="2237" spans="1:57" hidden="1" outlineLevel="1">
      <c r="A2237" t="s">
        <v>1947</v>
      </c>
      <c r="B2237" t="s">
        <v>1355</v>
      </c>
      <c r="C2237" s="1">
        <f t="shared" si="879"/>
        <v>15362</v>
      </c>
      <c r="D2237" s="7">
        <f>IF(N2237&gt;0, RANK(N2237,(N2237:P2237,Q2237:AE2237)),0)</f>
        <v>2</v>
      </c>
      <c r="E2237" s="7">
        <f>IF(O2237&gt;0,RANK(O2237,(N2237:P2237,Q2237:AE2237)),0)</f>
        <v>1</v>
      </c>
      <c r="F2237" s="7">
        <f>IF(P2237&gt;0,RANK(P2237,(N2237:P2237,Q2237:AE2237)),0)</f>
        <v>0</v>
      </c>
      <c r="G2237" s="1">
        <f t="shared" si="867"/>
        <v>5192</v>
      </c>
      <c r="H2237" s="2">
        <f t="shared" si="868"/>
        <v>0.33797682593412315</v>
      </c>
      <c r="I2237" s="2"/>
      <c r="J2237" s="2">
        <f t="shared" si="880"/>
        <v>0.33101158703293843</v>
      </c>
      <c r="K2237" s="2">
        <f t="shared" si="881"/>
        <v>0.66898841296706157</v>
      </c>
      <c r="L2237" s="2">
        <f t="shared" si="882"/>
        <v>0</v>
      </c>
      <c r="M2237" s="2">
        <f t="shared" si="883"/>
        <v>0</v>
      </c>
      <c r="N2237" s="66">
        <v>5085</v>
      </c>
      <c r="O2237" s="66">
        <v>10277</v>
      </c>
      <c r="AN2237" s="7">
        <f>IF(Q2237&gt;0,RANK(Q2237,(N2237:P2237,Q2237:AE2237)),0)</f>
        <v>0</v>
      </c>
      <c r="AO2237" s="7">
        <f>IF(R2237&gt;0,RANK(R2237,(N2237:P2237,Q2237:AE2237)),0)</f>
        <v>0</v>
      </c>
      <c r="AP2237" s="7">
        <f>IF(T2237&gt;0,RANK(T2237,(N2237:P2237,Q2237:AE2237)),0)</f>
        <v>0</v>
      </c>
      <c r="AQ2237" s="7">
        <f>IF(S2237&gt;0,RANK(S2237,(N2237:P2237,Q2237:AE2237)),0)</f>
        <v>0</v>
      </c>
      <c r="AR2237" s="2">
        <f t="shared" si="884"/>
        <v>0</v>
      </c>
      <c r="AS2237" s="2">
        <f t="shared" si="885"/>
        <v>0</v>
      </c>
      <c r="AT2237" s="2">
        <f t="shared" si="886"/>
        <v>0</v>
      </c>
      <c r="AU2237" s="2">
        <f t="shared" si="887"/>
        <v>0</v>
      </c>
      <c r="AW2237" t="s">
        <v>1947</v>
      </c>
      <c r="AX2237" t="s">
        <v>1355</v>
      </c>
      <c r="AY2237">
        <v>2</v>
      </c>
      <c r="BA2237" s="119">
        <v>40</v>
      </c>
      <c r="BB2237" s="121">
        <v>41</v>
      </c>
      <c r="BC2237" s="125">
        <f t="shared" si="888"/>
        <v>40041</v>
      </c>
      <c r="BE2237" s="7" t="s">
        <v>228</v>
      </c>
    </row>
    <row r="2238" spans="1:57" hidden="1" outlineLevel="1">
      <c r="A2238" t="s">
        <v>643</v>
      </c>
      <c r="B2238" t="s">
        <v>1355</v>
      </c>
      <c r="C2238" s="1">
        <f t="shared" si="879"/>
        <v>2203</v>
      </c>
      <c r="D2238" s="7">
        <f>IF(N2238&gt;0, RANK(N2238,(N2238:P2238,Q2238:AE2238)),0)</f>
        <v>2</v>
      </c>
      <c r="E2238" s="7">
        <f>IF(O2238&gt;0,RANK(O2238,(N2238:P2238,Q2238:AE2238)),0)</f>
        <v>1</v>
      </c>
      <c r="F2238" s="7">
        <f>IF(P2238&gt;0,RANK(P2238,(N2238:P2238,Q2238:AE2238)),0)</f>
        <v>0</v>
      </c>
      <c r="G2238" s="1">
        <f t="shared" si="867"/>
        <v>1511</v>
      </c>
      <c r="H2238" s="2">
        <f t="shared" si="868"/>
        <v>0.68588288697231048</v>
      </c>
      <c r="I2238" s="2"/>
      <c r="J2238" s="2">
        <f t="shared" si="880"/>
        <v>0.15705855651384476</v>
      </c>
      <c r="K2238" s="2">
        <f t="shared" si="881"/>
        <v>0.8429414434861553</v>
      </c>
      <c r="L2238" s="2">
        <f t="shared" si="882"/>
        <v>0</v>
      </c>
      <c r="M2238" s="2">
        <f t="shared" si="883"/>
        <v>0</v>
      </c>
      <c r="N2238" s="66">
        <v>346</v>
      </c>
      <c r="O2238" s="66">
        <v>1857</v>
      </c>
      <c r="AN2238" s="7">
        <f>IF(Q2238&gt;0,RANK(Q2238,(N2238:P2238,Q2238:AE2238)),0)</f>
        <v>0</v>
      </c>
      <c r="AO2238" s="7">
        <f>IF(R2238&gt;0,RANK(R2238,(N2238:P2238,Q2238:AE2238)),0)</f>
        <v>0</v>
      </c>
      <c r="AP2238" s="7">
        <f>IF(T2238&gt;0,RANK(T2238,(N2238:P2238,Q2238:AE2238)),0)</f>
        <v>0</v>
      </c>
      <c r="AQ2238" s="7">
        <f>IF(S2238&gt;0,RANK(S2238,(N2238:P2238,Q2238:AE2238)),0)</f>
        <v>0</v>
      </c>
      <c r="AR2238" s="2">
        <f t="shared" si="884"/>
        <v>0</v>
      </c>
      <c r="AS2238" s="2">
        <f t="shared" si="885"/>
        <v>0</v>
      </c>
      <c r="AT2238" s="2">
        <f t="shared" si="886"/>
        <v>0</v>
      </c>
      <c r="AU2238" s="2">
        <f t="shared" si="887"/>
        <v>0</v>
      </c>
      <c r="AW2238" t="s">
        <v>643</v>
      </c>
      <c r="AX2238" t="s">
        <v>1355</v>
      </c>
      <c r="AY2238">
        <v>3</v>
      </c>
      <c r="BA2238" s="119">
        <v>40</v>
      </c>
      <c r="BB2238" s="121">
        <v>43</v>
      </c>
      <c r="BC2238" s="125">
        <f t="shared" si="888"/>
        <v>40043</v>
      </c>
      <c r="BE2238" s="7" t="s">
        <v>228</v>
      </c>
    </row>
    <row r="2239" spans="1:57" hidden="1" outlineLevel="1">
      <c r="A2239" t="s">
        <v>889</v>
      </c>
      <c r="B2239" t="s">
        <v>1355</v>
      </c>
      <c r="C2239" s="1">
        <f t="shared" si="879"/>
        <v>1909</v>
      </c>
      <c r="D2239" s="7">
        <f>IF(N2239&gt;0, RANK(N2239,(N2239:P2239,Q2239:AE2239)),0)</f>
        <v>2</v>
      </c>
      <c r="E2239" s="7">
        <f>IF(O2239&gt;0,RANK(O2239,(N2239:P2239,Q2239:AE2239)),0)</f>
        <v>1</v>
      </c>
      <c r="F2239" s="7">
        <f>IF(P2239&gt;0,RANK(P2239,(N2239:P2239,Q2239:AE2239)),0)</f>
        <v>0</v>
      </c>
      <c r="G2239" s="1">
        <f t="shared" si="867"/>
        <v>1345</v>
      </c>
      <c r="H2239" s="2">
        <f t="shared" si="868"/>
        <v>0.7045573598742797</v>
      </c>
      <c r="I2239" s="2"/>
      <c r="J2239" s="2">
        <f t="shared" si="880"/>
        <v>0.14772132006286012</v>
      </c>
      <c r="K2239" s="2">
        <f t="shared" si="881"/>
        <v>0.8522786799371399</v>
      </c>
      <c r="L2239" s="2">
        <f t="shared" si="882"/>
        <v>0</v>
      </c>
      <c r="M2239" s="2">
        <f t="shared" si="883"/>
        <v>0</v>
      </c>
      <c r="N2239" s="66">
        <v>282</v>
      </c>
      <c r="O2239" s="66">
        <v>1627</v>
      </c>
      <c r="AN2239" s="7">
        <f>IF(Q2239&gt;0,RANK(Q2239,(N2239:P2239,Q2239:AE2239)),0)</f>
        <v>0</v>
      </c>
      <c r="AO2239" s="7">
        <f>IF(R2239&gt;0,RANK(R2239,(N2239:P2239,Q2239:AE2239)),0)</f>
        <v>0</v>
      </c>
      <c r="AP2239" s="7">
        <f>IF(T2239&gt;0,RANK(T2239,(N2239:P2239,Q2239:AE2239)),0)</f>
        <v>0</v>
      </c>
      <c r="AQ2239" s="7">
        <f>IF(S2239&gt;0,RANK(S2239,(N2239:P2239,Q2239:AE2239)),0)</f>
        <v>0</v>
      </c>
      <c r="AR2239" s="2">
        <f t="shared" si="884"/>
        <v>0</v>
      </c>
      <c r="AS2239" s="2">
        <f t="shared" si="885"/>
        <v>0</v>
      </c>
      <c r="AT2239" s="2">
        <f t="shared" si="886"/>
        <v>0</v>
      </c>
      <c r="AU2239" s="2">
        <f t="shared" si="887"/>
        <v>0</v>
      </c>
      <c r="AW2239" t="s">
        <v>889</v>
      </c>
      <c r="AX2239" t="s">
        <v>1355</v>
      </c>
      <c r="AY2239">
        <v>3</v>
      </c>
      <c r="BA2239" s="119">
        <v>40</v>
      </c>
      <c r="BB2239" s="121">
        <v>45</v>
      </c>
      <c r="BC2239" s="125">
        <f t="shared" si="888"/>
        <v>40045</v>
      </c>
      <c r="BE2239" s="7" t="s">
        <v>228</v>
      </c>
    </row>
    <row r="2240" spans="1:57" hidden="1" outlineLevel="1">
      <c r="A2240" t="s">
        <v>870</v>
      </c>
      <c r="B2240" t="s">
        <v>1355</v>
      </c>
      <c r="C2240" s="1">
        <f t="shared" si="879"/>
        <v>22612</v>
      </c>
      <c r="D2240" s="7">
        <f>IF(N2240&gt;0, RANK(N2240,(N2240:P2240,Q2240:AE2240)),0)</f>
        <v>2</v>
      </c>
      <c r="E2240" s="7">
        <f>IF(O2240&gt;0,RANK(O2240,(N2240:P2240,Q2240:AE2240)),0)</f>
        <v>1</v>
      </c>
      <c r="F2240" s="7">
        <f>IF(P2240&gt;0,RANK(P2240,(N2240:P2240,Q2240:AE2240)),0)</f>
        <v>0</v>
      </c>
      <c r="G2240" s="1">
        <f t="shared" si="867"/>
        <v>11522</v>
      </c>
      <c r="H2240" s="2">
        <f t="shared" si="868"/>
        <v>0.5095524500265346</v>
      </c>
      <c r="I2240" s="2"/>
      <c r="J2240" s="2">
        <f t="shared" si="880"/>
        <v>0.2452237749867327</v>
      </c>
      <c r="K2240" s="2">
        <f t="shared" si="881"/>
        <v>0.75477622501326724</v>
      </c>
      <c r="L2240" s="2">
        <f t="shared" si="882"/>
        <v>0</v>
      </c>
      <c r="M2240" s="2">
        <f t="shared" si="883"/>
        <v>0</v>
      </c>
      <c r="N2240" s="66">
        <v>5545</v>
      </c>
      <c r="O2240" s="66">
        <v>17067</v>
      </c>
      <c r="AN2240" s="7">
        <f>IF(Q2240&gt;0,RANK(Q2240,(N2240:P2240,Q2240:AE2240)),0)</f>
        <v>0</v>
      </c>
      <c r="AO2240" s="7">
        <f>IF(R2240&gt;0,RANK(R2240,(N2240:P2240,Q2240:AE2240)),0)</f>
        <v>0</v>
      </c>
      <c r="AP2240" s="7">
        <f>IF(T2240&gt;0,RANK(T2240,(N2240:P2240,Q2240:AE2240)),0)</f>
        <v>0</v>
      </c>
      <c r="AQ2240" s="7">
        <f>IF(S2240&gt;0,RANK(S2240,(N2240:P2240,Q2240:AE2240)),0)</f>
        <v>0</v>
      </c>
      <c r="AR2240" s="2">
        <f t="shared" si="884"/>
        <v>0</v>
      </c>
      <c r="AS2240" s="2">
        <f t="shared" si="885"/>
        <v>0</v>
      </c>
      <c r="AT2240" s="2">
        <f t="shared" si="886"/>
        <v>0</v>
      </c>
      <c r="AU2240" s="2">
        <f t="shared" si="887"/>
        <v>0</v>
      </c>
      <c r="AW2240" t="s">
        <v>870</v>
      </c>
      <c r="AX2240" t="s">
        <v>1355</v>
      </c>
      <c r="AY2240">
        <v>3</v>
      </c>
      <c r="BA2240" s="119">
        <v>40</v>
      </c>
      <c r="BB2240" s="121">
        <v>47</v>
      </c>
      <c r="BC2240" s="125">
        <f t="shared" si="888"/>
        <v>40047</v>
      </c>
      <c r="BE2240" s="7" t="s">
        <v>228</v>
      </c>
    </row>
    <row r="2241" spans="1:57" hidden="1" outlineLevel="1">
      <c r="A2241" t="s">
        <v>687</v>
      </c>
      <c r="B2241" t="s">
        <v>1355</v>
      </c>
      <c r="C2241" s="1">
        <f t="shared" si="879"/>
        <v>10738</v>
      </c>
      <c r="D2241" s="7">
        <f>IF(N2241&gt;0, RANK(N2241,(N2241:P2241,Q2241:AE2241)),0)</f>
        <v>2</v>
      </c>
      <c r="E2241" s="7">
        <f>IF(O2241&gt;0,RANK(O2241,(N2241:P2241,Q2241:AE2241)),0)</f>
        <v>1</v>
      </c>
      <c r="F2241" s="7">
        <f>IF(P2241&gt;0,RANK(P2241,(N2241:P2241,Q2241:AE2241)),0)</f>
        <v>0</v>
      </c>
      <c r="G2241" s="1">
        <f t="shared" si="867"/>
        <v>4682</v>
      </c>
      <c r="H2241" s="2">
        <f t="shared" si="868"/>
        <v>0.43602160551313096</v>
      </c>
      <c r="I2241" s="2"/>
      <c r="J2241" s="2">
        <f t="shared" si="880"/>
        <v>0.28198919724343452</v>
      </c>
      <c r="K2241" s="2">
        <f t="shared" si="881"/>
        <v>0.71801080275656548</v>
      </c>
      <c r="L2241" s="2">
        <f t="shared" si="882"/>
        <v>0</v>
      </c>
      <c r="M2241" s="2">
        <f t="shared" si="883"/>
        <v>0</v>
      </c>
      <c r="N2241" s="66">
        <v>3028</v>
      </c>
      <c r="O2241" s="66">
        <v>7710</v>
      </c>
      <c r="AN2241" s="7">
        <f>IF(Q2241&gt;0,RANK(Q2241,(N2241:P2241,Q2241:AE2241)),0)</f>
        <v>0</v>
      </c>
      <c r="AO2241" s="7">
        <f>IF(R2241&gt;0,RANK(R2241,(N2241:P2241,Q2241:AE2241)),0)</f>
        <v>0</v>
      </c>
      <c r="AP2241" s="7">
        <f>IF(T2241&gt;0,RANK(T2241,(N2241:P2241,Q2241:AE2241)),0)</f>
        <v>0</v>
      </c>
      <c r="AQ2241" s="7">
        <f>IF(S2241&gt;0,RANK(S2241,(N2241:P2241,Q2241:AE2241)),0)</f>
        <v>0</v>
      </c>
      <c r="AR2241" s="2">
        <f t="shared" si="884"/>
        <v>0</v>
      </c>
      <c r="AS2241" s="2">
        <f t="shared" si="885"/>
        <v>0</v>
      </c>
      <c r="AT2241" s="2">
        <f t="shared" si="886"/>
        <v>0</v>
      </c>
      <c r="AU2241" s="2">
        <f t="shared" si="887"/>
        <v>0</v>
      </c>
      <c r="AW2241" t="s">
        <v>687</v>
      </c>
      <c r="AX2241" t="s">
        <v>1355</v>
      </c>
      <c r="AY2241">
        <v>4</v>
      </c>
      <c r="BA2241" s="119">
        <v>40</v>
      </c>
      <c r="BB2241" s="121">
        <v>49</v>
      </c>
      <c r="BC2241" s="125">
        <f t="shared" si="888"/>
        <v>40049</v>
      </c>
      <c r="BE2241" s="7" t="s">
        <v>228</v>
      </c>
    </row>
    <row r="2242" spans="1:57" hidden="1" outlineLevel="1">
      <c r="A2242" t="s">
        <v>3189</v>
      </c>
      <c r="B2242" t="s">
        <v>1355</v>
      </c>
      <c r="C2242" s="1">
        <f t="shared" si="879"/>
        <v>20715</v>
      </c>
      <c r="D2242" s="7">
        <f>IF(N2242&gt;0, RANK(N2242,(N2242:P2242,Q2242:AE2242)),0)</f>
        <v>2</v>
      </c>
      <c r="E2242" s="7">
        <f>IF(O2242&gt;0,RANK(O2242,(N2242:P2242,Q2242:AE2242)),0)</f>
        <v>1</v>
      </c>
      <c r="F2242" s="7">
        <f>IF(P2242&gt;0,RANK(P2242,(N2242:P2242,Q2242:AE2242)),0)</f>
        <v>0</v>
      </c>
      <c r="G2242" s="1">
        <f t="shared" si="867"/>
        <v>9675</v>
      </c>
      <c r="H2242" s="2">
        <f t="shared" si="868"/>
        <v>0.46705286024619841</v>
      </c>
      <c r="I2242" s="2"/>
      <c r="J2242" s="2">
        <f t="shared" si="880"/>
        <v>0.2664735698769008</v>
      </c>
      <c r="K2242" s="2">
        <f t="shared" si="881"/>
        <v>0.73352643012309915</v>
      </c>
      <c r="L2242" s="2">
        <f t="shared" si="882"/>
        <v>0</v>
      </c>
      <c r="M2242" s="2">
        <f t="shared" si="883"/>
        <v>1.1102230246251565E-16</v>
      </c>
      <c r="N2242" s="66">
        <v>5520</v>
      </c>
      <c r="O2242" s="66">
        <v>15195</v>
      </c>
      <c r="AN2242" s="7">
        <f>IF(Q2242&gt;0,RANK(Q2242,(N2242:P2242,Q2242:AE2242)),0)</f>
        <v>0</v>
      </c>
      <c r="AO2242" s="7">
        <f>IF(R2242&gt;0,RANK(R2242,(N2242:P2242,Q2242:AE2242)),0)</f>
        <v>0</v>
      </c>
      <c r="AP2242" s="7">
        <f>IF(T2242&gt;0,RANK(T2242,(N2242:P2242,Q2242:AE2242)),0)</f>
        <v>0</v>
      </c>
      <c r="AQ2242" s="7">
        <f>IF(S2242&gt;0,RANK(S2242,(N2242:P2242,Q2242:AE2242)),0)</f>
        <v>0</v>
      </c>
      <c r="AR2242" s="2">
        <f t="shared" si="884"/>
        <v>0</v>
      </c>
      <c r="AS2242" s="2">
        <f t="shared" si="885"/>
        <v>0</v>
      </c>
      <c r="AT2242" s="2">
        <f t="shared" si="886"/>
        <v>0</v>
      </c>
      <c r="AU2242" s="2">
        <f t="shared" si="887"/>
        <v>0</v>
      </c>
      <c r="AW2242" t="s">
        <v>3189</v>
      </c>
      <c r="AX2242" t="s">
        <v>1355</v>
      </c>
      <c r="AY2242">
        <v>4</v>
      </c>
      <c r="BA2242" s="119">
        <v>40</v>
      </c>
      <c r="BB2242" s="121">
        <v>51</v>
      </c>
      <c r="BC2242" s="125">
        <f t="shared" si="888"/>
        <v>40051</v>
      </c>
      <c r="BE2242" s="7" t="s">
        <v>228</v>
      </c>
    </row>
    <row r="2243" spans="1:57" hidden="1" outlineLevel="1">
      <c r="A2243" t="s">
        <v>1789</v>
      </c>
      <c r="B2243" t="s">
        <v>1355</v>
      </c>
      <c r="C2243" s="1">
        <f t="shared" si="879"/>
        <v>2350</v>
      </c>
      <c r="D2243" s="7">
        <f>IF(N2243&gt;0, RANK(N2243,(N2243:P2243,Q2243:AE2243)),0)</f>
        <v>2</v>
      </c>
      <c r="E2243" s="7">
        <f>IF(O2243&gt;0,RANK(O2243,(N2243:P2243,Q2243:AE2243)),0)</f>
        <v>1</v>
      </c>
      <c r="F2243" s="7">
        <f>IF(P2243&gt;0,RANK(P2243,(N2243:P2243,Q2243:AE2243)),0)</f>
        <v>0</v>
      </c>
      <c r="G2243" s="1">
        <f t="shared" si="867"/>
        <v>1322</v>
      </c>
      <c r="H2243" s="2">
        <f t="shared" si="868"/>
        <v>0.56255319148936167</v>
      </c>
      <c r="I2243" s="2"/>
      <c r="J2243" s="2">
        <f t="shared" si="880"/>
        <v>0.21872340425531914</v>
      </c>
      <c r="K2243" s="2">
        <f t="shared" si="881"/>
        <v>0.78127659574468089</v>
      </c>
      <c r="L2243" s="2">
        <f t="shared" si="882"/>
        <v>0</v>
      </c>
      <c r="M2243" s="2">
        <f t="shared" si="883"/>
        <v>0</v>
      </c>
      <c r="N2243" s="66">
        <v>514</v>
      </c>
      <c r="O2243" s="66">
        <v>1836</v>
      </c>
      <c r="AN2243" s="7">
        <f>IF(Q2243&gt;0,RANK(Q2243,(N2243:P2243,Q2243:AE2243)),0)</f>
        <v>0</v>
      </c>
      <c r="AO2243" s="7">
        <f>IF(R2243&gt;0,RANK(R2243,(N2243:P2243,Q2243:AE2243)),0)</f>
        <v>0</v>
      </c>
      <c r="AP2243" s="7">
        <f>IF(T2243&gt;0,RANK(T2243,(N2243:P2243,Q2243:AE2243)),0)</f>
        <v>0</v>
      </c>
      <c r="AQ2243" s="7">
        <f>IF(S2243&gt;0,RANK(S2243,(N2243:P2243,Q2243:AE2243)),0)</f>
        <v>0</v>
      </c>
      <c r="AR2243" s="2">
        <f t="shared" si="884"/>
        <v>0</v>
      </c>
      <c r="AS2243" s="2">
        <f t="shared" si="885"/>
        <v>0</v>
      </c>
      <c r="AT2243" s="2">
        <f t="shared" si="886"/>
        <v>0</v>
      </c>
      <c r="AU2243" s="2">
        <f t="shared" si="887"/>
        <v>0</v>
      </c>
      <c r="AW2243" t="s">
        <v>1789</v>
      </c>
      <c r="AX2243" t="s">
        <v>1355</v>
      </c>
      <c r="AY2243">
        <v>3</v>
      </c>
      <c r="BA2243" s="119">
        <v>40</v>
      </c>
      <c r="BB2243" s="121">
        <v>53</v>
      </c>
      <c r="BC2243" s="125">
        <f t="shared" si="888"/>
        <v>40053</v>
      </c>
      <c r="BE2243" s="7" t="s">
        <v>228</v>
      </c>
    </row>
    <row r="2244" spans="1:57" hidden="1" outlineLevel="1">
      <c r="A2244" t="s">
        <v>841</v>
      </c>
      <c r="B2244" t="s">
        <v>1355</v>
      </c>
      <c r="C2244" s="1">
        <f t="shared" si="879"/>
        <v>2114</v>
      </c>
      <c r="D2244" s="7">
        <f>IF(N2244&gt;0, RANK(N2244,(N2244:P2244,Q2244:AE2244)),0)</f>
        <v>2</v>
      </c>
      <c r="E2244" s="7">
        <f>IF(O2244&gt;0,RANK(O2244,(N2244:P2244,Q2244:AE2244)),0)</f>
        <v>1</v>
      </c>
      <c r="F2244" s="7">
        <f>IF(P2244&gt;0,RANK(P2244,(N2244:P2244,Q2244:AE2244)),0)</f>
        <v>0</v>
      </c>
      <c r="G2244" s="1">
        <f t="shared" si="867"/>
        <v>982</v>
      </c>
      <c r="H2244" s="2">
        <f t="shared" si="868"/>
        <v>0.46452223273415327</v>
      </c>
      <c r="I2244" s="2"/>
      <c r="J2244" s="2">
        <f t="shared" si="880"/>
        <v>0.26773888363292336</v>
      </c>
      <c r="K2244" s="2">
        <f t="shared" si="881"/>
        <v>0.73226111636707658</v>
      </c>
      <c r="L2244" s="2">
        <f t="shared" si="882"/>
        <v>0</v>
      </c>
      <c r="M2244" s="2">
        <f t="shared" si="883"/>
        <v>1.1102230246251565E-16</v>
      </c>
      <c r="N2244" s="66">
        <v>566</v>
      </c>
      <c r="O2244" s="66">
        <v>1548</v>
      </c>
      <c r="AN2244" s="7">
        <f>IF(Q2244&gt;0,RANK(Q2244,(N2244:P2244,Q2244:AE2244)),0)</f>
        <v>0</v>
      </c>
      <c r="AO2244" s="7">
        <f>IF(R2244&gt;0,RANK(R2244,(N2244:P2244,Q2244:AE2244)),0)</f>
        <v>0</v>
      </c>
      <c r="AP2244" s="7">
        <f>IF(T2244&gt;0,RANK(T2244,(N2244:P2244,Q2244:AE2244)),0)</f>
        <v>0</v>
      </c>
      <c r="AQ2244" s="7">
        <f>IF(S2244&gt;0,RANK(S2244,(N2244:P2244,Q2244:AE2244)),0)</f>
        <v>0</v>
      </c>
      <c r="AR2244" s="2">
        <f t="shared" si="884"/>
        <v>0</v>
      </c>
      <c r="AS2244" s="2">
        <f t="shared" si="885"/>
        <v>0</v>
      </c>
      <c r="AT2244" s="2">
        <f t="shared" si="886"/>
        <v>0</v>
      </c>
      <c r="AU2244" s="2">
        <f t="shared" si="887"/>
        <v>0</v>
      </c>
      <c r="AW2244" t="s">
        <v>841</v>
      </c>
      <c r="AX2244" t="s">
        <v>1355</v>
      </c>
      <c r="AY2244">
        <v>3</v>
      </c>
      <c r="BA2244" s="119">
        <v>40</v>
      </c>
      <c r="BB2244" s="121">
        <v>55</v>
      </c>
      <c r="BC2244" s="125">
        <f t="shared" si="888"/>
        <v>40055</v>
      </c>
      <c r="BE2244" s="7" t="s">
        <v>228</v>
      </c>
    </row>
    <row r="2245" spans="1:57" hidden="1" outlineLevel="1">
      <c r="A2245" t="s">
        <v>1241</v>
      </c>
      <c r="B2245" t="s">
        <v>1355</v>
      </c>
      <c r="C2245" s="1">
        <f t="shared" si="879"/>
        <v>1090</v>
      </c>
      <c r="D2245" s="7">
        <f>IF(N2245&gt;0, RANK(N2245,(N2245:P2245,Q2245:AE2245)),0)</f>
        <v>2</v>
      </c>
      <c r="E2245" s="7">
        <f>IF(O2245&gt;0,RANK(O2245,(N2245:P2245,Q2245:AE2245)),0)</f>
        <v>1</v>
      </c>
      <c r="F2245" s="7">
        <f>IF(P2245&gt;0,RANK(P2245,(N2245:P2245,Q2245:AE2245)),0)</f>
        <v>0</v>
      </c>
      <c r="G2245" s="1">
        <f t="shared" si="867"/>
        <v>424</v>
      </c>
      <c r="H2245" s="2">
        <f t="shared" si="868"/>
        <v>0.38899082568807342</v>
      </c>
      <c r="I2245" s="2"/>
      <c r="J2245" s="2">
        <f t="shared" si="880"/>
        <v>0.30550458715596329</v>
      </c>
      <c r="K2245" s="2">
        <f t="shared" si="881"/>
        <v>0.69449541284403671</v>
      </c>
      <c r="L2245" s="2">
        <f t="shared" si="882"/>
        <v>0</v>
      </c>
      <c r="M2245" s="2">
        <f t="shared" si="883"/>
        <v>0</v>
      </c>
      <c r="N2245" s="66">
        <v>333</v>
      </c>
      <c r="O2245" s="66">
        <v>757</v>
      </c>
      <c r="AN2245" s="7">
        <f>IF(Q2245&gt;0,RANK(Q2245,(N2245:P2245,Q2245:AE2245)),0)</f>
        <v>0</v>
      </c>
      <c r="AO2245" s="7">
        <f>IF(R2245&gt;0,RANK(R2245,(N2245:P2245,Q2245:AE2245)),0)</f>
        <v>0</v>
      </c>
      <c r="AP2245" s="7">
        <f>IF(T2245&gt;0,RANK(T2245,(N2245:P2245,Q2245:AE2245)),0)</f>
        <v>0</v>
      </c>
      <c r="AQ2245" s="7">
        <f>IF(S2245&gt;0,RANK(S2245,(N2245:P2245,Q2245:AE2245)),0)</f>
        <v>0</v>
      </c>
      <c r="AR2245" s="2">
        <f t="shared" si="884"/>
        <v>0</v>
      </c>
      <c r="AS2245" s="2">
        <f t="shared" si="885"/>
        <v>0</v>
      </c>
      <c r="AT2245" s="2">
        <f t="shared" si="886"/>
        <v>0</v>
      </c>
      <c r="AU2245" s="2">
        <f t="shared" si="887"/>
        <v>0</v>
      </c>
      <c r="AW2245" t="s">
        <v>1241</v>
      </c>
      <c r="AX2245" t="s">
        <v>1355</v>
      </c>
      <c r="AY2245">
        <v>3</v>
      </c>
      <c r="BA2245" s="119">
        <v>40</v>
      </c>
      <c r="BB2245" s="121">
        <v>57</v>
      </c>
      <c r="BC2245" s="125">
        <f t="shared" si="888"/>
        <v>40057</v>
      </c>
      <c r="BE2245" s="7" t="s">
        <v>228</v>
      </c>
    </row>
    <row r="2246" spans="1:57" hidden="1" outlineLevel="1">
      <c r="A2246" t="s">
        <v>944</v>
      </c>
      <c r="B2246" t="s">
        <v>1355</v>
      </c>
      <c r="C2246" s="1">
        <f t="shared" si="879"/>
        <v>1563</v>
      </c>
      <c r="D2246" s="7">
        <f>IF(N2246&gt;0, RANK(N2246,(N2246:P2246,Q2246:AE2246)),0)</f>
        <v>2</v>
      </c>
      <c r="E2246" s="7">
        <f>IF(O2246&gt;0,RANK(O2246,(N2246:P2246,Q2246:AE2246)),0)</f>
        <v>1</v>
      </c>
      <c r="F2246" s="7">
        <f>IF(P2246&gt;0,RANK(P2246,(N2246:P2246,Q2246:AE2246)),0)</f>
        <v>0</v>
      </c>
      <c r="G2246" s="1">
        <f t="shared" si="867"/>
        <v>1121</v>
      </c>
      <c r="H2246" s="2">
        <f t="shared" si="868"/>
        <v>0.71721049264235448</v>
      </c>
      <c r="I2246" s="2"/>
      <c r="J2246" s="2">
        <f t="shared" si="880"/>
        <v>0.14139475367882279</v>
      </c>
      <c r="K2246" s="2">
        <f t="shared" si="881"/>
        <v>0.85860524632117718</v>
      </c>
      <c r="L2246" s="2">
        <f t="shared" si="882"/>
        <v>0</v>
      </c>
      <c r="M2246" s="2">
        <f t="shared" si="883"/>
        <v>0</v>
      </c>
      <c r="N2246" s="66">
        <v>221</v>
      </c>
      <c r="O2246" s="66">
        <v>1342</v>
      </c>
      <c r="AN2246" s="7">
        <f>IF(Q2246&gt;0,RANK(Q2246,(N2246:P2246,Q2246:AE2246)),0)</f>
        <v>0</v>
      </c>
      <c r="AO2246" s="7">
        <f>IF(R2246&gt;0,RANK(R2246,(N2246:P2246,Q2246:AE2246)),0)</f>
        <v>0</v>
      </c>
      <c r="AP2246" s="7">
        <f>IF(T2246&gt;0,RANK(T2246,(N2246:P2246,Q2246:AE2246)),0)</f>
        <v>0</v>
      </c>
      <c r="AQ2246" s="7">
        <f>IF(S2246&gt;0,RANK(S2246,(N2246:P2246,Q2246:AE2246)),0)</f>
        <v>0</v>
      </c>
      <c r="AR2246" s="2">
        <f t="shared" si="884"/>
        <v>0</v>
      </c>
      <c r="AS2246" s="2">
        <f t="shared" si="885"/>
        <v>0</v>
      </c>
      <c r="AT2246" s="2">
        <f t="shared" si="886"/>
        <v>0</v>
      </c>
      <c r="AU2246" s="2">
        <f t="shared" si="887"/>
        <v>0</v>
      </c>
      <c r="AW2246" t="s">
        <v>944</v>
      </c>
      <c r="AX2246" t="s">
        <v>1355</v>
      </c>
      <c r="AY2246">
        <v>3</v>
      </c>
      <c r="BA2246" s="119">
        <v>40</v>
      </c>
      <c r="BB2246" s="121">
        <v>59</v>
      </c>
      <c r="BC2246" s="125">
        <f t="shared" si="888"/>
        <v>40059</v>
      </c>
      <c r="BE2246" s="7" t="s">
        <v>228</v>
      </c>
    </row>
    <row r="2247" spans="1:57" hidden="1" outlineLevel="1">
      <c r="A2247" t="s">
        <v>2181</v>
      </c>
      <c r="B2247" t="s">
        <v>1355</v>
      </c>
      <c r="C2247" s="1">
        <f t="shared" si="879"/>
        <v>4681</v>
      </c>
      <c r="D2247" s="7">
        <f>IF(N2247&gt;0, RANK(N2247,(N2247:P2247,Q2247:AE2247)),0)</f>
        <v>2</v>
      </c>
      <c r="E2247" s="7">
        <f>IF(O2247&gt;0,RANK(O2247,(N2247:P2247,Q2247:AE2247)),0)</f>
        <v>1</v>
      </c>
      <c r="F2247" s="7">
        <f>IF(P2247&gt;0,RANK(P2247,(N2247:P2247,Q2247:AE2247)),0)</f>
        <v>0</v>
      </c>
      <c r="G2247" s="1">
        <f t="shared" ref="G2247:G2310" si="889">IF(C2247&gt;0,MAX(N2247:P2247)-LARGE(N2247:P2247,2),0)</f>
        <v>1733</v>
      </c>
      <c r="H2247" s="2">
        <f t="shared" ref="H2247:H2310" si="890">IF(C2247&gt;0,G2247/C2247,0)</f>
        <v>0.37022003845332196</v>
      </c>
      <c r="I2247" s="2"/>
      <c r="J2247" s="2">
        <f t="shared" si="880"/>
        <v>0.31488998077333902</v>
      </c>
      <c r="K2247" s="2">
        <f t="shared" si="881"/>
        <v>0.68511001922666093</v>
      </c>
      <c r="L2247" s="2">
        <f t="shared" si="882"/>
        <v>0</v>
      </c>
      <c r="M2247" s="2">
        <f t="shared" si="883"/>
        <v>1.1102230246251565E-16</v>
      </c>
      <c r="N2247" s="66">
        <v>1474</v>
      </c>
      <c r="O2247" s="66">
        <v>3207</v>
      </c>
      <c r="AN2247" s="7">
        <f>IF(Q2247&gt;0,RANK(Q2247,(N2247:P2247,Q2247:AE2247)),0)</f>
        <v>0</v>
      </c>
      <c r="AO2247" s="7">
        <f>IF(R2247&gt;0,RANK(R2247,(N2247:P2247,Q2247:AE2247)),0)</f>
        <v>0</v>
      </c>
      <c r="AP2247" s="7">
        <f>IF(T2247&gt;0,RANK(T2247,(N2247:P2247,Q2247:AE2247)),0)</f>
        <v>0</v>
      </c>
      <c r="AQ2247" s="7">
        <f>IF(S2247&gt;0,RANK(S2247,(N2247:P2247,Q2247:AE2247)),0)</f>
        <v>0</v>
      </c>
      <c r="AR2247" s="2">
        <f t="shared" si="884"/>
        <v>0</v>
      </c>
      <c r="AS2247" s="2">
        <f t="shared" si="885"/>
        <v>0</v>
      </c>
      <c r="AT2247" s="2">
        <f t="shared" si="886"/>
        <v>0</v>
      </c>
      <c r="AU2247" s="2">
        <f t="shared" si="887"/>
        <v>0</v>
      </c>
      <c r="AW2247" t="s">
        <v>2181</v>
      </c>
      <c r="AX2247" t="s">
        <v>1355</v>
      </c>
      <c r="AY2247">
        <v>2</v>
      </c>
      <c r="BA2247" s="119">
        <v>40</v>
      </c>
      <c r="BB2247" s="121">
        <v>61</v>
      </c>
      <c r="BC2247" s="125">
        <f t="shared" si="888"/>
        <v>40061</v>
      </c>
      <c r="BE2247" s="7" t="s">
        <v>228</v>
      </c>
    </row>
    <row r="2248" spans="1:57" hidden="1" outlineLevel="1">
      <c r="A2248" t="s">
        <v>175</v>
      </c>
      <c r="B2248" t="s">
        <v>1355</v>
      </c>
      <c r="C2248" s="1">
        <f t="shared" si="879"/>
        <v>4843</v>
      </c>
      <c r="D2248" s="7">
        <f>IF(N2248&gt;0, RANK(N2248,(N2248:P2248,Q2248:AE2248)),0)</f>
        <v>2</v>
      </c>
      <c r="E2248" s="7">
        <f>IF(O2248&gt;0,RANK(O2248,(N2248:P2248,Q2248:AE2248)),0)</f>
        <v>1</v>
      </c>
      <c r="F2248" s="7">
        <f>IF(P2248&gt;0,RANK(P2248,(N2248:P2248,Q2248:AE2248)),0)</f>
        <v>0</v>
      </c>
      <c r="G2248" s="1">
        <f t="shared" si="889"/>
        <v>1425</v>
      </c>
      <c r="H2248" s="2">
        <f t="shared" si="890"/>
        <v>0.29423910799091474</v>
      </c>
      <c r="I2248" s="2"/>
      <c r="J2248" s="2">
        <f t="shared" si="880"/>
        <v>0.35288044600454266</v>
      </c>
      <c r="K2248" s="2">
        <f t="shared" si="881"/>
        <v>0.6471195539954574</v>
      </c>
      <c r="L2248" s="2">
        <f t="shared" si="882"/>
        <v>0</v>
      </c>
      <c r="M2248" s="2">
        <f t="shared" si="883"/>
        <v>-1.1102230246251565E-16</v>
      </c>
      <c r="N2248" s="66">
        <v>1709</v>
      </c>
      <c r="O2248" s="66">
        <v>3134</v>
      </c>
      <c r="AN2248" s="7">
        <f>IF(Q2248&gt;0,RANK(Q2248,(N2248:P2248,Q2248:AE2248)),0)</f>
        <v>0</v>
      </c>
      <c r="AO2248" s="7">
        <f>IF(R2248&gt;0,RANK(R2248,(N2248:P2248,Q2248:AE2248)),0)</f>
        <v>0</v>
      </c>
      <c r="AP2248" s="7">
        <f>IF(T2248&gt;0,RANK(T2248,(N2248:P2248,Q2248:AE2248)),0)</f>
        <v>0</v>
      </c>
      <c r="AQ2248" s="7">
        <f>IF(S2248&gt;0,RANK(S2248,(N2248:P2248,Q2248:AE2248)),0)</f>
        <v>0</v>
      </c>
      <c r="AR2248" s="2">
        <f t="shared" si="884"/>
        <v>0</v>
      </c>
      <c r="AS2248" s="2">
        <f t="shared" si="885"/>
        <v>0</v>
      </c>
      <c r="AT2248" s="2">
        <f t="shared" si="886"/>
        <v>0</v>
      </c>
      <c r="AU2248" s="2">
        <f t="shared" si="887"/>
        <v>0</v>
      </c>
      <c r="AW2248" t="s">
        <v>175</v>
      </c>
      <c r="AX2248" t="s">
        <v>1355</v>
      </c>
      <c r="AY2248">
        <v>2</v>
      </c>
      <c r="BA2248" s="119">
        <v>40</v>
      </c>
      <c r="BB2248" s="121">
        <v>63</v>
      </c>
      <c r="BC2248" s="125">
        <f t="shared" si="888"/>
        <v>40063</v>
      </c>
      <c r="BE2248" s="7" t="s">
        <v>228</v>
      </c>
    </row>
    <row r="2249" spans="1:57" hidden="1" outlineLevel="1">
      <c r="A2249" t="s">
        <v>627</v>
      </c>
      <c r="B2249" t="s">
        <v>1355</v>
      </c>
      <c r="C2249" s="1">
        <f t="shared" ref="C2249:C2280" si="891">SUM(N2249:AL2249)</f>
        <v>8983</v>
      </c>
      <c r="D2249" s="7">
        <f>IF(N2249&gt;0, RANK(N2249,(N2249:P2249,Q2249:AE2249)),0)</f>
        <v>2</v>
      </c>
      <c r="E2249" s="7">
        <f>IF(O2249&gt;0,RANK(O2249,(N2249:P2249,Q2249:AE2249)),0)</f>
        <v>1</v>
      </c>
      <c r="F2249" s="7">
        <f>IF(P2249&gt;0,RANK(P2249,(N2249:P2249,Q2249:AE2249)),0)</f>
        <v>0</v>
      </c>
      <c r="G2249" s="1">
        <f t="shared" si="889"/>
        <v>4455</v>
      </c>
      <c r="H2249" s="2">
        <f t="shared" si="890"/>
        <v>0.49593676945341197</v>
      </c>
      <c r="I2249" s="2"/>
      <c r="J2249" s="2">
        <f t="shared" ref="J2249:J2280" si="892">IF($C2249=0,"-",N2249/$C2249)</f>
        <v>0.25203161527329399</v>
      </c>
      <c r="K2249" s="2">
        <f t="shared" ref="K2249:K2280" si="893">IF($C2249=0,"-",O2249/$C2249)</f>
        <v>0.74796838472670601</v>
      </c>
      <c r="L2249" s="2">
        <f t="shared" ref="L2249:L2280" si="894">IF($C2249=0,"-",P2249/$C2249)</f>
        <v>0</v>
      </c>
      <c r="M2249" s="2">
        <f t="shared" ref="M2249:M2280" si="895">IF(C2249=0,"-",(1-J2249-K2249-L2249))</f>
        <v>0</v>
      </c>
      <c r="N2249" s="66">
        <v>2264</v>
      </c>
      <c r="O2249" s="66">
        <v>6719</v>
      </c>
      <c r="AN2249" s="7">
        <f>IF(Q2249&gt;0,RANK(Q2249,(N2249:P2249,Q2249:AE2249)),0)</f>
        <v>0</v>
      </c>
      <c r="AO2249" s="7">
        <f>IF(R2249&gt;0,RANK(R2249,(N2249:P2249,Q2249:AE2249)),0)</f>
        <v>0</v>
      </c>
      <c r="AP2249" s="7">
        <f>IF(T2249&gt;0,RANK(T2249,(N2249:P2249,Q2249:AE2249)),0)</f>
        <v>0</v>
      </c>
      <c r="AQ2249" s="7">
        <f>IF(S2249&gt;0,RANK(S2249,(N2249:P2249,Q2249:AE2249)),0)</f>
        <v>0</v>
      </c>
      <c r="AR2249" s="2">
        <f t="shared" ref="AR2249:AR2280" si="896">IF($C2249=0,"-",Q2249/$C2249)</f>
        <v>0</v>
      </c>
      <c r="AS2249" s="2">
        <f t="shared" ref="AS2249:AS2280" si="897">IF($C2249=0,"-",R2249/$C2249)</f>
        <v>0</v>
      </c>
      <c r="AT2249" s="2">
        <f t="shared" ref="AT2249:AT2280" si="898">IF($C2249=0,"-",T2249/$C2249)</f>
        <v>0</v>
      </c>
      <c r="AU2249" s="2">
        <f t="shared" ref="AU2249:AU2280" si="899">IF($C2249=0,"-",S2249/$C2249)</f>
        <v>0</v>
      </c>
      <c r="AW2249" t="s">
        <v>627</v>
      </c>
      <c r="AX2249" t="s">
        <v>1355</v>
      </c>
      <c r="AY2249">
        <v>3</v>
      </c>
      <c r="BA2249" s="119">
        <v>40</v>
      </c>
      <c r="BB2249" s="121">
        <v>65</v>
      </c>
      <c r="BC2249" s="125">
        <f t="shared" si="888"/>
        <v>40065</v>
      </c>
      <c r="BE2249" s="7" t="s">
        <v>228</v>
      </c>
    </row>
    <row r="2250" spans="1:57" hidden="1" outlineLevel="1">
      <c r="A2250" t="s">
        <v>996</v>
      </c>
      <c r="B2250" t="s">
        <v>1355</v>
      </c>
      <c r="C2250" s="1">
        <f t="shared" si="891"/>
        <v>2457</v>
      </c>
      <c r="D2250" s="7">
        <f>IF(N2250&gt;0, RANK(N2250,(N2250:P2250,Q2250:AE2250)),0)</f>
        <v>2</v>
      </c>
      <c r="E2250" s="7">
        <f>IF(O2250&gt;0,RANK(O2250,(N2250:P2250,Q2250:AE2250)),0)</f>
        <v>1</v>
      </c>
      <c r="F2250" s="7">
        <f>IF(P2250&gt;0,RANK(P2250,(N2250:P2250,Q2250:AE2250)),0)</f>
        <v>0</v>
      </c>
      <c r="G2250" s="1">
        <f t="shared" si="889"/>
        <v>847</v>
      </c>
      <c r="H2250" s="2">
        <f t="shared" si="890"/>
        <v>0.34472934472934474</v>
      </c>
      <c r="I2250" s="2"/>
      <c r="J2250" s="2">
        <f t="shared" si="892"/>
        <v>0.32763532763532766</v>
      </c>
      <c r="K2250" s="2">
        <f t="shared" si="893"/>
        <v>0.67236467236467234</v>
      </c>
      <c r="L2250" s="2">
        <f t="shared" si="894"/>
        <v>0</v>
      </c>
      <c r="M2250" s="2">
        <f t="shared" si="895"/>
        <v>0</v>
      </c>
      <c r="N2250" s="66">
        <v>805</v>
      </c>
      <c r="O2250" s="66">
        <v>1652</v>
      </c>
      <c r="AN2250" s="7">
        <f>IF(Q2250&gt;0,RANK(Q2250,(N2250:P2250,Q2250:AE2250)),0)</f>
        <v>0</v>
      </c>
      <c r="AO2250" s="7">
        <f>IF(R2250&gt;0,RANK(R2250,(N2250:P2250,Q2250:AE2250)),0)</f>
        <v>0</v>
      </c>
      <c r="AP2250" s="7">
        <f>IF(T2250&gt;0,RANK(T2250,(N2250:P2250,Q2250:AE2250)),0)</f>
        <v>0</v>
      </c>
      <c r="AQ2250" s="7">
        <f>IF(S2250&gt;0,RANK(S2250,(N2250:P2250,Q2250:AE2250)),0)</f>
        <v>0</v>
      </c>
      <c r="AR2250" s="2">
        <f t="shared" si="896"/>
        <v>0</v>
      </c>
      <c r="AS2250" s="2">
        <f t="shared" si="897"/>
        <v>0</v>
      </c>
      <c r="AT2250" s="2">
        <f t="shared" si="898"/>
        <v>0</v>
      </c>
      <c r="AU2250" s="2">
        <f t="shared" si="899"/>
        <v>0</v>
      </c>
      <c r="AW2250" t="s">
        <v>996</v>
      </c>
      <c r="AX2250" t="s">
        <v>1355</v>
      </c>
      <c r="AY2250">
        <v>4</v>
      </c>
      <c r="BA2250" s="119">
        <v>40</v>
      </c>
      <c r="BB2250" s="121">
        <v>67</v>
      </c>
      <c r="BC2250" s="125">
        <f t="shared" si="888"/>
        <v>40067</v>
      </c>
      <c r="BE2250" s="7" t="s">
        <v>228</v>
      </c>
    </row>
    <row r="2251" spans="1:57" hidden="1" outlineLevel="1">
      <c r="A2251" t="s">
        <v>982</v>
      </c>
      <c r="B2251" t="s">
        <v>1355</v>
      </c>
      <c r="C2251" s="1">
        <f t="shared" si="891"/>
        <v>3957</v>
      </c>
      <c r="D2251" s="7">
        <f>IF(N2251&gt;0, RANK(N2251,(N2251:P2251,Q2251:AE2251)),0)</f>
        <v>2</v>
      </c>
      <c r="E2251" s="7">
        <f>IF(O2251&gt;0,RANK(O2251,(N2251:P2251,Q2251:AE2251)),0)</f>
        <v>1</v>
      </c>
      <c r="F2251" s="7">
        <f>IF(P2251&gt;0,RANK(P2251,(N2251:P2251,Q2251:AE2251)),0)</f>
        <v>0</v>
      </c>
      <c r="G2251" s="1">
        <f t="shared" si="889"/>
        <v>1459</v>
      </c>
      <c r="H2251" s="2">
        <f t="shared" si="890"/>
        <v>0.36871367197371746</v>
      </c>
      <c r="I2251" s="2"/>
      <c r="J2251" s="2">
        <f t="shared" si="892"/>
        <v>0.31564316401314124</v>
      </c>
      <c r="K2251" s="2">
        <f t="shared" si="893"/>
        <v>0.6843568359868587</v>
      </c>
      <c r="L2251" s="2">
        <f t="shared" si="894"/>
        <v>0</v>
      </c>
      <c r="M2251" s="2">
        <f t="shared" si="895"/>
        <v>1.1102230246251565E-16</v>
      </c>
      <c r="N2251" s="66">
        <v>1249</v>
      </c>
      <c r="O2251" s="66">
        <v>2708</v>
      </c>
      <c r="AN2251" s="7">
        <f>IF(Q2251&gt;0,RANK(Q2251,(N2251:P2251,Q2251:AE2251)),0)</f>
        <v>0</v>
      </c>
      <c r="AO2251" s="7">
        <f>IF(R2251&gt;0,RANK(R2251,(N2251:P2251,Q2251:AE2251)),0)</f>
        <v>0</v>
      </c>
      <c r="AP2251" s="7">
        <f>IF(T2251&gt;0,RANK(T2251,(N2251:P2251,Q2251:AE2251)),0)</f>
        <v>0</v>
      </c>
      <c r="AQ2251" s="7">
        <f>IF(S2251&gt;0,RANK(S2251,(N2251:P2251,Q2251:AE2251)),0)</f>
        <v>0</v>
      </c>
      <c r="AR2251" s="2">
        <f t="shared" si="896"/>
        <v>0</v>
      </c>
      <c r="AS2251" s="2">
        <f t="shared" si="897"/>
        <v>0</v>
      </c>
      <c r="AT2251" s="2">
        <f t="shared" si="898"/>
        <v>0</v>
      </c>
      <c r="AU2251" s="2">
        <f t="shared" si="899"/>
        <v>0</v>
      </c>
      <c r="AW2251" t="s">
        <v>982</v>
      </c>
      <c r="AX2251" t="s">
        <v>1355</v>
      </c>
      <c r="AY2251">
        <v>2</v>
      </c>
      <c r="BA2251" s="119">
        <v>40</v>
      </c>
      <c r="BB2251" s="121">
        <v>69</v>
      </c>
      <c r="BC2251" s="125">
        <f t="shared" si="888"/>
        <v>40069</v>
      </c>
      <c r="BE2251" s="7" t="s">
        <v>228</v>
      </c>
    </row>
    <row r="2252" spans="1:57" hidden="1" outlineLevel="1">
      <c r="A2252" t="s">
        <v>1115</v>
      </c>
      <c r="B2252" t="s">
        <v>1355</v>
      </c>
      <c r="C2252" s="1">
        <f t="shared" si="891"/>
        <v>18693</v>
      </c>
      <c r="D2252" s="7">
        <f>IF(N2252&gt;0, RANK(N2252,(N2252:P2252,Q2252:AE2252)),0)</f>
        <v>2</v>
      </c>
      <c r="E2252" s="7">
        <f>IF(O2252&gt;0,RANK(O2252,(N2252:P2252,Q2252:AE2252)),0)</f>
        <v>1</v>
      </c>
      <c r="F2252" s="7">
        <f>IF(P2252&gt;0,RANK(P2252,(N2252:P2252,Q2252:AE2252)),0)</f>
        <v>0</v>
      </c>
      <c r="G2252" s="1">
        <f t="shared" si="889"/>
        <v>7767</v>
      </c>
      <c r="H2252" s="2">
        <f t="shared" si="890"/>
        <v>0.4155031295137217</v>
      </c>
      <c r="I2252" s="2"/>
      <c r="J2252" s="2">
        <f t="shared" si="892"/>
        <v>0.29224843524313915</v>
      </c>
      <c r="K2252" s="2">
        <f t="shared" si="893"/>
        <v>0.70775156475686085</v>
      </c>
      <c r="L2252" s="2">
        <f t="shared" si="894"/>
        <v>0</v>
      </c>
      <c r="M2252" s="2">
        <f t="shared" si="895"/>
        <v>0</v>
      </c>
      <c r="N2252" s="66">
        <v>5463</v>
      </c>
      <c r="O2252" s="66">
        <v>13230</v>
      </c>
      <c r="AN2252" s="7">
        <f>IF(Q2252&gt;0,RANK(Q2252,(N2252:P2252,Q2252:AE2252)),0)</f>
        <v>0</v>
      </c>
      <c r="AO2252" s="7">
        <f>IF(R2252&gt;0,RANK(R2252,(N2252:P2252,Q2252:AE2252)),0)</f>
        <v>0</v>
      </c>
      <c r="AP2252" s="7">
        <f>IF(T2252&gt;0,RANK(T2252,(N2252:P2252,Q2252:AE2252)),0)</f>
        <v>0</v>
      </c>
      <c r="AQ2252" s="7">
        <f>IF(S2252&gt;0,RANK(S2252,(N2252:P2252,Q2252:AE2252)),0)</f>
        <v>0</v>
      </c>
      <c r="AR2252" s="2">
        <f t="shared" si="896"/>
        <v>0</v>
      </c>
      <c r="AS2252" s="2">
        <f t="shared" si="897"/>
        <v>0</v>
      </c>
      <c r="AT2252" s="2">
        <f t="shared" si="898"/>
        <v>0</v>
      </c>
      <c r="AU2252" s="2">
        <f t="shared" si="899"/>
        <v>0</v>
      </c>
      <c r="AW2252" t="s">
        <v>1115</v>
      </c>
      <c r="AX2252" t="s">
        <v>1355</v>
      </c>
      <c r="AY2252">
        <v>3</v>
      </c>
      <c r="BA2252" s="119">
        <v>40</v>
      </c>
      <c r="BB2252" s="121">
        <v>71</v>
      </c>
      <c r="BC2252" s="125">
        <f t="shared" si="888"/>
        <v>40071</v>
      </c>
      <c r="BE2252" s="7" t="s">
        <v>228</v>
      </c>
    </row>
    <row r="2253" spans="1:57" hidden="1" outlineLevel="1">
      <c r="A2253" t="s">
        <v>692</v>
      </c>
      <c r="B2253" t="s">
        <v>1355</v>
      </c>
      <c r="C2253" s="1">
        <f t="shared" si="891"/>
        <v>6381</v>
      </c>
      <c r="D2253" s="7">
        <f>IF(N2253&gt;0, RANK(N2253,(N2253:P2253,Q2253:AE2253)),0)</f>
        <v>2</v>
      </c>
      <c r="E2253" s="7">
        <f>IF(O2253&gt;0,RANK(O2253,(N2253:P2253,Q2253:AE2253)),0)</f>
        <v>1</v>
      </c>
      <c r="F2253" s="7">
        <f>IF(P2253&gt;0,RANK(P2253,(N2253:P2253,Q2253:AE2253)),0)</f>
        <v>0</v>
      </c>
      <c r="G2253" s="1">
        <f t="shared" si="889"/>
        <v>4363</v>
      </c>
      <c r="H2253" s="2">
        <f t="shared" si="890"/>
        <v>0.6837486287415766</v>
      </c>
      <c r="I2253" s="2"/>
      <c r="J2253" s="2">
        <f t="shared" si="892"/>
        <v>0.15812568562921173</v>
      </c>
      <c r="K2253" s="2">
        <f t="shared" si="893"/>
        <v>0.8418743143707883</v>
      </c>
      <c r="L2253" s="2">
        <f t="shared" si="894"/>
        <v>0</v>
      </c>
      <c r="M2253" s="2">
        <f t="shared" si="895"/>
        <v>0</v>
      </c>
      <c r="N2253" s="66">
        <v>1009</v>
      </c>
      <c r="O2253" s="66">
        <v>5372</v>
      </c>
      <c r="AN2253" s="7">
        <f>IF(Q2253&gt;0,RANK(Q2253,(N2253:P2253,Q2253:AE2253)),0)</f>
        <v>0</v>
      </c>
      <c r="AO2253" s="7">
        <f>IF(R2253&gt;0,RANK(R2253,(N2253:P2253,Q2253:AE2253)),0)</f>
        <v>0</v>
      </c>
      <c r="AP2253" s="7">
        <f>IF(T2253&gt;0,RANK(T2253,(N2253:P2253,Q2253:AE2253)),0)</f>
        <v>0</v>
      </c>
      <c r="AQ2253" s="7">
        <f>IF(S2253&gt;0,RANK(S2253,(N2253:P2253,Q2253:AE2253)),0)</f>
        <v>0</v>
      </c>
      <c r="AR2253" s="2">
        <f t="shared" si="896"/>
        <v>0</v>
      </c>
      <c r="AS2253" s="2">
        <f t="shared" si="897"/>
        <v>0</v>
      </c>
      <c r="AT2253" s="2">
        <f t="shared" si="898"/>
        <v>0</v>
      </c>
      <c r="AU2253" s="2">
        <f t="shared" si="899"/>
        <v>0</v>
      </c>
      <c r="AW2253" t="s">
        <v>692</v>
      </c>
      <c r="AX2253" t="s">
        <v>1355</v>
      </c>
      <c r="AY2253">
        <v>3</v>
      </c>
      <c r="BA2253" s="119">
        <v>40</v>
      </c>
      <c r="BB2253" s="121">
        <v>73</v>
      </c>
      <c r="BC2253" s="125">
        <f t="shared" si="888"/>
        <v>40073</v>
      </c>
      <c r="BE2253" s="7" t="s">
        <v>228</v>
      </c>
    </row>
    <row r="2254" spans="1:57" hidden="1" outlineLevel="1">
      <c r="A2254" t="s">
        <v>2855</v>
      </c>
      <c r="B2254" t="s">
        <v>1355</v>
      </c>
      <c r="C2254" s="1">
        <f t="shared" si="891"/>
        <v>3763</v>
      </c>
      <c r="D2254" s="7">
        <f>IF(N2254&gt;0, RANK(N2254,(N2254:P2254,Q2254:AE2254)),0)</f>
        <v>2</v>
      </c>
      <c r="E2254" s="7">
        <f>IF(O2254&gt;0,RANK(O2254,(N2254:P2254,Q2254:AE2254)),0)</f>
        <v>1</v>
      </c>
      <c r="F2254" s="7">
        <f>IF(P2254&gt;0,RANK(P2254,(N2254:P2254,Q2254:AE2254)),0)</f>
        <v>0</v>
      </c>
      <c r="G2254" s="1">
        <f t="shared" si="889"/>
        <v>1311</v>
      </c>
      <c r="H2254" s="2">
        <f t="shared" si="890"/>
        <v>0.34839224023385595</v>
      </c>
      <c r="I2254" s="2"/>
      <c r="J2254" s="2">
        <f t="shared" si="892"/>
        <v>0.32580387988307202</v>
      </c>
      <c r="K2254" s="2">
        <f t="shared" si="893"/>
        <v>0.67419612011692798</v>
      </c>
      <c r="L2254" s="2">
        <f t="shared" si="894"/>
        <v>0</v>
      </c>
      <c r="M2254" s="2">
        <f t="shared" si="895"/>
        <v>0</v>
      </c>
      <c r="N2254" s="66">
        <v>1226</v>
      </c>
      <c r="O2254" s="66">
        <v>2537</v>
      </c>
      <c r="AN2254" s="7">
        <f>IF(Q2254&gt;0,RANK(Q2254,(N2254:P2254,Q2254:AE2254)),0)</f>
        <v>0</v>
      </c>
      <c r="AO2254" s="7">
        <f>IF(R2254&gt;0,RANK(R2254,(N2254:P2254,Q2254:AE2254)),0)</f>
        <v>0</v>
      </c>
      <c r="AP2254" s="7">
        <f>IF(T2254&gt;0,RANK(T2254,(N2254:P2254,Q2254:AE2254)),0)</f>
        <v>0</v>
      </c>
      <c r="AQ2254" s="7">
        <f>IF(S2254&gt;0,RANK(S2254,(N2254:P2254,Q2254:AE2254)),0)</f>
        <v>0</v>
      </c>
      <c r="AR2254" s="2">
        <f t="shared" si="896"/>
        <v>0</v>
      </c>
      <c r="AS2254" s="2">
        <f t="shared" si="897"/>
        <v>0</v>
      </c>
      <c r="AT2254" s="2">
        <f t="shared" si="898"/>
        <v>0</v>
      </c>
      <c r="AU2254" s="2">
        <f t="shared" si="899"/>
        <v>0</v>
      </c>
      <c r="AW2254" t="s">
        <v>2855</v>
      </c>
      <c r="AX2254" t="s">
        <v>1355</v>
      </c>
      <c r="AY2254">
        <v>3</v>
      </c>
      <c r="BA2254" s="119">
        <v>40</v>
      </c>
      <c r="BB2254" s="121">
        <v>75</v>
      </c>
      <c r="BC2254" s="125">
        <f t="shared" si="888"/>
        <v>40075</v>
      </c>
      <c r="BE2254" s="7" t="s">
        <v>228</v>
      </c>
    </row>
    <row r="2255" spans="1:57" hidden="1" outlineLevel="1">
      <c r="A2255" t="s">
        <v>1641</v>
      </c>
      <c r="B2255" t="s">
        <v>1355</v>
      </c>
      <c r="C2255" s="1">
        <f t="shared" si="891"/>
        <v>4173</v>
      </c>
      <c r="D2255" s="7">
        <f>IF(N2255&gt;0, RANK(N2255,(N2255:P2255,Q2255:AE2255)),0)</f>
        <v>2</v>
      </c>
      <c r="E2255" s="7">
        <f>IF(O2255&gt;0,RANK(O2255,(N2255:P2255,Q2255:AE2255)),0)</f>
        <v>1</v>
      </c>
      <c r="F2255" s="7">
        <f>IF(P2255&gt;0,RANK(P2255,(N2255:P2255,Q2255:AE2255)),0)</f>
        <v>0</v>
      </c>
      <c r="G2255" s="1">
        <f t="shared" si="889"/>
        <v>1547</v>
      </c>
      <c r="H2255" s="2">
        <f t="shared" si="890"/>
        <v>0.37071651090342678</v>
      </c>
      <c r="I2255" s="2"/>
      <c r="J2255" s="2">
        <f t="shared" si="892"/>
        <v>0.31464174454828658</v>
      </c>
      <c r="K2255" s="2">
        <f t="shared" si="893"/>
        <v>0.68535825545171336</v>
      </c>
      <c r="L2255" s="2">
        <f t="shared" si="894"/>
        <v>0</v>
      </c>
      <c r="M2255" s="2">
        <f t="shared" si="895"/>
        <v>1.1102230246251565E-16</v>
      </c>
      <c r="N2255" s="66">
        <v>1313</v>
      </c>
      <c r="O2255" s="66">
        <v>2860</v>
      </c>
      <c r="AN2255" s="7">
        <f>IF(Q2255&gt;0,RANK(Q2255,(N2255:P2255,Q2255:AE2255)),0)</f>
        <v>0</v>
      </c>
      <c r="AO2255" s="7">
        <f>IF(R2255&gt;0,RANK(R2255,(N2255:P2255,Q2255:AE2255)),0)</f>
        <v>0</v>
      </c>
      <c r="AP2255" s="7">
        <f>IF(T2255&gt;0,RANK(T2255,(N2255:P2255,Q2255:AE2255)),0)</f>
        <v>0</v>
      </c>
      <c r="AQ2255" s="7">
        <f>IF(S2255&gt;0,RANK(S2255,(N2255:P2255,Q2255:AE2255)),0)</f>
        <v>0</v>
      </c>
      <c r="AR2255" s="2">
        <f t="shared" si="896"/>
        <v>0</v>
      </c>
      <c r="AS2255" s="2">
        <f t="shared" si="897"/>
        <v>0</v>
      </c>
      <c r="AT2255" s="2">
        <f t="shared" si="898"/>
        <v>0</v>
      </c>
      <c r="AU2255" s="2">
        <f t="shared" si="899"/>
        <v>0</v>
      </c>
      <c r="AW2255" t="s">
        <v>1641</v>
      </c>
      <c r="AX2255" t="s">
        <v>1355</v>
      </c>
      <c r="AY2255">
        <v>2</v>
      </c>
      <c r="BA2255" s="119">
        <v>40</v>
      </c>
      <c r="BB2255" s="121">
        <v>77</v>
      </c>
      <c r="BC2255" s="125">
        <f t="shared" si="888"/>
        <v>40077</v>
      </c>
      <c r="BE2255" s="7" t="s">
        <v>228</v>
      </c>
    </row>
    <row r="2256" spans="1:57" hidden="1" outlineLevel="1">
      <c r="A2256" t="s">
        <v>1916</v>
      </c>
      <c r="B2256" t="s">
        <v>1355</v>
      </c>
      <c r="C2256" s="1">
        <f t="shared" si="891"/>
        <v>16741</v>
      </c>
      <c r="D2256" s="7">
        <f>IF(N2256&gt;0, RANK(N2256,(N2256:P2256,Q2256:AE2256)),0)</f>
        <v>2</v>
      </c>
      <c r="E2256" s="7">
        <f>IF(O2256&gt;0,RANK(O2256,(N2256:P2256,Q2256:AE2256)),0)</f>
        <v>1</v>
      </c>
      <c r="F2256" s="7">
        <f>IF(P2256&gt;0,RANK(P2256,(N2256:P2256,Q2256:AE2256)),0)</f>
        <v>0</v>
      </c>
      <c r="G2256" s="1">
        <f t="shared" si="889"/>
        <v>6469</v>
      </c>
      <c r="H2256" s="2">
        <f t="shared" si="890"/>
        <v>0.38641658204408341</v>
      </c>
      <c r="I2256" s="2"/>
      <c r="J2256" s="2">
        <f t="shared" si="892"/>
        <v>0.30679170897795832</v>
      </c>
      <c r="K2256" s="2">
        <f t="shared" si="893"/>
        <v>0.69320829102204173</v>
      </c>
      <c r="L2256" s="2">
        <f t="shared" si="894"/>
        <v>0</v>
      </c>
      <c r="M2256" s="2">
        <f t="shared" si="895"/>
        <v>-1.1102230246251565E-16</v>
      </c>
      <c r="N2256" s="66">
        <v>5136</v>
      </c>
      <c r="O2256" s="66">
        <v>11605</v>
      </c>
      <c r="AN2256" s="7">
        <f>IF(Q2256&gt;0,RANK(Q2256,(N2256:P2256,Q2256:AE2256)),0)</f>
        <v>0</v>
      </c>
      <c r="AO2256" s="7">
        <f>IF(R2256&gt;0,RANK(R2256,(N2256:P2256,Q2256:AE2256)),0)</f>
        <v>0</v>
      </c>
      <c r="AP2256" s="7">
        <f>IF(T2256&gt;0,RANK(T2256,(N2256:P2256,Q2256:AE2256)),0)</f>
        <v>0</v>
      </c>
      <c r="AQ2256" s="7">
        <f>IF(S2256&gt;0,RANK(S2256,(N2256:P2256,Q2256:AE2256)),0)</f>
        <v>0</v>
      </c>
      <c r="AR2256" s="2">
        <f t="shared" si="896"/>
        <v>0</v>
      </c>
      <c r="AS2256" s="2">
        <f t="shared" si="897"/>
        <v>0</v>
      </c>
      <c r="AT2256" s="2">
        <f t="shared" si="898"/>
        <v>0</v>
      </c>
      <c r="AU2256" s="2">
        <f t="shared" si="899"/>
        <v>0</v>
      </c>
      <c r="AW2256" t="s">
        <v>1916</v>
      </c>
      <c r="AX2256" t="s">
        <v>1355</v>
      </c>
      <c r="AY2256">
        <v>2</v>
      </c>
      <c r="BA2256" s="119">
        <v>40</v>
      </c>
      <c r="BB2256" s="121">
        <v>79</v>
      </c>
      <c r="BC2256" s="125">
        <f t="shared" si="888"/>
        <v>40079</v>
      </c>
      <c r="BE2256" s="7" t="s">
        <v>228</v>
      </c>
    </row>
    <row r="2257" spans="1:57" hidden="1" outlineLevel="1">
      <c r="A2257" t="s">
        <v>2196</v>
      </c>
      <c r="B2257" t="s">
        <v>1355</v>
      </c>
      <c r="C2257" s="1">
        <f t="shared" si="891"/>
        <v>13974</v>
      </c>
      <c r="D2257" s="7">
        <f>IF(N2257&gt;0, RANK(N2257,(N2257:P2257,Q2257:AE2257)),0)</f>
        <v>2</v>
      </c>
      <c r="E2257" s="7">
        <f>IF(O2257&gt;0,RANK(O2257,(N2257:P2257,Q2257:AE2257)),0)</f>
        <v>1</v>
      </c>
      <c r="F2257" s="7">
        <f>IF(P2257&gt;0,RANK(P2257,(N2257:P2257,Q2257:AE2257)),0)</f>
        <v>0</v>
      </c>
      <c r="G2257" s="1">
        <f t="shared" si="889"/>
        <v>6966</v>
      </c>
      <c r="H2257" s="2">
        <f t="shared" si="890"/>
        <v>0.49849720910261913</v>
      </c>
      <c r="I2257" s="2"/>
      <c r="J2257" s="2">
        <f t="shared" si="892"/>
        <v>0.25075139544869041</v>
      </c>
      <c r="K2257" s="2">
        <f t="shared" si="893"/>
        <v>0.74924860455130959</v>
      </c>
      <c r="L2257" s="2">
        <f t="shared" si="894"/>
        <v>0</v>
      </c>
      <c r="M2257" s="2">
        <f t="shared" si="895"/>
        <v>0</v>
      </c>
      <c r="N2257" s="66">
        <v>3504</v>
      </c>
      <c r="O2257" s="66">
        <v>10470</v>
      </c>
      <c r="AN2257" s="7">
        <f>IF(Q2257&gt;0,RANK(Q2257,(N2257:P2257,Q2257:AE2257)),0)</f>
        <v>0</v>
      </c>
      <c r="AO2257" s="7">
        <f>IF(R2257&gt;0,RANK(R2257,(N2257:P2257,Q2257:AE2257)),0)</f>
        <v>0</v>
      </c>
      <c r="AP2257" s="7">
        <f>IF(T2257&gt;0,RANK(T2257,(N2257:P2257,Q2257:AE2257)),0)</f>
        <v>0</v>
      </c>
      <c r="AQ2257" s="7">
        <f>IF(S2257&gt;0,RANK(S2257,(N2257:P2257,Q2257:AE2257)),0)</f>
        <v>0</v>
      </c>
      <c r="AR2257" s="2">
        <f t="shared" si="896"/>
        <v>0</v>
      </c>
      <c r="AS2257" s="2">
        <f t="shared" si="897"/>
        <v>0</v>
      </c>
      <c r="AT2257" s="2">
        <f t="shared" si="898"/>
        <v>0</v>
      </c>
      <c r="AU2257" s="2">
        <f t="shared" si="899"/>
        <v>0</v>
      </c>
      <c r="AW2257" t="s">
        <v>2196</v>
      </c>
      <c r="AX2257" t="s">
        <v>1355</v>
      </c>
      <c r="AY2257">
        <v>3</v>
      </c>
      <c r="BA2257" s="119">
        <v>40</v>
      </c>
      <c r="BB2257" s="121">
        <v>81</v>
      </c>
      <c r="BC2257" s="125">
        <f t="shared" si="888"/>
        <v>40081</v>
      </c>
      <c r="BE2257" s="7" t="s">
        <v>228</v>
      </c>
    </row>
    <row r="2258" spans="1:57" hidden="1" outlineLevel="1">
      <c r="A2258" t="s">
        <v>2374</v>
      </c>
      <c r="B2258" t="s">
        <v>1355</v>
      </c>
      <c r="C2258" s="1">
        <f t="shared" si="891"/>
        <v>18273</v>
      </c>
      <c r="D2258" s="7">
        <f>IF(N2258&gt;0, RANK(N2258,(N2258:P2258,Q2258:AE2258)),0)</f>
        <v>2</v>
      </c>
      <c r="E2258" s="7">
        <f>IF(O2258&gt;0,RANK(O2258,(N2258:P2258,Q2258:AE2258)),0)</f>
        <v>1</v>
      </c>
      <c r="F2258" s="7">
        <f>IF(P2258&gt;0,RANK(P2258,(N2258:P2258,Q2258:AE2258)),0)</f>
        <v>0</v>
      </c>
      <c r="G2258" s="1">
        <f t="shared" si="889"/>
        <v>6839</v>
      </c>
      <c r="H2258" s="2">
        <f t="shared" si="890"/>
        <v>0.37426804575056094</v>
      </c>
      <c r="I2258" s="2"/>
      <c r="J2258" s="2">
        <f t="shared" si="892"/>
        <v>0.31286597712471953</v>
      </c>
      <c r="K2258" s="2">
        <f t="shared" si="893"/>
        <v>0.68713402287528047</v>
      </c>
      <c r="L2258" s="2">
        <f t="shared" si="894"/>
        <v>0</v>
      </c>
      <c r="M2258" s="2">
        <f t="shared" si="895"/>
        <v>0</v>
      </c>
      <c r="N2258" s="66">
        <v>5717</v>
      </c>
      <c r="O2258" s="66">
        <v>12556</v>
      </c>
      <c r="AN2258" s="7">
        <f>IF(Q2258&gt;0,RANK(Q2258,(N2258:P2258,Q2258:AE2258)),0)</f>
        <v>0</v>
      </c>
      <c r="AO2258" s="7">
        <f>IF(R2258&gt;0,RANK(R2258,(N2258:P2258,Q2258:AE2258)),0)</f>
        <v>0</v>
      </c>
      <c r="AP2258" s="7">
        <f>IF(T2258&gt;0,RANK(T2258,(N2258:P2258,Q2258:AE2258)),0)</f>
        <v>0</v>
      </c>
      <c r="AQ2258" s="7">
        <f>IF(S2258&gt;0,RANK(S2258,(N2258:P2258,Q2258:AE2258)),0)</f>
        <v>0</v>
      </c>
      <c r="AR2258" s="2">
        <f t="shared" si="896"/>
        <v>0</v>
      </c>
      <c r="AS2258" s="2">
        <f t="shared" si="897"/>
        <v>0</v>
      </c>
      <c r="AT2258" s="2">
        <f t="shared" si="898"/>
        <v>0</v>
      </c>
      <c r="AU2258" s="2">
        <f t="shared" si="899"/>
        <v>0</v>
      </c>
      <c r="AW2258" t="s">
        <v>2374</v>
      </c>
      <c r="AX2258" t="s">
        <v>1355</v>
      </c>
      <c r="AY2258">
        <v>3</v>
      </c>
      <c r="BA2258" s="119">
        <v>40</v>
      </c>
      <c r="BB2258" s="121">
        <v>83</v>
      </c>
      <c r="BC2258" s="125">
        <f t="shared" si="888"/>
        <v>40083</v>
      </c>
      <c r="BE2258" s="7" t="s">
        <v>228</v>
      </c>
    </row>
    <row r="2259" spans="1:57" hidden="1" outlineLevel="1">
      <c r="A2259" t="s">
        <v>842</v>
      </c>
      <c r="B2259" t="s">
        <v>1355</v>
      </c>
      <c r="C2259" s="1">
        <f t="shared" si="891"/>
        <v>3846</v>
      </c>
      <c r="D2259" s="7">
        <f>IF(N2259&gt;0, RANK(N2259,(N2259:P2259,Q2259:AE2259)),0)</f>
        <v>2</v>
      </c>
      <c r="E2259" s="7">
        <f>IF(O2259&gt;0,RANK(O2259,(N2259:P2259,Q2259:AE2259)),0)</f>
        <v>1</v>
      </c>
      <c r="F2259" s="7">
        <f>IF(P2259&gt;0,RANK(P2259,(N2259:P2259,Q2259:AE2259)),0)</f>
        <v>0</v>
      </c>
      <c r="G2259" s="1">
        <f t="shared" si="889"/>
        <v>1332</v>
      </c>
      <c r="H2259" s="2">
        <f t="shared" si="890"/>
        <v>0.34633385335413419</v>
      </c>
      <c r="I2259" s="2"/>
      <c r="J2259" s="2">
        <f t="shared" si="892"/>
        <v>0.32683307332293293</v>
      </c>
      <c r="K2259" s="2">
        <f t="shared" si="893"/>
        <v>0.67316692667706712</v>
      </c>
      <c r="L2259" s="2">
        <f t="shared" si="894"/>
        <v>0</v>
      </c>
      <c r="M2259" s="2">
        <f t="shared" si="895"/>
        <v>-1.1102230246251565E-16</v>
      </c>
      <c r="N2259" s="66">
        <v>1257</v>
      </c>
      <c r="O2259" s="66">
        <v>2589</v>
      </c>
      <c r="AN2259" s="7">
        <f>IF(Q2259&gt;0,RANK(Q2259,(N2259:P2259,Q2259:AE2259)),0)</f>
        <v>0</v>
      </c>
      <c r="AO2259" s="7">
        <f>IF(R2259&gt;0,RANK(R2259,(N2259:P2259,Q2259:AE2259)),0)</f>
        <v>0</v>
      </c>
      <c r="AP2259" s="7">
        <f>IF(T2259&gt;0,RANK(T2259,(N2259:P2259,Q2259:AE2259)),0)</f>
        <v>0</v>
      </c>
      <c r="AQ2259" s="7">
        <f>IF(S2259&gt;0,RANK(S2259,(N2259:P2259,Q2259:AE2259)),0)</f>
        <v>0</v>
      </c>
      <c r="AR2259" s="2">
        <f t="shared" si="896"/>
        <v>0</v>
      </c>
      <c r="AS2259" s="2">
        <f t="shared" si="897"/>
        <v>0</v>
      </c>
      <c r="AT2259" s="2">
        <f t="shared" si="898"/>
        <v>0</v>
      </c>
      <c r="AU2259" s="2">
        <f t="shared" si="899"/>
        <v>0</v>
      </c>
      <c r="AW2259" t="s">
        <v>842</v>
      </c>
      <c r="AX2259" t="s">
        <v>1355</v>
      </c>
      <c r="AY2259">
        <v>4</v>
      </c>
      <c r="BA2259" s="119">
        <v>40</v>
      </c>
      <c r="BB2259" s="121">
        <v>85</v>
      </c>
      <c r="BC2259" s="125">
        <f t="shared" si="888"/>
        <v>40085</v>
      </c>
      <c r="BE2259" s="7" t="s">
        <v>228</v>
      </c>
    </row>
    <row r="2260" spans="1:57" hidden="1" outlineLevel="1">
      <c r="A2260" t="s">
        <v>2206</v>
      </c>
      <c r="B2260" t="s">
        <v>1355</v>
      </c>
      <c r="C2260" s="1">
        <f t="shared" si="891"/>
        <v>14744</v>
      </c>
      <c r="D2260" s="7">
        <f>IF(N2260&gt;0, RANK(N2260,(N2260:P2260,Q2260:AE2260)),0)</f>
        <v>2</v>
      </c>
      <c r="E2260" s="7">
        <f>IF(O2260&gt;0,RANK(O2260,(N2260:P2260,Q2260:AE2260)),0)</f>
        <v>1</v>
      </c>
      <c r="F2260" s="7">
        <f>IF(P2260&gt;0,RANK(P2260,(N2260:P2260,Q2260:AE2260)),0)</f>
        <v>0</v>
      </c>
      <c r="G2260" s="1">
        <f t="shared" si="889"/>
        <v>7642</v>
      </c>
      <c r="H2260" s="2">
        <f t="shared" si="890"/>
        <v>0.51831253391209986</v>
      </c>
      <c r="I2260" s="2"/>
      <c r="J2260" s="2">
        <f t="shared" si="892"/>
        <v>0.24084373304395007</v>
      </c>
      <c r="K2260" s="2">
        <f t="shared" si="893"/>
        <v>0.75915626695604987</v>
      </c>
      <c r="L2260" s="2">
        <f t="shared" si="894"/>
        <v>0</v>
      </c>
      <c r="M2260" s="2">
        <f t="shared" si="895"/>
        <v>0</v>
      </c>
      <c r="N2260" s="66">
        <v>3551</v>
      </c>
      <c r="O2260" s="66">
        <v>11193</v>
      </c>
      <c r="AN2260" s="7">
        <f>IF(Q2260&gt;0,RANK(Q2260,(N2260:P2260,Q2260:AE2260)),0)</f>
        <v>0</v>
      </c>
      <c r="AO2260" s="7">
        <f>IF(R2260&gt;0,RANK(R2260,(N2260:P2260,Q2260:AE2260)),0)</f>
        <v>0</v>
      </c>
      <c r="AP2260" s="7">
        <f>IF(T2260&gt;0,RANK(T2260,(N2260:P2260,Q2260:AE2260)),0)</f>
        <v>0</v>
      </c>
      <c r="AQ2260" s="7">
        <f>IF(S2260&gt;0,RANK(S2260,(N2260:P2260,Q2260:AE2260)),0)</f>
        <v>0</v>
      </c>
      <c r="AR2260" s="2">
        <f t="shared" si="896"/>
        <v>0</v>
      </c>
      <c r="AS2260" s="2">
        <f t="shared" si="897"/>
        <v>0</v>
      </c>
      <c r="AT2260" s="2">
        <f t="shared" si="898"/>
        <v>0</v>
      </c>
      <c r="AU2260" s="2">
        <f t="shared" si="899"/>
        <v>0</v>
      </c>
      <c r="AW2260" t="s">
        <v>2206</v>
      </c>
      <c r="AX2260" t="s">
        <v>1355</v>
      </c>
      <c r="AY2260">
        <v>4</v>
      </c>
      <c r="BA2260" s="119">
        <v>40</v>
      </c>
      <c r="BB2260" s="121">
        <v>87</v>
      </c>
      <c r="BC2260" s="125">
        <f t="shared" si="888"/>
        <v>40087</v>
      </c>
      <c r="BE2260" s="7" t="s">
        <v>228</v>
      </c>
    </row>
    <row r="2261" spans="1:57" hidden="1" outlineLevel="1">
      <c r="A2261" t="s">
        <v>2207</v>
      </c>
      <c r="B2261" t="s">
        <v>1355</v>
      </c>
      <c r="C2261" s="1">
        <f t="shared" si="891"/>
        <v>10539</v>
      </c>
      <c r="D2261" s="7">
        <f>IF(N2261&gt;0, RANK(N2261,(N2261:P2261,Q2261:AE2261)),0)</f>
        <v>2</v>
      </c>
      <c r="E2261" s="7">
        <f>IF(O2261&gt;0,RANK(O2261,(N2261:P2261,Q2261:AE2261)),0)</f>
        <v>1</v>
      </c>
      <c r="F2261" s="7">
        <f>IF(P2261&gt;0,RANK(P2261,(N2261:P2261,Q2261:AE2261)),0)</f>
        <v>0</v>
      </c>
      <c r="G2261" s="1">
        <f t="shared" si="889"/>
        <v>4951</v>
      </c>
      <c r="H2261" s="2">
        <f t="shared" si="890"/>
        <v>0.46977891640573111</v>
      </c>
      <c r="I2261" s="2"/>
      <c r="J2261" s="2">
        <f t="shared" si="892"/>
        <v>0.26511054179713445</v>
      </c>
      <c r="K2261" s="2">
        <f t="shared" si="893"/>
        <v>0.73488945820286555</v>
      </c>
      <c r="L2261" s="2">
        <f t="shared" si="894"/>
        <v>0</v>
      </c>
      <c r="M2261" s="2">
        <f t="shared" si="895"/>
        <v>0</v>
      </c>
      <c r="N2261" s="66">
        <v>2794</v>
      </c>
      <c r="O2261" s="66">
        <v>7745</v>
      </c>
      <c r="AN2261" s="7">
        <f>IF(Q2261&gt;0,RANK(Q2261,(N2261:P2261,Q2261:AE2261)),0)</f>
        <v>0</v>
      </c>
      <c r="AO2261" s="7">
        <f>IF(R2261&gt;0,RANK(R2261,(N2261:P2261,Q2261:AE2261)),0)</f>
        <v>0</v>
      </c>
      <c r="AP2261" s="7">
        <f>IF(T2261&gt;0,RANK(T2261,(N2261:P2261,Q2261:AE2261)),0)</f>
        <v>0</v>
      </c>
      <c r="AQ2261" s="7">
        <f>IF(S2261&gt;0,RANK(S2261,(N2261:P2261,Q2261:AE2261)),0)</f>
        <v>0</v>
      </c>
      <c r="AR2261" s="2">
        <f t="shared" si="896"/>
        <v>0</v>
      </c>
      <c r="AS2261" s="2">
        <f t="shared" si="897"/>
        <v>0</v>
      </c>
      <c r="AT2261" s="2">
        <f t="shared" si="898"/>
        <v>0</v>
      </c>
      <c r="AU2261" s="2">
        <f t="shared" si="899"/>
        <v>0</v>
      </c>
      <c r="AW2261" t="s">
        <v>2207</v>
      </c>
      <c r="AX2261" t="s">
        <v>1355</v>
      </c>
      <c r="AY2261">
        <v>2</v>
      </c>
      <c r="BA2261" s="119">
        <v>40</v>
      </c>
      <c r="BB2261" s="121">
        <v>89</v>
      </c>
      <c r="BC2261" s="125">
        <f t="shared" si="888"/>
        <v>40089</v>
      </c>
      <c r="BE2261" s="7" t="s">
        <v>228</v>
      </c>
    </row>
    <row r="2262" spans="1:57" hidden="1" outlineLevel="1">
      <c r="A2262" t="s">
        <v>2272</v>
      </c>
      <c r="B2262" t="s">
        <v>1355</v>
      </c>
      <c r="C2262" s="1">
        <f t="shared" si="891"/>
        <v>8223</v>
      </c>
      <c r="D2262" s="7">
        <f>IF(N2262&gt;0, RANK(N2262,(N2262:P2262,Q2262:AE2262)),0)</f>
        <v>2</v>
      </c>
      <c r="E2262" s="7">
        <f>IF(O2262&gt;0,RANK(O2262,(N2262:P2262,Q2262:AE2262)),0)</f>
        <v>1</v>
      </c>
      <c r="F2262" s="7">
        <f>IF(P2262&gt;0,RANK(P2262,(N2262:P2262,Q2262:AE2262)),0)</f>
        <v>0</v>
      </c>
      <c r="G2262" s="1">
        <f t="shared" si="889"/>
        <v>1583</v>
      </c>
      <c r="H2262" s="2">
        <f t="shared" si="890"/>
        <v>0.19250881673355222</v>
      </c>
      <c r="I2262" s="2"/>
      <c r="J2262" s="2">
        <f t="shared" si="892"/>
        <v>0.40374559163322388</v>
      </c>
      <c r="K2262" s="2">
        <f t="shared" si="893"/>
        <v>0.59625440836677612</v>
      </c>
      <c r="L2262" s="2">
        <f t="shared" si="894"/>
        <v>0</v>
      </c>
      <c r="M2262" s="2">
        <f t="shared" si="895"/>
        <v>0</v>
      </c>
      <c r="N2262" s="66">
        <v>3320</v>
      </c>
      <c r="O2262" s="66">
        <v>4903</v>
      </c>
      <c r="AN2262" s="7">
        <f>IF(Q2262&gt;0,RANK(Q2262,(N2262:P2262,Q2262:AE2262)),0)</f>
        <v>0</v>
      </c>
      <c r="AO2262" s="7">
        <f>IF(R2262&gt;0,RANK(R2262,(N2262:P2262,Q2262:AE2262)),0)</f>
        <v>0</v>
      </c>
      <c r="AP2262" s="7">
        <f>IF(T2262&gt;0,RANK(T2262,(N2262:P2262,Q2262:AE2262)),0)</f>
        <v>0</v>
      </c>
      <c r="AQ2262" s="7">
        <f>IF(S2262&gt;0,RANK(S2262,(N2262:P2262,Q2262:AE2262)),0)</f>
        <v>0</v>
      </c>
      <c r="AR2262" s="2">
        <f t="shared" si="896"/>
        <v>0</v>
      </c>
      <c r="AS2262" s="2">
        <f t="shared" si="897"/>
        <v>0</v>
      </c>
      <c r="AT2262" s="2">
        <f t="shared" si="898"/>
        <v>0</v>
      </c>
      <c r="AU2262" s="2">
        <f t="shared" si="899"/>
        <v>0</v>
      </c>
      <c r="AW2262" t="s">
        <v>2272</v>
      </c>
      <c r="AX2262" t="s">
        <v>1355</v>
      </c>
      <c r="AY2262">
        <v>2</v>
      </c>
      <c r="BA2262" s="119">
        <v>40</v>
      </c>
      <c r="BB2262" s="121">
        <v>91</v>
      </c>
      <c r="BC2262" s="125">
        <f t="shared" si="888"/>
        <v>40091</v>
      </c>
      <c r="BE2262" s="7" t="s">
        <v>228</v>
      </c>
    </row>
    <row r="2263" spans="1:57" hidden="1" outlineLevel="1">
      <c r="A2263" t="s">
        <v>3159</v>
      </c>
      <c r="B2263" t="s">
        <v>1355</v>
      </c>
      <c r="C2263" s="1">
        <f t="shared" si="891"/>
        <v>3471</v>
      </c>
      <c r="D2263" s="7">
        <f>IF(N2263&gt;0, RANK(N2263,(N2263:P2263,Q2263:AE2263)),0)</f>
        <v>2</v>
      </c>
      <c r="E2263" s="7">
        <f>IF(O2263&gt;0,RANK(O2263,(N2263:P2263,Q2263:AE2263)),0)</f>
        <v>1</v>
      </c>
      <c r="F2263" s="7">
        <f>IF(P2263&gt;0,RANK(P2263,(N2263:P2263,Q2263:AE2263)),0)</f>
        <v>0</v>
      </c>
      <c r="G2263" s="1">
        <f t="shared" si="889"/>
        <v>2441</v>
      </c>
      <c r="H2263" s="2">
        <f t="shared" si="890"/>
        <v>0.70325554595217521</v>
      </c>
      <c r="I2263" s="2"/>
      <c r="J2263" s="2">
        <f t="shared" si="892"/>
        <v>0.14837222702391242</v>
      </c>
      <c r="K2263" s="2">
        <f t="shared" si="893"/>
        <v>0.8516277729760876</v>
      </c>
      <c r="L2263" s="2">
        <f t="shared" si="894"/>
        <v>0</v>
      </c>
      <c r="M2263" s="2">
        <f t="shared" si="895"/>
        <v>0</v>
      </c>
      <c r="N2263" s="66">
        <v>515</v>
      </c>
      <c r="O2263" s="66">
        <v>2956</v>
      </c>
      <c r="AN2263" s="7">
        <f>IF(Q2263&gt;0,RANK(Q2263,(N2263:P2263,Q2263:AE2263)),0)</f>
        <v>0</v>
      </c>
      <c r="AO2263" s="7">
        <f>IF(R2263&gt;0,RANK(R2263,(N2263:P2263,Q2263:AE2263)),0)</f>
        <v>0</v>
      </c>
      <c r="AP2263" s="7">
        <f>IF(T2263&gt;0,RANK(T2263,(N2263:P2263,Q2263:AE2263)),0)</f>
        <v>0</v>
      </c>
      <c r="AQ2263" s="7">
        <f>IF(S2263&gt;0,RANK(S2263,(N2263:P2263,Q2263:AE2263)),0)</f>
        <v>0</v>
      </c>
      <c r="AR2263" s="2">
        <f t="shared" si="896"/>
        <v>0</v>
      </c>
      <c r="AS2263" s="2">
        <f t="shared" si="897"/>
        <v>0</v>
      </c>
      <c r="AT2263" s="2">
        <f t="shared" si="898"/>
        <v>0</v>
      </c>
      <c r="AU2263" s="2">
        <f t="shared" si="899"/>
        <v>0</v>
      </c>
      <c r="AW2263" t="s">
        <v>3159</v>
      </c>
      <c r="AX2263" t="s">
        <v>1355</v>
      </c>
      <c r="AY2263">
        <v>3</v>
      </c>
      <c r="BA2263" s="119">
        <v>40</v>
      </c>
      <c r="BB2263" s="121">
        <v>93</v>
      </c>
      <c r="BC2263" s="125">
        <f t="shared" si="888"/>
        <v>40093</v>
      </c>
      <c r="BE2263" s="7" t="s">
        <v>228</v>
      </c>
    </row>
    <row r="2264" spans="1:57" hidden="1" outlineLevel="1">
      <c r="A2264" t="s">
        <v>3230</v>
      </c>
      <c r="B2264" t="s">
        <v>1355</v>
      </c>
      <c r="C2264" s="1">
        <f t="shared" si="891"/>
        <v>5373</v>
      </c>
      <c r="D2264" s="7">
        <f>IF(N2264&gt;0, RANK(N2264,(N2264:P2264,Q2264:AE2264)),0)</f>
        <v>2</v>
      </c>
      <c r="E2264" s="7">
        <f>IF(O2264&gt;0,RANK(O2264,(N2264:P2264,Q2264:AE2264)),0)</f>
        <v>1</v>
      </c>
      <c r="F2264" s="7">
        <f>IF(P2264&gt;0,RANK(P2264,(N2264:P2264,Q2264:AE2264)),0)</f>
        <v>0</v>
      </c>
      <c r="G2264" s="1">
        <f t="shared" si="889"/>
        <v>2087</v>
      </c>
      <c r="H2264" s="2">
        <f t="shared" si="890"/>
        <v>0.38842359947887584</v>
      </c>
      <c r="I2264" s="2"/>
      <c r="J2264" s="2">
        <f t="shared" si="892"/>
        <v>0.30578820026056208</v>
      </c>
      <c r="K2264" s="2">
        <f t="shared" si="893"/>
        <v>0.69421179973943792</v>
      </c>
      <c r="L2264" s="2">
        <f t="shared" si="894"/>
        <v>0</v>
      </c>
      <c r="M2264" s="2">
        <f t="shared" si="895"/>
        <v>0</v>
      </c>
      <c r="N2264" s="66">
        <v>1643</v>
      </c>
      <c r="O2264" s="66">
        <v>3730</v>
      </c>
      <c r="AN2264" s="7">
        <f>IF(Q2264&gt;0,RANK(Q2264,(N2264:P2264,Q2264:AE2264)),0)</f>
        <v>0</v>
      </c>
      <c r="AO2264" s="7">
        <f>IF(R2264&gt;0,RANK(R2264,(N2264:P2264,Q2264:AE2264)),0)</f>
        <v>0</v>
      </c>
      <c r="AP2264" s="7">
        <f>IF(T2264&gt;0,RANK(T2264,(N2264:P2264,Q2264:AE2264)),0)</f>
        <v>0</v>
      </c>
      <c r="AQ2264" s="7">
        <f>IF(S2264&gt;0,RANK(S2264,(N2264:P2264,Q2264:AE2264)),0)</f>
        <v>0</v>
      </c>
      <c r="AR2264" s="2">
        <f t="shared" si="896"/>
        <v>0</v>
      </c>
      <c r="AS2264" s="2">
        <f t="shared" si="897"/>
        <v>0</v>
      </c>
      <c r="AT2264" s="2">
        <f t="shared" si="898"/>
        <v>0</v>
      </c>
      <c r="AU2264" s="2">
        <f t="shared" si="899"/>
        <v>0</v>
      </c>
      <c r="AW2264" t="s">
        <v>3230</v>
      </c>
      <c r="AX2264" t="s">
        <v>1355</v>
      </c>
      <c r="AY2264">
        <v>4</v>
      </c>
      <c r="BA2264" s="119">
        <v>40</v>
      </c>
      <c r="BB2264" s="121">
        <v>95</v>
      </c>
      <c r="BC2264" s="125">
        <f t="shared" si="888"/>
        <v>40095</v>
      </c>
      <c r="BE2264" s="7" t="s">
        <v>228</v>
      </c>
    </row>
    <row r="2265" spans="1:57" hidden="1" outlineLevel="1">
      <c r="A2265" t="s">
        <v>622</v>
      </c>
      <c r="B2265" t="s">
        <v>1355</v>
      </c>
      <c r="C2265" s="1">
        <f t="shared" si="891"/>
        <v>15983</v>
      </c>
      <c r="D2265" s="7">
        <f>IF(N2265&gt;0, RANK(N2265,(N2265:P2265,Q2265:AE2265)),0)</f>
        <v>2</v>
      </c>
      <c r="E2265" s="7">
        <f>IF(O2265&gt;0,RANK(O2265,(N2265:P2265,Q2265:AE2265)),0)</f>
        <v>1</v>
      </c>
      <c r="F2265" s="7">
        <f>IF(P2265&gt;0,RANK(P2265,(N2265:P2265,Q2265:AE2265)),0)</f>
        <v>0</v>
      </c>
      <c r="G2265" s="1">
        <f t="shared" si="889"/>
        <v>4485</v>
      </c>
      <c r="H2265" s="2">
        <f t="shared" si="890"/>
        <v>0.28061064881436526</v>
      </c>
      <c r="I2265" s="2"/>
      <c r="J2265" s="2">
        <f t="shared" si="892"/>
        <v>0.35969467559281737</v>
      </c>
      <c r="K2265" s="2">
        <f t="shared" si="893"/>
        <v>0.64030532440718269</v>
      </c>
      <c r="L2265" s="2">
        <f t="shared" si="894"/>
        <v>0</v>
      </c>
      <c r="M2265" s="2">
        <f t="shared" si="895"/>
        <v>-1.1102230246251565E-16</v>
      </c>
      <c r="N2265" s="66">
        <v>5749</v>
      </c>
      <c r="O2265" s="66">
        <v>10234</v>
      </c>
      <c r="AN2265" s="7">
        <f>IF(Q2265&gt;0,RANK(Q2265,(N2265:P2265,Q2265:AE2265)),0)</f>
        <v>0</v>
      </c>
      <c r="AO2265" s="7">
        <f>IF(R2265&gt;0,RANK(R2265,(N2265:P2265,Q2265:AE2265)),0)</f>
        <v>0</v>
      </c>
      <c r="AP2265" s="7">
        <f>IF(T2265&gt;0,RANK(T2265,(N2265:P2265,Q2265:AE2265)),0)</f>
        <v>0</v>
      </c>
      <c r="AQ2265" s="7">
        <f>IF(S2265&gt;0,RANK(S2265,(N2265:P2265,Q2265:AE2265)),0)</f>
        <v>0</v>
      </c>
      <c r="AR2265" s="2">
        <f t="shared" si="896"/>
        <v>0</v>
      </c>
      <c r="AS2265" s="2">
        <f t="shared" si="897"/>
        <v>0</v>
      </c>
      <c r="AT2265" s="2">
        <f t="shared" si="898"/>
        <v>0</v>
      </c>
      <c r="AU2265" s="2">
        <f t="shared" si="899"/>
        <v>0</v>
      </c>
      <c r="AW2265" t="s">
        <v>622</v>
      </c>
      <c r="AX2265" t="s">
        <v>1355</v>
      </c>
      <c r="AY2265">
        <v>2</v>
      </c>
      <c r="BA2265" s="119">
        <v>40</v>
      </c>
      <c r="BB2265" s="121">
        <v>97</v>
      </c>
      <c r="BC2265" s="125">
        <f t="shared" si="888"/>
        <v>40097</v>
      </c>
      <c r="BE2265" s="7" t="s">
        <v>228</v>
      </c>
    </row>
    <row r="2266" spans="1:57" hidden="1" outlineLevel="1">
      <c r="A2266" t="s">
        <v>843</v>
      </c>
      <c r="B2266" t="s">
        <v>1355</v>
      </c>
      <c r="C2266" s="1">
        <f t="shared" si="891"/>
        <v>5338</v>
      </c>
      <c r="D2266" s="7">
        <f>IF(N2266&gt;0, RANK(N2266,(N2266:P2266,Q2266:AE2266)),0)</f>
        <v>2</v>
      </c>
      <c r="E2266" s="7">
        <f>IF(O2266&gt;0,RANK(O2266,(N2266:P2266,Q2266:AE2266)),0)</f>
        <v>1</v>
      </c>
      <c r="F2266" s="7">
        <f>IF(P2266&gt;0,RANK(P2266,(N2266:P2266,Q2266:AE2266)),0)</f>
        <v>0</v>
      </c>
      <c r="G2266" s="1">
        <f t="shared" si="889"/>
        <v>2154</v>
      </c>
      <c r="H2266" s="2">
        <f t="shared" si="890"/>
        <v>0.40352191832146872</v>
      </c>
      <c r="I2266" s="2"/>
      <c r="J2266" s="2">
        <f t="shared" si="892"/>
        <v>0.29823904083926567</v>
      </c>
      <c r="K2266" s="2">
        <f t="shared" si="893"/>
        <v>0.70176095916073433</v>
      </c>
      <c r="L2266" s="2">
        <f t="shared" si="894"/>
        <v>0</v>
      </c>
      <c r="M2266" s="2">
        <f t="shared" si="895"/>
        <v>0</v>
      </c>
      <c r="N2266" s="66">
        <v>1592</v>
      </c>
      <c r="O2266" s="66">
        <v>3746</v>
      </c>
      <c r="AN2266" s="7">
        <f>IF(Q2266&gt;0,RANK(Q2266,(N2266:P2266,Q2266:AE2266)),0)</f>
        <v>0</v>
      </c>
      <c r="AO2266" s="7">
        <f>IF(R2266&gt;0,RANK(R2266,(N2266:P2266,Q2266:AE2266)),0)</f>
        <v>0</v>
      </c>
      <c r="AP2266" s="7">
        <f>IF(T2266&gt;0,RANK(T2266,(N2266:P2266,Q2266:AE2266)),0)</f>
        <v>0</v>
      </c>
      <c r="AQ2266" s="7">
        <f>IF(S2266&gt;0,RANK(S2266,(N2266:P2266,Q2266:AE2266)),0)</f>
        <v>0</v>
      </c>
      <c r="AR2266" s="2">
        <f t="shared" si="896"/>
        <v>0</v>
      </c>
      <c r="AS2266" s="2">
        <f t="shared" si="897"/>
        <v>0</v>
      </c>
      <c r="AT2266" s="2">
        <f t="shared" si="898"/>
        <v>0</v>
      </c>
      <c r="AU2266" s="2">
        <f t="shared" si="899"/>
        <v>0</v>
      </c>
      <c r="AW2266" t="s">
        <v>843</v>
      </c>
      <c r="AX2266" t="s">
        <v>1355</v>
      </c>
      <c r="AY2266">
        <v>4</v>
      </c>
      <c r="BA2266" s="119">
        <v>40</v>
      </c>
      <c r="BB2266" s="121">
        <v>99</v>
      </c>
      <c r="BC2266" s="125">
        <f t="shared" si="888"/>
        <v>40099</v>
      </c>
      <c r="BE2266" s="7" t="s">
        <v>228</v>
      </c>
    </row>
    <row r="2267" spans="1:57" hidden="1" outlineLevel="1">
      <c r="A2267" t="s">
        <v>1502</v>
      </c>
      <c r="B2267" t="s">
        <v>1355</v>
      </c>
      <c r="C2267" s="1">
        <f t="shared" si="891"/>
        <v>26583</v>
      </c>
      <c r="D2267" s="7">
        <f>IF(N2267&gt;0, RANK(N2267,(N2267:P2267,Q2267:AE2267)),0)</f>
        <v>2</v>
      </c>
      <c r="E2267" s="7">
        <f>IF(O2267&gt;0,RANK(O2267,(N2267:P2267,Q2267:AE2267)),0)</f>
        <v>1</v>
      </c>
      <c r="F2267" s="7">
        <f>IF(P2267&gt;0,RANK(P2267,(N2267:P2267,Q2267:AE2267)),0)</f>
        <v>0</v>
      </c>
      <c r="G2267" s="1">
        <f t="shared" si="889"/>
        <v>3995</v>
      </c>
      <c r="H2267" s="2">
        <f t="shared" si="890"/>
        <v>0.15028401610051537</v>
      </c>
      <c r="I2267" s="2"/>
      <c r="J2267" s="2">
        <f t="shared" si="892"/>
        <v>0.42485799194974233</v>
      </c>
      <c r="K2267" s="2">
        <f t="shared" si="893"/>
        <v>0.57514200805025772</v>
      </c>
      <c r="L2267" s="2">
        <f t="shared" si="894"/>
        <v>0</v>
      </c>
      <c r="M2267" s="2">
        <f t="shared" si="895"/>
        <v>-1.1102230246251565E-16</v>
      </c>
      <c r="N2267" s="66">
        <v>11294</v>
      </c>
      <c r="O2267" s="66">
        <v>15289</v>
      </c>
      <c r="AN2267" s="7">
        <f>IF(Q2267&gt;0,RANK(Q2267,(N2267:P2267,Q2267:AE2267)),0)</f>
        <v>0</v>
      </c>
      <c r="AO2267" s="7">
        <f>IF(R2267&gt;0,RANK(R2267,(N2267:P2267,Q2267:AE2267)),0)</f>
        <v>0</v>
      </c>
      <c r="AP2267" s="7">
        <f>IF(T2267&gt;0,RANK(T2267,(N2267:P2267,Q2267:AE2267)),0)</f>
        <v>0</v>
      </c>
      <c r="AQ2267" s="7">
        <f>IF(S2267&gt;0,RANK(S2267,(N2267:P2267,Q2267:AE2267)),0)</f>
        <v>0</v>
      </c>
      <c r="AR2267" s="2">
        <f t="shared" si="896"/>
        <v>0</v>
      </c>
      <c r="AS2267" s="2">
        <f t="shared" si="897"/>
        <v>0</v>
      </c>
      <c r="AT2267" s="2">
        <f t="shared" si="898"/>
        <v>0</v>
      </c>
      <c r="AU2267" s="2">
        <f t="shared" si="899"/>
        <v>0</v>
      </c>
      <c r="AW2267" t="s">
        <v>1502</v>
      </c>
      <c r="AX2267" t="s">
        <v>1355</v>
      </c>
      <c r="AY2267">
        <v>2</v>
      </c>
      <c r="BA2267" s="119">
        <v>40</v>
      </c>
      <c r="BB2267" s="121">
        <v>101</v>
      </c>
      <c r="BC2267" s="125">
        <f t="shared" si="888"/>
        <v>40101</v>
      </c>
      <c r="BE2267" s="7" t="s">
        <v>228</v>
      </c>
    </row>
    <row r="2268" spans="1:57" hidden="1" outlineLevel="1">
      <c r="A2268" t="s">
        <v>1888</v>
      </c>
      <c r="B2268" t="s">
        <v>1355</v>
      </c>
      <c r="C2268" s="1">
        <f t="shared" si="891"/>
        <v>5055</v>
      </c>
      <c r="D2268" s="7">
        <f>IF(N2268&gt;0, RANK(N2268,(N2268:P2268,Q2268:AE2268)),0)</f>
        <v>2</v>
      </c>
      <c r="E2268" s="7">
        <f>IF(O2268&gt;0,RANK(O2268,(N2268:P2268,Q2268:AE2268)),0)</f>
        <v>1</v>
      </c>
      <c r="F2268" s="7">
        <f>IF(P2268&gt;0,RANK(P2268,(N2268:P2268,Q2268:AE2268)),0)</f>
        <v>0</v>
      </c>
      <c r="G2268" s="1">
        <f t="shared" si="889"/>
        <v>2707</v>
      </c>
      <c r="H2268" s="2">
        <f t="shared" si="890"/>
        <v>0.53550939663699304</v>
      </c>
      <c r="I2268" s="2"/>
      <c r="J2268" s="2">
        <f t="shared" si="892"/>
        <v>0.23224530168150345</v>
      </c>
      <c r="K2268" s="2">
        <f t="shared" si="893"/>
        <v>0.76775469831849652</v>
      </c>
      <c r="L2268" s="2">
        <f t="shared" si="894"/>
        <v>0</v>
      </c>
      <c r="M2268" s="2">
        <f t="shared" si="895"/>
        <v>0</v>
      </c>
      <c r="N2268" s="66">
        <v>1174</v>
      </c>
      <c r="O2268" s="66">
        <v>3881</v>
      </c>
      <c r="AN2268" s="7">
        <f>IF(Q2268&gt;0,RANK(Q2268,(N2268:P2268,Q2268:AE2268)),0)</f>
        <v>0</v>
      </c>
      <c r="AO2268" s="7">
        <f>IF(R2268&gt;0,RANK(R2268,(N2268:P2268,Q2268:AE2268)),0)</f>
        <v>0</v>
      </c>
      <c r="AP2268" s="7">
        <f>IF(T2268&gt;0,RANK(T2268,(N2268:P2268,Q2268:AE2268)),0)</f>
        <v>0</v>
      </c>
      <c r="AQ2268" s="7">
        <f>IF(S2268&gt;0,RANK(S2268,(N2268:P2268,Q2268:AE2268)),0)</f>
        <v>0</v>
      </c>
      <c r="AR2268" s="2">
        <f t="shared" si="896"/>
        <v>0</v>
      </c>
      <c r="AS2268" s="2">
        <f t="shared" si="897"/>
        <v>0</v>
      </c>
      <c r="AT2268" s="2">
        <f t="shared" si="898"/>
        <v>0</v>
      </c>
      <c r="AU2268" s="2">
        <f t="shared" si="899"/>
        <v>0</v>
      </c>
      <c r="AW2268" t="s">
        <v>1888</v>
      </c>
      <c r="AX2268" t="s">
        <v>1355</v>
      </c>
      <c r="AY2268">
        <v>3</v>
      </c>
      <c r="BA2268" s="119">
        <v>40</v>
      </c>
      <c r="BB2268" s="121">
        <v>103</v>
      </c>
      <c r="BC2268" s="125">
        <f t="shared" si="888"/>
        <v>40103</v>
      </c>
      <c r="BE2268" s="7" t="s">
        <v>228</v>
      </c>
    </row>
    <row r="2269" spans="1:57" hidden="1" outlineLevel="1">
      <c r="A2269" t="s">
        <v>621</v>
      </c>
      <c r="B2269" t="s">
        <v>1355</v>
      </c>
      <c r="C2269" s="1">
        <f t="shared" si="891"/>
        <v>4442</v>
      </c>
      <c r="D2269" s="7">
        <f>IF(N2269&gt;0, RANK(N2269,(N2269:P2269,Q2269:AE2269)),0)</f>
        <v>2</v>
      </c>
      <c r="E2269" s="7">
        <f>IF(O2269&gt;0,RANK(O2269,(N2269:P2269,Q2269:AE2269)),0)</f>
        <v>1</v>
      </c>
      <c r="F2269" s="7">
        <f>IF(P2269&gt;0,RANK(P2269,(N2269:P2269,Q2269:AE2269)),0)</f>
        <v>0</v>
      </c>
      <c r="G2269" s="1">
        <f t="shared" si="889"/>
        <v>1620</v>
      </c>
      <c r="H2269" s="2">
        <f t="shared" si="890"/>
        <v>0.36470058532192706</v>
      </c>
      <c r="I2269" s="2"/>
      <c r="J2269" s="2">
        <f t="shared" si="892"/>
        <v>0.31764970733903647</v>
      </c>
      <c r="K2269" s="2">
        <f t="shared" si="893"/>
        <v>0.68235029266096348</v>
      </c>
      <c r="L2269" s="2">
        <f t="shared" si="894"/>
        <v>0</v>
      </c>
      <c r="M2269" s="2">
        <f t="shared" si="895"/>
        <v>0</v>
      </c>
      <c r="N2269" s="66">
        <v>1411</v>
      </c>
      <c r="O2269" s="66">
        <v>3031</v>
      </c>
      <c r="AN2269" s="7">
        <f>IF(Q2269&gt;0,RANK(Q2269,(N2269:P2269,Q2269:AE2269)),0)</f>
        <v>0</v>
      </c>
      <c r="AO2269" s="7">
        <f>IF(R2269&gt;0,RANK(R2269,(N2269:P2269,Q2269:AE2269)),0)</f>
        <v>0</v>
      </c>
      <c r="AP2269" s="7">
        <f>IF(T2269&gt;0,RANK(T2269,(N2269:P2269,Q2269:AE2269)),0)</f>
        <v>0</v>
      </c>
      <c r="AQ2269" s="7">
        <f>IF(S2269&gt;0,RANK(S2269,(N2269:P2269,Q2269:AE2269)),0)</f>
        <v>0</v>
      </c>
      <c r="AR2269" s="2">
        <f t="shared" si="896"/>
        <v>0</v>
      </c>
      <c r="AS2269" s="2">
        <f t="shared" si="897"/>
        <v>0</v>
      </c>
      <c r="AT2269" s="2">
        <f t="shared" si="898"/>
        <v>0</v>
      </c>
      <c r="AU2269" s="2">
        <f t="shared" si="899"/>
        <v>0</v>
      </c>
      <c r="AW2269" t="s">
        <v>621</v>
      </c>
      <c r="AX2269" t="s">
        <v>1355</v>
      </c>
      <c r="AY2269">
        <v>2</v>
      </c>
      <c r="BA2269" s="119">
        <v>40</v>
      </c>
      <c r="BB2269" s="121">
        <v>105</v>
      </c>
      <c r="BC2269" s="125">
        <f t="shared" si="888"/>
        <v>40105</v>
      </c>
      <c r="BE2269" s="7" t="s">
        <v>228</v>
      </c>
    </row>
    <row r="2270" spans="1:57" hidden="1" outlineLevel="1">
      <c r="A2270" t="s">
        <v>584</v>
      </c>
      <c r="B2270" t="s">
        <v>1355</v>
      </c>
      <c r="C2270" s="1">
        <f t="shared" si="891"/>
        <v>4123</v>
      </c>
      <c r="D2270" s="7">
        <f>IF(N2270&gt;0, RANK(N2270,(N2270:P2270,Q2270:AE2270)),0)</f>
        <v>2</v>
      </c>
      <c r="E2270" s="7">
        <f>IF(O2270&gt;0,RANK(O2270,(N2270:P2270,Q2270:AE2270)),0)</f>
        <v>1</v>
      </c>
      <c r="F2270" s="7">
        <f>IF(P2270&gt;0,RANK(P2270,(N2270:P2270,Q2270:AE2270)),0)</f>
        <v>0</v>
      </c>
      <c r="G2270" s="1">
        <f t="shared" si="889"/>
        <v>1163</v>
      </c>
      <c r="H2270" s="2">
        <f t="shared" si="890"/>
        <v>0.28207615813727865</v>
      </c>
      <c r="I2270" s="2"/>
      <c r="J2270" s="2">
        <f t="shared" si="892"/>
        <v>0.35896192093136065</v>
      </c>
      <c r="K2270" s="2">
        <f t="shared" si="893"/>
        <v>0.6410380790686393</v>
      </c>
      <c r="L2270" s="2">
        <f t="shared" si="894"/>
        <v>0</v>
      </c>
      <c r="M2270" s="2">
        <f t="shared" si="895"/>
        <v>1.1102230246251565E-16</v>
      </c>
      <c r="N2270" s="66">
        <v>1480</v>
      </c>
      <c r="O2270" s="66">
        <v>2643</v>
      </c>
      <c r="AN2270" s="7">
        <f>IF(Q2270&gt;0,RANK(Q2270,(N2270:P2270,Q2270:AE2270)),0)</f>
        <v>0</v>
      </c>
      <c r="AO2270" s="7">
        <f>IF(R2270&gt;0,RANK(R2270,(N2270:P2270,Q2270:AE2270)),0)</f>
        <v>0</v>
      </c>
      <c r="AP2270" s="7">
        <f>IF(T2270&gt;0,RANK(T2270,(N2270:P2270,Q2270:AE2270)),0)</f>
        <v>0</v>
      </c>
      <c r="AQ2270" s="7">
        <f>IF(S2270&gt;0,RANK(S2270,(N2270:P2270,Q2270:AE2270)),0)</f>
        <v>0</v>
      </c>
      <c r="AR2270" s="2">
        <f t="shared" si="896"/>
        <v>0</v>
      </c>
      <c r="AS2270" s="2">
        <f t="shared" si="897"/>
        <v>0</v>
      </c>
      <c r="AT2270" s="2">
        <f t="shared" si="898"/>
        <v>0</v>
      </c>
      <c r="AU2270" s="2">
        <f t="shared" si="899"/>
        <v>0</v>
      </c>
      <c r="AW2270" t="s">
        <v>584</v>
      </c>
      <c r="AX2270" t="s">
        <v>1355</v>
      </c>
      <c r="AY2270">
        <v>2</v>
      </c>
      <c r="BA2270" s="119">
        <v>40</v>
      </c>
      <c r="BB2270" s="121">
        <v>107</v>
      </c>
      <c r="BC2270" s="125">
        <f t="shared" si="888"/>
        <v>40107</v>
      </c>
      <c r="BE2270" s="7" t="s">
        <v>228</v>
      </c>
    </row>
    <row r="2271" spans="1:57" hidden="1" outlineLevel="1">
      <c r="A2271" t="s">
        <v>1354</v>
      </c>
      <c r="B2271" t="s">
        <v>1355</v>
      </c>
      <c r="C2271" s="1">
        <f t="shared" si="891"/>
        <v>279354</v>
      </c>
      <c r="D2271" s="7">
        <f>IF(N2271&gt;0, RANK(N2271,(N2271:P2271,Q2271:AE2271)),0)</f>
        <v>2</v>
      </c>
      <c r="E2271" s="7">
        <f>IF(O2271&gt;0,RANK(O2271,(N2271:P2271,Q2271:AE2271)),0)</f>
        <v>1</v>
      </c>
      <c r="F2271" s="7">
        <f>IF(P2271&gt;0,RANK(P2271,(N2271:P2271,Q2271:AE2271)),0)</f>
        <v>0</v>
      </c>
      <c r="G2271" s="1">
        <f t="shared" si="889"/>
        <v>46990</v>
      </c>
      <c r="H2271" s="2">
        <f t="shared" si="890"/>
        <v>0.16820951194541692</v>
      </c>
      <c r="I2271" s="2"/>
      <c r="J2271" s="2">
        <f t="shared" si="892"/>
        <v>0.41589524402729156</v>
      </c>
      <c r="K2271" s="2">
        <f t="shared" si="893"/>
        <v>0.5841047559727085</v>
      </c>
      <c r="L2271" s="2">
        <f t="shared" si="894"/>
        <v>0</v>
      </c>
      <c r="M2271" s="2">
        <f t="shared" si="895"/>
        <v>-1.1102230246251565E-16</v>
      </c>
      <c r="N2271" s="66">
        <v>116182</v>
      </c>
      <c r="O2271" s="66">
        <v>163172</v>
      </c>
      <c r="AN2271" s="7">
        <f>IF(Q2271&gt;0,RANK(Q2271,(N2271:P2271,Q2271:AE2271)),0)</f>
        <v>0</v>
      </c>
      <c r="AO2271" s="7">
        <f>IF(R2271&gt;0,RANK(R2271,(N2271:P2271,Q2271:AE2271)),0)</f>
        <v>0</v>
      </c>
      <c r="AP2271" s="7">
        <f>IF(T2271&gt;0,RANK(T2271,(N2271:P2271,Q2271:AE2271)),0)</f>
        <v>0</v>
      </c>
      <c r="AQ2271" s="7">
        <f>IF(S2271&gt;0,RANK(S2271,(N2271:P2271,Q2271:AE2271)),0)</f>
        <v>0</v>
      </c>
      <c r="AR2271" s="2">
        <f t="shared" si="896"/>
        <v>0</v>
      </c>
      <c r="AS2271" s="2">
        <f t="shared" si="897"/>
        <v>0</v>
      </c>
      <c r="AT2271" s="2">
        <f t="shared" si="898"/>
        <v>0</v>
      </c>
      <c r="AU2271" s="2">
        <f t="shared" si="899"/>
        <v>0</v>
      </c>
      <c r="AW2271" t="s">
        <v>1354</v>
      </c>
      <c r="AX2271" t="s">
        <v>1355</v>
      </c>
      <c r="AY2271">
        <v>0</v>
      </c>
      <c r="BA2271" s="119">
        <v>40</v>
      </c>
      <c r="BB2271" s="121">
        <v>109</v>
      </c>
      <c r="BC2271" s="125">
        <f t="shared" si="888"/>
        <v>40109</v>
      </c>
      <c r="BE2271" s="7" t="s">
        <v>228</v>
      </c>
    </row>
    <row r="2272" spans="1:57" hidden="1" outlineLevel="1">
      <c r="A2272" t="s">
        <v>585</v>
      </c>
      <c r="B2272" t="s">
        <v>1355</v>
      </c>
      <c r="C2272" s="1">
        <f t="shared" si="891"/>
        <v>14918</v>
      </c>
      <c r="D2272" s="7">
        <f>IF(N2272&gt;0, RANK(N2272,(N2272:P2272,Q2272:AE2272)),0)</f>
        <v>2</v>
      </c>
      <c r="E2272" s="7">
        <f>IF(O2272&gt;0,RANK(O2272,(N2272:P2272,Q2272:AE2272)),0)</f>
        <v>1</v>
      </c>
      <c r="F2272" s="7">
        <f>IF(P2272&gt;0,RANK(P2272,(N2272:P2272,Q2272:AE2272)),0)</f>
        <v>0</v>
      </c>
      <c r="G2272" s="1">
        <f t="shared" si="889"/>
        <v>2536</v>
      </c>
      <c r="H2272" s="2">
        <f t="shared" si="890"/>
        <v>0.16999597801313848</v>
      </c>
      <c r="I2272" s="2"/>
      <c r="J2272" s="2">
        <f t="shared" si="892"/>
        <v>0.41500201099343076</v>
      </c>
      <c r="K2272" s="2">
        <f t="shared" si="893"/>
        <v>0.5849979890065693</v>
      </c>
      <c r="L2272" s="2">
        <f t="shared" si="894"/>
        <v>0</v>
      </c>
      <c r="M2272" s="2">
        <f t="shared" si="895"/>
        <v>0</v>
      </c>
      <c r="N2272" s="66">
        <v>6191</v>
      </c>
      <c r="O2272" s="66">
        <v>8727</v>
      </c>
      <c r="AN2272" s="7">
        <f>IF(Q2272&gt;0,RANK(Q2272,(N2272:P2272,Q2272:AE2272)),0)</f>
        <v>0</v>
      </c>
      <c r="AO2272" s="7">
        <f>IF(R2272&gt;0,RANK(R2272,(N2272:P2272,Q2272:AE2272)),0)</f>
        <v>0</v>
      </c>
      <c r="AP2272" s="7">
        <f>IF(T2272&gt;0,RANK(T2272,(N2272:P2272,Q2272:AE2272)),0)</f>
        <v>0</v>
      </c>
      <c r="AQ2272" s="7">
        <f>IF(S2272&gt;0,RANK(S2272,(N2272:P2272,Q2272:AE2272)),0)</f>
        <v>0</v>
      </c>
      <c r="AR2272" s="2">
        <f t="shared" si="896"/>
        <v>0</v>
      </c>
      <c r="AS2272" s="2">
        <f t="shared" si="897"/>
        <v>0</v>
      </c>
      <c r="AT2272" s="2">
        <f t="shared" si="898"/>
        <v>0</v>
      </c>
      <c r="AU2272" s="2">
        <f t="shared" si="899"/>
        <v>0</v>
      </c>
      <c r="AW2272" t="s">
        <v>585</v>
      </c>
      <c r="AX2272" t="s">
        <v>1355</v>
      </c>
      <c r="AY2272">
        <v>2</v>
      </c>
      <c r="BA2272" s="119">
        <v>40</v>
      </c>
      <c r="BB2272" s="121">
        <v>111</v>
      </c>
      <c r="BC2272" s="125">
        <f t="shared" si="888"/>
        <v>40111</v>
      </c>
      <c r="BE2272" s="7" t="s">
        <v>228</v>
      </c>
    </row>
    <row r="2273" spans="1:57" hidden="1" outlineLevel="1">
      <c r="A2273" t="s">
        <v>1603</v>
      </c>
      <c r="B2273" t="s">
        <v>1355</v>
      </c>
      <c r="C2273" s="1">
        <f t="shared" si="891"/>
        <v>19658</v>
      </c>
      <c r="D2273" s="7">
        <f>IF(N2273&gt;0, RANK(N2273,(N2273:P2273,Q2273:AE2273)),0)</f>
        <v>2</v>
      </c>
      <c r="E2273" s="7">
        <f>IF(O2273&gt;0,RANK(O2273,(N2273:P2273,Q2273:AE2273)),0)</f>
        <v>1</v>
      </c>
      <c r="F2273" s="7">
        <f>IF(P2273&gt;0,RANK(P2273,(N2273:P2273,Q2273:AE2273)),0)</f>
        <v>0</v>
      </c>
      <c r="G2273" s="1">
        <f t="shared" si="889"/>
        <v>4662</v>
      </c>
      <c r="H2273" s="2">
        <f t="shared" si="890"/>
        <v>0.23715535659782278</v>
      </c>
      <c r="I2273" s="2"/>
      <c r="J2273" s="2">
        <f t="shared" si="892"/>
        <v>0.38142232170108864</v>
      </c>
      <c r="K2273" s="2">
        <f t="shared" si="893"/>
        <v>0.61857767829891142</v>
      </c>
      <c r="L2273" s="2">
        <f t="shared" si="894"/>
        <v>0</v>
      </c>
      <c r="M2273" s="2">
        <f t="shared" si="895"/>
        <v>0</v>
      </c>
      <c r="N2273" s="66">
        <v>7498</v>
      </c>
      <c r="O2273" s="66">
        <v>12160</v>
      </c>
      <c r="AN2273" s="7">
        <f>IF(Q2273&gt;0,RANK(Q2273,(N2273:P2273,Q2273:AE2273)),0)</f>
        <v>0</v>
      </c>
      <c r="AO2273" s="7">
        <f>IF(R2273&gt;0,RANK(R2273,(N2273:P2273,Q2273:AE2273)),0)</f>
        <v>0</v>
      </c>
      <c r="AP2273" s="7">
        <f>IF(T2273&gt;0,RANK(T2273,(N2273:P2273,Q2273:AE2273)),0)</f>
        <v>0</v>
      </c>
      <c r="AQ2273" s="7">
        <f>IF(S2273&gt;0,RANK(S2273,(N2273:P2273,Q2273:AE2273)),0)</f>
        <v>0</v>
      </c>
      <c r="AR2273" s="2">
        <f t="shared" si="896"/>
        <v>0</v>
      </c>
      <c r="AS2273" s="2">
        <f t="shared" si="897"/>
        <v>0</v>
      </c>
      <c r="AT2273" s="2">
        <f t="shared" si="898"/>
        <v>0</v>
      </c>
      <c r="AU2273" s="2">
        <f t="shared" si="899"/>
        <v>0</v>
      </c>
      <c r="AW2273" t="s">
        <v>1603</v>
      </c>
      <c r="AX2273" t="s">
        <v>1355</v>
      </c>
      <c r="AY2273">
        <v>3</v>
      </c>
      <c r="BA2273" s="119">
        <v>40</v>
      </c>
      <c r="BB2273" s="121">
        <v>113</v>
      </c>
      <c r="BC2273" s="125">
        <f t="shared" si="888"/>
        <v>40113</v>
      </c>
      <c r="BE2273" s="7" t="s">
        <v>228</v>
      </c>
    </row>
    <row r="2274" spans="1:57" hidden="1" outlineLevel="1">
      <c r="A2274" t="s">
        <v>3241</v>
      </c>
      <c r="B2274" t="s">
        <v>1355</v>
      </c>
      <c r="C2274" s="1">
        <f t="shared" si="891"/>
        <v>11173</v>
      </c>
      <c r="D2274" s="7">
        <f>IF(N2274&gt;0, RANK(N2274,(N2274:P2274,Q2274:AE2274)),0)</f>
        <v>2</v>
      </c>
      <c r="E2274" s="7">
        <f>IF(O2274&gt;0,RANK(O2274,(N2274:P2274,Q2274:AE2274)),0)</f>
        <v>1</v>
      </c>
      <c r="F2274" s="7">
        <f>IF(P2274&gt;0,RANK(P2274,(N2274:P2274,Q2274:AE2274)),0)</f>
        <v>0</v>
      </c>
      <c r="G2274" s="1">
        <f t="shared" si="889"/>
        <v>2637</v>
      </c>
      <c r="H2274" s="2">
        <f t="shared" si="890"/>
        <v>0.2360153942540052</v>
      </c>
      <c r="I2274" s="2"/>
      <c r="J2274" s="2">
        <f t="shared" si="892"/>
        <v>0.3819923028729974</v>
      </c>
      <c r="K2274" s="2">
        <f t="shared" si="893"/>
        <v>0.61800769712700254</v>
      </c>
      <c r="L2274" s="2">
        <f t="shared" si="894"/>
        <v>0</v>
      </c>
      <c r="M2274" s="2">
        <f t="shared" si="895"/>
        <v>0</v>
      </c>
      <c r="N2274" s="66">
        <v>4268</v>
      </c>
      <c r="O2274" s="66">
        <v>6905</v>
      </c>
      <c r="AN2274" s="7">
        <f>IF(Q2274&gt;0,RANK(Q2274,(N2274:P2274,Q2274:AE2274)),0)</f>
        <v>0</v>
      </c>
      <c r="AO2274" s="7">
        <f>IF(R2274&gt;0,RANK(R2274,(N2274:P2274,Q2274:AE2274)),0)</f>
        <v>0</v>
      </c>
      <c r="AP2274" s="7">
        <f>IF(T2274&gt;0,RANK(T2274,(N2274:P2274,Q2274:AE2274)),0)</f>
        <v>0</v>
      </c>
      <c r="AQ2274" s="7">
        <f>IF(S2274&gt;0,RANK(S2274,(N2274:P2274,Q2274:AE2274)),0)</f>
        <v>0</v>
      </c>
      <c r="AR2274" s="2">
        <f t="shared" si="896"/>
        <v>0</v>
      </c>
      <c r="AS2274" s="2">
        <f t="shared" si="897"/>
        <v>0</v>
      </c>
      <c r="AT2274" s="2">
        <f t="shared" si="898"/>
        <v>0</v>
      </c>
      <c r="AU2274" s="2">
        <f t="shared" si="899"/>
        <v>0</v>
      </c>
      <c r="AW2274" t="s">
        <v>3241</v>
      </c>
      <c r="AX2274" t="s">
        <v>1355</v>
      </c>
      <c r="AY2274">
        <v>2</v>
      </c>
      <c r="BA2274" s="119">
        <v>40</v>
      </c>
      <c r="BB2274" s="121">
        <v>115</v>
      </c>
      <c r="BC2274" s="125">
        <f t="shared" si="888"/>
        <v>40115</v>
      </c>
      <c r="BE2274" s="7" t="s">
        <v>228</v>
      </c>
    </row>
    <row r="2275" spans="1:57" hidden="1" outlineLevel="1">
      <c r="A2275" t="s">
        <v>2719</v>
      </c>
      <c r="B2275" t="s">
        <v>1355</v>
      </c>
      <c r="C2275" s="1">
        <f t="shared" si="891"/>
        <v>6596</v>
      </c>
      <c r="D2275" s="7">
        <f>IF(N2275&gt;0, RANK(N2275,(N2275:P2275,Q2275:AE2275)),0)</f>
        <v>2</v>
      </c>
      <c r="E2275" s="7">
        <f>IF(O2275&gt;0,RANK(O2275,(N2275:P2275,Q2275:AE2275)),0)</f>
        <v>1</v>
      </c>
      <c r="F2275" s="7">
        <f>IF(P2275&gt;0,RANK(P2275,(N2275:P2275,Q2275:AE2275)),0)</f>
        <v>0</v>
      </c>
      <c r="G2275" s="1">
        <f t="shared" si="889"/>
        <v>2470</v>
      </c>
      <c r="H2275" s="2">
        <f t="shared" si="890"/>
        <v>0.37446937537901759</v>
      </c>
      <c r="I2275" s="2"/>
      <c r="J2275" s="2">
        <f t="shared" si="892"/>
        <v>0.31276531231049121</v>
      </c>
      <c r="K2275" s="2">
        <f t="shared" si="893"/>
        <v>0.68723468768950879</v>
      </c>
      <c r="L2275" s="2">
        <f t="shared" si="894"/>
        <v>0</v>
      </c>
      <c r="M2275" s="2">
        <f t="shared" si="895"/>
        <v>0</v>
      </c>
      <c r="N2275" s="66">
        <v>2063</v>
      </c>
      <c r="O2275" s="66">
        <v>4533</v>
      </c>
      <c r="AN2275" s="7">
        <f>IF(Q2275&gt;0,RANK(Q2275,(N2275:P2275,Q2275:AE2275)),0)</f>
        <v>0</v>
      </c>
      <c r="AO2275" s="7">
        <f>IF(R2275&gt;0,RANK(R2275,(N2275:P2275,Q2275:AE2275)),0)</f>
        <v>0</v>
      </c>
      <c r="AP2275" s="7">
        <f>IF(T2275&gt;0,RANK(T2275,(N2275:P2275,Q2275:AE2275)),0)</f>
        <v>0</v>
      </c>
      <c r="AQ2275" s="7">
        <f>IF(S2275&gt;0,RANK(S2275,(N2275:P2275,Q2275:AE2275)),0)</f>
        <v>0</v>
      </c>
      <c r="AR2275" s="2">
        <f t="shared" si="896"/>
        <v>0</v>
      </c>
      <c r="AS2275" s="2">
        <f t="shared" si="897"/>
        <v>0</v>
      </c>
      <c r="AT2275" s="2">
        <f t="shared" si="898"/>
        <v>0</v>
      </c>
      <c r="AU2275" s="2">
        <f t="shared" si="899"/>
        <v>0</v>
      </c>
      <c r="AW2275" t="s">
        <v>2719</v>
      </c>
      <c r="AX2275" t="s">
        <v>1355</v>
      </c>
      <c r="AY2275">
        <v>3</v>
      </c>
      <c r="BA2275" s="119">
        <v>40</v>
      </c>
      <c r="BB2275" s="121">
        <v>117</v>
      </c>
      <c r="BC2275" s="125">
        <f t="shared" si="888"/>
        <v>40117</v>
      </c>
      <c r="BE2275" s="7" t="s">
        <v>228</v>
      </c>
    </row>
    <row r="2276" spans="1:57" hidden="1" outlineLevel="1">
      <c r="A2276" t="s">
        <v>367</v>
      </c>
      <c r="B2276" t="s">
        <v>1355</v>
      </c>
      <c r="C2276" s="1">
        <f t="shared" si="891"/>
        <v>29036</v>
      </c>
      <c r="D2276" s="7">
        <f>IF(N2276&gt;0, RANK(N2276,(N2276:P2276,Q2276:AE2276)),0)</f>
        <v>2</v>
      </c>
      <c r="E2276" s="7">
        <f>IF(O2276&gt;0,RANK(O2276,(N2276:P2276,Q2276:AE2276)),0)</f>
        <v>1</v>
      </c>
      <c r="F2276" s="7">
        <f>IF(P2276&gt;0,RANK(P2276,(N2276:P2276,Q2276:AE2276)),0)</f>
        <v>0</v>
      </c>
      <c r="G2276" s="1">
        <f t="shared" si="889"/>
        <v>7834</v>
      </c>
      <c r="H2276" s="2">
        <f t="shared" si="890"/>
        <v>0.26980300316848049</v>
      </c>
      <c r="I2276" s="2"/>
      <c r="J2276" s="2">
        <f t="shared" si="892"/>
        <v>0.36509849841575975</v>
      </c>
      <c r="K2276" s="2">
        <f t="shared" si="893"/>
        <v>0.6349015015842403</v>
      </c>
      <c r="L2276" s="2">
        <f t="shared" si="894"/>
        <v>0</v>
      </c>
      <c r="M2276" s="2">
        <f t="shared" si="895"/>
        <v>0</v>
      </c>
      <c r="N2276" s="66">
        <v>10601</v>
      </c>
      <c r="O2276" s="66">
        <v>18435</v>
      </c>
      <c r="AN2276" s="7">
        <f>IF(Q2276&gt;0,RANK(Q2276,(N2276:P2276,Q2276:AE2276)),0)</f>
        <v>0</v>
      </c>
      <c r="AO2276" s="7">
        <f>IF(R2276&gt;0,RANK(R2276,(N2276:P2276,Q2276:AE2276)),0)</f>
        <v>0</v>
      </c>
      <c r="AP2276" s="7">
        <f>IF(T2276&gt;0,RANK(T2276,(N2276:P2276,Q2276:AE2276)),0)</f>
        <v>0</v>
      </c>
      <c r="AQ2276" s="7">
        <f>IF(S2276&gt;0,RANK(S2276,(N2276:P2276,Q2276:AE2276)),0)</f>
        <v>0</v>
      </c>
      <c r="AR2276" s="2">
        <f t="shared" si="896"/>
        <v>0</v>
      </c>
      <c r="AS2276" s="2">
        <f t="shared" si="897"/>
        <v>0</v>
      </c>
      <c r="AT2276" s="2">
        <f t="shared" si="898"/>
        <v>0</v>
      </c>
      <c r="AU2276" s="2">
        <f t="shared" si="899"/>
        <v>0</v>
      </c>
      <c r="AW2276" t="s">
        <v>367</v>
      </c>
      <c r="AX2276" t="s">
        <v>1355</v>
      </c>
      <c r="AY2276">
        <v>3</v>
      </c>
      <c r="BA2276" s="119">
        <v>40</v>
      </c>
      <c r="BB2276" s="121">
        <v>119</v>
      </c>
      <c r="BC2276" s="125">
        <f t="shared" si="888"/>
        <v>40119</v>
      </c>
      <c r="BE2276" s="7" t="s">
        <v>228</v>
      </c>
    </row>
    <row r="2277" spans="1:57" hidden="1" outlineLevel="1">
      <c r="A2277" t="s">
        <v>2827</v>
      </c>
      <c r="B2277" t="s">
        <v>1355</v>
      </c>
      <c r="C2277" s="1">
        <f t="shared" si="891"/>
        <v>17209</v>
      </c>
      <c r="D2277" s="7">
        <f>IF(N2277&gt;0, RANK(N2277,(N2277:P2277,Q2277:AE2277)),0)</f>
        <v>2</v>
      </c>
      <c r="E2277" s="7">
        <f>IF(O2277&gt;0,RANK(O2277,(N2277:P2277,Q2277:AE2277)),0)</f>
        <v>1</v>
      </c>
      <c r="F2277" s="7">
        <f>IF(P2277&gt;0,RANK(P2277,(N2277:P2277,Q2277:AE2277)),0)</f>
        <v>0</v>
      </c>
      <c r="G2277" s="1">
        <f t="shared" si="889"/>
        <v>6295</v>
      </c>
      <c r="H2277" s="2">
        <f t="shared" si="890"/>
        <v>0.36579696670346912</v>
      </c>
      <c r="I2277" s="2"/>
      <c r="J2277" s="2">
        <f t="shared" si="892"/>
        <v>0.31710151664826547</v>
      </c>
      <c r="K2277" s="2">
        <f t="shared" si="893"/>
        <v>0.68289848335173453</v>
      </c>
      <c r="L2277" s="2">
        <f t="shared" si="894"/>
        <v>0</v>
      </c>
      <c r="M2277" s="2">
        <f t="shared" si="895"/>
        <v>0</v>
      </c>
      <c r="N2277" s="66">
        <v>5457</v>
      </c>
      <c r="O2277" s="66">
        <v>11752</v>
      </c>
      <c r="AN2277" s="7">
        <f>IF(Q2277&gt;0,RANK(Q2277,(N2277:P2277,Q2277:AE2277)),0)</f>
        <v>0</v>
      </c>
      <c r="AO2277" s="7">
        <f>IF(R2277&gt;0,RANK(R2277,(N2277:P2277,Q2277:AE2277)),0)</f>
        <v>0</v>
      </c>
      <c r="AP2277" s="7">
        <f>IF(T2277&gt;0,RANK(T2277,(N2277:P2277,Q2277:AE2277)),0)</f>
        <v>0</v>
      </c>
      <c r="AQ2277" s="7">
        <f>IF(S2277&gt;0,RANK(S2277,(N2277:P2277,Q2277:AE2277)),0)</f>
        <v>0</v>
      </c>
      <c r="AR2277" s="2">
        <f t="shared" si="896"/>
        <v>0</v>
      </c>
      <c r="AS2277" s="2">
        <f t="shared" si="897"/>
        <v>0</v>
      </c>
      <c r="AT2277" s="2">
        <f t="shared" si="898"/>
        <v>0</v>
      </c>
      <c r="AU2277" s="2">
        <f t="shared" si="899"/>
        <v>0</v>
      </c>
      <c r="AW2277" t="s">
        <v>2827</v>
      </c>
      <c r="AX2277" t="s">
        <v>1355</v>
      </c>
      <c r="AY2277">
        <v>2</v>
      </c>
      <c r="BA2277" s="119">
        <v>40</v>
      </c>
      <c r="BB2277" s="121">
        <v>121</v>
      </c>
      <c r="BC2277" s="125">
        <f t="shared" si="888"/>
        <v>40121</v>
      </c>
      <c r="BE2277" s="7" t="s">
        <v>228</v>
      </c>
    </row>
    <row r="2278" spans="1:57" hidden="1" outlineLevel="1">
      <c r="A2278" t="s">
        <v>1008</v>
      </c>
      <c r="B2278" t="s">
        <v>1355</v>
      </c>
      <c r="C2278" s="1">
        <f t="shared" si="891"/>
        <v>14262</v>
      </c>
      <c r="D2278" s="7">
        <f>IF(N2278&gt;0, RANK(N2278,(N2278:P2278,Q2278:AE2278)),0)</f>
        <v>2</v>
      </c>
      <c r="E2278" s="7">
        <f>IF(O2278&gt;0,RANK(O2278,(N2278:P2278,Q2278:AE2278)),0)</f>
        <v>1</v>
      </c>
      <c r="F2278" s="7">
        <f>IF(P2278&gt;0,RANK(P2278,(N2278:P2278,Q2278:AE2278)),0)</f>
        <v>0</v>
      </c>
      <c r="G2278" s="1">
        <f t="shared" si="889"/>
        <v>5238</v>
      </c>
      <c r="H2278" s="2">
        <f t="shared" si="890"/>
        <v>0.36726966764829616</v>
      </c>
      <c r="I2278" s="2"/>
      <c r="J2278" s="2">
        <f t="shared" si="892"/>
        <v>0.31636516617585192</v>
      </c>
      <c r="K2278" s="2">
        <f t="shared" si="893"/>
        <v>0.68363483382414814</v>
      </c>
      <c r="L2278" s="2">
        <f t="shared" si="894"/>
        <v>0</v>
      </c>
      <c r="M2278" s="2">
        <f t="shared" si="895"/>
        <v>-1.1102230246251565E-16</v>
      </c>
      <c r="N2278" s="66">
        <v>4512</v>
      </c>
      <c r="O2278" s="66">
        <v>9750</v>
      </c>
      <c r="AN2278" s="7">
        <f>IF(Q2278&gt;0,RANK(Q2278,(N2278:P2278,Q2278:AE2278)),0)</f>
        <v>0</v>
      </c>
      <c r="AO2278" s="7">
        <f>IF(R2278&gt;0,RANK(R2278,(N2278:P2278,Q2278:AE2278)),0)</f>
        <v>0</v>
      </c>
      <c r="AP2278" s="7">
        <f>IF(T2278&gt;0,RANK(T2278,(N2278:P2278,Q2278:AE2278)),0)</f>
        <v>0</v>
      </c>
      <c r="AQ2278" s="7">
        <f>IF(S2278&gt;0,RANK(S2278,(N2278:P2278,Q2278:AE2278)),0)</f>
        <v>0</v>
      </c>
      <c r="AR2278" s="2">
        <f t="shared" si="896"/>
        <v>0</v>
      </c>
      <c r="AS2278" s="2">
        <f t="shared" si="897"/>
        <v>0</v>
      </c>
      <c r="AT2278" s="2">
        <f t="shared" si="898"/>
        <v>0</v>
      </c>
      <c r="AU2278" s="2">
        <f t="shared" si="899"/>
        <v>0</v>
      </c>
      <c r="AW2278" t="s">
        <v>1008</v>
      </c>
      <c r="AX2278" t="s">
        <v>1355</v>
      </c>
      <c r="AY2278">
        <v>4</v>
      </c>
      <c r="BA2278" s="119">
        <v>40</v>
      </c>
      <c r="BB2278" s="121">
        <v>123</v>
      </c>
      <c r="BC2278" s="125">
        <f t="shared" si="888"/>
        <v>40123</v>
      </c>
      <c r="BE2278" s="7" t="s">
        <v>228</v>
      </c>
    </row>
    <row r="2279" spans="1:57" hidden="1" outlineLevel="1">
      <c r="A2279" t="s">
        <v>2736</v>
      </c>
      <c r="B2279" t="s">
        <v>1355</v>
      </c>
      <c r="C2279" s="1">
        <f t="shared" si="891"/>
        <v>25663</v>
      </c>
      <c r="D2279" s="7">
        <f>IF(N2279&gt;0, RANK(N2279,(N2279:P2279,Q2279:AE2279)),0)</f>
        <v>2</v>
      </c>
      <c r="E2279" s="7">
        <f>IF(O2279&gt;0,RANK(O2279,(N2279:P2279,Q2279:AE2279)),0)</f>
        <v>1</v>
      </c>
      <c r="F2279" s="7">
        <f>IF(P2279&gt;0,RANK(P2279,(N2279:P2279,Q2279:AE2279)),0)</f>
        <v>0</v>
      </c>
      <c r="G2279" s="1">
        <f t="shared" si="889"/>
        <v>9843</v>
      </c>
      <c r="H2279" s="2">
        <f t="shared" si="890"/>
        <v>0.38354829910766475</v>
      </c>
      <c r="I2279" s="2"/>
      <c r="J2279" s="2">
        <f t="shared" si="892"/>
        <v>0.30822585044616763</v>
      </c>
      <c r="K2279" s="2">
        <f t="shared" si="893"/>
        <v>0.69177414955383232</v>
      </c>
      <c r="L2279" s="2">
        <f t="shared" si="894"/>
        <v>0</v>
      </c>
      <c r="M2279" s="2">
        <f t="shared" si="895"/>
        <v>0</v>
      </c>
      <c r="N2279" s="66">
        <v>7910</v>
      </c>
      <c r="O2279" s="66">
        <v>17753</v>
      </c>
      <c r="AN2279" s="7">
        <f>IF(Q2279&gt;0,RANK(Q2279,(N2279:P2279,Q2279:AE2279)),0)</f>
        <v>0</v>
      </c>
      <c r="AO2279" s="7">
        <f>IF(R2279&gt;0,RANK(R2279,(N2279:P2279,Q2279:AE2279)),0)</f>
        <v>0</v>
      </c>
      <c r="AP2279" s="7">
        <f>IF(T2279&gt;0,RANK(T2279,(N2279:P2279,Q2279:AE2279)),0)</f>
        <v>0</v>
      </c>
      <c r="AQ2279" s="7">
        <f>IF(S2279&gt;0,RANK(S2279,(N2279:P2279,Q2279:AE2279)),0)</f>
        <v>0</v>
      </c>
      <c r="AR2279" s="2">
        <f t="shared" si="896"/>
        <v>0</v>
      </c>
      <c r="AS2279" s="2">
        <f t="shared" si="897"/>
        <v>0</v>
      </c>
      <c r="AT2279" s="2">
        <f t="shared" si="898"/>
        <v>0</v>
      </c>
      <c r="AU2279" s="2">
        <f t="shared" si="899"/>
        <v>0</v>
      </c>
      <c r="AW2279" t="s">
        <v>2736</v>
      </c>
      <c r="AX2279" t="s">
        <v>1355</v>
      </c>
      <c r="AY2279">
        <v>5</v>
      </c>
      <c r="BA2279" s="119">
        <v>40</v>
      </c>
      <c r="BB2279" s="121">
        <v>125</v>
      </c>
      <c r="BC2279" s="125">
        <f t="shared" si="888"/>
        <v>40125</v>
      </c>
      <c r="BE2279" s="7" t="s">
        <v>228</v>
      </c>
    </row>
    <row r="2280" spans="1:57" hidden="1" outlineLevel="1">
      <c r="A2280" t="s">
        <v>1361</v>
      </c>
      <c r="B2280" t="s">
        <v>1355</v>
      </c>
      <c r="C2280" s="1">
        <f t="shared" si="891"/>
        <v>4473</v>
      </c>
      <c r="D2280" s="7">
        <f>IF(N2280&gt;0, RANK(N2280,(N2280:P2280,Q2280:AE2280)),0)</f>
        <v>2</v>
      </c>
      <c r="E2280" s="7">
        <f>IF(O2280&gt;0,RANK(O2280,(N2280:P2280,Q2280:AE2280)),0)</f>
        <v>1</v>
      </c>
      <c r="F2280" s="7">
        <f>IF(P2280&gt;0,RANK(P2280,(N2280:P2280,Q2280:AE2280)),0)</f>
        <v>0</v>
      </c>
      <c r="G2280" s="1">
        <f t="shared" si="889"/>
        <v>1943</v>
      </c>
      <c r="H2280" s="2">
        <f t="shared" si="890"/>
        <v>0.43438408227140624</v>
      </c>
      <c r="I2280" s="2"/>
      <c r="J2280" s="2">
        <f t="shared" si="892"/>
        <v>0.28280795886429688</v>
      </c>
      <c r="K2280" s="2">
        <f t="shared" si="893"/>
        <v>0.71719204113570312</v>
      </c>
      <c r="L2280" s="2">
        <f t="shared" si="894"/>
        <v>0</v>
      </c>
      <c r="M2280" s="2">
        <f t="shared" si="895"/>
        <v>0</v>
      </c>
      <c r="N2280" s="66">
        <v>1265</v>
      </c>
      <c r="O2280" s="66">
        <v>3208</v>
      </c>
      <c r="AN2280" s="7">
        <f>IF(Q2280&gt;0,RANK(Q2280,(N2280:P2280,Q2280:AE2280)),0)</f>
        <v>0</v>
      </c>
      <c r="AO2280" s="7">
        <f>IF(R2280&gt;0,RANK(R2280,(N2280:P2280,Q2280:AE2280)),0)</f>
        <v>0</v>
      </c>
      <c r="AP2280" s="7">
        <f>IF(T2280&gt;0,RANK(T2280,(N2280:P2280,Q2280:AE2280)),0)</f>
        <v>0</v>
      </c>
      <c r="AQ2280" s="7">
        <f>IF(S2280&gt;0,RANK(S2280,(N2280:P2280,Q2280:AE2280)),0)</f>
        <v>0</v>
      </c>
      <c r="AR2280" s="2">
        <f t="shared" si="896"/>
        <v>0</v>
      </c>
      <c r="AS2280" s="2">
        <f t="shared" si="897"/>
        <v>0</v>
      </c>
      <c r="AT2280" s="2">
        <f t="shared" si="898"/>
        <v>0</v>
      </c>
      <c r="AU2280" s="2">
        <f t="shared" si="899"/>
        <v>0</v>
      </c>
      <c r="AW2280" t="s">
        <v>1361</v>
      </c>
      <c r="AX2280" t="s">
        <v>1355</v>
      </c>
      <c r="AY2280">
        <v>2</v>
      </c>
      <c r="BA2280" s="119">
        <v>40</v>
      </c>
      <c r="BB2280" s="121">
        <v>127</v>
      </c>
      <c r="BC2280" s="125">
        <f t="shared" ref="BC2280:BC2343" si="900">1000*BA2280+BB2280</f>
        <v>40127</v>
      </c>
      <c r="BE2280" s="7" t="s">
        <v>228</v>
      </c>
    </row>
    <row r="2281" spans="1:57" hidden="1" outlineLevel="1">
      <c r="A2281" t="s">
        <v>1019</v>
      </c>
      <c r="B2281" t="s">
        <v>1355</v>
      </c>
      <c r="C2281" s="1">
        <f t="shared" ref="C2281:C2294" si="901">SUM(N2281:AL2281)</f>
        <v>1789</v>
      </c>
      <c r="D2281" s="7">
        <f>IF(N2281&gt;0, RANK(N2281,(N2281:P2281,Q2281:AE2281)),0)</f>
        <v>2</v>
      </c>
      <c r="E2281" s="7">
        <f>IF(O2281&gt;0,RANK(O2281,(N2281:P2281,Q2281:AE2281)),0)</f>
        <v>1</v>
      </c>
      <c r="F2281" s="7">
        <f>IF(P2281&gt;0,RANK(P2281,(N2281:P2281,Q2281:AE2281)),0)</f>
        <v>0</v>
      </c>
      <c r="G2281" s="1">
        <f t="shared" si="889"/>
        <v>1215</v>
      </c>
      <c r="H2281" s="2">
        <f t="shared" si="890"/>
        <v>0.67915036333147005</v>
      </c>
      <c r="I2281" s="2"/>
      <c r="J2281" s="2">
        <f t="shared" ref="J2281:J2294" si="902">IF($C2281=0,"-",N2281/$C2281)</f>
        <v>0.16042481833426495</v>
      </c>
      <c r="K2281" s="2">
        <f t="shared" ref="K2281:K2294" si="903">IF($C2281=0,"-",O2281/$C2281)</f>
        <v>0.83957518166573508</v>
      </c>
      <c r="L2281" s="2">
        <f t="shared" ref="L2281:L2294" si="904">IF($C2281=0,"-",P2281/$C2281)</f>
        <v>0</v>
      </c>
      <c r="M2281" s="2">
        <f t="shared" ref="M2281:M2294" si="905">IF(C2281=0,"-",(1-J2281-K2281-L2281))</f>
        <v>0</v>
      </c>
      <c r="N2281" s="66">
        <v>287</v>
      </c>
      <c r="O2281" s="66">
        <v>1502</v>
      </c>
      <c r="AN2281" s="7">
        <f>IF(Q2281&gt;0,RANK(Q2281,(N2281:P2281,Q2281:AE2281)),0)</f>
        <v>0</v>
      </c>
      <c r="AO2281" s="7">
        <f>IF(R2281&gt;0,RANK(R2281,(N2281:P2281,Q2281:AE2281)),0)</f>
        <v>0</v>
      </c>
      <c r="AP2281" s="7">
        <f>IF(T2281&gt;0,RANK(T2281,(N2281:P2281,Q2281:AE2281)),0)</f>
        <v>0</v>
      </c>
      <c r="AQ2281" s="7">
        <f>IF(S2281&gt;0,RANK(S2281,(N2281:P2281,Q2281:AE2281)),0)</f>
        <v>0</v>
      </c>
      <c r="AR2281" s="2">
        <f t="shared" ref="AR2281:AR2294" si="906">IF($C2281=0,"-",Q2281/$C2281)</f>
        <v>0</v>
      </c>
      <c r="AS2281" s="2">
        <f t="shared" ref="AS2281:AS2294" si="907">IF($C2281=0,"-",R2281/$C2281)</f>
        <v>0</v>
      </c>
      <c r="AT2281" s="2">
        <f t="shared" ref="AT2281:AT2294" si="908">IF($C2281=0,"-",T2281/$C2281)</f>
        <v>0</v>
      </c>
      <c r="AU2281" s="2">
        <f t="shared" ref="AU2281:AU2294" si="909">IF($C2281=0,"-",S2281/$C2281)</f>
        <v>0</v>
      </c>
      <c r="AW2281" t="s">
        <v>1019</v>
      </c>
      <c r="AX2281" t="s">
        <v>1355</v>
      </c>
      <c r="AY2281">
        <v>3</v>
      </c>
      <c r="BA2281" s="119">
        <v>40</v>
      </c>
      <c r="BB2281" s="121">
        <v>129</v>
      </c>
      <c r="BC2281" s="125">
        <f t="shared" si="900"/>
        <v>40129</v>
      </c>
      <c r="BE2281" s="7" t="s">
        <v>228</v>
      </c>
    </row>
    <row r="2282" spans="1:57" hidden="1" outlineLevel="1">
      <c r="A2282" t="s">
        <v>1020</v>
      </c>
      <c r="B2282" t="s">
        <v>1355</v>
      </c>
      <c r="C2282" s="1">
        <f t="shared" si="901"/>
        <v>38515</v>
      </c>
      <c r="D2282" s="7">
        <f>IF(N2282&gt;0, RANK(N2282,(N2282:P2282,Q2282:AE2282)),0)</f>
        <v>2</v>
      </c>
      <c r="E2282" s="7">
        <f>IF(O2282&gt;0,RANK(O2282,(N2282:P2282,Q2282:AE2282)),0)</f>
        <v>1</v>
      </c>
      <c r="F2282" s="7">
        <f>IF(P2282&gt;0,RANK(P2282,(N2282:P2282,Q2282:AE2282)),0)</f>
        <v>0</v>
      </c>
      <c r="G2282" s="1">
        <f t="shared" si="889"/>
        <v>16971</v>
      </c>
      <c r="H2282" s="2">
        <f t="shared" si="890"/>
        <v>0.44063351940802287</v>
      </c>
      <c r="I2282" s="2"/>
      <c r="J2282" s="2">
        <f t="shared" si="902"/>
        <v>0.27968324029598857</v>
      </c>
      <c r="K2282" s="2">
        <f t="shared" si="903"/>
        <v>0.72031675970401143</v>
      </c>
      <c r="L2282" s="2">
        <f t="shared" si="904"/>
        <v>0</v>
      </c>
      <c r="M2282" s="2">
        <f t="shared" si="905"/>
        <v>0</v>
      </c>
      <c r="N2282" s="66">
        <v>10772</v>
      </c>
      <c r="O2282" s="66">
        <v>27743</v>
      </c>
      <c r="AN2282" s="7">
        <f>IF(Q2282&gt;0,RANK(Q2282,(N2282:P2282,Q2282:AE2282)),0)</f>
        <v>0</v>
      </c>
      <c r="AO2282" s="7">
        <f>IF(R2282&gt;0,RANK(R2282,(N2282:P2282,Q2282:AE2282)),0)</f>
        <v>0</v>
      </c>
      <c r="AP2282" s="7">
        <f>IF(T2282&gt;0,RANK(T2282,(N2282:P2282,Q2282:AE2282)),0)</f>
        <v>0</v>
      </c>
      <c r="AQ2282" s="7">
        <f>IF(S2282&gt;0,RANK(S2282,(N2282:P2282,Q2282:AE2282)),0)</f>
        <v>0</v>
      </c>
      <c r="AR2282" s="2">
        <f t="shared" si="906"/>
        <v>0</v>
      </c>
      <c r="AS2282" s="2">
        <f t="shared" si="907"/>
        <v>0</v>
      </c>
      <c r="AT2282" s="2">
        <f t="shared" si="908"/>
        <v>0</v>
      </c>
      <c r="AU2282" s="2">
        <f t="shared" si="909"/>
        <v>0</v>
      </c>
      <c r="AW2282" t="s">
        <v>1020</v>
      </c>
      <c r="AX2282" t="s">
        <v>1355</v>
      </c>
      <c r="AY2282">
        <v>0</v>
      </c>
      <c r="BA2282" s="119">
        <v>40</v>
      </c>
      <c r="BB2282" s="121">
        <v>131</v>
      </c>
      <c r="BC2282" s="125">
        <f t="shared" si="900"/>
        <v>40131</v>
      </c>
      <c r="BE2282" s="7" t="s">
        <v>228</v>
      </c>
    </row>
    <row r="2283" spans="1:57" hidden="1" outlineLevel="1">
      <c r="A2283" t="s">
        <v>2600</v>
      </c>
      <c r="B2283" t="s">
        <v>1355</v>
      </c>
      <c r="C2283" s="1">
        <f t="shared" si="901"/>
        <v>8577</v>
      </c>
      <c r="D2283" s="7">
        <f>IF(N2283&gt;0, RANK(N2283,(N2283:P2283,Q2283:AE2283)),0)</f>
        <v>2</v>
      </c>
      <c r="E2283" s="7">
        <f>IF(O2283&gt;0,RANK(O2283,(N2283:P2283,Q2283:AE2283)),0)</f>
        <v>1</v>
      </c>
      <c r="F2283" s="7">
        <f>IF(P2283&gt;0,RANK(P2283,(N2283:P2283,Q2283:AE2283)),0)</f>
        <v>0</v>
      </c>
      <c r="G2283" s="1">
        <f t="shared" si="889"/>
        <v>2623</v>
      </c>
      <c r="H2283" s="2">
        <f t="shared" si="890"/>
        <v>0.30581788504138974</v>
      </c>
      <c r="I2283" s="2"/>
      <c r="J2283" s="2">
        <f t="shared" si="902"/>
        <v>0.34709105747930513</v>
      </c>
      <c r="K2283" s="2">
        <f t="shared" si="903"/>
        <v>0.65290894252069487</v>
      </c>
      <c r="L2283" s="2">
        <f t="shared" si="904"/>
        <v>0</v>
      </c>
      <c r="M2283" s="2">
        <f t="shared" si="905"/>
        <v>0</v>
      </c>
      <c r="N2283" s="66">
        <v>2977</v>
      </c>
      <c r="O2283" s="66">
        <v>5600</v>
      </c>
      <c r="AN2283" s="7">
        <f>IF(Q2283&gt;0,RANK(Q2283,(N2283:P2283,Q2283:AE2283)),0)</f>
        <v>0</v>
      </c>
      <c r="AO2283" s="7">
        <f>IF(R2283&gt;0,RANK(R2283,(N2283:P2283,Q2283:AE2283)),0)</f>
        <v>0</v>
      </c>
      <c r="AP2283" s="7">
        <f>IF(T2283&gt;0,RANK(T2283,(N2283:P2283,Q2283:AE2283)),0)</f>
        <v>0</v>
      </c>
      <c r="AQ2283" s="7">
        <f>IF(S2283&gt;0,RANK(S2283,(N2283:P2283,Q2283:AE2283)),0)</f>
        <v>0</v>
      </c>
      <c r="AR2283" s="2">
        <f t="shared" si="906"/>
        <v>0</v>
      </c>
      <c r="AS2283" s="2">
        <f t="shared" si="907"/>
        <v>0</v>
      </c>
      <c r="AT2283" s="2">
        <f t="shared" si="908"/>
        <v>0</v>
      </c>
      <c r="AU2283" s="2">
        <f t="shared" si="909"/>
        <v>0</v>
      </c>
      <c r="AW2283" t="s">
        <v>2600</v>
      </c>
      <c r="AX2283" t="s">
        <v>1355</v>
      </c>
      <c r="AY2283">
        <v>5</v>
      </c>
      <c r="BA2283" s="119">
        <v>40</v>
      </c>
      <c r="BB2283" s="121">
        <v>133</v>
      </c>
      <c r="BC2283" s="125">
        <f t="shared" si="900"/>
        <v>40133</v>
      </c>
      <c r="BE2283" s="7" t="s">
        <v>228</v>
      </c>
    </row>
    <row r="2284" spans="1:57" hidden="1" outlineLevel="1">
      <c r="A2284" t="s">
        <v>3209</v>
      </c>
      <c r="B2284" t="s">
        <v>1355</v>
      </c>
      <c r="C2284" s="1">
        <f t="shared" si="901"/>
        <v>13920</v>
      </c>
      <c r="D2284" s="7">
        <f>IF(N2284&gt;0, RANK(N2284,(N2284:P2284,Q2284:AE2284)),0)</f>
        <v>2</v>
      </c>
      <c r="E2284" s="7">
        <f>IF(O2284&gt;0,RANK(O2284,(N2284:P2284,Q2284:AE2284)),0)</f>
        <v>1</v>
      </c>
      <c r="F2284" s="7">
        <f>IF(P2284&gt;0,RANK(P2284,(N2284:P2284,Q2284:AE2284)),0)</f>
        <v>0</v>
      </c>
      <c r="G2284" s="1">
        <f t="shared" si="889"/>
        <v>5012</v>
      </c>
      <c r="H2284" s="2">
        <f t="shared" si="890"/>
        <v>0.36005747126436782</v>
      </c>
      <c r="I2284" s="2"/>
      <c r="J2284" s="2">
        <f t="shared" si="902"/>
        <v>0.31997126436781609</v>
      </c>
      <c r="K2284" s="2">
        <f t="shared" si="903"/>
        <v>0.68002873563218391</v>
      </c>
      <c r="L2284" s="2">
        <f t="shared" si="904"/>
        <v>0</v>
      </c>
      <c r="M2284" s="2">
        <f t="shared" si="905"/>
        <v>0</v>
      </c>
      <c r="N2284" s="66">
        <v>4454</v>
      </c>
      <c r="O2284" s="66">
        <v>9466</v>
      </c>
      <c r="AN2284" s="7">
        <f>IF(Q2284&gt;0,RANK(Q2284,(N2284:P2284,Q2284:AE2284)),0)</f>
        <v>0</v>
      </c>
      <c r="AO2284" s="7">
        <f>IF(R2284&gt;0,RANK(R2284,(N2284:P2284,Q2284:AE2284)),0)</f>
        <v>0</v>
      </c>
      <c r="AP2284" s="7">
        <f>IF(T2284&gt;0,RANK(T2284,(N2284:P2284,Q2284:AE2284)),0)</f>
        <v>0</v>
      </c>
      <c r="AQ2284" s="7">
        <f>IF(S2284&gt;0,RANK(S2284,(N2284:P2284,Q2284:AE2284)),0)</f>
        <v>0</v>
      </c>
      <c r="AR2284" s="2">
        <f t="shared" si="906"/>
        <v>0</v>
      </c>
      <c r="AS2284" s="2">
        <f t="shared" si="907"/>
        <v>0</v>
      </c>
      <c r="AT2284" s="2">
        <f t="shared" si="908"/>
        <v>0</v>
      </c>
      <c r="AU2284" s="2">
        <f t="shared" si="909"/>
        <v>0</v>
      </c>
      <c r="AW2284" t="s">
        <v>3209</v>
      </c>
      <c r="AX2284" t="s">
        <v>1355</v>
      </c>
      <c r="AY2284">
        <v>2</v>
      </c>
      <c r="BA2284" s="119">
        <v>40</v>
      </c>
      <c r="BB2284" s="121">
        <v>135</v>
      </c>
      <c r="BC2284" s="125">
        <f t="shared" si="900"/>
        <v>40135</v>
      </c>
      <c r="BE2284" s="7" t="s">
        <v>228</v>
      </c>
    </row>
    <row r="2285" spans="1:57" hidden="1" outlineLevel="1">
      <c r="A2285" t="s">
        <v>3498</v>
      </c>
      <c r="B2285" t="s">
        <v>1355</v>
      </c>
      <c r="C2285" s="1">
        <f t="shared" si="901"/>
        <v>18932</v>
      </c>
      <c r="D2285" s="7">
        <f>IF(N2285&gt;0, RANK(N2285,(N2285:P2285,Q2285:AE2285)),0)</f>
        <v>2</v>
      </c>
      <c r="E2285" s="7">
        <f>IF(O2285&gt;0,RANK(O2285,(N2285:P2285,Q2285:AE2285)),0)</f>
        <v>1</v>
      </c>
      <c r="F2285" s="7">
        <f>IF(P2285&gt;0,RANK(P2285,(N2285:P2285,Q2285:AE2285)),0)</f>
        <v>0</v>
      </c>
      <c r="G2285" s="1">
        <f t="shared" si="889"/>
        <v>9856</v>
      </c>
      <c r="H2285" s="2">
        <f t="shared" si="890"/>
        <v>0.52060004225649692</v>
      </c>
      <c r="I2285" s="2"/>
      <c r="J2285" s="2">
        <f t="shared" si="902"/>
        <v>0.23969997887175154</v>
      </c>
      <c r="K2285" s="2">
        <f t="shared" si="903"/>
        <v>0.76030002112824846</v>
      </c>
      <c r="L2285" s="2">
        <f t="shared" si="904"/>
        <v>0</v>
      </c>
      <c r="M2285" s="2">
        <f t="shared" si="905"/>
        <v>0</v>
      </c>
      <c r="N2285" s="66">
        <v>4538</v>
      </c>
      <c r="O2285" s="66">
        <v>14394</v>
      </c>
      <c r="AN2285" s="7">
        <f>IF(Q2285&gt;0,RANK(Q2285,(N2285:P2285,Q2285:AE2285)),0)</f>
        <v>0</v>
      </c>
      <c r="AO2285" s="7">
        <f>IF(R2285&gt;0,RANK(R2285,(N2285:P2285,Q2285:AE2285)),0)</f>
        <v>0</v>
      </c>
      <c r="AP2285" s="7">
        <f>IF(T2285&gt;0,RANK(T2285,(N2285:P2285,Q2285:AE2285)),0)</f>
        <v>0</v>
      </c>
      <c r="AQ2285" s="7">
        <f>IF(S2285&gt;0,RANK(S2285,(N2285:P2285,Q2285:AE2285)),0)</f>
        <v>0</v>
      </c>
      <c r="AR2285" s="2">
        <f t="shared" si="906"/>
        <v>0</v>
      </c>
      <c r="AS2285" s="2">
        <f t="shared" si="907"/>
        <v>0</v>
      </c>
      <c r="AT2285" s="2">
        <f t="shared" si="908"/>
        <v>0</v>
      </c>
      <c r="AU2285" s="2">
        <f t="shared" si="909"/>
        <v>0</v>
      </c>
      <c r="AW2285" t="s">
        <v>3498</v>
      </c>
      <c r="AX2285" t="s">
        <v>1355</v>
      </c>
      <c r="AY2285">
        <v>4</v>
      </c>
      <c r="BA2285" s="119">
        <v>40</v>
      </c>
      <c r="BB2285" s="121">
        <v>137</v>
      </c>
      <c r="BC2285" s="125">
        <f t="shared" si="900"/>
        <v>40137</v>
      </c>
      <c r="BE2285" s="7" t="s">
        <v>228</v>
      </c>
    </row>
    <row r="2286" spans="1:57" hidden="1" outlineLevel="1">
      <c r="A2286" t="s">
        <v>3088</v>
      </c>
      <c r="B2286" t="s">
        <v>1355</v>
      </c>
      <c r="C2286" s="1">
        <f t="shared" si="901"/>
        <v>6259</v>
      </c>
      <c r="D2286" s="7">
        <f>IF(N2286&gt;0, RANK(N2286,(N2286:P2286,Q2286:AE2286)),0)</f>
        <v>2</v>
      </c>
      <c r="E2286" s="7">
        <f>IF(O2286&gt;0,RANK(O2286,(N2286:P2286,Q2286:AE2286)),0)</f>
        <v>1</v>
      </c>
      <c r="F2286" s="7">
        <f>IF(P2286&gt;0,RANK(P2286,(N2286:P2286,Q2286:AE2286)),0)</f>
        <v>0</v>
      </c>
      <c r="G2286" s="1">
        <f t="shared" si="889"/>
        <v>4413</v>
      </c>
      <c r="H2286" s="2">
        <f t="shared" si="890"/>
        <v>0.70506470682217603</v>
      </c>
      <c r="I2286" s="2"/>
      <c r="J2286" s="2">
        <f t="shared" si="902"/>
        <v>0.14746764658891195</v>
      </c>
      <c r="K2286" s="2">
        <f t="shared" si="903"/>
        <v>0.85253235341108802</v>
      </c>
      <c r="L2286" s="2">
        <f t="shared" si="904"/>
        <v>0</v>
      </c>
      <c r="M2286" s="2">
        <f t="shared" si="905"/>
        <v>0</v>
      </c>
      <c r="N2286" s="66">
        <v>923</v>
      </c>
      <c r="O2286" s="66">
        <v>5336</v>
      </c>
      <c r="AN2286" s="7">
        <f>IF(Q2286&gt;0,RANK(Q2286,(N2286:P2286,Q2286:AE2286)),0)</f>
        <v>0</v>
      </c>
      <c r="AO2286" s="7">
        <f>IF(R2286&gt;0,RANK(R2286,(N2286:P2286,Q2286:AE2286)),0)</f>
        <v>0</v>
      </c>
      <c r="AP2286" s="7">
        <f>IF(T2286&gt;0,RANK(T2286,(N2286:P2286,Q2286:AE2286)),0)</f>
        <v>0</v>
      </c>
      <c r="AQ2286" s="7">
        <f>IF(S2286&gt;0,RANK(S2286,(N2286:P2286,Q2286:AE2286)),0)</f>
        <v>0</v>
      </c>
      <c r="AR2286" s="2">
        <f t="shared" si="906"/>
        <v>0</v>
      </c>
      <c r="AS2286" s="2">
        <f t="shared" si="907"/>
        <v>0</v>
      </c>
      <c r="AT2286" s="2">
        <f t="shared" si="908"/>
        <v>0</v>
      </c>
      <c r="AU2286" s="2">
        <f t="shared" si="909"/>
        <v>0</v>
      </c>
      <c r="AW2286" t="s">
        <v>3088</v>
      </c>
      <c r="AX2286" t="s">
        <v>1355</v>
      </c>
      <c r="AY2286">
        <v>3</v>
      </c>
      <c r="BA2286" s="119">
        <v>40</v>
      </c>
      <c r="BB2286" s="121">
        <v>139</v>
      </c>
      <c r="BC2286" s="125">
        <f t="shared" si="900"/>
        <v>40139</v>
      </c>
      <c r="BE2286" s="7" t="s">
        <v>228</v>
      </c>
    </row>
    <row r="2287" spans="1:57" hidden="1" outlineLevel="1">
      <c r="A2287" t="s">
        <v>2666</v>
      </c>
      <c r="B2287" t="s">
        <v>1355</v>
      </c>
      <c r="C2287" s="1">
        <f t="shared" si="901"/>
        <v>3237</v>
      </c>
      <c r="D2287" s="7">
        <f>IF(N2287&gt;0, RANK(N2287,(N2287:P2287,Q2287:AE2287)),0)</f>
        <v>2</v>
      </c>
      <c r="E2287" s="7">
        <f>IF(O2287&gt;0,RANK(O2287,(N2287:P2287,Q2287:AE2287)),0)</f>
        <v>1</v>
      </c>
      <c r="F2287" s="7">
        <f>IF(P2287&gt;0,RANK(P2287,(N2287:P2287,Q2287:AE2287)),0)</f>
        <v>0</v>
      </c>
      <c r="G2287" s="1">
        <f t="shared" si="889"/>
        <v>1153</v>
      </c>
      <c r="H2287" s="2">
        <f t="shared" si="890"/>
        <v>0.35619400679641644</v>
      </c>
      <c r="I2287" s="2"/>
      <c r="J2287" s="2">
        <f t="shared" si="902"/>
        <v>0.32190299660179178</v>
      </c>
      <c r="K2287" s="2">
        <f t="shared" si="903"/>
        <v>0.67809700339820822</v>
      </c>
      <c r="L2287" s="2">
        <f t="shared" si="904"/>
        <v>0</v>
      </c>
      <c r="M2287" s="2">
        <f t="shared" si="905"/>
        <v>0</v>
      </c>
      <c r="N2287" s="66">
        <v>1042</v>
      </c>
      <c r="O2287" s="66">
        <v>2195</v>
      </c>
      <c r="AN2287" s="7">
        <f>IF(Q2287&gt;0,RANK(Q2287,(N2287:P2287,Q2287:AE2287)),0)</f>
        <v>0</v>
      </c>
      <c r="AO2287" s="7">
        <f>IF(R2287&gt;0,RANK(R2287,(N2287:P2287,Q2287:AE2287)),0)</f>
        <v>0</v>
      </c>
      <c r="AP2287" s="7">
        <f>IF(T2287&gt;0,RANK(T2287,(N2287:P2287,Q2287:AE2287)),0)</f>
        <v>0</v>
      </c>
      <c r="AQ2287" s="7">
        <f>IF(S2287&gt;0,RANK(S2287,(N2287:P2287,Q2287:AE2287)),0)</f>
        <v>0</v>
      </c>
      <c r="AR2287" s="2">
        <f t="shared" si="906"/>
        <v>0</v>
      </c>
      <c r="AS2287" s="2">
        <f t="shared" si="907"/>
        <v>0</v>
      </c>
      <c r="AT2287" s="2">
        <f t="shared" si="908"/>
        <v>0</v>
      </c>
      <c r="AU2287" s="2">
        <f t="shared" si="909"/>
        <v>0</v>
      </c>
      <c r="AW2287" t="s">
        <v>2666</v>
      </c>
      <c r="AX2287" t="s">
        <v>1355</v>
      </c>
      <c r="AY2287">
        <v>4</v>
      </c>
      <c r="BA2287" s="119">
        <v>40</v>
      </c>
      <c r="BB2287" s="121">
        <v>141</v>
      </c>
      <c r="BC2287" s="125">
        <f t="shared" si="900"/>
        <v>40141</v>
      </c>
      <c r="BE2287" s="7" t="s">
        <v>228</v>
      </c>
    </row>
    <row r="2288" spans="1:57" hidden="1" outlineLevel="1">
      <c r="A2288" t="s">
        <v>1167</v>
      </c>
      <c r="B2288" t="s">
        <v>1355</v>
      </c>
      <c r="C2288" s="1">
        <f t="shared" si="901"/>
        <v>254496</v>
      </c>
      <c r="D2288" s="7">
        <f>IF(N2288&gt;0, RANK(N2288,(N2288:P2288,Q2288:AE2288)),0)</f>
        <v>2</v>
      </c>
      <c r="E2288" s="7">
        <f>IF(O2288&gt;0,RANK(O2288,(N2288:P2288,Q2288:AE2288)),0)</f>
        <v>1</v>
      </c>
      <c r="F2288" s="7">
        <f>IF(P2288&gt;0,RANK(P2288,(N2288:P2288,Q2288:AE2288)),0)</f>
        <v>0</v>
      </c>
      <c r="G2288" s="1">
        <f t="shared" si="889"/>
        <v>62230</v>
      </c>
      <c r="H2288" s="2">
        <f t="shared" si="890"/>
        <v>0.24452250722997612</v>
      </c>
      <c r="I2288" s="2"/>
      <c r="J2288" s="2">
        <f t="shared" si="902"/>
        <v>0.37773874638501193</v>
      </c>
      <c r="K2288" s="2">
        <f t="shared" si="903"/>
        <v>0.62226125361498807</v>
      </c>
      <c r="L2288" s="2">
        <f t="shared" si="904"/>
        <v>0</v>
      </c>
      <c r="M2288" s="2">
        <f t="shared" si="905"/>
        <v>0</v>
      </c>
      <c r="N2288" s="66">
        <v>96133</v>
      </c>
      <c r="O2288" s="66">
        <v>158363</v>
      </c>
      <c r="AN2288" s="7">
        <f>IF(Q2288&gt;0,RANK(Q2288,(N2288:P2288,Q2288:AE2288)),0)</f>
        <v>0</v>
      </c>
      <c r="AO2288" s="7">
        <f>IF(R2288&gt;0,RANK(R2288,(N2288:P2288,Q2288:AE2288)),0)</f>
        <v>0</v>
      </c>
      <c r="AP2288" s="7">
        <f>IF(T2288&gt;0,RANK(T2288,(N2288:P2288,Q2288:AE2288)),0)</f>
        <v>0</v>
      </c>
      <c r="AQ2288" s="7">
        <f>IF(S2288&gt;0,RANK(S2288,(N2288:P2288,Q2288:AE2288)),0)</f>
        <v>0</v>
      </c>
      <c r="AR2288" s="2">
        <f t="shared" si="906"/>
        <v>0</v>
      </c>
      <c r="AS2288" s="2">
        <f t="shared" si="907"/>
        <v>0</v>
      </c>
      <c r="AT2288" s="2">
        <f t="shared" si="908"/>
        <v>0</v>
      </c>
      <c r="AU2288" s="2">
        <f t="shared" si="909"/>
        <v>0</v>
      </c>
      <c r="AW2288" t="s">
        <v>1167</v>
      </c>
      <c r="AX2288" t="s">
        <v>1355</v>
      </c>
      <c r="AY2288">
        <v>1</v>
      </c>
      <c r="BA2288" s="119">
        <v>40</v>
      </c>
      <c r="BB2288" s="121">
        <v>143</v>
      </c>
      <c r="BC2288" s="125">
        <f t="shared" si="900"/>
        <v>40143</v>
      </c>
      <c r="BE2288" s="7" t="s">
        <v>228</v>
      </c>
    </row>
    <row r="2289" spans="1:70" hidden="1" outlineLevel="1">
      <c r="A2289" t="s">
        <v>1168</v>
      </c>
      <c r="B2289" t="s">
        <v>1355</v>
      </c>
      <c r="C2289" s="1">
        <f t="shared" si="901"/>
        <v>30251</v>
      </c>
      <c r="D2289" s="7">
        <f>IF(N2289&gt;0, RANK(N2289,(N2289:P2289,Q2289:AE2289)),0)</f>
        <v>2</v>
      </c>
      <c r="E2289" s="7">
        <f>IF(O2289&gt;0,RANK(O2289,(N2289:P2289,Q2289:AE2289)),0)</f>
        <v>1</v>
      </c>
      <c r="F2289" s="7">
        <f>IF(P2289&gt;0,RANK(P2289,(N2289:P2289,Q2289:AE2289)),0)</f>
        <v>0</v>
      </c>
      <c r="G2289" s="1">
        <f t="shared" si="889"/>
        <v>12631</v>
      </c>
      <c r="H2289" s="2">
        <f t="shared" si="890"/>
        <v>0.41753991603583351</v>
      </c>
      <c r="I2289" s="2"/>
      <c r="J2289" s="2">
        <f t="shared" si="902"/>
        <v>0.29123004198208324</v>
      </c>
      <c r="K2289" s="2">
        <f t="shared" si="903"/>
        <v>0.70876995801791676</v>
      </c>
      <c r="L2289" s="2">
        <f t="shared" si="904"/>
        <v>0</v>
      </c>
      <c r="M2289" s="2">
        <f t="shared" si="905"/>
        <v>0</v>
      </c>
      <c r="N2289" s="66">
        <v>8810</v>
      </c>
      <c r="O2289" s="66">
        <v>21441</v>
      </c>
      <c r="AN2289" s="7">
        <f>IF(Q2289&gt;0,RANK(Q2289,(N2289:P2289,Q2289:AE2289)),0)</f>
        <v>0</v>
      </c>
      <c r="AO2289" s="7">
        <f>IF(R2289&gt;0,RANK(R2289,(N2289:P2289,Q2289:AE2289)),0)</f>
        <v>0</v>
      </c>
      <c r="AP2289" s="7">
        <f>IF(T2289&gt;0,RANK(T2289,(N2289:P2289,Q2289:AE2289)),0)</f>
        <v>0</v>
      </c>
      <c r="AQ2289" s="7">
        <f>IF(S2289&gt;0,RANK(S2289,(N2289:P2289,Q2289:AE2289)),0)</f>
        <v>0</v>
      </c>
      <c r="AR2289" s="2">
        <f t="shared" si="906"/>
        <v>0</v>
      </c>
      <c r="AS2289" s="2">
        <f t="shared" si="907"/>
        <v>0</v>
      </c>
      <c r="AT2289" s="2">
        <f t="shared" si="908"/>
        <v>0</v>
      </c>
      <c r="AU2289" s="2">
        <f t="shared" si="909"/>
        <v>0</v>
      </c>
      <c r="AW2289" t="s">
        <v>1168</v>
      </c>
      <c r="AX2289" t="s">
        <v>1355</v>
      </c>
      <c r="AY2289">
        <v>1</v>
      </c>
      <c r="BA2289" s="119">
        <v>40</v>
      </c>
      <c r="BB2289" s="121">
        <v>145</v>
      </c>
      <c r="BC2289" s="125">
        <f t="shared" si="900"/>
        <v>40145</v>
      </c>
      <c r="BE2289" s="7" t="s">
        <v>228</v>
      </c>
    </row>
    <row r="2290" spans="1:70" hidden="1" outlineLevel="1">
      <c r="A2290" t="s">
        <v>1616</v>
      </c>
      <c r="B2290" t="s">
        <v>1355</v>
      </c>
      <c r="C2290" s="1">
        <f t="shared" si="901"/>
        <v>22765</v>
      </c>
      <c r="D2290" s="7">
        <f>IF(N2290&gt;0, RANK(N2290,(N2290:P2290,Q2290:AE2290)),0)</f>
        <v>2</v>
      </c>
      <c r="E2290" s="7">
        <f>IF(O2290&gt;0,RANK(O2290,(N2290:P2290,Q2290:AE2290)),0)</f>
        <v>1</v>
      </c>
      <c r="F2290" s="7">
        <f>IF(P2290&gt;0,RANK(P2290,(N2290:P2290,Q2290:AE2290)),0)</f>
        <v>0</v>
      </c>
      <c r="G2290" s="1">
        <f t="shared" si="889"/>
        <v>10149</v>
      </c>
      <c r="H2290" s="2">
        <f t="shared" si="890"/>
        <v>0.44581594553041948</v>
      </c>
      <c r="I2290" s="2"/>
      <c r="J2290" s="2">
        <f t="shared" si="902"/>
        <v>0.27709202723479026</v>
      </c>
      <c r="K2290" s="2">
        <f t="shared" si="903"/>
        <v>0.72290797276520979</v>
      </c>
      <c r="L2290" s="2">
        <f t="shared" si="904"/>
        <v>0</v>
      </c>
      <c r="M2290" s="2">
        <f t="shared" si="905"/>
        <v>-1.1102230246251565E-16</v>
      </c>
      <c r="N2290" s="66">
        <v>6308</v>
      </c>
      <c r="O2290" s="66">
        <v>16457</v>
      </c>
      <c r="AN2290" s="7">
        <f>IF(Q2290&gt;0,RANK(Q2290,(N2290:P2290,Q2290:AE2290)),0)</f>
        <v>0</v>
      </c>
      <c r="AO2290" s="7">
        <f>IF(R2290&gt;0,RANK(R2290,(N2290:P2290,Q2290:AE2290)),0)</f>
        <v>0</v>
      </c>
      <c r="AP2290" s="7">
        <f>IF(T2290&gt;0,RANK(T2290,(N2290:P2290,Q2290:AE2290)),0)</f>
        <v>0</v>
      </c>
      <c r="AQ2290" s="7">
        <f>IF(S2290&gt;0,RANK(S2290,(N2290:P2290,Q2290:AE2290)),0)</f>
        <v>0</v>
      </c>
      <c r="AR2290" s="2">
        <f t="shared" si="906"/>
        <v>0</v>
      </c>
      <c r="AS2290" s="2">
        <f t="shared" si="907"/>
        <v>0</v>
      </c>
      <c r="AT2290" s="2">
        <f t="shared" si="908"/>
        <v>0</v>
      </c>
      <c r="AU2290" s="2">
        <f t="shared" si="909"/>
        <v>0</v>
      </c>
      <c r="AW2290" t="s">
        <v>1616</v>
      </c>
      <c r="AX2290" t="s">
        <v>1355</v>
      </c>
      <c r="AY2290">
        <v>1</v>
      </c>
      <c r="BA2290" s="119">
        <v>40</v>
      </c>
      <c r="BB2290" s="121">
        <v>147</v>
      </c>
      <c r="BC2290" s="125">
        <f t="shared" si="900"/>
        <v>40147</v>
      </c>
      <c r="BE2290" s="7" t="s">
        <v>228</v>
      </c>
    </row>
    <row r="2291" spans="1:70" hidden="1" outlineLevel="1">
      <c r="A2291" t="s">
        <v>773</v>
      </c>
      <c r="B2291" t="s">
        <v>1355</v>
      </c>
      <c r="C2291" s="1">
        <f t="shared" si="901"/>
        <v>4776</v>
      </c>
      <c r="D2291" s="7">
        <f>IF(N2291&gt;0, RANK(N2291,(N2291:P2291,Q2291:AE2291)),0)</f>
        <v>2</v>
      </c>
      <c r="E2291" s="7">
        <f>IF(O2291&gt;0,RANK(O2291,(N2291:P2291,Q2291:AE2291)),0)</f>
        <v>1</v>
      </c>
      <c r="F2291" s="7">
        <f>IF(P2291&gt;0,RANK(P2291,(N2291:P2291,Q2291:AE2291)),0)</f>
        <v>0</v>
      </c>
      <c r="G2291" s="1">
        <f t="shared" si="889"/>
        <v>2672</v>
      </c>
      <c r="H2291" s="2">
        <f t="shared" si="890"/>
        <v>0.55946398659966501</v>
      </c>
      <c r="I2291" s="2"/>
      <c r="J2291" s="2">
        <f t="shared" si="902"/>
        <v>0.2202680067001675</v>
      </c>
      <c r="K2291" s="2">
        <f t="shared" si="903"/>
        <v>0.77973199329983245</v>
      </c>
      <c r="L2291" s="2">
        <f t="shared" si="904"/>
        <v>0</v>
      </c>
      <c r="M2291" s="2">
        <f t="shared" si="905"/>
        <v>1.1102230246251565E-16</v>
      </c>
      <c r="N2291" s="66">
        <v>1052</v>
      </c>
      <c r="O2291" s="66">
        <v>3724</v>
      </c>
      <c r="AN2291" s="7">
        <f>IF(Q2291&gt;0,RANK(Q2291,(N2291:P2291,Q2291:AE2291)),0)</f>
        <v>0</v>
      </c>
      <c r="AO2291" s="7">
        <f>IF(R2291&gt;0,RANK(R2291,(N2291:P2291,Q2291:AE2291)),0)</f>
        <v>0</v>
      </c>
      <c r="AP2291" s="7">
        <f>IF(T2291&gt;0,RANK(T2291,(N2291:P2291,Q2291:AE2291)),0)</f>
        <v>0</v>
      </c>
      <c r="AQ2291" s="7">
        <f>IF(S2291&gt;0,RANK(S2291,(N2291:P2291,Q2291:AE2291)),0)</f>
        <v>0</v>
      </c>
      <c r="AR2291" s="2">
        <f t="shared" si="906"/>
        <v>0</v>
      </c>
      <c r="AS2291" s="2">
        <f t="shared" si="907"/>
        <v>0</v>
      </c>
      <c r="AT2291" s="2">
        <f t="shared" si="908"/>
        <v>0</v>
      </c>
      <c r="AU2291" s="2">
        <f t="shared" si="909"/>
        <v>0</v>
      </c>
      <c r="AW2291" t="s">
        <v>773</v>
      </c>
      <c r="AX2291" t="s">
        <v>1355</v>
      </c>
      <c r="AY2291">
        <v>3</v>
      </c>
      <c r="BA2291" s="119">
        <v>40</v>
      </c>
      <c r="BB2291" s="121">
        <v>149</v>
      </c>
      <c r="BC2291" s="125">
        <f t="shared" si="900"/>
        <v>40149</v>
      </c>
      <c r="BE2291" s="7" t="s">
        <v>228</v>
      </c>
    </row>
    <row r="2292" spans="1:70" hidden="1" outlineLevel="1">
      <c r="A2292" t="s">
        <v>1264</v>
      </c>
      <c r="B2292" t="s">
        <v>1355</v>
      </c>
      <c r="C2292" s="1">
        <f t="shared" si="901"/>
        <v>3916</v>
      </c>
      <c r="D2292" s="7">
        <f>IF(N2292&gt;0, RANK(N2292,(N2292:P2292,Q2292:AE2292)),0)</f>
        <v>2</v>
      </c>
      <c r="E2292" s="7">
        <f>IF(O2292&gt;0,RANK(O2292,(N2292:P2292,Q2292:AE2292)),0)</f>
        <v>1</v>
      </c>
      <c r="F2292" s="7">
        <f>IF(P2292&gt;0,RANK(P2292,(N2292:P2292,Q2292:AE2292)),0)</f>
        <v>0</v>
      </c>
      <c r="G2292" s="1">
        <f t="shared" si="889"/>
        <v>2170</v>
      </c>
      <c r="H2292" s="2">
        <f t="shared" si="890"/>
        <v>0.55413687436159342</v>
      </c>
      <c r="I2292" s="2"/>
      <c r="J2292" s="2">
        <f t="shared" si="902"/>
        <v>0.22293156281920326</v>
      </c>
      <c r="K2292" s="2">
        <f t="shared" si="903"/>
        <v>0.77706843718079677</v>
      </c>
      <c r="L2292" s="2">
        <f t="shared" si="904"/>
        <v>0</v>
      </c>
      <c r="M2292" s="2">
        <f t="shared" si="905"/>
        <v>0</v>
      </c>
      <c r="N2292" s="66">
        <v>873</v>
      </c>
      <c r="O2292" s="66">
        <v>3043</v>
      </c>
      <c r="AN2292" s="7">
        <f>IF(Q2292&gt;0,RANK(Q2292,(N2292:P2292,Q2292:AE2292)),0)</f>
        <v>0</v>
      </c>
      <c r="AO2292" s="7">
        <f>IF(R2292&gt;0,RANK(R2292,(N2292:P2292,Q2292:AE2292)),0)</f>
        <v>0</v>
      </c>
      <c r="AP2292" s="7">
        <f>IF(T2292&gt;0,RANK(T2292,(N2292:P2292,Q2292:AE2292)),0)</f>
        <v>0</v>
      </c>
      <c r="AQ2292" s="7">
        <f>IF(S2292&gt;0,RANK(S2292,(N2292:P2292,Q2292:AE2292)),0)</f>
        <v>0</v>
      </c>
      <c r="AR2292" s="2">
        <f t="shared" si="906"/>
        <v>0</v>
      </c>
      <c r="AS2292" s="2">
        <f t="shared" si="907"/>
        <v>0</v>
      </c>
      <c r="AT2292" s="2">
        <f t="shared" si="908"/>
        <v>0</v>
      </c>
      <c r="AU2292" s="2">
        <f t="shared" si="909"/>
        <v>0</v>
      </c>
      <c r="AW2292" t="s">
        <v>1264</v>
      </c>
      <c r="AX2292" t="s">
        <v>1355</v>
      </c>
      <c r="AY2292">
        <v>3</v>
      </c>
      <c r="BA2292" s="119">
        <v>40</v>
      </c>
      <c r="BB2292" s="121">
        <v>151</v>
      </c>
      <c r="BC2292" s="125">
        <f t="shared" si="900"/>
        <v>40151</v>
      </c>
      <c r="BE2292" s="7" t="s">
        <v>228</v>
      </c>
    </row>
    <row r="2293" spans="1:70" hidden="1" outlineLevel="1">
      <c r="A2293" t="s">
        <v>2896</v>
      </c>
      <c r="B2293" t="s">
        <v>1355</v>
      </c>
      <c r="C2293" s="1">
        <f t="shared" si="901"/>
        <v>7754</v>
      </c>
      <c r="D2293" s="7">
        <f>IF(N2293&gt;0, RANK(N2293,(N2293:P2293,Q2293:AE2293)),0)</f>
        <v>2</v>
      </c>
      <c r="E2293" s="7">
        <f>IF(O2293&gt;0,RANK(O2293,(N2293:P2293,Q2293:AE2293)),0)</f>
        <v>1</v>
      </c>
      <c r="F2293" s="7">
        <f>IF(P2293&gt;0,RANK(P2293,(N2293:P2293,Q2293:AE2293)),0)</f>
        <v>0</v>
      </c>
      <c r="G2293" s="1">
        <f t="shared" si="889"/>
        <v>5054</v>
      </c>
      <c r="H2293" s="2">
        <f t="shared" si="890"/>
        <v>0.65179262316223885</v>
      </c>
      <c r="I2293" s="2"/>
      <c r="J2293" s="2">
        <f t="shared" si="902"/>
        <v>0.17410368841888058</v>
      </c>
      <c r="K2293" s="2">
        <f t="shared" si="903"/>
        <v>0.82589631158111942</v>
      </c>
      <c r="L2293" s="2">
        <f t="shared" si="904"/>
        <v>0</v>
      </c>
      <c r="M2293" s="2">
        <f t="shared" si="905"/>
        <v>0</v>
      </c>
      <c r="N2293" s="66">
        <v>1350</v>
      </c>
      <c r="O2293" s="66">
        <v>6404</v>
      </c>
      <c r="AN2293" s="7">
        <f>IF(Q2293&gt;0,RANK(Q2293,(N2293:P2293,Q2293:AE2293)),0)</f>
        <v>0</v>
      </c>
      <c r="AO2293" s="7">
        <f>IF(R2293&gt;0,RANK(R2293,(N2293:P2293,Q2293:AE2293)),0)</f>
        <v>0</v>
      </c>
      <c r="AP2293" s="7">
        <f>IF(T2293&gt;0,RANK(T2293,(N2293:P2293,Q2293:AE2293)),0)</f>
        <v>0</v>
      </c>
      <c r="AQ2293" s="7">
        <f>IF(S2293&gt;0,RANK(S2293,(N2293:P2293,Q2293:AE2293)),0)</f>
        <v>0</v>
      </c>
      <c r="AR2293" s="2">
        <f t="shared" si="906"/>
        <v>0</v>
      </c>
      <c r="AS2293" s="2">
        <f t="shared" si="907"/>
        <v>0</v>
      </c>
      <c r="AT2293" s="2">
        <f t="shared" si="908"/>
        <v>0</v>
      </c>
      <c r="AU2293" s="2">
        <f t="shared" si="909"/>
        <v>0</v>
      </c>
      <c r="AW2293" t="s">
        <v>2896</v>
      </c>
      <c r="AX2293" t="s">
        <v>1355</v>
      </c>
      <c r="AY2293">
        <v>3</v>
      </c>
      <c r="BA2293" s="119">
        <v>40</v>
      </c>
      <c r="BB2293" s="121">
        <v>153</v>
      </c>
      <c r="BC2293" s="125">
        <f t="shared" si="900"/>
        <v>40153</v>
      </c>
      <c r="BE2293" s="7" t="s">
        <v>228</v>
      </c>
    </row>
    <row r="2294" spans="1:70" collapsed="1">
      <c r="A2294" t="s">
        <v>1354</v>
      </c>
      <c r="B2294" t="s">
        <v>2781</v>
      </c>
      <c r="C2294" s="1">
        <f t="shared" si="901"/>
        <v>1462661</v>
      </c>
      <c r="D2294" s="7">
        <f>IF(N2294&gt;0, RANK(N2294,(N2294:P2294,Q2294:AE2294)),0)</f>
        <v>2</v>
      </c>
      <c r="E2294" s="7">
        <f>IF(O2294&gt;0,RANK(O2294,(N2294:P2294,Q2294:AE2294)),0)</f>
        <v>1</v>
      </c>
      <c r="F2294" s="7">
        <f>IF(P2294&gt;0,RANK(P2294,(N2294:P2294,Q2294:AE2294)),0)</f>
        <v>0</v>
      </c>
      <c r="G2294" s="1">
        <f t="shared" si="889"/>
        <v>457669</v>
      </c>
      <c r="H2294" s="2">
        <f t="shared" si="890"/>
        <v>0.31290162245387004</v>
      </c>
      <c r="I2294" s="2"/>
      <c r="J2294" s="2">
        <f t="shared" si="902"/>
        <v>0.34354918877306501</v>
      </c>
      <c r="K2294" s="2">
        <f t="shared" si="903"/>
        <v>0.65645081122693505</v>
      </c>
      <c r="L2294" s="2">
        <f t="shared" si="904"/>
        <v>0</v>
      </c>
      <c r="M2294" s="2">
        <f t="shared" si="905"/>
        <v>-1.1102230246251565E-16</v>
      </c>
      <c r="N2294" s="66">
        <f>SUM(N2217:N2293)</f>
        <v>502496</v>
      </c>
      <c r="O2294" s="66">
        <f>SUM(O2217:O2293)</f>
        <v>960165</v>
      </c>
      <c r="AL2294" s="66">
        <f>SUM(AL2217:AL2293)</f>
        <v>0</v>
      </c>
      <c r="AN2294" s="7">
        <f>IF(Q2294&gt;0,RANK(Q2294,(N2294:P2294,Q2294:AE2294)),0)</f>
        <v>0</v>
      </c>
      <c r="AO2294" s="7">
        <f>IF(R2294&gt;0,RANK(R2294,(N2294:P2294,Q2294:AE2294)),0)</f>
        <v>0</v>
      </c>
      <c r="AP2294" s="7">
        <f>IF(T2294&gt;0,RANK(T2294,(N2294:P2294,Q2294:AE2294)),0)</f>
        <v>0</v>
      </c>
      <c r="AQ2294" s="7">
        <f>IF(S2294&gt;0,RANK(S2294,(N2294:P2294,Q2294:AE2294)),0)</f>
        <v>0</v>
      </c>
      <c r="AR2294" s="2">
        <f t="shared" si="906"/>
        <v>0</v>
      </c>
      <c r="AS2294" s="2">
        <f t="shared" si="907"/>
        <v>0</v>
      </c>
      <c r="AT2294" s="2">
        <f t="shared" si="908"/>
        <v>0</v>
      </c>
      <c r="AU2294" s="2">
        <f t="shared" si="909"/>
        <v>0</v>
      </c>
      <c r="AW2294" t="s">
        <v>1354</v>
      </c>
      <c r="AX2294" t="s">
        <v>2781</v>
      </c>
      <c r="BA2294" s="119">
        <v>40</v>
      </c>
      <c r="BB2294" s="121"/>
      <c r="BC2294" s="119">
        <v>40</v>
      </c>
      <c r="BE2294" s="7" t="s">
        <v>3272</v>
      </c>
    </row>
    <row r="2295" spans="1:70">
      <c r="C2295" s="1"/>
      <c r="E2295" s="7"/>
      <c r="F2295" s="7"/>
      <c r="I2295" s="2"/>
      <c r="AN2295" s="7"/>
      <c r="AO2295" s="7"/>
      <c r="AP2295" s="7"/>
      <c r="AQ2295" s="7"/>
      <c r="BA2295" s="119"/>
      <c r="BB2295" s="121"/>
      <c r="BC2295" s="125"/>
    </row>
    <row r="2296" spans="1:70" hidden="1" outlineLevel="1">
      <c r="A2296" t="s">
        <v>575</v>
      </c>
      <c r="B2296" t="s">
        <v>1356</v>
      </c>
      <c r="C2296" s="1">
        <f t="shared" ref="C2296:C2332" si="910">SUM(N2296:AL2296)</f>
        <v>8777</v>
      </c>
      <c r="D2296" s="7">
        <f>IF(N2296&gt;0, RANK(N2296,(N2296:P2296,Q2296:AE2296)),0)</f>
        <v>2</v>
      </c>
      <c r="E2296" s="7">
        <f>IF(O2296&gt;0,RANK(O2296,(N2296:P2296,Q2296:AE2296)),0)</f>
        <v>1</v>
      </c>
      <c r="F2296" s="7">
        <f>IF(P2296&gt;0,RANK(P2296,(N2296:P2296,Q2296:AE2296)),0)</f>
        <v>3</v>
      </c>
      <c r="G2296" s="1">
        <f t="shared" si="889"/>
        <v>2845</v>
      </c>
      <c r="H2296" s="2">
        <f t="shared" si="890"/>
        <v>0.32414264555087158</v>
      </c>
      <c r="I2296" s="2"/>
      <c r="J2296" s="2">
        <f t="shared" ref="J2296:J2332" si="911">IF($C2296=0,"-",N2296/$C2296)</f>
        <v>0.31958527970832856</v>
      </c>
      <c r="K2296" s="2">
        <f t="shared" ref="K2296:K2332" si="912">IF($C2296=0,"-",O2296/$C2296)</f>
        <v>0.6437279252592002</v>
      </c>
      <c r="L2296" s="2">
        <f t="shared" ref="L2296:L2332" si="913">IF($C2296=0,"-",P2296/$C2296)</f>
        <v>1.2077019482738977E-2</v>
      </c>
      <c r="M2296" s="2">
        <f t="shared" ref="M2296:M2332" si="914">IF(C2296=0,"-",(1-J2296-K2296-L2296))</f>
        <v>2.4609775549732323E-2</v>
      </c>
      <c r="N2296" s="66">
        <v>2805</v>
      </c>
      <c r="O2296" s="66">
        <v>5650</v>
      </c>
      <c r="P2296" s="66">
        <v>106</v>
      </c>
      <c r="Q2296" s="66">
        <v>51</v>
      </c>
      <c r="R2296" s="66">
        <v>23</v>
      </c>
      <c r="S2296" s="66">
        <v>55</v>
      </c>
      <c r="W2296" s="66">
        <f>BR2296-SUM(T2296:V2296)-SUM(X2296:AL2296)</f>
        <v>87</v>
      </c>
      <c r="AN2296" s="7">
        <f>IF(Q2296&gt;0,RANK(Q2296,(N2296:P2296,Q2296:AE2296)),0)</f>
        <v>6</v>
      </c>
      <c r="AO2296" s="7">
        <f>IF(R2296&gt;0,RANK(R2296,(N2296:P2296,Q2296:AE2296)),0)</f>
        <v>7</v>
      </c>
      <c r="AP2296" s="7">
        <f>IF(T2296&gt;0,RANK(T2296,(N2296:P2296,Q2296:AE2296)),0)</f>
        <v>0</v>
      </c>
      <c r="AQ2296" s="7">
        <f>IF(S2296&gt;0,RANK(S2296,(N2296:P2296,Q2296:AE2296)),0)</f>
        <v>5</v>
      </c>
      <c r="AR2296" s="2">
        <f t="shared" ref="AR2296:AR2332" si="915">IF($C2296=0,"-",Q2296/$C2296)</f>
        <v>5.8106414492423378E-3</v>
      </c>
      <c r="AS2296" s="2">
        <f t="shared" ref="AS2296:AS2332" si="916">IF($C2296=0,"-",R2296/$C2296)</f>
        <v>2.6204853594622309E-3</v>
      </c>
      <c r="AT2296" s="2">
        <f t="shared" ref="AT2296:AT2332" si="917">IF($C2296=0,"-",T2296/$C2296)</f>
        <v>0</v>
      </c>
      <c r="AU2296" s="2">
        <f t="shared" ref="AU2296:AU2332" si="918">IF($C2296=0,"-",S2296/$C2296)</f>
        <v>6.266378033496639E-3</v>
      </c>
      <c r="AW2296" t="s">
        <v>575</v>
      </c>
      <c r="AX2296" t="s">
        <v>1356</v>
      </c>
      <c r="AY2296">
        <v>2</v>
      </c>
      <c r="BA2296" s="119">
        <v>41</v>
      </c>
      <c r="BB2296" s="121">
        <v>1</v>
      </c>
      <c r="BC2296" s="125">
        <f t="shared" si="900"/>
        <v>41001</v>
      </c>
      <c r="BE2296" s="7" t="s">
        <v>228</v>
      </c>
      <c r="BR2296" s="66">
        <v>87</v>
      </c>
    </row>
    <row r="2297" spans="1:70" hidden="1" outlineLevel="1">
      <c r="A2297" t="s">
        <v>1568</v>
      </c>
      <c r="B2297" t="s">
        <v>1356</v>
      </c>
      <c r="C2297" s="1">
        <f t="shared" si="910"/>
        <v>46478</v>
      </c>
      <c r="D2297" s="7">
        <f>IF(N2297&gt;0, RANK(N2297,(N2297:P2297,Q2297:AE2297)),0)</f>
        <v>1</v>
      </c>
      <c r="E2297" s="7">
        <f>IF(O2297&gt;0,RANK(O2297,(N2297:P2297,Q2297:AE2297)),0)</f>
        <v>2</v>
      </c>
      <c r="F2297" s="7">
        <f>IF(P2297&gt;0,RANK(P2297,(N2297:P2297,Q2297:AE2297)),0)</f>
        <v>3</v>
      </c>
      <c r="G2297" s="1">
        <f t="shared" si="889"/>
        <v>14637</v>
      </c>
      <c r="H2297" s="2">
        <f t="shared" si="890"/>
        <v>0.31492318946598391</v>
      </c>
      <c r="I2297" s="2"/>
      <c r="J2297" s="2">
        <f t="shared" si="911"/>
        <v>0.64333663238521455</v>
      </c>
      <c r="K2297" s="2">
        <f t="shared" si="912"/>
        <v>0.32841344291923058</v>
      </c>
      <c r="L2297" s="2">
        <f t="shared" si="913"/>
        <v>9.1871423038857088E-3</v>
      </c>
      <c r="M2297" s="2">
        <f t="shared" si="914"/>
        <v>1.9062782391669163E-2</v>
      </c>
      <c r="N2297" s="66">
        <v>29901</v>
      </c>
      <c r="O2297" s="66">
        <v>15264</v>
      </c>
      <c r="P2297" s="66">
        <v>427</v>
      </c>
      <c r="Q2297" s="66">
        <v>214</v>
      </c>
      <c r="R2297" s="66">
        <v>169</v>
      </c>
      <c r="S2297" s="66">
        <v>169</v>
      </c>
      <c r="W2297" s="66">
        <f t="shared" ref="W2297:W2331" si="919">BR2297-SUM(T2297:V2297)-SUM(X2297:AL2297)</f>
        <v>334</v>
      </c>
      <c r="AN2297" s="7">
        <f>IF(Q2297&gt;0,RANK(Q2297,(N2297:P2297,Q2297:AE2297)),0)</f>
        <v>5</v>
      </c>
      <c r="AO2297" s="7">
        <f>IF(R2297&gt;0,RANK(R2297,(N2297:P2297,Q2297:AE2297)),0)</f>
        <v>6</v>
      </c>
      <c r="AP2297" s="7">
        <f>IF(T2297&gt;0,RANK(T2297,(N2297:P2297,Q2297:AE2297)),0)</f>
        <v>0</v>
      </c>
      <c r="AQ2297" s="7">
        <f>IF(S2297&gt;0,RANK(S2297,(N2297:P2297,Q2297:AE2297)),0)</f>
        <v>6</v>
      </c>
      <c r="AR2297" s="2">
        <f t="shared" si="915"/>
        <v>4.6043289298162574E-3</v>
      </c>
      <c r="AS2297" s="2">
        <f t="shared" si="916"/>
        <v>3.6361289212100347E-3</v>
      </c>
      <c r="AT2297" s="2">
        <f t="shared" si="917"/>
        <v>0</v>
      </c>
      <c r="AU2297" s="2">
        <f t="shared" si="918"/>
        <v>3.6361289212100347E-3</v>
      </c>
      <c r="AW2297" t="s">
        <v>1568</v>
      </c>
      <c r="AX2297" t="s">
        <v>1356</v>
      </c>
      <c r="BA2297" s="119">
        <v>41</v>
      </c>
      <c r="BB2297" s="121">
        <v>3</v>
      </c>
      <c r="BC2297" s="125">
        <f t="shared" si="900"/>
        <v>41003</v>
      </c>
      <c r="BE2297" s="7" t="s">
        <v>228</v>
      </c>
      <c r="BR2297" s="66">
        <v>334</v>
      </c>
    </row>
    <row r="2298" spans="1:70" hidden="1" outlineLevel="1">
      <c r="A2298" t="s">
        <v>2755</v>
      </c>
      <c r="B2298" t="s">
        <v>1356</v>
      </c>
      <c r="C2298" s="1">
        <f t="shared" si="910"/>
        <v>191878</v>
      </c>
      <c r="D2298" s="7">
        <f>IF(N2298&gt;0, RANK(N2298,(N2298:P2298,Q2298:AE2298)),0)</f>
        <v>1</v>
      </c>
      <c r="E2298" s="7">
        <f>IF(O2298&gt;0,RANK(O2298,(N2298:P2298,Q2298:AE2298)),0)</f>
        <v>2</v>
      </c>
      <c r="F2298" s="7">
        <f>IF(P2298&gt;0,RANK(P2298,(N2298:P2298,Q2298:AE2298)),0)</f>
        <v>3</v>
      </c>
      <c r="G2298" s="1">
        <f t="shared" si="889"/>
        <v>19881</v>
      </c>
      <c r="H2298" s="2">
        <f t="shared" si="890"/>
        <v>0.10361271224423853</v>
      </c>
      <c r="I2298" s="2"/>
      <c r="J2298" s="2">
        <f t="shared" si="911"/>
        <v>0.53928016760649999</v>
      </c>
      <c r="K2298" s="2">
        <f t="shared" si="912"/>
        <v>0.43566745536226142</v>
      </c>
      <c r="L2298" s="2">
        <f t="shared" si="913"/>
        <v>9.1203785738854896E-3</v>
      </c>
      <c r="M2298" s="2">
        <f t="shared" si="914"/>
        <v>1.5931998457353092E-2</v>
      </c>
      <c r="N2298" s="66">
        <v>103476</v>
      </c>
      <c r="O2298" s="66">
        <v>83595</v>
      </c>
      <c r="P2298" s="66">
        <v>1750</v>
      </c>
      <c r="Q2298" s="66">
        <v>717</v>
      </c>
      <c r="R2298" s="66">
        <v>284</v>
      </c>
      <c r="S2298" s="66">
        <v>692</v>
      </c>
      <c r="W2298" s="66">
        <f t="shared" si="919"/>
        <v>1364</v>
      </c>
      <c r="AN2298" s="7">
        <f>IF(Q2298&gt;0,RANK(Q2298,(N2298:P2298,Q2298:AE2298)),0)</f>
        <v>5</v>
      </c>
      <c r="AO2298" s="7">
        <f>IF(R2298&gt;0,RANK(R2298,(N2298:P2298,Q2298:AE2298)),0)</f>
        <v>7</v>
      </c>
      <c r="AP2298" s="7">
        <f>IF(T2298&gt;0,RANK(T2298,(N2298:P2298,Q2298:AE2298)),0)</f>
        <v>0</v>
      </c>
      <c r="AQ2298" s="7">
        <f>IF(S2298&gt;0,RANK(S2298,(N2298:P2298,Q2298:AE2298)),0)</f>
        <v>6</v>
      </c>
      <c r="AR2298" s="2">
        <f t="shared" si="915"/>
        <v>3.7367493928433691E-3</v>
      </c>
      <c r="AS2298" s="2">
        <f t="shared" si="916"/>
        <v>1.480107151419131E-3</v>
      </c>
      <c r="AT2298" s="2">
        <f t="shared" si="917"/>
        <v>0</v>
      </c>
      <c r="AU2298" s="2">
        <f t="shared" si="918"/>
        <v>3.6064582703592908E-3</v>
      </c>
      <c r="AW2298" t="s">
        <v>2755</v>
      </c>
      <c r="AX2298" t="s">
        <v>1356</v>
      </c>
      <c r="BA2298" s="119">
        <v>41</v>
      </c>
      <c r="BB2298" s="121">
        <v>5</v>
      </c>
      <c r="BC2298" s="125">
        <f t="shared" si="900"/>
        <v>41005</v>
      </c>
      <c r="BE2298" s="7" t="s">
        <v>228</v>
      </c>
      <c r="BR2298" s="66">
        <v>1364</v>
      </c>
    </row>
    <row r="2299" spans="1:70" hidden="1" outlineLevel="1">
      <c r="A2299" t="s">
        <v>2386</v>
      </c>
      <c r="B2299" t="s">
        <v>1356</v>
      </c>
      <c r="C2299" s="1">
        <f t="shared" si="910"/>
        <v>18548</v>
      </c>
      <c r="D2299" s="7">
        <f>IF(N2299&gt;0, RANK(N2299,(N2299:P2299,Q2299:AE2299)),0)</f>
        <v>1</v>
      </c>
      <c r="E2299" s="7">
        <f>IF(O2299&gt;0,RANK(O2299,(N2299:P2299,Q2299:AE2299)),0)</f>
        <v>2</v>
      </c>
      <c r="F2299" s="7">
        <f>IF(P2299&gt;0,RANK(P2299,(N2299:P2299,Q2299:AE2299)),0)</f>
        <v>3</v>
      </c>
      <c r="G2299" s="1">
        <f t="shared" si="889"/>
        <v>3509</v>
      </c>
      <c r="H2299" s="2">
        <f t="shared" si="890"/>
        <v>0.18918481777010998</v>
      </c>
      <c r="I2299" s="2"/>
      <c r="J2299" s="2">
        <f t="shared" si="911"/>
        <v>0.57693551865430237</v>
      </c>
      <c r="K2299" s="2">
        <f t="shared" si="912"/>
        <v>0.38775070088419239</v>
      </c>
      <c r="L2299" s="2">
        <f t="shared" si="913"/>
        <v>1.3424627992236361E-2</v>
      </c>
      <c r="M2299" s="2">
        <f t="shared" si="914"/>
        <v>2.1889152469268879E-2</v>
      </c>
      <c r="N2299" s="66">
        <v>10701</v>
      </c>
      <c r="O2299" s="66">
        <v>7192</v>
      </c>
      <c r="P2299" s="66">
        <v>249</v>
      </c>
      <c r="Q2299" s="66">
        <v>101</v>
      </c>
      <c r="R2299" s="66">
        <v>68</v>
      </c>
      <c r="S2299" s="66">
        <v>70</v>
      </c>
      <c r="W2299" s="66">
        <f t="shared" si="919"/>
        <v>167</v>
      </c>
      <c r="AN2299" s="7">
        <f>IF(Q2299&gt;0,RANK(Q2299,(N2299:P2299,Q2299:AE2299)),0)</f>
        <v>5</v>
      </c>
      <c r="AO2299" s="7">
        <f>IF(R2299&gt;0,RANK(R2299,(N2299:P2299,Q2299:AE2299)),0)</f>
        <v>7</v>
      </c>
      <c r="AP2299" s="7">
        <f>IF(T2299&gt;0,RANK(T2299,(N2299:P2299,Q2299:AE2299)),0)</f>
        <v>0</v>
      </c>
      <c r="AQ2299" s="7">
        <f>IF(S2299&gt;0,RANK(S2299,(N2299:P2299,Q2299:AE2299)),0)</f>
        <v>6</v>
      </c>
      <c r="AR2299" s="2">
        <f t="shared" si="915"/>
        <v>5.4453310329954712E-3</v>
      </c>
      <c r="AS2299" s="2">
        <f t="shared" si="916"/>
        <v>3.666163467759327E-3</v>
      </c>
      <c r="AT2299" s="2">
        <f t="shared" si="917"/>
        <v>0</v>
      </c>
      <c r="AU2299" s="2">
        <f t="shared" si="918"/>
        <v>3.7739918050463664E-3</v>
      </c>
      <c r="AW2299" t="s">
        <v>2386</v>
      </c>
      <c r="AX2299" t="s">
        <v>1356</v>
      </c>
      <c r="AY2299">
        <v>1</v>
      </c>
      <c r="BA2299" s="119">
        <v>41</v>
      </c>
      <c r="BB2299" s="121">
        <v>7</v>
      </c>
      <c r="BC2299" s="125">
        <f t="shared" si="900"/>
        <v>41007</v>
      </c>
      <c r="BE2299" s="7" t="s">
        <v>228</v>
      </c>
      <c r="BR2299" s="66">
        <v>167</v>
      </c>
    </row>
    <row r="2300" spans="1:70" hidden="1" outlineLevel="1">
      <c r="A2300" t="s">
        <v>1675</v>
      </c>
      <c r="B2300" t="s">
        <v>1356</v>
      </c>
      <c r="C2300" s="1">
        <f t="shared" si="910"/>
        <v>24768</v>
      </c>
      <c r="D2300" s="7">
        <f>IF(N2300&gt;0, RANK(N2300,(N2300:P2300,Q2300:AE2300)),0)</f>
        <v>1</v>
      </c>
      <c r="E2300" s="7">
        <f>IF(O2300&gt;0,RANK(O2300,(N2300:P2300,Q2300:AE2300)),0)</f>
        <v>2</v>
      </c>
      <c r="F2300" s="7">
        <f>IF(P2300&gt;0,RANK(P2300,(N2300:P2300,Q2300:AE2300)),0)</f>
        <v>3</v>
      </c>
      <c r="G2300" s="1">
        <f t="shared" si="889"/>
        <v>2977</v>
      </c>
      <c r="H2300" s="2">
        <f t="shared" si="890"/>
        <v>0.1201954134366925</v>
      </c>
      <c r="I2300" s="2"/>
      <c r="J2300" s="2">
        <f t="shared" si="911"/>
        <v>0.54061692506459946</v>
      </c>
      <c r="K2300" s="2">
        <f t="shared" si="912"/>
        <v>0.42042151162790697</v>
      </c>
      <c r="L2300" s="2">
        <f t="shared" si="913"/>
        <v>1.2395025839793282E-2</v>
      </c>
      <c r="M2300" s="2">
        <f t="shared" si="914"/>
        <v>2.6566537467700282E-2</v>
      </c>
      <c r="N2300" s="66">
        <v>13390</v>
      </c>
      <c r="O2300" s="66">
        <v>10413</v>
      </c>
      <c r="P2300" s="66">
        <v>307</v>
      </c>
      <c r="Q2300" s="66">
        <v>123</v>
      </c>
      <c r="R2300" s="66">
        <v>74</v>
      </c>
      <c r="S2300" s="66">
        <v>202</v>
      </c>
      <c r="W2300" s="66">
        <f t="shared" si="919"/>
        <v>259</v>
      </c>
      <c r="AN2300" s="7">
        <f>IF(Q2300&gt;0,RANK(Q2300,(N2300:P2300,Q2300:AE2300)),0)</f>
        <v>6</v>
      </c>
      <c r="AO2300" s="7">
        <f>IF(R2300&gt;0,RANK(R2300,(N2300:P2300,Q2300:AE2300)),0)</f>
        <v>7</v>
      </c>
      <c r="AP2300" s="7">
        <f>IF(T2300&gt;0,RANK(T2300,(N2300:P2300,Q2300:AE2300)),0)</f>
        <v>0</v>
      </c>
      <c r="AQ2300" s="7">
        <f>IF(S2300&gt;0,RANK(S2300,(N2300:P2300,Q2300:AE2300)),0)</f>
        <v>5</v>
      </c>
      <c r="AR2300" s="2">
        <f t="shared" si="915"/>
        <v>4.9660852713178296E-3</v>
      </c>
      <c r="AS2300" s="2">
        <f t="shared" si="916"/>
        <v>2.9877260981912143E-3</v>
      </c>
      <c r="AT2300" s="2">
        <f t="shared" si="917"/>
        <v>0</v>
      </c>
      <c r="AU2300" s="2">
        <f t="shared" si="918"/>
        <v>8.1556847545219639E-3</v>
      </c>
      <c r="AW2300" t="s">
        <v>1675</v>
      </c>
      <c r="AX2300" t="s">
        <v>1356</v>
      </c>
      <c r="AY2300">
        <v>1</v>
      </c>
      <c r="BA2300" s="119">
        <v>41</v>
      </c>
      <c r="BB2300" s="121">
        <v>9</v>
      </c>
      <c r="BC2300" s="125">
        <f t="shared" si="900"/>
        <v>41009</v>
      </c>
      <c r="BE2300" s="7" t="s">
        <v>228</v>
      </c>
      <c r="BR2300" s="66">
        <v>259</v>
      </c>
    </row>
    <row r="2301" spans="1:70" hidden="1" outlineLevel="1">
      <c r="A2301" t="s">
        <v>2516</v>
      </c>
      <c r="B2301" t="s">
        <v>1356</v>
      </c>
      <c r="C2301" s="1">
        <f t="shared" si="910"/>
        <v>30951</v>
      </c>
      <c r="D2301" s="7">
        <f>IF(N2301&gt;0, RANK(N2301,(N2301:P2301,Q2301:AE2301)),0)</f>
        <v>2</v>
      </c>
      <c r="E2301" s="7">
        <f>IF(O2301&gt;0,RANK(O2301,(N2301:P2301,Q2301:AE2301)),0)</f>
        <v>1</v>
      </c>
      <c r="F2301" s="7">
        <f>IF(P2301&gt;0,RANK(P2301,(N2301:P2301,Q2301:AE2301)),0)</f>
        <v>3</v>
      </c>
      <c r="G2301" s="1">
        <f t="shared" si="889"/>
        <v>953</v>
      </c>
      <c r="H2301" s="2">
        <f t="shared" si="890"/>
        <v>3.0790604503893249E-2</v>
      </c>
      <c r="I2301" s="2"/>
      <c r="J2301" s="2">
        <f t="shared" si="911"/>
        <v>0.4652838357403638</v>
      </c>
      <c r="K2301" s="2">
        <f t="shared" si="912"/>
        <v>0.49607444024425706</v>
      </c>
      <c r="L2301" s="2">
        <f t="shared" si="913"/>
        <v>1.3634454460275921E-2</v>
      </c>
      <c r="M2301" s="2">
        <f t="shared" si="914"/>
        <v>2.5007269555103212E-2</v>
      </c>
      <c r="N2301" s="66">
        <v>14401</v>
      </c>
      <c r="O2301" s="66">
        <v>15354</v>
      </c>
      <c r="P2301" s="66">
        <v>422</v>
      </c>
      <c r="Q2301" s="66">
        <v>163</v>
      </c>
      <c r="R2301" s="66">
        <v>103</v>
      </c>
      <c r="S2301" s="66">
        <v>204</v>
      </c>
      <c r="W2301" s="66">
        <f t="shared" si="919"/>
        <v>304</v>
      </c>
      <c r="AN2301" s="7">
        <f>IF(Q2301&gt;0,RANK(Q2301,(N2301:P2301,Q2301:AE2301)),0)</f>
        <v>6</v>
      </c>
      <c r="AO2301" s="7">
        <f>IF(R2301&gt;0,RANK(R2301,(N2301:P2301,Q2301:AE2301)),0)</f>
        <v>7</v>
      </c>
      <c r="AP2301" s="7">
        <f>IF(T2301&gt;0,RANK(T2301,(N2301:P2301,Q2301:AE2301)),0)</f>
        <v>0</v>
      </c>
      <c r="AQ2301" s="7">
        <f>IF(S2301&gt;0,RANK(S2301,(N2301:P2301,Q2301:AE2301)),0)</f>
        <v>5</v>
      </c>
      <c r="AR2301" s="2">
        <f t="shared" si="915"/>
        <v>5.2663888081160544E-3</v>
      </c>
      <c r="AS2301" s="2">
        <f t="shared" si="916"/>
        <v>3.3278407805886726E-3</v>
      </c>
      <c r="AT2301" s="2">
        <f t="shared" si="917"/>
        <v>0</v>
      </c>
      <c r="AU2301" s="2">
        <f t="shared" si="918"/>
        <v>6.5910632935930989E-3</v>
      </c>
      <c r="AW2301" t="s">
        <v>2516</v>
      </c>
      <c r="AX2301" t="s">
        <v>1356</v>
      </c>
      <c r="AY2301">
        <v>4</v>
      </c>
      <c r="BA2301" s="119">
        <v>41</v>
      </c>
      <c r="BB2301" s="121">
        <v>11</v>
      </c>
      <c r="BC2301" s="125">
        <f t="shared" si="900"/>
        <v>41011</v>
      </c>
      <c r="BE2301" s="7" t="s">
        <v>228</v>
      </c>
      <c r="BR2301" s="66">
        <v>304</v>
      </c>
    </row>
    <row r="2302" spans="1:70" hidden="1" outlineLevel="1">
      <c r="A2302" t="s">
        <v>2888</v>
      </c>
      <c r="B2302" t="s">
        <v>1356</v>
      </c>
      <c r="C2302" s="1">
        <f t="shared" si="910"/>
        <v>10352</v>
      </c>
      <c r="D2302" s="7">
        <f>IF(N2302&gt;0, RANK(N2302,(N2302:P2302,Q2302:AE2302)),0)</f>
        <v>2</v>
      </c>
      <c r="E2302" s="7">
        <f>IF(O2302&gt;0,RANK(O2302,(N2302:P2302,Q2302:AE2302)),0)</f>
        <v>1</v>
      </c>
      <c r="F2302" s="7">
        <f>IF(P2302&gt;0,RANK(P2302,(N2302:P2302,Q2302:AE2302)),0)</f>
        <v>3</v>
      </c>
      <c r="G2302" s="1">
        <f t="shared" si="889"/>
        <v>2739</v>
      </c>
      <c r="H2302" s="2">
        <f t="shared" si="890"/>
        <v>0.26458655332302938</v>
      </c>
      <c r="I2302" s="2"/>
      <c r="J2302" s="2">
        <f t="shared" si="911"/>
        <v>0.3508500772797527</v>
      </c>
      <c r="K2302" s="2">
        <f t="shared" si="912"/>
        <v>0.61543663060278209</v>
      </c>
      <c r="L2302" s="2">
        <f t="shared" si="913"/>
        <v>1.5166151468315301E-2</v>
      </c>
      <c r="M2302" s="2">
        <f t="shared" si="914"/>
        <v>1.8547140649149911E-2</v>
      </c>
      <c r="N2302" s="66">
        <v>3632</v>
      </c>
      <c r="O2302" s="66">
        <v>6371</v>
      </c>
      <c r="P2302" s="66">
        <v>157</v>
      </c>
      <c r="Q2302" s="66">
        <v>55</v>
      </c>
      <c r="R2302" s="66">
        <v>24</v>
      </c>
      <c r="S2302" s="66">
        <v>37</v>
      </c>
      <c r="W2302" s="66">
        <f t="shared" si="919"/>
        <v>76</v>
      </c>
      <c r="AN2302" s="7">
        <f>IF(Q2302&gt;0,RANK(Q2302,(N2302:P2302,Q2302:AE2302)),0)</f>
        <v>5</v>
      </c>
      <c r="AO2302" s="7">
        <f>IF(R2302&gt;0,RANK(R2302,(N2302:P2302,Q2302:AE2302)),0)</f>
        <v>7</v>
      </c>
      <c r="AP2302" s="7">
        <f>IF(T2302&gt;0,RANK(T2302,(N2302:P2302,Q2302:AE2302)),0)</f>
        <v>0</v>
      </c>
      <c r="AQ2302" s="7">
        <f>IF(S2302&gt;0,RANK(S2302,(N2302:P2302,Q2302:AE2302)),0)</f>
        <v>6</v>
      </c>
      <c r="AR2302" s="2">
        <f t="shared" si="915"/>
        <v>5.312982998454405E-3</v>
      </c>
      <c r="AS2302" s="2">
        <f t="shared" si="916"/>
        <v>2.3183925811437402E-3</v>
      </c>
      <c r="AT2302" s="2">
        <f t="shared" si="917"/>
        <v>0</v>
      </c>
      <c r="AU2302" s="2">
        <f t="shared" si="918"/>
        <v>3.5741885625965998E-3</v>
      </c>
      <c r="AW2302" t="s">
        <v>2888</v>
      </c>
      <c r="AX2302" t="s">
        <v>1356</v>
      </c>
      <c r="AY2302">
        <v>2</v>
      </c>
      <c r="BA2302" s="119">
        <v>41</v>
      </c>
      <c r="BB2302" s="121">
        <v>13</v>
      </c>
      <c r="BC2302" s="125">
        <f t="shared" si="900"/>
        <v>41013</v>
      </c>
      <c r="BE2302" s="7" t="s">
        <v>228</v>
      </c>
      <c r="BR2302" s="66">
        <v>76</v>
      </c>
    </row>
    <row r="2303" spans="1:70" hidden="1" outlineLevel="1">
      <c r="A2303" t="s">
        <v>2362</v>
      </c>
      <c r="B2303" t="s">
        <v>1356</v>
      </c>
      <c r="C2303" s="1">
        <f t="shared" si="910"/>
        <v>12332</v>
      </c>
      <c r="D2303" s="7">
        <f>IF(N2303&gt;0, RANK(N2303,(N2303:P2303,Q2303:AE2303)),0)</f>
        <v>2</v>
      </c>
      <c r="E2303" s="7">
        <f>IF(O2303&gt;0,RANK(O2303,(N2303:P2303,Q2303:AE2303)),0)</f>
        <v>1</v>
      </c>
      <c r="F2303" s="7">
        <f>IF(P2303&gt;0,RANK(P2303,(N2303:P2303,Q2303:AE2303)),0)</f>
        <v>3</v>
      </c>
      <c r="G2303" s="1">
        <f t="shared" si="889"/>
        <v>1416</v>
      </c>
      <c r="H2303" s="2">
        <f t="shared" si="890"/>
        <v>0.11482322413233863</v>
      </c>
      <c r="I2303" s="2"/>
      <c r="J2303" s="2">
        <f t="shared" si="911"/>
        <v>0.42409990269218295</v>
      </c>
      <c r="K2303" s="2">
        <f t="shared" si="912"/>
        <v>0.53892312682452159</v>
      </c>
      <c r="L2303" s="2">
        <f t="shared" si="913"/>
        <v>1.4109633473889069E-2</v>
      </c>
      <c r="M2303" s="2">
        <f t="shared" si="914"/>
        <v>2.2867337009406331E-2</v>
      </c>
      <c r="N2303" s="66">
        <v>5230</v>
      </c>
      <c r="O2303" s="66">
        <v>6646</v>
      </c>
      <c r="P2303" s="66">
        <v>174</v>
      </c>
      <c r="Q2303" s="66">
        <v>57</v>
      </c>
      <c r="R2303" s="66">
        <v>26</v>
      </c>
      <c r="S2303" s="66">
        <v>83</v>
      </c>
      <c r="W2303" s="66">
        <f t="shared" si="919"/>
        <v>116</v>
      </c>
      <c r="AN2303" s="7">
        <f>IF(Q2303&gt;0,RANK(Q2303,(N2303:P2303,Q2303:AE2303)),0)</f>
        <v>6</v>
      </c>
      <c r="AO2303" s="7">
        <f>IF(R2303&gt;0,RANK(R2303,(N2303:P2303,Q2303:AE2303)),0)</f>
        <v>7</v>
      </c>
      <c r="AP2303" s="7">
        <f>IF(T2303&gt;0,RANK(T2303,(N2303:P2303,Q2303:AE2303)),0)</f>
        <v>0</v>
      </c>
      <c r="AQ2303" s="7">
        <f>IF(S2303&gt;0,RANK(S2303,(N2303:P2303,Q2303:AE2303)),0)</f>
        <v>5</v>
      </c>
      <c r="AR2303" s="2">
        <f t="shared" si="915"/>
        <v>4.6221213104119365E-3</v>
      </c>
      <c r="AS2303" s="2">
        <f t="shared" si="916"/>
        <v>2.1083360363282518E-3</v>
      </c>
      <c r="AT2303" s="2">
        <f t="shared" si="917"/>
        <v>0</v>
      </c>
      <c r="AU2303" s="2">
        <f t="shared" si="918"/>
        <v>6.7304573467401882E-3</v>
      </c>
      <c r="AW2303" t="s">
        <v>2362</v>
      </c>
      <c r="AX2303" t="s">
        <v>1356</v>
      </c>
      <c r="AY2303">
        <v>4</v>
      </c>
      <c r="BA2303" s="119">
        <v>41</v>
      </c>
      <c r="BB2303" s="121">
        <v>15</v>
      </c>
      <c r="BC2303" s="125">
        <f t="shared" si="900"/>
        <v>41015</v>
      </c>
      <c r="BE2303" s="7" t="s">
        <v>228</v>
      </c>
      <c r="BR2303" s="66">
        <v>116</v>
      </c>
    </row>
    <row r="2304" spans="1:70" hidden="1" outlineLevel="1">
      <c r="A2304" t="s">
        <v>1843</v>
      </c>
      <c r="B2304" t="s">
        <v>1356</v>
      </c>
      <c r="C2304" s="1">
        <f t="shared" si="910"/>
        <v>79782</v>
      </c>
      <c r="D2304" s="7">
        <f>IF(N2304&gt;0, RANK(N2304,(N2304:P2304,Q2304:AE2304)),0)</f>
        <v>2</v>
      </c>
      <c r="E2304" s="7">
        <f>IF(O2304&gt;0,RANK(O2304,(N2304:P2304,Q2304:AE2304)),0)</f>
        <v>1</v>
      </c>
      <c r="F2304" s="7">
        <f>IF(P2304&gt;0,RANK(P2304,(N2304:P2304,Q2304:AE2304)),0)</f>
        <v>3</v>
      </c>
      <c r="G2304" s="1">
        <f t="shared" si="889"/>
        <v>245</v>
      </c>
      <c r="H2304" s="2">
        <f t="shared" si="890"/>
        <v>3.070868115615051E-3</v>
      </c>
      <c r="I2304" s="2"/>
      <c r="J2304" s="2">
        <f t="shared" si="911"/>
        <v>0.48656338522473741</v>
      </c>
      <c r="K2304" s="2">
        <f t="shared" si="912"/>
        <v>0.48963425334035249</v>
      </c>
      <c r="L2304" s="2">
        <f t="shared" si="913"/>
        <v>8.7989772129051669E-3</v>
      </c>
      <c r="M2304" s="2">
        <f t="shared" si="914"/>
        <v>1.5003384222004935E-2</v>
      </c>
      <c r="N2304" s="66">
        <v>38819</v>
      </c>
      <c r="O2304" s="66">
        <v>39064</v>
      </c>
      <c r="P2304" s="66">
        <v>702</v>
      </c>
      <c r="Q2304" s="66">
        <v>305</v>
      </c>
      <c r="R2304" s="66">
        <v>129</v>
      </c>
      <c r="S2304" s="66">
        <v>259</v>
      </c>
      <c r="W2304" s="66">
        <f t="shared" si="919"/>
        <v>504</v>
      </c>
      <c r="AN2304" s="7">
        <f>IF(Q2304&gt;0,RANK(Q2304,(N2304:P2304,Q2304:AE2304)),0)</f>
        <v>5</v>
      </c>
      <c r="AO2304" s="7">
        <f>IF(R2304&gt;0,RANK(R2304,(N2304:P2304,Q2304:AE2304)),0)</f>
        <v>7</v>
      </c>
      <c r="AP2304" s="7">
        <f>IF(T2304&gt;0,RANK(T2304,(N2304:P2304,Q2304:AE2304)),0)</f>
        <v>0</v>
      </c>
      <c r="AQ2304" s="7">
        <f>IF(S2304&gt;0,RANK(S2304,(N2304:P2304,Q2304:AE2304)),0)</f>
        <v>6</v>
      </c>
      <c r="AR2304" s="2">
        <f t="shared" si="915"/>
        <v>3.8229174500513901E-3</v>
      </c>
      <c r="AS2304" s="2">
        <f t="shared" si="916"/>
        <v>1.6169060690381289E-3</v>
      </c>
      <c r="AT2304" s="2">
        <f t="shared" si="917"/>
        <v>0</v>
      </c>
      <c r="AU2304" s="2">
        <f t="shared" si="918"/>
        <v>3.2463462936501968E-3</v>
      </c>
      <c r="AW2304" t="s">
        <v>1843</v>
      </c>
      <c r="AX2304" t="s">
        <v>1356</v>
      </c>
      <c r="AY2304">
        <v>2</v>
      </c>
      <c r="BA2304" s="119">
        <v>41</v>
      </c>
      <c r="BB2304" s="121">
        <v>17</v>
      </c>
      <c r="BC2304" s="125">
        <f t="shared" si="900"/>
        <v>41017</v>
      </c>
      <c r="BE2304" s="7" t="s">
        <v>228</v>
      </c>
      <c r="BR2304" s="66">
        <v>504</v>
      </c>
    </row>
    <row r="2305" spans="1:70" hidden="1" outlineLevel="1">
      <c r="A2305" t="s">
        <v>3435</v>
      </c>
      <c r="B2305" t="s">
        <v>1356</v>
      </c>
      <c r="C2305" s="1">
        <f t="shared" si="910"/>
        <v>52937</v>
      </c>
      <c r="D2305" s="7">
        <f>IF(N2305&gt;0, RANK(N2305,(N2305:P2305,Q2305:AE2305)),0)</f>
        <v>2</v>
      </c>
      <c r="E2305" s="7">
        <f>IF(O2305&gt;0,RANK(O2305,(N2305:P2305,Q2305:AE2305)),0)</f>
        <v>1</v>
      </c>
      <c r="F2305" s="7">
        <f>IF(P2305&gt;0,RANK(P2305,(N2305:P2305,Q2305:AE2305)),0)</f>
        <v>3</v>
      </c>
      <c r="G2305" s="1">
        <f t="shared" si="889"/>
        <v>10621</v>
      </c>
      <c r="H2305" s="2">
        <f t="shared" si="890"/>
        <v>0.20063471673876496</v>
      </c>
      <c r="I2305" s="2"/>
      <c r="J2305" s="2">
        <f t="shared" si="911"/>
        <v>0.38343691557889564</v>
      </c>
      <c r="K2305" s="2">
        <f t="shared" si="912"/>
        <v>0.58407163231766057</v>
      </c>
      <c r="L2305" s="2">
        <f t="shared" si="913"/>
        <v>1.0597502691879026E-2</v>
      </c>
      <c r="M2305" s="2">
        <f t="shared" si="914"/>
        <v>2.1893949411564702E-2</v>
      </c>
      <c r="N2305" s="66">
        <v>20298</v>
      </c>
      <c r="O2305" s="66">
        <v>30919</v>
      </c>
      <c r="P2305" s="66">
        <v>561</v>
      </c>
      <c r="Q2305" s="66">
        <v>217</v>
      </c>
      <c r="R2305" s="66">
        <v>128</v>
      </c>
      <c r="S2305" s="66">
        <v>320</v>
      </c>
      <c r="W2305" s="66">
        <f t="shared" si="919"/>
        <v>494</v>
      </c>
      <c r="AN2305" s="7">
        <f>IF(Q2305&gt;0,RANK(Q2305,(N2305:P2305,Q2305:AE2305)),0)</f>
        <v>6</v>
      </c>
      <c r="AO2305" s="7">
        <f>IF(R2305&gt;0,RANK(R2305,(N2305:P2305,Q2305:AE2305)),0)</f>
        <v>7</v>
      </c>
      <c r="AP2305" s="7">
        <f>IF(T2305&gt;0,RANK(T2305,(N2305:P2305,Q2305:AE2305)),0)</f>
        <v>0</v>
      </c>
      <c r="AQ2305" s="7">
        <f>IF(S2305&gt;0,RANK(S2305,(N2305:P2305,Q2305:AE2305)),0)</f>
        <v>5</v>
      </c>
      <c r="AR2305" s="2">
        <f t="shared" si="915"/>
        <v>4.0992122711902826E-3</v>
      </c>
      <c r="AS2305" s="2">
        <f t="shared" si="916"/>
        <v>2.4179685286283698E-3</v>
      </c>
      <c r="AT2305" s="2">
        <f t="shared" si="917"/>
        <v>0</v>
      </c>
      <c r="AU2305" s="2">
        <f t="shared" si="918"/>
        <v>6.0449213215709235E-3</v>
      </c>
      <c r="AW2305" t="s">
        <v>3435</v>
      </c>
      <c r="AX2305" t="s">
        <v>1356</v>
      </c>
      <c r="AY2305">
        <v>4</v>
      </c>
      <c r="BA2305" s="119">
        <v>41</v>
      </c>
      <c r="BB2305" s="121">
        <v>19</v>
      </c>
      <c r="BC2305" s="125">
        <f t="shared" si="900"/>
        <v>41019</v>
      </c>
      <c r="BE2305" s="7" t="s">
        <v>228</v>
      </c>
      <c r="BR2305" s="66">
        <v>494</v>
      </c>
    </row>
    <row r="2306" spans="1:70" hidden="1" outlineLevel="1">
      <c r="A2306" t="s">
        <v>2891</v>
      </c>
      <c r="B2306" t="s">
        <v>1356</v>
      </c>
      <c r="C2306" s="1">
        <f t="shared" si="910"/>
        <v>1110</v>
      </c>
      <c r="D2306" s="7">
        <f>IF(N2306&gt;0, RANK(N2306,(N2306:P2306,Q2306:AE2306)),0)</f>
        <v>2</v>
      </c>
      <c r="E2306" s="7">
        <f>IF(O2306&gt;0,RANK(O2306,(N2306:P2306,Q2306:AE2306)),0)</f>
        <v>1</v>
      </c>
      <c r="F2306" s="7">
        <f>IF(P2306&gt;0,RANK(P2306,(N2306:P2306,Q2306:AE2306)),0)</f>
        <v>3</v>
      </c>
      <c r="G2306" s="1">
        <f t="shared" si="889"/>
        <v>218</v>
      </c>
      <c r="H2306" s="2">
        <f t="shared" si="890"/>
        <v>0.19639639639639639</v>
      </c>
      <c r="I2306" s="2"/>
      <c r="J2306" s="2">
        <f t="shared" si="911"/>
        <v>0.38738738738738737</v>
      </c>
      <c r="K2306" s="2">
        <f t="shared" si="912"/>
        <v>0.58378378378378382</v>
      </c>
      <c r="L2306" s="2">
        <f t="shared" si="913"/>
        <v>1.4414414414414415E-2</v>
      </c>
      <c r="M2306" s="2">
        <f t="shared" si="914"/>
        <v>1.4414414414414342E-2</v>
      </c>
      <c r="N2306" s="66">
        <v>430</v>
      </c>
      <c r="O2306" s="66">
        <v>648</v>
      </c>
      <c r="P2306" s="66">
        <v>16</v>
      </c>
      <c r="Q2306" s="66">
        <v>2</v>
      </c>
      <c r="R2306" s="66">
        <v>2</v>
      </c>
      <c r="S2306" s="66">
        <v>6</v>
      </c>
      <c r="W2306" s="66">
        <f t="shared" si="919"/>
        <v>6</v>
      </c>
      <c r="AN2306" s="7">
        <f>IF(Q2306&gt;0,RANK(Q2306,(N2306:P2306,Q2306:AE2306)),0)</f>
        <v>6</v>
      </c>
      <c r="AO2306" s="7">
        <f>IF(R2306&gt;0,RANK(R2306,(N2306:P2306,Q2306:AE2306)),0)</f>
        <v>6</v>
      </c>
      <c r="AP2306" s="7">
        <f>IF(T2306&gt;0,RANK(T2306,(N2306:P2306,Q2306:AE2306)),0)</f>
        <v>0</v>
      </c>
      <c r="AQ2306" s="7">
        <f>IF(S2306&gt;0,RANK(S2306,(N2306:P2306,Q2306:AE2306)),0)</f>
        <v>4</v>
      </c>
      <c r="AR2306" s="2">
        <f t="shared" si="915"/>
        <v>1.8018018018018018E-3</v>
      </c>
      <c r="AS2306" s="2">
        <f t="shared" si="916"/>
        <v>1.8018018018018018E-3</v>
      </c>
      <c r="AT2306" s="2">
        <f t="shared" si="917"/>
        <v>0</v>
      </c>
      <c r="AU2306" s="2">
        <f t="shared" si="918"/>
        <v>5.4054054054054057E-3</v>
      </c>
      <c r="AW2306" t="s">
        <v>2891</v>
      </c>
      <c r="AX2306" t="s">
        <v>1356</v>
      </c>
      <c r="AY2306">
        <v>2</v>
      </c>
      <c r="BA2306" s="119">
        <v>41</v>
      </c>
      <c r="BB2306" s="121">
        <v>21</v>
      </c>
      <c r="BC2306" s="125">
        <f t="shared" si="900"/>
        <v>41021</v>
      </c>
      <c r="BE2306" s="7" t="s">
        <v>228</v>
      </c>
      <c r="BR2306" s="66">
        <v>6</v>
      </c>
    </row>
    <row r="2307" spans="1:70" hidden="1" outlineLevel="1">
      <c r="A2307" t="s">
        <v>1789</v>
      </c>
      <c r="B2307" t="s">
        <v>1356</v>
      </c>
      <c r="C2307" s="1">
        <f t="shared" si="910"/>
        <v>3909</v>
      </c>
      <c r="D2307" s="7">
        <f>IF(N2307&gt;0, RANK(N2307,(N2307:P2307,Q2307:AE2307)),0)</f>
        <v>2</v>
      </c>
      <c r="E2307" s="7">
        <f>IF(O2307&gt;0,RANK(O2307,(N2307:P2307,Q2307:AE2307)),0)</f>
        <v>1</v>
      </c>
      <c r="F2307" s="7">
        <f>IF(P2307&gt;0,RANK(P2307,(N2307:P2307,Q2307:AE2307)),0)</f>
        <v>5</v>
      </c>
      <c r="G2307" s="1">
        <f t="shared" si="889"/>
        <v>1779</v>
      </c>
      <c r="H2307" s="2">
        <f t="shared" si="890"/>
        <v>0.4551036070606293</v>
      </c>
      <c r="I2307" s="2"/>
      <c r="J2307" s="2">
        <f t="shared" si="911"/>
        <v>0.25735482220516759</v>
      </c>
      <c r="K2307" s="2">
        <f t="shared" si="912"/>
        <v>0.71245842926579683</v>
      </c>
      <c r="L2307" s="2">
        <f t="shared" si="913"/>
        <v>7.6745970836531079E-3</v>
      </c>
      <c r="M2307" s="2">
        <f t="shared" si="914"/>
        <v>2.2512151445382472E-2</v>
      </c>
      <c r="N2307" s="66">
        <v>1006</v>
      </c>
      <c r="O2307" s="66">
        <v>2785</v>
      </c>
      <c r="P2307" s="66">
        <v>30</v>
      </c>
      <c r="Q2307" s="66">
        <v>15</v>
      </c>
      <c r="R2307" s="66">
        <v>2</v>
      </c>
      <c r="S2307" s="66">
        <v>39</v>
      </c>
      <c r="W2307" s="66">
        <f t="shared" si="919"/>
        <v>32</v>
      </c>
      <c r="AN2307" s="7">
        <f>IF(Q2307&gt;0,RANK(Q2307,(N2307:P2307,Q2307:AE2307)),0)</f>
        <v>6</v>
      </c>
      <c r="AO2307" s="7">
        <f>IF(R2307&gt;0,RANK(R2307,(N2307:P2307,Q2307:AE2307)),0)</f>
        <v>7</v>
      </c>
      <c r="AP2307" s="7">
        <f>IF(T2307&gt;0,RANK(T2307,(N2307:P2307,Q2307:AE2307)),0)</f>
        <v>0</v>
      </c>
      <c r="AQ2307" s="7">
        <f>IF(S2307&gt;0,RANK(S2307,(N2307:P2307,Q2307:AE2307)),0)</f>
        <v>3</v>
      </c>
      <c r="AR2307" s="2">
        <f t="shared" si="915"/>
        <v>3.8372985418265539E-3</v>
      </c>
      <c r="AS2307" s="2">
        <f t="shared" si="916"/>
        <v>5.1163980557687391E-4</v>
      </c>
      <c r="AT2307" s="2">
        <f t="shared" si="917"/>
        <v>0</v>
      </c>
      <c r="AU2307" s="2">
        <f t="shared" si="918"/>
        <v>9.9769762087490409E-3</v>
      </c>
      <c r="AW2307" t="s">
        <v>1789</v>
      </c>
      <c r="AX2307" t="s">
        <v>1356</v>
      </c>
      <c r="AY2307">
        <v>2</v>
      </c>
      <c r="BA2307" s="119">
        <v>41</v>
      </c>
      <c r="BB2307" s="121">
        <v>23</v>
      </c>
      <c r="BC2307" s="125">
        <f t="shared" si="900"/>
        <v>41023</v>
      </c>
      <c r="BE2307" s="7" t="s">
        <v>228</v>
      </c>
      <c r="BR2307" s="66">
        <v>32</v>
      </c>
    </row>
    <row r="2308" spans="1:70" hidden="1" outlineLevel="1">
      <c r="A2308" t="s">
        <v>1842</v>
      </c>
      <c r="B2308" t="s">
        <v>1356</v>
      </c>
      <c r="C2308" s="1">
        <f t="shared" si="910"/>
        <v>3683</v>
      </c>
      <c r="D2308" s="7">
        <f>IF(N2308&gt;0, RANK(N2308,(N2308:P2308,Q2308:AE2308)),0)</f>
        <v>2</v>
      </c>
      <c r="E2308" s="7">
        <f>IF(O2308&gt;0,RANK(O2308,(N2308:P2308,Q2308:AE2308)),0)</f>
        <v>1</v>
      </c>
      <c r="F2308" s="7">
        <f>IF(P2308&gt;0,RANK(P2308,(N2308:P2308,Q2308:AE2308)),0)</f>
        <v>3</v>
      </c>
      <c r="G2308" s="1">
        <f t="shared" si="889"/>
        <v>1645</v>
      </c>
      <c r="H2308" s="2">
        <f t="shared" si="890"/>
        <v>0.44664675536247622</v>
      </c>
      <c r="I2308" s="2"/>
      <c r="J2308" s="2">
        <f t="shared" si="911"/>
        <v>0.25794189519413524</v>
      </c>
      <c r="K2308" s="2">
        <f t="shared" si="912"/>
        <v>0.70458865055661146</v>
      </c>
      <c r="L2308" s="2">
        <f t="shared" si="913"/>
        <v>1.3847407005158838E-2</v>
      </c>
      <c r="M2308" s="2">
        <f t="shared" si="914"/>
        <v>2.362204724409446E-2</v>
      </c>
      <c r="N2308" s="66">
        <v>950</v>
      </c>
      <c r="O2308" s="66">
        <v>2595</v>
      </c>
      <c r="P2308" s="66">
        <v>51</v>
      </c>
      <c r="Q2308" s="66">
        <v>29</v>
      </c>
      <c r="R2308" s="66">
        <v>10</v>
      </c>
      <c r="S2308" s="66">
        <v>21</v>
      </c>
      <c r="W2308" s="66">
        <f t="shared" si="919"/>
        <v>27</v>
      </c>
      <c r="AN2308" s="7">
        <f>IF(Q2308&gt;0,RANK(Q2308,(N2308:P2308,Q2308:AE2308)),0)</f>
        <v>4</v>
      </c>
      <c r="AO2308" s="7">
        <f>IF(R2308&gt;0,RANK(R2308,(N2308:P2308,Q2308:AE2308)),0)</f>
        <v>7</v>
      </c>
      <c r="AP2308" s="7">
        <f>IF(T2308&gt;0,RANK(T2308,(N2308:P2308,Q2308:AE2308)),0)</f>
        <v>0</v>
      </c>
      <c r="AQ2308" s="7">
        <f>IF(S2308&gt;0,RANK(S2308,(N2308:P2308,Q2308:AE2308)),0)</f>
        <v>6</v>
      </c>
      <c r="AR2308" s="2">
        <f t="shared" si="915"/>
        <v>7.874015748031496E-3</v>
      </c>
      <c r="AS2308" s="2">
        <f t="shared" si="916"/>
        <v>2.7151778441487917E-3</v>
      </c>
      <c r="AT2308" s="2">
        <f t="shared" si="917"/>
        <v>0</v>
      </c>
      <c r="AU2308" s="2">
        <f t="shared" si="918"/>
        <v>5.7018734727124626E-3</v>
      </c>
      <c r="AW2308" t="s">
        <v>1842</v>
      </c>
      <c r="AX2308" t="s">
        <v>1356</v>
      </c>
      <c r="AY2308">
        <v>2</v>
      </c>
      <c r="BA2308" s="119">
        <v>41</v>
      </c>
      <c r="BB2308" s="121">
        <v>25</v>
      </c>
      <c r="BC2308" s="125">
        <f t="shared" si="900"/>
        <v>41025</v>
      </c>
      <c r="BE2308" s="7" t="s">
        <v>228</v>
      </c>
      <c r="BR2308" s="66">
        <v>27</v>
      </c>
    </row>
    <row r="2309" spans="1:70" hidden="1" outlineLevel="1">
      <c r="A2309" t="s">
        <v>1864</v>
      </c>
      <c r="B2309" t="s">
        <v>1356</v>
      </c>
      <c r="C2309" s="1">
        <f t="shared" si="910"/>
        <v>9830</v>
      </c>
      <c r="D2309" s="7">
        <f>IF(N2309&gt;0, RANK(N2309,(N2309:P2309,Q2309:AE2309)),0)</f>
        <v>1</v>
      </c>
      <c r="E2309" s="7">
        <f>IF(O2309&gt;0,RANK(O2309,(N2309:P2309,Q2309:AE2309)),0)</f>
        <v>2</v>
      </c>
      <c r="F2309" s="7">
        <f>IF(P2309&gt;0,RANK(P2309,(N2309:P2309,Q2309:AE2309)),0)</f>
        <v>3</v>
      </c>
      <c r="G2309" s="1">
        <f t="shared" si="889"/>
        <v>3037</v>
      </c>
      <c r="H2309" s="2">
        <f t="shared" si="890"/>
        <v>0.30895218718209561</v>
      </c>
      <c r="I2309" s="2"/>
      <c r="J2309" s="2">
        <f t="shared" si="911"/>
        <v>0.6410986775178027</v>
      </c>
      <c r="K2309" s="2">
        <f t="shared" si="912"/>
        <v>0.33214649033570703</v>
      </c>
      <c r="L2309" s="2">
        <f t="shared" si="913"/>
        <v>1.1393692777212614E-2</v>
      </c>
      <c r="M2309" s="2">
        <f t="shared" si="914"/>
        <v>1.5361139369277656E-2</v>
      </c>
      <c r="N2309" s="66">
        <v>6302</v>
      </c>
      <c r="O2309" s="66">
        <v>3265</v>
      </c>
      <c r="P2309" s="66">
        <v>112</v>
      </c>
      <c r="Q2309" s="66">
        <v>31</v>
      </c>
      <c r="R2309" s="66">
        <v>21</v>
      </c>
      <c r="S2309" s="66">
        <v>44</v>
      </c>
      <c r="W2309" s="66">
        <f t="shared" si="919"/>
        <v>55</v>
      </c>
      <c r="AN2309" s="7">
        <f>IF(Q2309&gt;0,RANK(Q2309,(N2309:P2309,Q2309:AE2309)),0)</f>
        <v>6</v>
      </c>
      <c r="AO2309" s="7">
        <f>IF(R2309&gt;0,RANK(R2309,(N2309:P2309,Q2309:AE2309)),0)</f>
        <v>7</v>
      </c>
      <c r="AP2309" s="7">
        <f>IF(T2309&gt;0,RANK(T2309,(N2309:P2309,Q2309:AE2309)),0)</f>
        <v>0</v>
      </c>
      <c r="AQ2309" s="7">
        <f>IF(S2309&gt;0,RANK(S2309,(N2309:P2309,Q2309:AE2309)),0)</f>
        <v>5</v>
      </c>
      <c r="AR2309" s="2">
        <f t="shared" si="915"/>
        <v>3.1536113936927773E-3</v>
      </c>
      <c r="AS2309" s="2">
        <f t="shared" si="916"/>
        <v>2.1363173957273654E-3</v>
      </c>
      <c r="AT2309" s="2">
        <f t="shared" si="917"/>
        <v>0</v>
      </c>
      <c r="AU2309" s="2">
        <f t="shared" si="918"/>
        <v>4.4760935910478127E-3</v>
      </c>
      <c r="AW2309" t="s">
        <v>1864</v>
      </c>
      <c r="AX2309" t="s">
        <v>1356</v>
      </c>
      <c r="AY2309">
        <v>2</v>
      </c>
      <c r="BA2309" s="119">
        <v>41</v>
      </c>
      <c r="BB2309" s="121">
        <v>27</v>
      </c>
      <c r="BC2309" s="125">
        <f t="shared" si="900"/>
        <v>41027</v>
      </c>
      <c r="BE2309" s="7" t="s">
        <v>228</v>
      </c>
      <c r="BR2309" s="66">
        <v>55</v>
      </c>
    </row>
    <row r="2310" spans="1:70" hidden="1" outlineLevel="1">
      <c r="A2310" t="s">
        <v>627</v>
      </c>
      <c r="B2310" t="s">
        <v>1356</v>
      </c>
      <c r="C2310" s="1">
        <f t="shared" si="910"/>
        <v>101047</v>
      </c>
      <c r="D2310" s="7">
        <f>IF(N2310&gt;0, RANK(N2310,(N2310:P2310,Q2310:AE2310)),0)</f>
        <v>1</v>
      </c>
      <c r="E2310" s="7">
        <f>IF(O2310&gt;0,RANK(O2310,(N2310:P2310,Q2310:AE2310)),0)</f>
        <v>2</v>
      </c>
      <c r="F2310" s="7">
        <f>IF(P2310&gt;0,RANK(P2310,(N2310:P2310,Q2310:AE2310)),0)</f>
        <v>3</v>
      </c>
      <c r="G2310" s="1">
        <f t="shared" si="889"/>
        <v>47</v>
      </c>
      <c r="H2310" s="2">
        <f t="shared" si="890"/>
        <v>4.651300879788613E-4</v>
      </c>
      <c r="I2310" s="2"/>
      <c r="J2310" s="2">
        <f t="shared" si="911"/>
        <v>0.4858135323166447</v>
      </c>
      <c r="K2310" s="2">
        <f t="shared" si="912"/>
        <v>0.48534840222866588</v>
      </c>
      <c r="L2310" s="2">
        <f t="shared" si="913"/>
        <v>8.3525488139182761E-3</v>
      </c>
      <c r="M2310" s="2">
        <f t="shared" si="914"/>
        <v>2.0485516640771147E-2</v>
      </c>
      <c r="N2310" s="66">
        <v>49090</v>
      </c>
      <c r="O2310" s="66">
        <v>49043</v>
      </c>
      <c r="P2310" s="66">
        <v>844</v>
      </c>
      <c r="Q2310" s="66">
        <v>425</v>
      </c>
      <c r="R2310" s="66">
        <v>224</v>
      </c>
      <c r="S2310" s="66">
        <v>601</v>
      </c>
      <c r="W2310" s="66">
        <f t="shared" si="919"/>
        <v>820</v>
      </c>
      <c r="AN2310" s="7">
        <f>IF(Q2310&gt;0,RANK(Q2310,(N2310:P2310,Q2310:AE2310)),0)</f>
        <v>6</v>
      </c>
      <c r="AO2310" s="7">
        <f>IF(R2310&gt;0,RANK(R2310,(N2310:P2310,Q2310:AE2310)),0)</f>
        <v>7</v>
      </c>
      <c r="AP2310" s="7">
        <f>IF(T2310&gt;0,RANK(T2310,(N2310:P2310,Q2310:AE2310)),0)</f>
        <v>0</v>
      </c>
      <c r="AQ2310" s="7">
        <f>IF(S2310&gt;0,RANK(S2310,(N2310:P2310,Q2310:AE2310)),0)</f>
        <v>5</v>
      </c>
      <c r="AR2310" s="2">
        <f t="shared" si="915"/>
        <v>4.2059635615109801E-3</v>
      </c>
      <c r="AS2310" s="2">
        <f t="shared" si="916"/>
        <v>2.216790206537552E-3</v>
      </c>
      <c r="AT2310" s="2">
        <f t="shared" si="917"/>
        <v>0</v>
      </c>
      <c r="AU2310" s="2">
        <f t="shared" si="918"/>
        <v>5.9477272952190565E-3</v>
      </c>
      <c r="AW2310" t="s">
        <v>627</v>
      </c>
      <c r="AX2310" t="s">
        <v>1356</v>
      </c>
      <c r="AY2310">
        <v>2</v>
      </c>
      <c r="BA2310" s="119">
        <v>41</v>
      </c>
      <c r="BB2310" s="121">
        <v>29</v>
      </c>
      <c r="BC2310" s="125">
        <f t="shared" si="900"/>
        <v>41029</v>
      </c>
      <c r="BE2310" s="7" t="s">
        <v>228</v>
      </c>
      <c r="BR2310" s="66">
        <v>820</v>
      </c>
    </row>
    <row r="2311" spans="1:70" hidden="1" outlineLevel="1">
      <c r="A2311" t="s">
        <v>996</v>
      </c>
      <c r="B2311" t="s">
        <v>1356</v>
      </c>
      <c r="C2311" s="1">
        <f t="shared" si="910"/>
        <v>8318</v>
      </c>
      <c r="D2311" s="7">
        <f>IF(N2311&gt;0, RANK(N2311,(N2311:P2311,Q2311:AE2311)),0)</f>
        <v>2</v>
      </c>
      <c r="E2311" s="7">
        <f>IF(O2311&gt;0,RANK(O2311,(N2311:P2311,Q2311:AE2311)),0)</f>
        <v>1</v>
      </c>
      <c r="F2311" s="7">
        <f>IF(P2311&gt;0,RANK(P2311,(N2311:P2311,Q2311:AE2311)),0)</f>
        <v>3</v>
      </c>
      <c r="G2311" s="1">
        <f t="shared" ref="G2311:G2374" si="920">IF(C2311&gt;0,MAX(N2311:P2311)-LARGE(N2311:P2311,2),0)</f>
        <v>720</v>
      </c>
      <c r="H2311" s="2">
        <f t="shared" ref="H2311:H2374" si="921">IF(C2311&gt;0,G2311/C2311,0)</f>
        <v>8.6559269055061311E-2</v>
      </c>
      <c r="I2311" s="2"/>
      <c r="J2311" s="2">
        <f t="shared" si="911"/>
        <v>0.44265448425102188</v>
      </c>
      <c r="K2311" s="2">
        <f t="shared" si="912"/>
        <v>0.52921375330608322</v>
      </c>
      <c r="L2311" s="2">
        <f t="shared" si="913"/>
        <v>1.2022120702091849E-2</v>
      </c>
      <c r="M2311" s="2">
        <f t="shared" si="914"/>
        <v>1.61096417408031E-2</v>
      </c>
      <c r="N2311" s="66">
        <v>3682</v>
      </c>
      <c r="O2311" s="66">
        <v>4402</v>
      </c>
      <c r="P2311" s="66">
        <v>100</v>
      </c>
      <c r="Q2311" s="66">
        <v>22</v>
      </c>
      <c r="R2311" s="66">
        <v>21</v>
      </c>
      <c r="S2311" s="66">
        <v>37</v>
      </c>
      <c r="W2311" s="66">
        <f t="shared" si="919"/>
        <v>54</v>
      </c>
      <c r="AN2311" s="7">
        <f>IF(Q2311&gt;0,RANK(Q2311,(N2311:P2311,Q2311:AE2311)),0)</f>
        <v>6</v>
      </c>
      <c r="AO2311" s="7">
        <f>IF(R2311&gt;0,RANK(R2311,(N2311:P2311,Q2311:AE2311)),0)</f>
        <v>7</v>
      </c>
      <c r="AP2311" s="7">
        <f>IF(T2311&gt;0,RANK(T2311,(N2311:P2311,Q2311:AE2311)),0)</f>
        <v>0</v>
      </c>
      <c r="AQ2311" s="7">
        <f>IF(S2311&gt;0,RANK(S2311,(N2311:P2311,Q2311:AE2311)),0)</f>
        <v>5</v>
      </c>
      <c r="AR2311" s="2">
        <f t="shared" si="915"/>
        <v>2.644866554460207E-3</v>
      </c>
      <c r="AS2311" s="2">
        <f t="shared" si="916"/>
        <v>2.5246453474392881E-3</v>
      </c>
      <c r="AT2311" s="2">
        <f t="shared" si="917"/>
        <v>0</v>
      </c>
      <c r="AU2311" s="2">
        <f t="shared" si="918"/>
        <v>4.4481846597739837E-3</v>
      </c>
      <c r="AW2311" t="s">
        <v>996</v>
      </c>
      <c r="AX2311" t="s">
        <v>1356</v>
      </c>
      <c r="AY2311">
        <v>2</v>
      </c>
      <c r="BA2311" s="119">
        <v>41</v>
      </c>
      <c r="BB2311" s="121">
        <v>31</v>
      </c>
      <c r="BC2311" s="125">
        <f t="shared" si="900"/>
        <v>41031</v>
      </c>
      <c r="BE2311" s="7" t="s">
        <v>228</v>
      </c>
      <c r="BR2311" s="66">
        <v>54</v>
      </c>
    </row>
    <row r="2312" spans="1:70" hidden="1" outlineLevel="1">
      <c r="A2312" t="s">
        <v>3014</v>
      </c>
      <c r="B2312" t="s">
        <v>1356</v>
      </c>
      <c r="C2312" s="1">
        <f t="shared" si="910"/>
        <v>42049</v>
      </c>
      <c r="D2312" s="7">
        <f>IF(N2312&gt;0, RANK(N2312,(N2312:P2312,Q2312:AE2312)),0)</f>
        <v>2</v>
      </c>
      <c r="E2312" s="7">
        <f>IF(O2312&gt;0,RANK(O2312,(N2312:P2312,Q2312:AE2312)),0)</f>
        <v>1</v>
      </c>
      <c r="F2312" s="7">
        <f>IF(P2312&gt;0,RANK(P2312,(N2312:P2312,Q2312:AE2312)),0)</f>
        <v>3</v>
      </c>
      <c r="G2312" s="1">
        <f t="shared" si="920"/>
        <v>5561</v>
      </c>
      <c r="H2312" s="2">
        <f t="shared" si="921"/>
        <v>0.13225046969012344</v>
      </c>
      <c r="I2312" s="2"/>
      <c r="J2312" s="2">
        <f t="shared" si="911"/>
        <v>0.41408832552498276</v>
      </c>
      <c r="K2312" s="2">
        <f t="shared" si="912"/>
        <v>0.5463387952151062</v>
      </c>
      <c r="L2312" s="2">
        <f t="shared" si="913"/>
        <v>1.1700634973483318E-2</v>
      </c>
      <c r="M2312" s="2">
        <f t="shared" si="914"/>
        <v>2.7872244286427726E-2</v>
      </c>
      <c r="N2312" s="66">
        <v>17412</v>
      </c>
      <c r="O2312" s="66">
        <v>22973</v>
      </c>
      <c r="P2312" s="66">
        <v>492</v>
      </c>
      <c r="Q2312" s="66">
        <v>234</v>
      </c>
      <c r="R2312" s="66">
        <v>135</v>
      </c>
      <c r="S2312" s="66">
        <v>379</v>
      </c>
      <c r="W2312" s="66">
        <f t="shared" si="919"/>
        <v>424</v>
      </c>
      <c r="AN2312" s="7">
        <f>IF(Q2312&gt;0,RANK(Q2312,(N2312:P2312,Q2312:AE2312)),0)</f>
        <v>6</v>
      </c>
      <c r="AO2312" s="7">
        <f>IF(R2312&gt;0,RANK(R2312,(N2312:P2312,Q2312:AE2312)),0)</f>
        <v>7</v>
      </c>
      <c r="AP2312" s="7">
        <f>IF(T2312&gt;0,RANK(T2312,(N2312:P2312,Q2312:AE2312)),0)</f>
        <v>0</v>
      </c>
      <c r="AQ2312" s="7">
        <f>IF(S2312&gt;0,RANK(S2312,(N2312:P2312,Q2312:AE2312)),0)</f>
        <v>5</v>
      </c>
      <c r="AR2312" s="2">
        <f t="shared" si="915"/>
        <v>5.5649361459249921E-3</v>
      </c>
      <c r="AS2312" s="2">
        <f t="shared" si="916"/>
        <v>3.2105400841874955E-3</v>
      </c>
      <c r="AT2312" s="2">
        <f t="shared" si="917"/>
        <v>0</v>
      </c>
      <c r="AU2312" s="2">
        <f t="shared" si="918"/>
        <v>9.013294014126377E-3</v>
      </c>
      <c r="AW2312" t="s">
        <v>3014</v>
      </c>
      <c r="AX2312" t="s">
        <v>1356</v>
      </c>
      <c r="BA2312" s="119">
        <v>41</v>
      </c>
      <c r="BB2312" s="121">
        <v>33</v>
      </c>
      <c r="BC2312" s="125">
        <f t="shared" si="900"/>
        <v>41033</v>
      </c>
      <c r="BE2312" s="7" t="s">
        <v>228</v>
      </c>
      <c r="BR2312" s="66">
        <v>424</v>
      </c>
    </row>
    <row r="2313" spans="1:70" hidden="1" outlineLevel="1">
      <c r="A2313" t="s">
        <v>2304</v>
      </c>
      <c r="B2313" t="s">
        <v>1356</v>
      </c>
      <c r="C2313" s="1">
        <f t="shared" si="910"/>
        <v>29399</v>
      </c>
      <c r="D2313" s="7">
        <f>IF(N2313&gt;0, RANK(N2313,(N2313:P2313,Q2313:AE2313)),0)</f>
        <v>2</v>
      </c>
      <c r="E2313" s="7">
        <f>IF(O2313&gt;0,RANK(O2313,(N2313:P2313,Q2313:AE2313)),0)</f>
        <v>1</v>
      </c>
      <c r="F2313" s="7">
        <f>IF(P2313&gt;0,RANK(P2313,(N2313:P2313,Q2313:AE2313)),0)</f>
        <v>3</v>
      </c>
      <c r="G2313" s="1">
        <f t="shared" si="920"/>
        <v>9743</v>
      </c>
      <c r="H2313" s="2">
        <f t="shared" si="921"/>
        <v>0.33140583013027652</v>
      </c>
      <c r="I2313" s="2"/>
      <c r="J2313" s="2">
        <f t="shared" si="911"/>
        <v>0.31871832375250858</v>
      </c>
      <c r="K2313" s="2">
        <f t="shared" si="912"/>
        <v>0.65012415388278511</v>
      </c>
      <c r="L2313" s="2">
        <f t="shared" si="913"/>
        <v>1.0204428722065376E-2</v>
      </c>
      <c r="M2313" s="2">
        <f t="shared" si="914"/>
        <v>2.0953093642640884E-2</v>
      </c>
      <c r="N2313" s="66">
        <v>9370</v>
      </c>
      <c r="O2313" s="66">
        <v>19113</v>
      </c>
      <c r="P2313" s="66">
        <v>300</v>
      </c>
      <c r="Q2313" s="66">
        <v>174</v>
      </c>
      <c r="R2313" s="66">
        <v>68</v>
      </c>
      <c r="S2313" s="66">
        <v>178</v>
      </c>
      <c r="W2313" s="66">
        <f t="shared" si="919"/>
        <v>196</v>
      </c>
      <c r="AN2313" s="7">
        <f>IF(Q2313&gt;0,RANK(Q2313,(N2313:P2313,Q2313:AE2313)),0)</f>
        <v>6</v>
      </c>
      <c r="AO2313" s="7">
        <f>IF(R2313&gt;0,RANK(R2313,(N2313:P2313,Q2313:AE2313)),0)</f>
        <v>7</v>
      </c>
      <c r="AP2313" s="7">
        <f>IF(T2313&gt;0,RANK(T2313,(N2313:P2313,Q2313:AE2313)),0)</f>
        <v>0</v>
      </c>
      <c r="AQ2313" s="7">
        <f>IF(S2313&gt;0,RANK(S2313,(N2313:P2313,Q2313:AE2313)),0)</f>
        <v>5</v>
      </c>
      <c r="AR2313" s="2">
        <f t="shared" si="915"/>
        <v>5.918568658797918E-3</v>
      </c>
      <c r="AS2313" s="2">
        <f t="shared" si="916"/>
        <v>2.3130038436681519E-3</v>
      </c>
      <c r="AT2313" s="2">
        <f t="shared" si="917"/>
        <v>0</v>
      </c>
      <c r="AU2313" s="2">
        <f t="shared" si="918"/>
        <v>6.0546277084254562E-3</v>
      </c>
      <c r="AW2313" t="s">
        <v>2304</v>
      </c>
      <c r="AX2313" t="s">
        <v>1356</v>
      </c>
      <c r="AY2313">
        <v>2</v>
      </c>
      <c r="BA2313" s="119">
        <v>41</v>
      </c>
      <c r="BB2313" s="121">
        <v>35</v>
      </c>
      <c r="BC2313" s="125">
        <f t="shared" si="900"/>
        <v>41035</v>
      </c>
      <c r="BE2313" s="7" t="s">
        <v>228</v>
      </c>
      <c r="BR2313" s="66">
        <v>196</v>
      </c>
    </row>
    <row r="2314" spans="1:70" hidden="1" outlineLevel="1">
      <c r="A2314" t="s">
        <v>2141</v>
      </c>
      <c r="B2314" t="s">
        <v>1356</v>
      </c>
      <c r="C2314" s="1">
        <f t="shared" si="910"/>
        <v>3688</v>
      </c>
      <c r="D2314" s="7">
        <f>IF(N2314&gt;0, RANK(N2314,(N2314:P2314,Q2314:AE2314)),0)</f>
        <v>2</v>
      </c>
      <c r="E2314" s="7">
        <f>IF(O2314&gt;0,RANK(O2314,(N2314:P2314,Q2314:AE2314)),0)</f>
        <v>1</v>
      </c>
      <c r="F2314" s="7">
        <f>IF(P2314&gt;0,RANK(P2314,(N2314:P2314,Q2314:AE2314)),0)</f>
        <v>3</v>
      </c>
      <c r="G2314" s="1">
        <f t="shared" si="920"/>
        <v>1681</v>
      </c>
      <c r="H2314" s="2">
        <f t="shared" si="921"/>
        <v>0.45580260303687636</v>
      </c>
      <c r="I2314" s="2"/>
      <c r="J2314" s="2">
        <f t="shared" si="911"/>
        <v>0.25949023861171366</v>
      </c>
      <c r="K2314" s="2">
        <f t="shared" si="912"/>
        <v>0.71529284164858997</v>
      </c>
      <c r="L2314" s="2">
        <f t="shared" si="913"/>
        <v>1.0303687635574838E-2</v>
      </c>
      <c r="M2314" s="2">
        <f t="shared" si="914"/>
        <v>1.491323210412147E-2</v>
      </c>
      <c r="N2314" s="66">
        <v>957</v>
      </c>
      <c r="O2314" s="66">
        <v>2638</v>
      </c>
      <c r="P2314" s="66">
        <v>38</v>
      </c>
      <c r="Q2314" s="66">
        <v>11</v>
      </c>
      <c r="R2314" s="66">
        <v>11</v>
      </c>
      <c r="S2314" s="66">
        <v>19</v>
      </c>
      <c r="W2314" s="66">
        <f t="shared" si="919"/>
        <v>14</v>
      </c>
      <c r="AN2314" s="7">
        <f>IF(Q2314&gt;0,RANK(Q2314,(N2314:P2314,Q2314:AE2314)),0)</f>
        <v>6</v>
      </c>
      <c r="AO2314" s="7">
        <f>IF(R2314&gt;0,RANK(R2314,(N2314:P2314,Q2314:AE2314)),0)</f>
        <v>6</v>
      </c>
      <c r="AP2314" s="7">
        <f>IF(T2314&gt;0,RANK(T2314,(N2314:P2314,Q2314:AE2314)),0)</f>
        <v>0</v>
      </c>
      <c r="AQ2314" s="7">
        <f>IF(S2314&gt;0,RANK(S2314,(N2314:P2314,Q2314:AE2314)),0)</f>
        <v>4</v>
      </c>
      <c r="AR2314" s="2">
        <f t="shared" si="915"/>
        <v>2.9826464208242949E-3</v>
      </c>
      <c r="AS2314" s="2">
        <f t="shared" si="916"/>
        <v>2.9826464208242949E-3</v>
      </c>
      <c r="AT2314" s="2">
        <f t="shared" si="917"/>
        <v>0</v>
      </c>
      <c r="AU2314" s="2">
        <f t="shared" si="918"/>
        <v>5.1518438177874191E-3</v>
      </c>
      <c r="AW2314" t="s">
        <v>2141</v>
      </c>
      <c r="AX2314" t="s">
        <v>1356</v>
      </c>
      <c r="AY2314">
        <v>2</v>
      </c>
      <c r="BA2314" s="119">
        <v>41</v>
      </c>
      <c r="BB2314" s="121">
        <v>37</v>
      </c>
      <c r="BC2314" s="125">
        <f t="shared" si="900"/>
        <v>41037</v>
      </c>
      <c r="BE2314" s="7" t="s">
        <v>228</v>
      </c>
      <c r="BR2314" s="66">
        <v>14</v>
      </c>
    </row>
    <row r="2315" spans="1:70" hidden="1" outlineLevel="1">
      <c r="A2315" t="s">
        <v>1957</v>
      </c>
      <c r="B2315" t="s">
        <v>1356</v>
      </c>
      <c r="C2315" s="1">
        <f t="shared" si="910"/>
        <v>182910</v>
      </c>
      <c r="D2315" s="7">
        <f>IF(N2315&gt;0, RANK(N2315,(N2315:P2315,Q2315:AE2315)),0)</f>
        <v>1</v>
      </c>
      <c r="E2315" s="7">
        <f>IF(O2315&gt;0,RANK(O2315,(N2315:P2315,Q2315:AE2315)),0)</f>
        <v>2</v>
      </c>
      <c r="F2315" s="7">
        <f>IF(P2315&gt;0,RANK(P2315,(N2315:P2315,Q2315:AE2315)),0)</f>
        <v>3</v>
      </c>
      <c r="G2315" s="1">
        <f t="shared" si="920"/>
        <v>50202</v>
      </c>
      <c r="H2315" s="2">
        <f t="shared" si="921"/>
        <v>0.27446285058225356</v>
      </c>
      <c r="I2315" s="2"/>
      <c r="J2315" s="2">
        <f t="shared" si="911"/>
        <v>0.62345962495216223</v>
      </c>
      <c r="K2315" s="2">
        <f t="shared" si="912"/>
        <v>0.34899677436990872</v>
      </c>
      <c r="L2315" s="2">
        <f t="shared" si="913"/>
        <v>1.0037723470559291E-2</v>
      </c>
      <c r="M2315" s="2">
        <f t="shared" si="914"/>
        <v>1.7505877207369756E-2</v>
      </c>
      <c r="N2315" s="66">
        <v>114037</v>
      </c>
      <c r="O2315" s="66">
        <v>63835</v>
      </c>
      <c r="P2315" s="66">
        <v>1836</v>
      </c>
      <c r="Q2315" s="66">
        <v>754</v>
      </c>
      <c r="R2315" s="66">
        <v>534</v>
      </c>
      <c r="S2315" s="66">
        <v>590</v>
      </c>
      <c r="W2315" s="66">
        <f t="shared" si="919"/>
        <v>1324</v>
      </c>
      <c r="AN2315" s="7">
        <f>IF(Q2315&gt;0,RANK(Q2315,(N2315:P2315,Q2315:AE2315)),0)</f>
        <v>5</v>
      </c>
      <c r="AO2315" s="7">
        <f>IF(R2315&gt;0,RANK(R2315,(N2315:P2315,Q2315:AE2315)),0)</f>
        <v>7</v>
      </c>
      <c r="AP2315" s="7">
        <f>IF(T2315&gt;0,RANK(T2315,(N2315:P2315,Q2315:AE2315)),0)</f>
        <v>0</v>
      </c>
      <c r="AQ2315" s="7">
        <f>IF(S2315&gt;0,RANK(S2315,(N2315:P2315,Q2315:AE2315)),0)</f>
        <v>6</v>
      </c>
      <c r="AR2315" s="2">
        <f t="shared" si="915"/>
        <v>4.1222459132906897E-3</v>
      </c>
      <c r="AS2315" s="2">
        <f t="shared" si="916"/>
        <v>2.9194685911103821E-3</v>
      </c>
      <c r="AT2315" s="2">
        <f t="shared" si="917"/>
        <v>0</v>
      </c>
      <c r="AU2315" s="2">
        <f t="shared" si="918"/>
        <v>3.2256300913017333E-3</v>
      </c>
      <c r="AW2315" t="s">
        <v>1957</v>
      </c>
      <c r="AX2315" t="s">
        <v>1356</v>
      </c>
      <c r="AY2315">
        <v>4</v>
      </c>
      <c r="BA2315" s="119">
        <v>41</v>
      </c>
      <c r="BB2315" s="121">
        <v>39</v>
      </c>
      <c r="BC2315" s="125">
        <f t="shared" si="900"/>
        <v>41039</v>
      </c>
      <c r="BE2315" s="7" t="s">
        <v>228</v>
      </c>
      <c r="BR2315" s="66">
        <v>1324</v>
      </c>
    </row>
    <row r="2316" spans="1:70" hidden="1" outlineLevel="1">
      <c r="A2316" t="s">
        <v>2196</v>
      </c>
      <c r="B2316" t="s">
        <v>1356</v>
      </c>
      <c r="C2316" s="1">
        <f t="shared" si="910"/>
        <v>23889</v>
      </c>
      <c r="D2316" s="7">
        <f>IF(N2316&gt;0, RANK(N2316,(N2316:P2316,Q2316:AE2316)),0)</f>
        <v>1</v>
      </c>
      <c r="E2316" s="7">
        <f>IF(O2316&gt;0,RANK(O2316,(N2316:P2316,Q2316:AE2316)),0)</f>
        <v>2</v>
      </c>
      <c r="F2316" s="7">
        <f>IF(P2316&gt;0,RANK(P2316,(N2316:P2316,Q2316:AE2316)),0)</f>
        <v>3</v>
      </c>
      <c r="G2316" s="1">
        <f t="shared" si="920"/>
        <v>5467</v>
      </c>
      <c r="H2316" s="2">
        <f t="shared" si="921"/>
        <v>0.22885009837163547</v>
      </c>
      <c r="I2316" s="2"/>
      <c r="J2316" s="2">
        <f t="shared" si="911"/>
        <v>0.59684373561053206</v>
      </c>
      <c r="K2316" s="2">
        <f t="shared" si="912"/>
        <v>0.36799363723889655</v>
      </c>
      <c r="L2316" s="2">
        <f t="shared" si="913"/>
        <v>1.3981330319393864E-2</v>
      </c>
      <c r="M2316" s="2">
        <f t="shared" si="914"/>
        <v>2.1181296831177525E-2</v>
      </c>
      <c r="N2316" s="66">
        <v>14258</v>
      </c>
      <c r="O2316" s="66">
        <v>8791</v>
      </c>
      <c r="P2316" s="66">
        <v>334</v>
      </c>
      <c r="Q2316" s="66">
        <v>127</v>
      </c>
      <c r="R2316" s="66">
        <v>73</v>
      </c>
      <c r="S2316" s="66">
        <v>83</v>
      </c>
      <c r="W2316" s="66">
        <f t="shared" si="919"/>
        <v>223</v>
      </c>
      <c r="AN2316" s="7">
        <f>IF(Q2316&gt;0,RANK(Q2316,(N2316:P2316,Q2316:AE2316)),0)</f>
        <v>5</v>
      </c>
      <c r="AO2316" s="7">
        <f>IF(R2316&gt;0,RANK(R2316,(N2316:P2316,Q2316:AE2316)),0)</f>
        <v>7</v>
      </c>
      <c r="AP2316" s="7">
        <f>IF(T2316&gt;0,RANK(T2316,(N2316:P2316,Q2316:AE2316)),0)</f>
        <v>0</v>
      </c>
      <c r="AQ2316" s="7">
        <f>IF(S2316&gt;0,RANK(S2316,(N2316:P2316,Q2316:AE2316)),0)</f>
        <v>6</v>
      </c>
      <c r="AR2316" s="2">
        <f t="shared" si="915"/>
        <v>5.3162543430030559E-3</v>
      </c>
      <c r="AS2316" s="2">
        <f t="shared" si="916"/>
        <v>3.0557997404663233E-3</v>
      </c>
      <c r="AT2316" s="2">
        <f t="shared" si="917"/>
        <v>0</v>
      </c>
      <c r="AU2316" s="2">
        <f t="shared" si="918"/>
        <v>3.4744024446397926E-3</v>
      </c>
      <c r="AW2316" t="s">
        <v>2196</v>
      </c>
      <c r="AX2316" t="s">
        <v>1356</v>
      </c>
      <c r="AY2316">
        <v>5</v>
      </c>
      <c r="BA2316" s="119">
        <v>41</v>
      </c>
      <c r="BB2316" s="121">
        <v>41</v>
      </c>
      <c r="BC2316" s="125">
        <f t="shared" si="900"/>
        <v>41041</v>
      </c>
      <c r="BE2316" s="7" t="s">
        <v>228</v>
      </c>
      <c r="BR2316" s="66">
        <v>223</v>
      </c>
    </row>
    <row r="2317" spans="1:70" hidden="1" outlineLevel="1">
      <c r="A2317" t="s">
        <v>2601</v>
      </c>
      <c r="B2317" t="s">
        <v>1356</v>
      </c>
      <c r="C2317" s="1">
        <f t="shared" si="910"/>
        <v>51982</v>
      </c>
      <c r="D2317" s="7">
        <f>IF(N2317&gt;0, RANK(N2317,(N2317:P2317,Q2317:AE2317)),0)</f>
        <v>2</v>
      </c>
      <c r="E2317" s="7">
        <f>IF(O2317&gt;0,RANK(O2317,(N2317:P2317,Q2317:AE2317)),0)</f>
        <v>1</v>
      </c>
      <c r="F2317" s="7">
        <f>IF(P2317&gt;0,RANK(P2317,(N2317:P2317,Q2317:AE2317)),0)</f>
        <v>3</v>
      </c>
      <c r="G2317" s="1">
        <f t="shared" si="920"/>
        <v>5908</v>
      </c>
      <c r="H2317" s="2">
        <f t="shared" si="921"/>
        <v>0.11365472663614327</v>
      </c>
      <c r="I2317" s="2"/>
      <c r="J2317" s="2">
        <f t="shared" si="911"/>
        <v>0.42635912431226192</v>
      </c>
      <c r="K2317" s="2">
        <f t="shared" si="912"/>
        <v>0.54001385094840526</v>
      </c>
      <c r="L2317" s="2">
        <f t="shared" si="913"/>
        <v>1.2023392712862145E-2</v>
      </c>
      <c r="M2317" s="2">
        <f t="shared" si="914"/>
        <v>2.1603632026470622E-2</v>
      </c>
      <c r="N2317" s="66">
        <v>22163</v>
      </c>
      <c r="O2317" s="66">
        <v>28071</v>
      </c>
      <c r="P2317" s="66">
        <v>625</v>
      </c>
      <c r="Q2317" s="66">
        <v>237</v>
      </c>
      <c r="R2317" s="66">
        <v>134</v>
      </c>
      <c r="S2317" s="66">
        <v>287</v>
      </c>
      <c r="W2317" s="66">
        <f t="shared" si="919"/>
        <v>465</v>
      </c>
      <c r="AN2317" s="7">
        <f>IF(Q2317&gt;0,RANK(Q2317,(N2317:P2317,Q2317:AE2317)),0)</f>
        <v>6</v>
      </c>
      <c r="AO2317" s="7">
        <f>IF(R2317&gt;0,RANK(R2317,(N2317:P2317,Q2317:AE2317)),0)</f>
        <v>7</v>
      </c>
      <c r="AP2317" s="7">
        <f>IF(T2317&gt;0,RANK(T2317,(N2317:P2317,Q2317:AE2317)),0)</f>
        <v>0</v>
      </c>
      <c r="AQ2317" s="7">
        <f>IF(S2317&gt;0,RANK(S2317,(N2317:P2317,Q2317:AE2317)),0)</f>
        <v>5</v>
      </c>
      <c r="AR2317" s="2">
        <f t="shared" si="915"/>
        <v>4.559270516717325E-3</v>
      </c>
      <c r="AS2317" s="2">
        <f t="shared" si="916"/>
        <v>2.577815397637644E-3</v>
      </c>
      <c r="AT2317" s="2">
        <f t="shared" si="917"/>
        <v>0</v>
      </c>
      <c r="AU2317" s="2">
        <f t="shared" si="918"/>
        <v>5.5211419337462967E-3</v>
      </c>
      <c r="AW2317" t="s">
        <v>2601</v>
      </c>
      <c r="AX2317" t="s">
        <v>1356</v>
      </c>
      <c r="AY2317">
        <v>4</v>
      </c>
      <c r="BA2317" s="119">
        <v>41</v>
      </c>
      <c r="BB2317" s="121">
        <v>43</v>
      </c>
      <c r="BC2317" s="125">
        <f t="shared" si="900"/>
        <v>41043</v>
      </c>
      <c r="BE2317" s="7" t="s">
        <v>228</v>
      </c>
      <c r="BR2317" s="66">
        <v>465</v>
      </c>
    </row>
    <row r="2318" spans="1:70" hidden="1" outlineLevel="1">
      <c r="A2318" t="s">
        <v>2453</v>
      </c>
      <c r="B2318" t="s">
        <v>1356</v>
      </c>
      <c r="C2318" s="1">
        <f t="shared" si="910"/>
        <v>10433</v>
      </c>
      <c r="D2318" s="7">
        <f>IF(N2318&gt;0, RANK(N2318,(N2318:P2318,Q2318:AE2318)),0)</f>
        <v>2</v>
      </c>
      <c r="E2318" s="7">
        <f>IF(O2318&gt;0,RANK(O2318,(N2318:P2318,Q2318:AE2318)),0)</f>
        <v>1</v>
      </c>
      <c r="F2318" s="7">
        <f>IF(P2318&gt;0,RANK(P2318,(N2318:P2318,Q2318:AE2318)),0)</f>
        <v>3</v>
      </c>
      <c r="G2318" s="1">
        <f t="shared" si="920"/>
        <v>4208</v>
      </c>
      <c r="H2318" s="2">
        <f t="shared" si="921"/>
        <v>0.40333556982651203</v>
      </c>
      <c r="I2318" s="2"/>
      <c r="J2318" s="2">
        <f t="shared" si="911"/>
        <v>0.28266078788459698</v>
      </c>
      <c r="K2318" s="2">
        <f t="shared" si="912"/>
        <v>0.68599635771110901</v>
      </c>
      <c r="L2318" s="2">
        <f t="shared" si="913"/>
        <v>8.1472251509632897E-3</v>
      </c>
      <c r="M2318" s="2">
        <f t="shared" si="914"/>
        <v>2.3195629253330671E-2</v>
      </c>
      <c r="N2318" s="66">
        <v>2949</v>
      </c>
      <c r="O2318" s="66">
        <v>7157</v>
      </c>
      <c r="P2318" s="66">
        <v>85</v>
      </c>
      <c r="Q2318" s="66">
        <v>57</v>
      </c>
      <c r="R2318" s="66">
        <v>28</v>
      </c>
      <c r="S2318" s="66">
        <v>81</v>
      </c>
      <c r="W2318" s="66">
        <f t="shared" si="919"/>
        <v>76</v>
      </c>
      <c r="AN2318" s="7">
        <f>IF(Q2318&gt;0,RANK(Q2318,(N2318:P2318,Q2318:AE2318)),0)</f>
        <v>6</v>
      </c>
      <c r="AO2318" s="7">
        <f>IF(R2318&gt;0,RANK(R2318,(N2318:P2318,Q2318:AE2318)),0)</f>
        <v>7</v>
      </c>
      <c r="AP2318" s="7">
        <f>IF(T2318&gt;0,RANK(T2318,(N2318:P2318,Q2318:AE2318)),0)</f>
        <v>0</v>
      </c>
      <c r="AQ2318" s="7">
        <f>IF(S2318&gt;0,RANK(S2318,(N2318:P2318,Q2318:AE2318)),0)</f>
        <v>4</v>
      </c>
      <c r="AR2318" s="2">
        <f t="shared" si="915"/>
        <v>5.4634333365283236E-3</v>
      </c>
      <c r="AS2318" s="2">
        <f t="shared" si="916"/>
        <v>2.6837918144349661E-3</v>
      </c>
      <c r="AT2318" s="2">
        <f t="shared" si="917"/>
        <v>0</v>
      </c>
      <c r="AU2318" s="2">
        <f t="shared" si="918"/>
        <v>7.7638263203297234E-3</v>
      </c>
      <c r="AW2318" t="s">
        <v>2453</v>
      </c>
      <c r="AX2318" t="s">
        <v>1356</v>
      </c>
      <c r="AY2318">
        <v>2</v>
      </c>
      <c r="BA2318" s="119">
        <v>41</v>
      </c>
      <c r="BB2318" s="121">
        <v>45</v>
      </c>
      <c r="BC2318" s="125">
        <f t="shared" si="900"/>
        <v>41045</v>
      </c>
      <c r="BE2318" s="7" t="s">
        <v>228</v>
      </c>
      <c r="BR2318" s="66">
        <v>76</v>
      </c>
    </row>
    <row r="2319" spans="1:70" hidden="1" outlineLevel="1">
      <c r="A2319" t="s">
        <v>3367</v>
      </c>
      <c r="B2319" t="s">
        <v>1356</v>
      </c>
      <c r="C2319" s="1">
        <f t="shared" si="910"/>
        <v>124563</v>
      </c>
      <c r="D2319" s="7">
        <f>IF(N2319&gt;0, RANK(N2319,(N2319:P2319,Q2319:AE2319)),0)</f>
        <v>1</v>
      </c>
      <c r="E2319" s="7">
        <f>IF(O2319&gt;0,RANK(O2319,(N2319:P2319,Q2319:AE2319)),0)</f>
        <v>2</v>
      </c>
      <c r="F2319" s="7">
        <f>IF(P2319&gt;0,RANK(P2319,(N2319:P2319,Q2319:AE2319)),0)</f>
        <v>3</v>
      </c>
      <c r="G2319" s="1">
        <f t="shared" si="920"/>
        <v>2757</v>
      </c>
      <c r="H2319" s="2">
        <f t="shared" si="921"/>
        <v>2.2133378290503599E-2</v>
      </c>
      <c r="I2319" s="2"/>
      <c r="J2319" s="2">
        <f t="shared" si="911"/>
        <v>0.49626293522153447</v>
      </c>
      <c r="K2319" s="2">
        <f t="shared" si="912"/>
        <v>0.47412955693103087</v>
      </c>
      <c r="L2319" s="2">
        <f t="shared" si="913"/>
        <v>1.0091279111774765E-2</v>
      </c>
      <c r="M2319" s="2">
        <f t="shared" si="914"/>
        <v>1.9516228735659946E-2</v>
      </c>
      <c r="N2319" s="66">
        <v>61816</v>
      </c>
      <c r="O2319" s="66">
        <v>59059</v>
      </c>
      <c r="P2319" s="66">
        <v>1257</v>
      </c>
      <c r="Q2319" s="66">
        <v>528</v>
      </c>
      <c r="R2319" s="66">
        <v>328</v>
      </c>
      <c r="S2319" s="66">
        <v>551</v>
      </c>
      <c r="W2319" s="66">
        <f t="shared" si="919"/>
        <v>1024</v>
      </c>
      <c r="AN2319" s="7">
        <f>IF(Q2319&gt;0,RANK(Q2319,(N2319:P2319,Q2319:AE2319)),0)</f>
        <v>6</v>
      </c>
      <c r="AO2319" s="7">
        <f>IF(R2319&gt;0,RANK(R2319,(N2319:P2319,Q2319:AE2319)),0)</f>
        <v>7</v>
      </c>
      <c r="AP2319" s="7">
        <f>IF(T2319&gt;0,RANK(T2319,(N2319:P2319,Q2319:AE2319)),0)</f>
        <v>0</v>
      </c>
      <c r="AQ2319" s="7">
        <f>IF(S2319&gt;0,RANK(S2319,(N2319:P2319,Q2319:AE2319)),0)</f>
        <v>5</v>
      </c>
      <c r="AR2319" s="2">
        <f t="shared" si="915"/>
        <v>4.2388189109125504E-3</v>
      </c>
      <c r="AS2319" s="2">
        <f t="shared" si="916"/>
        <v>2.6332056870820388E-3</v>
      </c>
      <c r="AT2319" s="2">
        <f t="shared" si="917"/>
        <v>0</v>
      </c>
      <c r="AU2319" s="2">
        <f t="shared" si="918"/>
        <v>4.423464431653059E-3</v>
      </c>
      <c r="AW2319" t="s">
        <v>3367</v>
      </c>
      <c r="AX2319" t="s">
        <v>1356</v>
      </c>
      <c r="AY2319">
        <v>5</v>
      </c>
      <c r="BA2319" s="119">
        <v>41</v>
      </c>
      <c r="BB2319" s="121">
        <v>47</v>
      </c>
      <c r="BC2319" s="125">
        <f t="shared" si="900"/>
        <v>41047</v>
      </c>
      <c r="BE2319" s="7" t="s">
        <v>228</v>
      </c>
      <c r="BR2319" s="66">
        <v>1024</v>
      </c>
    </row>
    <row r="2320" spans="1:70" hidden="1" outlineLevel="1">
      <c r="A2320" t="s">
        <v>2129</v>
      </c>
      <c r="B2320" t="s">
        <v>1356</v>
      </c>
      <c r="C2320" s="1">
        <f t="shared" si="910"/>
        <v>4058</v>
      </c>
      <c r="D2320" s="7">
        <f>IF(N2320&gt;0, RANK(N2320,(N2320:P2320,Q2320:AE2320)),0)</f>
        <v>2</v>
      </c>
      <c r="E2320" s="7">
        <f>IF(O2320&gt;0,RANK(O2320,(N2320:P2320,Q2320:AE2320)),0)</f>
        <v>1</v>
      </c>
      <c r="F2320" s="7">
        <f>IF(P2320&gt;0,RANK(P2320,(N2320:P2320,Q2320:AE2320)),0)</f>
        <v>3</v>
      </c>
      <c r="G2320" s="1">
        <f t="shared" si="920"/>
        <v>1099</v>
      </c>
      <c r="H2320" s="2">
        <f t="shared" si="921"/>
        <v>0.27082306554953178</v>
      </c>
      <c r="I2320" s="2"/>
      <c r="J2320" s="2">
        <f t="shared" si="911"/>
        <v>0.34746180384425823</v>
      </c>
      <c r="K2320" s="2">
        <f t="shared" si="912"/>
        <v>0.61828486939379002</v>
      </c>
      <c r="L2320" s="2">
        <f t="shared" si="913"/>
        <v>1.0596352883193692E-2</v>
      </c>
      <c r="M2320" s="2">
        <f t="shared" si="914"/>
        <v>2.3656973878758005E-2</v>
      </c>
      <c r="N2320" s="66">
        <v>1410</v>
      </c>
      <c r="O2320" s="66">
        <v>2509</v>
      </c>
      <c r="P2320" s="66">
        <v>43</v>
      </c>
      <c r="Q2320" s="66">
        <v>23</v>
      </c>
      <c r="R2320" s="66">
        <v>9</v>
      </c>
      <c r="S2320" s="66">
        <v>33</v>
      </c>
      <c r="W2320" s="66">
        <f t="shared" si="919"/>
        <v>31</v>
      </c>
      <c r="AN2320" s="7">
        <f>IF(Q2320&gt;0,RANK(Q2320,(N2320:P2320,Q2320:AE2320)),0)</f>
        <v>6</v>
      </c>
      <c r="AO2320" s="7">
        <f>IF(R2320&gt;0,RANK(R2320,(N2320:P2320,Q2320:AE2320)),0)</f>
        <v>7</v>
      </c>
      <c r="AP2320" s="7">
        <f>IF(T2320&gt;0,RANK(T2320,(N2320:P2320,Q2320:AE2320)),0)</f>
        <v>0</v>
      </c>
      <c r="AQ2320" s="7">
        <f>IF(S2320&gt;0,RANK(S2320,(N2320:P2320,Q2320:AE2320)),0)</f>
        <v>4</v>
      </c>
      <c r="AR2320" s="2">
        <f t="shared" si="915"/>
        <v>5.6678166584524393E-3</v>
      </c>
      <c r="AS2320" s="2">
        <f t="shared" si="916"/>
        <v>2.2178413011335633E-3</v>
      </c>
      <c r="AT2320" s="2">
        <f t="shared" si="917"/>
        <v>0</v>
      </c>
      <c r="AU2320" s="2">
        <f t="shared" si="918"/>
        <v>8.1320847708230663E-3</v>
      </c>
      <c r="AW2320" t="s">
        <v>2129</v>
      </c>
      <c r="AX2320" t="s">
        <v>1356</v>
      </c>
      <c r="AY2320">
        <v>2</v>
      </c>
      <c r="BA2320" s="119">
        <v>41</v>
      </c>
      <c r="BB2320" s="121">
        <v>49</v>
      </c>
      <c r="BC2320" s="125">
        <f t="shared" si="900"/>
        <v>41049</v>
      </c>
      <c r="BE2320" s="7" t="s">
        <v>228</v>
      </c>
      <c r="BR2320" s="66">
        <v>31</v>
      </c>
    </row>
    <row r="2321" spans="1:70" hidden="1" outlineLevel="1">
      <c r="A2321" t="s">
        <v>776</v>
      </c>
      <c r="B2321" t="s">
        <v>1356</v>
      </c>
      <c r="C2321" s="1">
        <f t="shared" si="910"/>
        <v>364710</v>
      </c>
      <c r="D2321" s="7">
        <f>IF(N2321&gt;0, RANK(N2321,(N2321:P2321,Q2321:AE2321)),0)</f>
        <v>1</v>
      </c>
      <c r="E2321" s="7">
        <f>IF(O2321&gt;0,RANK(O2321,(N2321:P2321,Q2321:AE2321)),0)</f>
        <v>2</v>
      </c>
      <c r="F2321" s="7">
        <f>IF(P2321&gt;0,RANK(P2321,(N2321:P2321,Q2321:AE2321)),0)</f>
        <v>3</v>
      </c>
      <c r="G2321" s="1">
        <f t="shared" si="920"/>
        <v>204525</v>
      </c>
      <c r="H2321" s="2">
        <f t="shared" si="921"/>
        <v>0.56078802336102662</v>
      </c>
      <c r="I2321" s="2"/>
      <c r="J2321" s="2">
        <f t="shared" si="911"/>
        <v>0.76689972855145183</v>
      </c>
      <c r="K2321" s="2">
        <f t="shared" si="912"/>
        <v>0.20611170519042527</v>
      </c>
      <c r="L2321" s="2">
        <f t="shared" si="913"/>
        <v>1.1422774259000302E-2</v>
      </c>
      <c r="M2321" s="2">
        <f t="shared" si="914"/>
        <v>1.5565791999122601E-2</v>
      </c>
      <c r="N2321" s="66">
        <v>279696</v>
      </c>
      <c r="O2321" s="66">
        <v>75171</v>
      </c>
      <c r="P2321" s="66">
        <v>4166</v>
      </c>
      <c r="Q2321" s="66">
        <v>1195</v>
      </c>
      <c r="R2321" s="66">
        <v>1207</v>
      </c>
      <c r="S2321" s="66">
        <v>904</v>
      </c>
      <c r="W2321" s="66">
        <f t="shared" si="919"/>
        <v>2371</v>
      </c>
      <c r="AN2321" s="7">
        <f>IF(Q2321&gt;0,RANK(Q2321,(N2321:P2321,Q2321:AE2321)),0)</f>
        <v>6</v>
      </c>
      <c r="AO2321" s="7">
        <f>IF(R2321&gt;0,RANK(R2321,(N2321:P2321,Q2321:AE2321)),0)</f>
        <v>5</v>
      </c>
      <c r="AP2321" s="7">
        <f>IF(T2321&gt;0,RANK(T2321,(N2321:P2321,Q2321:AE2321)),0)</f>
        <v>0</v>
      </c>
      <c r="AQ2321" s="7">
        <f>IF(S2321&gt;0,RANK(S2321,(N2321:P2321,Q2321:AE2321)),0)</f>
        <v>7</v>
      </c>
      <c r="AR2321" s="2">
        <f t="shared" si="915"/>
        <v>3.2765759096268269E-3</v>
      </c>
      <c r="AS2321" s="2">
        <f t="shared" si="916"/>
        <v>3.3094787639494391E-3</v>
      </c>
      <c r="AT2321" s="2">
        <f t="shared" si="917"/>
        <v>0</v>
      </c>
      <c r="AU2321" s="2">
        <f t="shared" si="918"/>
        <v>2.478681692303474E-3</v>
      </c>
      <c r="AW2321" t="s">
        <v>776</v>
      </c>
      <c r="AX2321" t="s">
        <v>1356</v>
      </c>
      <c r="BA2321" s="119">
        <v>41</v>
      </c>
      <c r="BB2321" s="121">
        <v>51</v>
      </c>
      <c r="BC2321" s="125">
        <f t="shared" si="900"/>
        <v>41051</v>
      </c>
      <c r="BE2321" s="7" t="s">
        <v>228</v>
      </c>
      <c r="BR2321" s="66">
        <v>2371</v>
      </c>
    </row>
    <row r="2322" spans="1:70" hidden="1" outlineLevel="1">
      <c r="A2322" t="s">
        <v>1895</v>
      </c>
      <c r="B2322" t="s">
        <v>1356</v>
      </c>
      <c r="C2322" s="1">
        <f t="shared" si="910"/>
        <v>36207</v>
      </c>
      <c r="D2322" s="7">
        <f>IF(N2322&gt;0, RANK(N2322,(N2322:P2322,Q2322:AE2322)),0)</f>
        <v>2</v>
      </c>
      <c r="E2322" s="7">
        <f>IF(O2322&gt;0,RANK(O2322,(N2322:P2322,Q2322:AE2322)),0)</f>
        <v>1</v>
      </c>
      <c r="F2322" s="7">
        <f>IF(P2322&gt;0,RANK(P2322,(N2322:P2322,Q2322:AE2322)),0)</f>
        <v>3</v>
      </c>
      <c r="G2322" s="1">
        <f t="shared" si="920"/>
        <v>178</v>
      </c>
      <c r="H2322" s="2">
        <f t="shared" si="921"/>
        <v>4.9161764299721052E-3</v>
      </c>
      <c r="I2322" s="2"/>
      <c r="J2322" s="2">
        <f t="shared" si="911"/>
        <v>0.48432623525837543</v>
      </c>
      <c r="K2322" s="2">
        <f t="shared" si="912"/>
        <v>0.48924241168834753</v>
      </c>
      <c r="L2322" s="2">
        <f t="shared" si="913"/>
        <v>8.8380699864667057E-3</v>
      </c>
      <c r="M2322" s="2">
        <f t="shared" si="914"/>
        <v>1.7593283066810281E-2</v>
      </c>
      <c r="N2322" s="66">
        <v>17536</v>
      </c>
      <c r="O2322" s="66">
        <v>17714</v>
      </c>
      <c r="P2322" s="66">
        <v>320</v>
      </c>
      <c r="Q2322" s="66">
        <v>116</v>
      </c>
      <c r="R2322" s="66">
        <v>79</v>
      </c>
      <c r="S2322" s="66">
        <v>184</v>
      </c>
      <c r="W2322" s="66">
        <f t="shared" si="919"/>
        <v>258</v>
      </c>
      <c r="AN2322" s="7">
        <f>IF(Q2322&gt;0,RANK(Q2322,(N2322:P2322,Q2322:AE2322)),0)</f>
        <v>6</v>
      </c>
      <c r="AO2322" s="7">
        <f>IF(R2322&gt;0,RANK(R2322,(N2322:P2322,Q2322:AE2322)),0)</f>
        <v>7</v>
      </c>
      <c r="AP2322" s="7">
        <f>IF(T2322&gt;0,RANK(T2322,(N2322:P2322,Q2322:AE2322)),0)</f>
        <v>0</v>
      </c>
      <c r="AQ2322" s="7">
        <f>IF(S2322&gt;0,RANK(S2322,(N2322:P2322,Q2322:AE2322)),0)</f>
        <v>5</v>
      </c>
      <c r="AR2322" s="2">
        <f t="shared" si="915"/>
        <v>3.2038003700941807E-3</v>
      </c>
      <c r="AS2322" s="2">
        <f t="shared" si="916"/>
        <v>2.1818985279089677E-3</v>
      </c>
      <c r="AT2322" s="2">
        <f t="shared" si="917"/>
        <v>0</v>
      </c>
      <c r="AU2322" s="2">
        <f t="shared" si="918"/>
        <v>5.081890242218356E-3</v>
      </c>
      <c r="AW2322" t="s">
        <v>1895</v>
      </c>
      <c r="AX2322" t="s">
        <v>1356</v>
      </c>
      <c r="AY2322">
        <v>5</v>
      </c>
      <c r="BA2322" s="119">
        <v>41</v>
      </c>
      <c r="BB2322" s="121">
        <v>53</v>
      </c>
      <c r="BC2322" s="125">
        <f t="shared" si="900"/>
        <v>41053</v>
      </c>
      <c r="BE2322" s="7" t="s">
        <v>228</v>
      </c>
      <c r="BR2322" s="66">
        <v>258</v>
      </c>
    </row>
    <row r="2323" spans="1:70" hidden="1" outlineLevel="1">
      <c r="A2323" t="s">
        <v>701</v>
      </c>
      <c r="B2323" t="s">
        <v>1356</v>
      </c>
      <c r="C2323" s="1">
        <f t="shared" si="910"/>
        <v>1047</v>
      </c>
      <c r="D2323" s="7">
        <f>IF(N2323&gt;0, RANK(N2323,(N2323:P2323,Q2323:AE2323)),0)</f>
        <v>2</v>
      </c>
      <c r="E2323" s="7">
        <f>IF(O2323&gt;0,RANK(O2323,(N2323:P2323,Q2323:AE2323)),0)</f>
        <v>1</v>
      </c>
      <c r="F2323" s="7">
        <f>IF(P2323&gt;0,RANK(P2323,(N2323:P2323,Q2323:AE2323)),0)</f>
        <v>3</v>
      </c>
      <c r="G2323" s="1">
        <f t="shared" si="920"/>
        <v>249</v>
      </c>
      <c r="H2323" s="2">
        <f t="shared" si="921"/>
        <v>0.23782234957020057</v>
      </c>
      <c r="I2323" s="2"/>
      <c r="J2323" s="2">
        <f t="shared" si="911"/>
        <v>0.36771728748806115</v>
      </c>
      <c r="K2323" s="2">
        <f t="shared" si="912"/>
        <v>0.60553963705826175</v>
      </c>
      <c r="L2323" s="2">
        <f t="shared" si="913"/>
        <v>7.6408787010506206E-3</v>
      </c>
      <c r="M2323" s="2">
        <f t="shared" si="914"/>
        <v>1.9102196752626425E-2</v>
      </c>
      <c r="N2323" s="66">
        <v>385</v>
      </c>
      <c r="O2323" s="66">
        <v>634</v>
      </c>
      <c r="P2323" s="66">
        <v>8</v>
      </c>
      <c r="Q2323" s="66">
        <v>5</v>
      </c>
      <c r="R2323" s="66">
        <v>1</v>
      </c>
      <c r="S2323" s="66">
        <v>6</v>
      </c>
      <c r="W2323" s="66">
        <f t="shared" si="919"/>
        <v>8</v>
      </c>
      <c r="AN2323" s="7">
        <f>IF(Q2323&gt;0,RANK(Q2323,(N2323:P2323,Q2323:AE2323)),0)</f>
        <v>6</v>
      </c>
      <c r="AO2323" s="7">
        <f>IF(R2323&gt;0,RANK(R2323,(N2323:P2323,Q2323:AE2323)),0)</f>
        <v>7</v>
      </c>
      <c r="AP2323" s="7">
        <f>IF(T2323&gt;0,RANK(T2323,(N2323:P2323,Q2323:AE2323)),0)</f>
        <v>0</v>
      </c>
      <c r="AQ2323" s="7">
        <f>IF(S2323&gt;0,RANK(S2323,(N2323:P2323,Q2323:AE2323)),0)</f>
        <v>5</v>
      </c>
      <c r="AR2323" s="2">
        <f t="shared" si="915"/>
        <v>4.7755491881566383E-3</v>
      </c>
      <c r="AS2323" s="2">
        <f t="shared" si="916"/>
        <v>9.5510983763132757E-4</v>
      </c>
      <c r="AT2323" s="2">
        <f t="shared" si="917"/>
        <v>0</v>
      </c>
      <c r="AU2323" s="2">
        <f t="shared" si="918"/>
        <v>5.7306590257879654E-3</v>
      </c>
      <c r="AW2323" t="s">
        <v>701</v>
      </c>
      <c r="AX2323" t="s">
        <v>1356</v>
      </c>
      <c r="AY2323">
        <v>2</v>
      </c>
      <c r="BA2323" s="119">
        <v>41</v>
      </c>
      <c r="BB2323" s="121">
        <v>55</v>
      </c>
      <c r="BC2323" s="125">
        <f t="shared" si="900"/>
        <v>41055</v>
      </c>
      <c r="BE2323" s="7" t="s">
        <v>228</v>
      </c>
      <c r="BR2323" s="66">
        <v>8</v>
      </c>
    </row>
    <row r="2324" spans="1:70" hidden="1" outlineLevel="1">
      <c r="A2324" t="s">
        <v>3329</v>
      </c>
      <c r="B2324" t="s">
        <v>1356</v>
      </c>
      <c r="C2324" s="1">
        <f t="shared" si="910"/>
        <v>13297</v>
      </c>
      <c r="D2324" s="7">
        <f>IF(N2324&gt;0, RANK(N2324,(N2324:P2324,Q2324:AE2324)),0)</f>
        <v>1</v>
      </c>
      <c r="E2324" s="7">
        <f>IF(O2324&gt;0,RANK(O2324,(N2324:P2324,Q2324:AE2324)),0)</f>
        <v>2</v>
      </c>
      <c r="F2324" s="7">
        <f>IF(P2324&gt;0,RANK(P2324,(N2324:P2324,Q2324:AE2324)),0)</f>
        <v>3</v>
      </c>
      <c r="G2324" s="1">
        <f t="shared" si="920"/>
        <v>1315</v>
      </c>
      <c r="H2324" s="2">
        <f t="shared" si="921"/>
        <v>9.8894487478378576E-2</v>
      </c>
      <c r="I2324" s="2"/>
      <c r="J2324" s="2">
        <f t="shared" si="911"/>
        <v>0.53184928931337894</v>
      </c>
      <c r="K2324" s="2">
        <f t="shared" si="912"/>
        <v>0.4329548018350004</v>
      </c>
      <c r="L2324" s="2">
        <f t="shared" si="913"/>
        <v>1.4815371888395878E-2</v>
      </c>
      <c r="M2324" s="2">
        <f t="shared" si="914"/>
        <v>2.0380536963224782E-2</v>
      </c>
      <c r="N2324" s="66">
        <v>7072</v>
      </c>
      <c r="O2324" s="66">
        <v>5757</v>
      </c>
      <c r="P2324" s="66">
        <v>197</v>
      </c>
      <c r="Q2324" s="66">
        <v>58</v>
      </c>
      <c r="R2324" s="66">
        <v>42</v>
      </c>
      <c r="S2324" s="66">
        <v>59</v>
      </c>
      <c r="W2324" s="66">
        <f t="shared" si="919"/>
        <v>112</v>
      </c>
      <c r="AN2324" s="7">
        <f>IF(Q2324&gt;0,RANK(Q2324,(N2324:P2324,Q2324:AE2324)),0)</f>
        <v>6</v>
      </c>
      <c r="AO2324" s="7">
        <f>IF(R2324&gt;0,RANK(R2324,(N2324:P2324,Q2324:AE2324)),0)</f>
        <v>7</v>
      </c>
      <c r="AP2324" s="7">
        <f>IF(T2324&gt;0,RANK(T2324,(N2324:P2324,Q2324:AE2324)),0)</f>
        <v>0</v>
      </c>
      <c r="AQ2324" s="7">
        <f>IF(S2324&gt;0,RANK(S2324,(N2324:P2324,Q2324:AE2324)),0)</f>
        <v>5</v>
      </c>
      <c r="AR2324" s="2">
        <f t="shared" si="915"/>
        <v>4.3618861397307666E-3</v>
      </c>
      <c r="AS2324" s="2">
        <f t="shared" si="916"/>
        <v>3.1586072046326237E-3</v>
      </c>
      <c r="AT2324" s="2">
        <f t="shared" si="917"/>
        <v>0</v>
      </c>
      <c r="AU2324" s="2">
        <f t="shared" si="918"/>
        <v>4.4370910731744003E-3</v>
      </c>
      <c r="AW2324" t="s">
        <v>3329</v>
      </c>
      <c r="AX2324" t="s">
        <v>1356</v>
      </c>
      <c r="AY2324">
        <v>5</v>
      </c>
      <c r="BA2324" s="119">
        <v>41</v>
      </c>
      <c r="BB2324" s="121">
        <v>57</v>
      </c>
      <c r="BC2324" s="125">
        <f t="shared" si="900"/>
        <v>41057</v>
      </c>
      <c r="BE2324" s="7" t="s">
        <v>228</v>
      </c>
      <c r="BR2324" s="66">
        <v>112</v>
      </c>
    </row>
    <row r="2325" spans="1:70" hidden="1" outlineLevel="1">
      <c r="A2325" t="s">
        <v>2019</v>
      </c>
      <c r="B2325" t="s">
        <v>1356</v>
      </c>
      <c r="C2325" s="1">
        <f t="shared" si="910"/>
        <v>25523</v>
      </c>
      <c r="D2325" s="7">
        <f>IF(N2325&gt;0, RANK(N2325,(N2325:P2325,Q2325:AE2325)),0)</f>
        <v>2</v>
      </c>
      <c r="E2325" s="7">
        <f>IF(O2325&gt;0,RANK(O2325,(N2325:P2325,Q2325:AE2325)),0)</f>
        <v>1</v>
      </c>
      <c r="F2325" s="7">
        <f>IF(P2325&gt;0,RANK(P2325,(N2325:P2325,Q2325:AE2325)),0)</f>
        <v>3</v>
      </c>
      <c r="G2325" s="1">
        <f t="shared" si="920"/>
        <v>5770</v>
      </c>
      <c r="H2325" s="2">
        <f t="shared" si="921"/>
        <v>0.22607060298554246</v>
      </c>
      <c r="I2325" s="2"/>
      <c r="J2325" s="2">
        <f t="shared" si="911"/>
        <v>0.37158641225561256</v>
      </c>
      <c r="K2325" s="2">
        <f t="shared" si="912"/>
        <v>0.597657015241155</v>
      </c>
      <c r="L2325" s="2">
        <f t="shared" si="913"/>
        <v>9.5991850487795322E-3</v>
      </c>
      <c r="M2325" s="2">
        <f t="shared" si="914"/>
        <v>2.1157387454452961E-2</v>
      </c>
      <c r="N2325" s="66">
        <v>9484</v>
      </c>
      <c r="O2325" s="66">
        <v>15254</v>
      </c>
      <c r="P2325" s="66">
        <v>245</v>
      </c>
      <c r="Q2325" s="66">
        <v>113</v>
      </c>
      <c r="R2325" s="66">
        <v>56</v>
      </c>
      <c r="S2325" s="66">
        <v>166</v>
      </c>
      <c r="W2325" s="66">
        <f t="shared" si="919"/>
        <v>205</v>
      </c>
      <c r="AN2325" s="7">
        <f>IF(Q2325&gt;0,RANK(Q2325,(N2325:P2325,Q2325:AE2325)),0)</f>
        <v>6</v>
      </c>
      <c r="AO2325" s="7">
        <f>IF(R2325&gt;0,RANK(R2325,(N2325:P2325,Q2325:AE2325)),0)</f>
        <v>7</v>
      </c>
      <c r="AP2325" s="7">
        <f>IF(T2325&gt;0,RANK(T2325,(N2325:P2325,Q2325:AE2325)),0)</f>
        <v>0</v>
      </c>
      <c r="AQ2325" s="7">
        <f>IF(S2325&gt;0,RANK(S2325,(N2325:P2325,Q2325:AE2325)),0)</f>
        <v>5</v>
      </c>
      <c r="AR2325" s="2">
        <f t="shared" si="915"/>
        <v>4.4273792265799479E-3</v>
      </c>
      <c r="AS2325" s="2">
        <f t="shared" si="916"/>
        <v>2.1940994397210358E-3</v>
      </c>
      <c r="AT2325" s="2">
        <f t="shared" si="917"/>
        <v>0</v>
      </c>
      <c r="AU2325" s="2">
        <f t="shared" si="918"/>
        <v>6.5039376248873567E-3</v>
      </c>
      <c r="AW2325" t="s">
        <v>2019</v>
      </c>
      <c r="AX2325" t="s">
        <v>1356</v>
      </c>
      <c r="AY2325">
        <v>2</v>
      </c>
      <c r="BA2325" s="119">
        <v>41</v>
      </c>
      <c r="BB2325" s="121">
        <v>59</v>
      </c>
      <c r="BC2325" s="125">
        <f t="shared" si="900"/>
        <v>41059</v>
      </c>
      <c r="BE2325" s="7" t="s">
        <v>228</v>
      </c>
      <c r="BR2325" s="66">
        <v>205</v>
      </c>
    </row>
    <row r="2326" spans="1:70" hidden="1" outlineLevel="1">
      <c r="A2326" t="s">
        <v>2947</v>
      </c>
      <c r="B2326" t="s">
        <v>1356</v>
      </c>
      <c r="C2326" s="1">
        <f t="shared" si="910"/>
        <v>12594</v>
      </c>
      <c r="D2326" s="7">
        <f>IF(N2326&gt;0, RANK(N2326,(N2326:P2326,Q2326:AE2326)),0)</f>
        <v>2</v>
      </c>
      <c r="E2326" s="7">
        <f>IF(O2326&gt;0,RANK(O2326,(N2326:P2326,Q2326:AE2326)),0)</f>
        <v>1</v>
      </c>
      <c r="F2326" s="7">
        <f>IF(P2326&gt;0,RANK(P2326,(N2326:P2326,Q2326:AE2326)),0)</f>
        <v>3</v>
      </c>
      <c r="G2326" s="1">
        <f t="shared" si="920"/>
        <v>2968</v>
      </c>
      <c r="H2326" s="2">
        <f t="shared" si="921"/>
        <v>0.23566777830713037</v>
      </c>
      <c r="I2326" s="2"/>
      <c r="J2326" s="2">
        <f t="shared" si="911"/>
        <v>0.36628553279339365</v>
      </c>
      <c r="K2326" s="2">
        <f t="shared" si="912"/>
        <v>0.60195331110052408</v>
      </c>
      <c r="L2326" s="2">
        <f t="shared" si="913"/>
        <v>9.4489439415594723E-3</v>
      </c>
      <c r="M2326" s="2">
        <f t="shared" si="914"/>
        <v>2.2312212164522852E-2</v>
      </c>
      <c r="N2326" s="66">
        <v>4613</v>
      </c>
      <c r="O2326" s="66">
        <v>7581</v>
      </c>
      <c r="P2326" s="66">
        <v>119</v>
      </c>
      <c r="Q2326" s="66">
        <v>63</v>
      </c>
      <c r="R2326" s="66">
        <v>23</v>
      </c>
      <c r="S2326" s="66">
        <v>85</v>
      </c>
      <c r="W2326" s="66">
        <f t="shared" si="919"/>
        <v>110</v>
      </c>
      <c r="AN2326" s="7">
        <f>IF(Q2326&gt;0,RANK(Q2326,(N2326:P2326,Q2326:AE2326)),0)</f>
        <v>6</v>
      </c>
      <c r="AO2326" s="7">
        <f>IF(R2326&gt;0,RANK(R2326,(N2326:P2326,Q2326:AE2326)),0)</f>
        <v>7</v>
      </c>
      <c r="AP2326" s="7">
        <f>IF(T2326&gt;0,RANK(T2326,(N2326:P2326,Q2326:AE2326)),0)</f>
        <v>0</v>
      </c>
      <c r="AQ2326" s="7">
        <f>IF(S2326&gt;0,RANK(S2326,(N2326:P2326,Q2326:AE2326)),0)</f>
        <v>5</v>
      </c>
      <c r="AR2326" s="2">
        <f t="shared" si="915"/>
        <v>5.0023820867079564E-3</v>
      </c>
      <c r="AS2326" s="2">
        <f t="shared" si="916"/>
        <v>1.82626647609973E-3</v>
      </c>
      <c r="AT2326" s="2">
        <f t="shared" si="917"/>
        <v>0</v>
      </c>
      <c r="AU2326" s="2">
        <f t="shared" si="918"/>
        <v>6.749245672542481E-3</v>
      </c>
      <c r="AW2326" t="s">
        <v>2947</v>
      </c>
      <c r="AX2326" t="s">
        <v>1356</v>
      </c>
      <c r="AY2326">
        <v>2</v>
      </c>
      <c r="BA2326" s="119">
        <v>41</v>
      </c>
      <c r="BB2326" s="121">
        <v>61</v>
      </c>
      <c r="BC2326" s="125">
        <f t="shared" si="900"/>
        <v>41061</v>
      </c>
      <c r="BE2326" s="7" t="s">
        <v>228</v>
      </c>
      <c r="BR2326" s="66">
        <v>110</v>
      </c>
    </row>
    <row r="2327" spans="1:70" hidden="1" outlineLevel="1">
      <c r="A2327" t="s">
        <v>2814</v>
      </c>
      <c r="B2327" t="s">
        <v>1356</v>
      </c>
      <c r="C2327" s="1">
        <f t="shared" si="910"/>
        <v>4465</v>
      </c>
      <c r="D2327" s="7">
        <f>IF(N2327&gt;0, RANK(N2327,(N2327:P2327,Q2327:AE2327)),0)</f>
        <v>2</v>
      </c>
      <c r="E2327" s="7">
        <f>IF(O2327&gt;0,RANK(O2327,(N2327:P2327,Q2327:AE2327)),0)</f>
        <v>1</v>
      </c>
      <c r="F2327" s="7">
        <f>IF(P2327&gt;0,RANK(P2327,(N2327:P2327,Q2327:AE2327)),0)</f>
        <v>4</v>
      </c>
      <c r="G2327" s="1">
        <f t="shared" si="920"/>
        <v>1344</v>
      </c>
      <c r="H2327" s="2">
        <f t="shared" si="921"/>
        <v>0.30100783874580067</v>
      </c>
      <c r="I2327" s="2"/>
      <c r="J2327" s="2">
        <f t="shared" si="911"/>
        <v>0.33415453527435612</v>
      </c>
      <c r="K2327" s="2">
        <f t="shared" si="912"/>
        <v>0.63516237402015674</v>
      </c>
      <c r="L2327" s="2">
        <f t="shared" si="913"/>
        <v>7.8387458006718928E-3</v>
      </c>
      <c r="M2327" s="2">
        <f t="shared" si="914"/>
        <v>2.2844344904815246E-2</v>
      </c>
      <c r="N2327" s="66">
        <v>1492</v>
      </c>
      <c r="O2327" s="66">
        <v>2836</v>
      </c>
      <c r="P2327" s="66">
        <v>35</v>
      </c>
      <c r="Q2327" s="66">
        <v>24</v>
      </c>
      <c r="R2327" s="66">
        <v>6</v>
      </c>
      <c r="S2327" s="66">
        <v>30</v>
      </c>
      <c r="W2327" s="66">
        <f t="shared" si="919"/>
        <v>42</v>
      </c>
      <c r="AN2327" s="7">
        <f>IF(Q2327&gt;0,RANK(Q2327,(N2327:P2327,Q2327:AE2327)),0)</f>
        <v>6</v>
      </c>
      <c r="AO2327" s="7">
        <f>IF(R2327&gt;0,RANK(R2327,(N2327:P2327,Q2327:AE2327)),0)</f>
        <v>7</v>
      </c>
      <c r="AP2327" s="7">
        <f>IF(T2327&gt;0,RANK(T2327,(N2327:P2327,Q2327:AE2327)),0)</f>
        <v>0</v>
      </c>
      <c r="AQ2327" s="7">
        <f>IF(S2327&gt;0,RANK(S2327,(N2327:P2327,Q2327:AE2327)),0)</f>
        <v>5</v>
      </c>
      <c r="AR2327" s="2">
        <f t="shared" si="915"/>
        <v>5.3751399776035833E-3</v>
      </c>
      <c r="AS2327" s="2">
        <f t="shared" si="916"/>
        <v>1.3437849944008958E-3</v>
      </c>
      <c r="AT2327" s="2">
        <f t="shared" si="917"/>
        <v>0</v>
      </c>
      <c r="AU2327" s="2">
        <f t="shared" si="918"/>
        <v>6.7189249720044789E-3</v>
      </c>
      <c r="AW2327" t="s">
        <v>2814</v>
      </c>
      <c r="AX2327" t="s">
        <v>1356</v>
      </c>
      <c r="AY2327">
        <v>2</v>
      </c>
      <c r="BA2327" s="119">
        <v>41</v>
      </c>
      <c r="BB2327" s="121">
        <v>63</v>
      </c>
      <c r="BC2327" s="125">
        <f t="shared" si="900"/>
        <v>41063</v>
      </c>
      <c r="BE2327" s="7" t="s">
        <v>228</v>
      </c>
      <c r="BR2327" s="66">
        <v>42</v>
      </c>
    </row>
    <row r="2328" spans="1:70" hidden="1" outlineLevel="1">
      <c r="A2328" t="s">
        <v>3234</v>
      </c>
      <c r="B2328" t="s">
        <v>1356</v>
      </c>
      <c r="C2328" s="1">
        <f t="shared" si="910"/>
        <v>11380</v>
      </c>
      <c r="D2328" s="7">
        <f>IF(N2328&gt;0, RANK(N2328,(N2328:P2328,Q2328:AE2328)),0)</f>
        <v>1</v>
      </c>
      <c r="E2328" s="7">
        <f>IF(O2328&gt;0,RANK(O2328,(N2328:P2328,Q2328:AE2328)),0)</f>
        <v>2</v>
      </c>
      <c r="F2328" s="7">
        <f>IF(P2328&gt;0,RANK(P2328,(N2328:P2328,Q2328:AE2328)),0)</f>
        <v>3</v>
      </c>
      <c r="G2328" s="1">
        <f t="shared" si="920"/>
        <v>803</v>
      </c>
      <c r="H2328" s="2">
        <f t="shared" si="921"/>
        <v>7.0562390158172228E-2</v>
      </c>
      <c r="I2328" s="2"/>
      <c r="J2328" s="2">
        <f t="shared" si="911"/>
        <v>0.51898066783831287</v>
      </c>
      <c r="K2328" s="2">
        <f t="shared" si="912"/>
        <v>0.44841827768014059</v>
      </c>
      <c r="L2328" s="2">
        <f t="shared" si="913"/>
        <v>1.2302284710017574E-2</v>
      </c>
      <c r="M2328" s="2">
        <f t="shared" si="914"/>
        <v>2.0298769771528967E-2</v>
      </c>
      <c r="N2328" s="66">
        <v>5906</v>
      </c>
      <c r="O2328" s="66">
        <v>5103</v>
      </c>
      <c r="P2328" s="66">
        <v>140</v>
      </c>
      <c r="Q2328" s="66">
        <v>46</v>
      </c>
      <c r="R2328" s="66">
        <v>31</v>
      </c>
      <c r="S2328" s="66">
        <v>61</v>
      </c>
      <c r="W2328" s="66">
        <f t="shared" si="919"/>
        <v>93</v>
      </c>
      <c r="AN2328" s="7">
        <f>IF(Q2328&gt;0,RANK(Q2328,(N2328:P2328,Q2328:AE2328)),0)</f>
        <v>6</v>
      </c>
      <c r="AO2328" s="7">
        <f>IF(R2328&gt;0,RANK(R2328,(N2328:P2328,Q2328:AE2328)),0)</f>
        <v>7</v>
      </c>
      <c r="AP2328" s="7">
        <f>IF(T2328&gt;0,RANK(T2328,(N2328:P2328,Q2328:AE2328)),0)</f>
        <v>0</v>
      </c>
      <c r="AQ2328" s="7">
        <f>IF(S2328&gt;0,RANK(S2328,(N2328:P2328,Q2328:AE2328)),0)</f>
        <v>5</v>
      </c>
      <c r="AR2328" s="2">
        <f t="shared" si="915"/>
        <v>4.0421792618629175E-3</v>
      </c>
      <c r="AS2328" s="2">
        <f t="shared" si="916"/>
        <v>2.7240773286467488E-3</v>
      </c>
      <c r="AT2328" s="2">
        <f t="shared" si="917"/>
        <v>0</v>
      </c>
      <c r="AU2328" s="2">
        <f t="shared" si="918"/>
        <v>5.3602811950790863E-3</v>
      </c>
      <c r="AW2328" t="s">
        <v>3234</v>
      </c>
      <c r="AX2328" t="s">
        <v>1356</v>
      </c>
      <c r="AY2328">
        <v>2</v>
      </c>
      <c r="BA2328" s="119">
        <v>41</v>
      </c>
      <c r="BB2328" s="121">
        <v>65</v>
      </c>
      <c r="BC2328" s="125">
        <f t="shared" si="900"/>
        <v>41065</v>
      </c>
      <c r="BE2328" s="7" t="s">
        <v>228</v>
      </c>
      <c r="BR2328" s="66">
        <v>93</v>
      </c>
    </row>
    <row r="2329" spans="1:70" hidden="1" outlineLevel="1">
      <c r="A2329" t="s">
        <v>1616</v>
      </c>
      <c r="B2329" t="s">
        <v>1356</v>
      </c>
      <c r="C2329" s="1">
        <f t="shared" si="910"/>
        <v>236632</v>
      </c>
      <c r="D2329" s="7">
        <f>IF(N2329&gt;0, RANK(N2329,(N2329:P2329,Q2329:AE2329)),0)</f>
        <v>1</v>
      </c>
      <c r="E2329" s="7">
        <f>IF(O2329&gt;0,RANK(O2329,(N2329:P2329,Q2329:AE2329)),0)</f>
        <v>2</v>
      </c>
      <c r="F2329" s="7">
        <f>IF(P2329&gt;0,RANK(P2329,(N2329:P2329,Q2329:AE2329)),0)</f>
        <v>3</v>
      </c>
      <c r="G2329" s="1">
        <f t="shared" si="920"/>
        <v>52359</v>
      </c>
      <c r="H2329" s="2">
        <f t="shared" si="921"/>
        <v>0.22126762229960445</v>
      </c>
      <c r="I2329" s="2"/>
      <c r="J2329" s="2">
        <f t="shared" si="911"/>
        <v>0.59816085736502245</v>
      </c>
      <c r="K2329" s="2">
        <f t="shared" si="912"/>
        <v>0.37689323506541805</v>
      </c>
      <c r="L2329" s="2">
        <f t="shared" si="913"/>
        <v>7.9955373744886576E-3</v>
      </c>
      <c r="M2329" s="2">
        <f t="shared" si="914"/>
        <v>1.6950370195070841E-2</v>
      </c>
      <c r="N2329" s="66">
        <v>141544</v>
      </c>
      <c r="O2329" s="66">
        <v>89185</v>
      </c>
      <c r="P2329" s="66">
        <v>1892</v>
      </c>
      <c r="Q2329" s="66">
        <v>1148</v>
      </c>
      <c r="R2329" s="66">
        <v>379</v>
      </c>
      <c r="S2329" s="66">
        <v>895</v>
      </c>
      <c r="W2329" s="66">
        <f t="shared" si="919"/>
        <v>1589</v>
      </c>
      <c r="AN2329" s="7">
        <f>IF(Q2329&gt;0,RANK(Q2329,(N2329:P2329,Q2329:AE2329)),0)</f>
        <v>5</v>
      </c>
      <c r="AO2329" s="7">
        <f>IF(R2329&gt;0,RANK(R2329,(N2329:P2329,Q2329:AE2329)),0)</f>
        <v>7</v>
      </c>
      <c r="AP2329" s="7">
        <f>IF(T2329&gt;0,RANK(T2329,(N2329:P2329,Q2329:AE2329)),0)</f>
        <v>0</v>
      </c>
      <c r="AQ2329" s="7">
        <f>IF(S2329&gt;0,RANK(S2329,(N2329:P2329,Q2329:AE2329)),0)</f>
        <v>6</v>
      </c>
      <c r="AR2329" s="2">
        <f t="shared" si="915"/>
        <v>4.8514148551337096E-3</v>
      </c>
      <c r="AS2329" s="2">
        <f t="shared" si="916"/>
        <v>1.6016430575746306E-3</v>
      </c>
      <c r="AT2329" s="2">
        <f t="shared" si="917"/>
        <v>0</v>
      </c>
      <c r="AU2329" s="2">
        <f t="shared" si="918"/>
        <v>3.7822441597079007E-3</v>
      </c>
      <c r="AW2329" t="s">
        <v>1616</v>
      </c>
      <c r="AX2329" t="s">
        <v>1356</v>
      </c>
      <c r="AY2329">
        <v>1</v>
      </c>
      <c r="BA2329" s="119">
        <v>41</v>
      </c>
      <c r="BB2329" s="121">
        <v>67</v>
      </c>
      <c r="BC2329" s="125">
        <f t="shared" si="900"/>
        <v>41067</v>
      </c>
      <c r="BE2329" s="7" t="s">
        <v>228</v>
      </c>
      <c r="BR2329" s="66">
        <v>1589</v>
      </c>
    </row>
    <row r="2330" spans="1:70" hidden="1" outlineLevel="1">
      <c r="A2330" t="s">
        <v>2566</v>
      </c>
      <c r="B2330" t="s">
        <v>1356</v>
      </c>
      <c r="C2330" s="1">
        <f t="shared" si="910"/>
        <v>812</v>
      </c>
      <c r="D2330" s="7">
        <f>IF(N2330&gt;0, RANK(N2330,(N2330:P2330,Q2330:AE2330)),0)</f>
        <v>2</v>
      </c>
      <c r="E2330" s="7">
        <f>IF(O2330&gt;0,RANK(O2330,(N2330:P2330,Q2330:AE2330)),0)</f>
        <v>1</v>
      </c>
      <c r="F2330" s="7">
        <f>IF(P2330&gt;0,RANK(P2330,(N2330:P2330,Q2330:AE2330)),0)</f>
        <v>3</v>
      </c>
      <c r="G2330" s="1">
        <f t="shared" si="920"/>
        <v>217</v>
      </c>
      <c r="H2330" s="2">
        <f t="shared" si="921"/>
        <v>0.26724137931034481</v>
      </c>
      <c r="I2330" s="2"/>
      <c r="J2330" s="2">
        <f t="shared" si="911"/>
        <v>0.3460591133004926</v>
      </c>
      <c r="K2330" s="2">
        <f t="shared" si="912"/>
        <v>0.61330049261083741</v>
      </c>
      <c r="L2330" s="2">
        <f t="shared" si="913"/>
        <v>1.3546798029556651E-2</v>
      </c>
      <c r="M2330" s="2">
        <f t="shared" si="914"/>
        <v>2.7093596059113278E-2</v>
      </c>
      <c r="N2330" s="66">
        <v>281</v>
      </c>
      <c r="O2330" s="66">
        <v>498</v>
      </c>
      <c r="P2330" s="66">
        <v>11</v>
      </c>
      <c r="Q2330" s="66">
        <v>9</v>
      </c>
      <c r="R2330" s="66">
        <v>1</v>
      </c>
      <c r="S2330" s="66">
        <v>5</v>
      </c>
      <c r="W2330" s="66">
        <f t="shared" si="919"/>
        <v>7</v>
      </c>
      <c r="AN2330" s="7">
        <f>IF(Q2330&gt;0,RANK(Q2330,(N2330:P2330,Q2330:AE2330)),0)</f>
        <v>4</v>
      </c>
      <c r="AO2330" s="7">
        <f>IF(R2330&gt;0,RANK(R2330,(N2330:P2330,Q2330:AE2330)),0)</f>
        <v>7</v>
      </c>
      <c r="AP2330" s="7">
        <f>IF(T2330&gt;0,RANK(T2330,(N2330:P2330,Q2330:AE2330)),0)</f>
        <v>0</v>
      </c>
      <c r="AQ2330" s="7">
        <f>IF(S2330&gt;0,RANK(S2330,(N2330:P2330,Q2330:AE2330)),0)</f>
        <v>6</v>
      </c>
      <c r="AR2330" s="2">
        <f t="shared" si="915"/>
        <v>1.1083743842364532E-2</v>
      </c>
      <c r="AS2330" s="2">
        <f t="shared" si="916"/>
        <v>1.2315270935960591E-3</v>
      </c>
      <c r="AT2330" s="2">
        <f t="shared" si="917"/>
        <v>0</v>
      </c>
      <c r="AU2330" s="2">
        <f t="shared" si="918"/>
        <v>6.1576354679802959E-3</v>
      </c>
      <c r="AW2330" t="s">
        <v>2566</v>
      </c>
      <c r="AX2330" t="s">
        <v>1356</v>
      </c>
      <c r="AY2330">
        <v>2</v>
      </c>
      <c r="BA2330" s="119">
        <v>41</v>
      </c>
      <c r="BB2330" s="121">
        <v>69</v>
      </c>
      <c r="BC2330" s="125">
        <f t="shared" si="900"/>
        <v>41069</v>
      </c>
      <c r="BE2330" s="7" t="s">
        <v>228</v>
      </c>
      <c r="BR2330" s="66">
        <v>7</v>
      </c>
    </row>
    <row r="2331" spans="1:70" hidden="1" outlineLevel="1">
      <c r="A2331" t="s">
        <v>2676</v>
      </c>
      <c r="B2331" t="s">
        <v>1356</v>
      </c>
      <c r="C2331" s="1">
        <f t="shared" si="910"/>
        <v>43526</v>
      </c>
      <c r="D2331" s="7">
        <f>IF(N2331&gt;0, RANK(N2331,(N2331:P2331,Q2331:AE2331)),0)</f>
        <v>2</v>
      </c>
      <c r="E2331" s="7">
        <f>IF(O2331&gt;0,RANK(O2331,(N2331:P2331,Q2331:AE2331)),0)</f>
        <v>1</v>
      </c>
      <c r="F2331" s="7">
        <f>IF(P2331&gt;0,RANK(P2331,(N2331:P2331,Q2331:AE2331)),0)</f>
        <v>3</v>
      </c>
      <c r="G2331" s="1">
        <f t="shared" si="920"/>
        <v>593</v>
      </c>
      <c r="H2331" s="2">
        <f t="shared" si="921"/>
        <v>1.3624040803198088E-2</v>
      </c>
      <c r="I2331" s="2"/>
      <c r="J2331" s="2">
        <f t="shared" si="911"/>
        <v>0.47780636860726922</v>
      </c>
      <c r="K2331" s="2">
        <f t="shared" si="912"/>
        <v>0.49143040941046728</v>
      </c>
      <c r="L2331" s="2">
        <f t="shared" si="913"/>
        <v>1.0637320222395809E-2</v>
      </c>
      <c r="M2331" s="2">
        <f t="shared" si="914"/>
        <v>2.0125901759867691E-2</v>
      </c>
      <c r="N2331" s="66">
        <v>20797</v>
      </c>
      <c r="O2331" s="66">
        <v>21390</v>
      </c>
      <c r="P2331" s="66">
        <v>463</v>
      </c>
      <c r="Q2331" s="66">
        <v>186</v>
      </c>
      <c r="R2331" s="66">
        <v>90</v>
      </c>
      <c r="S2331" s="66">
        <v>258</v>
      </c>
      <c r="W2331" s="66">
        <f t="shared" si="919"/>
        <v>342</v>
      </c>
      <c r="AN2331" s="7">
        <f>IF(Q2331&gt;0,RANK(Q2331,(N2331:P2331,Q2331:AE2331)),0)</f>
        <v>6</v>
      </c>
      <c r="AO2331" s="7">
        <f>IF(R2331&gt;0,RANK(R2331,(N2331:P2331,Q2331:AE2331)),0)</f>
        <v>7</v>
      </c>
      <c r="AP2331" s="7">
        <f>IF(T2331&gt;0,RANK(T2331,(N2331:P2331,Q2331:AE2331)),0)</f>
        <v>0</v>
      </c>
      <c r="AQ2331" s="7">
        <f>IF(S2331&gt;0,RANK(S2331,(N2331:P2331,Q2331:AE2331)),0)</f>
        <v>5</v>
      </c>
      <c r="AR2331" s="2">
        <f t="shared" si="915"/>
        <v>4.2733079079171074E-3</v>
      </c>
      <c r="AS2331" s="2">
        <f t="shared" si="916"/>
        <v>2.0677296328631164E-3</v>
      </c>
      <c r="AT2331" s="2">
        <f t="shared" si="917"/>
        <v>0</v>
      </c>
      <c r="AU2331" s="2">
        <f t="shared" si="918"/>
        <v>5.9274916142075997E-3</v>
      </c>
      <c r="AW2331" t="s">
        <v>2676</v>
      </c>
      <c r="AX2331" t="s">
        <v>1356</v>
      </c>
      <c r="AY2331">
        <v>1</v>
      </c>
      <c r="BA2331" s="119">
        <v>41</v>
      </c>
      <c r="BB2331" s="121">
        <v>71</v>
      </c>
      <c r="BC2331" s="125">
        <f t="shared" si="900"/>
        <v>41071</v>
      </c>
      <c r="BE2331" s="7" t="s">
        <v>228</v>
      </c>
      <c r="BR2331" s="66">
        <v>342</v>
      </c>
    </row>
    <row r="2332" spans="1:70" collapsed="1">
      <c r="A2332" t="s">
        <v>1930</v>
      </c>
      <c r="B2332" t="s">
        <v>2781</v>
      </c>
      <c r="C2332" s="1">
        <f t="shared" si="910"/>
        <v>1827864</v>
      </c>
      <c r="D2332" s="7">
        <f>IF(N2332&gt;0, RANK(N2332,(N2332:P2332,Q2332:AE2332)),0)</f>
        <v>1</v>
      </c>
      <c r="E2332" s="7">
        <f>IF(O2332&gt;0,RANK(O2332,(N2332:P2332,Q2332:AE2332)),0)</f>
        <v>2</v>
      </c>
      <c r="F2332" s="7">
        <f>IF(P2332&gt;0,RANK(P2332,(N2332:P2332,Q2332:AE2332)),0)</f>
        <v>3</v>
      </c>
      <c r="G2332" s="1">
        <f t="shared" si="920"/>
        <v>298816</v>
      </c>
      <c r="H2332" s="2">
        <f t="shared" si="921"/>
        <v>0.16347824564628441</v>
      </c>
      <c r="I2332" s="2"/>
      <c r="J2332" s="2">
        <f t="shared" si="911"/>
        <v>0.56748806256920648</v>
      </c>
      <c r="K2332" s="2">
        <f t="shared" si="912"/>
        <v>0.40400981692292204</v>
      </c>
      <c r="L2332" s="2">
        <f t="shared" si="913"/>
        <v>1.0183470980335518E-2</v>
      </c>
      <c r="M2332" s="2">
        <f t="shared" si="914"/>
        <v>1.8318649527535969E-2</v>
      </c>
      <c r="N2332" s="66">
        <f t="shared" ref="N2332:S2332" si="922">SUM(N2296:N2331)</f>
        <v>1037291</v>
      </c>
      <c r="O2332" s="66">
        <f t="shared" si="922"/>
        <v>738475</v>
      </c>
      <c r="P2332" s="66">
        <f t="shared" si="922"/>
        <v>18614</v>
      </c>
      <c r="Q2332" s="66">
        <f t="shared" si="922"/>
        <v>7635</v>
      </c>
      <c r="R2332" s="66">
        <f t="shared" si="922"/>
        <v>4543</v>
      </c>
      <c r="S2332" s="66">
        <f t="shared" si="922"/>
        <v>7693</v>
      </c>
      <c r="W2332" s="66">
        <f t="shared" ref="W2332" si="923">SUM(W2296:W2331)</f>
        <v>13613</v>
      </c>
      <c r="AL2332" s="66">
        <f>SUM(AL2296:AL2331)</f>
        <v>0</v>
      </c>
      <c r="AN2332" s="7">
        <f>IF(Q2332&gt;0,RANK(Q2332,(N2332:P2332,Q2332:AE2332)),0)</f>
        <v>6</v>
      </c>
      <c r="AO2332" s="7">
        <f>IF(R2332&gt;0,RANK(R2332,(N2332:P2332,Q2332:AE2332)),0)</f>
        <v>7</v>
      </c>
      <c r="AP2332" s="7">
        <f>IF(T2332&gt;0,RANK(T2332,(N2332:P2332,Q2332:AE2332)),0)</f>
        <v>0</v>
      </c>
      <c r="AQ2332" s="7">
        <f>IF(S2332&gt;0,RANK(S2332,(N2332:P2332,Q2332:AE2332)),0)</f>
        <v>5</v>
      </c>
      <c r="AR2332" s="2">
        <f t="shared" si="915"/>
        <v>4.1770066044300889E-3</v>
      </c>
      <c r="AS2332" s="2">
        <f t="shared" si="916"/>
        <v>2.4854146698003788E-3</v>
      </c>
      <c r="AT2332" s="2">
        <f t="shared" si="917"/>
        <v>0</v>
      </c>
      <c r="AU2332" s="2">
        <f t="shared" si="918"/>
        <v>4.2087376303707501E-3</v>
      </c>
      <c r="AW2332" t="s">
        <v>1930</v>
      </c>
      <c r="AX2332" t="s">
        <v>2781</v>
      </c>
      <c r="BA2332" s="119">
        <v>41</v>
      </c>
      <c r="BB2332" s="121"/>
      <c r="BC2332" s="119">
        <v>41</v>
      </c>
      <c r="BE2332" s="7" t="s">
        <v>3272</v>
      </c>
      <c r="BR2332" s="66">
        <f>SUM(BR2296:BR2331)</f>
        <v>13613</v>
      </c>
    </row>
    <row r="2333" spans="1:70">
      <c r="C2333" s="1"/>
      <c r="E2333" s="7"/>
      <c r="F2333" s="7"/>
      <c r="I2333" s="2"/>
      <c r="AN2333" s="7"/>
      <c r="AO2333" s="7"/>
      <c r="AP2333" s="7"/>
      <c r="AQ2333" s="7"/>
      <c r="BA2333" s="119"/>
      <c r="BB2333" s="121"/>
      <c r="BC2333" s="125"/>
    </row>
    <row r="2334" spans="1:70" hidden="1" outlineLevel="1">
      <c r="A2334" t="s">
        <v>2268</v>
      </c>
      <c r="B2334" t="s">
        <v>1599</v>
      </c>
      <c r="C2334" s="1">
        <f t="shared" ref="C2334:C2365" si="924">SUM(N2334:AL2334)</f>
        <v>44596</v>
      </c>
      <c r="D2334" s="7">
        <f>IF(N2334&gt;0, RANK(N2334,(N2334:P2334,Q2334:AE2334)),0)</f>
        <v>2</v>
      </c>
      <c r="E2334" s="7">
        <f>IF(O2334&gt;0,RANK(O2334,(N2334:P2334,Q2334:AE2334)),0)</f>
        <v>1</v>
      </c>
      <c r="F2334" s="7">
        <f>IF(P2334&gt;0,RANK(P2334,(N2334:P2334,Q2334:AE2334)),0)</f>
        <v>3</v>
      </c>
      <c r="G2334" s="1">
        <f t="shared" si="920"/>
        <v>8716</v>
      </c>
      <c r="H2334" s="2">
        <f t="shared" si="921"/>
        <v>0.19544353753699883</v>
      </c>
      <c r="I2334" s="2"/>
      <c r="J2334" s="2">
        <f t="shared" ref="J2334:J2365" si="925">IF($C2334=0,"-",N2334/$C2334)</f>
        <v>0.39539420575836398</v>
      </c>
      <c r="K2334" s="2">
        <f t="shared" ref="K2334:K2365" si="926">IF($C2334=0,"-",O2334/$C2334)</f>
        <v>0.59083774329536276</v>
      </c>
      <c r="L2334" s="2">
        <f t="shared" ref="L2334:L2365" si="927">IF($C2334=0,"-",P2334/$C2334)</f>
        <v>7.9603551888061709E-3</v>
      </c>
      <c r="M2334" s="2">
        <f t="shared" ref="M2334:M2365" si="928">IF(C2334=0,"-",(1-J2334-K2334-L2334))</f>
        <v>5.8076957574671427E-3</v>
      </c>
      <c r="N2334" s="66">
        <v>17633</v>
      </c>
      <c r="O2334" s="66">
        <v>26349</v>
      </c>
      <c r="P2334" s="66">
        <v>355</v>
      </c>
      <c r="Q2334" s="66">
        <v>154</v>
      </c>
      <c r="S2334" s="66">
        <v>21</v>
      </c>
      <c r="W2334" s="66">
        <f>IF(Notes!B$31=1,IF(BR2334&gt;0,BR2334-SUM(R2334:V2334)-SUM(X2334:AL2334),SUM(BS2334:BY2334)),SUM(BS2334:BY2334))</f>
        <v>0</v>
      </c>
      <c r="AG2334" s="66">
        <v>84</v>
      </c>
      <c r="AN2334" s="7">
        <f>IF(Q2334&gt;0,RANK(Q2334,(N2334:P2334,Q2334:AE2334)),0)</f>
        <v>4</v>
      </c>
      <c r="AO2334" s="7">
        <f>IF(R2334&gt;0,RANK(R2334,(N2334:P2334,Q2334:AE2334)),0)</f>
        <v>0</v>
      </c>
      <c r="AP2334" s="7">
        <f>IF(T2334&gt;0,RANK(T2334,(N2334:P2334,Q2334:AE2334)),0)</f>
        <v>0</v>
      </c>
      <c r="AQ2334" s="7">
        <f>IF(S2334&gt;0,RANK(S2334,(N2334:P2334,Q2334:AE2334)),0)</f>
        <v>5</v>
      </c>
      <c r="AR2334" s="2">
        <f t="shared" ref="AR2334:AR2365" si="929">IF($C2334=0,"-",Q2334/$C2334)</f>
        <v>3.4532245044398601E-3</v>
      </c>
      <c r="AS2334" s="2">
        <f t="shared" ref="AS2334:AS2365" si="930">IF($C2334=0,"-",R2334/$C2334)</f>
        <v>0</v>
      </c>
      <c r="AT2334" s="2">
        <f t="shared" ref="AT2334:AT2365" si="931">IF($C2334=0,"-",T2334/$C2334)</f>
        <v>0</v>
      </c>
      <c r="AU2334" s="2">
        <f t="shared" ref="AU2334:AU2365" si="932">IF($C2334=0,"-",S2334/$C2334)</f>
        <v>4.7089425060543546E-4</v>
      </c>
      <c r="AW2334" t="s">
        <v>2268</v>
      </c>
      <c r="AX2334" t="s">
        <v>1599</v>
      </c>
      <c r="AY2334" s="66">
        <v>19</v>
      </c>
      <c r="BA2334" s="119">
        <v>42</v>
      </c>
      <c r="BB2334" s="121">
        <v>1</v>
      </c>
      <c r="BC2334" s="125">
        <f t="shared" si="900"/>
        <v>42001</v>
      </c>
      <c r="BE2334" s="7" t="s">
        <v>228</v>
      </c>
      <c r="BR2334" s="1">
        <v>250</v>
      </c>
    </row>
    <row r="2335" spans="1:70" hidden="1" outlineLevel="1">
      <c r="A2335" t="s">
        <v>2220</v>
      </c>
      <c r="B2335" t="s">
        <v>1599</v>
      </c>
      <c r="C2335" s="1">
        <f t="shared" si="924"/>
        <v>652185</v>
      </c>
      <c r="D2335" s="7">
        <f>IF(N2335&gt;0, RANK(N2335,(N2335:P2335,Q2335:AE2335)),0)</f>
        <v>1</v>
      </c>
      <c r="E2335" s="7">
        <f>IF(O2335&gt;0,RANK(O2335,(N2335:P2335,Q2335:AE2335)),0)</f>
        <v>2</v>
      </c>
      <c r="F2335" s="7">
        <f>IF(P2335&gt;0,RANK(P2335,(N2335:P2335,Q2335:AE2335)),0)</f>
        <v>3</v>
      </c>
      <c r="G2335" s="1">
        <f t="shared" si="920"/>
        <v>100806</v>
      </c>
      <c r="H2335" s="2">
        <f t="shared" si="921"/>
        <v>0.15456657236826973</v>
      </c>
      <c r="I2335" s="2"/>
      <c r="J2335" s="2">
        <f t="shared" si="925"/>
        <v>0.57215820664382033</v>
      </c>
      <c r="K2335" s="2">
        <f t="shared" si="926"/>
        <v>0.41759163427555063</v>
      </c>
      <c r="L2335" s="2">
        <f t="shared" si="927"/>
        <v>6.0212976379401548E-3</v>
      </c>
      <c r="M2335" s="2">
        <f t="shared" si="928"/>
        <v>4.2288614426888851E-3</v>
      </c>
      <c r="N2335" s="66">
        <v>373153</v>
      </c>
      <c r="O2335" s="66">
        <v>272347</v>
      </c>
      <c r="P2335" s="66">
        <v>3927</v>
      </c>
      <c r="Q2335" s="66">
        <v>2009</v>
      </c>
      <c r="S2335" s="105">
        <v>170</v>
      </c>
      <c r="W2335" s="66">
        <f>IF(Notes!B$31=1,IF(BR2335&gt;0,BR2335-SUM(R2335:V2335)-SUM(X2335:AL2335),SUM(BS2335:BY2335)),SUM(BS2335:BY2335))</f>
        <v>0</v>
      </c>
      <c r="AG2335" s="105">
        <v>579</v>
      </c>
      <c r="AN2335" s="7">
        <f>IF(Q2335&gt;0,RANK(Q2335,(N2335:P2335,Q2335:AE2335)),0)</f>
        <v>4</v>
      </c>
      <c r="AO2335" s="7">
        <f>IF(R2335&gt;0,RANK(R2335,(N2335:P2335,Q2335:AE2335)),0)</f>
        <v>0</v>
      </c>
      <c r="AP2335" s="7">
        <f>IF(T2335&gt;0,RANK(T2335,(N2335:P2335,Q2335:AE2335)),0)</f>
        <v>0</v>
      </c>
      <c r="AQ2335" s="7">
        <f>IF(S2335&gt;0,RANK(S2335,(N2335:P2335,Q2335:AE2335)),0)</f>
        <v>5</v>
      </c>
      <c r="AR2335" s="2">
        <f t="shared" si="929"/>
        <v>3.080414299623573E-3</v>
      </c>
      <c r="AS2335" s="2">
        <f t="shared" si="930"/>
        <v>0</v>
      </c>
      <c r="AT2335" s="2">
        <f t="shared" si="931"/>
        <v>0</v>
      </c>
      <c r="AU2335" s="2">
        <f t="shared" si="932"/>
        <v>2.6066223540866472E-4</v>
      </c>
      <c r="AW2335" t="s">
        <v>2220</v>
      </c>
      <c r="AX2335" t="s">
        <v>1599</v>
      </c>
      <c r="AY2335" s="66"/>
      <c r="BA2335" s="119">
        <v>42</v>
      </c>
      <c r="BB2335" s="121">
        <v>3</v>
      </c>
      <c r="BC2335" s="125">
        <f t="shared" si="900"/>
        <v>42003</v>
      </c>
      <c r="BE2335" s="7" t="s">
        <v>228</v>
      </c>
      <c r="BR2335" s="1">
        <v>2603</v>
      </c>
    </row>
    <row r="2336" spans="1:70" hidden="1" outlineLevel="1">
      <c r="A2336" t="s">
        <v>3002</v>
      </c>
      <c r="B2336" t="s">
        <v>1599</v>
      </c>
      <c r="C2336" s="1">
        <f t="shared" si="924"/>
        <v>30081</v>
      </c>
      <c r="D2336" s="7">
        <f>IF(N2336&gt;0, RANK(N2336,(N2336:P2336,Q2336:AE2336)),0)</f>
        <v>2</v>
      </c>
      <c r="E2336" s="7">
        <f>IF(O2336&gt;0,RANK(O2336,(N2336:P2336,Q2336:AE2336)),0)</f>
        <v>1</v>
      </c>
      <c r="F2336" s="7">
        <f>IF(P2336&gt;0,RANK(P2336,(N2336:P2336,Q2336:AE2336)),0)</f>
        <v>3</v>
      </c>
      <c r="G2336" s="1">
        <f t="shared" si="920"/>
        <v>7404</v>
      </c>
      <c r="H2336" s="2">
        <f t="shared" si="921"/>
        <v>0.24613543432731624</v>
      </c>
      <c r="I2336" s="2"/>
      <c r="J2336" s="2">
        <f t="shared" si="925"/>
        <v>0.37026694591270237</v>
      </c>
      <c r="K2336" s="2">
        <f t="shared" si="926"/>
        <v>0.61640238024001859</v>
      </c>
      <c r="L2336" s="2">
        <f t="shared" si="927"/>
        <v>8.743060403577009E-3</v>
      </c>
      <c r="M2336" s="2">
        <f t="shared" si="928"/>
        <v>4.5876134437020308E-3</v>
      </c>
      <c r="N2336" s="66">
        <v>11138</v>
      </c>
      <c r="O2336" s="66">
        <v>18542</v>
      </c>
      <c r="P2336" s="66">
        <v>263</v>
      </c>
      <c r="Q2336" s="66">
        <v>138</v>
      </c>
      <c r="W2336" s="66">
        <f>IF(Notes!B$31=1,IF(BR2336&gt;0,BR2336-SUM(R2336:V2336)-SUM(X2336:AL2336),SUM(BS2336:BY2336)),SUM(BS2336:BY2336))</f>
        <v>0</v>
      </c>
      <c r="AN2336" s="7">
        <f>IF(Q2336&gt;0,RANK(Q2336,(N2336:P2336,Q2336:AE2336)),0)</f>
        <v>4</v>
      </c>
      <c r="AO2336" s="7">
        <f>IF(R2336&gt;0,RANK(R2336,(N2336:P2336,Q2336:AE2336)),0)</f>
        <v>0</v>
      </c>
      <c r="AP2336" s="7">
        <f>IF(T2336&gt;0,RANK(T2336,(N2336:P2336,Q2336:AE2336)),0)</f>
        <v>0</v>
      </c>
      <c r="AQ2336" s="7">
        <f>IF(S2336&gt;0,RANK(S2336,(N2336:P2336,Q2336:AE2336)),0)</f>
        <v>0</v>
      </c>
      <c r="AR2336" s="2">
        <f t="shared" si="929"/>
        <v>4.5876134437020048E-3</v>
      </c>
      <c r="AS2336" s="2">
        <f t="shared" si="930"/>
        <v>0</v>
      </c>
      <c r="AT2336" s="2">
        <f t="shared" si="931"/>
        <v>0</v>
      </c>
      <c r="AU2336" s="2">
        <f t="shared" si="932"/>
        <v>0</v>
      </c>
      <c r="AW2336" t="s">
        <v>3002</v>
      </c>
      <c r="AX2336" t="s">
        <v>1599</v>
      </c>
      <c r="AY2336" s="66"/>
      <c r="BA2336" s="119">
        <v>42</v>
      </c>
      <c r="BB2336" s="121">
        <v>5</v>
      </c>
      <c r="BC2336" s="125">
        <f t="shared" si="900"/>
        <v>42005</v>
      </c>
      <c r="BE2336" s="7" t="s">
        <v>228</v>
      </c>
      <c r="BR2336" s="105">
        <v>182</v>
      </c>
    </row>
    <row r="2337" spans="1:70" hidden="1" outlineLevel="1">
      <c r="A2337" t="s">
        <v>1629</v>
      </c>
      <c r="B2337" t="s">
        <v>1599</v>
      </c>
      <c r="C2337" s="1">
        <f t="shared" si="924"/>
        <v>84488</v>
      </c>
      <c r="D2337" s="7">
        <f>IF(N2337&gt;0, RANK(N2337,(N2337:P2337,Q2337:AE2337)),0)</f>
        <v>2</v>
      </c>
      <c r="E2337" s="7">
        <f>IF(O2337&gt;0,RANK(O2337,(N2337:P2337,Q2337:AE2337)),0)</f>
        <v>1</v>
      </c>
      <c r="F2337" s="7">
        <f>IF(P2337&gt;0,RANK(P2337,(N2337:P2337,Q2337:AE2337)),0)</f>
        <v>3</v>
      </c>
      <c r="G2337" s="1">
        <f t="shared" si="920"/>
        <v>2396</v>
      </c>
      <c r="H2337" s="2">
        <f t="shared" si="921"/>
        <v>2.835905690748982E-2</v>
      </c>
      <c r="I2337" s="2"/>
      <c r="J2337" s="2">
        <f t="shared" si="925"/>
        <v>0.47934617933907775</v>
      </c>
      <c r="K2337" s="2">
        <f t="shared" si="926"/>
        <v>0.5077052362465676</v>
      </c>
      <c r="L2337" s="2">
        <f t="shared" si="927"/>
        <v>9.7765363128491621E-3</v>
      </c>
      <c r="M2337" s="2">
        <f t="shared" si="928"/>
        <v>3.1720481015054848E-3</v>
      </c>
      <c r="N2337" s="66">
        <v>40499</v>
      </c>
      <c r="O2337" s="66">
        <v>42895</v>
      </c>
      <c r="P2337" s="66">
        <v>826</v>
      </c>
      <c r="Q2337" s="66">
        <v>268</v>
      </c>
      <c r="W2337" s="66">
        <f>IF(Notes!B$31=1,IF(BR2337&gt;0,BR2337-SUM(R2337:V2337)-SUM(X2337:AL2337),SUM(BS2337:BY2337)),SUM(BS2337:BY2337))</f>
        <v>0</v>
      </c>
      <c r="AN2337" s="7">
        <f>IF(Q2337&gt;0,RANK(Q2337,(N2337:P2337,Q2337:AE2337)),0)</f>
        <v>4</v>
      </c>
      <c r="AO2337" s="7">
        <f>IF(R2337&gt;0,RANK(R2337,(N2337:P2337,Q2337:AE2337)),0)</f>
        <v>0</v>
      </c>
      <c r="AP2337" s="7">
        <f>IF(T2337&gt;0,RANK(T2337,(N2337:P2337,Q2337:AE2337)),0)</f>
        <v>0</v>
      </c>
      <c r="AQ2337" s="7">
        <f>IF(S2337&gt;0,RANK(S2337,(N2337:P2337,Q2337:AE2337)),0)</f>
        <v>0</v>
      </c>
      <c r="AR2337" s="2">
        <f t="shared" si="929"/>
        <v>3.1720481015055394E-3</v>
      </c>
      <c r="AS2337" s="2">
        <f t="shared" si="930"/>
        <v>0</v>
      </c>
      <c r="AT2337" s="2">
        <f t="shared" si="931"/>
        <v>0</v>
      </c>
      <c r="AU2337" s="2">
        <f t="shared" si="932"/>
        <v>0</v>
      </c>
      <c r="AW2337" t="s">
        <v>1629</v>
      </c>
      <c r="AX2337" t="s">
        <v>1599</v>
      </c>
      <c r="AY2337" s="66">
        <v>4</v>
      </c>
      <c r="BA2337" s="119">
        <v>42</v>
      </c>
      <c r="BB2337" s="121">
        <v>7</v>
      </c>
      <c r="BC2337" s="125">
        <f t="shared" si="900"/>
        <v>42007</v>
      </c>
      <c r="BE2337" s="7" t="s">
        <v>228</v>
      </c>
      <c r="BR2337" s="1">
        <v>544</v>
      </c>
    </row>
    <row r="2338" spans="1:70" hidden="1" outlineLevel="1">
      <c r="A2338" t="s">
        <v>2344</v>
      </c>
      <c r="B2338" t="s">
        <v>1599</v>
      </c>
      <c r="C2338" s="1">
        <f t="shared" si="924"/>
        <v>22468</v>
      </c>
      <c r="D2338" s="7">
        <f>IF(N2338&gt;0, RANK(N2338,(N2338:P2338,Q2338:AE2338)),0)</f>
        <v>2</v>
      </c>
      <c r="E2338" s="7">
        <f>IF(O2338&gt;0,RANK(O2338,(N2338:P2338,Q2338:AE2338)),0)</f>
        <v>1</v>
      </c>
      <c r="F2338" s="7">
        <f>IF(P2338&gt;0,RANK(P2338,(N2338:P2338,Q2338:AE2338)),0)</f>
        <v>3</v>
      </c>
      <c r="G2338" s="1">
        <f t="shared" si="920"/>
        <v>10065</v>
      </c>
      <c r="H2338" s="2">
        <f t="shared" si="921"/>
        <v>0.44797044685775322</v>
      </c>
      <c r="I2338" s="2"/>
      <c r="J2338" s="2">
        <f t="shared" si="925"/>
        <v>0.26967242300160227</v>
      </c>
      <c r="K2338" s="2">
        <f t="shared" si="926"/>
        <v>0.71764286985935555</v>
      </c>
      <c r="L2338" s="2">
        <f t="shared" si="927"/>
        <v>7.2992700729927005E-3</v>
      </c>
      <c r="M2338" s="2">
        <f t="shared" si="928"/>
        <v>5.3854370660494279E-3</v>
      </c>
      <c r="N2338" s="66">
        <v>6059</v>
      </c>
      <c r="O2338" s="66">
        <v>16124</v>
      </c>
      <c r="P2338" s="66">
        <v>164</v>
      </c>
      <c r="Q2338" s="66">
        <v>96</v>
      </c>
      <c r="R2338" s="66">
        <v>1</v>
      </c>
      <c r="S2338" s="66">
        <v>11</v>
      </c>
      <c r="T2338" s="66">
        <v>0</v>
      </c>
      <c r="U2338" s="66">
        <v>0</v>
      </c>
      <c r="V2338" s="66">
        <v>0</v>
      </c>
      <c r="W2338" s="66">
        <f>IF(Notes!B$31=1,IF(BR2338&gt;0,BR2338-SUM(R2338:V2338)-SUM(X2338:AL2338),SUM(BS2338:BY2338)),SUM(BS2338:BY2338))</f>
        <v>0</v>
      </c>
      <c r="X2338" s="66">
        <v>0</v>
      </c>
      <c r="Y2338" s="66">
        <v>1</v>
      </c>
      <c r="Z2338" s="66">
        <v>0</v>
      </c>
      <c r="AD2338" s="66">
        <v>0</v>
      </c>
      <c r="AG2338" s="66">
        <v>12</v>
      </c>
      <c r="AN2338" s="7">
        <f>IF(Q2338&gt;0,RANK(Q2338,(N2338:P2338,Q2338:AE2338)),0)</f>
        <v>4</v>
      </c>
      <c r="AO2338" s="7">
        <f>IF(R2338&gt;0,RANK(R2338,(N2338:P2338,Q2338:AE2338)),0)</f>
        <v>6</v>
      </c>
      <c r="AP2338" s="7">
        <f>IF(T2338&gt;0,RANK(T2338,(N2338:P2338,Q2338:AE2338)),0)</f>
        <v>0</v>
      </c>
      <c r="AQ2338" s="7">
        <f>IF(S2338&gt;0,RANK(S2338,(N2338:P2338,Q2338:AE2338)),0)</f>
        <v>5</v>
      </c>
      <c r="AR2338" s="2">
        <f t="shared" si="929"/>
        <v>4.2727434573615808E-3</v>
      </c>
      <c r="AS2338" s="2">
        <f t="shared" si="930"/>
        <v>4.4507744347516471E-5</v>
      </c>
      <c r="AT2338" s="2">
        <f t="shared" si="931"/>
        <v>0</v>
      </c>
      <c r="AU2338" s="2">
        <f t="shared" si="932"/>
        <v>4.8958518782268119E-4</v>
      </c>
      <c r="AW2338" t="s">
        <v>2344</v>
      </c>
      <c r="AX2338" t="s">
        <v>1599</v>
      </c>
      <c r="AY2338" s="66">
        <v>9</v>
      </c>
      <c r="BA2338" s="119">
        <v>42</v>
      </c>
      <c r="BB2338" s="121">
        <v>9</v>
      </c>
      <c r="BC2338" s="125">
        <f t="shared" si="900"/>
        <v>42009</v>
      </c>
      <c r="BE2338" s="7" t="s">
        <v>228</v>
      </c>
      <c r="BR2338" s="1">
        <v>105</v>
      </c>
    </row>
    <row r="2339" spans="1:70" hidden="1" outlineLevel="1">
      <c r="A2339" t="s">
        <v>2515</v>
      </c>
      <c r="B2339" t="s">
        <v>1599</v>
      </c>
      <c r="C2339" s="1">
        <f t="shared" si="924"/>
        <v>180266</v>
      </c>
      <c r="D2339" s="7">
        <f>IF(N2339&gt;0, RANK(N2339,(N2339:P2339,Q2339:AE2339)),0)</f>
        <v>1</v>
      </c>
      <c r="E2339" s="7">
        <f>IF(O2339&gt;0,RANK(O2339,(N2339:P2339,Q2339:AE2339)),0)</f>
        <v>2</v>
      </c>
      <c r="F2339" s="7">
        <f>IF(P2339&gt;0,RANK(P2339,(N2339:P2339,Q2339:AE2339)),0)</f>
        <v>3</v>
      </c>
      <c r="G2339" s="1">
        <f t="shared" si="920"/>
        <v>16534</v>
      </c>
      <c r="H2339" s="2">
        <f t="shared" si="921"/>
        <v>9.172001375744733E-2</v>
      </c>
      <c r="I2339" s="2"/>
      <c r="J2339" s="2">
        <f t="shared" si="925"/>
        <v>0.53835443178414122</v>
      </c>
      <c r="K2339" s="2">
        <f t="shared" si="926"/>
        <v>0.4466344180266939</v>
      </c>
      <c r="L2339" s="2">
        <f t="shared" si="927"/>
        <v>8.9534354786815033E-3</v>
      </c>
      <c r="M2339" s="2">
        <f t="shared" si="928"/>
        <v>6.0577147104833758E-3</v>
      </c>
      <c r="N2339" s="66">
        <v>97047</v>
      </c>
      <c r="O2339" s="66">
        <v>80513</v>
      </c>
      <c r="P2339" s="66">
        <v>1614</v>
      </c>
      <c r="Q2339" s="66">
        <v>826</v>
      </c>
      <c r="R2339" s="66">
        <v>8</v>
      </c>
      <c r="S2339" s="66">
        <v>85</v>
      </c>
      <c r="T2339" s="66">
        <v>0</v>
      </c>
      <c r="U2339" s="66">
        <v>0</v>
      </c>
      <c r="V2339" s="66">
        <v>0</v>
      </c>
      <c r="W2339" s="66">
        <f>IF(Notes!B$31=1,IF(BR2339&gt;0,BR2339-SUM(R2339:V2339)-SUM(X2339:AL2339),SUM(BS2339:BY2339)),SUM(BS2339:BY2339))</f>
        <v>0</v>
      </c>
      <c r="X2339" s="66">
        <v>0</v>
      </c>
      <c r="Y2339" s="66">
        <v>0</v>
      </c>
      <c r="Z2339" s="66">
        <v>5</v>
      </c>
      <c r="AD2339" s="66">
        <v>0</v>
      </c>
      <c r="AG2339" s="66">
        <v>168</v>
      </c>
      <c r="AN2339" s="7">
        <f>IF(Q2339&gt;0,RANK(Q2339,(N2339:P2339,Q2339:AE2339)),0)</f>
        <v>4</v>
      </c>
      <c r="AO2339" s="7">
        <f>IF(R2339&gt;0,RANK(R2339,(N2339:P2339,Q2339:AE2339)),0)</f>
        <v>6</v>
      </c>
      <c r="AP2339" s="7">
        <f>IF(T2339&gt;0,RANK(T2339,(N2339:P2339,Q2339:AE2339)),0)</f>
        <v>0</v>
      </c>
      <c r="AQ2339" s="7">
        <f>IF(S2339&gt;0,RANK(S2339,(N2339:P2339,Q2339:AE2339)),0)</f>
        <v>5</v>
      </c>
      <c r="AR2339" s="2">
        <f t="shared" si="929"/>
        <v>4.5821175374169279E-3</v>
      </c>
      <c r="AS2339" s="2">
        <f t="shared" si="930"/>
        <v>4.4378862347863711E-5</v>
      </c>
      <c r="AT2339" s="2">
        <f t="shared" si="931"/>
        <v>0</v>
      </c>
      <c r="AU2339" s="2">
        <f t="shared" si="932"/>
        <v>4.7152541244605196E-4</v>
      </c>
      <c r="AW2339" t="s">
        <v>2515</v>
      </c>
      <c r="AX2339" t="s">
        <v>1599</v>
      </c>
      <c r="AY2339" s="66"/>
      <c r="BA2339" s="119">
        <v>42</v>
      </c>
      <c r="BB2339" s="121">
        <v>11</v>
      </c>
      <c r="BC2339" s="125">
        <f t="shared" si="900"/>
        <v>42011</v>
      </c>
      <c r="BE2339" s="7" t="s">
        <v>228</v>
      </c>
      <c r="BR2339" s="1">
        <v>511</v>
      </c>
    </row>
    <row r="2340" spans="1:70" hidden="1" outlineLevel="1">
      <c r="A2340" t="s">
        <v>1800</v>
      </c>
      <c r="B2340" t="s">
        <v>1599</v>
      </c>
      <c r="C2340" s="1">
        <f t="shared" si="924"/>
        <v>53176</v>
      </c>
      <c r="D2340" s="7">
        <f>IF(N2340&gt;0, RANK(N2340,(N2340:P2340,Q2340:AE2340)),0)</f>
        <v>2</v>
      </c>
      <c r="E2340" s="7">
        <f>IF(O2340&gt;0,RANK(O2340,(N2340:P2340,Q2340:AE2340)),0)</f>
        <v>1</v>
      </c>
      <c r="F2340" s="7">
        <f>IF(P2340&gt;0,RANK(P2340,(N2340:P2340,Q2340:AE2340)),0)</f>
        <v>3</v>
      </c>
      <c r="G2340" s="1">
        <f t="shared" si="920"/>
        <v>12895</v>
      </c>
      <c r="H2340" s="2">
        <f t="shared" si="921"/>
        <v>0.24249661501429215</v>
      </c>
      <c r="I2340" s="2"/>
      <c r="J2340" s="2">
        <f t="shared" si="925"/>
        <v>0.372592899052204</v>
      </c>
      <c r="K2340" s="2">
        <f t="shared" si="926"/>
        <v>0.61508951406649615</v>
      </c>
      <c r="L2340" s="2">
        <f t="shared" si="927"/>
        <v>6.2998345118098391E-3</v>
      </c>
      <c r="M2340" s="2">
        <f t="shared" si="928"/>
        <v>6.0177523694899633E-3</v>
      </c>
      <c r="N2340" s="66">
        <v>19813</v>
      </c>
      <c r="O2340" s="66">
        <v>32708</v>
      </c>
      <c r="P2340" s="66">
        <v>335</v>
      </c>
      <c r="Q2340" s="66">
        <v>246</v>
      </c>
      <c r="R2340" s="66">
        <v>0</v>
      </c>
      <c r="S2340" s="66">
        <v>15</v>
      </c>
      <c r="T2340" s="66">
        <v>0</v>
      </c>
      <c r="U2340" s="66">
        <v>0</v>
      </c>
      <c r="V2340" s="66">
        <v>0</v>
      </c>
      <c r="W2340" s="66">
        <f>IF(Notes!B$31=1,IF(BR2340&gt;0,BR2340-SUM(R2340:V2340)-SUM(X2340:AL2340),SUM(BS2340:BY2340)),SUM(BS2340:BY2340))</f>
        <v>0</v>
      </c>
      <c r="X2340" s="66">
        <v>0</v>
      </c>
      <c r="Y2340" s="66">
        <v>3</v>
      </c>
      <c r="Z2340" s="66">
        <v>0</v>
      </c>
      <c r="AD2340" s="66">
        <v>0</v>
      </c>
      <c r="AG2340" s="66">
        <v>56</v>
      </c>
      <c r="AN2340" s="7">
        <f>IF(Q2340&gt;0,RANK(Q2340,(N2340:P2340,Q2340:AE2340)),0)</f>
        <v>4</v>
      </c>
      <c r="AO2340" s="7">
        <f>IF(R2340&gt;0,RANK(R2340,(N2340:P2340,Q2340:AE2340)),0)</f>
        <v>0</v>
      </c>
      <c r="AP2340" s="7">
        <f>IF(T2340&gt;0,RANK(T2340,(N2340:P2340,Q2340:AE2340)),0)</f>
        <v>0</v>
      </c>
      <c r="AQ2340" s="7">
        <f>IF(S2340&gt;0,RANK(S2340,(N2340:P2340,Q2340:AE2340)),0)</f>
        <v>5</v>
      </c>
      <c r="AR2340" s="2">
        <f t="shared" si="929"/>
        <v>4.6261471340454342E-3</v>
      </c>
      <c r="AS2340" s="2">
        <f t="shared" si="930"/>
        <v>0</v>
      </c>
      <c r="AT2340" s="2">
        <f t="shared" si="931"/>
        <v>0</v>
      </c>
      <c r="AU2340" s="2">
        <f t="shared" si="932"/>
        <v>2.8208214231984353E-4</v>
      </c>
      <c r="AW2340" t="s">
        <v>1800</v>
      </c>
      <c r="AX2340" t="s">
        <v>1599</v>
      </c>
      <c r="AY2340" s="66">
        <v>9</v>
      </c>
      <c r="BA2340" s="119">
        <v>42</v>
      </c>
      <c r="BB2340" s="121">
        <v>13</v>
      </c>
      <c r="BC2340" s="125">
        <f t="shared" si="900"/>
        <v>42013</v>
      </c>
      <c r="BE2340" s="7" t="s">
        <v>228</v>
      </c>
      <c r="BR2340" s="1">
        <f>56+80+7+15+38</f>
        <v>196</v>
      </c>
    </row>
    <row r="2341" spans="1:70" hidden="1" outlineLevel="1">
      <c r="A2341" t="s">
        <v>333</v>
      </c>
      <c r="B2341" t="s">
        <v>1599</v>
      </c>
      <c r="C2341" s="1">
        <f t="shared" si="924"/>
        <v>25826</v>
      </c>
      <c r="D2341" s="7">
        <f>IF(N2341&gt;0, RANK(N2341,(N2341:P2341,Q2341:AE2341)),0)</f>
        <v>2</v>
      </c>
      <c r="E2341" s="7">
        <f>IF(O2341&gt;0,RANK(O2341,(N2341:P2341,Q2341:AE2341)),0)</f>
        <v>1</v>
      </c>
      <c r="F2341" s="7">
        <f>IF(P2341&gt;0,RANK(P2341,(N2341:P2341,Q2341:AE2341)),0)</f>
        <v>3</v>
      </c>
      <c r="G2341" s="1">
        <f t="shared" si="920"/>
        <v>4751</v>
      </c>
      <c r="H2341" s="2">
        <f t="shared" si="921"/>
        <v>0.18396189886161232</v>
      </c>
      <c r="I2341" s="2"/>
      <c r="J2341" s="2">
        <f t="shared" si="925"/>
        <v>0.39905521567412683</v>
      </c>
      <c r="K2341" s="2">
        <f t="shared" si="926"/>
        <v>0.58301711453573912</v>
      </c>
      <c r="L2341" s="2">
        <f t="shared" si="927"/>
        <v>1.1693642066134902E-2</v>
      </c>
      <c r="M2341" s="2">
        <f t="shared" si="928"/>
        <v>6.2340277239991467E-3</v>
      </c>
      <c r="N2341" s="66">
        <v>10306</v>
      </c>
      <c r="O2341" s="66">
        <v>15057</v>
      </c>
      <c r="P2341" s="66">
        <v>302</v>
      </c>
      <c r="Q2341" s="66">
        <v>122</v>
      </c>
      <c r="R2341" s="66">
        <v>0</v>
      </c>
      <c r="S2341" s="66">
        <v>9</v>
      </c>
      <c r="T2341" s="66">
        <v>0</v>
      </c>
      <c r="U2341" s="66">
        <v>0</v>
      </c>
      <c r="V2341" s="66">
        <v>0</v>
      </c>
      <c r="W2341" s="66">
        <f>IF(Notes!B$31=1,IF(BR2341&gt;0,BR2341-SUM(R2341:V2341)-SUM(X2341:AL2341),SUM(BS2341:BY2341)),SUM(BS2341:BY2341))</f>
        <v>0</v>
      </c>
      <c r="X2341" s="66">
        <v>0</v>
      </c>
      <c r="Y2341" s="66">
        <v>0</v>
      </c>
      <c r="Z2341" s="66">
        <v>0</v>
      </c>
      <c r="AD2341" s="66">
        <v>0</v>
      </c>
      <c r="AG2341" s="66">
        <v>30</v>
      </c>
      <c r="AN2341" s="7">
        <f>IF(Q2341&gt;0,RANK(Q2341,(N2341:P2341,Q2341:AE2341)),0)</f>
        <v>4</v>
      </c>
      <c r="AO2341" s="7">
        <f>IF(R2341&gt;0,RANK(R2341,(N2341:P2341,Q2341:AE2341)),0)</f>
        <v>0</v>
      </c>
      <c r="AP2341" s="7">
        <f>IF(T2341&gt;0,RANK(T2341,(N2341:P2341,Q2341:AE2341)),0)</f>
        <v>0</v>
      </c>
      <c r="AQ2341" s="7">
        <f>IF(S2341&gt;0,RANK(S2341,(N2341:P2341,Q2341:AE2341)),0)</f>
        <v>5</v>
      </c>
      <c r="AR2341" s="2">
        <f t="shared" si="929"/>
        <v>4.7239216293657555E-3</v>
      </c>
      <c r="AS2341" s="2">
        <f t="shared" si="930"/>
        <v>0</v>
      </c>
      <c r="AT2341" s="2">
        <f t="shared" si="931"/>
        <v>0</v>
      </c>
      <c r="AU2341" s="2">
        <f t="shared" si="932"/>
        <v>3.4848602183845738E-4</v>
      </c>
      <c r="AW2341" t="s">
        <v>333</v>
      </c>
      <c r="AX2341" t="s">
        <v>1599</v>
      </c>
      <c r="AY2341" s="66">
        <v>10</v>
      </c>
      <c r="BA2341" s="119">
        <v>42</v>
      </c>
      <c r="BB2341" s="121">
        <v>15</v>
      </c>
      <c r="BC2341" s="125">
        <f t="shared" si="900"/>
        <v>42015</v>
      </c>
      <c r="BE2341" s="7" t="s">
        <v>228</v>
      </c>
      <c r="BR2341" s="66">
        <v>102</v>
      </c>
    </row>
    <row r="2342" spans="1:70" hidden="1" outlineLevel="1">
      <c r="A2342" t="s">
        <v>2061</v>
      </c>
      <c r="B2342" t="s">
        <v>1599</v>
      </c>
      <c r="C2342" s="1">
        <f t="shared" si="924"/>
        <v>333132</v>
      </c>
      <c r="D2342" s="7">
        <f>IF(N2342&gt;0, RANK(N2342,(N2342:P2342,Q2342:AE2342)),0)</f>
        <v>1</v>
      </c>
      <c r="E2342" s="7">
        <f>IF(O2342&gt;0,RANK(O2342,(N2342:P2342,Q2342:AE2342)),0)</f>
        <v>2</v>
      </c>
      <c r="F2342" s="7">
        <f>IF(P2342&gt;0,RANK(P2342,(N2342:P2342,Q2342:AE2342)),0)</f>
        <v>3</v>
      </c>
      <c r="G2342" s="1">
        <f t="shared" si="920"/>
        <v>28783</v>
      </c>
      <c r="H2342" s="2">
        <f t="shared" si="921"/>
        <v>8.6401186316535192E-2</v>
      </c>
      <c r="I2342" s="2"/>
      <c r="J2342" s="2">
        <f t="shared" si="925"/>
        <v>0.53741760023053919</v>
      </c>
      <c r="K2342" s="2">
        <f t="shared" si="926"/>
        <v>0.45101641391400404</v>
      </c>
      <c r="L2342" s="2">
        <f t="shared" si="927"/>
        <v>7.219360493738218E-3</v>
      </c>
      <c r="M2342" s="2">
        <f t="shared" si="928"/>
        <v>4.3466253617185438E-3</v>
      </c>
      <c r="N2342" s="66">
        <v>179031</v>
      </c>
      <c r="O2342" s="66">
        <v>150248</v>
      </c>
      <c r="P2342" s="66">
        <v>2405</v>
      </c>
      <c r="Q2342" s="66">
        <v>1240</v>
      </c>
      <c r="R2342" s="66">
        <v>8</v>
      </c>
      <c r="S2342" s="66">
        <v>59</v>
      </c>
      <c r="T2342" s="66">
        <v>1</v>
      </c>
      <c r="U2342" s="66">
        <v>0</v>
      </c>
      <c r="V2342" s="66">
        <v>0</v>
      </c>
      <c r="W2342" s="66">
        <f>IF(Notes!B$31=1,IF(BR2342&gt;0,BR2342-SUM(R2342:V2342)-SUM(X2342:AL2342),SUM(BS2342:BY2342)),SUM(BS2342:BY2342))</f>
        <v>0</v>
      </c>
      <c r="X2342" s="66">
        <v>0</v>
      </c>
      <c r="Y2342" s="66">
        <v>5</v>
      </c>
      <c r="Z2342" s="66">
        <v>0</v>
      </c>
      <c r="AD2342" s="66">
        <v>0</v>
      </c>
      <c r="AG2342" s="66">
        <v>135</v>
      </c>
      <c r="AN2342" s="7">
        <f>IF(Q2342&gt;0,RANK(Q2342,(N2342:P2342,Q2342:AE2342)),0)</f>
        <v>4</v>
      </c>
      <c r="AO2342" s="7">
        <f>IF(R2342&gt;0,RANK(R2342,(N2342:P2342,Q2342:AE2342)),0)</f>
        <v>6</v>
      </c>
      <c r="AP2342" s="7">
        <f>IF(T2342&gt;0,RANK(T2342,(N2342:P2342,Q2342:AE2342)),0)</f>
        <v>8</v>
      </c>
      <c r="AQ2342" s="7">
        <f>IF(S2342&gt;0,RANK(S2342,(N2342:P2342,Q2342:AE2342)),0)</f>
        <v>5</v>
      </c>
      <c r="AR2342" s="2">
        <f t="shared" si="929"/>
        <v>3.7222482379357133E-3</v>
      </c>
      <c r="AS2342" s="2">
        <f t="shared" si="930"/>
        <v>2.4014504760875567E-5</v>
      </c>
      <c r="AT2342" s="2">
        <f t="shared" si="931"/>
        <v>3.0018130951094459E-6</v>
      </c>
      <c r="AU2342" s="2">
        <f t="shared" si="932"/>
        <v>1.7710697261145731E-4</v>
      </c>
      <c r="AW2342" t="s">
        <v>2061</v>
      </c>
      <c r="AX2342" t="s">
        <v>1599</v>
      </c>
      <c r="AY2342" s="66">
        <v>8</v>
      </c>
      <c r="BA2342" s="119">
        <v>42</v>
      </c>
      <c r="BB2342" s="121">
        <v>17</v>
      </c>
      <c r="BC2342" s="125">
        <f t="shared" si="900"/>
        <v>42017</v>
      </c>
      <c r="BE2342" s="7" t="s">
        <v>228</v>
      </c>
      <c r="BR2342" s="1">
        <f>56+14+94+134+48+54</f>
        <v>400</v>
      </c>
    </row>
    <row r="2343" spans="1:70" hidden="1" outlineLevel="1">
      <c r="A2343" t="s">
        <v>957</v>
      </c>
      <c r="B2343" t="s">
        <v>1599</v>
      </c>
      <c r="C2343" s="1">
        <f t="shared" si="924"/>
        <v>90425</v>
      </c>
      <c r="D2343" s="7">
        <f>IF(N2343&gt;0, RANK(N2343,(N2343:P2343,Q2343:AE2343)),0)</f>
        <v>2</v>
      </c>
      <c r="E2343" s="7">
        <f>IF(O2343&gt;0,RANK(O2343,(N2343:P2343,Q2343:AE2343)),0)</f>
        <v>1</v>
      </c>
      <c r="F2343" s="7">
        <f>IF(P2343&gt;0,RANK(P2343,(N2343:P2343,Q2343:AE2343)),0)</f>
        <v>3</v>
      </c>
      <c r="G2343" s="1">
        <f t="shared" si="920"/>
        <v>24814</v>
      </c>
      <c r="H2343" s="2">
        <f t="shared" si="921"/>
        <v>0.27441526126624272</v>
      </c>
      <c r="I2343" s="2"/>
      <c r="J2343" s="2">
        <f t="shared" si="925"/>
        <v>0.35675974564556262</v>
      </c>
      <c r="K2343" s="2">
        <f t="shared" si="926"/>
        <v>0.63117500691180539</v>
      </c>
      <c r="L2343" s="2">
        <f t="shared" si="927"/>
        <v>7.9845175559856239E-3</v>
      </c>
      <c r="M2343" s="2">
        <f t="shared" si="928"/>
        <v>4.0807298866463084E-3</v>
      </c>
      <c r="N2343" s="66">
        <v>32260</v>
      </c>
      <c r="O2343" s="66">
        <v>57074</v>
      </c>
      <c r="P2343" s="66">
        <v>722</v>
      </c>
      <c r="Q2343" s="66">
        <v>369</v>
      </c>
      <c r="W2343" s="66">
        <f>IF(Notes!B$31=1,IF(BR2343&gt;0,BR2343-SUM(R2343:V2343)-SUM(X2343:AL2343),SUM(BS2343:BY2343)),SUM(BS2343:BY2343))</f>
        <v>0</v>
      </c>
      <c r="AN2343" s="7">
        <f>IF(Q2343&gt;0,RANK(Q2343,(N2343:P2343,Q2343:AE2343)),0)</f>
        <v>4</v>
      </c>
      <c r="AO2343" s="7">
        <f>IF(R2343&gt;0,RANK(R2343,(N2343:P2343,Q2343:AE2343)),0)</f>
        <v>0</v>
      </c>
      <c r="AP2343" s="7">
        <f>IF(T2343&gt;0,RANK(T2343,(N2343:P2343,Q2343:AE2343)),0)</f>
        <v>0</v>
      </c>
      <c r="AQ2343" s="7">
        <f>IF(S2343&gt;0,RANK(S2343,(N2343:P2343,Q2343:AE2343)),0)</f>
        <v>0</v>
      </c>
      <c r="AR2343" s="2">
        <f t="shared" si="929"/>
        <v>4.0807298866463917E-3</v>
      </c>
      <c r="AS2343" s="2">
        <f t="shared" si="930"/>
        <v>0</v>
      </c>
      <c r="AT2343" s="2">
        <f t="shared" si="931"/>
        <v>0</v>
      </c>
      <c r="AU2343" s="2">
        <f t="shared" si="932"/>
        <v>0</v>
      </c>
      <c r="AW2343" t="s">
        <v>957</v>
      </c>
      <c r="AX2343" t="s">
        <v>1599</v>
      </c>
      <c r="AY2343" s="66"/>
      <c r="BA2343" s="119">
        <v>42</v>
      </c>
      <c r="BB2343" s="121">
        <v>19</v>
      </c>
      <c r="BC2343" s="125">
        <f t="shared" si="900"/>
        <v>42019</v>
      </c>
      <c r="BE2343" s="7" t="s">
        <v>228</v>
      </c>
      <c r="BR2343" s="1">
        <v>336</v>
      </c>
    </row>
    <row r="2344" spans="1:70" hidden="1" outlineLevel="1">
      <c r="A2344" t="s">
        <v>2656</v>
      </c>
      <c r="B2344" t="s">
        <v>1599</v>
      </c>
      <c r="C2344" s="1">
        <f t="shared" si="924"/>
        <v>65722</v>
      </c>
      <c r="D2344" s="7">
        <f>IF(N2344&gt;0, RANK(N2344,(N2344:P2344,Q2344:AE2344)),0)</f>
        <v>1</v>
      </c>
      <c r="E2344" s="7">
        <f>IF(O2344&gt;0,RANK(O2344,(N2344:P2344,Q2344:AE2344)),0)</f>
        <v>2</v>
      </c>
      <c r="F2344" s="7">
        <f>IF(P2344&gt;0,RANK(P2344,(N2344:P2344,Q2344:AE2344)),0)</f>
        <v>3</v>
      </c>
      <c r="G2344" s="1">
        <f t="shared" si="920"/>
        <v>456</v>
      </c>
      <c r="H2344" s="2">
        <f t="shared" si="921"/>
        <v>6.9383159368248074E-3</v>
      </c>
      <c r="I2344" s="2"/>
      <c r="J2344" s="2">
        <f t="shared" si="925"/>
        <v>0.4937616018989075</v>
      </c>
      <c r="K2344" s="2">
        <f t="shared" si="926"/>
        <v>0.48682328596208269</v>
      </c>
      <c r="L2344" s="2">
        <f t="shared" si="927"/>
        <v>1.3770122637777304E-2</v>
      </c>
      <c r="M2344" s="2">
        <f t="shared" si="928"/>
        <v>5.6449895012325117E-3</v>
      </c>
      <c r="N2344" s="66">
        <v>32451</v>
      </c>
      <c r="O2344" s="66">
        <v>31995</v>
      </c>
      <c r="P2344" s="66">
        <v>905</v>
      </c>
      <c r="Q2344" s="66">
        <v>319</v>
      </c>
      <c r="W2344" s="66">
        <f>IF(Notes!B$31=1,IF(BR2344&gt;0,BR2344-SUM(R2344:V2344)-SUM(X2344:AL2344),SUM(BS2344:BY2344)),SUM(BS2344:BY2344))</f>
        <v>0</v>
      </c>
      <c r="AG2344" s="105">
        <v>52</v>
      </c>
      <c r="AN2344" s="7">
        <f>IF(Q2344&gt;0,RANK(Q2344,(N2344:P2344,Q2344:AE2344)),0)</f>
        <v>4</v>
      </c>
      <c r="AO2344" s="7">
        <f>IF(R2344&gt;0,RANK(R2344,(N2344:P2344,Q2344:AE2344)),0)</f>
        <v>0</v>
      </c>
      <c r="AP2344" s="7">
        <f>IF(T2344&gt;0,RANK(T2344,(N2344:P2344,Q2344:AE2344)),0)</f>
        <v>0</v>
      </c>
      <c r="AQ2344" s="7">
        <f>IF(S2344&gt;0,RANK(S2344,(N2344:P2344,Q2344:AE2344)),0)</f>
        <v>0</v>
      </c>
      <c r="AR2344" s="2">
        <f t="shared" si="929"/>
        <v>4.8537780347524418E-3</v>
      </c>
      <c r="AS2344" s="2">
        <f t="shared" si="930"/>
        <v>0</v>
      </c>
      <c r="AT2344" s="2">
        <f t="shared" si="931"/>
        <v>0</v>
      </c>
      <c r="AU2344" s="2">
        <f t="shared" si="932"/>
        <v>0</v>
      </c>
      <c r="AW2344" t="s">
        <v>2656</v>
      </c>
      <c r="AX2344" t="s">
        <v>1599</v>
      </c>
      <c r="AY2344" s="66"/>
      <c r="BA2344" s="119">
        <v>42</v>
      </c>
      <c r="BB2344" s="121">
        <v>21</v>
      </c>
      <c r="BC2344" s="125">
        <f t="shared" ref="BC2344:BC2407" si="933">1000*BA2344+BB2344</f>
        <v>42021</v>
      </c>
      <c r="BE2344" s="7" t="s">
        <v>228</v>
      </c>
      <c r="BR2344" s="105">
        <v>336</v>
      </c>
    </row>
    <row r="2345" spans="1:70" hidden="1" outlineLevel="1">
      <c r="A2345" t="s">
        <v>1187</v>
      </c>
      <c r="B2345" t="s">
        <v>1599</v>
      </c>
      <c r="C2345" s="1">
        <f t="shared" si="924"/>
        <v>2245</v>
      </c>
      <c r="D2345" s="7">
        <f>IF(N2345&gt;0, RANK(N2345,(N2345:P2345,Q2345:AE2345)),0)</f>
        <v>2</v>
      </c>
      <c r="E2345" s="7">
        <f>IF(O2345&gt;0,RANK(O2345,(N2345:P2345,Q2345:AE2345)),0)</f>
        <v>1</v>
      </c>
      <c r="F2345" s="7">
        <f>IF(P2345&gt;0,RANK(P2345,(N2345:P2345,Q2345:AE2345)),0)</f>
        <v>3</v>
      </c>
      <c r="G2345" s="1">
        <f t="shared" si="920"/>
        <v>444</v>
      </c>
      <c r="H2345" s="2">
        <f t="shared" si="921"/>
        <v>0.1977728285077951</v>
      </c>
      <c r="I2345" s="2"/>
      <c r="J2345" s="2">
        <f t="shared" si="925"/>
        <v>0.39153674832962138</v>
      </c>
      <c r="K2345" s="2">
        <f t="shared" si="926"/>
        <v>0.58930957683741647</v>
      </c>
      <c r="L2345" s="2">
        <f t="shared" si="927"/>
        <v>1.5144766146993319E-2</v>
      </c>
      <c r="M2345" s="2">
        <f t="shared" si="928"/>
        <v>4.0089086859688341E-3</v>
      </c>
      <c r="N2345" s="66">
        <v>879</v>
      </c>
      <c r="O2345" s="66">
        <v>1323</v>
      </c>
      <c r="P2345" s="66">
        <v>34</v>
      </c>
      <c r="Q2345" s="66">
        <v>9</v>
      </c>
      <c r="W2345" s="66">
        <f>IF(Notes!B$31=1,IF(BR2345&gt;0,BR2345-SUM(R2345:V2345)-SUM(X2345:AL2345),SUM(BS2345:BY2345)),SUM(BS2345:BY2345))</f>
        <v>0</v>
      </c>
      <c r="AN2345" s="7">
        <f>IF(Q2345&gt;0,RANK(Q2345,(N2345:P2345,Q2345:AE2345)),0)</f>
        <v>4</v>
      </c>
      <c r="AO2345" s="7">
        <f>IF(R2345&gt;0,RANK(R2345,(N2345:P2345,Q2345:AE2345)),0)</f>
        <v>0</v>
      </c>
      <c r="AP2345" s="7">
        <f>IF(T2345&gt;0,RANK(T2345,(N2345:P2345,Q2345:AE2345)),0)</f>
        <v>0</v>
      </c>
      <c r="AQ2345" s="7">
        <f>IF(S2345&gt;0,RANK(S2345,(N2345:P2345,Q2345:AE2345)),0)</f>
        <v>0</v>
      </c>
      <c r="AR2345" s="2">
        <f t="shared" si="929"/>
        <v>4.0089086859688193E-3</v>
      </c>
      <c r="AS2345" s="2">
        <f t="shared" si="930"/>
        <v>0</v>
      </c>
      <c r="AT2345" s="2">
        <f t="shared" si="931"/>
        <v>0</v>
      </c>
      <c r="AU2345" s="2">
        <f t="shared" si="932"/>
        <v>0</v>
      </c>
      <c r="AW2345" t="s">
        <v>1187</v>
      </c>
      <c r="AX2345" t="s">
        <v>1599</v>
      </c>
      <c r="AY2345" s="66">
        <v>5</v>
      </c>
      <c r="BA2345" s="119">
        <v>42</v>
      </c>
      <c r="BB2345" s="121">
        <v>23</v>
      </c>
      <c r="BC2345" s="125">
        <f t="shared" si="933"/>
        <v>42023</v>
      </c>
      <c r="BE2345" s="7" t="s">
        <v>228</v>
      </c>
      <c r="BR2345" s="1">
        <v>12</v>
      </c>
    </row>
    <row r="2346" spans="1:70" hidden="1" outlineLevel="1">
      <c r="A2346" t="s">
        <v>3467</v>
      </c>
      <c r="B2346" t="s">
        <v>1599</v>
      </c>
      <c r="C2346" s="1">
        <f t="shared" si="924"/>
        <v>26962</v>
      </c>
      <c r="D2346" s="7">
        <f>IF(N2346&gt;0, RANK(N2346,(N2346:P2346,Q2346:AE2346)),0)</f>
        <v>1</v>
      </c>
      <c r="E2346" s="7">
        <f>IF(O2346&gt;0,RANK(O2346,(N2346:P2346,Q2346:AE2346)),0)</f>
        <v>2</v>
      </c>
      <c r="F2346" s="7">
        <f>IF(P2346&gt;0,RANK(P2346,(N2346:P2346,Q2346:AE2346)),0)</f>
        <v>3</v>
      </c>
      <c r="G2346" s="1">
        <f t="shared" si="920"/>
        <v>507</v>
      </c>
      <c r="H2346" s="2">
        <f t="shared" si="921"/>
        <v>1.8804243008678882E-2</v>
      </c>
      <c r="I2346" s="2"/>
      <c r="J2346" s="2">
        <f t="shared" si="925"/>
        <v>0.49936948297604034</v>
      </c>
      <c r="K2346" s="2">
        <f t="shared" si="926"/>
        <v>0.48056523996736145</v>
      </c>
      <c r="L2346" s="2">
        <f t="shared" si="927"/>
        <v>1.4056820710629775E-2</v>
      </c>
      <c r="M2346" s="2">
        <f t="shared" si="928"/>
        <v>6.0084563459684437E-3</v>
      </c>
      <c r="N2346" s="66">
        <v>13464</v>
      </c>
      <c r="O2346" s="66">
        <v>12957</v>
      </c>
      <c r="P2346" s="66">
        <v>379</v>
      </c>
      <c r="Q2346" s="66">
        <v>123</v>
      </c>
      <c r="R2346" s="66">
        <v>2</v>
      </c>
      <c r="S2346" s="66">
        <v>11</v>
      </c>
      <c r="T2346" s="66">
        <v>0</v>
      </c>
      <c r="U2346" s="66">
        <v>2</v>
      </c>
      <c r="V2346" s="66">
        <v>0</v>
      </c>
      <c r="W2346" s="66">
        <f>IF(Notes!B$31=1,IF(BR2346&gt;0,BR2346-SUM(R2346:V2346)-SUM(X2346:AL2346),SUM(BS2346:BY2346)),SUM(BS2346:BY2346))</f>
        <v>0</v>
      </c>
      <c r="X2346" s="66">
        <v>0</v>
      </c>
      <c r="Y2346" s="66">
        <v>0</v>
      </c>
      <c r="Z2346" s="66">
        <v>2</v>
      </c>
      <c r="AD2346" s="66">
        <v>1</v>
      </c>
      <c r="AG2346" s="66">
        <v>21</v>
      </c>
      <c r="AN2346" s="7">
        <f>IF(Q2346&gt;0,RANK(Q2346,(N2346:P2346,Q2346:AE2346)),0)</f>
        <v>4</v>
      </c>
      <c r="AO2346" s="7">
        <f>IF(R2346&gt;0,RANK(R2346,(N2346:P2346,Q2346:AE2346)),0)</f>
        <v>6</v>
      </c>
      <c r="AP2346" s="7">
        <f>IF(T2346&gt;0,RANK(T2346,(N2346:P2346,Q2346:AE2346)),0)</f>
        <v>0</v>
      </c>
      <c r="AQ2346" s="7">
        <f>IF(S2346&gt;0,RANK(S2346,(N2346:P2346,Q2346:AE2346)),0)</f>
        <v>5</v>
      </c>
      <c r="AR2346" s="2">
        <f t="shared" si="929"/>
        <v>4.5619761145315628E-3</v>
      </c>
      <c r="AS2346" s="2">
        <f t="shared" si="930"/>
        <v>7.4178473407017289E-5</v>
      </c>
      <c r="AT2346" s="2">
        <f t="shared" si="931"/>
        <v>0</v>
      </c>
      <c r="AU2346" s="2">
        <f t="shared" si="932"/>
        <v>4.0798160373859506E-4</v>
      </c>
      <c r="AW2346" t="s">
        <v>3467</v>
      </c>
      <c r="AX2346" t="s">
        <v>1599</v>
      </c>
      <c r="AY2346" s="66">
        <v>11</v>
      </c>
      <c r="BA2346" s="119">
        <v>42</v>
      </c>
      <c r="BB2346" s="121">
        <v>25</v>
      </c>
      <c r="BC2346" s="125">
        <f t="shared" si="933"/>
        <v>42025</v>
      </c>
      <c r="BE2346" s="7" t="s">
        <v>228</v>
      </c>
      <c r="BR2346" s="105">
        <v>127</v>
      </c>
    </row>
    <row r="2347" spans="1:70" hidden="1" outlineLevel="1">
      <c r="A2347" t="s">
        <v>2651</v>
      </c>
      <c r="B2347" t="s">
        <v>1599</v>
      </c>
      <c r="C2347" s="1">
        <f t="shared" si="924"/>
        <v>75915</v>
      </c>
      <c r="D2347" s="7">
        <f>IF(N2347&gt;0, RANK(N2347,(N2347:P2347,Q2347:AE2347)),0)</f>
        <v>1</v>
      </c>
      <c r="E2347" s="7">
        <f>IF(O2347&gt;0,RANK(O2347,(N2347:P2347,Q2347:AE2347)),0)</f>
        <v>2</v>
      </c>
      <c r="F2347" s="7">
        <f>IF(P2347&gt;0,RANK(P2347,(N2347:P2347,Q2347:AE2347)),0)</f>
        <v>3</v>
      </c>
      <c r="G2347" s="1">
        <f t="shared" si="920"/>
        <v>8958</v>
      </c>
      <c r="H2347" s="2">
        <f t="shared" si="921"/>
        <v>0.11800039517881841</v>
      </c>
      <c r="I2347" s="2"/>
      <c r="J2347" s="2">
        <f t="shared" si="925"/>
        <v>0.55259171441744059</v>
      </c>
      <c r="K2347" s="2">
        <f t="shared" si="926"/>
        <v>0.43459131923862215</v>
      </c>
      <c r="L2347" s="2">
        <f t="shared" si="927"/>
        <v>6.4282421128894155E-3</v>
      </c>
      <c r="M2347" s="2">
        <f t="shared" si="928"/>
        <v>6.3887242310478373E-3</v>
      </c>
      <c r="N2347" s="66">
        <v>41950</v>
      </c>
      <c r="O2347" s="66">
        <v>32992</v>
      </c>
      <c r="P2347" s="66">
        <v>488</v>
      </c>
      <c r="Q2347" s="66">
        <v>333</v>
      </c>
      <c r="R2347" s="66">
        <v>10</v>
      </c>
      <c r="S2347" s="66">
        <v>30</v>
      </c>
      <c r="T2347" s="66">
        <v>0</v>
      </c>
      <c r="U2347" s="66">
        <v>5</v>
      </c>
      <c r="V2347" s="66">
        <v>1</v>
      </c>
      <c r="W2347" s="66">
        <f>IF(Notes!B$31=1,IF(BR2347&gt;0,BR2347-SUM(R2347:V2347)-SUM(X2347:AL2347),SUM(BS2347:BY2347)),SUM(BS2347:BY2347))</f>
        <v>0</v>
      </c>
      <c r="X2347" s="66">
        <v>0</v>
      </c>
      <c r="Y2347" s="66">
        <v>8</v>
      </c>
      <c r="Z2347" s="66">
        <v>0</v>
      </c>
      <c r="AD2347" s="66">
        <v>0</v>
      </c>
      <c r="AG2347" s="66">
        <v>98</v>
      </c>
      <c r="AN2347" s="7">
        <f>IF(Q2347&gt;0,RANK(Q2347,(N2347:P2347,Q2347:AE2347)),0)</f>
        <v>4</v>
      </c>
      <c r="AO2347" s="7">
        <f>IF(R2347&gt;0,RANK(R2347,(N2347:P2347,Q2347:AE2347)),0)</f>
        <v>6</v>
      </c>
      <c r="AP2347" s="7">
        <f>IF(T2347&gt;0,RANK(T2347,(N2347:P2347,Q2347:AE2347)),0)</f>
        <v>0</v>
      </c>
      <c r="AQ2347" s="7">
        <f>IF(S2347&gt;0,RANK(S2347,(N2347:P2347,Q2347:AE2347)),0)</f>
        <v>5</v>
      </c>
      <c r="AR2347" s="2">
        <f t="shared" si="929"/>
        <v>4.3864848844101956E-3</v>
      </c>
      <c r="AS2347" s="2">
        <f t="shared" si="930"/>
        <v>1.3172627280511097E-4</v>
      </c>
      <c r="AT2347" s="2">
        <f t="shared" si="931"/>
        <v>0</v>
      </c>
      <c r="AU2347" s="2">
        <f t="shared" si="932"/>
        <v>3.9517881841533294E-4</v>
      </c>
      <c r="AW2347" t="s">
        <v>2651</v>
      </c>
      <c r="AX2347" t="s">
        <v>1599</v>
      </c>
      <c r="AY2347" s="66">
        <v>5</v>
      </c>
      <c r="BA2347" s="119">
        <v>42</v>
      </c>
      <c r="BB2347" s="121">
        <v>27</v>
      </c>
      <c r="BC2347" s="125">
        <f t="shared" si="933"/>
        <v>42027</v>
      </c>
      <c r="BE2347" s="7" t="s">
        <v>228</v>
      </c>
      <c r="BR2347" s="1">
        <v>348</v>
      </c>
    </row>
    <row r="2348" spans="1:70" hidden="1" outlineLevel="1">
      <c r="A2348" t="s">
        <v>2652</v>
      </c>
      <c r="B2348" t="s">
        <v>1599</v>
      </c>
      <c r="C2348" s="1">
        <f t="shared" si="924"/>
        <v>254354</v>
      </c>
      <c r="D2348" s="7">
        <f>IF(N2348&gt;0, RANK(N2348,(N2348:P2348,Q2348:AE2348)),0)</f>
        <v>1</v>
      </c>
      <c r="E2348" s="7">
        <f>IF(O2348&gt;0,RANK(O2348,(N2348:P2348,Q2348:AE2348)),0)</f>
        <v>2</v>
      </c>
      <c r="F2348" s="7">
        <f>IF(P2348&gt;0,RANK(P2348,(N2348:P2348,Q2348:AE2348)),0)</f>
        <v>3</v>
      </c>
      <c r="G2348" s="1">
        <f t="shared" si="920"/>
        <v>23412</v>
      </c>
      <c r="H2348" s="2">
        <f t="shared" si="921"/>
        <v>9.2044945233808004E-2</v>
      </c>
      <c r="I2348" s="2"/>
      <c r="J2348" s="2">
        <f t="shared" si="925"/>
        <v>0.54189436769227139</v>
      </c>
      <c r="K2348" s="2">
        <f t="shared" si="926"/>
        <v>0.44984942245846338</v>
      </c>
      <c r="L2348" s="2">
        <f t="shared" si="927"/>
        <v>4.8357800545696158E-3</v>
      </c>
      <c r="M2348" s="2">
        <f t="shared" si="928"/>
        <v>3.4204297946956123E-3</v>
      </c>
      <c r="N2348" s="66">
        <v>137833</v>
      </c>
      <c r="O2348" s="66">
        <v>114421</v>
      </c>
      <c r="P2348" s="66">
        <v>1230</v>
      </c>
      <c r="Q2348" s="66">
        <v>870</v>
      </c>
      <c r="W2348" s="66">
        <f>IF(Notes!B$31=1,IF(BR2348&gt;0,BR2348-SUM(R2348:V2348)-SUM(X2348:AL2348),SUM(BS2348:BY2348)),SUM(BS2348:BY2348))</f>
        <v>0</v>
      </c>
      <c r="AN2348" s="7">
        <f>IF(Q2348&gt;0,RANK(Q2348,(N2348:P2348,Q2348:AE2348)),0)</f>
        <v>4</v>
      </c>
      <c r="AO2348" s="7">
        <f>IF(R2348&gt;0,RANK(R2348,(N2348:P2348,Q2348:AE2348)),0)</f>
        <v>0</v>
      </c>
      <c r="AP2348" s="7">
        <f>IF(T2348&gt;0,RANK(T2348,(N2348:P2348,Q2348:AE2348)),0)</f>
        <v>0</v>
      </c>
      <c r="AQ2348" s="7">
        <f>IF(S2348&gt;0,RANK(S2348,(N2348:P2348,Q2348:AE2348)),0)</f>
        <v>0</v>
      </c>
      <c r="AR2348" s="2">
        <f t="shared" si="929"/>
        <v>3.4204297946955819E-3</v>
      </c>
      <c r="AS2348" s="2">
        <f t="shared" si="930"/>
        <v>0</v>
      </c>
      <c r="AT2348" s="2">
        <f t="shared" si="931"/>
        <v>0</v>
      </c>
      <c r="AU2348" s="2">
        <f t="shared" si="932"/>
        <v>0</v>
      </c>
      <c r="AW2348" t="s">
        <v>2652</v>
      </c>
      <c r="AX2348" t="s">
        <v>1599</v>
      </c>
      <c r="AY2348" s="66"/>
      <c r="BA2348" s="119">
        <v>42</v>
      </c>
      <c r="BB2348" s="121">
        <v>29</v>
      </c>
      <c r="BC2348" s="125">
        <f t="shared" si="933"/>
        <v>42029</v>
      </c>
      <c r="BE2348" s="7" t="s">
        <v>228</v>
      </c>
      <c r="BR2348" s="1">
        <v>898</v>
      </c>
    </row>
    <row r="2349" spans="1:70" hidden="1" outlineLevel="1">
      <c r="A2349" t="s">
        <v>2555</v>
      </c>
      <c r="B2349" t="s">
        <v>1599</v>
      </c>
      <c r="C2349" s="1">
        <f t="shared" si="924"/>
        <v>17802</v>
      </c>
      <c r="D2349" s="7">
        <f>IF(N2349&gt;0, RANK(N2349,(N2349:P2349,Q2349:AE2349)),0)</f>
        <v>2</v>
      </c>
      <c r="E2349" s="7">
        <f>IF(O2349&gt;0,RANK(O2349,(N2349:P2349,Q2349:AE2349)),0)</f>
        <v>1</v>
      </c>
      <c r="F2349" s="7">
        <f>IF(P2349&gt;0,RANK(P2349,(N2349:P2349,Q2349:AE2349)),0)</f>
        <v>3</v>
      </c>
      <c r="G2349" s="1">
        <f t="shared" si="920"/>
        <v>3981</v>
      </c>
      <c r="H2349" s="2">
        <f t="shared" si="921"/>
        <v>0.22362655881361646</v>
      </c>
      <c r="I2349" s="2"/>
      <c r="J2349" s="2">
        <f t="shared" si="925"/>
        <v>0.37950792045837545</v>
      </c>
      <c r="K2349" s="2">
        <f t="shared" si="926"/>
        <v>0.60313447927199193</v>
      </c>
      <c r="L2349" s="2">
        <f t="shared" si="927"/>
        <v>9.4933153578249628E-3</v>
      </c>
      <c r="M2349" s="2">
        <f t="shared" si="928"/>
        <v>7.8642849118076598E-3</v>
      </c>
      <c r="N2349" s="66">
        <v>6756</v>
      </c>
      <c r="O2349" s="66">
        <v>10737</v>
      </c>
      <c r="P2349" s="66">
        <v>169</v>
      </c>
      <c r="Q2349" s="66">
        <v>104</v>
      </c>
      <c r="R2349" s="66">
        <v>0</v>
      </c>
      <c r="S2349" s="66">
        <v>9</v>
      </c>
      <c r="T2349" s="66">
        <v>0</v>
      </c>
      <c r="U2349" s="66">
        <v>0</v>
      </c>
      <c r="V2349" s="66">
        <v>0</v>
      </c>
      <c r="W2349" s="66">
        <f>IF(Notes!B$31=1,IF(BR2349&gt;0,BR2349-SUM(R2349:V2349)-SUM(X2349:AL2349),SUM(BS2349:BY2349)),SUM(BS2349:BY2349))</f>
        <v>0</v>
      </c>
      <c r="X2349" s="66">
        <v>0</v>
      </c>
      <c r="Y2349" s="66">
        <v>0</v>
      </c>
      <c r="Z2349" s="66">
        <v>1</v>
      </c>
      <c r="AD2349" s="66">
        <v>0</v>
      </c>
      <c r="AG2349" s="66">
        <v>26</v>
      </c>
      <c r="AN2349" s="7">
        <f>IF(Q2349&gt;0,RANK(Q2349,(N2349:P2349,Q2349:AE2349)),0)</f>
        <v>4</v>
      </c>
      <c r="AO2349" s="7">
        <f>IF(R2349&gt;0,RANK(R2349,(N2349:P2349,Q2349:AE2349)),0)</f>
        <v>0</v>
      </c>
      <c r="AP2349" s="7">
        <f>IF(T2349&gt;0,RANK(T2349,(N2349:P2349,Q2349:AE2349)),0)</f>
        <v>0</v>
      </c>
      <c r="AQ2349" s="7">
        <f>IF(S2349&gt;0,RANK(S2349,(N2349:P2349,Q2349:AE2349)),0)</f>
        <v>5</v>
      </c>
      <c r="AR2349" s="2">
        <f t="shared" si="929"/>
        <v>5.8420402201999778E-3</v>
      </c>
      <c r="AS2349" s="2">
        <f t="shared" si="930"/>
        <v>0</v>
      </c>
      <c r="AT2349" s="2">
        <f t="shared" si="931"/>
        <v>0</v>
      </c>
      <c r="AU2349" s="2">
        <f t="shared" si="932"/>
        <v>5.0556117290192115E-4</v>
      </c>
      <c r="AW2349" t="s">
        <v>2555</v>
      </c>
      <c r="AX2349" t="s">
        <v>1599</v>
      </c>
      <c r="AY2349" s="66">
        <v>5</v>
      </c>
      <c r="BA2349" s="119">
        <v>42</v>
      </c>
      <c r="BB2349" s="121">
        <v>31</v>
      </c>
      <c r="BC2349" s="125">
        <f t="shared" si="933"/>
        <v>42031</v>
      </c>
      <c r="BE2349" s="7" t="s">
        <v>228</v>
      </c>
      <c r="BR2349" s="66">
        <v>111</v>
      </c>
    </row>
    <row r="2350" spans="1:70" hidden="1" outlineLevel="1">
      <c r="A2350" t="s">
        <v>2239</v>
      </c>
      <c r="B2350" t="s">
        <v>1599</v>
      </c>
      <c r="C2350" s="1">
        <f t="shared" si="924"/>
        <v>33868</v>
      </c>
      <c r="D2350" s="7">
        <f>IF(N2350&gt;0, RANK(N2350,(N2350:P2350,Q2350:AE2350)),0)</f>
        <v>2</v>
      </c>
      <c r="E2350" s="7">
        <f>IF(O2350&gt;0,RANK(O2350,(N2350:P2350,Q2350:AE2350)),0)</f>
        <v>1</v>
      </c>
      <c r="F2350" s="7">
        <f>IF(P2350&gt;0,RANK(P2350,(N2350:P2350,Q2350:AE2350)),0)</f>
        <v>3</v>
      </c>
      <c r="G2350" s="1">
        <f t="shared" si="920"/>
        <v>4107</v>
      </c>
      <c r="H2350" s="2">
        <f t="shared" si="921"/>
        <v>0.12126491083028228</v>
      </c>
      <c r="I2350" s="2"/>
      <c r="J2350" s="2">
        <f t="shared" si="925"/>
        <v>0.42975670249202785</v>
      </c>
      <c r="K2350" s="2">
        <f t="shared" si="926"/>
        <v>0.55102161332231014</v>
      </c>
      <c r="L2350" s="2">
        <f t="shared" si="927"/>
        <v>1.3080193693161686E-2</v>
      </c>
      <c r="M2350" s="2">
        <f t="shared" si="928"/>
        <v>6.1414904925002605E-3</v>
      </c>
      <c r="N2350" s="66">
        <v>14555</v>
      </c>
      <c r="O2350" s="66">
        <v>18662</v>
      </c>
      <c r="P2350" s="66">
        <v>443</v>
      </c>
      <c r="Q2350" s="66">
        <v>153</v>
      </c>
      <c r="W2350" s="66">
        <f>IF(Notes!B$31=1,IF(BR2350&gt;0,BR2350-SUM(R2350:V2350)-SUM(X2350:AL2350),SUM(BS2350:BY2350)),SUM(BS2350:BY2350))</f>
        <v>0</v>
      </c>
      <c r="AG2350" s="105">
        <v>55</v>
      </c>
      <c r="AN2350" s="7">
        <f>IF(Q2350&gt;0,RANK(Q2350,(N2350:P2350,Q2350:AE2350)),0)</f>
        <v>4</v>
      </c>
      <c r="AO2350" s="7">
        <f>IF(R2350&gt;0,RANK(R2350,(N2350:P2350,Q2350:AE2350)),0)</f>
        <v>0</v>
      </c>
      <c r="AP2350" s="7">
        <f>IF(T2350&gt;0,RANK(T2350,(N2350:P2350,Q2350:AE2350)),0)</f>
        <v>0</v>
      </c>
      <c r="AQ2350" s="7">
        <f>IF(S2350&gt;0,RANK(S2350,(N2350:P2350,Q2350:AE2350)),0)</f>
        <v>0</v>
      </c>
      <c r="AR2350" s="2">
        <f t="shared" si="929"/>
        <v>4.5175386795795443E-3</v>
      </c>
      <c r="AS2350" s="2">
        <f t="shared" si="930"/>
        <v>0</v>
      </c>
      <c r="AT2350" s="2">
        <f t="shared" si="931"/>
        <v>0</v>
      </c>
      <c r="AU2350" s="2">
        <f t="shared" si="932"/>
        <v>0</v>
      </c>
      <c r="AW2350" t="s">
        <v>2239</v>
      </c>
      <c r="AX2350" t="s">
        <v>1599</v>
      </c>
      <c r="AY2350" s="66"/>
      <c r="BA2350" s="119">
        <v>42</v>
      </c>
      <c r="BB2350" s="121">
        <v>33</v>
      </c>
      <c r="BC2350" s="125">
        <f t="shared" si="933"/>
        <v>42033</v>
      </c>
      <c r="BE2350" s="7" t="s">
        <v>228</v>
      </c>
      <c r="BR2350" s="105">
        <v>209</v>
      </c>
    </row>
    <row r="2351" spans="1:70" hidden="1" outlineLevel="1">
      <c r="A2351" t="s">
        <v>740</v>
      </c>
      <c r="B2351" t="s">
        <v>1599</v>
      </c>
      <c r="C2351" s="1">
        <f t="shared" si="924"/>
        <v>14791</v>
      </c>
      <c r="D2351" s="7">
        <f>IF(N2351&gt;0, RANK(N2351,(N2351:P2351,Q2351:AE2351)),0)</f>
        <v>2</v>
      </c>
      <c r="E2351" s="7">
        <f>IF(O2351&gt;0,RANK(O2351,(N2351:P2351,Q2351:AE2351)),0)</f>
        <v>1</v>
      </c>
      <c r="F2351" s="7">
        <f>IF(P2351&gt;0,RANK(P2351,(N2351:P2351,Q2351:AE2351)),0)</f>
        <v>3</v>
      </c>
      <c r="G2351" s="1">
        <f t="shared" si="920"/>
        <v>407</v>
      </c>
      <c r="H2351" s="2">
        <f t="shared" si="921"/>
        <v>2.7516733148536272E-2</v>
      </c>
      <c r="I2351" s="2"/>
      <c r="J2351" s="2">
        <f t="shared" si="925"/>
        <v>0.47981880873504157</v>
      </c>
      <c r="K2351" s="2">
        <f t="shared" si="926"/>
        <v>0.50733554188357788</v>
      </c>
      <c r="L2351" s="2">
        <f t="shared" si="927"/>
        <v>9.1947806098303022E-3</v>
      </c>
      <c r="M2351" s="2">
        <f t="shared" si="928"/>
        <v>3.6508687715502506E-3</v>
      </c>
      <c r="N2351" s="66">
        <v>7097</v>
      </c>
      <c r="O2351" s="66">
        <v>7504</v>
      </c>
      <c r="P2351" s="66">
        <v>136</v>
      </c>
      <c r="Q2351" s="66">
        <v>54</v>
      </c>
      <c r="W2351" s="66">
        <f>IF(Notes!B$31=1,IF(BR2351&gt;0,BR2351-SUM(R2351:V2351)-SUM(X2351:AL2351),SUM(BS2351:BY2351)),SUM(BS2351:BY2351))</f>
        <v>0</v>
      </c>
      <c r="AN2351" s="7">
        <f>IF(Q2351&gt;0,RANK(Q2351,(N2351:P2351,Q2351:AE2351)),0)</f>
        <v>4</v>
      </c>
      <c r="AO2351" s="7">
        <f>IF(R2351&gt;0,RANK(R2351,(N2351:P2351,Q2351:AE2351)),0)</f>
        <v>0</v>
      </c>
      <c r="AP2351" s="7">
        <f>IF(T2351&gt;0,RANK(T2351,(N2351:P2351,Q2351:AE2351)),0)</f>
        <v>0</v>
      </c>
      <c r="AQ2351" s="7">
        <f>IF(S2351&gt;0,RANK(S2351,(N2351:P2351,Q2351:AE2351)),0)</f>
        <v>0</v>
      </c>
      <c r="AR2351" s="2">
        <f t="shared" si="929"/>
        <v>3.6508687715502671E-3</v>
      </c>
      <c r="AS2351" s="2">
        <f t="shared" si="930"/>
        <v>0</v>
      </c>
      <c r="AT2351" s="2">
        <f t="shared" si="931"/>
        <v>0</v>
      </c>
      <c r="AU2351" s="2">
        <f t="shared" si="932"/>
        <v>0</v>
      </c>
      <c r="AW2351" t="s">
        <v>740</v>
      </c>
      <c r="AX2351" t="s">
        <v>1599</v>
      </c>
      <c r="AY2351" s="66">
        <v>5</v>
      </c>
      <c r="BA2351" s="119">
        <v>42</v>
      </c>
      <c r="BB2351" s="121">
        <v>35</v>
      </c>
      <c r="BC2351" s="125">
        <f t="shared" si="933"/>
        <v>42035</v>
      </c>
      <c r="BE2351" s="7" t="s">
        <v>228</v>
      </c>
    </row>
    <row r="2352" spans="1:70" hidden="1" outlineLevel="1">
      <c r="A2352" t="s">
        <v>1675</v>
      </c>
      <c r="B2352" t="s">
        <v>1599</v>
      </c>
      <c r="C2352" s="1">
        <f t="shared" si="924"/>
        <v>28140</v>
      </c>
      <c r="D2352" s="7">
        <f>IF(N2352&gt;0, RANK(N2352,(N2352:P2352,Q2352:AE2352)),0)</f>
        <v>2</v>
      </c>
      <c r="E2352" s="7">
        <f>IF(O2352&gt;0,RANK(O2352,(N2352:P2352,Q2352:AE2352)),0)</f>
        <v>1</v>
      </c>
      <c r="F2352" s="7">
        <f>IF(P2352&gt;0,RANK(P2352,(N2352:P2352,Q2352:AE2352)),0)</f>
        <v>3</v>
      </c>
      <c r="G2352" s="1">
        <f t="shared" si="920"/>
        <v>1247</v>
      </c>
      <c r="H2352" s="2">
        <f t="shared" si="921"/>
        <v>4.4314143567874914E-2</v>
      </c>
      <c r="I2352" s="2"/>
      <c r="J2352" s="2">
        <f t="shared" si="925"/>
        <v>0.47014925373134331</v>
      </c>
      <c r="K2352" s="2">
        <f t="shared" si="926"/>
        <v>0.51446339729921819</v>
      </c>
      <c r="L2352" s="2">
        <f t="shared" si="927"/>
        <v>9.3816631130063961E-3</v>
      </c>
      <c r="M2352" s="2">
        <f t="shared" si="928"/>
        <v>6.0056858564321008E-3</v>
      </c>
      <c r="N2352" s="66">
        <v>13230</v>
      </c>
      <c r="O2352" s="66">
        <v>14477</v>
      </c>
      <c r="P2352" s="66">
        <v>264</v>
      </c>
      <c r="Q2352" s="66">
        <v>92</v>
      </c>
      <c r="R2352" s="66">
        <v>3</v>
      </c>
      <c r="S2352" s="66">
        <v>15</v>
      </c>
      <c r="T2352" s="66">
        <v>0</v>
      </c>
      <c r="U2352" s="66">
        <v>0</v>
      </c>
      <c r="V2352" s="66">
        <v>0</v>
      </c>
      <c r="W2352" s="66">
        <f>IF(Notes!B$31=1,IF(BR2352&gt;0,BR2352-SUM(R2352:V2352)-SUM(X2352:AL2352),SUM(BS2352:BY2352)),SUM(BS2352:BY2352))</f>
        <v>0</v>
      </c>
      <c r="X2352" s="66">
        <v>0</v>
      </c>
      <c r="Y2352" s="66">
        <v>1</v>
      </c>
      <c r="Z2352" s="66">
        <v>0</v>
      </c>
      <c r="AD2352" s="66">
        <v>0</v>
      </c>
      <c r="AG2352" s="66">
        <v>58</v>
      </c>
      <c r="AN2352" s="7">
        <f>IF(Q2352&gt;0,RANK(Q2352,(N2352:P2352,Q2352:AE2352)),0)</f>
        <v>4</v>
      </c>
      <c r="AO2352" s="7">
        <f>IF(R2352&gt;0,RANK(R2352,(N2352:P2352,Q2352:AE2352)),0)</f>
        <v>6</v>
      </c>
      <c r="AP2352" s="7">
        <f>IF(T2352&gt;0,RANK(T2352,(N2352:P2352,Q2352:AE2352)),0)</f>
        <v>0</v>
      </c>
      <c r="AQ2352" s="7">
        <f>IF(S2352&gt;0,RANK(S2352,(N2352:P2352,Q2352:AE2352)),0)</f>
        <v>5</v>
      </c>
      <c r="AR2352" s="2">
        <f t="shared" si="929"/>
        <v>3.2693674484719263E-3</v>
      </c>
      <c r="AS2352" s="2">
        <f t="shared" si="930"/>
        <v>1.0660980810234541E-4</v>
      </c>
      <c r="AT2352" s="2">
        <f t="shared" si="931"/>
        <v>0</v>
      </c>
      <c r="AU2352" s="2">
        <f t="shared" si="932"/>
        <v>5.3304904051172707E-4</v>
      </c>
      <c r="AW2352" t="s">
        <v>1675</v>
      </c>
      <c r="AX2352" t="s">
        <v>1599</v>
      </c>
      <c r="AY2352" s="66">
        <v>11</v>
      </c>
      <c r="BA2352" s="119">
        <v>42</v>
      </c>
      <c r="BB2352" s="121">
        <v>37</v>
      </c>
      <c r="BC2352" s="125">
        <f t="shared" si="933"/>
        <v>42037</v>
      </c>
      <c r="BE2352" s="7" t="s">
        <v>228</v>
      </c>
      <c r="BR2352" s="105">
        <v>215</v>
      </c>
    </row>
    <row r="2353" spans="1:70" hidden="1" outlineLevel="1">
      <c r="A2353" t="s">
        <v>1997</v>
      </c>
      <c r="B2353" t="s">
        <v>1599</v>
      </c>
      <c r="C2353" s="1">
        <f t="shared" si="924"/>
        <v>38233</v>
      </c>
      <c r="D2353" s="7">
        <f>IF(N2353&gt;0, RANK(N2353,(N2353:P2353,Q2353:AE2353)),0)</f>
        <v>2</v>
      </c>
      <c r="E2353" s="7">
        <f>IF(O2353&gt;0,RANK(O2353,(N2353:P2353,Q2353:AE2353)),0)</f>
        <v>1</v>
      </c>
      <c r="F2353" s="7">
        <f>IF(P2353&gt;0,RANK(P2353,(N2353:P2353,Q2353:AE2353)),0)</f>
        <v>3</v>
      </c>
      <c r="G2353" s="1">
        <f t="shared" si="920"/>
        <v>3970</v>
      </c>
      <c r="H2353" s="2">
        <f t="shared" si="921"/>
        <v>0.10383699945073628</v>
      </c>
      <c r="I2353" s="2"/>
      <c r="J2353" s="2">
        <f t="shared" si="925"/>
        <v>0.43888787173384247</v>
      </c>
      <c r="K2353" s="2">
        <f t="shared" si="926"/>
        <v>0.54272487118457879</v>
      </c>
      <c r="L2353" s="2">
        <f t="shared" si="927"/>
        <v>1.1429916564224622E-2</v>
      </c>
      <c r="M2353" s="2">
        <f t="shared" si="928"/>
        <v>6.957340517354112E-3</v>
      </c>
      <c r="N2353" s="66">
        <v>16780</v>
      </c>
      <c r="O2353" s="66">
        <v>20750</v>
      </c>
      <c r="P2353" s="66">
        <v>437</v>
      </c>
      <c r="Q2353" s="66">
        <v>167</v>
      </c>
      <c r="S2353" s="105">
        <v>12</v>
      </c>
      <c r="W2353" s="66">
        <f>IF(Notes!B$31=1,IF(BR2353&gt;0,BR2353-SUM(R2353:V2353)-SUM(X2353:AL2353),SUM(BS2353:BY2353)),SUM(BS2353:BY2353))</f>
        <v>0</v>
      </c>
      <c r="AG2353" s="105">
        <v>87</v>
      </c>
      <c r="AN2353" s="7">
        <f>IF(Q2353&gt;0,RANK(Q2353,(N2353:P2353,Q2353:AE2353)),0)</f>
        <v>4</v>
      </c>
      <c r="AO2353" s="7">
        <f>IF(R2353&gt;0,RANK(R2353,(N2353:P2353,Q2353:AE2353)),0)</f>
        <v>0</v>
      </c>
      <c r="AP2353" s="7">
        <f>IF(T2353&gt;0,RANK(T2353,(N2353:P2353,Q2353:AE2353)),0)</f>
        <v>0</v>
      </c>
      <c r="AQ2353" s="7">
        <f>IF(S2353&gt;0,RANK(S2353,(N2353:P2353,Q2353:AE2353)),0)</f>
        <v>5</v>
      </c>
      <c r="AR2353" s="2">
        <f t="shared" si="929"/>
        <v>4.3679543849554046E-3</v>
      </c>
      <c r="AS2353" s="2">
        <f t="shared" si="930"/>
        <v>0</v>
      </c>
      <c r="AT2353" s="2">
        <f t="shared" si="931"/>
        <v>0</v>
      </c>
      <c r="AU2353" s="2">
        <f t="shared" si="932"/>
        <v>3.1386498574529855E-4</v>
      </c>
      <c r="AW2353" t="s">
        <v>1997</v>
      </c>
      <c r="AX2353" t="s">
        <v>1599</v>
      </c>
      <c r="AY2353" s="66"/>
      <c r="BA2353" s="119">
        <v>42</v>
      </c>
      <c r="BB2353" s="121">
        <v>39</v>
      </c>
      <c r="BC2353" s="125">
        <f t="shared" si="933"/>
        <v>42039</v>
      </c>
      <c r="BE2353" s="7" t="s">
        <v>228</v>
      </c>
      <c r="BR2353" s="105">
        <v>173</v>
      </c>
    </row>
    <row r="2354" spans="1:70" hidden="1" outlineLevel="1">
      <c r="A2354" t="s">
        <v>1391</v>
      </c>
      <c r="B2354" t="s">
        <v>1599</v>
      </c>
      <c r="C2354" s="1">
        <f t="shared" si="924"/>
        <v>113540</v>
      </c>
      <c r="D2354" s="7">
        <f>IF(N2354&gt;0, RANK(N2354,(N2354:P2354,Q2354:AE2354)),0)</f>
        <v>2</v>
      </c>
      <c r="E2354" s="7">
        <f>IF(O2354&gt;0,RANK(O2354,(N2354:P2354,Q2354:AE2354)),0)</f>
        <v>1</v>
      </c>
      <c r="F2354" s="7">
        <f>IF(P2354&gt;0,RANK(P2354,(N2354:P2354,Q2354:AE2354)),0)</f>
        <v>3</v>
      </c>
      <c r="G2354" s="1">
        <f t="shared" si="920"/>
        <v>15433</v>
      </c>
      <c r="H2354" s="2">
        <f t="shared" si="921"/>
        <v>0.13592566496388939</v>
      </c>
      <c r="I2354" s="2"/>
      <c r="J2354" s="2">
        <f t="shared" si="925"/>
        <v>0.42545358463977451</v>
      </c>
      <c r="K2354" s="2">
        <f t="shared" si="926"/>
        <v>0.56137924960366392</v>
      </c>
      <c r="L2354" s="2">
        <f t="shared" si="927"/>
        <v>6.9490928307204512E-3</v>
      </c>
      <c r="M2354" s="2">
        <f t="shared" si="928"/>
        <v>6.2180729258411761E-3</v>
      </c>
      <c r="N2354" s="66">
        <v>48306</v>
      </c>
      <c r="O2354" s="66">
        <v>63739</v>
      </c>
      <c r="P2354" s="66">
        <v>789</v>
      </c>
      <c r="Q2354" s="66">
        <v>470</v>
      </c>
      <c r="R2354" s="66">
        <v>4</v>
      </c>
      <c r="S2354" s="66">
        <v>63</v>
      </c>
      <c r="T2354" s="66">
        <v>1</v>
      </c>
      <c r="U2354" s="66">
        <v>1</v>
      </c>
      <c r="V2354" s="66">
        <v>0</v>
      </c>
      <c r="W2354" s="66">
        <f>IF(Notes!B$31=1,IF(BR2354&gt;0,BR2354-SUM(R2354:V2354)-SUM(X2354:AL2354),SUM(BS2354:BY2354)),SUM(BS2354:BY2354))</f>
        <v>0</v>
      </c>
      <c r="X2354" s="66">
        <v>0</v>
      </c>
      <c r="Y2354" s="66">
        <v>1</v>
      </c>
      <c r="Z2354" s="66">
        <v>0</v>
      </c>
      <c r="AD2354" s="66">
        <v>0</v>
      </c>
      <c r="AG2354" s="66">
        <v>166</v>
      </c>
      <c r="AN2354" s="7">
        <f>IF(Q2354&gt;0,RANK(Q2354,(N2354:P2354,Q2354:AE2354)),0)</f>
        <v>4</v>
      </c>
      <c r="AO2354" s="7">
        <f>IF(R2354&gt;0,RANK(R2354,(N2354:P2354,Q2354:AE2354)),0)</f>
        <v>6</v>
      </c>
      <c r="AP2354" s="7">
        <f>IF(T2354&gt;0,RANK(T2354,(N2354:P2354,Q2354:AE2354)),0)</f>
        <v>7</v>
      </c>
      <c r="AQ2354" s="7">
        <f>IF(S2354&gt;0,RANK(S2354,(N2354:P2354,Q2354:AE2354)),0)</f>
        <v>5</v>
      </c>
      <c r="AR2354" s="2">
        <f t="shared" si="929"/>
        <v>4.1395103047384184E-3</v>
      </c>
      <c r="AS2354" s="2">
        <f t="shared" si="930"/>
        <v>3.5229874933943984E-5</v>
      </c>
      <c r="AT2354" s="2">
        <f t="shared" si="931"/>
        <v>8.8074687334859961E-6</v>
      </c>
      <c r="AU2354" s="2">
        <f t="shared" si="932"/>
        <v>5.5487053020961781E-4</v>
      </c>
      <c r="AW2354" t="s">
        <v>1391</v>
      </c>
      <c r="AX2354" t="s">
        <v>1599</v>
      </c>
      <c r="AY2354" s="66"/>
      <c r="BA2354" s="119">
        <v>42</v>
      </c>
      <c r="BB2354" s="121">
        <v>41</v>
      </c>
      <c r="BC2354" s="125">
        <f t="shared" si="933"/>
        <v>42041</v>
      </c>
      <c r="BE2354" s="7" t="s">
        <v>228</v>
      </c>
      <c r="BR2354" s="1">
        <v>521</v>
      </c>
    </row>
    <row r="2355" spans="1:70" hidden="1" outlineLevel="1">
      <c r="A2355" t="s">
        <v>486</v>
      </c>
      <c r="B2355" t="s">
        <v>1599</v>
      </c>
      <c r="C2355" s="1">
        <f t="shared" si="924"/>
        <v>129639</v>
      </c>
      <c r="D2355" s="7">
        <f>IF(N2355&gt;0, RANK(N2355,(N2355:P2355,Q2355:AE2355)),0)</f>
        <v>1</v>
      </c>
      <c r="E2355" s="7">
        <f>IF(O2355&gt;0,RANK(O2355,(N2355:P2355,Q2355:AE2355)),0)</f>
        <v>2</v>
      </c>
      <c r="F2355" s="7">
        <f>IF(P2355&gt;0,RANK(P2355,(N2355:P2355,Q2355:AE2355)),0)</f>
        <v>3</v>
      </c>
      <c r="G2355" s="1">
        <f t="shared" si="920"/>
        <v>11737</v>
      </c>
      <c r="H2355" s="2">
        <f t="shared" si="921"/>
        <v>9.0536026967193511E-2</v>
      </c>
      <c r="I2355" s="2"/>
      <c r="J2355" s="2">
        <f t="shared" si="925"/>
        <v>0.5397681253326545</v>
      </c>
      <c r="K2355" s="2">
        <f t="shared" si="926"/>
        <v>0.44923209836546102</v>
      </c>
      <c r="L2355" s="2">
        <f t="shared" si="927"/>
        <v>6.2944021475019093E-3</v>
      </c>
      <c r="M2355" s="2">
        <f t="shared" si="928"/>
        <v>4.7053741543825692E-3</v>
      </c>
      <c r="N2355" s="66">
        <v>69975</v>
      </c>
      <c r="O2355" s="66">
        <v>58238</v>
      </c>
      <c r="P2355" s="66">
        <v>816</v>
      </c>
      <c r="Q2355" s="66">
        <v>500</v>
      </c>
      <c r="S2355" s="105">
        <v>33</v>
      </c>
      <c r="W2355" s="66">
        <f>IF(Notes!B$31=1,IF(BR2355&gt;0,BR2355-SUM(R2355:V2355)-SUM(X2355:AL2355),SUM(BS2355:BY2355)),SUM(BS2355:BY2355))</f>
        <v>0</v>
      </c>
      <c r="AG2355" s="105">
        <v>77</v>
      </c>
      <c r="AN2355" s="7">
        <f>IF(Q2355&gt;0,RANK(Q2355,(N2355:P2355,Q2355:AE2355)),0)</f>
        <v>4</v>
      </c>
      <c r="AO2355" s="7">
        <f>IF(R2355&gt;0,RANK(R2355,(N2355:P2355,Q2355:AE2355)),0)</f>
        <v>0</v>
      </c>
      <c r="AP2355" s="7">
        <f>IF(T2355&gt;0,RANK(T2355,(N2355:P2355,Q2355:AE2355)),0)</f>
        <v>0</v>
      </c>
      <c r="AQ2355" s="7">
        <f>IF(S2355&gt;0,RANK(S2355,(N2355:P2355,Q2355:AE2355)),0)</f>
        <v>5</v>
      </c>
      <c r="AR2355" s="2">
        <f t="shared" si="929"/>
        <v>3.8568640609693071E-3</v>
      </c>
      <c r="AS2355" s="2">
        <f t="shared" si="930"/>
        <v>0</v>
      </c>
      <c r="AT2355" s="2">
        <f t="shared" si="931"/>
        <v>0</v>
      </c>
      <c r="AU2355" s="2">
        <f t="shared" si="932"/>
        <v>2.5455302802397428E-4</v>
      </c>
      <c r="AW2355" t="s">
        <v>486</v>
      </c>
      <c r="AX2355" t="s">
        <v>1599</v>
      </c>
      <c r="AY2355" s="66">
        <v>17</v>
      </c>
      <c r="BA2355" s="119">
        <v>42</v>
      </c>
      <c r="BB2355" s="121">
        <v>43</v>
      </c>
      <c r="BC2355" s="125">
        <f t="shared" si="933"/>
        <v>42043</v>
      </c>
      <c r="BE2355" s="7" t="s">
        <v>228</v>
      </c>
      <c r="BR2355" s="1">
        <v>316</v>
      </c>
    </row>
    <row r="2356" spans="1:70" hidden="1" outlineLevel="1">
      <c r="A2356" t="s">
        <v>1947</v>
      </c>
      <c r="B2356" t="s">
        <v>1599</v>
      </c>
      <c r="C2356" s="1">
        <f t="shared" si="924"/>
        <v>297156</v>
      </c>
      <c r="D2356" s="7">
        <f>IF(N2356&gt;0, RANK(N2356,(N2356:P2356,Q2356:AE2356)),0)</f>
        <v>1</v>
      </c>
      <c r="E2356" s="7">
        <f>IF(O2356&gt;0,RANK(O2356,(N2356:P2356,Q2356:AE2356)),0)</f>
        <v>2</v>
      </c>
      <c r="F2356" s="7">
        <f>IF(P2356&gt;0,RANK(P2356,(N2356:P2356,Q2356:AE2356)),0)</f>
        <v>3</v>
      </c>
      <c r="G2356" s="1">
        <f t="shared" si="920"/>
        <v>63597</v>
      </c>
      <c r="H2356" s="2">
        <f t="shared" si="921"/>
        <v>0.21401889916407543</v>
      </c>
      <c r="I2356" s="2"/>
      <c r="J2356" s="2">
        <f t="shared" si="925"/>
        <v>0.60193972189691614</v>
      </c>
      <c r="K2356" s="2">
        <f t="shared" si="926"/>
        <v>0.38792082273284068</v>
      </c>
      <c r="L2356" s="2">
        <f t="shared" si="927"/>
        <v>6.5790359272570632E-3</v>
      </c>
      <c r="M2356" s="2">
        <f t="shared" si="928"/>
        <v>3.5604194429861256E-3</v>
      </c>
      <c r="N2356" s="66">
        <v>178870</v>
      </c>
      <c r="O2356" s="66">
        <v>115273</v>
      </c>
      <c r="P2356" s="66">
        <v>1955</v>
      </c>
      <c r="Q2356" s="66">
        <v>906</v>
      </c>
      <c r="S2356" s="105">
        <v>31</v>
      </c>
      <c r="W2356" s="66">
        <f>IF(Notes!B$31=1,IF(BR2356&gt;0,BR2356-SUM(R2356:V2356)-SUM(X2356:AL2356),SUM(BS2356:BY2356)),SUM(BS2356:BY2356))</f>
        <v>0</v>
      </c>
      <c r="AG2356" s="105">
        <v>121</v>
      </c>
      <c r="AN2356" s="7">
        <f>IF(Q2356&gt;0,RANK(Q2356,(N2356:P2356,Q2356:AE2356)),0)</f>
        <v>4</v>
      </c>
      <c r="AO2356" s="7">
        <f>IF(R2356&gt;0,RANK(R2356,(N2356:P2356,Q2356:AE2356)),0)</f>
        <v>0</v>
      </c>
      <c r="AP2356" s="7">
        <f>IF(T2356&gt;0,RANK(T2356,(N2356:P2356,Q2356:AE2356)),0)</f>
        <v>0</v>
      </c>
      <c r="AQ2356" s="7">
        <f>IF(S2356&gt;0,RANK(S2356,(N2356:P2356,Q2356:AE2356)),0)</f>
        <v>5</v>
      </c>
      <c r="AR2356" s="2">
        <f t="shared" si="929"/>
        <v>3.0489036061866494E-3</v>
      </c>
      <c r="AS2356" s="2">
        <f t="shared" si="930"/>
        <v>0</v>
      </c>
      <c r="AT2356" s="2">
        <f t="shared" si="931"/>
        <v>0</v>
      </c>
      <c r="AU2356" s="2">
        <f t="shared" si="932"/>
        <v>1.04322308820956E-4</v>
      </c>
      <c r="AW2356" t="s">
        <v>1947</v>
      </c>
      <c r="AX2356" t="s">
        <v>1599</v>
      </c>
      <c r="AY2356" s="66"/>
      <c r="BA2356" s="119">
        <v>42</v>
      </c>
      <c r="BB2356" s="121">
        <v>45</v>
      </c>
      <c r="BC2356" s="125">
        <f t="shared" si="933"/>
        <v>42045</v>
      </c>
      <c r="BE2356" s="7" t="s">
        <v>228</v>
      </c>
      <c r="BR2356" s="1">
        <v>506</v>
      </c>
    </row>
    <row r="2357" spans="1:70" hidden="1" outlineLevel="1">
      <c r="A2357" t="s">
        <v>1217</v>
      </c>
      <c r="B2357" t="s">
        <v>1599</v>
      </c>
      <c r="C2357" s="1">
        <f t="shared" si="924"/>
        <v>14301</v>
      </c>
      <c r="D2357" s="7">
        <f>IF(N2357&gt;0, RANK(N2357,(N2357:P2357,Q2357:AE2357)),0)</f>
        <v>1</v>
      </c>
      <c r="E2357" s="7">
        <f>IF(O2357&gt;0,RANK(O2357,(N2357:P2357,Q2357:AE2357)),0)</f>
        <v>2</v>
      </c>
      <c r="F2357" s="7">
        <f>IF(P2357&gt;0,RANK(P2357,(N2357:P2357,Q2357:AE2357)),0)</f>
        <v>3</v>
      </c>
      <c r="G2357" s="1">
        <f t="shared" si="920"/>
        <v>614</v>
      </c>
      <c r="H2357" s="2">
        <f t="shared" si="921"/>
        <v>4.2934060555205933E-2</v>
      </c>
      <c r="I2357" s="2"/>
      <c r="J2357" s="2">
        <f t="shared" si="925"/>
        <v>0.50975456261799879</v>
      </c>
      <c r="K2357" s="2">
        <f t="shared" si="926"/>
        <v>0.4668205020627928</v>
      </c>
      <c r="L2357" s="2">
        <f t="shared" si="927"/>
        <v>1.5383539612614502E-2</v>
      </c>
      <c r="M2357" s="2">
        <f t="shared" si="928"/>
        <v>8.0413957065939151E-3</v>
      </c>
      <c r="N2357" s="66">
        <v>7290</v>
      </c>
      <c r="O2357" s="66">
        <v>6676</v>
      </c>
      <c r="P2357" s="66">
        <v>220</v>
      </c>
      <c r="Q2357" s="66">
        <v>85</v>
      </c>
      <c r="R2357" s="66">
        <v>1</v>
      </c>
      <c r="S2357" s="66">
        <v>5</v>
      </c>
      <c r="T2357" s="66">
        <v>0</v>
      </c>
      <c r="U2357" s="66">
        <v>0</v>
      </c>
      <c r="V2357" s="66">
        <v>0</v>
      </c>
      <c r="W2357" s="66">
        <f>IF(Notes!B$31=1,IF(BR2357&gt;0,BR2357-SUM(R2357:V2357)-SUM(X2357:AL2357),SUM(BS2357:BY2357)),SUM(BS2357:BY2357))</f>
        <v>0</v>
      </c>
      <c r="X2357" s="66">
        <v>0</v>
      </c>
      <c r="Y2357" s="66">
        <v>0</v>
      </c>
      <c r="Z2357" s="66">
        <v>1</v>
      </c>
      <c r="AD2357" s="66">
        <v>0</v>
      </c>
      <c r="AG2357" s="66">
        <v>23</v>
      </c>
      <c r="AN2357" s="7">
        <f>IF(Q2357&gt;0,RANK(Q2357,(N2357:P2357,Q2357:AE2357)),0)</f>
        <v>4</v>
      </c>
      <c r="AO2357" s="7">
        <f>IF(R2357&gt;0,RANK(R2357,(N2357:P2357,Q2357:AE2357)),0)</f>
        <v>6</v>
      </c>
      <c r="AP2357" s="7">
        <f>IF(T2357&gt;0,RANK(T2357,(N2357:P2357,Q2357:AE2357)),0)</f>
        <v>0</v>
      </c>
      <c r="AQ2357" s="7">
        <f>IF(S2357&gt;0,RANK(S2357,(N2357:P2357,Q2357:AE2357)),0)</f>
        <v>5</v>
      </c>
      <c r="AR2357" s="2">
        <f t="shared" si="929"/>
        <v>5.9436403048737851E-3</v>
      </c>
      <c r="AS2357" s="2">
        <f t="shared" si="930"/>
        <v>6.9925180057338646E-5</v>
      </c>
      <c r="AT2357" s="2">
        <f t="shared" si="931"/>
        <v>0</v>
      </c>
      <c r="AU2357" s="2">
        <f t="shared" si="932"/>
        <v>3.4962590028669323E-4</v>
      </c>
      <c r="AW2357" t="s">
        <v>1217</v>
      </c>
      <c r="AX2357" t="s">
        <v>1599</v>
      </c>
      <c r="AY2357" s="66">
        <v>5</v>
      </c>
      <c r="BA2357" s="119">
        <v>42</v>
      </c>
      <c r="BB2357" s="121">
        <v>47</v>
      </c>
      <c r="BC2357" s="125">
        <f t="shared" si="933"/>
        <v>42047</v>
      </c>
      <c r="BE2357" s="7" t="s">
        <v>228</v>
      </c>
      <c r="BR2357" s="1">
        <v>91</v>
      </c>
    </row>
    <row r="2358" spans="1:70" hidden="1" outlineLevel="1">
      <c r="A2358" t="s">
        <v>2720</v>
      </c>
      <c r="B2358" t="s">
        <v>1599</v>
      </c>
      <c r="C2358" s="1">
        <f t="shared" si="924"/>
        <v>127888</v>
      </c>
      <c r="D2358" s="7">
        <f>IF(N2358&gt;0, RANK(N2358,(N2358:P2358,Q2358:AE2358)),0)</f>
        <v>1</v>
      </c>
      <c r="E2358" s="7">
        <f>IF(O2358&gt;0,RANK(O2358,(N2358:P2358,Q2358:AE2358)),0)</f>
        <v>2</v>
      </c>
      <c r="F2358" s="7">
        <f>IF(P2358&gt;0,RANK(P2358,(N2358:P2358,Q2358:AE2358)),0)</f>
        <v>3</v>
      </c>
      <c r="G2358" s="1">
        <f t="shared" si="920"/>
        <v>25424</v>
      </c>
      <c r="H2358" s="2">
        <f t="shared" si="921"/>
        <v>0.1987989490804454</v>
      </c>
      <c r="I2358" s="2"/>
      <c r="J2358" s="2">
        <f t="shared" si="925"/>
        <v>0.59251063430501694</v>
      </c>
      <c r="K2358" s="2">
        <f t="shared" si="926"/>
        <v>0.39371168522457151</v>
      </c>
      <c r="L2358" s="2">
        <f t="shared" si="927"/>
        <v>9.1251720255223316E-3</v>
      </c>
      <c r="M2358" s="2">
        <f t="shared" si="928"/>
        <v>4.6525084448892258E-3</v>
      </c>
      <c r="N2358" s="66">
        <v>75775</v>
      </c>
      <c r="O2358" s="66">
        <v>50351</v>
      </c>
      <c r="P2358" s="66">
        <v>1167</v>
      </c>
      <c r="Q2358" s="66">
        <v>398</v>
      </c>
      <c r="W2358" s="66">
        <f>IF(Notes!B$31=1,IF(BR2358&gt;0,BR2358-SUM(R2358:V2358)-SUM(X2358:AL2358),SUM(BS2358:BY2358)),SUM(BS2358:BY2358))</f>
        <v>0</v>
      </c>
      <c r="AG2358" s="105">
        <v>197</v>
      </c>
      <c r="AN2358" s="7">
        <f>IF(Q2358&gt;0,RANK(Q2358,(N2358:P2358,Q2358:AE2358)),0)</f>
        <v>4</v>
      </c>
      <c r="AO2358" s="7">
        <f>IF(R2358&gt;0,RANK(R2358,(N2358:P2358,Q2358:AE2358)),0)</f>
        <v>0</v>
      </c>
      <c r="AP2358" s="7">
        <f>IF(T2358&gt;0,RANK(T2358,(N2358:P2358,Q2358:AE2358)),0)</f>
        <v>0</v>
      </c>
      <c r="AQ2358" s="7">
        <f>IF(S2358&gt;0,RANK(S2358,(N2358:P2358,Q2358:AE2358)),0)</f>
        <v>0</v>
      </c>
      <c r="AR2358" s="2">
        <f t="shared" si="929"/>
        <v>3.1120980858250968E-3</v>
      </c>
      <c r="AS2358" s="2">
        <f t="shared" si="930"/>
        <v>0</v>
      </c>
      <c r="AT2358" s="2">
        <f t="shared" si="931"/>
        <v>0</v>
      </c>
      <c r="AU2358" s="2">
        <f t="shared" si="932"/>
        <v>0</v>
      </c>
      <c r="AW2358" t="s">
        <v>2720</v>
      </c>
      <c r="AX2358" t="s">
        <v>1599</v>
      </c>
      <c r="AY2358" s="66">
        <v>3</v>
      </c>
      <c r="BA2358" s="119">
        <v>42</v>
      </c>
      <c r="BB2358" s="121">
        <v>49</v>
      </c>
      <c r="BC2358" s="125">
        <f t="shared" si="933"/>
        <v>42049</v>
      </c>
      <c r="BE2358" s="7" t="s">
        <v>228</v>
      </c>
      <c r="BR2358" s="1">
        <v>580</v>
      </c>
    </row>
    <row r="2359" spans="1:70" hidden="1" outlineLevel="1">
      <c r="A2359" t="s">
        <v>3290</v>
      </c>
      <c r="B2359" t="s">
        <v>1599</v>
      </c>
      <c r="C2359" s="1">
        <f t="shared" si="924"/>
        <v>52599</v>
      </c>
      <c r="D2359" s="7">
        <f>IF(N2359&gt;0, RANK(N2359,(N2359:P2359,Q2359:AE2359)),0)</f>
        <v>2</v>
      </c>
      <c r="E2359" s="7">
        <f>IF(O2359&gt;0,RANK(O2359,(N2359:P2359,Q2359:AE2359)),0)</f>
        <v>1</v>
      </c>
      <c r="F2359" s="7">
        <f>IF(P2359&gt;0,RANK(P2359,(N2359:P2359,Q2359:AE2359)),0)</f>
        <v>3</v>
      </c>
      <c r="G2359" s="1">
        <f t="shared" si="920"/>
        <v>215</v>
      </c>
      <c r="H2359" s="2">
        <f t="shared" si="921"/>
        <v>4.0875301811821516E-3</v>
      </c>
      <c r="I2359" s="2"/>
      <c r="J2359" s="2">
        <f t="shared" si="925"/>
        <v>0.49175839844863972</v>
      </c>
      <c r="K2359" s="2">
        <f t="shared" si="926"/>
        <v>0.49584592862982185</v>
      </c>
      <c r="L2359" s="2">
        <f t="shared" si="927"/>
        <v>8.6693663377630757E-3</v>
      </c>
      <c r="M2359" s="2">
        <f t="shared" si="928"/>
        <v>3.7263065837752941E-3</v>
      </c>
      <c r="N2359" s="66">
        <v>25866</v>
      </c>
      <c r="O2359" s="66">
        <v>26081</v>
      </c>
      <c r="P2359" s="66">
        <v>456</v>
      </c>
      <c r="Q2359" s="66">
        <v>157</v>
      </c>
      <c r="R2359" s="66">
        <v>0</v>
      </c>
      <c r="S2359" s="66">
        <v>13</v>
      </c>
      <c r="T2359" s="66">
        <v>0</v>
      </c>
      <c r="U2359" s="66">
        <v>0</v>
      </c>
      <c r="V2359" s="66">
        <v>0</v>
      </c>
      <c r="W2359" s="66">
        <f>IF(Notes!B$31=1,IF(BR2359&gt;0,BR2359-SUM(R2359:V2359)-SUM(X2359:AL2359),SUM(BS2359:BY2359)),SUM(BS2359:BY2359))</f>
        <v>0</v>
      </c>
      <c r="X2359" s="66">
        <v>0</v>
      </c>
      <c r="Y2359" s="66">
        <v>1</v>
      </c>
      <c r="Z2359" s="66">
        <v>0</v>
      </c>
      <c r="AD2359" s="66">
        <v>0</v>
      </c>
      <c r="AG2359" s="66">
        <v>25</v>
      </c>
      <c r="AN2359" s="7">
        <f>IF(Q2359&gt;0,RANK(Q2359,(N2359:P2359,Q2359:AE2359)),0)</f>
        <v>4</v>
      </c>
      <c r="AO2359" s="7">
        <f>IF(R2359&gt;0,RANK(R2359,(N2359:P2359,Q2359:AE2359)),0)</f>
        <v>0</v>
      </c>
      <c r="AP2359" s="7">
        <f>IF(T2359&gt;0,RANK(T2359,(N2359:P2359,Q2359:AE2359)),0)</f>
        <v>0</v>
      </c>
      <c r="AQ2359" s="7">
        <f>IF(S2359&gt;0,RANK(S2359,(N2359:P2359,Q2359:AE2359)),0)</f>
        <v>5</v>
      </c>
      <c r="AR2359" s="2">
        <f t="shared" si="929"/>
        <v>2.984847620677199E-3</v>
      </c>
      <c r="AS2359" s="2">
        <f t="shared" si="930"/>
        <v>0</v>
      </c>
      <c r="AT2359" s="2">
        <f t="shared" si="931"/>
        <v>0</v>
      </c>
      <c r="AU2359" s="2">
        <f t="shared" si="932"/>
        <v>2.4715298769938592E-4</v>
      </c>
      <c r="AW2359" t="s">
        <v>3290</v>
      </c>
      <c r="AX2359" t="s">
        <v>1599</v>
      </c>
      <c r="AY2359" s="66"/>
      <c r="BA2359" s="119">
        <v>42</v>
      </c>
      <c r="BB2359" s="121">
        <v>51</v>
      </c>
      <c r="BC2359" s="125">
        <f t="shared" si="933"/>
        <v>42051</v>
      </c>
      <c r="BE2359" s="7" t="s">
        <v>228</v>
      </c>
      <c r="BR2359" s="1">
        <v>284</v>
      </c>
    </row>
    <row r="2360" spans="1:70" hidden="1" outlineLevel="1">
      <c r="A2360" t="s">
        <v>261</v>
      </c>
      <c r="B2360" t="s">
        <v>1599</v>
      </c>
      <c r="C2360" s="1">
        <f t="shared" si="924"/>
        <v>2455</v>
      </c>
      <c r="D2360" s="7">
        <f>IF(N2360&gt;0, RANK(N2360,(N2360:P2360,Q2360:AE2360)),0)</f>
        <v>2</v>
      </c>
      <c r="E2360" s="7">
        <f>IF(O2360&gt;0,RANK(O2360,(N2360:P2360,Q2360:AE2360)),0)</f>
        <v>1</v>
      </c>
      <c r="F2360" s="7">
        <f>IF(P2360&gt;0,RANK(P2360,(N2360:P2360,Q2360:AE2360)),0)</f>
        <v>3</v>
      </c>
      <c r="G2360" s="1">
        <f t="shared" si="920"/>
        <v>328</v>
      </c>
      <c r="H2360" s="2">
        <f t="shared" si="921"/>
        <v>0.13360488798370673</v>
      </c>
      <c r="I2360" s="2"/>
      <c r="J2360" s="2">
        <f t="shared" si="925"/>
        <v>0.42281059063136456</v>
      </c>
      <c r="K2360" s="2">
        <f t="shared" si="926"/>
        <v>0.55641547861507124</v>
      </c>
      <c r="L2360" s="2">
        <f t="shared" si="927"/>
        <v>1.2219959266802444E-2</v>
      </c>
      <c r="M2360" s="2">
        <f t="shared" si="928"/>
        <v>8.5539714867617078E-3</v>
      </c>
      <c r="N2360" s="66">
        <v>1038</v>
      </c>
      <c r="O2360" s="66">
        <v>1366</v>
      </c>
      <c r="P2360" s="66">
        <v>30</v>
      </c>
      <c r="Q2360" s="66">
        <v>10</v>
      </c>
      <c r="R2360" s="66">
        <v>0</v>
      </c>
      <c r="S2360" s="66">
        <v>2</v>
      </c>
      <c r="T2360" s="66">
        <v>0</v>
      </c>
      <c r="U2360" s="66">
        <v>0</v>
      </c>
      <c r="V2360" s="66">
        <v>0</v>
      </c>
      <c r="W2360" s="66">
        <f>IF(Notes!B$31=1,IF(BR2360&gt;0,BR2360-SUM(R2360:V2360)-SUM(X2360:AL2360),SUM(BS2360:BY2360)),SUM(BS2360:BY2360))</f>
        <v>0</v>
      </c>
      <c r="X2360" s="66">
        <v>0</v>
      </c>
      <c r="Y2360" s="66">
        <v>0</v>
      </c>
      <c r="Z2360" s="66">
        <v>0</v>
      </c>
      <c r="AD2360" s="66">
        <v>0</v>
      </c>
      <c r="AG2360" s="66">
        <v>9</v>
      </c>
      <c r="AN2360" s="7">
        <f>IF(Q2360&gt;0,RANK(Q2360,(N2360:P2360,Q2360:AE2360)),0)</f>
        <v>4</v>
      </c>
      <c r="AO2360" s="7">
        <f>IF(R2360&gt;0,RANK(R2360,(N2360:P2360,Q2360:AE2360)),0)</f>
        <v>0</v>
      </c>
      <c r="AP2360" s="7">
        <f>IF(T2360&gt;0,RANK(T2360,(N2360:P2360,Q2360:AE2360)),0)</f>
        <v>0</v>
      </c>
      <c r="AQ2360" s="7">
        <f>IF(S2360&gt;0,RANK(S2360,(N2360:P2360,Q2360:AE2360)),0)</f>
        <v>5</v>
      </c>
      <c r="AR2360" s="2">
        <f t="shared" si="929"/>
        <v>4.0733197556008143E-3</v>
      </c>
      <c r="AS2360" s="2">
        <f t="shared" si="930"/>
        <v>0</v>
      </c>
      <c r="AT2360" s="2">
        <f t="shared" si="931"/>
        <v>0</v>
      </c>
      <c r="AU2360" s="2">
        <f t="shared" si="932"/>
        <v>8.1466395112016296E-4</v>
      </c>
      <c r="AW2360" t="s">
        <v>261</v>
      </c>
      <c r="AX2360" t="s">
        <v>1599</v>
      </c>
      <c r="AY2360" s="66">
        <v>5</v>
      </c>
      <c r="BA2360" s="119">
        <v>42</v>
      </c>
      <c r="BB2360" s="121">
        <v>53</v>
      </c>
      <c r="BC2360" s="125">
        <f t="shared" si="933"/>
        <v>42053</v>
      </c>
      <c r="BE2360" s="7" t="s">
        <v>228</v>
      </c>
      <c r="BR2360" s="1">
        <v>24</v>
      </c>
    </row>
    <row r="2361" spans="1:70" hidden="1" outlineLevel="1">
      <c r="A2361" t="s">
        <v>2910</v>
      </c>
      <c r="B2361" t="s">
        <v>1599</v>
      </c>
      <c r="C2361" s="1">
        <f t="shared" si="924"/>
        <v>63759</v>
      </c>
      <c r="D2361" s="7">
        <f>IF(N2361&gt;0, RANK(N2361,(N2361:P2361,Q2361:AE2361)),0)</f>
        <v>2</v>
      </c>
      <c r="E2361" s="7">
        <f>IF(O2361&gt;0,RANK(O2361,(N2361:P2361,Q2361:AE2361)),0)</f>
        <v>1</v>
      </c>
      <c r="F2361" s="7">
        <f>IF(P2361&gt;0,RANK(P2361,(N2361:P2361,Q2361:AE2361)),0)</f>
        <v>3</v>
      </c>
      <c r="G2361" s="1">
        <f t="shared" si="920"/>
        <v>20737</v>
      </c>
      <c r="H2361" s="2">
        <f t="shared" si="921"/>
        <v>0.32524035822393699</v>
      </c>
      <c r="I2361" s="2"/>
      <c r="J2361" s="2">
        <f t="shared" si="925"/>
        <v>0.33201587226901302</v>
      </c>
      <c r="K2361" s="2">
        <f t="shared" si="926"/>
        <v>0.65725623049295001</v>
      </c>
      <c r="L2361" s="2">
        <f t="shared" si="927"/>
        <v>5.8031023071252689E-3</v>
      </c>
      <c r="M2361" s="2">
        <f t="shared" si="928"/>
        <v>4.9247949309117519E-3</v>
      </c>
      <c r="N2361" s="66">
        <v>21169</v>
      </c>
      <c r="O2361" s="66">
        <v>41906</v>
      </c>
      <c r="P2361" s="66">
        <v>370</v>
      </c>
      <c r="Q2361" s="66">
        <v>196</v>
      </c>
      <c r="S2361" s="105">
        <v>30</v>
      </c>
      <c r="W2361" s="66">
        <f>IF(Notes!B$31=1,IF(BR2361&gt;0,BR2361-SUM(R2361:V2361)-SUM(X2361:AL2361),SUM(BS2361:BY2361)),SUM(BS2361:BY2361))</f>
        <v>0</v>
      </c>
      <c r="AG2361" s="105">
        <v>88</v>
      </c>
      <c r="AN2361" s="7">
        <f>IF(Q2361&gt;0,RANK(Q2361,(N2361:P2361,Q2361:AE2361)),0)</f>
        <v>4</v>
      </c>
      <c r="AO2361" s="7">
        <f>IF(R2361&gt;0,RANK(R2361,(N2361:P2361,Q2361:AE2361)),0)</f>
        <v>0</v>
      </c>
      <c r="AP2361" s="7">
        <f>IF(T2361&gt;0,RANK(T2361,(N2361:P2361,Q2361:AE2361)),0)</f>
        <v>0</v>
      </c>
      <c r="AQ2361" s="7">
        <f>IF(S2361&gt;0,RANK(S2361,(N2361:P2361,Q2361:AE2361)),0)</f>
        <v>5</v>
      </c>
      <c r="AR2361" s="2">
        <f t="shared" si="929"/>
        <v>3.0740758167474395E-3</v>
      </c>
      <c r="AS2361" s="2">
        <f t="shared" si="930"/>
        <v>0</v>
      </c>
      <c r="AT2361" s="2">
        <f t="shared" si="931"/>
        <v>0</v>
      </c>
      <c r="AU2361" s="2">
        <f t="shared" si="932"/>
        <v>4.705218086858326E-4</v>
      </c>
      <c r="AW2361" t="s">
        <v>2910</v>
      </c>
      <c r="AX2361" t="s">
        <v>1599</v>
      </c>
      <c r="AY2361" s="66">
        <v>9</v>
      </c>
      <c r="BA2361" s="119">
        <v>42</v>
      </c>
      <c r="BB2361" s="121">
        <v>55</v>
      </c>
      <c r="BC2361" s="125">
        <f t="shared" si="933"/>
        <v>42055</v>
      </c>
      <c r="BE2361" s="7" t="s">
        <v>228</v>
      </c>
      <c r="BR2361" s="1">
        <v>276</v>
      </c>
    </row>
    <row r="2362" spans="1:70" hidden="1" outlineLevel="1">
      <c r="A2362" t="s">
        <v>1214</v>
      </c>
      <c r="B2362" t="s">
        <v>1599</v>
      </c>
      <c r="C2362" s="1">
        <f t="shared" si="924"/>
        <v>6306</v>
      </c>
      <c r="D2362" s="7">
        <f>IF(N2362&gt;0, RANK(N2362,(N2362:P2362,Q2362:AE2362)),0)</f>
        <v>2</v>
      </c>
      <c r="E2362" s="7">
        <f>IF(O2362&gt;0,RANK(O2362,(N2362:P2362,Q2362:AE2362)),0)</f>
        <v>1</v>
      </c>
      <c r="F2362" s="7">
        <f>IF(P2362&gt;0,RANK(P2362,(N2362:P2362,Q2362:AE2362)),0)</f>
        <v>3</v>
      </c>
      <c r="G2362" s="1">
        <f t="shared" si="920"/>
        <v>3066</v>
      </c>
      <c r="H2362" s="2">
        <f t="shared" si="921"/>
        <v>0.48620361560418651</v>
      </c>
      <c r="I2362" s="2"/>
      <c r="J2362" s="2">
        <f t="shared" si="925"/>
        <v>0.24992071043450681</v>
      </c>
      <c r="K2362" s="2">
        <f t="shared" si="926"/>
        <v>0.73612432603869327</v>
      </c>
      <c r="L2362" s="2">
        <f t="shared" si="927"/>
        <v>9.0390104662226457E-3</v>
      </c>
      <c r="M2362" s="2">
        <f t="shared" si="928"/>
        <v>4.9159530605772783E-3</v>
      </c>
      <c r="N2362" s="66">
        <v>1576</v>
      </c>
      <c r="O2362" s="66">
        <v>4642</v>
      </c>
      <c r="P2362" s="66">
        <v>57</v>
      </c>
      <c r="Q2362" s="66">
        <v>31</v>
      </c>
      <c r="W2362" s="66">
        <f>IF(Notes!B$31=1,IF(BR2362&gt;0,BR2362-SUM(R2362:V2362)-SUM(X2362:AL2362),SUM(BS2362:BY2362)),SUM(BS2362:BY2362))</f>
        <v>0</v>
      </c>
      <c r="AN2362" s="7">
        <f>IF(Q2362&gt;0,RANK(Q2362,(N2362:P2362,Q2362:AE2362)),0)</f>
        <v>4</v>
      </c>
      <c r="AO2362" s="7">
        <f>IF(R2362&gt;0,RANK(R2362,(N2362:P2362,Q2362:AE2362)),0)</f>
        <v>0</v>
      </c>
      <c r="AP2362" s="7">
        <f>IF(T2362&gt;0,RANK(T2362,(N2362:P2362,Q2362:AE2362)),0)</f>
        <v>0</v>
      </c>
      <c r="AQ2362" s="7">
        <f>IF(S2362&gt;0,RANK(S2362,(N2362:P2362,Q2362:AE2362)),0)</f>
        <v>0</v>
      </c>
      <c r="AR2362" s="2">
        <f t="shared" si="929"/>
        <v>4.9159530605772279E-3</v>
      </c>
      <c r="AS2362" s="2">
        <f t="shared" si="930"/>
        <v>0</v>
      </c>
      <c r="AT2362" s="2">
        <f t="shared" si="931"/>
        <v>0</v>
      </c>
      <c r="AU2362" s="2">
        <f t="shared" si="932"/>
        <v>0</v>
      </c>
      <c r="AW2362" t="s">
        <v>1214</v>
      </c>
      <c r="AX2362" t="s">
        <v>1599</v>
      </c>
      <c r="AY2362" s="66">
        <v>9</v>
      </c>
      <c r="BA2362" s="119">
        <v>42</v>
      </c>
      <c r="BB2362" s="121">
        <v>57</v>
      </c>
      <c r="BC2362" s="125">
        <f t="shared" si="933"/>
        <v>42057</v>
      </c>
      <c r="BE2362" s="7" t="s">
        <v>228</v>
      </c>
    </row>
    <row r="2363" spans="1:70" hidden="1" outlineLevel="1">
      <c r="A2363" t="s">
        <v>620</v>
      </c>
      <c r="B2363" t="s">
        <v>1599</v>
      </c>
      <c r="C2363" s="1">
        <f t="shared" si="924"/>
        <v>15988</v>
      </c>
      <c r="D2363" s="7">
        <f>IF(N2363&gt;0, RANK(N2363,(N2363:P2363,Q2363:AE2363)),0)</f>
        <v>2</v>
      </c>
      <c r="E2363" s="7">
        <f>IF(O2363&gt;0,RANK(O2363,(N2363:P2363,Q2363:AE2363)),0)</f>
        <v>1</v>
      </c>
      <c r="F2363" s="7">
        <f>IF(P2363&gt;0,RANK(P2363,(N2363:P2363,Q2363:AE2363)),0)</f>
        <v>3</v>
      </c>
      <c r="G2363" s="1">
        <f t="shared" si="920"/>
        <v>60</v>
      </c>
      <c r="H2363" s="2">
        <f t="shared" si="921"/>
        <v>3.7528146109582186E-3</v>
      </c>
      <c r="I2363" s="2"/>
      <c r="J2363" s="2">
        <f t="shared" si="925"/>
        <v>0.48967975981986489</v>
      </c>
      <c r="K2363" s="2">
        <f t="shared" si="926"/>
        <v>0.49343257443082311</v>
      </c>
      <c r="L2363" s="2">
        <f t="shared" si="927"/>
        <v>1.3697773329997498E-2</v>
      </c>
      <c r="M2363" s="2">
        <f t="shared" si="928"/>
        <v>3.1898924193144995E-3</v>
      </c>
      <c r="N2363" s="66">
        <v>7829</v>
      </c>
      <c r="O2363" s="66">
        <v>7889</v>
      </c>
      <c r="P2363" s="66">
        <v>219</v>
      </c>
      <c r="Q2363" s="66">
        <v>39</v>
      </c>
      <c r="W2363" s="66">
        <f>IF(Notes!B$31=1,IF(BR2363&gt;0,BR2363-SUM(R2363:V2363)-SUM(X2363:AL2363),SUM(BS2363:BY2363)),SUM(BS2363:BY2363))</f>
        <v>0</v>
      </c>
      <c r="AG2363" s="105">
        <v>12</v>
      </c>
      <c r="AN2363" s="7">
        <f>IF(Q2363&gt;0,RANK(Q2363,(N2363:P2363,Q2363:AE2363)),0)</f>
        <v>4</v>
      </c>
      <c r="AO2363" s="7">
        <f>IF(R2363&gt;0,RANK(R2363,(N2363:P2363,Q2363:AE2363)),0)</f>
        <v>0</v>
      </c>
      <c r="AP2363" s="7">
        <f>IF(T2363&gt;0,RANK(T2363,(N2363:P2363,Q2363:AE2363)),0)</f>
        <v>0</v>
      </c>
      <c r="AQ2363" s="7">
        <f>IF(S2363&gt;0,RANK(S2363,(N2363:P2363,Q2363:AE2363)),0)</f>
        <v>0</v>
      </c>
      <c r="AR2363" s="2">
        <f t="shared" si="929"/>
        <v>2.4393294971228421E-3</v>
      </c>
      <c r="AS2363" s="2">
        <f t="shared" si="930"/>
        <v>0</v>
      </c>
      <c r="AT2363" s="2">
        <f t="shared" si="931"/>
        <v>0</v>
      </c>
      <c r="AU2363" s="2">
        <f t="shared" si="932"/>
        <v>0</v>
      </c>
      <c r="AW2363" t="s">
        <v>620</v>
      </c>
      <c r="AX2363" t="s">
        <v>1599</v>
      </c>
      <c r="AY2363" s="66">
        <v>12</v>
      </c>
      <c r="BA2363" s="119">
        <v>42</v>
      </c>
      <c r="BB2363" s="121">
        <v>59</v>
      </c>
      <c r="BC2363" s="125">
        <f t="shared" si="933"/>
        <v>42059</v>
      </c>
      <c r="BE2363" s="7" t="s">
        <v>228</v>
      </c>
      <c r="BR2363" s="1">
        <v>138</v>
      </c>
    </row>
    <row r="2364" spans="1:70" hidden="1" outlineLevel="1">
      <c r="A2364" t="s">
        <v>3434</v>
      </c>
      <c r="B2364" t="s">
        <v>1599</v>
      </c>
      <c r="C2364" s="1">
        <f t="shared" si="924"/>
        <v>18651</v>
      </c>
      <c r="D2364" s="7">
        <f>IF(N2364&gt;0, RANK(N2364,(N2364:P2364,Q2364:AE2364)),0)</f>
        <v>2</v>
      </c>
      <c r="E2364" s="7">
        <f>IF(O2364&gt;0,RANK(O2364,(N2364:P2364,Q2364:AE2364)),0)</f>
        <v>1</v>
      </c>
      <c r="F2364" s="7">
        <f>IF(P2364&gt;0,RANK(P2364,(N2364:P2364,Q2364:AE2364)),0)</f>
        <v>3</v>
      </c>
      <c r="G2364" s="1">
        <f t="shared" si="920"/>
        <v>5124</v>
      </c>
      <c r="H2364" s="2">
        <f t="shared" si="921"/>
        <v>0.27473057744893037</v>
      </c>
      <c r="I2364" s="2"/>
      <c r="J2364" s="2">
        <f t="shared" si="925"/>
        <v>0.35499437027505226</v>
      </c>
      <c r="K2364" s="2">
        <f t="shared" si="926"/>
        <v>0.62972494772398258</v>
      </c>
      <c r="L2364" s="2">
        <f t="shared" si="927"/>
        <v>1.0508819902418101E-2</v>
      </c>
      <c r="M2364" s="2">
        <f t="shared" si="928"/>
        <v>4.7718620985471166E-3</v>
      </c>
      <c r="N2364" s="66">
        <v>6621</v>
      </c>
      <c r="O2364" s="66">
        <v>11745</v>
      </c>
      <c r="P2364" s="66">
        <v>196</v>
      </c>
      <c r="Q2364" s="66">
        <v>70</v>
      </c>
      <c r="W2364" s="66">
        <f>IF(Notes!B$31=1,IF(BR2364&gt;0,BR2364-SUM(R2364:V2364)-SUM(X2364:AL2364),SUM(BS2364:BY2364)),SUM(BS2364:BY2364))</f>
        <v>0</v>
      </c>
      <c r="AG2364" s="105">
        <v>19</v>
      </c>
      <c r="AN2364" s="7">
        <f>IF(Q2364&gt;0,RANK(Q2364,(N2364:P2364,Q2364:AE2364)),0)</f>
        <v>4</v>
      </c>
      <c r="AO2364" s="7">
        <f>IF(R2364&gt;0,RANK(R2364,(N2364:P2364,Q2364:AE2364)),0)</f>
        <v>0</v>
      </c>
      <c r="AP2364" s="7">
        <f>IF(T2364&gt;0,RANK(T2364,(N2364:P2364,Q2364:AE2364)),0)</f>
        <v>0</v>
      </c>
      <c r="AQ2364" s="7">
        <f>IF(S2364&gt;0,RANK(S2364,(N2364:P2364,Q2364:AE2364)),0)</f>
        <v>0</v>
      </c>
      <c r="AR2364" s="2">
        <f t="shared" si="929"/>
        <v>3.7531499651493219E-3</v>
      </c>
      <c r="AS2364" s="2">
        <f t="shared" si="930"/>
        <v>0</v>
      </c>
      <c r="AT2364" s="2">
        <f t="shared" si="931"/>
        <v>0</v>
      </c>
      <c r="AU2364" s="2">
        <f t="shared" si="932"/>
        <v>0</v>
      </c>
      <c r="AW2364" t="s">
        <v>3434</v>
      </c>
      <c r="AX2364" t="s">
        <v>1599</v>
      </c>
      <c r="AY2364" s="66">
        <v>9</v>
      </c>
      <c r="BA2364" s="119">
        <v>42</v>
      </c>
      <c r="BB2364" s="121">
        <v>61</v>
      </c>
      <c r="BC2364" s="125">
        <f t="shared" si="933"/>
        <v>42061</v>
      </c>
      <c r="BE2364" s="7" t="s">
        <v>228</v>
      </c>
      <c r="BR2364" s="1">
        <v>99</v>
      </c>
    </row>
    <row r="2365" spans="1:70" hidden="1" outlineLevel="1">
      <c r="A2365" t="s">
        <v>2933</v>
      </c>
      <c r="B2365" t="s">
        <v>1599</v>
      </c>
      <c r="C2365" s="1">
        <f t="shared" si="924"/>
        <v>37302</v>
      </c>
      <c r="D2365" s="7">
        <f>IF(N2365&gt;0, RANK(N2365,(N2365:P2365,Q2365:AE2365)),0)</f>
        <v>2</v>
      </c>
      <c r="E2365" s="7">
        <f>IF(O2365&gt;0,RANK(O2365,(N2365:P2365,Q2365:AE2365)),0)</f>
        <v>1</v>
      </c>
      <c r="F2365" s="7">
        <f>IF(P2365&gt;0,RANK(P2365,(N2365:P2365,Q2365:AE2365)),0)</f>
        <v>3</v>
      </c>
      <c r="G2365" s="1">
        <f t="shared" si="920"/>
        <v>2662</v>
      </c>
      <c r="H2365" s="2">
        <f t="shared" si="921"/>
        <v>7.1363465765910669E-2</v>
      </c>
      <c r="I2365" s="2"/>
      <c r="J2365" s="2">
        <f t="shared" si="925"/>
        <v>0.45748217253766554</v>
      </c>
      <c r="K2365" s="2">
        <f t="shared" si="926"/>
        <v>0.52884563830357623</v>
      </c>
      <c r="L2365" s="2">
        <f t="shared" si="927"/>
        <v>9.5705324111307697E-3</v>
      </c>
      <c r="M2365" s="2">
        <f t="shared" si="928"/>
        <v>4.1016567476274603E-3</v>
      </c>
      <c r="N2365" s="66">
        <v>17065</v>
      </c>
      <c r="O2365" s="66">
        <v>19727</v>
      </c>
      <c r="P2365" s="66">
        <v>357</v>
      </c>
      <c r="Q2365" s="66">
        <v>153</v>
      </c>
      <c r="W2365" s="66">
        <f>IF(Notes!B$31=1,IF(BR2365&gt;0,BR2365-SUM(R2365:V2365)-SUM(X2365:AL2365),SUM(BS2365:BY2365)),SUM(BS2365:BY2365))</f>
        <v>0</v>
      </c>
      <c r="AN2365" s="7">
        <f>IF(Q2365&gt;0,RANK(Q2365,(N2365:P2365,Q2365:AE2365)),0)</f>
        <v>4</v>
      </c>
      <c r="AO2365" s="7">
        <f>IF(R2365&gt;0,RANK(R2365,(N2365:P2365,Q2365:AE2365)),0)</f>
        <v>0</v>
      </c>
      <c r="AP2365" s="7">
        <f>IF(T2365&gt;0,RANK(T2365,(N2365:P2365,Q2365:AE2365)),0)</f>
        <v>0</v>
      </c>
      <c r="AQ2365" s="7">
        <f>IF(S2365&gt;0,RANK(S2365,(N2365:P2365,Q2365:AE2365)),0)</f>
        <v>0</v>
      </c>
      <c r="AR2365" s="2">
        <f t="shared" si="929"/>
        <v>4.1016567476274733E-3</v>
      </c>
      <c r="AS2365" s="2">
        <f t="shared" si="930"/>
        <v>0</v>
      </c>
      <c r="AT2365" s="2">
        <f t="shared" si="931"/>
        <v>0</v>
      </c>
      <c r="AU2365" s="2">
        <f t="shared" si="932"/>
        <v>0</v>
      </c>
      <c r="AW2365" t="s">
        <v>2933</v>
      </c>
      <c r="AX2365" t="s">
        <v>1599</v>
      </c>
      <c r="AY2365" s="66"/>
      <c r="BA2365" s="119">
        <v>42</v>
      </c>
      <c r="BB2365" s="121">
        <v>63</v>
      </c>
      <c r="BC2365" s="125">
        <f t="shared" si="933"/>
        <v>42063</v>
      </c>
      <c r="BE2365" s="7" t="s">
        <v>228</v>
      </c>
    </row>
    <row r="2366" spans="1:70" hidden="1" outlineLevel="1">
      <c r="A2366" t="s">
        <v>996</v>
      </c>
      <c r="B2366" t="s">
        <v>1599</v>
      </c>
      <c r="C2366" s="1">
        <f t="shared" ref="C2366:C2401" si="934">SUM(N2366:AL2366)</f>
        <v>18855</v>
      </c>
      <c r="D2366" s="7">
        <f>IF(N2366&gt;0, RANK(N2366,(N2366:P2366,Q2366:AE2366)),0)</f>
        <v>2</v>
      </c>
      <c r="E2366" s="7">
        <f>IF(O2366&gt;0,RANK(O2366,(N2366:P2366,Q2366:AE2366)),0)</f>
        <v>1</v>
      </c>
      <c r="F2366" s="7">
        <f>IF(P2366&gt;0,RANK(P2366,(N2366:P2366,Q2366:AE2366)),0)</f>
        <v>3</v>
      </c>
      <c r="G2366" s="1">
        <f t="shared" si="920"/>
        <v>5610</v>
      </c>
      <c r="H2366" s="2">
        <f t="shared" si="921"/>
        <v>0.29753381066030232</v>
      </c>
      <c r="I2366" s="2"/>
      <c r="J2366" s="2">
        <f t="shared" ref="J2366:J2401" si="935">IF($C2366=0,"-",N2366/$C2366)</f>
        <v>0.34192521877486076</v>
      </c>
      <c r="K2366" s="2">
        <f t="shared" ref="K2366:K2401" si="936">IF($C2366=0,"-",O2366/$C2366)</f>
        <v>0.63945902943516308</v>
      </c>
      <c r="L2366" s="2">
        <f t="shared" ref="L2366:L2401" si="937">IF($C2366=0,"-",P2366/$C2366)</f>
        <v>1.0182975338106604E-2</v>
      </c>
      <c r="M2366" s="2">
        <f t="shared" ref="M2366:M2397" si="938">IF(C2366=0,"-",(1-J2366-K2366-L2366))</f>
        <v>8.4327764518696054E-3</v>
      </c>
      <c r="N2366" s="66">
        <v>6447</v>
      </c>
      <c r="O2366" s="66">
        <v>12057</v>
      </c>
      <c r="P2366" s="66">
        <v>192</v>
      </c>
      <c r="Q2366" s="66">
        <v>106</v>
      </c>
      <c r="R2366" s="66">
        <v>1</v>
      </c>
      <c r="S2366" s="66">
        <f>9+2+3+1</f>
        <v>15</v>
      </c>
      <c r="T2366" s="66">
        <v>0</v>
      </c>
      <c r="U2366" s="66">
        <v>2</v>
      </c>
      <c r="V2366" s="66">
        <v>0</v>
      </c>
      <c r="W2366" s="66">
        <f>IF(Notes!B$31=1,IF(BR2366&gt;0,BR2366-SUM(R2366:V2366)-SUM(X2366:AL2366),SUM(BS2366:BY2366)),SUM(BS2366:BY2366))</f>
        <v>0</v>
      </c>
      <c r="X2366" s="66">
        <v>0</v>
      </c>
      <c r="Y2366" s="66">
        <v>0</v>
      </c>
      <c r="Z2366" s="66">
        <v>1</v>
      </c>
      <c r="AD2366" s="66">
        <v>0</v>
      </c>
      <c r="AG2366" s="66">
        <f>27+7</f>
        <v>34</v>
      </c>
      <c r="AN2366" s="7">
        <f>IF(Q2366&gt;0,RANK(Q2366,(N2366:P2366,Q2366:AE2366)),0)</f>
        <v>4</v>
      </c>
      <c r="AO2366" s="7">
        <f>IF(R2366&gt;0,RANK(R2366,(N2366:P2366,Q2366:AE2366)),0)</f>
        <v>7</v>
      </c>
      <c r="AP2366" s="7">
        <f>IF(T2366&gt;0,RANK(T2366,(N2366:P2366,Q2366:AE2366)),0)</f>
        <v>0</v>
      </c>
      <c r="AQ2366" s="7">
        <f>IF(S2366&gt;0,RANK(S2366,(N2366:P2366,Q2366:AE2366)),0)</f>
        <v>5</v>
      </c>
      <c r="AR2366" s="2">
        <f t="shared" ref="AR2366:AR2401" si="939">IF($C2366=0,"-",Q2366/$C2366)</f>
        <v>5.6218509679130209E-3</v>
      </c>
      <c r="AS2366" s="2">
        <f t="shared" ref="AS2366:AS2401" si="940">IF($C2366=0,"-",R2366/$C2366)</f>
        <v>5.303632988597189E-5</v>
      </c>
      <c r="AT2366" s="2">
        <f t="shared" ref="AT2366:AT2401" si="941">IF($C2366=0,"-",T2366/$C2366)</f>
        <v>0</v>
      </c>
      <c r="AU2366" s="2">
        <f t="shared" ref="AU2366:AU2401" si="942">IF($C2366=0,"-",S2366/$C2366)</f>
        <v>7.955449482895784E-4</v>
      </c>
      <c r="AW2366" t="s">
        <v>996</v>
      </c>
      <c r="AX2366" t="s">
        <v>1599</v>
      </c>
      <c r="AY2366" s="66">
        <v>5</v>
      </c>
      <c r="BA2366" s="119">
        <v>42</v>
      </c>
      <c r="BB2366" s="121">
        <v>65</v>
      </c>
      <c r="BC2366" s="125">
        <f t="shared" si="933"/>
        <v>42065</v>
      </c>
      <c r="BE2366" s="7" t="s">
        <v>228</v>
      </c>
      <c r="BR2366" s="66">
        <v>110</v>
      </c>
    </row>
    <row r="2367" spans="1:70" hidden="1" outlineLevel="1">
      <c r="A2367" t="s">
        <v>1793</v>
      </c>
      <c r="B2367" t="s">
        <v>1599</v>
      </c>
      <c r="C2367" s="1">
        <f t="shared" si="934"/>
        <v>9751</v>
      </c>
      <c r="D2367" s="7">
        <f>IF(N2367&gt;0, RANK(N2367,(N2367:P2367,Q2367:AE2367)),0)</f>
        <v>2</v>
      </c>
      <c r="E2367" s="7">
        <f>IF(O2367&gt;0,RANK(O2367,(N2367:P2367,Q2367:AE2367)),0)</f>
        <v>1</v>
      </c>
      <c r="F2367" s="7">
        <f>IF(P2367&gt;0,RANK(P2367,(N2367:P2367,Q2367:AE2367)),0)</f>
        <v>3</v>
      </c>
      <c r="G2367" s="1">
        <f t="shared" si="920"/>
        <v>3416</v>
      </c>
      <c r="H2367" s="2">
        <f t="shared" si="921"/>
        <v>0.35032304379038048</v>
      </c>
      <c r="I2367" s="2"/>
      <c r="J2367" s="2">
        <f t="shared" si="935"/>
        <v>0.31463439647215669</v>
      </c>
      <c r="K2367" s="2">
        <f t="shared" si="936"/>
        <v>0.66495744026253722</v>
      </c>
      <c r="L2367" s="2">
        <f t="shared" si="937"/>
        <v>1.0973233514511332E-2</v>
      </c>
      <c r="M2367" s="2">
        <f t="shared" si="938"/>
        <v>9.4349297507947023E-3</v>
      </c>
      <c r="N2367" s="66">
        <v>3068</v>
      </c>
      <c r="O2367" s="66">
        <v>6484</v>
      </c>
      <c r="P2367" s="66">
        <v>107</v>
      </c>
      <c r="Q2367" s="66">
        <v>52</v>
      </c>
      <c r="R2367" s="66">
        <v>0</v>
      </c>
      <c r="S2367" s="66">
        <v>0</v>
      </c>
      <c r="T2367" s="66">
        <v>0</v>
      </c>
      <c r="U2367" s="66">
        <v>0</v>
      </c>
      <c r="V2367" s="66">
        <v>0</v>
      </c>
      <c r="W2367" s="66">
        <f>IF(Notes!B$31=1,IF(BR2367&gt;0,BR2367-SUM(R2367:V2367)-SUM(X2367:AL2367),SUM(BS2367:BY2367)),SUM(BS2367:BY2367))</f>
        <v>0</v>
      </c>
      <c r="X2367" s="66">
        <v>0</v>
      </c>
      <c r="Y2367" s="66">
        <v>0</v>
      </c>
      <c r="Z2367" s="66">
        <v>0</v>
      </c>
      <c r="AD2367" s="66">
        <v>0</v>
      </c>
      <c r="AG2367" s="66">
        <v>40</v>
      </c>
      <c r="AN2367" s="7">
        <f>IF(Q2367&gt;0,RANK(Q2367,(N2367:P2367,Q2367:AE2367)),0)</f>
        <v>4</v>
      </c>
      <c r="AO2367" s="7">
        <f>IF(R2367&gt;0,RANK(R2367,(N2367:P2367,Q2367:AE2367)),0)</f>
        <v>0</v>
      </c>
      <c r="AP2367" s="7">
        <f>IF(T2367&gt;0,RANK(T2367,(N2367:P2367,Q2367:AE2367)),0)</f>
        <v>0</v>
      </c>
      <c r="AQ2367" s="7">
        <f>IF(S2367&gt;0,RANK(S2367,(N2367:P2367,Q2367:AE2367)),0)</f>
        <v>0</v>
      </c>
      <c r="AR2367" s="2">
        <f t="shared" si="939"/>
        <v>5.3327863808840118E-3</v>
      </c>
      <c r="AS2367" s="2">
        <f t="shared" si="940"/>
        <v>0</v>
      </c>
      <c r="AT2367" s="2">
        <f t="shared" si="941"/>
        <v>0</v>
      </c>
      <c r="AU2367" s="2">
        <f t="shared" si="942"/>
        <v>0</v>
      </c>
      <c r="AW2367" t="s">
        <v>1793</v>
      </c>
      <c r="AX2367" t="s">
        <v>1599</v>
      </c>
      <c r="AY2367" s="66">
        <v>9</v>
      </c>
      <c r="BA2367" s="119">
        <v>42</v>
      </c>
      <c r="BB2367" s="121">
        <v>67</v>
      </c>
      <c r="BC2367" s="125">
        <f t="shared" si="933"/>
        <v>42067</v>
      </c>
      <c r="BE2367" s="7" t="s">
        <v>228</v>
      </c>
      <c r="BR2367" s="66">
        <v>108</v>
      </c>
    </row>
    <row r="2368" spans="1:70" hidden="1" outlineLevel="1">
      <c r="A2368" t="s">
        <v>3558</v>
      </c>
      <c r="B2368" t="s">
        <v>1599</v>
      </c>
      <c r="C2368" s="1">
        <f t="shared" si="934"/>
        <v>107876</v>
      </c>
      <c r="D2368" s="7">
        <f>IF(N2368&gt;0, RANK(N2368,(N2368:P2368,Q2368:AE2368)),0)</f>
        <v>1</v>
      </c>
      <c r="E2368" s="7">
        <f>IF(O2368&gt;0,RANK(O2368,(N2368:P2368,Q2368:AE2368)),0)</f>
        <v>2</v>
      </c>
      <c r="F2368" s="7">
        <f>IF(P2368&gt;0,RANK(P2368,(N2368:P2368,Q2368:AE2368)),0)</f>
        <v>3</v>
      </c>
      <c r="G2368" s="1">
        <f t="shared" si="920"/>
        <v>28032</v>
      </c>
      <c r="H2368" s="2">
        <f t="shared" si="921"/>
        <v>0.25985390633690536</v>
      </c>
      <c r="I2368" s="2"/>
      <c r="J2368" s="2">
        <f t="shared" si="935"/>
        <v>0.62590381549186103</v>
      </c>
      <c r="K2368" s="2">
        <f t="shared" si="936"/>
        <v>0.36604990915495567</v>
      </c>
      <c r="L2368" s="2">
        <f t="shared" si="937"/>
        <v>6.5074715413993844E-3</v>
      </c>
      <c r="M2368" s="2">
        <f t="shared" si="938"/>
        <v>1.5388038117839231E-3</v>
      </c>
      <c r="N2368" s="66">
        <v>67520</v>
      </c>
      <c r="O2368" s="66">
        <v>39488</v>
      </c>
      <c r="P2368" s="66">
        <v>702</v>
      </c>
      <c r="Q2368" s="66">
        <v>166</v>
      </c>
      <c r="W2368" s="66">
        <f>IF(Notes!B$31=1,IF(BR2368&gt;0,BR2368-SUM(R2368:V2368)-SUM(X2368:AL2368),SUM(BS2368:BY2368)),SUM(BS2368:BY2368))</f>
        <v>0</v>
      </c>
      <c r="AN2368" s="7">
        <f>IF(Q2368&gt;0,RANK(Q2368,(N2368:P2368,Q2368:AE2368)),0)</f>
        <v>4</v>
      </c>
      <c r="AO2368" s="7">
        <f>IF(R2368&gt;0,RANK(R2368,(N2368:P2368,Q2368:AE2368)),0)</f>
        <v>0</v>
      </c>
      <c r="AP2368" s="7">
        <f>IF(T2368&gt;0,RANK(T2368,(N2368:P2368,Q2368:AE2368)),0)</f>
        <v>0</v>
      </c>
      <c r="AQ2368" s="7">
        <f>IF(S2368&gt;0,RANK(S2368,(N2368:P2368,Q2368:AE2368)),0)</f>
        <v>0</v>
      </c>
      <c r="AR2368" s="2">
        <f t="shared" si="939"/>
        <v>1.5388038117839001E-3</v>
      </c>
      <c r="AS2368" s="2">
        <f t="shared" si="940"/>
        <v>0</v>
      </c>
      <c r="AT2368" s="2">
        <f t="shared" si="941"/>
        <v>0</v>
      </c>
      <c r="AU2368" s="2">
        <f t="shared" si="942"/>
        <v>0</v>
      </c>
      <c r="AW2368" t="s">
        <v>3558</v>
      </c>
      <c r="AX2368" t="s">
        <v>1599</v>
      </c>
      <c r="AY2368" s="66"/>
      <c r="BA2368" s="119">
        <v>42</v>
      </c>
      <c r="BB2368" s="121">
        <v>69</v>
      </c>
      <c r="BC2368" s="125">
        <f t="shared" si="933"/>
        <v>42069</v>
      </c>
      <c r="BE2368" s="7" t="s">
        <v>228</v>
      </c>
      <c r="BR2368" s="1">
        <v>663</v>
      </c>
    </row>
    <row r="2369" spans="1:70" hidden="1" outlineLevel="1">
      <c r="A2369" t="s">
        <v>2242</v>
      </c>
      <c r="B2369" t="s">
        <v>1599</v>
      </c>
      <c r="C2369" s="1">
        <f t="shared" si="934"/>
        <v>228825</v>
      </c>
      <c r="D2369" s="7">
        <f>IF(N2369&gt;0, RANK(N2369,(N2369:P2369,Q2369:AE2369)),0)</f>
        <v>2</v>
      </c>
      <c r="E2369" s="7">
        <f>IF(O2369&gt;0,RANK(O2369,(N2369:P2369,Q2369:AE2369)),0)</f>
        <v>1</v>
      </c>
      <c r="F2369" s="7">
        <f>IF(P2369&gt;0,RANK(P2369,(N2369:P2369,Q2369:AE2369)),0)</f>
        <v>3</v>
      </c>
      <c r="G2369" s="1">
        <f t="shared" si="920"/>
        <v>26982</v>
      </c>
      <c r="H2369" s="2">
        <f t="shared" si="921"/>
        <v>0.11791543756145526</v>
      </c>
      <c r="I2369" s="2"/>
      <c r="J2369" s="2">
        <f t="shared" si="935"/>
        <v>0.4352059434065334</v>
      </c>
      <c r="K2369" s="2">
        <f t="shared" si="936"/>
        <v>0.55312138096798869</v>
      </c>
      <c r="L2369" s="2">
        <f t="shared" si="937"/>
        <v>5.3228449688626682E-3</v>
      </c>
      <c r="M2369" s="2">
        <f t="shared" si="938"/>
        <v>6.3498306566152447E-3</v>
      </c>
      <c r="N2369" s="66">
        <v>99586</v>
      </c>
      <c r="O2369" s="66">
        <v>126568</v>
      </c>
      <c r="P2369" s="66">
        <v>1218</v>
      </c>
      <c r="Q2369" s="66">
        <v>765</v>
      </c>
      <c r="R2369" s="66">
        <v>7</v>
      </c>
      <c r="S2369" s="66">
        <v>200</v>
      </c>
      <c r="T2369" s="66">
        <v>0</v>
      </c>
      <c r="U2369" s="66">
        <v>4</v>
      </c>
      <c r="V2369" s="66">
        <v>0</v>
      </c>
      <c r="W2369" s="66">
        <f>IF(Notes!B$31=1,IF(BR2369&gt;0,BR2369-SUM(R2369:V2369)-SUM(X2369:AL2369),SUM(BS2369:BY2369)),SUM(BS2369:BY2369))</f>
        <v>0</v>
      </c>
      <c r="X2369" s="66">
        <v>0</v>
      </c>
      <c r="Y2369" s="66">
        <v>8</v>
      </c>
      <c r="Z2369" s="66">
        <v>4</v>
      </c>
      <c r="AD2369" s="66">
        <v>1</v>
      </c>
      <c r="AG2369" s="66">
        <v>464</v>
      </c>
      <c r="AN2369" s="7">
        <f>IF(Q2369&gt;0,RANK(Q2369,(N2369:P2369,Q2369:AE2369)),0)</f>
        <v>4</v>
      </c>
      <c r="AO2369" s="7">
        <f>IF(R2369&gt;0,RANK(R2369,(N2369:P2369,Q2369:AE2369)),0)</f>
        <v>7</v>
      </c>
      <c r="AP2369" s="7">
        <f>IF(T2369&gt;0,RANK(T2369,(N2369:P2369,Q2369:AE2369)),0)</f>
        <v>0</v>
      </c>
      <c r="AQ2369" s="7">
        <f>IF(S2369&gt;0,RANK(S2369,(N2369:P2369,Q2369:AE2369)),0)</f>
        <v>5</v>
      </c>
      <c r="AR2369" s="2">
        <f t="shared" si="939"/>
        <v>3.3431661750245819E-3</v>
      </c>
      <c r="AS2369" s="2">
        <f t="shared" si="940"/>
        <v>3.0591063039440624E-5</v>
      </c>
      <c r="AT2369" s="2">
        <f t="shared" si="941"/>
        <v>0</v>
      </c>
      <c r="AU2369" s="2">
        <f t="shared" si="942"/>
        <v>8.7403037255544627E-4</v>
      </c>
      <c r="AW2369" t="s">
        <v>2242</v>
      </c>
      <c r="AX2369" t="s">
        <v>1599</v>
      </c>
      <c r="AY2369" s="66">
        <v>16</v>
      </c>
      <c r="BA2369" s="119">
        <v>42</v>
      </c>
      <c r="BB2369" s="121">
        <v>71</v>
      </c>
      <c r="BC2369" s="125">
        <f t="shared" si="933"/>
        <v>42071</v>
      </c>
      <c r="BE2369" s="7" t="s">
        <v>228</v>
      </c>
      <c r="BR2369" s="1">
        <v>1112</v>
      </c>
    </row>
    <row r="2370" spans="1:70" hidden="1" outlineLevel="1">
      <c r="A2370" t="s">
        <v>1932</v>
      </c>
      <c r="B2370" t="s">
        <v>1599</v>
      </c>
      <c r="C2370" s="1">
        <f t="shared" si="934"/>
        <v>42103</v>
      </c>
      <c r="D2370" s="7">
        <f>IF(N2370&gt;0, RANK(N2370,(N2370:P2370,Q2370:AE2370)),0)</f>
        <v>2</v>
      </c>
      <c r="E2370" s="7">
        <f>IF(O2370&gt;0,RANK(O2370,(N2370:P2370,Q2370:AE2370)),0)</f>
        <v>1</v>
      </c>
      <c r="F2370" s="7">
        <f>IF(P2370&gt;0,RANK(P2370,(N2370:P2370,Q2370:AE2370)),0)</f>
        <v>3</v>
      </c>
      <c r="G2370" s="1">
        <f t="shared" si="920"/>
        <v>2140</v>
      </c>
      <c r="H2370" s="2">
        <f t="shared" si="921"/>
        <v>5.0827731990594496E-2</v>
      </c>
      <c r="I2370" s="2"/>
      <c r="J2370" s="2">
        <f t="shared" si="935"/>
        <v>0.46816141367598507</v>
      </c>
      <c r="K2370" s="2">
        <f t="shared" si="936"/>
        <v>0.51898914566657961</v>
      </c>
      <c r="L2370" s="2">
        <f t="shared" si="937"/>
        <v>9.381754269291975E-3</v>
      </c>
      <c r="M2370" s="2">
        <f t="shared" si="938"/>
        <v>3.4676863881433432E-3</v>
      </c>
      <c r="N2370" s="66">
        <v>19711</v>
      </c>
      <c r="O2370" s="66">
        <v>21851</v>
      </c>
      <c r="P2370" s="66">
        <v>395</v>
      </c>
      <c r="Q2370" s="66">
        <v>146</v>
      </c>
      <c r="W2370" s="66">
        <f>IF(Notes!B$31=1,IF(BR2370&gt;0,BR2370-SUM(R2370:V2370)-SUM(X2370:AL2370),SUM(BS2370:BY2370)),SUM(BS2370:BY2370))</f>
        <v>0</v>
      </c>
      <c r="AN2370" s="7">
        <f>IF(Q2370&gt;0,RANK(Q2370,(N2370:P2370,Q2370:AE2370)),0)</f>
        <v>4</v>
      </c>
      <c r="AO2370" s="7">
        <f>IF(R2370&gt;0,RANK(R2370,(N2370:P2370,Q2370:AE2370)),0)</f>
        <v>0</v>
      </c>
      <c r="AP2370" s="7">
        <f>IF(T2370&gt;0,RANK(T2370,(N2370:P2370,Q2370:AE2370)),0)</f>
        <v>0</v>
      </c>
      <c r="AQ2370" s="7">
        <f>IF(S2370&gt;0,RANK(S2370,(N2370:P2370,Q2370:AE2370)),0)</f>
        <v>0</v>
      </c>
      <c r="AR2370" s="2">
        <f t="shared" si="939"/>
        <v>3.4676863881433627E-3</v>
      </c>
      <c r="AS2370" s="2">
        <f t="shared" si="940"/>
        <v>0</v>
      </c>
      <c r="AT2370" s="2">
        <f t="shared" si="941"/>
        <v>0</v>
      </c>
      <c r="AU2370" s="2">
        <f t="shared" si="942"/>
        <v>0</v>
      </c>
      <c r="AW2370" t="s">
        <v>1932</v>
      </c>
      <c r="AX2370" t="s">
        <v>1599</v>
      </c>
      <c r="AY2370" s="66">
        <v>4</v>
      </c>
      <c r="BA2370" s="119">
        <v>42</v>
      </c>
      <c r="BB2370" s="121">
        <v>73</v>
      </c>
      <c r="BC2370" s="125">
        <f t="shared" si="933"/>
        <v>42073</v>
      </c>
      <c r="BE2370" s="7" t="s">
        <v>228</v>
      </c>
      <c r="BR2370" s="1">
        <v>246</v>
      </c>
    </row>
    <row r="2371" spans="1:70" hidden="1" outlineLevel="1">
      <c r="A2371" t="s">
        <v>2479</v>
      </c>
      <c r="B2371" t="s">
        <v>1599</v>
      </c>
      <c r="C2371" s="1">
        <f t="shared" si="934"/>
        <v>58378</v>
      </c>
      <c r="D2371" s="7">
        <f>IF(N2371&gt;0, RANK(N2371,(N2371:P2371,Q2371:AE2371)),0)</f>
        <v>2</v>
      </c>
      <c r="E2371" s="7">
        <f>IF(O2371&gt;0,RANK(O2371,(N2371:P2371,Q2371:AE2371)),0)</f>
        <v>1</v>
      </c>
      <c r="F2371" s="7">
        <f>IF(P2371&gt;0,RANK(P2371,(N2371:P2371,Q2371:AE2371)),0)</f>
        <v>3</v>
      </c>
      <c r="G2371" s="1">
        <f t="shared" si="920"/>
        <v>11004</v>
      </c>
      <c r="H2371" s="2">
        <f t="shared" si="921"/>
        <v>0.18849566617561411</v>
      </c>
      <c r="I2371" s="2"/>
      <c r="J2371" s="2">
        <f t="shared" si="935"/>
        <v>0.39929425468498408</v>
      </c>
      <c r="K2371" s="2">
        <f t="shared" si="936"/>
        <v>0.58778992086059823</v>
      </c>
      <c r="L2371" s="2">
        <f t="shared" si="937"/>
        <v>7.6912535544211864E-3</v>
      </c>
      <c r="M2371" s="2">
        <f t="shared" si="938"/>
        <v>5.2245708999965595E-3</v>
      </c>
      <c r="N2371" s="66">
        <v>23310</v>
      </c>
      <c r="O2371" s="66">
        <v>34314</v>
      </c>
      <c r="P2371" s="66">
        <v>449</v>
      </c>
      <c r="Q2371" s="66">
        <v>224</v>
      </c>
      <c r="W2371" s="66">
        <f>IF(Notes!B$31=1,IF(BR2371&gt;0,BR2371-SUM(R2371:V2371)-SUM(X2371:AL2371),SUM(BS2371:BY2371)),SUM(BS2371:BY2371))</f>
        <v>0</v>
      </c>
      <c r="AG2371" s="66">
        <v>81</v>
      </c>
      <c r="AN2371" s="7">
        <f>IF(Q2371&gt;0,RANK(Q2371,(N2371:P2371,Q2371:AE2371)),0)</f>
        <v>4</v>
      </c>
      <c r="AO2371" s="7">
        <f>IF(R2371&gt;0,RANK(R2371,(N2371:P2371,Q2371:AE2371)),0)</f>
        <v>0</v>
      </c>
      <c r="AP2371" s="7">
        <f>IF(T2371&gt;0,RANK(T2371,(N2371:P2371,Q2371:AE2371)),0)</f>
        <v>0</v>
      </c>
      <c r="AQ2371" s="7">
        <f>IF(S2371&gt;0,RANK(S2371,(N2371:P2371,Q2371:AE2371)),0)</f>
        <v>0</v>
      </c>
      <c r="AR2371" s="2">
        <f t="shared" si="939"/>
        <v>3.8370619068827296E-3</v>
      </c>
      <c r="AS2371" s="2">
        <f t="shared" si="940"/>
        <v>0</v>
      </c>
      <c r="AT2371" s="2">
        <f t="shared" si="941"/>
        <v>0</v>
      </c>
      <c r="AU2371" s="2">
        <f t="shared" si="942"/>
        <v>0</v>
      </c>
      <c r="AW2371" t="s">
        <v>2479</v>
      </c>
      <c r="AX2371" t="s">
        <v>1599</v>
      </c>
      <c r="AY2371" s="66">
        <v>17</v>
      </c>
      <c r="BA2371" s="119">
        <v>42</v>
      </c>
      <c r="BB2371" s="121">
        <v>75</v>
      </c>
      <c r="BC2371" s="125">
        <f t="shared" si="933"/>
        <v>42075</v>
      </c>
      <c r="BE2371" s="7" t="s">
        <v>228</v>
      </c>
      <c r="BR2371" s="1">
        <v>266</v>
      </c>
    </row>
    <row r="2372" spans="1:70" hidden="1" outlineLevel="1">
      <c r="A2372" t="s">
        <v>3155</v>
      </c>
      <c r="B2372" t="s">
        <v>1599</v>
      </c>
      <c r="C2372" s="1">
        <f t="shared" si="934"/>
        <v>152473</v>
      </c>
      <c r="D2372" s="7">
        <f>IF(N2372&gt;0, RANK(N2372,(N2372:P2372,Q2372:AE2372)),0)</f>
        <v>1</v>
      </c>
      <c r="E2372" s="7">
        <f>IF(O2372&gt;0,RANK(O2372,(N2372:P2372,Q2372:AE2372)),0)</f>
        <v>2</v>
      </c>
      <c r="F2372" s="7">
        <f>IF(P2372&gt;0,RANK(P2372,(N2372:P2372,Q2372:AE2372)),0)</f>
        <v>3</v>
      </c>
      <c r="G2372" s="1">
        <f t="shared" si="920"/>
        <v>23707</v>
      </c>
      <c r="H2372" s="2">
        <f t="shared" si="921"/>
        <v>0.15548326588969849</v>
      </c>
      <c r="I2372" s="2"/>
      <c r="J2372" s="2">
        <f t="shared" si="935"/>
        <v>0.57117653617361763</v>
      </c>
      <c r="K2372" s="2">
        <f t="shared" si="936"/>
        <v>0.41569327028391911</v>
      </c>
      <c r="L2372" s="2">
        <f t="shared" si="937"/>
        <v>9.6869609701389758E-3</v>
      </c>
      <c r="M2372" s="2">
        <f t="shared" si="938"/>
        <v>3.4432325723242774E-3</v>
      </c>
      <c r="N2372" s="66">
        <v>87089</v>
      </c>
      <c r="O2372" s="66">
        <v>63382</v>
      </c>
      <c r="P2372" s="66">
        <v>1477</v>
      </c>
      <c r="Q2372" s="66">
        <v>525</v>
      </c>
      <c r="W2372" s="66">
        <f>IF(Notes!B$31=1,IF(BR2372&gt;0,BR2372-SUM(R2372:V2372)-SUM(X2372:AL2372),SUM(BS2372:BY2372)),SUM(BS2372:BY2372))</f>
        <v>0</v>
      </c>
      <c r="AN2372" s="7">
        <f>IF(Q2372&gt;0,RANK(Q2372,(N2372:P2372,Q2372:AE2372)),0)</f>
        <v>4</v>
      </c>
      <c r="AO2372" s="7">
        <f>IF(R2372&gt;0,RANK(R2372,(N2372:P2372,Q2372:AE2372)),0)</f>
        <v>0</v>
      </c>
      <c r="AP2372" s="7">
        <f>IF(T2372&gt;0,RANK(T2372,(N2372:P2372,Q2372:AE2372)),0)</f>
        <v>0</v>
      </c>
      <c r="AQ2372" s="7">
        <f>IF(S2372&gt;0,RANK(S2372,(N2372:P2372,Q2372:AE2372)),0)</f>
        <v>0</v>
      </c>
      <c r="AR2372" s="2">
        <f t="shared" si="939"/>
        <v>3.4432325723242805E-3</v>
      </c>
      <c r="AS2372" s="2">
        <f t="shared" si="940"/>
        <v>0</v>
      </c>
      <c r="AT2372" s="2">
        <f t="shared" si="941"/>
        <v>0</v>
      </c>
      <c r="AU2372" s="2">
        <f t="shared" si="942"/>
        <v>0</v>
      </c>
      <c r="AW2372" t="s">
        <v>3155</v>
      </c>
      <c r="AX2372" t="s">
        <v>1599</v>
      </c>
      <c r="AY2372" s="66">
        <v>15</v>
      </c>
      <c r="BA2372" s="119">
        <v>42</v>
      </c>
      <c r="BB2372" s="121">
        <v>77</v>
      </c>
      <c r="BC2372" s="125">
        <f t="shared" si="933"/>
        <v>42077</v>
      </c>
      <c r="BE2372" s="7" t="s">
        <v>228</v>
      </c>
    </row>
    <row r="2373" spans="1:70" hidden="1" outlineLevel="1">
      <c r="A2373" t="s">
        <v>2486</v>
      </c>
      <c r="B2373" t="s">
        <v>1599</v>
      </c>
      <c r="C2373" s="1">
        <f t="shared" si="934"/>
        <v>135175</v>
      </c>
      <c r="D2373" s="7">
        <f>IF(N2373&gt;0, RANK(N2373,(N2373:P2373,Q2373:AE2373)),0)</f>
        <v>1</v>
      </c>
      <c r="E2373" s="7">
        <f>IF(O2373&gt;0,RANK(O2373,(N2373:P2373,Q2373:AE2373)),0)</f>
        <v>2</v>
      </c>
      <c r="F2373" s="7">
        <f>IF(P2373&gt;0,RANK(P2373,(N2373:P2373,Q2373:AE2373)),0)</f>
        <v>3</v>
      </c>
      <c r="G2373" s="1">
        <f t="shared" si="920"/>
        <v>11365</v>
      </c>
      <c r="H2373" s="2">
        <f t="shared" si="921"/>
        <v>8.4076197521731094E-2</v>
      </c>
      <c r="I2373" s="2"/>
      <c r="J2373" s="2">
        <f t="shared" si="935"/>
        <v>0.53628259663399303</v>
      </c>
      <c r="K2373" s="2">
        <f t="shared" si="936"/>
        <v>0.4522063991122619</v>
      </c>
      <c r="L2373" s="2">
        <f t="shared" si="937"/>
        <v>8.4261142962825959E-3</v>
      </c>
      <c r="M2373" s="2">
        <f t="shared" si="938"/>
        <v>3.084889957462476E-3</v>
      </c>
      <c r="N2373" s="66">
        <v>72492</v>
      </c>
      <c r="O2373" s="66">
        <v>61127</v>
      </c>
      <c r="P2373" s="66">
        <v>1139</v>
      </c>
      <c r="Q2373" s="66">
        <v>417</v>
      </c>
      <c r="W2373" s="66">
        <f>IF(Notes!B$31=1,IF(BR2373&gt;0,BR2373-SUM(R2373:V2373)-SUM(X2373:AL2373),SUM(BS2373:BY2373)),SUM(BS2373:BY2373))</f>
        <v>0</v>
      </c>
      <c r="AN2373" s="7">
        <f>IF(Q2373&gt;0,RANK(Q2373,(N2373:P2373,Q2373:AE2373)),0)</f>
        <v>4</v>
      </c>
      <c r="AO2373" s="7">
        <f>IF(R2373&gt;0,RANK(R2373,(N2373:P2373,Q2373:AE2373)),0)</f>
        <v>0</v>
      </c>
      <c r="AP2373" s="7">
        <f>IF(T2373&gt;0,RANK(T2373,(N2373:P2373,Q2373:AE2373)),0)</f>
        <v>0</v>
      </c>
      <c r="AQ2373" s="7">
        <f>IF(S2373&gt;0,RANK(S2373,(N2373:P2373,Q2373:AE2373)),0)</f>
        <v>0</v>
      </c>
      <c r="AR2373" s="2">
        <f t="shared" si="939"/>
        <v>3.0848899574625484E-3</v>
      </c>
      <c r="AS2373" s="2">
        <f t="shared" si="940"/>
        <v>0</v>
      </c>
      <c r="AT2373" s="2">
        <f t="shared" si="941"/>
        <v>0</v>
      </c>
      <c r="AU2373" s="2">
        <f t="shared" si="942"/>
        <v>0</v>
      </c>
      <c r="AW2373" t="s">
        <v>2486</v>
      </c>
      <c r="AX2373" t="s">
        <v>1599</v>
      </c>
      <c r="AY2373" s="66"/>
      <c r="BA2373" s="119">
        <v>42</v>
      </c>
      <c r="BB2373" s="121">
        <v>79</v>
      </c>
      <c r="BC2373" s="125">
        <f t="shared" si="933"/>
        <v>42079</v>
      </c>
      <c r="BE2373" s="7" t="s">
        <v>228</v>
      </c>
      <c r="BR2373" s="1">
        <v>793</v>
      </c>
    </row>
    <row r="2374" spans="1:70" hidden="1" outlineLevel="1">
      <c r="A2374" t="s">
        <v>845</v>
      </c>
      <c r="B2374" t="s">
        <v>1599</v>
      </c>
      <c r="C2374" s="1">
        <f t="shared" si="934"/>
        <v>49316</v>
      </c>
      <c r="D2374" s="7">
        <f>IF(N2374&gt;0, RANK(N2374,(N2374:P2374,Q2374:AE2374)),0)</f>
        <v>2</v>
      </c>
      <c r="E2374" s="7">
        <f>IF(O2374&gt;0,RANK(O2374,(N2374:P2374,Q2374:AE2374)),0)</f>
        <v>1</v>
      </c>
      <c r="F2374" s="7">
        <f>IF(P2374&gt;0,RANK(P2374,(N2374:P2374,Q2374:AE2374)),0)</f>
        <v>3</v>
      </c>
      <c r="G2374" s="1">
        <f t="shared" si="920"/>
        <v>11899</v>
      </c>
      <c r="H2374" s="2">
        <f t="shared" si="921"/>
        <v>0.24128072025306188</v>
      </c>
      <c r="I2374" s="2"/>
      <c r="J2374" s="2">
        <f t="shared" si="935"/>
        <v>0.37271879308946387</v>
      </c>
      <c r="K2374" s="2">
        <f t="shared" si="936"/>
        <v>0.61399951334252578</v>
      </c>
      <c r="L2374" s="2">
        <f t="shared" si="937"/>
        <v>7.7662421932030174E-3</v>
      </c>
      <c r="M2374" s="2">
        <f t="shared" si="938"/>
        <v>5.5154513748073269E-3</v>
      </c>
      <c r="N2374" s="66">
        <v>18381</v>
      </c>
      <c r="O2374" s="66">
        <v>30280</v>
      </c>
      <c r="P2374" s="66">
        <v>383</v>
      </c>
      <c r="Q2374" s="66">
        <v>193</v>
      </c>
      <c r="S2374" s="105">
        <v>16</v>
      </c>
      <c r="W2374" s="66">
        <f>IF(Notes!B$31=1,IF(BR2374&gt;0,BR2374-SUM(R2374:V2374)-SUM(X2374:AL2374),SUM(BS2374:BY2374)),SUM(BS2374:BY2374))</f>
        <v>0</v>
      </c>
      <c r="AG2374" s="105">
        <v>63</v>
      </c>
      <c r="AN2374" s="7">
        <f>IF(Q2374&gt;0,RANK(Q2374,(N2374:P2374,Q2374:AE2374)),0)</f>
        <v>4</v>
      </c>
      <c r="AO2374" s="7">
        <f>IF(R2374&gt;0,RANK(R2374,(N2374:P2374,Q2374:AE2374)),0)</f>
        <v>0</v>
      </c>
      <c r="AP2374" s="7">
        <f>IF(T2374&gt;0,RANK(T2374,(N2374:P2374,Q2374:AE2374)),0)</f>
        <v>0</v>
      </c>
      <c r="AQ2374" s="7">
        <f>IF(S2374&gt;0,RANK(S2374,(N2374:P2374,Q2374:AE2374)),0)</f>
        <v>5</v>
      </c>
      <c r="AR2374" s="2">
        <f t="shared" si="939"/>
        <v>3.9135371887419907E-3</v>
      </c>
      <c r="AS2374" s="2">
        <f t="shared" si="940"/>
        <v>0</v>
      </c>
      <c r="AT2374" s="2">
        <f t="shared" si="941"/>
        <v>0</v>
      </c>
      <c r="AU2374" s="2">
        <f t="shared" si="942"/>
        <v>3.2443831616513913E-4</v>
      </c>
      <c r="AW2374" t="s">
        <v>845</v>
      </c>
      <c r="AX2374" t="s">
        <v>1599</v>
      </c>
      <c r="AY2374" s="66"/>
      <c r="BA2374" s="119">
        <v>42</v>
      </c>
      <c r="BB2374" s="121">
        <v>81</v>
      </c>
      <c r="BC2374" s="125">
        <f t="shared" si="933"/>
        <v>42081</v>
      </c>
      <c r="BE2374" s="7" t="s">
        <v>228</v>
      </c>
      <c r="BR2374" s="1">
        <v>210</v>
      </c>
    </row>
    <row r="2375" spans="1:70" hidden="1" outlineLevel="1">
      <c r="A2375" t="s">
        <v>2075</v>
      </c>
      <c r="B2375" t="s">
        <v>1599</v>
      </c>
      <c r="C2375" s="1">
        <f t="shared" si="934"/>
        <v>15976</v>
      </c>
      <c r="D2375" s="7">
        <f>IF(N2375&gt;0, RANK(N2375,(N2375:P2375,Q2375:AE2375)),0)</f>
        <v>2</v>
      </c>
      <c r="E2375" s="7">
        <f>IF(O2375&gt;0,RANK(O2375,(N2375:P2375,Q2375:AE2375)),0)</f>
        <v>1</v>
      </c>
      <c r="F2375" s="7">
        <f>IF(P2375&gt;0,RANK(P2375,(N2375:P2375,Q2375:AE2375)),0)</f>
        <v>3</v>
      </c>
      <c r="G2375" s="1">
        <f t="shared" ref="G2375:G2438" si="943">IF(C2375&gt;0,MAX(N2375:P2375)-LARGE(N2375:P2375,2),0)</f>
        <v>2759</v>
      </c>
      <c r="H2375" s="2">
        <f t="shared" ref="H2375:H2438" si="944">IF(C2375&gt;0,G2375/C2375,0)</f>
        <v>0.17269654481722585</v>
      </c>
      <c r="I2375" s="2"/>
      <c r="J2375" s="2">
        <f t="shared" si="935"/>
        <v>0.40466950425638459</v>
      </c>
      <c r="K2375" s="2">
        <f t="shared" si="936"/>
        <v>0.57736604907361044</v>
      </c>
      <c r="L2375" s="2">
        <f t="shared" si="937"/>
        <v>1.2518778167250876E-2</v>
      </c>
      <c r="M2375" s="2">
        <f t="shared" si="938"/>
        <v>5.4456685027540874E-3</v>
      </c>
      <c r="N2375" s="66">
        <v>6465</v>
      </c>
      <c r="O2375" s="66">
        <v>9224</v>
      </c>
      <c r="P2375" s="66">
        <v>200</v>
      </c>
      <c r="Q2375" s="66">
        <v>58</v>
      </c>
      <c r="S2375" s="105">
        <v>6</v>
      </c>
      <c r="W2375" s="66">
        <f>IF(Notes!B$31=1,IF(BR2375&gt;0,BR2375-SUM(R2375:V2375)-SUM(X2375:AL2375),SUM(BS2375:BY2375)),SUM(BS2375:BY2375))</f>
        <v>0</v>
      </c>
      <c r="AG2375" s="105">
        <v>23</v>
      </c>
      <c r="AN2375" s="7">
        <f>IF(Q2375&gt;0,RANK(Q2375,(N2375:P2375,Q2375:AE2375)),0)</f>
        <v>4</v>
      </c>
      <c r="AO2375" s="7">
        <f>IF(R2375&gt;0,RANK(R2375,(N2375:P2375,Q2375:AE2375)),0)</f>
        <v>0</v>
      </c>
      <c r="AP2375" s="7">
        <f>IF(T2375&gt;0,RANK(T2375,(N2375:P2375,Q2375:AE2375)),0)</f>
        <v>0</v>
      </c>
      <c r="AQ2375" s="7">
        <f>IF(S2375&gt;0,RANK(S2375,(N2375:P2375,Q2375:AE2375)),0)</f>
        <v>5</v>
      </c>
      <c r="AR2375" s="2">
        <f t="shared" si="939"/>
        <v>3.630445668502754E-3</v>
      </c>
      <c r="AS2375" s="2">
        <f t="shared" si="940"/>
        <v>0</v>
      </c>
      <c r="AT2375" s="2">
        <f t="shared" si="941"/>
        <v>0</v>
      </c>
      <c r="AU2375" s="2">
        <f t="shared" si="942"/>
        <v>3.755633450175263E-4</v>
      </c>
      <c r="AW2375" t="s">
        <v>2075</v>
      </c>
      <c r="AX2375" t="s">
        <v>1599</v>
      </c>
      <c r="AY2375" s="66">
        <v>5</v>
      </c>
      <c r="BA2375" s="119">
        <v>42</v>
      </c>
      <c r="BB2375" s="121">
        <v>83</v>
      </c>
      <c r="BC2375" s="125">
        <f t="shared" si="933"/>
        <v>42083</v>
      </c>
      <c r="BE2375" s="7" t="s">
        <v>228</v>
      </c>
      <c r="BR2375" s="1">
        <v>63</v>
      </c>
    </row>
    <row r="2376" spans="1:70" hidden="1" outlineLevel="1">
      <c r="A2376" t="s">
        <v>1770</v>
      </c>
      <c r="B2376" t="s">
        <v>1599</v>
      </c>
      <c r="C2376" s="1">
        <f t="shared" si="934"/>
        <v>53922</v>
      </c>
      <c r="D2376" s="7">
        <f>IF(N2376&gt;0, RANK(N2376,(N2376:P2376,Q2376:AE2376)),0)</f>
        <v>2</v>
      </c>
      <c r="E2376" s="7">
        <f>IF(O2376&gt;0,RANK(O2376,(N2376:P2376,Q2376:AE2376)),0)</f>
        <v>1</v>
      </c>
      <c r="F2376" s="7">
        <f>IF(P2376&gt;0,RANK(P2376,(N2376:P2376,Q2376:AE2376)),0)</f>
        <v>3</v>
      </c>
      <c r="G2376" s="1">
        <f t="shared" si="943"/>
        <v>154</v>
      </c>
      <c r="H2376" s="2">
        <f t="shared" si="944"/>
        <v>2.8559771521827824E-3</v>
      </c>
      <c r="I2376" s="2"/>
      <c r="J2376" s="2">
        <f t="shared" si="935"/>
        <v>0.48980008159934718</v>
      </c>
      <c r="K2376" s="2">
        <f t="shared" si="936"/>
        <v>0.49265605875153001</v>
      </c>
      <c r="L2376" s="2">
        <f t="shared" si="937"/>
        <v>1.1331182077816105E-2</v>
      </c>
      <c r="M2376" s="2">
        <f t="shared" si="938"/>
        <v>6.2126775713067014E-3</v>
      </c>
      <c r="N2376" s="66">
        <v>26411</v>
      </c>
      <c r="O2376" s="66">
        <v>26565</v>
      </c>
      <c r="P2376" s="66">
        <v>611</v>
      </c>
      <c r="Q2376" s="66">
        <v>234</v>
      </c>
      <c r="S2376" s="105">
        <v>28</v>
      </c>
      <c r="W2376" s="66">
        <f>IF(Notes!B$31=1,IF(BR2376&gt;0,BR2376-SUM(R2376:V2376)-SUM(X2376:AL2376),SUM(BS2376:BY2376)),SUM(BS2376:BY2376))</f>
        <v>0</v>
      </c>
      <c r="AG2376" s="105">
        <v>73</v>
      </c>
      <c r="AN2376" s="7">
        <f>IF(Q2376&gt;0,RANK(Q2376,(N2376:P2376,Q2376:AE2376)),0)</f>
        <v>4</v>
      </c>
      <c r="AO2376" s="7">
        <f>IF(R2376&gt;0,RANK(R2376,(N2376:P2376,Q2376:AE2376)),0)</f>
        <v>0</v>
      </c>
      <c r="AP2376" s="7">
        <f>IF(T2376&gt;0,RANK(T2376,(N2376:P2376,Q2376:AE2376)),0)</f>
        <v>0</v>
      </c>
      <c r="AQ2376" s="7">
        <f>IF(S2376&gt;0,RANK(S2376,(N2376:P2376,Q2376:AE2376)),0)</f>
        <v>5</v>
      </c>
      <c r="AR2376" s="2">
        <f t="shared" si="939"/>
        <v>4.339601646823189E-3</v>
      </c>
      <c r="AS2376" s="2">
        <f t="shared" si="940"/>
        <v>0</v>
      </c>
      <c r="AT2376" s="2">
        <f t="shared" si="941"/>
        <v>0</v>
      </c>
      <c r="AU2376" s="2">
        <f t="shared" si="942"/>
        <v>5.1926857312414225E-4</v>
      </c>
      <c r="AW2376" t="s">
        <v>1770</v>
      </c>
      <c r="AX2376" t="s">
        <v>1599</v>
      </c>
      <c r="AY2376" s="66"/>
      <c r="BA2376" s="119">
        <v>42</v>
      </c>
      <c r="BB2376" s="121">
        <v>85</v>
      </c>
      <c r="BC2376" s="125">
        <f t="shared" si="933"/>
        <v>42085</v>
      </c>
      <c r="BE2376" s="7" t="s">
        <v>228</v>
      </c>
      <c r="BR2376" s="1">
        <v>347</v>
      </c>
    </row>
    <row r="2377" spans="1:70" hidden="1" outlineLevel="1">
      <c r="A2377" t="s">
        <v>1538</v>
      </c>
      <c r="B2377" t="s">
        <v>1599</v>
      </c>
      <c r="C2377" s="1">
        <f t="shared" si="934"/>
        <v>16502</v>
      </c>
      <c r="D2377" s="7">
        <f>IF(N2377&gt;0, RANK(N2377,(N2377:P2377,Q2377:AE2377)),0)</f>
        <v>2</v>
      </c>
      <c r="E2377" s="7">
        <f>IF(O2377&gt;0,RANK(O2377,(N2377:P2377,Q2377:AE2377)),0)</f>
        <v>1</v>
      </c>
      <c r="F2377" s="7">
        <f>IF(P2377&gt;0,RANK(P2377,(N2377:P2377,Q2377:AE2377)),0)</f>
        <v>3</v>
      </c>
      <c r="G2377" s="1">
        <f t="shared" si="943"/>
        <v>5554</v>
      </c>
      <c r="H2377" s="2">
        <f t="shared" si="944"/>
        <v>0.33656526481638588</v>
      </c>
      <c r="I2377" s="2"/>
      <c r="J2377" s="2">
        <f t="shared" si="935"/>
        <v>0.32571809477639074</v>
      </c>
      <c r="K2377" s="2">
        <f t="shared" si="936"/>
        <v>0.66228335959277662</v>
      </c>
      <c r="L2377" s="2">
        <f t="shared" si="937"/>
        <v>9.513998303235972E-3</v>
      </c>
      <c r="M2377" s="2">
        <f t="shared" si="938"/>
        <v>2.484547327596719E-3</v>
      </c>
      <c r="N2377" s="66">
        <v>5375</v>
      </c>
      <c r="O2377" s="66">
        <v>10929</v>
      </c>
      <c r="P2377" s="66">
        <v>157</v>
      </c>
      <c r="Q2377" s="66">
        <v>41</v>
      </c>
      <c r="W2377" s="66">
        <f>IF(Notes!B$31=1,IF(BR2377&gt;0,BR2377-SUM(R2377:V2377)-SUM(X2377:AL2377),SUM(BS2377:BY2377)),SUM(BS2377:BY2377))</f>
        <v>0</v>
      </c>
      <c r="AN2377" s="7">
        <f>IF(Q2377&gt;0,RANK(Q2377,(N2377:P2377,Q2377:AE2377)),0)</f>
        <v>4</v>
      </c>
      <c r="AO2377" s="7">
        <f>IF(R2377&gt;0,RANK(R2377,(N2377:P2377,Q2377:AE2377)),0)</f>
        <v>0</v>
      </c>
      <c r="AP2377" s="7">
        <f>IF(T2377&gt;0,RANK(T2377,(N2377:P2377,Q2377:AE2377)),0)</f>
        <v>0</v>
      </c>
      <c r="AQ2377" s="7">
        <f>IF(S2377&gt;0,RANK(S2377,(N2377:P2377,Q2377:AE2377)),0)</f>
        <v>0</v>
      </c>
      <c r="AR2377" s="2">
        <f t="shared" si="939"/>
        <v>2.4845473275966548E-3</v>
      </c>
      <c r="AS2377" s="2">
        <f t="shared" si="940"/>
        <v>0</v>
      </c>
      <c r="AT2377" s="2">
        <f t="shared" si="941"/>
        <v>0</v>
      </c>
      <c r="AU2377" s="2">
        <f t="shared" si="942"/>
        <v>0</v>
      </c>
      <c r="AW2377" t="s">
        <v>1538</v>
      </c>
      <c r="AX2377" t="s">
        <v>1599</v>
      </c>
      <c r="AY2377" s="66"/>
      <c r="BA2377" s="119">
        <v>42</v>
      </c>
      <c r="BB2377" s="121">
        <v>87</v>
      </c>
      <c r="BC2377" s="125">
        <f t="shared" si="933"/>
        <v>42087</v>
      </c>
      <c r="BE2377" s="7" t="s">
        <v>228</v>
      </c>
      <c r="BR2377" s="1">
        <v>85</v>
      </c>
    </row>
    <row r="2378" spans="1:70" hidden="1" outlineLevel="1">
      <c r="A2378" t="s">
        <v>1749</v>
      </c>
      <c r="B2378" t="s">
        <v>1599</v>
      </c>
      <c r="C2378" s="1">
        <f t="shared" si="934"/>
        <v>68521</v>
      </c>
      <c r="D2378" s="7">
        <f>IF(N2378&gt;0, RANK(N2378,(N2378:P2378,Q2378:AE2378)),0)</f>
        <v>1</v>
      </c>
      <c r="E2378" s="7">
        <f>IF(O2378&gt;0,RANK(O2378,(N2378:P2378,Q2378:AE2378)),0)</f>
        <v>2</v>
      </c>
      <c r="F2378" s="7">
        <f>IF(P2378&gt;0,RANK(P2378,(N2378:P2378,Q2378:AE2378)),0)</f>
        <v>3</v>
      </c>
      <c r="G2378" s="1">
        <f t="shared" si="943"/>
        <v>11160</v>
      </c>
      <c r="H2378" s="2">
        <f t="shared" si="944"/>
        <v>0.16286977714861137</v>
      </c>
      <c r="I2378" s="2"/>
      <c r="J2378" s="2">
        <f t="shared" si="935"/>
        <v>0.5757796879788678</v>
      </c>
      <c r="K2378" s="2">
        <f t="shared" si="936"/>
        <v>0.41290991083025641</v>
      </c>
      <c r="L2378" s="2">
        <f t="shared" si="937"/>
        <v>7.2678448942659919E-3</v>
      </c>
      <c r="M2378" s="2">
        <f t="shared" si="938"/>
        <v>4.0425562966097933E-3</v>
      </c>
      <c r="N2378" s="66">
        <v>39453</v>
      </c>
      <c r="O2378" s="66">
        <v>28293</v>
      </c>
      <c r="P2378" s="66">
        <v>498</v>
      </c>
      <c r="Q2378" s="66">
        <v>199</v>
      </c>
      <c r="R2378" s="66">
        <v>2</v>
      </c>
      <c r="S2378" s="66">
        <v>31</v>
      </c>
      <c r="T2378" s="66">
        <v>0</v>
      </c>
      <c r="U2378" s="66">
        <v>1</v>
      </c>
      <c r="V2378" s="66">
        <v>0</v>
      </c>
      <c r="W2378" s="66">
        <f>IF(Notes!B$31=1,IF(BR2378&gt;0,BR2378-SUM(R2378:V2378)-SUM(X2378:AL2378),SUM(BS2378:BY2378)),SUM(BS2378:BY2378))</f>
        <v>0</v>
      </c>
      <c r="X2378" s="66">
        <v>0</v>
      </c>
      <c r="Y2378" s="66">
        <v>1</v>
      </c>
      <c r="Z2378" s="66">
        <v>0</v>
      </c>
      <c r="AD2378" s="66">
        <v>0</v>
      </c>
      <c r="AG2378" s="66">
        <v>43</v>
      </c>
      <c r="AN2378" s="7">
        <f>IF(Q2378&gt;0,RANK(Q2378,(N2378:P2378,Q2378:AE2378)),0)</f>
        <v>4</v>
      </c>
      <c r="AO2378" s="7">
        <f>IF(R2378&gt;0,RANK(R2378,(N2378:P2378,Q2378:AE2378)),0)</f>
        <v>6</v>
      </c>
      <c r="AP2378" s="7">
        <f>IF(T2378&gt;0,RANK(T2378,(N2378:P2378,Q2378:AE2378)),0)</f>
        <v>0</v>
      </c>
      <c r="AQ2378" s="7">
        <f>IF(S2378&gt;0,RANK(S2378,(N2378:P2378,Q2378:AE2378)),0)</f>
        <v>5</v>
      </c>
      <c r="AR2378" s="2">
        <f t="shared" si="939"/>
        <v>2.904219144495848E-3</v>
      </c>
      <c r="AS2378" s="2">
        <f t="shared" si="940"/>
        <v>2.9188132105485909E-5</v>
      </c>
      <c r="AT2378" s="2">
        <f t="shared" si="941"/>
        <v>0</v>
      </c>
      <c r="AU2378" s="2">
        <f t="shared" si="942"/>
        <v>4.5241604763503158E-4</v>
      </c>
      <c r="AW2378" t="s">
        <v>1749</v>
      </c>
      <c r="AX2378" t="s">
        <v>1599</v>
      </c>
      <c r="AY2378" s="66">
        <v>11</v>
      </c>
      <c r="BA2378" s="119">
        <v>42</v>
      </c>
      <c r="BB2378" s="121">
        <v>89</v>
      </c>
      <c r="BC2378" s="125">
        <f t="shared" si="933"/>
        <v>42089</v>
      </c>
      <c r="BE2378" s="7" t="s">
        <v>228</v>
      </c>
      <c r="BR2378" s="1">
        <v>175</v>
      </c>
    </row>
    <row r="2379" spans="1:70" hidden="1" outlineLevel="1">
      <c r="A2379" t="s">
        <v>1426</v>
      </c>
      <c r="B2379" t="s">
        <v>1599</v>
      </c>
      <c r="C2379" s="1">
        <f t="shared" si="934"/>
        <v>422741</v>
      </c>
      <c r="D2379" s="7">
        <f>IF(N2379&gt;0, RANK(N2379,(N2379:P2379,Q2379:AE2379)),0)</f>
        <v>1</v>
      </c>
      <c r="E2379" s="7">
        <f>IF(O2379&gt;0,RANK(O2379,(N2379:P2379,Q2379:AE2379)),0)</f>
        <v>2</v>
      </c>
      <c r="F2379" s="7">
        <f>IF(P2379&gt;0,RANK(P2379,(N2379:P2379,Q2379:AE2379)),0)</f>
        <v>3</v>
      </c>
      <c r="G2379" s="1">
        <f t="shared" si="943"/>
        <v>87841</v>
      </c>
      <c r="H2379" s="2">
        <f t="shared" si="944"/>
        <v>0.20778916641631637</v>
      </c>
      <c r="I2379" s="2"/>
      <c r="J2379" s="2">
        <f t="shared" si="935"/>
        <v>0.59940483653111476</v>
      </c>
      <c r="K2379" s="2">
        <f t="shared" si="936"/>
        <v>0.39161567011479842</v>
      </c>
      <c r="L2379" s="2">
        <f t="shared" si="937"/>
        <v>4.9462909914108162E-3</v>
      </c>
      <c r="M2379" s="2">
        <f t="shared" si="938"/>
        <v>4.0332023626760043E-3</v>
      </c>
      <c r="N2379" s="66">
        <v>253393</v>
      </c>
      <c r="O2379" s="66">
        <v>165552</v>
      </c>
      <c r="P2379" s="66">
        <v>2091</v>
      </c>
      <c r="Q2379" s="66">
        <v>1383</v>
      </c>
      <c r="W2379" s="66">
        <f>IF(Notes!B$31=1,IF(BR2379&gt;0,BR2379-SUM(R2379:V2379)-SUM(X2379:AL2379),SUM(BS2379:BY2379)),SUM(BS2379:BY2379))</f>
        <v>0</v>
      </c>
      <c r="AG2379" s="66">
        <v>322</v>
      </c>
      <c r="AN2379" s="7">
        <f>IF(Q2379&gt;0,RANK(Q2379,(N2379:P2379,Q2379:AE2379)),0)</f>
        <v>4</v>
      </c>
      <c r="AO2379" s="7">
        <f>IF(R2379&gt;0,RANK(R2379,(N2379:P2379,Q2379:AE2379)),0)</f>
        <v>0</v>
      </c>
      <c r="AP2379" s="7">
        <f>IF(T2379&gt;0,RANK(T2379,(N2379:P2379,Q2379:AE2379)),0)</f>
        <v>0</v>
      </c>
      <c r="AQ2379" s="7">
        <f>IF(S2379&gt;0,RANK(S2379,(N2379:P2379,Q2379:AE2379)),0)</f>
        <v>0</v>
      </c>
      <c r="AR2379" s="2">
        <f t="shared" si="939"/>
        <v>3.2715066672028498E-3</v>
      </c>
      <c r="AS2379" s="2">
        <f t="shared" si="940"/>
        <v>0</v>
      </c>
      <c r="AT2379" s="2">
        <f t="shared" si="941"/>
        <v>0</v>
      </c>
      <c r="AU2379" s="2">
        <f t="shared" si="942"/>
        <v>0</v>
      </c>
      <c r="AW2379" t="s">
        <v>1426</v>
      </c>
      <c r="AX2379" t="s">
        <v>1599</v>
      </c>
      <c r="AY2379" s="66"/>
      <c r="BA2379" s="119">
        <v>42</v>
      </c>
      <c r="BB2379" s="121">
        <v>91</v>
      </c>
      <c r="BC2379" s="125">
        <f t="shared" si="933"/>
        <v>42091</v>
      </c>
      <c r="BE2379" s="7" t="s">
        <v>228</v>
      </c>
    </row>
    <row r="2380" spans="1:70" hidden="1" outlineLevel="1">
      <c r="A2380" t="s">
        <v>1824</v>
      </c>
      <c r="B2380" t="s">
        <v>1599</v>
      </c>
      <c r="C2380" s="1">
        <f t="shared" si="934"/>
        <v>8044</v>
      </c>
      <c r="D2380" s="7">
        <f>IF(N2380&gt;0, RANK(N2380,(N2380:P2380,Q2380:AE2380)),0)</f>
        <v>2</v>
      </c>
      <c r="E2380" s="7">
        <f>IF(O2380&gt;0,RANK(O2380,(N2380:P2380,Q2380:AE2380)),0)</f>
        <v>1</v>
      </c>
      <c r="F2380" s="7">
        <f>IF(P2380&gt;0,RANK(P2380,(N2380:P2380,Q2380:AE2380)),0)</f>
        <v>3</v>
      </c>
      <c r="G2380" s="1">
        <f t="shared" si="943"/>
        <v>1210</v>
      </c>
      <c r="H2380" s="2">
        <f t="shared" si="944"/>
        <v>0.1504226752859274</v>
      </c>
      <c r="I2380" s="2"/>
      <c r="J2380" s="2">
        <f t="shared" si="935"/>
        <v>0.41819990054699152</v>
      </c>
      <c r="K2380" s="2">
        <f t="shared" si="936"/>
        <v>0.56862257583291898</v>
      </c>
      <c r="L2380" s="2">
        <f t="shared" si="937"/>
        <v>8.3291894579811034E-3</v>
      </c>
      <c r="M2380" s="2">
        <f t="shared" si="938"/>
        <v>4.8483341621084006E-3</v>
      </c>
      <c r="N2380" s="66">
        <v>3364</v>
      </c>
      <c r="O2380" s="66">
        <v>4574</v>
      </c>
      <c r="P2380" s="66">
        <v>67</v>
      </c>
      <c r="Q2380" s="66">
        <v>18</v>
      </c>
      <c r="R2380" s="66">
        <v>0</v>
      </c>
      <c r="S2380" s="66">
        <v>6</v>
      </c>
      <c r="T2380" s="66">
        <v>0</v>
      </c>
      <c r="U2380" s="66">
        <v>0</v>
      </c>
      <c r="V2380" s="66">
        <v>0</v>
      </c>
      <c r="W2380" s="66">
        <f>IF(Notes!B$31=1,IF(BR2380&gt;0,BR2380-SUM(R2380:V2380)-SUM(X2380:AL2380),SUM(BS2380:BY2380)),SUM(BS2380:BY2380))</f>
        <v>0</v>
      </c>
      <c r="X2380" s="66">
        <v>0</v>
      </c>
      <c r="Y2380" s="66">
        <v>0</v>
      </c>
      <c r="Z2380" s="66">
        <v>0</v>
      </c>
      <c r="AD2380" s="66">
        <v>0</v>
      </c>
      <c r="AG2380" s="66">
        <v>15</v>
      </c>
      <c r="AN2380" s="7">
        <f>IF(Q2380&gt;0,RANK(Q2380,(N2380:P2380,Q2380:AE2380)),0)</f>
        <v>4</v>
      </c>
      <c r="AO2380" s="7">
        <f>IF(R2380&gt;0,RANK(R2380,(N2380:P2380,Q2380:AE2380)),0)</f>
        <v>0</v>
      </c>
      <c r="AP2380" s="7">
        <f>IF(T2380&gt;0,RANK(T2380,(N2380:P2380,Q2380:AE2380)),0)</f>
        <v>0</v>
      </c>
      <c r="AQ2380" s="7">
        <f>IF(S2380&gt;0,RANK(S2380,(N2380:P2380,Q2380:AE2380)),0)</f>
        <v>5</v>
      </c>
      <c r="AR2380" s="2">
        <f t="shared" si="939"/>
        <v>2.2376926902038788E-3</v>
      </c>
      <c r="AS2380" s="2">
        <f t="shared" si="940"/>
        <v>0</v>
      </c>
      <c r="AT2380" s="2">
        <f t="shared" si="941"/>
        <v>0</v>
      </c>
      <c r="AU2380" s="2">
        <f t="shared" si="942"/>
        <v>7.4589756340129288E-4</v>
      </c>
      <c r="AW2380" t="s">
        <v>1824</v>
      </c>
      <c r="AX2380" t="s">
        <v>1599</v>
      </c>
      <c r="AY2380" s="66">
        <v>10</v>
      </c>
      <c r="BA2380" s="119">
        <v>42</v>
      </c>
      <c r="BB2380" s="121">
        <v>93</v>
      </c>
      <c r="BC2380" s="125">
        <f t="shared" si="933"/>
        <v>42093</v>
      </c>
      <c r="BE2380" s="7" t="s">
        <v>228</v>
      </c>
      <c r="BR2380" s="1">
        <v>53</v>
      </c>
    </row>
    <row r="2381" spans="1:70" hidden="1" outlineLevel="1">
      <c r="A2381" t="s">
        <v>529</v>
      </c>
      <c r="B2381" t="s">
        <v>1599</v>
      </c>
      <c r="C2381" s="1">
        <f t="shared" si="934"/>
        <v>135768</v>
      </c>
      <c r="D2381" s="7">
        <f>IF(N2381&gt;0, RANK(N2381,(N2381:P2381,Q2381:AE2381)),0)</f>
        <v>1</v>
      </c>
      <c r="E2381" s="7">
        <f>IF(O2381&gt;0,RANK(O2381,(N2381:P2381,Q2381:AE2381)),0)</f>
        <v>2</v>
      </c>
      <c r="F2381" s="7">
        <f>IF(P2381&gt;0,RANK(P2381,(N2381:P2381,Q2381:AE2381)),0)</f>
        <v>3</v>
      </c>
      <c r="G2381" s="1">
        <f t="shared" si="943"/>
        <v>16704</v>
      </c>
      <c r="H2381" s="2">
        <f t="shared" si="944"/>
        <v>0.1230334099345943</v>
      </c>
      <c r="I2381" s="2"/>
      <c r="J2381" s="2">
        <f t="shared" si="935"/>
        <v>0.55429114371575039</v>
      </c>
      <c r="K2381" s="2">
        <f t="shared" si="936"/>
        <v>0.43125773378115612</v>
      </c>
      <c r="L2381" s="2">
        <f t="shared" si="937"/>
        <v>9.228978846267161E-3</v>
      </c>
      <c r="M2381" s="2">
        <f t="shared" si="938"/>
        <v>5.2221436568263332E-3</v>
      </c>
      <c r="N2381" s="66">
        <v>75255</v>
      </c>
      <c r="O2381" s="66">
        <v>58551</v>
      </c>
      <c r="P2381" s="66">
        <v>1253</v>
      </c>
      <c r="Q2381" s="66">
        <v>528</v>
      </c>
      <c r="S2381" s="66">
        <v>54</v>
      </c>
      <c r="W2381" s="66">
        <f>IF(Notes!B$31=1,IF(BR2381&gt;0,BR2381-SUM(R2381:V2381)-SUM(X2381:AL2381),SUM(BS2381:BY2381)),SUM(BS2381:BY2381))</f>
        <v>0</v>
      </c>
      <c r="AG2381" s="66">
        <v>127</v>
      </c>
      <c r="AN2381" s="7">
        <f>IF(Q2381&gt;0,RANK(Q2381,(N2381:P2381,Q2381:AE2381)),0)</f>
        <v>4</v>
      </c>
      <c r="AO2381" s="7">
        <f>IF(R2381&gt;0,RANK(R2381,(N2381:P2381,Q2381:AE2381)),0)</f>
        <v>0</v>
      </c>
      <c r="AP2381" s="7">
        <f>IF(T2381&gt;0,RANK(T2381,(N2381:P2381,Q2381:AE2381)),0)</f>
        <v>0</v>
      </c>
      <c r="AQ2381" s="7">
        <f>IF(S2381&gt;0,RANK(S2381,(N2381:P2381,Q2381:AE2381)),0)</f>
        <v>5</v>
      </c>
      <c r="AR2381" s="2">
        <f t="shared" si="939"/>
        <v>3.8889870956337279E-3</v>
      </c>
      <c r="AS2381" s="2">
        <f t="shared" si="940"/>
        <v>0</v>
      </c>
      <c r="AT2381" s="2">
        <f t="shared" si="941"/>
        <v>0</v>
      </c>
      <c r="AU2381" s="2">
        <f t="shared" si="942"/>
        <v>3.97737316598904E-4</v>
      </c>
      <c r="AW2381" t="s">
        <v>529</v>
      </c>
      <c r="AX2381" t="s">
        <v>1599</v>
      </c>
      <c r="AY2381" s="66">
        <v>15</v>
      </c>
      <c r="BA2381" s="119">
        <v>42</v>
      </c>
      <c r="BB2381" s="121">
        <v>95</v>
      </c>
      <c r="BC2381" s="125">
        <f t="shared" si="933"/>
        <v>42095</v>
      </c>
      <c r="BE2381" s="7" t="s">
        <v>228</v>
      </c>
      <c r="BR2381" s="1">
        <f>75+111+54+127</f>
        <v>367</v>
      </c>
    </row>
    <row r="2382" spans="1:70" hidden="1" outlineLevel="1">
      <c r="A2382" t="s">
        <v>286</v>
      </c>
      <c r="B2382" t="s">
        <v>1599</v>
      </c>
      <c r="C2382" s="1">
        <f t="shared" si="934"/>
        <v>34020</v>
      </c>
      <c r="D2382" s="7">
        <f>IF(N2382&gt;0, RANK(N2382,(N2382:P2382,Q2382:AE2382)),0)</f>
        <v>2</v>
      </c>
      <c r="E2382" s="7">
        <f>IF(O2382&gt;0,RANK(O2382,(N2382:P2382,Q2382:AE2382)),0)</f>
        <v>1</v>
      </c>
      <c r="F2382" s="7">
        <f>IF(P2382&gt;0,RANK(P2382,(N2382:P2382,Q2382:AE2382)),0)</f>
        <v>3</v>
      </c>
      <c r="G2382" s="1">
        <f t="shared" si="943"/>
        <v>4689</v>
      </c>
      <c r="H2382" s="2">
        <f t="shared" si="944"/>
        <v>0.13783068783068783</v>
      </c>
      <c r="I2382" s="2"/>
      <c r="J2382" s="2">
        <f t="shared" si="935"/>
        <v>0.42119341563786006</v>
      </c>
      <c r="K2382" s="2">
        <f t="shared" si="936"/>
        <v>0.55902410346854792</v>
      </c>
      <c r="L2382" s="2">
        <f t="shared" si="937"/>
        <v>1.2198706643151088E-2</v>
      </c>
      <c r="M2382" s="2">
        <f t="shared" si="938"/>
        <v>7.5837742504409368E-3</v>
      </c>
      <c r="N2382" s="66">
        <v>14329</v>
      </c>
      <c r="O2382" s="66">
        <v>19018</v>
      </c>
      <c r="P2382" s="66">
        <v>415</v>
      </c>
      <c r="Q2382" s="66">
        <v>177</v>
      </c>
      <c r="S2382" s="105">
        <v>17</v>
      </c>
      <c r="W2382" s="66">
        <f>IF(Notes!B$31=1,IF(BR2382&gt;0,BR2382-SUM(R2382:V2382)-SUM(X2382:AL2382),SUM(BS2382:BY2382)),SUM(BS2382:BY2382))</f>
        <v>0</v>
      </c>
      <c r="AG2382" s="105">
        <v>64</v>
      </c>
      <c r="AN2382" s="7">
        <f>IF(Q2382&gt;0,RANK(Q2382,(N2382:P2382,Q2382:AE2382)),0)</f>
        <v>4</v>
      </c>
      <c r="AO2382" s="7">
        <f>IF(R2382&gt;0,RANK(R2382,(N2382:P2382,Q2382:AE2382)),0)</f>
        <v>0</v>
      </c>
      <c r="AP2382" s="7">
        <f>IF(T2382&gt;0,RANK(T2382,(N2382:P2382,Q2382:AE2382)),0)</f>
        <v>0</v>
      </c>
      <c r="AQ2382" s="7">
        <f>IF(S2382&gt;0,RANK(S2382,(N2382:P2382,Q2382:AE2382)),0)</f>
        <v>5</v>
      </c>
      <c r="AR2382" s="2">
        <f t="shared" si="939"/>
        <v>5.2028218694885366E-3</v>
      </c>
      <c r="AS2382" s="2">
        <f t="shared" si="940"/>
        <v>0</v>
      </c>
      <c r="AT2382" s="2">
        <f t="shared" si="941"/>
        <v>0</v>
      </c>
      <c r="AU2382" s="2">
        <f t="shared" si="942"/>
        <v>4.9970605526161087E-4</v>
      </c>
      <c r="AW2382" t="s">
        <v>286</v>
      </c>
      <c r="AX2382" t="s">
        <v>1599</v>
      </c>
      <c r="AY2382" s="66">
        <v>10</v>
      </c>
      <c r="BA2382" s="119">
        <v>42</v>
      </c>
      <c r="BB2382" s="121">
        <v>97</v>
      </c>
      <c r="BC2382" s="125">
        <f t="shared" si="933"/>
        <v>42097</v>
      </c>
      <c r="BE2382" s="7" t="s">
        <v>228</v>
      </c>
      <c r="BR2382" s="66">
        <v>175</v>
      </c>
    </row>
    <row r="2383" spans="1:70" hidden="1" outlineLevel="1">
      <c r="A2383" t="s">
        <v>1808</v>
      </c>
      <c r="B2383" t="s">
        <v>1599</v>
      </c>
      <c r="C2383" s="1">
        <f t="shared" si="934"/>
        <v>19787</v>
      </c>
      <c r="D2383" s="7">
        <f>IF(N2383&gt;0, RANK(N2383,(N2383:P2383,Q2383:AE2383)),0)</f>
        <v>2</v>
      </c>
      <c r="E2383" s="7">
        <f>IF(O2383&gt;0,RANK(O2383,(N2383:P2383,Q2383:AE2383)),0)</f>
        <v>1</v>
      </c>
      <c r="F2383" s="7">
        <f>IF(P2383&gt;0,RANK(P2383,(N2383:P2383,Q2383:AE2383)),0)</f>
        <v>3</v>
      </c>
      <c r="G2383" s="1">
        <f t="shared" si="943"/>
        <v>6662</v>
      </c>
      <c r="H2383" s="2">
        <f t="shared" si="944"/>
        <v>0.33668570273411835</v>
      </c>
      <c r="I2383" s="2"/>
      <c r="J2383" s="2">
        <f t="shared" si="935"/>
        <v>0.32324253297619648</v>
      </c>
      <c r="K2383" s="2">
        <f t="shared" si="936"/>
        <v>0.65992823571031489</v>
      </c>
      <c r="L2383" s="2">
        <f t="shared" si="937"/>
        <v>1.0006569970182443E-2</v>
      </c>
      <c r="M2383" s="2">
        <f t="shared" si="938"/>
        <v>6.8226613433061255E-3</v>
      </c>
      <c r="N2383" s="66">
        <v>6396</v>
      </c>
      <c r="O2383" s="66">
        <v>13058</v>
      </c>
      <c r="P2383" s="66">
        <v>198</v>
      </c>
      <c r="Q2383" s="66">
        <v>93</v>
      </c>
      <c r="W2383" s="66">
        <f>IF(Notes!B$31=1,IF(BR2383&gt;0,BR2383-SUM(R2383:V2383)-SUM(X2383:AL2383),SUM(BS2383:BY2383)),SUM(BS2383:BY2383))</f>
        <v>0</v>
      </c>
      <c r="AG2383" s="105">
        <v>42</v>
      </c>
      <c r="AN2383" s="7">
        <f>IF(Q2383&gt;0,RANK(Q2383,(N2383:P2383,Q2383:AE2383)),0)</f>
        <v>4</v>
      </c>
      <c r="AO2383" s="7">
        <f>IF(R2383&gt;0,RANK(R2383,(N2383:P2383,Q2383:AE2383)),0)</f>
        <v>0</v>
      </c>
      <c r="AP2383" s="7">
        <f>IF(T2383&gt;0,RANK(T2383,(N2383:P2383,Q2383:AE2383)),0)</f>
        <v>0</v>
      </c>
      <c r="AQ2383" s="7">
        <f>IF(S2383&gt;0,RANK(S2383,(N2383:P2383,Q2383:AE2383)),0)</f>
        <v>0</v>
      </c>
      <c r="AR2383" s="2">
        <f t="shared" si="939"/>
        <v>4.7000555920553898E-3</v>
      </c>
      <c r="AS2383" s="2">
        <f t="shared" si="940"/>
        <v>0</v>
      </c>
      <c r="AT2383" s="2">
        <f t="shared" si="941"/>
        <v>0</v>
      </c>
      <c r="AU2383" s="2">
        <f t="shared" si="942"/>
        <v>0</v>
      </c>
      <c r="AW2383" t="s">
        <v>1808</v>
      </c>
      <c r="AX2383" t="s">
        <v>1599</v>
      </c>
      <c r="AY2383" s="66"/>
      <c r="BA2383" s="119">
        <v>42</v>
      </c>
      <c r="BB2383" s="121">
        <v>99</v>
      </c>
      <c r="BC2383" s="125">
        <f t="shared" si="933"/>
        <v>42099</v>
      </c>
      <c r="BE2383" s="7" t="s">
        <v>228</v>
      </c>
      <c r="BR2383" s="105">
        <v>103</v>
      </c>
    </row>
    <row r="2384" spans="1:70" hidden="1" outlineLevel="1">
      <c r="A2384" t="s">
        <v>497</v>
      </c>
      <c r="B2384" t="s">
        <v>1599</v>
      </c>
      <c r="C2384" s="1">
        <f t="shared" si="934"/>
        <v>717329</v>
      </c>
      <c r="D2384" s="7">
        <f>IF(N2384&gt;0, RANK(N2384,(N2384:P2384,Q2384:AE2384)),0)</f>
        <v>1</v>
      </c>
      <c r="E2384" s="7">
        <f>IF(O2384&gt;0,RANK(O2384,(N2384:P2384,Q2384:AE2384)),0)</f>
        <v>2</v>
      </c>
      <c r="F2384" s="7">
        <f>IF(P2384&gt;0,RANK(P2384,(N2384:P2384,Q2384:AE2384)),0)</f>
        <v>3</v>
      </c>
      <c r="G2384" s="1">
        <f t="shared" si="943"/>
        <v>478759</v>
      </c>
      <c r="H2384" s="2">
        <f t="shared" si="944"/>
        <v>0.66741899463147314</v>
      </c>
      <c r="I2384" s="2"/>
      <c r="J2384" s="2">
        <f t="shared" si="935"/>
        <v>0.83083215651395659</v>
      </c>
      <c r="K2384" s="2">
        <f t="shared" si="936"/>
        <v>0.1634131618824835</v>
      </c>
      <c r="L2384" s="2">
        <f t="shared" si="937"/>
        <v>4.2811596910204384E-3</v>
      </c>
      <c r="M2384" s="2">
        <f t="shared" si="938"/>
        <v>1.4735219125394695E-3</v>
      </c>
      <c r="N2384" s="66">
        <v>595980</v>
      </c>
      <c r="O2384" s="66">
        <v>117221</v>
      </c>
      <c r="P2384" s="66">
        <v>3071</v>
      </c>
      <c r="Q2384" s="66">
        <v>1057</v>
      </c>
      <c r="W2384" s="66">
        <f>IF(Notes!B$31=1,IF(BR2384&gt;0,BR2384-SUM(R2384:V2384)-SUM(X2384:AL2384),SUM(BS2384:BY2384)),SUM(BS2384:BY2384))</f>
        <v>0</v>
      </c>
      <c r="AN2384" s="7">
        <f>IF(Q2384&gt;0,RANK(Q2384,(N2384:P2384,Q2384:AE2384)),0)</f>
        <v>4</v>
      </c>
      <c r="AO2384" s="7">
        <f>IF(R2384&gt;0,RANK(R2384,(N2384:P2384,Q2384:AE2384)),0)</f>
        <v>0</v>
      </c>
      <c r="AP2384" s="7">
        <f>IF(T2384&gt;0,RANK(T2384,(N2384:P2384,Q2384:AE2384)),0)</f>
        <v>0</v>
      </c>
      <c r="AQ2384" s="7">
        <f>IF(S2384&gt;0,RANK(S2384,(N2384:P2384,Q2384:AE2384)),0)</f>
        <v>0</v>
      </c>
      <c r="AR2384" s="2">
        <f t="shared" si="939"/>
        <v>1.4735219125394344E-3</v>
      </c>
      <c r="AS2384" s="2">
        <f t="shared" si="940"/>
        <v>0</v>
      </c>
      <c r="AT2384" s="2">
        <f t="shared" si="941"/>
        <v>0</v>
      </c>
      <c r="AU2384" s="2">
        <f t="shared" si="942"/>
        <v>0</v>
      </c>
      <c r="AW2384" t="s">
        <v>497</v>
      </c>
      <c r="AX2384" t="s">
        <v>1599</v>
      </c>
      <c r="AY2384" s="66"/>
      <c r="BA2384" s="119">
        <v>42</v>
      </c>
      <c r="BB2384" s="121">
        <v>101</v>
      </c>
      <c r="BC2384" s="125">
        <f t="shared" si="933"/>
        <v>42101</v>
      </c>
      <c r="BE2384" s="7" t="s">
        <v>228</v>
      </c>
      <c r="BR2384" s="1">
        <v>696</v>
      </c>
    </row>
    <row r="2385" spans="1:70" hidden="1" outlineLevel="1">
      <c r="A2385" t="s">
        <v>1643</v>
      </c>
      <c r="B2385" t="s">
        <v>1599</v>
      </c>
      <c r="C2385" s="1">
        <f t="shared" si="934"/>
        <v>24284</v>
      </c>
      <c r="D2385" s="7">
        <f>IF(N2385&gt;0, RANK(N2385,(N2385:P2385,Q2385:AE2385)),0)</f>
        <v>2</v>
      </c>
      <c r="E2385" s="7">
        <f>IF(O2385&gt;0,RANK(O2385,(N2385:P2385,Q2385:AE2385)),0)</f>
        <v>1</v>
      </c>
      <c r="F2385" s="7">
        <f>IF(P2385&gt;0,RANK(P2385,(N2385:P2385,Q2385:AE2385)),0)</f>
        <v>3</v>
      </c>
      <c r="G2385" s="1">
        <f t="shared" si="943"/>
        <v>1025</v>
      </c>
      <c r="H2385" s="2">
        <f t="shared" si="944"/>
        <v>4.2208861802009556E-2</v>
      </c>
      <c r="I2385" s="2"/>
      <c r="J2385" s="2">
        <f t="shared" si="935"/>
        <v>0.4732745840882886</v>
      </c>
      <c r="K2385" s="2">
        <f t="shared" si="936"/>
        <v>0.51548344589029815</v>
      </c>
      <c r="L2385" s="2">
        <f t="shared" si="937"/>
        <v>7.6593641904134412E-3</v>
      </c>
      <c r="M2385" s="2">
        <f t="shared" si="938"/>
        <v>3.5826058309998089E-3</v>
      </c>
      <c r="N2385" s="66">
        <v>11493</v>
      </c>
      <c r="O2385" s="66">
        <v>12518</v>
      </c>
      <c r="P2385" s="66">
        <v>186</v>
      </c>
      <c r="Q2385" s="66">
        <v>87</v>
      </c>
      <c r="W2385" s="66">
        <f>IF(Notes!B$31=1,IF(BR2385&gt;0,BR2385-SUM(R2385:V2385)-SUM(X2385:AL2385),SUM(BS2385:BY2385)),SUM(BS2385:BY2385))</f>
        <v>0</v>
      </c>
      <c r="AN2385" s="7">
        <f>IF(Q2385&gt;0,RANK(Q2385,(N2385:P2385,Q2385:AE2385)),0)</f>
        <v>4</v>
      </c>
      <c r="AO2385" s="7">
        <f>IF(R2385&gt;0,RANK(R2385,(N2385:P2385,Q2385:AE2385)),0)</f>
        <v>0</v>
      </c>
      <c r="AP2385" s="7">
        <f>IF(T2385&gt;0,RANK(T2385,(N2385:P2385,Q2385:AE2385)),0)</f>
        <v>0</v>
      </c>
      <c r="AQ2385" s="7">
        <f>IF(S2385&gt;0,RANK(S2385,(N2385:P2385,Q2385:AE2385)),0)</f>
        <v>0</v>
      </c>
      <c r="AR2385" s="2">
        <f t="shared" si="939"/>
        <v>3.5826058309998353E-3</v>
      </c>
      <c r="AS2385" s="2">
        <f t="shared" si="940"/>
        <v>0</v>
      </c>
      <c r="AT2385" s="2">
        <f t="shared" si="941"/>
        <v>0</v>
      </c>
      <c r="AU2385" s="2">
        <f t="shared" si="942"/>
        <v>0</v>
      </c>
      <c r="AW2385" t="s">
        <v>1643</v>
      </c>
      <c r="AX2385" t="s">
        <v>1599</v>
      </c>
      <c r="AY2385" s="66">
        <v>10</v>
      </c>
      <c r="BA2385" s="119">
        <v>42</v>
      </c>
      <c r="BB2385" s="121">
        <v>103</v>
      </c>
      <c r="BC2385" s="125">
        <f t="shared" si="933"/>
        <v>42103</v>
      </c>
      <c r="BE2385" s="7" t="s">
        <v>228</v>
      </c>
    </row>
    <row r="2386" spans="1:70" hidden="1" outlineLevel="1">
      <c r="A2386" t="s">
        <v>602</v>
      </c>
      <c r="B2386" t="s">
        <v>1599</v>
      </c>
      <c r="C2386" s="1">
        <f t="shared" si="934"/>
        <v>7551</v>
      </c>
      <c r="D2386" s="7">
        <f>IF(N2386&gt;0, RANK(N2386,(N2386:P2386,Q2386:AE2386)),0)</f>
        <v>2</v>
      </c>
      <c r="E2386" s="7">
        <f>IF(O2386&gt;0,RANK(O2386,(N2386:P2386,Q2386:AE2386)),0)</f>
        <v>1</v>
      </c>
      <c r="F2386" s="7">
        <f>IF(P2386&gt;0,RANK(P2386,(N2386:P2386,Q2386:AE2386)),0)</f>
        <v>3</v>
      </c>
      <c r="G2386" s="1">
        <f t="shared" si="943"/>
        <v>2809</v>
      </c>
      <c r="H2386" s="2">
        <f t="shared" si="944"/>
        <v>0.37200370811813005</v>
      </c>
      <c r="I2386" s="2"/>
      <c r="J2386" s="2">
        <f t="shared" si="935"/>
        <v>0.30459541782545357</v>
      </c>
      <c r="K2386" s="2">
        <f t="shared" si="936"/>
        <v>0.67659912594358362</v>
      </c>
      <c r="L2386" s="2">
        <f t="shared" si="937"/>
        <v>8.3432657926102508E-3</v>
      </c>
      <c r="M2386" s="2">
        <f t="shared" si="938"/>
        <v>1.0462190438352607E-2</v>
      </c>
      <c r="N2386" s="66">
        <v>2300</v>
      </c>
      <c r="O2386" s="66">
        <v>5109</v>
      </c>
      <c r="P2386" s="66">
        <v>63</v>
      </c>
      <c r="Q2386" s="66">
        <v>35</v>
      </c>
      <c r="S2386" s="105">
        <v>24</v>
      </c>
      <c r="W2386" s="66">
        <f>IF(Notes!B$31=1,IF(BR2386&gt;0,BR2386-SUM(R2386:V2386)-SUM(X2386:AL2386),SUM(BS2386:BY2386)),SUM(BS2386:BY2386))</f>
        <v>0</v>
      </c>
      <c r="AG2386" s="105">
        <v>20</v>
      </c>
      <c r="AN2386" s="7">
        <f>IF(Q2386&gt;0,RANK(Q2386,(N2386:P2386,Q2386:AE2386)),0)</f>
        <v>4</v>
      </c>
      <c r="AO2386" s="7">
        <f>IF(R2386&gt;0,RANK(R2386,(N2386:P2386,Q2386:AE2386)),0)</f>
        <v>0</v>
      </c>
      <c r="AP2386" s="7">
        <f>IF(T2386&gt;0,RANK(T2386,(N2386:P2386,Q2386:AE2386)),0)</f>
        <v>0</v>
      </c>
      <c r="AQ2386" s="7">
        <f>IF(S2386&gt;0,RANK(S2386,(N2386:P2386,Q2386:AE2386)),0)</f>
        <v>5</v>
      </c>
      <c r="AR2386" s="2">
        <f t="shared" si="939"/>
        <v>4.6351476625612498E-3</v>
      </c>
      <c r="AS2386" s="2">
        <f t="shared" si="940"/>
        <v>0</v>
      </c>
      <c r="AT2386" s="2">
        <f t="shared" si="941"/>
        <v>0</v>
      </c>
      <c r="AU2386" s="2">
        <f t="shared" si="942"/>
        <v>3.1783869686134287E-3</v>
      </c>
      <c r="AW2386" t="s">
        <v>602</v>
      </c>
      <c r="AX2386" t="s">
        <v>1599</v>
      </c>
      <c r="AY2386" s="66">
        <v>5</v>
      </c>
      <c r="BA2386" s="119">
        <v>42</v>
      </c>
      <c r="BB2386" s="121">
        <v>105</v>
      </c>
      <c r="BC2386" s="125">
        <f t="shared" si="933"/>
        <v>42105</v>
      </c>
      <c r="BE2386" s="7" t="s">
        <v>228</v>
      </c>
    </row>
    <row r="2387" spans="1:70" hidden="1" outlineLevel="1">
      <c r="A2387" t="s">
        <v>1537</v>
      </c>
      <c r="B2387" t="s">
        <v>1599</v>
      </c>
      <c r="C2387" s="1">
        <f t="shared" si="934"/>
        <v>63057</v>
      </c>
      <c r="D2387" s="7">
        <f>IF(N2387&gt;0, RANK(N2387,(N2387:P2387,Q2387:AE2387)),0)</f>
        <v>2</v>
      </c>
      <c r="E2387" s="7">
        <f>IF(O2387&gt;0,RANK(O2387,(N2387:P2387,Q2387:AE2387)),0)</f>
        <v>1</v>
      </c>
      <c r="F2387" s="7">
        <f>IF(P2387&gt;0,RANK(P2387,(N2387:P2387,Q2387:AE2387)),0)</f>
        <v>3</v>
      </c>
      <c r="G2387" s="1">
        <f t="shared" si="943"/>
        <v>5467</v>
      </c>
      <c r="H2387" s="2">
        <f t="shared" si="944"/>
        <v>8.6699335521829457E-2</v>
      </c>
      <c r="I2387" s="2"/>
      <c r="J2387" s="2">
        <f t="shared" si="935"/>
        <v>0.448800291799483</v>
      </c>
      <c r="K2387" s="2">
        <f t="shared" si="936"/>
        <v>0.53549962732131251</v>
      </c>
      <c r="L2387" s="2">
        <f t="shared" si="937"/>
        <v>1.113278462343594E-2</v>
      </c>
      <c r="M2387" s="2">
        <f t="shared" si="938"/>
        <v>4.5672962557685524E-3</v>
      </c>
      <c r="N2387" s="66">
        <v>28300</v>
      </c>
      <c r="O2387" s="66">
        <v>33767</v>
      </c>
      <c r="P2387" s="66">
        <v>702</v>
      </c>
      <c r="Q2387" s="66">
        <v>288</v>
      </c>
      <c r="W2387" s="66">
        <f>IF(Notes!B$31=1,IF(BR2387&gt;0,BR2387-SUM(R2387:V2387)-SUM(X2387:AL2387),SUM(BS2387:BY2387)),SUM(BS2387:BY2387))</f>
        <v>0</v>
      </c>
      <c r="AN2387" s="7">
        <f>IF(Q2387&gt;0,RANK(Q2387,(N2387:P2387,Q2387:AE2387)),0)</f>
        <v>4</v>
      </c>
      <c r="AO2387" s="7">
        <f>IF(R2387&gt;0,RANK(R2387,(N2387:P2387,Q2387:AE2387)),0)</f>
        <v>0</v>
      </c>
      <c r="AP2387" s="7">
        <f>IF(T2387&gt;0,RANK(T2387,(N2387:P2387,Q2387:AE2387)),0)</f>
        <v>0</v>
      </c>
      <c r="AQ2387" s="7">
        <f>IF(S2387&gt;0,RANK(S2387,(N2387:P2387,Q2387:AE2387)),0)</f>
        <v>0</v>
      </c>
      <c r="AR2387" s="2">
        <f t="shared" si="939"/>
        <v>4.5672962557685905E-3</v>
      </c>
      <c r="AS2387" s="2">
        <f t="shared" si="940"/>
        <v>0</v>
      </c>
      <c r="AT2387" s="2">
        <f t="shared" si="941"/>
        <v>0</v>
      </c>
      <c r="AU2387" s="2">
        <f t="shared" si="942"/>
        <v>0</v>
      </c>
      <c r="AW2387" t="s">
        <v>1537</v>
      </c>
      <c r="AX2387" t="s">
        <v>1599</v>
      </c>
      <c r="AY2387" s="66">
        <v>17</v>
      </c>
      <c r="BA2387" s="119">
        <v>42</v>
      </c>
      <c r="BB2387" s="121">
        <v>107</v>
      </c>
      <c r="BC2387" s="125">
        <f t="shared" si="933"/>
        <v>42107</v>
      </c>
      <c r="BE2387" s="7" t="s">
        <v>228</v>
      </c>
      <c r="BR2387" s="1">
        <v>548</v>
      </c>
    </row>
    <row r="2388" spans="1:70" hidden="1" outlineLevel="1">
      <c r="A2388" t="s">
        <v>3193</v>
      </c>
      <c r="B2388" t="s">
        <v>1599</v>
      </c>
      <c r="C2388" s="1">
        <f t="shared" si="934"/>
        <v>15479</v>
      </c>
      <c r="D2388" s="7">
        <f>IF(N2388&gt;0, RANK(N2388,(N2388:P2388,Q2388:AE2388)),0)</f>
        <v>2</v>
      </c>
      <c r="E2388" s="7">
        <f>IF(O2388&gt;0,RANK(O2388,(N2388:P2388,Q2388:AE2388)),0)</f>
        <v>1</v>
      </c>
      <c r="F2388" s="7">
        <f>IF(P2388&gt;0,RANK(P2388,(N2388:P2388,Q2388:AE2388)),0)</f>
        <v>3</v>
      </c>
      <c r="G2388" s="1">
        <f t="shared" si="943"/>
        <v>4518</v>
      </c>
      <c r="H2388" s="2">
        <f t="shared" si="944"/>
        <v>0.2918793203695329</v>
      </c>
      <c r="I2388" s="2"/>
      <c r="J2388" s="2">
        <f t="shared" si="935"/>
        <v>0.3476968796433878</v>
      </c>
      <c r="K2388" s="2">
        <f t="shared" si="936"/>
        <v>0.6395762000129207</v>
      </c>
      <c r="L2388" s="2">
        <f t="shared" si="937"/>
        <v>8.9799082628076749E-3</v>
      </c>
      <c r="M2388" s="2">
        <f t="shared" si="938"/>
        <v>3.7470120808838197E-3</v>
      </c>
      <c r="N2388" s="66">
        <v>5382</v>
      </c>
      <c r="O2388" s="66">
        <v>9900</v>
      </c>
      <c r="P2388" s="66">
        <v>139</v>
      </c>
      <c r="Q2388" s="66">
        <v>58</v>
      </c>
      <c r="W2388" s="66">
        <f>IF(Notes!B$31=1,IF(BR2388&gt;0,BR2388-SUM(R2388:V2388)-SUM(X2388:AL2388),SUM(BS2388:BY2388)),SUM(BS2388:BY2388))</f>
        <v>0</v>
      </c>
      <c r="AN2388" s="7">
        <f>IF(Q2388&gt;0,RANK(Q2388,(N2388:P2388,Q2388:AE2388)),0)</f>
        <v>4</v>
      </c>
      <c r="AO2388" s="7">
        <f>IF(R2388&gt;0,RANK(R2388,(N2388:P2388,Q2388:AE2388)),0)</f>
        <v>0</v>
      </c>
      <c r="AP2388" s="7">
        <f>IF(T2388&gt;0,RANK(T2388,(N2388:P2388,Q2388:AE2388)),0)</f>
        <v>0</v>
      </c>
      <c r="AQ2388" s="7">
        <f>IF(S2388&gt;0,RANK(S2388,(N2388:P2388,Q2388:AE2388)),0)</f>
        <v>0</v>
      </c>
      <c r="AR2388" s="2">
        <f t="shared" si="939"/>
        <v>3.7470120808837781E-3</v>
      </c>
      <c r="AS2388" s="2">
        <f t="shared" si="940"/>
        <v>0</v>
      </c>
      <c r="AT2388" s="2">
        <f t="shared" si="941"/>
        <v>0</v>
      </c>
      <c r="AU2388" s="2">
        <f t="shared" si="942"/>
        <v>0</v>
      </c>
      <c r="AW2388" t="s">
        <v>3193</v>
      </c>
      <c r="AX2388" t="s">
        <v>1599</v>
      </c>
      <c r="AY2388" s="66">
        <v>10</v>
      </c>
      <c r="BA2388" s="119">
        <v>42</v>
      </c>
      <c r="BB2388" s="121">
        <v>109</v>
      </c>
      <c r="BC2388" s="125">
        <f t="shared" si="933"/>
        <v>42109</v>
      </c>
      <c r="BE2388" s="7" t="s">
        <v>228</v>
      </c>
      <c r="BR2388" s="105">
        <v>87</v>
      </c>
    </row>
    <row r="2389" spans="1:70" hidden="1" outlineLevel="1">
      <c r="A2389" t="s">
        <v>465</v>
      </c>
      <c r="B2389" t="s">
        <v>1599</v>
      </c>
      <c r="C2389" s="1">
        <f t="shared" si="934"/>
        <v>35197</v>
      </c>
      <c r="D2389" s="7">
        <f>IF(N2389&gt;0, RANK(N2389,(N2389:P2389,Q2389:AE2389)),0)</f>
        <v>2</v>
      </c>
      <c r="E2389" s="7">
        <f>IF(O2389&gt;0,RANK(O2389,(N2389:P2389,Q2389:AE2389)),0)</f>
        <v>1</v>
      </c>
      <c r="F2389" s="7">
        <f>IF(P2389&gt;0,RANK(P2389,(N2389:P2389,Q2389:AE2389)),0)</f>
        <v>3</v>
      </c>
      <c r="G2389" s="1">
        <f t="shared" si="943"/>
        <v>8808</v>
      </c>
      <c r="H2389" s="2">
        <f t="shared" si="944"/>
        <v>0.25024860073301702</v>
      </c>
      <c r="I2389" s="2"/>
      <c r="J2389" s="2">
        <f t="shared" si="935"/>
        <v>0.36588345597636163</v>
      </c>
      <c r="K2389" s="2">
        <f t="shared" si="936"/>
        <v>0.61613205670937865</v>
      </c>
      <c r="L2389" s="2">
        <f t="shared" si="937"/>
        <v>1.1393016450265648E-2</v>
      </c>
      <c r="M2389" s="2">
        <f t="shared" si="938"/>
        <v>6.5914708639940745E-3</v>
      </c>
      <c r="N2389" s="66">
        <v>12878</v>
      </c>
      <c r="O2389" s="66">
        <v>21686</v>
      </c>
      <c r="P2389" s="66">
        <v>401</v>
      </c>
      <c r="Q2389" s="66">
        <v>203</v>
      </c>
      <c r="W2389" s="66">
        <f>IF(Notes!B$31=1,IF(BR2389&gt;0,BR2389-SUM(R2389:V2389)-SUM(X2389:AL2389),SUM(BS2389:BY2389)),SUM(BS2389:BY2389))</f>
        <v>0</v>
      </c>
      <c r="AG2389" s="105">
        <v>29</v>
      </c>
      <c r="AN2389" s="7">
        <f>IF(Q2389&gt;0,RANK(Q2389,(N2389:P2389,Q2389:AE2389)),0)</f>
        <v>4</v>
      </c>
      <c r="AO2389" s="7">
        <f>IF(R2389&gt;0,RANK(R2389,(N2389:P2389,Q2389:AE2389)),0)</f>
        <v>0</v>
      </c>
      <c r="AP2389" s="7">
        <f>IF(T2389&gt;0,RANK(T2389,(N2389:P2389,Q2389:AE2389)),0)</f>
        <v>0</v>
      </c>
      <c r="AQ2389" s="7">
        <f>IF(S2389&gt;0,RANK(S2389,(N2389:P2389,Q2389:AE2389)),0)</f>
        <v>0</v>
      </c>
      <c r="AR2389" s="2">
        <f t="shared" si="939"/>
        <v>5.7675370059948293E-3</v>
      </c>
      <c r="AS2389" s="2">
        <f t="shared" si="940"/>
        <v>0</v>
      </c>
      <c r="AT2389" s="2">
        <f t="shared" si="941"/>
        <v>0</v>
      </c>
      <c r="AU2389" s="2">
        <f t="shared" si="942"/>
        <v>0</v>
      </c>
      <c r="AW2389" t="s">
        <v>465</v>
      </c>
      <c r="AX2389" t="s">
        <v>1599</v>
      </c>
      <c r="AY2389" s="66"/>
      <c r="BA2389" s="119">
        <v>42</v>
      </c>
      <c r="BB2389" s="121">
        <v>111</v>
      </c>
      <c r="BC2389" s="125">
        <f t="shared" si="933"/>
        <v>42111</v>
      </c>
      <c r="BE2389" s="7" t="s">
        <v>228</v>
      </c>
      <c r="BR2389" s="105">
        <v>200</v>
      </c>
    </row>
    <row r="2390" spans="1:70" hidden="1" outlineLevel="1">
      <c r="A2390" t="s">
        <v>3470</v>
      </c>
      <c r="B2390" t="s">
        <v>1599</v>
      </c>
      <c r="C2390" s="1">
        <f t="shared" si="934"/>
        <v>3126</v>
      </c>
      <c r="D2390" s="7">
        <f>IF(N2390&gt;0, RANK(N2390,(N2390:P2390,Q2390:AE2390)),0)</f>
        <v>2</v>
      </c>
      <c r="E2390" s="7">
        <f>IF(O2390&gt;0,RANK(O2390,(N2390:P2390,Q2390:AE2390)),0)</f>
        <v>1</v>
      </c>
      <c r="F2390" s="7">
        <f>IF(P2390&gt;0,RANK(P2390,(N2390:P2390,Q2390:AE2390)),0)</f>
        <v>3</v>
      </c>
      <c r="G2390" s="1">
        <f t="shared" si="943"/>
        <v>608</v>
      </c>
      <c r="H2390" s="2">
        <f t="shared" si="944"/>
        <v>0.19449776071657071</v>
      </c>
      <c r="I2390" s="2"/>
      <c r="J2390" s="2">
        <f t="shared" si="935"/>
        <v>0.39443378119001921</v>
      </c>
      <c r="K2390" s="2">
        <f t="shared" si="936"/>
        <v>0.58893154190658992</v>
      </c>
      <c r="L2390" s="2">
        <f t="shared" si="937"/>
        <v>1.0236724248240563E-2</v>
      </c>
      <c r="M2390" s="2">
        <f t="shared" si="938"/>
        <v>6.3979526551503699E-3</v>
      </c>
      <c r="N2390" s="66">
        <v>1233</v>
      </c>
      <c r="O2390" s="66">
        <v>1841</v>
      </c>
      <c r="P2390" s="66">
        <v>32</v>
      </c>
      <c r="Q2390" s="66">
        <v>14</v>
      </c>
      <c r="W2390" s="66">
        <f>IF(Notes!B$31=1,IF(BR2390&gt;0,BR2390-SUM(R2390:V2390)-SUM(X2390:AL2390),SUM(BS2390:BY2390)),SUM(BS2390:BY2390))</f>
        <v>0</v>
      </c>
      <c r="AG2390" s="105">
        <v>6</v>
      </c>
      <c r="AN2390" s="7">
        <f>IF(Q2390&gt;0,RANK(Q2390,(N2390:P2390,Q2390:AE2390)),0)</f>
        <v>4</v>
      </c>
      <c r="AO2390" s="7">
        <f>IF(R2390&gt;0,RANK(R2390,(N2390:P2390,Q2390:AE2390)),0)</f>
        <v>0</v>
      </c>
      <c r="AP2390" s="7">
        <f>IF(T2390&gt;0,RANK(T2390,(N2390:P2390,Q2390:AE2390)),0)</f>
        <v>0</v>
      </c>
      <c r="AQ2390" s="7">
        <f>IF(S2390&gt;0,RANK(S2390,(N2390:P2390,Q2390:AE2390)),0)</f>
        <v>0</v>
      </c>
      <c r="AR2390" s="2">
        <f t="shared" si="939"/>
        <v>4.4785668586052466E-3</v>
      </c>
      <c r="AS2390" s="2">
        <f t="shared" si="940"/>
        <v>0</v>
      </c>
      <c r="AT2390" s="2">
        <f t="shared" si="941"/>
        <v>0</v>
      </c>
      <c r="AU2390" s="2">
        <f t="shared" si="942"/>
        <v>0</v>
      </c>
      <c r="AW2390" t="s">
        <v>3470</v>
      </c>
      <c r="AX2390" t="s">
        <v>1599</v>
      </c>
      <c r="AY2390" s="66">
        <v>10</v>
      </c>
      <c r="BA2390" s="119">
        <v>42</v>
      </c>
      <c r="BB2390" s="121">
        <v>113</v>
      </c>
      <c r="BC2390" s="125">
        <f t="shared" si="933"/>
        <v>42113</v>
      </c>
      <c r="BE2390" s="7" t="s">
        <v>228</v>
      </c>
    </row>
    <row r="2391" spans="1:70" hidden="1" outlineLevel="1">
      <c r="A2391" t="s">
        <v>1733</v>
      </c>
      <c r="B2391" t="s">
        <v>1599</v>
      </c>
      <c r="C2391" s="1">
        <f t="shared" si="934"/>
        <v>19312</v>
      </c>
      <c r="D2391" s="7">
        <f>IF(N2391&gt;0, RANK(N2391,(N2391:P2391,Q2391:AE2391)),0)</f>
        <v>2</v>
      </c>
      <c r="E2391" s="7">
        <f>IF(O2391&gt;0,RANK(O2391,(N2391:P2391,Q2391:AE2391)),0)</f>
        <v>1</v>
      </c>
      <c r="F2391" s="7">
        <f>IF(P2391&gt;0,RANK(P2391,(N2391:P2391,Q2391:AE2391)),0)</f>
        <v>3</v>
      </c>
      <c r="G2391" s="1">
        <f t="shared" si="943"/>
        <v>2252</v>
      </c>
      <c r="H2391" s="2">
        <f t="shared" si="944"/>
        <v>0.11661143330571665</v>
      </c>
      <c r="I2391" s="2"/>
      <c r="J2391" s="2">
        <f t="shared" si="935"/>
        <v>0.43397887323943662</v>
      </c>
      <c r="K2391" s="2">
        <f t="shared" si="936"/>
        <v>0.55059030654515329</v>
      </c>
      <c r="L2391" s="2">
        <f t="shared" si="937"/>
        <v>9.8902236951118484E-3</v>
      </c>
      <c r="M2391" s="2">
        <f t="shared" si="938"/>
        <v>5.5405965202982421E-3</v>
      </c>
      <c r="N2391" s="66">
        <v>8381</v>
      </c>
      <c r="O2391" s="66">
        <v>10633</v>
      </c>
      <c r="P2391" s="66">
        <v>191</v>
      </c>
      <c r="Q2391" s="66">
        <v>81</v>
      </c>
      <c r="W2391" s="66">
        <f>IF(Notes!B$31=1,IF(BR2391&gt;0,BR2391-SUM(R2391:V2391)-SUM(X2391:AL2391),SUM(BS2391:BY2391)),SUM(BS2391:BY2391))</f>
        <v>0</v>
      </c>
      <c r="AG2391" s="105">
        <v>26</v>
      </c>
      <c r="AN2391" s="7">
        <f>IF(Q2391&gt;0,RANK(Q2391,(N2391:P2391,Q2391:AE2391)),0)</f>
        <v>4</v>
      </c>
      <c r="AO2391" s="7">
        <f>IF(R2391&gt;0,RANK(R2391,(N2391:P2391,Q2391:AE2391)),0)</f>
        <v>0</v>
      </c>
      <c r="AP2391" s="7">
        <f>IF(T2391&gt;0,RANK(T2391,(N2391:P2391,Q2391:AE2391)),0)</f>
        <v>0</v>
      </c>
      <c r="AQ2391" s="7">
        <f>IF(S2391&gt;0,RANK(S2391,(N2391:P2391,Q2391:AE2391)),0)</f>
        <v>0</v>
      </c>
      <c r="AR2391" s="2">
        <f t="shared" si="939"/>
        <v>4.194283347141674E-3</v>
      </c>
      <c r="AS2391" s="2">
        <f t="shared" si="940"/>
        <v>0</v>
      </c>
      <c r="AT2391" s="2">
        <f t="shared" si="941"/>
        <v>0</v>
      </c>
      <c r="AU2391" s="2">
        <f t="shared" si="942"/>
        <v>0</v>
      </c>
      <c r="AW2391" t="s">
        <v>1733</v>
      </c>
      <c r="AX2391" t="s">
        <v>1599</v>
      </c>
      <c r="AY2391" s="66">
        <v>10</v>
      </c>
      <c r="BA2391" s="119">
        <v>42</v>
      </c>
      <c r="BB2391" s="121">
        <v>115</v>
      </c>
      <c r="BC2391" s="125">
        <f t="shared" si="933"/>
        <v>42115</v>
      </c>
      <c r="BE2391" s="7" t="s">
        <v>228</v>
      </c>
      <c r="BR2391" s="105">
        <v>129</v>
      </c>
    </row>
    <row r="2392" spans="1:70" hidden="1" outlineLevel="1">
      <c r="A2392" t="s">
        <v>1285</v>
      </c>
      <c r="B2392" t="s">
        <v>1599</v>
      </c>
      <c r="C2392" s="1">
        <f t="shared" si="934"/>
        <v>18078</v>
      </c>
      <c r="D2392" s="7">
        <f>IF(N2392&gt;0, RANK(N2392,(N2392:P2392,Q2392:AE2392)),0)</f>
        <v>2</v>
      </c>
      <c r="E2392" s="7">
        <f>IF(O2392&gt;0,RANK(O2392,(N2392:P2392,Q2392:AE2392)),0)</f>
        <v>1</v>
      </c>
      <c r="F2392" s="7">
        <f>IF(P2392&gt;0,RANK(P2392,(N2392:P2392,Q2392:AE2392)),0)</f>
        <v>3</v>
      </c>
      <c r="G2392" s="1">
        <f t="shared" si="943"/>
        <v>4936</v>
      </c>
      <c r="H2392" s="2">
        <f t="shared" si="944"/>
        <v>0.27303905299258768</v>
      </c>
      <c r="I2392" s="2"/>
      <c r="J2392" s="2">
        <f t="shared" si="935"/>
        <v>0.35346830401593099</v>
      </c>
      <c r="K2392" s="2">
        <f t="shared" si="936"/>
        <v>0.62650735700851867</v>
      </c>
      <c r="L2392" s="2">
        <f t="shared" si="937"/>
        <v>9.7909060736807163E-3</v>
      </c>
      <c r="M2392" s="2">
        <f t="shared" si="938"/>
        <v>1.0233432901869621E-2</v>
      </c>
      <c r="N2392" s="66">
        <v>6390</v>
      </c>
      <c r="O2392" s="66">
        <v>11326</v>
      </c>
      <c r="P2392" s="66">
        <v>177</v>
      </c>
      <c r="Q2392" s="66">
        <v>91</v>
      </c>
      <c r="R2392" s="66">
        <v>2</v>
      </c>
      <c r="S2392" s="66">
        <v>24</v>
      </c>
      <c r="T2392" s="66">
        <v>0</v>
      </c>
      <c r="U2392" s="66">
        <v>0</v>
      </c>
      <c r="V2392" s="66">
        <v>0</v>
      </c>
      <c r="W2392" s="66">
        <f>IF(Notes!B$31=1,IF(BR2392&gt;0,BR2392-SUM(R2392:V2392)-SUM(X2392:AL2392),SUM(BS2392:BY2392)),SUM(BS2392:BY2392))</f>
        <v>0</v>
      </c>
      <c r="X2392" s="66">
        <v>0</v>
      </c>
      <c r="Y2392" s="66">
        <v>2</v>
      </c>
      <c r="Z2392" s="66">
        <v>0</v>
      </c>
      <c r="AD2392" s="66">
        <v>0</v>
      </c>
      <c r="AG2392" s="66">
        <v>66</v>
      </c>
      <c r="AN2392" s="7">
        <f>IF(Q2392&gt;0,RANK(Q2392,(N2392:P2392,Q2392:AE2392)),0)</f>
        <v>4</v>
      </c>
      <c r="AO2392" s="7">
        <f>IF(R2392&gt;0,RANK(R2392,(N2392:P2392,Q2392:AE2392)),0)</f>
        <v>6</v>
      </c>
      <c r="AP2392" s="7">
        <f>IF(T2392&gt;0,RANK(T2392,(N2392:P2392,Q2392:AE2392)),0)</f>
        <v>0</v>
      </c>
      <c r="AQ2392" s="7">
        <f>IF(S2392&gt;0,RANK(S2392,(N2392:P2392,Q2392:AE2392)),0)</f>
        <v>5</v>
      </c>
      <c r="AR2392" s="2">
        <f t="shared" si="939"/>
        <v>5.0337426706494083E-3</v>
      </c>
      <c r="AS2392" s="2">
        <f t="shared" si="940"/>
        <v>1.1063170704723974E-4</v>
      </c>
      <c r="AT2392" s="2">
        <f t="shared" si="941"/>
        <v>0</v>
      </c>
      <c r="AU2392" s="2">
        <f t="shared" si="942"/>
        <v>1.3275804845668769E-3</v>
      </c>
      <c r="AW2392" t="s">
        <v>1285</v>
      </c>
      <c r="AX2392" t="s">
        <v>1599</v>
      </c>
      <c r="AY2392" s="66">
        <v>5</v>
      </c>
      <c r="BA2392" s="119">
        <v>42</v>
      </c>
      <c r="BB2392" s="121">
        <v>117</v>
      </c>
      <c r="BC2392" s="125">
        <f t="shared" si="933"/>
        <v>42117</v>
      </c>
      <c r="BE2392" s="7" t="s">
        <v>228</v>
      </c>
      <c r="BR2392" s="1">
        <v>142</v>
      </c>
    </row>
    <row r="2393" spans="1:70" hidden="1" outlineLevel="1">
      <c r="A2393" t="s">
        <v>2947</v>
      </c>
      <c r="B2393" t="s">
        <v>1599</v>
      </c>
      <c r="C2393" s="1">
        <f t="shared" si="934"/>
        <v>17424</v>
      </c>
      <c r="D2393" s="7">
        <f>IF(N2393&gt;0, RANK(N2393,(N2393:P2393,Q2393:AE2393)),0)</f>
        <v>2</v>
      </c>
      <c r="E2393" s="7">
        <f>IF(O2393&gt;0,RANK(O2393,(N2393:P2393,Q2393:AE2393)),0)</f>
        <v>1</v>
      </c>
      <c r="F2393" s="7">
        <f>IF(P2393&gt;0,RANK(P2393,(N2393:P2393,Q2393:AE2393)),0)</f>
        <v>3</v>
      </c>
      <c r="G2393" s="1">
        <f t="shared" si="943"/>
        <v>2526</v>
      </c>
      <c r="H2393" s="2">
        <f t="shared" si="944"/>
        <v>0.14497245179063362</v>
      </c>
      <c r="I2393" s="2"/>
      <c r="J2393" s="2">
        <f t="shared" si="935"/>
        <v>0.42085629017447201</v>
      </c>
      <c r="K2393" s="2">
        <f t="shared" si="936"/>
        <v>0.56582874196510557</v>
      </c>
      <c r="L2393" s="2">
        <f t="shared" si="937"/>
        <v>7.8053259871441686E-3</v>
      </c>
      <c r="M2393" s="2">
        <f t="shared" si="938"/>
        <v>5.5096418732782423E-3</v>
      </c>
      <c r="N2393" s="66">
        <v>7333</v>
      </c>
      <c r="O2393" s="66">
        <v>9859</v>
      </c>
      <c r="P2393" s="66">
        <v>136</v>
      </c>
      <c r="Q2393" s="66">
        <v>72</v>
      </c>
      <c r="W2393" s="66">
        <f>IF(Notes!B$31=1,IF(BR2393&gt;0,BR2393-SUM(R2393:V2393)-SUM(X2393:AL2393),SUM(BS2393:BY2393)),SUM(BS2393:BY2393))</f>
        <v>0</v>
      </c>
      <c r="AG2393" s="105">
        <v>24</v>
      </c>
      <c r="AN2393" s="7">
        <f>IF(Q2393&gt;0,RANK(Q2393,(N2393:P2393,Q2393:AE2393)),0)</f>
        <v>4</v>
      </c>
      <c r="AO2393" s="7">
        <f>IF(R2393&gt;0,RANK(R2393,(N2393:P2393,Q2393:AE2393)),0)</f>
        <v>0</v>
      </c>
      <c r="AP2393" s="7">
        <f>IF(T2393&gt;0,RANK(T2393,(N2393:P2393,Q2393:AE2393)),0)</f>
        <v>0</v>
      </c>
      <c r="AQ2393" s="7">
        <f>IF(S2393&gt;0,RANK(S2393,(N2393:P2393,Q2393:AE2393)),0)</f>
        <v>0</v>
      </c>
      <c r="AR2393" s="2">
        <f t="shared" si="939"/>
        <v>4.1322314049586778E-3</v>
      </c>
      <c r="AS2393" s="2">
        <f t="shared" si="940"/>
        <v>0</v>
      </c>
      <c r="AT2393" s="2">
        <f t="shared" si="941"/>
        <v>0</v>
      </c>
      <c r="AU2393" s="2">
        <f t="shared" si="942"/>
        <v>0</v>
      </c>
      <c r="AW2393" t="s">
        <v>2947</v>
      </c>
      <c r="AX2393" t="s">
        <v>1599</v>
      </c>
      <c r="AY2393" s="66">
        <v>10</v>
      </c>
      <c r="BA2393" s="119">
        <v>42</v>
      </c>
      <c r="BB2393" s="121">
        <v>119</v>
      </c>
      <c r="BC2393" s="125">
        <f t="shared" si="933"/>
        <v>42119</v>
      </c>
      <c r="BE2393" s="7" t="s">
        <v>228</v>
      </c>
      <c r="BR2393" s="66">
        <v>75</v>
      </c>
    </row>
    <row r="2394" spans="1:70" hidden="1" outlineLevel="1">
      <c r="A2394" t="s">
        <v>1982</v>
      </c>
      <c r="B2394" t="s">
        <v>1599</v>
      </c>
      <c r="C2394" s="1">
        <f t="shared" si="934"/>
        <v>23383</v>
      </c>
      <c r="D2394" s="7">
        <f>IF(N2394&gt;0, RANK(N2394,(N2394:P2394,Q2394:AE2394)),0)</f>
        <v>2</v>
      </c>
      <c r="E2394" s="7">
        <f>IF(O2394&gt;0,RANK(O2394,(N2394:P2394,Q2394:AE2394)),0)</f>
        <v>1</v>
      </c>
      <c r="F2394" s="7">
        <f>IF(P2394&gt;0,RANK(P2394,(N2394:P2394,Q2394:AE2394)),0)</f>
        <v>3</v>
      </c>
      <c r="G2394" s="1">
        <f t="shared" si="943"/>
        <v>4480</v>
      </c>
      <c r="H2394" s="2">
        <f t="shared" si="944"/>
        <v>0.19159218235470213</v>
      </c>
      <c r="I2394" s="2"/>
      <c r="J2394" s="2">
        <f t="shared" si="935"/>
        <v>0.39507334388230764</v>
      </c>
      <c r="K2394" s="2">
        <f t="shared" si="936"/>
        <v>0.58666552623700985</v>
      </c>
      <c r="L2394" s="2">
        <f t="shared" si="937"/>
        <v>1.0691528033186503E-2</v>
      </c>
      <c r="M2394" s="2">
        <f t="shared" si="938"/>
        <v>7.5696018474960113E-3</v>
      </c>
      <c r="N2394" s="66">
        <v>9238</v>
      </c>
      <c r="O2394" s="66">
        <v>13718</v>
      </c>
      <c r="P2394" s="66">
        <v>250</v>
      </c>
      <c r="Q2394" s="66">
        <v>101</v>
      </c>
      <c r="R2394" s="66">
        <v>0</v>
      </c>
      <c r="S2394" s="66">
        <v>22</v>
      </c>
      <c r="T2394" s="66">
        <v>0</v>
      </c>
      <c r="U2394" s="66">
        <v>0</v>
      </c>
      <c r="V2394" s="66">
        <v>0</v>
      </c>
      <c r="W2394" s="66">
        <f>IF(Notes!B$31=1,IF(BR2394&gt;0,BR2394-SUM(R2394:V2394)-SUM(X2394:AL2394),SUM(BS2394:BY2394)),SUM(BS2394:BY2394))</f>
        <v>0</v>
      </c>
      <c r="X2394" s="66">
        <v>0</v>
      </c>
      <c r="Y2394" s="66">
        <v>0</v>
      </c>
      <c r="Z2394" s="66">
        <v>1</v>
      </c>
      <c r="AD2394" s="66">
        <v>0</v>
      </c>
      <c r="AG2394" s="66">
        <v>53</v>
      </c>
      <c r="AN2394" s="7">
        <f>IF(Q2394&gt;0,RANK(Q2394,(N2394:P2394,Q2394:AE2394)),0)</f>
        <v>4</v>
      </c>
      <c r="AO2394" s="7">
        <f>IF(R2394&gt;0,RANK(R2394,(N2394:P2394,Q2394:AE2394)),0)</f>
        <v>0</v>
      </c>
      <c r="AP2394" s="7">
        <f>IF(T2394&gt;0,RANK(T2394,(N2394:P2394,Q2394:AE2394)),0)</f>
        <v>0</v>
      </c>
      <c r="AQ2394" s="7">
        <f>IF(S2394&gt;0,RANK(S2394,(N2394:P2394,Q2394:AE2394)),0)</f>
        <v>5</v>
      </c>
      <c r="AR2394" s="2">
        <f t="shared" si="939"/>
        <v>4.319377325407347E-3</v>
      </c>
      <c r="AS2394" s="2">
        <f t="shared" si="940"/>
        <v>0</v>
      </c>
      <c r="AT2394" s="2">
        <f t="shared" si="941"/>
        <v>0</v>
      </c>
      <c r="AU2394" s="2">
        <f t="shared" si="942"/>
        <v>9.4085446692041225E-4</v>
      </c>
      <c r="AW2394" t="s">
        <v>1982</v>
      </c>
      <c r="AX2394" t="s">
        <v>1599</v>
      </c>
      <c r="AY2394" s="66"/>
      <c r="BA2394" s="119">
        <v>42</v>
      </c>
      <c r="BB2394" s="121">
        <v>121</v>
      </c>
      <c r="BC2394" s="125">
        <f t="shared" si="933"/>
        <v>42121</v>
      </c>
      <c r="BE2394" s="7" t="s">
        <v>228</v>
      </c>
      <c r="BR2394" s="66">
        <v>174</v>
      </c>
    </row>
    <row r="2395" spans="1:70" hidden="1" outlineLevel="1">
      <c r="A2395" t="s">
        <v>3421</v>
      </c>
      <c r="B2395" t="s">
        <v>1599</v>
      </c>
      <c r="C2395" s="1">
        <f t="shared" si="934"/>
        <v>18584</v>
      </c>
      <c r="D2395" s="7">
        <f>IF(N2395&gt;0, RANK(N2395,(N2395:P2395,Q2395:AE2395)),0)</f>
        <v>2</v>
      </c>
      <c r="E2395" s="7">
        <f>IF(O2395&gt;0,RANK(O2395,(N2395:P2395,Q2395:AE2395)),0)</f>
        <v>1</v>
      </c>
      <c r="F2395" s="7">
        <f>IF(P2395&gt;0,RANK(P2395,(N2395:P2395,Q2395:AE2395)),0)</f>
        <v>3</v>
      </c>
      <c r="G2395" s="1">
        <f t="shared" si="943"/>
        <v>1148</v>
      </c>
      <c r="H2395" s="2">
        <f t="shared" si="944"/>
        <v>6.1773568661213946E-2</v>
      </c>
      <c r="I2395" s="2"/>
      <c r="J2395" s="2">
        <f t="shared" si="935"/>
        <v>0.45937365475678005</v>
      </c>
      <c r="K2395" s="2">
        <f t="shared" si="936"/>
        <v>0.52114722341799402</v>
      </c>
      <c r="L2395" s="2">
        <f t="shared" si="937"/>
        <v>1.1945759793370642E-2</v>
      </c>
      <c r="M2395" s="2">
        <f t="shared" si="938"/>
        <v>7.5333620318552893E-3</v>
      </c>
      <c r="N2395" s="66">
        <v>8537</v>
      </c>
      <c r="O2395" s="66">
        <v>9685</v>
      </c>
      <c r="P2395" s="66">
        <v>222</v>
      </c>
      <c r="Q2395" s="66">
        <v>73</v>
      </c>
      <c r="R2395" s="66">
        <v>0</v>
      </c>
      <c r="S2395" s="66">
        <v>27</v>
      </c>
      <c r="T2395" s="66">
        <v>0</v>
      </c>
      <c r="U2395" s="66">
        <v>0</v>
      </c>
      <c r="V2395" s="66">
        <v>0</v>
      </c>
      <c r="W2395" s="66">
        <f>IF(Notes!B$31=1,IF(BR2395&gt;0,BR2395-SUM(R2395:V2395)-SUM(X2395:AL2395),SUM(BS2395:BY2395)),SUM(BS2395:BY2395))</f>
        <v>0</v>
      </c>
      <c r="X2395" s="66">
        <v>0</v>
      </c>
      <c r="Y2395" s="66">
        <v>0</v>
      </c>
      <c r="Z2395" s="66">
        <v>1</v>
      </c>
      <c r="AD2395" s="66">
        <v>0</v>
      </c>
      <c r="AG2395" s="66">
        <v>39</v>
      </c>
      <c r="AN2395" s="7">
        <f>IF(Q2395&gt;0,RANK(Q2395,(N2395:P2395,Q2395:AE2395)),0)</f>
        <v>4</v>
      </c>
      <c r="AO2395" s="7">
        <f>IF(R2395&gt;0,RANK(R2395,(N2395:P2395,Q2395:AE2395)),0)</f>
        <v>0</v>
      </c>
      <c r="AP2395" s="7">
        <f>IF(T2395&gt;0,RANK(T2395,(N2395:P2395,Q2395:AE2395)),0)</f>
        <v>0</v>
      </c>
      <c r="AQ2395" s="7">
        <f>IF(S2395&gt;0,RANK(S2395,(N2395:P2395,Q2395:AE2395)),0)</f>
        <v>5</v>
      </c>
      <c r="AR2395" s="2">
        <f t="shared" si="939"/>
        <v>3.9281102023245801E-3</v>
      </c>
      <c r="AS2395" s="2">
        <f t="shared" si="940"/>
        <v>0</v>
      </c>
      <c r="AT2395" s="2">
        <f t="shared" si="941"/>
        <v>0</v>
      </c>
      <c r="AU2395" s="2">
        <f t="shared" si="942"/>
        <v>1.4528626775721051E-3</v>
      </c>
      <c r="AW2395" t="s">
        <v>3421</v>
      </c>
      <c r="AX2395" t="s">
        <v>1599</v>
      </c>
      <c r="AY2395" s="66"/>
      <c r="BA2395" s="119">
        <v>42</v>
      </c>
      <c r="BB2395" s="121">
        <v>123</v>
      </c>
      <c r="BC2395" s="125">
        <f t="shared" si="933"/>
        <v>42123</v>
      </c>
      <c r="BE2395" s="7" t="s">
        <v>228</v>
      </c>
      <c r="BR2395" s="1">
        <v>146</v>
      </c>
    </row>
    <row r="2396" spans="1:70" hidden="1" outlineLevel="1">
      <c r="A2396" t="s">
        <v>1616</v>
      </c>
      <c r="B2396" t="s">
        <v>1599</v>
      </c>
      <c r="C2396" s="1">
        <f t="shared" si="934"/>
        <v>98142</v>
      </c>
      <c r="D2396" s="7">
        <f>IF(N2396&gt;0, RANK(N2396,(N2396:P2396,Q2396:AE2396)),0)</f>
        <v>2</v>
      </c>
      <c r="E2396" s="7">
        <f>IF(O2396&gt;0,RANK(O2396,(N2396:P2396,Q2396:AE2396)),0)</f>
        <v>1</v>
      </c>
      <c r="F2396" s="7">
        <f>IF(P2396&gt;0,RANK(P2396,(N2396:P2396,Q2396:AE2396)),0)</f>
        <v>3</v>
      </c>
      <c r="G2396" s="1">
        <f t="shared" si="943"/>
        <v>4630</v>
      </c>
      <c r="H2396" s="2">
        <f t="shared" si="944"/>
        <v>4.7176540115343071E-2</v>
      </c>
      <c r="I2396" s="2"/>
      <c r="J2396" s="2">
        <f t="shared" si="935"/>
        <v>0.4699517026349575</v>
      </c>
      <c r="K2396" s="2">
        <f t="shared" si="936"/>
        <v>0.51712824275030056</v>
      </c>
      <c r="L2396" s="2">
        <f t="shared" si="937"/>
        <v>8.5692160339100494E-3</v>
      </c>
      <c r="M2396" s="2">
        <f t="shared" si="938"/>
        <v>4.3508385808318333E-3</v>
      </c>
      <c r="N2396" s="66">
        <v>46122</v>
      </c>
      <c r="O2396" s="66">
        <v>50752</v>
      </c>
      <c r="P2396" s="66">
        <v>841</v>
      </c>
      <c r="Q2396" s="66">
        <v>332</v>
      </c>
      <c r="R2396" s="66">
        <v>0</v>
      </c>
      <c r="S2396" s="66">
        <v>30</v>
      </c>
      <c r="T2396" s="66">
        <v>0</v>
      </c>
      <c r="U2396" s="66">
        <v>2</v>
      </c>
      <c r="V2396" s="66">
        <v>0</v>
      </c>
      <c r="W2396" s="66">
        <f>IF(Notes!B$31=1,IF(BR2396&gt;0,BR2396-SUM(R2396:V2396)-SUM(X2396:AL2396),SUM(BS2396:BY2396)),SUM(BS2396:BY2396))</f>
        <v>0</v>
      </c>
      <c r="X2396" s="66">
        <v>0</v>
      </c>
      <c r="Y2396" s="66">
        <v>2</v>
      </c>
      <c r="Z2396" s="66">
        <v>2</v>
      </c>
      <c r="AD2396" s="66">
        <v>0</v>
      </c>
      <c r="AG2396" s="66">
        <v>59</v>
      </c>
      <c r="AN2396" s="7">
        <f>IF(Q2396&gt;0,RANK(Q2396,(N2396:P2396,Q2396:AE2396)),0)</f>
        <v>4</v>
      </c>
      <c r="AO2396" s="7">
        <f>IF(R2396&gt;0,RANK(R2396,(N2396:P2396,Q2396:AE2396)),0)</f>
        <v>0</v>
      </c>
      <c r="AP2396" s="7">
        <f>IF(T2396&gt;0,RANK(T2396,(N2396:P2396,Q2396:AE2396)),0)</f>
        <v>0</v>
      </c>
      <c r="AQ2396" s="7">
        <f>IF(S2396&gt;0,RANK(S2396,(N2396:P2396,Q2396:AE2396)),0)</f>
        <v>5</v>
      </c>
      <c r="AR2396" s="2">
        <f t="shared" si="939"/>
        <v>3.3828534164781644E-3</v>
      </c>
      <c r="AS2396" s="2">
        <f t="shared" si="940"/>
        <v>0</v>
      </c>
      <c r="AT2396" s="2">
        <f t="shared" si="941"/>
        <v>0</v>
      </c>
      <c r="AU2396" s="2">
        <f t="shared" si="942"/>
        <v>3.0567952558537627E-4</v>
      </c>
      <c r="AW2396" t="s">
        <v>1616</v>
      </c>
      <c r="AX2396" t="s">
        <v>1599</v>
      </c>
      <c r="AY2396" s="66"/>
      <c r="BA2396" s="119">
        <v>42</v>
      </c>
      <c r="BB2396" s="121">
        <v>125</v>
      </c>
      <c r="BC2396" s="125">
        <f t="shared" si="933"/>
        <v>42125</v>
      </c>
      <c r="BE2396" s="7" t="s">
        <v>228</v>
      </c>
      <c r="BR2396" s="66">
        <v>469</v>
      </c>
    </row>
    <row r="2397" spans="1:70" hidden="1" outlineLevel="1">
      <c r="A2397" t="s">
        <v>3422</v>
      </c>
      <c r="B2397" t="s">
        <v>1599</v>
      </c>
      <c r="C2397" s="1">
        <f t="shared" si="934"/>
        <v>22886</v>
      </c>
      <c r="D2397" s="7">
        <f>IF(N2397&gt;0, RANK(N2397,(N2397:P2397,Q2397:AE2397)),0)</f>
        <v>2</v>
      </c>
      <c r="E2397" s="7">
        <f>IF(O2397&gt;0,RANK(O2397,(N2397:P2397,Q2397:AE2397)),0)</f>
        <v>1</v>
      </c>
      <c r="F2397" s="7">
        <f>IF(P2397&gt;0,RANK(P2397,(N2397:P2397,Q2397:AE2397)),0)</f>
        <v>3</v>
      </c>
      <c r="G2397" s="1">
        <f t="shared" si="943"/>
        <v>2810</v>
      </c>
      <c r="H2397" s="2">
        <f t="shared" si="944"/>
        <v>0.1227824871100236</v>
      </c>
      <c r="I2397" s="2"/>
      <c r="J2397" s="2">
        <f t="shared" si="935"/>
        <v>0.43222931049549945</v>
      </c>
      <c r="K2397" s="2">
        <f t="shared" si="936"/>
        <v>0.55501179760552299</v>
      </c>
      <c r="L2397" s="2">
        <f t="shared" si="937"/>
        <v>8.3457135366599676E-3</v>
      </c>
      <c r="M2397" s="2">
        <f t="shared" si="938"/>
        <v>4.4131783623175304E-3</v>
      </c>
      <c r="N2397" s="66">
        <v>9892</v>
      </c>
      <c r="O2397" s="66">
        <v>12702</v>
      </c>
      <c r="P2397" s="66">
        <v>191</v>
      </c>
      <c r="Q2397" s="66">
        <v>50</v>
      </c>
      <c r="R2397" s="66">
        <v>1</v>
      </c>
      <c r="S2397" s="66">
        <v>5</v>
      </c>
      <c r="T2397" s="66">
        <v>0</v>
      </c>
      <c r="U2397" s="66">
        <v>0</v>
      </c>
      <c r="V2397" s="66">
        <v>0</v>
      </c>
      <c r="W2397" s="66">
        <f>IF(Notes!B$31=1,IF(BR2397&gt;0,BR2397-SUM(R2397:V2397)-SUM(X2397:AL2397),SUM(BS2397:BY2397)),SUM(BS2397:BY2397))</f>
        <v>0</v>
      </c>
      <c r="X2397" s="66">
        <v>0</v>
      </c>
      <c r="Y2397" s="66">
        <v>19</v>
      </c>
      <c r="Z2397" s="66">
        <v>0</v>
      </c>
      <c r="AD2397" s="66">
        <v>0</v>
      </c>
      <c r="AG2397" s="66">
        <v>26</v>
      </c>
      <c r="AN2397" s="7">
        <f>IF(Q2397&gt;0,RANK(Q2397,(N2397:P2397,Q2397:AE2397)),0)</f>
        <v>4</v>
      </c>
      <c r="AO2397" s="7">
        <f>IF(R2397&gt;0,RANK(R2397,(N2397:P2397,Q2397:AE2397)),0)</f>
        <v>7</v>
      </c>
      <c r="AP2397" s="7">
        <f>IF(T2397&gt;0,RANK(T2397,(N2397:P2397,Q2397:AE2397)),0)</f>
        <v>0</v>
      </c>
      <c r="AQ2397" s="7">
        <f>IF(S2397&gt;0,RANK(S2397,(N2397:P2397,Q2397:AE2397)),0)</f>
        <v>6</v>
      </c>
      <c r="AR2397" s="2">
        <f t="shared" si="939"/>
        <v>2.1847417635235517E-3</v>
      </c>
      <c r="AS2397" s="2">
        <f t="shared" si="940"/>
        <v>4.3694835270471033E-5</v>
      </c>
      <c r="AT2397" s="2">
        <f t="shared" si="941"/>
        <v>0</v>
      </c>
      <c r="AU2397" s="2">
        <f t="shared" si="942"/>
        <v>2.1847417635235516E-4</v>
      </c>
      <c r="AW2397" t="s">
        <v>3422</v>
      </c>
      <c r="AX2397" t="s">
        <v>1599</v>
      </c>
      <c r="AY2397" s="66">
        <v>10</v>
      </c>
      <c r="BA2397" s="119">
        <v>42</v>
      </c>
      <c r="BB2397" s="121">
        <v>127</v>
      </c>
      <c r="BC2397" s="125">
        <f t="shared" si="933"/>
        <v>42127</v>
      </c>
      <c r="BE2397" s="7" t="s">
        <v>228</v>
      </c>
      <c r="BR2397" s="1">
        <v>97</v>
      </c>
    </row>
    <row r="2398" spans="1:70" hidden="1" outlineLevel="1">
      <c r="A2398" t="s">
        <v>1526</v>
      </c>
      <c r="B2398" t="s">
        <v>1599</v>
      </c>
      <c r="C2398" s="1">
        <f t="shared" si="934"/>
        <v>177069</v>
      </c>
      <c r="D2398" s="7">
        <f>IF(N2398&gt;0, RANK(N2398,(N2398:P2398,Q2398:AE2398)),0)</f>
        <v>2</v>
      </c>
      <c r="E2398" s="7">
        <f>IF(O2398&gt;0,RANK(O2398,(N2398:P2398,Q2398:AE2398)),0)</f>
        <v>1</v>
      </c>
      <c r="F2398" s="7">
        <f>IF(P2398&gt;0,RANK(P2398,(N2398:P2398,Q2398:AE2398)),0)</f>
        <v>3</v>
      </c>
      <c r="G2398" s="1">
        <f t="shared" si="943"/>
        <v>29573</v>
      </c>
      <c r="H2398" s="2">
        <f t="shared" si="944"/>
        <v>0.16701398889698366</v>
      </c>
      <c r="I2398" s="2"/>
      <c r="J2398" s="2">
        <f t="shared" si="935"/>
        <v>0.41069300668101133</v>
      </c>
      <c r="K2398" s="2">
        <f t="shared" si="936"/>
        <v>0.57770699557799499</v>
      </c>
      <c r="L2398" s="2">
        <f t="shared" si="937"/>
        <v>7.3474182380879769E-3</v>
      </c>
      <c r="M2398" s="2">
        <f>IF(C2398=0,"-",(1-J2398-K2398-L2398))</f>
        <v>4.2525795029057624E-3</v>
      </c>
      <c r="N2398" s="66">
        <v>72721</v>
      </c>
      <c r="O2398" s="66">
        <v>102294</v>
      </c>
      <c r="P2398" s="66">
        <v>1301</v>
      </c>
      <c r="Q2398" s="66">
        <v>557</v>
      </c>
      <c r="R2398" s="66">
        <v>3</v>
      </c>
      <c r="S2398" s="66">
        <v>67</v>
      </c>
      <c r="T2398" s="66">
        <v>1</v>
      </c>
      <c r="U2398" s="66">
        <v>1</v>
      </c>
      <c r="V2398" s="66">
        <v>0</v>
      </c>
      <c r="W2398" s="66">
        <f>IF(Notes!B$31=1,IF(BR2398&gt;0,BR2398-SUM(R2398:V2398)-SUM(X2398:AL2398),SUM(BS2398:BY2398)),SUM(BS2398:BY2398))</f>
        <v>0</v>
      </c>
      <c r="X2398" s="66">
        <v>0</v>
      </c>
      <c r="Y2398" s="66">
        <v>0</v>
      </c>
      <c r="Z2398" s="66">
        <v>9</v>
      </c>
      <c r="AD2398" s="66">
        <v>0</v>
      </c>
      <c r="AG2398" s="66">
        <v>115</v>
      </c>
      <c r="AN2398" s="7">
        <f>IF(Q2398&gt;0,RANK(Q2398,(N2398:P2398,Q2398:AE2398)),0)</f>
        <v>4</v>
      </c>
      <c r="AO2398" s="7">
        <f>IF(R2398&gt;0,RANK(R2398,(N2398:P2398,Q2398:AE2398)),0)</f>
        <v>7</v>
      </c>
      <c r="AP2398" s="7">
        <f>IF(T2398&gt;0,RANK(T2398,(N2398:P2398,Q2398:AE2398)),0)</f>
        <v>8</v>
      </c>
      <c r="AQ2398" s="7">
        <f>IF(S2398&gt;0,RANK(S2398,(N2398:P2398,Q2398:AE2398)),0)</f>
        <v>5</v>
      </c>
      <c r="AR2398" s="2">
        <f t="shared" si="939"/>
        <v>3.1456663786433537E-3</v>
      </c>
      <c r="AS2398" s="2">
        <f t="shared" si="940"/>
        <v>1.6942547820341222E-5</v>
      </c>
      <c r="AT2398" s="2">
        <f t="shared" si="941"/>
        <v>5.6475159401137408E-6</v>
      </c>
      <c r="AU2398" s="2">
        <f t="shared" si="942"/>
        <v>3.7838356798762063E-4</v>
      </c>
      <c r="AW2398" t="s">
        <v>1526</v>
      </c>
      <c r="AX2398" t="s">
        <v>1599</v>
      </c>
      <c r="AY2398" s="66"/>
      <c r="BA2398" s="119">
        <v>42</v>
      </c>
      <c r="BB2398" s="121">
        <v>129</v>
      </c>
      <c r="BC2398" s="125">
        <f t="shared" si="933"/>
        <v>42129</v>
      </c>
      <c r="BE2398" s="7" t="s">
        <v>228</v>
      </c>
      <c r="BR2398" s="1">
        <v>674</v>
      </c>
    </row>
    <row r="2399" spans="1:70" hidden="1" outlineLevel="1">
      <c r="A2399" t="s">
        <v>3270</v>
      </c>
      <c r="B2399" t="s">
        <v>1599</v>
      </c>
      <c r="C2399" s="1">
        <f t="shared" si="934"/>
        <v>13179</v>
      </c>
      <c r="D2399" s="7">
        <f>IF(N2399&gt;0, RANK(N2399,(N2399:P2399,Q2399:AE2399)),0)</f>
        <v>2</v>
      </c>
      <c r="E2399" s="7">
        <f>IF(O2399&gt;0,RANK(O2399,(N2399:P2399,Q2399:AE2399)),0)</f>
        <v>1</v>
      </c>
      <c r="F2399" s="7">
        <f>IF(P2399&gt;0,RANK(P2399,(N2399:P2399,Q2399:AE2399)),0)</f>
        <v>3</v>
      </c>
      <c r="G2399" s="1">
        <f t="shared" si="943"/>
        <v>998</v>
      </c>
      <c r="H2399" s="2">
        <f t="shared" si="944"/>
        <v>7.5726534638439938E-2</v>
      </c>
      <c r="I2399" s="2"/>
      <c r="J2399" s="2">
        <f t="shared" si="935"/>
        <v>0.45413157295697704</v>
      </c>
      <c r="K2399" s="2">
        <f t="shared" si="936"/>
        <v>0.52985810759541696</v>
      </c>
      <c r="L2399" s="2">
        <f t="shared" si="937"/>
        <v>9.1053949465058053E-3</v>
      </c>
      <c r="M2399" s="2">
        <f>IF(C2399=0,"-",(1-J2399-K2399-L2399))</f>
        <v>6.9049245011001976E-3</v>
      </c>
      <c r="N2399" s="66">
        <v>5985</v>
      </c>
      <c r="O2399" s="66">
        <v>6983</v>
      </c>
      <c r="P2399" s="66">
        <v>120</v>
      </c>
      <c r="Q2399" s="66">
        <v>50</v>
      </c>
      <c r="R2399" s="66">
        <v>1</v>
      </c>
      <c r="S2399" s="66">
        <v>11</v>
      </c>
      <c r="T2399" s="66">
        <v>0</v>
      </c>
      <c r="U2399" s="66">
        <v>0</v>
      </c>
      <c r="V2399" s="66">
        <v>0</v>
      </c>
      <c r="W2399" s="66">
        <f>IF(Notes!B$31=1,IF(BR2399&gt;0,BR2399-SUM(R2399:V2399)-SUM(X2399:AL2399),SUM(BS2399:BY2399)),SUM(BS2399:BY2399))</f>
        <v>0</v>
      </c>
      <c r="X2399" s="66">
        <v>0</v>
      </c>
      <c r="Y2399" s="66">
        <v>1</v>
      </c>
      <c r="Z2399" s="66">
        <v>1</v>
      </c>
      <c r="AD2399" s="66">
        <v>0</v>
      </c>
      <c r="AG2399" s="66">
        <v>27</v>
      </c>
      <c r="AN2399" s="7">
        <f>IF(Q2399&gt;0,RANK(Q2399,(N2399:P2399,Q2399:AE2399)),0)</f>
        <v>4</v>
      </c>
      <c r="AO2399" s="7">
        <f>IF(R2399&gt;0,RANK(R2399,(N2399:P2399,Q2399:AE2399)),0)</f>
        <v>6</v>
      </c>
      <c r="AP2399" s="7">
        <f>IF(T2399&gt;0,RANK(T2399,(N2399:P2399,Q2399:AE2399)),0)</f>
        <v>0</v>
      </c>
      <c r="AQ2399" s="7">
        <f>IF(S2399&gt;0,RANK(S2399,(N2399:P2399,Q2399:AE2399)),0)</f>
        <v>5</v>
      </c>
      <c r="AR2399" s="2">
        <f t="shared" si="939"/>
        <v>3.7939145610440851E-3</v>
      </c>
      <c r="AS2399" s="2">
        <f t="shared" si="940"/>
        <v>7.58782912208817E-5</v>
      </c>
      <c r="AT2399" s="2">
        <f t="shared" si="941"/>
        <v>0</v>
      </c>
      <c r="AU2399" s="2">
        <f t="shared" si="942"/>
        <v>8.3466120342969876E-4</v>
      </c>
      <c r="AW2399" t="s">
        <v>3270</v>
      </c>
      <c r="AX2399" t="s">
        <v>1599</v>
      </c>
      <c r="AY2399" s="66">
        <v>10</v>
      </c>
      <c r="BA2399" s="119">
        <v>42</v>
      </c>
      <c r="BB2399" s="121">
        <v>131</v>
      </c>
      <c r="BC2399" s="125">
        <f t="shared" si="933"/>
        <v>42131</v>
      </c>
      <c r="BE2399" s="7" t="s">
        <v>228</v>
      </c>
      <c r="BR2399" s="66">
        <v>85</v>
      </c>
    </row>
    <row r="2400" spans="1:70" hidden="1" outlineLevel="1">
      <c r="A2400" t="s">
        <v>2441</v>
      </c>
      <c r="B2400" t="s">
        <v>1599</v>
      </c>
      <c r="C2400" s="1">
        <f t="shared" si="934"/>
        <v>194813</v>
      </c>
      <c r="D2400" s="7">
        <f>IF(N2400&gt;0, RANK(N2400,(N2400:P2400,Q2400:AE2400)),0)</f>
        <v>2</v>
      </c>
      <c r="E2400" s="7">
        <f>IF(O2400&gt;0,RANK(O2400,(N2400:P2400,Q2400:AE2400)),0)</f>
        <v>1</v>
      </c>
      <c r="F2400" s="7">
        <f>IF(P2400&gt;0,RANK(P2400,(N2400:P2400,Q2400:AE2400)),0)</f>
        <v>3</v>
      </c>
      <c r="G2400" s="1">
        <f t="shared" si="943"/>
        <v>26429</v>
      </c>
      <c r="H2400" s="2">
        <f t="shared" si="944"/>
        <v>0.13566343108519452</v>
      </c>
      <c r="I2400" s="2"/>
      <c r="J2400" s="2">
        <f t="shared" si="935"/>
        <v>0.42522316272528016</v>
      </c>
      <c r="K2400" s="2">
        <f t="shared" si="936"/>
        <v>0.56088659381047468</v>
      </c>
      <c r="L2400" s="2">
        <f t="shared" si="937"/>
        <v>7.0426511577769448E-3</v>
      </c>
      <c r="M2400" s="2">
        <f>IF(C2400=0,"-",(1-J2400-K2400-L2400))</f>
        <v>6.8475923064682219E-3</v>
      </c>
      <c r="N2400" s="66">
        <v>82839</v>
      </c>
      <c r="O2400" s="66">
        <v>109268</v>
      </c>
      <c r="P2400" s="66">
        <v>1372</v>
      </c>
      <c r="Q2400" s="66">
        <v>731</v>
      </c>
      <c r="R2400" s="66">
        <v>17</v>
      </c>
      <c r="S2400" s="66">
        <v>141</v>
      </c>
      <c r="T2400" s="66">
        <v>0</v>
      </c>
      <c r="U2400" s="66">
        <v>2</v>
      </c>
      <c r="V2400" s="66">
        <v>0</v>
      </c>
      <c r="W2400" s="66">
        <f>IF(Notes!B$31=1,IF(BR2400&gt;0,BR2400-SUM(R2400:V2400)-SUM(X2400:AL2400),SUM(BS2400:BY2400)),SUM(BS2400:BY2400))</f>
        <v>0</v>
      </c>
      <c r="X2400" s="66">
        <v>1</v>
      </c>
      <c r="Y2400" s="66">
        <v>3</v>
      </c>
      <c r="Z2400" s="66">
        <v>9</v>
      </c>
      <c r="AD2400" s="66">
        <v>0</v>
      </c>
      <c r="AG2400" s="66">
        <v>430</v>
      </c>
      <c r="AN2400" s="7">
        <f>IF(Q2400&gt;0,RANK(Q2400,(N2400:P2400,Q2400:AE2400)),0)</f>
        <v>4</v>
      </c>
      <c r="AO2400" s="7">
        <f>IF(R2400&gt;0,RANK(R2400,(N2400:P2400,Q2400:AE2400)),0)</f>
        <v>6</v>
      </c>
      <c r="AP2400" s="7">
        <f>IF(T2400&gt;0,RANK(T2400,(N2400:P2400,Q2400:AE2400)),0)</f>
        <v>0</v>
      </c>
      <c r="AQ2400" s="7">
        <f>IF(S2400&gt;0,RANK(S2400,(N2400:P2400,Q2400:AE2400)),0)</f>
        <v>5</v>
      </c>
      <c r="AR2400" s="2">
        <f t="shared" si="939"/>
        <v>3.7523163238592908E-3</v>
      </c>
      <c r="AS2400" s="2">
        <f t="shared" si="940"/>
        <v>8.726317032230908E-5</v>
      </c>
      <c r="AT2400" s="2">
        <f t="shared" si="941"/>
        <v>0</v>
      </c>
      <c r="AU2400" s="2">
        <f t="shared" si="942"/>
        <v>7.237710009085636E-4</v>
      </c>
      <c r="AW2400" t="s">
        <v>2441</v>
      </c>
      <c r="AX2400" t="s">
        <v>1599</v>
      </c>
      <c r="AY2400" s="66">
        <v>19</v>
      </c>
      <c r="BA2400" s="119">
        <v>42</v>
      </c>
      <c r="BB2400" s="121">
        <v>133</v>
      </c>
      <c r="BC2400" s="125">
        <f t="shared" si="933"/>
        <v>42133</v>
      </c>
      <c r="BE2400" s="7" t="s">
        <v>228</v>
      </c>
      <c r="BR2400" s="1">
        <v>1076</v>
      </c>
    </row>
    <row r="2401" spans="1:75" collapsed="1">
      <c r="A2401" t="s">
        <v>1598</v>
      </c>
      <c r="B2401" t="s">
        <v>2781</v>
      </c>
      <c r="C2401" s="1">
        <f t="shared" si="934"/>
        <v>6001185</v>
      </c>
      <c r="D2401" s="7">
        <f>IF(N2401&gt;0, RANK(N2401,(N2401:P2401,Q2401:AE2401)),0)</f>
        <v>1</v>
      </c>
      <c r="E2401" s="7">
        <f>IF(O2401&gt;0,RANK(O2401,(N2401:P2401,Q2401:AE2401)),0)</f>
        <v>2</v>
      </c>
      <c r="F2401" s="7">
        <f>IF(P2401&gt;0,RANK(P2401,(N2401:P2401,Q2401:AE2401)),0)</f>
        <v>3</v>
      </c>
      <c r="G2401" s="1">
        <f t="shared" si="943"/>
        <v>620478</v>
      </c>
      <c r="H2401" s="2">
        <f t="shared" si="944"/>
        <v>0.10339257996545682</v>
      </c>
      <c r="I2401" s="2"/>
      <c r="J2401" s="2">
        <f t="shared" si="935"/>
        <v>0.54595267434681649</v>
      </c>
      <c r="K2401" s="2">
        <f t="shared" si="936"/>
        <v>0.44256009438135968</v>
      </c>
      <c r="L2401" s="2">
        <f t="shared" si="937"/>
        <v>7.1614189530900983E-3</v>
      </c>
      <c r="M2401" s="2">
        <f>IF(C2401=0,"-",(1-J2401-K2401-L2401))</f>
        <v>4.3258123187337296E-3</v>
      </c>
      <c r="N2401" s="66">
        <f t="shared" ref="N2401:V2401" si="945">SUM(N2334:N2400)</f>
        <v>3276363</v>
      </c>
      <c r="O2401" s="66">
        <f t="shared" si="945"/>
        <v>2655885</v>
      </c>
      <c r="P2401" s="66">
        <f t="shared" si="945"/>
        <v>42977</v>
      </c>
      <c r="Q2401" s="66">
        <f t="shared" si="945"/>
        <v>19912</v>
      </c>
      <c r="R2401" s="66">
        <f t="shared" si="945"/>
        <v>71</v>
      </c>
      <c r="S2401" s="66">
        <f>SUM(S2334:S2400)</f>
        <v>1348</v>
      </c>
      <c r="T2401" s="66">
        <f t="shared" si="945"/>
        <v>3</v>
      </c>
      <c r="U2401" s="66">
        <f t="shared" si="945"/>
        <v>20</v>
      </c>
      <c r="V2401" s="66">
        <f t="shared" si="945"/>
        <v>1</v>
      </c>
      <c r="W2401" s="66">
        <f>SUM(W2334:W2400)</f>
        <v>0</v>
      </c>
      <c r="X2401" s="66">
        <f>SUM(X2334:X2400)</f>
        <v>1</v>
      </c>
      <c r="Y2401" s="66">
        <f>SUM(Y2334:Y2400)</f>
        <v>56</v>
      </c>
      <c r="Z2401" s="66">
        <f>SUM(Z2334:Z2400)</f>
        <v>37</v>
      </c>
      <c r="AD2401" s="66">
        <f>SUM(AD2334:AD2400)</f>
        <v>2</v>
      </c>
      <c r="AG2401" s="66">
        <f>SUM(AG2334:AG2400)</f>
        <v>4509</v>
      </c>
      <c r="AL2401" s="66">
        <f>SUM(AL2334:AL2400)</f>
        <v>0</v>
      </c>
      <c r="AN2401" s="7">
        <f>IF(Q2401&gt;0,RANK(Q2401,(N2401:P2401,Q2401:AE2401)),0)</f>
        <v>4</v>
      </c>
      <c r="AO2401" s="7">
        <f>IF(R2401&gt;0,RANK(R2401,(N2401:P2401,Q2401:AE2401)),0)</f>
        <v>6</v>
      </c>
      <c r="AP2401" s="7">
        <f>IF(T2401&gt;0,RANK(T2401,(N2401:P2401,Q2401:AE2401)),0)</f>
        <v>10</v>
      </c>
      <c r="AQ2401" s="7">
        <f>IF(S2401&gt;0,RANK(S2401,(N2401:P2401,Q2401:AE2401)),0)</f>
        <v>5</v>
      </c>
      <c r="AR2401" s="2">
        <f t="shared" si="939"/>
        <v>3.3180113594231805E-3</v>
      </c>
      <c r="AS2401" s="2">
        <f t="shared" si="940"/>
        <v>1.1830996711482815E-5</v>
      </c>
      <c r="AT2401" s="2">
        <f t="shared" si="941"/>
        <v>4.9990126949927385E-7</v>
      </c>
      <c r="AU2401" s="2">
        <f t="shared" si="942"/>
        <v>2.2462230376167372E-4</v>
      </c>
      <c r="AW2401" t="s">
        <v>1598</v>
      </c>
      <c r="AX2401" t="s">
        <v>2781</v>
      </c>
      <c r="BA2401" s="119">
        <v>42</v>
      </c>
      <c r="BB2401" s="121"/>
      <c r="BC2401" s="119">
        <v>42</v>
      </c>
      <c r="BE2401" s="7" t="s">
        <v>3272</v>
      </c>
      <c r="BR2401" s="1">
        <f>SUM(BR2334:BR2400)</f>
        <v>19967</v>
      </c>
    </row>
    <row r="2402" spans="1:75">
      <c r="C2402" s="1"/>
      <c r="E2402" s="7"/>
      <c r="F2402" s="7"/>
      <c r="I2402" s="2"/>
      <c r="AN2402" s="7"/>
      <c r="AO2402" s="7"/>
      <c r="AP2402" s="7"/>
      <c r="AQ2402" s="7"/>
      <c r="BA2402" s="119"/>
      <c r="BB2402" s="121"/>
      <c r="BC2402" s="125"/>
    </row>
    <row r="2403" spans="1:75" hidden="1" outlineLevel="1">
      <c r="A2403" t="s">
        <v>1127</v>
      </c>
      <c r="B2403" t="s">
        <v>1320</v>
      </c>
      <c r="C2403" s="1">
        <f t="shared" ref="C2403:C2408" si="946">SUM(N2403:AL2403)</f>
        <v>25905</v>
      </c>
      <c r="D2403" s="7">
        <f>IF(N2403&gt;0, RANK(N2403,(N2403:P2403,Q2403:AE2403)),0)</f>
        <v>1</v>
      </c>
      <c r="E2403" s="7">
        <f>IF(O2403&gt;0,RANK(O2403,(N2403:P2403,Q2403:AE2403)),0)</f>
        <v>2</v>
      </c>
      <c r="F2403" s="7">
        <f>IF(P2403&gt;0,RANK(P2403,(N2403:P2403,Q2403:AE2403)),0)</f>
        <v>3</v>
      </c>
      <c r="G2403" s="1">
        <f t="shared" si="943"/>
        <v>6902</v>
      </c>
      <c r="H2403" s="2">
        <f t="shared" si="944"/>
        <v>0.26643505114842697</v>
      </c>
      <c r="I2403" s="2"/>
      <c r="J2403" s="2">
        <f t="shared" ref="J2403:L2408" si="947">IF($C2403=0,"-",N2403/$C2403)</f>
        <v>0.62389500096506467</v>
      </c>
      <c r="K2403" s="2">
        <f t="shared" si="947"/>
        <v>0.3574599498166377</v>
      </c>
      <c r="L2403" s="2">
        <f t="shared" si="947"/>
        <v>9.0330052113491606E-3</v>
      </c>
      <c r="M2403" s="2">
        <f t="shared" ref="M2403:M2408" si="948">IF(C2403=0,"-",(1-J2403-K2403-L2403))</f>
        <v>9.6120440069484663E-3</v>
      </c>
      <c r="N2403" s="66">
        <f>SUMIF(Town!$AV$1291:$AV$1329,$BC2403,Town!N$1291:N$1329)</f>
        <v>16162</v>
      </c>
      <c r="O2403" s="66">
        <f>SUMIF(Town!$AV$1291:$AV$1329,$BC2403,Town!O$1291:O$1329)</f>
        <v>9260</v>
      </c>
      <c r="P2403" s="66">
        <f>SUMIF(Town!$AV$1291:$AV$1329,$BC2403,Town!P$1291:P$1329)</f>
        <v>234</v>
      </c>
      <c r="Q2403" s="66">
        <f>SUMIF(Town!$AV$1291:$AV$1329,$BC2403,Town!Q$1291:Q$1329)</f>
        <v>68</v>
      </c>
      <c r="R2403" s="66">
        <f>SUMIF(Town!$AV$1291:$AV$1329,$BC2403,Town!R$1291:R$1329)</f>
        <v>35</v>
      </c>
      <c r="S2403" s="66">
        <f>SUMIF(Town!$AV$1291:$AV$1329,$BC2403,Town!S$1291:S$1329)</f>
        <v>39</v>
      </c>
      <c r="V2403" s="66">
        <f>SUMIF(Town!$AV$1291:$AV$1329,$BC2403,Town!V$1291:V$1329)</f>
        <v>9</v>
      </c>
      <c r="W2403" s="66">
        <f>SUMIF(Town!$AV$1291:$AV$1329,$BC2403,Town!W$1291:W$1329)</f>
        <v>98</v>
      </c>
      <c r="X2403" s="66">
        <f>SUMIF(Town!$AV$1291:$AV$1329,$BC2403,Town!X$1291:X$1329)</f>
        <v>0</v>
      </c>
      <c r="AL2403" s="66">
        <f>SUMIF(Town!$AV$1291:$AV$1329,$BC2403,Town!AL$1291:AL$1329)</f>
        <v>0</v>
      </c>
      <c r="AN2403" s="7">
        <f>IF(Q2403&gt;0,RANK(Q2403,(N2403:P2403,Q2403:AE2403)),0)</f>
        <v>5</v>
      </c>
      <c r="AO2403" s="7">
        <f>IF(R2403&gt;0,RANK(R2403,(N2403:P2403,Q2403:AE2403)),0)</f>
        <v>7</v>
      </c>
      <c r="AP2403" s="7">
        <f>IF(T2403&gt;0,RANK(T2403,(N2403:P2403,Q2403:AE2403)),0)</f>
        <v>0</v>
      </c>
      <c r="AQ2403" s="7">
        <f>IF(S2403&gt;0,RANK(S2403,(N2403:P2403,Q2403:AE2403)),0)</f>
        <v>6</v>
      </c>
      <c r="AR2403" s="2">
        <f t="shared" ref="AR2403:AS2408" si="949">IF($C2403=0,"-",Q2403/$C2403)</f>
        <v>2.6249758733835169E-3</v>
      </c>
      <c r="AS2403" s="2">
        <f t="shared" si="949"/>
        <v>1.3510905230650454E-3</v>
      </c>
      <c r="AT2403" s="2">
        <f t="shared" ref="AT2403:AT2408" si="950">IF($C2403=0,"-",T2403/$C2403)</f>
        <v>0</v>
      </c>
      <c r="AU2403" s="2">
        <f t="shared" ref="AU2403:AU2408" si="951">IF($C2403=0,"-",S2403/$C2403)</f>
        <v>1.5055008685581934E-3</v>
      </c>
      <c r="AW2403" t="s">
        <v>1127</v>
      </c>
      <c r="AX2403" t="s">
        <v>1320</v>
      </c>
      <c r="AY2403">
        <v>1</v>
      </c>
      <c r="BA2403" s="119">
        <v>44</v>
      </c>
      <c r="BB2403" s="121">
        <v>1</v>
      </c>
      <c r="BC2403" s="125">
        <f t="shared" si="933"/>
        <v>44001</v>
      </c>
      <c r="BE2403" s="7" t="s">
        <v>228</v>
      </c>
      <c r="BW2403">
        <v>1</v>
      </c>
    </row>
    <row r="2404" spans="1:75" hidden="1" outlineLevel="1">
      <c r="A2404" t="s">
        <v>2201</v>
      </c>
      <c r="B2404" t="s">
        <v>1320</v>
      </c>
      <c r="C2404" s="1">
        <f t="shared" si="946"/>
        <v>84074</v>
      </c>
      <c r="D2404" s="7">
        <f>IF(N2404&gt;0, RANK(N2404,(N2404:P2404,Q2404:AE2404)),0)</f>
        <v>1</v>
      </c>
      <c r="E2404" s="7">
        <f>IF(O2404&gt;0,RANK(O2404,(N2404:P2404,Q2404:AE2404)),0)</f>
        <v>2</v>
      </c>
      <c r="F2404" s="7">
        <f>IF(P2404&gt;0,RANK(P2404,(N2404:P2404,Q2404:AE2404)),0)</f>
        <v>3</v>
      </c>
      <c r="G2404" s="1">
        <f t="shared" si="943"/>
        <v>14626</v>
      </c>
      <c r="H2404" s="2">
        <f t="shared" si="944"/>
        <v>0.1739657920403454</v>
      </c>
      <c r="I2404" s="2"/>
      <c r="J2404" s="2">
        <f t="shared" si="947"/>
        <v>0.57575469229488307</v>
      </c>
      <c r="K2404" s="2">
        <f t="shared" si="947"/>
        <v>0.40178890025453767</v>
      </c>
      <c r="L2404" s="2">
        <f t="shared" si="947"/>
        <v>1.1216309441682327E-2</v>
      </c>
      <c r="M2404" s="2">
        <f t="shared" si="948"/>
        <v>1.1240098008896925E-2</v>
      </c>
      <c r="N2404" s="66">
        <f>SUMIF(Town!$AV$1291:$AV$1329,$BC2404,Town!N$1291:N$1329)</f>
        <v>48406</v>
      </c>
      <c r="O2404" s="66">
        <f>SUMIF(Town!$AV$1291:$AV$1329,$BC2404,Town!O$1291:O$1329)</f>
        <v>33780</v>
      </c>
      <c r="P2404" s="66">
        <f>SUMIF(Town!$AV$1291:$AV$1329,$BC2404,Town!P$1291:P$1329)</f>
        <v>943</v>
      </c>
      <c r="Q2404" s="66">
        <f>SUMIF(Town!$AV$1291:$AV$1329,$BC2404,Town!Q$1291:Q$1329)</f>
        <v>242</v>
      </c>
      <c r="R2404" s="66">
        <f>SUMIF(Town!$AV$1291:$AV$1329,$BC2404,Town!R$1291:R$1329)</f>
        <v>139</v>
      </c>
      <c r="S2404" s="66">
        <f>SUMIF(Town!$AV$1291:$AV$1329,$BC2404,Town!S$1291:S$1329)</f>
        <v>145</v>
      </c>
      <c r="V2404" s="66">
        <f>SUMIF(Town!$AV$1291:$AV$1329,$BC2404,Town!V$1291:V$1329)</f>
        <v>23</v>
      </c>
      <c r="W2404" s="66">
        <f>SUMIF(Town!$AV$1291:$AV$1329,$BC2404,Town!W$1291:W$1329)</f>
        <v>396</v>
      </c>
      <c r="X2404" s="66">
        <f>SUMIF(Town!$AV$1291:$AV$1329,$BC2404,Town!X$1291:X$1329)</f>
        <v>0</v>
      </c>
      <c r="AL2404" s="66">
        <f>SUMIF(Town!$AV$1291:$AV$1329,$BC2404,Town!AL$1291:AL$1329)</f>
        <v>0</v>
      </c>
      <c r="AN2404" s="7">
        <f>IF(Q2404&gt;0,RANK(Q2404,(N2404:P2404,Q2404:AE2404)),0)</f>
        <v>5</v>
      </c>
      <c r="AO2404" s="7">
        <f>IF(R2404&gt;0,RANK(R2404,(N2404:P2404,Q2404:AE2404)),0)</f>
        <v>7</v>
      </c>
      <c r="AP2404" s="7">
        <f>IF(T2404&gt;0,RANK(T2404,(N2404:P2404,Q2404:AE2404)),0)</f>
        <v>0</v>
      </c>
      <c r="AQ2404" s="7">
        <f>IF(S2404&gt;0,RANK(S2404,(N2404:P2404,Q2404:AE2404)),0)</f>
        <v>6</v>
      </c>
      <c r="AR2404" s="2">
        <f t="shared" si="949"/>
        <v>2.8784166329661963E-3</v>
      </c>
      <c r="AS2404" s="2">
        <f t="shared" si="949"/>
        <v>1.6533054214144683E-3</v>
      </c>
      <c r="AT2404" s="2">
        <f t="shared" si="950"/>
        <v>0</v>
      </c>
      <c r="AU2404" s="2">
        <f t="shared" si="951"/>
        <v>1.7246711230582581E-3</v>
      </c>
      <c r="AW2404" t="s">
        <v>2201</v>
      </c>
      <c r="AX2404" t="s">
        <v>1320</v>
      </c>
      <c r="AY2404">
        <v>2</v>
      </c>
      <c r="BA2404" s="119">
        <v>44</v>
      </c>
      <c r="BB2404" s="121">
        <v>3</v>
      </c>
      <c r="BC2404" s="125">
        <f t="shared" si="933"/>
        <v>44003</v>
      </c>
      <c r="BE2404" s="7" t="s">
        <v>228</v>
      </c>
      <c r="BW2404">
        <v>4</v>
      </c>
    </row>
    <row r="2405" spans="1:75" hidden="1" outlineLevel="1">
      <c r="A2405" t="s">
        <v>2964</v>
      </c>
      <c r="B2405" t="s">
        <v>1320</v>
      </c>
      <c r="C2405" s="1">
        <f t="shared" si="946"/>
        <v>41997</v>
      </c>
      <c r="D2405" s="7">
        <f>IF(N2405&gt;0, RANK(N2405,(N2405:P2405,Q2405:AE2405)),0)</f>
        <v>1</v>
      </c>
      <c r="E2405" s="7">
        <f>IF(O2405&gt;0,RANK(O2405,(N2405:P2405,Q2405:AE2405)),0)</f>
        <v>2</v>
      </c>
      <c r="F2405" s="7">
        <f>IF(P2405&gt;0,RANK(P2405,(N2405:P2405,Q2405:AE2405)),0)</f>
        <v>3</v>
      </c>
      <c r="G2405" s="1">
        <f t="shared" si="943"/>
        <v>9762</v>
      </c>
      <c r="H2405" s="2">
        <f t="shared" si="944"/>
        <v>0.23244517465533251</v>
      </c>
      <c r="I2405" s="2"/>
      <c r="J2405" s="2">
        <f t="shared" si="947"/>
        <v>0.60668619187084794</v>
      </c>
      <c r="K2405" s="2">
        <f t="shared" si="947"/>
        <v>0.37424101721551539</v>
      </c>
      <c r="L2405" s="2">
        <f t="shared" si="947"/>
        <v>8.7149082077291242E-3</v>
      </c>
      <c r="M2405" s="2">
        <f t="shared" si="948"/>
        <v>1.0357882705907548E-2</v>
      </c>
      <c r="N2405" s="66">
        <f>SUMIF(Town!$AV$1291:$AV$1329,$BC2405,Town!N$1291:N$1329)</f>
        <v>25479</v>
      </c>
      <c r="O2405" s="66">
        <f>SUMIF(Town!$AV$1291:$AV$1329,$BC2405,Town!O$1291:O$1329)</f>
        <v>15717</v>
      </c>
      <c r="P2405" s="66">
        <f>SUMIF(Town!$AV$1291:$AV$1329,$BC2405,Town!P$1291:P$1329)</f>
        <v>366</v>
      </c>
      <c r="Q2405" s="66">
        <f>SUMIF(Town!$AV$1291:$AV$1329,$BC2405,Town!Q$1291:Q$1329)</f>
        <v>127</v>
      </c>
      <c r="R2405" s="66">
        <f>SUMIF(Town!$AV$1291:$AV$1329,$BC2405,Town!R$1291:R$1329)</f>
        <v>78</v>
      </c>
      <c r="S2405" s="66">
        <f>SUMIF(Town!$AV$1291:$AV$1329,$BC2405,Town!S$1291:S$1329)</f>
        <v>66</v>
      </c>
      <c r="V2405" s="66">
        <f>SUMIF(Town!$AV$1291:$AV$1329,$BC2405,Town!V$1291:V$1329)</f>
        <v>9</v>
      </c>
      <c r="W2405" s="66">
        <f>SUMIF(Town!$AV$1291:$AV$1329,$BC2405,Town!W$1291:W$1329)</f>
        <v>155</v>
      </c>
      <c r="X2405" s="66">
        <f>SUMIF(Town!$AV$1291:$AV$1329,$BC2405,Town!X$1291:X$1329)</f>
        <v>0</v>
      </c>
      <c r="AL2405" s="66">
        <f>SUMIF(Town!$AV$1291:$AV$1329,$BC2405,Town!AL$1291:AL$1329)</f>
        <v>0</v>
      </c>
      <c r="AN2405" s="7">
        <f>IF(Q2405&gt;0,RANK(Q2405,(N2405:P2405,Q2405:AE2405)),0)</f>
        <v>5</v>
      </c>
      <c r="AO2405" s="7">
        <f>IF(R2405&gt;0,RANK(R2405,(N2405:P2405,Q2405:AE2405)),0)</f>
        <v>6</v>
      </c>
      <c r="AP2405" s="7">
        <f>IF(T2405&gt;0,RANK(T2405,(N2405:P2405,Q2405:AE2405)),0)</f>
        <v>0</v>
      </c>
      <c r="AQ2405" s="7">
        <f>IF(S2405&gt;0,RANK(S2405,(N2405:P2405,Q2405:AE2405)),0)</f>
        <v>7</v>
      </c>
      <c r="AR2405" s="2">
        <f t="shared" si="949"/>
        <v>3.0240255256327835E-3</v>
      </c>
      <c r="AS2405" s="2">
        <f t="shared" si="949"/>
        <v>1.8572755196799772E-3</v>
      </c>
      <c r="AT2405" s="2">
        <f t="shared" si="950"/>
        <v>0</v>
      </c>
      <c r="AU2405" s="2">
        <f t="shared" si="951"/>
        <v>1.571540824344596E-3</v>
      </c>
      <c r="AW2405" t="s">
        <v>2964</v>
      </c>
      <c r="AX2405" t="s">
        <v>1320</v>
      </c>
      <c r="AY2405">
        <v>1</v>
      </c>
      <c r="BA2405" s="119">
        <v>44</v>
      </c>
      <c r="BB2405" s="121">
        <v>5</v>
      </c>
      <c r="BC2405" s="125">
        <f t="shared" si="933"/>
        <v>44005</v>
      </c>
      <c r="BE2405" s="7" t="s">
        <v>228</v>
      </c>
      <c r="BW2405">
        <v>0</v>
      </c>
    </row>
    <row r="2406" spans="1:75" hidden="1" outlineLevel="1">
      <c r="A2406" t="s">
        <v>2378</v>
      </c>
      <c r="B2406" t="s">
        <v>1320</v>
      </c>
      <c r="C2406" s="1">
        <f t="shared" si="946"/>
        <v>253630</v>
      </c>
      <c r="D2406" s="7">
        <f>IF(N2406&gt;0, RANK(N2406,(N2406:P2406,Q2406:AE2406)),0)</f>
        <v>1</v>
      </c>
      <c r="E2406" s="7">
        <f>IF(O2406&gt;0,RANK(O2406,(N2406:P2406,Q2406:AE2406)),0)</f>
        <v>2</v>
      </c>
      <c r="F2406" s="7">
        <f>IF(P2406&gt;0,RANK(P2406,(N2406:P2406,Q2406:AE2406)),0)</f>
        <v>3</v>
      </c>
      <c r="G2406" s="1">
        <f t="shared" si="943"/>
        <v>86432</v>
      </c>
      <c r="H2406" s="2">
        <f t="shared" si="944"/>
        <v>0.34077987619761069</v>
      </c>
      <c r="I2406" s="2"/>
      <c r="J2406" s="2">
        <f t="shared" si="947"/>
        <v>0.66018215510783429</v>
      </c>
      <c r="K2406" s="2">
        <f t="shared" si="947"/>
        <v>0.31940227891022355</v>
      </c>
      <c r="L2406" s="2">
        <f t="shared" si="947"/>
        <v>1.0219611244726571E-2</v>
      </c>
      <c r="M2406" s="2">
        <f t="shared" si="948"/>
        <v>1.0195954737215593E-2</v>
      </c>
      <c r="N2406" s="66">
        <f>SUMIF(Town!$AV$1291:$AV$1329,$BC2406,Town!N$1291:N$1329)</f>
        <v>167442</v>
      </c>
      <c r="O2406" s="66">
        <f>SUMIF(Town!$AV$1291:$AV$1329,$BC2406,Town!O$1291:O$1329)</f>
        <v>81010</v>
      </c>
      <c r="P2406" s="66">
        <f>SUMIF(Town!$AV$1291:$AV$1329,$BC2406,Town!P$1291:P$1329)</f>
        <v>2592</v>
      </c>
      <c r="Q2406" s="66">
        <f>SUMIF(Town!$AV$1291:$AV$1329,$BC2406,Town!Q$1291:Q$1329)</f>
        <v>677</v>
      </c>
      <c r="R2406" s="66">
        <f>SUMIF(Town!$AV$1291:$AV$1329,$BC2406,Town!R$1291:R$1329)</f>
        <v>428</v>
      </c>
      <c r="S2406" s="66">
        <f>SUMIF(Town!$AV$1291:$AV$1329,$BC2406,Town!S$1291:S$1329)</f>
        <v>336</v>
      </c>
      <c r="V2406" s="66">
        <f>SUMIF(Town!$AV$1291:$AV$1329,$BC2406,Town!V$1291:V$1329)</f>
        <v>68</v>
      </c>
      <c r="W2406" s="66">
        <f>SUMIF(Town!$AV$1291:$AV$1329,$BC2406,Town!W$1291:W$1329)</f>
        <v>1077</v>
      </c>
      <c r="X2406" s="66">
        <f>SUMIF(Town!$AV$1291:$AV$1329,$BC2406,Town!X$1291:X$1329)</f>
        <v>0</v>
      </c>
      <c r="AL2406" s="66">
        <f>SUMIF(Town!$AV$1291:$AV$1329,$BC2406,Town!AL$1291:AL$1329)</f>
        <v>0</v>
      </c>
      <c r="AN2406" s="7">
        <f>IF(Q2406&gt;0,RANK(Q2406,(N2406:P2406,Q2406:AE2406)),0)</f>
        <v>5</v>
      </c>
      <c r="AO2406" s="7">
        <f>IF(R2406&gt;0,RANK(R2406,(N2406:P2406,Q2406:AE2406)),0)</f>
        <v>6</v>
      </c>
      <c r="AP2406" s="7">
        <f>IF(T2406&gt;0,RANK(T2406,(N2406:P2406,Q2406:AE2406)),0)</f>
        <v>0</v>
      </c>
      <c r="AQ2406" s="7">
        <f>IF(S2406&gt;0,RANK(S2406,(N2406:P2406,Q2406:AE2406)),0)</f>
        <v>7</v>
      </c>
      <c r="AR2406" s="2">
        <f t="shared" si="949"/>
        <v>2.6692425974845246E-3</v>
      </c>
      <c r="AS2406" s="2">
        <f t="shared" si="949"/>
        <v>1.6874975357804676E-3</v>
      </c>
      <c r="AT2406" s="2">
        <f t="shared" si="950"/>
        <v>0</v>
      </c>
      <c r="AU2406" s="2">
        <f t="shared" si="951"/>
        <v>1.3247644206127035E-3</v>
      </c>
      <c r="AW2406" t="s">
        <v>2378</v>
      </c>
      <c r="AX2406" t="s">
        <v>1320</v>
      </c>
      <c r="BA2406" s="119">
        <v>44</v>
      </c>
      <c r="BB2406" s="121">
        <v>7</v>
      </c>
      <c r="BC2406" s="125">
        <f t="shared" si="933"/>
        <v>44007</v>
      </c>
      <c r="BE2406" s="7" t="s">
        <v>228</v>
      </c>
    </row>
    <row r="2407" spans="1:75" hidden="1" outlineLevel="1">
      <c r="A2407" t="s">
        <v>1616</v>
      </c>
      <c r="B2407" t="s">
        <v>1320</v>
      </c>
      <c r="C2407" s="1">
        <f t="shared" si="946"/>
        <v>66160</v>
      </c>
      <c r="D2407" s="7">
        <f>IF(N2407&gt;0, RANK(N2407,(N2407:P2407,Q2407:AE2407)),0)</f>
        <v>1</v>
      </c>
      <c r="E2407" s="7">
        <f>IF(O2407&gt;0,RANK(O2407,(N2407:P2407,Q2407:AE2407)),0)</f>
        <v>2</v>
      </c>
      <c r="F2407" s="7">
        <f>IF(P2407&gt;0,RANK(P2407,(N2407:P2407,Q2407:AE2407)),0)</f>
        <v>3</v>
      </c>
      <c r="G2407" s="1">
        <f t="shared" si="943"/>
        <v>13458</v>
      </c>
      <c r="H2407" s="2">
        <f t="shared" si="944"/>
        <v>0.20341596130592504</v>
      </c>
      <c r="I2407" s="2"/>
      <c r="J2407" s="2">
        <f t="shared" si="947"/>
        <v>0.59071946795646912</v>
      </c>
      <c r="K2407" s="2">
        <f t="shared" si="947"/>
        <v>0.38730350665054414</v>
      </c>
      <c r="L2407" s="2">
        <f t="shared" si="947"/>
        <v>1.0489721886336154E-2</v>
      </c>
      <c r="M2407" s="2">
        <f t="shared" si="948"/>
        <v>1.1487303506650583E-2</v>
      </c>
      <c r="N2407" s="66">
        <f>SUMIF(Town!$AV$1291:$AV$1329,$BC2407,Town!N$1291:N$1329)</f>
        <v>39082</v>
      </c>
      <c r="O2407" s="66">
        <f>SUMIF(Town!$AV$1291:$AV$1329,$BC2407,Town!O$1291:O$1329)</f>
        <v>25624</v>
      </c>
      <c r="P2407" s="66">
        <f>SUMIF(Town!$AV$1291:$AV$1329,$BC2407,Town!P$1291:P$1329)</f>
        <v>694</v>
      </c>
      <c r="Q2407" s="66">
        <f>SUMIF(Town!$AV$1291:$AV$1329,$BC2407,Town!Q$1291:Q$1329)</f>
        <v>268</v>
      </c>
      <c r="R2407" s="66">
        <f>SUMIF(Town!$AV$1291:$AV$1329,$BC2407,Town!R$1291:R$1329)</f>
        <v>117</v>
      </c>
      <c r="S2407" s="66">
        <f>SUMIF(Town!$AV$1291:$AV$1329,$BC2407,Town!S$1291:S$1329)</f>
        <v>89</v>
      </c>
      <c r="V2407" s="66">
        <f>SUMIF(Town!$AV$1291:$AV$1329,$BC2407,Town!V$1291:V$1329)</f>
        <v>13</v>
      </c>
      <c r="W2407" s="66">
        <f>SUMIF(Town!$AV$1291:$AV$1329,$BC2407,Town!W$1291:W$1329)</f>
        <v>273</v>
      </c>
      <c r="X2407" s="66">
        <f>SUMIF(Town!$AV$1291:$AV$1329,$BC2407,Town!X$1291:X$1329)</f>
        <v>0</v>
      </c>
      <c r="AL2407" s="66">
        <f>SUMIF(Town!$AV$1291:$AV$1329,$BC2407,Town!AL$1291:AL$1329)</f>
        <v>0</v>
      </c>
      <c r="AN2407" s="7">
        <f>IF(Q2407&gt;0,RANK(Q2407,(N2407:P2407,Q2407:AE2407)),0)</f>
        <v>5</v>
      </c>
      <c r="AO2407" s="7">
        <f>IF(R2407&gt;0,RANK(R2407,(N2407:P2407,Q2407:AE2407)),0)</f>
        <v>6</v>
      </c>
      <c r="AP2407" s="7">
        <f>IF(T2407&gt;0,RANK(T2407,(N2407:P2407,Q2407:AE2407)),0)</f>
        <v>0</v>
      </c>
      <c r="AQ2407" s="7">
        <f>IF(S2407&gt;0,RANK(S2407,(N2407:P2407,Q2407:AE2407)),0)</f>
        <v>7</v>
      </c>
      <c r="AR2407" s="2">
        <f t="shared" si="949"/>
        <v>4.0507859733978236E-3</v>
      </c>
      <c r="AS2407" s="2">
        <f t="shared" si="949"/>
        <v>1.7684401451027812E-3</v>
      </c>
      <c r="AT2407" s="2">
        <f t="shared" si="950"/>
        <v>0</v>
      </c>
      <c r="AU2407" s="2">
        <f t="shared" si="951"/>
        <v>1.3452237001209189E-3</v>
      </c>
      <c r="AW2407" t="s">
        <v>1616</v>
      </c>
      <c r="AX2407" t="s">
        <v>1320</v>
      </c>
      <c r="AY2407">
        <v>2</v>
      </c>
      <c r="BA2407" s="119">
        <v>44</v>
      </c>
      <c r="BB2407" s="121">
        <v>9</v>
      </c>
      <c r="BC2407" s="125">
        <f t="shared" si="933"/>
        <v>44009</v>
      </c>
      <c r="BE2407" s="7" t="s">
        <v>228</v>
      </c>
    </row>
    <row r="2408" spans="1:75" collapsed="1">
      <c r="A2408" t="s">
        <v>2424</v>
      </c>
      <c r="B2408" t="s">
        <v>2781</v>
      </c>
      <c r="C2408" s="1">
        <f t="shared" si="946"/>
        <v>471766</v>
      </c>
      <c r="D2408" s="7">
        <f>IF(N2408&gt;0, RANK(N2408,(N2408:P2408,Q2408:AE2408)),0)</f>
        <v>1</v>
      </c>
      <c r="E2408" s="7">
        <f>IF(O2408&gt;0,RANK(O2408,(N2408:P2408,Q2408:AE2408)),0)</f>
        <v>2</v>
      </c>
      <c r="F2408" s="7">
        <f>IF(P2408&gt;0,RANK(P2408,(N2408:P2408,Q2408:AE2408)),0)</f>
        <v>3</v>
      </c>
      <c r="G2408" s="1">
        <f t="shared" si="943"/>
        <v>131180</v>
      </c>
      <c r="H2408" s="2">
        <f t="shared" si="944"/>
        <v>0.27806158137720821</v>
      </c>
      <c r="I2408" s="2"/>
      <c r="J2408" s="2">
        <f t="shared" si="947"/>
        <v>0.6286400461245617</v>
      </c>
      <c r="K2408" s="2">
        <f t="shared" si="947"/>
        <v>0.35057846474735355</v>
      </c>
      <c r="L2408" s="2">
        <f t="shared" si="947"/>
        <v>1.0236006833896466E-2</v>
      </c>
      <c r="M2408" s="2">
        <f t="shared" si="948"/>
        <v>1.0545482294188285E-2</v>
      </c>
      <c r="N2408" s="66">
        <f t="shared" ref="N2408:S2408" si="952">SUM(N2403:N2407)</f>
        <v>296571</v>
      </c>
      <c r="O2408" s="66">
        <f t="shared" si="952"/>
        <v>165391</v>
      </c>
      <c r="P2408" s="66">
        <f t="shared" si="952"/>
        <v>4829</v>
      </c>
      <c r="Q2408" s="66">
        <f t="shared" si="952"/>
        <v>1382</v>
      </c>
      <c r="R2408" s="66">
        <f t="shared" si="952"/>
        <v>797</v>
      </c>
      <c r="S2408" s="66">
        <f t="shared" si="952"/>
        <v>675</v>
      </c>
      <c r="V2408" s="66">
        <f>SUM(V2403:V2407)</f>
        <v>122</v>
      </c>
      <c r="W2408" s="105">
        <f>SUM(W2403:W2407)-SUM(X2408:AK2408)-X2408-U2408-T2408</f>
        <v>1511</v>
      </c>
      <c r="Y2408" s="105">
        <v>5</v>
      </c>
      <c r="Z2408" s="105">
        <v>11</v>
      </c>
      <c r="AG2408" s="105">
        <v>472</v>
      </c>
      <c r="AL2408" s="66">
        <f>SUM(AL2403:AL2407)</f>
        <v>0</v>
      </c>
      <c r="AN2408" s="7">
        <f>IF(Q2408&gt;0,RANK(Q2408,(N2408:P2408,Q2408:AE2408)),0)</f>
        <v>5</v>
      </c>
      <c r="AO2408" s="7">
        <f>IF(R2408&gt;0,RANK(R2408,(N2408:P2408,Q2408:AE2408)),0)</f>
        <v>6</v>
      </c>
      <c r="AP2408" s="7">
        <f>IF(T2408&gt;0,RANK(T2408,(N2408:P2408,Q2408:AE2408)),0)</f>
        <v>0</v>
      </c>
      <c r="AQ2408" s="7">
        <f>IF(S2408&gt;0,RANK(S2408,(N2408:P2408,Q2408:AE2408)),0)</f>
        <v>7</v>
      </c>
      <c r="AR2408" s="2">
        <f t="shared" si="949"/>
        <v>2.9294183981041447E-3</v>
      </c>
      <c r="AS2408" s="2">
        <f t="shared" si="949"/>
        <v>1.6893968620036205E-3</v>
      </c>
      <c r="AT2408" s="2">
        <f t="shared" si="950"/>
        <v>0</v>
      </c>
      <c r="AU2408" s="2">
        <f t="shared" si="951"/>
        <v>1.4307940801159898E-3</v>
      </c>
      <c r="AW2408" t="s">
        <v>2424</v>
      </c>
      <c r="AX2408" t="s">
        <v>2781</v>
      </c>
      <c r="BA2408" s="119">
        <v>44</v>
      </c>
      <c r="BB2408" s="121"/>
      <c r="BC2408" s="119">
        <v>44</v>
      </c>
      <c r="BE2408" s="7" t="s">
        <v>3272</v>
      </c>
    </row>
    <row r="2409" spans="1:75">
      <c r="C2409" s="1"/>
      <c r="E2409" s="7"/>
      <c r="F2409" s="7"/>
      <c r="I2409" s="2"/>
      <c r="AN2409" s="7"/>
      <c r="AO2409" s="7"/>
      <c r="AP2409" s="7"/>
      <c r="AQ2409" s="7"/>
      <c r="BA2409" s="119"/>
      <c r="BB2409" s="121"/>
      <c r="BC2409" s="125"/>
    </row>
    <row r="2410" spans="1:75" hidden="1" outlineLevel="1">
      <c r="A2410" t="s">
        <v>1839</v>
      </c>
      <c r="B2410" t="s">
        <v>1529</v>
      </c>
      <c r="C2410" s="1">
        <f t="shared" ref="C2410:C2456" si="953">SUM(N2410:AL2410)</f>
        <v>11001</v>
      </c>
      <c r="D2410" s="7">
        <f>IF(N2410&gt;0, RANK(N2410,(N2410:P2410,Q2410:AE2410)),0)</f>
        <v>2</v>
      </c>
      <c r="E2410" s="7">
        <f>IF(O2410&gt;0,RANK(O2410,(N2410:P2410,Q2410:AE2410)),0)</f>
        <v>1</v>
      </c>
      <c r="F2410" s="7">
        <f>IF(P2410&gt;0,RANK(P2410,(N2410:P2410,Q2410:AE2410)),0)</f>
        <v>4</v>
      </c>
      <c r="G2410" s="1">
        <f t="shared" si="943"/>
        <v>1671</v>
      </c>
      <c r="H2410" s="2">
        <f t="shared" si="944"/>
        <v>0.15189528224706844</v>
      </c>
      <c r="I2410" s="2"/>
      <c r="J2410" s="2">
        <f t="shared" ref="J2410:J2456" si="954">IF($C2410=0,"-",N2410/$C2410)</f>
        <v>0.41750749931824377</v>
      </c>
      <c r="K2410" s="2">
        <f t="shared" ref="K2410:K2456" si="955">IF($C2410=0,"-",O2410/$C2410)</f>
        <v>0.56940278156531221</v>
      </c>
      <c r="L2410" s="2">
        <f t="shared" ref="L2410:L2456" si="956">IF($C2410=0,"-",P2410/$C2410)</f>
        <v>3.4542314335060447E-3</v>
      </c>
      <c r="M2410" s="2">
        <f t="shared" ref="M2410:M2456" si="957">IF(C2410=0,"-",(1-J2410-K2410-L2410))</f>
        <v>9.6354876829380307E-3</v>
      </c>
      <c r="N2410" s="66">
        <v>4593</v>
      </c>
      <c r="O2410" s="66">
        <v>6264</v>
      </c>
      <c r="P2410" s="66">
        <v>38</v>
      </c>
      <c r="Q2410" s="66">
        <v>25</v>
      </c>
      <c r="R2410" s="66">
        <v>26</v>
      </c>
      <c r="S2410" s="66">
        <v>55</v>
      </c>
      <c r="AN2410" s="7">
        <f>IF(Q2410&gt;0,RANK(Q2410,(N2410:P2410,Q2410:AE2410)),0)</f>
        <v>6</v>
      </c>
      <c r="AO2410" s="7">
        <f>IF(R2410&gt;0,RANK(R2410,(N2410:P2410,Q2410:AE2410)),0)</f>
        <v>5</v>
      </c>
      <c r="AP2410" s="7">
        <f>IF(T2410&gt;0,RANK(T2410,(N2410:P2410,Q2410:AE2410)),0)</f>
        <v>0</v>
      </c>
      <c r="AQ2410" s="7">
        <f>IF(S2410&gt;0,RANK(S2410,(N2410:P2410,Q2410:AE2410)),0)</f>
        <v>3</v>
      </c>
      <c r="AR2410" s="2">
        <f t="shared" ref="AR2410:AR2456" si="958">IF($C2410=0,"-",Q2410/$C2410)</f>
        <v>2.2725206799381874E-3</v>
      </c>
      <c r="AS2410" s="2">
        <f t="shared" ref="AS2410:AS2456" si="959">IF($C2410=0,"-",R2410/$C2410)</f>
        <v>2.363421507135715E-3</v>
      </c>
      <c r="AT2410" s="2">
        <f t="shared" ref="AT2410:AT2456" si="960">IF($C2410=0,"-",T2410/$C2410)</f>
        <v>0</v>
      </c>
      <c r="AU2410" s="2">
        <f t="shared" ref="AU2410:AU2456" si="961">IF($C2410=0,"-",S2410/$C2410)</f>
        <v>4.9995454958640124E-3</v>
      </c>
      <c r="AW2410" t="s">
        <v>1839</v>
      </c>
      <c r="AX2410" t="s">
        <v>1529</v>
      </c>
      <c r="AY2410">
        <v>3</v>
      </c>
      <c r="BA2410" s="119">
        <v>45</v>
      </c>
      <c r="BB2410" s="121">
        <v>1</v>
      </c>
      <c r="BC2410" s="125">
        <f t="shared" ref="BC2410:BC2471" si="962">1000*BA2410+BB2410</f>
        <v>45001</v>
      </c>
      <c r="BE2410" s="7" t="s">
        <v>228</v>
      </c>
    </row>
    <row r="2411" spans="1:75" hidden="1" outlineLevel="1">
      <c r="A2411" t="s">
        <v>1336</v>
      </c>
      <c r="B2411" t="s">
        <v>1529</v>
      </c>
      <c r="C2411" s="1">
        <f t="shared" si="953"/>
        <v>69770</v>
      </c>
      <c r="D2411" s="7">
        <f>IF(N2411&gt;0, RANK(N2411,(N2411:P2411,Q2411:AE2411)),0)</f>
        <v>2</v>
      </c>
      <c r="E2411" s="7">
        <f>IF(O2411&gt;0,RANK(O2411,(N2411:P2411,Q2411:AE2411)),0)</f>
        <v>1</v>
      </c>
      <c r="F2411" s="7">
        <f>IF(P2411&gt;0,RANK(P2411,(N2411:P2411,Q2411:AE2411)),0)</f>
        <v>5</v>
      </c>
      <c r="G2411" s="1">
        <f t="shared" si="943"/>
        <v>16748</v>
      </c>
      <c r="H2411" s="2">
        <f t="shared" si="944"/>
        <v>0.24004586498495056</v>
      </c>
      <c r="I2411" s="2"/>
      <c r="J2411" s="2">
        <f t="shared" si="954"/>
        <v>0.37410061631073527</v>
      </c>
      <c r="K2411" s="2">
        <f t="shared" si="955"/>
        <v>0.61414648129568583</v>
      </c>
      <c r="L2411" s="2">
        <f t="shared" si="956"/>
        <v>2.6372366346567293E-3</v>
      </c>
      <c r="M2411" s="2">
        <f t="shared" si="957"/>
        <v>9.1156657589222274E-3</v>
      </c>
      <c r="N2411" s="66">
        <v>26101</v>
      </c>
      <c r="O2411" s="66">
        <v>42849</v>
      </c>
      <c r="P2411" s="66">
        <v>184</v>
      </c>
      <c r="Q2411" s="66">
        <v>249</v>
      </c>
      <c r="R2411" s="66">
        <v>160</v>
      </c>
      <c r="S2411" s="66">
        <v>227</v>
      </c>
      <c r="AN2411" s="7">
        <f>IF(Q2411&gt;0,RANK(Q2411,(N2411:P2411,Q2411:AE2411)),0)</f>
        <v>3</v>
      </c>
      <c r="AO2411" s="7">
        <f>IF(R2411&gt;0,RANK(R2411,(N2411:P2411,Q2411:AE2411)),0)</f>
        <v>6</v>
      </c>
      <c r="AP2411" s="7">
        <f>IF(T2411&gt;0,RANK(T2411,(N2411:P2411,Q2411:AE2411)),0)</f>
        <v>0</v>
      </c>
      <c r="AQ2411" s="7">
        <f>IF(S2411&gt;0,RANK(S2411,(N2411:P2411,Q2411:AE2411)),0)</f>
        <v>4</v>
      </c>
      <c r="AR2411" s="2">
        <f t="shared" si="958"/>
        <v>3.5688691414648131E-3</v>
      </c>
      <c r="AS2411" s="2">
        <f t="shared" si="959"/>
        <v>2.2932492475275907E-3</v>
      </c>
      <c r="AT2411" s="2">
        <f t="shared" si="960"/>
        <v>0</v>
      </c>
      <c r="AU2411" s="2">
        <f t="shared" si="961"/>
        <v>3.2535473699297694E-3</v>
      </c>
      <c r="AW2411" t="s">
        <v>1336</v>
      </c>
      <c r="AX2411" t="s">
        <v>1529</v>
      </c>
      <c r="AY2411">
        <v>0</v>
      </c>
      <c r="BA2411" s="119">
        <v>45</v>
      </c>
      <c r="BB2411" s="121">
        <v>3</v>
      </c>
      <c r="BC2411" s="125">
        <f t="shared" si="962"/>
        <v>45003</v>
      </c>
      <c r="BE2411" s="7" t="s">
        <v>228</v>
      </c>
    </row>
    <row r="2412" spans="1:75" hidden="1" outlineLevel="1">
      <c r="A2412" t="s">
        <v>1010</v>
      </c>
      <c r="B2412" t="s">
        <v>1529</v>
      </c>
      <c r="C2412" s="1">
        <f t="shared" si="953"/>
        <v>4024</v>
      </c>
      <c r="D2412" s="7">
        <f>IF(N2412&gt;0, RANK(N2412,(N2412:P2412,Q2412:AE2412)),0)</f>
        <v>1</v>
      </c>
      <c r="E2412" s="7">
        <f>IF(O2412&gt;0,RANK(O2412,(N2412:P2412,Q2412:AE2412)),0)</f>
        <v>2</v>
      </c>
      <c r="F2412" s="7">
        <f>IF(P2412&gt;0,RANK(P2412,(N2412:P2412,Q2412:AE2412)),0)</f>
        <v>5</v>
      </c>
      <c r="G2412" s="1">
        <f t="shared" si="943"/>
        <v>2082</v>
      </c>
      <c r="H2412" s="2">
        <f t="shared" si="944"/>
        <v>0.51739562624254476</v>
      </c>
      <c r="I2412" s="2"/>
      <c r="J2412" s="2">
        <f t="shared" si="954"/>
        <v>0.75273359840954279</v>
      </c>
      <c r="K2412" s="2">
        <f t="shared" si="955"/>
        <v>0.23533797216699801</v>
      </c>
      <c r="L2412" s="2">
        <f t="shared" si="956"/>
        <v>2.485089463220676E-3</v>
      </c>
      <c r="M2412" s="2">
        <f t="shared" si="957"/>
        <v>9.4433399602385261E-3</v>
      </c>
      <c r="N2412" s="66">
        <v>3029</v>
      </c>
      <c r="O2412" s="66">
        <v>947</v>
      </c>
      <c r="P2412" s="66">
        <v>10</v>
      </c>
      <c r="Q2412" s="66">
        <v>11</v>
      </c>
      <c r="R2412" s="66">
        <v>18</v>
      </c>
      <c r="S2412" s="66">
        <v>9</v>
      </c>
      <c r="AN2412" s="7">
        <f>IF(Q2412&gt;0,RANK(Q2412,(N2412:P2412,Q2412:AE2412)),0)</f>
        <v>4</v>
      </c>
      <c r="AO2412" s="7">
        <f>IF(R2412&gt;0,RANK(R2412,(N2412:P2412,Q2412:AE2412)),0)</f>
        <v>3</v>
      </c>
      <c r="AP2412" s="7">
        <f>IF(T2412&gt;0,RANK(T2412,(N2412:P2412,Q2412:AE2412)),0)</f>
        <v>0</v>
      </c>
      <c r="AQ2412" s="7">
        <f>IF(S2412&gt;0,RANK(S2412,(N2412:P2412,Q2412:AE2412)),0)</f>
        <v>6</v>
      </c>
      <c r="AR2412" s="2">
        <f t="shared" si="958"/>
        <v>2.7335984095427437E-3</v>
      </c>
      <c r="AS2412" s="2">
        <f t="shared" si="959"/>
        <v>4.4731610337972166E-3</v>
      </c>
      <c r="AT2412" s="2">
        <f t="shared" si="960"/>
        <v>0</v>
      </c>
      <c r="AU2412" s="2">
        <f t="shared" si="961"/>
        <v>2.2365805168986083E-3</v>
      </c>
      <c r="AW2412" t="s">
        <v>1010</v>
      </c>
      <c r="AX2412" t="s">
        <v>1529</v>
      </c>
      <c r="AY2412">
        <v>2</v>
      </c>
      <c r="BA2412" s="119">
        <v>45</v>
      </c>
      <c r="BB2412" s="121">
        <v>5</v>
      </c>
      <c r="BC2412" s="125">
        <f t="shared" si="962"/>
        <v>45005</v>
      </c>
      <c r="BE2412" s="7" t="s">
        <v>228</v>
      </c>
    </row>
    <row r="2413" spans="1:75" hidden="1" outlineLevel="1">
      <c r="A2413" t="s">
        <v>691</v>
      </c>
      <c r="B2413" t="s">
        <v>1529</v>
      </c>
      <c r="C2413" s="1">
        <f t="shared" si="953"/>
        <v>73787</v>
      </c>
      <c r="D2413" s="7">
        <f>IF(N2413&gt;0, RANK(N2413,(N2413:P2413,Q2413:AE2413)),0)</f>
        <v>2</v>
      </c>
      <c r="E2413" s="7">
        <f>IF(O2413&gt;0,RANK(O2413,(N2413:P2413,Q2413:AE2413)),0)</f>
        <v>1</v>
      </c>
      <c r="F2413" s="7">
        <f>IF(P2413&gt;0,RANK(P2413,(N2413:P2413,Q2413:AE2413)),0)</f>
        <v>5</v>
      </c>
      <c r="G2413" s="1">
        <f t="shared" si="943"/>
        <v>24558</v>
      </c>
      <c r="H2413" s="2">
        <f t="shared" si="944"/>
        <v>0.33282285497445352</v>
      </c>
      <c r="I2413" s="2"/>
      <c r="J2413" s="2">
        <f t="shared" si="954"/>
        <v>0.32704948026075054</v>
      </c>
      <c r="K2413" s="2">
        <f t="shared" si="955"/>
        <v>0.65987233523520405</v>
      </c>
      <c r="L2413" s="2">
        <f t="shared" si="956"/>
        <v>3.3203680865193054E-3</v>
      </c>
      <c r="M2413" s="2">
        <f t="shared" si="957"/>
        <v>9.757816417526103E-3</v>
      </c>
      <c r="N2413" s="66">
        <v>24132</v>
      </c>
      <c r="O2413" s="66">
        <v>48690</v>
      </c>
      <c r="P2413" s="66">
        <v>245</v>
      </c>
      <c r="Q2413" s="66">
        <v>287</v>
      </c>
      <c r="R2413" s="66">
        <v>112</v>
      </c>
      <c r="S2413" s="66">
        <v>321</v>
      </c>
      <c r="AN2413" s="7">
        <f>IF(Q2413&gt;0,RANK(Q2413,(N2413:P2413,Q2413:AE2413)),0)</f>
        <v>4</v>
      </c>
      <c r="AO2413" s="7">
        <f>IF(R2413&gt;0,RANK(R2413,(N2413:P2413,Q2413:AE2413)),0)</f>
        <v>6</v>
      </c>
      <c r="AP2413" s="7">
        <f>IF(T2413&gt;0,RANK(T2413,(N2413:P2413,Q2413:AE2413)),0)</f>
        <v>0</v>
      </c>
      <c r="AQ2413" s="7">
        <f>IF(S2413&gt;0,RANK(S2413,(N2413:P2413,Q2413:AE2413)),0)</f>
        <v>3</v>
      </c>
      <c r="AR2413" s="2">
        <f t="shared" si="958"/>
        <v>3.8895740442083295E-3</v>
      </c>
      <c r="AS2413" s="2">
        <f t="shared" si="959"/>
        <v>1.5178825538373969E-3</v>
      </c>
      <c r="AT2413" s="2">
        <f t="shared" si="960"/>
        <v>0</v>
      </c>
      <c r="AU2413" s="2">
        <f t="shared" si="961"/>
        <v>4.3503598194803966E-3</v>
      </c>
      <c r="AW2413" t="s">
        <v>691</v>
      </c>
      <c r="AX2413" t="s">
        <v>1529</v>
      </c>
      <c r="AY2413">
        <v>3</v>
      </c>
      <c r="BA2413" s="119">
        <v>45</v>
      </c>
      <c r="BB2413" s="121">
        <v>7</v>
      </c>
      <c r="BC2413" s="125">
        <f t="shared" si="962"/>
        <v>45007</v>
      </c>
      <c r="BE2413" s="7" t="s">
        <v>228</v>
      </c>
    </row>
    <row r="2414" spans="1:75" hidden="1" outlineLevel="1">
      <c r="A2414" t="s">
        <v>1750</v>
      </c>
      <c r="B2414" t="s">
        <v>1529</v>
      </c>
      <c r="C2414" s="1">
        <f t="shared" si="953"/>
        <v>6814</v>
      </c>
      <c r="D2414" s="7">
        <f>IF(N2414&gt;0, RANK(N2414,(N2414:P2414,Q2414:AE2414)),0)</f>
        <v>1</v>
      </c>
      <c r="E2414" s="7">
        <f>IF(O2414&gt;0,RANK(O2414,(N2414:P2414,Q2414:AE2414)),0)</f>
        <v>2</v>
      </c>
      <c r="F2414" s="7">
        <f>IF(P2414&gt;0,RANK(P2414,(N2414:P2414,Q2414:AE2414)),0)</f>
        <v>5</v>
      </c>
      <c r="G2414" s="1">
        <f t="shared" si="943"/>
        <v>2117</v>
      </c>
      <c r="H2414" s="2">
        <f t="shared" si="944"/>
        <v>0.3106838861168183</v>
      </c>
      <c r="I2414" s="2"/>
      <c r="J2414" s="2">
        <f t="shared" si="954"/>
        <v>0.64954505429997067</v>
      </c>
      <c r="K2414" s="2">
        <f t="shared" si="955"/>
        <v>0.33886116818315232</v>
      </c>
      <c r="L2414" s="2">
        <f t="shared" si="956"/>
        <v>2.0545934840035221E-3</v>
      </c>
      <c r="M2414" s="2">
        <f t="shared" si="957"/>
        <v>9.5391840328734913E-3</v>
      </c>
      <c r="N2414" s="66">
        <v>4426</v>
      </c>
      <c r="O2414" s="66">
        <v>2309</v>
      </c>
      <c r="P2414" s="66">
        <v>14</v>
      </c>
      <c r="Q2414" s="66">
        <v>20</v>
      </c>
      <c r="R2414" s="66">
        <v>31</v>
      </c>
      <c r="S2414" s="66">
        <v>14</v>
      </c>
      <c r="AN2414" s="7">
        <f>IF(Q2414&gt;0,RANK(Q2414,(N2414:P2414,Q2414:AE2414)),0)</f>
        <v>4</v>
      </c>
      <c r="AO2414" s="7">
        <f>IF(R2414&gt;0,RANK(R2414,(N2414:P2414,Q2414:AE2414)),0)</f>
        <v>3</v>
      </c>
      <c r="AP2414" s="7">
        <f>IF(T2414&gt;0,RANK(T2414,(N2414:P2414,Q2414:AE2414)),0)</f>
        <v>0</v>
      </c>
      <c r="AQ2414" s="7">
        <f>IF(S2414&gt;0,RANK(S2414,(N2414:P2414,Q2414:AE2414)),0)</f>
        <v>5</v>
      </c>
      <c r="AR2414" s="2">
        <f t="shared" si="958"/>
        <v>2.9351335485764602E-3</v>
      </c>
      <c r="AS2414" s="2">
        <f t="shared" si="959"/>
        <v>4.5494570002935133E-3</v>
      </c>
      <c r="AT2414" s="2">
        <f t="shared" si="960"/>
        <v>0</v>
      </c>
      <c r="AU2414" s="2">
        <f t="shared" si="961"/>
        <v>2.0545934840035221E-3</v>
      </c>
      <c r="AW2414" t="s">
        <v>1750</v>
      </c>
      <c r="AX2414" t="s">
        <v>1529</v>
      </c>
      <c r="AY2414">
        <v>6</v>
      </c>
      <c r="BA2414" s="119">
        <v>45</v>
      </c>
      <c r="BB2414" s="121">
        <v>9</v>
      </c>
      <c r="BC2414" s="125">
        <f t="shared" si="962"/>
        <v>45009</v>
      </c>
      <c r="BE2414" s="7" t="s">
        <v>228</v>
      </c>
    </row>
    <row r="2415" spans="1:75" hidden="1" outlineLevel="1">
      <c r="A2415" t="s">
        <v>3112</v>
      </c>
      <c r="B2415" t="s">
        <v>1529</v>
      </c>
      <c r="C2415" s="1">
        <f t="shared" si="953"/>
        <v>9798</v>
      </c>
      <c r="D2415" s="7">
        <f>IF(N2415&gt;0, RANK(N2415,(N2415:P2415,Q2415:AE2415)),0)</f>
        <v>1</v>
      </c>
      <c r="E2415" s="7">
        <f>IF(O2415&gt;0,RANK(O2415,(N2415:P2415,Q2415:AE2415)),0)</f>
        <v>2</v>
      </c>
      <c r="F2415" s="7">
        <f>IF(P2415&gt;0,RANK(P2415,(N2415:P2415,Q2415:AE2415)),0)</f>
        <v>5</v>
      </c>
      <c r="G2415" s="1">
        <f t="shared" si="943"/>
        <v>162</v>
      </c>
      <c r="H2415" s="2">
        <f t="shared" si="944"/>
        <v>1.653398652786283E-2</v>
      </c>
      <c r="I2415" s="2"/>
      <c r="J2415" s="2">
        <f t="shared" si="954"/>
        <v>0.50326597264747908</v>
      </c>
      <c r="K2415" s="2">
        <f t="shared" si="955"/>
        <v>0.48673198611961627</v>
      </c>
      <c r="L2415" s="2">
        <f t="shared" si="956"/>
        <v>2.3474178403755869E-3</v>
      </c>
      <c r="M2415" s="2">
        <f t="shared" si="957"/>
        <v>7.6546233925290702E-3</v>
      </c>
      <c r="N2415" s="66">
        <v>4931</v>
      </c>
      <c r="O2415" s="66">
        <v>4769</v>
      </c>
      <c r="P2415" s="66">
        <v>23</v>
      </c>
      <c r="Q2415" s="66">
        <v>17</v>
      </c>
      <c r="R2415" s="66">
        <v>30</v>
      </c>
      <c r="S2415" s="66">
        <v>28</v>
      </c>
      <c r="AN2415" s="7">
        <f>IF(Q2415&gt;0,RANK(Q2415,(N2415:P2415,Q2415:AE2415)),0)</f>
        <v>6</v>
      </c>
      <c r="AO2415" s="7">
        <f>IF(R2415&gt;0,RANK(R2415,(N2415:P2415,Q2415:AE2415)),0)</f>
        <v>3</v>
      </c>
      <c r="AP2415" s="7">
        <f>IF(T2415&gt;0,RANK(T2415,(N2415:P2415,Q2415:AE2415)),0)</f>
        <v>0</v>
      </c>
      <c r="AQ2415" s="7">
        <f>IF(S2415&gt;0,RANK(S2415,(N2415:P2415,Q2415:AE2415)),0)</f>
        <v>4</v>
      </c>
      <c r="AR2415" s="2">
        <f t="shared" si="958"/>
        <v>1.7350479689732599E-3</v>
      </c>
      <c r="AS2415" s="2">
        <f t="shared" si="959"/>
        <v>3.0618493570116348E-3</v>
      </c>
      <c r="AT2415" s="2">
        <f t="shared" si="960"/>
        <v>0</v>
      </c>
      <c r="AU2415" s="2">
        <f t="shared" si="961"/>
        <v>2.8577260665441926E-3</v>
      </c>
      <c r="AW2415" t="s">
        <v>3112</v>
      </c>
      <c r="AX2415" t="s">
        <v>1529</v>
      </c>
      <c r="AY2415">
        <v>2</v>
      </c>
      <c r="BA2415" s="119">
        <v>45</v>
      </c>
      <c r="BB2415" s="121">
        <v>11</v>
      </c>
      <c r="BC2415" s="125">
        <f t="shared" si="962"/>
        <v>45011</v>
      </c>
      <c r="BE2415" s="7" t="s">
        <v>228</v>
      </c>
    </row>
    <row r="2416" spans="1:75" hidden="1" outlineLevel="1">
      <c r="A2416" t="s">
        <v>3114</v>
      </c>
      <c r="B2416" t="s">
        <v>1529</v>
      </c>
      <c r="C2416" s="1">
        <f t="shared" si="953"/>
        <v>68870</v>
      </c>
      <c r="D2416" s="7">
        <f>IF(N2416&gt;0, RANK(N2416,(N2416:P2416,Q2416:AE2416)),0)</f>
        <v>2</v>
      </c>
      <c r="E2416" s="7">
        <f>IF(O2416&gt;0,RANK(O2416,(N2416:P2416,Q2416:AE2416)),0)</f>
        <v>1</v>
      </c>
      <c r="F2416" s="7">
        <f>IF(P2416&gt;0,RANK(P2416,(N2416:P2416,Q2416:AE2416)),0)</f>
        <v>4</v>
      </c>
      <c r="G2416" s="1">
        <f t="shared" si="943"/>
        <v>7425</v>
      </c>
      <c r="H2416" s="2">
        <f t="shared" si="944"/>
        <v>0.10781181936982721</v>
      </c>
      <c r="I2416" s="2"/>
      <c r="J2416" s="2">
        <f t="shared" si="954"/>
        <v>0.44135327428488458</v>
      </c>
      <c r="K2416" s="2">
        <f t="shared" si="955"/>
        <v>0.54916509365471178</v>
      </c>
      <c r="L2416" s="2">
        <f t="shared" si="956"/>
        <v>2.2651372150428342E-3</v>
      </c>
      <c r="M2416" s="2">
        <f t="shared" si="957"/>
        <v>7.2164948453608095E-3</v>
      </c>
      <c r="N2416" s="66">
        <v>30396</v>
      </c>
      <c r="O2416" s="66">
        <v>37821</v>
      </c>
      <c r="P2416" s="66">
        <v>156</v>
      </c>
      <c r="Q2416" s="66">
        <v>260</v>
      </c>
      <c r="R2416" s="66">
        <v>151</v>
      </c>
      <c r="S2416" s="66">
        <v>86</v>
      </c>
      <c r="AN2416" s="7">
        <f>IF(Q2416&gt;0,RANK(Q2416,(N2416:P2416,Q2416:AE2416)),0)</f>
        <v>3</v>
      </c>
      <c r="AO2416" s="7">
        <f>IF(R2416&gt;0,RANK(R2416,(N2416:P2416,Q2416:AE2416)),0)</f>
        <v>5</v>
      </c>
      <c r="AP2416" s="7">
        <f>IF(T2416&gt;0,RANK(T2416,(N2416:P2416,Q2416:AE2416)),0)</f>
        <v>0</v>
      </c>
      <c r="AQ2416" s="7">
        <f>IF(S2416&gt;0,RANK(S2416,(N2416:P2416,Q2416:AE2416)),0)</f>
        <v>6</v>
      </c>
      <c r="AR2416" s="2">
        <f t="shared" si="958"/>
        <v>3.7752286917380573E-3</v>
      </c>
      <c r="AS2416" s="2">
        <f t="shared" si="959"/>
        <v>2.1925366632786409E-3</v>
      </c>
      <c r="AT2416" s="2">
        <f t="shared" si="960"/>
        <v>0</v>
      </c>
      <c r="AU2416" s="2">
        <f t="shared" si="961"/>
        <v>1.2487294903441267E-3</v>
      </c>
      <c r="AW2416" t="s">
        <v>3114</v>
      </c>
      <c r="AX2416" t="s">
        <v>1529</v>
      </c>
      <c r="AY2416">
        <v>2</v>
      </c>
      <c r="BA2416" s="119">
        <v>45</v>
      </c>
      <c r="BB2416" s="121">
        <v>13</v>
      </c>
      <c r="BC2416" s="125">
        <f t="shared" si="962"/>
        <v>45013</v>
      </c>
      <c r="BE2416" s="7" t="s">
        <v>228</v>
      </c>
    </row>
    <row r="2417" spans="1:57" hidden="1" outlineLevel="1">
      <c r="A2417" t="s">
        <v>1704</v>
      </c>
      <c r="B2417" t="s">
        <v>1529</v>
      </c>
      <c r="C2417" s="1">
        <f t="shared" si="953"/>
        <v>64781</v>
      </c>
      <c r="D2417" s="7">
        <f>IF(N2417&gt;0, RANK(N2417,(N2417:P2417,Q2417:AE2417)),0)</f>
        <v>2</v>
      </c>
      <c r="E2417" s="7">
        <f>IF(O2417&gt;0,RANK(O2417,(N2417:P2417,Q2417:AE2417)),0)</f>
        <v>1</v>
      </c>
      <c r="F2417" s="7">
        <f>IF(P2417&gt;0,RANK(P2417,(N2417:P2417,Q2417:AE2417)),0)</f>
        <v>6</v>
      </c>
      <c r="G2417" s="1">
        <f t="shared" si="943"/>
        <v>8450</v>
      </c>
      <c r="H2417" s="2">
        <f t="shared" si="944"/>
        <v>0.13043948071193714</v>
      </c>
      <c r="I2417" s="2"/>
      <c r="J2417" s="2">
        <f t="shared" si="954"/>
        <v>0.42844352510767048</v>
      </c>
      <c r="K2417" s="2">
        <f t="shared" si="955"/>
        <v>0.55888300581960759</v>
      </c>
      <c r="L2417" s="2">
        <f t="shared" si="956"/>
        <v>2.3000571155122646E-3</v>
      </c>
      <c r="M2417" s="2">
        <f t="shared" si="957"/>
        <v>1.0373411957209668E-2</v>
      </c>
      <c r="N2417" s="66">
        <v>27755</v>
      </c>
      <c r="O2417" s="66">
        <v>36205</v>
      </c>
      <c r="P2417" s="66">
        <v>149</v>
      </c>
      <c r="Q2417" s="66">
        <v>278</v>
      </c>
      <c r="R2417" s="66">
        <v>187</v>
      </c>
      <c r="S2417" s="66">
        <v>207</v>
      </c>
      <c r="AN2417" s="7">
        <f>IF(Q2417&gt;0,RANK(Q2417,(N2417:P2417,Q2417:AE2417)),0)</f>
        <v>3</v>
      </c>
      <c r="AO2417" s="7">
        <f>IF(R2417&gt;0,RANK(R2417,(N2417:P2417,Q2417:AE2417)),0)</f>
        <v>5</v>
      </c>
      <c r="AP2417" s="7">
        <f>IF(T2417&gt;0,RANK(T2417,(N2417:P2417,Q2417:AE2417)),0)</f>
        <v>0</v>
      </c>
      <c r="AQ2417" s="7">
        <f>IF(S2417&gt;0,RANK(S2417,(N2417:P2417,Q2417:AE2417)),0)</f>
        <v>4</v>
      </c>
      <c r="AR2417" s="2">
        <f t="shared" si="958"/>
        <v>4.2913817322980507E-3</v>
      </c>
      <c r="AS2417" s="2">
        <f t="shared" si="959"/>
        <v>2.8866488630925734E-3</v>
      </c>
      <c r="AT2417" s="2">
        <f t="shared" si="960"/>
        <v>0</v>
      </c>
      <c r="AU2417" s="2">
        <f t="shared" si="961"/>
        <v>3.1953813618190519E-3</v>
      </c>
      <c r="AW2417" t="s">
        <v>1704</v>
      </c>
      <c r="AX2417" t="s">
        <v>1529</v>
      </c>
      <c r="AY2417">
        <v>0</v>
      </c>
      <c r="BA2417" s="119">
        <v>45</v>
      </c>
      <c r="BB2417" s="121">
        <v>15</v>
      </c>
      <c r="BC2417" s="125">
        <f t="shared" si="962"/>
        <v>45015</v>
      </c>
      <c r="BE2417" s="7" t="s">
        <v>228</v>
      </c>
    </row>
    <row r="2418" spans="1:57" hidden="1" outlineLevel="1">
      <c r="A2418" t="s">
        <v>2267</v>
      </c>
      <c r="B2418" t="s">
        <v>1529</v>
      </c>
      <c r="C2418" s="1">
        <f t="shared" si="953"/>
        <v>7738</v>
      </c>
      <c r="D2418" s="7">
        <f>IF(N2418&gt;0, RANK(N2418,(N2418:P2418,Q2418:AE2418)),0)</f>
        <v>1</v>
      </c>
      <c r="E2418" s="7">
        <f>IF(O2418&gt;0,RANK(O2418,(N2418:P2418,Q2418:AE2418)),0)</f>
        <v>2</v>
      </c>
      <c r="F2418" s="7">
        <f>IF(P2418&gt;0,RANK(P2418,(N2418:P2418,Q2418:AE2418)),0)</f>
        <v>5</v>
      </c>
      <c r="G2418" s="1">
        <f t="shared" si="943"/>
        <v>275</v>
      </c>
      <c r="H2418" s="2">
        <f t="shared" si="944"/>
        <v>3.5538898940294647E-2</v>
      </c>
      <c r="I2418" s="2"/>
      <c r="J2418" s="2">
        <f t="shared" si="954"/>
        <v>0.51305246833807183</v>
      </c>
      <c r="K2418" s="2">
        <f t="shared" si="955"/>
        <v>0.47751356939777723</v>
      </c>
      <c r="L2418" s="2">
        <f t="shared" si="956"/>
        <v>2.1969501163091238E-3</v>
      </c>
      <c r="M2418" s="2">
        <f t="shared" si="957"/>
        <v>7.2370121478418179E-3</v>
      </c>
      <c r="N2418" s="66">
        <v>3970</v>
      </c>
      <c r="O2418" s="66">
        <v>3695</v>
      </c>
      <c r="P2418" s="66">
        <v>17</v>
      </c>
      <c r="Q2418" s="66">
        <v>26</v>
      </c>
      <c r="R2418" s="66">
        <v>12</v>
      </c>
      <c r="S2418" s="66">
        <v>18</v>
      </c>
      <c r="AN2418" s="7">
        <f>IF(Q2418&gt;0,RANK(Q2418,(N2418:P2418,Q2418:AE2418)),0)</f>
        <v>3</v>
      </c>
      <c r="AO2418" s="7">
        <f>IF(R2418&gt;0,RANK(R2418,(N2418:P2418,Q2418:AE2418)),0)</f>
        <v>6</v>
      </c>
      <c r="AP2418" s="7">
        <f>IF(T2418&gt;0,RANK(T2418,(N2418:P2418,Q2418:AE2418)),0)</f>
        <v>0</v>
      </c>
      <c r="AQ2418" s="7">
        <f>IF(S2418&gt;0,RANK(S2418,(N2418:P2418,Q2418:AE2418)),0)</f>
        <v>4</v>
      </c>
      <c r="AR2418" s="2">
        <f t="shared" si="958"/>
        <v>3.3600413543551306E-3</v>
      </c>
      <c r="AS2418" s="2">
        <f t="shared" si="959"/>
        <v>1.5507883173946756E-3</v>
      </c>
      <c r="AT2418" s="2">
        <f t="shared" si="960"/>
        <v>0</v>
      </c>
      <c r="AU2418" s="2">
        <f t="shared" si="961"/>
        <v>2.3261824760920135E-3</v>
      </c>
      <c r="AW2418" t="s">
        <v>2267</v>
      </c>
      <c r="AX2418" t="s">
        <v>1529</v>
      </c>
      <c r="AY2418">
        <v>0</v>
      </c>
      <c r="BA2418" s="119">
        <v>45</v>
      </c>
      <c r="BB2418" s="121">
        <v>17</v>
      </c>
      <c r="BC2418" s="125">
        <f t="shared" si="962"/>
        <v>45017</v>
      </c>
      <c r="BE2418" s="7" t="s">
        <v>228</v>
      </c>
    </row>
    <row r="2419" spans="1:57" hidden="1" outlineLevel="1">
      <c r="A2419" t="s">
        <v>561</v>
      </c>
      <c r="B2419" t="s">
        <v>1529</v>
      </c>
      <c r="C2419" s="1">
        <f t="shared" si="953"/>
        <v>154434</v>
      </c>
      <c r="D2419" s="7">
        <f>IF(N2419&gt;0, RANK(N2419,(N2419:P2419,Q2419:AE2419)),0)</f>
        <v>1</v>
      </c>
      <c r="E2419" s="7">
        <f>IF(O2419&gt;0,RANK(O2419,(N2419:P2419,Q2419:AE2419)),0)</f>
        <v>2</v>
      </c>
      <c r="F2419" s="7">
        <f>IF(P2419&gt;0,RANK(P2419,(N2419:P2419,Q2419:AE2419)),0)</f>
        <v>4</v>
      </c>
      <c r="G2419" s="1">
        <f t="shared" si="943"/>
        <v>12876</v>
      </c>
      <c r="H2419" s="2">
        <f t="shared" si="944"/>
        <v>8.3375422510587049E-2</v>
      </c>
      <c r="I2419" s="2"/>
      <c r="J2419" s="2">
        <f t="shared" si="954"/>
        <v>0.53549088931193911</v>
      </c>
      <c r="K2419" s="2">
        <f t="shared" si="955"/>
        <v>0.45211546680135201</v>
      </c>
      <c r="L2419" s="2">
        <f t="shared" si="956"/>
        <v>2.7131331183547665E-3</v>
      </c>
      <c r="M2419" s="2">
        <f t="shared" si="957"/>
        <v>9.6805107683541163E-3</v>
      </c>
      <c r="N2419" s="66">
        <v>82698</v>
      </c>
      <c r="O2419" s="66">
        <v>69822</v>
      </c>
      <c r="P2419" s="66">
        <v>419</v>
      </c>
      <c r="Q2419" s="66">
        <v>758</v>
      </c>
      <c r="R2419" s="66">
        <v>357</v>
      </c>
      <c r="S2419" s="66">
        <v>380</v>
      </c>
      <c r="AN2419" s="7">
        <f>IF(Q2419&gt;0,RANK(Q2419,(N2419:P2419,Q2419:AE2419)),0)</f>
        <v>3</v>
      </c>
      <c r="AO2419" s="7">
        <f>IF(R2419&gt;0,RANK(R2419,(N2419:P2419,Q2419:AE2419)),0)</f>
        <v>6</v>
      </c>
      <c r="AP2419" s="7">
        <f>IF(T2419&gt;0,RANK(T2419,(N2419:P2419,Q2419:AE2419)),0)</f>
        <v>0</v>
      </c>
      <c r="AQ2419" s="7">
        <f>IF(S2419&gt;0,RANK(S2419,(N2419:P2419,Q2419:AE2419)),0)</f>
        <v>5</v>
      </c>
      <c r="AR2419" s="2">
        <f t="shared" si="958"/>
        <v>4.9082455935869048E-3</v>
      </c>
      <c r="AS2419" s="2">
        <f t="shared" si="959"/>
        <v>2.3116671199347296E-3</v>
      </c>
      <c r="AT2419" s="2">
        <f t="shared" si="960"/>
        <v>0</v>
      </c>
      <c r="AU2419" s="2">
        <f t="shared" si="961"/>
        <v>2.4605980548324849E-3</v>
      </c>
      <c r="AW2419" t="s">
        <v>561</v>
      </c>
      <c r="AX2419" t="s">
        <v>1529</v>
      </c>
      <c r="AY2419">
        <v>0</v>
      </c>
      <c r="BA2419" s="119">
        <v>45</v>
      </c>
      <c r="BB2419" s="121">
        <v>19</v>
      </c>
      <c r="BC2419" s="125">
        <f t="shared" si="962"/>
        <v>45019</v>
      </c>
      <c r="BE2419" s="7" t="s">
        <v>228</v>
      </c>
    </row>
    <row r="2420" spans="1:57" hidden="1" outlineLevel="1">
      <c r="A2420" t="s">
        <v>3147</v>
      </c>
      <c r="B2420" t="s">
        <v>1529</v>
      </c>
      <c r="C2420" s="1">
        <f t="shared" si="953"/>
        <v>20766</v>
      </c>
      <c r="D2420" s="7">
        <f>IF(N2420&gt;0, RANK(N2420,(N2420:P2420,Q2420:AE2420)),0)</f>
        <v>2</v>
      </c>
      <c r="E2420" s="7">
        <f>IF(O2420&gt;0,RANK(O2420,(N2420:P2420,Q2420:AE2420)),0)</f>
        <v>1</v>
      </c>
      <c r="F2420" s="7">
        <f>IF(P2420&gt;0,RANK(P2420,(N2420:P2420,Q2420:AE2420)),0)</f>
        <v>6</v>
      </c>
      <c r="G2420" s="1">
        <f t="shared" si="943"/>
        <v>6090</v>
      </c>
      <c r="H2420" s="2">
        <f t="shared" si="944"/>
        <v>0.2932678416642589</v>
      </c>
      <c r="I2420" s="2"/>
      <c r="J2420" s="2">
        <f t="shared" si="954"/>
        <v>0.34744293556775496</v>
      </c>
      <c r="K2420" s="2">
        <f t="shared" si="955"/>
        <v>0.64071077723201386</v>
      </c>
      <c r="L2420" s="2">
        <f t="shared" si="956"/>
        <v>2.2633150341905038E-3</v>
      </c>
      <c r="M2420" s="2">
        <f t="shared" si="957"/>
        <v>9.5829721660406729E-3</v>
      </c>
      <c r="N2420" s="66">
        <v>7215</v>
      </c>
      <c r="O2420" s="66">
        <v>13305</v>
      </c>
      <c r="P2420" s="66">
        <v>47</v>
      </c>
      <c r="Q2420" s="66">
        <v>63</v>
      </c>
      <c r="R2420" s="66">
        <v>60</v>
      </c>
      <c r="S2420" s="66">
        <v>76</v>
      </c>
      <c r="AN2420" s="7">
        <f>IF(Q2420&gt;0,RANK(Q2420,(N2420:P2420,Q2420:AE2420)),0)</f>
        <v>4</v>
      </c>
      <c r="AO2420" s="7">
        <f>IF(R2420&gt;0,RANK(R2420,(N2420:P2420,Q2420:AE2420)),0)</f>
        <v>5</v>
      </c>
      <c r="AP2420" s="7">
        <f>IF(T2420&gt;0,RANK(T2420,(N2420:P2420,Q2420:AE2420)),0)</f>
        <v>0</v>
      </c>
      <c r="AQ2420" s="7">
        <f>IF(S2420&gt;0,RANK(S2420,(N2420:P2420,Q2420:AE2420)),0)</f>
        <v>3</v>
      </c>
      <c r="AR2420" s="2">
        <f t="shared" si="958"/>
        <v>3.0338052585957816E-3</v>
      </c>
      <c r="AS2420" s="2">
        <f t="shared" si="959"/>
        <v>2.889338341519792E-3</v>
      </c>
      <c r="AT2420" s="2">
        <f t="shared" si="960"/>
        <v>0</v>
      </c>
      <c r="AU2420" s="2">
        <f t="shared" si="961"/>
        <v>3.6598285659250698E-3</v>
      </c>
      <c r="AW2420" t="s">
        <v>3147</v>
      </c>
      <c r="AX2420" t="s">
        <v>1529</v>
      </c>
      <c r="AY2420">
        <v>5</v>
      </c>
      <c r="BA2420" s="119">
        <v>45</v>
      </c>
      <c r="BB2420" s="121">
        <v>21</v>
      </c>
      <c r="BC2420" s="125">
        <f t="shared" si="962"/>
        <v>45021</v>
      </c>
      <c r="BE2420" s="7" t="s">
        <v>228</v>
      </c>
    </row>
    <row r="2421" spans="1:57" hidden="1" outlineLevel="1">
      <c r="A2421" t="s">
        <v>2652</v>
      </c>
      <c r="B2421" t="s">
        <v>1529</v>
      </c>
      <c r="C2421" s="1">
        <f t="shared" si="953"/>
        <v>13981</v>
      </c>
      <c r="D2421" s="7">
        <f>IF(N2421&gt;0, RANK(N2421,(N2421:P2421,Q2421:AE2421)),0)</f>
        <v>1</v>
      </c>
      <c r="E2421" s="7">
        <f>IF(O2421&gt;0,RANK(O2421,(N2421:P2421,Q2421:AE2421)),0)</f>
        <v>2</v>
      </c>
      <c r="F2421" s="7">
        <f>IF(P2421&gt;0,RANK(P2421,(N2421:P2421,Q2421:AE2421)),0)</f>
        <v>5</v>
      </c>
      <c r="G2421" s="1">
        <f t="shared" si="943"/>
        <v>1160</v>
      </c>
      <c r="H2421" s="2">
        <f t="shared" si="944"/>
        <v>8.2969744653458272E-2</v>
      </c>
      <c r="I2421" s="2"/>
      <c r="J2421" s="2">
        <f t="shared" si="954"/>
        <v>0.5348687504470353</v>
      </c>
      <c r="K2421" s="2">
        <f t="shared" si="955"/>
        <v>0.451899005793577</v>
      </c>
      <c r="L2421" s="2">
        <f t="shared" si="956"/>
        <v>3.290179529361276E-3</v>
      </c>
      <c r="M2421" s="2">
        <f t="shared" si="957"/>
        <v>9.9420642300264202E-3</v>
      </c>
      <c r="N2421" s="66">
        <v>7478</v>
      </c>
      <c r="O2421" s="66">
        <v>6318</v>
      </c>
      <c r="P2421" s="66">
        <v>46</v>
      </c>
      <c r="Q2421" s="66">
        <v>50</v>
      </c>
      <c r="R2421" s="66">
        <v>36</v>
      </c>
      <c r="S2421" s="66">
        <v>53</v>
      </c>
      <c r="AN2421" s="7">
        <f>IF(Q2421&gt;0,RANK(Q2421,(N2421:P2421,Q2421:AE2421)),0)</f>
        <v>4</v>
      </c>
      <c r="AO2421" s="7">
        <f>IF(R2421&gt;0,RANK(R2421,(N2421:P2421,Q2421:AE2421)),0)</f>
        <v>6</v>
      </c>
      <c r="AP2421" s="7">
        <f>IF(T2421&gt;0,RANK(T2421,(N2421:P2421,Q2421:AE2421)),0)</f>
        <v>0</v>
      </c>
      <c r="AQ2421" s="7">
        <f>IF(S2421&gt;0,RANK(S2421,(N2421:P2421,Q2421:AE2421)),0)</f>
        <v>3</v>
      </c>
      <c r="AR2421" s="2">
        <f t="shared" si="958"/>
        <v>3.5762820971318218E-3</v>
      </c>
      <c r="AS2421" s="2">
        <f t="shared" si="959"/>
        <v>2.5749231099349117E-3</v>
      </c>
      <c r="AT2421" s="2">
        <f t="shared" si="960"/>
        <v>0</v>
      </c>
      <c r="AU2421" s="2">
        <f t="shared" si="961"/>
        <v>3.7908590229597311E-3</v>
      </c>
      <c r="AW2421" t="s">
        <v>2652</v>
      </c>
      <c r="AX2421" t="s">
        <v>1529</v>
      </c>
      <c r="AY2421">
        <v>5</v>
      </c>
      <c r="BA2421" s="119">
        <v>45</v>
      </c>
      <c r="BB2421" s="121">
        <v>23</v>
      </c>
      <c r="BC2421" s="125">
        <f t="shared" si="962"/>
        <v>45023</v>
      </c>
      <c r="BE2421" s="7" t="s">
        <v>228</v>
      </c>
    </row>
    <row r="2422" spans="1:57" hidden="1" outlineLevel="1">
      <c r="A2422" t="s">
        <v>548</v>
      </c>
      <c r="B2422" t="s">
        <v>1529</v>
      </c>
      <c r="C2422" s="1">
        <f t="shared" si="953"/>
        <v>16359</v>
      </c>
      <c r="D2422" s="7">
        <f>IF(N2422&gt;0, RANK(N2422,(N2422:P2422,Q2422:AE2422)),0)</f>
        <v>2</v>
      </c>
      <c r="E2422" s="7">
        <f>IF(O2422&gt;0,RANK(O2422,(N2422:P2422,Q2422:AE2422)),0)</f>
        <v>1</v>
      </c>
      <c r="F2422" s="7">
        <f>IF(P2422&gt;0,RANK(P2422,(N2422:P2422,Q2422:AE2422)),0)</f>
        <v>4</v>
      </c>
      <c r="G2422" s="1">
        <f t="shared" si="943"/>
        <v>483</v>
      </c>
      <c r="H2422" s="2">
        <f t="shared" si="944"/>
        <v>2.9525032092426188E-2</v>
      </c>
      <c r="I2422" s="2"/>
      <c r="J2422" s="2">
        <f t="shared" si="954"/>
        <v>0.47936915459380158</v>
      </c>
      <c r="K2422" s="2">
        <f t="shared" si="955"/>
        <v>0.50889418668622777</v>
      </c>
      <c r="L2422" s="2">
        <f t="shared" si="956"/>
        <v>2.995293110825845E-3</v>
      </c>
      <c r="M2422" s="2">
        <f t="shared" si="957"/>
        <v>8.741365609144805E-3</v>
      </c>
      <c r="N2422" s="66">
        <v>7842</v>
      </c>
      <c r="O2422" s="66">
        <v>8325</v>
      </c>
      <c r="P2422" s="66">
        <v>49</v>
      </c>
      <c r="Q2422" s="66">
        <v>59</v>
      </c>
      <c r="R2422" s="66">
        <v>46</v>
      </c>
      <c r="S2422" s="66">
        <v>38</v>
      </c>
      <c r="AN2422" s="7">
        <f>IF(Q2422&gt;0,RANK(Q2422,(N2422:P2422,Q2422:AE2422)),0)</f>
        <v>3</v>
      </c>
      <c r="AO2422" s="7">
        <f>IF(R2422&gt;0,RANK(R2422,(N2422:P2422,Q2422:AE2422)),0)</f>
        <v>5</v>
      </c>
      <c r="AP2422" s="7">
        <f>IF(T2422&gt;0,RANK(T2422,(N2422:P2422,Q2422:AE2422)),0)</f>
        <v>0</v>
      </c>
      <c r="AQ2422" s="7">
        <f>IF(S2422&gt;0,RANK(S2422,(N2422:P2422,Q2422:AE2422)),0)</f>
        <v>6</v>
      </c>
      <c r="AR2422" s="2">
        <f t="shared" si="958"/>
        <v>3.6065774191576501E-3</v>
      </c>
      <c r="AS2422" s="2">
        <f t="shared" si="959"/>
        <v>2.8119078183263036E-3</v>
      </c>
      <c r="AT2422" s="2">
        <f t="shared" si="960"/>
        <v>0</v>
      </c>
      <c r="AU2422" s="2">
        <f t="shared" si="961"/>
        <v>2.3228803716608595E-3</v>
      </c>
      <c r="AW2422" t="s">
        <v>548</v>
      </c>
      <c r="AX2422" t="s">
        <v>1529</v>
      </c>
      <c r="AY2422">
        <v>5</v>
      </c>
      <c r="BA2422" s="119">
        <v>45</v>
      </c>
      <c r="BB2422" s="121">
        <v>25</v>
      </c>
      <c r="BC2422" s="125">
        <f t="shared" si="962"/>
        <v>45025</v>
      </c>
      <c r="BE2422" s="7" t="s">
        <v>228</v>
      </c>
    </row>
    <row r="2423" spans="1:57" hidden="1" outlineLevel="1">
      <c r="A2423" t="s">
        <v>2816</v>
      </c>
      <c r="B2423" t="s">
        <v>1529</v>
      </c>
      <c r="C2423" s="1">
        <f t="shared" si="953"/>
        <v>15552</v>
      </c>
      <c r="D2423" s="7">
        <f>IF(N2423&gt;0, RANK(N2423,(N2423:P2423,Q2423:AE2423)),0)</f>
        <v>1</v>
      </c>
      <c r="E2423" s="7">
        <f>IF(O2423&gt;0,RANK(O2423,(N2423:P2423,Q2423:AE2423)),0)</f>
        <v>2</v>
      </c>
      <c r="F2423" s="7">
        <f>IF(P2423&gt;0,RANK(P2423,(N2423:P2423,Q2423:AE2423)),0)</f>
        <v>6</v>
      </c>
      <c r="G2423" s="1">
        <f t="shared" si="943"/>
        <v>1915</v>
      </c>
      <c r="H2423" s="2">
        <f t="shared" si="944"/>
        <v>0.12313528806584362</v>
      </c>
      <c r="I2423" s="2"/>
      <c r="J2423" s="2">
        <f t="shared" si="954"/>
        <v>0.55767746913580252</v>
      </c>
      <c r="K2423" s="2">
        <f t="shared" si="955"/>
        <v>0.43454218106995884</v>
      </c>
      <c r="L2423" s="2">
        <f t="shared" si="956"/>
        <v>1.736111111111111E-3</v>
      </c>
      <c r="M2423" s="2">
        <f t="shared" si="957"/>
        <v>6.044238683127528E-3</v>
      </c>
      <c r="N2423" s="66">
        <v>8673</v>
      </c>
      <c r="O2423" s="66">
        <v>6758</v>
      </c>
      <c r="P2423" s="66">
        <v>27</v>
      </c>
      <c r="Q2423" s="66">
        <v>32</v>
      </c>
      <c r="R2423" s="66">
        <v>32</v>
      </c>
      <c r="S2423" s="66">
        <v>30</v>
      </c>
      <c r="AN2423" s="7">
        <f>IF(Q2423&gt;0,RANK(Q2423,(N2423:P2423,Q2423:AE2423)),0)</f>
        <v>3</v>
      </c>
      <c r="AO2423" s="7">
        <f>IF(R2423&gt;0,RANK(R2423,(N2423:P2423,Q2423:AE2423)),0)</f>
        <v>3</v>
      </c>
      <c r="AP2423" s="7">
        <f>IF(T2423&gt;0,RANK(T2423,(N2423:P2423,Q2423:AE2423)),0)</f>
        <v>0</v>
      </c>
      <c r="AQ2423" s="7">
        <f>IF(S2423&gt;0,RANK(S2423,(N2423:P2423,Q2423:AE2423)),0)</f>
        <v>5</v>
      </c>
      <c r="AR2423" s="2">
        <f t="shared" si="958"/>
        <v>2.05761316872428E-3</v>
      </c>
      <c r="AS2423" s="2">
        <f t="shared" si="959"/>
        <v>2.05761316872428E-3</v>
      </c>
      <c r="AT2423" s="2">
        <f t="shared" si="960"/>
        <v>0</v>
      </c>
      <c r="AU2423" s="2">
        <f t="shared" si="961"/>
        <v>1.9290123456790122E-3</v>
      </c>
      <c r="AW2423" t="s">
        <v>2816</v>
      </c>
      <c r="AX2423" t="s">
        <v>1529</v>
      </c>
      <c r="AY2423">
        <v>6</v>
      </c>
      <c r="BA2423" s="119">
        <v>45</v>
      </c>
      <c r="BB2423" s="121">
        <v>27</v>
      </c>
      <c r="BC2423" s="125">
        <f t="shared" si="962"/>
        <v>45027</v>
      </c>
      <c r="BE2423" s="7" t="s">
        <v>228</v>
      </c>
    </row>
    <row r="2424" spans="1:57" hidden="1" outlineLevel="1">
      <c r="A2424" t="s">
        <v>555</v>
      </c>
      <c r="B2424" t="s">
        <v>1529</v>
      </c>
      <c r="C2424" s="1">
        <f t="shared" si="953"/>
        <v>17321</v>
      </c>
      <c r="D2424" s="7">
        <f>IF(N2424&gt;0, RANK(N2424,(N2424:P2424,Q2424:AE2424)),0)</f>
        <v>1</v>
      </c>
      <c r="E2424" s="7">
        <f>IF(O2424&gt;0,RANK(O2424,(N2424:P2424,Q2424:AE2424)),0)</f>
        <v>2</v>
      </c>
      <c r="F2424" s="7">
        <f>IF(P2424&gt;0,RANK(P2424,(N2424:P2424,Q2424:AE2424)),0)</f>
        <v>5</v>
      </c>
      <c r="G2424" s="1">
        <f t="shared" si="943"/>
        <v>91</v>
      </c>
      <c r="H2424" s="2">
        <f t="shared" si="944"/>
        <v>5.2537382368223542E-3</v>
      </c>
      <c r="I2424" s="2"/>
      <c r="J2424" s="2">
        <f t="shared" si="954"/>
        <v>0.49743086426880667</v>
      </c>
      <c r="K2424" s="2">
        <f t="shared" si="955"/>
        <v>0.49217712603198427</v>
      </c>
      <c r="L2424" s="2">
        <f t="shared" si="956"/>
        <v>2.424802263148779E-3</v>
      </c>
      <c r="M2424" s="2">
        <f t="shared" si="957"/>
        <v>7.9672074360602804E-3</v>
      </c>
      <c r="N2424" s="66">
        <v>8616</v>
      </c>
      <c r="O2424" s="66">
        <v>8525</v>
      </c>
      <c r="P2424" s="66">
        <v>42</v>
      </c>
      <c r="Q2424" s="66">
        <v>51</v>
      </c>
      <c r="R2424" s="66">
        <v>45</v>
      </c>
      <c r="S2424" s="66">
        <v>42</v>
      </c>
      <c r="AN2424" s="7">
        <f>IF(Q2424&gt;0,RANK(Q2424,(N2424:P2424,Q2424:AE2424)),0)</f>
        <v>3</v>
      </c>
      <c r="AO2424" s="7">
        <f>IF(R2424&gt;0,RANK(R2424,(N2424:P2424,Q2424:AE2424)),0)</f>
        <v>4</v>
      </c>
      <c r="AP2424" s="7">
        <f>IF(T2424&gt;0,RANK(T2424,(N2424:P2424,Q2424:AE2424)),0)</f>
        <v>0</v>
      </c>
      <c r="AQ2424" s="7">
        <f>IF(S2424&gt;0,RANK(S2424,(N2424:P2424,Q2424:AE2424)),0)</f>
        <v>5</v>
      </c>
      <c r="AR2424" s="2">
        <f t="shared" si="958"/>
        <v>2.9444027481092317E-3</v>
      </c>
      <c r="AS2424" s="2">
        <f t="shared" si="959"/>
        <v>2.5980024248022631E-3</v>
      </c>
      <c r="AT2424" s="2">
        <f t="shared" si="960"/>
        <v>0</v>
      </c>
      <c r="AU2424" s="2">
        <f t="shared" si="961"/>
        <v>2.424802263148779E-3</v>
      </c>
      <c r="AW2424" t="s">
        <v>555</v>
      </c>
      <c r="AX2424" t="s">
        <v>1529</v>
      </c>
      <c r="AY2424">
        <v>6</v>
      </c>
      <c r="BA2424" s="119">
        <v>45</v>
      </c>
      <c r="BB2424" s="121">
        <v>29</v>
      </c>
      <c r="BC2424" s="125">
        <f t="shared" si="962"/>
        <v>45029</v>
      </c>
      <c r="BE2424" s="7" t="s">
        <v>228</v>
      </c>
    </row>
    <row r="2425" spans="1:57" hidden="1" outlineLevel="1">
      <c r="A2425" t="s">
        <v>393</v>
      </c>
      <c r="B2425" t="s">
        <v>1529</v>
      </c>
      <c r="C2425" s="1">
        <f t="shared" si="953"/>
        <v>29334</v>
      </c>
      <c r="D2425" s="7">
        <f>IF(N2425&gt;0, RANK(N2425,(N2425:P2425,Q2425:AE2425)),0)</f>
        <v>2</v>
      </c>
      <c r="E2425" s="7">
        <f>IF(O2425&gt;0,RANK(O2425,(N2425:P2425,Q2425:AE2425)),0)</f>
        <v>1</v>
      </c>
      <c r="F2425" s="7">
        <f>IF(P2425&gt;0,RANK(P2425,(N2425:P2425,Q2425:AE2425)),0)</f>
        <v>5</v>
      </c>
      <c r="G2425" s="1">
        <f t="shared" si="943"/>
        <v>39</v>
      </c>
      <c r="H2425" s="2">
        <f t="shared" si="944"/>
        <v>1.3295152382900388E-3</v>
      </c>
      <c r="I2425" s="2"/>
      <c r="J2425" s="2">
        <f t="shared" si="954"/>
        <v>0.49447739824094905</v>
      </c>
      <c r="K2425" s="2">
        <f t="shared" si="955"/>
        <v>0.49580691347923911</v>
      </c>
      <c r="L2425" s="2">
        <f t="shared" si="956"/>
        <v>2.181768596168269E-3</v>
      </c>
      <c r="M2425" s="2">
        <f t="shared" si="957"/>
        <v>7.5339196836435715E-3</v>
      </c>
      <c r="N2425" s="66">
        <v>14505</v>
      </c>
      <c r="O2425" s="66">
        <v>14544</v>
      </c>
      <c r="P2425" s="66">
        <v>64</v>
      </c>
      <c r="Q2425" s="66">
        <v>78</v>
      </c>
      <c r="R2425" s="66">
        <v>85</v>
      </c>
      <c r="S2425" s="66">
        <v>58</v>
      </c>
      <c r="AN2425" s="7">
        <f>IF(Q2425&gt;0,RANK(Q2425,(N2425:P2425,Q2425:AE2425)),0)</f>
        <v>4</v>
      </c>
      <c r="AO2425" s="7">
        <f>IF(R2425&gt;0,RANK(R2425,(N2425:P2425,Q2425:AE2425)),0)</f>
        <v>3</v>
      </c>
      <c r="AP2425" s="7">
        <f>IF(T2425&gt;0,RANK(T2425,(N2425:P2425,Q2425:AE2425)),0)</f>
        <v>0</v>
      </c>
      <c r="AQ2425" s="7">
        <f>IF(S2425&gt;0,RANK(S2425,(N2425:P2425,Q2425:AE2425)),0)</f>
        <v>6</v>
      </c>
      <c r="AR2425" s="2">
        <f t="shared" si="958"/>
        <v>2.6590304765800776E-3</v>
      </c>
      <c r="AS2425" s="2">
        <f t="shared" si="959"/>
        <v>2.8976614167859822E-3</v>
      </c>
      <c r="AT2425" s="2">
        <f t="shared" si="960"/>
        <v>0</v>
      </c>
      <c r="AU2425" s="2">
        <f t="shared" si="961"/>
        <v>1.9772277902774939E-3</v>
      </c>
      <c r="AW2425" t="s">
        <v>393</v>
      </c>
      <c r="AX2425" t="s">
        <v>1529</v>
      </c>
      <c r="AY2425">
        <v>5</v>
      </c>
      <c r="BA2425" s="119">
        <v>45</v>
      </c>
      <c r="BB2425" s="121">
        <v>31</v>
      </c>
      <c r="BC2425" s="125">
        <f t="shared" si="962"/>
        <v>45031</v>
      </c>
      <c r="BE2425" s="7" t="s">
        <v>228</v>
      </c>
    </row>
    <row r="2426" spans="1:57" hidden="1" outlineLevel="1">
      <c r="A2426" t="s">
        <v>668</v>
      </c>
      <c r="B2426" t="s">
        <v>1529</v>
      </c>
      <c r="C2426" s="1">
        <f t="shared" si="953"/>
        <v>13417</v>
      </c>
      <c r="D2426" s="7">
        <f>IF(N2426&gt;0, RANK(N2426,(N2426:P2426,Q2426:AE2426)),0)</f>
        <v>1</v>
      </c>
      <c r="E2426" s="7">
        <f>IF(O2426&gt;0,RANK(O2426,(N2426:P2426,Q2426:AE2426)),0)</f>
        <v>2</v>
      </c>
      <c r="F2426" s="7">
        <f>IF(P2426&gt;0,RANK(P2426,(N2426:P2426,Q2426:AE2426)),0)</f>
        <v>3</v>
      </c>
      <c r="G2426" s="1">
        <f t="shared" si="943"/>
        <v>1534</v>
      </c>
      <c r="H2426" s="2">
        <f t="shared" si="944"/>
        <v>0.11433256316613252</v>
      </c>
      <c r="I2426" s="2"/>
      <c r="J2426" s="2">
        <f t="shared" si="954"/>
        <v>0.55213535067451736</v>
      </c>
      <c r="K2426" s="2">
        <f t="shared" si="955"/>
        <v>0.43780278750838486</v>
      </c>
      <c r="L2426" s="2">
        <f t="shared" si="956"/>
        <v>3.1303570097637326E-3</v>
      </c>
      <c r="M2426" s="2">
        <f t="shared" si="957"/>
        <v>6.931504807334051E-3</v>
      </c>
      <c r="N2426" s="66">
        <v>7408</v>
      </c>
      <c r="O2426" s="66">
        <v>5874</v>
      </c>
      <c r="P2426" s="66">
        <v>42</v>
      </c>
      <c r="Q2426" s="66">
        <v>32</v>
      </c>
      <c r="R2426" s="66">
        <v>33</v>
      </c>
      <c r="S2426" s="66">
        <v>28</v>
      </c>
      <c r="AN2426" s="7">
        <f>IF(Q2426&gt;0,RANK(Q2426,(N2426:P2426,Q2426:AE2426)),0)</f>
        <v>5</v>
      </c>
      <c r="AO2426" s="7">
        <f>IF(R2426&gt;0,RANK(R2426,(N2426:P2426,Q2426:AE2426)),0)</f>
        <v>4</v>
      </c>
      <c r="AP2426" s="7">
        <f>IF(T2426&gt;0,RANK(T2426,(N2426:P2426,Q2426:AE2426)),0)</f>
        <v>0</v>
      </c>
      <c r="AQ2426" s="7">
        <f>IF(S2426&gt;0,RANK(S2426,(N2426:P2426,Q2426:AE2426)),0)</f>
        <v>6</v>
      </c>
      <c r="AR2426" s="2">
        <f t="shared" si="958"/>
        <v>2.3850339122009393E-3</v>
      </c>
      <c r="AS2426" s="2">
        <f t="shared" si="959"/>
        <v>2.4595662219572185E-3</v>
      </c>
      <c r="AT2426" s="2">
        <f t="shared" si="960"/>
        <v>0</v>
      </c>
      <c r="AU2426" s="2">
        <f t="shared" si="961"/>
        <v>2.0869046731758216E-3</v>
      </c>
      <c r="AW2426" t="s">
        <v>668</v>
      </c>
      <c r="AX2426" t="s">
        <v>1529</v>
      </c>
      <c r="AY2426">
        <v>5</v>
      </c>
      <c r="BA2426" s="119">
        <v>45</v>
      </c>
      <c r="BB2426" s="121">
        <v>33</v>
      </c>
      <c r="BC2426" s="125">
        <f t="shared" si="962"/>
        <v>45033</v>
      </c>
      <c r="BE2426" s="7" t="s">
        <v>228</v>
      </c>
    </row>
    <row r="2427" spans="1:57" hidden="1" outlineLevel="1">
      <c r="A2427" t="s">
        <v>2090</v>
      </c>
      <c r="B2427" t="s">
        <v>1529</v>
      </c>
      <c r="C2427" s="1">
        <f t="shared" si="953"/>
        <v>52405</v>
      </c>
      <c r="D2427" s="7">
        <f>IF(N2427&gt;0, RANK(N2427,(N2427:P2427,Q2427:AE2427)),0)</f>
        <v>2</v>
      </c>
      <c r="E2427" s="7">
        <f>IF(O2427&gt;0,RANK(O2427,(N2427:P2427,Q2427:AE2427)),0)</f>
        <v>1</v>
      </c>
      <c r="F2427" s="7">
        <f>IF(P2427&gt;0,RANK(P2427,(N2427:P2427,Q2427:AE2427)),0)</f>
        <v>4</v>
      </c>
      <c r="G2427" s="1">
        <f t="shared" si="943"/>
        <v>8123</v>
      </c>
      <c r="H2427" s="2">
        <f t="shared" si="944"/>
        <v>0.15500429348344624</v>
      </c>
      <c r="I2427" s="2"/>
      <c r="J2427" s="2">
        <f t="shared" si="954"/>
        <v>0.41610533346054768</v>
      </c>
      <c r="K2427" s="2">
        <f t="shared" si="955"/>
        <v>0.57110962694399392</v>
      </c>
      <c r="L2427" s="2">
        <f t="shared" si="956"/>
        <v>3.3775403110390232E-3</v>
      </c>
      <c r="M2427" s="2">
        <f t="shared" si="957"/>
        <v>9.4074992844193801E-3</v>
      </c>
      <c r="N2427" s="66">
        <v>21806</v>
      </c>
      <c r="O2427" s="66">
        <v>29929</v>
      </c>
      <c r="P2427" s="66">
        <v>177</v>
      </c>
      <c r="Q2427" s="66">
        <v>232</v>
      </c>
      <c r="R2427" s="66">
        <v>103</v>
      </c>
      <c r="S2427" s="66">
        <v>158</v>
      </c>
      <c r="AN2427" s="7">
        <f>IF(Q2427&gt;0,RANK(Q2427,(N2427:P2427,Q2427:AE2427)),0)</f>
        <v>3</v>
      </c>
      <c r="AO2427" s="7">
        <f>IF(R2427&gt;0,RANK(R2427,(N2427:P2427,Q2427:AE2427)),0)</f>
        <v>6</v>
      </c>
      <c r="AP2427" s="7">
        <f>IF(T2427&gt;0,RANK(T2427,(N2427:P2427,Q2427:AE2427)),0)</f>
        <v>0</v>
      </c>
      <c r="AQ2427" s="7">
        <f>IF(S2427&gt;0,RANK(S2427,(N2427:P2427,Q2427:AE2427)),0)</f>
        <v>5</v>
      </c>
      <c r="AR2427" s="2">
        <f t="shared" si="958"/>
        <v>4.427058486785612E-3</v>
      </c>
      <c r="AS2427" s="2">
        <f t="shared" si="959"/>
        <v>1.9654613109436124E-3</v>
      </c>
      <c r="AT2427" s="2">
        <f t="shared" si="960"/>
        <v>0</v>
      </c>
      <c r="AU2427" s="2">
        <f t="shared" si="961"/>
        <v>3.0149794866902013E-3</v>
      </c>
      <c r="AW2427" t="s">
        <v>2090</v>
      </c>
      <c r="AX2427" t="s">
        <v>1529</v>
      </c>
      <c r="AY2427">
        <v>0</v>
      </c>
      <c r="BA2427" s="119">
        <v>45</v>
      </c>
      <c r="BB2427" s="121">
        <v>35</v>
      </c>
      <c r="BC2427" s="125">
        <f t="shared" si="962"/>
        <v>45035</v>
      </c>
      <c r="BE2427" s="7" t="s">
        <v>228</v>
      </c>
    </row>
    <row r="2428" spans="1:57" hidden="1" outlineLevel="1">
      <c r="A2428" t="s">
        <v>2036</v>
      </c>
      <c r="B2428" t="s">
        <v>1529</v>
      </c>
      <c r="C2428" s="1">
        <f t="shared" si="953"/>
        <v>11520</v>
      </c>
      <c r="D2428" s="7">
        <f>IF(N2428&gt;0, RANK(N2428,(N2428:P2428,Q2428:AE2428)),0)</f>
        <v>2</v>
      </c>
      <c r="E2428" s="7">
        <f>IF(O2428&gt;0,RANK(O2428,(N2428:P2428,Q2428:AE2428)),0)</f>
        <v>1</v>
      </c>
      <c r="F2428" s="7">
        <f>IF(P2428&gt;0,RANK(P2428,(N2428:P2428,Q2428:AE2428)),0)</f>
        <v>6</v>
      </c>
      <c r="G2428" s="1">
        <f t="shared" si="943"/>
        <v>1259</v>
      </c>
      <c r="H2428" s="2">
        <f t="shared" si="944"/>
        <v>0.10928819444444444</v>
      </c>
      <c r="I2428" s="2"/>
      <c r="J2428" s="2">
        <f t="shared" si="954"/>
        <v>0.44053819444444442</v>
      </c>
      <c r="K2428" s="2">
        <f t="shared" si="955"/>
        <v>0.54982638888888891</v>
      </c>
      <c r="L2428" s="2">
        <f t="shared" si="956"/>
        <v>1.9097222222222222E-3</v>
      </c>
      <c r="M2428" s="2">
        <f t="shared" si="957"/>
        <v>7.7256944444444517E-3</v>
      </c>
      <c r="N2428" s="66">
        <v>5075</v>
      </c>
      <c r="O2428" s="66">
        <v>6334</v>
      </c>
      <c r="P2428" s="66">
        <v>22</v>
      </c>
      <c r="Q2428" s="66">
        <v>35</v>
      </c>
      <c r="R2428" s="66">
        <v>28</v>
      </c>
      <c r="S2428" s="66">
        <v>26</v>
      </c>
      <c r="AN2428" s="7">
        <f>IF(Q2428&gt;0,RANK(Q2428,(N2428:P2428,Q2428:AE2428)),0)</f>
        <v>3</v>
      </c>
      <c r="AO2428" s="7">
        <f>IF(R2428&gt;0,RANK(R2428,(N2428:P2428,Q2428:AE2428)),0)</f>
        <v>4</v>
      </c>
      <c r="AP2428" s="7">
        <f>IF(T2428&gt;0,RANK(T2428,(N2428:P2428,Q2428:AE2428)),0)</f>
        <v>0</v>
      </c>
      <c r="AQ2428" s="7">
        <f>IF(S2428&gt;0,RANK(S2428,(N2428:P2428,Q2428:AE2428)),0)</f>
        <v>5</v>
      </c>
      <c r="AR2428" s="2">
        <f t="shared" si="958"/>
        <v>3.0381944444444445E-3</v>
      </c>
      <c r="AS2428" s="2">
        <f t="shared" si="959"/>
        <v>2.4305555555555556E-3</v>
      </c>
      <c r="AT2428" s="2">
        <f t="shared" si="960"/>
        <v>0</v>
      </c>
      <c r="AU2428" s="2">
        <f t="shared" si="961"/>
        <v>2.2569444444444442E-3</v>
      </c>
      <c r="AW2428" t="s">
        <v>2036</v>
      </c>
      <c r="AX2428" t="s">
        <v>1529</v>
      </c>
      <c r="AY2428">
        <v>3</v>
      </c>
      <c r="BA2428" s="119">
        <v>45</v>
      </c>
      <c r="BB2428" s="121">
        <v>37</v>
      </c>
      <c r="BC2428" s="125">
        <f t="shared" si="962"/>
        <v>45037</v>
      </c>
      <c r="BE2428" s="7" t="s">
        <v>228</v>
      </c>
    </row>
    <row r="2429" spans="1:57" hidden="1" outlineLevel="1">
      <c r="A2429" t="s">
        <v>3115</v>
      </c>
      <c r="B2429" t="s">
        <v>1529</v>
      </c>
      <c r="C2429" s="1">
        <f t="shared" si="953"/>
        <v>11619</v>
      </c>
      <c r="D2429" s="7">
        <f>IF(N2429&gt;0, RANK(N2429,(N2429:P2429,Q2429:AE2429)),0)</f>
        <v>1</v>
      </c>
      <c r="E2429" s="7">
        <f>IF(O2429&gt;0,RANK(O2429,(N2429:P2429,Q2429:AE2429)),0)</f>
        <v>2</v>
      </c>
      <c r="F2429" s="7">
        <f>IF(P2429&gt;0,RANK(P2429,(N2429:P2429,Q2429:AE2429)),0)</f>
        <v>6</v>
      </c>
      <c r="G2429" s="1">
        <f t="shared" si="943"/>
        <v>3679</v>
      </c>
      <c r="H2429" s="2">
        <f t="shared" si="944"/>
        <v>0.31663654359239179</v>
      </c>
      <c r="I2429" s="2"/>
      <c r="J2429" s="2">
        <f t="shared" si="954"/>
        <v>0.65332644805921336</v>
      </c>
      <c r="K2429" s="2">
        <f t="shared" si="955"/>
        <v>0.33668990446682157</v>
      </c>
      <c r="L2429" s="2">
        <f t="shared" si="956"/>
        <v>1.893450382993373E-3</v>
      </c>
      <c r="M2429" s="2">
        <f t="shared" si="957"/>
        <v>8.090197090971701E-3</v>
      </c>
      <c r="N2429" s="66">
        <v>7591</v>
      </c>
      <c r="O2429" s="66">
        <v>3912</v>
      </c>
      <c r="P2429" s="66">
        <v>22</v>
      </c>
      <c r="Q2429" s="66">
        <v>27</v>
      </c>
      <c r="R2429" s="66">
        <v>32</v>
      </c>
      <c r="S2429" s="66">
        <v>35</v>
      </c>
      <c r="AN2429" s="7">
        <f>IF(Q2429&gt;0,RANK(Q2429,(N2429:P2429,Q2429:AE2429)),0)</f>
        <v>5</v>
      </c>
      <c r="AO2429" s="7">
        <f>IF(R2429&gt;0,RANK(R2429,(N2429:P2429,Q2429:AE2429)),0)</f>
        <v>4</v>
      </c>
      <c r="AP2429" s="7">
        <f>IF(T2429&gt;0,RANK(T2429,(N2429:P2429,Q2429:AE2429)),0)</f>
        <v>0</v>
      </c>
      <c r="AQ2429" s="7">
        <f>IF(S2429&gt;0,RANK(S2429,(N2429:P2429,Q2429:AE2429)),0)</f>
        <v>3</v>
      </c>
      <c r="AR2429" s="2">
        <f t="shared" si="958"/>
        <v>2.3237800154918666E-3</v>
      </c>
      <c r="AS2429" s="2">
        <f t="shared" si="959"/>
        <v>2.7541096479903608E-3</v>
      </c>
      <c r="AT2429" s="2">
        <f t="shared" si="960"/>
        <v>0</v>
      </c>
      <c r="AU2429" s="2">
        <f t="shared" si="961"/>
        <v>3.0123074274894571E-3</v>
      </c>
      <c r="AW2429" t="s">
        <v>3115</v>
      </c>
      <c r="AX2429" t="s">
        <v>1529</v>
      </c>
      <c r="AY2429">
        <v>5</v>
      </c>
      <c r="BA2429" s="119">
        <v>45</v>
      </c>
      <c r="BB2429" s="121">
        <v>39</v>
      </c>
      <c r="BC2429" s="125">
        <f t="shared" si="962"/>
        <v>45039</v>
      </c>
      <c r="BE2429" s="7" t="s">
        <v>228</v>
      </c>
    </row>
    <row r="2430" spans="1:57" hidden="1" outlineLevel="1">
      <c r="A2430" t="s">
        <v>3185</v>
      </c>
      <c r="B2430" t="s">
        <v>1529</v>
      </c>
      <c r="C2430" s="1">
        <f t="shared" si="953"/>
        <v>58373</v>
      </c>
      <c r="D2430" s="7">
        <f>IF(N2430&gt;0, RANK(N2430,(N2430:P2430,Q2430:AE2430)),0)</f>
        <v>2</v>
      </c>
      <c r="E2430" s="7">
        <f>IF(O2430&gt;0,RANK(O2430,(N2430:P2430,Q2430:AE2430)),0)</f>
        <v>1</v>
      </c>
      <c r="F2430" s="7">
        <f>IF(P2430&gt;0,RANK(P2430,(N2430:P2430,Q2430:AE2430)),0)</f>
        <v>5</v>
      </c>
      <c r="G2430" s="1">
        <f t="shared" si="943"/>
        <v>1849</v>
      </c>
      <c r="H2430" s="2">
        <f t="shared" si="944"/>
        <v>3.1675603446799032E-2</v>
      </c>
      <c r="I2430" s="2"/>
      <c r="J2430" s="2">
        <f t="shared" si="954"/>
        <v>0.47987939629623283</v>
      </c>
      <c r="K2430" s="2">
        <f t="shared" si="955"/>
        <v>0.51155499974303187</v>
      </c>
      <c r="L2430" s="2">
        <f t="shared" si="956"/>
        <v>1.9700889109691123E-3</v>
      </c>
      <c r="M2430" s="2">
        <f t="shared" si="957"/>
        <v>6.5955150497661336E-3</v>
      </c>
      <c r="N2430" s="66">
        <v>28012</v>
      </c>
      <c r="O2430" s="66">
        <v>29861</v>
      </c>
      <c r="P2430" s="66">
        <v>115</v>
      </c>
      <c r="Q2430" s="66">
        <v>151</v>
      </c>
      <c r="R2430" s="66">
        <v>109</v>
      </c>
      <c r="S2430" s="66">
        <v>125</v>
      </c>
      <c r="AN2430" s="7">
        <f>IF(Q2430&gt;0,RANK(Q2430,(N2430:P2430,Q2430:AE2430)),0)</f>
        <v>3</v>
      </c>
      <c r="AO2430" s="7">
        <f>IF(R2430&gt;0,RANK(R2430,(N2430:P2430,Q2430:AE2430)),0)</f>
        <v>6</v>
      </c>
      <c r="AP2430" s="7">
        <f>IF(T2430&gt;0,RANK(T2430,(N2430:P2430,Q2430:AE2430)),0)</f>
        <v>0</v>
      </c>
      <c r="AQ2430" s="7">
        <f>IF(S2430&gt;0,RANK(S2430,(N2430:P2430,Q2430:AE2430)),0)</f>
        <v>4</v>
      </c>
      <c r="AR2430" s="2">
        <f t="shared" si="958"/>
        <v>2.5868123961420519E-3</v>
      </c>
      <c r="AS2430" s="2">
        <f t="shared" si="959"/>
        <v>1.8673016634402893E-3</v>
      </c>
      <c r="AT2430" s="2">
        <f t="shared" si="960"/>
        <v>0</v>
      </c>
      <c r="AU2430" s="2">
        <f t="shared" si="961"/>
        <v>2.1414009901838177E-3</v>
      </c>
      <c r="AW2430" t="s">
        <v>3185</v>
      </c>
      <c r="AX2430" t="s">
        <v>1529</v>
      </c>
      <c r="AY2430">
        <v>0</v>
      </c>
      <c r="BA2430" s="119">
        <v>45</v>
      </c>
      <c r="BB2430" s="121">
        <v>41</v>
      </c>
      <c r="BC2430" s="125">
        <f t="shared" si="962"/>
        <v>45041</v>
      </c>
      <c r="BE2430" s="7" t="s">
        <v>228</v>
      </c>
    </row>
    <row r="2431" spans="1:57" hidden="1" outlineLevel="1">
      <c r="A2431" t="s">
        <v>1777</v>
      </c>
      <c r="B2431" t="s">
        <v>1529</v>
      </c>
      <c r="C2431" s="1">
        <f t="shared" si="953"/>
        <v>30290</v>
      </c>
      <c r="D2431" s="7">
        <f>IF(N2431&gt;0, RANK(N2431,(N2431:P2431,Q2431:AE2431)),0)</f>
        <v>2</v>
      </c>
      <c r="E2431" s="7">
        <f>IF(O2431&gt;0,RANK(O2431,(N2431:P2431,Q2431:AE2431)),0)</f>
        <v>1</v>
      </c>
      <c r="F2431" s="7">
        <f>IF(P2431&gt;0,RANK(P2431,(N2431:P2431,Q2431:AE2431)),0)</f>
        <v>5</v>
      </c>
      <c r="G2431" s="1">
        <f t="shared" si="943"/>
        <v>1591</v>
      </c>
      <c r="H2431" s="2">
        <f t="shared" si="944"/>
        <v>5.2525586001980852E-2</v>
      </c>
      <c r="I2431" s="2"/>
      <c r="J2431" s="2">
        <f t="shared" si="954"/>
        <v>0.46876857048530868</v>
      </c>
      <c r="K2431" s="2">
        <f t="shared" si="955"/>
        <v>0.5212941564872895</v>
      </c>
      <c r="L2431" s="2">
        <f t="shared" si="956"/>
        <v>2.2449653350940903E-3</v>
      </c>
      <c r="M2431" s="2">
        <f t="shared" si="957"/>
        <v>7.6923076923077925E-3</v>
      </c>
      <c r="N2431" s="66">
        <v>14199</v>
      </c>
      <c r="O2431" s="66">
        <v>15790</v>
      </c>
      <c r="P2431" s="66">
        <v>68</v>
      </c>
      <c r="Q2431" s="66">
        <v>89</v>
      </c>
      <c r="R2431" s="66">
        <v>83</v>
      </c>
      <c r="S2431" s="66">
        <v>61</v>
      </c>
      <c r="AN2431" s="7">
        <f>IF(Q2431&gt;0,RANK(Q2431,(N2431:P2431,Q2431:AE2431)),0)</f>
        <v>3</v>
      </c>
      <c r="AO2431" s="7">
        <f>IF(R2431&gt;0,RANK(R2431,(N2431:P2431,Q2431:AE2431)),0)</f>
        <v>4</v>
      </c>
      <c r="AP2431" s="7">
        <f>IF(T2431&gt;0,RANK(T2431,(N2431:P2431,Q2431:AE2431)),0)</f>
        <v>0</v>
      </c>
      <c r="AQ2431" s="7">
        <f>IF(S2431&gt;0,RANK(S2431,(N2431:P2431,Q2431:AE2431)),0)</f>
        <v>6</v>
      </c>
      <c r="AR2431" s="2">
        <f t="shared" si="958"/>
        <v>2.9382634532849126E-3</v>
      </c>
      <c r="AS2431" s="2">
        <f t="shared" si="959"/>
        <v>2.7401782766589633E-3</v>
      </c>
      <c r="AT2431" s="2">
        <f t="shared" si="960"/>
        <v>0</v>
      </c>
      <c r="AU2431" s="2">
        <f t="shared" si="961"/>
        <v>2.0138659623638163E-3</v>
      </c>
      <c r="AW2431" t="s">
        <v>1777</v>
      </c>
      <c r="AX2431" t="s">
        <v>1529</v>
      </c>
      <c r="AY2431">
        <v>0</v>
      </c>
      <c r="BA2431" s="119">
        <v>45</v>
      </c>
      <c r="BB2431" s="121">
        <v>43</v>
      </c>
      <c r="BC2431" s="125">
        <f t="shared" si="962"/>
        <v>45043</v>
      </c>
      <c r="BE2431" s="7" t="s">
        <v>228</v>
      </c>
    </row>
    <row r="2432" spans="1:57" hidden="1" outlineLevel="1">
      <c r="A2432" t="s">
        <v>838</v>
      </c>
      <c r="B2432" t="s">
        <v>1529</v>
      </c>
      <c r="C2432" s="1">
        <f t="shared" si="953"/>
        <v>190657</v>
      </c>
      <c r="D2432" s="7">
        <f>IF(N2432&gt;0, RANK(N2432,(N2432:P2432,Q2432:AE2432)),0)</f>
        <v>2</v>
      </c>
      <c r="E2432" s="7">
        <f>IF(O2432&gt;0,RANK(O2432,(N2432:P2432,Q2432:AE2432)),0)</f>
        <v>1</v>
      </c>
      <c r="F2432" s="7">
        <f>IF(P2432&gt;0,RANK(P2432,(N2432:P2432,Q2432:AE2432)),0)</f>
        <v>5</v>
      </c>
      <c r="G2432" s="1">
        <f t="shared" si="943"/>
        <v>45477</v>
      </c>
      <c r="H2432" s="2">
        <f t="shared" si="944"/>
        <v>0.23852782745978379</v>
      </c>
      <c r="I2432" s="2"/>
      <c r="J2432" s="2">
        <f t="shared" si="954"/>
        <v>0.37179857020723078</v>
      </c>
      <c r="K2432" s="2">
        <f t="shared" si="955"/>
        <v>0.61032639766701458</v>
      </c>
      <c r="L2432" s="2">
        <f t="shared" si="956"/>
        <v>2.7588811320853682E-3</v>
      </c>
      <c r="M2432" s="2">
        <f t="shared" si="957"/>
        <v>1.5116150993669218E-2</v>
      </c>
      <c r="N2432" s="66">
        <v>70886</v>
      </c>
      <c r="O2432" s="66">
        <v>116363</v>
      </c>
      <c r="P2432" s="66">
        <v>526</v>
      </c>
      <c r="Q2432" s="66">
        <v>893</v>
      </c>
      <c r="R2432" s="66">
        <v>423</v>
      </c>
      <c r="S2432" s="66">
        <v>1566</v>
      </c>
      <c r="AN2432" s="7">
        <f>IF(Q2432&gt;0,RANK(Q2432,(N2432:P2432,Q2432:AE2432)),0)</f>
        <v>4</v>
      </c>
      <c r="AO2432" s="7">
        <f>IF(R2432&gt;0,RANK(R2432,(N2432:P2432,Q2432:AE2432)),0)</f>
        <v>6</v>
      </c>
      <c r="AP2432" s="7">
        <f>IF(T2432&gt;0,RANK(T2432,(N2432:P2432,Q2432:AE2432)),0)</f>
        <v>0</v>
      </c>
      <c r="AQ2432" s="7">
        <f>IF(S2432&gt;0,RANK(S2432,(N2432:P2432,Q2432:AE2432)),0)</f>
        <v>3</v>
      </c>
      <c r="AR2432" s="2">
        <f t="shared" si="958"/>
        <v>4.6838038991487332E-3</v>
      </c>
      <c r="AS2432" s="2">
        <f t="shared" si="959"/>
        <v>2.2186439522283471E-3</v>
      </c>
      <c r="AT2432" s="2">
        <f t="shared" si="960"/>
        <v>0</v>
      </c>
      <c r="AU2432" s="2">
        <f t="shared" si="961"/>
        <v>8.2137031422921791E-3</v>
      </c>
      <c r="AW2432" t="s">
        <v>838</v>
      </c>
      <c r="AX2432" t="s">
        <v>1529</v>
      </c>
      <c r="AY2432">
        <v>4</v>
      </c>
      <c r="BA2432" s="119">
        <v>45</v>
      </c>
      <c r="BB2432" s="121">
        <v>45</v>
      </c>
      <c r="BC2432" s="125">
        <f t="shared" si="962"/>
        <v>45045</v>
      </c>
      <c r="BE2432" s="7" t="s">
        <v>228</v>
      </c>
    </row>
    <row r="2433" spans="1:57" hidden="1" outlineLevel="1">
      <c r="A2433" t="s">
        <v>3042</v>
      </c>
      <c r="B2433" t="s">
        <v>1529</v>
      </c>
      <c r="C2433" s="1">
        <f t="shared" si="953"/>
        <v>29667</v>
      </c>
      <c r="D2433" s="7">
        <f>IF(N2433&gt;0, RANK(N2433,(N2433:P2433,Q2433:AE2433)),0)</f>
        <v>2</v>
      </c>
      <c r="E2433" s="7">
        <f>IF(O2433&gt;0,RANK(O2433,(N2433:P2433,Q2433:AE2433)),0)</f>
        <v>1</v>
      </c>
      <c r="F2433" s="7">
        <f>IF(P2433&gt;0,RANK(P2433,(N2433:P2433,Q2433:AE2433)),0)</f>
        <v>5</v>
      </c>
      <c r="G2433" s="1">
        <f t="shared" si="943"/>
        <v>4647</v>
      </c>
      <c r="H2433" s="2">
        <f t="shared" si="944"/>
        <v>0.1566386894529275</v>
      </c>
      <c r="I2433" s="2"/>
      <c r="J2433" s="2">
        <f t="shared" si="954"/>
        <v>0.41622004247143291</v>
      </c>
      <c r="K2433" s="2">
        <f t="shared" si="955"/>
        <v>0.57285873192436043</v>
      </c>
      <c r="L2433" s="2">
        <f t="shared" si="956"/>
        <v>2.325816563858833E-3</v>
      </c>
      <c r="M2433" s="2">
        <f t="shared" si="957"/>
        <v>8.5954090403478865E-3</v>
      </c>
      <c r="N2433" s="66">
        <v>12348</v>
      </c>
      <c r="O2433" s="66">
        <v>16995</v>
      </c>
      <c r="P2433" s="66">
        <v>69</v>
      </c>
      <c r="Q2433" s="66">
        <v>100</v>
      </c>
      <c r="R2433" s="66">
        <v>58</v>
      </c>
      <c r="S2433" s="66">
        <v>97</v>
      </c>
      <c r="AN2433" s="7">
        <f>IF(Q2433&gt;0,RANK(Q2433,(N2433:P2433,Q2433:AE2433)),0)</f>
        <v>3</v>
      </c>
      <c r="AO2433" s="7">
        <f>IF(R2433&gt;0,RANK(R2433,(N2433:P2433,Q2433:AE2433)),0)</f>
        <v>6</v>
      </c>
      <c r="AP2433" s="7">
        <f>IF(T2433&gt;0,RANK(T2433,(N2433:P2433,Q2433:AE2433)),0)</f>
        <v>0</v>
      </c>
      <c r="AQ2433" s="7">
        <f>IF(S2433&gt;0,RANK(S2433,(N2433:P2433,Q2433:AE2433)),0)</f>
        <v>4</v>
      </c>
      <c r="AR2433" s="2">
        <f t="shared" si="958"/>
        <v>3.3707486432736711E-3</v>
      </c>
      <c r="AS2433" s="2">
        <f t="shared" si="959"/>
        <v>1.9550342130987292E-3</v>
      </c>
      <c r="AT2433" s="2">
        <f t="shared" si="960"/>
        <v>0</v>
      </c>
      <c r="AU2433" s="2">
        <f t="shared" si="961"/>
        <v>3.269626183975461E-3</v>
      </c>
      <c r="AW2433" t="s">
        <v>3042</v>
      </c>
      <c r="AX2433" t="s">
        <v>1529</v>
      </c>
      <c r="AY2433">
        <v>3</v>
      </c>
      <c r="BA2433" s="119">
        <v>45</v>
      </c>
      <c r="BB2433" s="121">
        <v>47</v>
      </c>
      <c r="BC2433" s="125">
        <f t="shared" si="962"/>
        <v>45047</v>
      </c>
      <c r="BE2433" s="7" t="s">
        <v>228</v>
      </c>
    </row>
    <row r="2434" spans="1:57" hidden="1" outlineLevel="1">
      <c r="A2434" t="s">
        <v>2828</v>
      </c>
      <c r="B2434" t="s">
        <v>1529</v>
      </c>
      <c r="C2434" s="1">
        <f t="shared" si="953"/>
        <v>9350</v>
      </c>
      <c r="D2434" s="7">
        <f>IF(N2434&gt;0, RANK(N2434,(N2434:P2434,Q2434:AE2434)),0)</f>
        <v>1</v>
      </c>
      <c r="E2434" s="7">
        <f>IF(O2434&gt;0,RANK(O2434,(N2434:P2434,Q2434:AE2434)),0)</f>
        <v>2</v>
      </c>
      <c r="F2434" s="7">
        <f>IF(P2434&gt;0,RANK(P2434,(N2434:P2434,Q2434:AE2434)),0)</f>
        <v>6</v>
      </c>
      <c r="G2434" s="1">
        <f t="shared" si="943"/>
        <v>2377</v>
      </c>
      <c r="H2434" s="2">
        <f t="shared" si="944"/>
        <v>0.25422459893048127</v>
      </c>
      <c r="I2434" s="2"/>
      <c r="J2434" s="2">
        <f t="shared" si="954"/>
        <v>0.62203208556149736</v>
      </c>
      <c r="K2434" s="2">
        <f t="shared" si="955"/>
        <v>0.36780748663101603</v>
      </c>
      <c r="L2434" s="2">
        <f t="shared" si="956"/>
        <v>1.6042780748663102E-3</v>
      </c>
      <c r="M2434" s="2">
        <f t="shared" si="957"/>
        <v>8.556149732620295E-3</v>
      </c>
      <c r="N2434" s="66">
        <v>5816</v>
      </c>
      <c r="O2434" s="66">
        <v>3439</v>
      </c>
      <c r="P2434" s="66">
        <v>15</v>
      </c>
      <c r="Q2434" s="66">
        <v>34</v>
      </c>
      <c r="R2434" s="66">
        <v>28</v>
      </c>
      <c r="S2434" s="66">
        <v>18</v>
      </c>
      <c r="AN2434" s="7">
        <f>IF(Q2434&gt;0,RANK(Q2434,(N2434:P2434,Q2434:AE2434)),0)</f>
        <v>3</v>
      </c>
      <c r="AO2434" s="7">
        <f>IF(R2434&gt;0,RANK(R2434,(N2434:P2434,Q2434:AE2434)),0)</f>
        <v>4</v>
      </c>
      <c r="AP2434" s="7">
        <f>IF(T2434&gt;0,RANK(T2434,(N2434:P2434,Q2434:AE2434)),0)</f>
        <v>0</v>
      </c>
      <c r="AQ2434" s="7">
        <f>IF(S2434&gt;0,RANK(S2434,(N2434:P2434,Q2434:AE2434)),0)</f>
        <v>5</v>
      </c>
      <c r="AR2434" s="2">
        <f t="shared" si="958"/>
        <v>3.6363636363636364E-3</v>
      </c>
      <c r="AS2434" s="2">
        <f t="shared" si="959"/>
        <v>2.9946524064171122E-3</v>
      </c>
      <c r="AT2434" s="2">
        <f t="shared" si="960"/>
        <v>0</v>
      </c>
      <c r="AU2434" s="2">
        <f t="shared" si="961"/>
        <v>1.9251336898395723E-3</v>
      </c>
      <c r="AW2434" t="s">
        <v>2828</v>
      </c>
      <c r="AX2434" t="s">
        <v>1529</v>
      </c>
      <c r="AY2434">
        <v>2</v>
      </c>
      <c r="BA2434" s="119">
        <v>45</v>
      </c>
      <c r="BB2434" s="121">
        <v>49</v>
      </c>
      <c r="BC2434" s="125">
        <f t="shared" si="962"/>
        <v>45049</v>
      </c>
      <c r="BE2434" s="7" t="s">
        <v>228</v>
      </c>
    </row>
    <row r="2435" spans="1:57" hidden="1" outlineLevel="1">
      <c r="A2435" t="s">
        <v>2847</v>
      </c>
      <c r="B2435" t="s">
        <v>1529</v>
      </c>
      <c r="C2435" s="1">
        <f t="shared" si="953"/>
        <v>104798</v>
      </c>
      <c r="D2435" s="7">
        <f>IF(N2435&gt;0, RANK(N2435,(N2435:P2435,Q2435:AE2435)),0)</f>
        <v>2</v>
      </c>
      <c r="E2435" s="7">
        <f>IF(O2435&gt;0,RANK(O2435,(N2435:P2435,Q2435:AE2435)),0)</f>
        <v>1</v>
      </c>
      <c r="F2435" s="7">
        <f>IF(P2435&gt;0,RANK(P2435,(N2435:P2435,Q2435:AE2435)),0)</f>
        <v>3</v>
      </c>
      <c r="G2435" s="1">
        <f t="shared" si="943"/>
        <v>25730</v>
      </c>
      <c r="H2435" s="2">
        <f t="shared" si="944"/>
        <v>0.2455199526708525</v>
      </c>
      <c r="I2435" s="2"/>
      <c r="J2435" s="2">
        <f t="shared" si="954"/>
        <v>0.3709899043874883</v>
      </c>
      <c r="K2435" s="2">
        <f t="shared" si="955"/>
        <v>0.61650985705834083</v>
      </c>
      <c r="L2435" s="2">
        <f t="shared" si="956"/>
        <v>3.8264089009332238E-3</v>
      </c>
      <c r="M2435" s="2">
        <f t="shared" si="957"/>
        <v>8.6738296532377045E-3</v>
      </c>
      <c r="N2435" s="66">
        <v>38879</v>
      </c>
      <c r="O2435" s="66">
        <v>64609</v>
      </c>
      <c r="P2435" s="66">
        <v>401</v>
      </c>
      <c r="Q2435" s="66">
        <v>367</v>
      </c>
      <c r="R2435" s="66">
        <v>269</v>
      </c>
      <c r="S2435" s="66">
        <v>273</v>
      </c>
      <c r="AN2435" s="7">
        <f>IF(Q2435&gt;0,RANK(Q2435,(N2435:P2435,Q2435:AE2435)),0)</f>
        <v>4</v>
      </c>
      <c r="AO2435" s="7">
        <f>IF(R2435&gt;0,RANK(R2435,(N2435:P2435,Q2435:AE2435)),0)</f>
        <v>6</v>
      </c>
      <c r="AP2435" s="7">
        <f>IF(T2435&gt;0,RANK(T2435,(N2435:P2435,Q2435:AE2435)),0)</f>
        <v>0</v>
      </c>
      <c r="AQ2435" s="7">
        <f>IF(S2435&gt;0,RANK(S2435,(N2435:P2435,Q2435:AE2435)),0)</f>
        <v>5</v>
      </c>
      <c r="AR2435" s="2">
        <f t="shared" si="958"/>
        <v>3.5019752285348955E-3</v>
      </c>
      <c r="AS2435" s="2">
        <f t="shared" si="959"/>
        <v>2.5668428786808908E-3</v>
      </c>
      <c r="AT2435" s="2">
        <f t="shared" si="960"/>
        <v>0</v>
      </c>
      <c r="AU2435" s="2">
        <f t="shared" si="961"/>
        <v>2.6050115460218705E-3</v>
      </c>
      <c r="AW2435" t="s">
        <v>2847</v>
      </c>
      <c r="AX2435" t="s">
        <v>1529</v>
      </c>
      <c r="AY2435">
        <v>1</v>
      </c>
      <c r="BA2435" s="119">
        <v>45</v>
      </c>
      <c r="BB2435" s="121">
        <v>51</v>
      </c>
      <c r="BC2435" s="125">
        <f t="shared" si="962"/>
        <v>45051</v>
      </c>
      <c r="BE2435" s="7" t="s">
        <v>228</v>
      </c>
    </row>
    <row r="2436" spans="1:57" hidden="1" outlineLevel="1">
      <c r="A2436" t="s">
        <v>748</v>
      </c>
      <c r="B2436" t="s">
        <v>1529</v>
      </c>
      <c r="C2436" s="1">
        <f t="shared" si="953"/>
        <v>8854</v>
      </c>
      <c r="D2436" s="7">
        <f>IF(N2436&gt;0, RANK(N2436,(N2436:P2436,Q2436:AE2436)),0)</f>
        <v>1</v>
      </c>
      <c r="E2436" s="7">
        <f>IF(O2436&gt;0,RANK(O2436,(N2436:P2436,Q2436:AE2436)),0)</f>
        <v>2</v>
      </c>
      <c r="F2436" s="7">
        <f>IF(P2436&gt;0,RANK(P2436,(N2436:P2436,Q2436:AE2436)),0)</f>
        <v>6</v>
      </c>
      <c r="G2436" s="1">
        <f t="shared" si="943"/>
        <v>2024</v>
      </c>
      <c r="H2436" s="2">
        <f t="shared" si="944"/>
        <v>0.22859724418341992</v>
      </c>
      <c r="I2436" s="2"/>
      <c r="J2436" s="2">
        <f t="shared" si="954"/>
        <v>0.60865145696860179</v>
      </c>
      <c r="K2436" s="2">
        <f t="shared" si="955"/>
        <v>0.38005421278518187</v>
      </c>
      <c r="L2436" s="2">
        <f t="shared" si="956"/>
        <v>1.8070928393946238E-3</v>
      </c>
      <c r="M2436" s="2">
        <f t="shared" si="957"/>
        <v>9.4872374068217212E-3</v>
      </c>
      <c r="N2436" s="66">
        <v>5389</v>
      </c>
      <c r="O2436" s="66">
        <v>3365</v>
      </c>
      <c r="P2436" s="66">
        <v>16</v>
      </c>
      <c r="Q2436" s="66">
        <v>32</v>
      </c>
      <c r="R2436" s="66">
        <v>35</v>
      </c>
      <c r="S2436" s="66">
        <v>17</v>
      </c>
      <c r="AN2436" s="7">
        <f>IF(Q2436&gt;0,RANK(Q2436,(N2436:P2436,Q2436:AE2436)),0)</f>
        <v>4</v>
      </c>
      <c r="AO2436" s="7">
        <f>IF(R2436&gt;0,RANK(R2436,(N2436:P2436,Q2436:AE2436)),0)</f>
        <v>3</v>
      </c>
      <c r="AP2436" s="7">
        <f>IF(T2436&gt;0,RANK(T2436,(N2436:P2436,Q2436:AE2436)),0)</f>
        <v>0</v>
      </c>
      <c r="AQ2436" s="7">
        <f>IF(S2436&gt;0,RANK(S2436,(N2436:P2436,Q2436:AE2436)),0)</f>
        <v>5</v>
      </c>
      <c r="AR2436" s="2">
        <f t="shared" si="958"/>
        <v>3.6141856787892477E-3</v>
      </c>
      <c r="AS2436" s="2">
        <f t="shared" si="959"/>
        <v>3.9530155861757397E-3</v>
      </c>
      <c r="AT2436" s="2">
        <f t="shared" si="960"/>
        <v>0</v>
      </c>
      <c r="AU2436" s="2">
        <f t="shared" si="961"/>
        <v>1.920036141856788E-3</v>
      </c>
      <c r="AW2436" t="s">
        <v>748</v>
      </c>
      <c r="AX2436" t="s">
        <v>1529</v>
      </c>
      <c r="AY2436">
        <v>2</v>
      </c>
      <c r="BA2436" s="119">
        <v>45</v>
      </c>
      <c r="BB2436" s="121">
        <v>53</v>
      </c>
      <c r="BC2436" s="125">
        <f t="shared" si="962"/>
        <v>45053</v>
      </c>
      <c r="BE2436" s="7" t="s">
        <v>228</v>
      </c>
    </row>
    <row r="2437" spans="1:57" hidden="1" outlineLevel="1">
      <c r="A2437" t="s">
        <v>510</v>
      </c>
      <c r="B2437" t="s">
        <v>1529</v>
      </c>
      <c r="C2437" s="1">
        <f t="shared" si="953"/>
        <v>27985</v>
      </c>
      <c r="D2437" s="7">
        <f>IF(N2437&gt;0, RANK(N2437,(N2437:P2437,Q2437:AE2437)),0)</f>
        <v>2</v>
      </c>
      <c r="E2437" s="7">
        <f>IF(O2437&gt;0,RANK(O2437,(N2437:P2437,Q2437:AE2437)),0)</f>
        <v>1</v>
      </c>
      <c r="F2437" s="7">
        <f>IF(P2437&gt;0,RANK(P2437,(N2437:P2437,Q2437:AE2437)),0)</f>
        <v>6</v>
      </c>
      <c r="G2437" s="1">
        <f t="shared" si="943"/>
        <v>5240</v>
      </c>
      <c r="H2437" s="2">
        <f t="shared" si="944"/>
        <v>0.18724316598177596</v>
      </c>
      <c r="I2437" s="2"/>
      <c r="J2437" s="2">
        <f t="shared" si="954"/>
        <v>0.40114346971591924</v>
      </c>
      <c r="K2437" s="2">
        <f t="shared" si="955"/>
        <v>0.58838663569769523</v>
      </c>
      <c r="L2437" s="2">
        <f t="shared" si="956"/>
        <v>1.9653385742361982E-3</v>
      </c>
      <c r="M2437" s="2">
        <f t="shared" si="957"/>
        <v>8.504556012149278E-3</v>
      </c>
      <c r="N2437" s="66">
        <v>11226</v>
      </c>
      <c r="O2437" s="66">
        <v>16466</v>
      </c>
      <c r="P2437" s="66">
        <v>55</v>
      </c>
      <c r="Q2437" s="66">
        <v>105</v>
      </c>
      <c r="R2437" s="66">
        <v>68</v>
      </c>
      <c r="S2437" s="66">
        <v>65</v>
      </c>
      <c r="AN2437" s="7">
        <f>IF(Q2437&gt;0,RANK(Q2437,(N2437:P2437,Q2437:AE2437)),0)</f>
        <v>3</v>
      </c>
      <c r="AO2437" s="7">
        <f>IF(R2437&gt;0,RANK(R2437,(N2437:P2437,Q2437:AE2437)),0)</f>
        <v>4</v>
      </c>
      <c r="AP2437" s="7">
        <f>IF(T2437&gt;0,RANK(T2437,(N2437:P2437,Q2437:AE2437)),0)</f>
        <v>0</v>
      </c>
      <c r="AQ2437" s="7">
        <f>IF(S2437&gt;0,RANK(S2437,(N2437:P2437,Q2437:AE2437)),0)</f>
        <v>5</v>
      </c>
      <c r="AR2437" s="2">
        <f t="shared" si="958"/>
        <v>3.7520100053600141E-3</v>
      </c>
      <c r="AS2437" s="2">
        <f t="shared" si="959"/>
        <v>2.4298731463283903E-3</v>
      </c>
      <c r="AT2437" s="2">
        <f t="shared" si="960"/>
        <v>0</v>
      </c>
      <c r="AU2437" s="2">
        <f t="shared" si="961"/>
        <v>2.3226728604609612E-3</v>
      </c>
      <c r="AW2437" t="s">
        <v>510</v>
      </c>
      <c r="AX2437" t="s">
        <v>1529</v>
      </c>
      <c r="AY2437">
        <v>5</v>
      </c>
      <c r="BA2437" s="119">
        <v>45</v>
      </c>
      <c r="BB2437" s="121">
        <v>55</v>
      </c>
      <c r="BC2437" s="125">
        <f t="shared" si="962"/>
        <v>45055</v>
      </c>
      <c r="BE2437" s="7" t="s">
        <v>228</v>
      </c>
    </row>
    <row r="2438" spans="1:57" hidden="1" outlineLevel="1">
      <c r="A2438" t="s">
        <v>2242</v>
      </c>
      <c r="B2438" t="s">
        <v>1529</v>
      </c>
      <c r="C2438" s="1">
        <f t="shared" si="953"/>
        <v>28921</v>
      </c>
      <c r="D2438" s="7">
        <f>IF(N2438&gt;0, RANK(N2438,(N2438:P2438,Q2438:AE2438)),0)</f>
        <v>2</v>
      </c>
      <c r="E2438" s="7">
        <f>IF(O2438&gt;0,RANK(O2438,(N2438:P2438,Q2438:AE2438)),0)</f>
        <v>1</v>
      </c>
      <c r="F2438" s="7">
        <f>IF(P2438&gt;0,RANK(P2438,(N2438:P2438,Q2438:AE2438)),0)</f>
        <v>4</v>
      </c>
      <c r="G2438" s="1">
        <f t="shared" si="943"/>
        <v>4302</v>
      </c>
      <c r="H2438" s="2">
        <f t="shared" si="944"/>
        <v>0.14875004322118876</v>
      </c>
      <c r="I2438" s="2"/>
      <c r="J2438" s="2">
        <f t="shared" si="954"/>
        <v>0.41972960824314515</v>
      </c>
      <c r="K2438" s="2">
        <f t="shared" si="955"/>
        <v>0.56847965146433388</v>
      </c>
      <c r="L2438" s="2">
        <f t="shared" si="956"/>
        <v>2.835309982365755E-3</v>
      </c>
      <c r="M2438" s="2">
        <f t="shared" si="957"/>
        <v>8.9554303101551623E-3</v>
      </c>
      <c r="N2438" s="66">
        <v>12139</v>
      </c>
      <c r="O2438" s="66">
        <v>16441</v>
      </c>
      <c r="P2438" s="66">
        <v>82</v>
      </c>
      <c r="Q2438" s="66">
        <v>108</v>
      </c>
      <c r="R2438" s="66">
        <v>79</v>
      </c>
      <c r="S2438" s="66">
        <v>72</v>
      </c>
      <c r="AN2438" s="7">
        <f>IF(Q2438&gt;0,RANK(Q2438,(N2438:P2438,Q2438:AE2438)),0)</f>
        <v>3</v>
      </c>
      <c r="AO2438" s="7">
        <f>IF(R2438&gt;0,RANK(R2438,(N2438:P2438,Q2438:AE2438)),0)</f>
        <v>5</v>
      </c>
      <c r="AP2438" s="7">
        <f>IF(T2438&gt;0,RANK(T2438,(N2438:P2438,Q2438:AE2438)),0)</f>
        <v>0</v>
      </c>
      <c r="AQ2438" s="7">
        <f>IF(S2438&gt;0,RANK(S2438,(N2438:P2438,Q2438:AE2438)),0)</f>
        <v>6</v>
      </c>
      <c r="AR2438" s="2">
        <f t="shared" si="958"/>
        <v>3.7343107084817262E-3</v>
      </c>
      <c r="AS2438" s="2">
        <f t="shared" si="959"/>
        <v>2.7315791293523739E-3</v>
      </c>
      <c r="AT2438" s="2">
        <f t="shared" si="960"/>
        <v>0</v>
      </c>
      <c r="AU2438" s="2">
        <f t="shared" si="961"/>
        <v>2.4895404723211507E-3</v>
      </c>
      <c r="AW2438" t="s">
        <v>2242</v>
      </c>
      <c r="AX2438" t="s">
        <v>1529</v>
      </c>
      <c r="AY2438">
        <v>5</v>
      </c>
      <c r="BA2438" s="119">
        <v>45</v>
      </c>
      <c r="BB2438" s="121">
        <v>57</v>
      </c>
      <c r="BC2438" s="125">
        <f t="shared" si="962"/>
        <v>45057</v>
      </c>
      <c r="BE2438" s="7" t="s">
        <v>228</v>
      </c>
    </row>
    <row r="2439" spans="1:57" hidden="1" outlineLevel="1">
      <c r="A2439" t="s">
        <v>3044</v>
      </c>
      <c r="B2439" t="s">
        <v>1529</v>
      </c>
      <c r="C2439" s="1">
        <f t="shared" si="953"/>
        <v>26282</v>
      </c>
      <c r="D2439" s="7">
        <f>IF(N2439&gt;0, RANK(N2439,(N2439:P2439,Q2439:AE2439)),0)</f>
        <v>2</v>
      </c>
      <c r="E2439" s="7">
        <f>IF(O2439&gt;0,RANK(O2439,(N2439:P2439,Q2439:AE2439)),0)</f>
        <v>1</v>
      </c>
      <c r="F2439" s="7">
        <f>IF(P2439&gt;0,RANK(P2439,(N2439:P2439,Q2439:AE2439)),0)</f>
        <v>5</v>
      </c>
      <c r="G2439" s="1">
        <f t="shared" ref="G2439:G2502" si="963">IF(C2439&gt;0,MAX(N2439:P2439)-LARGE(N2439:P2439,2),0)</f>
        <v>4756</v>
      </c>
      <c r="H2439" s="2">
        <f t="shared" ref="H2439:H2502" si="964">IF(C2439&gt;0,G2439/C2439,0)</f>
        <v>0.18096035309337188</v>
      </c>
      <c r="I2439" s="2"/>
      <c r="J2439" s="2">
        <f t="shared" si="954"/>
        <v>0.40248078532836162</v>
      </c>
      <c r="K2439" s="2">
        <f t="shared" si="955"/>
        <v>0.58344113842173351</v>
      </c>
      <c r="L2439" s="2">
        <f t="shared" si="956"/>
        <v>2.8156152499809756E-3</v>
      </c>
      <c r="M2439" s="2">
        <f t="shared" si="957"/>
        <v>1.1262460999923894E-2</v>
      </c>
      <c r="N2439" s="66">
        <v>10578</v>
      </c>
      <c r="O2439" s="66">
        <v>15334</v>
      </c>
      <c r="P2439" s="66">
        <v>74</v>
      </c>
      <c r="Q2439" s="66">
        <v>106</v>
      </c>
      <c r="R2439" s="66">
        <v>61</v>
      </c>
      <c r="S2439" s="66">
        <v>129</v>
      </c>
      <c r="AN2439" s="7">
        <f>IF(Q2439&gt;0,RANK(Q2439,(N2439:P2439,Q2439:AE2439)),0)</f>
        <v>4</v>
      </c>
      <c r="AO2439" s="7">
        <f>IF(R2439&gt;0,RANK(R2439,(N2439:P2439,Q2439:AE2439)),0)</f>
        <v>6</v>
      </c>
      <c r="AP2439" s="7">
        <f>IF(T2439&gt;0,RANK(T2439,(N2439:P2439,Q2439:AE2439)),0)</f>
        <v>0</v>
      </c>
      <c r="AQ2439" s="7">
        <f>IF(S2439&gt;0,RANK(S2439,(N2439:P2439,Q2439:AE2439)),0)</f>
        <v>3</v>
      </c>
      <c r="AR2439" s="2">
        <f t="shared" si="958"/>
        <v>4.0331786013241E-3</v>
      </c>
      <c r="AS2439" s="2">
        <f t="shared" si="959"/>
        <v>2.3209801384978311E-3</v>
      </c>
      <c r="AT2439" s="2">
        <f t="shared" si="960"/>
        <v>0</v>
      </c>
      <c r="AU2439" s="2">
        <f t="shared" si="961"/>
        <v>4.908302260101971E-3</v>
      </c>
      <c r="AW2439" t="s">
        <v>3044</v>
      </c>
      <c r="AX2439" t="s">
        <v>1529</v>
      </c>
      <c r="AY2439">
        <v>0</v>
      </c>
      <c r="BA2439" s="119">
        <v>45</v>
      </c>
      <c r="BB2439" s="121">
        <v>59</v>
      </c>
      <c r="BC2439" s="125">
        <f t="shared" si="962"/>
        <v>45059</v>
      </c>
      <c r="BE2439" s="7" t="s">
        <v>228</v>
      </c>
    </row>
    <row r="2440" spans="1:57" hidden="1" outlineLevel="1">
      <c r="A2440" t="s">
        <v>2170</v>
      </c>
      <c r="B2440" t="s">
        <v>1529</v>
      </c>
      <c r="C2440" s="1">
        <f t="shared" si="953"/>
        <v>9153</v>
      </c>
      <c r="D2440" s="7">
        <f>IF(N2440&gt;0, RANK(N2440,(N2440:P2440,Q2440:AE2440)),0)</f>
        <v>1</v>
      </c>
      <c r="E2440" s="7">
        <f>IF(O2440&gt;0,RANK(O2440,(N2440:P2440,Q2440:AE2440)),0)</f>
        <v>2</v>
      </c>
      <c r="F2440" s="7">
        <f>IF(P2440&gt;0,RANK(P2440,(N2440:P2440,Q2440:AE2440)),0)</f>
        <v>6</v>
      </c>
      <c r="G2440" s="1">
        <f t="shared" si="963"/>
        <v>2886</v>
      </c>
      <c r="H2440" s="2">
        <f t="shared" si="964"/>
        <v>0.31530645689937725</v>
      </c>
      <c r="I2440" s="2"/>
      <c r="J2440" s="2">
        <f t="shared" si="954"/>
        <v>0.65115262755380754</v>
      </c>
      <c r="K2440" s="2">
        <f t="shared" si="955"/>
        <v>0.33584617065443023</v>
      </c>
      <c r="L2440" s="2">
        <f t="shared" si="956"/>
        <v>2.2943297279580466E-3</v>
      </c>
      <c r="M2440" s="2">
        <f t="shared" si="957"/>
        <v>1.0706872063804183E-2</v>
      </c>
      <c r="N2440" s="66">
        <v>5960</v>
      </c>
      <c r="O2440" s="66">
        <v>3074</v>
      </c>
      <c r="P2440" s="66">
        <v>21</v>
      </c>
      <c r="Q2440" s="66">
        <v>33</v>
      </c>
      <c r="R2440" s="66">
        <v>30</v>
      </c>
      <c r="S2440" s="66">
        <v>35</v>
      </c>
      <c r="AN2440" s="7">
        <f>IF(Q2440&gt;0,RANK(Q2440,(N2440:P2440,Q2440:AE2440)),0)</f>
        <v>4</v>
      </c>
      <c r="AO2440" s="7">
        <f>IF(R2440&gt;0,RANK(R2440,(N2440:P2440,Q2440:AE2440)),0)</f>
        <v>5</v>
      </c>
      <c r="AP2440" s="7">
        <f>IF(T2440&gt;0,RANK(T2440,(N2440:P2440,Q2440:AE2440)),0)</f>
        <v>0</v>
      </c>
      <c r="AQ2440" s="7">
        <f>IF(S2440&gt;0,RANK(S2440,(N2440:P2440,Q2440:AE2440)),0)</f>
        <v>3</v>
      </c>
      <c r="AR2440" s="2">
        <f t="shared" si="958"/>
        <v>3.6053752867912158E-3</v>
      </c>
      <c r="AS2440" s="2">
        <f t="shared" si="959"/>
        <v>3.2776138970829235E-3</v>
      </c>
      <c r="AT2440" s="2">
        <f t="shared" si="960"/>
        <v>0</v>
      </c>
      <c r="AU2440" s="2">
        <f t="shared" si="961"/>
        <v>3.8238828799300774E-3</v>
      </c>
      <c r="AW2440" t="s">
        <v>2170</v>
      </c>
      <c r="AX2440" t="s">
        <v>1529</v>
      </c>
      <c r="AY2440">
        <v>0</v>
      </c>
      <c r="BA2440" s="119">
        <v>45</v>
      </c>
      <c r="BB2440" s="121">
        <v>61</v>
      </c>
      <c r="BC2440" s="125">
        <f t="shared" si="962"/>
        <v>45061</v>
      </c>
      <c r="BE2440" s="7" t="s">
        <v>228</v>
      </c>
    </row>
    <row r="2441" spans="1:57" hidden="1" outlineLevel="1">
      <c r="A2441" t="s">
        <v>3120</v>
      </c>
      <c r="B2441" t="s">
        <v>1529</v>
      </c>
      <c r="C2441" s="1">
        <f t="shared" si="953"/>
        <v>109512</v>
      </c>
      <c r="D2441" s="7">
        <f>IF(N2441&gt;0, RANK(N2441,(N2441:P2441,Q2441:AE2441)),0)</f>
        <v>2</v>
      </c>
      <c r="E2441" s="7">
        <f>IF(O2441&gt;0,RANK(O2441,(N2441:P2441,Q2441:AE2441)),0)</f>
        <v>1</v>
      </c>
      <c r="F2441" s="7">
        <f>IF(P2441&gt;0,RANK(P2441,(N2441:P2441,Q2441:AE2441)),0)</f>
        <v>5</v>
      </c>
      <c r="G2441" s="1">
        <f t="shared" si="963"/>
        <v>41657</v>
      </c>
      <c r="H2441" s="2">
        <f t="shared" si="964"/>
        <v>0.38038753743881948</v>
      </c>
      <c r="I2441" s="2"/>
      <c r="J2441" s="2">
        <f t="shared" si="954"/>
        <v>0.30410365987289062</v>
      </c>
      <c r="K2441" s="2">
        <f t="shared" si="955"/>
        <v>0.68449119731171015</v>
      </c>
      <c r="L2441" s="2">
        <f t="shared" si="956"/>
        <v>2.6115859449192783E-3</v>
      </c>
      <c r="M2441" s="2">
        <f t="shared" si="957"/>
        <v>8.793556870480005E-3</v>
      </c>
      <c r="N2441" s="66">
        <v>33303</v>
      </c>
      <c r="O2441" s="66">
        <v>74960</v>
      </c>
      <c r="P2441" s="66">
        <v>286</v>
      </c>
      <c r="Q2441" s="66">
        <v>423</v>
      </c>
      <c r="R2441" s="66">
        <v>236</v>
      </c>
      <c r="S2441" s="66">
        <v>304</v>
      </c>
      <c r="AN2441" s="7">
        <f>IF(Q2441&gt;0,RANK(Q2441,(N2441:P2441,Q2441:AE2441)),0)</f>
        <v>3</v>
      </c>
      <c r="AO2441" s="7">
        <f>IF(R2441&gt;0,RANK(R2441,(N2441:P2441,Q2441:AE2441)),0)</f>
        <v>6</v>
      </c>
      <c r="AP2441" s="7">
        <f>IF(T2441&gt;0,RANK(T2441,(N2441:P2441,Q2441:AE2441)),0)</f>
        <v>0</v>
      </c>
      <c r="AQ2441" s="7">
        <f>IF(S2441&gt;0,RANK(S2441,(N2441:P2441,Q2441:AE2441)),0)</f>
        <v>4</v>
      </c>
      <c r="AR2441" s="2">
        <f t="shared" si="958"/>
        <v>3.8625904010519394E-3</v>
      </c>
      <c r="AS2441" s="2">
        <f t="shared" si="959"/>
        <v>2.1550149755277959E-3</v>
      </c>
      <c r="AT2441" s="2">
        <f t="shared" si="960"/>
        <v>0</v>
      </c>
      <c r="AU2441" s="2">
        <f t="shared" si="961"/>
        <v>2.775951493900212E-3</v>
      </c>
      <c r="AW2441" t="s">
        <v>3120</v>
      </c>
      <c r="AX2441" t="s">
        <v>1529</v>
      </c>
      <c r="AY2441">
        <v>2</v>
      </c>
      <c r="BA2441" s="119">
        <v>45</v>
      </c>
      <c r="BB2441" s="121">
        <v>63</v>
      </c>
      <c r="BC2441" s="125">
        <f t="shared" si="962"/>
        <v>45063</v>
      </c>
      <c r="BE2441" s="7" t="s">
        <v>228</v>
      </c>
    </row>
    <row r="2442" spans="1:57" hidden="1" outlineLevel="1">
      <c r="A2442" t="s">
        <v>2822</v>
      </c>
      <c r="B2442" t="s">
        <v>1529</v>
      </c>
      <c r="C2442" s="1">
        <f t="shared" si="953"/>
        <v>5232</v>
      </c>
      <c r="D2442" s="7">
        <f>IF(N2442&gt;0, RANK(N2442,(N2442:P2442,Q2442:AE2442)),0)</f>
        <v>1</v>
      </c>
      <c r="E2442" s="7">
        <f>IF(O2442&gt;0,RANK(O2442,(N2442:P2442,Q2442:AE2442)),0)</f>
        <v>2</v>
      </c>
      <c r="F2442" s="7">
        <f>IF(P2442&gt;0,RANK(P2442,(N2442:P2442,Q2442:AE2442)),0)</f>
        <v>5</v>
      </c>
      <c r="G2442" s="1">
        <f t="shared" si="963"/>
        <v>318</v>
      </c>
      <c r="H2442" s="2">
        <f t="shared" si="964"/>
        <v>6.0779816513761471E-2</v>
      </c>
      <c r="I2442" s="2"/>
      <c r="J2442" s="2">
        <f t="shared" si="954"/>
        <v>0.52656727828746175</v>
      </c>
      <c r="K2442" s="2">
        <f t="shared" si="955"/>
        <v>0.46578746177370028</v>
      </c>
      <c r="L2442" s="2">
        <f t="shared" si="956"/>
        <v>1.5290519877675841E-3</v>
      </c>
      <c r="M2442" s="2">
        <f t="shared" si="957"/>
        <v>6.1162079510703833E-3</v>
      </c>
      <c r="N2442" s="66">
        <v>2755</v>
      </c>
      <c r="O2442" s="66">
        <v>2437</v>
      </c>
      <c r="P2442" s="66">
        <v>8</v>
      </c>
      <c r="Q2442" s="66">
        <v>9</v>
      </c>
      <c r="R2442" s="66">
        <v>15</v>
      </c>
      <c r="S2442" s="66">
        <v>8</v>
      </c>
      <c r="AN2442" s="7">
        <f>IF(Q2442&gt;0,RANK(Q2442,(N2442:P2442,Q2442:AE2442)),0)</f>
        <v>4</v>
      </c>
      <c r="AO2442" s="7">
        <f>IF(R2442&gt;0,RANK(R2442,(N2442:P2442,Q2442:AE2442)),0)</f>
        <v>3</v>
      </c>
      <c r="AP2442" s="7">
        <f>IF(T2442&gt;0,RANK(T2442,(N2442:P2442,Q2442:AE2442)),0)</f>
        <v>0</v>
      </c>
      <c r="AQ2442" s="7">
        <f>IF(S2442&gt;0,RANK(S2442,(N2442:P2442,Q2442:AE2442)),0)</f>
        <v>5</v>
      </c>
      <c r="AR2442" s="2">
        <f t="shared" si="958"/>
        <v>1.7201834862385322E-3</v>
      </c>
      <c r="AS2442" s="2">
        <f t="shared" si="959"/>
        <v>2.8669724770642203E-3</v>
      </c>
      <c r="AT2442" s="2">
        <f t="shared" si="960"/>
        <v>0</v>
      </c>
      <c r="AU2442" s="2">
        <f t="shared" si="961"/>
        <v>1.5290519877675841E-3</v>
      </c>
      <c r="AW2442" t="s">
        <v>2822</v>
      </c>
      <c r="AX2442" t="s">
        <v>1529</v>
      </c>
      <c r="AY2442">
        <v>3</v>
      </c>
      <c r="BA2442" s="119">
        <v>45</v>
      </c>
      <c r="BB2442" s="121">
        <v>65</v>
      </c>
      <c r="BC2442" s="125">
        <f t="shared" si="962"/>
        <v>45065</v>
      </c>
      <c r="BE2442" s="7" t="s">
        <v>228</v>
      </c>
    </row>
    <row r="2443" spans="1:57" hidden="1" outlineLevel="1">
      <c r="A2443" t="s">
        <v>3367</v>
      </c>
      <c r="B2443" t="s">
        <v>1529</v>
      </c>
      <c r="C2443" s="1">
        <f t="shared" si="953"/>
        <v>15174</v>
      </c>
      <c r="D2443" s="7">
        <f>IF(N2443&gt;0, RANK(N2443,(N2443:P2443,Q2443:AE2443)),0)</f>
        <v>1</v>
      </c>
      <c r="E2443" s="7">
        <f>IF(O2443&gt;0,RANK(O2443,(N2443:P2443,Q2443:AE2443)),0)</f>
        <v>2</v>
      </c>
      <c r="F2443" s="7">
        <f>IF(P2443&gt;0,RANK(P2443,(N2443:P2443,Q2443:AE2443)),0)</f>
        <v>6</v>
      </c>
      <c r="G2443" s="1">
        <f t="shared" si="963"/>
        <v>4192</v>
      </c>
      <c r="H2443" s="2">
        <f t="shared" si="964"/>
        <v>0.27626202715170689</v>
      </c>
      <c r="I2443" s="2"/>
      <c r="J2443" s="2">
        <f t="shared" si="954"/>
        <v>0.6331883484908396</v>
      </c>
      <c r="K2443" s="2">
        <f t="shared" si="955"/>
        <v>0.35692632133913271</v>
      </c>
      <c r="L2443" s="2">
        <f t="shared" si="956"/>
        <v>1.7134572294714644E-3</v>
      </c>
      <c r="M2443" s="2">
        <f t="shared" si="957"/>
        <v>8.1718729405562199E-3</v>
      </c>
      <c r="N2443" s="66">
        <v>9608</v>
      </c>
      <c r="O2443" s="66">
        <v>5416</v>
      </c>
      <c r="P2443" s="66">
        <v>26</v>
      </c>
      <c r="Q2443" s="66">
        <v>48</v>
      </c>
      <c r="R2443" s="66">
        <v>47</v>
      </c>
      <c r="S2443" s="66">
        <v>29</v>
      </c>
      <c r="AN2443" s="7">
        <f>IF(Q2443&gt;0,RANK(Q2443,(N2443:P2443,Q2443:AE2443)),0)</f>
        <v>3</v>
      </c>
      <c r="AO2443" s="7">
        <f>IF(R2443&gt;0,RANK(R2443,(N2443:P2443,Q2443:AE2443)),0)</f>
        <v>4</v>
      </c>
      <c r="AP2443" s="7">
        <f>IF(T2443&gt;0,RANK(T2443,(N2443:P2443,Q2443:AE2443)),0)</f>
        <v>0</v>
      </c>
      <c r="AQ2443" s="7">
        <f>IF(S2443&gt;0,RANK(S2443,(N2443:P2443,Q2443:AE2443)),0)</f>
        <v>5</v>
      </c>
      <c r="AR2443" s="2">
        <f t="shared" si="958"/>
        <v>3.1633056544088573E-3</v>
      </c>
      <c r="AS2443" s="2">
        <f t="shared" si="959"/>
        <v>3.0974034532753394E-3</v>
      </c>
      <c r="AT2443" s="2">
        <f t="shared" si="960"/>
        <v>0</v>
      </c>
      <c r="AU2443" s="2">
        <f t="shared" si="961"/>
        <v>1.9111638328720179E-3</v>
      </c>
      <c r="AW2443" t="s">
        <v>3367</v>
      </c>
      <c r="AX2443" t="s">
        <v>1529</v>
      </c>
      <c r="AY2443">
        <v>6</v>
      </c>
      <c r="BA2443" s="119">
        <v>45</v>
      </c>
      <c r="BB2443" s="121">
        <v>67</v>
      </c>
      <c r="BC2443" s="125">
        <f t="shared" si="962"/>
        <v>45067</v>
      </c>
      <c r="BE2443" s="7" t="s">
        <v>228</v>
      </c>
    </row>
    <row r="2444" spans="1:57" hidden="1" outlineLevel="1">
      <c r="A2444" t="s">
        <v>2860</v>
      </c>
      <c r="B2444" t="s">
        <v>1529</v>
      </c>
      <c r="C2444" s="1">
        <f t="shared" si="953"/>
        <v>10876</v>
      </c>
      <c r="D2444" s="7">
        <f>IF(N2444&gt;0, RANK(N2444,(N2444:P2444,Q2444:AE2444)),0)</f>
        <v>1</v>
      </c>
      <c r="E2444" s="7">
        <f>IF(O2444&gt;0,RANK(O2444,(N2444:P2444,Q2444:AE2444)),0)</f>
        <v>2</v>
      </c>
      <c r="F2444" s="7">
        <f>IF(P2444&gt;0,RANK(P2444,(N2444:P2444,Q2444:AE2444)),0)</f>
        <v>6</v>
      </c>
      <c r="G2444" s="1">
        <f t="shared" si="963"/>
        <v>2798</v>
      </c>
      <c r="H2444" s="2">
        <f t="shared" si="964"/>
        <v>0.2572636998896653</v>
      </c>
      <c r="I2444" s="2"/>
      <c r="J2444" s="2">
        <f t="shared" si="954"/>
        <v>0.62467819051121731</v>
      </c>
      <c r="K2444" s="2">
        <f t="shared" si="955"/>
        <v>0.36741449062155201</v>
      </c>
      <c r="L2444" s="2">
        <f t="shared" si="956"/>
        <v>1.5630746598013976E-3</v>
      </c>
      <c r="M2444" s="2">
        <f t="shared" si="957"/>
        <v>6.3442442074292749E-3</v>
      </c>
      <c r="N2444" s="66">
        <v>6794</v>
      </c>
      <c r="O2444" s="66">
        <v>3996</v>
      </c>
      <c r="P2444" s="66">
        <v>17</v>
      </c>
      <c r="Q2444" s="66">
        <v>24</v>
      </c>
      <c r="R2444" s="66">
        <v>25</v>
      </c>
      <c r="S2444" s="66">
        <v>20</v>
      </c>
      <c r="AN2444" s="7">
        <f>IF(Q2444&gt;0,RANK(Q2444,(N2444:P2444,Q2444:AE2444)),0)</f>
        <v>4</v>
      </c>
      <c r="AO2444" s="7">
        <f>IF(R2444&gt;0,RANK(R2444,(N2444:P2444,Q2444:AE2444)),0)</f>
        <v>3</v>
      </c>
      <c r="AP2444" s="7">
        <f>IF(T2444&gt;0,RANK(T2444,(N2444:P2444,Q2444:AE2444)),0)</f>
        <v>0</v>
      </c>
      <c r="AQ2444" s="7">
        <f>IF(S2444&gt;0,RANK(S2444,(N2444:P2444,Q2444:AE2444)),0)</f>
        <v>5</v>
      </c>
      <c r="AR2444" s="2">
        <f t="shared" si="958"/>
        <v>2.206693637366679E-3</v>
      </c>
      <c r="AS2444" s="2">
        <f t="shared" si="959"/>
        <v>2.2986392055902903E-3</v>
      </c>
      <c r="AT2444" s="2">
        <f t="shared" si="960"/>
        <v>0</v>
      </c>
      <c r="AU2444" s="2">
        <f t="shared" si="961"/>
        <v>1.8389113644722325E-3</v>
      </c>
      <c r="AW2444" t="s">
        <v>2860</v>
      </c>
      <c r="AX2444" t="s">
        <v>1529</v>
      </c>
      <c r="AY2444">
        <v>5</v>
      </c>
      <c r="BA2444" s="119">
        <v>45</v>
      </c>
      <c r="BB2444" s="121">
        <v>69</v>
      </c>
      <c r="BC2444" s="125">
        <f t="shared" si="962"/>
        <v>45069</v>
      </c>
      <c r="BE2444" s="7" t="s">
        <v>228</v>
      </c>
    </row>
    <row r="2445" spans="1:57" hidden="1" outlineLevel="1">
      <c r="A2445" t="s">
        <v>2873</v>
      </c>
      <c r="B2445" t="s">
        <v>1529</v>
      </c>
      <c r="C2445" s="1">
        <f t="shared" si="953"/>
        <v>16524</v>
      </c>
      <c r="D2445" s="7">
        <f>IF(N2445&gt;0, RANK(N2445,(N2445:P2445,Q2445:AE2445)),0)</f>
        <v>2</v>
      </c>
      <c r="E2445" s="7">
        <f>IF(O2445&gt;0,RANK(O2445,(N2445:P2445,Q2445:AE2445)),0)</f>
        <v>1</v>
      </c>
      <c r="F2445" s="7">
        <f>IF(P2445&gt;0,RANK(P2445,(N2445:P2445,Q2445:AE2445)),0)</f>
        <v>4</v>
      </c>
      <c r="G2445" s="1">
        <f t="shared" si="963"/>
        <v>2908</v>
      </c>
      <c r="H2445" s="2">
        <f t="shared" si="964"/>
        <v>0.17598644396030017</v>
      </c>
      <c r="I2445" s="2"/>
      <c r="J2445" s="2">
        <f t="shared" si="954"/>
        <v>0.40595497458242558</v>
      </c>
      <c r="K2445" s="2">
        <f t="shared" si="955"/>
        <v>0.58194141854272574</v>
      </c>
      <c r="L2445" s="2">
        <f t="shared" si="956"/>
        <v>3.3284918905833938E-3</v>
      </c>
      <c r="M2445" s="2">
        <f t="shared" si="957"/>
        <v>8.7751149842652879E-3</v>
      </c>
      <c r="N2445" s="66">
        <v>6708</v>
      </c>
      <c r="O2445" s="66">
        <v>9616</v>
      </c>
      <c r="P2445" s="66">
        <v>55</v>
      </c>
      <c r="Q2445" s="66">
        <v>68</v>
      </c>
      <c r="R2445" s="66">
        <v>43</v>
      </c>
      <c r="S2445" s="66">
        <v>34</v>
      </c>
      <c r="AN2445" s="7">
        <f>IF(Q2445&gt;0,RANK(Q2445,(N2445:P2445,Q2445:AE2445)),0)</f>
        <v>3</v>
      </c>
      <c r="AO2445" s="7">
        <f>IF(R2445&gt;0,RANK(R2445,(N2445:P2445,Q2445:AE2445)),0)</f>
        <v>5</v>
      </c>
      <c r="AP2445" s="7">
        <f>IF(T2445&gt;0,RANK(T2445,(N2445:P2445,Q2445:AE2445)),0)</f>
        <v>0</v>
      </c>
      <c r="AQ2445" s="7">
        <f>IF(S2445&gt;0,RANK(S2445,(N2445:P2445,Q2445:AE2445)),0)</f>
        <v>6</v>
      </c>
      <c r="AR2445" s="2">
        <f t="shared" si="958"/>
        <v>4.11522633744856E-3</v>
      </c>
      <c r="AS2445" s="2">
        <f t="shared" si="959"/>
        <v>2.6022754780924717E-3</v>
      </c>
      <c r="AT2445" s="2">
        <f t="shared" si="960"/>
        <v>0</v>
      </c>
      <c r="AU2445" s="2">
        <f t="shared" si="961"/>
        <v>2.05761316872428E-3</v>
      </c>
      <c r="AW2445" t="s">
        <v>2873</v>
      </c>
      <c r="AX2445" t="s">
        <v>1529</v>
      </c>
      <c r="AY2445">
        <v>5</v>
      </c>
      <c r="BA2445" s="119">
        <v>45</v>
      </c>
      <c r="BB2445" s="121">
        <v>71</v>
      </c>
      <c r="BC2445" s="125">
        <f t="shared" si="962"/>
        <v>45071</v>
      </c>
      <c r="BE2445" s="7" t="s">
        <v>228</v>
      </c>
    </row>
    <row r="2446" spans="1:57" hidden="1" outlineLevel="1">
      <c r="A2446" t="s">
        <v>2342</v>
      </c>
      <c r="B2446" t="s">
        <v>1529</v>
      </c>
      <c r="C2446" s="1">
        <f t="shared" si="953"/>
        <v>31132</v>
      </c>
      <c r="D2446" s="7">
        <f>IF(N2446&gt;0, RANK(N2446,(N2446:P2446,Q2446:AE2446)),0)</f>
        <v>2</v>
      </c>
      <c r="E2446" s="7">
        <f>IF(O2446&gt;0,RANK(O2446,(N2446:P2446,Q2446:AE2446)),0)</f>
        <v>1</v>
      </c>
      <c r="F2446" s="7">
        <f>IF(P2446&gt;0,RANK(P2446,(N2446:P2446,Q2446:AE2446)),0)</f>
        <v>5</v>
      </c>
      <c r="G2446" s="1">
        <f t="shared" si="963"/>
        <v>11683</v>
      </c>
      <c r="H2446" s="2">
        <f t="shared" si="964"/>
        <v>0.37527303096492354</v>
      </c>
      <c r="I2446" s="2"/>
      <c r="J2446" s="2">
        <f t="shared" si="954"/>
        <v>0.30454195040472826</v>
      </c>
      <c r="K2446" s="2">
        <f t="shared" si="955"/>
        <v>0.67981498136965179</v>
      </c>
      <c r="L2446" s="2">
        <f t="shared" si="956"/>
        <v>3.7903122189387128E-3</v>
      </c>
      <c r="M2446" s="2">
        <f t="shared" si="957"/>
        <v>1.1852756006681292E-2</v>
      </c>
      <c r="N2446" s="66">
        <v>9481</v>
      </c>
      <c r="O2446" s="66">
        <v>21164</v>
      </c>
      <c r="P2446" s="66">
        <v>118</v>
      </c>
      <c r="Q2446" s="66">
        <v>146</v>
      </c>
      <c r="R2446" s="66">
        <v>91</v>
      </c>
      <c r="S2446" s="66">
        <v>132</v>
      </c>
      <c r="AN2446" s="7">
        <f>IF(Q2446&gt;0,RANK(Q2446,(N2446:P2446,Q2446:AE2446)),0)</f>
        <v>3</v>
      </c>
      <c r="AO2446" s="7">
        <f>IF(R2446&gt;0,RANK(R2446,(N2446:P2446,Q2446:AE2446)),0)</f>
        <v>6</v>
      </c>
      <c r="AP2446" s="7">
        <f>IF(T2446&gt;0,RANK(T2446,(N2446:P2446,Q2446:AE2446)),0)</f>
        <v>0</v>
      </c>
      <c r="AQ2446" s="7">
        <f>IF(S2446&gt;0,RANK(S2446,(N2446:P2446,Q2446:AE2446)),0)</f>
        <v>4</v>
      </c>
      <c r="AR2446" s="2">
        <f t="shared" si="958"/>
        <v>4.6897083386868814E-3</v>
      </c>
      <c r="AS2446" s="2">
        <f t="shared" si="959"/>
        <v>2.9230373891815497E-3</v>
      </c>
      <c r="AT2446" s="2">
        <f t="shared" si="960"/>
        <v>0</v>
      </c>
      <c r="AU2446" s="2">
        <f t="shared" si="961"/>
        <v>4.2400102788127973E-3</v>
      </c>
      <c r="AW2446" t="s">
        <v>2342</v>
      </c>
      <c r="AX2446" t="s">
        <v>1529</v>
      </c>
      <c r="AY2446">
        <v>3</v>
      </c>
      <c r="BA2446" s="119">
        <v>45</v>
      </c>
      <c r="BB2446" s="121">
        <v>73</v>
      </c>
      <c r="BC2446" s="125">
        <f t="shared" si="962"/>
        <v>45073</v>
      </c>
      <c r="BE2446" s="7" t="s">
        <v>228</v>
      </c>
    </row>
    <row r="2447" spans="1:57" hidden="1" outlineLevel="1">
      <c r="A2447" t="s">
        <v>2315</v>
      </c>
      <c r="B2447" t="s">
        <v>1529</v>
      </c>
      <c r="C2447" s="1">
        <f t="shared" si="953"/>
        <v>39754</v>
      </c>
      <c r="D2447" s="7">
        <f>IF(N2447&gt;0, RANK(N2447,(N2447:P2447,Q2447:AE2447)),0)</f>
        <v>1</v>
      </c>
      <c r="E2447" s="7">
        <f>IF(O2447&gt;0,RANK(O2447,(N2447:P2447,Q2447:AE2447)),0)</f>
        <v>2</v>
      </c>
      <c r="F2447" s="7">
        <f>IF(P2447&gt;0,RANK(P2447,(N2447:P2447,Q2447:AE2447)),0)</f>
        <v>6</v>
      </c>
      <c r="G2447" s="1">
        <f t="shared" si="963"/>
        <v>15148</v>
      </c>
      <c r="H2447" s="2">
        <f t="shared" si="964"/>
        <v>0.38104341701464006</v>
      </c>
      <c r="I2447" s="2"/>
      <c r="J2447" s="2">
        <f t="shared" si="954"/>
        <v>0.68579262464154556</v>
      </c>
      <c r="K2447" s="2">
        <f t="shared" si="955"/>
        <v>0.30474920762690549</v>
      </c>
      <c r="L2447" s="2">
        <f t="shared" si="956"/>
        <v>1.5847461890627359E-3</v>
      </c>
      <c r="M2447" s="2">
        <f t="shared" si="957"/>
        <v>7.8734215424862142E-3</v>
      </c>
      <c r="N2447" s="66">
        <v>27263</v>
      </c>
      <c r="O2447" s="66">
        <v>12115</v>
      </c>
      <c r="P2447" s="66">
        <v>63</v>
      </c>
      <c r="Q2447" s="66">
        <v>102</v>
      </c>
      <c r="R2447" s="66">
        <v>126</v>
      </c>
      <c r="S2447" s="66">
        <v>85</v>
      </c>
      <c r="AN2447" s="7">
        <f>IF(Q2447&gt;0,RANK(Q2447,(N2447:P2447,Q2447:AE2447)),0)</f>
        <v>4</v>
      </c>
      <c r="AO2447" s="7">
        <f>IF(R2447&gt;0,RANK(R2447,(N2447:P2447,Q2447:AE2447)),0)</f>
        <v>3</v>
      </c>
      <c r="AP2447" s="7">
        <f>IF(T2447&gt;0,RANK(T2447,(N2447:P2447,Q2447:AE2447)),0)</f>
        <v>0</v>
      </c>
      <c r="AQ2447" s="7">
        <f>IF(S2447&gt;0,RANK(S2447,(N2447:P2447,Q2447:AE2447)),0)</f>
        <v>5</v>
      </c>
      <c r="AR2447" s="2">
        <f t="shared" si="958"/>
        <v>2.5657795441968102E-3</v>
      </c>
      <c r="AS2447" s="2">
        <f t="shared" si="959"/>
        <v>3.1694923781254718E-3</v>
      </c>
      <c r="AT2447" s="2">
        <f t="shared" si="960"/>
        <v>0</v>
      </c>
      <c r="AU2447" s="2">
        <f t="shared" si="961"/>
        <v>2.1381496201640085E-3</v>
      </c>
      <c r="AW2447" t="s">
        <v>2315</v>
      </c>
      <c r="AX2447" t="s">
        <v>1529</v>
      </c>
      <c r="AY2447">
        <v>0</v>
      </c>
      <c r="BA2447" s="119">
        <v>45</v>
      </c>
      <c r="BB2447" s="121">
        <v>75</v>
      </c>
      <c r="BC2447" s="125">
        <f t="shared" si="962"/>
        <v>45075</v>
      </c>
      <c r="BE2447" s="7" t="s">
        <v>228</v>
      </c>
    </row>
    <row r="2448" spans="1:57" hidden="1" outlineLevel="1">
      <c r="A2448" t="s">
        <v>1007</v>
      </c>
      <c r="B2448" t="s">
        <v>1529</v>
      </c>
      <c r="C2448" s="1">
        <f t="shared" si="953"/>
        <v>45128</v>
      </c>
      <c r="D2448" s="7">
        <f>IF(N2448&gt;0, RANK(N2448,(N2448:P2448,Q2448:AE2448)),0)</f>
        <v>2</v>
      </c>
      <c r="E2448" s="7">
        <f>IF(O2448&gt;0,RANK(O2448,(N2448:P2448,Q2448:AE2448)),0)</f>
        <v>1</v>
      </c>
      <c r="F2448" s="7">
        <f>IF(P2448&gt;0,RANK(P2448,(N2448:P2448,Q2448:AE2448)),0)</f>
        <v>5</v>
      </c>
      <c r="G2448" s="1">
        <f t="shared" si="963"/>
        <v>20861</v>
      </c>
      <c r="H2448" s="2">
        <f t="shared" si="964"/>
        <v>0.46226289664953024</v>
      </c>
      <c r="I2448" s="2"/>
      <c r="J2448" s="2">
        <f t="shared" si="954"/>
        <v>0.25906310937776988</v>
      </c>
      <c r="K2448" s="2">
        <f t="shared" si="955"/>
        <v>0.72132600602730013</v>
      </c>
      <c r="L2448" s="2">
        <f t="shared" si="956"/>
        <v>3.523311469597589E-3</v>
      </c>
      <c r="M2448" s="2">
        <f t="shared" si="957"/>
        <v>1.6087573125332402E-2</v>
      </c>
      <c r="N2448" s="66">
        <v>11691</v>
      </c>
      <c r="O2448" s="66">
        <v>32552</v>
      </c>
      <c r="P2448" s="66">
        <v>159</v>
      </c>
      <c r="Q2448" s="66">
        <v>243</v>
      </c>
      <c r="R2448" s="66">
        <v>108</v>
      </c>
      <c r="S2448" s="66">
        <v>375</v>
      </c>
      <c r="AN2448" s="7">
        <f>IF(Q2448&gt;0,RANK(Q2448,(N2448:P2448,Q2448:AE2448)),0)</f>
        <v>4</v>
      </c>
      <c r="AO2448" s="7">
        <f>IF(R2448&gt;0,RANK(R2448,(N2448:P2448,Q2448:AE2448)),0)</f>
        <v>6</v>
      </c>
      <c r="AP2448" s="7">
        <f>IF(T2448&gt;0,RANK(T2448,(N2448:P2448,Q2448:AE2448)),0)</f>
        <v>0</v>
      </c>
      <c r="AQ2448" s="7">
        <f>IF(S2448&gt;0,RANK(S2448,(N2448:P2448,Q2448:AE2448)),0)</f>
        <v>3</v>
      </c>
      <c r="AR2448" s="2">
        <f t="shared" si="958"/>
        <v>5.384683566743485E-3</v>
      </c>
      <c r="AS2448" s="2">
        <f t="shared" si="959"/>
        <v>2.3931926963304379E-3</v>
      </c>
      <c r="AT2448" s="2">
        <f t="shared" si="960"/>
        <v>0</v>
      </c>
      <c r="AU2448" s="2">
        <f t="shared" si="961"/>
        <v>8.3096968622584644E-3</v>
      </c>
      <c r="AW2448" t="s">
        <v>1007</v>
      </c>
      <c r="AX2448" t="s">
        <v>1529</v>
      </c>
      <c r="AY2448">
        <v>3</v>
      </c>
      <c r="BA2448" s="119">
        <v>45</v>
      </c>
      <c r="BB2448" s="121">
        <v>77</v>
      </c>
      <c r="BC2448" s="125">
        <f t="shared" si="962"/>
        <v>45077</v>
      </c>
      <c r="BE2448" s="7" t="s">
        <v>228</v>
      </c>
    </row>
    <row r="2449" spans="1:70" hidden="1" outlineLevel="1">
      <c r="A2449" t="s">
        <v>2830</v>
      </c>
      <c r="B2449" t="s">
        <v>1529</v>
      </c>
      <c r="C2449" s="1">
        <f t="shared" si="953"/>
        <v>165037</v>
      </c>
      <c r="D2449" s="7">
        <f>IF(N2449&gt;0, RANK(N2449,(N2449:P2449,Q2449:AE2449)),0)</f>
        <v>1</v>
      </c>
      <c r="E2449" s="7">
        <f>IF(O2449&gt;0,RANK(O2449,(N2449:P2449,Q2449:AE2449)),0)</f>
        <v>2</v>
      </c>
      <c r="F2449" s="7">
        <f>IF(P2449&gt;0,RANK(P2449,(N2449:P2449,Q2449:AE2449)),0)</f>
        <v>4</v>
      </c>
      <c r="G2449" s="1">
        <f t="shared" si="963"/>
        <v>47715</v>
      </c>
      <c r="H2449" s="2">
        <f t="shared" si="964"/>
        <v>0.28911698588801299</v>
      </c>
      <c r="I2449" s="2"/>
      <c r="J2449" s="2">
        <f t="shared" si="954"/>
        <v>0.64019583487339204</v>
      </c>
      <c r="K2449" s="2">
        <f t="shared" si="955"/>
        <v>0.35107884898537906</v>
      </c>
      <c r="L2449" s="2">
        <f t="shared" si="956"/>
        <v>1.945018389815617E-3</v>
      </c>
      <c r="M2449" s="2">
        <f t="shared" si="957"/>
        <v>6.7802977514132834E-3</v>
      </c>
      <c r="N2449" s="66">
        <v>105656</v>
      </c>
      <c r="O2449" s="66">
        <v>57941</v>
      </c>
      <c r="P2449" s="66">
        <v>321</v>
      </c>
      <c r="Q2449" s="66">
        <v>516</v>
      </c>
      <c r="R2449" s="66">
        <v>305</v>
      </c>
      <c r="S2449" s="66">
        <v>298</v>
      </c>
      <c r="AN2449" s="7">
        <f>IF(Q2449&gt;0,RANK(Q2449,(N2449:P2449,Q2449:AE2449)),0)</f>
        <v>3</v>
      </c>
      <c r="AO2449" s="7">
        <f>IF(R2449&gt;0,RANK(R2449,(N2449:P2449,Q2449:AE2449)),0)</f>
        <v>5</v>
      </c>
      <c r="AP2449" s="7">
        <f>IF(T2449&gt;0,RANK(T2449,(N2449:P2449,Q2449:AE2449)),0)</f>
        <v>0</v>
      </c>
      <c r="AQ2449" s="7">
        <f>IF(S2449&gt;0,RANK(S2449,(N2449:P2449,Q2449:AE2449)),0)</f>
        <v>6</v>
      </c>
      <c r="AR2449" s="2">
        <f t="shared" si="958"/>
        <v>3.1265716172737021E-3</v>
      </c>
      <c r="AS2449" s="2">
        <f t="shared" si="959"/>
        <v>1.8480704326908511E-3</v>
      </c>
      <c r="AT2449" s="2">
        <f t="shared" si="960"/>
        <v>0</v>
      </c>
      <c r="AU2449" s="2">
        <f t="shared" si="961"/>
        <v>1.805655701448766E-3</v>
      </c>
      <c r="AW2449" t="s">
        <v>2830</v>
      </c>
      <c r="AX2449" t="s">
        <v>1529</v>
      </c>
      <c r="AY2449">
        <v>0</v>
      </c>
      <c r="BA2449" s="119">
        <v>45</v>
      </c>
      <c r="BB2449" s="121">
        <v>79</v>
      </c>
      <c r="BC2449" s="125">
        <f t="shared" si="962"/>
        <v>45079</v>
      </c>
      <c r="BE2449" s="7" t="s">
        <v>228</v>
      </c>
    </row>
    <row r="2450" spans="1:70" hidden="1" outlineLevel="1">
      <c r="A2450" t="s">
        <v>1799</v>
      </c>
      <c r="B2450" t="s">
        <v>1529</v>
      </c>
      <c r="C2450" s="1">
        <f t="shared" si="953"/>
        <v>8603</v>
      </c>
      <c r="D2450" s="7">
        <f>IF(N2450&gt;0, RANK(N2450,(N2450:P2450,Q2450:AE2450)),0)</f>
        <v>2</v>
      </c>
      <c r="E2450" s="7">
        <f>IF(O2450&gt;0,RANK(O2450,(N2450:P2450,Q2450:AE2450)),0)</f>
        <v>1</v>
      </c>
      <c r="F2450" s="7">
        <f>IF(P2450&gt;0,RANK(P2450,(N2450:P2450,Q2450:AE2450)),0)</f>
        <v>4</v>
      </c>
      <c r="G2450" s="1">
        <f t="shared" si="963"/>
        <v>1868</v>
      </c>
      <c r="H2450" s="2">
        <f t="shared" si="964"/>
        <v>0.21713355806114146</v>
      </c>
      <c r="I2450" s="2"/>
      <c r="J2450" s="2">
        <f t="shared" si="954"/>
        <v>0.38626060676508195</v>
      </c>
      <c r="K2450" s="2">
        <f t="shared" si="955"/>
        <v>0.60339416482622343</v>
      </c>
      <c r="L2450" s="2">
        <f t="shared" si="956"/>
        <v>2.5572474718121587E-3</v>
      </c>
      <c r="M2450" s="2">
        <f t="shared" si="957"/>
        <v>7.7879809368824032E-3</v>
      </c>
      <c r="N2450" s="66">
        <v>3323</v>
      </c>
      <c r="O2450" s="66">
        <v>5191</v>
      </c>
      <c r="P2450" s="66">
        <v>22</v>
      </c>
      <c r="Q2450" s="66">
        <v>19</v>
      </c>
      <c r="R2450" s="66">
        <v>28</v>
      </c>
      <c r="S2450" s="66">
        <v>20</v>
      </c>
      <c r="AN2450" s="7">
        <f>IF(Q2450&gt;0,RANK(Q2450,(N2450:P2450,Q2450:AE2450)),0)</f>
        <v>6</v>
      </c>
      <c r="AO2450" s="7">
        <f>IF(R2450&gt;0,RANK(R2450,(N2450:P2450,Q2450:AE2450)),0)</f>
        <v>3</v>
      </c>
      <c r="AP2450" s="7">
        <f>IF(T2450&gt;0,RANK(T2450,(N2450:P2450,Q2450:AE2450)),0)</f>
        <v>0</v>
      </c>
      <c r="AQ2450" s="7">
        <f>IF(S2450&gt;0,RANK(S2450,(N2450:P2450,Q2450:AE2450)),0)</f>
        <v>5</v>
      </c>
      <c r="AR2450" s="2">
        <f t="shared" si="958"/>
        <v>2.2085319074741368E-3</v>
      </c>
      <c r="AS2450" s="2">
        <f t="shared" si="959"/>
        <v>3.2546786004882017E-3</v>
      </c>
      <c r="AT2450" s="2">
        <f t="shared" si="960"/>
        <v>0</v>
      </c>
      <c r="AU2450" s="2">
        <f t="shared" si="961"/>
        <v>2.3247704289201441E-3</v>
      </c>
      <c r="AW2450" t="s">
        <v>1799</v>
      </c>
      <c r="AX2450" t="s">
        <v>1529</v>
      </c>
      <c r="AY2450">
        <v>3</v>
      </c>
      <c r="BA2450" s="119">
        <v>45</v>
      </c>
      <c r="BB2450" s="121">
        <v>81</v>
      </c>
      <c r="BC2450" s="125">
        <f t="shared" si="962"/>
        <v>45081</v>
      </c>
      <c r="BE2450" s="7" t="s">
        <v>228</v>
      </c>
    </row>
    <row r="2451" spans="1:70" hidden="1" outlineLevel="1">
      <c r="A2451" t="s">
        <v>2886</v>
      </c>
      <c r="B2451" t="s">
        <v>1529</v>
      </c>
      <c r="C2451" s="1">
        <f t="shared" si="953"/>
        <v>108328</v>
      </c>
      <c r="D2451" s="7">
        <f>IF(N2451&gt;0, RANK(N2451,(N2451:P2451,Q2451:AE2451)),0)</f>
        <v>2</v>
      </c>
      <c r="E2451" s="7">
        <f>IF(O2451&gt;0,RANK(O2451,(N2451:P2451,Q2451:AE2451)),0)</f>
        <v>1</v>
      </c>
      <c r="F2451" s="7">
        <f>IF(P2451&gt;0,RANK(P2451,(N2451:P2451,Q2451:AE2451)),0)</f>
        <v>5</v>
      </c>
      <c r="G2451" s="1">
        <f t="shared" si="963"/>
        <v>23410</v>
      </c>
      <c r="H2451" s="2">
        <f t="shared" si="964"/>
        <v>0.21610294660660218</v>
      </c>
      <c r="I2451" s="2"/>
      <c r="J2451" s="2">
        <f t="shared" si="954"/>
        <v>0.38431430470423161</v>
      </c>
      <c r="K2451" s="2">
        <f t="shared" si="955"/>
        <v>0.60041725131083379</v>
      </c>
      <c r="L2451" s="2">
        <f t="shared" si="956"/>
        <v>2.7785983309947565E-3</v>
      </c>
      <c r="M2451" s="2">
        <f t="shared" si="957"/>
        <v>1.2489845653939787E-2</v>
      </c>
      <c r="N2451" s="66">
        <v>41632</v>
      </c>
      <c r="O2451" s="66">
        <v>65042</v>
      </c>
      <c r="P2451" s="66">
        <v>301</v>
      </c>
      <c r="Q2451" s="66">
        <v>380</v>
      </c>
      <c r="R2451" s="66">
        <v>268</v>
      </c>
      <c r="S2451" s="66">
        <v>705</v>
      </c>
      <c r="AN2451" s="7">
        <f>IF(Q2451&gt;0,RANK(Q2451,(N2451:P2451,Q2451:AE2451)),0)</f>
        <v>4</v>
      </c>
      <c r="AO2451" s="7">
        <f>IF(R2451&gt;0,RANK(R2451,(N2451:P2451,Q2451:AE2451)),0)</f>
        <v>6</v>
      </c>
      <c r="AP2451" s="7">
        <f>IF(T2451&gt;0,RANK(T2451,(N2451:P2451,Q2451:AE2451)),0)</f>
        <v>0</v>
      </c>
      <c r="AQ2451" s="7">
        <f>IF(S2451&gt;0,RANK(S2451,(N2451:P2451,Q2451:AE2451)),0)</f>
        <v>3</v>
      </c>
      <c r="AR2451" s="2">
        <f t="shared" si="958"/>
        <v>3.5078650025847425E-3</v>
      </c>
      <c r="AS2451" s="2">
        <f t="shared" si="959"/>
        <v>2.473967949191345E-3</v>
      </c>
      <c r="AT2451" s="2">
        <f t="shared" si="960"/>
        <v>0</v>
      </c>
      <c r="AU2451" s="2">
        <f t="shared" si="961"/>
        <v>6.508012702163799E-3</v>
      </c>
      <c r="AW2451" t="s">
        <v>2886</v>
      </c>
      <c r="AX2451" t="s">
        <v>1529</v>
      </c>
      <c r="AY2451">
        <v>4</v>
      </c>
      <c r="BA2451" s="119">
        <v>45</v>
      </c>
      <c r="BB2451" s="121">
        <v>83</v>
      </c>
      <c r="BC2451" s="125">
        <f t="shared" si="962"/>
        <v>45083</v>
      </c>
      <c r="BE2451" s="7" t="s">
        <v>228</v>
      </c>
    </row>
    <row r="2452" spans="1:70" hidden="1" outlineLevel="1">
      <c r="A2452" t="s">
        <v>1231</v>
      </c>
      <c r="B2452" t="s">
        <v>1529</v>
      </c>
      <c r="C2452" s="1">
        <f t="shared" si="953"/>
        <v>44358</v>
      </c>
      <c r="D2452" s="7">
        <f>IF(N2452&gt;0, RANK(N2452,(N2452:P2452,Q2452:AE2452)),0)</f>
        <v>1</v>
      </c>
      <c r="E2452" s="7">
        <f>IF(O2452&gt;0,RANK(O2452,(N2452:P2452,Q2452:AE2452)),0)</f>
        <v>2</v>
      </c>
      <c r="F2452" s="7">
        <f>IF(P2452&gt;0,RANK(P2452,(N2452:P2452,Q2452:AE2452)),0)</f>
        <v>5</v>
      </c>
      <c r="G2452" s="1">
        <f t="shared" si="963"/>
        <v>6850</v>
      </c>
      <c r="H2452" s="2">
        <f t="shared" si="964"/>
        <v>0.15442535731998738</v>
      </c>
      <c r="I2452" s="2"/>
      <c r="J2452" s="2">
        <f t="shared" si="954"/>
        <v>0.57331259299337212</v>
      </c>
      <c r="K2452" s="2">
        <f t="shared" si="955"/>
        <v>0.41888723567338471</v>
      </c>
      <c r="L2452" s="2">
        <f t="shared" si="956"/>
        <v>1.7584201271473015E-3</v>
      </c>
      <c r="M2452" s="2">
        <f t="shared" si="957"/>
        <v>6.0417512060958762E-3</v>
      </c>
      <c r="N2452" s="66">
        <v>25431</v>
      </c>
      <c r="O2452" s="66">
        <v>18581</v>
      </c>
      <c r="P2452" s="66">
        <v>78</v>
      </c>
      <c r="Q2452" s="66">
        <v>92</v>
      </c>
      <c r="R2452" s="66">
        <v>74</v>
      </c>
      <c r="S2452" s="66">
        <v>102</v>
      </c>
      <c r="AN2452" s="7">
        <f>IF(Q2452&gt;0,RANK(Q2452,(N2452:P2452,Q2452:AE2452)),0)</f>
        <v>4</v>
      </c>
      <c r="AO2452" s="7">
        <f>IF(R2452&gt;0,RANK(R2452,(N2452:P2452,Q2452:AE2452)),0)</f>
        <v>6</v>
      </c>
      <c r="AP2452" s="7">
        <f>IF(T2452&gt;0,RANK(T2452,(N2452:P2452,Q2452:AE2452)),0)</f>
        <v>0</v>
      </c>
      <c r="AQ2452" s="7">
        <f>IF(S2452&gt;0,RANK(S2452,(N2452:P2452,Q2452:AE2452)),0)</f>
        <v>3</v>
      </c>
      <c r="AR2452" s="2">
        <f t="shared" si="958"/>
        <v>2.0740339961224583E-3</v>
      </c>
      <c r="AS2452" s="2">
        <f t="shared" si="959"/>
        <v>1.6682447360115424E-3</v>
      </c>
      <c r="AT2452" s="2">
        <f t="shared" si="960"/>
        <v>0</v>
      </c>
      <c r="AU2452" s="2">
        <f t="shared" si="961"/>
        <v>2.2994724739618558E-3</v>
      </c>
      <c r="AW2452" t="s">
        <v>1231</v>
      </c>
      <c r="AX2452" t="s">
        <v>1529</v>
      </c>
      <c r="AY2452">
        <v>0</v>
      </c>
      <c r="BA2452" s="119">
        <v>45</v>
      </c>
      <c r="BB2452" s="121">
        <v>85</v>
      </c>
      <c r="BC2452" s="125">
        <f t="shared" si="962"/>
        <v>45085</v>
      </c>
      <c r="BE2452" s="7" t="s">
        <v>228</v>
      </c>
    </row>
    <row r="2453" spans="1:70" hidden="1" outlineLevel="1">
      <c r="A2453" t="s">
        <v>2947</v>
      </c>
      <c r="B2453" t="s">
        <v>1529</v>
      </c>
      <c r="C2453" s="1">
        <f t="shared" si="953"/>
        <v>13551</v>
      </c>
      <c r="D2453" s="7">
        <f>IF(N2453&gt;0, RANK(N2453,(N2453:P2453,Q2453:AE2453)),0)</f>
        <v>2</v>
      </c>
      <c r="E2453" s="7">
        <f>IF(O2453&gt;0,RANK(O2453,(N2453:P2453,Q2453:AE2453)),0)</f>
        <v>1</v>
      </c>
      <c r="F2453" s="7">
        <f>IF(P2453&gt;0,RANK(P2453,(N2453:P2453,Q2453:AE2453)),0)</f>
        <v>6</v>
      </c>
      <c r="G2453" s="1">
        <f t="shared" si="963"/>
        <v>1514</v>
      </c>
      <c r="H2453" s="2">
        <f t="shared" si="964"/>
        <v>0.11172607187661428</v>
      </c>
      <c r="I2453" s="2"/>
      <c r="J2453" s="2">
        <f t="shared" si="954"/>
        <v>0.43797505719135121</v>
      </c>
      <c r="K2453" s="2">
        <f t="shared" si="955"/>
        <v>0.54970112906796542</v>
      </c>
      <c r="L2453" s="2">
        <f t="shared" si="956"/>
        <v>2.656630506973655E-3</v>
      </c>
      <c r="M2453" s="2">
        <f t="shared" si="957"/>
        <v>9.6671832337097106E-3</v>
      </c>
      <c r="N2453" s="66">
        <v>5935</v>
      </c>
      <c r="O2453" s="66">
        <v>7449</v>
      </c>
      <c r="P2453" s="66">
        <v>36</v>
      </c>
      <c r="Q2453" s="66">
        <v>37</v>
      </c>
      <c r="R2453" s="66">
        <v>44</v>
      </c>
      <c r="S2453" s="66">
        <v>50</v>
      </c>
      <c r="AN2453" s="7">
        <f>IF(Q2453&gt;0,RANK(Q2453,(N2453:P2453,Q2453:AE2453)),0)</f>
        <v>5</v>
      </c>
      <c r="AO2453" s="7">
        <f>IF(R2453&gt;0,RANK(R2453,(N2453:P2453,Q2453:AE2453)),0)</f>
        <v>4</v>
      </c>
      <c r="AP2453" s="7">
        <f>IF(T2453&gt;0,RANK(T2453,(N2453:P2453,Q2453:AE2453)),0)</f>
        <v>0</v>
      </c>
      <c r="AQ2453" s="7">
        <f>IF(S2453&gt;0,RANK(S2453,(N2453:P2453,Q2453:AE2453)),0)</f>
        <v>3</v>
      </c>
      <c r="AR2453" s="2">
        <f t="shared" si="958"/>
        <v>2.7304257988340344E-3</v>
      </c>
      <c r="AS2453" s="2">
        <f t="shared" si="959"/>
        <v>3.2469928418566896E-3</v>
      </c>
      <c r="AT2453" s="2">
        <f t="shared" si="960"/>
        <v>0</v>
      </c>
      <c r="AU2453" s="2">
        <f t="shared" si="961"/>
        <v>3.6897645930189654E-3</v>
      </c>
      <c r="AW2453" t="s">
        <v>2947</v>
      </c>
      <c r="AX2453" t="s">
        <v>1529</v>
      </c>
      <c r="AY2453">
        <v>4</v>
      </c>
      <c r="BA2453" s="119">
        <v>45</v>
      </c>
      <c r="BB2453" s="121">
        <v>87</v>
      </c>
      <c r="BC2453" s="125">
        <f t="shared" si="962"/>
        <v>45087</v>
      </c>
      <c r="BE2453" s="7" t="s">
        <v>228</v>
      </c>
    </row>
    <row r="2454" spans="1:70" hidden="1" outlineLevel="1">
      <c r="A2454" t="s">
        <v>3239</v>
      </c>
      <c r="B2454" t="s">
        <v>1529</v>
      </c>
      <c r="C2454" s="1">
        <f t="shared" si="953"/>
        <v>16443</v>
      </c>
      <c r="D2454" s="7">
        <f>IF(N2454&gt;0, RANK(N2454,(N2454:P2454,Q2454:AE2454)),0)</f>
        <v>1</v>
      </c>
      <c r="E2454" s="7">
        <f>IF(O2454&gt;0,RANK(O2454,(N2454:P2454,Q2454:AE2454)),0)</f>
        <v>2</v>
      </c>
      <c r="F2454" s="7">
        <f>IF(P2454&gt;0,RANK(P2454,(N2454:P2454,Q2454:AE2454)),0)</f>
        <v>6</v>
      </c>
      <c r="G2454" s="1">
        <f t="shared" si="963"/>
        <v>6275</v>
      </c>
      <c r="H2454" s="2">
        <f t="shared" si="964"/>
        <v>0.3816213586328529</v>
      </c>
      <c r="I2454" s="2"/>
      <c r="J2454" s="2">
        <f t="shared" si="954"/>
        <v>0.68594538709481234</v>
      </c>
      <c r="K2454" s="2">
        <f t="shared" si="955"/>
        <v>0.30432402846195949</v>
      </c>
      <c r="L2454" s="2">
        <f t="shared" si="956"/>
        <v>5.4734537493158185E-4</v>
      </c>
      <c r="M2454" s="2">
        <f t="shared" si="957"/>
        <v>9.1832390682965812E-3</v>
      </c>
      <c r="N2454" s="66">
        <v>11279</v>
      </c>
      <c r="O2454" s="66">
        <v>5004</v>
      </c>
      <c r="P2454" s="66">
        <v>9</v>
      </c>
      <c r="Q2454" s="66">
        <v>41</v>
      </c>
      <c r="R2454" s="66">
        <v>50</v>
      </c>
      <c r="S2454" s="66">
        <v>60</v>
      </c>
      <c r="AN2454" s="7">
        <f>IF(Q2454&gt;0,RANK(Q2454,(N2454:P2454,Q2454:AE2454)),0)</f>
        <v>5</v>
      </c>
      <c r="AO2454" s="7">
        <f>IF(R2454&gt;0,RANK(R2454,(N2454:P2454,Q2454:AE2454)),0)</f>
        <v>4</v>
      </c>
      <c r="AP2454" s="7">
        <f>IF(T2454&gt;0,RANK(T2454,(N2454:P2454,Q2454:AE2454)),0)</f>
        <v>0</v>
      </c>
      <c r="AQ2454" s="7">
        <f>IF(S2454&gt;0,RANK(S2454,(N2454:P2454,Q2454:AE2454)),0)</f>
        <v>3</v>
      </c>
      <c r="AR2454" s="2">
        <f t="shared" si="958"/>
        <v>2.4934622635772062E-3</v>
      </c>
      <c r="AS2454" s="2">
        <f t="shared" si="959"/>
        <v>3.0408076385087879E-3</v>
      </c>
      <c r="AT2454" s="2">
        <f t="shared" si="960"/>
        <v>0</v>
      </c>
      <c r="AU2454" s="2">
        <f t="shared" si="961"/>
        <v>3.6489691662105455E-3</v>
      </c>
      <c r="AW2454" t="s">
        <v>3239</v>
      </c>
      <c r="AX2454" t="s">
        <v>1529</v>
      </c>
      <c r="AY2454">
        <v>6</v>
      </c>
      <c r="BA2454" s="119">
        <v>45</v>
      </c>
      <c r="BB2454" s="121">
        <v>89</v>
      </c>
      <c r="BC2454" s="125">
        <f t="shared" si="962"/>
        <v>45089</v>
      </c>
      <c r="BE2454" s="7" t="s">
        <v>228</v>
      </c>
    </row>
    <row r="2455" spans="1:70" hidden="1" outlineLevel="1">
      <c r="A2455" t="s">
        <v>2441</v>
      </c>
      <c r="B2455" t="s">
        <v>1529</v>
      </c>
      <c r="C2455" s="1">
        <f t="shared" si="953"/>
        <v>93696</v>
      </c>
      <c r="D2455" s="7">
        <f>IF(N2455&gt;0, RANK(N2455,(N2455:P2455,Q2455:AE2455)),0)</f>
        <v>2</v>
      </c>
      <c r="E2455" s="7">
        <f>IF(O2455&gt;0,RANK(O2455,(N2455:P2455,Q2455:AE2455)),0)</f>
        <v>1</v>
      </c>
      <c r="F2455" s="7">
        <f>IF(P2455&gt;0,RANK(P2455,(N2455:P2455,Q2455:AE2455)),0)</f>
        <v>4</v>
      </c>
      <c r="G2455" s="1">
        <f t="shared" si="963"/>
        <v>16582</v>
      </c>
      <c r="H2455" s="2">
        <f t="shared" si="964"/>
        <v>0.17697660519125682</v>
      </c>
      <c r="I2455" s="2"/>
      <c r="J2455" s="2">
        <f t="shared" si="954"/>
        <v>0.40469176912568305</v>
      </c>
      <c r="K2455" s="2">
        <f t="shared" si="955"/>
        <v>0.58166837431693985</v>
      </c>
      <c r="L2455" s="2">
        <f t="shared" si="956"/>
        <v>3.404627732240437E-3</v>
      </c>
      <c r="M2455" s="2">
        <f t="shared" si="957"/>
        <v>1.0235228825136658E-2</v>
      </c>
      <c r="N2455" s="66">
        <v>37918</v>
      </c>
      <c r="O2455" s="66">
        <v>54500</v>
      </c>
      <c r="P2455" s="66">
        <v>319</v>
      </c>
      <c r="Q2455" s="66">
        <v>527</v>
      </c>
      <c r="R2455" s="66">
        <v>174</v>
      </c>
      <c r="S2455" s="66">
        <v>258</v>
      </c>
      <c r="AN2455" s="7">
        <f>IF(Q2455&gt;0,RANK(Q2455,(N2455:P2455,Q2455:AE2455)),0)</f>
        <v>3</v>
      </c>
      <c r="AO2455" s="7">
        <f>IF(R2455&gt;0,RANK(R2455,(N2455:P2455,Q2455:AE2455)),0)</f>
        <v>6</v>
      </c>
      <c r="AP2455" s="7">
        <f>IF(T2455&gt;0,RANK(T2455,(N2455:P2455,Q2455:AE2455)),0)</f>
        <v>0</v>
      </c>
      <c r="AQ2455" s="7">
        <f>IF(S2455&gt;0,RANK(S2455,(N2455:P2455,Q2455:AE2455)),0)</f>
        <v>5</v>
      </c>
      <c r="AR2455" s="2">
        <f t="shared" si="958"/>
        <v>5.6245730874316937E-3</v>
      </c>
      <c r="AS2455" s="2">
        <f t="shared" si="959"/>
        <v>1.8570696721311474E-3</v>
      </c>
      <c r="AT2455" s="2">
        <f t="shared" si="960"/>
        <v>0</v>
      </c>
      <c r="AU2455" s="2">
        <f t="shared" si="961"/>
        <v>2.7535860655737705E-3</v>
      </c>
      <c r="AW2455" t="s">
        <v>2441</v>
      </c>
      <c r="AX2455" t="s">
        <v>1529</v>
      </c>
      <c r="AY2455">
        <v>5</v>
      </c>
      <c r="BA2455" s="119">
        <v>45</v>
      </c>
      <c r="BB2455" s="121">
        <v>91</v>
      </c>
      <c r="BC2455" s="125">
        <f t="shared" si="962"/>
        <v>45091</v>
      </c>
      <c r="BE2455" s="7" t="s">
        <v>228</v>
      </c>
    </row>
    <row r="2456" spans="1:70" collapsed="1">
      <c r="A2456" t="s">
        <v>1381</v>
      </c>
      <c r="B2456" t="s">
        <v>2781</v>
      </c>
      <c r="C2456" s="1">
        <f t="shared" si="953"/>
        <v>1920969</v>
      </c>
      <c r="D2456" s="7">
        <f>IF(N2456&gt;0, RANK(N2456,(N2456:P2456,Q2456:AE2456)),0)</f>
        <v>2</v>
      </c>
      <c r="E2456" s="7">
        <f>IF(O2456&gt;0,RANK(O2456,(N2456:P2456,Q2456:AE2456)),0)</f>
        <v>1</v>
      </c>
      <c r="F2456" s="7">
        <f>IF(P2456&gt;0,RANK(P2456,(N2456:P2456,Q2456:AE2456)),0)</f>
        <v>5</v>
      </c>
      <c r="G2456" s="1">
        <f t="shared" si="963"/>
        <v>172447</v>
      </c>
      <c r="H2456" s="2">
        <f t="shared" si="964"/>
        <v>8.9770839612716286E-2</v>
      </c>
      <c r="I2456" s="2"/>
      <c r="J2456" s="2">
        <f t="shared" si="954"/>
        <v>0.44896560017366238</v>
      </c>
      <c r="K2456" s="2">
        <f t="shared" si="955"/>
        <v>0.53873643978637864</v>
      </c>
      <c r="L2456" s="2">
        <f t="shared" si="956"/>
        <v>2.6304432814897066E-3</v>
      </c>
      <c r="M2456" s="2">
        <f t="shared" si="957"/>
        <v>9.667516758469271E-3</v>
      </c>
      <c r="N2456" s="66">
        <f t="shared" ref="N2456:S2456" si="965">SUM(N2410:N2455)</f>
        <v>862449</v>
      </c>
      <c r="O2456" s="66">
        <f t="shared" si="965"/>
        <v>1034896</v>
      </c>
      <c r="P2456" s="66">
        <f t="shared" si="965"/>
        <v>5053</v>
      </c>
      <c r="Q2456" s="66">
        <f t="shared" si="965"/>
        <v>7283</v>
      </c>
      <c r="R2456" s="66">
        <f t="shared" si="965"/>
        <v>4461</v>
      </c>
      <c r="S2456" s="66">
        <f t="shared" si="965"/>
        <v>6827</v>
      </c>
      <c r="AL2456" s="66">
        <f>SUM(AL2410:AL2455)</f>
        <v>0</v>
      </c>
      <c r="AN2456" s="7">
        <f>IF(Q2456&gt;0,RANK(Q2456,(N2456:P2456,Q2456:AE2456)),0)</f>
        <v>3</v>
      </c>
      <c r="AO2456" s="7">
        <f>IF(R2456&gt;0,RANK(R2456,(N2456:P2456,Q2456:AE2456)),0)</f>
        <v>6</v>
      </c>
      <c r="AP2456" s="7">
        <f>IF(T2456&gt;0,RANK(T2456,(N2456:P2456,Q2456:AE2456)),0)</f>
        <v>0</v>
      </c>
      <c r="AQ2456" s="7">
        <f>IF(S2456&gt;0,RANK(S2456,(N2456:P2456,Q2456:AE2456)),0)</f>
        <v>4</v>
      </c>
      <c r="AR2456" s="2">
        <f t="shared" si="958"/>
        <v>3.7913157370056466E-3</v>
      </c>
      <c r="AS2456" s="2">
        <f t="shared" si="959"/>
        <v>2.322265481639735E-3</v>
      </c>
      <c r="AT2456" s="2">
        <f t="shared" si="960"/>
        <v>0</v>
      </c>
      <c r="AU2456" s="2">
        <f t="shared" si="961"/>
        <v>3.553935539823912E-3</v>
      </c>
      <c r="AW2456" t="s">
        <v>1381</v>
      </c>
      <c r="AX2456" t="s">
        <v>2781</v>
      </c>
      <c r="BA2456" s="119">
        <v>45</v>
      </c>
      <c r="BB2456" s="121"/>
      <c r="BC2456" s="119">
        <v>45</v>
      </c>
      <c r="BE2456" s="7" t="s">
        <v>3272</v>
      </c>
    </row>
    <row r="2457" spans="1:70">
      <c r="C2457" s="1"/>
      <c r="E2457" s="7"/>
      <c r="F2457" s="7"/>
      <c r="I2457" s="2"/>
      <c r="AN2457" s="7"/>
      <c r="AO2457" s="7"/>
      <c r="AP2457" s="7"/>
      <c r="AQ2457" s="7"/>
      <c r="BA2457" s="119"/>
      <c r="BB2457" s="121"/>
      <c r="BC2457" s="125"/>
    </row>
    <row r="2458" spans="1:70" hidden="1" outlineLevel="1">
      <c r="A2458" t="s">
        <v>605</v>
      </c>
      <c r="B2458" t="s">
        <v>2000</v>
      </c>
      <c r="C2458" s="1">
        <f t="shared" ref="C2458:C2489" si="966">SUM(N2458:AL2458)</f>
        <v>1495</v>
      </c>
      <c r="D2458" s="7">
        <f>IF(N2458&gt;0, RANK(N2458,(N2458:P2458,Q2458:AE2458)),0)</f>
        <v>2</v>
      </c>
      <c r="E2458" s="7">
        <f>IF(O2458&gt;0,RANK(O2458,(N2458:P2458,Q2458:AE2458)),0)</f>
        <v>1</v>
      </c>
      <c r="F2458" s="7">
        <f>IF(P2458&gt;0,RANK(P2458,(N2458:P2458,Q2458:AE2458)),0)</f>
        <v>3</v>
      </c>
      <c r="G2458" s="1">
        <f t="shared" si="963"/>
        <v>139</v>
      </c>
      <c r="H2458" s="2">
        <f t="shared" si="964"/>
        <v>9.2976588628762541E-2</v>
      </c>
      <c r="I2458" s="2"/>
      <c r="J2458" s="2">
        <f t="shared" ref="J2458:J2489" si="967">IF($C2458=0,"-",N2458/$C2458)</f>
        <v>0.43812709030100333</v>
      </c>
      <c r="K2458" s="2">
        <f t="shared" ref="K2458:K2489" si="968">IF($C2458=0,"-",O2458/$C2458)</f>
        <v>0.53110367892976584</v>
      </c>
      <c r="L2458" s="2">
        <f t="shared" ref="L2458:L2489" si="969">IF($C2458=0,"-",P2458/$C2458)</f>
        <v>1.8060200668896322E-2</v>
      </c>
      <c r="M2458" s="2">
        <f t="shared" ref="M2458:M2489" si="970">IF(C2458=0,"-",(1-J2458-K2458-L2458))</f>
        <v>1.270903010033456E-2</v>
      </c>
      <c r="N2458" s="66">
        <v>655</v>
      </c>
      <c r="O2458" s="66">
        <v>794</v>
      </c>
      <c r="P2458" s="66">
        <v>27</v>
      </c>
      <c r="Q2458" s="66">
        <v>14</v>
      </c>
      <c r="S2458" s="66">
        <v>5</v>
      </c>
      <c r="AN2458" s="7">
        <f>IF(Q2458&gt;0,RANK(Q2458,(N2458:P2458,Q2458:AE2458)),0)</f>
        <v>4</v>
      </c>
      <c r="AO2458" s="7">
        <f>IF(R2458&gt;0,RANK(R2458,(N2458:P2458,Q2458:AE2458)),0)</f>
        <v>0</v>
      </c>
      <c r="AP2458" s="7">
        <f>IF(T2458&gt;0,RANK(T2458,(N2458:P2458,Q2458:AE2458)),0)</f>
        <v>0</v>
      </c>
      <c r="AQ2458" s="7">
        <f>IF(S2458&gt;0,RANK(S2458,(N2458:P2458,Q2458:AE2458)),0)</f>
        <v>5</v>
      </c>
      <c r="AR2458" s="2">
        <f t="shared" ref="AR2458:AR2489" si="971">IF($C2458=0,"-",Q2458/$C2458)</f>
        <v>9.3645484949832769E-3</v>
      </c>
      <c r="AS2458" s="2">
        <f t="shared" ref="AS2458:AS2489" si="972">IF($C2458=0,"-",R2458/$C2458)</f>
        <v>0</v>
      </c>
      <c r="AT2458" s="2">
        <f t="shared" ref="AT2458:AT2489" si="973">IF($C2458=0,"-",T2458/$C2458)</f>
        <v>0</v>
      </c>
      <c r="AU2458" s="2">
        <f t="shared" ref="AU2458:AU2489" si="974">IF($C2458=0,"-",S2458/$C2458)</f>
        <v>3.3444816053511705E-3</v>
      </c>
      <c r="AW2458" t="s">
        <v>605</v>
      </c>
      <c r="AX2458" t="s">
        <v>2000</v>
      </c>
      <c r="AY2458">
        <v>1</v>
      </c>
      <c r="BA2458" s="119">
        <v>46</v>
      </c>
      <c r="BB2458" s="121">
        <v>3</v>
      </c>
      <c r="BC2458" s="125">
        <f t="shared" si="962"/>
        <v>46003</v>
      </c>
      <c r="BE2458" s="7" t="s">
        <v>228</v>
      </c>
      <c r="BR2458" s="1" t="s">
        <v>3534</v>
      </c>
    </row>
    <row r="2459" spans="1:70" hidden="1" outlineLevel="1">
      <c r="A2459" t="s">
        <v>1650</v>
      </c>
      <c r="B2459" t="s">
        <v>2000</v>
      </c>
      <c r="C2459" s="1">
        <f t="shared" si="966"/>
        <v>7714</v>
      </c>
      <c r="D2459" s="7">
        <f>IF(N2459&gt;0, RANK(N2459,(N2459:P2459,Q2459:AE2459)),0)</f>
        <v>2</v>
      </c>
      <c r="E2459" s="7">
        <f>IF(O2459&gt;0,RANK(O2459,(N2459:P2459,Q2459:AE2459)),0)</f>
        <v>1</v>
      </c>
      <c r="F2459" s="7">
        <f>IF(P2459&gt;0,RANK(P2459,(N2459:P2459,Q2459:AE2459)),0)</f>
        <v>3</v>
      </c>
      <c r="G2459" s="1">
        <f t="shared" si="963"/>
        <v>561</v>
      </c>
      <c r="H2459" s="2">
        <f t="shared" si="964"/>
        <v>7.2724915737619911E-2</v>
      </c>
      <c r="I2459" s="2"/>
      <c r="J2459" s="2">
        <f t="shared" si="967"/>
        <v>0.45281306715063518</v>
      </c>
      <c r="K2459" s="2">
        <f t="shared" si="968"/>
        <v>0.52553798288825515</v>
      </c>
      <c r="L2459" s="2">
        <f t="shared" si="969"/>
        <v>1.0889292196007259E-2</v>
      </c>
      <c r="M2459" s="2">
        <f t="shared" si="970"/>
        <v>1.0759657765102406E-2</v>
      </c>
      <c r="N2459" s="66">
        <v>3493</v>
      </c>
      <c r="O2459" s="66">
        <v>4054</v>
      </c>
      <c r="P2459" s="66">
        <v>84</v>
      </c>
      <c r="Q2459" s="66">
        <v>44</v>
      </c>
      <c r="S2459" s="66">
        <v>39</v>
      </c>
      <c r="AN2459" s="7">
        <f>IF(Q2459&gt;0,RANK(Q2459,(N2459:P2459,Q2459:AE2459)),0)</f>
        <v>4</v>
      </c>
      <c r="AO2459" s="7">
        <f>IF(R2459&gt;0,RANK(R2459,(N2459:P2459,Q2459:AE2459)),0)</f>
        <v>0</v>
      </c>
      <c r="AP2459" s="7">
        <f>IF(T2459&gt;0,RANK(T2459,(N2459:P2459,Q2459:AE2459)),0)</f>
        <v>0</v>
      </c>
      <c r="AQ2459" s="7">
        <f>IF(S2459&gt;0,RANK(S2459,(N2459:P2459,Q2459:AE2459)),0)</f>
        <v>5</v>
      </c>
      <c r="AR2459" s="2">
        <f t="shared" si="971"/>
        <v>5.7039149598133261E-3</v>
      </c>
      <c r="AS2459" s="2">
        <f t="shared" si="972"/>
        <v>0</v>
      </c>
      <c r="AT2459" s="2">
        <f t="shared" si="973"/>
        <v>0</v>
      </c>
      <c r="AU2459" s="2">
        <f t="shared" si="974"/>
        <v>5.0557428052890848E-3</v>
      </c>
      <c r="AW2459" t="s">
        <v>1650</v>
      </c>
      <c r="AX2459" t="s">
        <v>2000</v>
      </c>
      <c r="AY2459">
        <v>1</v>
      </c>
      <c r="BA2459" s="119">
        <v>46</v>
      </c>
      <c r="BB2459" s="121">
        <v>5</v>
      </c>
      <c r="BC2459" s="125">
        <f t="shared" si="962"/>
        <v>46005</v>
      </c>
      <c r="BE2459" s="7" t="s">
        <v>228</v>
      </c>
      <c r="BR2459" s="1" t="s">
        <v>3534</v>
      </c>
    </row>
    <row r="2460" spans="1:70" hidden="1" outlineLevel="1">
      <c r="A2460" t="s">
        <v>2446</v>
      </c>
      <c r="B2460" t="s">
        <v>2000</v>
      </c>
      <c r="C2460" s="1">
        <f t="shared" si="966"/>
        <v>1208</v>
      </c>
      <c r="D2460" s="7">
        <f>IF(N2460&gt;0, RANK(N2460,(N2460:P2460,Q2460:AE2460)),0)</f>
        <v>2</v>
      </c>
      <c r="E2460" s="7">
        <f>IF(O2460&gt;0,RANK(O2460,(N2460:P2460,Q2460:AE2460)),0)</f>
        <v>1</v>
      </c>
      <c r="F2460" s="7">
        <f>IF(P2460&gt;0,RANK(P2460,(N2460:P2460,Q2460:AE2460)),0)</f>
        <v>3</v>
      </c>
      <c r="G2460" s="1">
        <f t="shared" si="963"/>
        <v>57</v>
      </c>
      <c r="H2460" s="2">
        <f t="shared" si="964"/>
        <v>4.7185430463576157E-2</v>
      </c>
      <c r="I2460" s="2"/>
      <c r="J2460" s="2">
        <f t="shared" si="967"/>
        <v>0.46109271523178808</v>
      </c>
      <c r="K2460" s="2">
        <f t="shared" si="968"/>
        <v>0.50827814569536423</v>
      </c>
      <c r="L2460" s="2">
        <f t="shared" si="969"/>
        <v>1.5728476821192054E-2</v>
      </c>
      <c r="M2460" s="2">
        <f t="shared" si="970"/>
        <v>1.4900662251655646E-2</v>
      </c>
      <c r="N2460" s="66">
        <v>557</v>
      </c>
      <c r="O2460" s="66">
        <v>614</v>
      </c>
      <c r="P2460" s="66">
        <v>19</v>
      </c>
      <c r="Q2460" s="66">
        <v>7</v>
      </c>
      <c r="S2460" s="66">
        <v>11</v>
      </c>
      <c r="AN2460" s="7">
        <f>IF(Q2460&gt;0,RANK(Q2460,(N2460:P2460,Q2460:AE2460)),0)</f>
        <v>5</v>
      </c>
      <c r="AO2460" s="7">
        <f>IF(R2460&gt;0,RANK(R2460,(N2460:P2460,Q2460:AE2460)),0)</f>
        <v>0</v>
      </c>
      <c r="AP2460" s="7">
        <f>IF(T2460&gt;0,RANK(T2460,(N2460:P2460,Q2460:AE2460)),0)</f>
        <v>0</v>
      </c>
      <c r="AQ2460" s="7">
        <f>IF(S2460&gt;0,RANK(S2460,(N2460:P2460,Q2460:AE2460)),0)</f>
        <v>4</v>
      </c>
      <c r="AR2460" s="2">
        <f t="shared" si="971"/>
        <v>5.794701986754967E-3</v>
      </c>
      <c r="AS2460" s="2">
        <f t="shared" si="972"/>
        <v>0</v>
      </c>
      <c r="AT2460" s="2">
        <f t="shared" si="973"/>
        <v>0</v>
      </c>
      <c r="AU2460" s="2">
        <f t="shared" si="974"/>
        <v>9.1059602649006619E-3</v>
      </c>
      <c r="AW2460" t="s">
        <v>2446</v>
      </c>
      <c r="AX2460" t="s">
        <v>2000</v>
      </c>
      <c r="AY2460">
        <v>1</v>
      </c>
      <c r="BA2460" s="119">
        <v>46</v>
      </c>
      <c r="BB2460" s="121">
        <v>7</v>
      </c>
      <c r="BC2460" s="125">
        <f t="shared" si="962"/>
        <v>46007</v>
      </c>
      <c r="BE2460" s="7" t="s">
        <v>228</v>
      </c>
      <c r="BR2460" s="1" t="s">
        <v>2788</v>
      </c>
    </row>
    <row r="2461" spans="1:70" hidden="1" outlineLevel="1">
      <c r="A2461" t="s">
        <v>2447</v>
      </c>
      <c r="B2461" t="s">
        <v>2000</v>
      </c>
      <c r="C2461" s="1">
        <f t="shared" si="966"/>
        <v>3175</v>
      </c>
      <c r="D2461" s="7">
        <f>IF(N2461&gt;0, RANK(N2461,(N2461:P2461,Q2461:AE2461)),0)</f>
        <v>2</v>
      </c>
      <c r="E2461" s="7">
        <f>IF(O2461&gt;0,RANK(O2461,(N2461:P2461,Q2461:AE2461)),0)</f>
        <v>1</v>
      </c>
      <c r="F2461" s="7">
        <f>IF(P2461&gt;0,RANK(P2461,(N2461:P2461,Q2461:AE2461)),0)</f>
        <v>3</v>
      </c>
      <c r="G2461" s="1">
        <f t="shared" si="963"/>
        <v>345</v>
      </c>
      <c r="H2461" s="2">
        <f t="shared" si="964"/>
        <v>0.10866141732283464</v>
      </c>
      <c r="I2461" s="2"/>
      <c r="J2461" s="2">
        <f t="shared" si="967"/>
        <v>0.43055118110236218</v>
      </c>
      <c r="K2461" s="2">
        <f t="shared" si="968"/>
        <v>0.53921259842519687</v>
      </c>
      <c r="L2461" s="2">
        <f t="shared" si="969"/>
        <v>1.858267716535433E-2</v>
      </c>
      <c r="M2461" s="2">
        <f t="shared" si="970"/>
        <v>1.1653543307086681E-2</v>
      </c>
      <c r="N2461" s="66">
        <v>1367</v>
      </c>
      <c r="O2461" s="66">
        <v>1712</v>
      </c>
      <c r="P2461" s="66">
        <v>59</v>
      </c>
      <c r="Q2461" s="66">
        <v>16</v>
      </c>
      <c r="S2461" s="66">
        <v>21</v>
      </c>
      <c r="AN2461" s="7">
        <f>IF(Q2461&gt;0,RANK(Q2461,(N2461:P2461,Q2461:AE2461)),0)</f>
        <v>5</v>
      </c>
      <c r="AO2461" s="7">
        <f>IF(R2461&gt;0,RANK(R2461,(N2461:P2461,Q2461:AE2461)),0)</f>
        <v>0</v>
      </c>
      <c r="AP2461" s="7">
        <f>IF(T2461&gt;0,RANK(T2461,(N2461:P2461,Q2461:AE2461)),0)</f>
        <v>0</v>
      </c>
      <c r="AQ2461" s="7">
        <f>IF(S2461&gt;0,RANK(S2461,(N2461:P2461,Q2461:AE2461)),0)</f>
        <v>4</v>
      </c>
      <c r="AR2461" s="2">
        <f t="shared" si="971"/>
        <v>5.0393700787401572E-3</v>
      </c>
      <c r="AS2461" s="2">
        <f t="shared" si="972"/>
        <v>0</v>
      </c>
      <c r="AT2461" s="2">
        <f t="shared" si="973"/>
        <v>0</v>
      </c>
      <c r="AU2461" s="2">
        <f t="shared" si="974"/>
        <v>6.6141732283464564E-3</v>
      </c>
      <c r="AW2461" t="s">
        <v>2447</v>
      </c>
      <c r="AX2461" t="s">
        <v>2000</v>
      </c>
      <c r="AY2461">
        <v>1</v>
      </c>
      <c r="BA2461" s="119">
        <v>46</v>
      </c>
      <c r="BB2461" s="121">
        <v>9</v>
      </c>
      <c r="BC2461" s="125">
        <f t="shared" si="962"/>
        <v>46009</v>
      </c>
      <c r="BE2461" s="7" t="s">
        <v>228</v>
      </c>
      <c r="BR2461" s="1" t="s">
        <v>2788</v>
      </c>
    </row>
    <row r="2462" spans="1:70" hidden="1" outlineLevel="1">
      <c r="A2462" t="s">
        <v>792</v>
      </c>
      <c r="B2462" t="s">
        <v>2000</v>
      </c>
      <c r="C2462" s="1">
        <f t="shared" si="966"/>
        <v>13945</v>
      </c>
      <c r="D2462" s="7">
        <f>IF(N2462&gt;0, RANK(N2462,(N2462:P2462,Q2462:AE2462)),0)</f>
        <v>1</v>
      </c>
      <c r="E2462" s="7">
        <f>IF(O2462&gt;0,RANK(O2462,(N2462:P2462,Q2462:AE2462)),0)</f>
        <v>2</v>
      </c>
      <c r="F2462" s="7">
        <f>IF(P2462&gt;0,RANK(P2462,(N2462:P2462,Q2462:AE2462)),0)</f>
        <v>3</v>
      </c>
      <c r="G2462" s="1">
        <f t="shared" si="963"/>
        <v>776</v>
      </c>
      <c r="H2462" s="2">
        <f t="shared" si="964"/>
        <v>5.5647185371100756E-2</v>
      </c>
      <c r="I2462" s="2"/>
      <c r="J2462" s="2">
        <f t="shared" si="967"/>
        <v>0.51681606310505557</v>
      </c>
      <c r="K2462" s="2">
        <f t="shared" si="968"/>
        <v>0.46116887773395482</v>
      </c>
      <c r="L2462" s="2">
        <f t="shared" si="969"/>
        <v>1.1186805306561491E-2</v>
      </c>
      <c r="M2462" s="2">
        <f t="shared" si="970"/>
        <v>1.0828253854428123E-2</v>
      </c>
      <c r="N2462" s="66">
        <v>7207</v>
      </c>
      <c r="O2462" s="66">
        <v>6431</v>
      </c>
      <c r="P2462" s="66">
        <v>156</v>
      </c>
      <c r="Q2462" s="66">
        <v>83</v>
      </c>
      <c r="S2462" s="66">
        <v>68</v>
      </c>
      <c r="AN2462" s="7">
        <f>IF(Q2462&gt;0,RANK(Q2462,(N2462:P2462,Q2462:AE2462)),0)</f>
        <v>4</v>
      </c>
      <c r="AO2462" s="7">
        <f>IF(R2462&gt;0,RANK(R2462,(N2462:P2462,Q2462:AE2462)),0)</f>
        <v>0</v>
      </c>
      <c r="AP2462" s="7">
        <f>IF(T2462&gt;0,RANK(T2462,(N2462:P2462,Q2462:AE2462)),0)</f>
        <v>0</v>
      </c>
      <c r="AQ2462" s="7">
        <f>IF(S2462&gt;0,RANK(S2462,(N2462:P2462,Q2462:AE2462)),0)</f>
        <v>5</v>
      </c>
      <c r="AR2462" s="2">
        <f t="shared" si="971"/>
        <v>5.9519541054141268E-3</v>
      </c>
      <c r="AS2462" s="2">
        <f t="shared" si="972"/>
        <v>0</v>
      </c>
      <c r="AT2462" s="2">
        <f t="shared" si="973"/>
        <v>0</v>
      </c>
      <c r="AU2462" s="2">
        <f t="shared" si="974"/>
        <v>4.8762997490139834E-3</v>
      </c>
      <c r="AW2462" t="s">
        <v>792</v>
      </c>
      <c r="AX2462" t="s">
        <v>2000</v>
      </c>
      <c r="AY2462">
        <v>1</v>
      </c>
      <c r="BA2462" s="119">
        <v>46</v>
      </c>
      <c r="BB2462" s="121">
        <v>11</v>
      </c>
      <c r="BC2462" s="125">
        <f t="shared" si="962"/>
        <v>46011</v>
      </c>
      <c r="BE2462" s="7" t="s">
        <v>228</v>
      </c>
      <c r="BR2462" s="1" t="s">
        <v>3534</v>
      </c>
    </row>
    <row r="2463" spans="1:70" hidden="1" outlineLevel="1">
      <c r="A2463" t="s">
        <v>1256</v>
      </c>
      <c r="B2463" t="s">
        <v>2000</v>
      </c>
      <c r="C2463" s="1">
        <f t="shared" si="966"/>
        <v>17426</v>
      </c>
      <c r="D2463" s="7">
        <f>IF(N2463&gt;0, RANK(N2463,(N2463:P2463,Q2463:AE2463)),0)</f>
        <v>1</v>
      </c>
      <c r="E2463" s="7">
        <f>IF(O2463&gt;0,RANK(O2463,(N2463:P2463,Q2463:AE2463)),0)</f>
        <v>2</v>
      </c>
      <c r="F2463" s="7">
        <f>IF(P2463&gt;0,RANK(P2463,(N2463:P2463,Q2463:AE2463)),0)</f>
        <v>3</v>
      </c>
      <c r="G2463" s="1">
        <f t="shared" si="963"/>
        <v>974</v>
      </c>
      <c r="H2463" s="2">
        <f t="shared" si="964"/>
        <v>5.589349248249742E-2</v>
      </c>
      <c r="I2463" s="2"/>
      <c r="J2463" s="2">
        <f t="shared" si="967"/>
        <v>0.51882244921381848</v>
      </c>
      <c r="K2463" s="2">
        <f t="shared" si="968"/>
        <v>0.46292895673132101</v>
      </c>
      <c r="L2463" s="2">
        <f t="shared" si="969"/>
        <v>9.9276942499713066E-3</v>
      </c>
      <c r="M2463" s="2">
        <f t="shared" si="970"/>
        <v>8.3208998048892053E-3</v>
      </c>
      <c r="N2463" s="66">
        <v>9041</v>
      </c>
      <c r="O2463" s="66">
        <v>8067</v>
      </c>
      <c r="P2463" s="66">
        <v>173</v>
      </c>
      <c r="Q2463" s="66">
        <v>73</v>
      </c>
      <c r="S2463" s="66">
        <v>72</v>
      </c>
      <c r="AN2463" s="7">
        <f>IF(Q2463&gt;0,RANK(Q2463,(N2463:P2463,Q2463:AE2463)),0)</f>
        <v>4</v>
      </c>
      <c r="AO2463" s="7">
        <f>IF(R2463&gt;0,RANK(R2463,(N2463:P2463,Q2463:AE2463)),0)</f>
        <v>0</v>
      </c>
      <c r="AP2463" s="7">
        <f>IF(T2463&gt;0,RANK(T2463,(N2463:P2463,Q2463:AE2463)),0)</f>
        <v>0</v>
      </c>
      <c r="AQ2463" s="7">
        <f>IF(S2463&gt;0,RANK(S2463,(N2463:P2463,Q2463:AE2463)),0)</f>
        <v>5</v>
      </c>
      <c r="AR2463" s="2">
        <f t="shared" si="971"/>
        <v>4.1891426603925166E-3</v>
      </c>
      <c r="AS2463" s="2">
        <f t="shared" si="972"/>
        <v>0</v>
      </c>
      <c r="AT2463" s="2">
        <f t="shared" si="973"/>
        <v>0</v>
      </c>
      <c r="AU2463" s="2">
        <f t="shared" si="974"/>
        <v>4.1317571444967286E-3</v>
      </c>
      <c r="AW2463" t="s">
        <v>1256</v>
      </c>
      <c r="AX2463" t="s">
        <v>2000</v>
      </c>
      <c r="AY2463">
        <v>1</v>
      </c>
      <c r="BA2463" s="119">
        <v>46</v>
      </c>
      <c r="BB2463" s="121">
        <v>13</v>
      </c>
      <c r="BC2463" s="125">
        <f t="shared" si="962"/>
        <v>46013</v>
      </c>
      <c r="BE2463" s="7" t="s">
        <v>228</v>
      </c>
      <c r="BR2463" s="1" t="s">
        <v>3071</v>
      </c>
    </row>
    <row r="2464" spans="1:70" hidden="1" outlineLevel="1">
      <c r="A2464" t="s">
        <v>987</v>
      </c>
      <c r="B2464" t="s">
        <v>2000</v>
      </c>
      <c r="C2464" s="1">
        <f t="shared" si="966"/>
        <v>2439</v>
      </c>
      <c r="D2464" s="7">
        <f>IF(N2464&gt;0, RANK(N2464,(N2464:P2464,Q2464:AE2464)),0)</f>
        <v>2</v>
      </c>
      <c r="E2464" s="7">
        <f>IF(O2464&gt;0,RANK(O2464,(N2464:P2464,Q2464:AE2464)),0)</f>
        <v>1</v>
      </c>
      <c r="F2464" s="7">
        <f>IF(P2464&gt;0,RANK(P2464,(N2464:P2464,Q2464:AE2464)),0)</f>
        <v>3</v>
      </c>
      <c r="G2464" s="1">
        <f t="shared" si="963"/>
        <v>442</v>
      </c>
      <c r="H2464" s="2">
        <f t="shared" si="964"/>
        <v>0.18122181221812217</v>
      </c>
      <c r="I2464" s="2"/>
      <c r="J2464" s="2">
        <f t="shared" si="967"/>
        <v>0.39565395653956542</v>
      </c>
      <c r="K2464" s="2">
        <f t="shared" si="968"/>
        <v>0.57687576875768753</v>
      </c>
      <c r="L2464" s="2">
        <f t="shared" si="969"/>
        <v>1.3530135301353014E-2</v>
      </c>
      <c r="M2464" s="2">
        <f t="shared" si="970"/>
        <v>1.3940139401394085E-2</v>
      </c>
      <c r="N2464" s="66">
        <v>965</v>
      </c>
      <c r="O2464" s="66">
        <v>1407</v>
      </c>
      <c r="P2464" s="66">
        <v>33</v>
      </c>
      <c r="Q2464" s="66">
        <v>18</v>
      </c>
      <c r="S2464" s="66">
        <v>16</v>
      </c>
      <c r="AN2464" s="7">
        <f>IF(Q2464&gt;0,RANK(Q2464,(N2464:P2464,Q2464:AE2464)),0)</f>
        <v>4</v>
      </c>
      <c r="AO2464" s="7">
        <f>IF(R2464&gt;0,RANK(R2464,(N2464:P2464,Q2464:AE2464)),0)</f>
        <v>0</v>
      </c>
      <c r="AP2464" s="7">
        <f>IF(T2464&gt;0,RANK(T2464,(N2464:P2464,Q2464:AE2464)),0)</f>
        <v>0</v>
      </c>
      <c r="AQ2464" s="7">
        <f>IF(S2464&gt;0,RANK(S2464,(N2464:P2464,Q2464:AE2464)),0)</f>
        <v>5</v>
      </c>
      <c r="AR2464" s="2">
        <f t="shared" si="971"/>
        <v>7.3800738007380072E-3</v>
      </c>
      <c r="AS2464" s="2">
        <f t="shared" si="972"/>
        <v>0</v>
      </c>
      <c r="AT2464" s="2">
        <f t="shared" si="973"/>
        <v>0</v>
      </c>
      <c r="AU2464" s="2">
        <f t="shared" si="974"/>
        <v>6.5600656006560062E-3</v>
      </c>
      <c r="AW2464" t="s">
        <v>987</v>
      </c>
      <c r="AX2464" t="s">
        <v>2000</v>
      </c>
      <c r="AY2464">
        <v>1</v>
      </c>
      <c r="BA2464" s="119">
        <v>46</v>
      </c>
      <c r="BB2464" s="121">
        <v>15</v>
      </c>
      <c r="BC2464" s="125">
        <f t="shared" si="962"/>
        <v>46015</v>
      </c>
      <c r="BE2464" s="7" t="s">
        <v>228</v>
      </c>
      <c r="BR2464" s="1" t="s">
        <v>3534</v>
      </c>
    </row>
    <row r="2465" spans="1:70" hidden="1" outlineLevel="1">
      <c r="A2465" t="s">
        <v>1487</v>
      </c>
      <c r="B2465" t="s">
        <v>2000</v>
      </c>
      <c r="C2465" s="1">
        <f t="shared" si="966"/>
        <v>619</v>
      </c>
      <c r="D2465" s="7">
        <f>IF(N2465&gt;0, RANK(N2465,(N2465:P2465,Q2465:AE2465)),0)</f>
        <v>1</v>
      </c>
      <c r="E2465" s="7">
        <f>IF(O2465&gt;0,RANK(O2465,(N2465:P2465,Q2465:AE2465)),0)</f>
        <v>2</v>
      </c>
      <c r="F2465" s="7">
        <f>IF(P2465&gt;0,RANK(P2465,(N2465:P2465,Q2465:AE2465)),0)</f>
        <v>3</v>
      </c>
      <c r="G2465" s="1">
        <f t="shared" si="963"/>
        <v>298</v>
      </c>
      <c r="H2465" s="2">
        <f t="shared" si="964"/>
        <v>0.48142164781906299</v>
      </c>
      <c r="I2465" s="2"/>
      <c r="J2465" s="2">
        <f t="shared" si="967"/>
        <v>0.7334410339256866</v>
      </c>
      <c r="K2465" s="2">
        <f t="shared" si="968"/>
        <v>0.25201938610662361</v>
      </c>
      <c r="L2465" s="2">
        <f t="shared" si="969"/>
        <v>1.1308562197092083E-2</v>
      </c>
      <c r="M2465" s="2">
        <f t="shared" si="970"/>
        <v>3.2310177705977029E-3</v>
      </c>
      <c r="N2465" s="66">
        <v>454</v>
      </c>
      <c r="O2465" s="66">
        <v>156</v>
      </c>
      <c r="P2465" s="66">
        <v>7</v>
      </c>
      <c r="Q2465" s="66">
        <v>1</v>
      </c>
      <c r="S2465" s="66">
        <v>1</v>
      </c>
      <c r="AN2465" s="7">
        <f>IF(Q2465&gt;0,RANK(Q2465,(N2465:P2465,Q2465:AE2465)),0)</f>
        <v>4</v>
      </c>
      <c r="AO2465" s="7">
        <f>IF(R2465&gt;0,RANK(R2465,(N2465:P2465,Q2465:AE2465)),0)</f>
        <v>0</v>
      </c>
      <c r="AP2465" s="7">
        <f>IF(T2465&gt;0,RANK(T2465,(N2465:P2465,Q2465:AE2465)),0)</f>
        <v>0</v>
      </c>
      <c r="AQ2465" s="7">
        <f>IF(S2465&gt;0,RANK(S2465,(N2465:P2465,Q2465:AE2465)),0)</f>
        <v>4</v>
      </c>
      <c r="AR2465" s="2">
        <f t="shared" si="971"/>
        <v>1.6155088852988692E-3</v>
      </c>
      <c r="AS2465" s="2">
        <f t="shared" si="972"/>
        <v>0</v>
      </c>
      <c r="AT2465" s="2">
        <f t="shared" si="973"/>
        <v>0</v>
      </c>
      <c r="AU2465" s="2">
        <f t="shared" si="974"/>
        <v>1.6155088852988692E-3</v>
      </c>
      <c r="AW2465" t="s">
        <v>1487</v>
      </c>
      <c r="AX2465" t="s">
        <v>2000</v>
      </c>
      <c r="AY2465">
        <v>1</v>
      </c>
      <c r="BA2465" s="119">
        <v>46</v>
      </c>
      <c r="BB2465" s="121">
        <v>17</v>
      </c>
      <c r="BC2465" s="125">
        <f t="shared" si="962"/>
        <v>46017</v>
      </c>
      <c r="BE2465" s="7" t="s">
        <v>228</v>
      </c>
      <c r="BR2465" s="1" t="s">
        <v>549</v>
      </c>
    </row>
    <row r="2466" spans="1:70" hidden="1" outlineLevel="1">
      <c r="A2466" t="s">
        <v>1756</v>
      </c>
      <c r="B2466" t="s">
        <v>2000</v>
      </c>
      <c r="C2466" s="1">
        <f t="shared" si="966"/>
        <v>4256</v>
      </c>
      <c r="D2466" s="7">
        <f>IF(N2466&gt;0, RANK(N2466,(N2466:P2466,Q2466:AE2466)),0)</f>
        <v>2</v>
      </c>
      <c r="E2466" s="7">
        <f>IF(O2466&gt;0,RANK(O2466,(N2466:P2466,Q2466:AE2466)),0)</f>
        <v>1</v>
      </c>
      <c r="F2466" s="7">
        <f>IF(P2466&gt;0,RANK(P2466,(N2466:P2466,Q2466:AE2466)),0)</f>
        <v>3</v>
      </c>
      <c r="G2466" s="1">
        <f t="shared" si="963"/>
        <v>1515</v>
      </c>
      <c r="H2466" s="2">
        <f t="shared" si="964"/>
        <v>0.35596804511278196</v>
      </c>
      <c r="I2466" s="2"/>
      <c r="J2466" s="2">
        <f t="shared" si="967"/>
        <v>0.30686090225563911</v>
      </c>
      <c r="K2466" s="2">
        <f t="shared" si="968"/>
        <v>0.66282894736842102</v>
      </c>
      <c r="L2466" s="2">
        <f t="shared" si="969"/>
        <v>1.1983082706766917E-2</v>
      </c>
      <c r="M2466" s="2">
        <f t="shared" si="970"/>
        <v>1.8327067669172956E-2</v>
      </c>
      <c r="N2466" s="66">
        <v>1306</v>
      </c>
      <c r="O2466" s="66">
        <v>2821</v>
      </c>
      <c r="P2466" s="66">
        <v>51</v>
      </c>
      <c r="Q2466" s="66">
        <v>33</v>
      </c>
      <c r="S2466" s="66">
        <v>45</v>
      </c>
      <c r="AN2466" s="7">
        <f>IF(Q2466&gt;0,RANK(Q2466,(N2466:P2466,Q2466:AE2466)),0)</f>
        <v>5</v>
      </c>
      <c r="AO2466" s="7">
        <f>IF(R2466&gt;0,RANK(R2466,(N2466:P2466,Q2466:AE2466)),0)</f>
        <v>0</v>
      </c>
      <c r="AP2466" s="7">
        <f>IF(T2466&gt;0,RANK(T2466,(N2466:P2466,Q2466:AE2466)),0)</f>
        <v>0</v>
      </c>
      <c r="AQ2466" s="7">
        <f>IF(S2466&gt;0,RANK(S2466,(N2466:P2466,Q2466:AE2466)),0)</f>
        <v>4</v>
      </c>
      <c r="AR2466" s="2">
        <f t="shared" si="971"/>
        <v>7.7537593984962402E-3</v>
      </c>
      <c r="AS2466" s="2">
        <f t="shared" si="972"/>
        <v>0</v>
      </c>
      <c r="AT2466" s="2">
        <f t="shared" si="973"/>
        <v>0</v>
      </c>
      <c r="AU2466" s="2">
        <f t="shared" si="974"/>
        <v>1.0573308270676691E-2</v>
      </c>
      <c r="AW2466" t="s">
        <v>1756</v>
      </c>
      <c r="AX2466" t="s">
        <v>2000</v>
      </c>
      <c r="AY2466">
        <v>1</v>
      </c>
      <c r="BA2466" s="119">
        <v>46</v>
      </c>
      <c r="BB2466" s="121">
        <v>19</v>
      </c>
      <c r="BC2466" s="125">
        <f t="shared" si="962"/>
        <v>46019</v>
      </c>
      <c r="BE2466" s="7" t="s">
        <v>228</v>
      </c>
      <c r="BR2466" s="1" t="s">
        <v>3534</v>
      </c>
    </row>
    <row r="2467" spans="1:70" hidden="1" outlineLevel="1">
      <c r="A2467" t="s">
        <v>2392</v>
      </c>
      <c r="B2467" t="s">
        <v>2000</v>
      </c>
      <c r="C2467" s="1">
        <f t="shared" si="966"/>
        <v>854</v>
      </c>
      <c r="D2467" s="7">
        <f>IF(N2467&gt;0, RANK(N2467,(N2467:P2467,Q2467:AE2467)),0)</f>
        <v>2</v>
      </c>
      <c r="E2467" s="7">
        <f>IF(O2467&gt;0,RANK(O2467,(N2467:P2467,Q2467:AE2467)),0)</f>
        <v>1</v>
      </c>
      <c r="F2467" s="7">
        <f>IF(P2467&gt;0,RANK(P2467,(N2467:P2467,Q2467:AE2467)),0)</f>
        <v>3</v>
      </c>
      <c r="G2467" s="1">
        <f t="shared" si="963"/>
        <v>348</v>
      </c>
      <c r="H2467" s="2">
        <f t="shared" si="964"/>
        <v>0.40749414519906324</v>
      </c>
      <c r="I2467" s="2"/>
      <c r="J2467" s="2">
        <f t="shared" si="967"/>
        <v>0.28454332552693207</v>
      </c>
      <c r="K2467" s="2">
        <f t="shared" si="968"/>
        <v>0.69203747072599531</v>
      </c>
      <c r="L2467" s="2">
        <f t="shared" si="969"/>
        <v>1.1709601873536301E-2</v>
      </c>
      <c r="M2467" s="2">
        <f t="shared" si="970"/>
        <v>1.1709601873536325E-2</v>
      </c>
      <c r="N2467" s="66">
        <v>243</v>
      </c>
      <c r="O2467" s="66">
        <v>591</v>
      </c>
      <c r="P2467" s="66">
        <v>10</v>
      </c>
      <c r="Q2467" s="66">
        <v>2</v>
      </c>
      <c r="S2467" s="66">
        <v>8</v>
      </c>
      <c r="AN2467" s="7">
        <f>IF(Q2467&gt;0,RANK(Q2467,(N2467:P2467,Q2467:AE2467)),0)</f>
        <v>5</v>
      </c>
      <c r="AO2467" s="7">
        <f>IF(R2467&gt;0,RANK(R2467,(N2467:P2467,Q2467:AE2467)),0)</f>
        <v>0</v>
      </c>
      <c r="AP2467" s="7">
        <f>IF(T2467&gt;0,RANK(T2467,(N2467:P2467,Q2467:AE2467)),0)</f>
        <v>0</v>
      </c>
      <c r="AQ2467" s="7">
        <f>IF(S2467&gt;0,RANK(S2467,(N2467:P2467,Q2467:AE2467)),0)</f>
        <v>4</v>
      </c>
      <c r="AR2467" s="2">
        <f t="shared" si="971"/>
        <v>2.34192037470726E-3</v>
      </c>
      <c r="AS2467" s="2">
        <f t="shared" si="972"/>
        <v>0</v>
      </c>
      <c r="AT2467" s="2">
        <f t="shared" si="973"/>
        <v>0</v>
      </c>
      <c r="AU2467" s="2">
        <f t="shared" si="974"/>
        <v>9.3676814988290398E-3</v>
      </c>
      <c r="AW2467" t="s">
        <v>2392</v>
      </c>
      <c r="AX2467" t="s">
        <v>2000</v>
      </c>
      <c r="AY2467">
        <v>1</v>
      </c>
      <c r="BA2467" s="119">
        <v>46</v>
      </c>
      <c r="BB2467" s="121">
        <v>21</v>
      </c>
      <c r="BC2467" s="125">
        <f t="shared" si="962"/>
        <v>46021</v>
      </c>
      <c r="BE2467" s="7" t="s">
        <v>228</v>
      </c>
      <c r="BR2467" s="1" t="s">
        <v>549</v>
      </c>
    </row>
    <row r="2468" spans="1:70" hidden="1" outlineLevel="1">
      <c r="A2468" t="s">
        <v>3132</v>
      </c>
      <c r="B2468" t="s">
        <v>2000</v>
      </c>
      <c r="C2468" s="1">
        <f t="shared" si="966"/>
        <v>3978</v>
      </c>
      <c r="D2468" s="7">
        <f>IF(N2468&gt;0, RANK(N2468,(N2468:P2468,Q2468:AE2468)),0)</f>
        <v>2</v>
      </c>
      <c r="E2468" s="7">
        <f>IF(O2468&gt;0,RANK(O2468,(N2468:P2468,Q2468:AE2468)),0)</f>
        <v>1</v>
      </c>
      <c r="F2468" s="7">
        <f>IF(P2468&gt;0,RANK(P2468,(N2468:P2468,Q2468:AE2468)),0)</f>
        <v>3</v>
      </c>
      <c r="G2468" s="1">
        <f t="shared" si="963"/>
        <v>302</v>
      </c>
      <c r="H2468" s="2">
        <f t="shared" si="964"/>
        <v>7.5917546505781794E-2</v>
      </c>
      <c r="I2468" s="2"/>
      <c r="J2468" s="2">
        <f t="shared" si="967"/>
        <v>0.45424836601307189</v>
      </c>
      <c r="K2468" s="2">
        <f t="shared" si="968"/>
        <v>0.5301659125188537</v>
      </c>
      <c r="L2468" s="2">
        <f t="shared" si="969"/>
        <v>1.0306686777275012E-2</v>
      </c>
      <c r="M2468" s="2">
        <f t="shared" si="970"/>
        <v>5.2790346907994525E-3</v>
      </c>
      <c r="N2468" s="66">
        <v>1807</v>
      </c>
      <c r="O2468" s="66">
        <v>2109</v>
      </c>
      <c r="P2468" s="66">
        <v>41</v>
      </c>
      <c r="Q2468" s="66">
        <v>13</v>
      </c>
      <c r="S2468" s="66">
        <v>8</v>
      </c>
      <c r="AN2468" s="7">
        <f>IF(Q2468&gt;0,RANK(Q2468,(N2468:P2468,Q2468:AE2468)),0)</f>
        <v>4</v>
      </c>
      <c r="AO2468" s="7">
        <f>IF(R2468&gt;0,RANK(R2468,(N2468:P2468,Q2468:AE2468)),0)</f>
        <v>0</v>
      </c>
      <c r="AP2468" s="7">
        <f>IF(T2468&gt;0,RANK(T2468,(N2468:P2468,Q2468:AE2468)),0)</f>
        <v>0</v>
      </c>
      <c r="AQ2468" s="7">
        <f>IF(S2468&gt;0,RANK(S2468,(N2468:P2468,Q2468:AE2468)),0)</f>
        <v>5</v>
      </c>
      <c r="AR2468" s="2">
        <f t="shared" si="971"/>
        <v>3.2679738562091504E-3</v>
      </c>
      <c r="AS2468" s="2">
        <f t="shared" si="972"/>
        <v>0</v>
      </c>
      <c r="AT2468" s="2">
        <f t="shared" si="973"/>
        <v>0</v>
      </c>
      <c r="AU2468" s="2">
        <f t="shared" si="974"/>
        <v>2.0110608345902461E-3</v>
      </c>
      <c r="AW2468" t="s">
        <v>3132</v>
      </c>
      <c r="AX2468" t="s">
        <v>2000</v>
      </c>
      <c r="AY2468">
        <v>1</v>
      </c>
      <c r="BA2468" s="119">
        <v>46</v>
      </c>
      <c r="BB2468" s="121">
        <v>23</v>
      </c>
      <c r="BC2468" s="125">
        <f t="shared" si="962"/>
        <v>46023</v>
      </c>
      <c r="BE2468" s="7" t="s">
        <v>228</v>
      </c>
      <c r="BR2468" s="1" t="s">
        <v>3534</v>
      </c>
    </row>
    <row r="2469" spans="1:70" hidden="1" outlineLevel="1">
      <c r="A2469" t="s">
        <v>2895</v>
      </c>
      <c r="B2469" t="s">
        <v>2000</v>
      </c>
      <c r="C2469" s="1">
        <f t="shared" si="966"/>
        <v>1940</v>
      </c>
      <c r="D2469" s="7">
        <f>IF(N2469&gt;0, RANK(N2469,(N2469:P2469,Q2469:AE2469)),0)</f>
        <v>2</v>
      </c>
      <c r="E2469" s="7">
        <f>IF(O2469&gt;0,RANK(O2469,(N2469:P2469,Q2469:AE2469)),0)</f>
        <v>1</v>
      </c>
      <c r="F2469" s="7">
        <f>IF(P2469&gt;0,RANK(P2469,(N2469:P2469,Q2469:AE2469)),0)</f>
        <v>3</v>
      </c>
      <c r="G2469" s="1">
        <f t="shared" si="963"/>
        <v>235</v>
      </c>
      <c r="H2469" s="2">
        <f t="shared" si="964"/>
        <v>0.1211340206185567</v>
      </c>
      <c r="I2469" s="2"/>
      <c r="J2469" s="2">
        <f t="shared" si="967"/>
        <v>0.42783505154639173</v>
      </c>
      <c r="K2469" s="2">
        <f t="shared" si="968"/>
        <v>0.5489690721649485</v>
      </c>
      <c r="L2469" s="2">
        <f t="shared" si="969"/>
        <v>1.0309278350515464E-2</v>
      </c>
      <c r="M2469" s="2">
        <f t="shared" si="970"/>
        <v>1.2886597938144248E-2</v>
      </c>
      <c r="N2469" s="66">
        <v>830</v>
      </c>
      <c r="O2469" s="66">
        <v>1065</v>
      </c>
      <c r="P2469" s="66">
        <v>20</v>
      </c>
      <c r="Q2469" s="66">
        <v>15</v>
      </c>
      <c r="S2469" s="66">
        <v>10</v>
      </c>
      <c r="AN2469" s="7">
        <f>IF(Q2469&gt;0,RANK(Q2469,(N2469:P2469,Q2469:AE2469)),0)</f>
        <v>4</v>
      </c>
      <c r="AO2469" s="7">
        <f>IF(R2469&gt;0,RANK(R2469,(N2469:P2469,Q2469:AE2469)),0)</f>
        <v>0</v>
      </c>
      <c r="AP2469" s="7">
        <f>IF(T2469&gt;0,RANK(T2469,(N2469:P2469,Q2469:AE2469)),0)</f>
        <v>0</v>
      </c>
      <c r="AQ2469" s="7">
        <f>IF(S2469&gt;0,RANK(S2469,(N2469:P2469,Q2469:AE2469)),0)</f>
        <v>5</v>
      </c>
      <c r="AR2469" s="2">
        <f t="shared" si="971"/>
        <v>7.7319587628865982E-3</v>
      </c>
      <c r="AS2469" s="2">
        <f t="shared" si="972"/>
        <v>0</v>
      </c>
      <c r="AT2469" s="2">
        <f t="shared" si="973"/>
        <v>0</v>
      </c>
      <c r="AU2469" s="2">
        <f t="shared" si="974"/>
        <v>5.1546391752577319E-3</v>
      </c>
      <c r="AW2469" t="s">
        <v>2895</v>
      </c>
      <c r="AX2469" t="s">
        <v>2000</v>
      </c>
      <c r="AY2469">
        <v>1</v>
      </c>
      <c r="BA2469" s="119">
        <v>46</v>
      </c>
      <c r="BB2469" s="121">
        <v>25</v>
      </c>
      <c r="BC2469" s="125">
        <f t="shared" si="962"/>
        <v>46025</v>
      </c>
      <c r="BE2469" s="7" t="s">
        <v>228</v>
      </c>
      <c r="BR2469" s="1" t="s">
        <v>549</v>
      </c>
    </row>
    <row r="2470" spans="1:70" hidden="1" outlineLevel="1">
      <c r="A2470" t="s">
        <v>233</v>
      </c>
      <c r="B2470" t="s">
        <v>2000</v>
      </c>
      <c r="C2470" s="1">
        <f t="shared" si="966"/>
        <v>6242</v>
      </c>
      <c r="D2470" s="7">
        <f>IF(N2470&gt;0, RANK(N2470,(N2470:P2470,Q2470:AE2470)),0)</f>
        <v>1</v>
      </c>
      <c r="E2470" s="7">
        <f>IF(O2470&gt;0,RANK(O2470,(N2470:P2470,Q2470:AE2470)),0)</f>
        <v>2</v>
      </c>
      <c r="F2470" s="7">
        <f>IF(P2470&gt;0,RANK(P2470,(N2470:P2470,Q2470:AE2470)),0)</f>
        <v>3</v>
      </c>
      <c r="G2470" s="1">
        <f t="shared" si="963"/>
        <v>1512</v>
      </c>
      <c r="H2470" s="2">
        <f t="shared" si="964"/>
        <v>0.24223005446972123</v>
      </c>
      <c r="I2470" s="2"/>
      <c r="J2470" s="2">
        <f t="shared" si="967"/>
        <v>0.61006087792374242</v>
      </c>
      <c r="K2470" s="2">
        <f t="shared" si="968"/>
        <v>0.36783082345402113</v>
      </c>
      <c r="L2470" s="2">
        <f t="shared" si="969"/>
        <v>1.3297020185837873E-2</v>
      </c>
      <c r="M2470" s="2">
        <f t="shared" si="970"/>
        <v>8.8112784363985827E-3</v>
      </c>
      <c r="N2470" s="66">
        <v>3808</v>
      </c>
      <c r="O2470" s="66">
        <v>2296</v>
      </c>
      <c r="P2470" s="66">
        <v>83</v>
      </c>
      <c r="Q2470" s="66">
        <v>36</v>
      </c>
      <c r="S2470" s="66">
        <v>19</v>
      </c>
      <c r="AN2470" s="7">
        <f>IF(Q2470&gt;0,RANK(Q2470,(N2470:P2470,Q2470:AE2470)),0)</f>
        <v>4</v>
      </c>
      <c r="AO2470" s="7">
        <f>IF(R2470&gt;0,RANK(R2470,(N2470:P2470,Q2470:AE2470)),0)</f>
        <v>0</v>
      </c>
      <c r="AP2470" s="7">
        <f>IF(T2470&gt;0,RANK(T2470,(N2470:P2470,Q2470:AE2470)),0)</f>
        <v>0</v>
      </c>
      <c r="AQ2470" s="7">
        <f>IF(S2470&gt;0,RANK(S2470,(N2470:P2470,Q2470:AE2470)),0)</f>
        <v>5</v>
      </c>
      <c r="AR2470" s="2">
        <f t="shared" si="971"/>
        <v>5.7673822492790771E-3</v>
      </c>
      <c r="AS2470" s="2">
        <f t="shared" si="972"/>
        <v>0</v>
      </c>
      <c r="AT2470" s="2">
        <f t="shared" si="973"/>
        <v>0</v>
      </c>
      <c r="AU2470" s="2">
        <f t="shared" si="974"/>
        <v>3.043896187119513E-3</v>
      </c>
      <c r="AW2470" t="s">
        <v>233</v>
      </c>
      <c r="AX2470" t="s">
        <v>2000</v>
      </c>
      <c r="AY2470">
        <v>1</v>
      </c>
      <c r="BA2470" s="119">
        <v>46</v>
      </c>
      <c r="BB2470" s="121">
        <v>27</v>
      </c>
      <c r="BC2470" s="125">
        <f t="shared" si="962"/>
        <v>46027</v>
      </c>
      <c r="BE2470" s="7" t="s">
        <v>228</v>
      </c>
      <c r="BR2470" s="1" t="s">
        <v>3534</v>
      </c>
    </row>
    <row r="2471" spans="1:70" hidden="1" outlineLevel="1">
      <c r="A2471" t="s">
        <v>1607</v>
      </c>
      <c r="B2471" t="s">
        <v>2000</v>
      </c>
      <c r="C2471" s="1">
        <f t="shared" si="966"/>
        <v>12185</v>
      </c>
      <c r="D2471" s="7">
        <f>IF(N2471&gt;0, RANK(N2471,(N2471:P2471,Q2471:AE2471)),0)</f>
        <v>2</v>
      </c>
      <c r="E2471" s="7">
        <f>IF(O2471&gt;0,RANK(O2471,(N2471:P2471,Q2471:AE2471)),0)</f>
        <v>1</v>
      </c>
      <c r="F2471" s="7">
        <f>IF(P2471&gt;0,RANK(P2471,(N2471:P2471,Q2471:AE2471)),0)</f>
        <v>3</v>
      </c>
      <c r="G2471" s="1">
        <f t="shared" si="963"/>
        <v>779</v>
      </c>
      <c r="H2471" s="2">
        <f t="shared" si="964"/>
        <v>6.3931062782109152E-2</v>
      </c>
      <c r="I2471" s="2"/>
      <c r="J2471" s="2">
        <f t="shared" si="967"/>
        <v>0.45917111202297906</v>
      </c>
      <c r="K2471" s="2">
        <f t="shared" si="968"/>
        <v>0.52310217480508825</v>
      </c>
      <c r="L2471" s="2">
        <f t="shared" si="969"/>
        <v>8.945424702503077E-3</v>
      </c>
      <c r="M2471" s="2">
        <f t="shared" si="970"/>
        <v>8.7812884694295629E-3</v>
      </c>
      <c r="N2471" s="66">
        <v>5595</v>
      </c>
      <c r="O2471" s="66">
        <v>6374</v>
      </c>
      <c r="P2471" s="66">
        <v>109</v>
      </c>
      <c r="Q2471" s="66">
        <v>59</v>
      </c>
      <c r="S2471" s="66">
        <v>48</v>
      </c>
      <c r="AN2471" s="7">
        <f>IF(Q2471&gt;0,RANK(Q2471,(N2471:P2471,Q2471:AE2471)),0)</f>
        <v>4</v>
      </c>
      <c r="AO2471" s="7">
        <f>IF(R2471&gt;0,RANK(R2471,(N2471:P2471,Q2471:AE2471)),0)</f>
        <v>0</v>
      </c>
      <c r="AP2471" s="7">
        <f>IF(T2471&gt;0,RANK(T2471,(N2471:P2471,Q2471:AE2471)),0)</f>
        <v>0</v>
      </c>
      <c r="AQ2471" s="7">
        <f>IF(S2471&gt;0,RANK(S2471,(N2471:P2471,Q2471:AE2471)),0)</f>
        <v>5</v>
      </c>
      <c r="AR2471" s="2">
        <f t="shared" si="971"/>
        <v>4.8420188756668038E-3</v>
      </c>
      <c r="AS2471" s="2">
        <f t="shared" si="972"/>
        <v>0</v>
      </c>
      <c r="AT2471" s="2">
        <f t="shared" si="973"/>
        <v>0</v>
      </c>
      <c r="AU2471" s="2">
        <f t="shared" si="974"/>
        <v>3.9392695937628232E-3</v>
      </c>
      <c r="AW2471" t="s">
        <v>1607</v>
      </c>
      <c r="AX2471" t="s">
        <v>2000</v>
      </c>
      <c r="AY2471">
        <v>1</v>
      </c>
      <c r="BA2471" s="119">
        <v>46</v>
      </c>
      <c r="BB2471" s="121">
        <v>29</v>
      </c>
      <c r="BC2471" s="125">
        <f t="shared" si="962"/>
        <v>46029</v>
      </c>
      <c r="BE2471" s="7" t="s">
        <v>228</v>
      </c>
      <c r="BR2471" s="1" t="s">
        <v>3534</v>
      </c>
    </row>
    <row r="2472" spans="1:70" hidden="1" outlineLevel="1">
      <c r="A2472" t="s">
        <v>3091</v>
      </c>
      <c r="B2472" t="s">
        <v>2000</v>
      </c>
      <c r="C2472" s="1">
        <f t="shared" si="966"/>
        <v>1406</v>
      </c>
      <c r="D2472" s="7">
        <f>IF(N2472&gt;0, RANK(N2472,(N2472:P2472,Q2472:AE2472)),0)</f>
        <v>1</v>
      </c>
      <c r="E2472" s="7">
        <f>IF(O2472&gt;0,RANK(O2472,(N2472:P2472,Q2472:AE2472)),0)</f>
        <v>2</v>
      </c>
      <c r="F2472" s="7">
        <f>IF(P2472&gt;0,RANK(P2472,(N2472:P2472,Q2472:AE2472)),0)</f>
        <v>3</v>
      </c>
      <c r="G2472" s="1">
        <f t="shared" si="963"/>
        <v>302</v>
      </c>
      <c r="H2472" s="2">
        <f t="shared" si="964"/>
        <v>0.21479374110953059</v>
      </c>
      <c r="I2472" s="2"/>
      <c r="J2472" s="2">
        <f t="shared" si="967"/>
        <v>0.59530583214793742</v>
      </c>
      <c r="K2472" s="2">
        <f t="shared" si="968"/>
        <v>0.38051209103840683</v>
      </c>
      <c r="L2472" s="2">
        <f t="shared" si="969"/>
        <v>1.1379800853485065E-2</v>
      </c>
      <c r="M2472" s="2">
        <f t="shared" si="970"/>
        <v>1.2802275960170686E-2</v>
      </c>
      <c r="N2472" s="66">
        <v>837</v>
      </c>
      <c r="O2472" s="66">
        <v>535</v>
      </c>
      <c r="P2472" s="66">
        <v>16</v>
      </c>
      <c r="Q2472" s="66">
        <v>9</v>
      </c>
      <c r="S2472" s="66">
        <v>9</v>
      </c>
      <c r="AN2472" s="7">
        <f>IF(Q2472&gt;0,RANK(Q2472,(N2472:P2472,Q2472:AE2472)),0)</f>
        <v>4</v>
      </c>
      <c r="AO2472" s="7">
        <f>IF(R2472&gt;0,RANK(R2472,(N2472:P2472,Q2472:AE2472)),0)</f>
        <v>0</v>
      </c>
      <c r="AP2472" s="7">
        <f>IF(T2472&gt;0,RANK(T2472,(N2472:P2472,Q2472:AE2472)),0)</f>
        <v>0</v>
      </c>
      <c r="AQ2472" s="7">
        <f>IF(S2472&gt;0,RANK(S2472,(N2472:P2472,Q2472:AE2472)),0)</f>
        <v>4</v>
      </c>
      <c r="AR2472" s="2">
        <f t="shared" si="971"/>
        <v>6.4011379800853483E-3</v>
      </c>
      <c r="AS2472" s="2">
        <f t="shared" si="972"/>
        <v>0</v>
      </c>
      <c r="AT2472" s="2">
        <f t="shared" si="973"/>
        <v>0</v>
      </c>
      <c r="AU2472" s="2">
        <f t="shared" si="974"/>
        <v>6.4011379800853483E-3</v>
      </c>
      <c r="AW2472" t="s">
        <v>3091</v>
      </c>
      <c r="AX2472" t="s">
        <v>2000</v>
      </c>
      <c r="AY2472">
        <v>1</v>
      </c>
      <c r="BA2472" s="119">
        <v>46</v>
      </c>
      <c r="BB2472" s="121">
        <v>31</v>
      </c>
      <c r="BC2472" s="125">
        <f t="shared" ref="BC2472:BC2535" si="975">1000*BA2472+BB2472</f>
        <v>46031</v>
      </c>
      <c r="BE2472" s="7" t="s">
        <v>228</v>
      </c>
      <c r="BR2472" s="1" t="s">
        <v>549</v>
      </c>
    </row>
    <row r="2473" spans="1:70" hidden="1" outlineLevel="1">
      <c r="A2473" t="s">
        <v>1544</v>
      </c>
      <c r="B2473" t="s">
        <v>2000</v>
      </c>
      <c r="C2473" s="1">
        <f t="shared" si="966"/>
        <v>4507</v>
      </c>
      <c r="D2473" s="7">
        <f>IF(N2473&gt;0, RANK(N2473,(N2473:P2473,Q2473:AE2473)),0)</f>
        <v>2</v>
      </c>
      <c r="E2473" s="7">
        <f>IF(O2473&gt;0,RANK(O2473,(N2473:P2473,Q2473:AE2473)),0)</f>
        <v>1</v>
      </c>
      <c r="F2473" s="7">
        <f>IF(P2473&gt;0,RANK(P2473,(N2473:P2473,Q2473:AE2473)),0)</f>
        <v>3</v>
      </c>
      <c r="G2473" s="1">
        <f t="shared" si="963"/>
        <v>1434</v>
      </c>
      <c r="H2473" s="2">
        <f t="shared" si="964"/>
        <v>0.31817173285999556</v>
      </c>
      <c r="I2473" s="2"/>
      <c r="J2473" s="2">
        <f t="shared" si="967"/>
        <v>0.3272686931439982</v>
      </c>
      <c r="K2473" s="2">
        <f t="shared" si="968"/>
        <v>0.64544042600399376</v>
      </c>
      <c r="L2473" s="2">
        <f t="shared" si="969"/>
        <v>1.2646993565564677E-2</v>
      </c>
      <c r="M2473" s="2">
        <f t="shared" si="970"/>
        <v>1.464388728644336E-2</v>
      </c>
      <c r="N2473" s="66">
        <v>1475</v>
      </c>
      <c r="O2473" s="66">
        <v>2909</v>
      </c>
      <c r="P2473" s="66">
        <v>57</v>
      </c>
      <c r="Q2473" s="66">
        <v>22</v>
      </c>
      <c r="S2473" s="66">
        <v>44</v>
      </c>
      <c r="AN2473" s="7">
        <f>IF(Q2473&gt;0,RANK(Q2473,(N2473:P2473,Q2473:AE2473)),0)</f>
        <v>5</v>
      </c>
      <c r="AO2473" s="7">
        <f>IF(R2473&gt;0,RANK(R2473,(N2473:P2473,Q2473:AE2473)),0)</f>
        <v>0</v>
      </c>
      <c r="AP2473" s="7">
        <f>IF(T2473&gt;0,RANK(T2473,(N2473:P2473,Q2473:AE2473)),0)</f>
        <v>0</v>
      </c>
      <c r="AQ2473" s="7">
        <f>IF(S2473&gt;0,RANK(S2473,(N2473:P2473,Q2473:AE2473)),0)</f>
        <v>4</v>
      </c>
      <c r="AR2473" s="2">
        <f t="shared" si="971"/>
        <v>4.8812957621477701E-3</v>
      </c>
      <c r="AS2473" s="2">
        <f t="shared" si="972"/>
        <v>0</v>
      </c>
      <c r="AT2473" s="2">
        <f t="shared" si="973"/>
        <v>0</v>
      </c>
      <c r="AU2473" s="2">
        <f t="shared" si="974"/>
        <v>9.7625915242955403E-3</v>
      </c>
      <c r="AW2473" t="s">
        <v>1544</v>
      </c>
      <c r="AX2473" t="s">
        <v>2000</v>
      </c>
      <c r="AY2473">
        <v>1</v>
      </c>
      <c r="BA2473" s="119">
        <v>46</v>
      </c>
      <c r="BB2473" s="121">
        <v>33</v>
      </c>
      <c r="BC2473" s="125">
        <f t="shared" si="975"/>
        <v>46033</v>
      </c>
      <c r="BE2473" s="7" t="s">
        <v>228</v>
      </c>
      <c r="BR2473" s="1" t="s">
        <v>2788</v>
      </c>
    </row>
    <row r="2474" spans="1:70" hidden="1" outlineLevel="1">
      <c r="A2474" t="s">
        <v>1483</v>
      </c>
      <c r="B2474" t="s">
        <v>2000</v>
      </c>
      <c r="C2474" s="1">
        <f t="shared" si="966"/>
        <v>8455</v>
      </c>
      <c r="D2474" s="7">
        <f>IF(N2474&gt;0, RANK(N2474,(N2474:P2474,Q2474:AE2474)),0)</f>
        <v>2</v>
      </c>
      <c r="E2474" s="7">
        <f>IF(O2474&gt;0,RANK(O2474,(N2474:P2474,Q2474:AE2474)),0)</f>
        <v>1</v>
      </c>
      <c r="F2474" s="7">
        <f>IF(P2474&gt;0,RANK(P2474,(N2474:P2474,Q2474:AE2474)),0)</f>
        <v>3</v>
      </c>
      <c r="G2474" s="1">
        <f t="shared" si="963"/>
        <v>1177</v>
      </c>
      <c r="H2474" s="2">
        <f t="shared" si="964"/>
        <v>0.13920756948551152</v>
      </c>
      <c r="I2474" s="2"/>
      <c r="J2474" s="2">
        <f t="shared" si="967"/>
        <v>0.42034299231224126</v>
      </c>
      <c r="K2474" s="2">
        <f t="shared" si="968"/>
        <v>0.55955056179775275</v>
      </c>
      <c r="L2474" s="2">
        <f t="shared" si="969"/>
        <v>1.0644589000591367E-2</v>
      </c>
      <c r="M2474" s="2">
        <f t="shared" si="970"/>
        <v>9.4618568894146195E-3</v>
      </c>
      <c r="N2474" s="66">
        <v>3554</v>
      </c>
      <c r="O2474" s="66">
        <v>4731</v>
      </c>
      <c r="P2474" s="66">
        <v>90</v>
      </c>
      <c r="Q2474" s="66">
        <v>39</v>
      </c>
      <c r="S2474" s="66">
        <v>41</v>
      </c>
      <c r="AN2474" s="7">
        <f>IF(Q2474&gt;0,RANK(Q2474,(N2474:P2474,Q2474:AE2474)),0)</f>
        <v>5</v>
      </c>
      <c r="AO2474" s="7">
        <f>IF(R2474&gt;0,RANK(R2474,(N2474:P2474,Q2474:AE2474)),0)</f>
        <v>0</v>
      </c>
      <c r="AP2474" s="7">
        <f>IF(T2474&gt;0,RANK(T2474,(N2474:P2474,Q2474:AE2474)),0)</f>
        <v>0</v>
      </c>
      <c r="AQ2474" s="7">
        <f>IF(S2474&gt;0,RANK(S2474,(N2474:P2474,Q2474:AE2474)),0)</f>
        <v>4</v>
      </c>
      <c r="AR2474" s="2">
        <f t="shared" si="971"/>
        <v>4.6126552335895923E-3</v>
      </c>
      <c r="AS2474" s="2">
        <f t="shared" si="972"/>
        <v>0</v>
      </c>
      <c r="AT2474" s="2">
        <f t="shared" si="973"/>
        <v>0</v>
      </c>
      <c r="AU2474" s="2">
        <f t="shared" si="974"/>
        <v>4.849201655824956E-3</v>
      </c>
      <c r="AW2474" t="s">
        <v>1483</v>
      </c>
      <c r="AX2474" t="s">
        <v>2000</v>
      </c>
      <c r="AY2474">
        <v>1</v>
      </c>
      <c r="BA2474" s="119">
        <v>46</v>
      </c>
      <c r="BB2474" s="121">
        <v>35</v>
      </c>
      <c r="BC2474" s="125">
        <f t="shared" si="975"/>
        <v>46035</v>
      </c>
      <c r="BE2474" s="7" t="s">
        <v>228</v>
      </c>
      <c r="BR2474" s="1" t="s">
        <v>3534</v>
      </c>
    </row>
    <row r="2475" spans="1:70" hidden="1" outlineLevel="1">
      <c r="A2475" t="s">
        <v>892</v>
      </c>
      <c r="B2475" t="s">
        <v>2000</v>
      </c>
      <c r="C2475" s="1">
        <f t="shared" si="966"/>
        <v>3205</v>
      </c>
      <c r="D2475" s="7">
        <f>IF(N2475&gt;0, RANK(N2475,(N2475:P2475,Q2475:AE2475)),0)</f>
        <v>1</v>
      </c>
      <c r="E2475" s="7">
        <f>IF(O2475&gt;0,RANK(O2475,(N2475:P2475,Q2475:AE2475)),0)</f>
        <v>2</v>
      </c>
      <c r="F2475" s="7">
        <f>IF(P2475&gt;0,RANK(P2475,(N2475:P2475,Q2475:AE2475)),0)</f>
        <v>3</v>
      </c>
      <c r="G2475" s="1">
        <f t="shared" si="963"/>
        <v>413</v>
      </c>
      <c r="H2475" s="2">
        <f t="shared" si="964"/>
        <v>0.12886115444617785</v>
      </c>
      <c r="I2475" s="2"/>
      <c r="J2475" s="2">
        <f t="shared" si="967"/>
        <v>0.5569422776911076</v>
      </c>
      <c r="K2475" s="2">
        <f t="shared" si="968"/>
        <v>0.42808112324492981</v>
      </c>
      <c r="L2475" s="2">
        <f t="shared" si="969"/>
        <v>8.4243369734789391E-3</v>
      </c>
      <c r="M2475" s="2">
        <f t="shared" si="970"/>
        <v>6.5522620904836532E-3</v>
      </c>
      <c r="N2475" s="66">
        <v>1785</v>
      </c>
      <c r="O2475" s="66">
        <v>1372</v>
      </c>
      <c r="P2475" s="66">
        <v>27</v>
      </c>
      <c r="Q2475" s="66">
        <v>10</v>
      </c>
      <c r="S2475" s="66">
        <v>11</v>
      </c>
      <c r="AN2475" s="7">
        <f>IF(Q2475&gt;0,RANK(Q2475,(N2475:P2475,Q2475:AE2475)),0)</f>
        <v>5</v>
      </c>
      <c r="AO2475" s="7">
        <f>IF(R2475&gt;0,RANK(R2475,(N2475:P2475,Q2475:AE2475)),0)</f>
        <v>0</v>
      </c>
      <c r="AP2475" s="7">
        <f>IF(T2475&gt;0,RANK(T2475,(N2475:P2475,Q2475:AE2475)),0)</f>
        <v>0</v>
      </c>
      <c r="AQ2475" s="7">
        <f>IF(S2475&gt;0,RANK(S2475,(N2475:P2475,Q2475:AE2475)),0)</f>
        <v>4</v>
      </c>
      <c r="AR2475" s="2">
        <f t="shared" si="971"/>
        <v>3.1201248049921998E-3</v>
      </c>
      <c r="AS2475" s="2">
        <f t="shared" si="972"/>
        <v>0</v>
      </c>
      <c r="AT2475" s="2">
        <f t="shared" si="973"/>
        <v>0</v>
      </c>
      <c r="AU2475" s="2">
        <f t="shared" si="974"/>
        <v>3.4321372854914196E-3</v>
      </c>
      <c r="AW2475" t="s">
        <v>892</v>
      </c>
      <c r="AX2475" t="s">
        <v>2000</v>
      </c>
      <c r="AY2475">
        <v>1</v>
      </c>
      <c r="BA2475" s="119">
        <v>46</v>
      </c>
      <c r="BB2475" s="121">
        <v>37</v>
      </c>
      <c r="BC2475" s="125">
        <f t="shared" si="975"/>
        <v>46037</v>
      </c>
      <c r="BE2475" s="7" t="s">
        <v>228</v>
      </c>
      <c r="BR2475" s="1" t="s">
        <v>549</v>
      </c>
    </row>
    <row r="2476" spans="1:70" hidden="1" outlineLevel="1">
      <c r="A2476" t="s">
        <v>3378</v>
      </c>
      <c r="B2476" t="s">
        <v>2000</v>
      </c>
      <c r="C2476" s="1">
        <f t="shared" si="966"/>
        <v>2218</v>
      </c>
      <c r="D2476" s="7">
        <f>IF(N2476&gt;0, RANK(N2476,(N2476:P2476,Q2476:AE2476)),0)</f>
        <v>2</v>
      </c>
      <c r="E2476" s="7">
        <f>IF(O2476&gt;0,RANK(O2476,(N2476:P2476,Q2476:AE2476)),0)</f>
        <v>1</v>
      </c>
      <c r="F2476" s="7">
        <f>IF(P2476&gt;0,RANK(P2476,(N2476:P2476,Q2476:AE2476)),0)</f>
        <v>3</v>
      </c>
      <c r="G2476" s="1">
        <f t="shared" si="963"/>
        <v>34</v>
      </c>
      <c r="H2476" s="2">
        <f t="shared" si="964"/>
        <v>1.5329125338142471E-2</v>
      </c>
      <c r="I2476" s="2"/>
      <c r="J2476" s="2">
        <f t="shared" si="967"/>
        <v>0.47520288548241657</v>
      </c>
      <c r="K2476" s="2">
        <f t="shared" si="968"/>
        <v>0.49053201082055908</v>
      </c>
      <c r="L2476" s="2">
        <f t="shared" si="969"/>
        <v>1.8034265103697024E-2</v>
      </c>
      <c r="M2476" s="2">
        <f t="shared" si="970"/>
        <v>1.6230838593327267E-2</v>
      </c>
      <c r="N2476" s="66">
        <v>1054</v>
      </c>
      <c r="O2476" s="66">
        <v>1088</v>
      </c>
      <c r="P2476" s="66">
        <v>40</v>
      </c>
      <c r="Q2476" s="66">
        <v>13</v>
      </c>
      <c r="S2476" s="66">
        <v>23</v>
      </c>
      <c r="AN2476" s="7">
        <f>IF(Q2476&gt;0,RANK(Q2476,(N2476:P2476,Q2476:AE2476)),0)</f>
        <v>5</v>
      </c>
      <c r="AO2476" s="7">
        <f>IF(R2476&gt;0,RANK(R2476,(N2476:P2476,Q2476:AE2476)),0)</f>
        <v>0</v>
      </c>
      <c r="AP2476" s="7">
        <f>IF(T2476&gt;0,RANK(T2476,(N2476:P2476,Q2476:AE2476)),0)</f>
        <v>0</v>
      </c>
      <c r="AQ2476" s="7">
        <f>IF(S2476&gt;0,RANK(S2476,(N2476:P2476,Q2476:AE2476)),0)</f>
        <v>4</v>
      </c>
      <c r="AR2476" s="2">
        <f t="shared" si="971"/>
        <v>5.8611361587015331E-3</v>
      </c>
      <c r="AS2476" s="2">
        <f t="shared" si="972"/>
        <v>0</v>
      </c>
      <c r="AT2476" s="2">
        <f t="shared" si="973"/>
        <v>0</v>
      </c>
      <c r="AU2476" s="2">
        <f t="shared" si="974"/>
        <v>1.0369702434625788E-2</v>
      </c>
      <c r="AW2476" t="s">
        <v>3378</v>
      </c>
      <c r="AX2476" t="s">
        <v>2000</v>
      </c>
      <c r="AY2476">
        <v>1</v>
      </c>
      <c r="BA2476" s="119">
        <v>46</v>
      </c>
      <c r="BB2476" s="121">
        <v>39</v>
      </c>
      <c r="BC2476" s="125">
        <f t="shared" si="975"/>
        <v>46039</v>
      </c>
      <c r="BE2476" s="7" t="s">
        <v>228</v>
      </c>
      <c r="BR2476" s="1" t="s">
        <v>3534</v>
      </c>
    </row>
    <row r="2477" spans="1:70" hidden="1" outlineLevel="1">
      <c r="A2477" t="s">
        <v>643</v>
      </c>
      <c r="B2477" t="s">
        <v>2000</v>
      </c>
      <c r="C2477" s="1">
        <f t="shared" si="966"/>
        <v>2019</v>
      </c>
      <c r="D2477" s="7">
        <f>IF(N2477&gt;0, RANK(N2477,(N2477:P2477,Q2477:AE2477)),0)</f>
        <v>1</v>
      </c>
      <c r="E2477" s="7">
        <f>IF(O2477&gt;0,RANK(O2477,(N2477:P2477,Q2477:AE2477)),0)</f>
        <v>2</v>
      </c>
      <c r="F2477" s="7">
        <f>IF(P2477&gt;0,RANK(P2477,(N2477:P2477,Q2477:AE2477)),0)</f>
        <v>3</v>
      </c>
      <c r="G2477" s="1">
        <f t="shared" si="963"/>
        <v>669</v>
      </c>
      <c r="H2477" s="2">
        <f t="shared" si="964"/>
        <v>0.3313521545319465</v>
      </c>
      <c r="I2477" s="2"/>
      <c r="J2477" s="2">
        <f t="shared" si="967"/>
        <v>0.65775136206042595</v>
      </c>
      <c r="K2477" s="2">
        <f t="shared" si="968"/>
        <v>0.32639920752847945</v>
      </c>
      <c r="L2477" s="2">
        <f t="shared" si="969"/>
        <v>6.9341258048538877E-3</v>
      </c>
      <c r="M2477" s="2">
        <f t="shared" si="970"/>
        <v>8.9153046062407128E-3</v>
      </c>
      <c r="N2477" s="66">
        <v>1328</v>
      </c>
      <c r="O2477" s="66">
        <v>659</v>
      </c>
      <c r="P2477" s="66">
        <v>14</v>
      </c>
      <c r="Q2477" s="66">
        <v>5</v>
      </c>
      <c r="S2477" s="66">
        <v>13</v>
      </c>
      <c r="AN2477" s="7">
        <f>IF(Q2477&gt;0,RANK(Q2477,(N2477:P2477,Q2477:AE2477)),0)</f>
        <v>5</v>
      </c>
      <c r="AO2477" s="7">
        <f>IF(R2477&gt;0,RANK(R2477,(N2477:P2477,Q2477:AE2477)),0)</f>
        <v>0</v>
      </c>
      <c r="AP2477" s="7">
        <f>IF(T2477&gt;0,RANK(T2477,(N2477:P2477,Q2477:AE2477)),0)</f>
        <v>0</v>
      </c>
      <c r="AQ2477" s="7">
        <f>IF(S2477&gt;0,RANK(S2477,(N2477:P2477,Q2477:AE2477)),0)</f>
        <v>4</v>
      </c>
      <c r="AR2477" s="2">
        <f t="shared" si="971"/>
        <v>2.4764735017335313E-3</v>
      </c>
      <c r="AS2477" s="2">
        <f t="shared" si="972"/>
        <v>0</v>
      </c>
      <c r="AT2477" s="2">
        <f t="shared" si="973"/>
        <v>0</v>
      </c>
      <c r="AU2477" s="2">
        <f t="shared" si="974"/>
        <v>6.4388311045071814E-3</v>
      </c>
      <c r="AW2477" t="s">
        <v>643</v>
      </c>
      <c r="AX2477" t="s">
        <v>2000</v>
      </c>
      <c r="AY2477">
        <v>1</v>
      </c>
      <c r="BA2477" s="119">
        <v>46</v>
      </c>
      <c r="BB2477" s="121">
        <v>41</v>
      </c>
      <c r="BC2477" s="125">
        <f t="shared" si="975"/>
        <v>46041</v>
      </c>
      <c r="BE2477" s="7" t="s">
        <v>228</v>
      </c>
      <c r="BR2477" s="1" t="s">
        <v>549</v>
      </c>
    </row>
    <row r="2478" spans="1:70" hidden="1" outlineLevel="1">
      <c r="A2478" t="s">
        <v>3435</v>
      </c>
      <c r="B2478" t="s">
        <v>2000</v>
      </c>
      <c r="C2478" s="1">
        <f t="shared" si="966"/>
        <v>1756</v>
      </c>
      <c r="D2478" s="7">
        <f>IF(N2478&gt;0, RANK(N2478,(N2478:P2478,Q2478:AE2478)),0)</f>
        <v>2</v>
      </c>
      <c r="E2478" s="7">
        <f>IF(O2478&gt;0,RANK(O2478,(N2478:P2478,Q2478:AE2478)),0)</f>
        <v>1</v>
      </c>
      <c r="F2478" s="7">
        <f>IF(P2478&gt;0,RANK(P2478,(N2478:P2478,Q2478:AE2478)),0)</f>
        <v>3</v>
      </c>
      <c r="G2478" s="1">
        <f t="shared" si="963"/>
        <v>869</v>
      </c>
      <c r="H2478" s="2">
        <f t="shared" si="964"/>
        <v>0.49487471526195898</v>
      </c>
      <c r="I2478" s="2"/>
      <c r="J2478" s="2">
        <f t="shared" si="967"/>
        <v>0.24145785876993167</v>
      </c>
      <c r="K2478" s="2">
        <f t="shared" si="968"/>
        <v>0.73633257403189067</v>
      </c>
      <c r="L2478" s="2">
        <f t="shared" si="969"/>
        <v>1.1958997722095672E-2</v>
      </c>
      <c r="M2478" s="2">
        <f t="shared" si="970"/>
        <v>1.025056947608201E-2</v>
      </c>
      <c r="N2478" s="66">
        <v>424</v>
      </c>
      <c r="O2478" s="66">
        <v>1293</v>
      </c>
      <c r="P2478" s="66">
        <v>21</v>
      </c>
      <c r="Q2478" s="66">
        <v>9</v>
      </c>
      <c r="S2478" s="66">
        <v>9</v>
      </c>
      <c r="AN2478" s="7">
        <f>IF(Q2478&gt;0,RANK(Q2478,(N2478:P2478,Q2478:AE2478)),0)</f>
        <v>4</v>
      </c>
      <c r="AO2478" s="7">
        <f>IF(R2478&gt;0,RANK(R2478,(N2478:P2478,Q2478:AE2478)),0)</f>
        <v>0</v>
      </c>
      <c r="AP2478" s="7">
        <f>IF(T2478&gt;0,RANK(T2478,(N2478:P2478,Q2478:AE2478)),0)</f>
        <v>0</v>
      </c>
      <c r="AQ2478" s="7">
        <f>IF(S2478&gt;0,RANK(S2478,(N2478:P2478,Q2478:AE2478)),0)</f>
        <v>4</v>
      </c>
      <c r="AR2478" s="2">
        <f t="shared" si="971"/>
        <v>5.1252847380410024E-3</v>
      </c>
      <c r="AS2478" s="2">
        <f t="shared" si="972"/>
        <v>0</v>
      </c>
      <c r="AT2478" s="2">
        <f t="shared" si="973"/>
        <v>0</v>
      </c>
      <c r="AU2478" s="2">
        <f t="shared" si="974"/>
        <v>5.1252847380410024E-3</v>
      </c>
      <c r="AW2478" t="s">
        <v>3435</v>
      </c>
      <c r="AX2478" t="s">
        <v>2000</v>
      </c>
      <c r="AY2478">
        <v>1</v>
      </c>
      <c r="BA2478" s="119">
        <v>46</v>
      </c>
      <c r="BB2478" s="121">
        <v>43</v>
      </c>
      <c r="BC2478" s="125">
        <f t="shared" si="975"/>
        <v>46043</v>
      </c>
      <c r="BE2478" s="7" t="s">
        <v>228</v>
      </c>
      <c r="BR2478" s="1" t="s">
        <v>3534</v>
      </c>
    </row>
    <row r="2479" spans="1:70" hidden="1" outlineLevel="1">
      <c r="A2479" t="s">
        <v>815</v>
      </c>
      <c r="B2479" t="s">
        <v>2000</v>
      </c>
      <c r="C2479" s="1">
        <f t="shared" si="966"/>
        <v>2076</v>
      </c>
      <c r="D2479" s="7">
        <f>IF(N2479&gt;0, RANK(N2479,(N2479:P2479,Q2479:AE2479)),0)</f>
        <v>2</v>
      </c>
      <c r="E2479" s="7">
        <f>IF(O2479&gt;0,RANK(O2479,(N2479:P2479,Q2479:AE2479)),0)</f>
        <v>1</v>
      </c>
      <c r="F2479" s="7">
        <f>IF(P2479&gt;0,RANK(P2479,(N2479:P2479,Q2479:AE2479)),0)</f>
        <v>3</v>
      </c>
      <c r="G2479" s="1">
        <f t="shared" si="963"/>
        <v>394</v>
      </c>
      <c r="H2479" s="2">
        <f t="shared" si="964"/>
        <v>0.18978805394990367</v>
      </c>
      <c r="I2479" s="2"/>
      <c r="J2479" s="2">
        <f t="shared" si="967"/>
        <v>0.3945086705202312</v>
      </c>
      <c r="K2479" s="2">
        <f t="shared" si="968"/>
        <v>0.58429672447013492</v>
      </c>
      <c r="L2479" s="2">
        <f t="shared" si="969"/>
        <v>1.1078998073217727E-2</v>
      </c>
      <c r="M2479" s="2">
        <f t="shared" si="970"/>
        <v>1.0115606936416156E-2</v>
      </c>
      <c r="N2479" s="66">
        <v>819</v>
      </c>
      <c r="O2479" s="66">
        <v>1213</v>
      </c>
      <c r="P2479" s="66">
        <v>23</v>
      </c>
      <c r="Q2479" s="66">
        <v>9</v>
      </c>
      <c r="S2479" s="66">
        <v>12</v>
      </c>
      <c r="AN2479" s="7">
        <f>IF(Q2479&gt;0,RANK(Q2479,(N2479:P2479,Q2479:AE2479)),0)</f>
        <v>5</v>
      </c>
      <c r="AO2479" s="7">
        <f>IF(R2479&gt;0,RANK(R2479,(N2479:P2479,Q2479:AE2479)),0)</f>
        <v>0</v>
      </c>
      <c r="AP2479" s="7">
        <f>IF(T2479&gt;0,RANK(T2479,(N2479:P2479,Q2479:AE2479)),0)</f>
        <v>0</v>
      </c>
      <c r="AQ2479" s="7">
        <f>IF(S2479&gt;0,RANK(S2479,(N2479:P2479,Q2479:AE2479)),0)</f>
        <v>4</v>
      </c>
      <c r="AR2479" s="2">
        <f t="shared" si="971"/>
        <v>4.335260115606936E-3</v>
      </c>
      <c r="AS2479" s="2">
        <f t="shared" si="972"/>
        <v>0</v>
      </c>
      <c r="AT2479" s="2">
        <f t="shared" si="973"/>
        <v>0</v>
      </c>
      <c r="AU2479" s="2">
        <f t="shared" si="974"/>
        <v>5.7803468208092483E-3</v>
      </c>
      <c r="AW2479" t="s">
        <v>815</v>
      </c>
      <c r="AX2479" t="s">
        <v>2000</v>
      </c>
      <c r="AY2479">
        <v>1</v>
      </c>
      <c r="BA2479" s="119">
        <v>46</v>
      </c>
      <c r="BB2479" s="121">
        <v>45</v>
      </c>
      <c r="BC2479" s="125">
        <f t="shared" si="975"/>
        <v>46045</v>
      </c>
      <c r="BE2479" s="7" t="s">
        <v>228</v>
      </c>
      <c r="BR2479" s="1" t="s">
        <v>2788</v>
      </c>
    </row>
    <row r="2480" spans="1:70" hidden="1" outlineLevel="1">
      <c r="A2480" t="s">
        <v>772</v>
      </c>
      <c r="B2480" t="s">
        <v>2000</v>
      </c>
      <c r="C2480" s="1">
        <f t="shared" si="966"/>
        <v>3809</v>
      </c>
      <c r="D2480" s="7">
        <f>IF(N2480&gt;0, RANK(N2480,(N2480:P2480,Q2480:AE2480)),0)</f>
        <v>2</v>
      </c>
      <c r="E2480" s="7">
        <f>IF(O2480&gt;0,RANK(O2480,(N2480:P2480,Q2480:AE2480)),0)</f>
        <v>1</v>
      </c>
      <c r="F2480" s="7">
        <f>IF(P2480&gt;0,RANK(P2480,(N2480:P2480,Q2480:AE2480)),0)</f>
        <v>3</v>
      </c>
      <c r="G2480" s="1">
        <f t="shared" si="963"/>
        <v>1010</v>
      </c>
      <c r="H2480" s="2">
        <f t="shared" si="964"/>
        <v>0.26516145970070887</v>
      </c>
      <c r="I2480" s="2"/>
      <c r="J2480" s="2">
        <f t="shared" si="967"/>
        <v>0.35127330007876084</v>
      </c>
      <c r="K2480" s="2">
        <f t="shared" si="968"/>
        <v>0.61643475977946971</v>
      </c>
      <c r="L2480" s="2">
        <f t="shared" si="969"/>
        <v>1.4176949330532948E-2</v>
      </c>
      <c r="M2480" s="2">
        <f t="shared" si="970"/>
        <v>1.8114990811236444E-2</v>
      </c>
      <c r="N2480" s="66">
        <v>1338</v>
      </c>
      <c r="O2480" s="66">
        <v>2348</v>
      </c>
      <c r="P2480" s="66">
        <v>54</v>
      </c>
      <c r="Q2480" s="66">
        <v>26</v>
      </c>
      <c r="S2480" s="66">
        <v>43</v>
      </c>
      <c r="AN2480" s="7">
        <f>IF(Q2480&gt;0,RANK(Q2480,(N2480:P2480,Q2480:AE2480)),0)</f>
        <v>5</v>
      </c>
      <c r="AO2480" s="7">
        <f>IF(R2480&gt;0,RANK(R2480,(N2480:P2480,Q2480:AE2480)),0)</f>
        <v>0</v>
      </c>
      <c r="AP2480" s="7">
        <f>IF(T2480&gt;0,RANK(T2480,(N2480:P2480,Q2480:AE2480)),0)</f>
        <v>0</v>
      </c>
      <c r="AQ2480" s="7">
        <f>IF(S2480&gt;0,RANK(S2480,(N2480:P2480,Q2480:AE2480)),0)</f>
        <v>4</v>
      </c>
      <c r="AR2480" s="2">
        <f t="shared" si="971"/>
        <v>6.8259385665529011E-3</v>
      </c>
      <c r="AS2480" s="2">
        <f t="shared" si="972"/>
        <v>0</v>
      </c>
      <c r="AT2480" s="2">
        <f t="shared" si="973"/>
        <v>0</v>
      </c>
      <c r="AU2480" s="2">
        <f t="shared" si="974"/>
        <v>1.1289052244683644E-2</v>
      </c>
      <c r="AW2480" t="s">
        <v>772</v>
      </c>
      <c r="AX2480" t="s">
        <v>2000</v>
      </c>
      <c r="AY2480">
        <v>1</v>
      </c>
      <c r="BA2480" s="119">
        <v>46</v>
      </c>
      <c r="BB2480" s="121">
        <v>47</v>
      </c>
      <c r="BC2480" s="125">
        <f t="shared" si="975"/>
        <v>46047</v>
      </c>
      <c r="BE2480" s="7" t="s">
        <v>228</v>
      </c>
      <c r="BR2480" s="1" t="s">
        <v>2788</v>
      </c>
    </row>
    <row r="2481" spans="1:70" hidden="1" outlineLevel="1">
      <c r="A2481" t="s">
        <v>1085</v>
      </c>
      <c r="B2481" t="s">
        <v>2000</v>
      </c>
      <c r="C2481" s="1">
        <f t="shared" si="966"/>
        <v>1192</v>
      </c>
      <c r="D2481" s="7">
        <f>IF(N2481&gt;0, RANK(N2481,(N2481:P2481,Q2481:AE2481)),0)</f>
        <v>2</v>
      </c>
      <c r="E2481" s="7">
        <f>IF(O2481&gt;0,RANK(O2481,(N2481:P2481,Q2481:AE2481)),0)</f>
        <v>1</v>
      </c>
      <c r="F2481" s="7">
        <f>IF(P2481&gt;0,RANK(P2481,(N2481:P2481,Q2481:AE2481)),0)</f>
        <v>3</v>
      </c>
      <c r="G2481" s="1">
        <f t="shared" si="963"/>
        <v>313</v>
      </c>
      <c r="H2481" s="2">
        <f t="shared" si="964"/>
        <v>0.26258389261744969</v>
      </c>
      <c r="I2481" s="2"/>
      <c r="J2481" s="2">
        <f t="shared" si="967"/>
        <v>0.35738255033557048</v>
      </c>
      <c r="K2481" s="2">
        <f t="shared" si="968"/>
        <v>0.61996644295302017</v>
      </c>
      <c r="L2481" s="2">
        <f t="shared" si="969"/>
        <v>1.5100671140939598E-2</v>
      </c>
      <c r="M2481" s="2">
        <f t="shared" si="970"/>
        <v>7.5503355704696958E-3</v>
      </c>
      <c r="N2481" s="66">
        <v>426</v>
      </c>
      <c r="O2481" s="66">
        <v>739</v>
      </c>
      <c r="P2481" s="66">
        <v>18</v>
      </c>
      <c r="Q2481" s="66">
        <v>4</v>
      </c>
      <c r="S2481" s="66">
        <v>5</v>
      </c>
      <c r="AN2481" s="7">
        <f>IF(Q2481&gt;0,RANK(Q2481,(N2481:P2481,Q2481:AE2481)),0)</f>
        <v>5</v>
      </c>
      <c r="AO2481" s="7">
        <f>IF(R2481&gt;0,RANK(R2481,(N2481:P2481,Q2481:AE2481)),0)</f>
        <v>0</v>
      </c>
      <c r="AP2481" s="7">
        <f>IF(T2481&gt;0,RANK(T2481,(N2481:P2481,Q2481:AE2481)),0)</f>
        <v>0</v>
      </c>
      <c r="AQ2481" s="7">
        <f>IF(S2481&gt;0,RANK(S2481,(N2481:P2481,Q2481:AE2481)),0)</f>
        <v>4</v>
      </c>
      <c r="AR2481" s="2">
        <f t="shared" si="971"/>
        <v>3.3557046979865771E-3</v>
      </c>
      <c r="AS2481" s="2">
        <f t="shared" si="972"/>
        <v>0</v>
      </c>
      <c r="AT2481" s="2">
        <f t="shared" si="973"/>
        <v>0</v>
      </c>
      <c r="AU2481" s="2">
        <f t="shared" si="974"/>
        <v>4.1946308724832215E-3</v>
      </c>
      <c r="AW2481" t="s">
        <v>1085</v>
      </c>
      <c r="AX2481" t="s">
        <v>2000</v>
      </c>
      <c r="AY2481">
        <v>1</v>
      </c>
      <c r="BA2481" s="119">
        <v>46</v>
      </c>
      <c r="BB2481" s="121">
        <v>49</v>
      </c>
      <c r="BC2481" s="125">
        <f t="shared" si="975"/>
        <v>46049</v>
      </c>
      <c r="BE2481" s="7" t="s">
        <v>228</v>
      </c>
      <c r="BR2481" s="1" t="s">
        <v>549</v>
      </c>
    </row>
    <row r="2482" spans="1:70" hidden="1" outlineLevel="1">
      <c r="A2482" t="s">
        <v>1789</v>
      </c>
      <c r="B2482" t="s">
        <v>2000</v>
      </c>
      <c r="C2482" s="1">
        <f t="shared" si="966"/>
        <v>3830</v>
      </c>
      <c r="D2482" s="7">
        <f>IF(N2482&gt;0, RANK(N2482,(N2482:P2482,Q2482:AE2482)),0)</f>
        <v>2</v>
      </c>
      <c r="E2482" s="7">
        <f>IF(O2482&gt;0,RANK(O2482,(N2482:P2482,Q2482:AE2482)),0)</f>
        <v>1</v>
      </c>
      <c r="F2482" s="7">
        <f>IF(P2482&gt;0,RANK(P2482,(N2482:P2482,Q2482:AE2482)),0)</f>
        <v>3</v>
      </c>
      <c r="G2482" s="1">
        <f t="shared" si="963"/>
        <v>165</v>
      </c>
      <c r="H2482" s="2">
        <f t="shared" si="964"/>
        <v>4.3080939947780679E-2</v>
      </c>
      <c r="I2482" s="2"/>
      <c r="J2482" s="2">
        <f t="shared" si="967"/>
        <v>0.46631853785900784</v>
      </c>
      <c r="K2482" s="2">
        <f t="shared" si="968"/>
        <v>0.50939947780678851</v>
      </c>
      <c r="L2482" s="2">
        <f t="shared" si="969"/>
        <v>1.4621409921671017E-2</v>
      </c>
      <c r="M2482" s="2">
        <f t="shared" si="970"/>
        <v>9.6605744125326815E-3</v>
      </c>
      <c r="N2482" s="66">
        <v>1786</v>
      </c>
      <c r="O2482" s="66">
        <v>1951</v>
      </c>
      <c r="P2482" s="66">
        <v>56</v>
      </c>
      <c r="Q2482" s="66">
        <v>21</v>
      </c>
      <c r="S2482" s="66">
        <v>16</v>
      </c>
      <c r="AN2482" s="7">
        <f>IF(Q2482&gt;0,RANK(Q2482,(N2482:P2482,Q2482:AE2482)),0)</f>
        <v>4</v>
      </c>
      <c r="AO2482" s="7">
        <f>IF(R2482&gt;0,RANK(R2482,(N2482:P2482,Q2482:AE2482)),0)</f>
        <v>0</v>
      </c>
      <c r="AP2482" s="7">
        <f>IF(T2482&gt;0,RANK(T2482,(N2482:P2482,Q2482:AE2482)),0)</f>
        <v>0</v>
      </c>
      <c r="AQ2482" s="7">
        <f>IF(S2482&gt;0,RANK(S2482,(N2482:P2482,Q2482:AE2482)),0)</f>
        <v>5</v>
      </c>
      <c r="AR2482" s="2">
        <f t="shared" si="971"/>
        <v>5.4830287206266322E-3</v>
      </c>
      <c r="AS2482" s="2">
        <f t="shared" si="972"/>
        <v>0</v>
      </c>
      <c r="AT2482" s="2">
        <f t="shared" si="973"/>
        <v>0</v>
      </c>
      <c r="AU2482" s="2">
        <f t="shared" si="974"/>
        <v>4.1775456919060051E-3</v>
      </c>
      <c r="AW2482" t="s">
        <v>1789</v>
      </c>
      <c r="AX2482" t="s">
        <v>2000</v>
      </c>
      <c r="AY2482">
        <v>1</v>
      </c>
      <c r="BA2482" s="119">
        <v>46</v>
      </c>
      <c r="BB2482" s="121">
        <v>51</v>
      </c>
      <c r="BC2482" s="125">
        <f t="shared" si="975"/>
        <v>46051</v>
      </c>
      <c r="BE2482" s="7" t="s">
        <v>228</v>
      </c>
      <c r="BR2482" s="1" t="s">
        <v>3534</v>
      </c>
    </row>
    <row r="2483" spans="1:70" hidden="1" outlineLevel="1">
      <c r="A2483" t="s">
        <v>828</v>
      </c>
      <c r="B2483" t="s">
        <v>2000</v>
      </c>
      <c r="C2483" s="1">
        <f t="shared" si="966"/>
        <v>2247</v>
      </c>
      <c r="D2483" s="7">
        <f>IF(N2483&gt;0, RANK(N2483,(N2483:P2483,Q2483:AE2483)),0)</f>
        <v>2</v>
      </c>
      <c r="E2483" s="7">
        <f>IF(O2483&gt;0,RANK(O2483,(N2483:P2483,Q2483:AE2483)),0)</f>
        <v>1</v>
      </c>
      <c r="F2483" s="7">
        <f>IF(P2483&gt;0,RANK(P2483,(N2483:P2483,Q2483:AE2483)),0)</f>
        <v>3</v>
      </c>
      <c r="G2483" s="1">
        <f t="shared" si="963"/>
        <v>652</v>
      </c>
      <c r="H2483" s="2">
        <f t="shared" si="964"/>
        <v>0.2901646639964397</v>
      </c>
      <c r="I2483" s="2"/>
      <c r="J2483" s="2">
        <f t="shared" si="967"/>
        <v>0.3431241655540721</v>
      </c>
      <c r="K2483" s="2">
        <f t="shared" si="968"/>
        <v>0.6332888295505118</v>
      </c>
      <c r="L2483" s="2">
        <f t="shared" si="969"/>
        <v>1.290609701824655E-2</v>
      </c>
      <c r="M2483" s="2">
        <f t="shared" si="970"/>
        <v>1.0680907877169547E-2</v>
      </c>
      <c r="N2483" s="66">
        <v>771</v>
      </c>
      <c r="O2483" s="66">
        <v>1423</v>
      </c>
      <c r="P2483" s="66">
        <v>29</v>
      </c>
      <c r="Q2483" s="66">
        <v>13</v>
      </c>
      <c r="S2483" s="66">
        <v>11</v>
      </c>
      <c r="AN2483" s="7">
        <f>IF(Q2483&gt;0,RANK(Q2483,(N2483:P2483,Q2483:AE2483)),0)</f>
        <v>4</v>
      </c>
      <c r="AO2483" s="7">
        <f>IF(R2483&gt;0,RANK(R2483,(N2483:P2483,Q2483:AE2483)),0)</f>
        <v>0</v>
      </c>
      <c r="AP2483" s="7">
        <f>IF(T2483&gt;0,RANK(T2483,(N2483:P2483,Q2483:AE2483)),0)</f>
        <v>0</v>
      </c>
      <c r="AQ2483" s="7">
        <f>IF(S2483&gt;0,RANK(S2483,(N2483:P2483,Q2483:AE2483)),0)</f>
        <v>5</v>
      </c>
      <c r="AR2483" s="2">
        <f t="shared" si="971"/>
        <v>5.7854917668001783E-3</v>
      </c>
      <c r="AS2483" s="2">
        <f t="shared" si="972"/>
        <v>0</v>
      </c>
      <c r="AT2483" s="2">
        <f t="shared" si="973"/>
        <v>0</v>
      </c>
      <c r="AU2483" s="2">
        <f t="shared" si="974"/>
        <v>4.8954161103693817E-3</v>
      </c>
      <c r="AW2483" t="s">
        <v>828</v>
      </c>
      <c r="AX2483" t="s">
        <v>2000</v>
      </c>
      <c r="AY2483">
        <v>1</v>
      </c>
      <c r="BA2483" s="119">
        <v>46</v>
      </c>
      <c r="BB2483" s="121">
        <v>53</v>
      </c>
      <c r="BC2483" s="125">
        <f t="shared" si="975"/>
        <v>46053</v>
      </c>
      <c r="BE2483" s="7" t="s">
        <v>228</v>
      </c>
      <c r="BR2483" s="1" t="s">
        <v>3534</v>
      </c>
    </row>
    <row r="2484" spans="1:70" hidden="1" outlineLevel="1">
      <c r="A2484" t="s">
        <v>829</v>
      </c>
      <c r="B2484" t="s">
        <v>2000</v>
      </c>
      <c r="C2484" s="1">
        <f t="shared" si="966"/>
        <v>1153</v>
      </c>
      <c r="D2484" s="7">
        <f>IF(N2484&gt;0, RANK(N2484,(N2484:P2484,Q2484:AE2484)),0)</f>
        <v>2</v>
      </c>
      <c r="E2484" s="7">
        <f>IF(O2484&gt;0,RANK(O2484,(N2484:P2484,Q2484:AE2484)),0)</f>
        <v>1</v>
      </c>
      <c r="F2484" s="7">
        <f>IF(P2484&gt;0,RANK(P2484,(N2484:P2484,Q2484:AE2484)),0)</f>
        <v>3</v>
      </c>
      <c r="G2484" s="1">
        <f t="shared" si="963"/>
        <v>752</v>
      </c>
      <c r="H2484" s="2">
        <f t="shared" si="964"/>
        <v>0.65221162185602777</v>
      </c>
      <c r="I2484" s="2"/>
      <c r="J2484" s="2">
        <f t="shared" si="967"/>
        <v>0.16218560277536861</v>
      </c>
      <c r="K2484" s="2">
        <f t="shared" si="968"/>
        <v>0.81439722463139641</v>
      </c>
      <c r="L2484" s="2">
        <f t="shared" si="969"/>
        <v>1.0407632263660017E-2</v>
      </c>
      <c r="M2484" s="2">
        <f t="shared" si="970"/>
        <v>1.300954032957493E-2</v>
      </c>
      <c r="N2484" s="66">
        <v>187</v>
      </c>
      <c r="O2484" s="66">
        <v>939</v>
      </c>
      <c r="P2484" s="66">
        <v>12</v>
      </c>
      <c r="Q2484" s="66">
        <v>7</v>
      </c>
      <c r="S2484" s="66">
        <v>8</v>
      </c>
      <c r="AN2484" s="7">
        <f>IF(Q2484&gt;0,RANK(Q2484,(N2484:P2484,Q2484:AE2484)),0)</f>
        <v>5</v>
      </c>
      <c r="AO2484" s="7">
        <f>IF(R2484&gt;0,RANK(R2484,(N2484:P2484,Q2484:AE2484)),0)</f>
        <v>0</v>
      </c>
      <c r="AP2484" s="7">
        <f>IF(T2484&gt;0,RANK(T2484,(N2484:P2484,Q2484:AE2484)),0)</f>
        <v>0</v>
      </c>
      <c r="AQ2484" s="7">
        <f>IF(S2484&gt;0,RANK(S2484,(N2484:P2484,Q2484:AE2484)),0)</f>
        <v>4</v>
      </c>
      <c r="AR2484" s="2">
        <f t="shared" si="971"/>
        <v>6.0711188204683438E-3</v>
      </c>
      <c r="AS2484" s="2">
        <f t="shared" si="972"/>
        <v>0</v>
      </c>
      <c r="AT2484" s="2">
        <f t="shared" si="973"/>
        <v>0</v>
      </c>
      <c r="AU2484" s="2">
        <f t="shared" si="974"/>
        <v>6.938421509106678E-3</v>
      </c>
      <c r="AW2484" t="s">
        <v>829</v>
      </c>
      <c r="AX2484" t="s">
        <v>2000</v>
      </c>
      <c r="AY2484">
        <v>1</v>
      </c>
      <c r="BA2484" s="119">
        <v>46</v>
      </c>
      <c r="BB2484" s="121">
        <v>55</v>
      </c>
      <c r="BC2484" s="125">
        <f t="shared" si="975"/>
        <v>46055</v>
      </c>
      <c r="BE2484" s="7" t="s">
        <v>228</v>
      </c>
      <c r="BR2484" s="1" t="s">
        <v>549</v>
      </c>
    </row>
    <row r="2485" spans="1:70" hidden="1" outlineLevel="1">
      <c r="A2485" t="s">
        <v>2560</v>
      </c>
      <c r="B2485" t="s">
        <v>2000</v>
      </c>
      <c r="C2485" s="1">
        <f t="shared" si="966"/>
        <v>2787</v>
      </c>
      <c r="D2485" s="7">
        <f>IF(N2485&gt;0, RANK(N2485,(N2485:P2485,Q2485:AE2485)),0)</f>
        <v>2</v>
      </c>
      <c r="E2485" s="7">
        <f>IF(O2485&gt;0,RANK(O2485,(N2485:P2485,Q2485:AE2485)),0)</f>
        <v>1</v>
      </c>
      <c r="F2485" s="7">
        <f>IF(P2485&gt;0,RANK(P2485,(N2485:P2485,Q2485:AE2485)),0)</f>
        <v>3</v>
      </c>
      <c r="G2485" s="1">
        <f t="shared" si="963"/>
        <v>618</v>
      </c>
      <c r="H2485" s="2">
        <f t="shared" si="964"/>
        <v>0.2217438105489774</v>
      </c>
      <c r="I2485" s="2"/>
      <c r="J2485" s="2">
        <f t="shared" si="967"/>
        <v>0.37423753139576604</v>
      </c>
      <c r="K2485" s="2">
        <f t="shared" si="968"/>
        <v>0.5959813419447435</v>
      </c>
      <c r="L2485" s="2">
        <f t="shared" si="969"/>
        <v>1.7940437746681019E-2</v>
      </c>
      <c r="M2485" s="2">
        <f t="shared" si="970"/>
        <v>1.184068891280949E-2</v>
      </c>
      <c r="N2485" s="66">
        <v>1043</v>
      </c>
      <c r="O2485" s="66">
        <v>1661</v>
      </c>
      <c r="P2485" s="66">
        <v>50</v>
      </c>
      <c r="Q2485" s="66">
        <v>11</v>
      </c>
      <c r="S2485" s="66">
        <v>22</v>
      </c>
      <c r="AN2485" s="7">
        <f>IF(Q2485&gt;0,RANK(Q2485,(N2485:P2485,Q2485:AE2485)),0)</f>
        <v>5</v>
      </c>
      <c r="AO2485" s="7">
        <f>IF(R2485&gt;0,RANK(R2485,(N2485:P2485,Q2485:AE2485)),0)</f>
        <v>0</v>
      </c>
      <c r="AP2485" s="7">
        <f>IF(T2485&gt;0,RANK(T2485,(N2485:P2485,Q2485:AE2485)),0)</f>
        <v>0</v>
      </c>
      <c r="AQ2485" s="7">
        <f>IF(S2485&gt;0,RANK(S2485,(N2485:P2485,Q2485:AE2485)),0)</f>
        <v>4</v>
      </c>
      <c r="AR2485" s="2">
        <f t="shared" si="971"/>
        <v>3.9468963042698238E-3</v>
      </c>
      <c r="AS2485" s="2">
        <f t="shared" si="972"/>
        <v>0</v>
      </c>
      <c r="AT2485" s="2">
        <f t="shared" si="973"/>
        <v>0</v>
      </c>
      <c r="AU2485" s="2">
        <f t="shared" si="974"/>
        <v>7.8937926085396477E-3</v>
      </c>
      <c r="AW2485" t="s">
        <v>2560</v>
      </c>
      <c r="AX2485" t="s">
        <v>2000</v>
      </c>
      <c r="AY2485">
        <v>1</v>
      </c>
      <c r="BA2485" s="119">
        <v>46</v>
      </c>
      <c r="BB2485" s="121">
        <v>57</v>
      </c>
      <c r="BC2485" s="125">
        <f t="shared" si="975"/>
        <v>46057</v>
      </c>
      <c r="BE2485" s="7" t="s">
        <v>228</v>
      </c>
      <c r="BR2485" s="1" t="s">
        <v>661</v>
      </c>
    </row>
    <row r="2486" spans="1:70" hidden="1" outlineLevel="1">
      <c r="A2486" t="s">
        <v>2359</v>
      </c>
      <c r="B2486" t="s">
        <v>2000</v>
      </c>
      <c r="C2486" s="1">
        <f t="shared" si="966"/>
        <v>2011</v>
      </c>
      <c r="D2486" s="7">
        <f>IF(N2486&gt;0, RANK(N2486,(N2486:P2486,Q2486:AE2486)),0)</f>
        <v>2</v>
      </c>
      <c r="E2486" s="7">
        <f>IF(O2486&gt;0,RANK(O2486,(N2486:P2486,Q2486:AE2486)),0)</f>
        <v>1</v>
      </c>
      <c r="F2486" s="7">
        <f>IF(P2486&gt;0,RANK(P2486,(N2486:P2486,Q2486:AE2486)),0)</f>
        <v>3</v>
      </c>
      <c r="G2486" s="1">
        <f t="shared" si="963"/>
        <v>529</v>
      </c>
      <c r="H2486" s="2">
        <f t="shared" si="964"/>
        <v>0.26305320735952264</v>
      </c>
      <c r="I2486" s="2"/>
      <c r="J2486" s="2">
        <f t="shared" si="967"/>
        <v>0.35703630034808553</v>
      </c>
      <c r="K2486" s="2">
        <f t="shared" si="968"/>
        <v>0.62008950770760818</v>
      </c>
      <c r="L2486" s="2">
        <f t="shared" si="969"/>
        <v>1.4917951268025857E-2</v>
      </c>
      <c r="M2486" s="2">
        <f t="shared" si="970"/>
        <v>7.9562406762804308E-3</v>
      </c>
      <c r="N2486" s="66">
        <v>718</v>
      </c>
      <c r="O2486" s="66">
        <v>1247</v>
      </c>
      <c r="P2486" s="66">
        <v>30</v>
      </c>
      <c r="Q2486" s="66">
        <v>8</v>
      </c>
      <c r="S2486" s="66">
        <v>8</v>
      </c>
      <c r="AN2486" s="7">
        <f>IF(Q2486&gt;0,RANK(Q2486,(N2486:P2486,Q2486:AE2486)),0)</f>
        <v>4</v>
      </c>
      <c r="AO2486" s="7">
        <f>IF(R2486&gt;0,RANK(R2486,(N2486:P2486,Q2486:AE2486)),0)</f>
        <v>0</v>
      </c>
      <c r="AP2486" s="7">
        <f>IF(T2486&gt;0,RANK(T2486,(N2486:P2486,Q2486:AE2486)),0)</f>
        <v>0</v>
      </c>
      <c r="AQ2486" s="7">
        <f>IF(S2486&gt;0,RANK(S2486,(N2486:P2486,Q2486:AE2486)),0)</f>
        <v>4</v>
      </c>
      <c r="AR2486" s="2">
        <f t="shared" si="971"/>
        <v>3.9781203381402284E-3</v>
      </c>
      <c r="AS2486" s="2">
        <f t="shared" si="972"/>
        <v>0</v>
      </c>
      <c r="AT2486" s="2">
        <f t="shared" si="973"/>
        <v>0</v>
      </c>
      <c r="AU2486" s="2">
        <f t="shared" si="974"/>
        <v>3.9781203381402284E-3</v>
      </c>
      <c r="AW2486" t="s">
        <v>2359</v>
      </c>
      <c r="AX2486" t="s">
        <v>2000</v>
      </c>
      <c r="AY2486">
        <v>1</v>
      </c>
      <c r="BA2486" s="119">
        <v>46</v>
      </c>
      <c r="BB2486" s="121">
        <v>59</v>
      </c>
      <c r="BC2486" s="125">
        <f t="shared" si="975"/>
        <v>46059</v>
      </c>
      <c r="BE2486" s="7" t="s">
        <v>228</v>
      </c>
      <c r="BR2486" s="1" t="s">
        <v>2788</v>
      </c>
    </row>
    <row r="2487" spans="1:70" hidden="1" outlineLevel="1">
      <c r="A2487" t="s">
        <v>2138</v>
      </c>
      <c r="B2487" t="s">
        <v>2000</v>
      </c>
      <c r="C2487" s="1">
        <f t="shared" si="966"/>
        <v>2431</v>
      </c>
      <c r="D2487" s="7">
        <f>IF(N2487&gt;0, RANK(N2487,(N2487:P2487,Q2487:AE2487)),0)</f>
        <v>2</v>
      </c>
      <c r="E2487" s="7">
        <f>IF(O2487&gt;0,RANK(O2487,(N2487:P2487,Q2487:AE2487)),0)</f>
        <v>1</v>
      </c>
      <c r="F2487" s="7">
        <f>IF(P2487&gt;0,RANK(P2487,(N2487:P2487,Q2487:AE2487)),0)</f>
        <v>3</v>
      </c>
      <c r="G2487" s="1">
        <f t="shared" si="963"/>
        <v>465</v>
      </c>
      <c r="H2487" s="2">
        <f t="shared" si="964"/>
        <v>0.19127930892636774</v>
      </c>
      <c r="I2487" s="2"/>
      <c r="J2487" s="2">
        <f t="shared" si="967"/>
        <v>0.39531057178116003</v>
      </c>
      <c r="K2487" s="2">
        <f t="shared" si="968"/>
        <v>0.58658988070752771</v>
      </c>
      <c r="L2487" s="2">
        <f t="shared" si="969"/>
        <v>6.993006993006993E-3</v>
      </c>
      <c r="M2487" s="2">
        <f t="shared" si="970"/>
        <v>1.1106540518305272E-2</v>
      </c>
      <c r="N2487" s="66">
        <v>961</v>
      </c>
      <c r="O2487" s="66">
        <v>1426</v>
      </c>
      <c r="P2487" s="66">
        <v>17</v>
      </c>
      <c r="Q2487" s="66">
        <v>11</v>
      </c>
      <c r="S2487" s="66">
        <v>16</v>
      </c>
      <c r="AN2487" s="7">
        <f>IF(Q2487&gt;0,RANK(Q2487,(N2487:P2487,Q2487:AE2487)),0)</f>
        <v>5</v>
      </c>
      <c r="AO2487" s="7">
        <f>IF(R2487&gt;0,RANK(R2487,(N2487:P2487,Q2487:AE2487)),0)</f>
        <v>0</v>
      </c>
      <c r="AP2487" s="7">
        <f>IF(T2487&gt;0,RANK(T2487,(N2487:P2487,Q2487:AE2487)),0)</f>
        <v>0</v>
      </c>
      <c r="AQ2487" s="7">
        <f>IF(S2487&gt;0,RANK(S2487,(N2487:P2487,Q2487:AE2487)),0)</f>
        <v>4</v>
      </c>
      <c r="AR2487" s="2">
        <f t="shared" si="971"/>
        <v>4.5248868778280547E-3</v>
      </c>
      <c r="AS2487" s="2">
        <f t="shared" si="972"/>
        <v>0</v>
      </c>
      <c r="AT2487" s="2">
        <f t="shared" si="973"/>
        <v>0</v>
      </c>
      <c r="AU2487" s="2">
        <f t="shared" si="974"/>
        <v>6.5816536404771702E-3</v>
      </c>
      <c r="AW2487" t="s">
        <v>2138</v>
      </c>
      <c r="AX2487" t="s">
        <v>2000</v>
      </c>
      <c r="AY2487">
        <v>1</v>
      </c>
      <c r="BA2487" s="119">
        <v>46</v>
      </c>
      <c r="BB2487" s="121">
        <v>61</v>
      </c>
      <c r="BC2487" s="125">
        <f t="shared" si="975"/>
        <v>46061</v>
      </c>
      <c r="BE2487" s="7" t="s">
        <v>228</v>
      </c>
      <c r="BR2487" s="1" t="s">
        <v>3534</v>
      </c>
    </row>
    <row r="2488" spans="1:70" hidden="1" outlineLevel="1">
      <c r="A2488" t="s">
        <v>759</v>
      </c>
      <c r="B2488" t="s">
        <v>2000</v>
      </c>
      <c r="C2488" s="1">
        <f t="shared" si="966"/>
        <v>734</v>
      </c>
      <c r="D2488" s="7">
        <f>IF(N2488&gt;0, RANK(N2488,(N2488:P2488,Q2488:AE2488)),0)</f>
        <v>2</v>
      </c>
      <c r="E2488" s="7">
        <f>IF(O2488&gt;0,RANK(O2488,(N2488:P2488,Q2488:AE2488)),0)</f>
        <v>1</v>
      </c>
      <c r="F2488" s="7">
        <f>IF(P2488&gt;0,RANK(P2488,(N2488:P2488,Q2488:AE2488)),0)</f>
        <v>3</v>
      </c>
      <c r="G2488" s="1">
        <f t="shared" si="963"/>
        <v>440</v>
      </c>
      <c r="H2488" s="2">
        <f t="shared" si="964"/>
        <v>0.59945504087193457</v>
      </c>
      <c r="I2488" s="2"/>
      <c r="J2488" s="2">
        <f t="shared" si="967"/>
        <v>0.18392370572207084</v>
      </c>
      <c r="K2488" s="2">
        <f t="shared" si="968"/>
        <v>0.78337874659400542</v>
      </c>
      <c r="L2488" s="2">
        <f t="shared" si="969"/>
        <v>1.6348773841961851E-2</v>
      </c>
      <c r="M2488" s="2">
        <f t="shared" si="970"/>
        <v>1.6348773841961893E-2</v>
      </c>
      <c r="N2488" s="66">
        <v>135</v>
      </c>
      <c r="O2488" s="66">
        <v>575</v>
      </c>
      <c r="P2488" s="66">
        <v>12</v>
      </c>
      <c r="Q2488" s="66">
        <v>5</v>
      </c>
      <c r="S2488" s="66">
        <v>7</v>
      </c>
      <c r="AN2488" s="7">
        <f>IF(Q2488&gt;0,RANK(Q2488,(N2488:P2488,Q2488:AE2488)),0)</f>
        <v>5</v>
      </c>
      <c r="AO2488" s="7">
        <f>IF(R2488&gt;0,RANK(R2488,(N2488:P2488,Q2488:AE2488)),0)</f>
        <v>0</v>
      </c>
      <c r="AP2488" s="7">
        <f>IF(T2488&gt;0,RANK(T2488,(N2488:P2488,Q2488:AE2488)),0)</f>
        <v>0</v>
      </c>
      <c r="AQ2488" s="7">
        <f>IF(S2488&gt;0,RANK(S2488,(N2488:P2488,Q2488:AE2488)),0)</f>
        <v>4</v>
      </c>
      <c r="AR2488" s="2">
        <f t="shared" si="971"/>
        <v>6.8119891008174387E-3</v>
      </c>
      <c r="AS2488" s="2">
        <f t="shared" si="972"/>
        <v>0</v>
      </c>
      <c r="AT2488" s="2">
        <f t="shared" si="973"/>
        <v>0</v>
      </c>
      <c r="AU2488" s="2">
        <f t="shared" si="974"/>
        <v>9.5367847411444145E-3</v>
      </c>
      <c r="AW2488" t="s">
        <v>759</v>
      </c>
      <c r="AX2488" t="s">
        <v>2000</v>
      </c>
      <c r="AY2488">
        <v>1</v>
      </c>
      <c r="BA2488" s="119">
        <v>46</v>
      </c>
      <c r="BB2488" s="121">
        <v>63</v>
      </c>
      <c r="BC2488" s="125">
        <f t="shared" si="975"/>
        <v>46063</v>
      </c>
      <c r="BE2488" s="7" t="s">
        <v>228</v>
      </c>
      <c r="BR2488" s="1" t="s">
        <v>549</v>
      </c>
    </row>
    <row r="2489" spans="1:70" hidden="1" outlineLevel="1">
      <c r="A2489" t="s">
        <v>175</v>
      </c>
      <c r="B2489" t="s">
        <v>2000</v>
      </c>
      <c r="C2489" s="1">
        <f t="shared" si="966"/>
        <v>8468</v>
      </c>
      <c r="D2489" s="7">
        <f>IF(N2489&gt;0, RANK(N2489,(N2489:P2489,Q2489:AE2489)),0)</f>
        <v>2</v>
      </c>
      <c r="E2489" s="7">
        <f>IF(O2489&gt;0,RANK(O2489,(N2489:P2489,Q2489:AE2489)),0)</f>
        <v>1</v>
      </c>
      <c r="F2489" s="7">
        <f>IF(P2489&gt;0,RANK(P2489,(N2489:P2489,Q2489:AE2489)),0)</f>
        <v>3</v>
      </c>
      <c r="G2489" s="1">
        <f t="shared" si="963"/>
        <v>2261</v>
      </c>
      <c r="H2489" s="2">
        <f t="shared" si="964"/>
        <v>0.26700519603212092</v>
      </c>
      <c r="I2489" s="2"/>
      <c r="J2489" s="2">
        <f t="shared" si="967"/>
        <v>0.35864430798299479</v>
      </c>
      <c r="K2489" s="2">
        <f t="shared" si="968"/>
        <v>0.62564950401511576</v>
      </c>
      <c r="L2489" s="2">
        <f t="shared" si="969"/>
        <v>9.683514407179971E-3</v>
      </c>
      <c r="M2489" s="2">
        <f t="shared" si="970"/>
        <v>6.0226735947094164E-3</v>
      </c>
      <c r="N2489" s="66">
        <v>3037</v>
      </c>
      <c r="O2489" s="66">
        <v>5298</v>
      </c>
      <c r="P2489" s="66">
        <v>82</v>
      </c>
      <c r="Q2489" s="66">
        <v>31</v>
      </c>
      <c r="S2489" s="66">
        <v>20</v>
      </c>
      <c r="AN2489" s="7">
        <f>IF(Q2489&gt;0,RANK(Q2489,(N2489:P2489,Q2489:AE2489)),0)</f>
        <v>4</v>
      </c>
      <c r="AO2489" s="7">
        <f>IF(R2489&gt;0,RANK(R2489,(N2489:P2489,Q2489:AE2489)),0)</f>
        <v>0</v>
      </c>
      <c r="AP2489" s="7">
        <f>IF(T2489&gt;0,RANK(T2489,(N2489:P2489,Q2489:AE2489)),0)</f>
        <v>0</v>
      </c>
      <c r="AQ2489" s="7">
        <f>IF(S2489&gt;0,RANK(S2489,(N2489:P2489,Q2489:AE2489)),0)</f>
        <v>5</v>
      </c>
      <c r="AR2489" s="2">
        <f t="shared" si="971"/>
        <v>3.660840812470477E-3</v>
      </c>
      <c r="AS2489" s="2">
        <f t="shared" si="972"/>
        <v>0</v>
      </c>
      <c r="AT2489" s="2">
        <f t="shared" si="973"/>
        <v>0</v>
      </c>
      <c r="AU2489" s="2">
        <f t="shared" si="974"/>
        <v>2.3618327822390174E-3</v>
      </c>
      <c r="AW2489" t="s">
        <v>175</v>
      </c>
      <c r="AX2489" t="s">
        <v>2000</v>
      </c>
      <c r="AY2489">
        <v>1</v>
      </c>
      <c r="BA2489" s="119">
        <v>46</v>
      </c>
      <c r="BB2489" s="121">
        <v>65</v>
      </c>
      <c r="BC2489" s="125">
        <f t="shared" si="975"/>
        <v>46065</v>
      </c>
      <c r="BE2489" s="7" t="s">
        <v>228</v>
      </c>
      <c r="BR2489" s="1" t="s">
        <v>3534</v>
      </c>
    </row>
    <row r="2490" spans="1:70" hidden="1" outlineLevel="1">
      <c r="A2490" t="s">
        <v>2139</v>
      </c>
      <c r="B2490" t="s">
        <v>2000</v>
      </c>
      <c r="C2490" s="1">
        <f t="shared" ref="C2490:C2524" si="976">SUM(N2490:AL2490)</f>
        <v>3608</v>
      </c>
      <c r="D2490" s="7">
        <f>IF(N2490&gt;0, RANK(N2490,(N2490:P2490,Q2490:AE2490)),0)</f>
        <v>2</v>
      </c>
      <c r="E2490" s="7">
        <f>IF(O2490&gt;0,RANK(O2490,(N2490:P2490,Q2490:AE2490)),0)</f>
        <v>1</v>
      </c>
      <c r="F2490" s="7">
        <f>IF(P2490&gt;0,RANK(P2490,(N2490:P2490,Q2490:AE2490)),0)</f>
        <v>3</v>
      </c>
      <c r="G2490" s="1">
        <f t="shared" si="963"/>
        <v>1043</v>
      </c>
      <c r="H2490" s="2">
        <f t="shared" si="964"/>
        <v>0.28907982261640797</v>
      </c>
      <c r="I2490" s="2"/>
      <c r="J2490" s="2">
        <f t="shared" ref="J2490:J2524" si="977">IF($C2490=0,"-",N2490/$C2490)</f>
        <v>0.34423503325942351</v>
      </c>
      <c r="K2490" s="2">
        <f t="shared" ref="K2490:K2524" si="978">IF($C2490=0,"-",O2490/$C2490)</f>
        <v>0.63331485587583147</v>
      </c>
      <c r="L2490" s="2">
        <f t="shared" ref="L2490:L2524" si="979">IF($C2490=0,"-",P2490/$C2490)</f>
        <v>1.3026607538802661E-2</v>
      </c>
      <c r="M2490" s="2">
        <f t="shared" ref="M2490:M2521" si="980">IF(C2490=0,"-",(1-J2490-K2490-L2490))</f>
        <v>9.4235033259423596E-3</v>
      </c>
      <c r="N2490" s="66">
        <v>1242</v>
      </c>
      <c r="O2490" s="66">
        <v>2285</v>
      </c>
      <c r="P2490" s="66">
        <v>47</v>
      </c>
      <c r="Q2490" s="66">
        <v>13</v>
      </c>
      <c r="S2490" s="66">
        <v>21</v>
      </c>
      <c r="AN2490" s="7">
        <f>IF(Q2490&gt;0,RANK(Q2490,(N2490:P2490,Q2490:AE2490)),0)</f>
        <v>5</v>
      </c>
      <c r="AO2490" s="7">
        <f>IF(R2490&gt;0,RANK(R2490,(N2490:P2490,Q2490:AE2490)),0)</f>
        <v>0</v>
      </c>
      <c r="AP2490" s="7">
        <f>IF(T2490&gt;0,RANK(T2490,(N2490:P2490,Q2490:AE2490)),0)</f>
        <v>0</v>
      </c>
      <c r="AQ2490" s="7">
        <f>IF(S2490&gt;0,RANK(S2490,(N2490:P2490,Q2490:AE2490)),0)</f>
        <v>4</v>
      </c>
      <c r="AR2490" s="2">
        <f t="shared" ref="AR2490:AR2524" si="981">IF($C2490=0,"-",Q2490/$C2490)</f>
        <v>3.6031042128603103E-3</v>
      </c>
      <c r="AS2490" s="2">
        <f t="shared" ref="AS2490:AS2524" si="982">IF($C2490=0,"-",R2490/$C2490)</f>
        <v>0</v>
      </c>
      <c r="AT2490" s="2">
        <f t="shared" ref="AT2490:AT2524" si="983">IF($C2490=0,"-",T2490/$C2490)</f>
        <v>0</v>
      </c>
      <c r="AU2490" s="2">
        <f t="shared" ref="AU2490:AU2524" si="984">IF($C2490=0,"-",S2490/$C2490)</f>
        <v>5.8203991130820398E-3</v>
      </c>
      <c r="AW2490" t="s">
        <v>2139</v>
      </c>
      <c r="AX2490" t="s">
        <v>2000</v>
      </c>
      <c r="AY2490">
        <v>1</v>
      </c>
      <c r="BA2490" s="119">
        <v>46</v>
      </c>
      <c r="BB2490" s="121">
        <v>67</v>
      </c>
      <c r="BC2490" s="125">
        <f t="shared" si="975"/>
        <v>46067</v>
      </c>
      <c r="BE2490" s="7" t="s">
        <v>228</v>
      </c>
      <c r="BR2490" s="1" t="s">
        <v>2788</v>
      </c>
    </row>
    <row r="2491" spans="1:70" hidden="1" outlineLevel="1">
      <c r="A2491" t="s">
        <v>1218</v>
      </c>
      <c r="B2491" t="s">
        <v>2000</v>
      </c>
      <c r="C2491" s="1">
        <f t="shared" si="976"/>
        <v>785</v>
      </c>
      <c r="D2491" s="7">
        <f>IF(N2491&gt;0, RANK(N2491,(N2491:P2491,Q2491:AE2491)),0)</f>
        <v>2</v>
      </c>
      <c r="E2491" s="7">
        <f>IF(O2491&gt;0,RANK(O2491,(N2491:P2491,Q2491:AE2491)),0)</f>
        <v>1</v>
      </c>
      <c r="F2491" s="7">
        <f>IF(P2491&gt;0,RANK(P2491,(N2491:P2491,Q2491:AE2491)),0)</f>
        <v>3</v>
      </c>
      <c r="G2491" s="1">
        <f t="shared" si="963"/>
        <v>321</v>
      </c>
      <c r="H2491" s="2">
        <f t="shared" si="964"/>
        <v>0.40891719745222932</v>
      </c>
      <c r="I2491" s="2"/>
      <c r="J2491" s="2">
        <f t="shared" si="977"/>
        <v>0.28789808917197451</v>
      </c>
      <c r="K2491" s="2">
        <f t="shared" si="978"/>
        <v>0.69681528662420378</v>
      </c>
      <c r="L2491" s="2">
        <f t="shared" si="979"/>
        <v>1.1464968152866241E-2</v>
      </c>
      <c r="M2491" s="2">
        <f t="shared" si="980"/>
        <v>3.8216560509555225E-3</v>
      </c>
      <c r="N2491" s="66">
        <v>226</v>
      </c>
      <c r="O2491" s="66">
        <v>547</v>
      </c>
      <c r="P2491" s="66">
        <v>9</v>
      </c>
      <c r="Q2491" s="66">
        <v>2</v>
      </c>
      <c r="S2491" s="66">
        <v>1</v>
      </c>
      <c r="AN2491" s="7">
        <f>IF(Q2491&gt;0,RANK(Q2491,(N2491:P2491,Q2491:AE2491)),0)</f>
        <v>4</v>
      </c>
      <c r="AO2491" s="7">
        <f>IF(R2491&gt;0,RANK(R2491,(N2491:P2491,Q2491:AE2491)),0)</f>
        <v>0</v>
      </c>
      <c r="AP2491" s="7">
        <f>IF(T2491&gt;0,RANK(T2491,(N2491:P2491,Q2491:AE2491)),0)</f>
        <v>0</v>
      </c>
      <c r="AQ2491" s="7">
        <f>IF(S2491&gt;0,RANK(S2491,(N2491:P2491,Q2491:AE2491)),0)</f>
        <v>5</v>
      </c>
      <c r="AR2491" s="2">
        <f t="shared" si="981"/>
        <v>2.5477707006369425E-3</v>
      </c>
      <c r="AS2491" s="2">
        <f t="shared" si="982"/>
        <v>0</v>
      </c>
      <c r="AT2491" s="2">
        <f t="shared" si="983"/>
        <v>0</v>
      </c>
      <c r="AU2491" s="2">
        <f t="shared" si="984"/>
        <v>1.2738853503184713E-3</v>
      </c>
      <c r="AW2491" t="s">
        <v>1218</v>
      </c>
      <c r="AX2491" t="s">
        <v>2000</v>
      </c>
      <c r="AY2491">
        <v>1</v>
      </c>
      <c r="BA2491" s="119">
        <v>46</v>
      </c>
      <c r="BB2491" s="121">
        <v>69</v>
      </c>
      <c r="BC2491" s="125">
        <f t="shared" si="975"/>
        <v>46069</v>
      </c>
      <c r="BE2491" s="7" t="s">
        <v>228</v>
      </c>
      <c r="BR2491" s="1" t="s">
        <v>549</v>
      </c>
    </row>
    <row r="2492" spans="1:70" hidden="1" outlineLevel="1">
      <c r="A2492" t="s">
        <v>627</v>
      </c>
      <c r="B2492" t="s">
        <v>2000</v>
      </c>
      <c r="C2492" s="1">
        <f t="shared" si="976"/>
        <v>1133</v>
      </c>
      <c r="D2492" s="7">
        <f>IF(N2492&gt;0, RANK(N2492,(N2492:P2492,Q2492:AE2492)),0)</f>
        <v>2</v>
      </c>
      <c r="E2492" s="7">
        <f>IF(O2492&gt;0,RANK(O2492,(N2492:P2492,Q2492:AE2492)),0)</f>
        <v>1</v>
      </c>
      <c r="F2492" s="7">
        <f>IF(P2492&gt;0,RANK(P2492,(N2492:P2492,Q2492:AE2492)),0)</f>
        <v>3</v>
      </c>
      <c r="G2492" s="1">
        <f t="shared" si="963"/>
        <v>233</v>
      </c>
      <c r="H2492" s="2">
        <f t="shared" si="964"/>
        <v>0.20564872021182701</v>
      </c>
      <c r="I2492" s="2"/>
      <c r="J2492" s="2">
        <f t="shared" si="977"/>
        <v>0.38393645189761694</v>
      </c>
      <c r="K2492" s="2">
        <f t="shared" si="978"/>
        <v>0.58958517210944394</v>
      </c>
      <c r="L2492" s="2">
        <f t="shared" si="979"/>
        <v>1.323918799646955E-2</v>
      </c>
      <c r="M2492" s="2">
        <f t="shared" si="980"/>
        <v>1.3239187996469568E-2</v>
      </c>
      <c r="N2492" s="66">
        <v>435</v>
      </c>
      <c r="O2492" s="66">
        <v>668</v>
      </c>
      <c r="P2492" s="66">
        <v>15</v>
      </c>
      <c r="Q2492" s="66">
        <v>6</v>
      </c>
      <c r="S2492" s="66">
        <v>9</v>
      </c>
      <c r="AN2492" s="7">
        <f>IF(Q2492&gt;0,RANK(Q2492,(N2492:P2492,Q2492:AE2492)),0)</f>
        <v>5</v>
      </c>
      <c r="AO2492" s="7">
        <f>IF(R2492&gt;0,RANK(R2492,(N2492:P2492,Q2492:AE2492)),0)</f>
        <v>0</v>
      </c>
      <c r="AP2492" s="7">
        <f>IF(T2492&gt;0,RANK(T2492,(N2492:P2492,Q2492:AE2492)),0)</f>
        <v>0</v>
      </c>
      <c r="AQ2492" s="7">
        <f>IF(S2492&gt;0,RANK(S2492,(N2492:P2492,Q2492:AE2492)),0)</f>
        <v>4</v>
      </c>
      <c r="AR2492" s="2">
        <f t="shared" si="981"/>
        <v>5.2956751985878204E-3</v>
      </c>
      <c r="AS2492" s="2">
        <f t="shared" si="982"/>
        <v>0</v>
      </c>
      <c r="AT2492" s="2">
        <f t="shared" si="983"/>
        <v>0</v>
      </c>
      <c r="AU2492" s="2">
        <f t="shared" si="984"/>
        <v>7.9435127978817292E-3</v>
      </c>
      <c r="AW2492" t="s">
        <v>627</v>
      </c>
      <c r="AX2492" t="s">
        <v>2000</v>
      </c>
      <c r="AY2492">
        <v>1</v>
      </c>
      <c r="BA2492" s="119">
        <v>46</v>
      </c>
      <c r="BB2492" s="121">
        <v>71</v>
      </c>
      <c r="BC2492" s="125">
        <f t="shared" si="975"/>
        <v>46071</v>
      </c>
      <c r="BE2492" s="7" t="s">
        <v>228</v>
      </c>
      <c r="BR2492" s="1" t="s">
        <v>2788</v>
      </c>
    </row>
    <row r="2493" spans="1:70" hidden="1" outlineLevel="1">
      <c r="A2493" t="s">
        <v>1219</v>
      </c>
      <c r="B2493" t="s">
        <v>2000</v>
      </c>
      <c r="C2493" s="1">
        <f t="shared" si="976"/>
        <v>1105</v>
      </c>
      <c r="D2493" s="7">
        <f>IF(N2493&gt;0, RANK(N2493,(N2493:P2493,Q2493:AE2493)),0)</f>
        <v>2</v>
      </c>
      <c r="E2493" s="7">
        <f>IF(O2493&gt;0,RANK(O2493,(N2493:P2493,Q2493:AE2493)),0)</f>
        <v>1</v>
      </c>
      <c r="F2493" s="7">
        <f>IF(P2493&gt;0,RANK(P2493,(N2493:P2493,Q2493:AE2493)),0)</f>
        <v>3</v>
      </c>
      <c r="G2493" s="1">
        <f t="shared" si="963"/>
        <v>4</v>
      </c>
      <c r="H2493" s="2">
        <f t="shared" si="964"/>
        <v>3.6199095022624436E-3</v>
      </c>
      <c r="I2493" s="2"/>
      <c r="J2493" s="2">
        <f t="shared" si="977"/>
        <v>0.49049773755656106</v>
      </c>
      <c r="K2493" s="2">
        <f t="shared" si="978"/>
        <v>0.49411764705882355</v>
      </c>
      <c r="L2493" s="2">
        <f t="shared" si="979"/>
        <v>1.1764705882352941E-2</v>
      </c>
      <c r="M2493" s="2">
        <f t="shared" si="980"/>
        <v>3.6199095022623889E-3</v>
      </c>
      <c r="N2493" s="66">
        <v>542</v>
      </c>
      <c r="O2493" s="66">
        <v>546</v>
      </c>
      <c r="P2493" s="66">
        <v>13</v>
      </c>
      <c r="Q2493" s="66">
        <v>4</v>
      </c>
      <c r="S2493" s="66">
        <v>0</v>
      </c>
      <c r="AN2493" s="7">
        <f>IF(Q2493&gt;0,RANK(Q2493,(N2493:P2493,Q2493:AE2493)),0)</f>
        <v>4</v>
      </c>
      <c r="AO2493" s="7">
        <f>IF(R2493&gt;0,RANK(R2493,(N2493:P2493,Q2493:AE2493)),0)</f>
        <v>0</v>
      </c>
      <c r="AP2493" s="7">
        <f>IF(T2493&gt;0,RANK(T2493,(N2493:P2493,Q2493:AE2493)),0)</f>
        <v>0</v>
      </c>
      <c r="AQ2493" s="7">
        <f>IF(S2493&gt;0,RANK(S2493,(N2493:P2493,Q2493:AE2493)),0)</f>
        <v>0</v>
      </c>
      <c r="AR2493" s="2">
        <f t="shared" si="981"/>
        <v>3.6199095022624436E-3</v>
      </c>
      <c r="AS2493" s="2">
        <f t="shared" si="982"/>
        <v>0</v>
      </c>
      <c r="AT2493" s="2">
        <f t="shared" si="983"/>
        <v>0</v>
      </c>
      <c r="AU2493" s="2">
        <f t="shared" si="984"/>
        <v>0</v>
      </c>
      <c r="AW2493" t="s">
        <v>1219</v>
      </c>
      <c r="AX2493" t="s">
        <v>2000</v>
      </c>
      <c r="AY2493">
        <v>1</v>
      </c>
      <c r="BA2493" s="119">
        <v>46</v>
      </c>
      <c r="BB2493" s="121">
        <v>73</v>
      </c>
      <c r="BC2493" s="125">
        <f t="shared" si="975"/>
        <v>46073</v>
      </c>
      <c r="BE2493" s="7" t="s">
        <v>228</v>
      </c>
      <c r="BR2493" s="1" t="s">
        <v>2788</v>
      </c>
    </row>
    <row r="2494" spans="1:70" hidden="1" outlineLevel="1">
      <c r="A2494" t="s">
        <v>2534</v>
      </c>
      <c r="B2494" t="s">
        <v>2000</v>
      </c>
      <c r="C2494" s="1">
        <f t="shared" si="976"/>
        <v>627</v>
      </c>
      <c r="D2494" s="7">
        <f>IF(N2494&gt;0, RANK(N2494,(N2494:P2494,Q2494:AE2494)),0)</f>
        <v>2</v>
      </c>
      <c r="E2494" s="7">
        <f>IF(O2494&gt;0,RANK(O2494,(N2494:P2494,Q2494:AE2494)),0)</f>
        <v>1</v>
      </c>
      <c r="F2494" s="7">
        <f>IF(P2494&gt;0,RANK(P2494,(N2494:P2494,Q2494:AE2494)),0)</f>
        <v>3</v>
      </c>
      <c r="G2494" s="1">
        <f t="shared" si="963"/>
        <v>316</v>
      </c>
      <c r="H2494" s="2">
        <f t="shared" si="964"/>
        <v>0.50398724082934609</v>
      </c>
      <c r="I2494" s="2"/>
      <c r="J2494" s="2">
        <f t="shared" si="977"/>
        <v>0.23444976076555024</v>
      </c>
      <c r="K2494" s="2">
        <f t="shared" si="978"/>
        <v>0.73843700159489634</v>
      </c>
      <c r="L2494" s="2">
        <f t="shared" si="979"/>
        <v>1.4354066985645933E-2</v>
      </c>
      <c r="M2494" s="2">
        <f t="shared" si="980"/>
        <v>1.2759170653907489E-2</v>
      </c>
      <c r="N2494" s="66">
        <v>147</v>
      </c>
      <c r="O2494" s="66">
        <v>463</v>
      </c>
      <c r="P2494" s="66">
        <v>9</v>
      </c>
      <c r="Q2494" s="66">
        <v>7</v>
      </c>
      <c r="S2494" s="66">
        <v>1</v>
      </c>
      <c r="AN2494" s="7">
        <f>IF(Q2494&gt;0,RANK(Q2494,(N2494:P2494,Q2494:AE2494)),0)</f>
        <v>4</v>
      </c>
      <c r="AO2494" s="7">
        <f>IF(R2494&gt;0,RANK(R2494,(N2494:P2494,Q2494:AE2494)),0)</f>
        <v>0</v>
      </c>
      <c r="AP2494" s="7">
        <f>IF(T2494&gt;0,RANK(T2494,(N2494:P2494,Q2494:AE2494)),0)</f>
        <v>0</v>
      </c>
      <c r="AQ2494" s="7">
        <f>IF(S2494&gt;0,RANK(S2494,(N2494:P2494,Q2494:AE2494)),0)</f>
        <v>5</v>
      </c>
      <c r="AR2494" s="2">
        <f t="shared" si="981"/>
        <v>1.1164274322169059E-2</v>
      </c>
      <c r="AS2494" s="2">
        <f t="shared" si="982"/>
        <v>0</v>
      </c>
      <c r="AT2494" s="2">
        <f t="shared" si="983"/>
        <v>0</v>
      </c>
      <c r="AU2494" s="2">
        <f t="shared" si="984"/>
        <v>1.594896331738437E-3</v>
      </c>
      <c r="AW2494" t="s">
        <v>2534</v>
      </c>
      <c r="AX2494" t="s">
        <v>2000</v>
      </c>
      <c r="AY2494">
        <v>1</v>
      </c>
      <c r="BA2494" s="119">
        <v>46</v>
      </c>
      <c r="BB2494" s="121">
        <v>75</v>
      </c>
      <c r="BC2494" s="125">
        <f t="shared" si="975"/>
        <v>46075</v>
      </c>
      <c r="BE2494" s="7" t="s">
        <v>228</v>
      </c>
      <c r="BR2494" s="1" t="s">
        <v>549</v>
      </c>
    </row>
    <row r="2495" spans="1:70" hidden="1" outlineLevel="1">
      <c r="A2495" t="s">
        <v>2950</v>
      </c>
      <c r="B2495" t="s">
        <v>2000</v>
      </c>
      <c r="C2495" s="1">
        <f t="shared" si="976"/>
        <v>2784</v>
      </c>
      <c r="D2495" s="7">
        <f>IF(N2495&gt;0, RANK(N2495,(N2495:P2495,Q2495:AE2495)),0)</f>
        <v>2</v>
      </c>
      <c r="E2495" s="7">
        <f>IF(O2495&gt;0,RANK(O2495,(N2495:P2495,Q2495:AE2495)),0)</f>
        <v>1</v>
      </c>
      <c r="F2495" s="7">
        <f>IF(P2495&gt;0,RANK(P2495,(N2495:P2495,Q2495:AE2495)),0)</f>
        <v>3</v>
      </c>
      <c r="G2495" s="1">
        <f t="shared" si="963"/>
        <v>158</v>
      </c>
      <c r="H2495" s="2">
        <f t="shared" si="964"/>
        <v>5.6752873563218391E-2</v>
      </c>
      <c r="I2495" s="2"/>
      <c r="J2495" s="2">
        <f t="shared" si="977"/>
        <v>0.45869252873563221</v>
      </c>
      <c r="K2495" s="2">
        <f t="shared" si="978"/>
        <v>0.51544540229885061</v>
      </c>
      <c r="L2495" s="2">
        <f t="shared" si="979"/>
        <v>1.6163793103448277E-2</v>
      </c>
      <c r="M2495" s="2">
        <f t="shared" si="980"/>
        <v>9.6982758620688496E-3</v>
      </c>
      <c r="N2495" s="66">
        <v>1277</v>
      </c>
      <c r="O2495" s="66">
        <v>1435</v>
      </c>
      <c r="P2495" s="66">
        <v>45</v>
      </c>
      <c r="Q2495" s="66">
        <v>17</v>
      </c>
      <c r="S2495" s="66">
        <v>10</v>
      </c>
      <c r="AN2495" s="7">
        <f>IF(Q2495&gt;0,RANK(Q2495,(N2495:P2495,Q2495:AE2495)),0)</f>
        <v>4</v>
      </c>
      <c r="AO2495" s="7">
        <f>IF(R2495&gt;0,RANK(R2495,(N2495:P2495,Q2495:AE2495)),0)</f>
        <v>0</v>
      </c>
      <c r="AP2495" s="7">
        <f>IF(T2495&gt;0,RANK(T2495,(N2495:P2495,Q2495:AE2495)),0)</f>
        <v>0</v>
      </c>
      <c r="AQ2495" s="7">
        <f>IF(S2495&gt;0,RANK(S2495,(N2495:P2495,Q2495:AE2495)),0)</f>
        <v>5</v>
      </c>
      <c r="AR2495" s="2">
        <f t="shared" si="981"/>
        <v>6.1063218390804601E-3</v>
      </c>
      <c r="AS2495" s="2">
        <f t="shared" si="982"/>
        <v>0</v>
      </c>
      <c r="AT2495" s="2">
        <f t="shared" si="983"/>
        <v>0</v>
      </c>
      <c r="AU2495" s="2">
        <f t="shared" si="984"/>
        <v>3.5919540229885057E-3</v>
      </c>
      <c r="AW2495" t="s">
        <v>2950</v>
      </c>
      <c r="AX2495" t="s">
        <v>2000</v>
      </c>
      <c r="AY2495">
        <v>1</v>
      </c>
      <c r="BA2495" s="119">
        <v>46</v>
      </c>
      <c r="BB2495" s="121">
        <v>77</v>
      </c>
      <c r="BC2495" s="125">
        <f t="shared" si="975"/>
        <v>46077</v>
      </c>
      <c r="BE2495" s="7" t="s">
        <v>228</v>
      </c>
      <c r="BR2495" s="1" t="s">
        <v>2788</v>
      </c>
    </row>
    <row r="2496" spans="1:70" hidden="1" outlineLevel="1">
      <c r="A2496" t="s">
        <v>2141</v>
      </c>
      <c r="B2496" t="s">
        <v>2000</v>
      </c>
      <c r="C2496" s="1">
        <f t="shared" si="976"/>
        <v>6157</v>
      </c>
      <c r="D2496" s="7">
        <f>IF(N2496&gt;0, RANK(N2496,(N2496:P2496,Q2496:AE2496)),0)</f>
        <v>1</v>
      </c>
      <c r="E2496" s="7">
        <f>IF(O2496&gt;0,RANK(O2496,(N2496:P2496,Q2496:AE2496)),0)</f>
        <v>2</v>
      </c>
      <c r="F2496" s="7">
        <f>IF(P2496&gt;0,RANK(P2496,(N2496:P2496,Q2496:AE2496)),0)</f>
        <v>3</v>
      </c>
      <c r="G2496" s="1">
        <f t="shared" si="963"/>
        <v>40</v>
      </c>
      <c r="H2496" s="2">
        <f t="shared" si="964"/>
        <v>6.4966704563910998E-3</v>
      </c>
      <c r="I2496" s="2"/>
      <c r="J2496" s="2">
        <f t="shared" si="977"/>
        <v>0.49261003735585512</v>
      </c>
      <c r="K2496" s="2">
        <f t="shared" si="978"/>
        <v>0.48611336689946405</v>
      </c>
      <c r="L2496" s="2">
        <f t="shared" si="979"/>
        <v>1.3155757674191977E-2</v>
      </c>
      <c r="M2496" s="2">
        <f t="shared" si="980"/>
        <v>8.1208380704889047E-3</v>
      </c>
      <c r="N2496" s="66">
        <v>3033</v>
      </c>
      <c r="O2496" s="66">
        <v>2993</v>
      </c>
      <c r="P2496" s="66">
        <v>81</v>
      </c>
      <c r="Q2496" s="66">
        <v>25</v>
      </c>
      <c r="S2496" s="66">
        <v>25</v>
      </c>
      <c r="AN2496" s="7">
        <f>IF(Q2496&gt;0,RANK(Q2496,(N2496:P2496,Q2496:AE2496)),0)</f>
        <v>4</v>
      </c>
      <c r="AO2496" s="7">
        <f>IF(R2496&gt;0,RANK(R2496,(N2496:P2496,Q2496:AE2496)),0)</f>
        <v>0</v>
      </c>
      <c r="AP2496" s="7">
        <f>IF(T2496&gt;0,RANK(T2496,(N2496:P2496,Q2496:AE2496)),0)</f>
        <v>0</v>
      </c>
      <c r="AQ2496" s="7">
        <f>IF(S2496&gt;0,RANK(S2496,(N2496:P2496,Q2496:AE2496)),0)</f>
        <v>4</v>
      </c>
      <c r="AR2496" s="2">
        <f t="shared" si="981"/>
        <v>4.0604190352444376E-3</v>
      </c>
      <c r="AS2496" s="2">
        <f t="shared" si="982"/>
        <v>0</v>
      </c>
      <c r="AT2496" s="2">
        <f t="shared" si="983"/>
        <v>0</v>
      </c>
      <c r="AU2496" s="2">
        <f t="shared" si="984"/>
        <v>4.0604190352444376E-3</v>
      </c>
      <c r="AW2496" t="s">
        <v>2141</v>
      </c>
      <c r="AX2496" t="s">
        <v>2000</v>
      </c>
      <c r="AY2496">
        <v>1</v>
      </c>
      <c r="BA2496" s="119">
        <v>46</v>
      </c>
      <c r="BB2496" s="121">
        <v>79</v>
      </c>
      <c r="BC2496" s="125">
        <f t="shared" si="975"/>
        <v>46079</v>
      </c>
      <c r="BE2496" s="7" t="s">
        <v>228</v>
      </c>
      <c r="BR2496" s="1" t="s">
        <v>3534</v>
      </c>
    </row>
    <row r="2497" spans="1:70" hidden="1" outlineLevel="1">
      <c r="A2497" t="s">
        <v>1932</v>
      </c>
      <c r="B2497" t="s">
        <v>2000</v>
      </c>
      <c r="C2497" s="1">
        <f t="shared" si="976"/>
        <v>12055</v>
      </c>
      <c r="D2497" s="7">
        <f>IF(N2497&gt;0, RANK(N2497,(N2497:P2497,Q2497:AE2497)),0)</f>
        <v>2</v>
      </c>
      <c r="E2497" s="7">
        <f>IF(O2497&gt;0,RANK(O2497,(N2497:P2497,Q2497:AE2497)),0)</f>
        <v>1</v>
      </c>
      <c r="F2497" s="7">
        <f>IF(P2497&gt;0,RANK(P2497,(N2497:P2497,Q2497:AE2497)),0)</f>
        <v>3</v>
      </c>
      <c r="G2497" s="1">
        <f t="shared" si="963"/>
        <v>1855</v>
      </c>
      <c r="H2497" s="2">
        <f t="shared" si="964"/>
        <v>0.15387805889672335</v>
      </c>
      <c r="I2497" s="2"/>
      <c r="J2497" s="2">
        <f t="shared" si="977"/>
        <v>0.4091248444628785</v>
      </c>
      <c r="K2497" s="2">
        <f t="shared" si="978"/>
        <v>0.56300290335960179</v>
      </c>
      <c r="L2497" s="2">
        <f t="shared" si="979"/>
        <v>1.4848610535047699E-2</v>
      </c>
      <c r="M2497" s="2">
        <f t="shared" si="980"/>
        <v>1.3023641642471953E-2</v>
      </c>
      <c r="N2497" s="66">
        <v>4932</v>
      </c>
      <c r="O2497" s="66">
        <v>6787</v>
      </c>
      <c r="P2497" s="66">
        <v>179</v>
      </c>
      <c r="Q2497" s="66">
        <v>85</v>
      </c>
      <c r="S2497" s="66">
        <v>72</v>
      </c>
      <c r="AN2497" s="7">
        <f>IF(Q2497&gt;0,RANK(Q2497,(N2497:P2497,Q2497:AE2497)),0)</f>
        <v>4</v>
      </c>
      <c r="AO2497" s="7">
        <f>IF(R2497&gt;0,RANK(R2497,(N2497:P2497,Q2497:AE2497)),0)</f>
        <v>0</v>
      </c>
      <c r="AP2497" s="7">
        <f>IF(T2497&gt;0,RANK(T2497,(N2497:P2497,Q2497:AE2497)),0)</f>
        <v>0</v>
      </c>
      <c r="AQ2497" s="7">
        <f>IF(S2497&gt;0,RANK(S2497,(N2497:P2497,Q2497:AE2497)),0)</f>
        <v>5</v>
      </c>
      <c r="AR2497" s="2">
        <f t="shared" si="981"/>
        <v>7.0510161758606388E-3</v>
      </c>
      <c r="AS2497" s="2">
        <f t="shared" si="982"/>
        <v>0</v>
      </c>
      <c r="AT2497" s="2">
        <f t="shared" si="983"/>
        <v>0</v>
      </c>
      <c r="AU2497" s="2">
        <f t="shared" si="984"/>
        <v>5.9726254666113646E-3</v>
      </c>
      <c r="AW2497" t="s">
        <v>1932</v>
      </c>
      <c r="AX2497" t="s">
        <v>2000</v>
      </c>
      <c r="AY2497">
        <v>1</v>
      </c>
      <c r="BA2497" s="119">
        <v>46</v>
      </c>
      <c r="BB2497" s="121">
        <v>81</v>
      </c>
      <c r="BC2497" s="125">
        <f t="shared" si="975"/>
        <v>46081</v>
      </c>
      <c r="BE2497" s="7" t="s">
        <v>228</v>
      </c>
      <c r="BR2497" s="1" t="s">
        <v>3534</v>
      </c>
    </row>
    <row r="2498" spans="1:70" hidden="1" outlineLevel="1">
      <c r="A2498" t="s">
        <v>2196</v>
      </c>
      <c r="B2498" t="s">
        <v>2000</v>
      </c>
      <c r="C2498" s="1">
        <f t="shared" si="976"/>
        <v>20767</v>
      </c>
      <c r="D2498" s="7">
        <f>IF(N2498&gt;0, RANK(N2498,(N2498:P2498,Q2498:AE2498)),0)</f>
        <v>2</v>
      </c>
      <c r="E2498" s="7">
        <f>IF(O2498&gt;0,RANK(O2498,(N2498:P2498,Q2498:AE2498)),0)</f>
        <v>1</v>
      </c>
      <c r="F2498" s="7">
        <f>IF(P2498&gt;0,RANK(P2498,(N2498:P2498,Q2498:AE2498)),0)</f>
        <v>3</v>
      </c>
      <c r="G2498" s="1">
        <f t="shared" si="963"/>
        <v>3161</v>
      </c>
      <c r="H2498" s="2">
        <f t="shared" si="964"/>
        <v>0.15221264506187701</v>
      </c>
      <c r="I2498" s="2"/>
      <c r="J2498" s="2">
        <f t="shared" si="977"/>
        <v>0.41614099292146195</v>
      </c>
      <c r="K2498" s="2">
        <f t="shared" si="978"/>
        <v>0.56835363798333893</v>
      </c>
      <c r="L2498" s="2">
        <f t="shared" si="979"/>
        <v>7.9934511484566866E-3</v>
      </c>
      <c r="M2498" s="2">
        <f t="shared" si="980"/>
        <v>7.5119179467424864E-3</v>
      </c>
      <c r="N2498" s="66">
        <v>8642</v>
      </c>
      <c r="O2498" s="66">
        <v>11803</v>
      </c>
      <c r="P2498" s="66">
        <v>166</v>
      </c>
      <c r="Q2498" s="66">
        <v>92</v>
      </c>
      <c r="S2498" s="66">
        <v>64</v>
      </c>
      <c r="AN2498" s="7">
        <f>IF(Q2498&gt;0,RANK(Q2498,(N2498:P2498,Q2498:AE2498)),0)</f>
        <v>4</v>
      </c>
      <c r="AO2498" s="7">
        <f>IF(R2498&gt;0,RANK(R2498,(N2498:P2498,Q2498:AE2498)),0)</f>
        <v>0</v>
      </c>
      <c r="AP2498" s="7">
        <f>IF(T2498&gt;0,RANK(T2498,(N2498:P2498,Q2498:AE2498)),0)</f>
        <v>0</v>
      </c>
      <c r="AQ2498" s="7">
        <f>IF(S2498&gt;0,RANK(S2498,(N2498:P2498,Q2498:AE2498)),0)</f>
        <v>5</v>
      </c>
      <c r="AR2498" s="2">
        <f t="shared" si="981"/>
        <v>4.4301054557711753E-3</v>
      </c>
      <c r="AS2498" s="2">
        <f t="shared" si="982"/>
        <v>0</v>
      </c>
      <c r="AT2498" s="2">
        <f t="shared" si="983"/>
        <v>0</v>
      </c>
      <c r="AU2498" s="2">
        <f t="shared" si="984"/>
        <v>3.0818124909712525E-3</v>
      </c>
      <c r="AW2498" t="s">
        <v>2196</v>
      </c>
      <c r="AX2498" t="s">
        <v>2000</v>
      </c>
      <c r="AY2498">
        <v>1</v>
      </c>
      <c r="BA2498" s="119">
        <v>46</v>
      </c>
      <c r="BB2498" s="121">
        <v>83</v>
      </c>
      <c r="BC2498" s="125">
        <f t="shared" si="975"/>
        <v>46083</v>
      </c>
      <c r="BE2498" s="7" t="s">
        <v>228</v>
      </c>
      <c r="BR2498" s="1" t="s">
        <v>3534</v>
      </c>
    </row>
    <row r="2499" spans="1:70" hidden="1" outlineLevel="1">
      <c r="A2499" t="s">
        <v>2108</v>
      </c>
      <c r="B2499" t="s">
        <v>2000</v>
      </c>
      <c r="C2499" s="1">
        <f t="shared" si="976"/>
        <v>1641</v>
      </c>
      <c r="D2499" s="7">
        <f>IF(N2499&gt;0, RANK(N2499,(N2499:P2499,Q2499:AE2499)),0)</f>
        <v>2</v>
      </c>
      <c r="E2499" s="7">
        <f>IF(O2499&gt;0,RANK(O2499,(N2499:P2499,Q2499:AE2499)),0)</f>
        <v>1</v>
      </c>
      <c r="F2499" s="7">
        <f>IF(P2499&gt;0,RANK(P2499,(N2499:P2499,Q2499:AE2499)),0)</f>
        <v>3</v>
      </c>
      <c r="G2499" s="1">
        <f t="shared" si="963"/>
        <v>184</v>
      </c>
      <c r="H2499" s="2">
        <f t="shared" si="964"/>
        <v>0.11212675198049969</v>
      </c>
      <c r="I2499" s="2"/>
      <c r="J2499" s="2">
        <f t="shared" si="977"/>
        <v>0.43266301035953686</v>
      </c>
      <c r="K2499" s="2">
        <f t="shared" si="978"/>
        <v>0.54478976234003651</v>
      </c>
      <c r="L2499" s="2">
        <f t="shared" si="979"/>
        <v>1.0968921389396709E-2</v>
      </c>
      <c r="M2499" s="2">
        <f t="shared" si="980"/>
        <v>1.1578305911029978E-2</v>
      </c>
      <c r="N2499" s="66">
        <v>710</v>
      </c>
      <c r="O2499" s="66">
        <v>894</v>
      </c>
      <c r="P2499" s="66">
        <v>18</v>
      </c>
      <c r="Q2499" s="66">
        <v>7</v>
      </c>
      <c r="S2499" s="66">
        <v>12</v>
      </c>
      <c r="AN2499" s="7">
        <f>IF(Q2499&gt;0,RANK(Q2499,(N2499:P2499,Q2499:AE2499)),0)</f>
        <v>5</v>
      </c>
      <c r="AO2499" s="7">
        <f>IF(R2499&gt;0,RANK(R2499,(N2499:P2499,Q2499:AE2499)),0)</f>
        <v>0</v>
      </c>
      <c r="AP2499" s="7">
        <f>IF(T2499&gt;0,RANK(T2499,(N2499:P2499,Q2499:AE2499)),0)</f>
        <v>0</v>
      </c>
      <c r="AQ2499" s="7">
        <f>IF(S2499&gt;0,RANK(S2499,(N2499:P2499,Q2499:AE2499)),0)</f>
        <v>4</v>
      </c>
      <c r="AR2499" s="2">
        <f t="shared" si="981"/>
        <v>4.2656916514320535E-3</v>
      </c>
      <c r="AS2499" s="2">
        <f t="shared" si="982"/>
        <v>0</v>
      </c>
      <c r="AT2499" s="2">
        <f t="shared" si="983"/>
        <v>0</v>
      </c>
      <c r="AU2499" s="2">
        <f t="shared" si="984"/>
        <v>7.3126142595978062E-3</v>
      </c>
      <c r="AW2499" t="s">
        <v>2108</v>
      </c>
      <c r="AX2499" t="s">
        <v>2000</v>
      </c>
      <c r="AY2499">
        <v>1</v>
      </c>
      <c r="BA2499" s="119">
        <v>46</v>
      </c>
      <c r="BB2499" s="121">
        <v>85</v>
      </c>
      <c r="BC2499" s="125">
        <f t="shared" si="975"/>
        <v>46085</v>
      </c>
      <c r="BE2499" s="7" t="s">
        <v>228</v>
      </c>
      <c r="BR2499" s="1" t="s">
        <v>3071</v>
      </c>
    </row>
    <row r="2500" spans="1:70" hidden="1" outlineLevel="1">
      <c r="A2500" t="s">
        <v>1481</v>
      </c>
      <c r="B2500" t="s">
        <v>2000</v>
      </c>
      <c r="C2500" s="1">
        <f t="shared" si="976"/>
        <v>2945</v>
      </c>
      <c r="D2500" s="7">
        <f>IF(N2500&gt;0, RANK(N2500,(N2500:P2500,Q2500:AE2500)),0)</f>
        <v>2</v>
      </c>
      <c r="E2500" s="7">
        <f>IF(O2500&gt;0,RANK(O2500,(N2500:P2500,Q2500:AE2500)),0)</f>
        <v>1</v>
      </c>
      <c r="F2500" s="7">
        <f>IF(P2500&gt;0,RANK(P2500,(N2500:P2500,Q2500:AE2500)),0)</f>
        <v>3</v>
      </c>
      <c r="G2500" s="1">
        <f t="shared" si="963"/>
        <v>427</v>
      </c>
      <c r="H2500" s="2">
        <f t="shared" si="964"/>
        <v>0.14499151103565366</v>
      </c>
      <c r="I2500" s="2"/>
      <c r="J2500" s="2">
        <f t="shared" si="977"/>
        <v>0.41392190152801356</v>
      </c>
      <c r="K2500" s="2">
        <f t="shared" si="978"/>
        <v>0.55891341256366722</v>
      </c>
      <c r="L2500" s="2">
        <f t="shared" si="979"/>
        <v>1.3582342954159592E-2</v>
      </c>
      <c r="M2500" s="2">
        <f t="shared" si="980"/>
        <v>1.3582342954159627E-2</v>
      </c>
      <c r="N2500" s="66">
        <v>1219</v>
      </c>
      <c r="O2500" s="66">
        <v>1646</v>
      </c>
      <c r="P2500" s="66">
        <v>40</v>
      </c>
      <c r="Q2500" s="66">
        <v>14</v>
      </c>
      <c r="S2500" s="66">
        <v>26</v>
      </c>
      <c r="AN2500" s="7">
        <f>IF(Q2500&gt;0,RANK(Q2500,(N2500:P2500,Q2500:AE2500)),0)</f>
        <v>5</v>
      </c>
      <c r="AO2500" s="7">
        <f>IF(R2500&gt;0,RANK(R2500,(N2500:P2500,Q2500:AE2500)),0)</f>
        <v>0</v>
      </c>
      <c r="AP2500" s="7">
        <f>IF(T2500&gt;0,RANK(T2500,(N2500:P2500,Q2500:AE2500)),0)</f>
        <v>0</v>
      </c>
      <c r="AQ2500" s="7">
        <f>IF(S2500&gt;0,RANK(S2500,(N2500:P2500,Q2500:AE2500)),0)</f>
        <v>4</v>
      </c>
      <c r="AR2500" s="2">
        <f t="shared" si="981"/>
        <v>4.753820033955857E-3</v>
      </c>
      <c r="AS2500" s="2">
        <f t="shared" si="982"/>
        <v>0</v>
      </c>
      <c r="AT2500" s="2">
        <f t="shared" si="983"/>
        <v>0</v>
      </c>
      <c r="AU2500" s="2">
        <f t="shared" si="984"/>
        <v>8.8285229202037345E-3</v>
      </c>
      <c r="AW2500" t="s">
        <v>1481</v>
      </c>
      <c r="AX2500" t="s">
        <v>2000</v>
      </c>
      <c r="AY2500">
        <v>1</v>
      </c>
      <c r="BA2500" s="119">
        <v>46</v>
      </c>
      <c r="BB2500" s="121">
        <v>87</v>
      </c>
      <c r="BC2500" s="125">
        <f t="shared" si="975"/>
        <v>46087</v>
      </c>
      <c r="BE2500" s="7" t="s">
        <v>228</v>
      </c>
      <c r="BR2500" s="1" t="s">
        <v>3534</v>
      </c>
    </row>
    <row r="2501" spans="1:70" hidden="1" outlineLevel="1">
      <c r="A2501" t="s">
        <v>2750</v>
      </c>
      <c r="B2501" t="s">
        <v>2000</v>
      </c>
      <c r="C2501" s="1">
        <f t="shared" si="976"/>
        <v>1375</v>
      </c>
      <c r="D2501" s="7">
        <f>IF(N2501&gt;0, RANK(N2501,(N2501:P2501,Q2501:AE2501)),0)</f>
        <v>2</v>
      </c>
      <c r="E2501" s="7">
        <f>IF(O2501&gt;0,RANK(O2501,(N2501:P2501,Q2501:AE2501)),0)</f>
        <v>1</v>
      </c>
      <c r="F2501" s="7">
        <f>IF(P2501&gt;0,RANK(P2501,(N2501:P2501,Q2501:AE2501)),0)</f>
        <v>3</v>
      </c>
      <c r="G2501" s="1">
        <f t="shared" si="963"/>
        <v>474</v>
      </c>
      <c r="H2501" s="2">
        <f t="shared" si="964"/>
        <v>0.34472727272727272</v>
      </c>
      <c r="I2501" s="2"/>
      <c r="J2501" s="2">
        <f t="shared" si="977"/>
        <v>0.32072727272727275</v>
      </c>
      <c r="K2501" s="2">
        <f t="shared" si="978"/>
        <v>0.66545454545454541</v>
      </c>
      <c r="L2501" s="2">
        <f t="shared" si="979"/>
        <v>8.0000000000000002E-3</v>
      </c>
      <c r="M2501" s="2">
        <f t="shared" si="980"/>
        <v>5.8181818181818404E-3</v>
      </c>
      <c r="N2501" s="66">
        <v>441</v>
      </c>
      <c r="O2501" s="66">
        <v>915</v>
      </c>
      <c r="P2501" s="66">
        <v>11</v>
      </c>
      <c r="Q2501" s="66">
        <v>3</v>
      </c>
      <c r="S2501" s="66">
        <v>5</v>
      </c>
      <c r="AN2501" s="7">
        <f>IF(Q2501&gt;0,RANK(Q2501,(N2501:P2501,Q2501:AE2501)),0)</f>
        <v>5</v>
      </c>
      <c r="AO2501" s="7">
        <f>IF(R2501&gt;0,RANK(R2501,(N2501:P2501,Q2501:AE2501)),0)</f>
        <v>0</v>
      </c>
      <c r="AP2501" s="7">
        <f>IF(T2501&gt;0,RANK(T2501,(N2501:P2501,Q2501:AE2501)),0)</f>
        <v>0</v>
      </c>
      <c r="AQ2501" s="7">
        <f>IF(S2501&gt;0,RANK(S2501,(N2501:P2501,Q2501:AE2501)),0)</f>
        <v>4</v>
      </c>
      <c r="AR2501" s="2">
        <f t="shared" si="981"/>
        <v>2.1818181818181819E-3</v>
      </c>
      <c r="AS2501" s="2">
        <f t="shared" si="982"/>
        <v>0</v>
      </c>
      <c r="AT2501" s="2">
        <f t="shared" si="983"/>
        <v>0</v>
      </c>
      <c r="AU2501" s="2">
        <f t="shared" si="984"/>
        <v>3.6363636363636364E-3</v>
      </c>
      <c r="AW2501" t="s">
        <v>2750</v>
      </c>
      <c r="AX2501" t="s">
        <v>2000</v>
      </c>
      <c r="AY2501">
        <v>1</v>
      </c>
      <c r="BA2501" s="119">
        <v>46</v>
      </c>
      <c r="BB2501" s="121">
        <v>89</v>
      </c>
      <c r="BC2501" s="125">
        <f t="shared" si="975"/>
        <v>46089</v>
      </c>
      <c r="BE2501" s="7" t="s">
        <v>228</v>
      </c>
      <c r="BR2501" s="1" t="s">
        <v>3071</v>
      </c>
    </row>
    <row r="2502" spans="1:70" hidden="1" outlineLevel="1">
      <c r="A2502" t="s">
        <v>3230</v>
      </c>
      <c r="B2502" t="s">
        <v>2000</v>
      </c>
      <c r="C2502" s="1">
        <f t="shared" si="976"/>
        <v>2191</v>
      </c>
      <c r="D2502" s="7">
        <f>IF(N2502&gt;0, RANK(N2502,(N2502:P2502,Q2502:AE2502)),0)</f>
        <v>1</v>
      </c>
      <c r="E2502" s="7">
        <f>IF(O2502&gt;0,RANK(O2502,(N2502:P2502,Q2502:AE2502)),0)</f>
        <v>2</v>
      </c>
      <c r="F2502" s="7">
        <f>IF(P2502&gt;0,RANK(P2502,(N2502:P2502,Q2502:AE2502)),0)</f>
        <v>3</v>
      </c>
      <c r="G2502" s="1">
        <f t="shared" si="963"/>
        <v>361</v>
      </c>
      <c r="H2502" s="2">
        <f t="shared" si="964"/>
        <v>0.16476494751255136</v>
      </c>
      <c r="I2502" s="2"/>
      <c r="J2502" s="2">
        <f t="shared" si="977"/>
        <v>0.57553628480146057</v>
      </c>
      <c r="K2502" s="2">
        <f t="shared" si="978"/>
        <v>0.41077133728890919</v>
      </c>
      <c r="L2502" s="2">
        <f t="shared" si="979"/>
        <v>6.3897763578274758E-3</v>
      </c>
      <c r="M2502" s="2">
        <f t="shared" si="980"/>
        <v>7.302601551802762E-3</v>
      </c>
      <c r="N2502" s="66">
        <v>1261</v>
      </c>
      <c r="O2502" s="66">
        <v>900</v>
      </c>
      <c r="P2502" s="66">
        <v>14</v>
      </c>
      <c r="Q2502" s="66">
        <v>10</v>
      </c>
      <c r="S2502" s="66">
        <v>6</v>
      </c>
      <c r="AN2502" s="7">
        <f>IF(Q2502&gt;0,RANK(Q2502,(N2502:P2502,Q2502:AE2502)),0)</f>
        <v>4</v>
      </c>
      <c r="AO2502" s="7">
        <f>IF(R2502&gt;0,RANK(R2502,(N2502:P2502,Q2502:AE2502)),0)</f>
        <v>0</v>
      </c>
      <c r="AP2502" s="7">
        <f>IF(T2502&gt;0,RANK(T2502,(N2502:P2502,Q2502:AE2502)),0)</f>
        <v>0</v>
      </c>
      <c r="AQ2502" s="7">
        <f>IF(S2502&gt;0,RANK(S2502,(N2502:P2502,Q2502:AE2502)),0)</f>
        <v>5</v>
      </c>
      <c r="AR2502" s="2">
        <f t="shared" si="981"/>
        <v>4.5641259698767688E-3</v>
      </c>
      <c r="AS2502" s="2">
        <f t="shared" si="982"/>
        <v>0</v>
      </c>
      <c r="AT2502" s="2">
        <f t="shared" si="983"/>
        <v>0</v>
      </c>
      <c r="AU2502" s="2">
        <f t="shared" si="984"/>
        <v>2.7384755819260614E-3</v>
      </c>
      <c r="AW2502" t="s">
        <v>3230</v>
      </c>
      <c r="AX2502" t="s">
        <v>2000</v>
      </c>
      <c r="AY2502">
        <v>1</v>
      </c>
      <c r="BA2502" s="119">
        <v>46</v>
      </c>
      <c r="BB2502" s="121">
        <v>91</v>
      </c>
      <c r="BC2502" s="125">
        <f t="shared" si="975"/>
        <v>46091</v>
      </c>
      <c r="BE2502" s="7" t="s">
        <v>228</v>
      </c>
      <c r="BR2502" s="1" t="s">
        <v>549</v>
      </c>
    </row>
    <row r="2503" spans="1:70" hidden="1" outlineLevel="1">
      <c r="A2503" t="s">
        <v>466</v>
      </c>
      <c r="B2503" t="s">
        <v>2000</v>
      </c>
      <c r="C2503" s="1">
        <f t="shared" si="976"/>
        <v>11606</v>
      </c>
      <c r="D2503" s="7">
        <f>IF(N2503&gt;0, RANK(N2503,(N2503:P2503,Q2503:AE2503)),0)</f>
        <v>2</v>
      </c>
      <c r="E2503" s="7">
        <f>IF(O2503&gt;0,RANK(O2503,(N2503:P2503,Q2503:AE2503)),0)</f>
        <v>1</v>
      </c>
      <c r="F2503" s="7">
        <f>IF(P2503&gt;0,RANK(P2503,(N2503:P2503,Q2503:AE2503)),0)</f>
        <v>3</v>
      </c>
      <c r="G2503" s="1">
        <f t="shared" ref="G2503:G2566" si="985">IF(C2503&gt;0,MAX(N2503:P2503)-LARGE(N2503:P2503,2),0)</f>
        <v>3764</v>
      </c>
      <c r="H2503" s="2">
        <f t="shared" ref="H2503:H2566" si="986">IF(C2503&gt;0,G2503/C2503,0)</f>
        <v>0.3243150094778563</v>
      </c>
      <c r="I2503" s="2"/>
      <c r="J2503" s="2">
        <f t="shared" si="977"/>
        <v>0.3231948991900741</v>
      </c>
      <c r="K2503" s="2">
        <f t="shared" si="978"/>
        <v>0.64750990866793035</v>
      </c>
      <c r="L2503" s="2">
        <f t="shared" si="979"/>
        <v>1.2148888505945201E-2</v>
      </c>
      <c r="M2503" s="2">
        <f t="shared" si="980"/>
        <v>1.7146303636050297E-2</v>
      </c>
      <c r="N2503" s="66">
        <v>3751</v>
      </c>
      <c r="O2503" s="66">
        <v>7515</v>
      </c>
      <c r="P2503" s="66">
        <v>141</v>
      </c>
      <c r="Q2503" s="66">
        <v>80</v>
      </c>
      <c r="S2503" s="66">
        <v>119</v>
      </c>
      <c r="AN2503" s="7">
        <f>IF(Q2503&gt;0,RANK(Q2503,(N2503:P2503,Q2503:AE2503)),0)</f>
        <v>5</v>
      </c>
      <c r="AO2503" s="7">
        <f>IF(R2503&gt;0,RANK(R2503,(N2503:P2503,Q2503:AE2503)),0)</f>
        <v>0</v>
      </c>
      <c r="AP2503" s="7">
        <f>IF(T2503&gt;0,RANK(T2503,(N2503:P2503,Q2503:AE2503)),0)</f>
        <v>0</v>
      </c>
      <c r="AQ2503" s="7">
        <f>IF(S2503&gt;0,RANK(S2503,(N2503:P2503,Q2503:AE2503)),0)</f>
        <v>4</v>
      </c>
      <c r="AR2503" s="2">
        <f t="shared" si="981"/>
        <v>6.8929863863518874E-3</v>
      </c>
      <c r="AS2503" s="2">
        <f t="shared" si="982"/>
        <v>0</v>
      </c>
      <c r="AT2503" s="2">
        <f t="shared" si="983"/>
        <v>0</v>
      </c>
      <c r="AU2503" s="2">
        <f t="shared" si="984"/>
        <v>1.0253317249698432E-2</v>
      </c>
      <c r="AW2503" t="s">
        <v>466</v>
      </c>
      <c r="AX2503" t="s">
        <v>2000</v>
      </c>
      <c r="AY2503">
        <v>1</v>
      </c>
      <c r="BA2503" s="119">
        <v>46</v>
      </c>
      <c r="BB2503" s="121">
        <v>93</v>
      </c>
      <c r="BC2503" s="125">
        <f t="shared" si="975"/>
        <v>46093</v>
      </c>
      <c r="BE2503" s="7" t="s">
        <v>228</v>
      </c>
      <c r="BR2503" s="1" t="s">
        <v>3534</v>
      </c>
    </row>
    <row r="2504" spans="1:70" hidden="1" outlineLevel="1">
      <c r="A2504" t="s">
        <v>2880</v>
      </c>
      <c r="B2504" t="s">
        <v>2000</v>
      </c>
      <c r="C2504" s="1">
        <f t="shared" si="976"/>
        <v>843</v>
      </c>
      <c r="D2504" s="7">
        <f>IF(N2504&gt;0, RANK(N2504,(N2504:P2504,Q2504:AE2504)),0)</f>
        <v>2</v>
      </c>
      <c r="E2504" s="7">
        <f>IF(O2504&gt;0,RANK(O2504,(N2504:P2504,Q2504:AE2504)),0)</f>
        <v>1</v>
      </c>
      <c r="F2504" s="7">
        <f>IF(P2504&gt;0,RANK(P2504,(N2504:P2504,Q2504:AE2504)),0)</f>
        <v>3</v>
      </c>
      <c r="G2504" s="1">
        <f t="shared" si="985"/>
        <v>72</v>
      </c>
      <c r="H2504" s="2">
        <f t="shared" si="986"/>
        <v>8.5409252669039148E-2</v>
      </c>
      <c r="I2504" s="2"/>
      <c r="J2504" s="2">
        <f t="shared" si="977"/>
        <v>0.44246737841043893</v>
      </c>
      <c r="K2504" s="2">
        <f t="shared" si="978"/>
        <v>0.52787663107947802</v>
      </c>
      <c r="L2504" s="2">
        <f t="shared" si="979"/>
        <v>1.6607354685646499E-2</v>
      </c>
      <c r="M2504" s="2">
        <f t="shared" si="980"/>
        <v>1.3048635824436553E-2</v>
      </c>
      <c r="N2504" s="66">
        <v>373</v>
      </c>
      <c r="O2504" s="66">
        <v>445</v>
      </c>
      <c r="P2504" s="66">
        <v>14</v>
      </c>
      <c r="Q2504" s="66">
        <v>3</v>
      </c>
      <c r="S2504" s="66">
        <v>8</v>
      </c>
      <c r="AN2504" s="7">
        <f>IF(Q2504&gt;0,RANK(Q2504,(N2504:P2504,Q2504:AE2504)),0)</f>
        <v>5</v>
      </c>
      <c r="AO2504" s="7">
        <f>IF(R2504&gt;0,RANK(R2504,(N2504:P2504,Q2504:AE2504)),0)</f>
        <v>0</v>
      </c>
      <c r="AP2504" s="7">
        <f>IF(T2504&gt;0,RANK(T2504,(N2504:P2504,Q2504:AE2504)),0)</f>
        <v>0</v>
      </c>
      <c r="AQ2504" s="7">
        <f>IF(S2504&gt;0,RANK(S2504,(N2504:P2504,Q2504:AE2504)),0)</f>
        <v>4</v>
      </c>
      <c r="AR2504" s="2">
        <f t="shared" si="981"/>
        <v>3.5587188612099642E-3</v>
      </c>
      <c r="AS2504" s="2">
        <f t="shared" si="982"/>
        <v>0</v>
      </c>
      <c r="AT2504" s="2">
        <f t="shared" si="983"/>
        <v>0</v>
      </c>
      <c r="AU2504" s="2">
        <f t="shared" si="984"/>
        <v>9.4899169632265724E-3</v>
      </c>
      <c r="AW2504" t="s">
        <v>2880</v>
      </c>
      <c r="AX2504" t="s">
        <v>2000</v>
      </c>
      <c r="AY2504">
        <v>1</v>
      </c>
      <c r="BA2504" s="119">
        <v>46</v>
      </c>
      <c r="BB2504" s="121">
        <v>95</v>
      </c>
      <c r="BC2504" s="125">
        <f t="shared" si="975"/>
        <v>46095</v>
      </c>
      <c r="BE2504" s="7" t="s">
        <v>228</v>
      </c>
      <c r="BR2504" s="1" t="s">
        <v>2788</v>
      </c>
    </row>
    <row r="2505" spans="1:70" hidden="1" outlineLevel="1">
      <c r="A2505" t="s">
        <v>2005</v>
      </c>
      <c r="B2505" t="s">
        <v>2000</v>
      </c>
      <c r="C2505" s="1">
        <f t="shared" si="976"/>
        <v>1218</v>
      </c>
      <c r="D2505" s="7">
        <f>IF(N2505&gt;0, RANK(N2505,(N2505:P2505,Q2505:AE2505)),0)</f>
        <v>1</v>
      </c>
      <c r="E2505" s="7">
        <f>IF(O2505&gt;0,RANK(O2505,(N2505:P2505,Q2505:AE2505)),0)</f>
        <v>2</v>
      </c>
      <c r="F2505" s="7">
        <f>IF(P2505&gt;0,RANK(P2505,(N2505:P2505,Q2505:AE2505)),0)</f>
        <v>3</v>
      </c>
      <c r="G2505" s="1">
        <f t="shared" si="985"/>
        <v>28</v>
      </c>
      <c r="H2505" s="2">
        <f t="shared" si="986"/>
        <v>2.2988505747126436E-2</v>
      </c>
      <c r="I2505" s="2"/>
      <c r="J2505" s="2">
        <f t="shared" si="977"/>
        <v>0.49671592775041051</v>
      </c>
      <c r="K2505" s="2">
        <f t="shared" si="978"/>
        <v>0.47372742200328405</v>
      </c>
      <c r="L2505" s="2">
        <f t="shared" si="979"/>
        <v>1.6420361247947456E-2</v>
      </c>
      <c r="M2505" s="2">
        <f t="shared" si="980"/>
        <v>1.3136288998357983E-2</v>
      </c>
      <c r="N2505" s="66">
        <v>605</v>
      </c>
      <c r="O2505" s="66">
        <v>577</v>
      </c>
      <c r="P2505" s="66">
        <v>20</v>
      </c>
      <c r="Q2505" s="66">
        <v>5</v>
      </c>
      <c r="S2505" s="66">
        <v>11</v>
      </c>
      <c r="AN2505" s="7">
        <f>IF(Q2505&gt;0,RANK(Q2505,(N2505:P2505,Q2505:AE2505)),0)</f>
        <v>5</v>
      </c>
      <c r="AO2505" s="7">
        <f>IF(R2505&gt;0,RANK(R2505,(N2505:P2505,Q2505:AE2505)),0)</f>
        <v>0</v>
      </c>
      <c r="AP2505" s="7">
        <f>IF(T2505&gt;0,RANK(T2505,(N2505:P2505,Q2505:AE2505)),0)</f>
        <v>0</v>
      </c>
      <c r="AQ2505" s="7">
        <f>IF(S2505&gt;0,RANK(S2505,(N2505:P2505,Q2505:AE2505)),0)</f>
        <v>4</v>
      </c>
      <c r="AR2505" s="2">
        <f t="shared" si="981"/>
        <v>4.1050903119868639E-3</v>
      </c>
      <c r="AS2505" s="2">
        <f t="shared" si="982"/>
        <v>0</v>
      </c>
      <c r="AT2505" s="2">
        <f t="shared" si="983"/>
        <v>0</v>
      </c>
      <c r="AU2505" s="2">
        <f t="shared" si="984"/>
        <v>9.0311986863710995E-3</v>
      </c>
      <c r="AW2505" t="s">
        <v>2005</v>
      </c>
      <c r="AX2505" t="s">
        <v>2000</v>
      </c>
      <c r="AY2505">
        <v>1</v>
      </c>
      <c r="BA2505" s="119">
        <v>46</v>
      </c>
      <c r="BB2505" s="121">
        <v>97</v>
      </c>
      <c r="BC2505" s="125">
        <f t="shared" si="975"/>
        <v>46097</v>
      </c>
      <c r="BE2505" s="7" t="s">
        <v>228</v>
      </c>
      <c r="BR2505" s="1" t="s">
        <v>3534</v>
      </c>
    </row>
    <row r="2506" spans="1:70" hidden="1" outlineLevel="1">
      <c r="A2506" t="s">
        <v>3281</v>
      </c>
      <c r="B2506" t="s">
        <v>2000</v>
      </c>
      <c r="C2506" s="1">
        <f t="shared" si="976"/>
        <v>80552</v>
      </c>
      <c r="D2506" s="7">
        <f>IF(N2506&gt;0, RANK(N2506,(N2506:P2506,Q2506:AE2506)),0)</f>
        <v>1</v>
      </c>
      <c r="E2506" s="7">
        <f>IF(O2506&gt;0,RANK(O2506,(N2506:P2506,Q2506:AE2506)),0)</f>
        <v>2</v>
      </c>
      <c r="F2506" s="7">
        <f>IF(P2506&gt;0,RANK(P2506,(N2506:P2506,Q2506:AE2506)),0)</f>
        <v>3</v>
      </c>
      <c r="G2506" s="1">
        <f t="shared" si="985"/>
        <v>587</v>
      </c>
      <c r="H2506" s="2">
        <f t="shared" si="986"/>
        <v>7.2872181944582384E-3</v>
      </c>
      <c r="I2506" s="2"/>
      <c r="J2506" s="2">
        <f t="shared" si="977"/>
        <v>0.49456251862151157</v>
      </c>
      <c r="K2506" s="2">
        <f t="shared" si="978"/>
        <v>0.48727530042705336</v>
      </c>
      <c r="L2506" s="2">
        <f t="shared" si="979"/>
        <v>9.360413149270037E-3</v>
      </c>
      <c r="M2506" s="2">
        <f t="shared" si="980"/>
        <v>8.8017678021650326E-3</v>
      </c>
      <c r="N2506" s="66">
        <v>39838</v>
      </c>
      <c r="O2506" s="66">
        <v>39251</v>
      </c>
      <c r="P2506" s="66">
        <v>754</v>
      </c>
      <c r="Q2506" s="66">
        <v>328</v>
      </c>
      <c r="S2506" s="66">
        <v>381</v>
      </c>
      <c r="AN2506" s="7">
        <f>IF(Q2506&gt;0,RANK(Q2506,(N2506:P2506,Q2506:AE2506)),0)</f>
        <v>5</v>
      </c>
      <c r="AO2506" s="7">
        <f>IF(R2506&gt;0,RANK(R2506,(N2506:P2506,Q2506:AE2506)),0)</f>
        <v>0</v>
      </c>
      <c r="AP2506" s="7">
        <f>IF(T2506&gt;0,RANK(T2506,(N2506:P2506,Q2506:AE2506)),0)</f>
        <v>0</v>
      </c>
      <c r="AQ2506" s="7">
        <f>IF(S2506&gt;0,RANK(S2506,(N2506:P2506,Q2506:AE2506)),0)</f>
        <v>4</v>
      </c>
      <c r="AR2506" s="2">
        <f t="shared" si="981"/>
        <v>4.0719038633429336E-3</v>
      </c>
      <c r="AS2506" s="2">
        <f t="shared" si="982"/>
        <v>0</v>
      </c>
      <c r="AT2506" s="2">
        <f t="shared" si="983"/>
        <v>0</v>
      </c>
      <c r="AU2506" s="2">
        <f t="shared" si="984"/>
        <v>4.7298639388221276E-3</v>
      </c>
      <c r="AW2506" t="s">
        <v>3281</v>
      </c>
      <c r="AX2506" t="s">
        <v>2000</v>
      </c>
      <c r="AY2506">
        <v>1</v>
      </c>
      <c r="BA2506" s="119">
        <v>46</v>
      </c>
      <c r="BB2506" s="121">
        <v>99</v>
      </c>
      <c r="BC2506" s="125">
        <f t="shared" si="975"/>
        <v>46099</v>
      </c>
      <c r="BE2506" s="7" t="s">
        <v>228</v>
      </c>
      <c r="BR2506" s="1" t="s">
        <v>3534</v>
      </c>
    </row>
    <row r="2507" spans="1:70" hidden="1" outlineLevel="1">
      <c r="A2507" t="s">
        <v>1854</v>
      </c>
      <c r="B2507" t="s">
        <v>2000</v>
      </c>
      <c r="C2507" s="1">
        <f t="shared" si="976"/>
        <v>3254</v>
      </c>
      <c r="D2507" s="7">
        <f>IF(N2507&gt;0, RANK(N2507,(N2507:P2507,Q2507:AE2507)),0)</f>
        <v>1</v>
      </c>
      <c r="E2507" s="7">
        <f>IF(O2507&gt;0,RANK(O2507,(N2507:P2507,Q2507:AE2507)),0)</f>
        <v>2</v>
      </c>
      <c r="F2507" s="7">
        <f>IF(P2507&gt;0,RANK(P2507,(N2507:P2507,Q2507:AE2507)),0)</f>
        <v>3</v>
      </c>
      <c r="G2507" s="1">
        <f t="shared" si="985"/>
        <v>155</v>
      </c>
      <c r="H2507" s="2">
        <f t="shared" si="986"/>
        <v>4.7633681622618315E-2</v>
      </c>
      <c r="I2507" s="2"/>
      <c r="J2507" s="2">
        <f t="shared" si="977"/>
        <v>0.51106330669944688</v>
      </c>
      <c r="K2507" s="2">
        <f t="shared" si="978"/>
        <v>0.4634296250768285</v>
      </c>
      <c r="L2507" s="2">
        <f t="shared" si="979"/>
        <v>1.5673017824216349E-2</v>
      </c>
      <c r="M2507" s="2">
        <f t="shared" si="980"/>
        <v>9.8340503995082672E-3</v>
      </c>
      <c r="N2507" s="66">
        <v>1663</v>
      </c>
      <c r="O2507" s="66">
        <v>1508</v>
      </c>
      <c r="P2507" s="66">
        <v>51</v>
      </c>
      <c r="Q2507" s="66">
        <v>20</v>
      </c>
      <c r="S2507" s="66">
        <v>12</v>
      </c>
      <c r="AN2507" s="7">
        <f>IF(Q2507&gt;0,RANK(Q2507,(N2507:P2507,Q2507:AE2507)),0)</f>
        <v>4</v>
      </c>
      <c r="AO2507" s="7">
        <f>IF(R2507&gt;0,RANK(R2507,(N2507:P2507,Q2507:AE2507)),0)</f>
        <v>0</v>
      </c>
      <c r="AP2507" s="7">
        <f>IF(T2507&gt;0,RANK(T2507,(N2507:P2507,Q2507:AE2507)),0)</f>
        <v>0</v>
      </c>
      <c r="AQ2507" s="7">
        <f>IF(S2507&gt;0,RANK(S2507,(N2507:P2507,Q2507:AE2507)),0)</f>
        <v>5</v>
      </c>
      <c r="AR2507" s="2">
        <f t="shared" si="981"/>
        <v>6.1462814996926856E-3</v>
      </c>
      <c r="AS2507" s="2">
        <f t="shared" si="982"/>
        <v>0</v>
      </c>
      <c r="AT2507" s="2">
        <f t="shared" si="983"/>
        <v>0</v>
      </c>
      <c r="AU2507" s="2">
        <f t="shared" si="984"/>
        <v>3.6877688998156115E-3</v>
      </c>
      <c r="AW2507" t="s">
        <v>1854</v>
      </c>
      <c r="AX2507" t="s">
        <v>2000</v>
      </c>
      <c r="AY2507">
        <v>1</v>
      </c>
      <c r="BA2507" s="119">
        <v>46</v>
      </c>
      <c r="BB2507" s="121">
        <v>101</v>
      </c>
      <c r="BC2507" s="125">
        <f t="shared" si="975"/>
        <v>46101</v>
      </c>
      <c r="BE2507" s="7" t="s">
        <v>228</v>
      </c>
      <c r="BR2507" s="1" t="s">
        <v>2788</v>
      </c>
    </row>
    <row r="2508" spans="1:70" hidden="1" outlineLevel="1">
      <c r="A2508" t="s">
        <v>3047</v>
      </c>
      <c r="B2508" t="s">
        <v>2000</v>
      </c>
      <c r="C2508" s="1">
        <f t="shared" si="976"/>
        <v>46280</v>
      </c>
      <c r="D2508" s="7">
        <f>IF(N2508&gt;0, RANK(N2508,(N2508:P2508,Q2508:AE2508)),0)</f>
        <v>2</v>
      </c>
      <c r="E2508" s="7">
        <f>IF(O2508&gt;0,RANK(O2508,(N2508:P2508,Q2508:AE2508)),0)</f>
        <v>1</v>
      </c>
      <c r="F2508" s="7">
        <f>IF(P2508&gt;0,RANK(P2508,(N2508:P2508,Q2508:AE2508)),0)</f>
        <v>3</v>
      </c>
      <c r="G2508" s="1">
        <f t="shared" si="985"/>
        <v>9801</v>
      </c>
      <c r="H2508" s="2">
        <f t="shared" si="986"/>
        <v>0.2117761452031115</v>
      </c>
      <c r="I2508" s="2"/>
      <c r="J2508" s="2">
        <f t="shared" si="977"/>
        <v>0.38465859982713918</v>
      </c>
      <c r="K2508" s="2">
        <f t="shared" si="978"/>
        <v>0.59643474503025062</v>
      </c>
      <c r="L2508" s="2">
        <f t="shared" si="979"/>
        <v>1.0652549697493519E-2</v>
      </c>
      <c r="M2508" s="2">
        <f t="shared" si="980"/>
        <v>8.2541054451166218E-3</v>
      </c>
      <c r="N2508" s="66">
        <v>17802</v>
      </c>
      <c r="O2508" s="66">
        <v>27603</v>
      </c>
      <c r="P2508" s="66">
        <v>493</v>
      </c>
      <c r="Q2508" s="66">
        <v>220</v>
      </c>
      <c r="S2508" s="66">
        <v>162</v>
      </c>
      <c r="AN2508" s="7">
        <f>IF(Q2508&gt;0,RANK(Q2508,(N2508:P2508,Q2508:AE2508)),0)</f>
        <v>4</v>
      </c>
      <c r="AO2508" s="7">
        <f>IF(R2508&gt;0,RANK(R2508,(N2508:P2508,Q2508:AE2508)),0)</f>
        <v>0</v>
      </c>
      <c r="AP2508" s="7">
        <f>IF(T2508&gt;0,RANK(T2508,(N2508:P2508,Q2508:AE2508)),0)</f>
        <v>0</v>
      </c>
      <c r="AQ2508" s="7">
        <f>IF(S2508&gt;0,RANK(S2508,(N2508:P2508,Q2508:AE2508)),0)</f>
        <v>5</v>
      </c>
      <c r="AR2508" s="2">
        <f t="shared" si="981"/>
        <v>4.7536732929991353E-3</v>
      </c>
      <c r="AS2508" s="2">
        <f t="shared" si="982"/>
        <v>0</v>
      </c>
      <c r="AT2508" s="2">
        <f t="shared" si="983"/>
        <v>0</v>
      </c>
      <c r="AU2508" s="2">
        <f t="shared" si="984"/>
        <v>3.5004321521175455E-3</v>
      </c>
      <c r="AW2508" t="s">
        <v>3047</v>
      </c>
      <c r="AX2508" t="s">
        <v>2000</v>
      </c>
      <c r="AY2508">
        <v>1</v>
      </c>
      <c r="BA2508" s="119">
        <v>46</v>
      </c>
      <c r="BB2508" s="121">
        <v>103</v>
      </c>
      <c r="BC2508" s="125">
        <f t="shared" si="975"/>
        <v>46103</v>
      </c>
      <c r="BE2508" s="7" t="s">
        <v>228</v>
      </c>
      <c r="BR2508" s="1" t="s">
        <v>3071</v>
      </c>
    </row>
    <row r="2509" spans="1:70" hidden="1" outlineLevel="1">
      <c r="A2509" t="s">
        <v>2195</v>
      </c>
      <c r="B2509" t="s">
        <v>2000</v>
      </c>
      <c r="C2509" s="1">
        <f t="shared" si="976"/>
        <v>1686</v>
      </c>
      <c r="D2509" s="7">
        <f>IF(N2509&gt;0, RANK(N2509,(N2509:P2509,Q2509:AE2509)),0)</f>
        <v>2</v>
      </c>
      <c r="E2509" s="7">
        <f>IF(O2509&gt;0,RANK(O2509,(N2509:P2509,Q2509:AE2509)),0)</f>
        <v>1</v>
      </c>
      <c r="F2509" s="7">
        <f>IF(P2509&gt;0,RANK(P2509,(N2509:P2509,Q2509:AE2509)),0)</f>
        <v>4</v>
      </c>
      <c r="G2509" s="1">
        <f t="shared" si="985"/>
        <v>603</v>
      </c>
      <c r="H2509" s="2">
        <f t="shared" si="986"/>
        <v>0.35765124555160144</v>
      </c>
      <c r="I2509" s="2"/>
      <c r="J2509" s="2">
        <f t="shared" si="977"/>
        <v>0.2959667852906287</v>
      </c>
      <c r="K2509" s="2">
        <f t="shared" si="978"/>
        <v>0.65361803084223014</v>
      </c>
      <c r="L2509" s="2">
        <f t="shared" si="979"/>
        <v>1.7793594306049824E-2</v>
      </c>
      <c r="M2509" s="2">
        <f t="shared" si="980"/>
        <v>3.2621589561091346E-2</v>
      </c>
      <c r="N2509" s="66">
        <v>499</v>
      </c>
      <c r="O2509" s="66">
        <v>1102</v>
      </c>
      <c r="P2509" s="66">
        <v>30</v>
      </c>
      <c r="Q2509" s="66">
        <v>17</v>
      </c>
      <c r="S2509" s="66">
        <v>38</v>
      </c>
      <c r="AN2509" s="7">
        <f>IF(Q2509&gt;0,RANK(Q2509,(N2509:P2509,Q2509:AE2509)),0)</f>
        <v>5</v>
      </c>
      <c r="AO2509" s="7">
        <f>IF(R2509&gt;0,RANK(R2509,(N2509:P2509,Q2509:AE2509)),0)</f>
        <v>0</v>
      </c>
      <c r="AP2509" s="7">
        <f>IF(T2509&gt;0,RANK(T2509,(N2509:P2509,Q2509:AE2509)),0)</f>
        <v>0</v>
      </c>
      <c r="AQ2509" s="7">
        <f>IF(S2509&gt;0,RANK(S2509,(N2509:P2509,Q2509:AE2509)),0)</f>
        <v>3</v>
      </c>
      <c r="AR2509" s="2">
        <f t="shared" si="981"/>
        <v>1.0083036773428233E-2</v>
      </c>
      <c r="AS2509" s="2">
        <f t="shared" si="982"/>
        <v>0</v>
      </c>
      <c r="AT2509" s="2">
        <f t="shared" si="983"/>
        <v>0</v>
      </c>
      <c r="AU2509" s="2">
        <f t="shared" si="984"/>
        <v>2.2538552787663108E-2</v>
      </c>
      <c r="AW2509" t="s">
        <v>2195</v>
      </c>
      <c r="AX2509" t="s">
        <v>2000</v>
      </c>
      <c r="AY2509">
        <v>1</v>
      </c>
      <c r="BA2509" s="119">
        <v>46</v>
      </c>
      <c r="BB2509" s="121">
        <v>105</v>
      </c>
      <c r="BC2509" s="125">
        <f t="shared" si="975"/>
        <v>46105</v>
      </c>
      <c r="BE2509" s="7" t="s">
        <v>228</v>
      </c>
      <c r="BR2509" s="1" t="s">
        <v>2788</v>
      </c>
    </row>
    <row r="2510" spans="1:70" hidden="1" outlineLevel="1">
      <c r="A2510" t="s">
        <v>602</v>
      </c>
      <c r="B2510" t="s">
        <v>2000</v>
      </c>
      <c r="C2510" s="1">
        <f t="shared" si="976"/>
        <v>1440</v>
      </c>
      <c r="D2510" s="7">
        <f>IF(N2510&gt;0, RANK(N2510,(N2510:P2510,Q2510:AE2510)),0)</f>
        <v>2</v>
      </c>
      <c r="E2510" s="7">
        <f>IF(O2510&gt;0,RANK(O2510,(N2510:P2510,Q2510:AE2510)),0)</f>
        <v>1</v>
      </c>
      <c r="F2510" s="7">
        <f>IF(P2510&gt;0,RANK(P2510,(N2510:P2510,Q2510:AE2510)),0)</f>
        <v>4</v>
      </c>
      <c r="G2510" s="1">
        <f t="shared" si="985"/>
        <v>455</v>
      </c>
      <c r="H2510" s="2">
        <f t="shared" si="986"/>
        <v>0.31597222222222221</v>
      </c>
      <c r="I2510" s="2"/>
      <c r="J2510" s="2">
        <f t="shared" si="977"/>
        <v>0.3347222222222222</v>
      </c>
      <c r="K2510" s="2">
        <f t="shared" si="978"/>
        <v>0.65069444444444446</v>
      </c>
      <c r="L2510" s="2">
        <f t="shared" si="979"/>
        <v>4.1666666666666666E-3</v>
      </c>
      <c r="M2510" s="2">
        <f t="shared" si="980"/>
        <v>1.0416666666666727E-2</v>
      </c>
      <c r="N2510" s="66">
        <v>482</v>
      </c>
      <c r="O2510" s="66">
        <v>937</v>
      </c>
      <c r="P2510" s="66">
        <v>6</v>
      </c>
      <c r="Q2510" s="66">
        <v>2</v>
      </c>
      <c r="S2510" s="66">
        <v>13</v>
      </c>
      <c r="AN2510" s="7">
        <f>IF(Q2510&gt;0,RANK(Q2510,(N2510:P2510,Q2510:AE2510)),0)</f>
        <v>5</v>
      </c>
      <c r="AO2510" s="7">
        <f>IF(R2510&gt;0,RANK(R2510,(N2510:P2510,Q2510:AE2510)),0)</f>
        <v>0</v>
      </c>
      <c r="AP2510" s="7">
        <f>IF(T2510&gt;0,RANK(T2510,(N2510:P2510,Q2510:AE2510)),0)</f>
        <v>0</v>
      </c>
      <c r="AQ2510" s="7">
        <f>IF(S2510&gt;0,RANK(S2510,(N2510:P2510,Q2510:AE2510)),0)</f>
        <v>3</v>
      </c>
      <c r="AR2510" s="2">
        <f t="shared" si="981"/>
        <v>1.3888888888888889E-3</v>
      </c>
      <c r="AS2510" s="2">
        <f t="shared" si="982"/>
        <v>0</v>
      </c>
      <c r="AT2510" s="2">
        <f t="shared" si="983"/>
        <v>0</v>
      </c>
      <c r="AU2510" s="2">
        <f t="shared" si="984"/>
        <v>9.0277777777777769E-3</v>
      </c>
      <c r="AW2510" t="s">
        <v>602</v>
      </c>
      <c r="AX2510" t="s">
        <v>2000</v>
      </c>
      <c r="AY2510">
        <v>1</v>
      </c>
      <c r="BA2510" s="119">
        <v>46</v>
      </c>
      <c r="BB2510" s="121">
        <v>107</v>
      </c>
      <c r="BC2510" s="125">
        <f t="shared" si="975"/>
        <v>46107</v>
      </c>
      <c r="BE2510" s="7" t="s">
        <v>228</v>
      </c>
      <c r="BR2510" s="1" t="s">
        <v>549</v>
      </c>
    </row>
    <row r="2511" spans="1:70" hidden="1" outlineLevel="1">
      <c r="A2511" t="s">
        <v>1855</v>
      </c>
      <c r="B2511" t="s">
        <v>2000</v>
      </c>
      <c r="C2511" s="1">
        <f t="shared" si="976"/>
        <v>4536</v>
      </c>
      <c r="D2511" s="7">
        <f>IF(N2511&gt;0, RANK(N2511,(N2511:P2511,Q2511:AE2511)),0)</f>
        <v>1</v>
      </c>
      <c r="E2511" s="7">
        <f>IF(O2511&gt;0,RANK(O2511,(N2511:P2511,Q2511:AE2511)),0)</f>
        <v>2</v>
      </c>
      <c r="F2511" s="7">
        <f>IF(P2511&gt;0,RANK(P2511,(N2511:P2511,Q2511:AE2511)),0)</f>
        <v>3</v>
      </c>
      <c r="G2511" s="1">
        <f t="shared" si="985"/>
        <v>891</v>
      </c>
      <c r="H2511" s="2">
        <f t="shared" si="986"/>
        <v>0.19642857142857142</v>
      </c>
      <c r="I2511" s="2"/>
      <c r="J2511" s="2">
        <f t="shared" si="977"/>
        <v>0.58906525573192237</v>
      </c>
      <c r="K2511" s="2">
        <f t="shared" si="978"/>
        <v>0.39263668430335097</v>
      </c>
      <c r="L2511" s="2">
        <f t="shared" si="979"/>
        <v>1.146384479717813E-2</v>
      </c>
      <c r="M2511" s="2">
        <f t="shared" si="980"/>
        <v>6.8342151675485352E-3</v>
      </c>
      <c r="N2511" s="66">
        <v>2672</v>
      </c>
      <c r="O2511" s="66">
        <v>1781</v>
      </c>
      <c r="P2511" s="66">
        <v>52</v>
      </c>
      <c r="Q2511" s="66">
        <v>15</v>
      </c>
      <c r="S2511" s="66">
        <v>16</v>
      </c>
      <c r="AN2511" s="7">
        <f>IF(Q2511&gt;0,RANK(Q2511,(N2511:P2511,Q2511:AE2511)),0)</f>
        <v>5</v>
      </c>
      <c r="AO2511" s="7">
        <f>IF(R2511&gt;0,RANK(R2511,(N2511:P2511,Q2511:AE2511)),0)</f>
        <v>0</v>
      </c>
      <c r="AP2511" s="7">
        <f>IF(T2511&gt;0,RANK(T2511,(N2511:P2511,Q2511:AE2511)),0)</f>
        <v>0</v>
      </c>
      <c r="AQ2511" s="7">
        <f>IF(S2511&gt;0,RANK(S2511,(N2511:P2511,Q2511:AE2511)),0)</f>
        <v>4</v>
      </c>
      <c r="AR2511" s="2">
        <f t="shared" si="981"/>
        <v>3.3068783068783067E-3</v>
      </c>
      <c r="AS2511" s="2">
        <f t="shared" si="982"/>
        <v>0</v>
      </c>
      <c r="AT2511" s="2">
        <f t="shared" si="983"/>
        <v>0</v>
      </c>
      <c r="AU2511" s="2">
        <f t="shared" si="984"/>
        <v>3.5273368606701938E-3</v>
      </c>
      <c r="AW2511" t="s">
        <v>1855</v>
      </c>
      <c r="AX2511" t="s">
        <v>2000</v>
      </c>
      <c r="AY2511">
        <v>1</v>
      </c>
      <c r="BA2511" s="119">
        <v>46</v>
      </c>
      <c r="BB2511" s="121">
        <v>109</v>
      </c>
      <c r="BC2511" s="125">
        <f t="shared" si="975"/>
        <v>46109</v>
      </c>
      <c r="BE2511" s="7" t="s">
        <v>228</v>
      </c>
      <c r="BR2511" s="1" t="s">
        <v>3534</v>
      </c>
    </row>
    <row r="2512" spans="1:70" hidden="1" outlineLevel="1">
      <c r="A2512" t="s">
        <v>2610</v>
      </c>
      <c r="B2512" t="s">
        <v>2000</v>
      </c>
      <c r="C2512" s="1">
        <f t="shared" si="976"/>
        <v>1207</v>
      </c>
      <c r="D2512" s="7">
        <f>IF(N2512&gt;0, RANK(N2512,(N2512:P2512,Q2512:AE2512)),0)</f>
        <v>2</v>
      </c>
      <c r="E2512" s="7">
        <f>IF(O2512&gt;0,RANK(O2512,(N2512:P2512,Q2512:AE2512)),0)</f>
        <v>1</v>
      </c>
      <c r="F2512" s="7">
        <f>IF(P2512&gt;0,RANK(P2512,(N2512:P2512,Q2512:AE2512)),0)</f>
        <v>3</v>
      </c>
      <c r="G2512" s="1">
        <f t="shared" si="985"/>
        <v>169</v>
      </c>
      <c r="H2512" s="2">
        <f t="shared" si="986"/>
        <v>0.14001657000828499</v>
      </c>
      <c r="I2512" s="2"/>
      <c r="J2512" s="2">
        <f t="shared" si="977"/>
        <v>0.41425020712510358</v>
      </c>
      <c r="K2512" s="2">
        <f t="shared" si="978"/>
        <v>0.55426677713338857</v>
      </c>
      <c r="L2512" s="2">
        <f t="shared" si="979"/>
        <v>2.1541010770505385E-2</v>
      </c>
      <c r="M2512" s="2">
        <f t="shared" si="980"/>
        <v>9.9420049710025292E-3</v>
      </c>
      <c r="N2512" s="66">
        <v>500</v>
      </c>
      <c r="O2512" s="66">
        <v>669</v>
      </c>
      <c r="P2512" s="66">
        <v>26</v>
      </c>
      <c r="Q2512" s="66">
        <v>5</v>
      </c>
      <c r="S2512" s="66">
        <v>7</v>
      </c>
      <c r="AN2512" s="7">
        <f>IF(Q2512&gt;0,RANK(Q2512,(N2512:P2512,Q2512:AE2512)),0)</f>
        <v>5</v>
      </c>
      <c r="AO2512" s="7">
        <f>IF(R2512&gt;0,RANK(R2512,(N2512:P2512,Q2512:AE2512)),0)</f>
        <v>0</v>
      </c>
      <c r="AP2512" s="7">
        <f>IF(T2512&gt;0,RANK(T2512,(N2512:P2512,Q2512:AE2512)),0)</f>
        <v>0</v>
      </c>
      <c r="AQ2512" s="7">
        <f>IF(S2512&gt;0,RANK(S2512,(N2512:P2512,Q2512:AE2512)),0)</f>
        <v>4</v>
      </c>
      <c r="AR2512" s="2">
        <f t="shared" si="981"/>
        <v>4.1425020712510356E-3</v>
      </c>
      <c r="AS2512" s="2">
        <f t="shared" si="982"/>
        <v>0</v>
      </c>
      <c r="AT2512" s="2">
        <f t="shared" si="983"/>
        <v>0</v>
      </c>
      <c r="AU2512" s="2">
        <f t="shared" si="984"/>
        <v>5.7995028997514502E-3</v>
      </c>
      <c r="AW2512" t="s">
        <v>2610</v>
      </c>
      <c r="AX2512" t="s">
        <v>2000</v>
      </c>
      <c r="AY2512">
        <v>1</v>
      </c>
      <c r="BA2512" s="119">
        <v>46</v>
      </c>
      <c r="BB2512" s="121">
        <v>111</v>
      </c>
      <c r="BC2512" s="125">
        <f t="shared" si="975"/>
        <v>46111</v>
      </c>
      <c r="BE2512" s="7" t="s">
        <v>228</v>
      </c>
      <c r="BR2512" s="1" t="s">
        <v>3534</v>
      </c>
    </row>
    <row r="2513" spans="1:70" hidden="1" outlineLevel="1">
      <c r="A2513" t="s">
        <v>1792</v>
      </c>
      <c r="B2513" t="s">
        <v>2000</v>
      </c>
      <c r="C2513" s="1">
        <f t="shared" si="976"/>
        <v>3350</v>
      </c>
      <c r="D2513" s="7">
        <f>IF(N2513&gt;0, RANK(N2513,(N2513:P2513,Q2513:AE2513)),0)</f>
        <v>1</v>
      </c>
      <c r="E2513" s="7">
        <f>IF(O2513&gt;0,RANK(O2513,(N2513:P2513,Q2513:AE2513)),0)</f>
        <v>2</v>
      </c>
      <c r="F2513" s="7">
        <f>IF(P2513&gt;0,RANK(P2513,(N2513:P2513,Q2513:AE2513)),0)</f>
        <v>3</v>
      </c>
      <c r="G2513" s="1">
        <f t="shared" si="985"/>
        <v>2640</v>
      </c>
      <c r="H2513" s="2">
        <f t="shared" si="986"/>
        <v>0.78805970149253735</v>
      </c>
      <c r="I2513" s="2"/>
      <c r="J2513" s="2">
        <f t="shared" si="977"/>
        <v>0.88686567164179109</v>
      </c>
      <c r="K2513" s="2">
        <f t="shared" si="978"/>
        <v>9.8805970149253727E-2</v>
      </c>
      <c r="L2513" s="2">
        <f t="shared" si="979"/>
        <v>1.0746268656716417E-2</v>
      </c>
      <c r="M2513" s="2">
        <f t="shared" si="980"/>
        <v>3.5820895522387687E-3</v>
      </c>
      <c r="N2513" s="66">
        <v>2971</v>
      </c>
      <c r="O2513" s="66">
        <v>331</v>
      </c>
      <c r="P2513" s="66">
        <v>36</v>
      </c>
      <c r="Q2513" s="66">
        <v>4</v>
      </c>
      <c r="S2513" s="66">
        <v>8</v>
      </c>
      <c r="AN2513" s="7">
        <f>IF(Q2513&gt;0,RANK(Q2513,(N2513:P2513,Q2513:AE2513)),0)</f>
        <v>5</v>
      </c>
      <c r="AO2513" s="7">
        <f>IF(R2513&gt;0,RANK(R2513,(N2513:P2513,Q2513:AE2513)),0)</f>
        <v>0</v>
      </c>
      <c r="AP2513" s="7">
        <f>IF(T2513&gt;0,RANK(T2513,(N2513:P2513,Q2513:AE2513)),0)</f>
        <v>0</v>
      </c>
      <c r="AQ2513" s="7">
        <f>IF(S2513&gt;0,RANK(S2513,(N2513:P2513,Q2513:AE2513)),0)</f>
        <v>4</v>
      </c>
      <c r="AR2513" s="2">
        <f t="shared" si="981"/>
        <v>1.1940298507462687E-3</v>
      </c>
      <c r="AS2513" s="2">
        <f t="shared" si="982"/>
        <v>0</v>
      </c>
      <c r="AT2513" s="2">
        <f t="shared" si="983"/>
        <v>0</v>
      </c>
      <c r="AU2513" s="2">
        <f t="shared" si="984"/>
        <v>2.3880597014925373E-3</v>
      </c>
      <c r="AW2513" t="s">
        <v>1792</v>
      </c>
      <c r="AX2513" t="s">
        <v>2000</v>
      </c>
      <c r="AY2513">
        <v>1</v>
      </c>
      <c r="BA2513" s="119">
        <v>46</v>
      </c>
      <c r="BB2513" s="121">
        <v>113</v>
      </c>
      <c r="BC2513" s="125">
        <f t="shared" si="975"/>
        <v>46113</v>
      </c>
      <c r="BE2513" s="7" t="s">
        <v>228</v>
      </c>
      <c r="BR2513" s="1" t="s">
        <v>2788</v>
      </c>
    </row>
    <row r="2514" spans="1:70" hidden="1" outlineLevel="1">
      <c r="A2514" t="s">
        <v>2916</v>
      </c>
      <c r="B2514" t="s">
        <v>2000</v>
      </c>
      <c r="C2514" s="1">
        <f t="shared" si="976"/>
        <v>3269</v>
      </c>
      <c r="D2514" s="7">
        <f>IF(N2514&gt;0, RANK(N2514,(N2514:P2514,Q2514:AE2514)),0)</f>
        <v>2</v>
      </c>
      <c r="E2514" s="7">
        <f>IF(O2514&gt;0,RANK(O2514,(N2514:P2514,Q2514:AE2514)),0)</f>
        <v>1</v>
      </c>
      <c r="F2514" s="7">
        <f>IF(P2514&gt;0,RANK(P2514,(N2514:P2514,Q2514:AE2514)),0)</f>
        <v>3</v>
      </c>
      <c r="G2514" s="1">
        <f t="shared" si="985"/>
        <v>110</v>
      </c>
      <c r="H2514" s="2">
        <f t="shared" si="986"/>
        <v>3.3649434077699603E-2</v>
      </c>
      <c r="I2514" s="2"/>
      <c r="J2514" s="2">
        <f t="shared" si="977"/>
        <v>0.47415111654940351</v>
      </c>
      <c r="K2514" s="2">
        <f t="shared" si="978"/>
        <v>0.50780055062710305</v>
      </c>
      <c r="L2514" s="2">
        <f t="shared" si="979"/>
        <v>9.1771183848271647E-3</v>
      </c>
      <c r="M2514" s="2">
        <f t="shared" si="980"/>
        <v>8.8712144386663312E-3</v>
      </c>
      <c r="N2514" s="66">
        <v>1550</v>
      </c>
      <c r="O2514" s="66">
        <v>1660</v>
      </c>
      <c r="P2514" s="66">
        <v>30</v>
      </c>
      <c r="Q2514" s="66">
        <v>16</v>
      </c>
      <c r="S2514" s="66">
        <v>13</v>
      </c>
      <c r="AN2514" s="7">
        <f>IF(Q2514&gt;0,RANK(Q2514,(N2514:P2514,Q2514:AE2514)),0)</f>
        <v>4</v>
      </c>
      <c r="AO2514" s="7">
        <f>IF(R2514&gt;0,RANK(R2514,(N2514:P2514,Q2514:AE2514)),0)</f>
        <v>0</v>
      </c>
      <c r="AP2514" s="7">
        <f>IF(T2514&gt;0,RANK(T2514,(N2514:P2514,Q2514:AE2514)),0)</f>
        <v>0</v>
      </c>
      <c r="AQ2514" s="7">
        <f>IF(S2514&gt;0,RANK(S2514,(N2514:P2514,Q2514:AE2514)),0)</f>
        <v>5</v>
      </c>
      <c r="AR2514" s="2">
        <f t="shared" si="981"/>
        <v>4.8944631385744878E-3</v>
      </c>
      <c r="AS2514" s="2">
        <f t="shared" si="982"/>
        <v>0</v>
      </c>
      <c r="AT2514" s="2">
        <f t="shared" si="983"/>
        <v>0</v>
      </c>
      <c r="AU2514" s="2">
        <f t="shared" si="984"/>
        <v>3.9767513000917715E-3</v>
      </c>
      <c r="AW2514" t="s">
        <v>2916</v>
      </c>
      <c r="AX2514" t="s">
        <v>2000</v>
      </c>
      <c r="AY2514">
        <v>1</v>
      </c>
      <c r="BA2514" s="119">
        <v>46</v>
      </c>
      <c r="BB2514" s="121">
        <v>115</v>
      </c>
      <c r="BC2514" s="125">
        <f t="shared" si="975"/>
        <v>46115</v>
      </c>
      <c r="BE2514" s="7" t="s">
        <v>228</v>
      </c>
      <c r="BR2514" s="1" t="s">
        <v>3534</v>
      </c>
    </row>
    <row r="2515" spans="1:70" hidden="1" outlineLevel="1">
      <c r="A2515" t="s">
        <v>2854</v>
      </c>
      <c r="B2515" t="s">
        <v>2000</v>
      </c>
      <c r="C2515" s="1">
        <f t="shared" si="976"/>
        <v>1553</v>
      </c>
      <c r="D2515" s="7">
        <f>IF(N2515&gt;0, RANK(N2515,(N2515:P2515,Q2515:AE2515)),0)</f>
        <v>2</v>
      </c>
      <c r="E2515" s="7">
        <f>IF(O2515&gt;0,RANK(O2515,(N2515:P2515,Q2515:AE2515)),0)</f>
        <v>1</v>
      </c>
      <c r="F2515" s="7">
        <f>IF(P2515&gt;0,RANK(P2515,(N2515:P2515,Q2515:AE2515)),0)</f>
        <v>3</v>
      </c>
      <c r="G2515" s="1">
        <f t="shared" si="985"/>
        <v>507</v>
      </c>
      <c r="H2515" s="2">
        <f t="shared" si="986"/>
        <v>0.32646490663232453</v>
      </c>
      <c r="I2515" s="2"/>
      <c r="J2515" s="2">
        <f t="shared" si="977"/>
        <v>0.32839665164198328</v>
      </c>
      <c r="K2515" s="2">
        <f t="shared" si="978"/>
        <v>0.65486155827430781</v>
      </c>
      <c r="L2515" s="2">
        <f t="shared" si="979"/>
        <v>8.3708950418544745E-3</v>
      </c>
      <c r="M2515" s="2">
        <f t="shared" si="980"/>
        <v>8.3708950418544328E-3</v>
      </c>
      <c r="N2515" s="66">
        <v>510</v>
      </c>
      <c r="O2515" s="66">
        <v>1017</v>
      </c>
      <c r="P2515" s="66">
        <v>13</v>
      </c>
      <c r="Q2515" s="66">
        <v>8</v>
      </c>
      <c r="S2515" s="66">
        <v>5</v>
      </c>
      <c r="AN2515" s="7">
        <f>IF(Q2515&gt;0,RANK(Q2515,(N2515:P2515,Q2515:AE2515)),0)</f>
        <v>4</v>
      </c>
      <c r="AO2515" s="7">
        <f>IF(R2515&gt;0,RANK(R2515,(N2515:P2515,Q2515:AE2515)),0)</f>
        <v>0</v>
      </c>
      <c r="AP2515" s="7">
        <f>IF(T2515&gt;0,RANK(T2515,(N2515:P2515,Q2515:AE2515)),0)</f>
        <v>0</v>
      </c>
      <c r="AQ2515" s="7">
        <f>IF(S2515&gt;0,RANK(S2515,(N2515:P2515,Q2515:AE2515)),0)</f>
        <v>5</v>
      </c>
      <c r="AR2515" s="2">
        <f t="shared" si="981"/>
        <v>5.1513200257566E-3</v>
      </c>
      <c r="AS2515" s="2">
        <f t="shared" si="982"/>
        <v>0</v>
      </c>
      <c r="AT2515" s="2">
        <f t="shared" si="983"/>
        <v>0</v>
      </c>
      <c r="AU2515" s="2">
        <f t="shared" si="984"/>
        <v>3.2195750160978749E-3</v>
      </c>
      <c r="AW2515" t="s">
        <v>2854</v>
      </c>
      <c r="AX2515" t="s">
        <v>2000</v>
      </c>
      <c r="AY2515">
        <v>1</v>
      </c>
      <c r="BA2515" s="119">
        <v>46</v>
      </c>
      <c r="BB2515" s="121">
        <v>117</v>
      </c>
      <c r="BC2515" s="125">
        <f t="shared" si="975"/>
        <v>46117</v>
      </c>
      <c r="BE2515" s="7" t="s">
        <v>228</v>
      </c>
      <c r="BR2515" s="1" t="s">
        <v>3534</v>
      </c>
    </row>
    <row r="2516" spans="1:70" hidden="1" outlineLevel="1">
      <c r="A2516" t="s">
        <v>2766</v>
      </c>
      <c r="B2516" t="s">
        <v>2000</v>
      </c>
      <c r="C2516" s="1">
        <f t="shared" si="976"/>
        <v>833</v>
      </c>
      <c r="D2516" s="7">
        <f>IF(N2516&gt;0, RANK(N2516,(N2516:P2516,Q2516:AE2516)),0)</f>
        <v>2</v>
      </c>
      <c r="E2516" s="7">
        <f>IF(O2516&gt;0,RANK(O2516,(N2516:P2516,Q2516:AE2516)),0)</f>
        <v>1</v>
      </c>
      <c r="F2516" s="7">
        <f>IF(P2516&gt;0,RANK(P2516,(N2516:P2516,Q2516:AE2516)),0)</f>
        <v>3</v>
      </c>
      <c r="G2516" s="1">
        <f t="shared" si="985"/>
        <v>348</v>
      </c>
      <c r="H2516" s="2">
        <f t="shared" si="986"/>
        <v>0.4177671068427371</v>
      </c>
      <c r="I2516" s="2"/>
      <c r="J2516" s="2">
        <f t="shared" si="977"/>
        <v>0.27971188475390157</v>
      </c>
      <c r="K2516" s="2">
        <f t="shared" si="978"/>
        <v>0.69747899159663862</v>
      </c>
      <c r="L2516" s="2">
        <f t="shared" si="979"/>
        <v>1.2004801920768308E-2</v>
      </c>
      <c r="M2516" s="2">
        <f t="shared" si="980"/>
        <v>1.0804321728691554E-2</v>
      </c>
      <c r="N2516" s="66">
        <v>233</v>
      </c>
      <c r="O2516" s="66">
        <v>581</v>
      </c>
      <c r="P2516" s="66">
        <v>10</v>
      </c>
      <c r="Q2516" s="66">
        <v>2</v>
      </c>
      <c r="S2516" s="66">
        <v>7</v>
      </c>
      <c r="AN2516" s="7">
        <f>IF(Q2516&gt;0,RANK(Q2516,(N2516:P2516,Q2516:AE2516)),0)</f>
        <v>5</v>
      </c>
      <c r="AO2516" s="7">
        <f>IF(R2516&gt;0,RANK(R2516,(N2516:P2516,Q2516:AE2516)),0)</f>
        <v>0</v>
      </c>
      <c r="AP2516" s="7">
        <f>IF(T2516&gt;0,RANK(T2516,(N2516:P2516,Q2516:AE2516)),0)</f>
        <v>0</v>
      </c>
      <c r="AQ2516" s="7">
        <f>IF(S2516&gt;0,RANK(S2516,(N2516:P2516,Q2516:AE2516)),0)</f>
        <v>4</v>
      </c>
      <c r="AR2516" s="2">
        <f t="shared" si="981"/>
        <v>2.4009603841536613E-3</v>
      </c>
      <c r="AS2516" s="2">
        <f t="shared" si="982"/>
        <v>0</v>
      </c>
      <c r="AT2516" s="2">
        <f t="shared" si="983"/>
        <v>0</v>
      </c>
      <c r="AU2516" s="2">
        <f t="shared" si="984"/>
        <v>8.4033613445378148E-3</v>
      </c>
      <c r="AW2516" t="s">
        <v>2766</v>
      </c>
      <c r="AX2516" t="s">
        <v>2000</v>
      </c>
      <c r="AY2516">
        <v>1</v>
      </c>
      <c r="BA2516" s="119">
        <v>46</v>
      </c>
      <c r="BB2516" s="121">
        <v>119</v>
      </c>
      <c r="BC2516" s="125">
        <f t="shared" si="975"/>
        <v>46119</v>
      </c>
      <c r="BE2516" s="7" t="s">
        <v>228</v>
      </c>
      <c r="BR2516" s="1" t="s">
        <v>549</v>
      </c>
    </row>
    <row r="2517" spans="1:70" hidden="1" outlineLevel="1">
      <c r="A2517" t="s">
        <v>2071</v>
      </c>
      <c r="B2517" t="s">
        <v>2000</v>
      </c>
      <c r="C2517" s="1">
        <f t="shared" si="976"/>
        <v>2828</v>
      </c>
      <c r="D2517" s="7">
        <f>IF(N2517&gt;0, RANK(N2517,(N2517:P2517,Q2517:AE2517)),0)</f>
        <v>1</v>
      </c>
      <c r="E2517" s="7">
        <f>IF(O2517&gt;0,RANK(O2517,(N2517:P2517,Q2517:AE2517)),0)</f>
        <v>2</v>
      </c>
      <c r="F2517" s="7">
        <f>IF(P2517&gt;0,RANK(P2517,(N2517:P2517,Q2517:AE2517)),0)</f>
        <v>3</v>
      </c>
      <c r="G2517" s="1">
        <f t="shared" si="985"/>
        <v>1637</v>
      </c>
      <c r="H2517" s="2">
        <f t="shared" si="986"/>
        <v>0.57885431400282883</v>
      </c>
      <c r="I2517" s="2"/>
      <c r="J2517" s="2">
        <f t="shared" si="977"/>
        <v>0.78076379066478074</v>
      </c>
      <c r="K2517" s="2">
        <f t="shared" si="978"/>
        <v>0.20190947666195191</v>
      </c>
      <c r="L2517" s="2">
        <f t="shared" si="979"/>
        <v>7.4257425742574254E-3</v>
      </c>
      <c r="M2517" s="2">
        <f t="shared" si="980"/>
        <v>9.9009900990099167E-3</v>
      </c>
      <c r="N2517" s="66">
        <v>2208</v>
      </c>
      <c r="O2517" s="66">
        <v>571</v>
      </c>
      <c r="P2517" s="66">
        <v>21</v>
      </c>
      <c r="Q2517" s="66">
        <v>11</v>
      </c>
      <c r="S2517" s="66">
        <v>17</v>
      </c>
      <c r="AN2517" s="7">
        <f>IF(Q2517&gt;0,RANK(Q2517,(N2517:P2517,Q2517:AE2517)),0)</f>
        <v>5</v>
      </c>
      <c r="AO2517" s="7">
        <f>IF(R2517&gt;0,RANK(R2517,(N2517:P2517,Q2517:AE2517)),0)</f>
        <v>0</v>
      </c>
      <c r="AP2517" s="7">
        <f>IF(T2517&gt;0,RANK(T2517,(N2517:P2517,Q2517:AE2517)),0)</f>
        <v>0</v>
      </c>
      <c r="AQ2517" s="7">
        <f>IF(S2517&gt;0,RANK(S2517,(N2517:P2517,Q2517:AE2517)),0)</f>
        <v>4</v>
      </c>
      <c r="AR2517" s="2">
        <f t="shared" si="981"/>
        <v>3.8896746817538895E-3</v>
      </c>
      <c r="AS2517" s="2">
        <f t="shared" si="982"/>
        <v>0</v>
      </c>
      <c r="AT2517" s="2">
        <f t="shared" si="983"/>
        <v>0</v>
      </c>
      <c r="AU2517" s="2">
        <f t="shared" si="984"/>
        <v>6.0113154172560116E-3</v>
      </c>
      <c r="AW2517" t="s">
        <v>2071</v>
      </c>
      <c r="AX2517" t="s">
        <v>2000</v>
      </c>
      <c r="AY2517">
        <v>1</v>
      </c>
      <c r="BA2517" s="119">
        <v>46</v>
      </c>
      <c r="BB2517" s="121">
        <v>121</v>
      </c>
      <c r="BC2517" s="125">
        <f t="shared" si="975"/>
        <v>46121</v>
      </c>
      <c r="BE2517" s="7" t="s">
        <v>228</v>
      </c>
      <c r="BR2517" s="1" t="s">
        <v>3534</v>
      </c>
    </row>
    <row r="2518" spans="1:70" hidden="1" outlineLevel="1">
      <c r="A2518" t="s">
        <v>2971</v>
      </c>
      <c r="B2518" t="s">
        <v>2000</v>
      </c>
      <c r="C2518" s="1">
        <f t="shared" si="976"/>
        <v>2839</v>
      </c>
      <c r="D2518" s="7">
        <f>IF(N2518&gt;0, RANK(N2518,(N2518:P2518,Q2518:AE2518)),0)</f>
        <v>2</v>
      </c>
      <c r="E2518" s="7">
        <f>IF(O2518&gt;0,RANK(O2518,(N2518:P2518,Q2518:AE2518)),0)</f>
        <v>1</v>
      </c>
      <c r="F2518" s="7">
        <f>IF(P2518&gt;0,RANK(P2518,(N2518:P2518,Q2518:AE2518)),0)</f>
        <v>3</v>
      </c>
      <c r="G2518" s="1">
        <f t="shared" si="985"/>
        <v>945</v>
      </c>
      <c r="H2518" s="2">
        <f t="shared" si="986"/>
        <v>0.33286368439591407</v>
      </c>
      <c r="I2518" s="2"/>
      <c r="J2518" s="2">
        <f t="shared" si="977"/>
        <v>0.32194434660091581</v>
      </c>
      <c r="K2518" s="2">
        <f t="shared" si="978"/>
        <v>0.65480803099682983</v>
      </c>
      <c r="L2518" s="2">
        <f t="shared" si="979"/>
        <v>1.0567101091933779E-2</v>
      </c>
      <c r="M2518" s="2">
        <f t="shared" si="980"/>
        <v>1.2680521310320641E-2</v>
      </c>
      <c r="N2518" s="66">
        <v>914</v>
      </c>
      <c r="O2518" s="66">
        <v>1859</v>
      </c>
      <c r="P2518" s="66">
        <v>30</v>
      </c>
      <c r="Q2518" s="66">
        <v>16</v>
      </c>
      <c r="S2518" s="66">
        <v>20</v>
      </c>
      <c r="AN2518" s="7">
        <f>IF(Q2518&gt;0,RANK(Q2518,(N2518:P2518,Q2518:AE2518)),0)</f>
        <v>5</v>
      </c>
      <c r="AO2518" s="7">
        <f>IF(R2518&gt;0,RANK(R2518,(N2518:P2518,Q2518:AE2518)),0)</f>
        <v>0</v>
      </c>
      <c r="AP2518" s="7">
        <f>IF(T2518&gt;0,RANK(T2518,(N2518:P2518,Q2518:AE2518)),0)</f>
        <v>0</v>
      </c>
      <c r="AQ2518" s="7">
        <f>IF(S2518&gt;0,RANK(S2518,(N2518:P2518,Q2518:AE2518)),0)</f>
        <v>4</v>
      </c>
      <c r="AR2518" s="2">
        <f t="shared" si="981"/>
        <v>5.6357872490313491E-3</v>
      </c>
      <c r="AS2518" s="2">
        <f t="shared" si="982"/>
        <v>0</v>
      </c>
      <c r="AT2518" s="2">
        <f t="shared" si="983"/>
        <v>0</v>
      </c>
      <c r="AU2518" s="2">
        <f t="shared" si="984"/>
        <v>7.0447340612891859E-3</v>
      </c>
      <c r="AW2518" t="s">
        <v>2971</v>
      </c>
      <c r="AX2518" t="s">
        <v>2000</v>
      </c>
      <c r="AY2518">
        <v>1</v>
      </c>
      <c r="BA2518" s="119">
        <v>46</v>
      </c>
      <c r="BB2518" s="121">
        <v>123</v>
      </c>
      <c r="BC2518" s="125">
        <f t="shared" si="975"/>
        <v>46123</v>
      </c>
      <c r="BE2518" s="7" t="s">
        <v>228</v>
      </c>
      <c r="BR2518" s="1" t="s">
        <v>3534</v>
      </c>
    </row>
    <row r="2519" spans="1:70" hidden="1" outlineLevel="1">
      <c r="A2519" t="s">
        <v>2540</v>
      </c>
      <c r="B2519" t="s">
        <v>2000</v>
      </c>
      <c r="C2519" s="1">
        <f t="shared" si="976"/>
        <v>4352</v>
      </c>
      <c r="D2519" s="7">
        <f>IF(N2519&gt;0, RANK(N2519,(N2519:P2519,Q2519:AE2519)),0)</f>
        <v>2</v>
      </c>
      <c r="E2519" s="7">
        <f>IF(O2519&gt;0,RANK(O2519,(N2519:P2519,Q2519:AE2519)),0)</f>
        <v>1</v>
      </c>
      <c r="F2519" s="7">
        <f>IF(P2519&gt;0,RANK(P2519,(N2519:P2519,Q2519:AE2519)),0)</f>
        <v>3</v>
      </c>
      <c r="G2519" s="1">
        <f t="shared" si="985"/>
        <v>857</v>
      </c>
      <c r="H2519" s="2">
        <f t="shared" si="986"/>
        <v>0.19692095588235295</v>
      </c>
      <c r="I2519" s="2"/>
      <c r="J2519" s="2">
        <f t="shared" si="977"/>
        <v>0.38625919117647056</v>
      </c>
      <c r="K2519" s="2">
        <f t="shared" si="978"/>
        <v>0.58318014705882348</v>
      </c>
      <c r="L2519" s="2">
        <f t="shared" si="979"/>
        <v>1.9761029411764705E-2</v>
      </c>
      <c r="M2519" s="2">
        <f t="shared" si="980"/>
        <v>1.0799632352941249E-2</v>
      </c>
      <c r="N2519" s="66">
        <v>1681</v>
      </c>
      <c r="O2519" s="66">
        <v>2538</v>
      </c>
      <c r="P2519" s="66">
        <v>86</v>
      </c>
      <c r="Q2519" s="66">
        <v>16</v>
      </c>
      <c r="S2519" s="66">
        <v>31</v>
      </c>
      <c r="AN2519" s="7">
        <f>IF(Q2519&gt;0,RANK(Q2519,(N2519:P2519,Q2519:AE2519)),0)</f>
        <v>5</v>
      </c>
      <c r="AO2519" s="7">
        <f>IF(R2519&gt;0,RANK(R2519,(N2519:P2519,Q2519:AE2519)),0)</f>
        <v>0</v>
      </c>
      <c r="AP2519" s="7">
        <f>IF(T2519&gt;0,RANK(T2519,(N2519:P2519,Q2519:AE2519)),0)</f>
        <v>0</v>
      </c>
      <c r="AQ2519" s="7">
        <f>IF(S2519&gt;0,RANK(S2519,(N2519:P2519,Q2519:AE2519)),0)</f>
        <v>4</v>
      </c>
      <c r="AR2519" s="2">
        <f t="shared" si="981"/>
        <v>3.6764705882352941E-3</v>
      </c>
      <c r="AS2519" s="2">
        <f t="shared" si="982"/>
        <v>0</v>
      </c>
      <c r="AT2519" s="2">
        <f t="shared" si="983"/>
        <v>0</v>
      </c>
      <c r="AU2519" s="2">
        <f t="shared" si="984"/>
        <v>7.1231617647058822E-3</v>
      </c>
      <c r="AW2519" t="s">
        <v>2540</v>
      </c>
      <c r="AX2519" t="s">
        <v>2000</v>
      </c>
      <c r="AY2519">
        <v>1</v>
      </c>
      <c r="BA2519" s="119">
        <v>46</v>
      </c>
      <c r="BB2519" s="121">
        <v>125</v>
      </c>
      <c r="BC2519" s="125">
        <f t="shared" si="975"/>
        <v>46125</v>
      </c>
      <c r="BE2519" s="7" t="s">
        <v>228</v>
      </c>
      <c r="BR2519" s="1" t="s">
        <v>3534</v>
      </c>
    </row>
    <row r="2520" spans="1:70" hidden="1" outlineLevel="1">
      <c r="A2520" t="s">
        <v>2947</v>
      </c>
      <c r="B2520" t="s">
        <v>2000</v>
      </c>
      <c r="C2520" s="1">
        <f t="shared" si="976"/>
        <v>7701</v>
      </c>
      <c r="D2520" s="7">
        <f>IF(N2520&gt;0, RANK(N2520,(N2520:P2520,Q2520:AE2520)),0)</f>
        <v>2</v>
      </c>
      <c r="E2520" s="7">
        <f>IF(O2520&gt;0,RANK(O2520,(N2520:P2520,Q2520:AE2520)),0)</f>
        <v>1</v>
      </c>
      <c r="F2520" s="7">
        <f>IF(P2520&gt;0,RANK(P2520,(N2520:P2520,Q2520:AE2520)),0)</f>
        <v>3</v>
      </c>
      <c r="G2520" s="1">
        <f t="shared" si="985"/>
        <v>1066</v>
      </c>
      <c r="H2520" s="2">
        <f t="shared" si="986"/>
        <v>0.13842358135307103</v>
      </c>
      <c r="I2520" s="2"/>
      <c r="J2520" s="2">
        <f t="shared" si="977"/>
        <v>0.42124399428645631</v>
      </c>
      <c r="K2520" s="2">
        <f t="shared" si="978"/>
        <v>0.55966757563952729</v>
      </c>
      <c r="L2520" s="2">
        <f t="shared" si="979"/>
        <v>1.0518114530580444E-2</v>
      </c>
      <c r="M2520" s="2">
        <f t="shared" si="980"/>
        <v>8.5703155434359492E-3</v>
      </c>
      <c r="N2520" s="66">
        <v>3244</v>
      </c>
      <c r="O2520" s="66">
        <v>4310</v>
      </c>
      <c r="P2520" s="66">
        <v>81</v>
      </c>
      <c r="Q2520" s="66">
        <v>42</v>
      </c>
      <c r="S2520" s="66">
        <v>24</v>
      </c>
      <c r="AN2520" s="7">
        <f>IF(Q2520&gt;0,RANK(Q2520,(N2520:P2520,Q2520:AE2520)),0)</f>
        <v>4</v>
      </c>
      <c r="AO2520" s="7">
        <f>IF(R2520&gt;0,RANK(R2520,(N2520:P2520,Q2520:AE2520)),0)</f>
        <v>0</v>
      </c>
      <c r="AP2520" s="7">
        <f>IF(T2520&gt;0,RANK(T2520,(N2520:P2520,Q2520:AE2520)),0)</f>
        <v>0</v>
      </c>
      <c r="AQ2520" s="7">
        <f>IF(S2520&gt;0,RANK(S2520,(N2520:P2520,Q2520:AE2520)),0)</f>
        <v>5</v>
      </c>
      <c r="AR2520" s="2">
        <f t="shared" si="981"/>
        <v>5.4538371640046749E-3</v>
      </c>
      <c r="AS2520" s="2">
        <f t="shared" si="982"/>
        <v>0</v>
      </c>
      <c r="AT2520" s="2">
        <f t="shared" si="983"/>
        <v>0</v>
      </c>
      <c r="AU2520" s="2">
        <f t="shared" si="984"/>
        <v>3.1164783794312427E-3</v>
      </c>
      <c r="AW2520" t="s">
        <v>2947</v>
      </c>
      <c r="AX2520" t="s">
        <v>2000</v>
      </c>
      <c r="AY2520">
        <v>1</v>
      </c>
      <c r="BA2520" s="119">
        <v>46</v>
      </c>
      <c r="BB2520" s="121">
        <v>127</v>
      </c>
      <c r="BC2520" s="125">
        <f t="shared" si="975"/>
        <v>46127</v>
      </c>
      <c r="BE2520" s="7" t="s">
        <v>228</v>
      </c>
      <c r="BR2520" s="1" t="s">
        <v>3534</v>
      </c>
    </row>
    <row r="2521" spans="1:70" hidden="1" outlineLevel="1">
      <c r="A2521" t="s">
        <v>1626</v>
      </c>
      <c r="B2521" t="s">
        <v>2000</v>
      </c>
      <c r="C2521" s="1">
        <f t="shared" si="976"/>
        <v>2650</v>
      </c>
      <c r="D2521" s="7">
        <f>IF(N2521&gt;0, RANK(N2521,(N2521:P2521,Q2521:AE2521)),0)</f>
        <v>2</v>
      </c>
      <c r="E2521" s="7">
        <f>IF(O2521&gt;0,RANK(O2521,(N2521:P2521,Q2521:AE2521)),0)</f>
        <v>1</v>
      </c>
      <c r="F2521" s="7">
        <f>IF(P2521&gt;0,RANK(P2521,(N2521:P2521,Q2521:AE2521)),0)</f>
        <v>3</v>
      </c>
      <c r="G2521" s="1">
        <f t="shared" si="985"/>
        <v>745</v>
      </c>
      <c r="H2521" s="2">
        <f t="shared" si="986"/>
        <v>0.28113207547169811</v>
      </c>
      <c r="I2521" s="2"/>
      <c r="J2521" s="2">
        <f t="shared" si="977"/>
        <v>0.34830188679245283</v>
      </c>
      <c r="K2521" s="2">
        <f t="shared" si="978"/>
        <v>0.62943396226415094</v>
      </c>
      <c r="L2521" s="2">
        <f t="shared" si="979"/>
        <v>1.1320754716981131E-2</v>
      </c>
      <c r="M2521" s="2">
        <f t="shared" si="980"/>
        <v>1.0943396226415157E-2</v>
      </c>
      <c r="N2521" s="66">
        <v>923</v>
      </c>
      <c r="O2521" s="66">
        <v>1668</v>
      </c>
      <c r="P2521" s="66">
        <v>30</v>
      </c>
      <c r="Q2521" s="66">
        <v>9</v>
      </c>
      <c r="S2521" s="66">
        <v>20</v>
      </c>
      <c r="AN2521" s="7">
        <f>IF(Q2521&gt;0,RANK(Q2521,(N2521:P2521,Q2521:AE2521)),0)</f>
        <v>5</v>
      </c>
      <c r="AO2521" s="7">
        <f>IF(R2521&gt;0,RANK(R2521,(N2521:P2521,Q2521:AE2521)),0)</f>
        <v>0</v>
      </c>
      <c r="AP2521" s="7">
        <f>IF(T2521&gt;0,RANK(T2521,(N2521:P2521,Q2521:AE2521)),0)</f>
        <v>0</v>
      </c>
      <c r="AQ2521" s="7">
        <f>IF(S2521&gt;0,RANK(S2521,(N2521:P2521,Q2521:AE2521)),0)</f>
        <v>4</v>
      </c>
      <c r="AR2521" s="2">
        <f t="shared" si="981"/>
        <v>3.3962264150943396E-3</v>
      </c>
      <c r="AS2521" s="2">
        <f t="shared" si="982"/>
        <v>0</v>
      </c>
      <c r="AT2521" s="2">
        <f t="shared" si="983"/>
        <v>0</v>
      </c>
      <c r="AU2521" s="2">
        <f t="shared" si="984"/>
        <v>7.5471698113207548E-3</v>
      </c>
      <c r="AW2521" t="s">
        <v>1626</v>
      </c>
      <c r="AX2521" t="s">
        <v>2000</v>
      </c>
      <c r="AY2521">
        <v>1</v>
      </c>
      <c r="BA2521" s="119">
        <v>46</v>
      </c>
      <c r="BB2521" s="121">
        <v>129</v>
      </c>
      <c r="BC2521" s="125">
        <f t="shared" si="975"/>
        <v>46129</v>
      </c>
      <c r="BE2521" s="7" t="s">
        <v>228</v>
      </c>
      <c r="BR2521" s="1" t="s">
        <v>549</v>
      </c>
    </row>
    <row r="2522" spans="1:70" hidden="1" outlineLevel="1">
      <c r="A2522" t="s">
        <v>1580</v>
      </c>
      <c r="B2522" t="s">
        <v>2000</v>
      </c>
      <c r="C2522" s="1">
        <f t="shared" si="976"/>
        <v>10134</v>
      </c>
      <c r="D2522" s="7">
        <f>IF(N2522&gt;0, RANK(N2522,(N2522:P2522,Q2522:AE2522)),0)</f>
        <v>2</v>
      </c>
      <c r="E2522" s="7">
        <f>IF(O2522&gt;0,RANK(O2522,(N2522:P2522,Q2522:AE2522)),0)</f>
        <v>1</v>
      </c>
      <c r="F2522" s="7">
        <f>IF(P2522&gt;0,RANK(P2522,(N2522:P2522,Q2522:AE2522)),0)</f>
        <v>3</v>
      </c>
      <c r="G2522" s="1">
        <f t="shared" si="985"/>
        <v>201</v>
      </c>
      <c r="H2522" s="2">
        <f t="shared" si="986"/>
        <v>1.9834221432800475E-2</v>
      </c>
      <c r="I2522" s="2"/>
      <c r="J2522" s="2">
        <f t="shared" si="977"/>
        <v>0.4774028024472074</v>
      </c>
      <c r="K2522" s="2">
        <f t="shared" si="978"/>
        <v>0.4972370238800079</v>
      </c>
      <c r="L2522" s="2">
        <f t="shared" si="979"/>
        <v>1.6479179001381489E-2</v>
      </c>
      <c r="M2522" s="2">
        <f>IF(C2522=0,"-",(1-J2522-K2522-L2522))</f>
        <v>8.8809946714031585E-3</v>
      </c>
      <c r="N2522" s="66">
        <v>4838</v>
      </c>
      <c r="O2522" s="66">
        <v>5039</v>
      </c>
      <c r="P2522" s="66">
        <v>167</v>
      </c>
      <c r="Q2522" s="66">
        <v>56</v>
      </c>
      <c r="S2522" s="66">
        <v>34</v>
      </c>
      <c r="AN2522" s="7">
        <f>IF(Q2522&gt;0,RANK(Q2522,(N2522:P2522,Q2522:AE2522)),0)</f>
        <v>4</v>
      </c>
      <c r="AO2522" s="7">
        <f>IF(R2522&gt;0,RANK(R2522,(N2522:P2522,Q2522:AE2522)),0)</f>
        <v>0</v>
      </c>
      <c r="AP2522" s="7">
        <f>IF(T2522&gt;0,RANK(T2522,(N2522:P2522,Q2522:AE2522)),0)</f>
        <v>0</v>
      </c>
      <c r="AQ2522" s="7">
        <f>IF(S2522&gt;0,RANK(S2522,(N2522:P2522,Q2522:AE2522)),0)</f>
        <v>5</v>
      </c>
      <c r="AR2522" s="2">
        <f t="shared" si="981"/>
        <v>5.525952239984212E-3</v>
      </c>
      <c r="AS2522" s="2">
        <f t="shared" si="982"/>
        <v>0</v>
      </c>
      <c r="AT2522" s="2">
        <f t="shared" si="983"/>
        <v>0</v>
      </c>
      <c r="AU2522" s="2">
        <f t="shared" si="984"/>
        <v>3.3550424314189855E-3</v>
      </c>
      <c r="AW2522" t="s">
        <v>1580</v>
      </c>
      <c r="AX2522" t="s">
        <v>2000</v>
      </c>
      <c r="AY2522">
        <v>1</v>
      </c>
      <c r="BA2522" s="119">
        <v>46</v>
      </c>
      <c r="BB2522" s="121">
        <v>135</v>
      </c>
      <c r="BC2522" s="125">
        <f t="shared" si="975"/>
        <v>46135</v>
      </c>
      <c r="BE2522" s="7" t="s">
        <v>228</v>
      </c>
      <c r="BR2522" s="1" t="s">
        <v>3534</v>
      </c>
    </row>
    <row r="2523" spans="1:70" hidden="1" outlineLevel="1">
      <c r="A2523" t="s">
        <v>3164</v>
      </c>
      <c r="B2523" t="s">
        <v>2000</v>
      </c>
      <c r="C2523" s="1">
        <f t="shared" si="976"/>
        <v>891</v>
      </c>
      <c r="D2523" s="7">
        <f>IF(N2523&gt;0, RANK(N2523,(N2523:P2523,Q2523:AE2523)),0)</f>
        <v>1</v>
      </c>
      <c r="E2523" s="7">
        <f>IF(O2523&gt;0,RANK(O2523,(N2523:P2523,Q2523:AE2523)),0)</f>
        <v>2</v>
      </c>
      <c r="F2523" s="7">
        <f>IF(P2523&gt;0,RANK(P2523,(N2523:P2523,Q2523:AE2523)),0)</f>
        <v>3</v>
      </c>
      <c r="G2523" s="1">
        <f t="shared" si="985"/>
        <v>242</v>
      </c>
      <c r="H2523" s="2">
        <f t="shared" si="986"/>
        <v>0.27160493827160492</v>
      </c>
      <c r="I2523" s="2"/>
      <c r="J2523" s="2">
        <f t="shared" si="977"/>
        <v>0.62177328843995505</v>
      </c>
      <c r="K2523" s="2">
        <f t="shared" si="978"/>
        <v>0.35016835016835018</v>
      </c>
      <c r="L2523" s="2">
        <f t="shared" si="979"/>
        <v>1.0101010101010102E-2</v>
      </c>
      <c r="M2523" s="2">
        <f>IF(C2523=0,"-",(1-J2523-K2523-L2523))</f>
        <v>1.795735129068466E-2</v>
      </c>
      <c r="N2523" s="66">
        <v>554</v>
      </c>
      <c r="O2523" s="66">
        <v>312</v>
      </c>
      <c r="P2523" s="66">
        <v>9</v>
      </c>
      <c r="Q2523" s="66">
        <v>8</v>
      </c>
      <c r="S2523" s="66">
        <v>8</v>
      </c>
      <c r="AN2523" s="7">
        <f>IF(Q2523&gt;0,RANK(Q2523,(N2523:P2523,Q2523:AE2523)),0)</f>
        <v>4</v>
      </c>
      <c r="AO2523" s="7">
        <f>IF(R2523&gt;0,RANK(R2523,(N2523:P2523,Q2523:AE2523)),0)</f>
        <v>0</v>
      </c>
      <c r="AP2523" s="7">
        <f>IF(T2523&gt;0,RANK(T2523,(N2523:P2523,Q2523:AE2523)),0)</f>
        <v>0</v>
      </c>
      <c r="AQ2523" s="7">
        <f>IF(S2523&gt;0,RANK(S2523,(N2523:P2523,Q2523:AE2523)),0)</f>
        <v>4</v>
      </c>
      <c r="AR2523" s="2">
        <f t="shared" si="981"/>
        <v>8.9786756453423128E-3</v>
      </c>
      <c r="AS2523" s="2">
        <f t="shared" si="982"/>
        <v>0</v>
      </c>
      <c r="AT2523" s="2">
        <f t="shared" si="983"/>
        <v>0</v>
      </c>
      <c r="AU2523" s="2">
        <f t="shared" si="984"/>
        <v>8.9786756453423128E-3</v>
      </c>
      <c r="AW2523" t="s">
        <v>3164</v>
      </c>
      <c r="AX2523" t="s">
        <v>2000</v>
      </c>
      <c r="AY2523">
        <v>1</v>
      </c>
      <c r="BA2523" s="119">
        <v>46</v>
      </c>
      <c r="BB2523" s="121">
        <v>137</v>
      </c>
      <c r="BC2523" s="125">
        <f t="shared" si="975"/>
        <v>46137</v>
      </c>
      <c r="BE2523" s="7" t="s">
        <v>228</v>
      </c>
      <c r="BR2523" s="1" t="s">
        <v>549</v>
      </c>
    </row>
    <row r="2524" spans="1:70" collapsed="1">
      <c r="A2524" t="s">
        <v>2163</v>
      </c>
      <c r="B2524" t="s">
        <v>2781</v>
      </c>
      <c r="C2524" s="1">
        <f t="shared" si="976"/>
        <v>381975</v>
      </c>
      <c r="D2524" s="7">
        <f>IF(N2524&gt;0, RANK(N2524,(N2524:P2524,Q2524:AE2524)),0)</f>
        <v>2</v>
      </c>
      <c r="E2524" s="7">
        <f>IF(O2524&gt;0,RANK(O2524,(N2524:P2524,Q2524:AE2524)),0)</f>
        <v>1</v>
      </c>
      <c r="F2524" s="7">
        <f>IF(P2524&gt;0,RANK(P2524,(N2524:P2524,Q2524:AE2524)),0)</f>
        <v>3</v>
      </c>
      <c r="G2524" s="1">
        <f t="shared" si="985"/>
        <v>32130</v>
      </c>
      <c r="H2524" s="2">
        <f t="shared" si="986"/>
        <v>8.4115452581975267E-2</v>
      </c>
      <c r="I2524" s="2"/>
      <c r="J2524" s="2">
        <f t="shared" si="977"/>
        <v>0.44747431114601743</v>
      </c>
      <c r="K2524" s="2">
        <f t="shared" si="978"/>
        <v>0.53158976372799271</v>
      </c>
      <c r="L2524" s="2">
        <f t="shared" si="979"/>
        <v>1.1170888147130048E-2</v>
      </c>
      <c r="M2524" s="2">
        <f>IF(C2524=0,"-",(1-J2524-K2524-L2524))</f>
        <v>9.7650369788598035E-3</v>
      </c>
      <c r="N2524" s="66">
        <f t="shared" ref="N2524:S2524" si="987">SUM(N2458:N2523)</f>
        <v>170924</v>
      </c>
      <c r="O2524" s="66">
        <f t="shared" si="987"/>
        <v>203054</v>
      </c>
      <c r="P2524" s="66">
        <f t="shared" si="987"/>
        <v>4267</v>
      </c>
      <c r="Q2524" s="66">
        <f t="shared" si="987"/>
        <v>1835</v>
      </c>
      <c r="S2524" s="66">
        <f t="shared" si="987"/>
        <v>1895</v>
      </c>
      <c r="AL2524" s="66">
        <f>SUM(AL2458:AL2523)</f>
        <v>0</v>
      </c>
      <c r="AN2524" s="7">
        <f>IF(Q2524&gt;0,RANK(Q2524,(N2524:P2524,Q2524:AE2524)),0)</f>
        <v>5</v>
      </c>
      <c r="AO2524" s="7">
        <f>IF(R2524&gt;0,RANK(R2524,(N2524:P2524,Q2524:AE2524)),0)</f>
        <v>0</v>
      </c>
      <c r="AP2524" s="7">
        <f>IF(T2524&gt;0,RANK(T2524,(N2524:P2524,Q2524:AE2524)),0)</f>
        <v>0</v>
      </c>
      <c r="AQ2524" s="7">
        <f>IF(S2524&gt;0,RANK(S2524,(N2524:P2524,Q2524:AE2524)),0)</f>
        <v>4</v>
      </c>
      <c r="AR2524" s="2">
        <f t="shared" si="981"/>
        <v>4.803979318018195E-3</v>
      </c>
      <c r="AS2524" s="2">
        <f t="shared" si="982"/>
        <v>0</v>
      </c>
      <c r="AT2524" s="2">
        <f t="shared" si="983"/>
        <v>0</v>
      </c>
      <c r="AU2524" s="2">
        <f t="shared" si="984"/>
        <v>4.9610576608416779E-3</v>
      </c>
      <c r="AW2524" t="s">
        <v>2163</v>
      </c>
      <c r="AX2524" t="s">
        <v>2781</v>
      </c>
      <c r="BA2524" s="119">
        <v>46</v>
      </c>
      <c r="BB2524" s="121"/>
      <c r="BC2524" s="119">
        <v>46</v>
      </c>
      <c r="BE2524" s="7" t="s">
        <v>3272</v>
      </c>
    </row>
    <row r="2525" spans="1:70">
      <c r="C2525" s="1"/>
      <c r="E2525" s="7"/>
      <c r="F2525" s="7"/>
      <c r="I2525" s="2"/>
      <c r="AN2525" s="7"/>
      <c r="AO2525" s="7"/>
      <c r="AP2525" s="7"/>
      <c r="AQ2525" s="7"/>
      <c r="BA2525" s="119"/>
      <c r="BB2525" s="121"/>
      <c r="BC2525" s="125"/>
    </row>
    <row r="2526" spans="1:70" hidden="1" outlineLevel="1">
      <c r="A2526" t="s">
        <v>691</v>
      </c>
      <c r="B2526" t="s">
        <v>2990</v>
      </c>
      <c r="C2526" s="1">
        <f t="shared" ref="C2526:C2557" si="988">SUM(N2526:AL2526)</f>
        <v>31570</v>
      </c>
      <c r="D2526" s="7">
        <f>IF(N2526&gt;0, RANK(N2526,(N2526:P2526,Q2526:AE2526)),0)</f>
        <v>2</v>
      </c>
      <c r="E2526" s="7">
        <f>IF(O2526&gt;0,RANK(O2526,(N2526:P2526,Q2526:AE2526)),0)</f>
        <v>1</v>
      </c>
      <c r="F2526" s="7">
        <f>IF(P2526&gt;0,RANK(P2526,(N2526:P2526,Q2526:AE2526)),0)</f>
        <v>3</v>
      </c>
      <c r="G2526" s="1">
        <f t="shared" si="985"/>
        <v>8279</v>
      </c>
      <c r="H2526" s="2">
        <f t="shared" si="986"/>
        <v>0.26224263541336712</v>
      </c>
      <c r="I2526" s="2"/>
      <c r="J2526" s="2">
        <f t="shared" ref="J2526:J2557" si="989">IF($C2526=0,"-",N2526/$C2526)</f>
        <v>0.36097560975609755</v>
      </c>
      <c r="K2526" s="2">
        <f t="shared" ref="K2526:K2557" si="990">IF($C2526=0,"-",O2526/$C2526)</f>
        <v>0.62321824516946467</v>
      </c>
      <c r="L2526" s="2">
        <f t="shared" ref="L2526:L2557" si="991">IF($C2526=0,"-",P2526/$C2526)</f>
        <v>5.5432372505543242E-3</v>
      </c>
      <c r="M2526" s="2">
        <f t="shared" ref="M2526:M2557" si="992">IF(C2526=0,"-",(1-J2526-K2526-L2526))</f>
        <v>1.026290782388346E-2</v>
      </c>
      <c r="N2526" s="66">
        <v>11396</v>
      </c>
      <c r="O2526" s="66">
        <v>19675</v>
      </c>
      <c r="P2526" s="66">
        <v>175</v>
      </c>
      <c r="Q2526" s="66">
        <v>146</v>
      </c>
      <c r="R2526" s="66">
        <v>24</v>
      </c>
      <c r="S2526" s="66">
        <v>134</v>
      </c>
      <c r="U2526" s="66">
        <v>11</v>
      </c>
      <c r="W2526" s="66">
        <f>IF(Notes!B$31=1,IF(BR2526&gt;0,BR2526-SUM(T2526)-SUM(V2526)-SUM(Y2526:AL2526),SUM(BS2526:BY2526)),SUM(BS2526:BY2526))</f>
        <v>0</v>
      </c>
      <c r="X2526" s="66">
        <v>9</v>
      </c>
      <c r="AN2526" s="7">
        <f>IF(Q2526&gt;0,RANK(Q2526,(N2526:P2526,Q2526:AE2526)),0)</f>
        <v>4</v>
      </c>
      <c r="AO2526" s="7">
        <f>IF(R2526&gt;0,RANK(R2526,(N2526:P2526,Q2526:AE2526)),0)</f>
        <v>6</v>
      </c>
      <c r="AP2526" s="7">
        <f>IF(T2526&gt;0,RANK(T2526,(N2526:P2526,Q2526:AE2526)),0)</f>
        <v>0</v>
      </c>
      <c r="AQ2526" s="7">
        <f>IF(S2526&gt;0,RANK(S2526,(N2526:P2526,Q2526:AE2526)),0)</f>
        <v>5</v>
      </c>
      <c r="AR2526" s="2">
        <f t="shared" ref="AR2526:AR2557" si="993">IF($C2526=0,"-",Q2526/$C2526)</f>
        <v>4.6246436490338929E-3</v>
      </c>
      <c r="AS2526" s="2">
        <f t="shared" ref="AS2526:AS2557" si="994">IF($C2526=0,"-",R2526/$C2526)</f>
        <v>7.6021539436173582E-4</v>
      </c>
      <c r="AT2526" s="2">
        <f t="shared" ref="AT2526:AT2557" si="995">IF($C2526=0,"-",T2526/$C2526)</f>
        <v>0</v>
      </c>
      <c r="AU2526" s="2">
        <f t="shared" ref="AU2526:AU2557" si="996">IF($C2526=0,"-",S2526/$C2526)</f>
        <v>4.244535951853025E-3</v>
      </c>
      <c r="AW2526" t="s">
        <v>691</v>
      </c>
      <c r="AX2526" t="s">
        <v>2990</v>
      </c>
      <c r="AY2526" s="1">
        <v>3</v>
      </c>
      <c r="AZ2526" s="1"/>
      <c r="BA2526" s="119">
        <v>47</v>
      </c>
      <c r="BB2526" s="121">
        <v>1</v>
      </c>
      <c r="BC2526" s="125">
        <f t="shared" si="975"/>
        <v>47001</v>
      </c>
      <c r="BD2526" s="1"/>
      <c r="BE2526" s="7" t="s">
        <v>228</v>
      </c>
    </row>
    <row r="2527" spans="1:70" hidden="1" outlineLevel="1">
      <c r="A2527" t="s">
        <v>2344</v>
      </c>
      <c r="B2527" t="s">
        <v>2990</v>
      </c>
      <c r="C2527" s="1">
        <f t="shared" si="988"/>
        <v>15507</v>
      </c>
      <c r="D2527" s="7">
        <f>IF(N2527&gt;0, RANK(N2527,(N2527:P2527,Q2527:AE2527)),0)</f>
        <v>2</v>
      </c>
      <c r="E2527" s="7">
        <f>IF(O2527&gt;0,RANK(O2527,(N2527:P2527,Q2527:AE2527)),0)</f>
        <v>1</v>
      </c>
      <c r="F2527" s="7">
        <f>IF(P2527&gt;0,RANK(P2527,(N2527:P2527,Q2527:AE2527)),0)</f>
        <v>3</v>
      </c>
      <c r="G2527" s="1">
        <f t="shared" si="985"/>
        <v>5190</v>
      </c>
      <c r="H2527" s="2">
        <f t="shared" si="986"/>
        <v>0.334687560456568</v>
      </c>
      <c r="I2527" s="2"/>
      <c r="J2527" s="2">
        <f t="shared" si="989"/>
        <v>0.32417617850003222</v>
      </c>
      <c r="K2527" s="2">
        <f t="shared" si="990"/>
        <v>0.65886373895660022</v>
      </c>
      <c r="L2527" s="2">
        <f t="shared" si="991"/>
        <v>6.7066486103050235E-3</v>
      </c>
      <c r="M2527" s="2">
        <f t="shared" si="992"/>
        <v>1.0253433933062536E-2</v>
      </c>
      <c r="N2527" s="66">
        <v>5027</v>
      </c>
      <c r="O2527" s="66">
        <v>10217</v>
      </c>
      <c r="P2527" s="66">
        <v>104</v>
      </c>
      <c r="Q2527" s="66">
        <v>51</v>
      </c>
      <c r="R2527" s="66">
        <v>17</v>
      </c>
      <c r="S2527" s="66">
        <v>76</v>
      </c>
      <c r="U2527" s="66">
        <v>11</v>
      </c>
      <c r="W2527" s="66">
        <f>IF(Notes!B$31=1,IF(BR2527&gt;0,BR2527-SUM(T2527)-SUM(V2527)-SUM(Y2527:AL2527),SUM(BS2527:BY2527)),SUM(BS2527:BY2527))</f>
        <v>0</v>
      </c>
      <c r="X2527" s="66">
        <v>4</v>
      </c>
      <c r="AN2527" s="7">
        <f>IF(Q2527&gt;0,RANK(Q2527,(N2527:P2527,Q2527:AE2527)),0)</f>
        <v>5</v>
      </c>
      <c r="AO2527" s="7">
        <f>IF(R2527&gt;0,RANK(R2527,(N2527:P2527,Q2527:AE2527)),0)</f>
        <v>6</v>
      </c>
      <c r="AP2527" s="7">
        <f>IF(T2527&gt;0,RANK(T2527,(N2527:P2527,Q2527:AE2527)),0)</f>
        <v>0</v>
      </c>
      <c r="AQ2527" s="7">
        <f>IF(S2527&gt;0,RANK(S2527,(N2527:P2527,Q2527:AE2527)),0)</f>
        <v>4</v>
      </c>
      <c r="AR2527" s="2">
        <f t="shared" si="993"/>
        <v>3.2888372992841944E-3</v>
      </c>
      <c r="AS2527" s="2">
        <f t="shared" si="994"/>
        <v>1.0962790997613981E-3</v>
      </c>
      <c r="AT2527" s="2">
        <f t="shared" si="995"/>
        <v>0</v>
      </c>
      <c r="AU2527" s="2">
        <f t="shared" si="996"/>
        <v>4.9010124459921327E-3</v>
      </c>
      <c r="AW2527" t="s">
        <v>2344</v>
      </c>
      <c r="AX2527" t="s">
        <v>2990</v>
      </c>
      <c r="AY2527" s="1">
        <v>6</v>
      </c>
      <c r="AZ2527" s="1"/>
      <c r="BA2527" s="119">
        <v>47</v>
      </c>
      <c r="BB2527" s="121">
        <v>3</v>
      </c>
      <c r="BC2527" s="125">
        <f t="shared" si="975"/>
        <v>47003</v>
      </c>
      <c r="BD2527" s="1"/>
      <c r="BE2527" s="7" t="s">
        <v>228</v>
      </c>
    </row>
    <row r="2528" spans="1:70" hidden="1" outlineLevel="1">
      <c r="A2528" t="s">
        <v>1568</v>
      </c>
      <c r="B2528" t="s">
        <v>2990</v>
      </c>
      <c r="C2528" s="1">
        <f t="shared" si="988"/>
        <v>6479</v>
      </c>
      <c r="D2528" s="7">
        <f>IF(N2528&gt;0, RANK(N2528,(N2528:P2528,Q2528:AE2528)),0)</f>
        <v>2</v>
      </c>
      <c r="E2528" s="7">
        <f>IF(O2528&gt;0,RANK(O2528,(N2528:P2528,Q2528:AE2528)),0)</f>
        <v>1</v>
      </c>
      <c r="F2528" s="7">
        <f>IF(P2528&gt;0,RANK(P2528,(N2528:P2528,Q2528:AE2528)),0)</f>
        <v>3</v>
      </c>
      <c r="G2528" s="1">
        <f t="shared" si="985"/>
        <v>1051</v>
      </c>
      <c r="H2528" s="2">
        <f t="shared" si="986"/>
        <v>0.16221639141842878</v>
      </c>
      <c r="I2528" s="2"/>
      <c r="J2528" s="2">
        <f t="shared" si="989"/>
        <v>0.40824201265627413</v>
      </c>
      <c r="K2528" s="2">
        <f t="shared" si="990"/>
        <v>0.57045840407470294</v>
      </c>
      <c r="L2528" s="2">
        <f t="shared" si="991"/>
        <v>8.6433091526470131E-3</v>
      </c>
      <c r="M2528" s="2">
        <f t="shared" si="992"/>
        <v>1.2656274116375913E-2</v>
      </c>
      <c r="N2528" s="66">
        <v>2645</v>
      </c>
      <c r="O2528" s="66">
        <v>3696</v>
      </c>
      <c r="P2528" s="66">
        <v>56</v>
      </c>
      <c r="Q2528" s="66">
        <v>21</v>
      </c>
      <c r="R2528" s="66">
        <v>16</v>
      </c>
      <c r="S2528" s="66">
        <v>38</v>
      </c>
      <c r="U2528" s="66">
        <v>5</v>
      </c>
      <c r="W2528" s="66">
        <f>IF(Notes!B$31=1,IF(BR2528&gt;0,BR2528-SUM(T2528)-SUM(V2528)-SUM(Y2528:AL2528),SUM(BS2528:BY2528)),SUM(BS2528:BY2528))</f>
        <v>0</v>
      </c>
      <c r="X2528" s="66">
        <v>2</v>
      </c>
      <c r="AN2528" s="7">
        <f>IF(Q2528&gt;0,RANK(Q2528,(N2528:P2528,Q2528:AE2528)),0)</f>
        <v>5</v>
      </c>
      <c r="AO2528" s="7">
        <f>IF(R2528&gt;0,RANK(R2528,(N2528:P2528,Q2528:AE2528)),0)</f>
        <v>6</v>
      </c>
      <c r="AP2528" s="7">
        <f>IF(T2528&gt;0,RANK(T2528,(N2528:P2528,Q2528:AE2528)),0)</f>
        <v>0</v>
      </c>
      <c r="AQ2528" s="7">
        <f>IF(S2528&gt;0,RANK(S2528,(N2528:P2528,Q2528:AE2528)),0)</f>
        <v>4</v>
      </c>
      <c r="AR2528" s="2">
        <f t="shared" si="993"/>
        <v>3.2412409322426301E-3</v>
      </c>
      <c r="AS2528" s="2">
        <f t="shared" si="994"/>
        <v>2.4695169007562896E-3</v>
      </c>
      <c r="AT2528" s="2">
        <f t="shared" si="995"/>
        <v>0</v>
      </c>
      <c r="AU2528" s="2">
        <f t="shared" si="996"/>
        <v>5.8651026392961877E-3</v>
      </c>
      <c r="AW2528" t="s">
        <v>1568</v>
      </c>
      <c r="AX2528" t="s">
        <v>2990</v>
      </c>
      <c r="AY2528" s="1">
        <v>8</v>
      </c>
      <c r="AZ2528" s="1"/>
      <c r="BA2528" s="119">
        <v>47</v>
      </c>
      <c r="BB2528" s="121">
        <v>5</v>
      </c>
      <c r="BC2528" s="125">
        <f t="shared" si="975"/>
        <v>47005</v>
      </c>
      <c r="BD2528" s="1"/>
      <c r="BE2528" s="7" t="s">
        <v>228</v>
      </c>
    </row>
    <row r="2529" spans="1:70" hidden="1" outlineLevel="1">
      <c r="A2529" t="s">
        <v>2634</v>
      </c>
      <c r="B2529" t="s">
        <v>2990</v>
      </c>
      <c r="C2529" s="1">
        <f t="shared" si="988"/>
        <v>4784</v>
      </c>
      <c r="D2529" s="7">
        <f>IF(N2529&gt;0, RANK(N2529,(N2529:P2529,Q2529:AE2529)),0)</f>
        <v>2</v>
      </c>
      <c r="E2529" s="7">
        <f>IF(O2529&gt;0,RANK(O2529,(N2529:P2529,Q2529:AE2529)),0)</f>
        <v>1</v>
      </c>
      <c r="F2529" s="7">
        <f>IF(P2529&gt;0,RANK(P2529,(N2529:P2529,Q2529:AE2529)),0)</f>
        <v>3</v>
      </c>
      <c r="G2529" s="1">
        <f t="shared" si="985"/>
        <v>1649</v>
      </c>
      <c r="H2529" s="2">
        <f t="shared" si="986"/>
        <v>0.34469063545150502</v>
      </c>
      <c r="I2529" s="2"/>
      <c r="J2529" s="2">
        <f t="shared" si="989"/>
        <v>0.31709866220735788</v>
      </c>
      <c r="K2529" s="2">
        <f t="shared" si="990"/>
        <v>0.66178929765886285</v>
      </c>
      <c r="L2529" s="2">
        <f t="shared" si="991"/>
        <v>6.688963210702341E-3</v>
      </c>
      <c r="M2529" s="2">
        <f t="shared" si="992"/>
        <v>1.4423076923076868E-2</v>
      </c>
      <c r="N2529" s="66">
        <v>1517</v>
      </c>
      <c r="O2529" s="66">
        <v>3166</v>
      </c>
      <c r="P2529" s="66">
        <v>32</v>
      </c>
      <c r="Q2529" s="66">
        <v>17</v>
      </c>
      <c r="R2529" s="66">
        <v>10</v>
      </c>
      <c r="S2529" s="66">
        <v>27</v>
      </c>
      <c r="U2529" s="66">
        <v>9</v>
      </c>
      <c r="W2529" s="66">
        <f>IF(Notes!B$31=1,IF(BR2529&gt;0,BR2529-SUM(T2529)-SUM(V2529)-SUM(Y2529:AL2529),SUM(BS2529:BY2529)),SUM(BS2529:BY2529))</f>
        <v>0</v>
      </c>
      <c r="X2529" s="66">
        <v>6</v>
      </c>
      <c r="AN2529" s="7">
        <f>IF(Q2529&gt;0,RANK(Q2529,(N2529:P2529,Q2529:AE2529)),0)</f>
        <v>5</v>
      </c>
      <c r="AO2529" s="7">
        <f>IF(R2529&gt;0,RANK(R2529,(N2529:P2529,Q2529:AE2529)),0)</f>
        <v>6</v>
      </c>
      <c r="AP2529" s="7">
        <f>IF(T2529&gt;0,RANK(T2529,(N2529:P2529,Q2529:AE2529)),0)</f>
        <v>0</v>
      </c>
      <c r="AQ2529" s="7">
        <f>IF(S2529&gt;0,RANK(S2529,(N2529:P2529,Q2529:AE2529)),0)</f>
        <v>4</v>
      </c>
      <c r="AR2529" s="2">
        <f t="shared" si="993"/>
        <v>3.5535117056856185E-3</v>
      </c>
      <c r="AS2529" s="2">
        <f t="shared" si="994"/>
        <v>2.0903010033444815E-3</v>
      </c>
      <c r="AT2529" s="2">
        <f t="shared" si="995"/>
        <v>0</v>
      </c>
      <c r="AU2529" s="2">
        <f t="shared" si="996"/>
        <v>5.6438127090301E-3</v>
      </c>
      <c r="AW2529" t="s">
        <v>2634</v>
      </c>
      <c r="AX2529" t="s">
        <v>2990</v>
      </c>
      <c r="AY2529" s="1">
        <v>4</v>
      </c>
      <c r="AZ2529" s="1"/>
      <c r="BA2529" s="119">
        <v>47</v>
      </c>
      <c r="BB2529" s="121">
        <v>7</v>
      </c>
      <c r="BC2529" s="125">
        <f t="shared" si="975"/>
        <v>47007</v>
      </c>
      <c r="BD2529" s="1"/>
      <c r="BE2529" s="7" t="s">
        <v>228</v>
      </c>
    </row>
    <row r="2530" spans="1:70" hidden="1" outlineLevel="1">
      <c r="A2530" t="s">
        <v>3181</v>
      </c>
      <c r="B2530" t="s">
        <v>2990</v>
      </c>
      <c r="C2530" s="1">
        <f t="shared" si="988"/>
        <v>51645</v>
      </c>
      <c r="D2530" s="7">
        <f>IF(N2530&gt;0, RANK(N2530,(N2530:P2530,Q2530:AE2530)),0)</f>
        <v>2</v>
      </c>
      <c r="E2530" s="7">
        <f>IF(O2530&gt;0,RANK(O2530,(N2530:P2530,Q2530:AE2530)),0)</f>
        <v>1</v>
      </c>
      <c r="F2530" s="7">
        <f>IF(P2530&gt;0,RANK(P2530,(N2530:P2530,Q2530:AE2530)),0)</f>
        <v>3</v>
      </c>
      <c r="G2530" s="1">
        <f t="shared" si="985"/>
        <v>20318</v>
      </c>
      <c r="H2530" s="2">
        <f t="shared" si="986"/>
        <v>0.39341659405557167</v>
      </c>
      <c r="I2530" s="2"/>
      <c r="J2530" s="2">
        <f t="shared" si="989"/>
        <v>0.29534320844224998</v>
      </c>
      <c r="K2530" s="2">
        <f t="shared" si="990"/>
        <v>0.68875980249782165</v>
      </c>
      <c r="L2530" s="2">
        <f t="shared" si="991"/>
        <v>5.0343692516216475E-3</v>
      </c>
      <c r="M2530" s="2">
        <f t="shared" si="992"/>
        <v>1.0862619808306665E-2</v>
      </c>
      <c r="N2530" s="66">
        <v>15253</v>
      </c>
      <c r="O2530" s="66">
        <v>35571</v>
      </c>
      <c r="P2530" s="66">
        <v>260</v>
      </c>
      <c r="Q2530" s="66">
        <v>239</v>
      </c>
      <c r="R2530" s="66">
        <v>41</v>
      </c>
      <c r="S2530" s="66">
        <v>245</v>
      </c>
      <c r="U2530" s="66">
        <v>13</v>
      </c>
      <c r="W2530" s="66">
        <f>IF(Notes!B$31=1,IF(BR2530&gt;0,BR2530-SUM(T2530)-SUM(V2530)-SUM(Y2530:AL2530),SUM(BS2530:BY2530)),SUM(BS2530:BY2530))</f>
        <v>0</v>
      </c>
      <c r="X2530" s="66">
        <v>23</v>
      </c>
      <c r="AN2530" s="7">
        <f>IF(Q2530&gt;0,RANK(Q2530,(N2530:P2530,Q2530:AE2530)),0)</f>
        <v>5</v>
      </c>
      <c r="AO2530" s="7">
        <f>IF(R2530&gt;0,RANK(R2530,(N2530:P2530,Q2530:AE2530)),0)</f>
        <v>6</v>
      </c>
      <c r="AP2530" s="7">
        <f>IF(T2530&gt;0,RANK(T2530,(N2530:P2530,Q2530:AE2530)),0)</f>
        <v>0</v>
      </c>
      <c r="AQ2530" s="7">
        <f>IF(S2530&gt;0,RANK(S2530,(N2530:P2530,Q2530:AE2530)),0)</f>
        <v>4</v>
      </c>
      <c r="AR2530" s="2">
        <f t="shared" si="993"/>
        <v>4.6277471197598997E-3</v>
      </c>
      <c r="AS2530" s="2">
        <f t="shared" si="994"/>
        <v>7.9388130506341374E-4</v>
      </c>
      <c r="AT2530" s="2">
        <f t="shared" si="995"/>
        <v>0</v>
      </c>
      <c r="AU2530" s="2">
        <f t="shared" si="996"/>
        <v>4.743924871720399E-3</v>
      </c>
      <c r="AW2530" t="s">
        <v>3181</v>
      </c>
      <c r="AX2530" t="s">
        <v>2990</v>
      </c>
      <c r="AY2530" s="1">
        <v>2</v>
      </c>
      <c r="AZ2530" s="1"/>
      <c r="BA2530" s="119">
        <v>47</v>
      </c>
      <c r="BB2530" s="121">
        <v>9</v>
      </c>
      <c r="BC2530" s="125">
        <f t="shared" si="975"/>
        <v>47009</v>
      </c>
      <c r="BD2530" s="1"/>
      <c r="BE2530" s="7" t="s">
        <v>228</v>
      </c>
    </row>
    <row r="2531" spans="1:70" hidden="1" outlineLevel="1">
      <c r="A2531" t="s">
        <v>1776</v>
      </c>
      <c r="B2531" t="s">
        <v>2990</v>
      </c>
      <c r="C2531" s="1">
        <f t="shared" si="988"/>
        <v>38191</v>
      </c>
      <c r="D2531" s="7">
        <f>IF(N2531&gt;0, RANK(N2531,(N2531:P2531,Q2531:AE2531)),0)</f>
        <v>2</v>
      </c>
      <c r="E2531" s="7">
        <f>IF(O2531&gt;0,RANK(O2531,(N2531:P2531,Q2531:AE2531)),0)</f>
        <v>1</v>
      </c>
      <c r="F2531" s="7">
        <f>IF(P2531&gt;0,RANK(P2531,(N2531:P2531,Q2531:AE2531)),0)</f>
        <v>3</v>
      </c>
      <c r="G2531" s="1">
        <f t="shared" si="985"/>
        <v>18976</v>
      </c>
      <c r="H2531" s="2">
        <f t="shared" si="986"/>
        <v>0.49687099054751122</v>
      </c>
      <c r="I2531" s="2"/>
      <c r="J2531" s="2">
        <f t="shared" si="989"/>
        <v>0.24500536775680135</v>
      </c>
      <c r="K2531" s="2">
        <f t="shared" si="990"/>
        <v>0.74187635830431253</v>
      </c>
      <c r="L2531" s="2">
        <f t="shared" si="991"/>
        <v>4.1109161844413607E-3</v>
      </c>
      <c r="M2531" s="2">
        <f t="shared" si="992"/>
        <v>9.0073577544447329E-3</v>
      </c>
      <c r="N2531" s="66">
        <v>9357</v>
      </c>
      <c r="O2531" s="66">
        <v>28333</v>
      </c>
      <c r="P2531" s="66">
        <v>157</v>
      </c>
      <c r="Q2531" s="66">
        <v>127</v>
      </c>
      <c r="R2531" s="66">
        <v>45</v>
      </c>
      <c r="S2531" s="66">
        <v>134</v>
      </c>
      <c r="U2531" s="66">
        <v>24</v>
      </c>
      <c r="W2531" s="66">
        <f>IF(Notes!B$31=1,IF(BR2531&gt;0,BR2531-SUM(T2531)-SUM(V2531)-SUM(Y2531:AL2531),SUM(BS2531:BY2531)),SUM(BS2531:BY2531))</f>
        <v>0</v>
      </c>
      <c r="X2531" s="66">
        <v>14</v>
      </c>
      <c r="AN2531" s="7">
        <f>IF(Q2531&gt;0,RANK(Q2531,(N2531:P2531,Q2531:AE2531)),0)</f>
        <v>5</v>
      </c>
      <c r="AO2531" s="7">
        <f>IF(R2531&gt;0,RANK(R2531,(N2531:P2531,Q2531:AE2531)),0)</f>
        <v>6</v>
      </c>
      <c r="AP2531" s="7">
        <f>IF(T2531&gt;0,RANK(T2531,(N2531:P2531,Q2531:AE2531)),0)</f>
        <v>0</v>
      </c>
      <c r="AQ2531" s="7">
        <f>IF(S2531&gt;0,RANK(S2531,(N2531:P2531,Q2531:AE2531)),0)</f>
        <v>4</v>
      </c>
      <c r="AR2531" s="2">
        <f t="shared" si="993"/>
        <v>3.325390798879317E-3</v>
      </c>
      <c r="AS2531" s="2">
        <f t="shared" si="994"/>
        <v>1.1782880783430651E-3</v>
      </c>
      <c r="AT2531" s="2">
        <f t="shared" si="995"/>
        <v>0</v>
      </c>
      <c r="AU2531" s="2">
        <f t="shared" si="996"/>
        <v>3.5086800555104605E-3</v>
      </c>
      <c r="AW2531" t="s">
        <v>1776</v>
      </c>
      <c r="AX2531" t="s">
        <v>2990</v>
      </c>
      <c r="AY2531" s="1">
        <v>3</v>
      </c>
      <c r="AZ2531" s="1"/>
      <c r="BA2531" s="119">
        <v>47</v>
      </c>
      <c r="BB2531" s="121">
        <v>11</v>
      </c>
      <c r="BC2531" s="125">
        <f t="shared" si="975"/>
        <v>47011</v>
      </c>
      <c r="BD2531" s="1"/>
      <c r="BE2531" s="7" t="s">
        <v>228</v>
      </c>
    </row>
    <row r="2532" spans="1:70" hidden="1" outlineLevel="1">
      <c r="A2532" t="s">
        <v>2392</v>
      </c>
      <c r="B2532" t="s">
        <v>2990</v>
      </c>
      <c r="C2532" s="1">
        <f t="shared" si="988"/>
        <v>12628</v>
      </c>
      <c r="D2532" s="7">
        <f>IF(N2532&gt;0, RANK(N2532,(N2532:P2532,Q2532:AE2532)),0)</f>
        <v>2</v>
      </c>
      <c r="E2532" s="7">
        <f>IF(O2532&gt;0,RANK(O2532,(N2532:P2532,Q2532:AE2532)),0)</f>
        <v>1</v>
      </c>
      <c r="F2532" s="7">
        <f>IF(P2532&gt;0,RANK(P2532,(N2532:P2532,Q2532:AE2532)),0)</f>
        <v>3</v>
      </c>
      <c r="G2532" s="1">
        <f t="shared" si="985"/>
        <v>4668</v>
      </c>
      <c r="H2532" s="2">
        <f t="shared" si="986"/>
        <v>0.36965473550839406</v>
      </c>
      <c r="I2532" s="2"/>
      <c r="J2532" s="2">
        <f t="shared" si="989"/>
        <v>0.30622426354133669</v>
      </c>
      <c r="K2532" s="2">
        <f t="shared" si="990"/>
        <v>0.67587899904973081</v>
      </c>
      <c r="L2532" s="2">
        <f t="shared" si="991"/>
        <v>7.8397212543554005E-3</v>
      </c>
      <c r="M2532" s="2">
        <f t="shared" si="992"/>
        <v>1.0057016154577094E-2</v>
      </c>
      <c r="N2532" s="66">
        <v>3867</v>
      </c>
      <c r="O2532" s="66">
        <v>8535</v>
      </c>
      <c r="P2532" s="66">
        <v>99</v>
      </c>
      <c r="Q2532" s="66">
        <v>34</v>
      </c>
      <c r="R2532" s="66">
        <v>18</v>
      </c>
      <c r="S2532" s="66">
        <v>61</v>
      </c>
      <c r="U2532" s="66">
        <v>9</v>
      </c>
      <c r="W2532" s="66">
        <f>IF(Notes!B$31=1,IF(BR2532&gt;0,BR2532-SUM(T2532)-SUM(V2532)-SUM(Y2532:AL2532),SUM(BS2532:BY2532)),SUM(BS2532:BY2532))</f>
        <v>0</v>
      </c>
      <c r="X2532" s="66">
        <v>5</v>
      </c>
      <c r="AN2532" s="7">
        <f>IF(Q2532&gt;0,RANK(Q2532,(N2532:P2532,Q2532:AE2532)),0)</f>
        <v>5</v>
      </c>
      <c r="AO2532" s="7">
        <f>IF(R2532&gt;0,RANK(R2532,(N2532:P2532,Q2532:AE2532)),0)</f>
        <v>6</v>
      </c>
      <c r="AP2532" s="7">
        <f>IF(T2532&gt;0,RANK(T2532,(N2532:P2532,Q2532:AE2532)),0)</f>
        <v>0</v>
      </c>
      <c r="AQ2532" s="7">
        <f>IF(S2532&gt;0,RANK(S2532,(N2532:P2532,Q2532:AE2532)),0)</f>
        <v>4</v>
      </c>
      <c r="AR2532" s="2">
        <f t="shared" si="993"/>
        <v>2.6924295216978144E-3</v>
      </c>
      <c r="AS2532" s="2">
        <f t="shared" si="994"/>
        <v>1.4254038644282547E-3</v>
      </c>
      <c r="AT2532" s="2">
        <f t="shared" si="995"/>
        <v>0</v>
      </c>
      <c r="AU2532" s="2">
        <f t="shared" si="996"/>
        <v>4.8305353183401966E-3</v>
      </c>
      <c r="AW2532" t="s">
        <v>2392</v>
      </c>
      <c r="AX2532" t="s">
        <v>2990</v>
      </c>
      <c r="AY2532" s="1">
        <v>4</v>
      </c>
      <c r="AZ2532" s="1"/>
      <c r="BA2532" s="119">
        <v>47</v>
      </c>
      <c r="BB2532" s="121">
        <v>13</v>
      </c>
      <c r="BC2532" s="125">
        <f t="shared" si="975"/>
        <v>47013</v>
      </c>
      <c r="BD2532" s="1"/>
      <c r="BE2532" s="7" t="s">
        <v>228</v>
      </c>
    </row>
    <row r="2533" spans="1:70" hidden="1" outlineLevel="1">
      <c r="A2533" t="s">
        <v>2932</v>
      </c>
      <c r="B2533" t="s">
        <v>2990</v>
      </c>
      <c r="C2533" s="1">
        <f t="shared" si="988"/>
        <v>5457</v>
      </c>
      <c r="D2533" s="7">
        <f>IF(N2533&gt;0, RANK(N2533,(N2533:P2533,Q2533:AE2533)),0)</f>
        <v>2</v>
      </c>
      <c r="E2533" s="7">
        <f>IF(O2533&gt;0,RANK(O2533,(N2533:P2533,Q2533:AE2533)),0)</f>
        <v>1</v>
      </c>
      <c r="F2533" s="7">
        <f>IF(P2533&gt;0,RANK(P2533,(N2533:P2533,Q2533:AE2533)),0)</f>
        <v>3</v>
      </c>
      <c r="G2533" s="1">
        <f t="shared" si="985"/>
        <v>1311</v>
      </c>
      <c r="H2533" s="2">
        <f t="shared" si="986"/>
        <v>0.24024189114898295</v>
      </c>
      <c r="I2533" s="2"/>
      <c r="J2533" s="2">
        <f t="shared" si="989"/>
        <v>0.3685175004581272</v>
      </c>
      <c r="K2533" s="2">
        <f t="shared" si="990"/>
        <v>0.60875939160711012</v>
      </c>
      <c r="L2533" s="2">
        <f t="shared" si="991"/>
        <v>9.1625435220817307E-3</v>
      </c>
      <c r="M2533" s="2">
        <f t="shared" si="992"/>
        <v>1.3560564412681001E-2</v>
      </c>
      <c r="N2533" s="66">
        <v>2011</v>
      </c>
      <c r="O2533" s="66">
        <v>3322</v>
      </c>
      <c r="P2533" s="66">
        <v>50</v>
      </c>
      <c r="Q2533" s="66">
        <v>27</v>
      </c>
      <c r="R2533" s="66">
        <v>11</v>
      </c>
      <c r="S2533" s="66">
        <v>29</v>
      </c>
      <c r="U2533" s="66">
        <v>5</v>
      </c>
      <c r="W2533" s="66">
        <f>IF(Notes!B$31=1,IF(BR2533&gt;0,BR2533-SUM(T2533)-SUM(V2533)-SUM(Y2533:AL2533),SUM(BS2533:BY2533)),SUM(BS2533:BY2533))</f>
        <v>0</v>
      </c>
      <c r="X2533" s="66">
        <v>2</v>
      </c>
      <c r="AN2533" s="7">
        <f>IF(Q2533&gt;0,RANK(Q2533,(N2533:P2533,Q2533:AE2533)),0)</f>
        <v>5</v>
      </c>
      <c r="AO2533" s="7">
        <f>IF(R2533&gt;0,RANK(R2533,(N2533:P2533,Q2533:AE2533)),0)</f>
        <v>6</v>
      </c>
      <c r="AP2533" s="7">
        <f>IF(T2533&gt;0,RANK(T2533,(N2533:P2533,Q2533:AE2533)),0)</f>
        <v>0</v>
      </c>
      <c r="AQ2533" s="7">
        <f>IF(S2533&gt;0,RANK(S2533,(N2533:P2533,Q2533:AE2533)),0)</f>
        <v>4</v>
      </c>
      <c r="AR2533" s="2">
        <f t="shared" si="993"/>
        <v>4.9477735019241341E-3</v>
      </c>
      <c r="AS2533" s="2">
        <f t="shared" si="994"/>
        <v>2.0157595748579804E-3</v>
      </c>
      <c r="AT2533" s="2">
        <f t="shared" si="995"/>
        <v>0</v>
      </c>
      <c r="AU2533" s="2">
        <f t="shared" si="996"/>
        <v>5.3142752428074029E-3</v>
      </c>
      <c r="AW2533" t="s">
        <v>2932</v>
      </c>
      <c r="AX2533" t="s">
        <v>2990</v>
      </c>
      <c r="AY2533" s="1">
        <v>6</v>
      </c>
      <c r="AZ2533" s="1"/>
      <c r="BA2533" s="119">
        <v>47</v>
      </c>
      <c r="BB2533" s="121">
        <v>15</v>
      </c>
      <c r="BC2533" s="125">
        <f t="shared" si="975"/>
        <v>47015</v>
      </c>
      <c r="BD2533" s="1"/>
      <c r="BE2533" s="7" t="s">
        <v>228</v>
      </c>
    </row>
    <row r="2534" spans="1:70" hidden="1" outlineLevel="1">
      <c r="A2534" t="s">
        <v>3449</v>
      </c>
      <c r="B2534" t="s">
        <v>2990</v>
      </c>
      <c r="C2534" s="1">
        <f t="shared" si="988"/>
        <v>11646</v>
      </c>
      <c r="D2534" s="7">
        <f>IF(N2534&gt;0, RANK(N2534,(N2534:P2534,Q2534:AE2534)),0)</f>
        <v>2</v>
      </c>
      <c r="E2534" s="7">
        <f>IF(O2534&gt;0,RANK(O2534,(N2534:P2534,Q2534:AE2534)),0)</f>
        <v>1</v>
      </c>
      <c r="F2534" s="7">
        <f>IF(P2534&gt;0,RANK(P2534,(N2534:P2534,Q2534:AE2534)),0)</f>
        <v>3</v>
      </c>
      <c r="G2534" s="1">
        <f t="shared" si="985"/>
        <v>3475</v>
      </c>
      <c r="H2534" s="2">
        <f t="shared" si="986"/>
        <v>0.29838571183238882</v>
      </c>
      <c r="I2534" s="2"/>
      <c r="J2534" s="2">
        <f t="shared" si="989"/>
        <v>0.34174823973896618</v>
      </c>
      <c r="K2534" s="2">
        <f t="shared" si="990"/>
        <v>0.640133951571355</v>
      </c>
      <c r="L2534" s="2">
        <f t="shared" si="991"/>
        <v>7.3845097029022842E-3</v>
      </c>
      <c r="M2534" s="2">
        <f t="shared" si="992"/>
        <v>1.0733298986776543E-2</v>
      </c>
      <c r="N2534" s="66">
        <v>3980</v>
      </c>
      <c r="O2534" s="66">
        <v>7455</v>
      </c>
      <c r="P2534" s="66">
        <v>86</v>
      </c>
      <c r="Q2534" s="66">
        <v>37</v>
      </c>
      <c r="R2534" s="66">
        <v>19</v>
      </c>
      <c r="S2534" s="66">
        <v>55</v>
      </c>
      <c r="U2534" s="66">
        <v>7</v>
      </c>
      <c r="W2534" s="66">
        <f>IF(Notes!B$31=1,IF(BR2534&gt;0,BR2534-SUM(T2534)-SUM(V2534)-SUM(Y2534:AL2534),SUM(BS2534:BY2534)),SUM(BS2534:BY2534))</f>
        <v>0</v>
      </c>
      <c r="X2534" s="66">
        <v>7</v>
      </c>
      <c r="AN2534" s="7">
        <f>IF(Q2534&gt;0,RANK(Q2534,(N2534:P2534,Q2534:AE2534)),0)</f>
        <v>5</v>
      </c>
      <c r="AO2534" s="7">
        <f>IF(R2534&gt;0,RANK(R2534,(N2534:P2534,Q2534:AE2534)),0)</f>
        <v>6</v>
      </c>
      <c r="AP2534" s="7">
        <f>IF(T2534&gt;0,RANK(T2534,(N2534:P2534,Q2534:AE2534)),0)</f>
        <v>0</v>
      </c>
      <c r="AQ2534" s="7">
        <f>IF(S2534&gt;0,RANK(S2534,(N2534:P2534,Q2534:AE2534)),0)</f>
        <v>4</v>
      </c>
      <c r="AR2534" s="2">
        <f t="shared" si="993"/>
        <v>3.1770565000858665E-3</v>
      </c>
      <c r="AS2534" s="2">
        <f t="shared" si="994"/>
        <v>1.6314614459900395E-3</v>
      </c>
      <c r="AT2534" s="2">
        <f t="shared" si="995"/>
        <v>0</v>
      </c>
      <c r="AU2534" s="2">
        <f t="shared" si="996"/>
        <v>4.7226515541816932E-3</v>
      </c>
      <c r="AW2534" t="s">
        <v>3449</v>
      </c>
      <c r="AX2534" t="s">
        <v>2990</v>
      </c>
      <c r="AY2534" s="1">
        <v>8</v>
      </c>
      <c r="AZ2534" s="1"/>
      <c r="BA2534" s="119">
        <v>47</v>
      </c>
      <c r="BB2534" s="121">
        <v>17</v>
      </c>
      <c r="BC2534" s="125">
        <f t="shared" si="975"/>
        <v>47017</v>
      </c>
      <c r="BD2534" s="1"/>
      <c r="BE2534" s="7" t="s">
        <v>228</v>
      </c>
    </row>
    <row r="2535" spans="1:70" hidden="1" outlineLevel="1">
      <c r="A2535" t="s">
        <v>2483</v>
      </c>
      <c r="B2535" t="s">
        <v>2990</v>
      </c>
      <c r="C2535" s="1">
        <f t="shared" si="988"/>
        <v>21769</v>
      </c>
      <c r="D2535" s="7">
        <f>IF(N2535&gt;0, RANK(N2535,(N2535:P2535,Q2535:AE2535)),0)</f>
        <v>2</v>
      </c>
      <c r="E2535" s="7">
        <f>IF(O2535&gt;0,RANK(O2535,(N2535:P2535,Q2535:AE2535)),0)</f>
        <v>1</v>
      </c>
      <c r="F2535" s="7">
        <f>IF(P2535&gt;0,RANK(P2535,(N2535:P2535,Q2535:AE2535)),0)</f>
        <v>3</v>
      </c>
      <c r="G2535" s="1">
        <f t="shared" si="985"/>
        <v>10265</v>
      </c>
      <c r="H2535" s="2">
        <f t="shared" si="986"/>
        <v>0.47154210115301576</v>
      </c>
      <c r="I2535" s="2"/>
      <c r="J2535" s="2">
        <f t="shared" si="989"/>
        <v>0.2566493637741743</v>
      </c>
      <c r="K2535" s="2">
        <f t="shared" si="990"/>
        <v>0.72819146492719</v>
      </c>
      <c r="L2535" s="2">
        <f t="shared" si="991"/>
        <v>5.0989939822683635E-3</v>
      </c>
      <c r="M2535" s="2">
        <f t="shared" si="992"/>
        <v>1.0060177316367391E-2</v>
      </c>
      <c r="N2535" s="66">
        <v>5587</v>
      </c>
      <c r="O2535" s="66">
        <v>15852</v>
      </c>
      <c r="P2535" s="66">
        <v>111</v>
      </c>
      <c r="Q2535" s="66">
        <v>80</v>
      </c>
      <c r="R2535" s="66">
        <v>31</v>
      </c>
      <c r="S2535" s="66">
        <v>77</v>
      </c>
      <c r="U2535" s="66">
        <v>21</v>
      </c>
      <c r="W2535" s="66">
        <f>IF(Notes!B$31=1,IF(BR2535&gt;0,BR2535-SUM(T2535)-SUM(V2535)-SUM(Y2535:AL2535),SUM(BS2535:BY2535)),SUM(BS2535:BY2535))</f>
        <v>0</v>
      </c>
      <c r="X2535" s="66">
        <v>10</v>
      </c>
      <c r="AN2535" s="7">
        <f>IF(Q2535&gt;0,RANK(Q2535,(N2535:P2535,Q2535:AE2535)),0)</f>
        <v>4</v>
      </c>
      <c r="AO2535" s="7">
        <f>IF(R2535&gt;0,RANK(R2535,(N2535:P2535,Q2535:AE2535)),0)</f>
        <v>6</v>
      </c>
      <c r="AP2535" s="7">
        <f>IF(T2535&gt;0,RANK(T2535,(N2535:P2535,Q2535:AE2535)),0)</f>
        <v>0</v>
      </c>
      <c r="AQ2535" s="7">
        <f>IF(S2535&gt;0,RANK(S2535,(N2535:P2535,Q2535:AE2535)),0)</f>
        <v>5</v>
      </c>
      <c r="AR2535" s="2">
        <f t="shared" si="993"/>
        <v>3.6749506178510726E-3</v>
      </c>
      <c r="AS2535" s="2">
        <f t="shared" si="994"/>
        <v>1.4240433644172907E-3</v>
      </c>
      <c r="AT2535" s="2">
        <f t="shared" si="995"/>
        <v>0</v>
      </c>
      <c r="AU2535" s="2">
        <f t="shared" si="996"/>
        <v>3.5371399696816574E-3</v>
      </c>
      <c r="AW2535" t="s">
        <v>2483</v>
      </c>
      <c r="AX2535" t="s">
        <v>2990</v>
      </c>
      <c r="AY2535" s="1">
        <v>1</v>
      </c>
      <c r="AZ2535" s="1"/>
      <c r="BA2535" s="119">
        <v>47</v>
      </c>
      <c r="BB2535" s="121">
        <v>19</v>
      </c>
      <c r="BC2535" s="125">
        <f t="shared" si="975"/>
        <v>47019</v>
      </c>
      <c r="BD2535" s="1"/>
      <c r="BE2535" s="7" t="s">
        <v>228</v>
      </c>
    </row>
    <row r="2536" spans="1:70" hidden="1" outlineLevel="1">
      <c r="A2536" t="s">
        <v>2318</v>
      </c>
      <c r="B2536" t="s">
        <v>2990</v>
      </c>
      <c r="C2536" s="1">
        <f t="shared" si="988"/>
        <v>16428</v>
      </c>
      <c r="D2536" s="7">
        <f>IF(N2536&gt;0, RANK(N2536,(N2536:P2536,Q2536:AE2536)),0)</f>
        <v>2</v>
      </c>
      <c r="E2536" s="7">
        <f>IF(O2536&gt;0,RANK(O2536,(N2536:P2536,Q2536:AE2536)),0)</f>
        <v>1</v>
      </c>
      <c r="F2536" s="7">
        <f>IF(P2536&gt;0,RANK(P2536,(N2536:P2536,Q2536:AE2536)),0)</f>
        <v>3</v>
      </c>
      <c r="G2536" s="1">
        <f t="shared" si="985"/>
        <v>5204</v>
      </c>
      <c r="H2536" s="2">
        <f t="shared" si="986"/>
        <v>0.31677623569515462</v>
      </c>
      <c r="I2536" s="2"/>
      <c r="J2536" s="2">
        <f t="shared" si="989"/>
        <v>0.33467251034818601</v>
      </c>
      <c r="K2536" s="2">
        <f t="shared" si="990"/>
        <v>0.65144874604334069</v>
      </c>
      <c r="L2536" s="2">
        <f t="shared" si="991"/>
        <v>6.1480399318237155E-3</v>
      </c>
      <c r="M2536" s="2">
        <f t="shared" si="992"/>
        <v>7.7307036766495829E-3</v>
      </c>
      <c r="N2536" s="66">
        <v>5498</v>
      </c>
      <c r="O2536" s="66">
        <v>10702</v>
      </c>
      <c r="P2536" s="66">
        <v>101</v>
      </c>
      <c r="Q2536" s="66">
        <v>48</v>
      </c>
      <c r="R2536" s="66">
        <v>11</v>
      </c>
      <c r="S2536" s="66">
        <v>59</v>
      </c>
      <c r="U2536" s="66">
        <v>5</v>
      </c>
      <c r="W2536" s="66">
        <f>IF(Notes!B$31=1,IF(BR2536&gt;0,BR2536-SUM(T2536)-SUM(V2536)-SUM(Y2536:AL2536),SUM(BS2536:BY2536)),SUM(BS2536:BY2536))</f>
        <v>0</v>
      </c>
      <c r="X2536" s="66">
        <v>4</v>
      </c>
      <c r="AN2536" s="7">
        <f>IF(Q2536&gt;0,RANK(Q2536,(N2536:P2536,Q2536:AE2536)),0)</f>
        <v>5</v>
      </c>
      <c r="AO2536" s="7">
        <f>IF(R2536&gt;0,RANK(R2536,(N2536:P2536,Q2536:AE2536)),0)</f>
        <v>6</v>
      </c>
      <c r="AP2536" s="7">
        <f>IF(T2536&gt;0,RANK(T2536,(N2536:P2536,Q2536:AE2536)),0)</f>
        <v>0</v>
      </c>
      <c r="AQ2536" s="7">
        <f>IF(S2536&gt;0,RANK(S2536,(N2536:P2536,Q2536:AE2536)),0)</f>
        <v>4</v>
      </c>
      <c r="AR2536" s="2">
        <f t="shared" si="993"/>
        <v>2.9218407596785976E-3</v>
      </c>
      <c r="AS2536" s="2">
        <f t="shared" si="994"/>
        <v>6.6958850742634523E-4</v>
      </c>
      <c r="AT2536" s="2">
        <f t="shared" si="995"/>
        <v>0</v>
      </c>
      <c r="AU2536" s="2">
        <f t="shared" si="996"/>
        <v>3.5914292671049429E-3</v>
      </c>
      <c r="AW2536" t="s">
        <v>2318</v>
      </c>
      <c r="AX2536" t="s">
        <v>2990</v>
      </c>
      <c r="AY2536" s="1">
        <v>0</v>
      </c>
      <c r="AZ2536" s="1"/>
      <c r="BA2536" s="119">
        <v>47</v>
      </c>
      <c r="BB2536" s="121">
        <v>21</v>
      </c>
      <c r="BC2536" s="125">
        <f t="shared" ref="BC2536:BC2599" si="997">1000*BA2536+BB2536</f>
        <v>47021</v>
      </c>
      <c r="BD2536" s="1"/>
      <c r="BE2536" s="7" t="s">
        <v>228</v>
      </c>
    </row>
    <row r="2537" spans="1:70" hidden="1" outlineLevel="1">
      <c r="A2537" t="s">
        <v>2652</v>
      </c>
      <c r="B2537" t="s">
        <v>2990</v>
      </c>
      <c r="C2537" s="1">
        <f t="shared" si="988"/>
        <v>6459</v>
      </c>
      <c r="D2537" s="7">
        <f>IF(N2537&gt;0, RANK(N2537,(N2537:P2537,Q2537:AE2537)),0)</f>
        <v>2</v>
      </c>
      <c r="E2537" s="7">
        <f>IF(O2537&gt;0,RANK(O2537,(N2537:P2537,Q2537:AE2537)),0)</f>
        <v>1</v>
      </c>
      <c r="F2537" s="7">
        <f>IF(P2537&gt;0,RANK(P2537,(N2537:P2537,Q2537:AE2537)),0)</f>
        <v>3</v>
      </c>
      <c r="G2537" s="1">
        <f t="shared" si="985"/>
        <v>2790</v>
      </c>
      <c r="H2537" s="2">
        <f t="shared" si="986"/>
        <v>0.43195541105434276</v>
      </c>
      <c r="I2537" s="2"/>
      <c r="J2537" s="2">
        <f t="shared" si="989"/>
        <v>0.27821644217371111</v>
      </c>
      <c r="K2537" s="2">
        <f t="shared" si="990"/>
        <v>0.71017185322805387</v>
      </c>
      <c r="L2537" s="2">
        <f t="shared" si="991"/>
        <v>3.5609227434587397E-3</v>
      </c>
      <c r="M2537" s="2">
        <f t="shared" si="992"/>
        <v>8.0507818547762774E-3</v>
      </c>
      <c r="N2537" s="66">
        <v>1797</v>
      </c>
      <c r="O2537" s="66">
        <v>4587</v>
      </c>
      <c r="P2537" s="66">
        <v>23</v>
      </c>
      <c r="Q2537" s="66">
        <v>22</v>
      </c>
      <c r="R2537" s="66">
        <v>7</v>
      </c>
      <c r="S2537" s="66">
        <v>16</v>
      </c>
      <c r="U2537" s="66">
        <v>1</v>
      </c>
      <c r="W2537" s="66">
        <f>IF(Notes!B$31=1,IF(BR2537&gt;0,BR2537-SUM(T2537)-SUM(V2537)-SUM(Y2537:AL2537),SUM(BS2537:BY2537)),SUM(BS2537:BY2537))</f>
        <v>0</v>
      </c>
      <c r="X2537" s="66">
        <v>6</v>
      </c>
      <c r="AN2537" s="7">
        <f>IF(Q2537&gt;0,RANK(Q2537,(N2537:P2537,Q2537:AE2537)),0)</f>
        <v>4</v>
      </c>
      <c r="AO2537" s="7">
        <f>IF(R2537&gt;0,RANK(R2537,(N2537:P2537,Q2537:AE2537)),0)</f>
        <v>6</v>
      </c>
      <c r="AP2537" s="7">
        <f>IF(T2537&gt;0,RANK(T2537,(N2537:P2537,Q2537:AE2537)),0)</f>
        <v>0</v>
      </c>
      <c r="AQ2537" s="7">
        <f>IF(S2537&gt;0,RANK(S2537,(N2537:P2537,Q2537:AE2537)),0)</f>
        <v>5</v>
      </c>
      <c r="AR2537" s="2">
        <f t="shared" si="993"/>
        <v>3.4061000154822726E-3</v>
      </c>
      <c r="AS2537" s="2">
        <f t="shared" si="994"/>
        <v>1.0837590958352687E-3</v>
      </c>
      <c r="AT2537" s="2">
        <f t="shared" si="995"/>
        <v>0</v>
      </c>
      <c r="AU2537" s="2">
        <f t="shared" si="996"/>
        <v>2.477163647623471E-3</v>
      </c>
      <c r="AW2537" t="s">
        <v>2652</v>
      </c>
      <c r="AX2537" t="s">
        <v>2990</v>
      </c>
      <c r="AY2537" s="1">
        <v>7</v>
      </c>
      <c r="AZ2537" s="1"/>
      <c r="BA2537" s="119">
        <v>47</v>
      </c>
      <c r="BB2537" s="121">
        <v>23</v>
      </c>
      <c r="BC2537" s="125">
        <f t="shared" si="997"/>
        <v>47023</v>
      </c>
      <c r="BD2537" s="1"/>
      <c r="BE2537" s="7" t="s">
        <v>228</v>
      </c>
    </row>
    <row r="2538" spans="1:70" hidden="1" outlineLevel="1">
      <c r="A2538" t="s">
        <v>2469</v>
      </c>
      <c r="B2538" t="s">
        <v>2990</v>
      </c>
      <c r="C2538" s="1">
        <f t="shared" si="988"/>
        <v>10420</v>
      </c>
      <c r="D2538" s="7">
        <f>IF(N2538&gt;0, RANK(N2538,(N2538:P2538,Q2538:AE2538)),0)</f>
        <v>2</v>
      </c>
      <c r="E2538" s="7">
        <f>IF(O2538&gt;0,RANK(O2538,(N2538:P2538,Q2538:AE2538)),0)</f>
        <v>1</v>
      </c>
      <c r="F2538" s="7">
        <f>IF(P2538&gt;0,RANK(P2538,(N2538:P2538,Q2538:AE2538)),0)</f>
        <v>3</v>
      </c>
      <c r="G2538" s="1">
        <f t="shared" si="985"/>
        <v>4097</v>
      </c>
      <c r="H2538" s="2">
        <f t="shared" si="986"/>
        <v>0.39318618042226489</v>
      </c>
      <c r="I2538" s="2"/>
      <c r="J2538" s="2">
        <f t="shared" si="989"/>
        <v>0.29539347408829175</v>
      </c>
      <c r="K2538" s="2">
        <f t="shared" si="990"/>
        <v>0.68857965451055658</v>
      </c>
      <c r="L2538" s="2">
        <f t="shared" si="991"/>
        <v>6.1420345489443381E-3</v>
      </c>
      <c r="M2538" s="2">
        <f t="shared" si="992"/>
        <v>9.8848368522073266E-3</v>
      </c>
      <c r="N2538" s="66">
        <v>3078</v>
      </c>
      <c r="O2538" s="66">
        <v>7175</v>
      </c>
      <c r="P2538" s="66">
        <v>64</v>
      </c>
      <c r="Q2538" s="66">
        <v>34</v>
      </c>
      <c r="R2538" s="66">
        <v>16</v>
      </c>
      <c r="S2538" s="66">
        <v>40</v>
      </c>
      <c r="U2538" s="66">
        <v>8</v>
      </c>
      <c r="W2538" s="66">
        <f>IF(Notes!B$31=1,IF(BR2538&gt;0,BR2538-SUM(T2538)-SUM(V2538)-SUM(Y2538:AL2538),SUM(BS2538:BY2538)),SUM(BS2538:BY2538))</f>
        <v>0</v>
      </c>
      <c r="X2538" s="66">
        <v>5</v>
      </c>
      <c r="AN2538" s="7">
        <f>IF(Q2538&gt;0,RANK(Q2538,(N2538:P2538,Q2538:AE2538)),0)</f>
        <v>5</v>
      </c>
      <c r="AO2538" s="7">
        <f>IF(R2538&gt;0,RANK(R2538,(N2538:P2538,Q2538:AE2538)),0)</f>
        <v>6</v>
      </c>
      <c r="AP2538" s="7">
        <f>IF(T2538&gt;0,RANK(T2538,(N2538:P2538,Q2538:AE2538)),0)</f>
        <v>0</v>
      </c>
      <c r="AQ2538" s="7">
        <f>IF(S2538&gt;0,RANK(S2538,(N2538:P2538,Q2538:AE2538)),0)</f>
        <v>4</v>
      </c>
      <c r="AR2538" s="2">
        <f t="shared" si="993"/>
        <v>3.2629558541266796E-3</v>
      </c>
      <c r="AS2538" s="2">
        <f t="shared" si="994"/>
        <v>1.5355086372360845E-3</v>
      </c>
      <c r="AT2538" s="2">
        <f t="shared" si="995"/>
        <v>0</v>
      </c>
      <c r="AU2538" s="2">
        <f t="shared" si="996"/>
        <v>3.838771593090211E-3</v>
      </c>
      <c r="AW2538" t="s">
        <v>2469</v>
      </c>
      <c r="AX2538" t="s">
        <v>2990</v>
      </c>
      <c r="AY2538">
        <v>3</v>
      </c>
      <c r="BA2538" s="119">
        <v>47</v>
      </c>
      <c r="BB2538" s="121">
        <v>25</v>
      </c>
      <c r="BC2538" s="125">
        <f t="shared" si="997"/>
        <v>47025</v>
      </c>
      <c r="BE2538" s="7" t="s">
        <v>228</v>
      </c>
    </row>
    <row r="2539" spans="1:70" hidden="1" outlineLevel="1">
      <c r="A2539" t="s">
        <v>233</v>
      </c>
      <c r="B2539" t="s">
        <v>2990</v>
      </c>
      <c r="C2539" s="1">
        <f t="shared" si="988"/>
        <v>2994</v>
      </c>
      <c r="D2539" s="7">
        <f>IF(N2539&gt;0, RANK(N2539,(N2539:P2539,Q2539:AE2539)),0)</f>
        <v>2</v>
      </c>
      <c r="E2539" s="7">
        <f>IF(O2539&gt;0,RANK(O2539,(N2539:P2539,Q2539:AE2539)),0)</f>
        <v>1</v>
      </c>
      <c r="F2539" s="7">
        <f>IF(P2539&gt;0,RANK(P2539,(N2539:P2539,Q2539:AE2539)),0)</f>
        <v>4</v>
      </c>
      <c r="G2539" s="1">
        <f t="shared" si="985"/>
        <v>428</v>
      </c>
      <c r="H2539" s="2">
        <f t="shared" si="986"/>
        <v>0.14295257181028725</v>
      </c>
      <c r="I2539" s="2"/>
      <c r="J2539" s="2">
        <f t="shared" si="989"/>
        <v>0.41683366733466931</v>
      </c>
      <c r="K2539" s="2">
        <f t="shared" si="990"/>
        <v>0.55978623914495662</v>
      </c>
      <c r="L2539" s="2">
        <f t="shared" si="991"/>
        <v>7.0140280561122245E-3</v>
      </c>
      <c r="M2539" s="2">
        <f t="shared" si="992"/>
        <v>1.6366065464261843E-2</v>
      </c>
      <c r="N2539" s="66">
        <v>1248</v>
      </c>
      <c r="O2539" s="66">
        <v>1676</v>
      </c>
      <c r="P2539" s="66">
        <v>21</v>
      </c>
      <c r="Q2539" s="66">
        <v>14</v>
      </c>
      <c r="R2539" s="66">
        <v>10</v>
      </c>
      <c r="S2539" s="66">
        <v>23</v>
      </c>
      <c r="U2539" s="66">
        <v>2</v>
      </c>
      <c r="W2539" s="66">
        <f>IF(Notes!B$31=1,IF(BR2539&gt;0,BR2539-SUM(T2539)-SUM(V2539)-SUM(Y2539:AL2539),SUM(BS2539:BY2539)),SUM(BS2539:BY2539))</f>
        <v>0</v>
      </c>
      <c r="X2539" s="66">
        <v>0</v>
      </c>
      <c r="AN2539" s="7">
        <f>IF(Q2539&gt;0,RANK(Q2539,(N2539:P2539,Q2539:AE2539)),0)</f>
        <v>5</v>
      </c>
      <c r="AO2539" s="7">
        <f>IF(R2539&gt;0,RANK(R2539,(N2539:P2539,Q2539:AE2539)),0)</f>
        <v>6</v>
      </c>
      <c r="AP2539" s="7">
        <f>IF(T2539&gt;0,RANK(T2539,(N2539:P2539,Q2539:AE2539)),0)</f>
        <v>0</v>
      </c>
      <c r="AQ2539" s="7">
        <f>IF(S2539&gt;0,RANK(S2539,(N2539:P2539,Q2539:AE2539)),0)</f>
        <v>3</v>
      </c>
      <c r="AR2539" s="2">
        <f t="shared" si="993"/>
        <v>4.6760187040748163E-3</v>
      </c>
      <c r="AS2539" s="2">
        <f t="shared" si="994"/>
        <v>3.3400133600534404E-3</v>
      </c>
      <c r="AT2539" s="2">
        <f t="shared" si="995"/>
        <v>0</v>
      </c>
      <c r="AU2539" s="2">
        <f t="shared" si="996"/>
        <v>7.6820307281229121E-3</v>
      </c>
      <c r="AW2539" t="s">
        <v>233</v>
      </c>
      <c r="AX2539" t="s">
        <v>2990</v>
      </c>
      <c r="AY2539">
        <v>6</v>
      </c>
      <c r="BA2539" s="119">
        <v>47</v>
      </c>
      <c r="BB2539" s="121">
        <v>27</v>
      </c>
      <c r="BC2539" s="125">
        <f t="shared" si="997"/>
        <v>47027</v>
      </c>
      <c r="BE2539" s="7" t="s">
        <v>228</v>
      </c>
    </row>
    <row r="2540" spans="1:70" hidden="1" outlineLevel="1">
      <c r="A2540" t="s">
        <v>3013</v>
      </c>
      <c r="B2540" t="s">
        <v>2990</v>
      </c>
      <c r="C2540" s="1">
        <f t="shared" si="988"/>
        <v>12481</v>
      </c>
      <c r="D2540" s="7">
        <f>IF(N2540&gt;0, RANK(N2540,(N2540:P2540,Q2540:AE2540)),0)</f>
        <v>2</v>
      </c>
      <c r="E2540" s="7">
        <f>IF(O2540&gt;0,RANK(O2540,(N2540:P2540,Q2540:AE2540)),0)</f>
        <v>1</v>
      </c>
      <c r="F2540" s="7">
        <f>IF(P2540&gt;0,RANK(P2540,(N2540:P2540,Q2540:AE2540)),0)</f>
        <v>3</v>
      </c>
      <c r="G2540" s="1">
        <f t="shared" si="985"/>
        <v>5605</v>
      </c>
      <c r="H2540" s="2">
        <f t="shared" si="986"/>
        <v>0.44908260556045188</v>
      </c>
      <c r="I2540" s="2"/>
      <c r="J2540" s="2">
        <f t="shared" si="989"/>
        <v>0.26760676227866359</v>
      </c>
      <c r="K2540" s="2">
        <f t="shared" si="990"/>
        <v>0.71668936783911541</v>
      </c>
      <c r="L2540" s="2">
        <f t="shared" si="991"/>
        <v>6.0892556686162969E-3</v>
      </c>
      <c r="M2540" s="2">
        <f t="shared" si="992"/>
        <v>9.6146142136047594E-3</v>
      </c>
      <c r="N2540" s="66">
        <v>3340</v>
      </c>
      <c r="O2540" s="66">
        <v>8945</v>
      </c>
      <c r="P2540" s="66">
        <v>76</v>
      </c>
      <c r="Q2540" s="66">
        <v>30</v>
      </c>
      <c r="R2540" s="66">
        <v>19</v>
      </c>
      <c r="S2540" s="66">
        <v>47</v>
      </c>
      <c r="U2540" s="66">
        <v>15</v>
      </c>
      <c r="W2540" s="66">
        <f>IF(Notes!B$31=1,IF(BR2540&gt;0,BR2540-SUM(T2540)-SUM(V2540)-SUM(Y2540:AL2540),SUM(BS2540:BY2540)),SUM(BS2540:BY2540))</f>
        <v>0</v>
      </c>
      <c r="X2540" s="66">
        <v>9</v>
      </c>
      <c r="AN2540" s="7">
        <f>IF(Q2540&gt;0,RANK(Q2540,(N2540:P2540,Q2540:AE2540)),0)</f>
        <v>5</v>
      </c>
      <c r="AO2540" s="7">
        <f>IF(R2540&gt;0,RANK(R2540,(N2540:P2540,Q2540:AE2540)),0)</f>
        <v>6</v>
      </c>
      <c r="AP2540" s="7">
        <f>IF(T2540&gt;0,RANK(T2540,(N2540:P2540,Q2540:AE2540)),0)</f>
        <v>0</v>
      </c>
      <c r="AQ2540" s="7">
        <f>IF(S2540&gt;0,RANK(S2540,(N2540:P2540,Q2540:AE2540)),0)</f>
        <v>4</v>
      </c>
      <c r="AR2540" s="2">
        <f t="shared" si="993"/>
        <v>2.4036535534011699E-3</v>
      </c>
      <c r="AS2540" s="2">
        <f t="shared" si="994"/>
        <v>1.5223139171540742E-3</v>
      </c>
      <c r="AT2540" s="2">
        <f t="shared" si="995"/>
        <v>0</v>
      </c>
      <c r="AU2540" s="2">
        <f t="shared" si="996"/>
        <v>3.7657239003284992E-3</v>
      </c>
      <c r="AW2540" t="s">
        <v>3013</v>
      </c>
      <c r="AX2540" t="s">
        <v>2990</v>
      </c>
      <c r="AY2540">
        <v>1</v>
      </c>
      <c r="BA2540" s="119">
        <v>47</v>
      </c>
      <c r="BB2540" s="121">
        <v>29</v>
      </c>
      <c r="BC2540" s="125">
        <f t="shared" si="997"/>
        <v>47029</v>
      </c>
      <c r="BE2540" s="7" t="s">
        <v>228</v>
      </c>
    </row>
    <row r="2541" spans="1:70" hidden="1" outlineLevel="1">
      <c r="A2541" t="s">
        <v>1282</v>
      </c>
      <c r="B2541" t="s">
        <v>2990</v>
      </c>
      <c r="C2541" s="1">
        <f t="shared" si="988"/>
        <v>20790</v>
      </c>
      <c r="D2541" s="7">
        <f>IF(N2541&gt;0, RANK(N2541,(N2541:P2541,Q2541:AE2541)),0)</f>
        <v>2</v>
      </c>
      <c r="E2541" s="7">
        <f>IF(O2541&gt;0,RANK(O2541,(N2541:P2541,Q2541:AE2541)),0)</f>
        <v>1</v>
      </c>
      <c r="F2541" s="7">
        <f>IF(P2541&gt;0,RANK(P2541,(N2541:P2541,Q2541:AE2541)),0)</f>
        <v>3</v>
      </c>
      <c r="G2541" s="1">
        <f t="shared" si="985"/>
        <v>6118</v>
      </c>
      <c r="H2541" s="2">
        <f t="shared" si="986"/>
        <v>0.2942760942760943</v>
      </c>
      <c r="I2541" s="2"/>
      <c r="J2541" s="2">
        <f t="shared" si="989"/>
        <v>0.34304954304954305</v>
      </c>
      <c r="K2541" s="2">
        <f t="shared" si="990"/>
        <v>0.6373256373256373</v>
      </c>
      <c r="L2541" s="2">
        <f t="shared" si="991"/>
        <v>6.6859066859066858E-3</v>
      </c>
      <c r="M2541" s="2">
        <f t="shared" si="992"/>
        <v>1.293891293891297E-2</v>
      </c>
      <c r="N2541" s="66">
        <v>7132</v>
      </c>
      <c r="O2541" s="66">
        <v>13250</v>
      </c>
      <c r="P2541" s="66">
        <v>139</v>
      </c>
      <c r="Q2541" s="66">
        <v>94</v>
      </c>
      <c r="R2541" s="66">
        <v>30</v>
      </c>
      <c r="S2541" s="66">
        <v>114</v>
      </c>
      <c r="U2541" s="66">
        <v>21</v>
      </c>
      <c r="W2541" s="66">
        <f>IF(Notes!B$31=1,IF(BR2541&gt;0,BR2541-SUM(T2541)-SUM(V2541)-SUM(Y2541:AL2541),SUM(BS2541:BY2541)),SUM(BS2541:BY2541))</f>
        <v>0</v>
      </c>
      <c r="X2541" s="66">
        <v>10</v>
      </c>
      <c r="AN2541" s="7">
        <f>IF(Q2541&gt;0,RANK(Q2541,(N2541:P2541,Q2541:AE2541)),0)</f>
        <v>5</v>
      </c>
      <c r="AO2541" s="7">
        <f>IF(R2541&gt;0,RANK(R2541,(N2541:P2541,Q2541:AE2541)),0)</f>
        <v>6</v>
      </c>
      <c r="AP2541" s="7">
        <f>IF(T2541&gt;0,RANK(T2541,(N2541:P2541,Q2541:AE2541)),0)</f>
        <v>0</v>
      </c>
      <c r="AQ2541" s="7">
        <f>IF(S2541&gt;0,RANK(S2541,(N2541:P2541,Q2541:AE2541)),0)</f>
        <v>4</v>
      </c>
      <c r="AR2541" s="2">
        <f t="shared" si="993"/>
        <v>4.5214045214045217E-3</v>
      </c>
      <c r="AS2541" s="2">
        <f t="shared" si="994"/>
        <v>1.443001443001443E-3</v>
      </c>
      <c r="AT2541" s="2">
        <f t="shared" si="995"/>
        <v>0</v>
      </c>
      <c r="AU2541" s="2">
        <f t="shared" si="996"/>
        <v>5.4834054834054834E-3</v>
      </c>
      <c r="AW2541" t="s">
        <v>1282</v>
      </c>
      <c r="AX2541" t="s">
        <v>2990</v>
      </c>
      <c r="AY2541">
        <v>4</v>
      </c>
      <c r="BA2541" s="119">
        <v>47</v>
      </c>
      <c r="BB2541" s="121">
        <v>31</v>
      </c>
      <c r="BC2541" s="125">
        <f t="shared" si="997"/>
        <v>47031</v>
      </c>
      <c r="BE2541" s="7" t="s">
        <v>228</v>
      </c>
    </row>
    <row r="2542" spans="1:70" hidden="1" outlineLevel="1">
      <c r="A2542" t="s">
        <v>2204</v>
      </c>
      <c r="B2542" t="s">
        <v>2990</v>
      </c>
      <c r="C2542" s="1">
        <f t="shared" si="988"/>
        <v>6037</v>
      </c>
      <c r="D2542" s="7">
        <f>IF(N2542&gt;0, RANK(N2542,(N2542:P2542,Q2542:AE2542)),0)</f>
        <v>2</v>
      </c>
      <c r="E2542" s="7">
        <f>IF(O2542&gt;0,RANK(O2542,(N2542:P2542,Q2542:AE2542)),0)</f>
        <v>1</v>
      </c>
      <c r="F2542" s="7">
        <f>IF(P2542&gt;0,RANK(P2542,(N2542:P2542,Q2542:AE2542)),0)</f>
        <v>3</v>
      </c>
      <c r="G2542" s="1">
        <f t="shared" si="985"/>
        <v>2027</v>
      </c>
      <c r="H2542" s="2">
        <f t="shared" si="986"/>
        <v>0.33576279609077359</v>
      </c>
      <c r="I2542" s="2"/>
      <c r="J2542" s="2">
        <f t="shared" si="989"/>
        <v>0.32582408481033626</v>
      </c>
      <c r="K2542" s="2">
        <f t="shared" si="990"/>
        <v>0.66158688090110984</v>
      </c>
      <c r="L2542" s="2">
        <f t="shared" si="991"/>
        <v>4.8037104522113631E-3</v>
      </c>
      <c r="M2542" s="2">
        <f t="shared" si="992"/>
        <v>7.7853238363425944E-3</v>
      </c>
      <c r="N2542" s="66">
        <v>1967</v>
      </c>
      <c r="O2542" s="66">
        <v>3994</v>
      </c>
      <c r="P2542" s="66">
        <v>29</v>
      </c>
      <c r="Q2542" s="66">
        <v>19</v>
      </c>
      <c r="R2542" s="66">
        <v>10</v>
      </c>
      <c r="S2542" s="66">
        <v>14</v>
      </c>
      <c r="U2542" s="66">
        <v>3</v>
      </c>
      <c r="W2542" s="66">
        <f>IF(Notes!B$31=1,IF(BR2542&gt;0,BR2542-SUM(T2542)-SUM(V2542)-SUM(Y2542:AL2542),SUM(BS2542:BY2542)),SUM(BS2542:BY2542))</f>
        <v>0</v>
      </c>
      <c r="X2542" s="66">
        <v>1</v>
      </c>
      <c r="AN2542" s="7">
        <f>IF(Q2542&gt;0,RANK(Q2542,(N2542:P2542,Q2542:AE2542)),0)</f>
        <v>4</v>
      </c>
      <c r="AO2542" s="7">
        <f>IF(R2542&gt;0,RANK(R2542,(N2542:P2542,Q2542:AE2542)),0)</f>
        <v>6</v>
      </c>
      <c r="AP2542" s="7">
        <f>IF(T2542&gt;0,RANK(T2542,(N2542:P2542,Q2542:AE2542)),0)</f>
        <v>0</v>
      </c>
      <c r="AQ2542" s="7">
        <f>IF(S2542&gt;0,RANK(S2542,(N2542:P2542,Q2542:AE2542)),0)</f>
        <v>5</v>
      </c>
      <c r="AR2542" s="2">
        <f t="shared" si="993"/>
        <v>3.1472585721384794E-3</v>
      </c>
      <c r="AS2542" s="2">
        <f t="shared" si="994"/>
        <v>1.6564518800728839E-3</v>
      </c>
      <c r="AT2542" s="2">
        <f t="shared" si="995"/>
        <v>0</v>
      </c>
      <c r="AU2542" s="2">
        <f t="shared" si="996"/>
        <v>2.3190326321020373E-3</v>
      </c>
      <c r="AW2542" t="s">
        <v>2204</v>
      </c>
      <c r="AX2542" t="s">
        <v>2990</v>
      </c>
      <c r="AY2542">
        <v>8</v>
      </c>
      <c r="BA2542" s="119">
        <v>47</v>
      </c>
      <c r="BB2542" s="121">
        <v>33</v>
      </c>
      <c r="BC2542" s="125">
        <f t="shared" si="997"/>
        <v>47033</v>
      </c>
      <c r="BE2542" s="7" t="s">
        <v>228</v>
      </c>
    </row>
    <row r="2543" spans="1:70" hidden="1" outlineLevel="1">
      <c r="A2543" t="s">
        <v>1391</v>
      </c>
      <c r="B2543" t="s">
        <v>2990</v>
      </c>
      <c r="C2543" s="1">
        <f t="shared" si="988"/>
        <v>25712</v>
      </c>
      <c r="D2543" s="7">
        <f>IF(N2543&gt;0, RANK(N2543,(N2543:P2543,Q2543:AE2543)),0)</f>
        <v>2</v>
      </c>
      <c r="E2543" s="7">
        <f>IF(O2543&gt;0,RANK(O2543,(N2543:P2543,Q2543:AE2543)),0)</f>
        <v>1</v>
      </c>
      <c r="F2543" s="7">
        <f>IF(P2543&gt;0,RANK(P2543,(N2543:P2543,Q2543:AE2543)),0)</f>
        <v>3</v>
      </c>
      <c r="G2543" s="1">
        <f t="shared" si="985"/>
        <v>9547</v>
      </c>
      <c r="H2543" s="2">
        <f t="shared" si="986"/>
        <v>0.37130522713130054</v>
      </c>
      <c r="I2543" s="2"/>
      <c r="J2543" s="2">
        <f t="shared" si="989"/>
        <v>0.30682171748599874</v>
      </c>
      <c r="K2543" s="2">
        <f t="shared" si="990"/>
        <v>0.67812694461729928</v>
      </c>
      <c r="L2543" s="2">
        <f t="shared" si="991"/>
        <v>5.8727442439327942E-3</v>
      </c>
      <c r="M2543" s="2">
        <f t="shared" si="992"/>
        <v>9.1785936527691951E-3</v>
      </c>
      <c r="N2543" s="66">
        <v>7889</v>
      </c>
      <c r="O2543" s="66">
        <v>17436</v>
      </c>
      <c r="P2543" s="66">
        <v>151</v>
      </c>
      <c r="Q2543" s="66">
        <v>96</v>
      </c>
      <c r="R2543" s="66">
        <v>26</v>
      </c>
      <c r="S2543" s="66">
        <v>97</v>
      </c>
      <c r="U2543" s="66">
        <v>11</v>
      </c>
      <c r="W2543" s="66">
        <f>IF(Notes!B$31=1,IF(BR2543&gt;0,BR2543-SUM(T2543)-SUM(V2543)-SUM(Y2543:AL2543),SUM(BS2543:BY2543)),SUM(BS2543:BY2543))</f>
        <v>0</v>
      </c>
      <c r="X2543" s="66">
        <v>6</v>
      </c>
      <c r="AN2543" s="7">
        <f>IF(Q2543&gt;0,RANK(Q2543,(N2543:P2543,Q2543:AE2543)),0)</f>
        <v>5</v>
      </c>
      <c r="AO2543" s="7">
        <f>IF(R2543&gt;0,RANK(R2543,(N2543:P2543,Q2543:AE2543)),0)</f>
        <v>6</v>
      </c>
      <c r="AP2543" s="7">
        <f>IF(T2543&gt;0,RANK(T2543,(N2543:P2543,Q2543:AE2543)),0)</f>
        <v>0</v>
      </c>
      <c r="AQ2543" s="7">
        <f>IF(S2543&gt;0,RANK(S2543,(N2543:P2543,Q2543:AE2543)),0)</f>
        <v>4</v>
      </c>
      <c r="AR2543" s="2">
        <f t="shared" si="993"/>
        <v>3.7336652146857498E-3</v>
      </c>
      <c r="AS2543" s="2">
        <f t="shared" si="994"/>
        <v>1.0112009956440573E-3</v>
      </c>
      <c r="AT2543" s="2">
        <f t="shared" si="995"/>
        <v>0</v>
      </c>
      <c r="AU2543" s="2">
        <f t="shared" si="996"/>
        <v>3.7725575606720597E-3</v>
      </c>
      <c r="AW2543" t="s">
        <v>1391</v>
      </c>
      <c r="AX2543" t="s">
        <v>2990</v>
      </c>
      <c r="AY2543">
        <v>4</v>
      </c>
      <c r="BA2543" s="119">
        <v>47</v>
      </c>
      <c r="BB2543" s="121">
        <v>35</v>
      </c>
      <c r="BC2543" s="125">
        <f t="shared" si="997"/>
        <v>47035</v>
      </c>
      <c r="BE2543" s="7" t="s">
        <v>228</v>
      </c>
    </row>
    <row r="2544" spans="1:70" hidden="1" outlineLevel="1">
      <c r="A2544" t="s">
        <v>2361</v>
      </c>
      <c r="B2544" t="s">
        <v>2990</v>
      </c>
      <c r="C2544" s="1">
        <f t="shared" si="988"/>
        <v>264486</v>
      </c>
      <c r="D2544" s="7">
        <f>IF(N2544&gt;0, RANK(N2544,(N2544:P2544,Q2544:AE2544)),0)</f>
        <v>1</v>
      </c>
      <c r="E2544" s="7">
        <f>IF(O2544&gt;0,RANK(O2544,(N2544:P2544,Q2544:AE2544)),0)</f>
        <v>2</v>
      </c>
      <c r="F2544" s="7">
        <f>IF(P2544&gt;0,RANK(P2544,(N2544:P2544,Q2544:AE2544)),0)</f>
        <v>3</v>
      </c>
      <c r="G2544" s="1">
        <f t="shared" si="985"/>
        <v>55508</v>
      </c>
      <c r="H2544" s="2">
        <f t="shared" si="986"/>
        <v>0.20987122191722812</v>
      </c>
      <c r="I2544" s="2"/>
      <c r="J2544" s="2">
        <f t="shared" si="989"/>
        <v>0.59898444530145267</v>
      </c>
      <c r="K2544" s="2">
        <f t="shared" si="990"/>
        <v>0.38911322338422449</v>
      </c>
      <c r="L2544" s="2">
        <f t="shared" si="991"/>
        <v>4.4009890882693225E-3</v>
      </c>
      <c r="M2544" s="2">
        <f t="shared" si="992"/>
        <v>7.5013422260535112E-3</v>
      </c>
      <c r="N2544" s="66">
        <v>158423</v>
      </c>
      <c r="O2544" s="66">
        <v>102915</v>
      </c>
      <c r="P2544" s="66">
        <v>1164</v>
      </c>
      <c r="Q2544" s="66">
        <v>850</v>
      </c>
      <c r="R2544" s="66">
        <v>279</v>
      </c>
      <c r="S2544" s="66">
        <v>619</v>
      </c>
      <c r="U2544" s="66">
        <v>155</v>
      </c>
      <c r="W2544" s="66">
        <f>IF(Notes!B$31=1,IF(BR2544&gt;0,BR2544-SUM(T2544)-SUM(V2544)-SUM(Y2544:AL2544),SUM(BS2544:BY2544)),SUM(BS2544:BY2544))</f>
        <v>0</v>
      </c>
      <c r="X2544" s="66">
        <v>81</v>
      </c>
      <c r="AN2544" s="7">
        <f>IF(Q2544&gt;0,RANK(Q2544,(N2544:P2544,Q2544:AE2544)),0)</f>
        <v>4</v>
      </c>
      <c r="AO2544" s="7">
        <f>IF(R2544&gt;0,RANK(R2544,(N2544:P2544,Q2544:AE2544)),0)</f>
        <v>6</v>
      </c>
      <c r="AP2544" s="7">
        <f>IF(T2544&gt;0,RANK(T2544,(N2544:P2544,Q2544:AE2544)),0)</f>
        <v>0</v>
      </c>
      <c r="AQ2544" s="7">
        <f>IF(S2544&gt;0,RANK(S2544,(N2544:P2544,Q2544:AE2544)),0)</f>
        <v>5</v>
      </c>
      <c r="AR2544" s="2">
        <f t="shared" si="993"/>
        <v>3.2137806916056047E-3</v>
      </c>
      <c r="AS2544" s="2">
        <f t="shared" si="994"/>
        <v>1.0548762505387809E-3</v>
      </c>
      <c r="AT2544" s="2">
        <f t="shared" si="995"/>
        <v>0</v>
      </c>
      <c r="AU2544" s="2">
        <f t="shared" si="996"/>
        <v>2.3403885271810229E-3</v>
      </c>
      <c r="AW2544" t="s">
        <v>2361</v>
      </c>
      <c r="AX2544" t="s">
        <v>2990</v>
      </c>
      <c r="AY2544">
        <v>0</v>
      </c>
      <c r="BA2544" s="119">
        <v>47</v>
      </c>
      <c r="BB2544" s="121">
        <v>37</v>
      </c>
      <c r="BC2544" s="125">
        <f t="shared" si="997"/>
        <v>47037</v>
      </c>
      <c r="BE2544" s="7" t="s">
        <v>228</v>
      </c>
      <c r="BR2544" s="1">
        <v>737</v>
      </c>
    </row>
    <row r="2545" spans="1:70" hidden="1" outlineLevel="1">
      <c r="A2545" t="s">
        <v>2997</v>
      </c>
      <c r="B2545" t="s">
        <v>2990</v>
      </c>
      <c r="C2545" s="1">
        <f t="shared" si="988"/>
        <v>4763</v>
      </c>
      <c r="D2545" s="7">
        <f>IF(N2545&gt;0, RANK(N2545,(N2545:P2545,Q2545:AE2545)),0)</f>
        <v>2</v>
      </c>
      <c r="E2545" s="7">
        <f>IF(O2545&gt;0,RANK(O2545,(N2545:P2545,Q2545:AE2545)),0)</f>
        <v>1</v>
      </c>
      <c r="F2545" s="7">
        <f>IF(P2545&gt;0,RANK(P2545,(N2545:P2545,Q2545:AE2545)),0)</f>
        <v>3</v>
      </c>
      <c r="G2545" s="1">
        <f t="shared" si="985"/>
        <v>1535</v>
      </c>
      <c r="H2545" s="2">
        <f t="shared" si="986"/>
        <v>0.32227587654839385</v>
      </c>
      <c r="I2545" s="2"/>
      <c r="J2545" s="2">
        <f t="shared" si="989"/>
        <v>0.32878437959269369</v>
      </c>
      <c r="K2545" s="2">
        <f t="shared" si="990"/>
        <v>0.65106025614108753</v>
      </c>
      <c r="L2545" s="2">
        <f t="shared" si="991"/>
        <v>7.978165022044929E-3</v>
      </c>
      <c r="M2545" s="2">
        <f t="shared" si="992"/>
        <v>1.2177199244173849E-2</v>
      </c>
      <c r="N2545" s="66">
        <v>1566</v>
      </c>
      <c r="O2545" s="66">
        <v>3101</v>
      </c>
      <c r="P2545" s="66">
        <v>38</v>
      </c>
      <c r="Q2545" s="66">
        <v>19</v>
      </c>
      <c r="R2545" s="66">
        <v>7</v>
      </c>
      <c r="S2545" s="66">
        <v>24</v>
      </c>
      <c r="U2545" s="66">
        <v>5</v>
      </c>
      <c r="W2545" s="66">
        <f>IF(Notes!B$31=1,IF(BR2545&gt;0,BR2545-SUM(T2545)-SUM(V2545)-SUM(Y2545:AL2545),SUM(BS2545:BY2545)),SUM(BS2545:BY2545))</f>
        <v>0</v>
      </c>
      <c r="X2545" s="66">
        <v>3</v>
      </c>
      <c r="AN2545" s="7">
        <f>IF(Q2545&gt;0,RANK(Q2545,(N2545:P2545,Q2545:AE2545)),0)</f>
        <v>5</v>
      </c>
      <c r="AO2545" s="7">
        <f>IF(R2545&gt;0,RANK(R2545,(N2545:P2545,Q2545:AE2545)),0)</f>
        <v>6</v>
      </c>
      <c r="AP2545" s="7">
        <f>IF(T2545&gt;0,RANK(T2545,(N2545:P2545,Q2545:AE2545)),0)</f>
        <v>0</v>
      </c>
      <c r="AQ2545" s="7">
        <f>IF(S2545&gt;0,RANK(S2545,(N2545:P2545,Q2545:AE2545)),0)</f>
        <v>4</v>
      </c>
      <c r="AR2545" s="2">
        <f t="shared" si="993"/>
        <v>3.9890825110224645E-3</v>
      </c>
      <c r="AS2545" s="2">
        <f t="shared" si="994"/>
        <v>1.4696619777451185E-3</v>
      </c>
      <c r="AT2545" s="2">
        <f t="shared" si="995"/>
        <v>0</v>
      </c>
      <c r="AU2545" s="2">
        <f t="shared" si="996"/>
        <v>5.0388410665546928E-3</v>
      </c>
      <c r="AW2545" t="s">
        <v>2997</v>
      </c>
      <c r="AX2545" t="s">
        <v>2990</v>
      </c>
      <c r="AY2545">
        <v>7</v>
      </c>
      <c r="BA2545" s="119">
        <v>47</v>
      </c>
      <c r="BB2545" s="121">
        <v>39</v>
      </c>
      <c r="BC2545" s="125">
        <f t="shared" si="997"/>
        <v>47039</v>
      </c>
      <c r="BE2545" s="7" t="s">
        <v>228</v>
      </c>
    </row>
    <row r="2546" spans="1:70" hidden="1" outlineLevel="1">
      <c r="A2546" t="s">
        <v>2435</v>
      </c>
      <c r="B2546" t="s">
        <v>2990</v>
      </c>
      <c r="C2546" s="1">
        <f t="shared" si="988"/>
        <v>7065</v>
      </c>
      <c r="D2546" s="7">
        <f>IF(N2546&gt;0, RANK(N2546,(N2546:P2546,Q2546:AE2546)),0)</f>
        <v>2</v>
      </c>
      <c r="E2546" s="7">
        <f>IF(O2546&gt;0,RANK(O2546,(N2546:P2546,Q2546:AE2546)),0)</f>
        <v>1</v>
      </c>
      <c r="F2546" s="7">
        <f>IF(P2546&gt;0,RANK(P2546,(N2546:P2546,Q2546:AE2546)),0)</f>
        <v>3</v>
      </c>
      <c r="G2546" s="1">
        <f t="shared" si="985"/>
        <v>1253</v>
      </c>
      <c r="H2546" s="2">
        <f t="shared" si="986"/>
        <v>0.17735314932767163</v>
      </c>
      <c r="I2546" s="2"/>
      <c r="J2546" s="2">
        <f t="shared" si="989"/>
        <v>0.40084925690021234</v>
      </c>
      <c r="K2546" s="2">
        <f t="shared" si="990"/>
        <v>0.57820240622788388</v>
      </c>
      <c r="L2546" s="2">
        <f t="shared" si="991"/>
        <v>8.0679405520169851E-3</v>
      </c>
      <c r="M2546" s="2">
        <f t="shared" si="992"/>
        <v>1.2880396319886798E-2</v>
      </c>
      <c r="N2546" s="66">
        <v>2832</v>
      </c>
      <c r="O2546" s="66">
        <v>4085</v>
      </c>
      <c r="P2546" s="66">
        <v>57</v>
      </c>
      <c r="Q2546" s="66">
        <v>33</v>
      </c>
      <c r="R2546" s="66">
        <v>15</v>
      </c>
      <c r="S2546" s="66">
        <v>34</v>
      </c>
      <c r="U2546" s="66">
        <v>5</v>
      </c>
      <c r="W2546" s="66">
        <f>IF(Notes!B$31=1,IF(BR2546&gt;0,BR2546-SUM(T2546)-SUM(V2546)-SUM(Y2546:AL2546),SUM(BS2546:BY2546)),SUM(BS2546:BY2546))</f>
        <v>0</v>
      </c>
      <c r="X2546" s="66">
        <v>4</v>
      </c>
      <c r="AN2546" s="7">
        <f>IF(Q2546&gt;0,RANK(Q2546,(N2546:P2546,Q2546:AE2546)),0)</f>
        <v>5</v>
      </c>
      <c r="AO2546" s="7">
        <f>IF(R2546&gt;0,RANK(R2546,(N2546:P2546,Q2546:AE2546)),0)</f>
        <v>6</v>
      </c>
      <c r="AP2546" s="7">
        <f>IF(T2546&gt;0,RANK(T2546,(N2546:P2546,Q2546:AE2546)),0)</f>
        <v>0</v>
      </c>
      <c r="AQ2546" s="7">
        <f>IF(S2546&gt;0,RANK(S2546,(N2546:P2546,Q2546:AE2546)),0)</f>
        <v>4</v>
      </c>
      <c r="AR2546" s="2">
        <f t="shared" si="993"/>
        <v>4.6709129511677281E-3</v>
      </c>
      <c r="AS2546" s="2">
        <f t="shared" si="994"/>
        <v>2.1231422505307855E-3</v>
      </c>
      <c r="AT2546" s="2">
        <f t="shared" si="995"/>
        <v>0</v>
      </c>
      <c r="AU2546" s="2">
        <f t="shared" si="996"/>
        <v>4.812455767869781E-3</v>
      </c>
      <c r="AW2546" t="s">
        <v>2435</v>
      </c>
      <c r="AX2546" t="s">
        <v>2990</v>
      </c>
      <c r="AY2546">
        <v>6</v>
      </c>
      <c r="BA2546" s="119">
        <v>47</v>
      </c>
      <c r="BB2546" s="121">
        <v>41</v>
      </c>
      <c r="BC2546" s="125">
        <f t="shared" si="997"/>
        <v>47041</v>
      </c>
      <c r="BE2546" s="7" t="s">
        <v>228</v>
      </c>
    </row>
    <row r="2547" spans="1:70" hidden="1" outlineLevel="1">
      <c r="A2547" t="s">
        <v>1924</v>
      </c>
      <c r="B2547" t="s">
        <v>2990</v>
      </c>
      <c r="C2547" s="1">
        <f t="shared" si="988"/>
        <v>19519</v>
      </c>
      <c r="D2547" s="7">
        <f>IF(N2547&gt;0, RANK(N2547,(N2547:P2547,Q2547:AE2547)),0)</f>
        <v>2</v>
      </c>
      <c r="E2547" s="7">
        <f>IF(O2547&gt;0,RANK(O2547,(N2547:P2547,Q2547:AE2547)),0)</f>
        <v>1</v>
      </c>
      <c r="F2547" s="7">
        <f>IF(P2547&gt;0,RANK(P2547,(N2547:P2547,Q2547:AE2547)),0)</f>
        <v>3</v>
      </c>
      <c r="G2547" s="1">
        <f t="shared" si="985"/>
        <v>4171</v>
      </c>
      <c r="H2547" s="2">
        <f t="shared" si="986"/>
        <v>0.21368922588247349</v>
      </c>
      <c r="I2547" s="2"/>
      <c r="J2547" s="2">
        <f t="shared" si="989"/>
        <v>0.38454838874942365</v>
      </c>
      <c r="K2547" s="2">
        <f t="shared" si="990"/>
        <v>0.59823761463189717</v>
      </c>
      <c r="L2547" s="2">
        <f t="shared" si="991"/>
        <v>6.4040165992110248E-3</v>
      </c>
      <c r="M2547" s="2">
        <f t="shared" si="992"/>
        <v>1.0809980019468148E-2</v>
      </c>
      <c r="N2547" s="66">
        <v>7506</v>
      </c>
      <c r="O2547" s="66">
        <v>11677</v>
      </c>
      <c r="P2547" s="66">
        <v>125</v>
      </c>
      <c r="Q2547" s="66">
        <v>65</v>
      </c>
      <c r="R2547" s="66">
        <v>23</v>
      </c>
      <c r="S2547" s="66">
        <v>90</v>
      </c>
      <c r="U2547" s="66">
        <v>19</v>
      </c>
      <c r="W2547" s="66">
        <f>IF(Notes!B$31=1,IF(BR2547&gt;0,BR2547-SUM(T2547)-SUM(V2547)-SUM(Y2547:AL2547),SUM(BS2547:BY2547)),SUM(BS2547:BY2547))</f>
        <v>0</v>
      </c>
      <c r="X2547" s="66">
        <v>14</v>
      </c>
      <c r="AN2547" s="7">
        <f>IF(Q2547&gt;0,RANK(Q2547,(N2547:P2547,Q2547:AE2547)),0)</f>
        <v>5</v>
      </c>
      <c r="AO2547" s="7">
        <f>IF(R2547&gt;0,RANK(R2547,(N2547:P2547,Q2547:AE2547)),0)</f>
        <v>6</v>
      </c>
      <c r="AP2547" s="7">
        <f>IF(T2547&gt;0,RANK(T2547,(N2547:P2547,Q2547:AE2547)),0)</f>
        <v>0</v>
      </c>
      <c r="AQ2547" s="7">
        <f>IF(S2547&gt;0,RANK(S2547,(N2547:P2547,Q2547:AE2547)),0)</f>
        <v>4</v>
      </c>
      <c r="AR2547" s="2">
        <f t="shared" si="993"/>
        <v>3.3300886315897329E-3</v>
      </c>
      <c r="AS2547" s="2">
        <f t="shared" si="994"/>
        <v>1.1783390542548285E-3</v>
      </c>
      <c r="AT2547" s="2">
        <f t="shared" si="995"/>
        <v>0</v>
      </c>
      <c r="AU2547" s="2">
        <f t="shared" si="996"/>
        <v>4.6108919514319382E-3</v>
      </c>
      <c r="AW2547" t="s">
        <v>1924</v>
      </c>
      <c r="AX2547" t="s">
        <v>2990</v>
      </c>
      <c r="AY2547">
        <v>8</v>
      </c>
      <c r="BA2547" s="119">
        <v>47</v>
      </c>
      <c r="BB2547" s="121">
        <v>43</v>
      </c>
      <c r="BC2547" s="125">
        <f t="shared" si="997"/>
        <v>47043</v>
      </c>
      <c r="BE2547" s="7" t="s">
        <v>228</v>
      </c>
    </row>
    <row r="2548" spans="1:70" hidden="1" outlineLevel="1">
      <c r="A2548" t="s">
        <v>1765</v>
      </c>
      <c r="B2548" t="s">
        <v>2990</v>
      </c>
      <c r="C2548" s="1">
        <f t="shared" si="988"/>
        <v>14450</v>
      </c>
      <c r="D2548" s="7">
        <f>IF(N2548&gt;0, RANK(N2548,(N2548:P2548,Q2548:AE2548)),0)</f>
        <v>2</v>
      </c>
      <c r="E2548" s="7">
        <f>IF(O2548&gt;0,RANK(O2548,(N2548:P2548,Q2548:AE2548)),0)</f>
        <v>1</v>
      </c>
      <c r="F2548" s="7">
        <f>IF(P2548&gt;0,RANK(P2548,(N2548:P2548,Q2548:AE2548)),0)</f>
        <v>3</v>
      </c>
      <c r="G2548" s="1">
        <f t="shared" si="985"/>
        <v>5448</v>
      </c>
      <c r="H2548" s="2">
        <f t="shared" si="986"/>
        <v>0.37702422145328718</v>
      </c>
      <c r="I2548" s="2"/>
      <c r="J2548" s="2">
        <f t="shared" si="989"/>
        <v>0.30525951557093428</v>
      </c>
      <c r="K2548" s="2">
        <f t="shared" si="990"/>
        <v>0.6822837370242214</v>
      </c>
      <c r="L2548" s="2">
        <f t="shared" si="991"/>
        <v>4.9826989619377159E-3</v>
      </c>
      <c r="M2548" s="2">
        <f t="shared" si="992"/>
        <v>7.4740484429065435E-3</v>
      </c>
      <c r="N2548" s="66">
        <v>4411</v>
      </c>
      <c r="O2548" s="66">
        <v>9859</v>
      </c>
      <c r="P2548" s="66">
        <v>72</v>
      </c>
      <c r="Q2548" s="66">
        <v>36</v>
      </c>
      <c r="R2548" s="66">
        <v>15</v>
      </c>
      <c r="S2548" s="66">
        <v>45</v>
      </c>
      <c r="U2548" s="66">
        <v>10</v>
      </c>
      <c r="W2548" s="66">
        <f>IF(Notes!B$31=1,IF(BR2548&gt;0,BR2548-SUM(T2548)-SUM(V2548)-SUM(Y2548:AL2548),SUM(BS2548:BY2548)),SUM(BS2548:BY2548))</f>
        <v>0</v>
      </c>
      <c r="X2548" s="66">
        <v>2</v>
      </c>
      <c r="AN2548" s="7">
        <f>IF(Q2548&gt;0,RANK(Q2548,(N2548:P2548,Q2548:AE2548)),0)</f>
        <v>5</v>
      </c>
      <c r="AO2548" s="7">
        <f>IF(R2548&gt;0,RANK(R2548,(N2548:P2548,Q2548:AE2548)),0)</f>
        <v>6</v>
      </c>
      <c r="AP2548" s="7">
        <f>IF(T2548&gt;0,RANK(T2548,(N2548:P2548,Q2548:AE2548)),0)</f>
        <v>0</v>
      </c>
      <c r="AQ2548" s="7">
        <f>IF(S2548&gt;0,RANK(S2548,(N2548:P2548,Q2548:AE2548)),0)</f>
        <v>4</v>
      </c>
      <c r="AR2548" s="2">
        <f t="shared" si="993"/>
        <v>2.491349480968858E-3</v>
      </c>
      <c r="AS2548" s="2">
        <f t="shared" si="994"/>
        <v>1.0380622837370243E-3</v>
      </c>
      <c r="AT2548" s="2">
        <f t="shared" si="995"/>
        <v>0</v>
      </c>
      <c r="AU2548" s="2">
        <f t="shared" si="996"/>
        <v>3.1141868512110727E-3</v>
      </c>
      <c r="AW2548" t="s">
        <v>1765</v>
      </c>
      <c r="AX2548" t="s">
        <v>2990</v>
      </c>
      <c r="AY2548">
        <v>8</v>
      </c>
      <c r="BA2548" s="119">
        <v>47</v>
      </c>
      <c r="BB2548" s="121">
        <v>45</v>
      </c>
      <c r="BC2548" s="125">
        <f t="shared" si="997"/>
        <v>47045</v>
      </c>
      <c r="BE2548" s="7" t="s">
        <v>228</v>
      </c>
    </row>
    <row r="2549" spans="1:70" hidden="1" outlineLevel="1">
      <c r="A2549" t="s">
        <v>3290</v>
      </c>
      <c r="B2549" t="s">
        <v>2990</v>
      </c>
      <c r="C2549" s="1">
        <f t="shared" si="988"/>
        <v>19254</v>
      </c>
      <c r="D2549" s="7">
        <f>IF(N2549&gt;0, RANK(N2549,(N2549:P2549,Q2549:AE2549)),0)</f>
        <v>2</v>
      </c>
      <c r="E2549" s="7">
        <f>IF(O2549&gt;0,RANK(O2549,(N2549:P2549,Q2549:AE2549)),0)</f>
        <v>1</v>
      </c>
      <c r="F2549" s="7">
        <f>IF(P2549&gt;0,RANK(P2549,(N2549:P2549,Q2549:AE2549)),0)</f>
        <v>4</v>
      </c>
      <c r="G2549" s="1">
        <f t="shared" si="985"/>
        <v>5281</v>
      </c>
      <c r="H2549" s="2">
        <f t="shared" si="986"/>
        <v>0.27428066895190611</v>
      </c>
      <c r="I2549" s="2"/>
      <c r="J2549" s="2">
        <f t="shared" si="989"/>
        <v>0.35795159447387553</v>
      </c>
      <c r="K2549" s="2">
        <f t="shared" si="990"/>
        <v>0.63223226342578165</v>
      </c>
      <c r="L2549" s="2">
        <f t="shared" si="991"/>
        <v>1.9736158720265917E-3</v>
      </c>
      <c r="M2549" s="2">
        <f t="shared" si="992"/>
        <v>7.8425262283161705E-3</v>
      </c>
      <c r="N2549" s="66">
        <v>6892</v>
      </c>
      <c r="O2549" s="66">
        <v>12173</v>
      </c>
      <c r="P2549" s="66">
        <v>38</v>
      </c>
      <c r="Q2549" s="66">
        <v>65</v>
      </c>
      <c r="R2549" s="66">
        <v>27</v>
      </c>
      <c r="S2549" s="66">
        <v>38</v>
      </c>
      <c r="U2549" s="66">
        <v>10</v>
      </c>
      <c r="W2549" s="66">
        <f>IF(Notes!B$31=1,IF(BR2549&gt;0,BR2549-SUM(T2549)-SUM(V2549)-SUM(Y2549:AL2549),SUM(BS2549:BY2549)),SUM(BS2549:BY2549))</f>
        <v>0</v>
      </c>
      <c r="X2549" s="66">
        <v>11</v>
      </c>
      <c r="AN2549" s="7">
        <f>IF(Q2549&gt;0,RANK(Q2549,(N2549:P2549,Q2549:AE2549)),0)</f>
        <v>3</v>
      </c>
      <c r="AO2549" s="7">
        <f>IF(R2549&gt;0,RANK(R2549,(N2549:P2549,Q2549:AE2549)),0)</f>
        <v>6</v>
      </c>
      <c r="AP2549" s="7">
        <f>IF(T2549&gt;0,RANK(T2549,(N2549:P2549,Q2549:AE2549)),0)</f>
        <v>0</v>
      </c>
      <c r="AQ2549" s="7">
        <f>IF(S2549&gt;0,RANK(S2549,(N2549:P2549,Q2549:AE2549)),0)</f>
        <v>4</v>
      </c>
      <c r="AR2549" s="2">
        <f t="shared" si="993"/>
        <v>3.3759218863612757E-3</v>
      </c>
      <c r="AS2549" s="2">
        <f t="shared" si="994"/>
        <v>1.4023060143346837E-3</v>
      </c>
      <c r="AT2549" s="2">
        <f t="shared" si="995"/>
        <v>0</v>
      </c>
      <c r="AU2549" s="2">
        <f t="shared" si="996"/>
        <v>1.9736158720265917E-3</v>
      </c>
      <c r="AW2549" t="s">
        <v>3290</v>
      </c>
      <c r="AX2549" t="s">
        <v>2990</v>
      </c>
      <c r="AY2549">
        <v>7</v>
      </c>
      <c r="BA2549" s="119">
        <v>47</v>
      </c>
      <c r="BB2549" s="121">
        <v>47</v>
      </c>
      <c r="BC2549" s="125">
        <f t="shared" si="997"/>
        <v>47047</v>
      </c>
      <c r="BE2549" s="7" t="s">
        <v>228</v>
      </c>
    </row>
    <row r="2550" spans="1:70" hidden="1" outlineLevel="1">
      <c r="A2550" t="s">
        <v>1462</v>
      </c>
      <c r="B2550" t="s">
        <v>2990</v>
      </c>
      <c r="C2550" s="1">
        <f t="shared" si="988"/>
        <v>6739</v>
      </c>
      <c r="D2550" s="7">
        <f>IF(N2550&gt;0, RANK(N2550,(N2550:P2550,Q2550:AE2550)),0)</f>
        <v>2</v>
      </c>
      <c r="E2550" s="7">
        <f>IF(O2550&gt;0,RANK(O2550,(N2550:P2550,Q2550:AE2550)),0)</f>
        <v>1</v>
      </c>
      <c r="F2550" s="7">
        <f>IF(P2550&gt;0,RANK(P2550,(N2550:P2550,Q2550:AE2550)),0)</f>
        <v>3</v>
      </c>
      <c r="G2550" s="1">
        <f t="shared" si="985"/>
        <v>2958</v>
      </c>
      <c r="H2550" s="2">
        <f t="shared" si="986"/>
        <v>0.43893752782311918</v>
      </c>
      <c r="I2550" s="2"/>
      <c r="J2550" s="2">
        <f t="shared" si="989"/>
        <v>0.27170203294257306</v>
      </c>
      <c r="K2550" s="2">
        <f t="shared" si="990"/>
        <v>0.71063956076569224</v>
      </c>
      <c r="L2550" s="2">
        <f t="shared" si="991"/>
        <v>6.2323786912004747E-3</v>
      </c>
      <c r="M2550" s="2">
        <f t="shared" si="992"/>
        <v>1.1426027600534287E-2</v>
      </c>
      <c r="N2550" s="66">
        <v>1831</v>
      </c>
      <c r="O2550" s="66">
        <v>4789</v>
      </c>
      <c r="P2550" s="66">
        <v>42</v>
      </c>
      <c r="Q2550" s="66">
        <v>23</v>
      </c>
      <c r="R2550" s="66">
        <v>14</v>
      </c>
      <c r="S2550" s="66">
        <v>27</v>
      </c>
      <c r="U2550" s="66">
        <v>7</v>
      </c>
      <c r="W2550" s="66">
        <f>IF(Notes!B$31=1,IF(BR2550&gt;0,BR2550-SUM(T2550)-SUM(V2550)-SUM(Y2550:AL2550),SUM(BS2550:BY2550)),SUM(BS2550:BY2550))</f>
        <v>0</v>
      </c>
      <c r="X2550" s="66">
        <v>6</v>
      </c>
      <c r="AN2550" s="7">
        <f>IF(Q2550&gt;0,RANK(Q2550,(N2550:P2550,Q2550:AE2550)),0)</f>
        <v>5</v>
      </c>
      <c r="AO2550" s="7">
        <f>IF(R2550&gt;0,RANK(R2550,(N2550:P2550,Q2550:AE2550)),0)</f>
        <v>6</v>
      </c>
      <c r="AP2550" s="7">
        <f>IF(T2550&gt;0,RANK(T2550,(N2550:P2550,Q2550:AE2550)),0)</f>
        <v>0</v>
      </c>
      <c r="AQ2550" s="7">
        <f>IF(S2550&gt;0,RANK(S2550,(N2550:P2550,Q2550:AE2550)),0)</f>
        <v>4</v>
      </c>
      <c r="AR2550" s="2">
        <f t="shared" si="993"/>
        <v>3.4129692832764505E-3</v>
      </c>
      <c r="AS2550" s="2">
        <f t="shared" si="994"/>
        <v>2.0774595637334916E-3</v>
      </c>
      <c r="AT2550" s="2">
        <f t="shared" si="995"/>
        <v>0</v>
      </c>
      <c r="AU2550" s="2">
        <f t="shared" si="996"/>
        <v>4.0065291586288765E-3</v>
      </c>
      <c r="AW2550" t="s">
        <v>1462</v>
      </c>
      <c r="AX2550" t="s">
        <v>2990</v>
      </c>
      <c r="AY2550">
        <v>4</v>
      </c>
      <c r="BA2550" s="119">
        <v>47</v>
      </c>
      <c r="BB2550" s="121">
        <v>49</v>
      </c>
      <c r="BC2550" s="125">
        <f t="shared" si="997"/>
        <v>47049</v>
      </c>
      <c r="BE2550" s="7" t="s">
        <v>228</v>
      </c>
    </row>
    <row r="2551" spans="1:70" hidden="1" outlineLevel="1">
      <c r="A2551" t="s">
        <v>2910</v>
      </c>
      <c r="B2551" t="s">
        <v>2990</v>
      </c>
      <c r="C2551" s="1">
        <f t="shared" si="988"/>
        <v>17432</v>
      </c>
      <c r="D2551" s="7">
        <f>IF(N2551&gt;0, RANK(N2551,(N2551:P2551,Q2551:AE2551)),0)</f>
        <v>2</v>
      </c>
      <c r="E2551" s="7">
        <f>IF(O2551&gt;0,RANK(O2551,(N2551:P2551,Q2551:AE2551)),0)</f>
        <v>1</v>
      </c>
      <c r="F2551" s="7">
        <f>IF(P2551&gt;0,RANK(P2551,(N2551:P2551,Q2551:AE2551)),0)</f>
        <v>3</v>
      </c>
      <c r="G2551" s="1">
        <f t="shared" si="985"/>
        <v>3926</v>
      </c>
      <c r="H2551" s="2">
        <f t="shared" si="986"/>
        <v>0.22521798990362552</v>
      </c>
      <c r="I2551" s="2"/>
      <c r="J2551" s="2">
        <f t="shared" si="989"/>
        <v>0.3793597980725103</v>
      </c>
      <c r="K2551" s="2">
        <f t="shared" si="990"/>
        <v>0.60457778797613582</v>
      </c>
      <c r="L2551" s="2">
        <f t="shared" si="991"/>
        <v>6.5970628728774664E-3</v>
      </c>
      <c r="M2551" s="2">
        <f t="shared" si="992"/>
        <v>9.4653510784764167E-3</v>
      </c>
      <c r="N2551" s="66">
        <v>6613</v>
      </c>
      <c r="O2551" s="66">
        <v>10539</v>
      </c>
      <c r="P2551" s="66">
        <v>115</v>
      </c>
      <c r="Q2551" s="66">
        <v>54</v>
      </c>
      <c r="R2551" s="66">
        <v>23</v>
      </c>
      <c r="S2551" s="66">
        <v>69</v>
      </c>
      <c r="U2551" s="66">
        <v>11</v>
      </c>
      <c r="W2551" s="66">
        <f>IF(Notes!B$31=1,IF(BR2551&gt;0,BR2551-SUM(T2551)-SUM(V2551)-SUM(Y2551:AL2551),SUM(BS2551:BY2551)),SUM(BS2551:BY2551))</f>
        <v>0</v>
      </c>
      <c r="X2551" s="66">
        <v>8</v>
      </c>
      <c r="AN2551" s="7">
        <f>IF(Q2551&gt;0,RANK(Q2551,(N2551:P2551,Q2551:AE2551)),0)</f>
        <v>5</v>
      </c>
      <c r="AO2551" s="7">
        <f>IF(R2551&gt;0,RANK(R2551,(N2551:P2551,Q2551:AE2551)),0)</f>
        <v>6</v>
      </c>
      <c r="AP2551" s="7">
        <f>IF(T2551&gt;0,RANK(T2551,(N2551:P2551,Q2551:AE2551)),0)</f>
        <v>0</v>
      </c>
      <c r="AQ2551" s="7">
        <f>IF(S2551&gt;0,RANK(S2551,(N2551:P2551,Q2551:AE2551)),0)</f>
        <v>4</v>
      </c>
      <c r="AR2551" s="2">
        <f t="shared" si="993"/>
        <v>3.0977512620468106E-3</v>
      </c>
      <c r="AS2551" s="2">
        <f t="shared" si="994"/>
        <v>1.3194125745754934E-3</v>
      </c>
      <c r="AT2551" s="2">
        <f t="shared" si="995"/>
        <v>0</v>
      </c>
      <c r="AU2551" s="2">
        <f t="shared" si="996"/>
        <v>3.9582377237264797E-3</v>
      </c>
      <c r="AW2551" t="s">
        <v>2910</v>
      </c>
      <c r="AX2551" t="s">
        <v>2990</v>
      </c>
      <c r="AY2551">
        <v>4</v>
      </c>
      <c r="BA2551" s="119">
        <v>47</v>
      </c>
      <c r="BB2551" s="121">
        <v>51</v>
      </c>
      <c r="BC2551" s="125">
        <f t="shared" si="997"/>
        <v>47051</v>
      </c>
      <c r="BE2551" s="7" t="s">
        <v>228</v>
      </c>
    </row>
    <row r="2552" spans="1:70" hidden="1" outlineLevel="1">
      <c r="A2552" t="s">
        <v>237</v>
      </c>
      <c r="B2552" t="s">
        <v>2990</v>
      </c>
      <c r="C2552" s="1">
        <f t="shared" si="988"/>
        <v>21253</v>
      </c>
      <c r="D2552" s="7">
        <f>IF(N2552&gt;0, RANK(N2552,(N2552:P2552,Q2552:AE2552)),0)</f>
        <v>2</v>
      </c>
      <c r="E2552" s="7">
        <f>IF(O2552&gt;0,RANK(O2552,(N2552:P2552,Q2552:AE2552)),0)</f>
        <v>1</v>
      </c>
      <c r="F2552" s="7">
        <f>IF(P2552&gt;0,RANK(P2552,(N2552:P2552,Q2552:AE2552)),0)</f>
        <v>3</v>
      </c>
      <c r="G2552" s="1">
        <f t="shared" si="985"/>
        <v>6110</v>
      </c>
      <c r="H2552" s="2">
        <f t="shared" si="986"/>
        <v>0.28748882510704371</v>
      </c>
      <c r="I2552" s="2"/>
      <c r="J2552" s="2">
        <f t="shared" si="989"/>
        <v>0.34846845151272759</v>
      </c>
      <c r="K2552" s="2">
        <f t="shared" si="990"/>
        <v>0.63595727661977131</v>
      </c>
      <c r="L2552" s="2">
        <f t="shared" si="991"/>
        <v>5.034583352938409E-3</v>
      </c>
      <c r="M2552" s="2">
        <f t="shared" si="992"/>
        <v>1.0539688514562634E-2</v>
      </c>
      <c r="N2552" s="66">
        <v>7406</v>
      </c>
      <c r="O2552" s="66">
        <v>13516</v>
      </c>
      <c r="P2552" s="66">
        <v>107</v>
      </c>
      <c r="Q2552" s="66">
        <v>75</v>
      </c>
      <c r="R2552" s="66">
        <v>27</v>
      </c>
      <c r="S2552" s="66">
        <v>89</v>
      </c>
      <c r="U2552" s="66">
        <v>17</v>
      </c>
      <c r="W2552" s="66">
        <f>IF(Notes!B$31=1,IF(BR2552&gt;0,BR2552-SUM(T2552)-SUM(V2552)-SUM(Y2552:AL2552),SUM(BS2552:BY2552)),SUM(BS2552:BY2552))</f>
        <v>0</v>
      </c>
      <c r="X2552" s="66">
        <v>16</v>
      </c>
      <c r="AN2552" s="7">
        <f>IF(Q2552&gt;0,RANK(Q2552,(N2552:P2552,Q2552:AE2552)),0)</f>
        <v>5</v>
      </c>
      <c r="AO2552" s="7">
        <f>IF(R2552&gt;0,RANK(R2552,(N2552:P2552,Q2552:AE2552)),0)</f>
        <v>6</v>
      </c>
      <c r="AP2552" s="7">
        <f>IF(T2552&gt;0,RANK(T2552,(N2552:P2552,Q2552:AE2552)),0)</f>
        <v>0</v>
      </c>
      <c r="AQ2552" s="7">
        <f>IF(S2552&gt;0,RANK(S2552,(N2552:P2552,Q2552:AE2552)),0)</f>
        <v>4</v>
      </c>
      <c r="AR2552" s="2">
        <f t="shared" si="993"/>
        <v>3.5289135651437446E-3</v>
      </c>
      <c r="AS2552" s="2">
        <f t="shared" si="994"/>
        <v>1.270408883451748E-3</v>
      </c>
      <c r="AT2552" s="2">
        <f t="shared" si="995"/>
        <v>0</v>
      </c>
      <c r="AU2552" s="2">
        <f t="shared" si="996"/>
        <v>4.1876440973039096E-3</v>
      </c>
      <c r="AW2552" t="s">
        <v>237</v>
      </c>
      <c r="AX2552" t="s">
        <v>2990</v>
      </c>
      <c r="AY2552">
        <v>8</v>
      </c>
      <c r="BA2552" s="119">
        <v>47</v>
      </c>
      <c r="BB2552" s="121">
        <v>53</v>
      </c>
      <c r="BC2552" s="125">
        <f t="shared" si="997"/>
        <v>47053</v>
      </c>
      <c r="BE2552" s="7" t="s">
        <v>228</v>
      </c>
    </row>
    <row r="2553" spans="1:70" hidden="1" outlineLevel="1">
      <c r="A2553" t="s">
        <v>1463</v>
      </c>
      <c r="B2553" t="s">
        <v>2990</v>
      </c>
      <c r="C2553" s="1">
        <f t="shared" si="988"/>
        <v>11689</v>
      </c>
      <c r="D2553" s="7">
        <f>IF(N2553&gt;0, RANK(N2553,(N2553:P2553,Q2553:AE2553)),0)</f>
        <v>2</v>
      </c>
      <c r="E2553" s="7">
        <f>IF(O2553&gt;0,RANK(O2553,(N2553:P2553,Q2553:AE2553)),0)</f>
        <v>1</v>
      </c>
      <c r="F2553" s="7">
        <f>IF(P2553&gt;0,RANK(P2553,(N2553:P2553,Q2553:AE2553)),0)</f>
        <v>3</v>
      </c>
      <c r="G2553" s="1">
        <f t="shared" si="985"/>
        <v>2288</v>
      </c>
      <c r="H2553" s="2">
        <f t="shared" si="986"/>
        <v>0.19573958422448456</v>
      </c>
      <c r="I2553" s="2"/>
      <c r="J2553" s="2">
        <f t="shared" si="989"/>
        <v>0.39473008811703308</v>
      </c>
      <c r="K2553" s="2">
        <f t="shared" si="990"/>
        <v>0.5904696723415177</v>
      </c>
      <c r="L2553" s="2">
        <f t="shared" si="991"/>
        <v>5.4752331251604076E-3</v>
      </c>
      <c r="M2553" s="2">
        <f t="shared" si="992"/>
        <v>9.3250064162888596E-3</v>
      </c>
      <c r="N2553" s="66">
        <v>4614</v>
      </c>
      <c r="O2553" s="66">
        <v>6902</v>
      </c>
      <c r="P2553" s="66">
        <v>64</v>
      </c>
      <c r="Q2553" s="66">
        <v>38</v>
      </c>
      <c r="R2553" s="66">
        <v>14</v>
      </c>
      <c r="S2553" s="66">
        <v>44</v>
      </c>
      <c r="U2553" s="66">
        <v>5</v>
      </c>
      <c r="W2553" s="66">
        <f>IF(Notes!B$31=1,IF(BR2553&gt;0,BR2553-SUM(T2553)-SUM(V2553)-SUM(Y2553:AL2553),SUM(BS2553:BY2553)),SUM(BS2553:BY2553))</f>
        <v>0</v>
      </c>
      <c r="X2553" s="66">
        <v>8</v>
      </c>
      <c r="AN2553" s="7">
        <f>IF(Q2553&gt;0,RANK(Q2553,(N2553:P2553,Q2553:AE2553)),0)</f>
        <v>5</v>
      </c>
      <c r="AO2553" s="7">
        <f>IF(R2553&gt;0,RANK(R2553,(N2553:P2553,Q2553:AE2553)),0)</f>
        <v>6</v>
      </c>
      <c r="AP2553" s="7">
        <f>IF(T2553&gt;0,RANK(T2553,(N2553:P2553,Q2553:AE2553)),0)</f>
        <v>0</v>
      </c>
      <c r="AQ2553" s="7">
        <f>IF(S2553&gt;0,RANK(S2553,(N2553:P2553,Q2553:AE2553)),0)</f>
        <v>4</v>
      </c>
      <c r="AR2553" s="2">
        <f t="shared" si="993"/>
        <v>3.2509196680639918E-3</v>
      </c>
      <c r="AS2553" s="2">
        <f t="shared" si="994"/>
        <v>1.197707246128839E-3</v>
      </c>
      <c r="AT2553" s="2">
        <f t="shared" si="995"/>
        <v>0</v>
      </c>
      <c r="AU2553" s="2">
        <f t="shared" si="996"/>
        <v>3.7642227735477799E-3</v>
      </c>
      <c r="AW2553" t="s">
        <v>1463</v>
      </c>
      <c r="AX2553" t="s">
        <v>2990</v>
      </c>
      <c r="AY2553">
        <v>4</v>
      </c>
      <c r="BA2553" s="119">
        <v>47</v>
      </c>
      <c r="BB2553" s="121">
        <v>55</v>
      </c>
      <c r="BC2553" s="125">
        <f t="shared" si="997"/>
        <v>47055</v>
      </c>
      <c r="BE2553" s="7" t="s">
        <v>228</v>
      </c>
    </row>
    <row r="2554" spans="1:70" hidden="1" outlineLevel="1">
      <c r="A2554" t="s">
        <v>2608</v>
      </c>
      <c r="B2554" t="s">
        <v>2990</v>
      </c>
      <c r="C2554" s="1">
        <f t="shared" si="988"/>
        <v>7503</v>
      </c>
      <c r="D2554" s="7">
        <f>IF(N2554&gt;0, RANK(N2554,(N2554:P2554,Q2554:AE2554)),0)</f>
        <v>2</v>
      </c>
      <c r="E2554" s="7">
        <f>IF(O2554&gt;0,RANK(O2554,(N2554:P2554,Q2554:AE2554)),0)</f>
        <v>1</v>
      </c>
      <c r="F2554" s="7">
        <f>IF(P2554&gt;0,RANK(P2554,(N2554:P2554,Q2554:AE2554)),0)</f>
        <v>3</v>
      </c>
      <c r="G2554" s="1">
        <f t="shared" si="985"/>
        <v>3231</v>
      </c>
      <c r="H2554" s="2">
        <f t="shared" si="986"/>
        <v>0.43062774890043981</v>
      </c>
      <c r="I2554" s="2"/>
      <c r="J2554" s="2">
        <f t="shared" si="989"/>
        <v>0.27535652405704386</v>
      </c>
      <c r="K2554" s="2">
        <f t="shared" si="990"/>
        <v>0.70598427295748367</v>
      </c>
      <c r="L2554" s="2">
        <f t="shared" si="991"/>
        <v>8.5299213647874184E-3</v>
      </c>
      <c r="M2554" s="2">
        <f t="shared" si="992"/>
        <v>1.0129281620684993E-2</v>
      </c>
      <c r="N2554" s="66">
        <v>2066</v>
      </c>
      <c r="O2554" s="66">
        <v>5297</v>
      </c>
      <c r="P2554" s="66">
        <v>64</v>
      </c>
      <c r="Q2554" s="66">
        <v>26</v>
      </c>
      <c r="R2554" s="66">
        <v>14</v>
      </c>
      <c r="S2554" s="66">
        <v>27</v>
      </c>
      <c r="U2554" s="66">
        <v>6</v>
      </c>
      <c r="W2554" s="66">
        <f>IF(Notes!B$31=1,IF(BR2554&gt;0,BR2554-SUM(T2554)-SUM(V2554)-SUM(Y2554:AL2554),SUM(BS2554:BY2554)),SUM(BS2554:BY2554))</f>
        <v>0</v>
      </c>
      <c r="X2554" s="66">
        <v>3</v>
      </c>
      <c r="AN2554" s="7">
        <f>IF(Q2554&gt;0,RANK(Q2554,(N2554:P2554,Q2554:AE2554)),0)</f>
        <v>5</v>
      </c>
      <c r="AO2554" s="7">
        <f>IF(R2554&gt;0,RANK(R2554,(N2554:P2554,Q2554:AE2554)),0)</f>
        <v>6</v>
      </c>
      <c r="AP2554" s="7">
        <f>IF(T2554&gt;0,RANK(T2554,(N2554:P2554,Q2554:AE2554)),0)</f>
        <v>0</v>
      </c>
      <c r="AQ2554" s="7">
        <f>IF(S2554&gt;0,RANK(S2554,(N2554:P2554,Q2554:AE2554)),0)</f>
        <v>4</v>
      </c>
      <c r="AR2554" s="2">
        <f t="shared" si="993"/>
        <v>3.4652805544448887E-3</v>
      </c>
      <c r="AS2554" s="2">
        <f t="shared" si="994"/>
        <v>1.8659202985472478E-3</v>
      </c>
      <c r="AT2554" s="2">
        <f t="shared" si="995"/>
        <v>0</v>
      </c>
      <c r="AU2554" s="2">
        <f t="shared" si="996"/>
        <v>3.5985605757696921E-3</v>
      </c>
      <c r="AW2554" t="s">
        <v>2608</v>
      </c>
      <c r="AX2554" t="s">
        <v>2990</v>
      </c>
      <c r="AY2554">
        <v>3</v>
      </c>
      <c r="BA2554" s="119">
        <v>47</v>
      </c>
      <c r="BB2554" s="121">
        <v>57</v>
      </c>
      <c r="BC2554" s="125">
        <f t="shared" si="997"/>
        <v>47057</v>
      </c>
      <c r="BE2554" s="7" t="s">
        <v>228</v>
      </c>
    </row>
    <row r="2555" spans="1:70" hidden="1" outlineLevel="1">
      <c r="A2555" t="s">
        <v>620</v>
      </c>
      <c r="B2555" t="s">
        <v>2990</v>
      </c>
      <c r="C2555" s="1">
        <f t="shared" si="988"/>
        <v>24670</v>
      </c>
      <c r="D2555" s="7">
        <f>IF(N2555&gt;0, RANK(N2555,(N2555:P2555,Q2555:AE2555)),0)</f>
        <v>2</v>
      </c>
      <c r="E2555" s="7">
        <f>IF(O2555&gt;0,RANK(O2555,(N2555:P2555,Q2555:AE2555)),0)</f>
        <v>1</v>
      </c>
      <c r="F2555" s="7">
        <f>IF(P2555&gt;0,RANK(P2555,(N2555:P2555,Q2555:AE2555)),0)</f>
        <v>3</v>
      </c>
      <c r="G2555" s="1">
        <f t="shared" si="985"/>
        <v>10041</v>
      </c>
      <c r="H2555" s="2">
        <f t="shared" si="986"/>
        <v>0.40701256586947709</v>
      </c>
      <c r="I2555" s="2"/>
      <c r="J2555" s="2">
        <f t="shared" si="989"/>
        <v>0.28820429671665992</v>
      </c>
      <c r="K2555" s="2">
        <f t="shared" si="990"/>
        <v>0.69521686258613702</v>
      </c>
      <c r="L2555" s="2">
        <f t="shared" si="991"/>
        <v>5.7154438589379812E-3</v>
      </c>
      <c r="M2555" s="2">
        <f t="shared" si="992"/>
        <v>1.0863396838265076E-2</v>
      </c>
      <c r="N2555" s="66">
        <v>7110</v>
      </c>
      <c r="O2555" s="66">
        <v>17151</v>
      </c>
      <c r="P2555" s="66">
        <v>141</v>
      </c>
      <c r="Q2555" s="66">
        <v>72</v>
      </c>
      <c r="R2555" s="66">
        <v>34</v>
      </c>
      <c r="S2555" s="66">
        <v>110</v>
      </c>
      <c r="U2555" s="66">
        <v>34</v>
      </c>
      <c r="W2555" s="66">
        <f>IF(Notes!B$31=1,IF(BR2555&gt;0,BR2555-SUM(T2555)-SUM(V2555)-SUM(Y2555:AL2555),SUM(BS2555:BY2555)),SUM(BS2555:BY2555))</f>
        <v>0</v>
      </c>
      <c r="X2555" s="66">
        <v>18</v>
      </c>
      <c r="AN2555" s="7">
        <f>IF(Q2555&gt;0,RANK(Q2555,(N2555:P2555,Q2555:AE2555)),0)</f>
        <v>5</v>
      </c>
      <c r="AO2555" s="7">
        <f>IF(R2555&gt;0,RANK(R2555,(N2555:P2555,Q2555:AE2555)),0)</f>
        <v>6</v>
      </c>
      <c r="AP2555" s="7">
        <f>IF(T2555&gt;0,RANK(T2555,(N2555:P2555,Q2555:AE2555)),0)</f>
        <v>0</v>
      </c>
      <c r="AQ2555" s="7">
        <f>IF(S2555&gt;0,RANK(S2555,(N2555:P2555,Q2555:AE2555)),0)</f>
        <v>4</v>
      </c>
      <c r="AR2555" s="2">
        <f t="shared" si="993"/>
        <v>2.9185245237130118E-3</v>
      </c>
      <c r="AS2555" s="2">
        <f t="shared" si="994"/>
        <v>1.3781921361978111E-3</v>
      </c>
      <c r="AT2555" s="2">
        <f t="shared" si="995"/>
        <v>0</v>
      </c>
      <c r="AU2555" s="2">
        <f t="shared" si="996"/>
        <v>4.4588569112282124E-3</v>
      </c>
      <c r="AW2555" t="s">
        <v>620</v>
      </c>
      <c r="AX2555" t="s">
        <v>2990</v>
      </c>
      <c r="AY2555">
        <v>1</v>
      </c>
      <c r="BA2555" s="119">
        <v>47</v>
      </c>
      <c r="BB2555" s="121">
        <v>59</v>
      </c>
      <c r="BC2555" s="125">
        <f t="shared" si="997"/>
        <v>47059</v>
      </c>
      <c r="BE2555" s="7" t="s">
        <v>228</v>
      </c>
    </row>
    <row r="2556" spans="1:70" hidden="1" outlineLevel="1">
      <c r="A2556" t="s">
        <v>3117</v>
      </c>
      <c r="B2556" t="s">
        <v>2990</v>
      </c>
      <c r="C2556" s="1">
        <f t="shared" si="988"/>
        <v>4632</v>
      </c>
      <c r="D2556" s="7">
        <f>IF(N2556&gt;0, RANK(N2556,(N2556:P2556,Q2556:AE2556)),0)</f>
        <v>2</v>
      </c>
      <c r="E2556" s="7">
        <f>IF(O2556&gt;0,RANK(O2556,(N2556:P2556,Q2556:AE2556)),0)</f>
        <v>1</v>
      </c>
      <c r="F2556" s="7">
        <f>IF(P2556&gt;0,RANK(P2556,(N2556:P2556,Q2556:AE2556)),0)</f>
        <v>3</v>
      </c>
      <c r="G2556" s="1">
        <f t="shared" si="985"/>
        <v>592</v>
      </c>
      <c r="H2556" s="2">
        <f t="shared" si="986"/>
        <v>0.12780656303972365</v>
      </c>
      <c r="I2556" s="2"/>
      <c r="J2556" s="2">
        <f t="shared" si="989"/>
        <v>0.42551813471502592</v>
      </c>
      <c r="K2556" s="2">
        <f t="shared" si="990"/>
        <v>0.55332469775474957</v>
      </c>
      <c r="L2556" s="2">
        <f t="shared" si="991"/>
        <v>8.2037996545768575E-3</v>
      </c>
      <c r="M2556" s="2">
        <f t="shared" si="992"/>
        <v>1.2953367875647706E-2</v>
      </c>
      <c r="N2556" s="66">
        <v>1971</v>
      </c>
      <c r="O2556" s="66">
        <v>2563</v>
      </c>
      <c r="P2556" s="66">
        <v>38</v>
      </c>
      <c r="Q2556" s="66">
        <v>21</v>
      </c>
      <c r="R2556" s="66">
        <v>7</v>
      </c>
      <c r="S2556" s="66">
        <v>28</v>
      </c>
      <c r="U2556" s="66">
        <v>2</v>
      </c>
      <c r="W2556" s="66">
        <f>IF(Notes!B$31=1,IF(BR2556&gt;0,BR2556-SUM(T2556)-SUM(V2556)-SUM(Y2556:AL2556),SUM(BS2556:BY2556)),SUM(BS2556:BY2556))</f>
        <v>0</v>
      </c>
      <c r="X2556" s="66">
        <v>2</v>
      </c>
      <c r="AN2556" s="7">
        <f>IF(Q2556&gt;0,RANK(Q2556,(N2556:P2556,Q2556:AE2556)),0)</f>
        <v>5</v>
      </c>
      <c r="AO2556" s="7">
        <f>IF(R2556&gt;0,RANK(R2556,(N2556:P2556,Q2556:AE2556)),0)</f>
        <v>6</v>
      </c>
      <c r="AP2556" s="7">
        <f>IF(T2556&gt;0,RANK(T2556,(N2556:P2556,Q2556:AE2556)),0)</f>
        <v>0</v>
      </c>
      <c r="AQ2556" s="7">
        <f>IF(S2556&gt;0,RANK(S2556,(N2556:P2556,Q2556:AE2556)),0)</f>
        <v>4</v>
      </c>
      <c r="AR2556" s="2">
        <f t="shared" si="993"/>
        <v>4.5336787564766836E-3</v>
      </c>
      <c r="AS2556" s="2">
        <f t="shared" si="994"/>
        <v>1.5112262521588947E-3</v>
      </c>
      <c r="AT2556" s="2">
        <f t="shared" si="995"/>
        <v>0</v>
      </c>
      <c r="AU2556" s="2">
        <f t="shared" si="996"/>
        <v>6.044905008635579E-3</v>
      </c>
      <c r="AW2556" t="s">
        <v>3117</v>
      </c>
      <c r="AX2556" t="s">
        <v>2990</v>
      </c>
      <c r="AY2556">
        <v>4</v>
      </c>
      <c r="BA2556" s="119">
        <v>47</v>
      </c>
      <c r="BB2556" s="121">
        <v>61</v>
      </c>
      <c r="BC2556" s="125">
        <f t="shared" si="997"/>
        <v>47061</v>
      </c>
      <c r="BE2556" s="7" t="s">
        <v>228</v>
      </c>
    </row>
    <row r="2557" spans="1:70" hidden="1" outlineLevel="1">
      <c r="A2557" t="s">
        <v>2972</v>
      </c>
      <c r="B2557" t="s">
        <v>2990</v>
      </c>
      <c r="C2557" s="1">
        <f t="shared" si="988"/>
        <v>22669</v>
      </c>
      <c r="D2557" s="7">
        <f>IF(N2557&gt;0, RANK(N2557,(N2557:P2557,Q2557:AE2557)),0)</f>
        <v>2</v>
      </c>
      <c r="E2557" s="7">
        <f>IF(O2557&gt;0,RANK(O2557,(N2557:P2557,Q2557:AE2557)),0)</f>
        <v>1</v>
      </c>
      <c r="F2557" s="7">
        <f>IF(P2557&gt;0,RANK(P2557,(N2557:P2557,Q2557:AE2557)),0)</f>
        <v>3</v>
      </c>
      <c r="G2557" s="1">
        <f t="shared" si="985"/>
        <v>8701</v>
      </c>
      <c r="H2557" s="2">
        <f t="shared" si="986"/>
        <v>0.38382813533900922</v>
      </c>
      <c r="I2557" s="2"/>
      <c r="J2557" s="2">
        <f t="shared" si="989"/>
        <v>0.30027791256782388</v>
      </c>
      <c r="K2557" s="2">
        <f t="shared" si="990"/>
        <v>0.68410604790683316</v>
      </c>
      <c r="L2557" s="2">
        <f t="shared" si="991"/>
        <v>4.8965547664211037E-3</v>
      </c>
      <c r="M2557" s="2">
        <f t="shared" si="992"/>
        <v>1.0719484758921857E-2</v>
      </c>
      <c r="N2557" s="66">
        <v>6807</v>
      </c>
      <c r="O2557" s="66">
        <v>15508</v>
      </c>
      <c r="P2557" s="66">
        <v>111</v>
      </c>
      <c r="Q2557" s="66">
        <v>99</v>
      </c>
      <c r="R2557" s="66">
        <v>30</v>
      </c>
      <c r="S2557" s="66">
        <v>92</v>
      </c>
      <c r="U2557" s="66">
        <v>11</v>
      </c>
      <c r="W2557" s="66">
        <f>IF(Notes!B$31=1,IF(BR2557&gt;0,BR2557-SUM(T2557)-SUM(V2557)-SUM(Y2557:AL2557),SUM(BS2557:BY2557)),SUM(BS2557:BY2557))</f>
        <v>0</v>
      </c>
      <c r="X2557" s="66">
        <v>11</v>
      </c>
      <c r="AN2557" s="7">
        <f>IF(Q2557&gt;0,RANK(Q2557,(N2557:P2557,Q2557:AE2557)),0)</f>
        <v>4</v>
      </c>
      <c r="AO2557" s="7">
        <f>IF(R2557&gt;0,RANK(R2557,(N2557:P2557,Q2557:AE2557)),0)</f>
        <v>6</v>
      </c>
      <c r="AP2557" s="7">
        <f>IF(T2557&gt;0,RANK(T2557,(N2557:P2557,Q2557:AE2557)),0)</f>
        <v>0</v>
      </c>
      <c r="AQ2557" s="7">
        <f>IF(S2557&gt;0,RANK(S2557,(N2557:P2557,Q2557:AE2557)),0)</f>
        <v>5</v>
      </c>
      <c r="AR2557" s="2">
        <f t="shared" si="993"/>
        <v>4.3671974943755793E-3</v>
      </c>
      <c r="AS2557" s="2">
        <f t="shared" si="994"/>
        <v>1.3233931801138119E-3</v>
      </c>
      <c r="AT2557" s="2">
        <f t="shared" si="995"/>
        <v>0</v>
      </c>
      <c r="AU2557" s="2">
        <f t="shared" si="996"/>
        <v>4.0584057523490227E-3</v>
      </c>
      <c r="AW2557" t="s">
        <v>2972</v>
      </c>
      <c r="AX2557" t="s">
        <v>2990</v>
      </c>
      <c r="AY2557">
        <v>1</v>
      </c>
      <c r="BA2557" s="119">
        <v>47</v>
      </c>
      <c r="BB2557" s="121">
        <v>63</v>
      </c>
      <c r="BC2557" s="125">
        <f t="shared" si="997"/>
        <v>47063</v>
      </c>
      <c r="BE2557" s="7" t="s">
        <v>228</v>
      </c>
    </row>
    <row r="2558" spans="1:70" hidden="1" outlineLevel="1">
      <c r="A2558" t="s">
        <v>2410</v>
      </c>
      <c r="B2558" t="s">
        <v>2990</v>
      </c>
      <c r="C2558" s="1">
        <f t="shared" ref="C2558:C2589" si="998">SUM(N2558:AL2558)</f>
        <v>147520</v>
      </c>
      <c r="D2558" s="7">
        <f>IF(N2558&gt;0, RANK(N2558,(N2558:P2558,Q2558:AE2558)),0)</f>
        <v>2</v>
      </c>
      <c r="E2558" s="7">
        <f>IF(O2558&gt;0,RANK(O2558,(N2558:P2558,Q2558:AE2558)),0)</f>
        <v>1</v>
      </c>
      <c r="F2558" s="7">
        <f>IF(P2558&gt;0,RANK(P2558,(N2558:P2558,Q2558:AE2558)),0)</f>
        <v>3</v>
      </c>
      <c r="G2558" s="1">
        <f t="shared" si="985"/>
        <v>17456</v>
      </c>
      <c r="H2558" s="2">
        <f t="shared" si="986"/>
        <v>0.11832971800433839</v>
      </c>
      <c r="I2558" s="2"/>
      <c r="J2558" s="2">
        <f t="shared" ref="J2558:J2589" si="999">IF($C2558=0,"-",N2558/$C2558)</f>
        <v>0.43550704989154015</v>
      </c>
      <c r="K2558" s="2">
        <f t="shared" ref="K2558:K2589" si="1000">IF($C2558=0,"-",O2558/$C2558)</f>
        <v>0.55383676789587855</v>
      </c>
      <c r="L2558" s="2">
        <f t="shared" ref="L2558:L2589" si="1001">IF($C2558=0,"-",P2558/$C2558)</f>
        <v>3.4639370932754879E-3</v>
      </c>
      <c r="M2558" s="2">
        <f t="shared" ref="M2558:M2589" si="1002">IF(C2558=0,"-",(1-J2558-K2558-L2558))</f>
        <v>7.1922451193058672E-3</v>
      </c>
      <c r="N2558" s="66">
        <v>64246</v>
      </c>
      <c r="O2558" s="66">
        <v>81702</v>
      </c>
      <c r="P2558" s="66">
        <v>511</v>
      </c>
      <c r="Q2558" s="66">
        <v>491</v>
      </c>
      <c r="R2558" s="66">
        <v>81</v>
      </c>
      <c r="S2558" s="66">
        <v>441</v>
      </c>
      <c r="U2558" s="66">
        <v>30</v>
      </c>
      <c r="W2558" s="66">
        <f>IF(Notes!B$31=1,IF(BR2558&gt;0,BR2558-SUM(T2558)-SUM(V2558)-SUM(Y2558:AL2558),SUM(BS2558:BY2558)),SUM(BS2558:BY2558))</f>
        <v>0</v>
      </c>
      <c r="X2558" s="66">
        <v>18</v>
      </c>
      <c r="AN2558" s="7">
        <f>IF(Q2558&gt;0,RANK(Q2558,(N2558:P2558,Q2558:AE2558)),0)</f>
        <v>4</v>
      </c>
      <c r="AO2558" s="7">
        <f>IF(R2558&gt;0,RANK(R2558,(N2558:P2558,Q2558:AE2558)),0)</f>
        <v>6</v>
      </c>
      <c r="AP2558" s="7">
        <f>IF(T2558&gt;0,RANK(T2558,(N2558:P2558,Q2558:AE2558)),0)</f>
        <v>0</v>
      </c>
      <c r="AQ2558" s="7">
        <f>IF(S2558&gt;0,RANK(S2558,(N2558:P2558,Q2558:AE2558)),0)</f>
        <v>5</v>
      </c>
      <c r="AR2558" s="2">
        <f t="shared" ref="AR2558:AR2589" si="1003">IF($C2558=0,"-",Q2558/$C2558)</f>
        <v>3.3283622559652929E-3</v>
      </c>
      <c r="AS2558" s="2">
        <f t="shared" ref="AS2558:AS2589" si="1004">IF($C2558=0,"-",R2558/$C2558)</f>
        <v>5.4907809110629063E-4</v>
      </c>
      <c r="AT2558" s="2">
        <f t="shared" ref="AT2558:AT2589" si="1005">IF($C2558=0,"-",T2558/$C2558)</f>
        <v>0</v>
      </c>
      <c r="AU2558" s="2">
        <f t="shared" ref="AU2558:AU2589" si="1006">IF($C2558=0,"-",S2558/$C2558)</f>
        <v>2.9894251626898048E-3</v>
      </c>
      <c r="AW2558" t="s">
        <v>2410</v>
      </c>
      <c r="AX2558" t="s">
        <v>2990</v>
      </c>
      <c r="AY2558">
        <v>3</v>
      </c>
      <c r="BA2558" s="119">
        <v>47</v>
      </c>
      <c r="BB2558" s="121">
        <v>65</v>
      </c>
      <c r="BC2558" s="125">
        <f t="shared" si="997"/>
        <v>47065</v>
      </c>
      <c r="BE2558" s="7" t="s">
        <v>228</v>
      </c>
      <c r="BR2558" s="1">
        <v>514</v>
      </c>
    </row>
    <row r="2559" spans="1:70" hidden="1" outlineLevel="1">
      <c r="A2559" t="s">
        <v>3488</v>
      </c>
      <c r="B2559" t="s">
        <v>2990</v>
      </c>
      <c r="C2559" s="1">
        <f t="shared" si="998"/>
        <v>2241</v>
      </c>
      <c r="D2559" s="7">
        <f>IF(N2559&gt;0, RANK(N2559,(N2559:P2559,Q2559:AE2559)),0)</f>
        <v>2</v>
      </c>
      <c r="E2559" s="7">
        <f>IF(O2559&gt;0,RANK(O2559,(N2559:P2559,Q2559:AE2559)),0)</f>
        <v>1</v>
      </c>
      <c r="F2559" s="7">
        <f>IF(P2559&gt;0,RANK(P2559,(N2559:P2559,Q2559:AE2559)),0)</f>
        <v>3</v>
      </c>
      <c r="G2559" s="1">
        <f t="shared" si="985"/>
        <v>984</v>
      </c>
      <c r="H2559" s="2">
        <f t="shared" si="986"/>
        <v>0.43908969210174031</v>
      </c>
      <c r="I2559" s="2"/>
      <c r="J2559" s="2">
        <f t="shared" si="999"/>
        <v>0.26952253458277553</v>
      </c>
      <c r="K2559" s="2">
        <f t="shared" si="1000"/>
        <v>0.70861222668451584</v>
      </c>
      <c r="L2559" s="2">
        <f t="shared" si="1001"/>
        <v>1.1601963409192326E-2</v>
      </c>
      <c r="M2559" s="2">
        <f t="shared" si="1002"/>
        <v>1.0263275323516299E-2</v>
      </c>
      <c r="N2559" s="66">
        <v>604</v>
      </c>
      <c r="O2559" s="66">
        <v>1588</v>
      </c>
      <c r="P2559" s="66">
        <v>26</v>
      </c>
      <c r="Q2559" s="66">
        <v>6</v>
      </c>
      <c r="R2559" s="66">
        <v>3</v>
      </c>
      <c r="S2559" s="66">
        <v>10</v>
      </c>
      <c r="U2559" s="66">
        <v>0</v>
      </c>
      <c r="W2559" s="66">
        <f>IF(Notes!B$31=1,IF(BR2559&gt;0,BR2559-SUM(T2559)-SUM(V2559)-SUM(Y2559:AL2559),SUM(BS2559:BY2559)),SUM(BS2559:BY2559))</f>
        <v>0</v>
      </c>
      <c r="X2559" s="66">
        <v>4</v>
      </c>
      <c r="AN2559" s="7">
        <f>IF(Q2559&gt;0,RANK(Q2559,(N2559:P2559,Q2559:AE2559)),0)</f>
        <v>5</v>
      </c>
      <c r="AO2559" s="7">
        <f>IF(R2559&gt;0,RANK(R2559,(N2559:P2559,Q2559:AE2559)),0)</f>
        <v>7</v>
      </c>
      <c r="AP2559" s="7">
        <f>IF(T2559&gt;0,RANK(T2559,(N2559:P2559,Q2559:AE2559)),0)</f>
        <v>0</v>
      </c>
      <c r="AQ2559" s="7">
        <f>IF(S2559&gt;0,RANK(S2559,(N2559:P2559,Q2559:AE2559)),0)</f>
        <v>4</v>
      </c>
      <c r="AR2559" s="2">
        <f t="shared" si="1003"/>
        <v>2.6773761713520749E-3</v>
      </c>
      <c r="AS2559" s="2">
        <f t="shared" si="1004"/>
        <v>1.3386880856760374E-3</v>
      </c>
      <c r="AT2559" s="2">
        <f t="shared" si="1005"/>
        <v>0</v>
      </c>
      <c r="AU2559" s="2">
        <f t="shared" si="1006"/>
        <v>4.4622936189201252E-3</v>
      </c>
      <c r="AW2559" t="s">
        <v>3488</v>
      </c>
      <c r="AX2559" t="s">
        <v>2990</v>
      </c>
      <c r="AY2559">
        <v>1</v>
      </c>
      <c r="BA2559" s="119">
        <v>47</v>
      </c>
      <c r="BB2559" s="121">
        <v>67</v>
      </c>
      <c r="BC2559" s="125">
        <f t="shared" si="997"/>
        <v>47067</v>
      </c>
      <c r="BE2559" s="7" t="s">
        <v>228</v>
      </c>
    </row>
    <row r="2560" spans="1:70" hidden="1" outlineLevel="1">
      <c r="A2560" t="s">
        <v>3276</v>
      </c>
      <c r="B2560" t="s">
        <v>2990</v>
      </c>
      <c r="C2560" s="1">
        <f t="shared" si="998"/>
        <v>11237</v>
      </c>
      <c r="D2560" s="7">
        <f>IF(N2560&gt;0, RANK(N2560,(N2560:P2560,Q2560:AE2560)),0)</f>
        <v>1</v>
      </c>
      <c r="E2560" s="7">
        <f>IF(O2560&gt;0,RANK(O2560,(N2560:P2560,Q2560:AE2560)),0)</f>
        <v>2</v>
      </c>
      <c r="F2560" s="7">
        <f>IF(P2560&gt;0,RANK(P2560,(N2560:P2560,Q2560:AE2560)),0)</f>
        <v>3</v>
      </c>
      <c r="G2560" s="1">
        <f t="shared" si="985"/>
        <v>694</v>
      </c>
      <c r="H2560" s="2">
        <f t="shared" si="986"/>
        <v>6.1760256296164454E-2</v>
      </c>
      <c r="I2560" s="2"/>
      <c r="J2560" s="2">
        <f t="shared" si="999"/>
        <v>0.52674201299279166</v>
      </c>
      <c r="K2560" s="2">
        <f t="shared" si="1000"/>
        <v>0.46498175669662722</v>
      </c>
      <c r="L2560" s="2">
        <f t="shared" si="1001"/>
        <v>2.135801370472546E-3</v>
      </c>
      <c r="M2560" s="2">
        <f t="shared" si="1002"/>
        <v>6.1404289401085655E-3</v>
      </c>
      <c r="N2560" s="66">
        <v>5919</v>
      </c>
      <c r="O2560" s="66">
        <v>5225</v>
      </c>
      <c r="P2560" s="66">
        <v>24</v>
      </c>
      <c r="Q2560" s="66">
        <v>19</v>
      </c>
      <c r="R2560" s="66">
        <v>9</v>
      </c>
      <c r="S2560" s="66">
        <v>24</v>
      </c>
      <c r="U2560" s="66">
        <v>5</v>
      </c>
      <c r="W2560" s="66">
        <f>IF(Notes!B$31=1,IF(BR2560&gt;0,BR2560-SUM(T2560)-SUM(V2560)-SUM(Y2560:AL2560),SUM(BS2560:BY2560)),SUM(BS2560:BY2560))</f>
        <v>0</v>
      </c>
      <c r="X2560" s="66">
        <v>12</v>
      </c>
      <c r="AN2560" s="7">
        <f>IF(Q2560&gt;0,RANK(Q2560,(N2560:P2560,Q2560:AE2560)),0)</f>
        <v>5</v>
      </c>
      <c r="AO2560" s="7">
        <f>IF(R2560&gt;0,RANK(R2560,(N2560:P2560,Q2560:AE2560)),0)</f>
        <v>7</v>
      </c>
      <c r="AP2560" s="7">
        <f>IF(T2560&gt;0,RANK(T2560,(N2560:P2560,Q2560:AE2560)),0)</f>
        <v>0</v>
      </c>
      <c r="AQ2560" s="7">
        <f>IF(S2560&gt;0,RANK(S2560,(N2560:P2560,Q2560:AE2560)),0)</f>
        <v>3</v>
      </c>
      <c r="AR2560" s="2">
        <f t="shared" si="1003"/>
        <v>1.690842751624099E-3</v>
      </c>
      <c r="AS2560" s="2">
        <f t="shared" si="1004"/>
        <v>8.009255139272048E-4</v>
      </c>
      <c r="AT2560" s="2">
        <f t="shared" si="1005"/>
        <v>0</v>
      </c>
      <c r="AU2560" s="2">
        <f t="shared" si="1006"/>
        <v>2.135801370472546E-3</v>
      </c>
      <c r="AW2560" t="s">
        <v>3276</v>
      </c>
      <c r="AX2560" t="s">
        <v>2990</v>
      </c>
      <c r="AY2560">
        <v>7</v>
      </c>
      <c r="BA2560" s="119">
        <v>47</v>
      </c>
      <c r="BB2560" s="121">
        <v>69</v>
      </c>
      <c r="BC2560" s="125">
        <f t="shared" si="997"/>
        <v>47069</v>
      </c>
      <c r="BE2560" s="7" t="s">
        <v>228</v>
      </c>
    </row>
    <row r="2561" spans="1:57" hidden="1" outlineLevel="1">
      <c r="A2561" t="s">
        <v>1870</v>
      </c>
      <c r="B2561" t="s">
        <v>2990</v>
      </c>
      <c r="C2561" s="1">
        <f t="shared" si="998"/>
        <v>10035</v>
      </c>
      <c r="D2561" s="7">
        <f>IF(N2561&gt;0, RANK(N2561,(N2561:P2561,Q2561:AE2561)),0)</f>
        <v>2</v>
      </c>
      <c r="E2561" s="7">
        <f>IF(O2561&gt;0,RANK(O2561,(N2561:P2561,Q2561:AE2561)),0)</f>
        <v>1</v>
      </c>
      <c r="F2561" s="7">
        <f>IF(P2561&gt;0,RANK(P2561,(N2561:P2561,Q2561:AE2561)),0)</f>
        <v>3</v>
      </c>
      <c r="G2561" s="1">
        <f t="shared" si="985"/>
        <v>4283</v>
      </c>
      <c r="H2561" s="2">
        <f t="shared" si="986"/>
        <v>0.42680617837568507</v>
      </c>
      <c r="I2561" s="2"/>
      <c r="J2561" s="2">
        <f t="shared" si="999"/>
        <v>0.27842551071250621</v>
      </c>
      <c r="K2561" s="2">
        <f t="shared" si="1000"/>
        <v>0.70523168908819134</v>
      </c>
      <c r="L2561" s="2">
        <f t="shared" si="1001"/>
        <v>6.3776781265570499E-3</v>
      </c>
      <c r="M2561" s="2">
        <f t="shared" si="1002"/>
        <v>9.9651220727454033E-3</v>
      </c>
      <c r="N2561" s="66">
        <v>2794</v>
      </c>
      <c r="O2561" s="66">
        <v>7077</v>
      </c>
      <c r="P2561" s="66">
        <v>64</v>
      </c>
      <c r="Q2561" s="66">
        <v>33</v>
      </c>
      <c r="R2561" s="66">
        <v>20</v>
      </c>
      <c r="S2561" s="66">
        <v>19</v>
      </c>
      <c r="U2561" s="66">
        <v>14</v>
      </c>
      <c r="W2561" s="66">
        <f>IF(Notes!B$31=1,IF(BR2561&gt;0,BR2561-SUM(T2561)-SUM(V2561)-SUM(Y2561:AL2561),SUM(BS2561:BY2561)),SUM(BS2561:BY2561))</f>
        <v>0</v>
      </c>
      <c r="X2561" s="66">
        <v>14</v>
      </c>
      <c r="AN2561" s="7">
        <f>IF(Q2561&gt;0,RANK(Q2561,(N2561:P2561,Q2561:AE2561)),0)</f>
        <v>4</v>
      </c>
      <c r="AO2561" s="7">
        <f>IF(R2561&gt;0,RANK(R2561,(N2561:P2561,Q2561:AE2561)),0)</f>
        <v>5</v>
      </c>
      <c r="AP2561" s="7">
        <f>IF(T2561&gt;0,RANK(T2561,(N2561:P2561,Q2561:AE2561)),0)</f>
        <v>0</v>
      </c>
      <c r="AQ2561" s="7">
        <f>IF(S2561&gt;0,RANK(S2561,(N2561:P2561,Q2561:AE2561)),0)</f>
        <v>6</v>
      </c>
      <c r="AR2561" s="2">
        <f t="shared" si="1003"/>
        <v>3.2884902840059791E-3</v>
      </c>
      <c r="AS2561" s="2">
        <f t="shared" si="1004"/>
        <v>1.9930244145490781E-3</v>
      </c>
      <c r="AT2561" s="2">
        <f t="shared" si="1005"/>
        <v>0</v>
      </c>
      <c r="AU2561" s="2">
        <f t="shared" si="1006"/>
        <v>1.8933731938216244E-3</v>
      </c>
      <c r="AW2561" t="s">
        <v>1870</v>
      </c>
      <c r="AX2561" t="s">
        <v>2990</v>
      </c>
      <c r="AY2561">
        <v>7</v>
      </c>
      <c r="BA2561" s="119">
        <v>47</v>
      </c>
      <c r="BB2561" s="121">
        <v>71</v>
      </c>
      <c r="BC2561" s="125">
        <f t="shared" si="997"/>
        <v>47071</v>
      </c>
      <c r="BE2561" s="7" t="s">
        <v>228</v>
      </c>
    </row>
    <row r="2562" spans="1:57" hidden="1" outlineLevel="1">
      <c r="A2562" t="s">
        <v>3143</v>
      </c>
      <c r="B2562" t="s">
        <v>2990</v>
      </c>
      <c r="C2562" s="1">
        <f t="shared" si="998"/>
        <v>21040</v>
      </c>
      <c r="D2562" s="7">
        <f>IF(N2562&gt;0, RANK(N2562,(N2562:P2562,Q2562:AE2562)),0)</f>
        <v>2</v>
      </c>
      <c r="E2562" s="7">
        <f>IF(O2562&gt;0,RANK(O2562,(N2562:P2562,Q2562:AE2562)),0)</f>
        <v>1</v>
      </c>
      <c r="F2562" s="7">
        <f>IF(P2562&gt;0,RANK(P2562,(N2562:P2562,Q2562:AE2562)),0)</f>
        <v>3</v>
      </c>
      <c r="G2562" s="1">
        <f t="shared" si="985"/>
        <v>8826</v>
      </c>
      <c r="H2562" s="2">
        <f t="shared" si="986"/>
        <v>0.41948669201520911</v>
      </c>
      <c r="I2562" s="2"/>
      <c r="J2562" s="2">
        <f t="shared" si="999"/>
        <v>0.28184410646387831</v>
      </c>
      <c r="K2562" s="2">
        <f t="shared" si="1000"/>
        <v>0.70133079847908741</v>
      </c>
      <c r="L2562" s="2">
        <f t="shared" si="1001"/>
        <v>6.8441064638783272E-3</v>
      </c>
      <c r="M2562" s="2">
        <f t="shared" si="1002"/>
        <v>9.9809885931558956E-3</v>
      </c>
      <c r="N2562" s="66">
        <v>5930</v>
      </c>
      <c r="O2562" s="66">
        <v>14756</v>
      </c>
      <c r="P2562" s="66">
        <v>144</v>
      </c>
      <c r="Q2562" s="66">
        <v>61</v>
      </c>
      <c r="R2562" s="66">
        <v>22</v>
      </c>
      <c r="S2562" s="66">
        <v>89</v>
      </c>
      <c r="U2562" s="66">
        <v>31</v>
      </c>
      <c r="W2562" s="66">
        <f>IF(Notes!B$31=1,IF(BR2562&gt;0,BR2562-SUM(T2562)-SUM(V2562)-SUM(Y2562:AL2562),SUM(BS2562:BY2562)),SUM(BS2562:BY2562))</f>
        <v>0</v>
      </c>
      <c r="X2562" s="66">
        <v>7</v>
      </c>
      <c r="AN2562" s="7">
        <f>IF(Q2562&gt;0,RANK(Q2562,(N2562:P2562,Q2562:AE2562)),0)</f>
        <v>5</v>
      </c>
      <c r="AO2562" s="7">
        <f>IF(R2562&gt;0,RANK(R2562,(N2562:P2562,Q2562:AE2562)),0)</f>
        <v>7</v>
      </c>
      <c r="AP2562" s="7">
        <f>IF(T2562&gt;0,RANK(T2562,(N2562:P2562,Q2562:AE2562)),0)</f>
        <v>0</v>
      </c>
      <c r="AQ2562" s="7">
        <f>IF(S2562&gt;0,RANK(S2562,(N2562:P2562,Q2562:AE2562)),0)</f>
        <v>4</v>
      </c>
      <c r="AR2562" s="2">
        <f t="shared" si="1003"/>
        <v>2.8992395437262355E-3</v>
      </c>
      <c r="AS2562" s="2">
        <f t="shared" si="1004"/>
        <v>1.0456273764258555E-3</v>
      </c>
      <c r="AT2562" s="2">
        <f t="shared" si="1005"/>
        <v>0</v>
      </c>
      <c r="AU2562" s="2">
        <f t="shared" si="1006"/>
        <v>4.2300380228136886E-3</v>
      </c>
      <c r="AW2562" t="s">
        <v>3143</v>
      </c>
      <c r="AX2562" t="s">
        <v>2990</v>
      </c>
      <c r="AY2562">
        <v>1</v>
      </c>
      <c r="BA2562" s="119">
        <v>47</v>
      </c>
      <c r="BB2562" s="121">
        <v>73</v>
      </c>
      <c r="BC2562" s="125">
        <f t="shared" si="997"/>
        <v>47073</v>
      </c>
      <c r="BE2562" s="7" t="s">
        <v>228</v>
      </c>
    </row>
    <row r="2563" spans="1:57" hidden="1" outlineLevel="1">
      <c r="A2563" t="s">
        <v>3104</v>
      </c>
      <c r="B2563" t="s">
        <v>2990</v>
      </c>
      <c r="C2563" s="1">
        <f t="shared" si="998"/>
        <v>8121</v>
      </c>
      <c r="D2563" s="7">
        <f>IF(N2563&gt;0, RANK(N2563,(N2563:P2563,Q2563:AE2563)),0)</f>
        <v>1</v>
      </c>
      <c r="E2563" s="7">
        <f>IF(O2563&gt;0,RANK(O2563,(N2563:P2563,Q2563:AE2563)),0)</f>
        <v>2</v>
      </c>
      <c r="F2563" s="7">
        <f>IF(P2563&gt;0,RANK(P2563,(N2563:P2563,Q2563:AE2563)),0)</f>
        <v>3</v>
      </c>
      <c r="G2563" s="1">
        <f t="shared" si="985"/>
        <v>1728</v>
      </c>
      <c r="H2563" s="2">
        <f t="shared" si="986"/>
        <v>0.21278167713335797</v>
      </c>
      <c r="I2563" s="2"/>
      <c r="J2563" s="2">
        <f t="shared" si="999"/>
        <v>0.60251200591060217</v>
      </c>
      <c r="K2563" s="2">
        <f t="shared" si="1000"/>
        <v>0.38973032877724417</v>
      </c>
      <c r="L2563" s="2">
        <f t="shared" si="1001"/>
        <v>2.9553010712966383E-3</v>
      </c>
      <c r="M2563" s="2">
        <f t="shared" si="1002"/>
        <v>4.8023642408570226E-3</v>
      </c>
      <c r="N2563" s="66">
        <v>4893</v>
      </c>
      <c r="O2563" s="66">
        <v>3165</v>
      </c>
      <c r="P2563" s="66">
        <v>24</v>
      </c>
      <c r="Q2563" s="66">
        <v>18</v>
      </c>
      <c r="R2563" s="66">
        <v>4</v>
      </c>
      <c r="S2563" s="66">
        <v>11</v>
      </c>
      <c r="U2563" s="66">
        <v>0</v>
      </c>
      <c r="W2563" s="66">
        <f>IF(Notes!B$31=1,IF(BR2563&gt;0,BR2563-SUM(T2563)-SUM(V2563)-SUM(Y2563:AL2563),SUM(BS2563:BY2563)),SUM(BS2563:BY2563))</f>
        <v>0</v>
      </c>
      <c r="X2563" s="66">
        <v>6</v>
      </c>
      <c r="AN2563" s="7">
        <f>IF(Q2563&gt;0,RANK(Q2563,(N2563:P2563,Q2563:AE2563)),0)</f>
        <v>4</v>
      </c>
      <c r="AO2563" s="7">
        <f>IF(R2563&gt;0,RANK(R2563,(N2563:P2563,Q2563:AE2563)),0)</f>
        <v>7</v>
      </c>
      <c r="AP2563" s="7">
        <f>IF(T2563&gt;0,RANK(T2563,(N2563:P2563,Q2563:AE2563)),0)</f>
        <v>0</v>
      </c>
      <c r="AQ2563" s="7">
        <f>IF(S2563&gt;0,RANK(S2563,(N2563:P2563,Q2563:AE2563)),0)</f>
        <v>5</v>
      </c>
      <c r="AR2563" s="2">
        <f t="shared" si="1003"/>
        <v>2.216475803472479E-3</v>
      </c>
      <c r="AS2563" s="2">
        <f t="shared" si="1004"/>
        <v>4.9255017854943968E-4</v>
      </c>
      <c r="AT2563" s="2">
        <f t="shared" si="1005"/>
        <v>0</v>
      </c>
      <c r="AU2563" s="2">
        <f t="shared" si="1006"/>
        <v>1.3545129910109593E-3</v>
      </c>
      <c r="AW2563" t="s">
        <v>3104</v>
      </c>
      <c r="AX2563" t="s">
        <v>2990</v>
      </c>
      <c r="AY2563">
        <v>8</v>
      </c>
      <c r="BA2563" s="119">
        <v>47</v>
      </c>
      <c r="BB2563" s="121">
        <v>75</v>
      </c>
      <c r="BC2563" s="125">
        <f t="shared" si="997"/>
        <v>47075</v>
      </c>
      <c r="BE2563" s="7" t="s">
        <v>228</v>
      </c>
    </row>
    <row r="2564" spans="1:57" hidden="1" outlineLevel="1">
      <c r="A2564" t="s">
        <v>3076</v>
      </c>
      <c r="B2564" t="s">
        <v>2990</v>
      </c>
      <c r="C2564" s="1">
        <f t="shared" si="998"/>
        <v>10834</v>
      </c>
      <c r="D2564" s="7">
        <f>IF(N2564&gt;0, RANK(N2564,(N2564:P2564,Q2564:AE2564)),0)</f>
        <v>2</v>
      </c>
      <c r="E2564" s="7">
        <f>IF(O2564&gt;0,RANK(O2564,(N2564:P2564,Q2564:AE2564)),0)</f>
        <v>1</v>
      </c>
      <c r="F2564" s="7">
        <f>IF(P2564&gt;0,RANK(P2564,(N2564:P2564,Q2564:AE2564)),0)</f>
        <v>4</v>
      </c>
      <c r="G2564" s="1">
        <f t="shared" si="985"/>
        <v>4648</v>
      </c>
      <c r="H2564" s="2">
        <f t="shared" si="986"/>
        <v>0.42901975263060732</v>
      </c>
      <c r="I2564" s="2"/>
      <c r="J2564" s="2">
        <f t="shared" si="999"/>
        <v>0.27884437880745799</v>
      </c>
      <c r="K2564" s="2">
        <f t="shared" si="1000"/>
        <v>0.70786413143806537</v>
      </c>
      <c r="L2564" s="2">
        <f t="shared" si="1001"/>
        <v>3.6920804873546245E-3</v>
      </c>
      <c r="M2564" s="2">
        <f t="shared" si="1002"/>
        <v>9.599409267122069E-3</v>
      </c>
      <c r="N2564" s="66">
        <v>3021</v>
      </c>
      <c r="O2564" s="66">
        <v>7669</v>
      </c>
      <c r="P2564" s="66">
        <v>40</v>
      </c>
      <c r="Q2564" s="66">
        <v>41</v>
      </c>
      <c r="R2564" s="66">
        <v>11</v>
      </c>
      <c r="S2564" s="66">
        <v>39</v>
      </c>
      <c r="U2564" s="66">
        <v>5</v>
      </c>
      <c r="W2564" s="66">
        <f>IF(Notes!B$31=1,IF(BR2564&gt;0,BR2564-SUM(T2564)-SUM(V2564)-SUM(Y2564:AL2564),SUM(BS2564:BY2564)),SUM(BS2564:BY2564))</f>
        <v>0</v>
      </c>
      <c r="X2564" s="66">
        <v>8</v>
      </c>
      <c r="AN2564" s="7">
        <f>IF(Q2564&gt;0,RANK(Q2564,(N2564:P2564,Q2564:AE2564)),0)</f>
        <v>3</v>
      </c>
      <c r="AO2564" s="7">
        <f>IF(R2564&gt;0,RANK(R2564,(N2564:P2564,Q2564:AE2564)),0)</f>
        <v>6</v>
      </c>
      <c r="AP2564" s="7">
        <f>IF(T2564&gt;0,RANK(T2564,(N2564:P2564,Q2564:AE2564)),0)</f>
        <v>0</v>
      </c>
      <c r="AQ2564" s="7">
        <f>IF(S2564&gt;0,RANK(S2564,(N2564:P2564,Q2564:AE2564)),0)</f>
        <v>5</v>
      </c>
      <c r="AR2564" s="2">
        <f t="shared" si="1003"/>
        <v>3.7843824995384898E-3</v>
      </c>
      <c r="AS2564" s="2">
        <f t="shared" si="1004"/>
        <v>1.0153221340225217E-3</v>
      </c>
      <c r="AT2564" s="2">
        <f t="shared" si="1005"/>
        <v>0</v>
      </c>
      <c r="AU2564" s="2">
        <f t="shared" si="1006"/>
        <v>3.5997784751707587E-3</v>
      </c>
      <c r="AW2564" t="s">
        <v>3076</v>
      </c>
      <c r="AX2564" t="s">
        <v>2990</v>
      </c>
      <c r="AY2564">
        <v>7</v>
      </c>
      <c r="BA2564" s="119">
        <v>47</v>
      </c>
      <c r="BB2564" s="121">
        <v>77</v>
      </c>
      <c r="BC2564" s="125">
        <f t="shared" si="997"/>
        <v>47077</v>
      </c>
      <c r="BE2564" s="7" t="s">
        <v>228</v>
      </c>
    </row>
    <row r="2565" spans="1:57" hidden="1" outlineLevel="1">
      <c r="A2565" t="s">
        <v>1185</v>
      </c>
      <c r="B2565" t="s">
        <v>2990</v>
      </c>
      <c r="C2565" s="1">
        <f t="shared" si="998"/>
        <v>13545</v>
      </c>
      <c r="D2565" s="7">
        <f>IF(N2565&gt;0, RANK(N2565,(N2565:P2565,Q2565:AE2565)),0)</f>
        <v>2</v>
      </c>
      <c r="E2565" s="7">
        <f>IF(O2565&gt;0,RANK(O2565,(N2565:P2565,Q2565:AE2565)),0)</f>
        <v>1</v>
      </c>
      <c r="F2565" s="7">
        <f>IF(P2565&gt;0,RANK(P2565,(N2565:P2565,Q2565:AE2565)),0)</f>
        <v>3</v>
      </c>
      <c r="G2565" s="1">
        <f t="shared" si="985"/>
        <v>3029</v>
      </c>
      <c r="H2565" s="2">
        <f t="shared" si="986"/>
        <v>0.22362495385751199</v>
      </c>
      <c r="I2565" s="2"/>
      <c r="J2565" s="2">
        <f t="shared" si="999"/>
        <v>0.38043558508674785</v>
      </c>
      <c r="K2565" s="2">
        <f t="shared" si="1000"/>
        <v>0.60406053894425993</v>
      </c>
      <c r="L2565" s="2">
        <f t="shared" si="1001"/>
        <v>5.906238464377999E-3</v>
      </c>
      <c r="M2565" s="2">
        <f t="shared" si="1002"/>
        <v>9.5976375046142766E-3</v>
      </c>
      <c r="N2565" s="66">
        <v>5153</v>
      </c>
      <c r="O2565" s="66">
        <v>8182</v>
      </c>
      <c r="P2565" s="66">
        <v>80</v>
      </c>
      <c r="Q2565" s="66">
        <v>42</v>
      </c>
      <c r="R2565" s="66">
        <v>13</v>
      </c>
      <c r="S2565" s="66">
        <v>55</v>
      </c>
      <c r="U2565" s="66">
        <v>10</v>
      </c>
      <c r="W2565" s="66">
        <f>IF(Notes!B$31=1,IF(BR2565&gt;0,BR2565-SUM(T2565)-SUM(V2565)-SUM(Y2565:AL2565),SUM(BS2565:BY2565)),SUM(BS2565:BY2565))</f>
        <v>0</v>
      </c>
      <c r="X2565" s="66">
        <v>10</v>
      </c>
      <c r="AN2565" s="7">
        <f>IF(Q2565&gt;0,RANK(Q2565,(N2565:P2565,Q2565:AE2565)),0)</f>
        <v>5</v>
      </c>
      <c r="AO2565" s="7">
        <f>IF(R2565&gt;0,RANK(R2565,(N2565:P2565,Q2565:AE2565)),0)</f>
        <v>6</v>
      </c>
      <c r="AP2565" s="7">
        <f>IF(T2565&gt;0,RANK(T2565,(N2565:P2565,Q2565:AE2565)),0)</f>
        <v>0</v>
      </c>
      <c r="AQ2565" s="7">
        <f>IF(S2565&gt;0,RANK(S2565,(N2565:P2565,Q2565:AE2565)),0)</f>
        <v>4</v>
      </c>
      <c r="AR2565" s="2">
        <f t="shared" si="1003"/>
        <v>3.1007751937984496E-3</v>
      </c>
      <c r="AS2565" s="2">
        <f t="shared" si="1004"/>
        <v>9.5976375046142486E-4</v>
      </c>
      <c r="AT2565" s="2">
        <f t="shared" si="1005"/>
        <v>0</v>
      </c>
      <c r="AU2565" s="2">
        <f t="shared" si="1006"/>
        <v>4.0605389442598741E-3</v>
      </c>
      <c r="AW2565" t="s">
        <v>1185</v>
      </c>
      <c r="AX2565" t="s">
        <v>2990</v>
      </c>
      <c r="AY2565">
        <v>8</v>
      </c>
      <c r="BA2565" s="119">
        <v>47</v>
      </c>
      <c r="BB2565" s="121">
        <v>79</v>
      </c>
      <c r="BC2565" s="125">
        <f t="shared" si="997"/>
        <v>47079</v>
      </c>
      <c r="BE2565" s="7" t="s">
        <v>228</v>
      </c>
    </row>
    <row r="2566" spans="1:57" hidden="1" outlineLevel="1">
      <c r="A2566" t="s">
        <v>2876</v>
      </c>
      <c r="B2566" t="s">
        <v>2990</v>
      </c>
      <c r="C2566" s="1">
        <f t="shared" si="998"/>
        <v>8498</v>
      </c>
      <c r="D2566" s="7">
        <f>IF(N2566&gt;0, RANK(N2566,(N2566:P2566,Q2566:AE2566)),0)</f>
        <v>2</v>
      </c>
      <c r="E2566" s="7">
        <f>IF(O2566&gt;0,RANK(O2566,(N2566:P2566,Q2566:AE2566)),0)</f>
        <v>1</v>
      </c>
      <c r="F2566" s="7">
        <f>IF(P2566&gt;0,RANK(P2566,(N2566:P2566,Q2566:AE2566)),0)</f>
        <v>3</v>
      </c>
      <c r="G2566" s="1">
        <f t="shared" si="985"/>
        <v>1221</v>
      </c>
      <c r="H2566" s="2">
        <f t="shared" si="986"/>
        <v>0.14368086608613792</v>
      </c>
      <c r="I2566" s="2"/>
      <c r="J2566" s="2">
        <f t="shared" si="999"/>
        <v>0.41927512355848434</v>
      </c>
      <c r="K2566" s="2">
        <f t="shared" si="1000"/>
        <v>0.56295598964462223</v>
      </c>
      <c r="L2566" s="2">
        <f t="shared" si="1001"/>
        <v>6.5897858319604614E-3</v>
      </c>
      <c r="M2566" s="2">
        <f t="shared" si="1002"/>
        <v>1.1179100964932907E-2</v>
      </c>
      <c r="N2566" s="66">
        <v>3563</v>
      </c>
      <c r="O2566" s="66">
        <v>4784</v>
      </c>
      <c r="P2566" s="66">
        <v>56</v>
      </c>
      <c r="Q2566" s="66">
        <v>31</v>
      </c>
      <c r="R2566" s="66">
        <v>10</v>
      </c>
      <c r="S2566" s="66">
        <v>51</v>
      </c>
      <c r="U2566" s="66">
        <v>2</v>
      </c>
      <c r="W2566" s="66">
        <f>IF(Notes!B$31=1,IF(BR2566&gt;0,BR2566-SUM(T2566)-SUM(V2566)-SUM(Y2566:AL2566),SUM(BS2566:BY2566)),SUM(BS2566:BY2566))</f>
        <v>0</v>
      </c>
      <c r="X2566" s="66">
        <v>1</v>
      </c>
      <c r="AN2566" s="7">
        <f>IF(Q2566&gt;0,RANK(Q2566,(N2566:P2566,Q2566:AE2566)),0)</f>
        <v>5</v>
      </c>
      <c r="AO2566" s="7">
        <f>IF(R2566&gt;0,RANK(R2566,(N2566:P2566,Q2566:AE2566)),0)</f>
        <v>6</v>
      </c>
      <c r="AP2566" s="7">
        <f>IF(T2566&gt;0,RANK(T2566,(N2566:P2566,Q2566:AE2566)),0)</f>
        <v>0</v>
      </c>
      <c r="AQ2566" s="7">
        <f>IF(S2566&gt;0,RANK(S2566,(N2566:P2566,Q2566:AE2566)),0)</f>
        <v>4</v>
      </c>
      <c r="AR2566" s="2">
        <f t="shared" si="1003"/>
        <v>3.6479171569781125E-3</v>
      </c>
      <c r="AS2566" s="2">
        <f t="shared" si="1004"/>
        <v>1.1767474699929394E-3</v>
      </c>
      <c r="AT2566" s="2">
        <f t="shared" si="1005"/>
        <v>0</v>
      </c>
      <c r="AU2566" s="2">
        <f t="shared" si="1006"/>
        <v>6.0014120969639918E-3</v>
      </c>
      <c r="AW2566" t="s">
        <v>2876</v>
      </c>
      <c r="AX2566" t="s">
        <v>2990</v>
      </c>
      <c r="AY2566">
        <v>0</v>
      </c>
      <c r="BA2566" s="119">
        <v>47</v>
      </c>
      <c r="BB2566" s="121">
        <v>81</v>
      </c>
      <c r="BC2566" s="125">
        <f t="shared" si="997"/>
        <v>47081</v>
      </c>
      <c r="BE2566" s="7" t="s">
        <v>228</v>
      </c>
    </row>
    <row r="2567" spans="1:57" hidden="1" outlineLevel="1">
      <c r="A2567" t="s">
        <v>1814</v>
      </c>
      <c r="B2567" t="s">
        <v>2990</v>
      </c>
      <c r="C2567" s="1">
        <f t="shared" si="998"/>
        <v>3354</v>
      </c>
      <c r="D2567" s="7">
        <f>IF(N2567&gt;0, RANK(N2567,(N2567:P2567,Q2567:AE2567)),0)</f>
        <v>1</v>
      </c>
      <c r="E2567" s="7">
        <f>IF(O2567&gt;0,RANK(O2567,(N2567:P2567,Q2567:AE2567)),0)</f>
        <v>2</v>
      </c>
      <c r="F2567" s="7">
        <f>IF(P2567&gt;0,RANK(P2567,(N2567:P2567,Q2567:AE2567)),0)</f>
        <v>3</v>
      </c>
      <c r="G2567" s="1">
        <f t="shared" ref="G2567:G2630" si="1007">IF(C2567&gt;0,MAX(N2567:P2567)-LARGE(N2567:P2567,2),0)</f>
        <v>70</v>
      </c>
      <c r="H2567" s="2">
        <f t="shared" ref="H2567:H2630" si="1008">IF(C2567&gt;0,G2567/C2567,0)</f>
        <v>2.0870602265951103E-2</v>
      </c>
      <c r="I2567" s="2"/>
      <c r="J2567" s="2">
        <f t="shared" si="999"/>
        <v>0.50029815146094214</v>
      </c>
      <c r="K2567" s="2">
        <f t="shared" si="1000"/>
        <v>0.47942754919499103</v>
      </c>
      <c r="L2567" s="2">
        <f t="shared" si="1001"/>
        <v>6.8574836016696483E-3</v>
      </c>
      <c r="M2567" s="2">
        <f t="shared" si="1002"/>
        <v>1.3416815742397177E-2</v>
      </c>
      <c r="N2567" s="66">
        <v>1678</v>
      </c>
      <c r="O2567" s="66">
        <v>1608</v>
      </c>
      <c r="P2567" s="66">
        <v>23</v>
      </c>
      <c r="Q2567" s="66">
        <v>16</v>
      </c>
      <c r="R2567" s="66">
        <v>2</v>
      </c>
      <c r="S2567" s="66">
        <v>23</v>
      </c>
      <c r="U2567" s="66">
        <v>1</v>
      </c>
      <c r="W2567" s="66">
        <f>IF(Notes!B$31=1,IF(BR2567&gt;0,BR2567-SUM(T2567)-SUM(V2567)-SUM(Y2567:AL2567),SUM(BS2567:BY2567)),SUM(BS2567:BY2567))</f>
        <v>0</v>
      </c>
      <c r="X2567" s="66">
        <v>3</v>
      </c>
      <c r="AN2567" s="7">
        <f>IF(Q2567&gt;0,RANK(Q2567,(N2567:P2567,Q2567:AE2567)),0)</f>
        <v>5</v>
      </c>
      <c r="AO2567" s="7">
        <f>IF(R2567&gt;0,RANK(R2567,(N2567:P2567,Q2567:AE2567)),0)</f>
        <v>7</v>
      </c>
      <c r="AP2567" s="7">
        <f>IF(T2567&gt;0,RANK(T2567,(N2567:P2567,Q2567:AE2567)),0)</f>
        <v>0</v>
      </c>
      <c r="AQ2567" s="7">
        <f>IF(S2567&gt;0,RANK(S2567,(N2567:P2567,Q2567:AE2567)),0)</f>
        <v>3</v>
      </c>
      <c r="AR2567" s="2">
        <f t="shared" si="1003"/>
        <v>4.7704233750745376E-3</v>
      </c>
      <c r="AS2567" s="2">
        <f t="shared" si="1004"/>
        <v>5.963029218843172E-4</v>
      </c>
      <c r="AT2567" s="2">
        <f t="shared" si="1005"/>
        <v>0</v>
      </c>
      <c r="AU2567" s="2">
        <f t="shared" si="1006"/>
        <v>6.8574836016696483E-3</v>
      </c>
      <c r="AW2567" t="s">
        <v>1814</v>
      </c>
      <c r="AX2567" t="s">
        <v>2990</v>
      </c>
      <c r="AY2567">
        <v>8</v>
      </c>
      <c r="BA2567" s="119">
        <v>47</v>
      </c>
      <c r="BB2567" s="121">
        <v>83</v>
      </c>
      <c r="BC2567" s="125">
        <f t="shared" si="997"/>
        <v>47083</v>
      </c>
      <c r="BE2567" s="7" t="s">
        <v>228</v>
      </c>
    </row>
    <row r="2568" spans="1:57" hidden="1" outlineLevel="1">
      <c r="A2568" t="s">
        <v>574</v>
      </c>
      <c r="B2568" t="s">
        <v>2990</v>
      </c>
      <c r="C2568" s="1">
        <f t="shared" si="998"/>
        <v>7580</v>
      </c>
      <c r="D2568" s="7">
        <f>IF(N2568&gt;0, RANK(N2568,(N2568:P2568,Q2568:AE2568)),0)</f>
        <v>2</v>
      </c>
      <c r="E2568" s="7">
        <f>IF(O2568&gt;0,RANK(O2568,(N2568:P2568,Q2568:AE2568)),0)</f>
        <v>1</v>
      </c>
      <c r="F2568" s="7">
        <f>IF(P2568&gt;0,RANK(P2568,(N2568:P2568,Q2568:AE2568)),0)</f>
        <v>3</v>
      </c>
      <c r="G2568" s="1">
        <f t="shared" si="1007"/>
        <v>218</v>
      </c>
      <c r="H2568" s="2">
        <f t="shared" si="1008"/>
        <v>2.8759894459102903E-2</v>
      </c>
      <c r="I2568" s="2"/>
      <c r="J2568" s="2">
        <f t="shared" si="999"/>
        <v>0.47493403693931396</v>
      </c>
      <c r="K2568" s="2">
        <f t="shared" si="1000"/>
        <v>0.50369393139841689</v>
      </c>
      <c r="L2568" s="2">
        <f t="shared" si="1001"/>
        <v>8.707124010554089E-3</v>
      </c>
      <c r="M2568" s="2">
        <f t="shared" si="1002"/>
        <v>1.2664907651714997E-2</v>
      </c>
      <c r="N2568" s="66">
        <v>3600</v>
      </c>
      <c r="O2568" s="66">
        <v>3818</v>
      </c>
      <c r="P2568" s="66">
        <v>66</v>
      </c>
      <c r="Q2568" s="66">
        <v>24</v>
      </c>
      <c r="R2568" s="66">
        <v>15</v>
      </c>
      <c r="S2568" s="66">
        <v>42</v>
      </c>
      <c r="U2568" s="66">
        <v>9</v>
      </c>
      <c r="W2568" s="66">
        <f>IF(Notes!B$31=1,IF(BR2568&gt;0,BR2568-SUM(T2568)-SUM(V2568)-SUM(Y2568:AL2568),SUM(BS2568:BY2568)),SUM(BS2568:BY2568))</f>
        <v>0</v>
      </c>
      <c r="X2568" s="66">
        <v>6</v>
      </c>
      <c r="AN2568" s="7">
        <f>IF(Q2568&gt;0,RANK(Q2568,(N2568:P2568,Q2568:AE2568)),0)</f>
        <v>5</v>
      </c>
      <c r="AO2568" s="7">
        <f>IF(R2568&gt;0,RANK(R2568,(N2568:P2568,Q2568:AE2568)),0)</f>
        <v>6</v>
      </c>
      <c r="AP2568" s="7">
        <f>IF(T2568&gt;0,RANK(T2568,(N2568:P2568,Q2568:AE2568)),0)</f>
        <v>0</v>
      </c>
      <c r="AQ2568" s="7">
        <f>IF(S2568&gt;0,RANK(S2568,(N2568:P2568,Q2568:AE2568)),0)</f>
        <v>4</v>
      </c>
      <c r="AR2568" s="2">
        <f t="shared" si="1003"/>
        <v>3.1662269129287598E-3</v>
      </c>
      <c r="AS2568" s="2">
        <f t="shared" si="1004"/>
        <v>1.9788918205804751E-3</v>
      </c>
      <c r="AT2568" s="2">
        <f t="shared" si="1005"/>
        <v>0</v>
      </c>
      <c r="AU2568" s="2">
        <f t="shared" si="1006"/>
        <v>5.5408970976253301E-3</v>
      </c>
      <c r="AW2568" t="s">
        <v>574</v>
      </c>
      <c r="AX2568" t="s">
        <v>2990</v>
      </c>
      <c r="AY2568">
        <v>8</v>
      </c>
      <c r="BA2568" s="119">
        <v>47</v>
      </c>
      <c r="BB2568" s="121">
        <v>85</v>
      </c>
      <c r="BC2568" s="125">
        <f t="shared" si="997"/>
        <v>47085</v>
      </c>
      <c r="BE2568" s="7" t="s">
        <v>228</v>
      </c>
    </row>
    <row r="2569" spans="1:57" hidden="1" outlineLevel="1">
      <c r="A2569" t="s">
        <v>627</v>
      </c>
      <c r="B2569" t="s">
        <v>2990</v>
      </c>
      <c r="C2569" s="1">
        <f t="shared" si="998"/>
        <v>4501</v>
      </c>
      <c r="D2569" s="7">
        <f>IF(N2569&gt;0, RANK(N2569,(N2569:P2569,Q2569:AE2569)),0)</f>
        <v>1</v>
      </c>
      <c r="E2569" s="7">
        <f>IF(O2569&gt;0,RANK(O2569,(N2569:P2569,Q2569:AE2569)),0)</f>
        <v>2</v>
      </c>
      <c r="F2569" s="7">
        <f>IF(P2569&gt;0,RANK(P2569,(N2569:P2569,Q2569:AE2569)),0)</f>
        <v>3</v>
      </c>
      <c r="G2569" s="1">
        <f t="shared" si="1007"/>
        <v>39</v>
      </c>
      <c r="H2569" s="2">
        <f t="shared" si="1008"/>
        <v>8.6647411686291941E-3</v>
      </c>
      <c r="I2569" s="2"/>
      <c r="J2569" s="2">
        <f t="shared" si="999"/>
        <v>0.49411241946234169</v>
      </c>
      <c r="K2569" s="2">
        <f t="shared" si="1000"/>
        <v>0.48544767829371249</v>
      </c>
      <c r="L2569" s="2">
        <f t="shared" si="1001"/>
        <v>9.7756054210175521E-3</v>
      </c>
      <c r="M2569" s="2">
        <f t="shared" si="1002"/>
        <v>1.0664296822928321E-2</v>
      </c>
      <c r="N2569" s="66">
        <v>2224</v>
      </c>
      <c r="O2569" s="66">
        <v>2185</v>
      </c>
      <c r="P2569" s="66">
        <v>44</v>
      </c>
      <c r="Q2569" s="66">
        <v>16</v>
      </c>
      <c r="R2569" s="66">
        <v>11</v>
      </c>
      <c r="S2569" s="66">
        <v>11</v>
      </c>
      <c r="U2569" s="66">
        <v>5</v>
      </c>
      <c r="W2569" s="66">
        <f>IF(Notes!B$31=1,IF(BR2569&gt;0,BR2569-SUM(T2569)-SUM(V2569)-SUM(Y2569:AL2569),SUM(BS2569:BY2569)),SUM(BS2569:BY2569))</f>
        <v>0</v>
      </c>
      <c r="X2569" s="66">
        <v>5</v>
      </c>
      <c r="AN2569" s="7">
        <f>IF(Q2569&gt;0,RANK(Q2569,(N2569:P2569,Q2569:AE2569)),0)</f>
        <v>4</v>
      </c>
      <c r="AO2569" s="7">
        <f>IF(R2569&gt;0,RANK(R2569,(N2569:P2569,Q2569:AE2569)),0)</f>
        <v>5</v>
      </c>
      <c r="AP2569" s="7">
        <f>IF(T2569&gt;0,RANK(T2569,(N2569:P2569,Q2569:AE2569)),0)</f>
        <v>0</v>
      </c>
      <c r="AQ2569" s="7">
        <f>IF(S2569&gt;0,RANK(S2569,(N2569:P2569,Q2569:AE2569)),0)</f>
        <v>5</v>
      </c>
      <c r="AR2569" s="2">
        <f t="shared" si="1003"/>
        <v>3.5547656076427461E-3</v>
      </c>
      <c r="AS2569" s="2">
        <f t="shared" si="1004"/>
        <v>2.443901355254388E-3</v>
      </c>
      <c r="AT2569" s="2">
        <f t="shared" si="1005"/>
        <v>0</v>
      </c>
      <c r="AU2569" s="2">
        <f t="shared" si="1006"/>
        <v>2.443901355254388E-3</v>
      </c>
      <c r="AW2569" t="s">
        <v>627</v>
      </c>
      <c r="AX2569" t="s">
        <v>2990</v>
      </c>
      <c r="AY2569">
        <v>6</v>
      </c>
      <c r="BA2569" s="119">
        <v>47</v>
      </c>
      <c r="BB2569" s="121">
        <v>87</v>
      </c>
      <c r="BC2569" s="125">
        <f t="shared" si="997"/>
        <v>47087</v>
      </c>
      <c r="BE2569" s="7" t="s">
        <v>228</v>
      </c>
    </row>
    <row r="2570" spans="1:57" hidden="1" outlineLevel="1">
      <c r="A2570" t="s">
        <v>996</v>
      </c>
      <c r="B2570" t="s">
        <v>2990</v>
      </c>
      <c r="C2570" s="1">
        <f t="shared" si="998"/>
        <v>18532</v>
      </c>
      <c r="D2570" s="7">
        <f>IF(N2570&gt;0, RANK(N2570,(N2570:P2570,Q2570:AE2570)),0)</f>
        <v>2</v>
      </c>
      <c r="E2570" s="7">
        <f>IF(O2570&gt;0,RANK(O2570,(N2570:P2570,Q2570:AE2570)),0)</f>
        <v>1</v>
      </c>
      <c r="F2570" s="7">
        <f>IF(P2570&gt;0,RANK(P2570,(N2570:P2570,Q2570:AE2570)),0)</f>
        <v>3</v>
      </c>
      <c r="G2570" s="1">
        <f t="shared" si="1007"/>
        <v>7914</v>
      </c>
      <c r="H2570" s="2">
        <f t="shared" si="1008"/>
        <v>0.42704511115907617</v>
      </c>
      <c r="I2570" s="2"/>
      <c r="J2570" s="2">
        <f t="shared" si="999"/>
        <v>0.27940859054608247</v>
      </c>
      <c r="K2570" s="2">
        <f t="shared" si="1000"/>
        <v>0.70645370170515864</v>
      </c>
      <c r="L2570" s="2">
        <f t="shared" si="1001"/>
        <v>5.7198359594215408E-3</v>
      </c>
      <c r="M2570" s="2">
        <f t="shared" si="1002"/>
        <v>8.4178717893373459E-3</v>
      </c>
      <c r="N2570" s="66">
        <v>5178</v>
      </c>
      <c r="O2570" s="66">
        <v>13092</v>
      </c>
      <c r="P2570" s="66">
        <v>106</v>
      </c>
      <c r="Q2570" s="66">
        <v>68</v>
      </c>
      <c r="R2570" s="66">
        <v>17</v>
      </c>
      <c r="S2570" s="66">
        <v>55</v>
      </c>
      <c r="U2570" s="66">
        <v>10</v>
      </c>
      <c r="W2570" s="66">
        <f>IF(Notes!B$31=1,IF(BR2570&gt;0,BR2570-SUM(T2570)-SUM(V2570)-SUM(Y2570:AL2570),SUM(BS2570:BY2570)),SUM(BS2570:BY2570))</f>
        <v>0</v>
      </c>
      <c r="X2570" s="66">
        <v>6</v>
      </c>
      <c r="AN2570" s="7">
        <f>IF(Q2570&gt;0,RANK(Q2570,(N2570:P2570,Q2570:AE2570)),0)</f>
        <v>4</v>
      </c>
      <c r="AO2570" s="7">
        <f>IF(R2570&gt;0,RANK(R2570,(N2570:P2570,Q2570:AE2570)),0)</f>
        <v>6</v>
      </c>
      <c r="AP2570" s="7">
        <f>IF(T2570&gt;0,RANK(T2570,(N2570:P2570,Q2570:AE2570)),0)</f>
        <v>0</v>
      </c>
      <c r="AQ2570" s="7">
        <f>IF(S2570&gt;0,RANK(S2570,(N2570:P2570,Q2570:AE2570)),0)</f>
        <v>5</v>
      </c>
      <c r="AR2570" s="2">
        <f t="shared" si="1003"/>
        <v>3.6693287286855168E-3</v>
      </c>
      <c r="AS2570" s="2">
        <f t="shared" si="1004"/>
        <v>9.173321821713792E-4</v>
      </c>
      <c r="AT2570" s="2">
        <f t="shared" si="1005"/>
        <v>0</v>
      </c>
      <c r="AU2570" s="2">
        <f t="shared" si="1006"/>
        <v>2.9678394129074035E-3</v>
      </c>
      <c r="AW2570" t="s">
        <v>996</v>
      </c>
      <c r="AX2570" t="s">
        <v>2990</v>
      </c>
      <c r="AY2570">
        <v>0</v>
      </c>
      <c r="BA2570" s="119">
        <v>47</v>
      </c>
      <c r="BB2570" s="121">
        <v>89</v>
      </c>
      <c r="BC2570" s="125">
        <f t="shared" si="997"/>
        <v>47089</v>
      </c>
      <c r="BE2570" s="7" t="s">
        <v>228</v>
      </c>
    </row>
    <row r="2571" spans="1:57" hidden="1" outlineLevel="1">
      <c r="A2571" t="s">
        <v>1979</v>
      </c>
      <c r="B2571" t="s">
        <v>2990</v>
      </c>
      <c r="C2571" s="1">
        <f t="shared" si="998"/>
        <v>6591</v>
      </c>
      <c r="D2571" s="7">
        <f>IF(N2571&gt;0, RANK(N2571,(N2571:P2571,Q2571:AE2571)),0)</f>
        <v>2</v>
      </c>
      <c r="E2571" s="7">
        <f>IF(O2571&gt;0,RANK(O2571,(N2571:P2571,Q2571:AE2571)),0)</f>
        <v>1</v>
      </c>
      <c r="F2571" s="7">
        <f>IF(P2571&gt;0,RANK(P2571,(N2571:P2571,Q2571:AE2571)),0)</f>
        <v>3</v>
      </c>
      <c r="G2571" s="1">
        <f t="shared" si="1007"/>
        <v>2784</v>
      </c>
      <c r="H2571" s="2">
        <f t="shared" si="1008"/>
        <v>0.42239417387346384</v>
      </c>
      <c r="I2571" s="2"/>
      <c r="J2571" s="2">
        <f t="shared" si="999"/>
        <v>0.27871339705659232</v>
      </c>
      <c r="K2571" s="2">
        <f t="shared" si="1000"/>
        <v>0.70110757093005616</v>
      </c>
      <c r="L2571" s="2">
        <f t="shared" si="1001"/>
        <v>7.4343802154453039E-3</v>
      </c>
      <c r="M2571" s="2">
        <f t="shared" si="1002"/>
        <v>1.2744651797906278E-2</v>
      </c>
      <c r="N2571" s="66">
        <v>1837</v>
      </c>
      <c r="O2571" s="66">
        <v>4621</v>
      </c>
      <c r="P2571" s="66">
        <v>49</v>
      </c>
      <c r="Q2571" s="66">
        <v>27</v>
      </c>
      <c r="R2571" s="66">
        <v>13</v>
      </c>
      <c r="S2571" s="66">
        <v>30</v>
      </c>
      <c r="U2571" s="66">
        <v>10</v>
      </c>
      <c r="W2571" s="66">
        <f>IF(Notes!B$31=1,IF(BR2571&gt;0,BR2571-SUM(T2571)-SUM(V2571)-SUM(Y2571:AL2571),SUM(BS2571:BY2571)),SUM(BS2571:BY2571))</f>
        <v>0</v>
      </c>
      <c r="X2571" s="66">
        <v>4</v>
      </c>
      <c r="AN2571" s="7">
        <f>IF(Q2571&gt;0,RANK(Q2571,(N2571:P2571,Q2571:AE2571)),0)</f>
        <v>5</v>
      </c>
      <c r="AO2571" s="7">
        <f>IF(R2571&gt;0,RANK(R2571,(N2571:P2571,Q2571:AE2571)),0)</f>
        <v>6</v>
      </c>
      <c r="AP2571" s="7">
        <f>IF(T2571&gt;0,RANK(T2571,(N2571:P2571,Q2571:AE2571)),0)</f>
        <v>0</v>
      </c>
      <c r="AQ2571" s="7">
        <f>IF(S2571&gt;0,RANK(S2571,(N2571:P2571,Q2571:AE2571)),0)</f>
        <v>4</v>
      </c>
      <c r="AR2571" s="2">
        <f t="shared" si="1003"/>
        <v>4.0964952207555756E-3</v>
      </c>
      <c r="AS2571" s="2">
        <f t="shared" si="1004"/>
        <v>1.9723865877712033E-3</v>
      </c>
      <c r="AT2571" s="2">
        <f t="shared" si="1005"/>
        <v>0</v>
      </c>
      <c r="AU2571" s="2">
        <f t="shared" si="1006"/>
        <v>4.5516613563950838E-3</v>
      </c>
      <c r="AW2571" t="s">
        <v>1979</v>
      </c>
      <c r="AX2571" t="s">
        <v>2990</v>
      </c>
      <c r="AY2571">
        <v>1</v>
      </c>
      <c r="BA2571" s="119">
        <v>47</v>
      </c>
      <c r="BB2571" s="121">
        <v>91</v>
      </c>
      <c r="BC2571" s="125">
        <f t="shared" si="997"/>
        <v>47091</v>
      </c>
      <c r="BE2571" s="7" t="s">
        <v>228</v>
      </c>
    </row>
    <row r="2572" spans="1:57" hidden="1" outlineLevel="1">
      <c r="A2572" t="s">
        <v>2894</v>
      </c>
      <c r="B2572" t="s">
        <v>2990</v>
      </c>
      <c r="C2572" s="1">
        <f t="shared" si="998"/>
        <v>186086</v>
      </c>
      <c r="D2572" s="7">
        <f>IF(N2572&gt;0, RANK(N2572,(N2572:P2572,Q2572:AE2572)),0)</f>
        <v>2</v>
      </c>
      <c r="E2572" s="7">
        <f>IF(O2572&gt;0,RANK(O2572,(N2572:P2572,Q2572:AE2572)),0)</f>
        <v>1</v>
      </c>
      <c r="F2572" s="7">
        <f>IF(P2572&gt;0,RANK(P2572,(N2572:P2572,Q2572:AE2572)),0)</f>
        <v>4</v>
      </c>
      <c r="G2572" s="1">
        <f t="shared" si="1007"/>
        <v>42800</v>
      </c>
      <c r="H2572" s="2">
        <f t="shared" si="1008"/>
        <v>0.23000118224906763</v>
      </c>
      <c r="I2572" s="2"/>
      <c r="J2572" s="2">
        <f t="shared" si="999"/>
        <v>0.37732553765463278</v>
      </c>
      <c r="K2572" s="2">
        <f t="shared" si="1000"/>
        <v>0.60732671990370046</v>
      </c>
      <c r="L2572" s="2">
        <f t="shared" si="1001"/>
        <v>5.0191846780520835E-3</v>
      </c>
      <c r="M2572" s="2">
        <f t="shared" si="1002"/>
        <v>1.0328557763614729E-2</v>
      </c>
      <c r="N2572" s="66">
        <v>70215</v>
      </c>
      <c r="O2572" s="66">
        <v>113015</v>
      </c>
      <c r="P2572" s="66">
        <v>934</v>
      </c>
      <c r="Q2572" s="66">
        <v>963</v>
      </c>
      <c r="R2572" s="66">
        <v>197</v>
      </c>
      <c r="S2572" s="66">
        <v>599</v>
      </c>
      <c r="U2572" s="66">
        <v>65</v>
      </c>
      <c r="W2572" s="66">
        <f>IF(Notes!B$31=1,IF(BR2572&gt;0,BR2572-SUM(T2572)-SUM(V2572)-SUM(Y2572:AL2572),SUM(BS2572:BY2572)),SUM(BS2572:BY2572))</f>
        <v>0</v>
      </c>
      <c r="X2572" s="66">
        <v>98</v>
      </c>
      <c r="AN2572" s="7">
        <f>IF(Q2572&gt;0,RANK(Q2572,(N2572:P2572,Q2572:AE2572)),0)</f>
        <v>3</v>
      </c>
      <c r="AO2572" s="7">
        <f>IF(R2572&gt;0,RANK(R2572,(N2572:P2572,Q2572:AE2572)),0)</f>
        <v>6</v>
      </c>
      <c r="AP2572" s="7">
        <f>IF(T2572&gt;0,RANK(T2572,(N2572:P2572,Q2572:AE2572)),0)</f>
        <v>0</v>
      </c>
      <c r="AQ2572" s="7">
        <f>IF(S2572&gt;0,RANK(S2572,(N2572:P2572,Q2572:AE2572)),0)</f>
        <v>5</v>
      </c>
      <c r="AR2572" s="2">
        <f t="shared" si="1003"/>
        <v>5.1750266006040215E-3</v>
      </c>
      <c r="AS2572" s="2">
        <f t="shared" si="1004"/>
        <v>1.0586503014735123E-3</v>
      </c>
      <c r="AT2572" s="2">
        <f t="shared" si="1005"/>
        <v>0</v>
      </c>
      <c r="AU2572" s="2">
        <f t="shared" si="1006"/>
        <v>3.2189417796072784E-3</v>
      </c>
      <c r="AW2572" t="s">
        <v>2894</v>
      </c>
      <c r="AX2572" t="s">
        <v>2990</v>
      </c>
      <c r="AY2572">
        <v>2</v>
      </c>
      <c r="BA2572" s="119">
        <v>47</v>
      </c>
      <c r="BB2572" s="121">
        <v>93</v>
      </c>
      <c r="BC2572" s="125">
        <f t="shared" si="997"/>
        <v>47093</v>
      </c>
      <c r="BE2572" s="7" t="s">
        <v>228</v>
      </c>
    </row>
    <row r="2573" spans="1:57" hidden="1" outlineLevel="1">
      <c r="A2573" t="s">
        <v>2141</v>
      </c>
      <c r="B2573" t="s">
        <v>2990</v>
      </c>
      <c r="C2573" s="1">
        <f t="shared" si="998"/>
        <v>2238</v>
      </c>
      <c r="D2573" s="7">
        <f>IF(N2573&gt;0, RANK(N2573,(N2573:P2573,Q2573:AE2573)),0)</f>
        <v>2</v>
      </c>
      <c r="E2573" s="7">
        <f>IF(O2573&gt;0,RANK(O2573,(N2573:P2573,Q2573:AE2573)),0)</f>
        <v>1</v>
      </c>
      <c r="F2573" s="7">
        <f>IF(P2573&gt;0,RANK(P2573,(N2573:P2573,Q2573:AE2573)),0)</f>
        <v>3</v>
      </c>
      <c r="G2573" s="1">
        <f t="shared" si="1007"/>
        <v>151</v>
      </c>
      <c r="H2573" s="2">
        <f t="shared" si="1008"/>
        <v>6.7470956210902586E-2</v>
      </c>
      <c r="I2573" s="2"/>
      <c r="J2573" s="2">
        <f t="shared" si="999"/>
        <v>0.45755138516532617</v>
      </c>
      <c r="K2573" s="2">
        <f t="shared" si="1000"/>
        <v>0.52502234137622883</v>
      </c>
      <c r="L2573" s="2">
        <f t="shared" si="1001"/>
        <v>8.4897229669347631E-3</v>
      </c>
      <c r="M2573" s="2">
        <f t="shared" si="1002"/>
        <v>8.9365504915102888E-3</v>
      </c>
      <c r="N2573" s="66">
        <v>1024</v>
      </c>
      <c r="O2573" s="66">
        <v>1175</v>
      </c>
      <c r="P2573" s="66">
        <v>19</v>
      </c>
      <c r="Q2573" s="66">
        <v>10</v>
      </c>
      <c r="R2573" s="66">
        <v>1</v>
      </c>
      <c r="S2573" s="66">
        <v>5</v>
      </c>
      <c r="U2573" s="66">
        <v>0</v>
      </c>
      <c r="W2573" s="66">
        <f>IF(Notes!B$31=1,IF(BR2573&gt;0,BR2573-SUM(T2573)-SUM(V2573)-SUM(Y2573:AL2573),SUM(BS2573:BY2573)),SUM(BS2573:BY2573))</f>
        <v>0</v>
      </c>
      <c r="X2573" s="66">
        <v>4</v>
      </c>
      <c r="AN2573" s="7">
        <f>IF(Q2573&gt;0,RANK(Q2573,(N2573:P2573,Q2573:AE2573)),0)</f>
        <v>4</v>
      </c>
      <c r="AO2573" s="7">
        <f>IF(R2573&gt;0,RANK(R2573,(N2573:P2573,Q2573:AE2573)),0)</f>
        <v>7</v>
      </c>
      <c r="AP2573" s="7">
        <f>IF(T2573&gt;0,RANK(T2573,(N2573:P2573,Q2573:AE2573)),0)</f>
        <v>0</v>
      </c>
      <c r="AQ2573" s="7">
        <f>IF(S2573&gt;0,RANK(S2573,(N2573:P2573,Q2573:AE2573)),0)</f>
        <v>5</v>
      </c>
      <c r="AR2573" s="2">
        <f t="shared" si="1003"/>
        <v>4.4682752457551383E-3</v>
      </c>
      <c r="AS2573" s="2">
        <f t="shared" si="1004"/>
        <v>4.4682752457551384E-4</v>
      </c>
      <c r="AT2573" s="2">
        <f t="shared" si="1005"/>
        <v>0</v>
      </c>
      <c r="AU2573" s="2">
        <f t="shared" si="1006"/>
        <v>2.2341376228775692E-3</v>
      </c>
      <c r="AW2573" t="s">
        <v>2141</v>
      </c>
      <c r="AX2573" t="s">
        <v>2990</v>
      </c>
      <c r="AY2573">
        <v>8</v>
      </c>
      <c r="BA2573" s="119">
        <v>47</v>
      </c>
      <c r="BB2573" s="121">
        <v>95</v>
      </c>
      <c r="BC2573" s="125">
        <f t="shared" si="997"/>
        <v>47095</v>
      </c>
      <c r="BE2573" s="7" t="s">
        <v>228</v>
      </c>
    </row>
    <row r="2574" spans="1:57" hidden="1" outlineLevel="1">
      <c r="A2574" t="s">
        <v>985</v>
      </c>
      <c r="B2574" t="s">
        <v>2990</v>
      </c>
      <c r="C2574" s="1">
        <f t="shared" si="998"/>
        <v>9338</v>
      </c>
      <c r="D2574" s="7">
        <f>IF(N2574&gt;0, RANK(N2574,(N2574:P2574,Q2574:AE2574)),0)</f>
        <v>2</v>
      </c>
      <c r="E2574" s="7">
        <f>IF(O2574&gt;0,RANK(O2574,(N2574:P2574,Q2574:AE2574)),0)</f>
        <v>1</v>
      </c>
      <c r="F2574" s="7">
        <f>IF(P2574&gt;0,RANK(P2574,(N2574:P2574,Q2574:AE2574)),0)</f>
        <v>3</v>
      </c>
      <c r="G2574" s="1">
        <f t="shared" si="1007"/>
        <v>611</v>
      </c>
      <c r="H2574" s="2">
        <f t="shared" si="1008"/>
        <v>6.543156992932106E-2</v>
      </c>
      <c r="I2574" s="2"/>
      <c r="J2574" s="2">
        <f t="shared" si="999"/>
        <v>0.46284000856714502</v>
      </c>
      <c r="K2574" s="2">
        <f t="shared" si="1000"/>
        <v>0.528271578496466</v>
      </c>
      <c r="L2574" s="2">
        <f t="shared" si="1001"/>
        <v>2.9985007496251873E-3</v>
      </c>
      <c r="M2574" s="2">
        <f t="shared" si="1002"/>
        <v>5.8899121867637908E-3</v>
      </c>
      <c r="N2574" s="66">
        <v>4322</v>
      </c>
      <c r="O2574" s="66">
        <v>4933</v>
      </c>
      <c r="P2574" s="66">
        <v>28</v>
      </c>
      <c r="Q2574" s="66">
        <v>20</v>
      </c>
      <c r="R2574" s="66">
        <v>6</v>
      </c>
      <c r="S2574" s="66">
        <v>24</v>
      </c>
      <c r="U2574" s="66">
        <v>2</v>
      </c>
      <c r="W2574" s="66">
        <f>IF(Notes!B$31=1,IF(BR2574&gt;0,BR2574-SUM(T2574)-SUM(V2574)-SUM(Y2574:AL2574),SUM(BS2574:BY2574)),SUM(BS2574:BY2574))</f>
        <v>0</v>
      </c>
      <c r="X2574" s="66">
        <v>3</v>
      </c>
      <c r="AN2574" s="7">
        <f>IF(Q2574&gt;0,RANK(Q2574,(N2574:P2574,Q2574:AE2574)),0)</f>
        <v>5</v>
      </c>
      <c r="AO2574" s="7">
        <f>IF(R2574&gt;0,RANK(R2574,(N2574:P2574,Q2574:AE2574)),0)</f>
        <v>6</v>
      </c>
      <c r="AP2574" s="7">
        <f>IF(T2574&gt;0,RANK(T2574,(N2574:P2574,Q2574:AE2574)),0)</f>
        <v>0</v>
      </c>
      <c r="AQ2574" s="7">
        <f>IF(S2574&gt;0,RANK(S2574,(N2574:P2574,Q2574:AE2574)),0)</f>
        <v>4</v>
      </c>
      <c r="AR2574" s="2">
        <f t="shared" si="1003"/>
        <v>2.1417862497322766E-3</v>
      </c>
      <c r="AS2574" s="2">
        <f t="shared" si="1004"/>
        <v>6.4253587491968299E-4</v>
      </c>
      <c r="AT2574" s="2">
        <f t="shared" si="1005"/>
        <v>0</v>
      </c>
      <c r="AU2574" s="2">
        <f t="shared" si="1006"/>
        <v>2.570143499678732E-3</v>
      </c>
      <c r="AW2574" t="s">
        <v>985</v>
      </c>
      <c r="AX2574" t="s">
        <v>2990</v>
      </c>
      <c r="AY2574">
        <v>8</v>
      </c>
      <c r="BA2574" s="119">
        <v>47</v>
      </c>
      <c r="BB2574" s="121">
        <v>97</v>
      </c>
      <c r="BC2574" s="125">
        <f t="shared" si="997"/>
        <v>47097</v>
      </c>
      <c r="BE2574" s="7" t="s">
        <v>228</v>
      </c>
    </row>
    <row r="2575" spans="1:57" hidden="1" outlineLevel="1">
      <c r="A2575" t="s">
        <v>1932</v>
      </c>
      <c r="B2575" t="s">
        <v>2990</v>
      </c>
      <c r="C2575" s="1">
        <f t="shared" si="998"/>
        <v>16020</v>
      </c>
      <c r="D2575" s="7">
        <f>IF(N2575&gt;0, RANK(N2575,(N2575:P2575,Q2575:AE2575)),0)</f>
        <v>2</v>
      </c>
      <c r="E2575" s="7">
        <f>IF(O2575&gt;0,RANK(O2575,(N2575:P2575,Q2575:AE2575)),0)</f>
        <v>1</v>
      </c>
      <c r="F2575" s="7">
        <f>IF(P2575&gt;0,RANK(P2575,(N2575:P2575,Q2575:AE2575)),0)</f>
        <v>3</v>
      </c>
      <c r="G2575" s="1">
        <f t="shared" si="1007"/>
        <v>5405</v>
      </c>
      <c r="H2575" s="2">
        <f t="shared" si="1008"/>
        <v>0.33739076154806491</v>
      </c>
      <c r="I2575" s="2"/>
      <c r="J2575" s="2">
        <f t="shared" si="999"/>
        <v>0.32215980024968788</v>
      </c>
      <c r="K2575" s="2">
        <f t="shared" si="1000"/>
        <v>0.65955056179775284</v>
      </c>
      <c r="L2575" s="2">
        <f t="shared" si="1001"/>
        <v>7.1161048689138574E-3</v>
      </c>
      <c r="M2575" s="2">
        <f t="shared" si="1002"/>
        <v>1.1173533083645366E-2</v>
      </c>
      <c r="N2575" s="66">
        <v>5161</v>
      </c>
      <c r="O2575" s="66">
        <v>10566</v>
      </c>
      <c r="P2575" s="66">
        <v>114</v>
      </c>
      <c r="Q2575" s="66">
        <v>44</v>
      </c>
      <c r="R2575" s="66">
        <v>21</v>
      </c>
      <c r="S2575" s="66">
        <v>89</v>
      </c>
      <c r="U2575" s="66">
        <v>14</v>
      </c>
      <c r="W2575" s="66">
        <f>IF(Notes!B$31=1,IF(BR2575&gt;0,BR2575-SUM(T2575)-SUM(V2575)-SUM(Y2575:AL2575),SUM(BS2575:BY2575)),SUM(BS2575:BY2575))</f>
        <v>0</v>
      </c>
      <c r="X2575" s="66">
        <v>11</v>
      </c>
      <c r="AN2575" s="7">
        <f>IF(Q2575&gt;0,RANK(Q2575,(N2575:P2575,Q2575:AE2575)),0)</f>
        <v>5</v>
      </c>
      <c r="AO2575" s="7">
        <f>IF(R2575&gt;0,RANK(R2575,(N2575:P2575,Q2575:AE2575)),0)</f>
        <v>6</v>
      </c>
      <c r="AP2575" s="7">
        <f>IF(T2575&gt;0,RANK(T2575,(N2575:P2575,Q2575:AE2575)),0)</f>
        <v>0</v>
      </c>
      <c r="AQ2575" s="7">
        <f>IF(S2575&gt;0,RANK(S2575,(N2575:P2575,Q2575:AE2575)),0)</f>
        <v>4</v>
      </c>
      <c r="AR2575" s="2">
        <f t="shared" si="1003"/>
        <v>2.7465667915106116E-3</v>
      </c>
      <c r="AS2575" s="2">
        <f t="shared" si="1004"/>
        <v>1.3108614232209739E-3</v>
      </c>
      <c r="AT2575" s="2">
        <f t="shared" si="1005"/>
        <v>0</v>
      </c>
      <c r="AU2575" s="2">
        <f t="shared" si="1006"/>
        <v>5.5555555555555558E-3</v>
      </c>
      <c r="AW2575" t="s">
        <v>1932</v>
      </c>
      <c r="AX2575" t="s">
        <v>2990</v>
      </c>
      <c r="AY2575">
        <v>4</v>
      </c>
      <c r="BA2575" s="119">
        <v>47</v>
      </c>
      <c r="BB2575" s="121">
        <v>99</v>
      </c>
      <c r="BC2575" s="125">
        <f t="shared" si="997"/>
        <v>47099</v>
      </c>
      <c r="BE2575" s="7" t="s">
        <v>228</v>
      </c>
    </row>
    <row r="2576" spans="1:57" hidden="1" outlineLevel="1">
      <c r="A2576" t="s">
        <v>1343</v>
      </c>
      <c r="B2576" t="s">
        <v>2990</v>
      </c>
      <c r="C2576" s="1">
        <f t="shared" si="998"/>
        <v>4834</v>
      </c>
      <c r="D2576" s="7">
        <f>IF(N2576&gt;0, RANK(N2576,(N2576:P2576,Q2576:AE2576)),0)</f>
        <v>2</v>
      </c>
      <c r="E2576" s="7">
        <f>IF(O2576&gt;0,RANK(O2576,(N2576:P2576,Q2576:AE2576)),0)</f>
        <v>1</v>
      </c>
      <c r="F2576" s="7">
        <f>IF(P2576&gt;0,RANK(P2576,(N2576:P2576,Q2576:AE2576)),0)</f>
        <v>3</v>
      </c>
      <c r="G2576" s="1">
        <f t="shared" si="1007"/>
        <v>1147</v>
      </c>
      <c r="H2576" s="2">
        <f t="shared" si="1008"/>
        <v>0.23727761688043028</v>
      </c>
      <c r="I2576" s="2"/>
      <c r="J2576" s="2">
        <f t="shared" si="999"/>
        <v>0.37318990484071163</v>
      </c>
      <c r="K2576" s="2">
        <f t="shared" si="1000"/>
        <v>0.61046752172114194</v>
      </c>
      <c r="L2576" s="2">
        <f t="shared" si="1001"/>
        <v>7.240380637153496E-3</v>
      </c>
      <c r="M2576" s="2">
        <f t="shared" si="1002"/>
        <v>9.1021928009928834E-3</v>
      </c>
      <c r="N2576" s="66">
        <v>1804</v>
      </c>
      <c r="O2576" s="66">
        <v>2951</v>
      </c>
      <c r="P2576" s="66">
        <v>35</v>
      </c>
      <c r="Q2576" s="66">
        <v>16</v>
      </c>
      <c r="R2576" s="66">
        <v>5</v>
      </c>
      <c r="S2576" s="66">
        <v>21</v>
      </c>
      <c r="U2576" s="66">
        <v>2</v>
      </c>
      <c r="W2576" s="66">
        <f>IF(Notes!B$31=1,IF(BR2576&gt;0,BR2576-SUM(T2576)-SUM(V2576)-SUM(Y2576:AL2576),SUM(BS2576:BY2576)),SUM(BS2576:BY2576))</f>
        <v>0</v>
      </c>
      <c r="X2576" s="66">
        <v>0</v>
      </c>
      <c r="AN2576" s="7">
        <f>IF(Q2576&gt;0,RANK(Q2576,(N2576:P2576,Q2576:AE2576)),0)</f>
        <v>5</v>
      </c>
      <c r="AO2576" s="7">
        <f>IF(R2576&gt;0,RANK(R2576,(N2576:P2576,Q2576:AE2576)),0)</f>
        <v>6</v>
      </c>
      <c r="AP2576" s="7">
        <f>IF(T2576&gt;0,RANK(T2576,(N2576:P2576,Q2576:AE2576)),0)</f>
        <v>0</v>
      </c>
      <c r="AQ2576" s="7">
        <f>IF(S2576&gt;0,RANK(S2576,(N2576:P2576,Q2576:AE2576)),0)</f>
        <v>4</v>
      </c>
      <c r="AR2576" s="2">
        <f t="shared" si="1003"/>
        <v>3.3098882912701694E-3</v>
      </c>
      <c r="AS2576" s="2">
        <f t="shared" si="1004"/>
        <v>1.034340091021928E-3</v>
      </c>
      <c r="AT2576" s="2">
        <f t="shared" si="1005"/>
        <v>0</v>
      </c>
      <c r="AU2576" s="2">
        <f t="shared" si="1006"/>
        <v>4.3442283822920976E-3</v>
      </c>
      <c r="AW2576" t="s">
        <v>1343</v>
      </c>
      <c r="AX2576" t="s">
        <v>2990</v>
      </c>
      <c r="AY2576">
        <v>4</v>
      </c>
      <c r="BA2576" s="119">
        <v>47</v>
      </c>
      <c r="BB2576" s="121">
        <v>101</v>
      </c>
      <c r="BC2576" s="125">
        <f t="shared" si="997"/>
        <v>47101</v>
      </c>
      <c r="BE2576" s="7" t="s">
        <v>228</v>
      </c>
    </row>
    <row r="2577" spans="1:70" hidden="1" outlineLevel="1">
      <c r="A2577" t="s">
        <v>2196</v>
      </c>
      <c r="B2577" t="s">
        <v>2990</v>
      </c>
      <c r="C2577" s="1">
        <f t="shared" si="998"/>
        <v>13130</v>
      </c>
      <c r="D2577" s="7">
        <f>IF(N2577&gt;0, RANK(N2577,(N2577:P2577,Q2577:AE2577)),0)</f>
        <v>2</v>
      </c>
      <c r="E2577" s="7">
        <f>IF(O2577&gt;0,RANK(O2577,(N2577:P2577,Q2577:AE2577)),0)</f>
        <v>1</v>
      </c>
      <c r="F2577" s="7">
        <f>IF(P2577&gt;0,RANK(P2577,(N2577:P2577,Q2577:AE2577)),0)</f>
        <v>3</v>
      </c>
      <c r="G2577" s="1">
        <f t="shared" si="1007"/>
        <v>5536</v>
      </c>
      <c r="H2577" s="2">
        <f t="shared" si="1008"/>
        <v>0.42162985529322161</v>
      </c>
      <c r="I2577" s="2"/>
      <c r="J2577" s="2">
        <f t="shared" si="999"/>
        <v>0.28141660319878142</v>
      </c>
      <c r="K2577" s="2">
        <f t="shared" si="1000"/>
        <v>0.70304645849200309</v>
      </c>
      <c r="L2577" s="2">
        <f t="shared" si="1001"/>
        <v>5.4836252856054835E-3</v>
      </c>
      <c r="M2577" s="2">
        <f t="shared" si="1002"/>
        <v>1.0053313023609949E-2</v>
      </c>
      <c r="N2577" s="66">
        <v>3695</v>
      </c>
      <c r="O2577" s="66">
        <v>9231</v>
      </c>
      <c r="P2577" s="66">
        <v>72</v>
      </c>
      <c r="Q2577" s="66">
        <v>48</v>
      </c>
      <c r="R2577" s="66">
        <v>16</v>
      </c>
      <c r="S2577" s="66">
        <v>46</v>
      </c>
      <c r="U2577" s="66">
        <v>15</v>
      </c>
      <c r="W2577" s="66">
        <f>IF(Notes!B$31=1,IF(BR2577&gt;0,BR2577-SUM(T2577)-SUM(V2577)-SUM(Y2577:AL2577),SUM(BS2577:BY2577)),SUM(BS2577:BY2577))</f>
        <v>0</v>
      </c>
      <c r="X2577" s="66">
        <v>7</v>
      </c>
      <c r="AN2577" s="7">
        <f>IF(Q2577&gt;0,RANK(Q2577,(N2577:P2577,Q2577:AE2577)),0)</f>
        <v>4</v>
      </c>
      <c r="AO2577" s="7">
        <f>IF(R2577&gt;0,RANK(R2577,(N2577:P2577,Q2577:AE2577)),0)</f>
        <v>6</v>
      </c>
      <c r="AP2577" s="7">
        <f>IF(T2577&gt;0,RANK(T2577,(N2577:P2577,Q2577:AE2577)),0)</f>
        <v>0</v>
      </c>
      <c r="AQ2577" s="7">
        <f>IF(S2577&gt;0,RANK(S2577,(N2577:P2577,Q2577:AE2577)),0)</f>
        <v>5</v>
      </c>
      <c r="AR2577" s="2">
        <f t="shared" si="1003"/>
        <v>3.6557501904036557E-3</v>
      </c>
      <c r="AS2577" s="2">
        <f t="shared" si="1004"/>
        <v>1.2185833968012185E-3</v>
      </c>
      <c r="AT2577" s="2">
        <f t="shared" si="1005"/>
        <v>0</v>
      </c>
      <c r="AU2577" s="2">
        <f t="shared" si="1006"/>
        <v>3.5034272658035033E-3</v>
      </c>
      <c r="AW2577" t="s">
        <v>2196</v>
      </c>
      <c r="AX2577" t="s">
        <v>2990</v>
      </c>
      <c r="AY2577">
        <v>4</v>
      </c>
      <c r="BA2577" s="119">
        <v>47</v>
      </c>
      <c r="BB2577" s="121">
        <v>103</v>
      </c>
      <c r="BC2577" s="125">
        <f t="shared" si="997"/>
        <v>47103</v>
      </c>
      <c r="BE2577" s="7" t="s">
        <v>228</v>
      </c>
    </row>
    <row r="2578" spans="1:70" hidden="1" outlineLevel="1">
      <c r="A2578" t="s">
        <v>3273</v>
      </c>
      <c r="B2578" t="s">
        <v>2990</v>
      </c>
      <c r="C2578" s="1">
        <f t="shared" si="998"/>
        <v>22184</v>
      </c>
      <c r="D2578" s="7">
        <f>IF(N2578&gt;0, RANK(N2578,(N2578:P2578,Q2578:AE2578)),0)</f>
        <v>2</v>
      </c>
      <c r="E2578" s="7">
        <f>IF(O2578&gt;0,RANK(O2578,(N2578:P2578,Q2578:AE2578)),0)</f>
        <v>1</v>
      </c>
      <c r="F2578" s="7">
        <f>IF(P2578&gt;0,RANK(P2578,(N2578:P2578,Q2578:AE2578)),0)</f>
        <v>3</v>
      </c>
      <c r="G2578" s="1">
        <f t="shared" si="1007"/>
        <v>9757</v>
      </c>
      <c r="H2578" s="2">
        <f t="shared" si="1008"/>
        <v>0.43982149296790479</v>
      </c>
      <c r="I2578" s="2"/>
      <c r="J2578" s="2">
        <f t="shared" si="999"/>
        <v>0.27307969707897584</v>
      </c>
      <c r="K2578" s="2">
        <f t="shared" si="1000"/>
        <v>0.71290119004688068</v>
      </c>
      <c r="L2578" s="2">
        <f t="shared" si="1001"/>
        <v>4.8683736025964663E-3</v>
      </c>
      <c r="M2578" s="2">
        <f t="shared" si="1002"/>
        <v>9.1507392715470138E-3</v>
      </c>
      <c r="N2578" s="66">
        <v>6058</v>
      </c>
      <c r="O2578" s="66">
        <v>15815</v>
      </c>
      <c r="P2578" s="66">
        <v>108</v>
      </c>
      <c r="Q2578" s="66">
        <v>99</v>
      </c>
      <c r="R2578" s="66">
        <v>15</v>
      </c>
      <c r="S2578" s="66">
        <v>69</v>
      </c>
      <c r="U2578" s="66">
        <v>15</v>
      </c>
      <c r="W2578" s="66">
        <f>IF(Notes!B$31=1,IF(BR2578&gt;0,BR2578-SUM(T2578)-SUM(V2578)-SUM(Y2578:AL2578),SUM(BS2578:BY2578)),SUM(BS2578:BY2578))</f>
        <v>0</v>
      </c>
      <c r="X2578" s="66">
        <v>5</v>
      </c>
      <c r="AN2578" s="7">
        <f>IF(Q2578&gt;0,RANK(Q2578,(N2578:P2578,Q2578:AE2578)),0)</f>
        <v>4</v>
      </c>
      <c r="AO2578" s="7">
        <f>IF(R2578&gt;0,RANK(R2578,(N2578:P2578,Q2578:AE2578)),0)</f>
        <v>6</v>
      </c>
      <c r="AP2578" s="7">
        <f>IF(T2578&gt;0,RANK(T2578,(N2578:P2578,Q2578:AE2578)),0)</f>
        <v>0</v>
      </c>
      <c r="AQ2578" s="7">
        <f>IF(S2578&gt;0,RANK(S2578,(N2578:P2578,Q2578:AE2578)),0)</f>
        <v>5</v>
      </c>
      <c r="AR2578" s="2">
        <f t="shared" si="1003"/>
        <v>4.4626758023800939E-3</v>
      </c>
      <c r="AS2578" s="2">
        <f t="shared" si="1004"/>
        <v>6.761630003606203E-4</v>
      </c>
      <c r="AT2578" s="2">
        <f t="shared" si="1005"/>
        <v>0</v>
      </c>
      <c r="AU2578" s="2">
        <f t="shared" si="1006"/>
        <v>3.1103498016588531E-3</v>
      </c>
      <c r="AW2578" t="s">
        <v>3273</v>
      </c>
      <c r="AX2578" t="s">
        <v>2990</v>
      </c>
      <c r="AY2578">
        <v>2</v>
      </c>
      <c r="BA2578" s="119">
        <v>47</v>
      </c>
      <c r="BB2578" s="121">
        <v>105</v>
      </c>
      <c r="BC2578" s="125">
        <f t="shared" si="997"/>
        <v>47105</v>
      </c>
      <c r="BE2578" s="7" t="s">
        <v>228</v>
      </c>
    </row>
    <row r="2579" spans="1:70" hidden="1" outlineLevel="1">
      <c r="A2579" t="s">
        <v>1639</v>
      </c>
      <c r="B2579" t="s">
        <v>2990</v>
      </c>
      <c r="C2579" s="1">
        <f t="shared" si="998"/>
        <v>18789</v>
      </c>
      <c r="D2579" s="7">
        <f>IF(N2579&gt;0, RANK(N2579,(N2579:P2579,Q2579:AE2579)),0)</f>
        <v>2</v>
      </c>
      <c r="E2579" s="7">
        <f>IF(O2579&gt;0,RANK(O2579,(N2579:P2579,Q2579:AE2579)),0)</f>
        <v>1</v>
      </c>
      <c r="F2579" s="7">
        <f>IF(P2579&gt;0,RANK(P2579,(N2579:P2579,Q2579:AE2579)),0)</f>
        <v>3</v>
      </c>
      <c r="G2579" s="1">
        <f t="shared" si="1007"/>
        <v>7448</v>
      </c>
      <c r="H2579" s="2">
        <f t="shared" si="1008"/>
        <v>0.39640215019426261</v>
      </c>
      <c r="I2579" s="2"/>
      <c r="J2579" s="2">
        <f t="shared" si="999"/>
        <v>0.29490659428388949</v>
      </c>
      <c r="K2579" s="2">
        <f t="shared" si="1000"/>
        <v>0.69130874447815216</v>
      </c>
      <c r="L2579" s="2">
        <f t="shared" si="1001"/>
        <v>4.9497046144020441E-3</v>
      </c>
      <c r="M2579" s="2">
        <f t="shared" si="1002"/>
        <v>8.8349566235562515E-3</v>
      </c>
      <c r="N2579" s="66">
        <v>5541</v>
      </c>
      <c r="O2579" s="66">
        <v>12989</v>
      </c>
      <c r="P2579" s="66">
        <v>93</v>
      </c>
      <c r="Q2579" s="66">
        <v>67</v>
      </c>
      <c r="R2579" s="66">
        <v>15</v>
      </c>
      <c r="S2579" s="66">
        <v>65</v>
      </c>
      <c r="U2579" s="66">
        <v>13</v>
      </c>
      <c r="W2579" s="66">
        <f>IF(Notes!B$31=1,IF(BR2579&gt;0,BR2579-SUM(T2579)-SUM(V2579)-SUM(Y2579:AL2579),SUM(BS2579:BY2579)),SUM(BS2579:BY2579))</f>
        <v>0</v>
      </c>
      <c r="X2579" s="66">
        <v>6</v>
      </c>
      <c r="AN2579" s="7">
        <f>IF(Q2579&gt;0,RANK(Q2579,(N2579:P2579,Q2579:AE2579)),0)</f>
        <v>4</v>
      </c>
      <c r="AO2579" s="7">
        <f>IF(R2579&gt;0,RANK(R2579,(N2579:P2579,Q2579:AE2579)),0)</f>
        <v>6</v>
      </c>
      <c r="AP2579" s="7">
        <f>IF(T2579&gt;0,RANK(T2579,(N2579:P2579,Q2579:AE2579)),0)</f>
        <v>0</v>
      </c>
      <c r="AQ2579" s="7">
        <f>IF(S2579&gt;0,RANK(S2579,(N2579:P2579,Q2579:AE2579)),0)</f>
        <v>5</v>
      </c>
      <c r="AR2579" s="2">
        <f t="shared" si="1003"/>
        <v>3.5659162275799672E-3</v>
      </c>
      <c r="AS2579" s="2">
        <f t="shared" si="1004"/>
        <v>7.9833945393581354E-4</v>
      </c>
      <c r="AT2579" s="2">
        <f t="shared" si="1005"/>
        <v>0</v>
      </c>
      <c r="AU2579" s="2">
        <f t="shared" si="1006"/>
        <v>3.4594709670551921E-3</v>
      </c>
      <c r="AW2579" t="s">
        <v>1639</v>
      </c>
      <c r="AX2579" t="s">
        <v>2990</v>
      </c>
      <c r="AY2579">
        <v>2</v>
      </c>
      <c r="BA2579" s="119">
        <v>47</v>
      </c>
      <c r="BB2579" s="121">
        <v>107</v>
      </c>
      <c r="BC2579" s="125">
        <f t="shared" si="997"/>
        <v>47107</v>
      </c>
      <c r="BE2579" s="7" t="s">
        <v>228</v>
      </c>
    </row>
    <row r="2580" spans="1:70" hidden="1" outlineLevel="1">
      <c r="A2580" t="s">
        <v>1302</v>
      </c>
      <c r="B2580" t="s">
        <v>2990</v>
      </c>
      <c r="C2580" s="1">
        <f t="shared" si="998"/>
        <v>10422</v>
      </c>
      <c r="D2580" s="7">
        <f>IF(N2580&gt;0, RANK(N2580,(N2580:P2580,Q2580:AE2580)),0)</f>
        <v>2</v>
      </c>
      <c r="E2580" s="7">
        <f>IF(O2580&gt;0,RANK(O2580,(N2580:P2580,Q2580:AE2580)),0)</f>
        <v>1</v>
      </c>
      <c r="F2580" s="7">
        <f>IF(P2580&gt;0,RANK(P2580,(N2580:P2580,Q2580:AE2580)),0)</f>
        <v>3</v>
      </c>
      <c r="G2580" s="1">
        <f t="shared" si="1007"/>
        <v>4004</v>
      </c>
      <c r="H2580" s="2">
        <f t="shared" si="1008"/>
        <v>0.38418729610439456</v>
      </c>
      <c r="I2580" s="2"/>
      <c r="J2580" s="2">
        <f t="shared" si="999"/>
        <v>0.30042218384187297</v>
      </c>
      <c r="K2580" s="2">
        <f t="shared" si="1000"/>
        <v>0.68460947994626753</v>
      </c>
      <c r="L2580" s="2">
        <f t="shared" si="1001"/>
        <v>7.6760698522356551E-3</v>
      </c>
      <c r="M2580" s="2">
        <f t="shared" si="1002"/>
        <v>7.2922663596237903E-3</v>
      </c>
      <c r="N2580" s="66">
        <v>3131</v>
      </c>
      <c r="O2580" s="66">
        <v>7135</v>
      </c>
      <c r="P2580" s="66">
        <v>80</v>
      </c>
      <c r="Q2580" s="66">
        <v>17</v>
      </c>
      <c r="R2580" s="66">
        <v>12</v>
      </c>
      <c r="S2580" s="66">
        <v>32</v>
      </c>
      <c r="U2580" s="66">
        <v>14</v>
      </c>
      <c r="W2580" s="66">
        <f>IF(Notes!B$31=1,IF(BR2580&gt;0,BR2580-SUM(T2580)-SUM(V2580)-SUM(Y2580:AL2580),SUM(BS2580:BY2580)),SUM(BS2580:BY2580))</f>
        <v>0</v>
      </c>
      <c r="X2580" s="66">
        <v>1</v>
      </c>
      <c r="AN2580" s="7">
        <f>IF(Q2580&gt;0,RANK(Q2580,(N2580:P2580,Q2580:AE2580)),0)</f>
        <v>5</v>
      </c>
      <c r="AO2580" s="7">
        <f>IF(R2580&gt;0,RANK(R2580,(N2580:P2580,Q2580:AE2580)),0)</f>
        <v>7</v>
      </c>
      <c r="AP2580" s="7">
        <f>IF(T2580&gt;0,RANK(T2580,(N2580:P2580,Q2580:AE2580)),0)</f>
        <v>0</v>
      </c>
      <c r="AQ2580" s="7">
        <f>IF(S2580&gt;0,RANK(S2580,(N2580:P2580,Q2580:AE2580)),0)</f>
        <v>4</v>
      </c>
      <c r="AR2580" s="2">
        <f t="shared" si="1003"/>
        <v>1.6311648436000768E-3</v>
      </c>
      <c r="AS2580" s="2">
        <f t="shared" si="1004"/>
        <v>1.1514104778353484E-3</v>
      </c>
      <c r="AT2580" s="2">
        <f t="shared" si="1005"/>
        <v>0</v>
      </c>
      <c r="AU2580" s="2">
        <f t="shared" si="1006"/>
        <v>3.0704279408942619E-3</v>
      </c>
      <c r="AW2580" t="s">
        <v>1302</v>
      </c>
      <c r="AX2580" t="s">
        <v>2990</v>
      </c>
      <c r="AY2580">
        <v>7</v>
      </c>
      <c r="BA2580" s="119">
        <v>47</v>
      </c>
      <c r="BB2580" s="121">
        <v>109</v>
      </c>
      <c r="BC2580" s="125">
        <f t="shared" si="997"/>
        <v>47109</v>
      </c>
      <c r="BE2580" s="7" t="s">
        <v>228</v>
      </c>
    </row>
    <row r="2581" spans="1:70" hidden="1" outlineLevel="1">
      <c r="A2581" t="s">
        <v>1871</v>
      </c>
      <c r="B2581" t="s">
        <v>2990</v>
      </c>
      <c r="C2581" s="1">
        <f t="shared" si="998"/>
        <v>7360</v>
      </c>
      <c r="D2581" s="7">
        <f>IF(N2581&gt;0, RANK(N2581,(N2581:P2581,Q2581:AE2581)),0)</f>
        <v>2</v>
      </c>
      <c r="E2581" s="7">
        <f>IF(O2581&gt;0,RANK(O2581,(N2581:P2581,Q2581:AE2581)),0)</f>
        <v>1</v>
      </c>
      <c r="F2581" s="7">
        <f>IF(P2581&gt;0,RANK(P2581,(N2581:P2581,Q2581:AE2581)),0)</f>
        <v>4</v>
      </c>
      <c r="G2581" s="1">
        <f t="shared" si="1007"/>
        <v>3085</v>
      </c>
      <c r="H2581" s="2">
        <f t="shared" si="1008"/>
        <v>0.41915760869565216</v>
      </c>
      <c r="I2581" s="2"/>
      <c r="J2581" s="2">
        <f t="shared" si="999"/>
        <v>0.27989130434782611</v>
      </c>
      <c r="K2581" s="2">
        <f t="shared" si="1000"/>
        <v>0.69904891304347827</v>
      </c>
      <c r="L2581" s="2">
        <f t="shared" si="1001"/>
        <v>6.114130434782609E-3</v>
      </c>
      <c r="M2581" s="2">
        <f t="shared" si="1002"/>
        <v>1.4945652173912957E-2</v>
      </c>
      <c r="N2581" s="66">
        <v>2060</v>
      </c>
      <c r="O2581" s="66">
        <v>5145</v>
      </c>
      <c r="P2581" s="66">
        <v>45</v>
      </c>
      <c r="Q2581" s="66">
        <v>29</v>
      </c>
      <c r="R2581" s="66">
        <v>10</v>
      </c>
      <c r="S2581" s="66">
        <v>59</v>
      </c>
      <c r="U2581" s="66">
        <v>6</v>
      </c>
      <c r="W2581" s="66">
        <f>IF(Notes!B$31=1,IF(BR2581&gt;0,BR2581-SUM(T2581)-SUM(V2581)-SUM(Y2581:AL2581),SUM(BS2581:BY2581)),SUM(BS2581:BY2581))</f>
        <v>0</v>
      </c>
      <c r="X2581" s="66">
        <v>6</v>
      </c>
      <c r="AN2581" s="7">
        <f>IF(Q2581&gt;0,RANK(Q2581,(N2581:P2581,Q2581:AE2581)),0)</f>
        <v>5</v>
      </c>
      <c r="AO2581" s="7">
        <f>IF(R2581&gt;0,RANK(R2581,(N2581:P2581,Q2581:AE2581)),0)</f>
        <v>6</v>
      </c>
      <c r="AP2581" s="7">
        <f>IF(T2581&gt;0,RANK(T2581,(N2581:P2581,Q2581:AE2581)),0)</f>
        <v>0</v>
      </c>
      <c r="AQ2581" s="7">
        <f>IF(S2581&gt;0,RANK(S2581,(N2581:P2581,Q2581:AE2581)),0)</f>
        <v>3</v>
      </c>
      <c r="AR2581" s="2">
        <f t="shared" si="1003"/>
        <v>3.9402173913043476E-3</v>
      </c>
      <c r="AS2581" s="2">
        <f t="shared" si="1004"/>
        <v>1.358695652173913E-3</v>
      </c>
      <c r="AT2581" s="2">
        <f t="shared" si="1005"/>
        <v>0</v>
      </c>
      <c r="AU2581" s="2">
        <f t="shared" si="1006"/>
        <v>8.0163043478260875E-3</v>
      </c>
      <c r="AW2581" t="s">
        <v>1871</v>
      </c>
      <c r="AX2581" t="s">
        <v>2990</v>
      </c>
      <c r="AY2581">
        <v>6</v>
      </c>
      <c r="BA2581" s="119">
        <v>47</v>
      </c>
      <c r="BB2581" s="121">
        <v>111</v>
      </c>
      <c r="BC2581" s="125">
        <f t="shared" si="997"/>
        <v>47111</v>
      </c>
      <c r="BE2581" s="7" t="s">
        <v>228</v>
      </c>
    </row>
    <row r="2582" spans="1:70" hidden="1" outlineLevel="1">
      <c r="A2582" t="s">
        <v>1872</v>
      </c>
      <c r="B2582" t="s">
        <v>2990</v>
      </c>
      <c r="C2582" s="1">
        <f t="shared" si="998"/>
        <v>43846</v>
      </c>
      <c r="D2582" s="7">
        <f>IF(N2582&gt;0, RANK(N2582,(N2582:P2582,Q2582:AE2582)),0)</f>
        <v>2</v>
      </c>
      <c r="E2582" s="7">
        <f>IF(O2582&gt;0,RANK(O2582,(N2582:P2582,Q2582:AE2582)),0)</f>
        <v>1</v>
      </c>
      <c r="F2582" s="7">
        <f>IF(P2582&gt;0,RANK(P2582,(N2582:P2582,Q2582:AE2582)),0)</f>
        <v>5</v>
      </c>
      <c r="G2582" s="1">
        <f t="shared" si="1007"/>
        <v>3081</v>
      </c>
      <c r="H2582" s="2">
        <f t="shared" si="1008"/>
        <v>7.0268667609360028E-2</v>
      </c>
      <c r="I2582" s="2"/>
      <c r="J2582" s="2">
        <f t="shared" si="999"/>
        <v>0.46090863476713956</v>
      </c>
      <c r="K2582" s="2">
        <f t="shared" si="1000"/>
        <v>0.53117730237649952</v>
      </c>
      <c r="L2582" s="2">
        <f t="shared" si="1001"/>
        <v>2.007024586051179E-3</v>
      </c>
      <c r="M2582" s="2">
        <f t="shared" si="1002"/>
        <v>5.9070382703096912E-3</v>
      </c>
      <c r="N2582" s="66">
        <v>20209</v>
      </c>
      <c r="O2582" s="66">
        <v>23290</v>
      </c>
      <c r="P2582" s="66">
        <v>88</v>
      </c>
      <c r="Q2582" s="66">
        <v>110</v>
      </c>
      <c r="R2582" s="66">
        <v>22</v>
      </c>
      <c r="S2582" s="66">
        <v>99</v>
      </c>
      <c r="U2582" s="66">
        <v>11</v>
      </c>
      <c r="W2582" s="66">
        <f>IF(Notes!B$31=1,IF(BR2582&gt;0,BR2582-SUM(T2582)-SUM(V2582)-SUM(Y2582:AL2582),SUM(BS2582:BY2582)),SUM(BS2582:BY2582))</f>
        <v>0</v>
      </c>
      <c r="X2582" s="66">
        <v>17</v>
      </c>
      <c r="AN2582" s="7">
        <f>IF(Q2582&gt;0,RANK(Q2582,(N2582:P2582,Q2582:AE2582)),0)</f>
        <v>3</v>
      </c>
      <c r="AO2582" s="7">
        <f>IF(R2582&gt;0,RANK(R2582,(N2582:P2582,Q2582:AE2582)),0)</f>
        <v>6</v>
      </c>
      <c r="AP2582" s="7">
        <f>IF(T2582&gt;0,RANK(T2582,(N2582:P2582,Q2582:AE2582)),0)</f>
        <v>0</v>
      </c>
      <c r="AQ2582" s="7">
        <f>IF(S2582&gt;0,RANK(S2582,(N2582:P2582,Q2582:AE2582)),0)</f>
        <v>4</v>
      </c>
      <c r="AR2582" s="2">
        <f t="shared" si="1003"/>
        <v>2.5087807325639738E-3</v>
      </c>
      <c r="AS2582" s="2">
        <f t="shared" si="1004"/>
        <v>5.0175614651279475E-4</v>
      </c>
      <c r="AT2582" s="2">
        <f t="shared" si="1005"/>
        <v>0</v>
      </c>
      <c r="AU2582" s="2">
        <f t="shared" si="1006"/>
        <v>2.2579026593075764E-3</v>
      </c>
      <c r="AW2582" t="s">
        <v>1872</v>
      </c>
      <c r="AX2582" t="s">
        <v>2990</v>
      </c>
      <c r="AY2582">
        <v>8</v>
      </c>
      <c r="BA2582" s="119">
        <v>47</v>
      </c>
      <c r="BB2582" s="121">
        <v>113</v>
      </c>
      <c r="BC2582" s="125">
        <f t="shared" si="997"/>
        <v>47113</v>
      </c>
      <c r="BE2582" s="7" t="s">
        <v>228</v>
      </c>
    </row>
    <row r="2583" spans="1:70" hidden="1" outlineLevel="1">
      <c r="A2583" t="s">
        <v>3367</v>
      </c>
      <c r="B2583" t="s">
        <v>2990</v>
      </c>
      <c r="C2583" s="1">
        <f t="shared" si="998"/>
        <v>11437</v>
      </c>
      <c r="D2583" s="7">
        <f>IF(N2583&gt;0, RANK(N2583,(N2583:P2583,Q2583:AE2583)),0)</f>
        <v>2</v>
      </c>
      <c r="E2583" s="7">
        <f>IF(O2583&gt;0,RANK(O2583,(N2583:P2583,Q2583:AE2583)),0)</f>
        <v>1</v>
      </c>
      <c r="F2583" s="7">
        <f>IF(P2583&gt;0,RANK(P2583,(N2583:P2583,Q2583:AE2583)),0)</f>
        <v>3</v>
      </c>
      <c r="G2583" s="1">
        <f t="shared" si="1007"/>
        <v>2240</v>
      </c>
      <c r="H2583" s="2">
        <f t="shared" si="1008"/>
        <v>0.1958555565270613</v>
      </c>
      <c r="I2583" s="2"/>
      <c r="J2583" s="2">
        <f t="shared" si="999"/>
        <v>0.39398443647809739</v>
      </c>
      <c r="K2583" s="2">
        <f t="shared" si="1000"/>
        <v>0.58983999300515866</v>
      </c>
      <c r="L2583" s="2">
        <f t="shared" si="1001"/>
        <v>6.0330506251639413E-3</v>
      </c>
      <c r="M2583" s="2">
        <f t="shared" si="1002"/>
        <v>1.0142519891580068E-2</v>
      </c>
      <c r="N2583" s="66">
        <v>4506</v>
      </c>
      <c r="O2583" s="66">
        <v>6746</v>
      </c>
      <c r="P2583" s="66">
        <v>69</v>
      </c>
      <c r="Q2583" s="66">
        <v>49</v>
      </c>
      <c r="R2583" s="66">
        <v>12</v>
      </c>
      <c r="S2583" s="66">
        <v>40</v>
      </c>
      <c r="U2583" s="66">
        <v>8</v>
      </c>
      <c r="W2583" s="66">
        <f>IF(Notes!B$31=1,IF(BR2583&gt;0,BR2583-SUM(T2583)-SUM(V2583)-SUM(Y2583:AL2583),SUM(BS2583:BY2583)),SUM(BS2583:BY2583))</f>
        <v>0</v>
      </c>
      <c r="X2583" s="66">
        <v>7</v>
      </c>
      <c r="AN2583" s="7">
        <f>IF(Q2583&gt;0,RANK(Q2583,(N2583:P2583,Q2583:AE2583)),0)</f>
        <v>4</v>
      </c>
      <c r="AO2583" s="7">
        <f>IF(R2583&gt;0,RANK(R2583,(N2583:P2583,Q2583:AE2583)),0)</f>
        <v>6</v>
      </c>
      <c r="AP2583" s="7">
        <f>IF(T2583&gt;0,RANK(T2583,(N2583:P2583,Q2583:AE2583)),0)</f>
        <v>0</v>
      </c>
      <c r="AQ2583" s="7">
        <f>IF(S2583&gt;0,RANK(S2583,(N2583:P2583,Q2583:AE2583)),0)</f>
        <v>5</v>
      </c>
      <c r="AR2583" s="2">
        <f t="shared" si="1003"/>
        <v>4.2843402990294654E-3</v>
      </c>
      <c r="AS2583" s="2">
        <f t="shared" si="1004"/>
        <v>1.0492261956806855E-3</v>
      </c>
      <c r="AT2583" s="2">
        <f t="shared" si="1005"/>
        <v>0</v>
      </c>
      <c r="AU2583" s="2">
        <f t="shared" si="1006"/>
        <v>3.4974206522689517E-3</v>
      </c>
      <c r="AW2583" t="s">
        <v>3367</v>
      </c>
      <c r="AX2583" t="s">
        <v>2990</v>
      </c>
      <c r="AY2583">
        <v>4</v>
      </c>
      <c r="BA2583" s="119">
        <v>47</v>
      </c>
      <c r="BB2583" s="121">
        <v>115</v>
      </c>
      <c r="BC2583" s="125">
        <f t="shared" si="997"/>
        <v>47115</v>
      </c>
      <c r="BE2583" s="7" t="s">
        <v>228</v>
      </c>
    </row>
    <row r="2584" spans="1:70" hidden="1" outlineLevel="1">
      <c r="A2584" t="s">
        <v>3230</v>
      </c>
      <c r="B2584" t="s">
        <v>2990</v>
      </c>
      <c r="C2584" s="1">
        <f t="shared" si="998"/>
        <v>11289</v>
      </c>
      <c r="D2584" s="7">
        <f>IF(N2584&gt;0, RANK(N2584,(N2584:P2584,Q2584:AE2584)),0)</f>
        <v>2</v>
      </c>
      <c r="E2584" s="7">
        <f>IF(O2584&gt;0,RANK(O2584,(N2584:P2584,Q2584:AE2584)),0)</f>
        <v>1</v>
      </c>
      <c r="F2584" s="7">
        <f>IF(P2584&gt;0,RANK(P2584,(N2584:P2584,Q2584:AE2584)),0)</f>
        <v>3</v>
      </c>
      <c r="G2584" s="1">
        <f t="shared" si="1007"/>
        <v>2435</v>
      </c>
      <c r="H2584" s="2">
        <f t="shared" si="1008"/>
        <v>0.21569669589866242</v>
      </c>
      <c r="I2584" s="2"/>
      <c r="J2584" s="2">
        <f t="shared" si="999"/>
        <v>0.38267339888386925</v>
      </c>
      <c r="K2584" s="2">
        <f t="shared" si="1000"/>
        <v>0.59837009478253167</v>
      </c>
      <c r="L2584" s="2">
        <f t="shared" si="1001"/>
        <v>7.7951988661528922E-3</v>
      </c>
      <c r="M2584" s="2">
        <f t="shared" si="1002"/>
        <v>1.1161307467446129E-2</v>
      </c>
      <c r="N2584" s="66">
        <v>4320</v>
      </c>
      <c r="O2584" s="66">
        <v>6755</v>
      </c>
      <c r="P2584" s="66">
        <v>88</v>
      </c>
      <c r="Q2584" s="66">
        <v>49</v>
      </c>
      <c r="R2584" s="66">
        <v>13</v>
      </c>
      <c r="S2584" s="66">
        <v>46</v>
      </c>
      <c r="U2584" s="66">
        <v>8</v>
      </c>
      <c r="W2584" s="66">
        <f>IF(Notes!B$31=1,IF(BR2584&gt;0,BR2584-SUM(T2584)-SUM(V2584)-SUM(Y2584:AL2584),SUM(BS2584:BY2584)),SUM(BS2584:BY2584))</f>
        <v>0</v>
      </c>
      <c r="X2584" s="66">
        <v>10</v>
      </c>
      <c r="AN2584" s="7">
        <f>IF(Q2584&gt;0,RANK(Q2584,(N2584:P2584,Q2584:AE2584)),0)</f>
        <v>4</v>
      </c>
      <c r="AO2584" s="7">
        <f>IF(R2584&gt;0,RANK(R2584,(N2584:P2584,Q2584:AE2584)),0)</f>
        <v>6</v>
      </c>
      <c r="AP2584" s="7">
        <f>IF(T2584&gt;0,RANK(T2584,(N2584:P2584,Q2584:AE2584)),0)</f>
        <v>0</v>
      </c>
      <c r="AQ2584" s="7">
        <f>IF(S2584&gt;0,RANK(S2584,(N2584:P2584,Q2584:AE2584)),0)</f>
        <v>5</v>
      </c>
      <c r="AR2584" s="2">
        <f t="shared" si="1003"/>
        <v>4.3405084595624062E-3</v>
      </c>
      <c r="AS2584" s="2">
        <f t="shared" si="1004"/>
        <v>1.1515634688634955E-3</v>
      </c>
      <c r="AT2584" s="2">
        <f t="shared" si="1005"/>
        <v>0</v>
      </c>
      <c r="AU2584" s="2">
        <f t="shared" si="1006"/>
        <v>4.0747630436708303E-3</v>
      </c>
      <c r="AW2584" t="s">
        <v>3230</v>
      </c>
      <c r="AX2584" t="s">
        <v>2990</v>
      </c>
      <c r="AY2584">
        <v>6</v>
      </c>
      <c r="BA2584" s="119">
        <v>47</v>
      </c>
      <c r="BB2584" s="121">
        <v>117</v>
      </c>
      <c r="BC2584" s="125">
        <f t="shared" si="997"/>
        <v>47117</v>
      </c>
      <c r="BE2584" s="7" t="s">
        <v>228</v>
      </c>
    </row>
    <row r="2585" spans="1:70" hidden="1" outlineLevel="1">
      <c r="A2585" t="s">
        <v>1624</v>
      </c>
      <c r="B2585" t="s">
        <v>2990</v>
      </c>
      <c r="C2585" s="1">
        <f t="shared" si="998"/>
        <v>33767</v>
      </c>
      <c r="D2585" s="7">
        <f>IF(N2585&gt;0, RANK(N2585,(N2585:P2585,Q2585:AE2585)),0)</f>
        <v>2</v>
      </c>
      <c r="E2585" s="7">
        <f>IF(O2585&gt;0,RANK(O2585,(N2585:P2585,Q2585:AE2585)),0)</f>
        <v>1</v>
      </c>
      <c r="F2585" s="7">
        <f>IF(P2585&gt;0,RANK(P2585,(N2585:P2585,Q2585:AE2585)),0)</f>
        <v>3</v>
      </c>
      <c r="G2585" s="1">
        <f t="shared" si="1007"/>
        <v>7230</v>
      </c>
      <c r="H2585" s="2">
        <f t="shared" si="1008"/>
        <v>0.21411437202001954</v>
      </c>
      <c r="I2585" s="2"/>
      <c r="J2585" s="2">
        <f t="shared" si="999"/>
        <v>0.38670891698996063</v>
      </c>
      <c r="K2585" s="2">
        <f t="shared" si="1000"/>
        <v>0.60082328900998017</v>
      </c>
      <c r="L2585" s="2">
        <f t="shared" si="1001"/>
        <v>4.501436313560577E-3</v>
      </c>
      <c r="M2585" s="2">
        <f t="shared" si="1002"/>
        <v>7.9663576864985736E-3</v>
      </c>
      <c r="N2585" s="66">
        <v>13058</v>
      </c>
      <c r="O2585" s="66">
        <v>20288</v>
      </c>
      <c r="P2585" s="66">
        <v>152</v>
      </c>
      <c r="Q2585" s="66">
        <v>106</v>
      </c>
      <c r="R2585" s="66">
        <v>35</v>
      </c>
      <c r="S2585" s="66">
        <v>105</v>
      </c>
      <c r="U2585" s="66">
        <v>14</v>
      </c>
      <c r="W2585" s="66">
        <f>IF(Notes!B$31=1,IF(BR2585&gt;0,BR2585-SUM(T2585)-SUM(V2585)-SUM(Y2585:AL2585),SUM(BS2585:BY2585)),SUM(BS2585:BY2585))</f>
        <v>0</v>
      </c>
      <c r="X2585" s="66">
        <v>9</v>
      </c>
      <c r="AN2585" s="7">
        <f>IF(Q2585&gt;0,RANK(Q2585,(N2585:P2585,Q2585:AE2585)),0)</f>
        <v>4</v>
      </c>
      <c r="AO2585" s="7">
        <f>IF(R2585&gt;0,RANK(R2585,(N2585:P2585,Q2585:AE2585)),0)</f>
        <v>6</v>
      </c>
      <c r="AP2585" s="7">
        <f>IF(T2585&gt;0,RANK(T2585,(N2585:P2585,Q2585:AE2585)),0)</f>
        <v>0</v>
      </c>
      <c r="AQ2585" s="7">
        <f>IF(S2585&gt;0,RANK(S2585,(N2585:P2585,Q2585:AE2585)),0)</f>
        <v>5</v>
      </c>
      <c r="AR2585" s="2">
        <f t="shared" si="1003"/>
        <v>3.1391595344567179E-3</v>
      </c>
      <c r="AS2585" s="2">
        <f t="shared" si="1004"/>
        <v>1.0365149406225012E-3</v>
      </c>
      <c r="AT2585" s="2">
        <f t="shared" si="1005"/>
        <v>0</v>
      </c>
      <c r="AU2585" s="2">
        <f t="shared" si="1006"/>
        <v>3.1095448218675039E-3</v>
      </c>
      <c r="AW2585" t="s">
        <v>1624</v>
      </c>
      <c r="AX2585" t="s">
        <v>2990</v>
      </c>
      <c r="AY2585">
        <v>4</v>
      </c>
      <c r="BA2585" s="119">
        <v>47</v>
      </c>
      <c r="BB2585" s="121">
        <v>119</v>
      </c>
      <c r="BC2585" s="125">
        <f t="shared" si="997"/>
        <v>47119</v>
      </c>
      <c r="BE2585" s="7" t="s">
        <v>228</v>
      </c>
    </row>
    <row r="2586" spans="1:70" hidden="1" outlineLevel="1">
      <c r="A2586" t="s">
        <v>1676</v>
      </c>
      <c r="B2586" t="s">
        <v>2990</v>
      </c>
      <c r="C2586" s="1">
        <f t="shared" si="998"/>
        <v>4237</v>
      </c>
      <c r="D2586" s="7">
        <f>IF(N2586&gt;0, RANK(N2586,(N2586:P2586,Q2586:AE2586)),0)</f>
        <v>2</v>
      </c>
      <c r="E2586" s="7">
        <f>IF(O2586&gt;0,RANK(O2586,(N2586:P2586,Q2586:AE2586)),0)</f>
        <v>1</v>
      </c>
      <c r="F2586" s="7">
        <f>IF(P2586&gt;0,RANK(P2586,(N2586:P2586,Q2586:AE2586)),0)</f>
        <v>3</v>
      </c>
      <c r="G2586" s="1">
        <f t="shared" si="1007"/>
        <v>1425</v>
      </c>
      <c r="H2586" s="2">
        <f t="shared" si="1008"/>
        <v>0.33632286995515698</v>
      </c>
      <c r="I2586" s="2"/>
      <c r="J2586" s="2">
        <f t="shared" si="999"/>
        <v>0.32381401935331605</v>
      </c>
      <c r="K2586" s="2">
        <f t="shared" si="1000"/>
        <v>0.66013688930847303</v>
      </c>
      <c r="L2586" s="2">
        <f t="shared" si="1001"/>
        <v>6.6084493745574699E-3</v>
      </c>
      <c r="M2586" s="2">
        <f t="shared" si="1002"/>
        <v>9.4406419636533928E-3</v>
      </c>
      <c r="N2586" s="66">
        <v>1372</v>
      </c>
      <c r="O2586" s="66">
        <v>2797</v>
      </c>
      <c r="P2586" s="66">
        <v>28</v>
      </c>
      <c r="Q2586" s="66">
        <v>14</v>
      </c>
      <c r="R2586" s="66">
        <v>4</v>
      </c>
      <c r="S2586" s="66">
        <v>17</v>
      </c>
      <c r="U2586" s="66">
        <v>1</v>
      </c>
      <c r="W2586" s="66">
        <f>IF(Notes!B$31=1,IF(BR2586&gt;0,BR2586-SUM(T2586)-SUM(V2586)-SUM(Y2586:AL2586),SUM(BS2586:BY2586)),SUM(BS2586:BY2586))</f>
        <v>0</v>
      </c>
      <c r="X2586" s="66">
        <v>4</v>
      </c>
      <c r="AN2586" s="7">
        <f>IF(Q2586&gt;0,RANK(Q2586,(N2586:P2586,Q2586:AE2586)),0)</f>
        <v>5</v>
      </c>
      <c r="AO2586" s="7">
        <f>IF(R2586&gt;0,RANK(R2586,(N2586:P2586,Q2586:AE2586)),0)</f>
        <v>6</v>
      </c>
      <c r="AP2586" s="7">
        <f>IF(T2586&gt;0,RANK(T2586,(N2586:P2586,Q2586:AE2586)),0)</f>
        <v>0</v>
      </c>
      <c r="AQ2586" s="7">
        <f>IF(S2586&gt;0,RANK(S2586,(N2586:P2586,Q2586:AE2586)),0)</f>
        <v>4</v>
      </c>
      <c r="AR2586" s="2">
        <f t="shared" si="1003"/>
        <v>3.3042246872787349E-3</v>
      </c>
      <c r="AS2586" s="2">
        <f t="shared" si="1004"/>
        <v>9.4406419636535279E-4</v>
      </c>
      <c r="AT2586" s="2">
        <f t="shared" si="1005"/>
        <v>0</v>
      </c>
      <c r="AU2586" s="2">
        <f t="shared" si="1006"/>
        <v>4.0122728345527497E-3</v>
      </c>
      <c r="AW2586" t="s">
        <v>1676</v>
      </c>
      <c r="AX2586" t="s">
        <v>2990</v>
      </c>
      <c r="AY2586">
        <v>3</v>
      </c>
      <c r="BA2586" s="119">
        <v>47</v>
      </c>
      <c r="BB2586" s="121">
        <v>121</v>
      </c>
      <c r="BC2586" s="125">
        <f t="shared" si="997"/>
        <v>47121</v>
      </c>
      <c r="BE2586" s="7" t="s">
        <v>228</v>
      </c>
    </row>
    <row r="2587" spans="1:70" hidden="1" outlineLevel="1">
      <c r="A2587" t="s">
        <v>1749</v>
      </c>
      <c r="B2587" t="s">
        <v>2990</v>
      </c>
      <c r="C2587" s="1">
        <f t="shared" si="998"/>
        <v>16777</v>
      </c>
      <c r="D2587" s="7">
        <f>IF(N2587&gt;0, RANK(N2587,(N2587:P2587,Q2587:AE2587)),0)</f>
        <v>2</v>
      </c>
      <c r="E2587" s="7">
        <f>IF(O2587&gt;0,RANK(O2587,(N2587:P2587,Q2587:AE2587)),0)</f>
        <v>1</v>
      </c>
      <c r="F2587" s="7">
        <f>IF(P2587&gt;0,RANK(P2587,(N2587:P2587,Q2587:AE2587)),0)</f>
        <v>3</v>
      </c>
      <c r="G2587" s="1">
        <f t="shared" si="1007"/>
        <v>6431</v>
      </c>
      <c r="H2587" s="2">
        <f t="shared" si="1008"/>
        <v>0.38332240567443526</v>
      </c>
      <c r="I2587" s="2"/>
      <c r="J2587" s="2">
        <f t="shared" si="999"/>
        <v>0.30118614770221136</v>
      </c>
      <c r="K2587" s="2">
        <f t="shared" si="1000"/>
        <v>0.68450855337664662</v>
      </c>
      <c r="L2587" s="2">
        <f t="shared" si="1001"/>
        <v>4.8876437980568633E-3</v>
      </c>
      <c r="M2587" s="2">
        <f t="shared" si="1002"/>
        <v>9.4176551230852092E-3</v>
      </c>
      <c r="N2587" s="66">
        <v>5053</v>
      </c>
      <c r="O2587" s="66">
        <v>11484</v>
      </c>
      <c r="P2587" s="66">
        <v>82</v>
      </c>
      <c r="Q2587" s="66">
        <v>66</v>
      </c>
      <c r="R2587" s="66">
        <v>19</v>
      </c>
      <c r="S2587" s="66">
        <v>56</v>
      </c>
      <c r="U2587" s="66">
        <v>9</v>
      </c>
      <c r="W2587" s="66">
        <f>IF(Notes!B$31=1,IF(BR2587&gt;0,BR2587-SUM(T2587)-SUM(V2587)-SUM(Y2587:AL2587),SUM(BS2587:BY2587)),SUM(BS2587:BY2587))</f>
        <v>0</v>
      </c>
      <c r="X2587" s="66">
        <v>8</v>
      </c>
      <c r="AN2587" s="7">
        <f>IF(Q2587&gt;0,RANK(Q2587,(N2587:P2587,Q2587:AE2587)),0)</f>
        <v>4</v>
      </c>
      <c r="AO2587" s="7">
        <f>IF(R2587&gt;0,RANK(R2587,(N2587:P2587,Q2587:AE2587)),0)</f>
        <v>6</v>
      </c>
      <c r="AP2587" s="7">
        <f>IF(T2587&gt;0,RANK(T2587,(N2587:P2587,Q2587:AE2587)),0)</f>
        <v>0</v>
      </c>
      <c r="AQ2587" s="7">
        <f>IF(S2587&gt;0,RANK(S2587,(N2587:P2587,Q2587:AE2587)),0)</f>
        <v>5</v>
      </c>
      <c r="AR2587" s="2">
        <f t="shared" si="1003"/>
        <v>3.933957203314061E-3</v>
      </c>
      <c r="AS2587" s="2">
        <f t="shared" si="1004"/>
        <v>1.1325028312570782E-3</v>
      </c>
      <c r="AT2587" s="2">
        <f t="shared" si="1005"/>
        <v>0</v>
      </c>
      <c r="AU2587" s="2">
        <f t="shared" si="1006"/>
        <v>3.3379030815998091E-3</v>
      </c>
      <c r="AW2587" t="s">
        <v>1749</v>
      </c>
      <c r="AX2587" t="s">
        <v>2990</v>
      </c>
      <c r="AY2587">
        <v>2</v>
      </c>
      <c r="BA2587" s="119">
        <v>47</v>
      </c>
      <c r="BB2587" s="121">
        <v>123</v>
      </c>
      <c r="BC2587" s="125">
        <f t="shared" si="997"/>
        <v>47123</v>
      </c>
      <c r="BE2587" s="7" t="s">
        <v>228</v>
      </c>
    </row>
    <row r="2588" spans="1:70" hidden="1" outlineLevel="1">
      <c r="A2588" t="s">
        <v>1426</v>
      </c>
      <c r="B2588" t="s">
        <v>2990</v>
      </c>
      <c r="C2588" s="1">
        <f t="shared" si="998"/>
        <v>56518</v>
      </c>
      <c r="D2588" s="7">
        <f>IF(N2588&gt;0, RANK(N2588,(N2588:P2588,Q2588:AE2588)),0)</f>
        <v>2</v>
      </c>
      <c r="E2588" s="7">
        <f>IF(O2588&gt;0,RANK(O2588,(N2588:P2588,Q2588:AE2588)),0)</f>
        <v>1</v>
      </c>
      <c r="F2588" s="7">
        <f>IF(P2588&gt;0,RANK(P2588,(N2588:P2588,Q2588:AE2588)),0)</f>
        <v>3</v>
      </c>
      <c r="G2588" s="1">
        <f t="shared" si="1007"/>
        <v>4459</v>
      </c>
      <c r="H2588" s="2">
        <f t="shared" si="1008"/>
        <v>7.8895219222194696E-2</v>
      </c>
      <c r="I2588" s="2"/>
      <c r="J2588" s="2">
        <f t="shared" si="999"/>
        <v>0.45500548497823701</v>
      </c>
      <c r="K2588" s="2">
        <f t="shared" si="1000"/>
        <v>0.53390070420043167</v>
      </c>
      <c r="L2588" s="2">
        <f t="shared" si="1001"/>
        <v>3.9810325913868152E-3</v>
      </c>
      <c r="M2588" s="2">
        <f t="shared" si="1002"/>
        <v>7.1127782299445028E-3</v>
      </c>
      <c r="N2588" s="66">
        <v>25716</v>
      </c>
      <c r="O2588" s="66">
        <v>30175</v>
      </c>
      <c r="P2588" s="66">
        <v>225</v>
      </c>
      <c r="Q2588" s="66">
        <v>144</v>
      </c>
      <c r="R2588" s="66">
        <v>73</v>
      </c>
      <c r="S2588" s="66">
        <v>145</v>
      </c>
      <c r="U2588" s="66">
        <v>23</v>
      </c>
      <c r="W2588" s="66">
        <f>IF(Notes!B$31=1,IF(BR2588&gt;0,BR2588-SUM(T2588)-SUM(V2588)-SUM(Y2588:AL2588),SUM(BS2588:BY2588)),SUM(BS2588:BY2588))</f>
        <v>0</v>
      </c>
      <c r="X2588" s="66">
        <v>17</v>
      </c>
      <c r="AN2588" s="7">
        <f>IF(Q2588&gt;0,RANK(Q2588,(N2588:P2588,Q2588:AE2588)),0)</f>
        <v>5</v>
      </c>
      <c r="AO2588" s="7">
        <f>IF(R2588&gt;0,RANK(R2588,(N2588:P2588,Q2588:AE2588)),0)</f>
        <v>6</v>
      </c>
      <c r="AP2588" s="7">
        <f>IF(T2588&gt;0,RANK(T2588,(N2588:P2588,Q2588:AE2588)),0)</f>
        <v>0</v>
      </c>
      <c r="AQ2588" s="7">
        <f>IF(S2588&gt;0,RANK(S2588,(N2588:P2588,Q2588:AE2588)),0)</f>
        <v>4</v>
      </c>
      <c r="AR2588" s="2">
        <f t="shared" si="1003"/>
        <v>2.5478608584875613E-3</v>
      </c>
      <c r="AS2588" s="2">
        <f t="shared" si="1004"/>
        <v>1.2916239074277221E-3</v>
      </c>
      <c r="AT2588" s="2">
        <f t="shared" si="1005"/>
        <v>0</v>
      </c>
      <c r="AU2588" s="2">
        <f t="shared" si="1006"/>
        <v>2.565554336671503E-3</v>
      </c>
      <c r="AW2588" t="s">
        <v>1426</v>
      </c>
      <c r="AX2588" t="s">
        <v>2990</v>
      </c>
      <c r="AY2588">
        <v>0</v>
      </c>
      <c r="BA2588" s="119">
        <v>47</v>
      </c>
      <c r="BB2588" s="121">
        <v>125</v>
      </c>
      <c r="BC2588" s="125">
        <f t="shared" si="997"/>
        <v>47125</v>
      </c>
      <c r="BE2588" s="7" t="s">
        <v>228</v>
      </c>
      <c r="BR2588" s="1">
        <v>121</v>
      </c>
    </row>
    <row r="2589" spans="1:70" hidden="1" outlineLevel="1">
      <c r="A2589" t="s">
        <v>1303</v>
      </c>
      <c r="B2589" t="s">
        <v>2990</v>
      </c>
      <c r="C2589" s="1">
        <f t="shared" si="998"/>
        <v>2952</v>
      </c>
      <c r="D2589" s="7">
        <f>IF(N2589&gt;0, RANK(N2589,(N2589:P2589,Q2589:AE2589)),0)</f>
        <v>2</v>
      </c>
      <c r="E2589" s="7">
        <f>IF(O2589&gt;0,RANK(O2589,(N2589:P2589,Q2589:AE2589)),0)</f>
        <v>1</v>
      </c>
      <c r="F2589" s="7">
        <f>IF(P2589&gt;0,RANK(P2589,(N2589:P2589,Q2589:AE2589)),0)</f>
        <v>3</v>
      </c>
      <c r="G2589" s="1">
        <f t="shared" si="1007"/>
        <v>1129</v>
      </c>
      <c r="H2589" s="2">
        <f t="shared" si="1008"/>
        <v>0.38245257452574527</v>
      </c>
      <c r="I2589" s="2"/>
      <c r="J2589" s="2">
        <f t="shared" si="999"/>
        <v>0.29844173441734417</v>
      </c>
      <c r="K2589" s="2">
        <f t="shared" si="1000"/>
        <v>0.68089430894308944</v>
      </c>
      <c r="L2589" s="2">
        <f t="shared" si="1001"/>
        <v>7.7913279132791327E-3</v>
      </c>
      <c r="M2589" s="2">
        <f t="shared" si="1002"/>
        <v>1.2872628726287194E-2</v>
      </c>
      <c r="N2589" s="66">
        <v>881</v>
      </c>
      <c r="O2589" s="66">
        <v>2010</v>
      </c>
      <c r="P2589" s="66">
        <v>23</v>
      </c>
      <c r="Q2589" s="66">
        <v>13</v>
      </c>
      <c r="R2589" s="66">
        <v>2</v>
      </c>
      <c r="S2589" s="66">
        <v>16</v>
      </c>
      <c r="U2589" s="66">
        <v>6</v>
      </c>
      <c r="W2589" s="66">
        <f>IF(Notes!B$31=1,IF(BR2589&gt;0,BR2589-SUM(T2589)-SUM(V2589)-SUM(Y2589:AL2589),SUM(BS2589:BY2589)),SUM(BS2589:BY2589))</f>
        <v>0</v>
      </c>
      <c r="X2589" s="66">
        <v>1</v>
      </c>
      <c r="AN2589" s="7">
        <f>IF(Q2589&gt;0,RANK(Q2589,(N2589:P2589,Q2589:AE2589)),0)</f>
        <v>5</v>
      </c>
      <c r="AO2589" s="7">
        <f>IF(R2589&gt;0,RANK(R2589,(N2589:P2589,Q2589:AE2589)),0)</f>
        <v>7</v>
      </c>
      <c r="AP2589" s="7">
        <f>IF(T2589&gt;0,RANK(T2589,(N2589:P2589,Q2589:AE2589)),0)</f>
        <v>0</v>
      </c>
      <c r="AQ2589" s="7">
        <f>IF(S2589&gt;0,RANK(S2589,(N2589:P2589,Q2589:AE2589)),0)</f>
        <v>4</v>
      </c>
      <c r="AR2589" s="2">
        <f t="shared" si="1003"/>
        <v>4.4037940379403791E-3</v>
      </c>
      <c r="AS2589" s="2">
        <f t="shared" si="1004"/>
        <v>6.7750677506775068E-4</v>
      </c>
      <c r="AT2589" s="2">
        <f t="shared" si="1005"/>
        <v>0</v>
      </c>
      <c r="AU2589" s="2">
        <f t="shared" si="1006"/>
        <v>5.4200542005420054E-3</v>
      </c>
      <c r="AW2589" t="s">
        <v>1303</v>
      </c>
      <c r="AX2589" t="s">
        <v>2990</v>
      </c>
      <c r="AY2589">
        <v>4</v>
      </c>
      <c r="BA2589" s="119">
        <v>47</v>
      </c>
      <c r="BB2589" s="121">
        <v>127</v>
      </c>
      <c r="BC2589" s="125">
        <f t="shared" si="997"/>
        <v>47127</v>
      </c>
      <c r="BE2589" s="7" t="s">
        <v>228</v>
      </c>
    </row>
    <row r="2590" spans="1:70" hidden="1" outlineLevel="1">
      <c r="A2590" t="s">
        <v>1298</v>
      </c>
      <c r="B2590" t="s">
        <v>2990</v>
      </c>
      <c r="C2590" s="1">
        <f t="shared" ref="C2590:C2621" si="1009">SUM(N2590:AL2590)</f>
        <v>6822</v>
      </c>
      <c r="D2590" s="7">
        <f>IF(N2590&gt;0, RANK(N2590,(N2590:P2590,Q2590:AE2590)),0)</f>
        <v>2</v>
      </c>
      <c r="E2590" s="7">
        <f>IF(O2590&gt;0,RANK(O2590,(N2590:P2590,Q2590:AE2590)),0)</f>
        <v>1</v>
      </c>
      <c r="F2590" s="7">
        <f>IF(P2590&gt;0,RANK(P2590,(N2590:P2590,Q2590:AE2590)),0)</f>
        <v>4</v>
      </c>
      <c r="G2590" s="1">
        <f t="shared" si="1007"/>
        <v>2748</v>
      </c>
      <c r="H2590" s="2">
        <f t="shared" si="1008"/>
        <v>0.40281442392260336</v>
      </c>
      <c r="I2590" s="2"/>
      <c r="J2590" s="2">
        <f t="shared" ref="J2590:J2621" si="1010">IF($C2590=0,"-",N2590/$C2590)</f>
        <v>0.28862503664614481</v>
      </c>
      <c r="K2590" s="2">
        <f t="shared" ref="K2590:K2621" si="1011">IF($C2590=0,"-",O2590/$C2590)</f>
        <v>0.69143946056874817</v>
      </c>
      <c r="L2590" s="2">
        <f t="shared" ref="L2590:L2621" si="1012">IF($C2590=0,"-",P2590/$C2590)</f>
        <v>5.4236294341835243E-3</v>
      </c>
      <c r="M2590" s="2">
        <f t="shared" ref="M2590:M2621" si="1013">IF(C2590=0,"-",(1-J2590-K2590-L2590))</f>
        <v>1.4511873350923504E-2</v>
      </c>
      <c r="N2590" s="66">
        <v>1969</v>
      </c>
      <c r="O2590" s="66">
        <v>4717</v>
      </c>
      <c r="P2590" s="66">
        <v>37</v>
      </c>
      <c r="Q2590" s="66">
        <v>23</v>
      </c>
      <c r="R2590" s="66">
        <v>20</v>
      </c>
      <c r="S2590" s="66">
        <v>43</v>
      </c>
      <c r="U2590" s="66">
        <v>6</v>
      </c>
      <c r="W2590" s="66">
        <f>IF(Notes!B$31=1,IF(BR2590&gt;0,BR2590-SUM(T2590)-SUM(V2590)-SUM(Y2590:AL2590),SUM(BS2590:BY2590)),SUM(BS2590:BY2590))</f>
        <v>0</v>
      </c>
      <c r="X2590" s="66">
        <v>7</v>
      </c>
      <c r="AN2590" s="7">
        <f>IF(Q2590&gt;0,RANK(Q2590,(N2590:P2590,Q2590:AE2590)),0)</f>
        <v>5</v>
      </c>
      <c r="AO2590" s="7">
        <f>IF(R2590&gt;0,RANK(R2590,(N2590:P2590,Q2590:AE2590)),0)</f>
        <v>6</v>
      </c>
      <c r="AP2590" s="7">
        <f>IF(T2590&gt;0,RANK(T2590,(N2590:P2590,Q2590:AE2590)),0)</f>
        <v>0</v>
      </c>
      <c r="AQ2590" s="7">
        <f>IF(S2590&gt;0,RANK(S2590,(N2590:P2590,Q2590:AE2590)),0)</f>
        <v>3</v>
      </c>
      <c r="AR2590" s="2">
        <f t="shared" ref="AR2590:AR2621" si="1014">IF($C2590=0,"-",Q2590/$C2590)</f>
        <v>3.3714453239519202E-3</v>
      </c>
      <c r="AS2590" s="2">
        <f t="shared" ref="AS2590:AS2621" si="1015">IF($C2590=0,"-",R2590/$C2590)</f>
        <v>2.9316915860451479E-3</v>
      </c>
      <c r="AT2590" s="2">
        <f t="shared" ref="AT2590:AT2621" si="1016">IF($C2590=0,"-",T2590/$C2590)</f>
        <v>0</v>
      </c>
      <c r="AU2590" s="2">
        <f t="shared" ref="AU2590:AU2621" si="1017">IF($C2590=0,"-",S2590/$C2590)</f>
        <v>6.3031369099970681E-3</v>
      </c>
      <c r="AW2590" t="s">
        <v>1298</v>
      </c>
      <c r="AX2590" t="s">
        <v>2990</v>
      </c>
      <c r="AY2590">
        <v>4</v>
      </c>
      <c r="BA2590" s="119">
        <v>47</v>
      </c>
      <c r="BB2590" s="121">
        <v>129</v>
      </c>
      <c r="BC2590" s="125">
        <f t="shared" si="997"/>
        <v>47129</v>
      </c>
      <c r="BE2590" s="7" t="s">
        <v>228</v>
      </c>
    </row>
    <row r="2591" spans="1:70" hidden="1" outlineLevel="1">
      <c r="A2591" t="s">
        <v>1062</v>
      </c>
      <c r="B2591" t="s">
        <v>2990</v>
      </c>
      <c r="C2591" s="1">
        <f t="shared" si="1009"/>
        <v>13392</v>
      </c>
      <c r="D2591" s="7">
        <f>IF(N2591&gt;0, RANK(N2591,(N2591:P2591,Q2591:AE2591)),0)</f>
        <v>2</v>
      </c>
      <c r="E2591" s="7">
        <f>IF(O2591&gt;0,RANK(O2591,(N2591:P2591,Q2591:AE2591)),0)</f>
        <v>1</v>
      </c>
      <c r="F2591" s="7">
        <f>IF(P2591&gt;0,RANK(P2591,(N2591:P2591,Q2591:AE2591)),0)</f>
        <v>3</v>
      </c>
      <c r="G2591" s="1">
        <f t="shared" si="1007"/>
        <v>4565</v>
      </c>
      <c r="H2591" s="2">
        <f t="shared" si="1008"/>
        <v>0.34087514934289126</v>
      </c>
      <c r="I2591" s="2"/>
      <c r="J2591" s="2">
        <f t="shared" si="1010"/>
        <v>0.32168458781362008</v>
      </c>
      <c r="K2591" s="2">
        <f t="shared" si="1011"/>
        <v>0.6625597371565114</v>
      </c>
      <c r="L2591" s="2">
        <f t="shared" si="1012"/>
        <v>7.3178016726403823E-3</v>
      </c>
      <c r="M2591" s="2">
        <f t="shared" si="1013"/>
        <v>8.4378733572281379E-3</v>
      </c>
      <c r="N2591" s="66">
        <v>4308</v>
      </c>
      <c r="O2591" s="66">
        <v>8873</v>
      </c>
      <c r="P2591" s="66">
        <v>98</v>
      </c>
      <c r="Q2591" s="66">
        <v>33</v>
      </c>
      <c r="R2591" s="66">
        <v>19</v>
      </c>
      <c r="S2591" s="66">
        <v>45</v>
      </c>
      <c r="U2591" s="66">
        <v>9</v>
      </c>
      <c r="W2591" s="66">
        <f>IF(Notes!B$31=1,IF(BR2591&gt;0,BR2591-SUM(T2591)-SUM(V2591)-SUM(Y2591:AL2591),SUM(BS2591:BY2591)),SUM(BS2591:BY2591))</f>
        <v>0</v>
      </c>
      <c r="X2591" s="66">
        <v>7</v>
      </c>
      <c r="AN2591" s="7">
        <f>IF(Q2591&gt;0,RANK(Q2591,(N2591:P2591,Q2591:AE2591)),0)</f>
        <v>5</v>
      </c>
      <c r="AO2591" s="7">
        <f>IF(R2591&gt;0,RANK(R2591,(N2591:P2591,Q2591:AE2591)),0)</f>
        <v>6</v>
      </c>
      <c r="AP2591" s="7">
        <f>IF(T2591&gt;0,RANK(T2591,(N2591:P2591,Q2591:AE2591)),0)</f>
        <v>0</v>
      </c>
      <c r="AQ2591" s="7">
        <f>IF(S2591&gt;0,RANK(S2591,(N2591:P2591,Q2591:AE2591)),0)</f>
        <v>4</v>
      </c>
      <c r="AR2591" s="2">
        <f t="shared" si="1014"/>
        <v>2.4641577060931898E-3</v>
      </c>
      <c r="AS2591" s="2">
        <f t="shared" si="1015"/>
        <v>1.418757467144564E-3</v>
      </c>
      <c r="AT2591" s="2">
        <f t="shared" si="1016"/>
        <v>0</v>
      </c>
      <c r="AU2591" s="2">
        <f t="shared" si="1017"/>
        <v>3.3602150537634409E-3</v>
      </c>
      <c r="AW2591" t="s">
        <v>1062</v>
      </c>
      <c r="AX2591" t="s">
        <v>2990</v>
      </c>
      <c r="AY2591">
        <v>8</v>
      </c>
      <c r="BA2591" s="119">
        <v>47</v>
      </c>
      <c r="BB2591" s="121">
        <v>131</v>
      </c>
      <c r="BC2591" s="125">
        <f t="shared" si="997"/>
        <v>47131</v>
      </c>
      <c r="BE2591" s="7" t="s">
        <v>228</v>
      </c>
    </row>
    <row r="2592" spans="1:70" hidden="1" outlineLevel="1">
      <c r="A2592" t="s">
        <v>3252</v>
      </c>
      <c r="B2592" t="s">
        <v>2990</v>
      </c>
      <c r="C2592" s="1">
        <f t="shared" si="1009"/>
        <v>8092</v>
      </c>
      <c r="D2592" s="7">
        <f>IF(N2592&gt;0, RANK(N2592,(N2592:P2592,Q2592:AE2592)),0)</f>
        <v>2</v>
      </c>
      <c r="E2592" s="7">
        <f>IF(O2592&gt;0,RANK(O2592,(N2592:P2592,Q2592:AE2592)),0)</f>
        <v>1</v>
      </c>
      <c r="F2592" s="7">
        <f>IF(P2592&gt;0,RANK(P2592,(N2592:P2592,Q2592:AE2592)),0)</f>
        <v>3</v>
      </c>
      <c r="G2592" s="1">
        <f t="shared" si="1007"/>
        <v>1078</v>
      </c>
      <c r="H2592" s="2">
        <f t="shared" si="1008"/>
        <v>0.13321799307958476</v>
      </c>
      <c r="I2592" s="2"/>
      <c r="J2592" s="2">
        <f t="shared" si="1010"/>
        <v>0.42251606524962926</v>
      </c>
      <c r="K2592" s="2">
        <f t="shared" si="1011"/>
        <v>0.55573405832921408</v>
      </c>
      <c r="L2592" s="2">
        <f t="shared" si="1012"/>
        <v>7.291151754819575E-3</v>
      </c>
      <c r="M2592" s="2">
        <f t="shared" si="1013"/>
        <v>1.4458724666337092E-2</v>
      </c>
      <c r="N2592" s="66">
        <v>3419</v>
      </c>
      <c r="O2592" s="66">
        <v>4497</v>
      </c>
      <c r="P2592" s="66">
        <v>59</v>
      </c>
      <c r="Q2592" s="66">
        <v>38</v>
      </c>
      <c r="R2592" s="66">
        <v>22</v>
      </c>
      <c r="S2592" s="66">
        <v>41</v>
      </c>
      <c r="U2592" s="66">
        <v>11</v>
      </c>
      <c r="W2592" s="66">
        <f>IF(Notes!B$31=1,IF(BR2592&gt;0,BR2592-SUM(T2592)-SUM(V2592)-SUM(Y2592:AL2592),SUM(BS2592:BY2592)),SUM(BS2592:BY2592))</f>
        <v>0</v>
      </c>
      <c r="X2592" s="66">
        <v>5</v>
      </c>
      <c r="AN2592" s="7">
        <f>IF(Q2592&gt;0,RANK(Q2592,(N2592:P2592,Q2592:AE2592)),0)</f>
        <v>5</v>
      </c>
      <c r="AO2592" s="7">
        <f>IF(R2592&gt;0,RANK(R2592,(N2592:P2592,Q2592:AE2592)),0)</f>
        <v>6</v>
      </c>
      <c r="AP2592" s="7">
        <f>IF(T2592&gt;0,RANK(T2592,(N2592:P2592,Q2592:AE2592)),0)</f>
        <v>0</v>
      </c>
      <c r="AQ2592" s="7">
        <f>IF(S2592&gt;0,RANK(S2592,(N2592:P2592,Q2592:AE2592)),0)</f>
        <v>4</v>
      </c>
      <c r="AR2592" s="2">
        <f t="shared" si="1014"/>
        <v>4.6959960454770145E-3</v>
      </c>
      <c r="AS2592" s="2">
        <f t="shared" si="1015"/>
        <v>2.7187345526445872E-3</v>
      </c>
      <c r="AT2592" s="2">
        <f t="shared" si="1016"/>
        <v>0</v>
      </c>
      <c r="AU2592" s="2">
        <f t="shared" si="1017"/>
        <v>5.0667325753830945E-3</v>
      </c>
      <c r="AW2592" t="s">
        <v>3252</v>
      </c>
      <c r="AX2592" t="s">
        <v>2990</v>
      </c>
      <c r="AY2592">
        <v>6</v>
      </c>
      <c r="BA2592" s="119">
        <v>47</v>
      </c>
      <c r="BB2592" s="121">
        <v>133</v>
      </c>
      <c r="BC2592" s="125">
        <f t="shared" si="997"/>
        <v>47133</v>
      </c>
      <c r="BE2592" s="7" t="s">
        <v>228</v>
      </c>
    </row>
    <row r="2593" spans="1:70" hidden="1" outlineLevel="1">
      <c r="A2593" t="s">
        <v>1808</v>
      </c>
      <c r="B2593" t="s">
        <v>2990</v>
      </c>
      <c r="C2593" s="1">
        <f t="shared" si="1009"/>
        <v>3000</v>
      </c>
      <c r="D2593" s="7">
        <f>IF(N2593&gt;0, RANK(N2593,(N2593:P2593,Q2593:AE2593)),0)</f>
        <v>2</v>
      </c>
      <c r="E2593" s="7">
        <f>IF(O2593&gt;0,RANK(O2593,(N2593:P2593,Q2593:AE2593)),0)</f>
        <v>1</v>
      </c>
      <c r="F2593" s="7">
        <f>IF(P2593&gt;0,RANK(P2593,(N2593:P2593,Q2593:AE2593)),0)</f>
        <v>3</v>
      </c>
      <c r="G2593" s="1">
        <f t="shared" si="1007"/>
        <v>267</v>
      </c>
      <c r="H2593" s="2">
        <f t="shared" si="1008"/>
        <v>8.8999999999999996E-2</v>
      </c>
      <c r="I2593" s="2"/>
      <c r="J2593" s="2">
        <f t="shared" si="1010"/>
        <v>0.443</v>
      </c>
      <c r="K2593" s="2">
        <f t="shared" si="1011"/>
        <v>0.53200000000000003</v>
      </c>
      <c r="L2593" s="2">
        <f t="shared" si="1012"/>
        <v>8.3333333333333332E-3</v>
      </c>
      <c r="M2593" s="2">
        <f t="shared" si="1013"/>
        <v>1.666666666666658E-2</v>
      </c>
      <c r="N2593" s="66">
        <v>1329</v>
      </c>
      <c r="O2593" s="66">
        <v>1596</v>
      </c>
      <c r="P2593" s="66">
        <v>25</v>
      </c>
      <c r="Q2593" s="66">
        <v>13</v>
      </c>
      <c r="R2593" s="66">
        <v>7</v>
      </c>
      <c r="S2593" s="66">
        <v>25</v>
      </c>
      <c r="U2593" s="66">
        <v>5</v>
      </c>
      <c r="W2593" s="66">
        <f>IF(Notes!B$31=1,IF(BR2593&gt;0,BR2593-SUM(T2593)-SUM(V2593)-SUM(Y2593:AL2593),SUM(BS2593:BY2593)),SUM(BS2593:BY2593))</f>
        <v>0</v>
      </c>
      <c r="X2593" s="66">
        <v>0</v>
      </c>
      <c r="AN2593" s="7">
        <f>IF(Q2593&gt;0,RANK(Q2593,(N2593:P2593,Q2593:AE2593)),0)</f>
        <v>5</v>
      </c>
      <c r="AO2593" s="7">
        <f>IF(R2593&gt;0,RANK(R2593,(N2593:P2593,Q2593:AE2593)),0)</f>
        <v>6</v>
      </c>
      <c r="AP2593" s="7">
        <f>IF(T2593&gt;0,RANK(T2593,(N2593:P2593,Q2593:AE2593)),0)</f>
        <v>0</v>
      </c>
      <c r="AQ2593" s="7">
        <f>IF(S2593&gt;0,RANK(S2593,(N2593:P2593,Q2593:AE2593)),0)</f>
        <v>3</v>
      </c>
      <c r="AR2593" s="2">
        <f t="shared" si="1014"/>
        <v>4.3333333333333331E-3</v>
      </c>
      <c r="AS2593" s="2">
        <f t="shared" si="1015"/>
        <v>2.3333333333333335E-3</v>
      </c>
      <c r="AT2593" s="2">
        <f t="shared" si="1016"/>
        <v>0</v>
      </c>
      <c r="AU2593" s="2">
        <f t="shared" si="1017"/>
        <v>8.3333333333333332E-3</v>
      </c>
      <c r="AW2593" t="s">
        <v>1808</v>
      </c>
      <c r="AX2593" t="s">
        <v>2990</v>
      </c>
      <c r="AY2593">
        <v>7</v>
      </c>
      <c r="BA2593" s="119">
        <v>47</v>
      </c>
      <c r="BB2593" s="121">
        <v>135</v>
      </c>
      <c r="BC2593" s="125">
        <f t="shared" si="997"/>
        <v>47135</v>
      </c>
      <c r="BE2593" s="7" t="s">
        <v>228</v>
      </c>
    </row>
    <row r="2594" spans="1:70" hidden="1" outlineLevel="1">
      <c r="A2594" t="s">
        <v>3370</v>
      </c>
      <c r="B2594" t="s">
        <v>2990</v>
      </c>
      <c r="C2594" s="1">
        <f t="shared" si="1009"/>
        <v>2671</v>
      </c>
      <c r="D2594" s="7">
        <f>IF(N2594&gt;0, RANK(N2594,(N2594:P2594,Q2594:AE2594)),0)</f>
        <v>2</v>
      </c>
      <c r="E2594" s="7">
        <f>IF(O2594&gt;0,RANK(O2594,(N2594:P2594,Q2594:AE2594)),0)</f>
        <v>1</v>
      </c>
      <c r="F2594" s="7">
        <f>IF(P2594&gt;0,RANK(P2594,(N2594:P2594,Q2594:AE2594)),0)</f>
        <v>3</v>
      </c>
      <c r="G2594" s="1">
        <f t="shared" si="1007"/>
        <v>932</v>
      </c>
      <c r="H2594" s="2">
        <f t="shared" si="1008"/>
        <v>0.34893298390116062</v>
      </c>
      <c r="I2594" s="2"/>
      <c r="J2594" s="2">
        <f t="shared" si="1010"/>
        <v>0.31973043803818796</v>
      </c>
      <c r="K2594" s="2">
        <f t="shared" si="1011"/>
        <v>0.66866342193934858</v>
      </c>
      <c r="L2594" s="2">
        <f t="shared" si="1012"/>
        <v>5.6158742044178211E-3</v>
      </c>
      <c r="M2594" s="2">
        <f t="shared" si="1013"/>
        <v>5.990265818045586E-3</v>
      </c>
      <c r="N2594" s="66">
        <v>854</v>
      </c>
      <c r="O2594" s="66">
        <v>1786</v>
      </c>
      <c r="P2594" s="66">
        <v>15</v>
      </c>
      <c r="Q2594" s="66">
        <v>9</v>
      </c>
      <c r="R2594" s="66">
        <v>1</v>
      </c>
      <c r="S2594" s="66">
        <v>3</v>
      </c>
      <c r="U2594" s="66">
        <v>2</v>
      </c>
      <c r="W2594" s="66">
        <f>IF(Notes!B$31=1,IF(BR2594&gt;0,BR2594-SUM(T2594)-SUM(V2594)-SUM(Y2594:AL2594),SUM(BS2594:BY2594)),SUM(BS2594:BY2594))</f>
        <v>0</v>
      </c>
      <c r="X2594" s="66">
        <v>1</v>
      </c>
      <c r="AN2594" s="7">
        <f>IF(Q2594&gt;0,RANK(Q2594,(N2594:P2594,Q2594:AE2594)),0)</f>
        <v>4</v>
      </c>
      <c r="AO2594" s="7">
        <f>IF(R2594&gt;0,RANK(R2594,(N2594:P2594,Q2594:AE2594)),0)</f>
        <v>7</v>
      </c>
      <c r="AP2594" s="7">
        <f>IF(T2594&gt;0,RANK(T2594,(N2594:P2594,Q2594:AE2594)),0)</f>
        <v>0</v>
      </c>
      <c r="AQ2594" s="7">
        <f>IF(S2594&gt;0,RANK(S2594,(N2594:P2594,Q2594:AE2594)),0)</f>
        <v>5</v>
      </c>
      <c r="AR2594" s="2">
        <f t="shared" si="1014"/>
        <v>3.3695245226506927E-3</v>
      </c>
      <c r="AS2594" s="2">
        <f t="shared" si="1015"/>
        <v>3.7439161362785476E-4</v>
      </c>
      <c r="AT2594" s="2">
        <f t="shared" si="1016"/>
        <v>0</v>
      </c>
      <c r="AU2594" s="2">
        <f t="shared" si="1017"/>
        <v>1.1231748408835642E-3</v>
      </c>
      <c r="AW2594" t="s">
        <v>3370</v>
      </c>
      <c r="AX2594" t="s">
        <v>2990</v>
      </c>
      <c r="AY2594">
        <v>4</v>
      </c>
      <c r="BA2594" s="119">
        <v>47</v>
      </c>
      <c r="BB2594" s="121">
        <v>137</v>
      </c>
      <c r="BC2594" s="125">
        <f t="shared" si="997"/>
        <v>47137</v>
      </c>
      <c r="BE2594" s="7" t="s">
        <v>228</v>
      </c>
    </row>
    <row r="2595" spans="1:70" hidden="1" outlineLevel="1">
      <c r="A2595" t="s">
        <v>1895</v>
      </c>
      <c r="B2595" t="s">
        <v>2990</v>
      </c>
      <c r="C2595" s="1">
        <f t="shared" si="1009"/>
        <v>6501</v>
      </c>
      <c r="D2595" s="7">
        <f>IF(N2595&gt;0, RANK(N2595,(N2595:P2595,Q2595:AE2595)),0)</f>
        <v>2</v>
      </c>
      <c r="E2595" s="7">
        <f>IF(O2595&gt;0,RANK(O2595,(N2595:P2595,Q2595:AE2595)),0)</f>
        <v>1</v>
      </c>
      <c r="F2595" s="7">
        <f>IF(P2595&gt;0,RANK(P2595,(N2595:P2595,Q2595:AE2595)),0)</f>
        <v>3</v>
      </c>
      <c r="G2595" s="1">
        <f t="shared" si="1007"/>
        <v>2143</v>
      </c>
      <c r="H2595" s="2">
        <f t="shared" si="1008"/>
        <v>0.32964159360098444</v>
      </c>
      <c r="I2595" s="2"/>
      <c r="J2595" s="2">
        <f t="shared" si="1010"/>
        <v>0.32671896631287495</v>
      </c>
      <c r="K2595" s="2">
        <f t="shared" si="1011"/>
        <v>0.65636055991385944</v>
      </c>
      <c r="L2595" s="2">
        <f t="shared" si="1012"/>
        <v>6.7681895093062603E-3</v>
      </c>
      <c r="M2595" s="2">
        <f t="shared" si="1013"/>
        <v>1.0152284263959404E-2</v>
      </c>
      <c r="N2595" s="66">
        <v>2124</v>
      </c>
      <c r="O2595" s="66">
        <v>4267</v>
      </c>
      <c r="P2595" s="66">
        <v>44</v>
      </c>
      <c r="Q2595" s="66">
        <v>25</v>
      </c>
      <c r="R2595" s="66">
        <v>4</v>
      </c>
      <c r="S2595" s="66">
        <v>24</v>
      </c>
      <c r="U2595" s="66">
        <v>9</v>
      </c>
      <c r="W2595" s="66">
        <f>IF(Notes!B$31=1,IF(BR2595&gt;0,BR2595-SUM(T2595)-SUM(V2595)-SUM(Y2595:AL2595),SUM(BS2595:BY2595)),SUM(BS2595:BY2595))</f>
        <v>0</v>
      </c>
      <c r="X2595" s="66">
        <v>4</v>
      </c>
      <c r="AN2595" s="7">
        <f>IF(Q2595&gt;0,RANK(Q2595,(N2595:P2595,Q2595:AE2595)),0)</f>
        <v>4</v>
      </c>
      <c r="AO2595" s="7">
        <f>IF(R2595&gt;0,RANK(R2595,(N2595:P2595,Q2595:AE2595)),0)</f>
        <v>7</v>
      </c>
      <c r="AP2595" s="7">
        <f>IF(T2595&gt;0,RANK(T2595,(N2595:P2595,Q2595:AE2595)),0)</f>
        <v>0</v>
      </c>
      <c r="AQ2595" s="7">
        <f>IF(S2595&gt;0,RANK(S2595,(N2595:P2595,Q2595:AE2595)),0)</f>
        <v>5</v>
      </c>
      <c r="AR2595" s="2">
        <f t="shared" si="1014"/>
        <v>3.8455622211967392E-3</v>
      </c>
      <c r="AS2595" s="2">
        <f t="shared" si="1015"/>
        <v>6.1528995539147826E-4</v>
      </c>
      <c r="AT2595" s="2">
        <f t="shared" si="1016"/>
        <v>0</v>
      </c>
      <c r="AU2595" s="2">
        <f t="shared" si="1017"/>
        <v>3.6917397323488694E-3</v>
      </c>
      <c r="AW2595" t="s">
        <v>1895</v>
      </c>
      <c r="AX2595" t="s">
        <v>2990</v>
      </c>
      <c r="AY2595">
        <v>3</v>
      </c>
      <c r="BA2595" s="119">
        <v>47</v>
      </c>
      <c r="BB2595" s="121">
        <v>139</v>
      </c>
      <c r="BC2595" s="125">
        <f t="shared" si="997"/>
        <v>47139</v>
      </c>
      <c r="BE2595" s="7" t="s">
        <v>228</v>
      </c>
    </row>
    <row r="2596" spans="1:70" hidden="1" outlineLevel="1">
      <c r="A2596" t="s">
        <v>3245</v>
      </c>
      <c r="B2596" t="s">
        <v>2990</v>
      </c>
      <c r="C2596" s="1">
        <f t="shared" si="1009"/>
        <v>27316</v>
      </c>
      <c r="D2596" s="7">
        <f>IF(N2596&gt;0, RANK(N2596,(N2596:P2596,Q2596:AE2596)),0)</f>
        <v>2</v>
      </c>
      <c r="E2596" s="7">
        <f>IF(O2596&gt;0,RANK(O2596,(N2596:P2596,Q2596:AE2596)),0)</f>
        <v>1</v>
      </c>
      <c r="F2596" s="7">
        <f>IF(P2596&gt;0,RANK(P2596,(N2596:P2596,Q2596:AE2596)),0)</f>
        <v>3</v>
      </c>
      <c r="G2596" s="1">
        <f t="shared" si="1007"/>
        <v>7362</v>
      </c>
      <c r="H2596" s="2">
        <f t="shared" si="1008"/>
        <v>0.26951237370039538</v>
      </c>
      <c r="I2596" s="2"/>
      <c r="J2596" s="2">
        <f t="shared" si="1010"/>
        <v>0.35653097085956947</v>
      </c>
      <c r="K2596" s="2">
        <f t="shared" si="1011"/>
        <v>0.62604334455996491</v>
      </c>
      <c r="L2596" s="2">
        <f t="shared" si="1012"/>
        <v>6.4431102650461267E-3</v>
      </c>
      <c r="M2596" s="2">
        <f t="shared" si="1013"/>
        <v>1.0982574315419547E-2</v>
      </c>
      <c r="N2596" s="66">
        <v>9739</v>
      </c>
      <c r="O2596" s="66">
        <v>17101</v>
      </c>
      <c r="P2596" s="66">
        <v>176</v>
      </c>
      <c r="Q2596" s="66">
        <v>108</v>
      </c>
      <c r="R2596" s="66">
        <v>36</v>
      </c>
      <c r="S2596" s="66">
        <v>124</v>
      </c>
      <c r="U2596" s="66">
        <v>23</v>
      </c>
      <c r="W2596" s="66">
        <f>IF(Notes!B$31=1,IF(BR2596&gt;0,BR2596-SUM(T2596)-SUM(V2596)-SUM(Y2596:AL2596),SUM(BS2596:BY2596)),SUM(BS2596:BY2596))</f>
        <v>0</v>
      </c>
      <c r="X2596" s="66">
        <v>9</v>
      </c>
      <c r="AN2596" s="7">
        <f>IF(Q2596&gt;0,RANK(Q2596,(N2596:P2596,Q2596:AE2596)),0)</f>
        <v>5</v>
      </c>
      <c r="AO2596" s="7">
        <f>IF(R2596&gt;0,RANK(R2596,(N2596:P2596,Q2596:AE2596)),0)</f>
        <v>6</v>
      </c>
      <c r="AP2596" s="7">
        <f>IF(T2596&gt;0,RANK(T2596,(N2596:P2596,Q2596:AE2596)),0)</f>
        <v>0</v>
      </c>
      <c r="AQ2596" s="7">
        <f>IF(S2596&gt;0,RANK(S2596,(N2596:P2596,Q2596:AE2596)),0)</f>
        <v>4</v>
      </c>
      <c r="AR2596" s="2">
        <f t="shared" si="1014"/>
        <v>3.9537267535510326E-3</v>
      </c>
      <c r="AS2596" s="2">
        <f t="shared" si="1015"/>
        <v>1.3179089178503441E-3</v>
      </c>
      <c r="AT2596" s="2">
        <f t="shared" si="1016"/>
        <v>0</v>
      </c>
      <c r="AU2596" s="2">
        <f t="shared" si="1017"/>
        <v>4.5394640503734077E-3</v>
      </c>
      <c r="AW2596" t="s">
        <v>3245</v>
      </c>
      <c r="AX2596" t="s">
        <v>2990</v>
      </c>
      <c r="AY2596">
        <v>6</v>
      </c>
      <c r="BA2596" s="119">
        <v>47</v>
      </c>
      <c r="BB2596" s="121">
        <v>141</v>
      </c>
      <c r="BC2596" s="125">
        <f t="shared" si="997"/>
        <v>47141</v>
      </c>
      <c r="BE2596" s="7" t="s">
        <v>228</v>
      </c>
    </row>
    <row r="2597" spans="1:70" hidden="1" outlineLevel="1">
      <c r="A2597" t="s">
        <v>2557</v>
      </c>
      <c r="B2597" t="s">
        <v>2990</v>
      </c>
      <c r="C2597" s="1">
        <f t="shared" si="1009"/>
        <v>11106</v>
      </c>
      <c r="D2597" s="7">
        <f>IF(N2597&gt;0, RANK(N2597,(N2597:P2597,Q2597:AE2597)),0)</f>
        <v>2</v>
      </c>
      <c r="E2597" s="7">
        <f>IF(O2597&gt;0,RANK(O2597,(N2597:P2597,Q2597:AE2597)),0)</f>
        <v>1</v>
      </c>
      <c r="F2597" s="7">
        <f>IF(P2597&gt;0,RANK(P2597,(N2597:P2597,Q2597:AE2597)),0)</f>
        <v>3</v>
      </c>
      <c r="G2597" s="1">
        <f t="shared" si="1007"/>
        <v>5135</v>
      </c>
      <c r="H2597" s="2">
        <f t="shared" si="1008"/>
        <v>0.46236268683594456</v>
      </c>
      <c r="I2597" s="2"/>
      <c r="J2597" s="2">
        <f t="shared" si="1010"/>
        <v>0.26175040518638576</v>
      </c>
      <c r="K2597" s="2">
        <f t="shared" si="1011"/>
        <v>0.72411309202233032</v>
      </c>
      <c r="L2597" s="2">
        <f t="shared" si="1012"/>
        <v>3.8717810192688638E-3</v>
      </c>
      <c r="M2597" s="2">
        <f t="shared" si="1013"/>
        <v>1.0264721772015114E-2</v>
      </c>
      <c r="N2597" s="66">
        <v>2907</v>
      </c>
      <c r="O2597" s="66">
        <v>8042</v>
      </c>
      <c r="P2597" s="66">
        <v>43</v>
      </c>
      <c r="Q2597" s="66">
        <v>42</v>
      </c>
      <c r="R2597" s="66">
        <v>17</v>
      </c>
      <c r="S2597" s="66">
        <v>38</v>
      </c>
      <c r="U2597" s="66">
        <v>10</v>
      </c>
      <c r="W2597" s="66">
        <f>IF(Notes!B$31=1,IF(BR2597&gt;0,BR2597-SUM(T2597)-SUM(V2597)-SUM(Y2597:AL2597),SUM(BS2597:BY2597)),SUM(BS2597:BY2597))</f>
        <v>0</v>
      </c>
      <c r="X2597" s="66">
        <v>7</v>
      </c>
      <c r="AN2597" s="7">
        <f>IF(Q2597&gt;0,RANK(Q2597,(N2597:P2597,Q2597:AE2597)),0)</f>
        <v>4</v>
      </c>
      <c r="AO2597" s="7">
        <f>IF(R2597&gt;0,RANK(R2597,(N2597:P2597,Q2597:AE2597)),0)</f>
        <v>6</v>
      </c>
      <c r="AP2597" s="7">
        <f>IF(T2597&gt;0,RANK(T2597,(N2597:P2597,Q2597:AE2597)),0)</f>
        <v>0</v>
      </c>
      <c r="AQ2597" s="7">
        <f>IF(S2597&gt;0,RANK(S2597,(N2597:P2597,Q2597:AE2597)),0)</f>
        <v>5</v>
      </c>
      <c r="AR2597" s="2">
        <f t="shared" si="1014"/>
        <v>3.7817396002160996E-3</v>
      </c>
      <c r="AS2597" s="2">
        <f t="shared" si="1015"/>
        <v>1.5307041238969926E-3</v>
      </c>
      <c r="AT2597" s="2">
        <f t="shared" si="1016"/>
        <v>0</v>
      </c>
      <c r="AU2597" s="2">
        <f t="shared" si="1017"/>
        <v>3.4215739240050424E-3</v>
      </c>
      <c r="AW2597" t="s">
        <v>2557</v>
      </c>
      <c r="AX2597" t="s">
        <v>2990</v>
      </c>
      <c r="AY2597">
        <v>3</v>
      </c>
      <c r="BA2597" s="119">
        <v>47</v>
      </c>
      <c r="BB2597" s="121">
        <v>143</v>
      </c>
      <c r="BC2597" s="125">
        <f t="shared" si="997"/>
        <v>47143</v>
      </c>
      <c r="BE2597" s="7" t="s">
        <v>228</v>
      </c>
    </row>
    <row r="2598" spans="1:70" hidden="1" outlineLevel="1">
      <c r="A2598" t="s">
        <v>1600</v>
      </c>
      <c r="B2598" t="s">
        <v>2990</v>
      </c>
      <c r="C2598" s="1">
        <f t="shared" si="1009"/>
        <v>23276</v>
      </c>
      <c r="D2598" s="7">
        <f>IF(N2598&gt;0, RANK(N2598,(N2598:P2598,Q2598:AE2598)),0)</f>
        <v>2</v>
      </c>
      <c r="E2598" s="7">
        <f>IF(O2598&gt;0,RANK(O2598,(N2598:P2598,Q2598:AE2598)),0)</f>
        <v>1</v>
      </c>
      <c r="F2598" s="7">
        <f>IF(P2598&gt;0,RANK(P2598,(N2598:P2598,Q2598:AE2598)),0)</f>
        <v>3</v>
      </c>
      <c r="G2598" s="1">
        <f t="shared" si="1007"/>
        <v>8434</v>
      </c>
      <c r="H2598" s="2">
        <f t="shared" si="1008"/>
        <v>0.36234748238528958</v>
      </c>
      <c r="I2598" s="2"/>
      <c r="J2598" s="2">
        <f t="shared" si="1010"/>
        <v>0.31036260525863552</v>
      </c>
      <c r="K2598" s="2">
        <f t="shared" si="1011"/>
        <v>0.67271008764392504</v>
      </c>
      <c r="L2598" s="2">
        <f t="shared" si="1012"/>
        <v>7.3036604227530505E-3</v>
      </c>
      <c r="M2598" s="2">
        <f t="shared" si="1013"/>
        <v>9.6236466746864521E-3</v>
      </c>
      <c r="N2598" s="66">
        <v>7224</v>
      </c>
      <c r="O2598" s="66">
        <v>15658</v>
      </c>
      <c r="P2598" s="66">
        <v>170</v>
      </c>
      <c r="Q2598" s="66">
        <v>93</v>
      </c>
      <c r="R2598" s="66">
        <v>33</v>
      </c>
      <c r="S2598" s="66">
        <v>77</v>
      </c>
      <c r="U2598" s="66">
        <v>12</v>
      </c>
      <c r="W2598" s="66">
        <f>IF(Notes!B$31=1,IF(BR2598&gt;0,BR2598-SUM(T2598)-SUM(V2598)-SUM(Y2598:AL2598),SUM(BS2598:BY2598)),SUM(BS2598:BY2598))</f>
        <v>0</v>
      </c>
      <c r="X2598" s="66">
        <v>9</v>
      </c>
      <c r="AN2598" s="7">
        <f>IF(Q2598&gt;0,RANK(Q2598,(N2598:P2598,Q2598:AE2598)),0)</f>
        <v>4</v>
      </c>
      <c r="AO2598" s="7">
        <f>IF(R2598&gt;0,RANK(R2598,(N2598:P2598,Q2598:AE2598)),0)</f>
        <v>6</v>
      </c>
      <c r="AP2598" s="7">
        <f>IF(T2598&gt;0,RANK(T2598,(N2598:P2598,Q2598:AE2598)),0)</f>
        <v>0</v>
      </c>
      <c r="AQ2598" s="7">
        <f>IF(S2598&gt;0,RANK(S2598,(N2598:P2598,Q2598:AE2598)),0)</f>
        <v>5</v>
      </c>
      <c r="AR2598" s="2">
        <f t="shared" si="1014"/>
        <v>3.9955318783296096E-3</v>
      </c>
      <c r="AS2598" s="2">
        <f t="shared" si="1015"/>
        <v>1.4177693761814746E-3</v>
      </c>
      <c r="AT2598" s="2">
        <f t="shared" si="1016"/>
        <v>0</v>
      </c>
      <c r="AU2598" s="2">
        <f t="shared" si="1017"/>
        <v>3.3081285444234404E-3</v>
      </c>
      <c r="AW2598" t="s">
        <v>1600</v>
      </c>
      <c r="AX2598" t="s">
        <v>2990</v>
      </c>
      <c r="AY2598">
        <v>0</v>
      </c>
      <c r="BA2598" s="119">
        <v>47</v>
      </c>
      <c r="BB2598" s="121">
        <v>145</v>
      </c>
      <c r="BC2598" s="125">
        <f t="shared" si="997"/>
        <v>47145</v>
      </c>
      <c r="BE2598" s="7" t="s">
        <v>228</v>
      </c>
    </row>
    <row r="2599" spans="1:70" hidden="1" outlineLevel="1">
      <c r="A2599" t="s">
        <v>3256</v>
      </c>
      <c r="B2599" t="s">
        <v>2990</v>
      </c>
      <c r="C2599" s="1">
        <f t="shared" si="1009"/>
        <v>27614</v>
      </c>
      <c r="D2599" s="7">
        <f>IF(N2599&gt;0, RANK(N2599,(N2599:P2599,Q2599:AE2599)),0)</f>
        <v>2</v>
      </c>
      <c r="E2599" s="7">
        <f>IF(O2599&gt;0,RANK(O2599,(N2599:P2599,Q2599:AE2599)),0)</f>
        <v>1</v>
      </c>
      <c r="F2599" s="7">
        <f>IF(P2599&gt;0,RANK(P2599,(N2599:P2599,Q2599:AE2599)),0)</f>
        <v>3</v>
      </c>
      <c r="G2599" s="1">
        <f t="shared" si="1007"/>
        <v>8585</v>
      </c>
      <c r="H2599" s="2">
        <f t="shared" si="1008"/>
        <v>0.31089302527703339</v>
      </c>
      <c r="I2599" s="2"/>
      <c r="J2599" s="2">
        <f t="shared" si="1010"/>
        <v>0.3374375316868255</v>
      </c>
      <c r="K2599" s="2">
        <f t="shared" si="1011"/>
        <v>0.64833055696385888</v>
      </c>
      <c r="L2599" s="2">
        <f t="shared" si="1012"/>
        <v>5.9390164409357576E-3</v>
      </c>
      <c r="M2599" s="2">
        <f t="shared" si="1013"/>
        <v>8.292894908379915E-3</v>
      </c>
      <c r="N2599" s="66">
        <v>9318</v>
      </c>
      <c r="O2599" s="66">
        <v>17903</v>
      </c>
      <c r="P2599" s="66">
        <v>164</v>
      </c>
      <c r="Q2599" s="66">
        <v>87</v>
      </c>
      <c r="R2599" s="66">
        <v>22</v>
      </c>
      <c r="S2599" s="66">
        <v>96</v>
      </c>
      <c r="U2599" s="66">
        <v>14</v>
      </c>
      <c r="W2599" s="66">
        <f>IF(Notes!B$31=1,IF(BR2599&gt;0,BR2599-SUM(T2599)-SUM(V2599)-SUM(Y2599:AL2599),SUM(BS2599:BY2599)),SUM(BS2599:BY2599))</f>
        <v>0</v>
      </c>
      <c r="X2599" s="66">
        <v>10</v>
      </c>
      <c r="AN2599" s="7">
        <f>IF(Q2599&gt;0,RANK(Q2599,(N2599:P2599,Q2599:AE2599)),0)</f>
        <v>5</v>
      </c>
      <c r="AO2599" s="7">
        <f>IF(R2599&gt;0,RANK(R2599,(N2599:P2599,Q2599:AE2599)),0)</f>
        <v>6</v>
      </c>
      <c r="AP2599" s="7">
        <f>IF(T2599&gt;0,RANK(T2599,(N2599:P2599,Q2599:AE2599)),0)</f>
        <v>0</v>
      </c>
      <c r="AQ2599" s="7">
        <f>IF(S2599&gt;0,RANK(S2599,(N2599:P2599,Q2599:AE2599)),0)</f>
        <v>4</v>
      </c>
      <c r="AR2599" s="2">
        <f t="shared" si="1014"/>
        <v>3.1505757948866518E-3</v>
      </c>
      <c r="AS2599" s="2">
        <f t="shared" si="1015"/>
        <v>7.9669732744260154E-4</v>
      </c>
      <c r="AT2599" s="2">
        <f t="shared" si="1016"/>
        <v>0</v>
      </c>
      <c r="AU2599" s="2">
        <f t="shared" si="1017"/>
        <v>3.4764974288404435E-3</v>
      </c>
      <c r="AW2599" t="s">
        <v>3256</v>
      </c>
      <c r="AX2599" t="s">
        <v>2990</v>
      </c>
      <c r="AY2599">
        <v>6</v>
      </c>
      <c r="BA2599" s="119">
        <v>47</v>
      </c>
      <c r="BB2599" s="121">
        <v>147</v>
      </c>
      <c r="BC2599" s="125">
        <f t="shared" si="997"/>
        <v>47147</v>
      </c>
      <c r="BE2599" s="7" t="s">
        <v>228</v>
      </c>
    </row>
    <row r="2600" spans="1:70" hidden="1" outlineLevel="1">
      <c r="A2600" t="s">
        <v>3459</v>
      </c>
      <c r="B2600" t="s">
        <v>2990</v>
      </c>
      <c r="C2600" s="1">
        <f t="shared" si="1009"/>
        <v>101737</v>
      </c>
      <c r="D2600" s="7">
        <f>IF(N2600&gt;0, RANK(N2600,(N2600:P2600,Q2600:AE2600)),0)</f>
        <v>2</v>
      </c>
      <c r="E2600" s="7">
        <f>IF(O2600&gt;0,RANK(O2600,(N2600:P2600,Q2600:AE2600)),0)</f>
        <v>1</v>
      </c>
      <c r="F2600" s="7">
        <f>IF(P2600&gt;0,RANK(P2600,(N2600:P2600,Q2600:AE2600)),0)</f>
        <v>3</v>
      </c>
      <c r="G2600" s="1">
        <f t="shared" si="1007"/>
        <v>19432</v>
      </c>
      <c r="H2600" s="2">
        <f t="shared" si="1008"/>
        <v>0.19100229021889775</v>
      </c>
      <c r="I2600" s="2"/>
      <c r="J2600" s="2">
        <f t="shared" si="1010"/>
        <v>0.39769208842407383</v>
      </c>
      <c r="K2600" s="2">
        <f t="shared" si="1011"/>
        <v>0.58869437864297158</v>
      </c>
      <c r="L2600" s="2">
        <f t="shared" si="1012"/>
        <v>4.9637791560592512E-3</v>
      </c>
      <c r="M2600" s="2">
        <f t="shared" si="1013"/>
        <v>8.6497537768953914E-3</v>
      </c>
      <c r="N2600" s="66">
        <v>40460</v>
      </c>
      <c r="O2600" s="66">
        <v>59892</v>
      </c>
      <c r="P2600" s="66">
        <v>505</v>
      </c>
      <c r="Q2600" s="66">
        <v>372</v>
      </c>
      <c r="R2600" s="66">
        <v>109</v>
      </c>
      <c r="S2600" s="66">
        <v>320</v>
      </c>
      <c r="U2600" s="66">
        <v>32</v>
      </c>
      <c r="W2600" s="66">
        <f>IF(Notes!B$31=1,IF(BR2600&gt;0,BR2600-SUM(T2600)-SUM(V2600)-SUM(Y2600:AL2600),SUM(BS2600:BY2600)),SUM(BS2600:BY2600))</f>
        <v>0</v>
      </c>
      <c r="X2600" s="66">
        <v>47</v>
      </c>
      <c r="AN2600" s="7">
        <f>IF(Q2600&gt;0,RANK(Q2600,(N2600:P2600,Q2600:AE2600)),0)</f>
        <v>4</v>
      </c>
      <c r="AO2600" s="7">
        <f>IF(R2600&gt;0,RANK(R2600,(N2600:P2600,Q2600:AE2600)),0)</f>
        <v>6</v>
      </c>
      <c r="AP2600" s="7">
        <f>IF(T2600&gt;0,RANK(T2600,(N2600:P2600,Q2600:AE2600)),0)</f>
        <v>0</v>
      </c>
      <c r="AQ2600" s="7">
        <f>IF(S2600&gt;0,RANK(S2600,(N2600:P2600,Q2600:AE2600)),0)</f>
        <v>5</v>
      </c>
      <c r="AR2600" s="2">
        <f t="shared" si="1014"/>
        <v>3.6564868238693885E-3</v>
      </c>
      <c r="AS2600" s="2">
        <f t="shared" si="1015"/>
        <v>1.0713899564563532E-3</v>
      </c>
      <c r="AT2600" s="2">
        <f t="shared" si="1016"/>
        <v>0</v>
      </c>
      <c r="AU2600" s="2">
        <f t="shared" si="1017"/>
        <v>3.1453650097801192E-3</v>
      </c>
      <c r="AW2600" t="s">
        <v>3459</v>
      </c>
      <c r="AX2600" t="s">
        <v>2990</v>
      </c>
      <c r="AY2600">
        <v>6</v>
      </c>
      <c r="BA2600" s="119">
        <v>47</v>
      </c>
      <c r="BB2600" s="121">
        <v>149</v>
      </c>
      <c r="BC2600" s="125">
        <f t="shared" ref="BC2600:BC2663" si="1018">1000*BA2600+BB2600</f>
        <v>47149</v>
      </c>
      <c r="BE2600" s="7" t="s">
        <v>228</v>
      </c>
      <c r="BR2600" s="1">
        <v>162</v>
      </c>
    </row>
    <row r="2601" spans="1:70" hidden="1" outlineLevel="1">
      <c r="A2601" t="s">
        <v>2375</v>
      </c>
      <c r="B2601" t="s">
        <v>2990</v>
      </c>
      <c r="C2601" s="1">
        <f t="shared" si="1009"/>
        <v>6783</v>
      </c>
      <c r="D2601" s="7">
        <f>IF(N2601&gt;0, RANK(N2601,(N2601:P2601,Q2601:AE2601)),0)</f>
        <v>2</v>
      </c>
      <c r="E2601" s="7">
        <f>IF(O2601&gt;0,RANK(O2601,(N2601:P2601,Q2601:AE2601)),0)</f>
        <v>1</v>
      </c>
      <c r="F2601" s="7">
        <f>IF(P2601&gt;0,RANK(P2601,(N2601:P2601,Q2601:AE2601)),0)</f>
        <v>3</v>
      </c>
      <c r="G2601" s="1">
        <f t="shared" si="1007"/>
        <v>3211</v>
      </c>
      <c r="H2601" s="2">
        <f t="shared" si="1008"/>
        <v>0.4733893557422969</v>
      </c>
      <c r="I2601" s="2"/>
      <c r="J2601" s="2">
        <f t="shared" si="1010"/>
        <v>0.25357511425622881</v>
      </c>
      <c r="K2601" s="2">
        <f t="shared" si="1011"/>
        <v>0.72696446999852571</v>
      </c>
      <c r="L2601" s="2">
        <f t="shared" si="1012"/>
        <v>7.8136517765000739E-3</v>
      </c>
      <c r="M2601" s="2">
        <f t="shared" si="1013"/>
        <v>1.1646763968745411E-2</v>
      </c>
      <c r="N2601" s="66">
        <v>1720</v>
      </c>
      <c r="O2601" s="66">
        <v>4931</v>
      </c>
      <c r="P2601" s="66">
        <v>53</v>
      </c>
      <c r="Q2601" s="66">
        <v>33</v>
      </c>
      <c r="R2601" s="66">
        <v>10</v>
      </c>
      <c r="S2601" s="66">
        <v>22</v>
      </c>
      <c r="U2601" s="66">
        <v>6</v>
      </c>
      <c r="W2601" s="66">
        <f>IF(Notes!B$31=1,IF(BR2601&gt;0,BR2601-SUM(T2601)-SUM(V2601)-SUM(Y2601:AL2601),SUM(BS2601:BY2601)),SUM(BS2601:BY2601))</f>
        <v>0</v>
      </c>
      <c r="X2601" s="66">
        <v>8</v>
      </c>
      <c r="AN2601" s="7">
        <f>IF(Q2601&gt;0,RANK(Q2601,(N2601:P2601,Q2601:AE2601)),0)</f>
        <v>4</v>
      </c>
      <c r="AO2601" s="7">
        <f>IF(R2601&gt;0,RANK(R2601,(N2601:P2601,Q2601:AE2601)),0)</f>
        <v>6</v>
      </c>
      <c r="AP2601" s="7">
        <f>IF(T2601&gt;0,RANK(T2601,(N2601:P2601,Q2601:AE2601)),0)</f>
        <v>0</v>
      </c>
      <c r="AQ2601" s="7">
        <f>IF(S2601&gt;0,RANK(S2601,(N2601:P2601,Q2601:AE2601)),0)</f>
        <v>5</v>
      </c>
      <c r="AR2601" s="2">
        <f t="shared" si="1014"/>
        <v>4.8651039363113669E-3</v>
      </c>
      <c r="AS2601" s="2">
        <f t="shared" si="1015"/>
        <v>1.4742739200943535E-3</v>
      </c>
      <c r="AT2601" s="2">
        <f t="shared" si="1016"/>
        <v>0</v>
      </c>
      <c r="AU2601" s="2">
        <f t="shared" si="1017"/>
        <v>3.2434026242075778E-3</v>
      </c>
      <c r="AW2601" t="s">
        <v>2375</v>
      </c>
      <c r="AX2601" t="s">
        <v>2990</v>
      </c>
      <c r="AY2601">
        <v>4</v>
      </c>
      <c r="BA2601" s="119">
        <v>47</v>
      </c>
      <c r="BB2601" s="121">
        <v>151</v>
      </c>
      <c r="BC2601" s="125">
        <f t="shared" si="1018"/>
        <v>47151</v>
      </c>
      <c r="BE2601" s="7" t="s">
        <v>228</v>
      </c>
    </row>
    <row r="2602" spans="1:70" hidden="1" outlineLevel="1">
      <c r="A2602" t="s">
        <v>1266</v>
      </c>
      <c r="B2602" t="s">
        <v>2990</v>
      </c>
      <c r="C2602" s="1">
        <f t="shared" si="1009"/>
        <v>5437</v>
      </c>
      <c r="D2602" s="7">
        <f>IF(N2602&gt;0, RANK(N2602,(N2602:P2602,Q2602:AE2602)),0)</f>
        <v>2</v>
      </c>
      <c r="E2602" s="7">
        <f>IF(O2602&gt;0,RANK(O2602,(N2602:P2602,Q2602:AE2602)),0)</f>
        <v>1</v>
      </c>
      <c r="F2602" s="7">
        <f>IF(P2602&gt;0,RANK(P2602,(N2602:P2602,Q2602:AE2602)),0)</f>
        <v>3</v>
      </c>
      <c r="G2602" s="1">
        <f t="shared" si="1007"/>
        <v>1893</v>
      </c>
      <c r="H2602" s="2">
        <f t="shared" si="1008"/>
        <v>0.34816994666176199</v>
      </c>
      <c r="I2602" s="2"/>
      <c r="J2602" s="2">
        <f t="shared" si="1010"/>
        <v>0.31579915394519037</v>
      </c>
      <c r="K2602" s="2">
        <f t="shared" si="1011"/>
        <v>0.66396910060695236</v>
      </c>
      <c r="L2602" s="2">
        <f t="shared" si="1012"/>
        <v>6.2534485929740665E-3</v>
      </c>
      <c r="M2602" s="2">
        <f t="shared" si="1013"/>
        <v>1.3978296854883263E-2</v>
      </c>
      <c r="N2602" s="66">
        <v>1717</v>
      </c>
      <c r="O2602" s="66">
        <v>3610</v>
      </c>
      <c r="P2602" s="66">
        <v>34</v>
      </c>
      <c r="Q2602" s="66">
        <v>24</v>
      </c>
      <c r="R2602" s="66">
        <v>8</v>
      </c>
      <c r="S2602" s="66">
        <v>33</v>
      </c>
      <c r="U2602" s="66">
        <v>7</v>
      </c>
      <c r="W2602" s="66">
        <f>IF(Notes!B$31=1,IF(BR2602&gt;0,BR2602-SUM(T2602)-SUM(V2602)-SUM(Y2602:AL2602),SUM(BS2602:BY2602)),SUM(BS2602:BY2602))</f>
        <v>0</v>
      </c>
      <c r="X2602" s="66">
        <v>4</v>
      </c>
      <c r="AN2602" s="7">
        <f>IF(Q2602&gt;0,RANK(Q2602,(N2602:P2602,Q2602:AE2602)),0)</f>
        <v>5</v>
      </c>
      <c r="AO2602" s="7">
        <f>IF(R2602&gt;0,RANK(R2602,(N2602:P2602,Q2602:AE2602)),0)</f>
        <v>6</v>
      </c>
      <c r="AP2602" s="7">
        <f>IF(T2602&gt;0,RANK(T2602,(N2602:P2602,Q2602:AE2602)),0)</f>
        <v>0</v>
      </c>
      <c r="AQ2602" s="7">
        <f>IF(S2602&gt;0,RANK(S2602,(N2602:P2602,Q2602:AE2602)),0)</f>
        <v>4</v>
      </c>
      <c r="AR2602" s="2">
        <f t="shared" si="1014"/>
        <v>4.4141990068052236E-3</v>
      </c>
      <c r="AS2602" s="2">
        <f t="shared" si="1015"/>
        <v>1.4713996689350744E-3</v>
      </c>
      <c r="AT2602" s="2">
        <f t="shared" si="1016"/>
        <v>0</v>
      </c>
      <c r="AU2602" s="2">
        <f t="shared" si="1017"/>
        <v>6.0695236343571825E-3</v>
      </c>
      <c r="AW2602" t="s">
        <v>1266</v>
      </c>
      <c r="AX2602" t="s">
        <v>2990</v>
      </c>
      <c r="AY2602">
        <v>4</v>
      </c>
      <c r="BA2602" s="119">
        <v>47</v>
      </c>
      <c r="BB2602" s="121">
        <v>153</v>
      </c>
      <c r="BC2602" s="125">
        <f t="shared" si="1018"/>
        <v>47153</v>
      </c>
      <c r="BE2602" s="7" t="s">
        <v>228</v>
      </c>
    </row>
    <row r="2603" spans="1:70" hidden="1" outlineLevel="1">
      <c r="A2603" t="s">
        <v>3466</v>
      </c>
      <c r="B2603" t="s">
        <v>2990</v>
      </c>
      <c r="C2603" s="1">
        <f t="shared" si="1009"/>
        <v>33941</v>
      </c>
      <c r="D2603" s="7">
        <f>IF(N2603&gt;0, RANK(N2603,(N2603:P2603,Q2603:AE2603)),0)</f>
        <v>2</v>
      </c>
      <c r="E2603" s="7">
        <f>IF(O2603&gt;0,RANK(O2603,(N2603:P2603,Q2603:AE2603)),0)</f>
        <v>1</v>
      </c>
      <c r="F2603" s="7">
        <f>IF(P2603&gt;0,RANK(P2603,(N2603:P2603,Q2603:AE2603)),0)</f>
        <v>3</v>
      </c>
      <c r="G2603" s="1">
        <f t="shared" si="1007"/>
        <v>16318</v>
      </c>
      <c r="H2603" s="2">
        <f t="shared" si="1008"/>
        <v>0.48077546330396864</v>
      </c>
      <c r="I2603" s="2"/>
      <c r="J2603" s="2">
        <f t="shared" si="1010"/>
        <v>0.25349871836422028</v>
      </c>
      <c r="K2603" s="2">
        <f t="shared" si="1011"/>
        <v>0.73427418166818892</v>
      </c>
      <c r="L2603" s="2">
        <f t="shared" si="1012"/>
        <v>4.507822397690109E-3</v>
      </c>
      <c r="M2603" s="2">
        <f t="shared" si="1013"/>
        <v>7.7192775699006398E-3</v>
      </c>
      <c r="N2603" s="66">
        <v>8604</v>
      </c>
      <c r="O2603" s="66">
        <v>24922</v>
      </c>
      <c r="P2603" s="66">
        <v>153</v>
      </c>
      <c r="Q2603" s="66">
        <v>85</v>
      </c>
      <c r="R2603" s="66">
        <v>31</v>
      </c>
      <c r="S2603" s="66">
        <v>106</v>
      </c>
      <c r="U2603" s="66">
        <v>27</v>
      </c>
      <c r="W2603" s="66">
        <f>IF(Notes!B$31=1,IF(BR2603&gt;0,BR2603-SUM(T2603)-SUM(V2603)-SUM(Y2603:AL2603),SUM(BS2603:BY2603)),SUM(BS2603:BY2603))</f>
        <v>0</v>
      </c>
      <c r="X2603" s="66">
        <v>13</v>
      </c>
      <c r="AN2603" s="7">
        <f>IF(Q2603&gt;0,RANK(Q2603,(N2603:P2603,Q2603:AE2603)),0)</f>
        <v>5</v>
      </c>
      <c r="AO2603" s="7">
        <f>IF(R2603&gt;0,RANK(R2603,(N2603:P2603,Q2603:AE2603)),0)</f>
        <v>6</v>
      </c>
      <c r="AP2603" s="7">
        <f>IF(T2603&gt;0,RANK(T2603,(N2603:P2603,Q2603:AE2603)),0)</f>
        <v>0</v>
      </c>
      <c r="AQ2603" s="7">
        <f>IF(S2603&gt;0,RANK(S2603,(N2603:P2603,Q2603:AE2603)),0)</f>
        <v>4</v>
      </c>
      <c r="AR2603" s="2">
        <f t="shared" si="1014"/>
        <v>2.5043457764945052E-3</v>
      </c>
      <c r="AS2603" s="2">
        <f t="shared" si="1015"/>
        <v>9.1334963613329007E-4</v>
      </c>
      <c r="AT2603" s="2">
        <f t="shared" si="1016"/>
        <v>0</v>
      </c>
      <c r="AU2603" s="2">
        <f t="shared" si="1017"/>
        <v>3.123066497746089E-3</v>
      </c>
      <c r="AW2603" t="s">
        <v>3466</v>
      </c>
      <c r="AX2603" t="s">
        <v>2990</v>
      </c>
      <c r="AY2603">
        <v>0</v>
      </c>
      <c r="BA2603" s="119">
        <v>47</v>
      </c>
      <c r="BB2603" s="121">
        <v>155</v>
      </c>
      <c r="BC2603" s="125">
        <f t="shared" si="1018"/>
        <v>47155</v>
      </c>
      <c r="BE2603" s="7" t="s">
        <v>228</v>
      </c>
    </row>
    <row r="2604" spans="1:70" hidden="1" outlineLevel="1">
      <c r="A2604" t="s">
        <v>2173</v>
      </c>
      <c r="B2604" t="s">
        <v>2990</v>
      </c>
      <c r="C2604" s="1">
        <f t="shared" si="1009"/>
        <v>404180</v>
      </c>
      <c r="D2604" s="7">
        <f>IF(N2604&gt;0, RANK(N2604,(N2604:P2604,Q2604:AE2604)),0)</f>
        <v>1</v>
      </c>
      <c r="E2604" s="7">
        <f>IF(O2604&gt;0,RANK(O2604,(N2604:P2604,Q2604:AE2604)),0)</f>
        <v>2</v>
      </c>
      <c r="F2604" s="7">
        <f>IF(P2604&gt;0,RANK(P2604,(N2604:P2604,Q2604:AE2604)),0)</f>
        <v>4</v>
      </c>
      <c r="G2604" s="1">
        <f t="shared" si="1007"/>
        <v>110839</v>
      </c>
      <c r="H2604" s="2">
        <f t="shared" si="1008"/>
        <v>0.27423177792072839</v>
      </c>
      <c r="I2604" s="2"/>
      <c r="J2604" s="2">
        <f t="shared" si="1010"/>
        <v>0.63411598792617152</v>
      </c>
      <c r="K2604" s="2">
        <f t="shared" si="1011"/>
        <v>0.35988421000544313</v>
      </c>
      <c r="L2604" s="2">
        <f t="shared" si="1012"/>
        <v>1.6650997080508683E-3</v>
      </c>
      <c r="M2604" s="2">
        <f t="shared" si="1013"/>
        <v>4.3347023603344829E-3</v>
      </c>
      <c r="N2604" s="66">
        <v>256297</v>
      </c>
      <c r="O2604" s="66">
        <v>145458</v>
      </c>
      <c r="P2604" s="66">
        <v>673</v>
      </c>
      <c r="Q2604" s="66">
        <v>725</v>
      </c>
      <c r="R2604" s="66">
        <v>201</v>
      </c>
      <c r="S2604" s="66">
        <v>610</v>
      </c>
      <c r="U2604" s="66">
        <v>113</v>
      </c>
      <c r="W2604" s="66">
        <f>IF(Notes!B$31=1,IF(BR2604&gt;0,BR2604-SUM(T2604)-SUM(V2604)-SUM(Y2604:AL2604),SUM(BS2604:BY2604)),SUM(BS2604:BY2604))</f>
        <v>0</v>
      </c>
      <c r="X2604" s="66">
        <v>103</v>
      </c>
      <c r="AN2604" s="7">
        <f>IF(Q2604&gt;0,RANK(Q2604,(N2604:P2604,Q2604:AE2604)),0)</f>
        <v>3</v>
      </c>
      <c r="AO2604" s="7">
        <f>IF(R2604&gt;0,RANK(R2604,(N2604:P2604,Q2604:AE2604)),0)</f>
        <v>6</v>
      </c>
      <c r="AP2604" s="7">
        <f>IF(T2604&gt;0,RANK(T2604,(N2604:P2604,Q2604:AE2604)),0)</f>
        <v>0</v>
      </c>
      <c r="AQ2604" s="7">
        <f>IF(S2604&gt;0,RANK(S2604,(N2604:P2604,Q2604:AE2604)),0)</f>
        <v>5</v>
      </c>
      <c r="AR2604" s="2">
        <f t="shared" si="1014"/>
        <v>1.7937552575585135E-3</v>
      </c>
      <c r="AS2604" s="2">
        <f t="shared" si="1015"/>
        <v>4.9730318175070514E-4</v>
      </c>
      <c r="AT2604" s="2">
        <f t="shared" si="1016"/>
        <v>0</v>
      </c>
      <c r="AU2604" s="2">
        <f t="shared" si="1017"/>
        <v>1.5092285615319907E-3</v>
      </c>
      <c r="AW2604" t="s">
        <v>2173</v>
      </c>
      <c r="AX2604" t="s">
        <v>2990</v>
      </c>
      <c r="AY2604">
        <v>0</v>
      </c>
      <c r="BA2604" s="119">
        <v>47</v>
      </c>
      <c r="BB2604" s="121">
        <v>157</v>
      </c>
      <c r="BC2604" s="125">
        <f t="shared" si="1018"/>
        <v>47157</v>
      </c>
      <c r="BE2604" s="7" t="s">
        <v>228</v>
      </c>
      <c r="BR2604" s="1">
        <v>375</v>
      </c>
    </row>
    <row r="2605" spans="1:70" hidden="1" outlineLevel="1">
      <c r="A2605" t="s">
        <v>965</v>
      </c>
      <c r="B2605" t="s">
        <v>2990</v>
      </c>
      <c r="C2605" s="1">
        <f t="shared" si="1009"/>
        <v>7741</v>
      </c>
      <c r="D2605" s="7">
        <f>IF(N2605&gt;0, RANK(N2605,(N2605:P2605,Q2605:AE2605)),0)</f>
        <v>2</v>
      </c>
      <c r="E2605" s="7">
        <f>IF(O2605&gt;0,RANK(O2605,(N2605:P2605,Q2605:AE2605)),0)</f>
        <v>1</v>
      </c>
      <c r="F2605" s="7">
        <f>IF(P2605&gt;0,RANK(P2605,(N2605:P2605,Q2605:AE2605)),0)</f>
        <v>4</v>
      </c>
      <c r="G2605" s="1">
        <f t="shared" si="1007"/>
        <v>1571</v>
      </c>
      <c r="H2605" s="2">
        <f t="shared" si="1008"/>
        <v>0.20294535589717091</v>
      </c>
      <c r="I2605" s="2"/>
      <c r="J2605" s="2">
        <f t="shared" si="1010"/>
        <v>0.38651337036558586</v>
      </c>
      <c r="K2605" s="2">
        <f t="shared" si="1011"/>
        <v>0.58945872626275675</v>
      </c>
      <c r="L2605" s="2">
        <f t="shared" si="1012"/>
        <v>8.3968479524609216E-3</v>
      </c>
      <c r="M2605" s="2">
        <f t="shared" si="1013"/>
        <v>1.5631055419196467E-2</v>
      </c>
      <c r="N2605" s="66">
        <v>2992</v>
      </c>
      <c r="O2605" s="66">
        <v>4563</v>
      </c>
      <c r="P2605" s="66">
        <v>65</v>
      </c>
      <c r="Q2605" s="66">
        <v>33</v>
      </c>
      <c r="R2605" s="66">
        <v>12</v>
      </c>
      <c r="S2605" s="66">
        <v>67</v>
      </c>
      <c r="U2605" s="66">
        <v>7</v>
      </c>
      <c r="W2605" s="66">
        <f>IF(Notes!B$31=1,IF(BR2605&gt;0,BR2605-SUM(T2605)-SUM(V2605)-SUM(Y2605:AL2605),SUM(BS2605:BY2605)),SUM(BS2605:BY2605))</f>
        <v>0</v>
      </c>
      <c r="X2605" s="66">
        <v>2</v>
      </c>
      <c r="AN2605" s="7">
        <f>IF(Q2605&gt;0,RANK(Q2605,(N2605:P2605,Q2605:AE2605)),0)</f>
        <v>5</v>
      </c>
      <c r="AO2605" s="7">
        <f>IF(R2605&gt;0,RANK(R2605,(N2605:P2605,Q2605:AE2605)),0)</f>
        <v>6</v>
      </c>
      <c r="AP2605" s="7">
        <f>IF(T2605&gt;0,RANK(T2605,(N2605:P2605,Q2605:AE2605)),0)</f>
        <v>0</v>
      </c>
      <c r="AQ2605" s="7">
        <f>IF(S2605&gt;0,RANK(S2605,(N2605:P2605,Q2605:AE2605)),0)</f>
        <v>3</v>
      </c>
      <c r="AR2605" s="2">
        <f t="shared" si="1014"/>
        <v>4.2630151143263142E-3</v>
      </c>
      <c r="AS2605" s="2">
        <f t="shared" si="1015"/>
        <v>1.550187314300478E-3</v>
      </c>
      <c r="AT2605" s="2">
        <f t="shared" si="1016"/>
        <v>0</v>
      </c>
      <c r="AU2605" s="2">
        <f t="shared" si="1017"/>
        <v>8.6552125048443354E-3</v>
      </c>
      <c r="AW2605" t="s">
        <v>965</v>
      </c>
      <c r="AX2605" t="s">
        <v>2990</v>
      </c>
      <c r="AY2605">
        <v>6</v>
      </c>
      <c r="BA2605" s="119">
        <v>47</v>
      </c>
      <c r="BB2605" s="121">
        <v>159</v>
      </c>
      <c r="BC2605" s="125">
        <f t="shared" si="1018"/>
        <v>47159</v>
      </c>
      <c r="BE2605" s="7" t="s">
        <v>228</v>
      </c>
    </row>
    <row r="2606" spans="1:70" hidden="1" outlineLevel="1">
      <c r="A2606" t="s">
        <v>2436</v>
      </c>
      <c r="B2606" t="s">
        <v>2990</v>
      </c>
      <c r="C2606" s="1">
        <f t="shared" si="1009"/>
        <v>5507</v>
      </c>
      <c r="D2606" s="7">
        <f>IF(N2606&gt;0, RANK(N2606,(N2606:P2606,Q2606:AE2606)),0)</f>
        <v>2</v>
      </c>
      <c r="E2606" s="7">
        <f>IF(O2606&gt;0,RANK(O2606,(N2606:P2606,Q2606:AE2606)),0)</f>
        <v>1</v>
      </c>
      <c r="F2606" s="7">
        <f>IF(P2606&gt;0,RANK(P2606,(N2606:P2606,Q2606:AE2606)),0)</f>
        <v>3</v>
      </c>
      <c r="G2606" s="1">
        <f t="shared" si="1007"/>
        <v>486</v>
      </c>
      <c r="H2606" s="2">
        <f t="shared" si="1008"/>
        <v>8.8251316506264749E-2</v>
      </c>
      <c r="I2606" s="2"/>
      <c r="J2606" s="2">
        <f t="shared" si="1010"/>
        <v>0.44852006537134553</v>
      </c>
      <c r="K2606" s="2">
        <f t="shared" si="1011"/>
        <v>0.53677138187761031</v>
      </c>
      <c r="L2606" s="2">
        <f t="shared" si="1012"/>
        <v>6.1739604140185218E-3</v>
      </c>
      <c r="M2606" s="2">
        <f t="shared" si="1013"/>
        <v>8.5345923370256909E-3</v>
      </c>
      <c r="N2606" s="66">
        <v>2470</v>
      </c>
      <c r="O2606" s="66">
        <v>2956</v>
      </c>
      <c r="P2606" s="66">
        <v>34</v>
      </c>
      <c r="Q2606" s="66">
        <v>18</v>
      </c>
      <c r="R2606" s="66">
        <v>6</v>
      </c>
      <c r="S2606" s="66">
        <v>15</v>
      </c>
      <c r="U2606" s="66">
        <v>2</v>
      </c>
      <c r="W2606" s="66">
        <f>IF(Notes!B$31=1,IF(BR2606&gt;0,BR2606-SUM(T2606)-SUM(V2606)-SUM(Y2606:AL2606),SUM(BS2606:BY2606)),SUM(BS2606:BY2606))</f>
        <v>0</v>
      </c>
      <c r="X2606" s="66">
        <v>6</v>
      </c>
      <c r="AN2606" s="7">
        <f>IF(Q2606&gt;0,RANK(Q2606,(N2606:P2606,Q2606:AE2606)),0)</f>
        <v>4</v>
      </c>
      <c r="AO2606" s="7">
        <f>IF(R2606&gt;0,RANK(R2606,(N2606:P2606,Q2606:AE2606)),0)</f>
        <v>6</v>
      </c>
      <c r="AP2606" s="7">
        <f>IF(T2606&gt;0,RANK(T2606,(N2606:P2606,Q2606:AE2606)),0)</f>
        <v>0</v>
      </c>
      <c r="AQ2606" s="7">
        <f>IF(S2606&gt;0,RANK(S2606,(N2606:P2606,Q2606:AE2606)),0)</f>
        <v>5</v>
      </c>
      <c r="AR2606" s="2">
        <f t="shared" si="1014"/>
        <v>3.2685672780098057E-3</v>
      </c>
      <c r="AS2606" s="2">
        <f t="shared" si="1015"/>
        <v>1.0895224260032686E-3</v>
      </c>
      <c r="AT2606" s="2">
        <f t="shared" si="1016"/>
        <v>0</v>
      </c>
      <c r="AU2606" s="2">
        <f t="shared" si="1017"/>
        <v>2.7238060650081712E-3</v>
      </c>
      <c r="AW2606" t="s">
        <v>2436</v>
      </c>
      <c r="AX2606" t="s">
        <v>2990</v>
      </c>
      <c r="AY2606">
        <v>8</v>
      </c>
      <c r="BA2606" s="119">
        <v>47</v>
      </c>
      <c r="BB2606" s="121">
        <v>161</v>
      </c>
      <c r="BC2606" s="125">
        <f t="shared" si="1018"/>
        <v>47161</v>
      </c>
      <c r="BE2606" s="7" t="s">
        <v>228</v>
      </c>
    </row>
    <row r="2607" spans="1:70" hidden="1" outlineLevel="1">
      <c r="A2607" t="s">
        <v>3470</v>
      </c>
      <c r="B2607" t="s">
        <v>2990</v>
      </c>
      <c r="C2607" s="1">
        <f t="shared" si="1009"/>
        <v>63997</v>
      </c>
      <c r="D2607" s="7">
        <f>IF(N2607&gt;0, RANK(N2607,(N2607:P2607,Q2607:AE2607)),0)</f>
        <v>2</v>
      </c>
      <c r="E2607" s="7">
        <f>IF(O2607&gt;0,RANK(O2607,(N2607:P2607,Q2607:AE2607)),0)</f>
        <v>1</v>
      </c>
      <c r="F2607" s="7">
        <f>IF(P2607&gt;0,RANK(P2607,(N2607:P2607,Q2607:AE2607)),0)</f>
        <v>3</v>
      </c>
      <c r="G2607" s="1">
        <f t="shared" si="1007"/>
        <v>26454</v>
      </c>
      <c r="H2607" s="2">
        <f t="shared" si="1008"/>
        <v>0.41336312639654982</v>
      </c>
      <c r="I2607" s="2"/>
      <c r="J2607" s="2">
        <f t="shared" si="1010"/>
        <v>0.28679469350125786</v>
      </c>
      <c r="K2607" s="2">
        <f t="shared" si="1011"/>
        <v>0.70015781989780768</v>
      </c>
      <c r="L2607" s="2">
        <f t="shared" si="1012"/>
        <v>4.2814506930012345E-3</v>
      </c>
      <c r="M2607" s="2">
        <f t="shared" si="1013"/>
        <v>8.7660359079332305E-3</v>
      </c>
      <c r="N2607" s="66">
        <v>18354</v>
      </c>
      <c r="O2607" s="66">
        <v>44808</v>
      </c>
      <c r="P2607" s="66">
        <v>274</v>
      </c>
      <c r="Q2607" s="66">
        <v>222</v>
      </c>
      <c r="R2607" s="66">
        <v>48</v>
      </c>
      <c r="S2607" s="66">
        <v>254</v>
      </c>
      <c r="U2607" s="66">
        <v>21</v>
      </c>
      <c r="W2607" s="66">
        <f>IF(Notes!B$31=1,IF(BR2607&gt;0,BR2607-SUM(T2607)-SUM(V2607)-SUM(Y2607:AL2607),SUM(BS2607:BY2607)),SUM(BS2607:BY2607))</f>
        <v>0</v>
      </c>
      <c r="X2607" s="66">
        <v>16</v>
      </c>
      <c r="AN2607" s="7">
        <f>IF(Q2607&gt;0,RANK(Q2607,(N2607:P2607,Q2607:AE2607)),0)</f>
        <v>5</v>
      </c>
      <c r="AO2607" s="7">
        <f>IF(R2607&gt;0,RANK(R2607,(N2607:P2607,Q2607:AE2607)),0)</f>
        <v>6</v>
      </c>
      <c r="AP2607" s="7">
        <f>IF(T2607&gt;0,RANK(T2607,(N2607:P2607,Q2607:AE2607)),0)</f>
        <v>0</v>
      </c>
      <c r="AQ2607" s="7">
        <f>IF(S2607&gt;0,RANK(S2607,(N2607:P2607,Q2607:AE2607)),0)</f>
        <v>4</v>
      </c>
      <c r="AR2607" s="2">
        <f t="shared" si="1014"/>
        <v>3.4689126052783723E-3</v>
      </c>
      <c r="AS2607" s="2">
        <f t="shared" si="1015"/>
        <v>7.5003515789802649E-4</v>
      </c>
      <c r="AT2607" s="2">
        <f t="shared" si="1016"/>
        <v>0</v>
      </c>
      <c r="AU2607" s="2">
        <f t="shared" si="1017"/>
        <v>3.9689360438770567E-3</v>
      </c>
      <c r="AW2607" t="s">
        <v>3470</v>
      </c>
      <c r="AX2607" t="s">
        <v>2990</v>
      </c>
      <c r="AY2607">
        <v>1</v>
      </c>
      <c r="BA2607" s="119">
        <v>47</v>
      </c>
      <c r="BB2607" s="121">
        <v>163</v>
      </c>
      <c r="BC2607" s="125">
        <f t="shared" si="1018"/>
        <v>47163</v>
      </c>
      <c r="BE2607" s="7" t="s">
        <v>228</v>
      </c>
    </row>
    <row r="2608" spans="1:70" hidden="1" outlineLevel="1">
      <c r="A2608" t="s">
        <v>443</v>
      </c>
      <c r="B2608" t="s">
        <v>2990</v>
      </c>
      <c r="C2608" s="1">
        <f t="shared" si="1009"/>
        <v>67228</v>
      </c>
      <c r="D2608" s="7">
        <f>IF(N2608&gt;0, RANK(N2608,(N2608:P2608,Q2608:AE2608)),0)</f>
        <v>2</v>
      </c>
      <c r="E2608" s="7">
        <f>IF(O2608&gt;0,RANK(O2608,(N2608:P2608,Q2608:AE2608)),0)</f>
        <v>1</v>
      </c>
      <c r="F2608" s="7">
        <f>IF(P2608&gt;0,RANK(P2608,(N2608:P2608,Q2608:AE2608)),0)</f>
        <v>3</v>
      </c>
      <c r="G2608" s="1">
        <f t="shared" si="1007"/>
        <v>23462</v>
      </c>
      <c r="H2608" s="2">
        <f t="shared" si="1008"/>
        <v>0.34899149164038795</v>
      </c>
      <c r="I2608" s="2"/>
      <c r="J2608" s="2">
        <f t="shared" si="1010"/>
        <v>0.31961385137145237</v>
      </c>
      <c r="K2608" s="2">
        <f t="shared" si="1011"/>
        <v>0.66860534301184027</v>
      </c>
      <c r="L2608" s="2">
        <f t="shared" si="1012"/>
        <v>4.2541798060332005E-3</v>
      </c>
      <c r="M2608" s="2">
        <f t="shared" si="1013"/>
        <v>7.5266258106741566E-3</v>
      </c>
      <c r="N2608" s="66">
        <v>21487</v>
      </c>
      <c r="O2608" s="66">
        <v>44949</v>
      </c>
      <c r="P2608" s="66">
        <v>286</v>
      </c>
      <c r="Q2608" s="66">
        <v>227</v>
      </c>
      <c r="R2608" s="66">
        <v>52</v>
      </c>
      <c r="S2608" s="66">
        <v>184</v>
      </c>
      <c r="U2608" s="66">
        <v>21</v>
      </c>
      <c r="W2608" s="66">
        <f>IF(Notes!B$31=1,IF(BR2608&gt;0,BR2608-SUM(T2608)-SUM(V2608)-SUM(Y2608:AL2608),SUM(BS2608:BY2608)),SUM(BS2608:BY2608))</f>
        <v>0</v>
      </c>
      <c r="X2608" s="66">
        <v>22</v>
      </c>
      <c r="AN2608" s="7">
        <f>IF(Q2608&gt;0,RANK(Q2608,(N2608:P2608,Q2608:AE2608)),0)</f>
        <v>4</v>
      </c>
      <c r="AO2608" s="7">
        <f>IF(R2608&gt;0,RANK(R2608,(N2608:P2608,Q2608:AE2608)),0)</f>
        <v>6</v>
      </c>
      <c r="AP2608" s="7">
        <f>IF(T2608&gt;0,RANK(T2608,(N2608:P2608,Q2608:AE2608)),0)</f>
        <v>0</v>
      </c>
      <c r="AQ2608" s="7">
        <f>IF(S2608&gt;0,RANK(S2608,(N2608:P2608,Q2608:AE2608)),0)</f>
        <v>5</v>
      </c>
      <c r="AR2608" s="2">
        <f t="shared" si="1014"/>
        <v>3.3765692866067711E-3</v>
      </c>
      <c r="AS2608" s="2">
        <f t="shared" si="1015"/>
        <v>7.7348723746058191E-4</v>
      </c>
      <c r="AT2608" s="2">
        <f t="shared" si="1016"/>
        <v>0</v>
      </c>
      <c r="AU2608" s="2">
        <f t="shared" si="1017"/>
        <v>2.7369548402451358E-3</v>
      </c>
      <c r="AW2608" t="s">
        <v>443</v>
      </c>
      <c r="AX2608" t="s">
        <v>2990</v>
      </c>
      <c r="AY2608">
        <v>6</v>
      </c>
      <c r="BA2608" s="119">
        <v>47</v>
      </c>
      <c r="BB2608" s="121">
        <v>165</v>
      </c>
      <c r="BC2608" s="125">
        <f t="shared" si="1018"/>
        <v>47165</v>
      </c>
      <c r="BE2608" s="7" t="s">
        <v>228</v>
      </c>
      <c r="BR2608" s="105">
        <v>134</v>
      </c>
    </row>
    <row r="2609" spans="1:72" hidden="1" outlineLevel="1">
      <c r="A2609" t="s">
        <v>3404</v>
      </c>
      <c r="B2609" t="s">
        <v>2990</v>
      </c>
      <c r="C2609" s="1">
        <f t="shared" si="1009"/>
        <v>25316</v>
      </c>
      <c r="D2609" s="7">
        <f>IF(N2609&gt;0, RANK(N2609,(N2609:P2609,Q2609:AE2609)),0)</f>
        <v>2</v>
      </c>
      <c r="E2609" s="7">
        <f>IF(O2609&gt;0,RANK(O2609,(N2609:P2609,Q2609:AE2609)),0)</f>
        <v>1</v>
      </c>
      <c r="F2609" s="7">
        <f>IF(P2609&gt;0,RANK(P2609,(N2609:P2609,Q2609:AE2609)),0)</f>
        <v>4</v>
      </c>
      <c r="G2609" s="1">
        <f t="shared" si="1007"/>
        <v>9234</v>
      </c>
      <c r="H2609" s="2">
        <f t="shared" si="1008"/>
        <v>0.36474956549217885</v>
      </c>
      <c r="I2609" s="2"/>
      <c r="J2609" s="2">
        <f t="shared" si="1010"/>
        <v>0.31328013904250279</v>
      </c>
      <c r="K2609" s="2">
        <f t="shared" si="1011"/>
        <v>0.67802970453468159</v>
      </c>
      <c r="L2609" s="2">
        <f t="shared" si="1012"/>
        <v>2.5280455048190867E-3</v>
      </c>
      <c r="M2609" s="2">
        <f t="shared" si="1013"/>
        <v>6.1621109179964776E-3</v>
      </c>
      <c r="N2609" s="66">
        <v>7931</v>
      </c>
      <c r="O2609" s="66">
        <v>17165</v>
      </c>
      <c r="P2609" s="66">
        <v>64</v>
      </c>
      <c r="Q2609" s="66">
        <v>68</v>
      </c>
      <c r="R2609" s="66">
        <v>20</v>
      </c>
      <c r="S2609" s="66">
        <v>52</v>
      </c>
      <c r="U2609" s="66">
        <v>11</v>
      </c>
      <c r="W2609" s="66">
        <f>IF(Notes!B$31=1,IF(BR2609&gt;0,BR2609-SUM(T2609)-SUM(V2609)-SUM(Y2609:AL2609),SUM(BS2609:BY2609)),SUM(BS2609:BY2609))</f>
        <v>0</v>
      </c>
      <c r="X2609" s="66">
        <v>5</v>
      </c>
      <c r="AN2609" s="7">
        <f>IF(Q2609&gt;0,RANK(Q2609,(N2609:P2609,Q2609:AE2609)),0)</f>
        <v>3</v>
      </c>
      <c r="AO2609" s="7">
        <f>IF(R2609&gt;0,RANK(R2609,(N2609:P2609,Q2609:AE2609)),0)</f>
        <v>6</v>
      </c>
      <c r="AP2609" s="7">
        <f>IF(T2609&gt;0,RANK(T2609,(N2609:P2609,Q2609:AE2609)),0)</f>
        <v>0</v>
      </c>
      <c r="AQ2609" s="7">
        <f>IF(S2609&gt;0,RANK(S2609,(N2609:P2609,Q2609:AE2609)),0)</f>
        <v>5</v>
      </c>
      <c r="AR2609" s="2">
        <f t="shared" si="1014"/>
        <v>2.6860483488702798E-3</v>
      </c>
      <c r="AS2609" s="2">
        <f t="shared" si="1015"/>
        <v>7.9001422025596463E-4</v>
      </c>
      <c r="AT2609" s="2">
        <f t="shared" si="1016"/>
        <v>0</v>
      </c>
      <c r="AU2609" s="2">
        <f t="shared" si="1017"/>
        <v>2.054036972665508E-3</v>
      </c>
      <c r="AW2609" t="s">
        <v>3404</v>
      </c>
      <c r="AX2609" t="s">
        <v>2990</v>
      </c>
      <c r="AY2609">
        <v>8</v>
      </c>
      <c r="BA2609" s="119">
        <v>47</v>
      </c>
      <c r="BB2609" s="121">
        <v>167</v>
      </c>
      <c r="BC2609" s="125">
        <f t="shared" si="1018"/>
        <v>47167</v>
      </c>
      <c r="BE2609" s="7" t="s">
        <v>228</v>
      </c>
    </row>
    <row r="2610" spans="1:72" hidden="1" outlineLevel="1">
      <c r="A2610" t="s">
        <v>3029</v>
      </c>
      <c r="B2610" t="s">
        <v>2990</v>
      </c>
      <c r="C2610" s="1">
        <f t="shared" si="1009"/>
        <v>3239</v>
      </c>
      <c r="D2610" s="7">
        <f>IF(N2610&gt;0, RANK(N2610,(N2610:P2610,Q2610:AE2610)),0)</f>
        <v>2</v>
      </c>
      <c r="E2610" s="7">
        <f>IF(O2610&gt;0,RANK(O2610,(N2610:P2610,Q2610:AE2610)),0)</f>
        <v>1</v>
      </c>
      <c r="F2610" s="7">
        <f>IF(P2610&gt;0,RANK(P2610,(N2610:P2610,Q2610:AE2610)),0)</f>
        <v>4</v>
      </c>
      <c r="G2610" s="1">
        <f t="shared" si="1007"/>
        <v>213</v>
      </c>
      <c r="H2610" s="2">
        <f t="shared" si="1008"/>
        <v>6.5761037357209021E-2</v>
      </c>
      <c r="I2610" s="2"/>
      <c r="J2610" s="2">
        <f t="shared" si="1010"/>
        <v>0.45538746526705776</v>
      </c>
      <c r="K2610" s="2">
        <f t="shared" si="1011"/>
        <v>0.52114850262426671</v>
      </c>
      <c r="L2610" s="2">
        <f t="shared" si="1012"/>
        <v>7.4096943501080577E-3</v>
      </c>
      <c r="M2610" s="2">
        <f t="shared" si="1013"/>
        <v>1.6054337758567478E-2</v>
      </c>
      <c r="N2610" s="66">
        <v>1475</v>
      </c>
      <c r="O2610" s="66">
        <v>1688</v>
      </c>
      <c r="P2610" s="66">
        <v>24</v>
      </c>
      <c r="Q2610" s="66">
        <v>13</v>
      </c>
      <c r="R2610" s="66">
        <v>4</v>
      </c>
      <c r="S2610" s="66">
        <v>32</v>
      </c>
      <c r="U2610" s="66">
        <v>2</v>
      </c>
      <c r="W2610" s="66">
        <f>IF(Notes!B$31=1,IF(BR2610&gt;0,BR2610-SUM(T2610)-SUM(V2610)-SUM(Y2610:AL2610),SUM(BS2610:BY2610)),SUM(BS2610:BY2610))</f>
        <v>0</v>
      </c>
      <c r="X2610" s="66">
        <v>1</v>
      </c>
      <c r="AN2610" s="7">
        <f>IF(Q2610&gt;0,RANK(Q2610,(N2610:P2610,Q2610:AE2610)),0)</f>
        <v>5</v>
      </c>
      <c r="AO2610" s="7">
        <f>IF(R2610&gt;0,RANK(R2610,(N2610:P2610,Q2610:AE2610)),0)</f>
        <v>6</v>
      </c>
      <c r="AP2610" s="7">
        <f>IF(T2610&gt;0,RANK(T2610,(N2610:P2610,Q2610:AE2610)),0)</f>
        <v>0</v>
      </c>
      <c r="AQ2610" s="7">
        <f>IF(S2610&gt;0,RANK(S2610,(N2610:P2610,Q2610:AE2610)),0)</f>
        <v>3</v>
      </c>
      <c r="AR2610" s="2">
        <f t="shared" si="1014"/>
        <v>4.0135844396418652E-3</v>
      </c>
      <c r="AS2610" s="2">
        <f t="shared" si="1015"/>
        <v>1.234949058351343E-3</v>
      </c>
      <c r="AT2610" s="2">
        <f t="shared" si="1016"/>
        <v>0</v>
      </c>
      <c r="AU2610" s="2">
        <f t="shared" si="1017"/>
        <v>9.8795924668107441E-3</v>
      </c>
      <c r="AW2610" t="s">
        <v>3029</v>
      </c>
      <c r="AX2610" t="s">
        <v>2990</v>
      </c>
      <c r="AY2610">
        <v>6</v>
      </c>
      <c r="BA2610" s="119">
        <v>47</v>
      </c>
      <c r="BB2610" s="121">
        <v>169</v>
      </c>
      <c r="BC2610" s="125">
        <f t="shared" si="1018"/>
        <v>47169</v>
      </c>
      <c r="BE2610" s="7" t="s">
        <v>228</v>
      </c>
    </row>
    <row r="2611" spans="1:72" hidden="1" outlineLevel="1">
      <c r="A2611" t="s">
        <v>3030</v>
      </c>
      <c r="B2611" t="s">
        <v>2990</v>
      </c>
      <c r="C2611" s="1">
        <f t="shared" si="1009"/>
        <v>7223</v>
      </c>
      <c r="D2611" s="7">
        <f>IF(N2611&gt;0, RANK(N2611,(N2611:P2611,Q2611:AE2611)),0)</f>
        <v>2</v>
      </c>
      <c r="E2611" s="7">
        <f>IF(O2611&gt;0,RANK(O2611,(N2611:P2611,Q2611:AE2611)),0)</f>
        <v>1</v>
      </c>
      <c r="F2611" s="7">
        <f>IF(P2611&gt;0,RANK(P2611,(N2611:P2611,Q2611:AE2611)),0)</f>
        <v>4</v>
      </c>
      <c r="G2611" s="1">
        <f t="shared" si="1007"/>
        <v>2904</v>
      </c>
      <c r="H2611" s="2">
        <f t="shared" si="1008"/>
        <v>0.40204901010660388</v>
      </c>
      <c r="I2611" s="2"/>
      <c r="J2611" s="2">
        <f t="shared" si="1010"/>
        <v>0.29170704693340715</v>
      </c>
      <c r="K2611" s="2">
        <f t="shared" si="1011"/>
        <v>0.69375605704001109</v>
      </c>
      <c r="L2611" s="2">
        <f t="shared" si="1012"/>
        <v>4.2918454935622317E-3</v>
      </c>
      <c r="M2611" s="2">
        <f t="shared" si="1013"/>
        <v>1.0245050533019582E-2</v>
      </c>
      <c r="N2611" s="66">
        <v>2107</v>
      </c>
      <c r="O2611" s="66">
        <v>5011</v>
      </c>
      <c r="P2611" s="66">
        <v>31</v>
      </c>
      <c r="Q2611" s="66">
        <v>26</v>
      </c>
      <c r="R2611" s="66">
        <v>3</v>
      </c>
      <c r="S2611" s="66">
        <v>37</v>
      </c>
      <c r="U2611" s="66">
        <v>5</v>
      </c>
      <c r="W2611" s="66">
        <f>IF(Notes!B$31=1,IF(BR2611&gt;0,BR2611-SUM(T2611)-SUM(V2611)-SUM(Y2611:AL2611),SUM(BS2611:BY2611)),SUM(BS2611:BY2611))</f>
        <v>0</v>
      </c>
      <c r="X2611" s="66">
        <v>3</v>
      </c>
      <c r="AN2611" s="7">
        <f>IF(Q2611&gt;0,RANK(Q2611,(N2611:P2611,Q2611:AE2611)),0)</f>
        <v>5</v>
      </c>
      <c r="AO2611" s="7">
        <f>IF(R2611&gt;0,RANK(R2611,(N2611:P2611,Q2611:AE2611)),0)</f>
        <v>7</v>
      </c>
      <c r="AP2611" s="7">
        <f>IF(T2611&gt;0,RANK(T2611,(N2611:P2611,Q2611:AE2611)),0)</f>
        <v>0</v>
      </c>
      <c r="AQ2611" s="7">
        <f>IF(S2611&gt;0,RANK(S2611,(N2611:P2611,Q2611:AE2611)),0)</f>
        <v>3</v>
      </c>
      <c r="AR2611" s="2">
        <f t="shared" si="1014"/>
        <v>3.5996123494392912E-3</v>
      </c>
      <c r="AS2611" s="2">
        <f t="shared" si="1015"/>
        <v>4.1533988647376438E-4</v>
      </c>
      <c r="AT2611" s="2">
        <f t="shared" si="1016"/>
        <v>0</v>
      </c>
      <c r="AU2611" s="2">
        <f t="shared" si="1017"/>
        <v>5.1225252665097606E-3</v>
      </c>
      <c r="AW2611" t="s">
        <v>3030</v>
      </c>
      <c r="AX2611" t="s">
        <v>2990</v>
      </c>
      <c r="AY2611">
        <v>1</v>
      </c>
      <c r="BA2611" s="119">
        <v>47</v>
      </c>
      <c r="BB2611" s="121">
        <v>171</v>
      </c>
      <c r="BC2611" s="125">
        <f t="shared" si="1018"/>
        <v>47171</v>
      </c>
      <c r="BE2611" s="7" t="s">
        <v>228</v>
      </c>
    </row>
    <row r="2612" spans="1:72" hidden="1" outlineLevel="1">
      <c r="A2612" t="s">
        <v>2947</v>
      </c>
      <c r="B2612" t="s">
        <v>2990</v>
      </c>
      <c r="C2612" s="1">
        <f t="shared" si="1009"/>
        <v>6399</v>
      </c>
      <c r="D2612" s="7">
        <f>IF(N2612&gt;0, RANK(N2612,(N2612:P2612,Q2612:AE2612)),0)</f>
        <v>2</v>
      </c>
      <c r="E2612" s="7">
        <f>IF(O2612&gt;0,RANK(O2612,(N2612:P2612,Q2612:AE2612)),0)</f>
        <v>1</v>
      </c>
      <c r="F2612" s="7">
        <f>IF(P2612&gt;0,RANK(P2612,(N2612:P2612,Q2612:AE2612)),0)</f>
        <v>3</v>
      </c>
      <c r="G2612" s="1">
        <f t="shared" si="1007"/>
        <v>2638</v>
      </c>
      <c r="H2612" s="2">
        <f t="shared" si="1008"/>
        <v>0.41225191436161901</v>
      </c>
      <c r="I2612" s="2"/>
      <c r="J2612" s="2">
        <f t="shared" si="1010"/>
        <v>0.28582591029848414</v>
      </c>
      <c r="K2612" s="2">
        <f t="shared" si="1011"/>
        <v>0.69807782466010315</v>
      </c>
      <c r="L2612" s="2">
        <f t="shared" si="1012"/>
        <v>5.9384278793561491E-3</v>
      </c>
      <c r="M2612" s="2">
        <f t="shared" si="1013"/>
        <v>1.0157837162056555E-2</v>
      </c>
      <c r="N2612" s="66">
        <v>1829</v>
      </c>
      <c r="O2612" s="66">
        <v>4467</v>
      </c>
      <c r="P2612" s="66">
        <v>38</v>
      </c>
      <c r="Q2612" s="66">
        <v>18</v>
      </c>
      <c r="R2612" s="66">
        <v>17</v>
      </c>
      <c r="S2612" s="66">
        <v>22</v>
      </c>
      <c r="U2612" s="66">
        <v>6</v>
      </c>
      <c r="W2612" s="66">
        <f>IF(Notes!B$31=1,IF(BR2612&gt;0,BR2612-SUM(T2612)-SUM(V2612)-SUM(Y2612:AL2612),SUM(BS2612:BY2612)),SUM(BS2612:BY2612))</f>
        <v>0</v>
      </c>
      <c r="X2612" s="66">
        <v>2</v>
      </c>
      <c r="AN2612" s="7">
        <f>IF(Q2612&gt;0,RANK(Q2612,(N2612:P2612,Q2612:AE2612)),0)</f>
        <v>5</v>
      </c>
      <c r="AO2612" s="7">
        <f>IF(R2612&gt;0,RANK(R2612,(N2612:P2612,Q2612:AE2612)),0)</f>
        <v>6</v>
      </c>
      <c r="AP2612" s="7">
        <f>IF(T2612&gt;0,RANK(T2612,(N2612:P2612,Q2612:AE2612)),0)</f>
        <v>0</v>
      </c>
      <c r="AQ2612" s="7">
        <f>IF(S2612&gt;0,RANK(S2612,(N2612:P2612,Q2612:AE2612)),0)</f>
        <v>4</v>
      </c>
      <c r="AR2612" s="2">
        <f t="shared" si="1014"/>
        <v>2.8129395218002813E-3</v>
      </c>
      <c r="AS2612" s="2">
        <f t="shared" si="1015"/>
        <v>2.6566651039224877E-3</v>
      </c>
      <c r="AT2612" s="2">
        <f t="shared" si="1016"/>
        <v>0</v>
      </c>
      <c r="AU2612" s="2">
        <f t="shared" si="1017"/>
        <v>3.4380371933114551E-3</v>
      </c>
      <c r="AW2612" t="s">
        <v>2947</v>
      </c>
      <c r="AX2612" t="s">
        <v>2990</v>
      </c>
      <c r="AY2612">
        <v>3</v>
      </c>
      <c r="BA2612" s="119">
        <v>47</v>
      </c>
      <c r="BB2612" s="121">
        <v>173</v>
      </c>
      <c r="BC2612" s="125">
        <f t="shared" si="1018"/>
        <v>47173</v>
      </c>
      <c r="BE2612" s="7" t="s">
        <v>228</v>
      </c>
    </row>
    <row r="2613" spans="1:72" hidden="1" outlineLevel="1">
      <c r="A2613" t="s">
        <v>2190</v>
      </c>
      <c r="B2613" t="s">
        <v>2990</v>
      </c>
      <c r="C2613" s="1">
        <f t="shared" si="1009"/>
        <v>2206</v>
      </c>
      <c r="D2613" s="7">
        <f>IF(N2613&gt;0, RANK(N2613,(N2613:P2613,Q2613:AE2613)),0)</f>
        <v>2</v>
      </c>
      <c r="E2613" s="7">
        <f>IF(O2613&gt;0,RANK(O2613,(N2613:P2613,Q2613:AE2613)),0)</f>
        <v>1</v>
      </c>
      <c r="F2613" s="7">
        <f>IF(P2613&gt;0,RANK(P2613,(N2613:P2613,Q2613:AE2613)),0)</f>
        <v>3</v>
      </c>
      <c r="G2613" s="1">
        <f t="shared" si="1007"/>
        <v>445</v>
      </c>
      <c r="H2613" s="2">
        <f t="shared" si="1008"/>
        <v>0.20172257479601088</v>
      </c>
      <c r="I2613" s="2"/>
      <c r="J2613" s="2">
        <f t="shared" si="1010"/>
        <v>0.38485947416137806</v>
      </c>
      <c r="K2613" s="2">
        <f t="shared" si="1011"/>
        <v>0.58658204895738897</v>
      </c>
      <c r="L2613" s="2">
        <f t="shared" si="1012"/>
        <v>1.1786038077969175E-2</v>
      </c>
      <c r="M2613" s="2">
        <f t="shared" si="1013"/>
        <v>1.6772438803263855E-2</v>
      </c>
      <c r="N2613" s="66">
        <v>849</v>
      </c>
      <c r="O2613" s="66">
        <v>1294</v>
      </c>
      <c r="P2613" s="66">
        <v>26</v>
      </c>
      <c r="Q2613" s="66">
        <v>11</v>
      </c>
      <c r="R2613" s="66">
        <v>3</v>
      </c>
      <c r="S2613" s="66">
        <v>18</v>
      </c>
      <c r="U2613" s="66">
        <v>3</v>
      </c>
      <c r="W2613" s="66">
        <f>IF(Notes!B$31=1,IF(BR2613&gt;0,BR2613-SUM(T2613)-SUM(V2613)-SUM(Y2613:AL2613),SUM(BS2613:BY2613)),SUM(BS2613:BY2613))</f>
        <v>0</v>
      </c>
      <c r="X2613" s="66">
        <v>2</v>
      </c>
      <c r="AN2613" s="7">
        <f>IF(Q2613&gt;0,RANK(Q2613,(N2613:P2613,Q2613:AE2613)),0)</f>
        <v>5</v>
      </c>
      <c r="AO2613" s="7">
        <f>IF(R2613&gt;0,RANK(R2613,(N2613:P2613,Q2613:AE2613)),0)</f>
        <v>6</v>
      </c>
      <c r="AP2613" s="7">
        <f>IF(T2613&gt;0,RANK(T2613,(N2613:P2613,Q2613:AE2613)),0)</f>
        <v>0</v>
      </c>
      <c r="AQ2613" s="7">
        <f>IF(S2613&gt;0,RANK(S2613,(N2613:P2613,Q2613:AE2613)),0)</f>
        <v>4</v>
      </c>
      <c r="AR2613" s="2">
        <f t="shared" si="1014"/>
        <v>4.9864007252946509E-3</v>
      </c>
      <c r="AS2613" s="2">
        <f t="shared" si="1015"/>
        <v>1.3599274705349048E-3</v>
      </c>
      <c r="AT2613" s="2">
        <f t="shared" si="1016"/>
        <v>0</v>
      </c>
      <c r="AU2613" s="2">
        <f t="shared" si="1017"/>
        <v>8.1595648232094288E-3</v>
      </c>
      <c r="AW2613" t="s">
        <v>2190</v>
      </c>
      <c r="AX2613" t="s">
        <v>2990</v>
      </c>
      <c r="AY2613">
        <v>4</v>
      </c>
      <c r="BA2613" s="119">
        <v>47</v>
      </c>
      <c r="BB2613" s="121">
        <v>175</v>
      </c>
      <c r="BC2613" s="125">
        <f t="shared" si="1018"/>
        <v>47175</v>
      </c>
      <c r="BE2613" s="7" t="s">
        <v>228</v>
      </c>
    </row>
    <row r="2614" spans="1:72" hidden="1" outlineLevel="1">
      <c r="A2614" t="s">
        <v>3421</v>
      </c>
      <c r="B2614" t="s">
        <v>2990</v>
      </c>
      <c r="C2614" s="1">
        <f t="shared" si="1009"/>
        <v>14400</v>
      </c>
      <c r="D2614" s="7">
        <f>IF(N2614&gt;0, RANK(N2614,(N2614:P2614,Q2614:AE2614)),0)</f>
        <v>2</v>
      </c>
      <c r="E2614" s="7">
        <f>IF(O2614&gt;0,RANK(O2614,(N2614:P2614,Q2614:AE2614)),0)</f>
        <v>1</v>
      </c>
      <c r="F2614" s="7">
        <f>IF(P2614&gt;0,RANK(P2614,(N2614:P2614,Q2614:AE2614)),0)</f>
        <v>3</v>
      </c>
      <c r="G2614" s="1">
        <f t="shared" si="1007"/>
        <v>3047</v>
      </c>
      <c r="H2614" s="2">
        <f t="shared" si="1008"/>
        <v>0.21159722222222221</v>
      </c>
      <c r="I2614" s="2"/>
      <c r="J2614" s="2">
        <f t="shared" si="1010"/>
        <v>0.38298611111111114</v>
      </c>
      <c r="K2614" s="2">
        <f t="shared" si="1011"/>
        <v>0.59458333333333335</v>
      </c>
      <c r="L2614" s="2">
        <f t="shared" si="1012"/>
        <v>7.9861111111111105E-3</v>
      </c>
      <c r="M2614" s="2">
        <f t="shared" si="1013"/>
        <v>1.4444444444444399E-2</v>
      </c>
      <c r="N2614" s="66">
        <v>5515</v>
      </c>
      <c r="O2614" s="66">
        <v>8562</v>
      </c>
      <c r="P2614" s="66">
        <v>115</v>
      </c>
      <c r="Q2614" s="66">
        <v>65</v>
      </c>
      <c r="R2614" s="66">
        <v>36</v>
      </c>
      <c r="S2614" s="66">
        <v>79</v>
      </c>
      <c r="U2614" s="66">
        <v>15</v>
      </c>
      <c r="W2614" s="66">
        <f>IF(Notes!B$31=1,IF(BR2614&gt;0,BR2614-SUM(T2614)-SUM(V2614)-SUM(Y2614:AL2614),SUM(BS2614:BY2614)),SUM(BS2614:BY2614))</f>
        <v>0</v>
      </c>
      <c r="X2614" s="66">
        <v>13</v>
      </c>
      <c r="AN2614" s="7">
        <f>IF(Q2614&gt;0,RANK(Q2614,(N2614:P2614,Q2614:AE2614)),0)</f>
        <v>5</v>
      </c>
      <c r="AO2614" s="7">
        <f>IF(R2614&gt;0,RANK(R2614,(N2614:P2614,Q2614:AE2614)),0)</f>
        <v>6</v>
      </c>
      <c r="AP2614" s="7">
        <f>IF(T2614&gt;0,RANK(T2614,(N2614:P2614,Q2614:AE2614)),0)</f>
        <v>0</v>
      </c>
      <c r="AQ2614" s="7">
        <f>IF(S2614&gt;0,RANK(S2614,(N2614:P2614,Q2614:AE2614)),0)</f>
        <v>4</v>
      </c>
      <c r="AR2614" s="2">
        <f t="shared" si="1014"/>
        <v>4.5138888888888885E-3</v>
      </c>
      <c r="AS2614" s="2">
        <f t="shared" si="1015"/>
        <v>2.5000000000000001E-3</v>
      </c>
      <c r="AT2614" s="2">
        <f t="shared" si="1016"/>
        <v>0</v>
      </c>
      <c r="AU2614" s="2">
        <f t="shared" si="1017"/>
        <v>5.4861111111111109E-3</v>
      </c>
      <c r="AW2614" t="s">
        <v>3421</v>
      </c>
      <c r="AX2614" t="s">
        <v>2990</v>
      </c>
      <c r="AY2614">
        <v>4</v>
      </c>
      <c r="BA2614" s="119">
        <v>47</v>
      </c>
      <c r="BB2614" s="121">
        <v>177</v>
      </c>
      <c r="BC2614" s="125">
        <f t="shared" si="1018"/>
        <v>47177</v>
      </c>
      <c r="BE2614" s="7" t="s">
        <v>228</v>
      </c>
    </row>
    <row r="2615" spans="1:72" hidden="1" outlineLevel="1">
      <c r="A2615" t="s">
        <v>1616</v>
      </c>
      <c r="B2615" t="s">
        <v>2990</v>
      </c>
      <c r="C2615" s="1">
        <f t="shared" si="1009"/>
        <v>48982</v>
      </c>
      <c r="D2615" s="7">
        <f>IF(N2615&gt;0, RANK(N2615,(N2615:P2615,Q2615:AE2615)),0)</f>
        <v>2</v>
      </c>
      <c r="E2615" s="7">
        <f>IF(O2615&gt;0,RANK(O2615,(N2615:P2615,Q2615:AE2615)),0)</f>
        <v>1</v>
      </c>
      <c r="F2615" s="7">
        <f>IF(P2615&gt;0,RANK(P2615,(N2615:P2615,Q2615:AE2615)),0)</f>
        <v>3</v>
      </c>
      <c r="G2615" s="1">
        <f t="shared" si="1007"/>
        <v>16400</v>
      </c>
      <c r="H2615" s="2">
        <f t="shared" si="1008"/>
        <v>0.33481687150381773</v>
      </c>
      <c r="I2615" s="2"/>
      <c r="J2615" s="2">
        <f t="shared" si="1010"/>
        <v>0.32544608223429017</v>
      </c>
      <c r="K2615" s="2">
        <f t="shared" si="1011"/>
        <v>0.66026295373810784</v>
      </c>
      <c r="L2615" s="2">
        <f t="shared" si="1012"/>
        <v>4.5322771630394842E-3</v>
      </c>
      <c r="M2615" s="2">
        <f t="shared" si="1013"/>
        <v>9.7586868645625092E-3</v>
      </c>
      <c r="N2615" s="66">
        <v>15941</v>
      </c>
      <c r="O2615" s="66">
        <v>32341</v>
      </c>
      <c r="P2615" s="66">
        <v>222</v>
      </c>
      <c r="Q2615" s="66">
        <v>172</v>
      </c>
      <c r="R2615" s="66">
        <v>48</v>
      </c>
      <c r="S2615" s="66">
        <v>204</v>
      </c>
      <c r="U2615" s="66">
        <v>28</v>
      </c>
      <c r="W2615" s="66">
        <f>IF(Notes!B$31=1,IF(BR2615&gt;0,BR2615-SUM(T2615)-SUM(V2615)-SUM(Y2615:AL2615),SUM(BS2615:BY2615)),SUM(BS2615:BY2615))</f>
        <v>0</v>
      </c>
      <c r="X2615" s="66">
        <v>26</v>
      </c>
      <c r="AN2615" s="7">
        <f>IF(Q2615&gt;0,RANK(Q2615,(N2615:P2615,Q2615:AE2615)),0)</f>
        <v>5</v>
      </c>
      <c r="AO2615" s="7">
        <f>IF(R2615&gt;0,RANK(R2615,(N2615:P2615,Q2615:AE2615)),0)</f>
        <v>6</v>
      </c>
      <c r="AP2615" s="7">
        <f>IF(T2615&gt;0,RANK(T2615,(N2615:P2615,Q2615:AE2615)),0)</f>
        <v>0</v>
      </c>
      <c r="AQ2615" s="7">
        <f>IF(S2615&gt;0,RANK(S2615,(N2615:P2615,Q2615:AE2615)),0)</f>
        <v>4</v>
      </c>
      <c r="AR2615" s="2">
        <f t="shared" si="1014"/>
        <v>3.5114940182107714E-3</v>
      </c>
      <c r="AS2615" s="2">
        <f t="shared" si="1015"/>
        <v>9.7995181903556415E-4</v>
      </c>
      <c r="AT2615" s="2">
        <f t="shared" si="1016"/>
        <v>0</v>
      </c>
      <c r="AU2615" s="2">
        <f t="shared" si="1017"/>
        <v>4.1647952309011469E-3</v>
      </c>
      <c r="AW2615" t="s">
        <v>1616</v>
      </c>
      <c r="AX2615" t="s">
        <v>2990</v>
      </c>
      <c r="AY2615">
        <v>1</v>
      </c>
      <c r="BA2615" s="119">
        <v>47</v>
      </c>
      <c r="BB2615" s="121">
        <v>179</v>
      </c>
      <c r="BC2615" s="125">
        <f t="shared" si="1018"/>
        <v>47179</v>
      </c>
      <c r="BE2615" s="7" t="s">
        <v>228</v>
      </c>
    </row>
    <row r="2616" spans="1:72" hidden="1" outlineLevel="1">
      <c r="A2616" t="s">
        <v>3422</v>
      </c>
      <c r="B2616" t="s">
        <v>2990</v>
      </c>
      <c r="C2616" s="1">
        <f t="shared" si="1009"/>
        <v>5527</v>
      </c>
      <c r="D2616" s="7">
        <f>IF(N2616&gt;0, RANK(N2616,(N2616:P2616,Q2616:AE2616)),0)</f>
        <v>2</v>
      </c>
      <c r="E2616" s="7">
        <f>IF(O2616&gt;0,RANK(O2616,(N2616:P2616,Q2616:AE2616)),0)</f>
        <v>1</v>
      </c>
      <c r="F2616" s="7">
        <f>IF(P2616&gt;0,RANK(P2616,(N2616:P2616,Q2616:AE2616)),0)</f>
        <v>3</v>
      </c>
      <c r="G2616" s="1">
        <f t="shared" si="1007"/>
        <v>2721</v>
      </c>
      <c r="H2616" s="2">
        <f t="shared" si="1008"/>
        <v>0.49231047584584764</v>
      </c>
      <c r="I2616" s="2"/>
      <c r="J2616" s="2">
        <f t="shared" si="1010"/>
        <v>0.24516012303238646</v>
      </c>
      <c r="K2616" s="2">
        <f t="shared" si="1011"/>
        <v>0.73747059887823407</v>
      </c>
      <c r="L2616" s="2">
        <f t="shared" si="1012"/>
        <v>6.5134792835172791E-3</v>
      </c>
      <c r="M2616" s="2">
        <f t="shared" si="1013"/>
        <v>1.0855798805862214E-2</v>
      </c>
      <c r="N2616" s="66">
        <v>1355</v>
      </c>
      <c r="O2616" s="66">
        <v>4076</v>
      </c>
      <c r="P2616" s="66">
        <v>36</v>
      </c>
      <c r="Q2616" s="66">
        <v>24</v>
      </c>
      <c r="R2616" s="66">
        <v>9</v>
      </c>
      <c r="S2616" s="66">
        <v>14</v>
      </c>
      <c r="U2616" s="66">
        <v>7</v>
      </c>
      <c r="W2616" s="66">
        <f>IF(Notes!B$31=1,IF(BR2616&gt;0,BR2616-SUM(T2616)-SUM(V2616)-SUM(Y2616:AL2616),SUM(BS2616:BY2616)),SUM(BS2616:BY2616))</f>
        <v>0</v>
      </c>
      <c r="X2616" s="66">
        <v>6</v>
      </c>
      <c r="AN2616" s="7">
        <f>IF(Q2616&gt;0,RANK(Q2616,(N2616:P2616,Q2616:AE2616)),0)</f>
        <v>4</v>
      </c>
      <c r="AO2616" s="7">
        <f>IF(R2616&gt;0,RANK(R2616,(N2616:P2616,Q2616:AE2616)),0)</f>
        <v>6</v>
      </c>
      <c r="AP2616" s="7">
        <f>IF(T2616&gt;0,RANK(T2616,(N2616:P2616,Q2616:AE2616)),0)</f>
        <v>0</v>
      </c>
      <c r="AQ2616" s="7">
        <f>IF(S2616&gt;0,RANK(S2616,(N2616:P2616,Q2616:AE2616)),0)</f>
        <v>5</v>
      </c>
      <c r="AR2616" s="2">
        <f t="shared" si="1014"/>
        <v>4.3423195223448521E-3</v>
      </c>
      <c r="AS2616" s="2">
        <f t="shared" si="1015"/>
        <v>1.6283698208793198E-3</v>
      </c>
      <c r="AT2616" s="2">
        <f t="shared" si="1016"/>
        <v>0</v>
      </c>
      <c r="AU2616" s="2">
        <f t="shared" si="1017"/>
        <v>2.5330197213678306E-3</v>
      </c>
      <c r="AW2616" t="s">
        <v>3422</v>
      </c>
      <c r="AX2616" t="s">
        <v>2990</v>
      </c>
      <c r="AY2616">
        <v>7</v>
      </c>
      <c r="BA2616" s="119">
        <v>47</v>
      </c>
      <c r="BB2616" s="121">
        <v>181</v>
      </c>
      <c r="BC2616" s="125">
        <f t="shared" si="1018"/>
        <v>47181</v>
      </c>
      <c r="BE2616" s="7" t="s">
        <v>228</v>
      </c>
    </row>
    <row r="2617" spans="1:72" hidden="1" outlineLevel="1">
      <c r="A2617" t="s">
        <v>2191</v>
      </c>
      <c r="B2617" t="s">
        <v>2990</v>
      </c>
      <c r="C2617" s="1">
        <f t="shared" si="1009"/>
        <v>13690</v>
      </c>
      <c r="D2617" s="7">
        <f>IF(N2617&gt;0, RANK(N2617,(N2617:P2617,Q2617:AE2617)),0)</f>
        <v>2</v>
      </c>
      <c r="E2617" s="7">
        <f>IF(O2617&gt;0,RANK(O2617,(N2617:P2617,Q2617:AE2617)),0)</f>
        <v>1</v>
      </c>
      <c r="F2617" s="7">
        <f>IF(P2617&gt;0,RANK(P2617,(N2617:P2617,Q2617:AE2617)),0)</f>
        <v>3</v>
      </c>
      <c r="G2617" s="1">
        <f t="shared" si="1007"/>
        <v>4259</v>
      </c>
      <c r="H2617" s="2">
        <f t="shared" si="1008"/>
        <v>0.31110299488677867</v>
      </c>
      <c r="I2617" s="2"/>
      <c r="J2617" s="2">
        <f t="shared" si="1010"/>
        <v>0.33571950328707084</v>
      </c>
      <c r="K2617" s="2">
        <f t="shared" si="1011"/>
        <v>0.64682249817384951</v>
      </c>
      <c r="L2617" s="2">
        <f t="shared" si="1012"/>
        <v>5.3323593864134404E-3</v>
      </c>
      <c r="M2617" s="2">
        <f t="shared" si="1013"/>
        <v>1.2125639152666259E-2</v>
      </c>
      <c r="N2617" s="66">
        <v>4596</v>
      </c>
      <c r="O2617" s="66">
        <v>8855</v>
      </c>
      <c r="P2617" s="66">
        <v>73</v>
      </c>
      <c r="Q2617" s="66">
        <v>59</v>
      </c>
      <c r="R2617" s="66">
        <v>13</v>
      </c>
      <c r="S2617" s="66">
        <v>68</v>
      </c>
      <c r="U2617" s="66">
        <v>21</v>
      </c>
      <c r="W2617" s="66">
        <f>IF(Notes!B$31=1,IF(BR2617&gt;0,BR2617-SUM(T2617)-SUM(V2617)-SUM(Y2617:AL2617),SUM(BS2617:BY2617)),SUM(BS2617:BY2617))</f>
        <v>0</v>
      </c>
      <c r="X2617" s="66">
        <v>5</v>
      </c>
      <c r="AN2617" s="7">
        <f>IF(Q2617&gt;0,RANK(Q2617,(N2617:P2617,Q2617:AE2617)),0)</f>
        <v>5</v>
      </c>
      <c r="AO2617" s="7">
        <f>IF(R2617&gt;0,RANK(R2617,(N2617:P2617,Q2617:AE2617)),0)</f>
        <v>7</v>
      </c>
      <c r="AP2617" s="7">
        <f>IF(T2617&gt;0,RANK(T2617,(N2617:P2617,Q2617:AE2617)),0)</f>
        <v>0</v>
      </c>
      <c r="AQ2617" s="7">
        <f>IF(S2617&gt;0,RANK(S2617,(N2617:P2617,Q2617:AE2617)),0)</f>
        <v>4</v>
      </c>
      <c r="AR2617" s="2">
        <f t="shared" si="1014"/>
        <v>4.3097151205259317E-3</v>
      </c>
      <c r="AS2617" s="2">
        <f t="shared" si="1015"/>
        <v>9.4959824689554422E-4</v>
      </c>
      <c r="AT2617" s="2">
        <f t="shared" si="1016"/>
        <v>0</v>
      </c>
      <c r="AU2617" s="2">
        <f t="shared" si="1017"/>
        <v>4.9671292914536154E-3</v>
      </c>
      <c r="AW2617" t="s">
        <v>2191</v>
      </c>
      <c r="AX2617" t="s">
        <v>2990</v>
      </c>
      <c r="AY2617">
        <v>8</v>
      </c>
      <c r="BA2617" s="119">
        <v>47</v>
      </c>
      <c r="BB2617" s="121">
        <v>183</v>
      </c>
      <c r="BC2617" s="125">
        <f t="shared" si="1018"/>
        <v>47183</v>
      </c>
      <c r="BE2617" s="7" t="s">
        <v>228</v>
      </c>
    </row>
    <row r="2618" spans="1:72" hidden="1" outlineLevel="1">
      <c r="A2618" t="s">
        <v>1083</v>
      </c>
      <c r="B2618" t="s">
        <v>2990</v>
      </c>
      <c r="C2618" s="1">
        <f t="shared" si="1009"/>
        <v>9647</v>
      </c>
      <c r="D2618" s="7">
        <f>IF(N2618&gt;0, RANK(N2618,(N2618:P2618,Q2618:AE2618)),0)</f>
        <v>2</v>
      </c>
      <c r="E2618" s="7">
        <f>IF(O2618&gt;0,RANK(O2618,(N2618:P2618,Q2618:AE2618)),0)</f>
        <v>1</v>
      </c>
      <c r="F2618" s="7">
        <f>IF(P2618&gt;0,RANK(P2618,(N2618:P2618,Q2618:AE2618)),0)</f>
        <v>3</v>
      </c>
      <c r="G2618" s="1">
        <f t="shared" si="1007"/>
        <v>2731</v>
      </c>
      <c r="H2618" s="2">
        <f t="shared" si="1008"/>
        <v>0.28309318959261948</v>
      </c>
      <c r="I2618" s="2"/>
      <c r="J2618" s="2">
        <f t="shared" si="1010"/>
        <v>0.34953871669949205</v>
      </c>
      <c r="K2618" s="2">
        <f t="shared" si="1011"/>
        <v>0.63263190629211152</v>
      </c>
      <c r="L2618" s="2">
        <f t="shared" si="1012"/>
        <v>7.256141805742718E-3</v>
      </c>
      <c r="M2618" s="2">
        <f t="shared" si="1013"/>
        <v>1.0573235202653656E-2</v>
      </c>
      <c r="N2618" s="66">
        <v>3372</v>
      </c>
      <c r="O2618" s="66">
        <v>6103</v>
      </c>
      <c r="P2618" s="66">
        <v>70</v>
      </c>
      <c r="Q2618" s="66">
        <v>31</v>
      </c>
      <c r="R2618" s="66">
        <v>9</v>
      </c>
      <c r="S2618" s="66">
        <v>49</v>
      </c>
      <c r="U2618" s="66">
        <v>5</v>
      </c>
      <c r="W2618" s="66">
        <f>IF(Notes!B$31=1,IF(BR2618&gt;0,BR2618-SUM(T2618)-SUM(V2618)-SUM(Y2618:AL2618),SUM(BS2618:BY2618)),SUM(BS2618:BY2618))</f>
        <v>0</v>
      </c>
      <c r="X2618" s="66">
        <v>8</v>
      </c>
      <c r="AN2618" s="7">
        <f>IF(Q2618&gt;0,RANK(Q2618,(N2618:P2618,Q2618:AE2618)),0)</f>
        <v>5</v>
      </c>
      <c r="AO2618" s="7">
        <f>IF(R2618&gt;0,RANK(R2618,(N2618:P2618,Q2618:AE2618)),0)</f>
        <v>6</v>
      </c>
      <c r="AP2618" s="7">
        <f>IF(T2618&gt;0,RANK(T2618,(N2618:P2618,Q2618:AE2618)),0)</f>
        <v>0</v>
      </c>
      <c r="AQ2618" s="7">
        <f>IF(S2618&gt;0,RANK(S2618,(N2618:P2618,Q2618:AE2618)),0)</f>
        <v>4</v>
      </c>
      <c r="AR2618" s="2">
        <f t="shared" si="1014"/>
        <v>3.2134342282574896E-3</v>
      </c>
      <c r="AS2618" s="2">
        <f t="shared" si="1015"/>
        <v>9.3293251788120659E-4</v>
      </c>
      <c r="AT2618" s="2">
        <f t="shared" si="1016"/>
        <v>0</v>
      </c>
      <c r="AU2618" s="2">
        <f t="shared" si="1017"/>
        <v>5.079299264019903E-3</v>
      </c>
      <c r="AW2618" t="s">
        <v>1083</v>
      </c>
      <c r="AX2618" t="s">
        <v>2990</v>
      </c>
      <c r="AY2618">
        <v>4</v>
      </c>
      <c r="BA2618" s="119">
        <v>47</v>
      </c>
      <c r="BB2618" s="121">
        <v>185</v>
      </c>
      <c r="BC2618" s="125">
        <f t="shared" si="1018"/>
        <v>47185</v>
      </c>
      <c r="BE2618" s="7" t="s">
        <v>228</v>
      </c>
    </row>
    <row r="2619" spans="1:72" hidden="1" outlineLevel="1">
      <c r="A2619" t="s">
        <v>3450</v>
      </c>
      <c r="B2619" t="s">
        <v>2990</v>
      </c>
      <c r="C2619" s="1">
        <f t="shared" si="1009"/>
        <v>93646</v>
      </c>
      <c r="D2619" s="7">
        <f>IF(N2619&gt;0, RANK(N2619,(N2619:P2619,Q2619:AE2619)),0)</f>
        <v>2</v>
      </c>
      <c r="E2619" s="7">
        <f>IF(O2619&gt;0,RANK(O2619,(N2619:P2619,Q2619:AE2619)),0)</f>
        <v>1</v>
      </c>
      <c r="F2619" s="7">
        <f>IF(P2619&gt;0,RANK(P2619,(N2619:P2619,Q2619:AE2619)),0)</f>
        <v>4</v>
      </c>
      <c r="G2619" s="1">
        <f t="shared" si="1007"/>
        <v>36972</v>
      </c>
      <c r="H2619" s="2">
        <f t="shared" si="1008"/>
        <v>0.39480597142430002</v>
      </c>
      <c r="I2619" s="2"/>
      <c r="J2619" s="2">
        <f t="shared" si="1010"/>
        <v>0.29778100506161503</v>
      </c>
      <c r="K2619" s="2">
        <f t="shared" si="1011"/>
        <v>0.69258697648591505</v>
      </c>
      <c r="L2619" s="2">
        <f t="shared" si="1012"/>
        <v>2.9579480170001922E-3</v>
      </c>
      <c r="M2619" s="2">
        <f t="shared" si="1013"/>
        <v>6.6740704354697781E-3</v>
      </c>
      <c r="N2619" s="66">
        <v>27886</v>
      </c>
      <c r="O2619" s="66">
        <v>64858</v>
      </c>
      <c r="P2619" s="66">
        <v>277</v>
      </c>
      <c r="Q2619" s="66">
        <v>307</v>
      </c>
      <c r="R2619" s="66">
        <v>35</v>
      </c>
      <c r="S2619" s="66">
        <v>248</v>
      </c>
      <c r="U2619" s="66">
        <v>18</v>
      </c>
      <c r="W2619" s="66">
        <f>IF(Notes!B$31=1,IF(BR2619&gt;0,BR2619-SUM(T2619)-SUM(V2619)-SUM(Y2619:AL2619),SUM(BS2619:BY2619)),SUM(BS2619:BY2619))</f>
        <v>0</v>
      </c>
      <c r="X2619" s="66">
        <v>17</v>
      </c>
      <c r="AN2619" s="7">
        <f>IF(Q2619&gt;0,RANK(Q2619,(N2619:P2619,Q2619:AE2619)),0)</f>
        <v>3</v>
      </c>
      <c r="AO2619" s="7">
        <f>IF(R2619&gt;0,RANK(R2619,(N2619:P2619,Q2619:AE2619)),0)</f>
        <v>6</v>
      </c>
      <c r="AP2619" s="7">
        <f>IF(T2619&gt;0,RANK(T2619,(N2619:P2619,Q2619:AE2619)),0)</f>
        <v>0</v>
      </c>
      <c r="AQ2619" s="7">
        <f>IF(S2619&gt;0,RANK(S2619,(N2619:P2619,Q2619:AE2619)),0)</f>
        <v>5</v>
      </c>
      <c r="AR2619" s="2">
        <f t="shared" si="1014"/>
        <v>3.27830339790274E-3</v>
      </c>
      <c r="AS2619" s="2">
        <f t="shared" si="1015"/>
        <v>3.7374794438630588E-4</v>
      </c>
      <c r="AT2619" s="2">
        <f t="shared" si="1016"/>
        <v>0</v>
      </c>
      <c r="AU2619" s="2">
        <f t="shared" si="1017"/>
        <v>2.6482711487943959E-3</v>
      </c>
      <c r="AW2619" t="s">
        <v>3450</v>
      </c>
      <c r="AX2619" t="s">
        <v>2990</v>
      </c>
      <c r="AY2619">
        <v>0</v>
      </c>
      <c r="BA2619" s="119">
        <v>47</v>
      </c>
      <c r="BB2619" s="121">
        <v>187</v>
      </c>
      <c r="BC2619" s="125">
        <f t="shared" si="1018"/>
        <v>47187</v>
      </c>
      <c r="BE2619" s="7" t="s">
        <v>228</v>
      </c>
      <c r="BR2619" s="105">
        <v>190</v>
      </c>
    </row>
    <row r="2620" spans="1:72" hidden="1" outlineLevel="1">
      <c r="A2620" t="s">
        <v>3317</v>
      </c>
      <c r="B2620" t="s">
        <v>2990</v>
      </c>
      <c r="C2620" s="1">
        <f t="shared" si="1009"/>
        <v>51159</v>
      </c>
      <c r="D2620" s="7">
        <f>IF(N2620&gt;0, RANK(N2620,(N2620:P2620,Q2620:AE2620)),0)</f>
        <v>2</v>
      </c>
      <c r="E2620" s="7">
        <f>IF(O2620&gt;0,RANK(O2620,(N2620:P2620,Q2620:AE2620)),0)</f>
        <v>1</v>
      </c>
      <c r="F2620" s="7">
        <f>IF(P2620&gt;0,RANK(P2620,(N2620:P2620,Q2620:AE2620)),0)</f>
        <v>3</v>
      </c>
      <c r="G2620" s="1">
        <f t="shared" si="1007"/>
        <v>18709</v>
      </c>
      <c r="H2620" s="2">
        <f t="shared" si="1008"/>
        <v>0.3657030043589593</v>
      </c>
      <c r="I2620" s="2"/>
      <c r="J2620" s="2">
        <f t="shared" si="1010"/>
        <v>0.31052209777360779</v>
      </c>
      <c r="K2620" s="2">
        <f t="shared" si="1011"/>
        <v>0.67622510213256715</v>
      </c>
      <c r="L2620" s="2">
        <f t="shared" si="1012"/>
        <v>4.4176000312750449E-3</v>
      </c>
      <c r="M2620" s="2">
        <f t="shared" si="1013"/>
        <v>8.8352000625499666E-3</v>
      </c>
      <c r="N2620" s="66">
        <v>15886</v>
      </c>
      <c r="O2620" s="66">
        <v>34595</v>
      </c>
      <c r="P2620" s="66">
        <v>226</v>
      </c>
      <c r="Q2620" s="66">
        <v>174</v>
      </c>
      <c r="R2620" s="66">
        <v>45</v>
      </c>
      <c r="S2620" s="66">
        <v>186</v>
      </c>
      <c r="U2620" s="66">
        <v>32</v>
      </c>
      <c r="W2620" s="66">
        <f>IF(Notes!B$31=1,IF(BR2620&gt;0,BR2620-SUM(T2620)-SUM(V2620)-SUM(Y2620:AL2620),SUM(BS2620:BY2620)),SUM(BS2620:BY2620))</f>
        <v>0</v>
      </c>
      <c r="X2620" s="66">
        <v>15</v>
      </c>
      <c r="AN2620" s="7">
        <f>IF(Q2620&gt;0,RANK(Q2620,(N2620:P2620,Q2620:AE2620)),0)</f>
        <v>5</v>
      </c>
      <c r="AO2620" s="7">
        <f>IF(R2620&gt;0,RANK(R2620,(N2620:P2620,Q2620:AE2620)),0)</f>
        <v>6</v>
      </c>
      <c r="AP2620" s="7">
        <f>IF(T2620&gt;0,RANK(T2620,(N2620:P2620,Q2620:AE2620)),0)</f>
        <v>0</v>
      </c>
      <c r="AQ2620" s="7">
        <f>IF(S2620&gt;0,RANK(S2620,(N2620:P2620,Q2620:AE2620)),0)</f>
        <v>4</v>
      </c>
      <c r="AR2620" s="2">
        <f t="shared" si="1014"/>
        <v>3.4011610860259192E-3</v>
      </c>
      <c r="AS2620" s="2">
        <f t="shared" si="1015"/>
        <v>8.796106256963584E-4</v>
      </c>
      <c r="AT2620" s="2">
        <f t="shared" si="1016"/>
        <v>0</v>
      </c>
      <c r="AU2620" s="2">
        <f t="shared" si="1017"/>
        <v>3.635723919544948E-3</v>
      </c>
      <c r="AW2620" t="s">
        <v>3317</v>
      </c>
      <c r="AX2620" t="s">
        <v>2990</v>
      </c>
      <c r="AY2620">
        <v>0</v>
      </c>
      <c r="BA2620" s="119">
        <v>47</v>
      </c>
      <c r="BB2620" s="121">
        <v>189</v>
      </c>
      <c r="BC2620" s="125">
        <f t="shared" si="1018"/>
        <v>47189</v>
      </c>
      <c r="BE2620" s="7" t="s">
        <v>228</v>
      </c>
    </row>
    <row r="2621" spans="1:72" collapsed="1">
      <c r="A2621" t="s">
        <v>1990</v>
      </c>
      <c r="B2621" t="s">
        <v>2781</v>
      </c>
      <c r="C2621" s="1">
        <f t="shared" si="1009"/>
        <v>2599749</v>
      </c>
      <c r="D2621" s="7">
        <f>IF(N2621&gt;0, RANK(N2621,(N2621:P2621,Q2621:AE2621)),0)</f>
        <v>2</v>
      </c>
      <c r="E2621" s="7">
        <f>IF(O2621&gt;0,RANK(O2621,(N2621:P2621,Q2621:AE2621)),0)</f>
        <v>1</v>
      </c>
      <c r="F2621" s="7">
        <f>IF(P2621&gt;0,RANK(P2621,(N2621:P2621,Q2621:AE2621)),0)</f>
        <v>3</v>
      </c>
      <c r="G2621" s="1">
        <f t="shared" si="1007"/>
        <v>391741</v>
      </c>
      <c r="H2621" s="2">
        <f t="shared" si="1008"/>
        <v>0.15068416220181255</v>
      </c>
      <c r="I2621" s="2"/>
      <c r="J2621" s="2">
        <f t="shared" si="1010"/>
        <v>0.41828538062712978</v>
      </c>
      <c r="K2621" s="2">
        <f t="shared" si="1011"/>
        <v>0.5689695428289423</v>
      </c>
      <c r="L2621" s="2">
        <f t="shared" si="1012"/>
        <v>4.4465831124466245E-3</v>
      </c>
      <c r="M2621" s="2">
        <f t="shared" si="1013"/>
        <v>8.2984934314812436E-3</v>
      </c>
      <c r="N2621" s="66">
        <f t="shared" ref="N2621:U2621" si="1019">SUM(N2526:N2620)</f>
        <v>1087437</v>
      </c>
      <c r="O2621" s="66">
        <f t="shared" si="1019"/>
        <v>1479178</v>
      </c>
      <c r="P2621" s="66">
        <f t="shared" si="1019"/>
        <v>11560</v>
      </c>
      <c r="Q2621" s="66">
        <f t="shared" si="1019"/>
        <v>8547</v>
      </c>
      <c r="R2621" s="66">
        <f t="shared" si="1019"/>
        <v>2499</v>
      </c>
      <c r="S2621" s="66">
        <f t="shared" si="1019"/>
        <v>8191</v>
      </c>
      <c r="U2621" s="66">
        <f t="shared" si="1019"/>
        <v>1326</v>
      </c>
      <c r="W2621" s="66">
        <f>SUM(W2526:W2620)</f>
        <v>0</v>
      </c>
      <c r="X2621" s="66">
        <f>SUM(X2526:X2620)</f>
        <v>1011</v>
      </c>
      <c r="AL2621" s="66">
        <f>SUM(AL2526:AL2620)</f>
        <v>0</v>
      </c>
      <c r="AN2621" s="7">
        <f>IF(Q2621&gt;0,RANK(Q2621,(N2621:P2621,Q2621:AE2621)),0)</f>
        <v>4</v>
      </c>
      <c r="AO2621" s="7">
        <f>IF(R2621&gt;0,RANK(R2621,(N2621:P2621,Q2621:AE2621)),0)</f>
        <v>6</v>
      </c>
      <c r="AP2621" s="7">
        <f>IF(T2621&gt;0,RANK(T2621,(N2621:P2621,Q2621:AE2621)),0)</f>
        <v>0</v>
      </c>
      <c r="AQ2621" s="7">
        <f>IF(S2621&gt;0,RANK(S2621,(N2621:P2621,Q2621:AE2621)),0)</f>
        <v>5</v>
      </c>
      <c r="AR2621" s="2">
        <f t="shared" si="1014"/>
        <v>3.2876250745745069E-3</v>
      </c>
      <c r="AS2621" s="2">
        <f t="shared" si="1015"/>
        <v>9.6124664342596151E-4</v>
      </c>
      <c r="AT2621" s="2">
        <f t="shared" si="1016"/>
        <v>0</v>
      </c>
      <c r="AU2621" s="2">
        <f t="shared" si="1017"/>
        <v>3.1506887780320329E-3</v>
      </c>
      <c r="AW2621" t="s">
        <v>1990</v>
      </c>
      <c r="AX2621" t="s">
        <v>2781</v>
      </c>
      <c r="BA2621" s="119">
        <v>47</v>
      </c>
      <c r="BB2621" s="121"/>
      <c r="BC2621" s="119">
        <v>47</v>
      </c>
      <c r="BE2621" s="7" t="s">
        <v>3272</v>
      </c>
      <c r="BR2621" s="1">
        <f>SUM(BR2526:BR2620)</f>
        <v>2233</v>
      </c>
    </row>
    <row r="2622" spans="1:72">
      <c r="C2622" s="1"/>
      <c r="E2622" s="7"/>
      <c r="F2622" s="7"/>
      <c r="I2622" s="2"/>
      <c r="AN2622" s="7"/>
      <c r="AO2622" s="7"/>
      <c r="AP2622" s="7"/>
      <c r="AQ2622" s="7"/>
      <c r="BA2622" s="119"/>
      <c r="BB2622" s="121"/>
      <c r="BC2622" s="125"/>
      <c r="BS2622" t="s">
        <v>3333</v>
      </c>
      <c r="BT2622"/>
    </row>
    <row r="2623" spans="1:72" hidden="1" outlineLevel="1">
      <c r="A2623" t="s">
        <v>691</v>
      </c>
      <c r="B2623" t="s">
        <v>3197</v>
      </c>
      <c r="C2623" s="1">
        <f t="shared" ref="C2623:C2686" si="1020">SUM(N2623:AL2623)</f>
        <v>16655</v>
      </c>
      <c r="D2623" s="7">
        <f>IF(N2623&gt;0, RANK(N2623,(N2623:P2623,Q2623:AE2623)),0)</f>
        <v>2</v>
      </c>
      <c r="E2623" s="7">
        <f>IF(O2623&gt;0,RANK(O2623,(N2623:P2623,Q2623:AE2623)),0)</f>
        <v>1</v>
      </c>
      <c r="F2623" s="7">
        <f>IF(P2623&gt;0,RANK(P2623,(N2623:P2623,Q2623:AE2623)),0)</f>
        <v>4</v>
      </c>
      <c r="G2623" s="1">
        <f t="shared" si="1007"/>
        <v>7254</v>
      </c>
      <c r="H2623" s="2">
        <f t="shared" si="1008"/>
        <v>0.43554488141699188</v>
      </c>
      <c r="I2623" s="2"/>
      <c r="J2623" s="2">
        <f t="shared" ref="J2623:J2686" si="1021">IF($C2623=0,"-",N2623/$C2623)</f>
        <v>0.27799459621735212</v>
      </c>
      <c r="K2623" s="2">
        <f t="shared" ref="K2623:K2686" si="1022">IF($C2623=0,"-",O2623/$C2623)</f>
        <v>0.713539477634344</v>
      </c>
      <c r="L2623" s="2">
        <f t="shared" ref="L2623:L2686" si="1023">IF($C2623=0,"-",P2623/$C2623)</f>
        <v>6.6046232362653855E-4</v>
      </c>
      <c r="M2623" s="2">
        <f t="shared" ref="M2623:M2686" si="1024">IF(C2623=0,"-",(1-J2623-K2623-L2623))</f>
        <v>7.8054638246773432E-3</v>
      </c>
      <c r="N2623" s="66">
        <v>4630</v>
      </c>
      <c r="O2623" s="66">
        <v>11884</v>
      </c>
      <c r="P2623" s="66">
        <v>11</v>
      </c>
      <c r="Q2623" s="66">
        <v>115</v>
      </c>
      <c r="R2623" s="66">
        <v>0</v>
      </c>
      <c r="S2623" s="66">
        <v>10</v>
      </c>
      <c r="U2623" s="66">
        <v>0</v>
      </c>
      <c r="W2623" s="66">
        <f>IF(Notes!B$31=1,IF(BR2623&gt;0,BR2623-P2623-SUM(R2623:V2623)-SUM(X2623:AL2623),SUM(BS2623:BY2623)),SUM(BS2623:BY2623))</f>
        <v>0</v>
      </c>
      <c r="Y2623" s="66">
        <v>5</v>
      </c>
      <c r="AA2623" s="66">
        <v>0</v>
      </c>
      <c r="AN2623" s="7">
        <f>IF(Q2623&gt;0,RANK(Q2623,(N2623:P2623,Q2623:AE2623)),0)</f>
        <v>3</v>
      </c>
      <c r="AO2623" s="7">
        <f>IF(R2623&gt;0,RANK(R2623,(N2623:P2623,Q2623:AE2623)),0)</f>
        <v>0</v>
      </c>
      <c r="AP2623" s="7">
        <f>IF(T2623&gt;0,RANK(T2623,(N2623:P2623,Q2623:AE2623)),0)</f>
        <v>0</v>
      </c>
      <c r="AQ2623" s="7">
        <f>IF(S2623&gt;0,RANK(S2623,(N2623:P2623,Q2623:AE2623)),0)</f>
        <v>5</v>
      </c>
      <c r="AR2623" s="2">
        <f t="shared" ref="AR2623:AR2686" si="1025">IF($C2623=0,"-",Q2623/$C2623)</f>
        <v>6.9048333833683579E-3</v>
      </c>
      <c r="AS2623" s="2">
        <f t="shared" ref="AS2623:AS2686" si="1026">IF($C2623=0,"-",R2623/$C2623)</f>
        <v>0</v>
      </c>
      <c r="AT2623" s="2">
        <f t="shared" ref="AT2623:AT2686" si="1027">IF($C2623=0,"-",T2623/$C2623)</f>
        <v>0</v>
      </c>
      <c r="AU2623" s="2">
        <f t="shared" ref="AU2623:AU2686" si="1028">IF($C2623=0,"-",S2623/$C2623)</f>
        <v>6.0042029420594417E-4</v>
      </c>
      <c r="AW2623" t="s">
        <v>691</v>
      </c>
      <c r="AX2623" t="s">
        <v>3197</v>
      </c>
      <c r="AY2623">
        <v>5</v>
      </c>
      <c r="BA2623" s="119">
        <v>48</v>
      </c>
      <c r="BB2623" s="121">
        <v>1</v>
      </c>
      <c r="BC2623" s="125">
        <f t="shared" si="1018"/>
        <v>48001</v>
      </c>
      <c r="BE2623" s="7" t="s">
        <v>228</v>
      </c>
      <c r="BS2623" s="1">
        <v>0</v>
      </c>
    </row>
    <row r="2624" spans="1:72" hidden="1" outlineLevel="1">
      <c r="A2624" t="s">
        <v>1435</v>
      </c>
      <c r="B2624" t="s">
        <v>3197</v>
      </c>
      <c r="C2624" s="1">
        <f t="shared" si="1020"/>
        <v>4629</v>
      </c>
      <c r="D2624" s="7">
        <f>IF(N2624&gt;0, RANK(N2624,(N2624:P2624,Q2624:AE2624)),0)</f>
        <v>2</v>
      </c>
      <c r="E2624" s="7">
        <f>IF(O2624&gt;0,RANK(O2624,(N2624:P2624,Q2624:AE2624)),0)</f>
        <v>1</v>
      </c>
      <c r="F2624" s="7">
        <f>IF(P2624&gt;0,RANK(P2624,(N2624:P2624,Q2624:AE2624)),0)</f>
        <v>0</v>
      </c>
      <c r="G2624" s="1">
        <f t="shared" si="1007"/>
        <v>3026</v>
      </c>
      <c r="H2624" s="2">
        <f t="shared" si="1008"/>
        <v>0.65370490386692592</v>
      </c>
      <c r="I2624" s="2"/>
      <c r="J2624" s="2">
        <f t="shared" si="1021"/>
        <v>0.17066321019658673</v>
      </c>
      <c r="K2624" s="2">
        <f t="shared" si="1022"/>
        <v>0.82436811406351262</v>
      </c>
      <c r="L2624" s="2">
        <f t="shared" si="1023"/>
        <v>0</v>
      </c>
      <c r="M2624" s="2">
        <f t="shared" si="1024"/>
        <v>4.9686757399006742E-3</v>
      </c>
      <c r="N2624" s="66">
        <v>790</v>
      </c>
      <c r="O2624" s="66">
        <v>3816</v>
      </c>
      <c r="P2624" s="66">
        <v>0</v>
      </c>
      <c r="Q2624" s="66">
        <v>18</v>
      </c>
      <c r="R2624" s="66">
        <v>0</v>
      </c>
      <c r="S2624" s="66">
        <v>4</v>
      </c>
      <c r="U2624" s="66">
        <v>0</v>
      </c>
      <c r="W2624" s="66">
        <f>IF(Notes!B$31=1,IF(BR2624&gt;0,BR2624-P2624-SUM(R2624:V2624)-SUM(X2624:AL2624),SUM(BS2624:BY2624)),SUM(BS2624:BY2624))</f>
        <v>0</v>
      </c>
      <c r="Y2624" s="66">
        <v>0</v>
      </c>
      <c r="AA2624" s="66">
        <v>1</v>
      </c>
      <c r="AN2624" s="7">
        <f>IF(Q2624&gt;0,RANK(Q2624,(N2624:P2624,Q2624:AE2624)),0)</f>
        <v>3</v>
      </c>
      <c r="AO2624" s="7">
        <f>IF(R2624&gt;0,RANK(R2624,(N2624:P2624,Q2624:AE2624)),0)</f>
        <v>0</v>
      </c>
      <c r="AP2624" s="7">
        <f>IF(T2624&gt;0,RANK(T2624,(N2624:P2624,Q2624:AE2624)),0)</f>
        <v>0</v>
      </c>
      <c r="AQ2624" s="7">
        <f>IF(S2624&gt;0,RANK(S2624,(N2624:P2624,Q2624:AE2624)),0)</f>
        <v>4</v>
      </c>
      <c r="AR2624" s="2">
        <f t="shared" si="1025"/>
        <v>3.8885288399222295E-3</v>
      </c>
      <c r="AS2624" s="2">
        <f t="shared" si="1026"/>
        <v>0</v>
      </c>
      <c r="AT2624" s="2">
        <f t="shared" si="1027"/>
        <v>0</v>
      </c>
      <c r="AU2624" s="2">
        <f t="shared" si="1028"/>
        <v>8.6411751998271766E-4</v>
      </c>
      <c r="AW2624" t="s">
        <v>1435</v>
      </c>
      <c r="AX2624" t="s">
        <v>3197</v>
      </c>
      <c r="AY2624">
        <v>11</v>
      </c>
      <c r="BA2624" s="119">
        <v>48</v>
      </c>
      <c r="BB2624" s="121">
        <v>3</v>
      </c>
      <c r="BC2624" s="125">
        <f t="shared" si="1018"/>
        <v>48003</v>
      </c>
      <c r="BE2624" s="7" t="s">
        <v>228</v>
      </c>
      <c r="BS2624" s="1">
        <v>0</v>
      </c>
    </row>
    <row r="2625" spans="1:71" hidden="1" outlineLevel="1">
      <c r="A2625" t="s">
        <v>3253</v>
      </c>
      <c r="B2625" t="s">
        <v>3197</v>
      </c>
      <c r="C2625" s="1">
        <f t="shared" si="1020"/>
        <v>29153</v>
      </c>
      <c r="D2625" s="7">
        <f>IF(N2625&gt;0, RANK(N2625,(N2625:P2625,Q2625:AE2625)),0)</f>
        <v>2</v>
      </c>
      <c r="E2625" s="7">
        <f>IF(O2625&gt;0,RANK(O2625,(N2625:P2625,Q2625:AE2625)),0)</f>
        <v>1</v>
      </c>
      <c r="F2625" s="7">
        <f>IF(P2625&gt;0,RANK(P2625,(N2625:P2625,Q2625:AE2625)),0)</f>
        <v>5</v>
      </c>
      <c r="G2625" s="1">
        <f t="shared" si="1007"/>
        <v>10190</v>
      </c>
      <c r="H2625" s="2">
        <f t="shared" si="1008"/>
        <v>0.34953521078448185</v>
      </c>
      <c r="I2625" s="2"/>
      <c r="J2625" s="2">
        <f t="shared" si="1021"/>
        <v>0.32171646142764038</v>
      </c>
      <c r="K2625" s="2">
        <f t="shared" si="1022"/>
        <v>0.67125167221212223</v>
      </c>
      <c r="L2625" s="2">
        <f t="shared" si="1023"/>
        <v>2.0581072273865469E-4</v>
      </c>
      <c r="M2625" s="2">
        <f t="shared" si="1024"/>
        <v>6.8260556374986833E-3</v>
      </c>
      <c r="N2625" s="66">
        <v>9379</v>
      </c>
      <c r="O2625" s="66">
        <v>19569</v>
      </c>
      <c r="P2625" s="66">
        <v>6</v>
      </c>
      <c r="Q2625" s="66">
        <v>189</v>
      </c>
      <c r="R2625" s="66">
        <v>0</v>
      </c>
      <c r="S2625" s="66">
        <v>9</v>
      </c>
      <c r="U2625" s="66">
        <v>0</v>
      </c>
      <c r="W2625" s="66">
        <f>IF(Notes!B$31=1,IF(BR2625&gt;0,BR2625-P2625-SUM(R2625:V2625)-SUM(X2625:AL2625),SUM(BS2625:BY2625)),SUM(BS2625:BY2625))</f>
        <v>0</v>
      </c>
      <c r="Y2625" s="66">
        <v>1</v>
      </c>
      <c r="AA2625" s="66">
        <v>0</v>
      </c>
      <c r="AN2625" s="7">
        <f>IF(Q2625&gt;0,RANK(Q2625,(N2625:P2625,Q2625:AE2625)),0)</f>
        <v>3</v>
      </c>
      <c r="AO2625" s="7">
        <f>IF(R2625&gt;0,RANK(R2625,(N2625:P2625,Q2625:AE2625)),0)</f>
        <v>0</v>
      </c>
      <c r="AP2625" s="7">
        <f>IF(T2625&gt;0,RANK(T2625,(N2625:P2625,Q2625:AE2625)),0)</f>
        <v>0</v>
      </c>
      <c r="AQ2625" s="7">
        <f>IF(S2625&gt;0,RANK(S2625,(N2625:P2625,Q2625:AE2625)),0)</f>
        <v>4</v>
      </c>
      <c r="AR2625" s="2">
        <f t="shared" si="1025"/>
        <v>6.4830377662676228E-3</v>
      </c>
      <c r="AS2625" s="2">
        <f t="shared" si="1026"/>
        <v>0</v>
      </c>
      <c r="AT2625" s="2">
        <f t="shared" si="1027"/>
        <v>0</v>
      </c>
      <c r="AU2625" s="2">
        <f t="shared" si="1028"/>
        <v>3.0871608410798203E-4</v>
      </c>
      <c r="AW2625" t="s">
        <v>3253</v>
      </c>
      <c r="AX2625" t="s">
        <v>3197</v>
      </c>
      <c r="AY2625">
        <v>1</v>
      </c>
      <c r="BA2625" s="119">
        <v>48</v>
      </c>
      <c r="BB2625" s="121">
        <v>5</v>
      </c>
      <c r="BC2625" s="125">
        <f t="shared" si="1018"/>
        <v>48005</v>
      </c>
      <c r="BE2625" s="7" t="s">
        <v>228</v>
      </c>
      <c r="BS2625" s="1">
        <v>0</v>
      </c>
    </row>
    <row r="2626" spans="1:71" hidden="1" outlineLevel="1">
      <c r="A2626" t="s">
        <v>3227</v>
      </c>
      <c r="B2626" t="s">
        <v>3197</v>
      </c>
      <c r="C2626" s="1">
        <f t="shared" si="1020"/>
        <v>9778</v>
      </c>
      <c r="D2626" s="7">
        <f>IF(N2626&gt;0, RANK(N2626,(N2626:P2626,Q2626:AE2626)),0)</f>
        <v>2</v>
      </c>
      <c r="E2626" s="7">
        <f>IF(O2626&gt;0,RANK(O2626,(N2626:P2626,Q2626:AE2626)),0)</f>
        <v>1</v>
      </c>
      <c r="F2626" s="7">
        <f>IF(P2626&gt;0,RANK(P2626,(N2626:P2626,Q2626:AE2626)),0)</f>
        <v>0</v>
      </c>
      <c r="G2626" s="1">
        <f t="shared" si="1007"/>
        <v>3687</v>
      </c>
      <c r="H2626" s="2">
        <f t="shared" si="1008"/>
        <v>0.37707097565964409</v>
      </c>
      <c r="I2626" s="2"/>
      <c r="J2626" s="2">
        <f t="shared" si="1021"/>
        <v>0.30742483125383513</v>
      </c>
      <c r="K2626" s="2">
        <f t="shared" si="1022"/>
        <v>0.68449580691347922</v>
      </c>
      <c r="L2626" s="2">
        <f t="shared" si="1023"/>
        <v>0</v>
      </c>
      <c r="M2626" s="2">
        <f t="shared" si="1024"/>
        <v>8.0793618326856498E-3</v>
      </c>
      <c r="N2626" s="66">
        <v>3006</v>
      </c>
      <c r="O2626" s="66">
        <v>6693</v>
      </c>
      <c r="P2626" s="66">
        <v>0</v>
      </c>
      <c r="Q2626" s="66">
        <v>79</v>
      </c>
      <c r="R2626" s="66">
        <v>0</v>
      </c>
      <c r="S2626" s="66">
        <v>0</v>
      </c>
      <c r="U2626" s="66">
        <v>0</v>
      </c>
      <c r="W2626" s="66">
        <f>IF(Notes!B$31=1,IF(BR2626&gt;0,BR2626-P2626-SUM(R2626:V2626)-SUM(X2626:AL2626),SUM(BS2626:BY2626)),SUM(BS2626:BY2626))</f>
        <v>0</v>
      </c>
      <c r="Y2626" s="66">
        <v>0</v>
      </c>
      <c r="AA2626" s="66">
        <v>0</v>
      </c>
      <c r="AN2626" s="7">
        <f>IF(Q2626&gt;0,RANK(Q2626,(N2626:P2626,Q2626:AE2626)),0)</f>
        <v>3</v>
      </c>
      <c r="AO2626" s="7">
        <f>IF(R2626&gt;0,RANK(R2626,(N2626:P2626,Q2626:AE2626)),0)</f>
        <v>0</v>
      </c>
      <c r="AP2626" s="7">
        <f>IF(T2626&gt;0,RANK(T2626,(N2626:P2626,Q2626:AE2626)),0)</f>
        <v>0</v>
      </c>
      <c r="AQ2626" s="7">
        <f>IF(S2626&gt;0,RANK(S2626,(N2626:P2626,Q2626:AE2626)),0)</f>
        <v>0</v>
      </c>
      <c r="AR2626" s="2">
        <f t="shared" si="1025"/>
        <v>8.0793618326856203E-3</v>
      </c>
      <c r="AS2626" s="2">
        <f t="shared" si="1026"/>
        <v>0</v>
      </c>
      <c r="AT2626" s="2">
        <f t="shared" si="1027"/>
        <v>0</v>
      </c>
      <c r="AU2626" s="2">
        <f t="shared" si="1028"/>
        <v>0</v>
      </c>
      <c r="AW2626" t="s">
        <v>3227</v>
      </c>
      <c r="AX2626" t="s">
        <v>3197</v>
      </c>
      <c r="AY2626">
        <v>14</v>
      </c>
      <c r="BA2626" s="119">
        <v>48</v>
      </c>
      <c r="BB2626" s="121">
        <v>7</v>
      </c>
      <c r="BC2626" s="125">
        <f t="shared" si="1018"/>
        <v>48007</v>
      </c>
      <c r="BE2626" s="7" t="s">
        <v>228</v>
      </c>
      <c r="BS2626" s="1">
        <v>0</v>
      </c>
    </row>
    <row r="2627" spans="1:71" hidden="1" outlineLevel="1">
      <c r="A2627" t="s">
        <v>1184</v>
      </c>
      <c r="B2627" t="s">
        <v>3197</v>
      </c>
      <c r="C2627" s="1">
        <f t="shared" si="1020"/>
        <v>4365</v>
      </c>
      <c r="D2627" s="7">
        <f>IF(N2627&gt;0, RANK(N2627,(N2627:P2627,Q2627:AE2627)),0)</f>
        <v>2</v>
      </c>
      <c r="E2627" s="7">
        <f>IF(O2627&gt;0,RANK(O2627,(N2627:P2627,Q2627:AE2627)),0)</f>
        <v>1</v>
      </c>
      <c r="F2627" s="7">
        <f>IF(P2627&gt;0,RANK(P2627,(N2627:P2627,Q2627:AE2627)),0)</f>
        <v>4</v>
      </c>
      <c r="G2627" s="1">
        <f t="shared" si="1007"/>
        <v>2855</v>
      </c>
      <c r="H2627" s="2">
        <f t="shared" si="1008"/>
        <v>0.65406643757159222</v>
      </c>
      <c r="I2627" s="2"/>
      <c r="J2627" s="2">
        <f t="shared" si="1021"/>
        <v>0.16953035509736541</v>
      </c>
      <c r="K2627" s="2">
        <f t="shared" si="1022"/>
        <v>0.82359679266895758</v>
      </c>
      <c r="L2627" s="2">
        <f t="shared" si="1023"/>
        <v>6.8728522336769765E-4</v>
      </c>
      <c r="M2627" s="2">
        <f t="shared" si="1024"/>
        <v>6.1855670103092538E-3</v>
      </c>
      <c r="N2627" s="66">
        <v>740</v>
      </c>
      <c r="O2627" s="66">
        <v>3595</v>
      </c>
      <c r="P2627" s="66">
        <v>3</v>
      </c>
      <c r="Q2627" s="66">
        <v>26</v>
      </c>
      <c r="R2627" s="66">
        <v>0</v>
      </c>
      <c r="S2627" s="66">
        <v>1</v>
      </c>
      <c r="U2627" s="66">
        <v>0</v>
      </c>
      <c r="W2627" s="66">
        <f>IF(Notes!B$31=1,IF(BR2627&gt;0,BR2627-P2627-SUM(R2627:V2627)-SUM(X2627:AL2627),SUM(BS2627:BY2627)),SUM(BS2627:BY2627))</f>
        <v>0</v>
      </c>
      <c r="Y2627" s="66">
        <v>0</v>
      </c>
      <c r="AA2627" s="66">
        <v>0</v>
      </c>
      <c r="AN2627" s="7">
        <f>IF(Q2627&gt;0,RANK(Q2627,(N2627:P2627,Q2627:AE2627)),0)</f>
        <v>3</v>
      </c>
      <c r="AO2627" s="7">
        <f>IF(R2627&gt;0,RANK(R2627,(N2627:P2627,Q2627:AE2627)),0)</f>
        <v>0</v>
      </c>
      <c r="AP2627" s="7">
        <f>IF(T2627&gt;0,RANK(T2627,(N2627:P2627,Q2627:AE2627)),0)</f>
        <v>0</v>
      </c>
      <c r="AQ2627" s="7">
        <f>IF(S2627&gt;0,RANK(S2627,(N2627:P2627,Q2627:AE2627)),0)</f>
        <v>5</v>
      </c>
      <c r="AR2627" s="2">
        <f t="shared" si="1025"/>
        <v>5.9564719358533788E-3</v>
      </c>
      <c r="AS2627" s="2">
        <f t="shared" si="1026"/>
        <v>0</v>
      </c>
      <c r="AT2627" s="2">
        <f t="shared" si="1027"/>
        <v>0</v>
      </c>
      <c r="AU2627" s="2">
        <f t="shared" si="1028"/>
        <v>2.290950744558992E-4</v>
      </c>
      <c r="AW2627" t="s">
        <v>1184</v>
      </c>
      <c r="AX2627" t="s">
        <v>3197</v>
      </c>
      <c r="AY2627">
        <v>0</v>
      </c>
      <c r="BA2627" s="119">
        <v>48</v>
      </c>
      <c r="BB2627" s="121">
        <v>9</v>
      </c>
      <c r="BC2627" s="125">
        <f t="shared" si="1018"/>
        <v>48009</v>
      </c>
      <c r="BE2627" s="7" t="s">
        <v>228</v>
      </c>
      <c r="BS2627" s="1">
        <v>0</v>
      </c>
    </row>
    <row r="2628" spans="1:71" hidden="1" outlineLevel="1">
      <c r="A2628" t="s">
        <v>3002</v>
      </c>
      <c r="B2628" t="s">
        <v>3197</v>
      </c>
      <c r="C2628" s="1">
        <f t="shared" si="1020"/>
        <v>990</v>
      </c>
      <c r="D2628" s="7">
        <f>IF(N2628&gt;0, RANK(N2628,(N2628:P2628,Q2628:AE2628)),0)</f>
        <v>2</v>
      </c>
      <c r="E2628" s="7">
        <f>IF(O2628&gt;0,RANK(O2628,(N2628:P2628,Q2628:AE2628)),0)</f>
        <v>1</v>
      </c>
      <c r="F2628" s="7">
        <f>IF(P2628&gt;0,RANK(P2628,(N2628:P2628,Q2628:AE2628)),0)</f>
        <v>0</v>
      </c>
      <c r="G2628" s="1">
        <f t="shared" si="1007"/>
        <v>728</v>
      </c>
      <c r="H2628" s="2">
        <f t="shared" si="1008"/>
        <v>0.73535353535353531</v>
      </c>
      <c r="I2628" s="2"/>
      <c r="J2628" s="2">
        <f t="shared" si="1021"/>
        <v>0.12929292929292929</v>
      </c>
      <c r="K2628" s="2">
        <f t="shared" si="1022"/>
        <v>0.86464646464646466</v>
      </c>
      <c r="L2628" s="2">
        <f t="shared" si="1023"/>
        <v>0</v>
      </c>
      <c r="M2628" s="2">
        <f t="shared" si="1024"/>
        <v>6.0606060606060996E-3</v>
      </c>
      <c r="N2628" s="66">
        <v>128</v>
      </c>
      <c r="O2628" s="66">
        <v>856</v>
      </c>
      <c r="P2628" s="66">
        <v>0</v>
      </c>
      <c r="Q2628" s="66">
        <v>6</v>
      </c>
      <c r="R2628" s="66">
        <v>0</v>
      </c>
      <c r="S2628" s="66">
        <v>0</v>
      </c>
      <c r="U2628" s="66">
        <v>0</v>
      </c>
      <c r="W2628" s="66">
        <f>IF(Notes!B$31=1,IF(BR2628&gt;0,BR2628-P2628-SUM(R2628:V2628)-SUM(X2628:AL2628),SUM(BS2628:BY2628)),SUM(BS2628:BY2628))</f>
        <v>0</v>
      </c>
      <c r="Y2628" s="66">
        <v>0</v>
      </c>
      <c r="AA2628" s="66">
        <v>0</v>
      </c>
      <c r="AN2628" s="7">
        <f>IF(Q2628&gt;0,RANK(Q2628,(N2628:P2628,Q2628:AE2628)),0)</f>
        <v>3</v>
      </c>
      <c r="AO2628" s="7">
        <f>IF(R2628&gt;0,RANK(R2628,(N2628:P2628,Q2628:AE2628)),0)</f>
        <v>0</v>
      </c>
      <c r="AP2628" s="7">
        <f>IF(T2628&gt;0,RANK(T2628,(N2628:P2628,Q2628:AE2628)),0)</f>
        <v>0</v>
      </c>
      <c r="AQ2628" s="7">
        <f>IF(S2628&gt;0,RANK(S2628,(N2628:P2628,Q2628:AE2628)),0)</f>
        <v>0</v>
      </c>
      <c r="AR2628" s="2">
        <f t="shared" si="1025"/>
        <v>6.0606060606060606E-3</v>
      </c>
      <c r="AS2628" s="2">
        <f t="shared" si="1026"/>
        <v>0</v>
      </c>
      <c r="AT2628" s="2">
        <f t="shared" si="1027"/>
        <v>0</v>
      </c>
      <c r="AU2628" s="2">
        <f t="shared" si="1028"/>
        <v>0</v>
      </c>
      <c r="AW2628" t="s">
        <v>3002</v>
      </c>
      <c r="AX2628" t="s">
        <v>3197</v>
      </c>
      <c r="AY2628">
        <v>13</v>
      </c>
      <c r="BA2628" s="119">
        <v>48</v>
      </c>
      <c r="BB2628" s="121">
        <v>11</v>
      </c>
      <c r="BC2628" s="125">
        <f t="shared" si="1018"/>
        <v>48011</v>
      </c>
      <c r="BE2628" s="7" t="s">
        <v>228</v>
      </c>
      <c r="BS2628" s="1">
        <v>0</v>
      </c>
    </row>
    <row r="2629" spans="1:71" hidden="1" outlineLevel="1">
      <c r="A2629" t="s">
        <v>959</v>
      </c>
      <c r="B2629" t="s">
        <v>3197</v>
      </c>
      <c r="C2629" s="1">
        <f t="shared" si="1020"/>
        <v>9938</v>
      </c>
      <c r="D2629" s="7">
        <f>IF(N2629&gt;0, RANK(N2629,(N2629:P2629,Q2629:AE2629)),0)</f>
        <v>2</v>
      </c>
      <c r="E2629" s="7">
        <f>IF(O2629&gt;0,RANK(O2629,(N2629:P2629,Q2629:AE2629)),0)</f>
        <v>1</v>
      </c>
      <c r="F2629" s="7">
        <f>IF(P2629&gt;0,RANK(P2629,(N2629:P2629,Q2629:AE2629)),0)</f>
        <v>4</v>
      </c>
      <c r="G2629" s="1">
        <f t="shared" si="1007"/>
        <v>1047</v>
      </c>
      <c r="H2629" s="2">
        <f t="shared" si="1008"/>
        <v>0.10535318977661501</v>
      </c>
      <c r="I2629" s="2"/>
      <c r="J2629" s="2">
        <f t="shared" si="1021"/>
        <v>0.44425437713825722</v>
      </c>
      <c r="K2629" s="2">
        <f t="shared" si="1022"/>
        <v>0.54960756691487223</v>
      </c>
      <c r="L2629" s="2">
        <f t="shared" si="1023"/>
        <v>9.0561481183336692E-4</v>
      </c>
      <c r="M2629" s="2">
        <f t="shared" si="1024"/>
        <v>5.2324411350371906E-3</v>
      </c>
      <c r="N2629" s="66">
        <v>4415</v>
      </c>
      <c r="O2629" s="66">
        <v>5462</v>
      </c>
      <c r="P2629" s="66">
        <v>9</v>
      </c>
      <c r="Q2629" s="66">
        <v>47</v>
      </c>
      <c r="R2629" s="66">
        <v>0</v>
      </c>
      <c r="S2629" s="66">
        <v>3</v>
      </c>
      <c r="U2629" s="66">
        <v>0</v>
      </c>
      <c r="W2629" s="66">
        <f>IF(Notes!B$31=1,IF(BR2629&gt;0,BR2629-P2629-SUM(R2629:V2629)-SUM(X2629:AL2629),SUM(BS2629:BY2629)),SUM(BS2629:BY2629))</f>
        <v>0</v>
      </c>
      <c r="Y2629" s="66">
        <v>2</v>
      </c>
      <c r="AA2629" s="66">
        <v>0</v>
      </c>
      <c r="AN2629" s="7">
        <f>IF(Q2629&gt;0,RANK(Q2629,(N2629:P2629,Q2629:AE2629)),0)</f>
        <v>3</v>
      </c>
      <c r="AO2629" s="7">
        <f>IF(R2629&gt;0,RANK(R2629,(N2629:P2629,Q2629:AE2629)),0)</f>
        <v>0</v>
      </c>
      <c r="AP2629" s="7">
        <f>IF(T2629&gt;0,RANK(T2629,(N2629:P2629,Q2629:AE2629)),0)</f>
        <v>0</v>
      </c>
      <c r="AQ2629" s="7">
        <f>IF(S2629&gt;0,RANK(S2629,(N2629:P2629,Q2629:AE2629)),0)</f>
        <v>5</v>
      </c>
      <c r="AR2629" s="2">
        <f t="shared" si="1025"/>
        <v>4.7293217951298048E-3</v>
      </c>
      <c r="AS2629" s="2">
        <f t="shared" si="1026"/>
        <v>0</v>
      </c>
      <c r="AT2629" s="2">
        <f t="shared" si="1027"/>
        <v>0</v>
      </c>
      <c r="AU2629" s="2">
        <f t="shared" si="1028"/>
        <v>3.0187160394445564E-4</v>
      </c>
      <c r="AW2629" t="s">
        <v>959</v>
      </c>
      <c r="AX2629" t="s">
        <v>3197</v>
      </c>
      <c r="AY2629">
        <v>28</v>
      </c>
      <c r="BA2629" s="119">
        <v>48</v>
      </c>
      <c r="BB2629" s="121">
        <v>13</v>
      </c>
      <c r="BC2629" s="125">
        <f t="shared" si="1018"/>
        <v>48013</v>
      </c>
      <c r="BE2629" s="7" t="s">
        <v>228</v>
      </c>
      <c r="BS2629" s="1">
        <v>0</v>
      </c>
    </row>
    <row r="2630" spans="1:71" hidden="1" outlineLevel="1">
      <c r="A2630" t="s">
        <v>255</v>
      </c>
      <c r="B2630" t="s">
        <v>3197</v>
      </c>
      <c r="C2630" s="1">
        <f t="shared" si="1020"/>
        <v>11721</v>
      </c>
      <c r="D2630" s="7">
        <f>IF(N2630&gt;0, RANK(N2630,(N2630:P2630,Q2630:AE2630)),0)</f>
        <v>2</v>
      </c>
      <c r="E2630" s="7">
        <f>IF(O2630&gt;0,RANK(O2630,(N2630:P2630,Q2630:AE2630)),0)</f>
        <v>1</v>
      </c>
      <c r="F2630" s="7">
        <f>IF(P2630&gt;0,RANK(P2630,(N2630:P2630,Q2630:AE2630)),0)</f>
        <v>5</v>
      </c>
      <c r="G2630" s="1">
        <f t="shared" si="1007"/>
        <v>5965</v>
      </c>
      <c r="H2630" s="2">
        <f t="shared" si="1008"/>
        <v>0.50891562153399883</v>
      </c>
      <c r="I2630" s="2"/>
      <c r="J2630" s="2">
        <f t="shared" si="1021"/>
        <v>0.24067912294172852</v>
      </c>
      <c r="K2630" s="2">
        <f t="shared" si="1022"/>
        <v>0.74959474447572738</v>
      </c>
      <c r="L2630" s="2">
        <f t="shared" si="1023"/>
        <v>1.0238034297414896E-3</v>
      </c>
      <c r="M2630" s="2">
        <f t="shared" si="1024"/>
        <v>8.7023291528025778E-3</v>
      </c>
      <c r="N2630" s="66">
        <v>2821</v>
      </c>
      <c r="O2630" s="66">
        <v>8786</v>
      </c>
      <c r="P2630" s="66">
        <v>12</v>
      </c>
      <c r="Q2630" s="66">
        <v>72</v>
      </c>
      <c r="R2630" s="66">
        <v>1</v>
      </c>
      <c r="S2630" s="66">
        <v>6</v>
      </c>
      <c r="U2630" s="66">
        <v>0</v>
      </c>
      <c r="W2630" s="66">
        <f>IF(Notes!B$31=1,IF(BR2630&gt;0,BR2630-P2630-SUM(R2630:V2630)-SUM(X2630:AL2630),SUM(BS2630:BY2630)),SUM(BS2630:BY2630))</f>
        <v>19</v>
      </c>
      <c r="Y2630" s="66">
        <v>4</v>
      </c>
      <c r="AA2630" s="66">
        <v>0</v>
      </c>
      <c r="AN2630" s="7">
        <f>IF(Q2630&gt;0,RANK(Q2630,(N2630:P2630,Q2630:AE2630)),0)</f>
        <v>3</v>
      </c>
      <c r="AO2630" s="7">
        <f>IF(R2630&gt;0,RANK(R2630,(N2630:P2630,Q2630:AE2630)),0)</f>
        <v>8</v>
      </c>
      <c r="AP2630" s="7">
        <f>IF(T2630&gt;0,RANK(T2630,(N2630:P2630,Q2630:AE2630)),0)</f>
        <v>0</v>
      </c>
      <c r="AQ2630" s="7">
        <f>IF(S2630&gt;0,RANK(S2630,(N2630:P2630,Q2630:AE2630)),0)</f>
        <v>6</v>
      </c>
      <c r="AR2630" s="2">
        <f t="shared" si="1025"/>
        <v>6.1428205784489374E-3</v>
      </c>
      <c r="AS2630" s="2">
        <f t="shared" si="1026"/>
        <v>8.5316952478457469E-5</v>
      </c>
      <c r="AT2630" s="2">
        <f t="shared" si="1027"/>
        <v>0</v>
      </c>
      <c r="AU2630" s="2">
        <f t="shared" si="1028"/>
        <v>5.1190171487074478E-4</v>
      </c>
      <c r="AW2630" t="s">
        <v>255</v>
      </c>
      <c r="AX2630" t="s">
        <v>3197</v>
      </c>
      <c r="AY2630">
        <v>10</v>
      </c>
      <c r="BA2630" s="119">
        <v>48</v>
      </c>
      <c r="BB2630" s="121">
        <v>15</v>
      </c>
      <c r="BC2630" s="125">
        <f t="shared" si="1018"/>
        <v>48015</v>
      </c>
      <c r="BE2630" s="7" t="s">
        <v>228</v>
      </c>
      <c r="BS2630" s="1">
        <v>19</v>
      </c>
    </row>
    <row r="2631" spans="1:71" hidden="1" outlineLevel="1">
      <c r="A2631" t="s">
        <v>741</v>
      </c>
      <c r="B2631" t="s">
        <v>3197</v>
      </c>
      <c r="C2631" s="1">
        <f t="shared" si="1020"/>
        <v>2316</v>
      </c>
      <c r="D2631" s="7">
        <f>IF(N2631&gt;0, RANK(N2631,(N2631:P2631,Q2631:AE2631)),0)</f>
        <v>2</v>
      </c>
      <c r="E2631" s="7">
        <f>IF(O2631&gt;0,RANK(O2631,(N2631:P2631,Q2631:AE2631)),0)</f>
        <v>1</v>
      </c>
      <c r="F2631" s="7">
        <f>IF(P2631&gt;0,RANK(P2631,(N2631:P2631,Q2631:AE2631)),0)</f>
        <v>4</v>
      </c>
      <c r="G2631" s="1">
        <f t="shared" ref="G2631:G2694" si="1029">IF(C2631&gt;0,MAX(N2631:P2631)-LARGE(N2631:P2631,2),0)</f>
        <v>936</v>
      </c>
      <c r="H2631" s="2">
        <f t="shared" ref="H2631:H2694" si="1030">IF(C2631&gt;0,G2631/C2631,0)</f>
        <v>0.40414507772020725</v>
      </c>
      <c r="I2631" s="2"/>
      <c r="J2631" s="2">
        <f t="shared" si="1021"/>
        <v>0.29447322970639034</v>
      </c>
      <c r="K2631" s="2">
        <f t="shared" si="1022"/>
        <v>0.69861830742659758</v>
      </c>
      <c r="L2631" s="2">
        <f t="shared" si="1023"/>
        <v>4.3177892918825559E-4</v>
      </c>
      <c r="M2631" s="2">
        <f t="shared" si="1024"/>
        <v>6.4766839378238216E-3</v>
      </c>
      <c r="N2631" s="66">
        <v>682</v>
      </c>
      <c r="O2631" s="66">
        <v>1618</v>
      </c>
      <c r="P2631" s="66">
        <v>1</v>
      </c>
      <c r="Q2631" s="66">
        <v>14</v>
      </c>
      <c r="R2631" s="66">
        <v>0</v>
      </c>
      <c r="S2631" s="66">
        <v>0</v>
      </c>
      <c r="U2631" s="66">
        <v>0</v>
      </c>
      <c r="W2631" s="66">
        <f>IF(Notes!B$31=1,IF(BR2631&gt;0,BR2631-P2631-SUM(R2631:V2631)-SUM(X2631:AL2631),SUM(BS2631:BY2631)),SUM(BS2631:BY2631))</f>
        <v>0</v>
      </c>
      <c r="Y2631" s="66">
        <v>0</v>
      </c>
      <c r="AA2631" s="66">
        <v>1</v>
      </c>
      <c r="AN2631" s="7">
        <f>IF(Q2631&gt;0,RANK(Q2631,(N2631:P2631,Q2631:AE2631)),0)</f>
        <v>3</v>
      </c>
      <c r="AO2631" s="7">
        <f>IF(R2631&gt;0,RANK(R2631,(N2631:P2631,Q2631:AE2631)),0)</f>
        <v>0</v>
      </c>
      <c r="AP2631" s="7">
        <f>IF(T2631&gt;0,RANK(T2631,(N2631:P2631,Q2631:AE2631)),0)</f>
        <v>0</v>
      </c>
      <c r="AQ2631" s="7">
        <f>IF(S2631&gt;0,RANK(S2631,(N2631:P2631,Q2631:AE2631)),0)</f>
        <v>0</v>
      </c>
      <c r="AR2631" s="2">
        <f t="shared" si="1025"/>
        <v>6.044905008635579E-3</v>
      </c>
      <c r="AS2631" s="2">
        <f t="shared" si="1026"/>
        <v>0</v>
      </c>
      <c r="AT2631" s="2">
        <f t="shared" si="1027"/>
        <v>0</v>
      </c>
      <c r="AU2631" s="2">
        <f t="shared" si="1028"/>
        <v>0</v>
      </c>
      <c r="AW2631" t="s">
        <v>741</v>
      </c>
      <c r="AX2631" t="s">
        <v>3197</v>
      </c>
      <c r="AY2631">
        <v>19</v>
      </c>
      <c r="BA2631" s="119">
        <v>48</v>
      </c>
      <c r="BB2631" s="121">
        <v>17</v>
      </c>
      <c r="BC2631" s="125">
        <f t="shared" si="1018"/>
        <v>48017</v>
      </c>
      <c r="BE2631" s="7" t="s">
        <v>228</v>
      </c>
      <c r="BS2631" s="1">
        <v>0</v>
      </c>
    </row>
    <row r="2632" spans="1:71" hidden="1" outlineLevel="1">
      <c r="A2632" t="s">
        <v>716</v>
      </c>
      <c r="B2632" t="s">
        <v>3197</v>
      </c>
      <c r="C2632" s="1">
        <f t="shared" si="1020"/>
        <v>9297</v>
      </c>
      <c r="D2632" s="7">
        <f>IF(N2632&gt;0, RANK(N2632,(N2632:P2632,Q2632:AE2632)),0)</f>
        <v>2</v>
      </c>
      <c r="E2632" s="7">
        <f>IF(O2632&gt;0,RANK(O2632,(N2632:P2632,Q2632:AE2632)),0)</f>
        <v>1</v>
      </c>
      <c r="F2632" s="7">
        <f>IF(P2632&gt;0,RANK(P2632,(N2632:P2632,Q2632:AE2632)),0)</f>
        <v>5</v>
      </c>
      <c r="G2632" s="1">
        <f t="shared" si="1029"/>
        <v>4685</v>
      </c>
      <c r="H2632" s="2">
        <f t="shared" si="1030"/>
        <v>0.50392599763364532</v>
      </c>
      <c r="I2632" s="2"/>
      <c r="J2632" s="2">
        <f t="shared" si="1021"/>
        <v>0.2420135527589545</v>
      </c>
      <c r="K2632" s="2">
        <f t="shared" si="1022"/>
        <v>0.74593955039259974</v>
      </c>
      <c r="L2632" s="2">
        <f t="shared" si="1023"/>
        <v>6.4536947402387866E-4</v>
      </c>
      <c r="M2632" s="2">
        <f t="shared" si="1024"/>
        <v>1.1401527374421853E-2</v>
      </c>
      <c r="N2632" s="66">
        <v>2250</v>
      </c>
      <c r="O2632" s="66">
        <v>6935</v>
      </c>
      <c r="P2632" s="66">
        <v>6</v>
      </c>
      <c r="Q2632" s="66">
        <v>83</v>
      </c>
      <c r="R2632" s="66">
        <v>2</v>
      </c>
      <c r="S2632" s="66">
        <v>21</v>
      </c>
      <c r="U2632" s="66">
        <v>0</v>
      </c>
      <c r="W2632" s="66">
        <f>IF(Notes!B$31=1,IF(BR2632&gt;0,BR2632-P2632-SUM(R2632:V2632)-SUM(X2632:AL2632),SUM(BS2632:BY2632)),SUM(BS2632:BY2632))</f>
        <v>0</v>
      </c>
      <c r="Y2632" s="66">
        <v>0</v>
      </c>
      <c r="AA2632" s="66">
        <v>0</v>
      </c>
      <c r="AN2632" s="7">
        <f>IF(Q2632&gt;0,RANK(Q2632,(N2632:P2632,Q2632:AE2632)),0)</f>
        <v>3</v>
      </c>
      <c r="AO2632" s="7">
        <f>IF(R2632&gt;0,RANK(R2632,(N2632:P2632,Q2632:AE2632)),0)</f>
        <v>6</v>
      </c>
      <c r="AP2632" s="7">
        <f>IF(T2632&gt;0,RANK(T2632,(N2632:P2632,Q2632:AE2632)),0)</f>
        <v>0</v>
      </c>
      <c r="AQ2632" s="7">
        <f>IF(S2632&gt;0,RANK(S2632,(N2632:P2632,Q2632:AE2632)),0)</f>
        <v>4</v>
      </c>
      <c r="AR2632" s="2">
        <f t="shared" si="1025"/>
        <v>8.9276110573303213E-3</v>
      </c>
      <c r="AS2632" s="2">
        <f t="shared" si="1026"/>
        <v>2.1512315800795956E-4</v>
      </c>
      <c r="AT2632" s="2">
        <f t="shared" si="1027"/>
        <v>0</v>
      </c>
      <c r="AU2632" s="2">
        <f t="shared" si="1028"/>
        <v>2.2587931590835751E-3</v>
      </c>
      <c r="AW2632" t="s">
        <v>716</v>
      </c>
      <c r="AX2632" t="s">
        <v>3197</v>
      </c>
      <c r="AY2632">
        <v>23</v>
      </c>
      <c r="BA2632" s="119">
        <v>48</v>
      </c>
      <c r="BB2632" s="121">
        <v>19</v>
      </c>
      <c r="BC2632" s="125">
        <f t="shared" si="1018"/>
        <v>48019</v>
      </c>
      <c r="BE2632" s="7" t="s">
        <v>228</v>
      </c>
      <c r="BS2632" s="1">
        <v>0</v>
      </c>
    </row>
    <row r="2633" spans="1:71" hidden="1" outlineLevel="1">
      <c r="A2633" t="s">
        <v>743</v>
      </c>
      <c r="B2633" t="s">
        <v>3197</v>
      </c>
      <c r="C2633" s="1">
        <f t="shared" si="1020"/>
        <v>25918</v>
      </c>
      <c r="D2633" s="7">
        <f>IF(N2633&gt;0, RANK(N2633,(N2633:P2633,Q2633:AE2633)),0)</f>
        <v>2</v>
      </c>
      <c r="E2633" s="7">
        <f>IF(O2633&gt;0,RANK(O2633,(N2633:P2633,Q2633:AE2633)),0)</f>
        <v>1</v>
      </c>
      <c r="F2633" s="7">
        <f>IF(P2633&gt;0,RANK(P2633,(N2633:P2633,Q2633:AE2633)),0)</f>
        <v>5</v>
      </c>
      <c r="G2633" s="1">
        <f t="shared" si="1029"/>
        <v>2130</v>
      </c>
      <c r="H2633" s="2">
        <f t="shared" si="1030"/>
        <v>8.2182267150243071E-2</v>
      </c>
      <c r="I2633" s="2"/>
      <c r="J2633" s="2">
        <f t="shared" si="1021"/>
        <v>0.45092213905393935</v>
      </c>
      <c r="K2633" s="2">
        <f t="shared" si="1022"/>
        <v>0.53310440620418242</v>
      </c>
      <c r="L2633" s="2">
        <f t="shared" si="1023"/>
        <v>1.3504128404969518E-3</v>
      </c>
      <c r="M2633" s="2">
        <f t="shared" si="1024"/>
        <v>1.4623041901381327E-2</v>
      </c>
      <c r="N2633" s="66">
        <v>11687</v>
      </c>
      <c r="O2633" s="66">
        <v>13817</v>
      </c>
      <c r="P2633" s="66">
        <v>35</v>
      </c>
      <c r="Q2633" s="66">
        <v>318</v>
      </c>
      <c r="R2633" s="66">
        <v>6</v>
      </c>
      <c r="S2633" s="66">
        <v>46</v>
      </c>
      <c r="U2633" s="66">
        <v>0</v>
      </c>
      <c r="W2633" s="66">
        <f>IF(Notes!B$31=1,IF(BR2633&gt;0,BR2633-P2633-SUM(R2633:V2633)-SUM(X2633:AL2633),SUM(BS2633:BY2633)),SUM(BS2633:BY2633))</f>
        <v>0</v>
      </c>
      <c r="Y2633" s="66">
        <v>8</v>
      </c>
      <c r="AA2633" s="66">
        <v>1</v>
      </c>
      <c r="AN2633" s="7">
        <f>IF(Q2633&gt;0,RANK(Q2633,(N2633:P2633,Q2633:AE2633)),0)</f>
        <v>3</v>
      </c>
      <c r="AO2633" s="7">
        <f>IF(R2633&gt;0,RANK(R2633,(N2633:P2633,Q2633:AE2633)),0)</f>
        <v>7</v>
      </c>
      <c r="AP2633" s="7">
        <f>IF(T2633&gt;0,RANK(T2633,(N2633:P2633,Q2633:AE2633)),0)</f>
        <v>0</v>
      </c>
      <c r="AQ2633" s="7">
        <f>IF(S2633&gt;0,RANK(S2633,(N2633:P2633,Q2633:AE2633)),0)</f>
        <v>4</v>
      </c>
      <c r="AR2633" s="2">
        <f t="shared" si="1025"/>
        <v>1.2269465236515164E-2</v>
      </c>
      <c r="AS2633" s="2">
        <f t="shared" si="1026"/>
        <v>2.3149934408519176E-4</v>
      </c>
      <c r="AT2633" s="2">
        <f t="shared" si="1027"/>
        <v>0</v>
      </c>
      <c r="AU2633" s="2">
        <f t="shared" si="1028"/>
        <v>1.7748283046531369E-3</v>
      </c>
      <c r="AW2633" t="s">
        <v>743</v>
      </c>
      <c r="AX2633" t="s">
        <v>3197</v>
      </c>
      <c r="AY2633">
        <v>0</v>
      </c>
      <c r="BA2633" s="119">
        <v>48</v>
      </c>
      <c r="BB2633" s="121">
        <v>21</v>
      </c>
      <c r="BC2633" s="125">
        <f t="shared" si="1018"/>
        <v>48021</v>
      </c>
      <c r="BE2633" s="7" t="s">
        <v>228</v>
      </c>
      <c r="BR2633" s="1">
        <v>240</v>
      </c>
      <c r="BS2633" s="1">
        <v>0</v>
      </c>
    </row>
    <row r="2634" spans="1:71" hidden="1" outlineLevel="1">
      <c r="A2634" t="s">
        <v>744</v>
      </c>
      <c r="B2634" t="s">
        <v>3197</v>
      </c>
      <c r="C2634" s="1">
        <f t="shared" si="1020"/>
        <v>1643</v>
      </c>
      <c r="D2634" s="7">
        <f>IF(N2634&gt;0, RANK(N2634,(N2634:P2634,Q2634:AE2634)),0)</f>
        <v>2</v>
      </c>
      <c r="E2634" s="7">
        <f>IF(O2634&gt;0,RANK(O2634,(N2634:P2634,Q2634:AE2634)),0)</f>
        <v>1</v>
      </c>
      <c r="F2634" s="7">
        <f>IF(P2634&gt;0,RANK(P2634,(N2634:P2634,Q2634:AE2634)),0)</f>
        <v>0</v>
      </c>
      <c r="G2634" s="1">
        <f t="shared" si="1029"/>
        <v>896</v>
      </c>
      <c r="H2634" s="2">
        <f t="shared" si="1030"/>
        <v>0.54534388314059645</v>
      </c>
      <c r="I2634" s="2"/>
      <c r="J2634" s="2">
        <f t="shared" si="1021"/>
        <v>0.22276323797930614</v>
      </c>
      <c r="K2634" s="2">
        <f t="shared" si="1022"/>
        <v>0.76810712111990265</v>
      </c>
      <c r="L2634" s="2">
        <f t="shared" si="1023"/>
        <v>0</v>
      </c>
      <c r="M2634" s="2">
        <f t="shared" si="1024"/>
        <v>9.1296409007912693E-3</v>
      </c>
      <c r="N2634" s="66">
        <v>366</v>
      </c>
      <c r="O2634" s="66">
        <v>1262</v>
      </c>
      <c r="P2634" s="66">
        <v>0</v>
      </c>
      <c r="Q2634" s="66">
        <v>15</v>
      </c>
      <c r="R2634" s="66">
        <v>0</v>
      </c>
      <c r="S2634" s="66">
        <v>0</v>
      </c>
      <c r="U2634" s="66">
        <v>0</v>
      </c>
      <c r="W2634" s="66">
        <f>IF(Notes!B$31=1,IF(BR2634&gt;0,BR2634-P2634-SUM(R2634:V2634)-SUM(X2634:AL2634),SUM(BS2634:BY2634)),SUM(BS2634:BY2634))</f>
        <v>0</v>
      </c>
      <c r="Y2634" s="66">
        <v>0</v>
      </c>
      <c r="AA2634" s="66">
        <v>0</v>
      </c>
      <c r="AN2634" s="7">
        <f>IF(Q2634&gt;0,RANK(Q2634,(N2634:P2634,Q2634:AE2634)),0)</f>
        <v>3</v>
      </c>
      <c r="AO2634" s="7">
        <f>IF(R2634&gt;0,RANK(R2634,(N2634:P2634,Q2634:AE2634)),0)</f>
        <v>0</v>
      </c>
      <c r="AP2634" s="7">
        <f>IF(T2634&gt;0,RANK(T2634,(N2634:P2634,Q2634:AE2634)),0)</f>
        <v>0</v>
      </c>
      <c r="AQ2634" s="7">
        <f>IF(S2634&gt;0,RANK(S2634,(N2634:P2634,Q2634:AE2634)),0)</f>
        <v>0</v>
      </c>
      <c r="AR2634" s="2">
        <f t="shared" si="1025"/>
        <v>9.1296409007912364E-3</v>
      </c>
      <c r="AS2634" s="2">
        <f t="shared" si="1026"/>
        <v>0</v>
      </c>
      <c r="AT2634" s="2">
        <f t="shared" si="1027"/>
        <v>0</v>
      </c>
      <c r="AU2634" s="2">
        <f t="shared" si="1028"/>
        <v>0</v>
      </c>
      <c r="AW2634" t="s">
        <v>744</v>
      </c>
      <c r="AX2634" t="s">
        <v>3197</v>
      </c>
      <c r="AY2634">
        <v>13</v>
      </c>
      <c r="BA2634" s="119">
        <v>48</v>
      </c>
      <c r="BB2634" s="121">
        <v>23</v>
      </c>
      <c r="BC2634" s="125">
        <f t="shared" si="1018"/>
        <v>48023</v>
      </c>
      <c r="BE2634" s="7" t="s">
        <v>228</v>
      </c>
      <c r="BS2634" s="1">
        <v>0</v>
      </c>
    </row>
    <row r="2635" spans="1:71" hidden="1" outlineLevel="1">
      <c r="A2635" t="s">
        <v>1080</v>
      </c>
      <c r="B2635" t="s">
        <v>3197</v>
      </c>
      <c r="C2635" s="1">
        <f t="shared" si="1020"/>
        <v>8157</v>
      </c>
      <c r="D2635" s="7">
        <f>IF(N2635&gt;0, RANK(N2635,(N2635:P2635,Q2635:AE2635)),0)</f>
        <v>2</v>
      </c>
      <c r="E2635" s="7">
        <f>IF(O2635&gt;0,RANK(O2635,(N2635:P2635,Q2635:AE2635)),0)</f>
        <v>1</v>
      </c>
      <c r="F2635" s="7">
        <f>IF(P2635&gt;0,RANK(P2635,(N2635:P2635,Q2635:AE2635)),0)</f>
        <v>4</v>
      </c>
      <c r="G2635" s="1">
        <f t="shared" si="1029"/>
        <v>826</v>
      </c>
      <c r="H2635" s="2">
        <f t="shared" si="1030"/>
        <v>0.1012627191369376</v>
      </c>
      <c r="I2635" s="2"/>
      <c r="J2635" s="2">
        <f t="shared" si="1021"/>
        <v>0.44685546156675249</v>
      </c>
      <c r="K2635" s="2">
        <f t="shared" si="1022"/>
        <v>0.54811818070369012</v>
      </c>
      <c r="L2635" s="2">
        <f t="shared" si="1023"/>
        <v>1.225940909648155E-4</v>
      </c>
      <c r="M2635" s="2">
        <f t="shared" si="1024"/>
        <v>4.9037636385925801E-3</v>
      </c>
      <c r="N2635" s="66">
        <v>3645</v>
      </c>
      <c r="O2635" s="66">
        <v>4471</v>
      </c>
      <c r="P2635" s="66">
        <v>1</v>
      </c>
      <c r="Q2635" s="66">
        <v>39</v>
      </c>
      <c r="R2635" s="66">
        <v>0</v>
      </c>
      <c r="S2635" s="66">
        <v>0</v>
      </c>
      <c r="U2635" s="66">
        <v>0</v>
      </c>
      <c r="W2635" s="66">
        <f>IF(Notes!B$31=1,IF(BR2635&gt;0,BR2635-P2635-SUM(R2635:V2635)-SUM(X2635:AL2635),SUM(BS2635:BY2635)),SUM(BS2635:BY2635))</f>
        <v>0</v>
      </c>
      <c r="Y2635" s="66">
        <v>1</v>
      </c>
      <c r="AA2635" s="66">
        <v>0</v>
      </c>
      <c r="AN2635" s="7">
        <f>IF(Q2635&gt;0,RANK(Q2635,(N2635:P2635,Q2635:AE2635)),0)</f>
        <v>3</v>
      </c>
      <c r="AO2635" s="7">
        <f>IF(R2635&gt;0,RANK(R2635,(N2635:P2635,Q2635:AE2635)),0)</f>
        <v>0</v>
      </c>
      <c r="AP2635" s="7">
        <f>IF(T2635&gt;0,RANK(T2635,(N2635:P2635,Q2635:AE2635)),0)</f>
        <v>0</v>
      </c>
      <c r="AQ2635" s="7">
        <f>IF(S2635&gt;0,RANK(S2635,(N2635:P2635,Q2635:AE2635)),0)</f>
        <v>0</v>
      </c>
      <c r="AR2635" s="2">
        <f t="shared" si="1025"/>
        <v>4.7811695476278043E-3</v>
      </c>
      <c r="AS2635" s="2">
        <f t="shared" si="1026"/>
        <v>0</v>
      </c>
      <c r="AT2635" s="2">
        <f t="shared" si="1027"/>
        <v>0</v>
      </c>
      <c r="AU2635" s="2">
        <f t="shared" si="1028"/>
        <v>0</v>
      </c>
      <c r="AW2635" t="s">
        <v>1080</v>
      </c>
      <c r="AX2635" t="s">
        <v>3197</v>
      </c>
      <c r="AY2635">
        <v>15</v>
      </c>
      <c r="BA2635" s="119">
        <v>48</v>
      </c>
      <c r="BB2635" s="121">
        <v>25</v>
      </c>
      <c r="BC2635" s="125">
        <f t="shared" si="1018"/>
        <v>48025</v>
      </c>
      <c r="BE2635" s="7" t="s">
        <v>228</v>
      </c>
      <c r="BS2635" s="1">
        <v>0</v>
      </c>
    </row>
    <row r="2636" spans="1:71" hidden="1" outlineLevel="1">
      <c r="A2636" t="s">
        <v>751</v>
      </c>
      <c r="B2636" t="s">
        <v>3197</v>
      </c>
      <c r="C2636" s="1">
        <f t="shared" si="1020"/>
        <v>90334</v>
      </c>
      <c r="D2636" s="7">
        <f>IF(N2636&gt;0, RANK(N2636,(N2636:P2636,Q2636:AE2636)),0)</f>
        <v>2</v>
      </c>
      <c r="E2636" s="7">
        <f>IF(O2636&gt;0,RANK(O2636,(N2636:P2636,Q2636:AE2636)),0)</f>
        <v>1</v>
      </c>
      <c r="F2636" s="7">
        <f>IF(P2636&gt;0,RANK(P2636,(N2636:P2636,Q2636:AE2636)),0)</f>
        <v>4</v>
      </c>
      <c r="G2636" s="1">
        <f t="shared" si="1029"/>
        <v>8829</v>
      </c>
      <c r="H2636" s="2">
        <f t="shared" si="1030"/>
        <v>9.7737286071689508E-2</v>
      </c>
      <c r="I2636" s="2"/>
      <c r="J2636" s="2">
        <f t="shared" si="1021"/>
        <v>0.44737308211747517</v>
      </c>
      <c r="K2636" s="2">
        <f t="shared" si="1022"/>
        <v>0.5451103681891647</v>
      </c>
      <c r="L2636" s="2">
        <f t="shared" si="1023"/>
        <v>6.4206168220160736E-4</v>
      </c>
      <c r="M2636" s="2">
        <f t="shared" si="1024"/>
        <v>6.8744880111585235E-3</v>
      </c>
      <c r="N2636" s="66">
        <v>40413</v>
      </c>
      <c r="O2636" s="66">
        <v>49242</v>
      </c>
      <c r="P2636" s="66">
        <v>58</v>
      </c>
      <c r="Q2636" s="66">
        <v>542</v>
      </c>
      <c r="R2636" s="66">
        <v>12</v>
      </c>
      <c r="S2636" s="66">
        <v>48</v>
      </c>
      <c r="U2636" s="66">
        <v>0</v>
      </c>
      <c r="W2636" s="66">
        <f>IF(Notes!B$31=1,IF(BR2636&gt;0,BR2636-P2636-SUM(R2636:V2636)-SUM(X2636:AL2636),SUM(BS2636:BY2636)),SUM(BS2636:BY2636))</f>
        <v>1</v>
      </c>
      <c r="Y2636" s="66">
        <v>18</v>
      </c>
      <c r="AA2636" s="66">
        <v>0</v>
      </c>
      <c r="AN2636" s="7">
        <f>IF(Q2636&gt;0,RANK(Q2636,(N2636:P2636,Q2636:AE2636)),0)</f>
        <v>3</v>
      </c>
      <c r="AO2636" s="7">
        <f>IF(R2636&gt;0,RANK(R2636,(N2636:P2636,Q2636:AE2636)),0)</f>
        <v>7</v>
      </c>
      <c r="AP2636" s="7">
        <f>IF(T2636&gt;0,RANK(T2636,(N2636:P2636,Q2636:AE2636)),0)</f>
        <v>0</v>
      </c>
      <c r="AQ2636" s="7">
        <f>IF(S2636&gt;0,RANK(S2636,(N2636:P2636,Q2636:AE2636)),0)</f>
        <v>5</v>
      </c>
      <c r="AR2636" s="2">
        <f t="shared" si="1025"/>
        <v>5.9999557198839861E-3</v>
      </c>
      <c r="AS2636" s="2">
        <f t="shared" si="1026"/>
        <v>1.3284034804171186E-4</v>
      </c>
      <c r="AT2636" s="2">
        <f t="shared" si="1027"/>
        <v>0</v>
      </c>
      <c r="AU2636" s="2">
        <f t="shared" si="1028"/>
        <v>5.3136139216684744E-4</v>
      </c>
      <c r="AW2636" t="s">
        <v>751</v>
      </c>
      <c r="AX2636" t="s">
        <v>3197</v>
      </c>
      <c r="AY2636">
        <v>31</v>
      </c>
      <c r="BA2636" s="119">
        <v>48</v>
      </c>
      <c r="BB2636" s="121">
        <v>27</v>
      </c>
      <c r="BC2636" s="125">
        <f t="shared" si="1018"/>
        <v>48027</v>
      </c>
      <c r="BE2636" s="7" t="s">
        <v>228</v>
      </c>
      <c r="BR2636" s="105">
        <v>393</v>
      </c>
      <c r="BS2636" s="1">
        <v>1</v>
      </c>
    </row>
    <row r="2637" spans="1:71" hidden="1" outlineLevel="1">
      <c r="A2637" t="s">
        <v>377</v>
      </c>
      <c r="B2637" t="s">
        <v>3197</v>
      </c>
      <c r="C2637" s="1">
        <f t="shared" si="1020"/>
        <v>525715</v>
      </c>
      <c r="D2637" s="7">
        <f>IF(N2637&gt;0, RANK(N2637,(N2637:P2637,Q2637:AE2637)),0)</f>
        <v>1</v>
      </c>
      <c r="E2637" s="7">
        <f>IF(O2637&gt;0,RANK(O2637,(N2637:P2637,Q2637:AE2637)),0)</f>
        <v>2</v>
      </c>
      <c r="F2637" s="7">
        <f>IF(P2637&gt;0,RANK(P2637,(N2637:P2637,Q2637:AE2637)),0)</f>
        <v>4</v>
      </c>
      <c r="G2637" s="1">
        <f t="shared" si="1029"/>
        <v>29252</v>
      </c>
      <c r="H2637" s="2">
        <f t="shared" si="1030"/>
        <v>5.5642315703375404E-2</v>
      </c>
      <c r="I2637" s="2"/>
      <c r="J2637" s="2">
        <f t="shared" si="1021"/>
        <v>0.52409955964733745</v>
      </c>
      <c r="K2637" s="2">
        <f t="shared" si="1022"/>
        <v>0.46845724394396204</v>
      </c>
      <c r="L2637" s="2">
        <f t="shared" si="1023"/>
        <v>2.9103221327144937E-4</v>
      </c>
      <c r="M2637" s="2">
        <f t="shared" si="1024"/>
        <v>7.1521641954290539E-3</v>
      </c>
      <c r="N2637" s="66">
        <v>275527</v>
      </c>
      <c r="O2637" s="66">
        <v>246275</v>
      </c>
      <c r="P2637" s="66">
        <v>153</v>
      </c>
      <c r="Q2637" s="66">
        <v>3602</v>
      </c>
      <c r="R2637" s="66">
        <v>19</v>
      </c>
      <c r="S2637" s="66">
        <v>120</v>
      </c>
      <c r="U2637" s="66">
        <v>1</v>
      </c>
      <c r="W2637" s="66">
        <f>IF(Notes!B$31=1,IF(BR2637&gt;0,BR2637-P2637-SUM(R2637:V2637)-SUM(X2637:AL2637),SUM(BS2637:BY2637)),SUM(BS2637:BY2637))</f>
        <v>0</v>
      </c>
      <c r="Y2637" s="66">
        <v>17</v>
      </c>
      <c r="AA2637" s="66">
        <v>1</v>
      </c>
      <c r="AN2637" s="7">
        <f>IF(Q2637&gt;0,RANK(Q2637,(N2637:P2637,Q2637:AE2637)),0)</f>
        <v>3</v>
      </c>
      <c r="AO2637" s="7">
        <f>IF(R2637&gt;0,RANK(R2637,(N2637:P2637,Q2637:AE2637)),0)</f>
        <v>6</v>
      </c>
      <c r="AP2637" s="7">
        <f>IF(T2637&gt;0,RANK(T2637,(N2637:P2637,Q2637:AE2637)),0)</f>
        <v>0</v>
      </c>
      <c r="AQ2637" s="7">
        <f>IF(S2637&gt;0,RANK(S2637,(N2637:P2637,Q2637:AE2637)),0)</f>
        <v>5</v>
      </c>
      <c r="AR2637" s="2">
        <f t="shared" si="1025"/>
        <v>6.8516211255147752E-3</v>
      </c>
      <c r="AS2637" s="2">
        <f t="shared" si="1026"/>
        <v>3.6141255242859724E-5</v>
      </c>
      <c r="AT2637" s="2">
        <f t="shared" si="1027"/>
        <v>0</v>
      </c>
      <c r="AU2637" s="2">
        <f t="shared" si="1028"/>
        <v>2.2826055942858772E-4</v>
      </c>
      <c r="AW2637" t="s">
        <v>377</v>
      </c>
      <c r="AX2637" t="s">
        <v>3197</v>
      </c>
      <c r="AY2637">
        <v>0</v>
      </c>
      <c r="BA2637" s="119">
        <v>48</v>
      </c>
      <c r="BB2637" s="121">
        <v>29</v>
      </c>
      <c r="BC2637" s="125">
        <f t="shared" si="1018"/>
        <v>48029</v>
      </c>
      <c r="BE2637" s="7" t="s">
        <v>228</v>
      </c>
      <c r="BR2637" s="105">
        <v>2088</v>
      </c>
      <c r="BS2637" s="1">
        <v>0</v>
      </c>
    </row>
    <row r="2638" spans="1:71" hidden="1" outlineLevel="1">
      <c r="A2638" t="s">
        <v>1717</v>
      </c>
      <c r="B2638" t="s">
        <v>3197</v>
      </c>
      <c r="C2638" s="1">
        <f t="shared" si="1020"/>
        <v>4939</v>
      </c>
      <c r="D2638" s="7">
        <f>IF(N2638&gt;0, RANK(N2638,(N2638:P2638,Q2638:AE2638)),0)</f>
        <v>2</v>
      </c>
      <c r="E2638" s="7">
        <f>IF(O2638&gt;0,RANK(O2638,(N2638:P2638,Q2638:AE2638)),0)</f>
        <v>1</v>
      </c>
      <c r="F2638" s="7">
        <f>IF(P2638&gt;0,RANK(P2638,(N2638:P2638,Q2638:AE2638)),0)</f>
        <v>5</v>
      </c>
      <c r="G2638" s="1">
        <f t="shared" si="1029"/>
        <v>1951</v>
      </c>
      <c r="H2638" s="2">
        <f t="shared" si="1030"/>
        <v>0.39501923466288724</v>
      </c>
      <c r="I2638" s="2"/>
      <c r="J2638" s="2">
        <f t="shared" si="1021"/>
        <v>0.29702368900587162</v>
      </c>
      <c r="K2638" s="2">
        <f t="shared" si="1022"/>
        <v>0.69204292366875886</v>
      </c>
      <c r="L2638" s="2">
        <f t="shared" si="1023"/>
        <v>8.0988054261996352E-4</v>
      </c>
      <c r="M2638" s="2">
        <f t="shared" si="1024"/>
        <v>1.0123506782749562E-2</v>
      </c>
      <c r="N2638" s="66">
        <v>1467</v>
      </c>
      <c r="O2638" s="66">
        <v>3418</v>
      </c>
      <c r="P2638" s="66">
        <v>4</v>
      </c>
      <c r="Q2638" s="66">
        <v>33</v>
      </c>
      <c r="R2638" s="66">
        <v>0</v>
      </c>
      <c r="S2638" s="66">
        <v>15</v>
      </c>
      <c r="U2638" s="66">
        <v>1</v>
      </c>
      <c r="W2638" s="66">
        <f>IF(Notes!B$31=1,IF(BR2638&gt;0,BR2638-P2638-SUM(R2638:V2638)-SUM(X2638:AL2638),SUM(BS2638:BY2638)),SUM(BS2638:BY2638))</f>
        <v>0</v>
      </c>
      <c r="Y2638" s="66">
        <v>0</v>
      </c>
      <c r="AA2638" s="66">
        <v>1</v>
      </c>
      <c r="AN2638" s="7">
        <f>IF(Q2638&gt;0,RANK(Q2638,(N2638:P2638,Q2638:AE2638)),0)</f>
        <v>3</v>
      </c>
      <c r="AO2638" s="7">
        <f>IF(R2638&gt;0,RANK(R2638,(N2638:P2638,Q2638:AE2638)),0)</f>
        <v>0</v>
      </c>
      <c r="AP2638" s="7">
        <f>IF(T2638&gt;0,RANK(T2638,(N2638:P2638,Q2638:AE2638)),0)</f>
        <v>0</v>
      </c>
      <c r="AQ2638" s="7">
        <f>IF(S2638&gt;0,RANK(S2638,(N2638:P2638,Q2638:AE2638)),0)</f>
        <v>4</v>
      </c>
      <c r="AR2638" s="2">
        <f t="shared" si="1025"/>
        <v>6.6815144766146995E-3</v>
      </c>
      <c r="AS2638" s="2">
        <f t="shared" si="1026"/>
        <v>0</v>
      </c>
      <c r="AT2638" s="2">
        <f t="shared" si="1027"/>
        <v>0</v>
      </c>
      <c r="AU2638" s="2">
        <f t="shared" si="1028"/>
        <v>3.0370520348248632E-3</v>
      </c>
      <c r="AW2638" t="s">
        <v>1717</v>
      </c>
      <c r="AX2638" t="s">
        <v>3197</v>
      </c>
      <c r="AY2638">
        <v>21</v>
      </c>
      <c r="BA2638" s="119">
        <v>48</v>
      </c>
      <c r="BB2638" s="121">
        <v>31</v>
      </c>
      <c r="BC2638" s="125">
        <f t="shared" si="1018"/>
        <v>48031</v>
      </c>
      <c r="BE2638" s="7" t="s">
        <v>228</v>
      </c>
      <c r="BS2638" s="1">
        <v>0</v>
      </c>
    </row>
    <row r="2639" spans="1:71" hidden="1" outlineLevel="1">
      <c r="A2639" t="s">
        <v>900</v>
      </c>
      <c r="B2639" t="s">
        <v>3197</v>
      </c>
      <c r="C2639" s="1">
        <f t="shared" si="1020"/>
        <v>361</v>
      </c>
      <c r="D2639" s="7">
        <f>IF(N2639&gt;0, RANK(N2639,(N2639:P2639,Q2639:AE2639)),0)</f>
        <v>2</v>
      </c>
      <c r="E2639" s="7">
        <f>IF(O2639&gt;0,RANK(O2639,(N2639:P2639,Q2639:AE2639)),0)</f>
        <v>1</v>
      </c>
      <c r="F2639" s="7">
        <f>IF(P2639&gt;0,RANK(P2639,(N2639:P2639,Q2639:AE2639)),0)</f>
        <v>0</v>
      </c>
      <c r="G2639" s="1">
        <f t="shared" si="1029"/>
        <v>276</v>
      </c>
      <c r="H2639" s="2">
        <f t="shared" si="1030"/>
        <v>0.76454293628808867</v>
      </c>
      <c r="I2639" s="2"/>
      <c r="J2639" s="2">
        <f t="shared" si="1021"/>
        <v>0.11080332409972299</v>
      </c>
      <c r="K2639" s="2">
        <f t="shared" si="1022"/>
        <v>0.8753462603878116</v>
      </c>
      <c r="L2639" s="2">
        <f t="shared" si="1023"/>
        <v>0</v>
      </c>
      <c r="M2639" s="2">
        <f t="shared" si="1024"/>
        <v>1.3850415512465353E-2</v>
      </c>
      <c r="N2639" s="66">
        <v>40</v>
      </c>
      <c r="O2639" s="66">
        <v>316</v>
      </c>
      <c r="P2639" s="66">
        <v>0</v>
      </c>
      <c r="Q2639" s="66">
        <v>5</v>
      </c>
      <c r="R2639" s="66">
        <v>0</v>
      </c>
      <c r="S2639" s="66">
        <v>0</v>
      </c>
      <c r="U2639" s="66">
        <v>0</v>
      </c>
      <c r="W2639" s="66">
        <f>IF(Notes!B$31=1,IF(BR2639&gt;0,BR2639-P2639-SUM(R2639:V2639)-SUM(X2639:AL2639),SUM(BS2639:BY2639)),SUM(BS2639:BY2639))</f>
        <v>0</v>
      </c>
      <c r="Y2639" s="66">
        <v>0</v>
      </c>
      <c r="AA2639" s="66">
        <v>0</v>
      </c>
      <c r="AN2639" s="7">
        <f>IF(Q2639&gt;0,RANK(Q2639,(N2639:P2639,Q2639:AE2639)),0)</f>
        <v>3</v>
      </c>
      <c r="AO2639" s="7">
        <f>IF(R2639&gt;0,RANK(R2639,(N2639:P2639,Q2639:AE2639)),0)</f>
        <v>0</v>
      </c>
      <c r="AP2639" s="7">
        <f>IF(T2639&gt;0,RANK(T2639,(N2639:P2639,Q2639:AE2639)),0)</f>
        <v>0</v>
      </c>
      <c r="AQ2639" s="7">
        <f>IF(S2639&gt;0,RANK(S2639,(N2639:P2639,Q2639:AE2639)),0)</f>
        <v>0</v>
      </c>
      <c r="AR2639" s="2">
        <f t="shared" si="1025"/>
        <v>1.3850415512465374E-2</v>
      </c>
      <c r="AS2639" s="2">
        <f t="shared" si="1026"/>
        <v>0</v>
      </c>
      <c r="AT2639" s="2">
        <f t="shared" si="1027"/>
        <v>0</v>
      </c>
      <c r="AU2639" s="2">
        <f t="shared" si="1028"/>
        <v>0</v>
      </c>
      <c r="AW2639" t="s">
        <v>900</v>
      </c>
      <c r="AX2639" t="s">
        <v>3197</v>
      </c>
      <c r="AY2639">
        <v>19</v>
      </c>
      <c r="BA2639" s="119">
        <v>48</v>
      </c>
      <c r="BB2639" s="121">
        <v>33</v>
      </c>
      <c r="BC2639" s="125">
        <f t="shared" si="1018"/>
        <v>48033</v>
      </c>
      <c r="BE2639" s="7" t="s">
        <v>228</v>
      </c>
      <c r="BS2639" s="1">
        <v>0</v>
      </c>
    </row>
    <row r="2640" spans="1:71" hidden="1" outlineLevel="1">
      <c r="A2640" t="s">
        <v>1791</v>
      </c>
      <c r="B2640" t="s">
        <v>3197</v>
      </c>
      <c r="C2640" s="1">
        <f t="shared" si="1020"/>
        <v>7646</v>
      </c>
      <c r="D2640" s="7">
        <f>IF(N2640&gt;0, RANK(N2640,(N2640:P2640,Q2640:AE2640)),0)</f>
        <v>2</v>
      </c>
      <c r="E2640" s="7">
        <f>IF(O2640&gt;0,RANK(O2640,(N2640:P2640,Q2640:AE2640)),0)</f>
        <v>1</v>
      </c>
      <c r="F2640" s="7">
        <f>IF(P2640&gt;0,RANK(P2640,(N2640:P2640,Q2640:AE2640)),0)</f>
        <v>0</v>
      </c>
      <c r="G2640" s="1">
        <f t="shared" si="1029"/>
        <v>3965</v>
      </c>
      <c r="H2640" s="2">
        <f t="shared" si="1030"/>
        <v>0.51857180224954225</v>
      </c>
      <c r="I2640" s="2"/>
      <c r="J2640" s="2">
        <f t="shared" si="1021"/>
        <v>0.23502484959455924</v>
      </c>
      <c r="K2640" s="2">
        <f t="shared" si="1022"/>
        <v>0.75359665184410152</v>
      </c>
      <c r="L2640" s="2">
        <f t="shared" si="1023"/>
        <v>0</v>
      </c>
      <c r="M2640" s="2">
        <f t="shared" si="1024"/>
        <v>1.1378498561339212E-2</v>
      </c>
      <c r="N2640" s="66">
        <v>1797</v>
      </c>
      <c r="O2640" s="66">
        <v>5762</v>
      </c>
      <c r="P2640" s="66">
        <v>0</v>
      </c>
      <c r="Q2640" s="66">
        <v>87</v>
      </c>
      <c r="R2640" s="66">
        <v>0</v>
      </c>
      <c r="S2640" s="66">
        <v>0</v>
      </c>
      <c r="U2640" s="66">
        <v>0</v>
      </c>
      <c r="W2640" s="66">
        <f>IF(Notes!B$31=1,IF(BR2640&gt;0,BR2640-P2640-SUM(R2640:V2640)-SUM(X2640:AL2640),SUM(BS2640:BY2640)),SUM(BS2640:BY2640))</f>
        <v>0</v>
      </c>
      <c r="Y2640" s="66">
        <v>0</v>
      </c>
      <c r="AA2640" s="66">
        <v>0</v>
      </c>
      <c r="AN2640" s="7">
        <f>IF(Q2640&gt;0,RANK(Q2640,(N2640:P2640,Q2640:AE2640)),0)</f>
        <v>3</v>
      </c>
      <c r="AO2640" s="7">
        <f>IF(R2640&gt;0,RANK(R2640,(N2640:P2640,Q2640:AE2640)),0)</f>
        <v>0</v>
      </c>
      <c r="AP2640" s="7">
        <f>IF(T2640&gt;0,RANK(T2640,(N2640:P2640,Q2640:AE2640)),0)</f>
        <v>0</v>
      </c>
      <c r="AQ2640" s="7">
        <f>IF(S2640&gt;0,RANK(S2640,(N2640:P2640,Q2640:AE2640)),0)</f>
        <v>0</v>
      </c>
      <c r="AR2640" s="2">
        <f t="shared" si="1025"/>
        <v>1.1378498561339262E-2</v>
      </c>
      <c r="AS2640" s="2">
        <f t="shared" si="1026"/>
        <v>0</v>
      </c>
      <c r="AT2640" s="2">
        <f t="shared" si="1027"/>
        <v>0</v>
      </c>
      <c r="AU2640" s="2">
        <f t="shared" si="1028"/>
        <v>0</v>
      </c>
      <c r="AW2640" t="s">
        <v>1791</v>
      </c>
      <c r="AX2640" t="s">
        <v>3197</v>
      </c>
      <c r="AY2640">
        <v>17</v>
      </c>
      <c r="BA2640" s="119">
        <v>48</v>
      </c>
      <c r="BB2640" s="121">
        <v>35</v>
      </c>
      <c r="BC2640" s="125">
        <f t="shared" si="1018"/>
        <v>48035</v>
      </c>
      <c r="BE2640" s="7" t="s">
        <v>228</v>
      </c>
      <c r="BS2640" s="1">
        <v>0</v>
      </c>
    </row>
    <row r="2641" spans="1:71" hidden="1" outlineLevel="1">
      <c r="A2641" t="s">
        <v>626</v>
      </c>
      <c r="B2641" t="s">
        <v>3197</v>
      </c>
      <c r="C2641" s="1">
        <f t="shared" si="1020"/>
        <v>35186</v>
      </c>
      <c r="D2641" s="7">
        <f>IF(N2641&gt;0, RANK(N2641,(N2641:P2641,Q2641:AE2641)),0)</f>
        <v>2</v>
      </c>
      <c r="E2641" s="7">
        <f>IF(O2641&gt;0,RANK(O2641,(N2641:P2641,Q2641:AE2641)),0)</f>
        <v>1</v>
      </c>
      <c r="F2641" s="7">
        <f>IF(P2641&gt;0,RANK(P2641,(N2641:P2641,Q2641:AE2641)),0)</f>
        <v>4</v>
      </c>
      <c r="G2641" s="1">
        <f t="shared" si="1029"/>
        <v>13347</v>
      </c>
      <c r="H2641" s="2">
        <f t="shared" si="1030"/>
        <v>0.37932700505883021</v>
      </c>
      <c r="I2641" s="2"/>
      <c r="J2641" s="2">
        <f t="shared" si="1021"/>
        <v>0.30736656624793951</v>
      </c>
      <c r="K2641" s="2">
        <f t="shared" si="1022"/>
        <v>0.68669357130676978</v>
      </c>
      <c r="L2641" s="2">
        <f t="shared" si="1023"/>
        <v>3.9788552265105438E-4</v>
      </c>
      <c r="M2641" s="2">
        <f t="shared" si="1024"/>
        <v>5.5419769226397126E-3</v>
      </c>
      <c r="N2641" s="66">
        <v>10815</v>
      </c>
      <c r="O2641" s="66">
        <v>24162</v>
      </c>
      <c r="P2641" s="66">
        <v>14</v>
      </c>
      <c r="Q2641" s="66">
        <v>173</v>
      </c>
      <c r="R2641" s="66">
        <v>0</v>
      </c>
      <c r="S2641" s="66">
        <v>14</v>
      </c>
      <c r="U2641" s="66">
        <v>1</v>
      </c>
      <c r="W2641" s="66">
        <f>IF(Notes!B$31=1,IF(BR2641&gt;0,BR2641-P2641-SUM(R2641:V2641)-SUM(X2641:AL2641),SUM(BS2641:BY2641)),SUM(BS2641:BY2641))</f>
        <v>0</v>
      </c>
      <c r="Y2641" s="66">
        <v>6</v>
      </c>
      <c r="AA2641" s="66">
        <v>1</v>
      </c>
      <c r="AN2641" s="7">
        <f>IF(Q2641&gt;0,RANK(Q2641,(N2641:P2641,Q2641:AE2641)),0)</f>
        <v>3</v>
      </c>
      <c r="AO2641" s="7">
        <f>IF(R2641&gt;0,RANK(R2641,(N2641:P2641,Q2641:AE2641)),0)</f>
        <v>0</v>
      </c>
      <c r="AP2641" s="7">
        <f>IF(T2641&gt;0,RANK(T2641,(N2641:P2641,Q2641:AE2641)),0)</f>
        <v>0</v>
      </c>
      <c r="AQ2641" s="7">
        <f>IF(S2641&gt;0,RANK(S2641,(N2641:P2641,Q2641:AE2641)),0)</f>
        <v>4</v>
      </c>
      <c r="AR2641" s="2">
        <f t="shared" si="1025"/>
        <v>4.9167282441880296E-3</v>
      </c>
      <c r="AS2641" s="2">
        <f t="shared" si="1026"/>
        <v>0</v>
      </c>
      <c r="AT2641" s="2">
        <f t="shared" si="1027"/>
        <v>0</v>
      </c>
      <c r="AU2641" s="2">
        <f t="shared" si="1028"/>
        <v>3.9788552265105438E-4</v>
      </c>
      <c r="AW2641" t="s">
        <v>626</v>
      </c>
      <c r="AX2641" t="s">
        <v>3197</v>
      </c>
      <c r="AY2641">
        <v>4</v>
      </c>
      <c r="BA2641" s="119">
        <v>48</v>
      </c>
      <c r="BB2641" s="121">
        <v>37</v>
      </c>
      <c r="BC2641" s="125">
        <f t="shared" si="1018"/>
        <v>48037</v>
      </c>
      <c r="BE2641" s="7" t="s">
        <v>228</v>
      </c>
      <c r="BS2641" s="1">
        <v>0</v>
      </c>
    </row>
    <row r="2642" spans="1:71" hidden="1" outlineLevel="1">
      <c r="A2642" t="s">
        <v>2544</v>
      </c>
      <c r="B2642" t="s">
        <v>3197</v>
      </c>
      <c r="C2642" s="1">
        <f t="shared" si="1020"/>
        <v>104940</v>
      </c>
      <c r="D2642" s="7">
        <f>IF(N2642&gt;0, RANK(N2642,(N2642:P2642,Q2642:AE2642)),0)</f>
        <v>2</v>
      </c>
      <c r="E2642" s="7">
        <f>IF(O2642&gt;0,RANK(O2642,(N2642:P2642,Q2642:AE2642)),0)</f>
        <v>1</v>
      </c>
      <c r="F2642" s="7">
        <f>IF(P2642&gt;0,RANK(P2642,(N2642:P2642,Q2642:AE2642)),0)</f>
        <v>5</v>
      </c>
      <c r="G2642" s="1">
        <f t="shared" si="1029"/>
        <v>31035</v>
      </c>
      <c r="H2642" s="2">
        <f t="shared" si="1030"/>
        <v>0.29574042309891369</v>
      </c>
      <c r="I2642" s="2"/>
      <c r="J2642" s="2">
        <f t="shared" si="1021"/>
        <v>0.34762721555174386</v>
      </c>
      <c r="K2642" s="2">
        <f t="shared" si="1022"/>
        <v>0.64336763865065749</v>
      </c>
      <c r="L2642" s="2">
        <f t="shared" si="1023"/>
        <v>6.1940156279778917E-4</v>
      </c>
      <c r="M2642" s="2">
        <f t="shared" si="1024"/>
        <v>8.3857442348008009E-3</v>
      </c>
      <c r="N2642" s="66">
        <v>36480</v>
      </c>
      <c r="O2642" s="66">
        <v>67515</v>
      </c>
      <c r="P2642" s="66">
        <v>65</v>
      </c>
      <c r="Q2642" s="66">
        <v>726</v>
      </c>
      <c r="R2642" s="66">
        <v>13</v>
      </c>
      <c r="S2642" s="66">
        <v>128</v>
      </c>
      <c r="U2642" s="66">
        <v>1</v>
      </c>
      <c r="W2642" s="66">
        <f>IF(Notes!B$31=1,IF(BR2642&gt;0,BR2642-P2642-SUM(R2642:V2642)-SUM(X2642:AL2642),SUM(BS2642:BY2642)),SUM(BS2642:BY2642))</f>
        <v>2</v>
      </c>
      <c r="Y2642" s="66">
        <v>7</v>
      </c>
      <c r="AA2642" s="66">
        <v>3</v>
      </c>
      <c r="AN2642" s="7">
        <f>IF(Q2642&gt;0,RANK(Q2642,(N2642:P2642,Q2642:AE2642)),0)</f>
        <v>3</v>
      </c>
      <c r="AO2642" s="7">
        <f>IF(R2642&gt;0,RANK(R2642,(N2642:P2642,Q2642:AE2642)),0)</f>
        <v>6</v>
      </c>
      <c r="AP2642" s="7">
        <f>IF(T2642&gt;0,RANK(T2642,(N2642:P2642,Q2642:AE2642)),0)</f>
        <v>0</v>
      </c>
      <c r="AQ2642" s="7">
        <f>IF(S2642&gt;0,RANK(S2642,(N2642:P2642,Q2642:AE2642)),0)</f>
        <v>4</v>
      </c>
      <c r="AR2642" s="2">
        <f t="shared" si="1025"/>
        <v>6.918238993710692E-3</v>
      </c>
      <c r="AS2642" s="2">
        <f t="shared" si="1026"/>
        <v>1.2388031255955784E-4</v>
      </c>
      <c r="AT2642" s="2">
        <f t="shared" si="1027"/>
        <v>0</v>
      </c>
      <c r="AU2642" s="2">
        <f t="shared" si="1028"/>
        <v>1.2197446159710312E-3</v>
      </c>
      <c r="AW2642" t="s">
        <v>2544</v>
      </c>
      <c r="AX2642" t="s">
        <v>3197</v>
      </c>
      <c r="AY2642">
        <v>0</v>
      </c>
      <c r="BA2642" s="119">
        <v>48</v>
      </c>
      <c r="BB2642" s="121">
        <v>39</v>
      </c>
      <c r="BC2642" s="125">
        <f t="shared" si="1018"/>
        <v>48039</v>
      </c>
      <c r="BE2642" s="7" t="s">
        <v>228</v>
      </c>
      <c r="BS2642" s="1">
        <v>2</v>
      </c>
    </row>
    <row r="2643" spans="1:71" hidden="1" outlineLevel="1">
      <c r="A2643" t="s">
        <v>2911</v>
      </c>
      <c r="B2643" t="s">
        <v>3197</v>
      </c>
      <c r="C2643" s="1">
        <f t="shared" si="1020"/>
        <v>58673</v>
      </c>
      <c r="D2643" s="7">
        <f>IF(N2643&gt;0, RANK(N2643,(N2643:P2643,Q2643:AE2643)),0)</f>
        <v>2</v>
      </c>
      <c r="E2643" s="7">
        <f>IF(O2643&gt;0,RANK(O2643,(N2643:P2643,Q2643:AE2643)),0)</f>
        <v>1</v>
      </c>
      <c r="F2643" s="7">
        <f>IF(P2643&gt;0,RANK(P2643,(N2643:P2643,Q2643:AE2643)),0)</f>
        <v>5</v>
      </c>
      <c r="G2643" s="1">
        <f t="shared" si="1029"/>
        <v>16963</v>
      </c>
      <c r="H2643" s="2">
        <f t="shared" si="1030"/>
        <v>0.28911083462580744</v>
      </c>
      <c r="I2643" s="2"/>
      <c r="J2643" s="2">
        <f t="shared" si="1021"/>
        <v>0.34942818672984166</v>
      </c>
      <c r="K2643" s="2">
        <f t="shared" si="1022"/>
        <v>0.63853902135564911</v>
      </c>
      <c r="L2643" s="2">
        <f t="shared" si="1023"/>
        <v>7.4991904283060347E-4</v>
      </c>
      <c r="M2643" s="2">
        <f t="shared" si="1024"/>
        <v>1.128287287167863E-2</v>
      </c>
      <c r="N2643" s="66">
        <v>20502</v>
      </c>
      <c r="O2643" s="66">
        <v>37465</v>
      </c>
      <c r="P2643" s="66">
        <v>44</v>
      </c>
      <c r="Q2643" s="66">
        <v>597</v>
      </c>
      <c r="R2643" s="66">
        <v>10</v>
      </c>
      <c r="S2643" s="66">
        <v>46</v>
      </c>
      <c r="U2643" s="66">
        <v>1</v>
      </c>
      <c r="W2643" s="66">
        <f>IF(Notes!B$31=1,IF(BR2643&gt;0,BR2643-P2643-SUM(R2643:V2643)-SUM(X2643:AL2643),SUM(BS2643:BY2643)),SUM(BS2643:BY2643))</f>
        <v>0</v>
      </c>
      <c r="Y2643" s="66">
        <v>6</v>
      </c>
      <c r="AA2643" s="66">
        <v>2</v>
      </c>
      <c r="AN2643" s="7">
        <f>IF(Q2643&gt;0,RANK(Q2643,(N2643:P2643,Q2643:AE2643)),0)</f>
        <v>3</v>
      </c>
      <c r="AO2643" s="7">
        <f>IF(R2643&gt;0,RANK(R2643,(N2643:P2643,Q2643:AE2643)),0)</f>
        <v>6</v>
      </c>
      <c r="AP2643" s="7">
        <f>IF(T2643&gt;0,RANK(T2643,(N2643:P2643,Q2643:AE2643)),0)</f>
        <v>0</v>
      </c>
      <c r="AQ2643" s="7">
        <f>IF(S2643&gt;0,RANK(S2643,(N2643:P2643,Q2643:AE2643)),0)</f>
        <v>4</v>
      </c>
      <c r="AR2643" s="2">
        <f t="shared" si="1025"/>
        <v>1.0175037922042506E-2</v>
      </c>
      <c r="AS2643" s="2">
        <f t="shared" si="1026"/>
        <v>1.7043614609786443E-4</v>
      </c>
      <c r="AT2643" s="2">
        <f t="shared" si="1027"/>
        <v>0</v>
      </c>
      <c r="AU2643" s="2">
        <f t="shared" si="1028"/>
        <v>7.840062720501764E-4</v>
      </c>
      <c r="AW2643" t="s">
        <v>2911</v>
      </c>
      <c r="AX2643" t="s">
        <v>3197</v>
      </c>
      <c r="AY2643">
        <v>17</v>
      </c>
      <c r="BA2643" s="119">
        <v>48</v>
      </c>
      <c r="BB2643" s="121">
        <v>41</v>
      </c>
      <c r="BC2643" s="125">
        <f t="shared" si="1018"/>
        <v>48041</v>
      </c>
      <c r="BE2643" s="7" t="s">
        <v>228</v>
      </c>
      <c r="BS2643" s="1">
        <v>0</v>
      </c>
    </row>
    <row r="2644" spans="1:71" hidden="1" outlineLevel="1">
      <c r="A2644" t="s">
        <v>2234</v>
      </c>
      <c r="B2644" t="s">
        <v>3197</v>
      </c>
      <c r="C2644" s="1">
        <f t="shared" si="1020"/>
        <v>3900</v>
      </c>
      <c r="D2644" s="7">
        <f>IF(N2644&gt;0, RANK(N2644,(N2644:P2644,Q2644:AE2644)),0)</f>
        <v>1</v>
      </c>
      <c r="E2644" s="7">
        <f>IF(O2644&gt;0,RANK(O2644,(N2644:P2644,Q2644:AE2644)),0)</f>
        <v>2</v>
      </c>
      <c r="F2644" s="7">
        <f>IF(P2644&gt;0,RANK(P2644,(N2644:P2644,Q2644:AE2644)),0)</f>
        <v>4</v>
      </c>
      <c r="G2644" s="1">
        <f t="shared" si="1029"/>
        <v>115</v>
      </c>
      <c r="H2644" s="2">
        <f t="shared" si="1030"/>
        <v>2.9487179487179487E-2</v>
      </c>
      <c r="I2644" s="2"/>
      <c r="J2644" s="2">
        <f t="shared" si="1021"/>
        <v>0.50512820512820511</v>
      </c>
      <c r="K2644" s="2">
        <f t="shared" si="1022"/>
        <v>0.47564102564102562</v>
      </c>
      <c r="L2644" s="2">
        <f t="shared" si="1023"/>
        <v>4.3589743589743588E-3</v>
      </c>
      <c r="M2644" s="2">
        <f t="shared" si="1024"/>
        <v>1.4871794871794915E-2</v>
      </c>
      <c r="N2644" s="66">
        <v>1970</v>
      </c>
      <c r="O2644" s="66">
        <v>1855</v>
      </c>
      <c r="P2644" s="66">
        <v>17</v>
      </c>
      <c r="Q2644" s="66">
        <v>53</v>
      </c>
      <c r="R2644" s="66">
        <v>5</v>
      </c>
      <c r="S2644" s="66">
        <v>0</v>
      </c>
      <c r="U2644" s="66">
        <v>0</v>
      </c>
      <c r="W2644" s="66">
        <f>IF(Notes!B$31=1,IF(BR2644&gt;0,BR2644-P2644-SUM(R2644:V2644)-SUM(X2644:AL2644),SUM(BS2644:BY2644)),SUM(BS2644:BY2644))</f>
        <v>0</v>
      </c>
      <c r="Y2644" s="66">
        <v>0</v>
      </c>
      <c r="AA2644" s="66">
        <v>0</v>
      </c>
      <c r="AN2644" s="7">
        <f>IF(Q2644&gt;0,RANK(Q2644,(N2644:P2644,Q2644:AE2644)),0)</f>
        <v>3</v>
      </c>
      <c r="AO2644" s="7">
        <f>IF(R2644&gt;0,RANK(R2644,(N2644:P2644,Q2644:AE2644)),0)</f>
        <v>5</v>
      </c>
      <c r="AP2644" s="7">
        <f>IF(T2644&gt;0,RANK(T2644,(N2644:P2644,Q2644:AE2644)),0)</f>
        <v>0</v>
      </c>
      <c r="AQ2644" s="7">
        <f>IF(S2644&gt;0,RANK(S2644,(N2644:P2644,Q2644:AE2644)),0)</f>
        <v>0</v>
      </c>
      <c r="AR2644" s="2">
        <f t="shared" si="1025"/>
        <v>1.358974358974359E-2</v>
      </c>
      <c r="AS2644" s="2">
        <f t="shared" si="1026"/>
        <v>1.2820512820512821E-3</v>
      </c>
      <c r="AT2644" s="2">
        <f t="shared" si="1027"/>
        <v>0</v>
      </c>
      <c r="AU2644" s="2">
        <f t="shared" si="1028"/>
        <v>0</v>
      </c>
      <c r="AW2644" t="s">
        <v>2234</v>
      </c>
      <c r="AX2644" t="s">
        <v>3197</v>
      </c>
      <c r="AY2644">
        <v>23</v>
      </c>
      <c r="BA2644" s="119">
        <v>48</v>
      </c>
      <c r="BB2644" s="121">
        <v>43</v>
      </c>
      <c r="BC2644" s="125">
        <f t="shared" si="1018"/>
        <v>48043</v>
      </c>
      <c r="BE2644" s="7" t="s">
        <v>228</v>
      </c>
      <c r="BS2644" s="1">
        <v>0</v>
      </c>
    </row>
    <row r="2645" spans="1:71" hidden="1" outlineLevel="1">
      <c r="A2645" t="s">
        <v>1695</v>
      </c>
      <c r="B2645" t="s">
        <v>3197</v>
      </c>
      <c r="C2645" s="1">
        <f t="shared" si="1020"/>
        <v>830</v>
      </c>
      <c r="D2645" s="7">
        <f>IF(N2645&gt;0, RANK(N2645,(N2645:P2645,Q2645:AE2645)),0)</f>
        <v>2</v>
      </c>
      <c r="E2645" s="7">
        <f>IF(O2645&gt;0,RANK(O2645,(N2645:P2645,Q2645:AE2645)),0)</f>
        <v>1</v>
      </c>
      <c r="F2645" s="7">
        <f>IF(P2645&gt;0,RANK(P2645,(N2645:P2645,Q2645:AE2645)),0)</f>
        <v>4</v>
      </c>
      <c r="G2645" s="1">
        <f t="shared" si="1029"/>
        <v>412</v>
      </c>
      <c r="H2645" s="2">
        <f t="shared" si="1030"/>
        <v>0.4963855421686747</v>
      </c>
      <c r="I2645" s="2"/>
      <c r="J2645" s="2">
        <f t="shared" si="1021"/>
        <v>0.24698795180722891</v>
      </c>
      <c r="K2645" s="2">
        <f t="shared" si="1022"/>
        <v>0.74337349397590358</v>
      </c>
      <c r="L2645" s="2">
        <f t="shared" si="1023"/>
        <v>1.2048192771084338E-3</v>
      </c>
      <c r="M2645" s="2">
        <f t="shared" si="1024"/>
        <v>8.4337349397591108E-3</v>
      </c>
      <c r="N2645" s="66">
        <v>205</v>
      </c>
      <c r="O2645" s="66">
        <v>617</v>
      </c>
      <c r="P2645" s="66">
        <v>1</v>
      </c>
      <c r="Q2645" s="66">
        <v>7</v>
      </c>
      <c r="R2645" s="66">
        <v>0</v>
      </c>
      <c r="S2645" s="66">
        <v>0</v>
      </c>
      <c r="U2645" s="66">
        <v>0</v>
      </c>
      <c r="W2645" s="66">
        <f>IF(Notes!B$31=1,IF(BR2645&gt;0,BR2645-P2645-SUM(R2645:V2645)-SUM(X2645:AL2645),SUM(BS2645:BY2645)),SUM(BS2645:BY2645))</f>
        <v>0</v>
      </c>
      <c r="Y2645" s="66">
        <v>0</v>
      </c>
      <c r="AA2645" s="66">
        <v>0</v>
      </c>
      <c r="AN2645" s="7">
        <f>IF(Q2645&gt;0,RANK(Q2645,(N2645:P2645,Q2645:AE2645)),0)</f>
        <v>3</v>
      </c>
      <c r="AO2645" s="7">
        <f>IF(R2645&gt;0,RANK(R2645,(N2645:P2645,Q2645:AE2645)),0)</f>
        <v>0</v>
      </c>
      <c r="AP2645" s="7">
        <f>IF(T2645&gt;0,RANK(T2645,(N2645:P2645,Q2645:AE2645)),0)</f>
        <v>0</v>
      </c>
      <c r="AQ2645" s="7">
        <f>IF(S2645&gt;0,RANK(S2645,(N2645:P2645,Q2645:AE2645)),0)</f>
        <v>0</v>
      </c>
      <c r="AR2645" s="2">
        <f t="shared" si="1025"/>
        <v>8.4337349397590362E-3</v>
      </c>
      <c r="AS2645" s="2">
        <f t="shared" si="1026"/>
        <v>0</v>
      </c>
      <c r="AT2645" s="2">
        <f t="shared" si="1027"/>
        <v>0</v>
      </c>
      <c r="AU2645" s="2">
        <f t="shared" si="1028"/>
        <v>0</v>
      </c>
      <c r="AW2645" t="s">
        <v>1695</v>
      </c>
      <c r="AX2645" t="s">
        <v>3197</v>
      </c>
      <c r="AY2645">
        <v>13</v>
      </c>
      <c r="BA2645" s="119">
        <v>48</v>
      </c>
      <c r="BB2645" s="121">
        <v>45</v>
      </c>
      <c r="BC2645" s="125">
        <f t="shared" si="1018"/>
        <v>48045</v>
      </c>
      <c r="BE2645" s="7" t="s">
        <v>228</v>
      </c>
      <c r="BS2645" s="1">
        <v>0</v>
      </c>
    </row>
    <row r="2646" spans="1:71" hidden="1" outlineLevel="1">
      <c r="A2646" t="s">
        <v>1072</v>
      </c>
      <c r="B2646" t="s">
        <v>3197</v>
      </c>
      <c r="C2646" s="1">
        <f t="shared" si="1020"/>
        <v>2309</v>
      </c>
      <c r="D2646" s="7">
        <f>IF(N2646&gt;0, RANK(N2646,(N2646:P2646,Q2646:AE2646)),0)</f>
        <v>1</v>
      </c>
      <c r="E2646" s="7">
        <f>IF(O2646&gt;0,RANK(O2646,(N2646:P2646,Q2646:AE2646)),0)</f>
        <v>2</v>
      </c>
      <c r="F2646" s="7">
        <f>IF(P2646&gt;0,RANK(P2646,(N2646:P2646,Q2646:AE2646)),0)</f>
        <v>0</v>
      </c>
      <c r="G2646" s="1">
        <f t="shared" si="1029"/>
        <v>1191</v>
      </c>
      <c r="H2646" s="2">
        <f t="shared" si="1030"/>
        <v>0.5158077089649199</v>
      </c>
      <c r="I2646" s="2"/>
      <c r="J2646" s="2">
        <f t="shared" si="1021"/>
        <v>0.75660459073191855</v>
      </c>
      <c r="K2646" s="2">
        <f t="shared" si="1022"/>
        <v>0.2407968817669987</v>
      </c>
      <c r="L2646" s="2">
        <f t="shared" si="1023"/>
        <v>0</v>
      </c>
      <c r="M2646" s="2">
        <f t="shared" si="1024"/>
        <v>2.598527501082748E-3</v>
      </c>
      <c r="N2646" s="66">
        <v>1747</v>
      </c>
      <c r="O2646" s="66">
        <v>556</v>
      </c>
      <c r="P2646" s="66">
        <v>0</v>
      </c>
      <c r="Q2646" s="66">
        <v>6</v>
      </c>
      <c r="R2646" s="66">
        <v>0</v>
      </c>
      <c r="S2646" s="66">
        <v>0</v>
      </c>
      <c r="U2646" s="66">
        <v>0</v>
      </c>
      <c r="W2646" s="66">
        <f>IF(Notes!B$31=1,IF(BR2646&gt;0,BR2646-P2646-SUM(R2646:V2646)-SUM(X2646:AL2646),SUM(BS2646:BY2646)),SUM(BS2646:BY2646))</f>
        <v>0</v>
      </c>
      <c r="Y2646" s="66">
        <v>0</v>
      </c>
      <c r="AA2646" s="66">
        <v>0</v>
      </c>
      <c r="AN2646" s="7">
        <f>IF(Q2646&gt;0,RANK(Q2646,(N2646:P2646,Q2646:AE2646)),0)</f>
        <v>3</v>
      </c>
      <c r="AO2646" s="7">
        <f>IF(R2646&gt;0,RANK(R2646,(N2646:P2646,Q2646:AE2646)),0)</f>
        <v>0</v>
      </c>
      <c r="AP2646" s="7">
        <f>IF(T2646&gt;0,RANK(T2646,(N2646:P2646,Q2646:AE2646)),0)</f>
        <v>0</v>
      </c>
      <c r="AQ2646" s="7">
        <f>IF(S2646&gt;0,RANK(S2646,(N2646:P2646,Q2646:AE2646)),0)</f>
        <v>0</v>
      </c>
      <c r="AR2646" s="2">
        <f t="shared" si="1025"/>
        <v>2.5985275010827198E-3</v>
      </c>
      <c r="AS2646" s="2">
        <f t="shared" si="1026"/>
        <v>0</v>
      </c>
      <c r="AT2646" s="2">
        <f t="shared" si="1027"/>
        <v>0</v>
      </c>
      <c r="AU2646" s="2">
        <f t="shared" si="1028"/>
        <v>0</v>
      </c>
      <c r="AW2646" t="s">
        <v>1072</v>
      </c>
      <c r="AX2646" t="s">
        <v>3197</v>
      </c>
      <c r="AY2646">
        <v>15</v>
      </c>
      <c r="BA2646" s="119">
        <v>48</v>
      </c>
      <c r="BB2646" s="121">
        <v>47</v>
      </c>
      <c r="BC2646" s="125">
        <f t="shared" si="1018"/>
        <v>48047</v>
      </c>
      <c r="BE2646" s="7" t="s">
        <v>228</v>
      </c>
      <c r="BS2646" s="1">
        <v>0</v>
      </c>
    </row>
    <row r="2647" spans="1:71" hidden="1" outlineLevel="1">
      <c r="A2647" t="s">
        <v>1256</v>
      </c>
      <c r="B2647" t="s">
        <v>3197</v>
      </c>
      <c r="C2647" s="1">
        <f t="shared" si="1020"/>
        <v>15015</v>
      </c>
      <c r="D2647" s="7">
        <f>IF(N2647&gt;0, RANK(N2647,(N2647:P2647,Q2647:AE2647)),0)</f>
        <v>2</v>
      </c>
      <c r="E2647" s="7">
        <f>IF(O2647&gt;0,RANK(O2647,(N2647:P2647,Q2647:AE2647)),0)</f>
        <v>1</v>
      </c>
      <c r="F2647" s="7">
        <f>IF(P2647&gt;0,RANK(P2647,(N2647:P2647,Q2647:AE2647)),0)</f>
        <v>5</v>
      </c>
      <c r="G2647" s="1">
        <f t="shared" si="1029"/>
        <v>9230</v>
      </c>
      <c r="H2647" s="2">
        <f t="shared" si="1030"/>
        <v>0.61471861471861466</v>
      </c>
      <c r="I2647" s="2"/>
      <c r="J2647" s="2">
        <f t="shared" si="1021"/>
        <v>0.18794538794538795</v>
      </c>
      <c r="K2647" s="2">
        <f t="shared" si="1022"/>
        <v>0.80266400266400262</v>
      </c>
      <c r="L2647" s="2">
        <f t="shared" si="1023"/>
        <v>5.994005994005994E-4</v>
      </c>
      <c r="M2647" s="2">
        <f t="shared" si="1024"/>
        <v>8.7912087912088294E-3</v>
      </c>
      <c r="N2647" s="66">
        <v>2822</v>
      </c>
      <c r="O2647" s="66">
        <v>12052</v>
      </c>
      <c r="P2647" s="66">
        <v>9</v>
      </c>
      <c r="Q2647" s="66">
        <v>121</v>
      </c>
      <c r="R2647" s="66">
        <v>0</v>
      </c>
      <c r="S2647" s="66">
        <v>10</v>
      </c>
      <c r="U2647" s="66">
        <v>0</v>
      </c>
      <c r="W2647" s="66">
        <f>IF(Notes!B$31=1,IF(BR2647&gt;0,BR2647-P2647-SUM(R2647:V2647)-SUM(X2647:AL2647),SUM(BS2647:BY2647)),SUM(BS2647:BY2647))</f>
        <v>0</v>
      </c>
      <c r="Y2647" s="66">
        <v>1</v>
      </c>
      <c r="AA2647" s="66">
        <v>0</v>
      </c>
      <c r="AN2647" s="7">
        <f>IF(Q2647&gt;0,RANK(Q2647,(N2647:P2647,Q2647:AE2647)),0)</f>
        <v>3</v>
      </c>
      <c r="AO2647" s="7">
        <f>IF(R2647&gt;0,RANK(R2647,(N2647:P2647,Q2647:AE2647)),0)</f>
        <v>0</v>
      </c>
      <c r="AP2647" s="7">
        <f>IF(T2647&gt;0,RANK(T2647,(N2647:P2647,Q2647:AE2647)),0)</f>
        <v>0</v>
      </c>
      <c r="AQ2647" s="7">
        <f>IF(S2647&gt;0,RANK(S2647,(N2647:P2647,Q2647:AE2647)),0)</f>
        <v>4</v>
      </c>
      <c r="AR2647" s="2">
        <f t="shared" si="1025"/>
        <v>8.0586080586080595E-3</v>
      </c>
      <c r="AS2647" s="2">
        <f t="shared" si="1026"/>
        <v>0</v>
      </c>
      <c r="AT2647" s="2">
        <f t="shared" si="1027"/>
        <v>0</v>
      </c>
      <c r="AU2647" s="2">
        <f t="shared" si="1028"/>
        <v>6.66000666000666E-4</v>
      </c>
      <c r="AW2647" t="s">
        <v>1256</v>
      </c>
      <c r="AX2647" t="s">
        <v>3197</v>
      </c>
      <c r="AY2647">
        <v>11</v>
      </c>
      <c r="BA2647" s="119">
        <v>48</v>
      </c>
      <c r="BB2647" s="121">
        <v>49</v>
      </c>
      <c r="BC2647" s="125">
        <f t="shared" si="1018"/>
        <v>48049</v>
      </c>
      <c r="BE2647" s="7" t="s">
        <v>228</v>
      </c>
      <c r="BR2647" s="1">
        <v>79</v>
      </c>
      <c r="BS2647" s="1">
        <v>0</v>
      </c>
    </row>
    <row r="2648" spans="1:71" hidden="1" outlineLevel="1">
      <c r="A2648" t="s">
        <v>1936</v>
      </c>
      <c r="B2648" t="s">
        <v>3197</v>
      </c>
      <c r="C2648" s="1">
        <f t="shared" si="1020"/>
        <v>6665</v>
      </c>
      <c r="D2648" s="7">
        <f>IF(N2648&gt;0, RANK(N2648,(N2648:P2648,Q2648:AE2648)),0)</f>
        <v>2</v>
      </c>
      <c r="E2648" s="7">
        <f>IF(O2648&gt;0,RANK(O2648,(N2648:P2648,Q2648:AE2648)),0)</f>
        <v>1</v>
      </c>
      <c r="F2648" s="7">
        <f>IF(P2648&gt;0,RANK(P2648,(N2648:P2648,Q2648:AE2648)),0)</f>
        <v>5</v>
      </c>
      <c r="G2648" s="1">
        <f t="shared" si="1029"/>
        <v>2494</v>
      </c>
      <c r="H2648" s="2">
        <f t="shared" si="1030"/>
        <v>0.37419354838709679</v>
      </c>
      <c r="I2648" s="2"/>
      <c r="J2648" s="2">
        <f t="shared" si="1021"/>
        <v>0.30802700675168793</v>
      </c>
      <c r="K2648" s="2">
        <f t="shared" si="1022"/>
        <v>0.68222055513878466</v>
      </c>
      <c r="L2648" s="2">
        <f t="shared" si="1023"/>
        <v>3.0007501875468868E-4</v>
      </c>
      <c r="M2648" s="2">
        <f t="shared" si="1024"/>
        <v>9.452363090772728E-3</v>
      </c>
      <c r="N2648" s="66">
        <v>2053</v>
      </c>
      <c r="O2648" s="66">
        <v>4547</v>
      </c>
      <c r="P2648" s="66">
        <v>2</v>
      </c>
      <c r="Q2648" s="66">
        <v>59</v>
      </c>
      <c r="R2648" s="66">
        <v>1</v>
      </c>
      <c r="S2648" s="66">
        <v>3</v>
      </c>
      <c r="U2648" s="66">
        <v>0</v>
      </c>
      <c r="W2648" s="66">
        <f>IF(Notes!B$31=1,IF(BR2648&gt;0,BR2648-P2648-SUM(R2648:V2648)-SUM(X2648:AL2648),SUM(BS2648:BY2648)),SUM(BS2648:BY2648))</f>
        <v>0</v>
      </c>
      <c r="Y2648" s="66">
        <v>0</v>
      </c>
      <c r="AA2648" s="66">
        <v>0</v>
      </c>
      <c r="AN2648" s="7">
        <f>IF(Q2648&gt;0,RANK(Q2648,(N2648:P2648,Q2648:AE2648)),0)</f>
        <v>3</v>
      </c>
      <c r="AO2648" s="7">
        <f>IF(R2648&gt;0,RANK(R2648,(N2648:P2648,Q2648:AE2648)),0)</f>
        <v>6</v>
      </c>
      <c r="AP2648" s="7">
        <f>IF(T2648&gt;0,RANK(T2648,(N2648:P2648,Q2648:AE2648)),0)</f>
        <v>0</v>
      </c>
      <c r="AQ2648" s="7">
        <f>IF(S2648&gt;0,RANK(S2648,(N2648:P2648,Q2648:AE2648)),0)</f>
        <v>4</v>
      </c>
      <c r="AR2648" s="2">
        <f t="shared" si="1025"/>
        <v>8.852213053263315E-3</v>
      </c>
      <c r="AS2648" s="2">
        <f t="shared" si="1026"/>
        <v>1.5003750937734434E-4</v>
      </c>
      <c r="AT2648" s="2">
        <f t="shared" si="1027"/>
        <v>0</v>
      </c>
      <c r="AU2648" s="2">
        <f t="shared" si="1028"/>
        <v>4.5011252813203302E-4</v>
      </c>
      <c r="AW2648" t="s">
        <v>1936</v>
      </c>
      <c r="AX2648" t="s">
        <v>3197</v>
      </c>
      <c r="AY2648">
        <v>0</v>
      </c>
      <c r="BA2648" s="119">
        <v>48</v>
      </c>
      <c r="BB2648" s="121">
        <v>51</v>
      </c>
      <c r="BC2648" s="125">
        <f t="shared" si="1018"/>
        <v>48051</v>
      </c>
      <c r="BE2648" s="7" t="s">
        <v>228</v>
      </c>
      <c r="BS2648" s="1">
        <v>0</v>
      </c>
    </row>
    <row r="2649" spans="1:71" hidden="1" outlineLevel="1">
      <c r="A2649" t="s">
        <v>947</v>
      </c>
      <c r="B2649" t="s">
        <v>3197</v>
      </c>
      <c r="C2649" s="1">
        <f t="shared" si="1020"/>
        <v>16893</v>
      </c>
      <c r="D2649" s="7">
        <f>IF(N2649&gt;0, RANK(N2649,(N2649:P2649,Q2649:AE2649)),0)</f>
        <v>2</v>
      </c>
      <c r="E2649" s="7">
        <f>IF(O2649&gt;0,RANK(O2649,(N2649:P2649,Q2649:AE2649)),0)</f>
        <v>1</v>
      </c>
      <c r="F2649" s="7">
        <f>IF(P2649&gt;0,RANK(P2649,(N2649:P2649,Q2649:AE2649)),0)</f>
        <v>5</v>
      </c>
      <c r="G2649" s="1">
        <f t="shared" si="1029"/>
        <v>7451</v>
      </c>
      <c r="H2649" s="2">
        <f t="shared" si="1030"/>
        <v>0.44107026579056413</v>
      </c>
      <c r="I2649" s="2"/>
      <c r="J2649" s="2">
        <f t="shared" si="1021"/>
        <v>0.27277570591369205</v>
      </c>
      <c r="K2649" s="2">
        <f t="shared" si="1022"/>
        <v>0.71384597170425623</v>
      </c>
      <c r="L2649" s="2">
        <f t="shared" si="1023"/>
        <v>7.1035340081690641E-4</v>
      </c>
      <c r="M2649" s="2">
        <f t="shared" si="1024"/>
        <v>1.2667968981234816E-2</v>
      </c>
      <c r="N2649" s="66">
        <v>4608</v>
      </c>
      <c r="O2649" s="66">
        <v>12059</v>
      </c>
      <c r="P2649" s="66">
        <v>12</v>
      </c>
      <c r="Q2649" s="66">
        <v>190</v>
      </c>
      <c r="R2649" s="66">
        <v>1</v>
      </c>
      <c r="S2649" s="66">
        <v>20</v>
      </c>
      <c r="U2649" s="66">
        <v>0</v>
      </c>
      <c r="W2649" s="66">
        <f>IF(Notes!B$31=1,IF(BR2649&gt;0,BR2649-P2649-SUM(R2649:V2649)-SUM(X2649:AL2649),SUM(BS2649:BY2649)),SUM(BS2649:BY2649))</f>
        <v>1</v>
      </c>
      <c r="Y2649" s="66">
        <v>2</v>
      </c>
      <c r="AA2649" s="66">
        <v>0</v>
      </c>
      <c r="AN2649" s="7">
        <f>IF(Q2649&gt;0,RANK(Q2649,(N2649:P2649,Q2649:AE2649)),0)</f>
        <v>3</v>
      </c>
      <c r="AO2649" s="7">
        <f>IF(R2649&gt;0,RANK(R2649,(N2649:P2649,Q2649:AE2649)),0)</f>
        <v>7</v>
      </c>
      <c r="AP2649" s="7">
        <f>IF(T2649&gt;0,RANK(T2649,(N2649:P2649,Q2649:AE2649)),0)</f>
        <v>0</v>
      </c>
      <c r="AQ2649" s="7">
        <f>IF(S2649&gt;0,RANK(S2649,(N2649:P2649,Q2649:AE2649)),0)</f>
        <v>4</v>
      </c>
      <c r="AR2649" s="2">
        <f t="shared" si="1025"/>
        <v>1.1247262179601019E-2</v>
      </c>
      <c r="AS2649" s="2">
        <f t="shared" si="1026"/>
        <v>5.91961167347422E-5</v>
      </c>
      <c r="AT2649" s="2">
        <f t="shared" si="1027"/>
        <v>0</v>
      </c>
      <c r="AU2649" s="2">
        <f t="shared" si="1028"/>
        <v>1.1839223346948441E-3</v>
      </c>
      <c r="AW2649" t="s">
        <v>947</v>
      </c>
      <c r="AX2649" t="s">
        <v>3197</v>
      </c>
      <c r="AY2649">
        <v>11</v>
      </c>
      <c r="BA2649" s="119">
        <v>48</v>
      </c>
      <c r="BB2649" s="121">
        <v>53</v>
      </c>
      <c r="BC2649" s="125">
        <f t="shared" si="1018"/>
        <v>48053</v>
      </c>
      <c r="BE2649" s="7" t="s">
        <v>228</v>
      </c>
      <c r="BS2649" s="1">
        <v>1</v>
      </c>
    </row>
    <row r="2650" spans="1:71" hidden="1" outlineLevel="1">
      <c r="A2650" t="s">
        <v>2390</v>
      </c>
      <c r="B2650" t="s">
        <v>3197</v>
      </c>
      <c r="C2650" s="1">
        <f t="shared" si="1020"/>
        <v>11648</v>
      </c>
      <c r="D2650" s="7">
        <f>IF(N2650&gt;0, RANK(N2650,(N2650:P2650,Q2650:AE2650)),0)</f>
        <v>2</v>
      </c>
      <c r="E2650" s="7">
        <f>IF(O2650&gt;0,RANK(O2650,(N2650:P2650,Q2650:AE2650)),0)</f>
        <v>1</v>
      </c>
      <c r="F2650" s="7">
        <f>IF(P2650&gt;0,RANK(P2650,(N2650:P2650,Q2650:AE2650)),0)</f>
        <v>5</v>
      </c>
      <c r="G2650" s="1">
        <f t="shared" si="1029"/>
        <v>704</v>
      </c>
      <c r="H2650" s="2">
        <f t="shared" si="1030"/>
        <v>6.043956043956044E-2</v>
      </c>
      <c r="I2650" s="2"/>
      <c r="J2650" s="2">
        <f t="shared" si="1021"/>
        <v>0.46385645604395603</v>
      </c>
      <c r="K2650" s="2">
        <f t="shared" si="1022"/>
        <v>0.52429601648351654</v>
      </c>
      <c r="L2650" s="2">
        <f t="shared" si="1023"/>
        <v>8.585164835164835E-4</v>
      </c>
      <c r="M2650" s="2">
        <f t="shared" si="1024"/>
        <v>1.0989010989011002E-2</v>
      </c>
      <c r="N2650" s="66">
        <v>5403</v>
      </c>
      <c r="O2650" s="66">
        <v>6107</v>
      </c>
      <c r="P2650" s="66">
        <v>10</v>
      </c>
      <c r="Q2650" s="66">
        <v>106</v>
      </c>
      <c r="R2650" s="66">
        <v>1</v>
      </c>
      <c r="S2650" s="66">
        <v>18</v>
      </c>
      <c r="U2650" s="66">
        <v>0</v>
      </c>
      <c r="W2650" s="66">
        <f>IF(Notes!B$31=1,IF(BR2650&gt;0,BR2650-P2650-SUM(R2650:V2650)-SUM(X2650:AL2650),SUM(BS2650:BY2650)),SUM(BS2650:BY2650))</f>
        <v>0</v>
      </c>
      <c r="Y2650" s="66">
        <v>3</v>
      </c>
      <c r="AA2650" s="66">
        <v>0</v>
      </c>
      <c r="AN2650" s="7">
        <f>IF(Q2650&gt;0,RANK(Q2650,(N2650:P2650,Q2650:AE2650)),0)</f>
        <v>3</v>
      </c>
      <c r="AO2650" s="7">
        <f>IF(R2650&gt;0,RANK(R2650,(N2650:P2650,Q2650:AE2650)),0)</f>
        <v>7</v>
      </c>
      <c r="AP2650" s="7">
        <f>IF(T2650&gt;0,RANK(T2650,(N2650:P2650,Q2650:AE2650)),0)</f>
        <v>0</v>
      </c>
      <c r="AQ2650" s="7">
        <f>IF(S2650&gt;0,RANK(S2650,(N2650:P2650,Q2650:AE2650)),0)</f>
        <v>4</v>
      </c>
      <c r="AR2650" s="2">
        <f t="shared" si="1025"/>
        <v>9.1002747252747259E-3</v>
      </c>
      <c r="AS2650" s="2">
        <f t="shared" si="1026"/>
        <v>8.5851648351648358E-5</v>
      </c>
      <c r="AT2650" s="2">
        <f t="shared" si="1027"/>
        <v>0</v>
      </c>
      <c r="AU2650" s="2">
        <f t="shared" si="1028"/>
        <v>1.5453296703296703E-3</v>
      </c>
      <c r="AW2650" t="s">
        <v>2390</v>
      </c>
      <c r="AX2650" t="s">
        <v>3197</v>
      </c>
      <c r="AY2650">
        <v>25</v>
      </c>
      <c r="BA2650" s="119">
        <v>48</v>
      </c>
      <c r="BB2650" s="121">
        <v>55</v>
      </c>
      <c r="BC2650" s="125">
        <f t="shared" si="1018"/>
        <v>48055</v>
      </c>
      <c r="BE2650" s="7" t="s">
        <v>228</v>
      </c>
      <c r="BS2650" s="1">
        <v>0</v>
      </c>
    </row>
    <row r="2651" spans="1:71" hidden="1" outlineLevel="1">
      <c r="A2651" t="s">
        <v>2267</v>
      </c>
      <c r="B2651" t="s">
        <v>3197</v>
      </c>
      <c r="C2651" s="1">
        <f t="shared" si="1020"/>
        <v>6879</v>
      </c>
      <c r="D2651" s="7">
        <f>IF(N2651&gt;0, RANK(N2651,(N2651:P2651,Q2651:AE2651)),0)</f>
        <v>2</v>
      </c>
      <c r="E2651" s="7">
        <f>IF(O2651&gt;0,RANK(O2651,(N2651:P2651,Q2651:AE2651)),0)</f>
        <v>1</v>
      </c>
      <c r="F2651" s="7">
        <f>IF(P2651&gt;0,RANK(P2651,(N2651:P2651,Q2651:AE2651)),0)</f>
        <v>5</v>
      </c>
      <c r="G2651" s="1">
        <f t="shared" si="1029"/>
        <v>1377</v>
      </c>
      <c r="H2651" s="2">
        <f t="shared" si="1030"/>
        <v>0.20017444395987788</v>
      </c>
      <c r="I2651" s="2"/>
      <c r="J2651" s="2">
        <f t="shared" si="1021"/>
        <v>0.39671463875563306</v>
      </c>
      <c r="K2651" s="2">
        <f t="shared" si="1022"/>
        <v>0.596889082715511</v>
      </c>
      <c r="L2651" s="2">
        <f t="shared" si="1023"/>
        <v>2.9073993312981537E-4</v>
      </c>
      <c r="M2651" s="2">
        <f t="shared" si="1024"/>
        <v>6.105538595726121E-3</v>
      </c>
      <c r="N2651" s="66">
        <v>2729</v>
      </c>
      <c r="O2651" s="66">
        <v>4106</v>
      </c>
      <c r="P2651" s="66">
        <v>2</v>
      </c>
      <c r="Q2651" s="66">
        <v>34</v>
      </c>
      <c r="R2651" s="66">
        <v>1</v>
      </c>
      <c r="S2651" s="66">
        <v>6</v>
      </c>
      <c r="U2651" s="66">
        <v>0</v>
      </c>
      <c r="W2651" s="66">
        <f>IF(Notes!B$31=1,IF(BR2651&gt;0,BR2651-P2651-SUM(R2651:V2651)-SUM(X2651:AL2651),SUM(BS2651:BY2651)),SUM(BS2651:BY2651))</f>
        <v>0</v>
      </c>
      <c r="Y2651" s="66">
        <v>0</v>
      </c>
      <c r="AA2651" s="66">
        <v>1</v>
      </c>
      <c r="AN2651" s="7">
        <f>IF(Q2651&gt;0,RANK(Q2651,(N2651:P2651,Q2651:AE2651)),0)</f>
        <v>3</v>
      </c>
      <c r="AO2651" s="7">
        <f>IF(R2651&gt;0,RANK(R2651,(N2651:P2651,Q2651:AE2651)),0)</f>
        <v>6</v>
      </c>
      <c r="AP2651" s="7">
        <f>IF(T2651&gt;0,RANK(T2651,(N2651:P2651,Q2651:AE2651)),0)</f>
        <v>0</v>
      </c>
      <c r="AQ2651" s="7">
        <f>IF(S2651&gt;0,RANK(S2651,(N2651:P2651,Q2651:AE2651)),0)</f>
        <v>4</v>
      </c>
      <c r="AR2651" s="2">
        <f t="shared" si="1025"/>
        <v>4.9425788632068614E-3</v>
      </c>
      <c r="AS2651" s="2">
        <f t="shared" si="1026"/>
        <v>1.4536996656490768E-4</v>
      </c>
      <c r="AT2651" s="2">
        <f t="shared" si="1027"/>
        <v>0</v>
      </c>
      <c r="AU2651" s="2">
        <f t="shared" si="1028"/>
        <v>8.7221979938944616E-4</v>
      </c>
      <c r="AW2651" t="s">
        <v>2267</v>
      </c>
      <c r="AX2651" t="s">
        <v>3197</v>
      </c>
      <c r="AY2651">
        <v>14</v>
      </c>
      <c r="BA2651" s="119">
        <v>48</v>
      </c>
      <c r="BB2651" s="121">
        <v>57</v>
      </c>
      <c r="BC2651" s="125">
        <f t="shared" si="1018"/>
        <v>48057</v>
      </c>
      <c r="BE2651" s="7" t="s">
        <v>228</v>
      </c>
      <c r="BS2651" s="1">
        <v>0</v>
      </c>
    </row>
    <row r="2652" spans="1:71" hidden="1" outlineLevel="1">
      <c r="A2652" t="s">
        <v>2058</v>
      </c>
      <c r="B2652" t="s">
        <v>3197</v>
      </c>
      <c r="C2652" s="1">
        <f t="shared" si="1020"/>
        <v>5716</v>
      </c>
      <c r="D2652" s="7">
        <f>IF(N2652&gt;0, RANK(N2652,(N2652:P2652,Q2652:AE2652)),0)</f>
        <v>2</v>
      </c>
      <c r="E2652" s="7">
        <f>IF(O2652&gt;0,RANK(O2652,(N2652:P2652,Q2652:AE2652)),0)</f>
        <v>1</v>
      </c>
      <c r="F2652" s="7">
        <f>IF(P2652&gt;0,RANK(P2652,(N2652:P2652,Q2652:AE2652)),0)</f>
        <v>5</v>
      </c>
      <c r="G2652" s="1">
        <f t="shared" si="1029"/>
        <v>3526</v>
      </c>
      <c r="H2652" s="2">
        <f t="shared" si="1030"/>
        <v>0.61686494051784468</v>
      </c>
      <c r="I2652" s="2"/>
      <c r="J2652" s="2">
        <f t="shared" si="1021"/>
        <v>0.18596920923722884</v>
      </c>
      <c r="K2652" s="2">
        <f t="shared" si="1022"/>
        <v>0.8028341497550735</v>
      </c>
      <c r="L2652" s="2">
        <f t="shared" si="1023"/>
        <v>1.7494751574527641E-4</v>
      </c>
      <c r="M2652" s="2">
        <f t="shared" si="1024"/>
        <v>1.1021693491952407E-2</v>
      </c>
      <c r="N2652" s="66">
        <v>1063</v>
      </c>
      <c r="O2652" s="66">
        <v>4589</v>
      </c>
      <c r="P2652" s="66">
        <v>1</v>
      </c>
      <c r="Q2652" s="66">
        <v>59</v>
      </c>
      <c r="R2652" s="66">
        <v>0</v>
      </c>
      <c r="S2652" s="66">
        <v>4</v>
      </c>
      <c r="U2652" s="66">
        <v>0</v>
      </c>
      <c r="W2652" s="66">
        <f>IF(Notes!B$31=1,IF(BR2652&gt;0,BR2652-P2652-SUM(R2652:V2652)-SUM(X2652:AL2652),SUM(BS2652:BY2652)),SUM(BS2652:BY2652))</f>
        <v>0</v>
      </c>
      <c r="Y2652" s="66">
        <v>0</v>
      </c>
      <c r="AA2652" s="66">
        <v>0</v>
      </c>
      <c r="AN2652" s="7">
        <f>IF(Q2652&gt;0,RANK(Q2652,(N2652:P2652,Q2652:AE2652)),0)</f>
        <v>3</v>
      </c>
      <c r="AO2652" s="7">
        <f>IF(R2652&gt;0,RANK(R2652,(N2652:P2652,Q2652:AE2652)),0)</f>
        <v>0</v>
      </c>
      <c r="AP2652" s="7">
        <f>IF(T2652&gt;0,RANK(T2652,(N2652:P2652,Q2652:AE2652)),0)</f>
        <v>0</v>
      </c>
      <c r="AQ2652" s="7">
        <f>IF(S2652&gt;0,RANK(S2652,(N2652:P2652,Q2652:AE2652)),0)</f>
        <v>4</v>
      </c>
      <c r="AR2652" s="2">
        <f t="shared" si="1025"/>
        <v>1.0321903428971308E-2</v>
      </c>
      <c r="AS2652" s="2">
        <f t="shared" si="1026"/>
        <v>0</v>
      </c>
      <c r="AT2652" s="2">
        <f t="shared" si="1027"/>
        <v>0</v>
      </c>
      <c r="AU2652" s="2">
        <f t="shared" si="1028"/>
        <v>6.9979006298110562E-4</v>
      </c>
      <c r="AW2652" t="s">
        <v>2058</v>
      </c>
      <c r="AX2652" t="s">
        <v>3197</v>
      </c>
      <c r="AY2652">
        <v>19</v>
      </c>
      <c r="BA2652" s="119">
        <v>48</v>
      </c>
      <c r="BB2652" s="121">
        <v>59</v>
      </c>
      <c r="BC2652" s="125">
        <f t="shared" si="1018"/>
        <v>48059</v>
      </c>
      <c r="BE2652" s="7" t="s">
        <v>228</v>
      </c>
      <c r="BS2652" s="1">
        <v>0</v>
      </c>
    </row>
    <row r="2653" spans="1:71" hidden="1" outlineLevel="1">
      <c r="A2653" t="s">
        <v>1187</v>
      </c>
      <c r="B2653" t="s">
        <v>3197</v>
      </c>
      <c r="C2653" s="1">
        <f t="shared" si="1020"/>
        <v>75657</v>
      </c>
      <c r="D2653" s="7">
        <f>IF(N2653&gt;0, RANK(N2653,(N2653:P2653,Q2653:AE2653)),0)</f>
        <v>1</v>
      </c>
      <c r="E2653" s="7">
        <f>IF(O2653&gt;0,RANK(O2653,(N2653:P2653,Q2653:AE2653)),0)</f>
        <v>2</v>
      </c>
      <c r="F2653" s="7">
        <f>IF(P2653&gt;0,RANK(P2653,(N2653:P2653,Q2653:AE2653)),0)</f>
        <v>4</v>
      </c>
      <c r="G2653" s="1">
        <f t="shared" si="1029"/>
        <v>21809</v>
      </c>
      <c r="H2653" s="2">
        <f t="shared" si="1030"/>
        <v>0.2882614959620392</v>
      </c>
      <c r="I2653" s="2"/>
      <c r="J2653" s="2">
        <f t="shared" si="1021"/>
        <v>0.64078670843411711</v>
      </c>
      <c r="K2653" s="2">
        <f t="shared" si="1022"/>
        <v>0.35252521247207791</v>
      </c>
      <c r="L2653" s="2">
        <f t="shared" si="1023"/>
        <v>4.4939661895131979E-4</v>
      </c>
      <c r="M2653" s="2">
        <f t="shared" si="1024"/>
        <v>6.238682474853657E-3</v>
      </c>
      <c r="N2653" s="66">
        <v>48480</v>
      </c>
      <c r="O2653" s="66">
        <v>26671</v>
      </c>
      <c r="P2653" s="66">
        <v>34</v>
      </c>
      <c r="Q2653" s="66">
        <v>457</v>
      </c>
      <c r="R2653" s="66">
        <v>2</v>
      </c>
      <c r="S2653" s="66">
        <v>12</v>
      </c>
      <c r="U2653" s="66">
        <v>0</v>
      </c>
      <c r="W2653" s="66">
        <f>IF(Notes!B$31=1,IF(BR2653&gt;0,BR2653-P2653-SUM(R2653:V2653)-SUM(X2653:AL2653),SUM(BS2653:BY2653)),SUM(BS2653:BY2653))</f>
        <v>0</v>
      </c>
      <c r="Y2653" s="66">
        <v>1</v>
      </c>
      <c r="AA2653" s="66">
        <v>0</v>
      </c>
      <c r="AN2653" s="7">
        <f>IF(Q2653&gt;0,RANK(Q2653,(N2653:P2653,Q2653:AE2653)),0)</f>
        <v>3</v>
      </c>
      <c r="AO2653" s="7">
        <f>IF(R2653&gt;0,RANK(R2653,(N2653:P2653,Q2653:AE2653)),0)</f>
        <v>6</v>
      </c>
      <c r="AP2653" s="7">
        <f>IF(T2653&gt;0,RANK(T2653,(N2653:P2653,Q2653:AE2653)),0)</f>
        <v>0</v>
      </c>
      <c r="AQ2653" s="7">
        <f>IF(S2653&gt;0,RANK(S2653,(N2653:P2653,Q2653:AE2653)),0)</f>
        <v>5</v>
      </c>
      <c r="AR2653" s="2">
        <f t="shared" si="1025"/>
        <v>6.0404192606103866E-3</v>
      </c>
      <c r="AS2653" s="2">
        <f t="shared" si="1026"/>
        <v>2.6435095232430574E-5</v>
      </c>
      <c r="AT2653" s="2">
        <f t="shared" si="1027"/>
        <v>0</v>
      </c>
      <c r="AU2653" s="2">
        <f t="shared" si="1028"/>
        <v>1.5861057139458345E-4</v>
      </c>
      <c r="AW2653" t="s">
        <v>1187</v>
      </c>
      <c r="AX2653" t="s">
        <v>3197</v>
      </c>
      <c r="AY2653">
        <v>0</v>
      </c>
      <c r="BA2653" s="119">
        <v>48</v>
      </c>
      <c r="BB2653" s="121">
        <v>61</v>
      </c>
      <c r="BC2653" s="125">
        <f t="shared" si="1018"/>
        <v>48061</v>
      </c>
      <c r="BE2653" s="7" t="s">
        <v>228</v>
      </c>
      <c r="BR2653" s="66">
        <v>469</v>
      </c>
      <c r="BS2653" s="1">
        <v>0</v>
      </c>
    </row>
    <row r="2654" spans="1:71" hidden="1" outlineLevel="1">
      <c r="A2654" t="s">
        <v>2027</v>
      </c>
      <c r="B2654" t="s">
        <v>3197</v>
      </c>
      <c r="C2654" s="1">
        <f t="shared" si="1020"/>
        <v>4567</v>
      </c>
      <c r="D2654" s="7">
        <f>IF(N2654&gt;0, RANK(N2654,(N2654:P2654,Q2654:AE2654)),0)</f>
        <v>2</v>
      </c>
      <c r="E2654" s="7">
        <f>IF(O2654&gt;0,RANK(O2654,(N2654:P2654,Q2654:AE2654)),0)</f>
        <v>1</v>
      </c>
      <c r="F2654" s="7">
        <f>IF(P2654&gt;0,RANK(P2654,(N2654:P2654,Q2654:AE2654)),0)</f>
        <v>0</v>
      </c>
      <c r="G2654" s="1">
        <f t="shared" si="1029"/>
        <v>1064</v>
      </c>
      <c r="H2654" s="2">
        <f t="shared" si="1030"/>
        <v>0.23297569520472958</v>
      </c>
      <c r="I2654" s="2"/>
      <c r="J2654" s="2">
        <f t="shared" si="1021"/>
        <v>0.37968031530545215</v>
      </c>
      <c r="K2654" s="2">
        <f t="shared" si="1022"/>
        <v>0.6126560105101817</v>
      </c>
      <c r="L2654" s="2">
        <f t="shared" si="1023"/>
        <v>0</v>
      </c>
      <c r="M2654" s="2">
        <f t="shared" si="1024"/>
        <v>7.6636741843660872E-3</v>
      </c>
      <c r="N2654" s="66">
        <v>1734</v>
      </c>
      <c r="O2654" s="66">
        <v>2798</v>
      </c>
      <c r="P2654" s="66">
        <v>0</v>
      </c>
      <c r="Q2654" s="66">
        <v>35</v>
      </c>
      <c r="R2654" s="66">
        <v>0</v>
      </c>
      <c r="S2654" s="66">
        <v>0</v>
      </c>
      <c r="U2654" s="66">
        <v>0</v>
      </c>
      <c r="W2654" s="66">
        <f>IF(Notes!B$31=1,IF(BR2654&gt;0,BR2654-P2654-SUM(R2654:V2654)-SUM(X2654:AL2654),SUM(BS2654:BY2654)),SUM(BS2654:BY2654))</f>
        <v>0</v>
      </c>
      <c r="Y2654" s="66">
        <v>0</v>
      </c>
      <c r="AA2654" s="66">
        <v>0</v>
      </c>
      <c r="AN2654" s="7">
        <f>IF(Q2654&gt;0,RANK(Q2654,(N2654:P2654,Q2654:AE2654)),0)</f>
        <v>3</v>
      </c>
      <c r="AO2654" s="7">
        <f>IF(R2654&gt;0,RANK(R2654,(N2654:P2654,Q2654:AE2654)),0)</f>
        <v>0</v>
      </c>
      <c r="AP2654" s="7">
        <f>IF(T2654&gt;0,RANK(T2654,(N2654:P2654,Q2654:AE2654)),0)</f>
        <v>0</v>
      </c>
      <c r="AQ2654" s="7">
        <f>IF(S2654&gt;0,RANK(S2654,(N2654:P2654,Q2654:AE2654)),0)</f>
        <v>0</v>
      </c>
      <c r="AR2654" s="2">
        <f t="shared" si="1025"/>
        <v>7.6636741843661045E-3</v>
      </c>
      <c r="AS2654" s="2">
        <f t="shared" si="1026"/>
        <v>0</v>
      </c>
      <c r="AT2654" s="2">
        <f t="shared" si="1027"/>
        <v>0</v>
      </c>
      <c r="AU2654" s="2">
        <f t="shared" si="1028"/>
        <v>0</v>
      </c>
      <c r="AW2654" t="s">
        <v>2027</v>
      </c>
      <c r="AX2654" t="s">
        <v>3197</v>
      </c>
      <c r="AY2654">
        <v>4</v>
      </c>
      <c r="BA2654" s="119">
        <v>48</v>
      </c>
      <c r="BB2654" s="121">
        <v>63</v>
      </c>
      <c r="BC2654" s="125">
        <f t="shared" si="1018"/>
        <v>48063</v>
      </c>
      <c r="BE2654" s="7" t="s">
        <v>228</v>
      </c>
      <c r="BS2654" s="1">
        <v>0</v>
      </c>
    </row>
    <row r="2655" spans="1:71" hidden="1" outlineLevel="1">
      <c r="A2655" t="s">
        <v>2330</v>
      </c>
      <c r="B2655" t="s">
        <v>3197</v>
      </c>
      <c r="C2655" s="1">
        <f t="shared" si="1020"/>
        <v>2980</v>
      </c>
      <c r="D2655" s="7">
        <f>IF(N2655&gt;0, RANK(N2655,(N2655:P2655,Q2655:AE2655)),0)</f>
        <v>2</v>
      </c>
      <c r="E2655" s="7">
        <f>IF(O2655&gt;0,RANK(O2655,(N2655:P2655,Q2655:AE2655)),0)</f>
        <v>1</v>
      </c>
      <c r="F2655" s="7">
        <f>IF(P2655&gt;0,RANK(P2655,(N2655:P2655,Q2655:AE2655)),0)</f>
        <v>5</v>
      </c>
      <c r="G2655" s="1">
        <f t="shared" si="1029"/>
        <v>2142</v>
      </c>
      <c r="H2655" s="2">
        <f t="shared" si="1030"/>
        <v>0.71879194630872478</v>
      </c>
      <c r="I2655" s="2"/>
      <c r="J2655" s="2">
        <f t="shared" si="1021"/>
        <v>0.13624161073825503</v>
      </c>
      <c r="K2655" s="2">
        <f t="shared" si="1022"/>
        <v>0.85503355704697992</v>
      </c>
      <c r="L2655" s="2">
        <f t="shared" si="1023"/>
        <v>3.355704697986577E-4</v>
      </c>
      <c r="M2655" s="2">
        <f t="shared" si="1024"/>
        <v>8.3892617449663979E-3</v>
      </c>
      <c r="N2655" s="66">
        <v>406</v>
      </c>
      <c r="O2655" s="66">
        <v>2548</v>
      </c>
      <c r="P2655" s="66">
        <v>1</v>
      </c>
      <c r="Q2655" s="66">
        <v>21</v>
      </c>
      <c r="R2655" s="66">
        <v>0</v>
      </c>
      <c r="S2655" s="66">
        <v>4</v>
      </c>
      <c r="U2655" s="66">
        <v>0</v>
      </c>
      <c r="W2655" s="66">
        <f>IF(Notes!B$31=1,IF(BR2655&gt;0,BR2655-P2655-SUM(R2655:V2655)-SUM(X2655:AL2655),SUM(BS2655:BY2655)),SUM(BS2655:BY2655))</f>
        <v>0</v>
      </c>
      <c r="Y2655" s="66">
        <v>0</v>
      </c>
      <c r="AA2655" s="66">
        <v>0</v>
      </c>
      <c r="AN2655" s="7">
        <f>IF(Q2655&gt;0,RANK(Q2655,(N2655:P2655,Q2655:AE2655)),0)</f>
        <v>3</v>
      </c>
      <c r="AO2655" s="7">
        <f>IF(R2655&gt;0,RANK(R2655,(N2655:P2655,Q2655:AE2655)),0)</f>
        <v>0</v>
      </c>
      <c r="AP2655" s="7">
        <f>IF(T2655&gt;0,RANK(T2655,(N2655:P2655,Q2655:AE2655)),0)</f>
        <v>0</v>
      </c>
      <c r="AQ2655" s="7">
        <f>IF(S2655&gt;0,RANK(S2655,(N2655:P2655,Q2655:AE2655)),0)</f>
        <v>4</v>
      </c>
      <c r="AR2655" s="2">
        <f t="shared" si="1025"/>
        <v>7.046979865771812E-3</v>
      </c>
      <c r="AS2655" s="2">
        <f t="shared" si="1026"/>
        <v>0</v>
      </c>
      <c r="AT2655" s="2">
        <f t="shared" si="1027"/>
        <v>0</v>
      </c>
      <c r="AU2655" s="2">
        <f t="shared" si="1028"/>
        <v>1.3422818791946308E-3</v>
      </c>
      <c r="AW2655" t="s">
        <v>2330</v>
      </c>
      <c r="AX2655" t="s">
        <v>3197</v>
      </c>
      <c r="AY2655">
        <v>13</v>
      </c>
      <c r="BA2655" s="119">
        <v>48</v>
      </c>
      <c r="BB2655" s="121">
        <v>65</v>
      </c>
      <c r="BC2655" s="125">
        <f t="shared" si="1018"/>
        <v>48065</v>
      </c>
      <c r="BE2655" s="7" t="s">
        <v>228</v>
      </c>
      <c r="BS2655" s="1">
        <v>0</v>
      </c>
    </row>
    <row r="2656" spans="1:71" hidden="1" outlineLevel="1">
      <c r="A2656" t="s">
        <v>3259</v>
      </c>
      <c r="B2656" t="s">
        <v>3197</v>
      </c>
      <c r="C2656" s="1">
        <f t="shared" si="1020"/>
        <v>11846</v>
      </c>
      <c r="D2656" s="7">
        <f>IF(N2656&gt;0, RANK(N2656,(N2656:P2656,Q2656:AE2656)),0)</f>
        <v>2</v>
      </c>
      <c r="E2656" s="7">
        <f>IF(O2656&gt;0,RANK(O2656,(N2656:P2656,Q2656:AE2656)),0)</f>
        <v>1</v>
      </c>
      <c r="F2656" s="7">
        <f>IF(P2656&gt;0,RANK(P2656,(N2656:P2656,Q2656:AE2656)),0)</f>
        <v>5</v>
      </c>
      <c r="G2656" s="1">
        <f t="shared" si="1029"/>
        <v>4789</v>
      </c>
      <c r="H2656" s="2">
        <f t="shared" si="1030"/>
        <v>0.40427148404524732</v>
      </c>
      <c r="I2656" s="2"/>
      <c r="J2656" s="2">
        <f t="shared" si="1021"/>
        <v>0.29461421576903596</v>
      </c>
      <c r="K2656" s="2">
        <f t="shared" si="1022"/>
        <v>0.69888569981428328</v>
      </c>
      <c r="L2656" s="2">
        <f t="shared" si="1023"/>
        <v>1.6883336147222692E-4</v>
      </c>
      <c r="M2656" s="2">
        <f t="shared" si="1024"/>
        <v>6.3312510552085907E-3</v>
      </c>
      <c r="N2656" s="66">
        <v>3490</v>
      </c>
      <c r="O2656" s="66">
        <v>8279</v>
      </c>
      <c r="P2656" s="66">
        <v>2</v>
      </c>
      <c r="Q2656" s="66">
        <v>72</v>
      </c>
      <c r="R2656" s="66">
        <v>0</v>
      </c>
      <c r="S2656" s="66">
        <v>3</v>
      </c>
      <c r="U2656" s="66">
        <v>0</v>
      </c>
      <c r="W2656" s="66">
        <f>IF(Notes!B$31=1,IF(BR2656&gt;0,BR2656-P2656-SUM(R2656:V2656)-SUM(X2656:AL2656),SUM(BS2656:BY2656)),SUM(BS2656:BY2656))</f>
        <v>0</v>
      </c>
      <c r="Y2656" s="66">
        <v>0</v>
      </c>
      <c r="AA2656" s="66">
        <v>0</v>
      </c>
      <c r="AN2656" s="7">
        <f>IF(Q2656&gt;0,RANK(Q2656,(N2656:P2656,Q2656:AE2656)),0)</f>
        <v>3</v>
      </c>
      <c r="AO2656" s="7">
        <f>IF(R2656&gt;0,RANK(R2656,(N2656:P2656,Q2656:AE2656)),0)</f>
        <v>0</v>
      </c>
      <c r="AP2656" s="7">
        <f>IF(T2656&gt;0,RANK(T2656,(N2656:P2656,Q2656:AE2656)),0)</f>
        <v>0</v>
      </c>
      <c r="AQ2656" s="7">
        <f>IF(S2656&gt;0,RANK(S2656,(N2656:P2656,Q2656:AE2656)),0)</f>
        <v>4</v>
      </c>
      <c r="AR2656" s="2">
        <f t="shared" si="1025"/>
        <v>6.0780010130001691E-3</v>
      </c>
      <c r="AS2656" s="2">
        <f t="shared" si="1026"/>
        <v>0</v>
      </c>
      <c r="AT2656" s="2">
        <f t="shared" si="1027"/>
        <v>0</v>
      </c>
      <c r="AU2656" s="2">
        <f t="shared" si="1028"/>
        <v>2.5325004220834034E-4</v>
      </c>
      <c r="AW2656" t="s">
        <v>3259</v>
      </c>
      <c r="AX2656" t="s">
        <v>3197</v>
      </c>
      <c r="AY2656">
        <v>0</v>
      </c>
      <c r="BA2656" s="119">
        <v>48</v>
      </c>
      <c r="BB2656" s="121">
        <v>67</v>
      </c>
      <c r="BC2656" s="125">
        <f t="shared" si="1018"/>
        <v>48067</v>
      </c>
      <c r="BE2656" s="7" t="s">
        <v>228</v>
      </c>
      <c r="BS2656" s="1">
        <v>0</v>
      </c>
    </row>
    <row r="2657" spans="1:71" hidden="1" outlineLevel="1">
      <c r="A2657" t="s">
        <v>1863</v>
      </c>
      <c r="B2657" t="s">
        <v>3197</v>
      </c>
      <c r="C2657" s="1">
        <f t="shared" si="1020"/>
        <v>2291</v>
      </c>
      <c r="D2657" s="7">
        <f>IF(N2657&gt;0, RANK(N2657,(N2657:P2657,Q2657:AE2657)),0)</f>
        <v>2</v>
      </c>
      <c r="E2657" s="7">
        <f>IF(O2657&gt;0,RANK(O2657,(N2657:P2657,Q2657:AE2657)),0)</f>
        <v>1</v>
      </c>
      <c r="F2657" s="7">
        <f>IF(P2657&gt;0,RANK(P2657,(N2657:P2657,Q2657:AE2657)),0)</f>
        <v>0</v>
      </c>
      <c r="G2657" s="1">
        <f t="shared" si="1029"/>
        <v>843</v>
      </c>
      <c r="H2657" s="2">
        <f t="shared" si="1030"/>
        <v>0.36796158882584024</v>
      </c>
      <c r="I2657" s="2"/>
      <c r="J2657" s="2">
        <f t="shared" si="1021"/>
        <v>0.31383675250982102</v>
      </c>
      <c r="K2657" s="2">
        <f t="shared" si="1022"/>
        <v>0.68179834133566131</v>
      </c>
      <c r="L2657" s="2">
        <f t="shared" si="1023"/>
        <v>0</v>
      </c>
      <c r="M2657" s="2">
        <f t="shared" si="1024"/>
        <v>4.3649061545176782E-3</v>
      </c>
      <c r="N2657" s="66">
        <v>719</v>
      </c>
      <c r="O2657" s="66">
        <v>1562</v>
      </c>
      <c r="P2657" s="66">
        <v>0</v>
      </c>
      <c r="Q2657" s="66">
        <v>8</v>
      </c>
      <c r="R2657" s="66">
        <v>0</v>
      </c>
      <c r="S2657" s="66">
        <v>2</v>
      </c>
      <c r="U2657" s="66">
        <v>0</v>
      </c>
      <c r="W2657" s="66">
        <f>IF(Notes!B$31=1,IF(BR2657&gt;0,BR2657-P2657-SUM(R2657:V2657)-SUM(X2657:AL2657),SUM(BS2657:BY2657)),SUM(BS2657:BY2657))</f>
        <v>0</v>
      </c>
      <c r="Y2657" s="66">
        <v>0</v>
      </c>
      <c r="AA2657" s="66">
        <v>0</v>
      </c>
      <c r="AN2657" s="7">
        <f>IF(Q2657&gt;0,RANK(Q2657,(N2657:P2657,Q2657:AE2657)),0)</f>
        <v>3</v>
      </c>
      <c r="AO2657" s="7">
        <f>IF(R2657&gt;0,RANK(R2657,(N2657:P2657,Q2657:AE2657)),0)</f>
        <v>0</v>
      </c>
      <c r="AP2657" s="7">
        <f>IF(T2657&gt;0,RANK(T2657,(N2657:P2657,Q2657:AE2657)),0)</f>
        <v>0</v>
      </c>
      <c r="AQ2657" s="7">
        <f>IF(S2657&gt;0,RANK(S2657,(N2657:P2657,Q2657:AE2657)),0)</f>
        <v>4</v>
      </c>
      <c r="AR2657" s="2">
        <f t="shared" si="1025"/>
        <v>3.4919249236141422E-3</v>
      </c>
      <c r="AS2657" s="2">
        <f t="shared" si="1026"/>
        <v>0</v>
      </c>
      <c r="AT2657" s="2">
        <f t="shared" si="1027"/>
        <v>0</v>
      </c>
      <c r="AU2657" s="2">
        <f t="shared" si="1028"/>
        <v>8.7298123090353555E-4</v>
      </c>
      <c r="AW2657" t="s">
        <v>1863</v>
      </c>
      <c r="AX2657" t="s">
        <v>3197</v>
      </c>
      <c r="AY2657">
        <v>19</v>
      </c>
      <c r="BA2657" s="119">
        <v>48</v>
      </c>
      <c r="BB2657" s="121">
        <v>69</v>
      </c>
      <c r="BC2657" s="125">
        <f t="shared" si="1018"/>
        <v>48069</v>
      </c>
      <c r="BE2657" s="7" t="s">
        <v>228</v>
      </c>
      <c r="BS2657" s="1">
        <v>0</v>
      </c>
    </row>
    <row r="2658" spans="1:71" hidden="1" outlineLevel="1">
      <c r="A2658" t="s">
        <v>986</v>
      </c>
      <c r="B2658" t="s">
        <v>3197</v>
      </c>
      <c r="C2658" s="1">
        <f t="shared" si="1020"/>
        <v>13292</v>
      </c>
      <c r="D2658" s="7">
        <f>IF(N2658&gt;0, RANK(N2658,(N2658:P2658,Q2658:AE2658)),0)</f>
        <v>2</v>
      </c>
      <c r="E2658" s="7">
        <f>IF(O2658&gt;0,RANK(O2658,(N2658:P2658,Q2658:AE2658)),0)</f>
        <v>1</v>
      </c>
      <c r="F2658" s="7">
        <f>IF(P2658&gt;0,RANK(P2658,(N2658:P2658,Q2658:AE2658)),0)</f>
        <v>4</v>
      </c>
      <c r="G2658" s="1">
        <f t="shared" si="1029"/>
        <v>6800</v>
      </c>
      <c r="H2658" s="2">
        <f t="shared" si="1030"/>
        <v>0.51158591634065609</v>
      </c>
      <c r="I2658" s="2"/>
      <c r="J2658" s="2">
        <f t="shared" si="1021"/>
        <v>0.23984351489617814</v>
      </c>
      <c r="K2658" s="2">
        <f t="shared" si="1022"/>
        <v>0.75142943123683414</v>
      </c>
      <c r="L2658" s="2">
        <f t="shared" si="1023"/>
        <v>6.7709900692145648E-4</v>
      </c>
      <c r="M2658" s="2">
        <f t="shared" si="1024"/>
        <v>8.0499548600662316E-3</v>
      </c>
      <c r="N2658" s="66">
        <v>3188</v>
      </c>
      <c r="O2658" s="66">
        <v>9988</v>
      </c>
      <c r="P2658" s="66">
        <v>9</v>
      </c>
      <c r="Q2658" s="66">
        <v>100</v>
      </c>
      <c r="R2658" s="66">
        <v>0</v>
      </c>
      <c r="S2658" s="66">
        <v>6</v>
      </c>
      <c r="U2658" s="66">
        <v>1</v>
      </c>
      <c r="W2658" s="66">
        <f>IF(Notes!B$31=1,IF(BR2658&gt;0,BR2658-P2658-SUM(R2658:V2658)-SUM(X2658:AL2658),SUM(BS2658:BY2658)),SUM(BS2658:BY2658))</f>
        <v>0</v>
      </c>
      <c r="Y2658" s="66">
        <v>0</v>
      </c>
      <c r="AA2658" s="66">
        <v>0</v>
      </c>
      <c r="AN2658" s="7">
        <f>IF(Q2658&gt;0,RANK(Q2658,(N2658:P2658,Q2658:AE2658)),0)</f>
        <v>3</v>
      </c>
      <c r="AO2658" s="7">
        <f>IF(R2658&gt;0,RANK(R2658,(N2658:P2658,Q2658:AE2658)),0)</f>
        <v>0</v>
      </c>
      <c r="AP2658" s="7">
        <f>IF(T2658&gt;0,RANK(T2658,(N2658:P2658,Q2658:AE2658)),0)</f>
        <v>0</v>
      </c>
      <c r="AQ2658" s="7">
        <f>IF(S2658&gt;0,RANK(S2658,(N2658:P2658,Q2658:AE2658)),0)</f>
        <v>5</v>
      </c>
      <c r="AR2658" s="2">
        <f t="shared" si="1025"/>
        <v>7.5233222991272948E-3</v>
      </c>
      <c r="AS2658" s="2">
        <f t="shared" si="1026"/>
        <v>0</v>
      </c>
      <c r="AT2658" s="2">
        <f t="shared" si="1027"/>
        <v>0</v>
      </c>
      <c r="AU2658" s="2">
        <f t="shared" si="1028"/>
        <v>4.5139933794763765E-4</v>
      </c>
      <c r="AW2658" t="s">
        <v>986</v>
      </c>
      <c r="AX2658" t="s">
        <v>3197</v>
      </c>
      <c r="AY2658">
        <v>14</v>
      </c>
      <c r="BA2658" s="119">
        <v>48</v>
      </c>
      <c r="BB2658" s="121">
        <v>71</v>
      </c>
      <c r="BC2658" s="125">
        <f t="shared" si="1018"/>
        <v>48071</v>
      </c>
      <c r="BE2658" s="7" t="s">
        <v>228</v>
      </c>
      <c r="BS2658" s="1">
        <v>0</v>
      </c>
    </row>
    <row r="2659" spans="1:71" hidden="1" outlineLevel="1">
      <c r="A2659" t="s">
        <v>3147</v>
      </c>
      <c r="B2659" t="s">
        <v>3197</v>
      </c>
      <c r="C2659" s="1">
        <f t="shared" si="1020"/>
        <v>16417</v>
      </c>
      <c r="D2659" s="7">
        <f>IF(N2659&gt;0, RANK(N2659,(N2659:P2659,Q2659:AE2659)),0)</f>
        <v>2</v>
      </c>
      <c r="E2659" s="7">
        <f>IF(O2659&gt;0,RANK(O2659,(N2659:P2659,Q2659:AE2659)),0)</f>
        <v>1</v>
      </c>
      <c r="F2659" s="7">
        <f>IF(P2659&gt;0,RANK(P2659,(N2659:P2659,Q2659:AE2659)),0)</f>
        <v>5</v>
      </c>
      <c r="G2659" s="1">
        <f t="shared" si="1029"/>
        <v>7085</v>
      </c>
      <c r="H2659" s="2">
        <f t="shared" si="1030"/>
        <v>0.43156484132301881</v>
      </c>
      <c r="I2659" s="2"/>
      <c r="J2659" s="2">
        <f t="shared" si="1021"/>
        <v>0.28080648108667844</v>
      </c>
      <c r="K2659" s="2">
        <f t="shared" si="1022"/>
        <v>0.71237132240969725</v>
      </c>
      <c r="L2659" s="2">
        <f t="shared" si="1023"/>
        <v>6.0912468782359751E-4</v>
      </c>
      <c r="M2659" s="2">
        <f t="shared" si="1024"/>
        <v>6.2130718158007695E-3</v>
      </c>
      <c r="N2659" s="66">
        <v>4610</v>
      </c>
      <c r="O2659" s="66">
        <v>11695</v>
      </c>
      <c r="P2659" s="66">
        <v>10</v>
      </c>
      <c r="Q2659" s="66">
        <v>84</v>
      </c>
      <c r="R2659" s="66">
        <v>1</v>
      </c>
      <c r="S2659" s="66">
        <v>15</v>
      </c>
      <c r="U2659" s="66">
        <v>0</v>
      </c>
      <c r="W2659" s="66">
        <f>IF(Notes!B$31=1,IF(BR2659&gt;0,BR2659-P2659-SUM(R2659:V2659)-SUM(X2659:AL2659),SUM(BS2659:BY2659)),SUM(BS2659:BY2659))</f>
        <v>0</v>
      </c>
      <c r="Y2659" s="66">
        <v>0</v>
      </c>
      <c r="AA2659" s="66">
        <v>2</v>
      </c>
      <c r="AN2659" s="7">
        <f>IF(Q2659&gt;0,RANK(Q2659,(N2659:P2659,Q2659:AE2659)),0)</f>
        <v>3</v>
      </c>
      <c r="AO2659" s="7">
        <f>IF(R2659&gt;0,RANK(R2659,(N2659:P2659,Q2659:AE2659)),0)</f>
        <v>7</v>
      </c>
      <c r="AP2659" s="7">
        <f>IF(T2659&gt;0,RANK(T2659,(N2659:P2659,Q2659:AE2659)),0)</f>
        <v>0</v>
      </c>
      <c r="AQ2659" s="7">
        <f>IF(S2659&gt;0,RANK(S2659,(N2659:P2659,Q2659:AE2659)),0)</f>
        <v>4</v>
      </c>
      <c r="AR2659" s="2">
        <f t="shared" si="1025"/>
        <v>5.1166473777182189E-3</v>
      </c>
      <c r="AS2659" s="2">
        <f t="shared" si="1026"/>
        <v>6.0912468782359748E-5</v>
      </c>
      <c r="AT2659" s="2">
        <f t="shared" si="1027"/>
        <v>0</v>
      </c>
      <c r="AU2659" s="2">
        <f t="shared" si="1028"/>
        <v>9.1368703173539626E-4</v>
      </c>
      <c r="AW2659" t="s">
        <v>3147</v>
      </c>
      <c r="AX2659" t="s">
        <v>3197</v>
      </c>
      <c r="AY2659">
        <v>5</v>
      </c>
      <c r="BA2659" s="119">
        <v>48</v>
      </c>
      <c r="BB2659" s="121">
        <v>73</v>
      </c>
      <c r="BC2659" s="125">
        <f t="shared" si="1018"/>
        <v>48073</v>
      </c>
      <c r="BE2659" s="7" t="s">
        <v>228</v>
      </c>
      <c r="BS2659" s="1">
        <v>0</v>
      </c>
    </row>
    <row r="2660" spans="1:71" hidden="1" outlineLevel="1">
      <c r="A2660" t="s">
        <v>1840</v>
      </c>
      <c r="B2660" t="s">
        <v>3197</v>
      </c>
      <c r="C2660" s="1">
        <f t="shared" si="1020"/>
        <v>2296</v>
      </c>
      <c r="D2660" s="7">
        <f>IF(N2660&gt;0, RANK(N2660,(N2660:P2660,Q2660:AE2660)),0)</f>
        <v>2</v>
      </c>
      <c r="E2660" s="7">
        <f>IF(O2660&gt;0,RANK(O2660,(N2660:P2660,Q2660:AE2660)),0)</f>
        <v>1</v>
      </c>
      <c r="F2660" s="7">
        <f>IF(P2660&gt;0,RANK(P2660,(N2660:P2660,Q2660:AE2660)),0)</f>
        <v>0</v>
      </c>
      <c r="G2660" s="1">
        <f t="shared" si="1029"/>
        <v>1285</v>
      </c>
      <c r="H2660" s="2">
        <f t="shared" si="1030"/>
        <v>0.55966898954703836</v>
      </c>
      <c r="I2660" s="2"/>
      <c r="J2660" s="2">
        <f t="shared" si="1021"/>
        <v>0.21646341463414634</v>
      </c>
      <c r="K2660" s="2">
        <f t="shared" si="1022"/>
        <v>0.77613240418118468</v>
      </c>
      <c r="L2660" s="2">
        <f t="shared" si="1023"/>
        <v>0</v>
      </c>
      <c r="M2660" s="2">
        <f t="shared" si="1024"/>
        <v>7.404181184669012E-3</v>
      </c>
      <c r="N2660" s="66">
        <v>497</v>
      </c>
      <c r="O2660" s="66">
        <v>1782</v>
      </c>
      <c r="P2660" s="66">
        <v>0</v>
      </c>
      <c r="Q2660" s="66">
        <v>17</v>
      </c>
      <c r="R2660" s="66">
        <v>0</v>
      </c>
      <c r="S2660" s="66">
        <v>0</v>
      </c>
      <c r="U2660" s="66">
        <v>0</v>
      </c>
      <c r="W2660" s="66">
        <f>IF(Notes!B$31=1,IF(BR2660&gt;0,BR2660-P2660-SUM(R2660:V2660)-SUM(X2660:AL2660),SUM(BS2660:BY2660)),SUM(BS2660:BY2660))</f>
        <v>0</v>
      </c>
      <c r="Y2660" s="66">
        <v>0</v>
      </c>
      <c r="AA2660" s="66">
        <v>0</v>
      </c>
      <c r="AN2660" s="7">
        <f>IF(Q2660&gt;0,RANK(Q2660,(N2660:P2660,Q2660:AE2660)),0)</f>
        <v>3</v>
      </c>
      <c r="AO2660" s="7">
        <f>IF(R2660&gt;0,RANK(R2660,(N2660:P2660,Q2660:AE2660)),0)</f>
        <v>0</v>
      </c>
      <c r="AP2660" s="7">
        <f>IF(T2660&gt;0,RANK(T2660,(N2660:P2660,Q2660:AE2660)),0)</f>
        <v>0</v>
      </c>
      <c r="AQ2660" s="7">
        <f>IF(S2660&gt;0,RANK(S2660,(N2660:P2660,Q2660:AE2660)),0)</f>
        <v>0</v>
      </c>
      <c r="AR2660" s="2">
        <f t="shared" si="1025"/>
        <v>7.4041811846689894E-3</v>
      </c>
      <c r="AS2660" s="2">
        <f t="shared" si="1026"/>
        <v>0</v>
      </c>
      <c r="AT2660" s="2">
        <f t="shared" si="1027"/>
        <v>0</v>
      </c>
      <c r="AU2660" s="2">
        <f t="shared" si="1028"/>
        <v>0</v>
      </c>
      <c r="AW2660" t="s">
        <v>1840</v>
      </c>
      <c r="AX2660" t="s">
        <v>3197</v>
      </c>
      <c r="AY2660">
        <v>13</v>
      </c>
      <c r="BA2660" s="119">
        <v>48</v>
      </c>
      <c r="BB2660" s="121">
        <v>75</v>
      </c>
      <c r="BC2660" s="125">
        <f t="shared" si="1018"/>
        <v>48075</v>
      </c>
      <c r="BE2660" s="7" t="s">
        <v>228</v>
      </c>
      <c r="BS2660" s="1">
        <v>0</v>
      </c>
    </row>
    <row r="2661" spans="1:71" hidden="1" outlineLevel="1">
      <c r="A2661" t="s">
        <v>233</v>
      </c>
      <c r="B2661" t="s">
        <v>3197</v>
      </c>
      <c r="C2661" s="1">
        <f t="shared" si="1020"/>
        <v>5339</v>
      </c>
      <c r="D2661" s="7">
        <f>IF(N2661&gt;0, RANK(N2661,(N2661:P2661,Q2661:AE2661)),0)</f>
        <v>2</v>
      </c>
      <c r="E2661" s="7">
        <f>IF(O2661&gt;0,RANK(O2661,(N2661:P2661,Q2661:AE2661)),0)</f>
        <v>1</v>
      </c>
      <c r="F2661" s="7">
        <f>IF(P2661&gt;0,RANK(P2661,(N2661:P2661,Q2661:AE2661)),0)</f>
        <v>4</v>
      </c>
      <c r="G2661" s="1">
        <f t="shared" si="1029"/>
        <v>3128</v>
      </c>
      <c r="H2661" s="2">
        <f t="shared" si="1030"/>
        <v>0.5858775051507773</v>
      </c>
      <c r="I2661" s="2"/>
      <c r="J2661" s="2">
        <f t="shared" si="1021"/>
        <v>0.20322157707435851</v>
      </c>
      <c r="K2661" s="2">
        <f t="shared" si="1022"/>
        <v>0.78909908222513581</v>
      </c>
      <c r="L2661" s="2">
        <f t="shared" si="1023"/>
        <v>9.3650496347630644E-4</v>
      </c>
      <c r="M2661" s="2">
        <f t="shared" si="1024"/>
        <v>6.7428357370293811E-3</v>
      </c>
      <c r="N2661" s="66">
        <v>1085</v>
      </c>
      <c r="O2661" s="66">
        <v>4213</v>
      </c>
      <c r="P2661" s="66">
        <v>5</v>
      </c>
      <c r="Q2661" s="66">
        <v>34</v>
      </c>
      <c r="R2661" s="66">
        <v>0</v>
      </c>
      <c r="S2661" s="66">
        <v>1</v>
      </c>
      <c r="U2661" s="66">
        <v>0</v>
      </c>
      <c r="W2661" s="66">
        <f>IF(Notes!B$31=1,IF(BR2661&gt;0,BR2661-P2661-SUM(R2661:V2661)-SUM(X2661:AL2661),SUM(BS2661:BY2661)),SUM(BS2661:BY2661))</f>
        <v>0</v>
      </c>
      <c r="Y2661" s="66">
        <v>1</v>
      </c>
      <c r="AA2661" s="66">
        <v>0</v>
      </c>
      <c r="AN2661" s="7">
        <f>IF(Q2661&gt;0,RANK(Q2661,(N2661:P2661,Q2661:AE2661)),0)</f>
        <v>3</v>
      </c>
      <c r="AO2661" s="7">
        <f>IF(R2661&gt;0,RANK(R2661,(N2661:P2661,Q2661:AE2661)),0)</f>
        <v>0</v>
      </c>
      <c r="AP2661" s="7">
        <f>IF(T2661&gt;0,RANK(T2661,(N2661:P2661,Q2661:AE2661)),0)</f>
        <v>0</v>
      </c>
      <c r="AQ2661" s="7">
        <f>IF(S2661&gt;0,RANK(S2661,(N2661:P2661,Q2661:AE2661)),0)</f>
        <v>5</v>
      </c>
      <c r="AR2661" s="2">
        <f t="shared" si="1025"/>
        <v>6.368233751638884E-3</v>
      </c>
      <c r="AS2661" s="2">
        <f t="shared" si="1026"/>
        <v>0</v>
      </c>
      <c r="AT2661" s="2">
        <f t="shared" si="1027"/>
        <v>0</v>
      </c>
      <c r="AU2661" s="2">
        <f t="shared" si="1028"/>
        <v>1.8730099269526128E-4</v>
      </c>
      <c r="AW2661" t="s">
        <v>233</v>
      </c>
      <c r="AX2661" t="s">
        <v>3197</v>
      </c>
      <c r="AY2661">
        <v>13</v>
      </c>
      <c r="BA2661" s="119">
        <v>48</v>
      </c>
      <c r="BB2661" s="121">
        <v>77</v>
      </c>
      <c r="BC2661" s="125">
        <f t="shared" si="1018"/>
        <v>48077</v>
      </c>
      <c r="BE2661" s="7" t="s">
        <v>228</v>
      </c>
      <c r="BS2661" s="1">
        <v>0</v>
      </c>
    </row>
    <row r="2662" spans="1:71" hidden="1" outlineLevel="1">
      <c r="A2662" t="s">
        <v>2579</v>
      </c>
      <c r="B2662" t="s">
        <v>3197</v>
      </c>
      <c r="C2662" s="1">
        <f t="shared" si="1020"/>
        <v>1057</v>
      </c>
      <c r="D2662" s="7">
        <f>IF(N2662&gt;0, RANK(N2662,(N2662:P2662,Q2662:AE2662)),0)</f>
        <v>2</v>
      </c>
      <c r="E2662" s="7">
        <f>IF(O2662&gt;0,RANK(O2662,(N2662:P2662,Q2662:AE2662)),0)</f>
        <v>1</v>
      </c>
      <c r="F2662" s="7">
        <f>IF(P2662&gt;0,RANK(P2662,(N2662:P2662,Q2662:AE2662)),0)</f>
        <v>0</v>
      </c>
      <c r="G2662" s="1">
        <f t="shared" si="1029"/>
        <v>474</v>
      </c>
      <c r="H2662" s="2">
        <f t="shared" si="1030"/>
        <v>0.44843897824030277</v>
      </c>
      <c r="I2662" s="2"/>
      <c r="J2662" s="2">
        <f t="shared" si="1021"/>
        <v>0.26868495742667931</v>
      </c>
      <c r="K2662" s="2">
        <f t="shared" si="1022"/>
        <v>0.71712393566698207</v>
      </c>
      <c r="L2662" s="2">
        <f t="shared" si="1023"/>
        <v>0</v>
      </c>
      <c r="M2662" s="2">
        <f t="shared" si="1024"/>
        <v>1.4191106906338624E-2</v>
      </c>
      <c r="N2662" s="66">
        <v>284</v>
      </c>
      <c r="O2662" s="66">
        <v>758</v>
      </c>
      <c r="P2662" s="66">
        <v>0</v>
      </c>
      <c r="Q2662" s="66">
        <v>14</v>
      </c>
      <c r="R2662" s="66">
        <v>0</v>
      </c>
      <c r="S2662" s="66">
        <v>1</v>
      </c>
      <c r="U2662" s="66">
        <v>0</v>
      </c>
      <c r="W2662" s="66">
        <f>IF(Notes!B$31=1,IF(BR2662&gt;0,BR2662-P2662-SUM(R2662:V2662)-SUM(X2662:AL2662),SUM(BS2662:BY2662)),SUM(BS2662:BY2662))</f>
        <v>0</v>
      </c>
      <c r="Y2662" s="66">
        <v>0</v>
      </c>
      <c r="AA2662" s="66">
        <v>0</v>
      </c>
      <c r="AN2662" s="7">
        <f>IF(Q2662&gt;0,RANK(Q2662,(N2662:P2662,Q2662:AE2662)),0)</f>
        <v>3</v>
      </c>
      <c r="AO2662" s="7">
        <f>IF(R2662&gt;0,RANK(R2662,(N2662:P2662,Q2662:AE2662)),0)</f>
        <v>0</v>
      </c>
      <c r="AP2662" s="7">
        <f>IF(T2662&gt;0,RANK(T2662,(N2662:P2662,Q2662:AE2662)),0)</f>
        <v>0</v>
      </c>
      <c r="AQ2662" s="7">
        <f>IF(S2662&gt;0,RANK(S2662,(N2662:P2662,Q2662:AE2662)),0)</f>
        <v>4</v>
      </c>
      <c r="AR2662" s="2">
        <f t="shared" si="1025"/>
        <v>1.3245033112582781E-2</v>
      </c>
      <c r="AS2662" s="2">
        <f t="shared" si="1026"/>
        <v>0</v>
      </c>
      <c r="AT2662" s="2">
        <f t="shared" si="1027"/>
        <v>0</v>
      </c>
      <c r="AU2662" s="2">
        <f t="shared" si="1028"/>
        <v>9.4607379375591296E-4</v>
      </c>
      <c r="AW2662" t="s">
        <v>2579</v>
      </c>
      <c r="AX2662" t="s">
        <v>3197</v>
      </c>
      <c r="AY2662">
        <v>19</v>
      </c>
      <c r="BA2662" s="119">
        <v>48</v>
      </c>
      <c r="BB2662" s="121">
        <v>79</v>
      </c>
      <c r="BC2662" s="125">
        <f t="shared" si="1018"/>
        <v>48079</v>
      </c>
      <c r="BE2662" s="7" t="s">
        <v>228</v>
      </c>
      <c r="BS2662" s="1">
        <v>0</v>
      </c>
    </row>
    <row r="2663" spans="1:71" hidden="1" outlineLevel="1">
      <c r="A2663" t="s">
        <v>2106</v>
      </c>
      <c r="B2663" t="s">
        <v>3197</v>
      </c>
      <c r="C2663" s="1">
        <f t="shared" si="1020"/>
        <v>1569</v>
      </c>
      <c r="D2663" s="7">
        <f>IF(N2663&gt;0, RANK(N2663,(N2663:P2663,Q2663:AE2663)),0)</f>
        <v>2</v>
      </c>
      <c r="E2663" s="7">
        <f>IF(O2663&gt;0,RANK(O2663,(N2663:P2663,Q2663:AE2663)),0)</f>
        <v>1</v>
      </c>
      <c r="F2663" s="7">
        <f>IF(P2663&gt;0,RANK(P2663,(N2663:P2663,Q2663:AE2663)),0)</f>
        <v>4</v>
      </c>
      <c r="G2663" s="1">
        <f t="shared" si="1029"/>
        <v>953</v>
      </c>
      <c r="H2663" s="2">
        <f t="shared" si="1030"/>
        <v>0.60739324410452522</v>
      </c>
      <c r="I2663" s="2"/>
      <c r="J2663" s="2">
        <f t="shared" si="1021"/>
        <v>0.1905672402804334</v>
      </c>
      <c r="K2663" s="2">
        <f t="shared" si="1022"/>
        <v>0.79796048438495859</v>
      </c>
      <c r="L2663" s="2">
        <f t="shared" si="1023"/>
        <v>1.2746972594008922E-3</v>
      </c>
      <c r="M2663" s="2">
        <f t="shared" si="1024"/>
        <v>1.0197578075207148E-2</v>
      </c>
      <c r="N2663" s="66">
        <v>299</v>
      </c>
      <c r="O2663" s="66">
        <v>1252</v>
      </c>
      <c r="P2663" s="66">
        <v>2</v>
      </c>
      <c r="Q2663" s="66">
        <v>16</v>
      </c>
      <c r="R2663" s="66">
        <v>0</v>
      </c>
      <c r="S2663" s="66">
        <v>0</v>
      </c>
      <c r="U2663" s="66">
        <v>0</v>
      </c>
      <c r="W2663" s="66">
        <f>IF(Notes!B$31=1,IF(BR2663&gt;0,BR2663-P2663-SUM(R2663:V2663)-SUM(X2663:AL2663),SUM(BS2663:BY2663)),SUM(BS2663:BY2663))</f>
        <v>0</v>
      </c>
      <c r="Y2663" s="66">
        <v>0</v>
      </c>
      <c r="AA2663" s="66">
        <v>0</v>
      </c>
      <c r="AN2663" s="7">
        <f>IF(Q2663&gt;0,RANK(Q2663,(N2663:P2663,Q2663:AE2663)),0)</f>
        <v>3</v>
      </c>
      <c r="AO2663" s="7">
        <f>IF(R2663&gt;0,RANK(R2663,(N2663:P2663,Q2663:AE2663)),0)</f>
        <v>0</v>
      </c>
      <c r="AP2663" s="7">
        <f>IF(T2663&gt;0,RANK(T2663,(N2663:P2663,Q2663:AE2663)),0)</f>
        <v>0</v>
      </c>
      <c r="AQ2663" s="7">
        <f>IF(S2663&gt;0,RANK(S2663,(N2663:P2663,Q2663:AE2663)),0)</f>
        <v>0</v>
      </c>
      <c r="AR2663" s="2">
        <f t="shared" si="1025"/>
        <v>1.0197578075207138E-2</v>
      </c>
      <c r="AS2663" s="2">
        <f t="shared" si="1026"/>
        <v>0</v>
      </c>
      <c r="AT2663" s="2">
        <f t="shared" si="1027"/>
        <v>0</v>
      </c>
      <c r="AU2663" s="2">
        <f t="shared" si="1028"/>
        <v>0</v>
      </c>
      <c r="AW2663" t="s">
        <v>2106</v>
      </c>
      <c r="AX2663" t="s">
        <v>3197</v>
      </c>
      <c r="AY2663">
        <v>11</v>
      </c>
      <c r="BA2663" s="119">
        <v>48</v>
      </c>
      <c r="BB2663" s="121">
        <v>81</v>
      </c>
      <c r="BC2663" s="125">
        <f t="shared" si="1018"/>
        <v>48081</v>
      </c>
      <c r="BE2663" s="7" t="s">
        <v>228</v>
      </c>
      <c r="BS2663" s="1">
        <v>0</v>
      </c>
    </row>
    <row r="2664" spans="1:71" hidden="1" outlineLevel="1">
      <c r="A2664" t="s">
        <v>2699</v>
      </c>
      <c r="B2664" t="s">
        <v>3197</v>
      </c>
      <c r="C2664" s="1">
        <f t="shared" si="1020"/>
        <v>3702</v>
      </c>
      <c r="D2664" s="7">
        <f>IF(N2664&gt;0, RANK(N2664,(N2664:P2664,Q2664:AE2664)),0)</f>
        <v>2</v>
      </c>
      <c r="E2664" s="7">
        <f>IF(O2664&gt;0,RANK(O2664,(N2664:P2664,Q2664:AE2664)),0)</f>
        <v>1</v>
      </c>
      <c r="F2664" s="7">
        <f>IF(P2664&gt;0,RANK(P2664,(N2664:P2664,Q2664:AE2664)),0)</f>
        <v>5</v>
      </c>
      <c r="G2664" s="1">
        <f t="shared" si="1029"/>
        <v>2368</v>
      </c>
      <c r="H2664" s="2">
        <f t="shared" si="1030"/>
        <v>0.63965424095083734</v>
      </c>
      <c r="I2664" s="2"/>
      <c r="J2664" s="2">
        <f t="shared" si="1021"/>
        <v>0.17368989735278229</v>
      </c>
      <c r="K2664" s="2">
        <f t="shared" si="1022"/>
        <v>0.81334413830361962</v>
      </c>
      <c r="L2664" s="2">
        <f t="shared" si="1023"/>
        <v>2.7012425715829282E-4</v>
      </c>
      <c r="M2664" s="2">
        <f t="shared" si="1024"/>
        <v>1.2695840086439798E-2</v>
      </c>
      <c r="N2664" s="66">
        <v>643</v>
      </c>
      <c r="O2664" s="66">
        <v>3011</v>
      </c>
      <c r="P2664" s="66">
        <v>1</v>
      </c>
      <c r="Q2664" s="66">
        <v>43</v>
      </c>
      <c r="R2664" s="66">
        <v>0</v>
      </c>
      <c r="S2664" s="66">
        <v>3</v>
      </c>
      <c r="U2664" s="66">
        <v>0</v>
      </c>
      <c r="W2664" s="66">
        <f>IF(Notes!B$31=1,IF(BR2664&gt;0,BR2664-P2664-SUM(R2664:V2664)-SUM(X2664:AL2664),SUM(BS2664:BY2664)),SUM(BS2664:BY2664))</f>
        <v>0</v>
      </c>
      <c r="Y2664" s="66">
        <v>1</v>
      </c>
      <c r="AA2664" s="66">
        <v>0</v>
      </c>
      <c r="AN2664" s="7">
        <f>IF(Q2664&gt;0,RANK(Q2664,(N2664:P2664,Q2664:AE2664)),0)</f>
        <v>3</v>
      </c>
      <c r="AO2664" s="7">
        <f>IF(R2664&gt;0,RANK(R2664,(N2664:P2664,Q2664:AE2664)),0)</f>
        <v>0</v>
      </c>
      <c r="AP2664" s="7">
        <f>IF(T2664&gt;0,RANK(T2664,(N2664:P2664,Q2664:AE2664)),0)</f>
        <v>0</v>
      </c>
      <c r="AQ2664" s="7">
        <f>IF(S2664&gt;0,RANK(S2664,(N2664:P2664,Q2664:AE2664)),0)</f>
        <v>4</v>
      </c>
      <c r="AR2664" s="2">
        <f t="shared" si="1025"/>
        <v>1.1615343057806591E-2</v>
      </c>
      <c r="AS2664" s="2">
        <f t="shared" si="1026"/>
        <v>0</v>
      </c>
      <c r="AT2664" s="2">
        <f t="shared" si="1027"/>
        <v>0</v>
      </c>
      <c r="AU2664" s="2">
        <f t="shared" si="1028"/>
        <v>8.1037277147487841E-4</v>
      </c>
      <c r="AW2664" t="s">
        <v>2699</v>
      </c>
      <c r="AX2664" t="s">
        <v>3197</v>
      </c>
      <c r="AY2664">
        <v>11</v>
      </c>
      <c r="BA2664" s="119">
        <v>48</v>
      </c>
      <c r="BB2664" s="121">
        <v>83</v>
      </c>
      <c r="BC2664" s="125">
        <f t="shared" ref="BC2664:BC2727" si="1031">1000*BA2664+BB2664</f>
        <v>48083</v>
      </c>
      <c r="BE2664" s="7" t="s">
        <v>228</v>
      </c>
      <c r="BS2664" s="1">
        <v>0</v>
      </c>
    </row>
    <row r="2665" spans="1:71" hidden="1" outlineLevel="1">
      <c r="A2665" t="s">
        <v>3254</v>
      </c>
      <c r="B2665" t="s">
        <v>3197</v>
      </c>
      <c r="C2665" s="1">
        <f t="shared" si="1020"/>
        <v>296583</v>
      </c>
      <c r="D2665" s="7">
        <f>IF(N2665&gt;0, RANK(N2665,(N2665:P2665,Q2665:AE2665)),0)</f>
        <v>2</v>
      </c>
      <c r="E2665" s="7">
        <f>IF(O2665&gt;0,RANK(O2665,(N2665:P2665,Q2665:AE2665)),0)</f>
        <v>1</v>
      </c>
      <c r="F2665" s="7">
        <f>IF(P2665&gt;0,RANK(P2665,(N2665:P2665,Q2665:AE2665)),0)</f>
        <v>5</v>
      </c>
      <c r="G2665" s="1">
        <f t="shared" si="1029"/>
        <v>75850</v>
      </c>
      <c r="H2665" s="2">
        <f t="shared" si="1030"/>
        <v>0.25574628350242595</v>
      </c>
      <c r="I2665" s="2"/>
      <c r="J2665" s="2">
        <f t="shared" si="1021"/>
        <v>0.36767785071969733</v>
      </c>
      <c r="K2665" s="2">
        <f t="shared" si="1022"/>
        <v>0.62342413422212328</v>
      </c>
      <c r="L2665" s="2">
        <f t="shared" si="1023"/>
        <v>5.5633667472511914E-4</v>
      </c>
      <c r="M2665" s="2">
        <f t="shared" si="1024"/>
        <v>8.3416783834542128E-3</v>
      </c>
      <c r="N2665" s="66">
        <v>109047</v>
      </c>
      <c r="O2665" s="66">
        <v>184897</v>
      </c>
      <c r="P2665" s="66">
        <v>165</v>
      </c>
      <c r="Q2665" s="66">
        <v>2168</v>
      </c>
      <c r="R2665" s="66">
        <v>19</v>
      </c>
      <c r="S2665" s="66">
        <v>236</v>
      </c>
      <c r="U2665" s="66">
        <v>4</v>
      </c>
      <c r="W2665" s="66">
        <f>IF(Notes!B$31=1,IF(BR2665&gt;0,BR2665-P2665-SUM(R2665:V2665)-SUM(X2665:AL2665),SUM(BS2665:BY2665)),SUM(BS2665:BY2665))</f>
        <v>4</v>
      </c>
      <c r="Y2665" s="66">
        <v>43</v>
      </c>
      <c r="AA2665" s="66">
        <v>0</v>
      </c>
      <c r="AN2665" s="7">
        <f>IF(Q2665&gt;0,RANK(Q2665,(N2665:P2665,Q2665:AE2665)),0)</f>
        <v>3</v>
      </c>
      <c r="AO2665" s="7">
        <f>IF(R2665&gt;0,RANK(R2665,(N2665:P2665,Q2665:AE2665)),0)</f>
        <v>7</v>
      </c>
      <c r="AP2665" s="7">
        <f>IF(T2665&gt;0,RANK(T2665,(N2665:P2665,Q2665:AE2665)),0)</f>
        <v>0</v>
      </c>
      <c r="AQ2665" s="7">
        <f>IF(S2665&gt;0,RANK(S2665,(N2665:P2665,Q2665:AE2665)),0)</f>
        <v>4</v>
      </c>
      <c r="AR2665" s="2">
        <f t="shared" si="1025"/>
        <v>7.3099267321458071E-3</v>
      </c>
      <c r="AS2665" s="2">
        <f t="shared" si="1026"/>
        <v>6.4063011028953114E-5</v>
      </c>
      <c r="AT2665" s="2">
        <f t="shared" si="1027"/>
        <v>0</v>
      </c>
      <c r="AU2665" s="2">
        <f t="shared" si="1028"/>
        <v>7.9573003172804914E-4</v>
      </c>
      <c r="AW2665" t="s">
        <v>3254</v>
      </c>
      <c r="AX2665" t="s">
        <v>3197</v>
      </c>
      <c r="AY2665">
        <v>0</v>
      </c>
      <c r="BA2665" s="119">
        <v>48</v>
      </c>
      <c r="BB2665" s="121">
        <v>85</v>
      </c>
      <c r="BC2665" s="125">
        <f t="shared" si="1031"/>
        <v>48085</v>
      </c>
      <c r="BE2665" s="7" t="s">
        <v>228</v>
      </c>
      <c r="BR2665" s="1">
        <v>1345</v>
      </c>
      <c r="BS2665" s="1">
        <v>4</v>
      </c>
    </row>
    <row r="2666" spans="1:71" hidden="1" outlineLevel="1">
      <c r="A2666" t="s">
        <v>3277</v>
      </c>
      <c r="B2666" t="s">
        <v>3197</v>
      </c>
      <c r="C2666" s="1">
        <f t="shared" si="1020"/>
        <v>1195</v>
      </c>
      <c r="D2666" s="7">
        <f>IF(N2666&gt;0, RANK(N2666,(N2666:P2666,Q2666:AE2666)),0)</f>
        <v>2</v>
      </c>
      <c r="E2666" s="7">
        <f>IF(O2666&gt;0,RANK(O2666,(N2666:P2666,Q2666:AE2666)),0)</f>
        <v>1</v>
      </c>
      <c r="F2666" s="7">
        <f>IF(P2666&gt;0,RANK(P2666,(N2666:P2666,Q2666:AE2666)),0)</f>
        <v>0</v>
      </c>
      <c r="G2666" s="1">
        <f t="shared" si="1029"/>
        <v>709</v>
      </c>
      <c r="H2666" s="2">
        <f t="shared" si="1030"/>
        <v>0.59330543933054392</v>
      </c>
      <c r="I2666" s="2"/>
      <c r="J2666" s="2">
        <f t="shared" si="1021"/>
        <v>0.19581589958158996</v>
      </c>
      <c r="K2666" s="2">
        <f t="shared" si="1022"/>
        <v>0.78912133891213387</v>
      </c>
      <c r="L2666" s="2">
        <f t="shared" si="1023"/>
        <v>0</v>
      </c>
      <c r="M2666" s="2">
        <f t="shared" si="1024"/>
        <v>1.5062761506276168E-2</v>
      </c>
      <c r="N2666" s="66">
        <v>234</v>
      </c>
      <c r="O2666" s="66">
        <v>943</v>
      </c>
      <c r="P2666" s="66">
        <v>0</v>
      </c>
      <c r="Q2666" s="66">
        <v>16</v>
      </c>
      <c r="R2666" s="66">
        <v>2</v>
      </c>
      <c r="S2666" s="66">
        <v>0</v>
      </c>
      <c r="U2666" s="66">
        <v>0</v>
      </c>
      <c r="W2666" s="66">
        <f>IF(Notes!B$31=1,IF(BR2666&gt;0,BR2666-P2666-SUM(R2666:V2666)-SUM(X2666:AL2666),SUM(BS2666:BY2666)),SUM(BS2666:BY2666))</f>
        <v>0</v>
      </c>
      <c r="Y2666" s="66">
        <v>0</v>
      </c>
      <c r="AA2666" s="66">
        <v>0</v>
      </c>
      <c r="AN2666" s="7">
        <f>IF(Q2666&gt;0,RANK(Q2666,(N2666:P2666,Q2666:AE2666)),0)</f>
        <v>3</v>
      </c>
      <c r="AO2666" s="7">
        <f>IF(R2666&gt;0,RANK(R2666,(N2666:P2666,Q2666:AE2666)),0)</f>
        <v>4</v>
      </c>
      <c r="AP2666" s="7">
        <f>IF(T2666&gt;0,RANK(T2666,(N2666:P2666,Q2666:AE2666)),0)</f>
        <v>0</v>
      </c>
      <c r="AQ2666" s="7">
        <f>IF(S2666&gt;0,RANK(S2666,(N2666:P2666,Q2666:AE2666)),0)</f>
        <v>0</v>
      </c>
      <c r="AR2666" s="2">
        <f t="shared" si="1025"/>
        <v>1.3389121338912133E-2</v>
      </c>
      <c r="AS2666" s="2">
        <f t="shared" si="1026"/>
        <v>1.6736401673640166E-3</v>
      </c>
      <c r="AT2666" s="2">
        <f t="shared" si="1027"/>
        <v>0</v>
      </c>
      <c r="AU2666" s="2">
        <f t="shared" si="1028"/>
        <v>0</v>
      </c>
      <c r="AW2666" t="s">
        <v>3277</v>
      </c>
      <c r="AX2666" t="s">
        <v>3197</v>
      </c>
      <c r="AY2666">
        <v>13</v>
      </c>
      <c r="BA2666" s="119">
        <v>48</v>
      </c>
      <c r="BB2666" s="121">
        <v>87</v>
      </c>
      <c r="BC2666" s="125">
        <f t="shared" si="1031"/>
        <v>48087</v>
      </c>
      <c r="BE2666" s="7" t="s">
        <v>228</v>
      </c>
      <c r="BS2666" s="1">
        <v>0</v>
      </c>
    </row>
    <row r="2667" spans="1:71" hidden="1" outlineLevel="1">
      <c r="A2667" t="s">
        <v>1296</v>
      </c>
      <c r="B2667" t="s">
        <v>3197</v>
      </c>
      <c r="C2667" s="1">
        <f t="shared" si="1020"/>
        <v>8353</v>
      </c>
      <c r="D2667" s="7">
        <f>IF(N2667&gt;0, RANK(N2667,(N2667:P2667,Q2667:AE2667)),0)</f>
        <v>2</v>
      </c>
      <c r="E2667" s="7">
        <f>IF(O2667&gt;0,RANK(O2667,(N2667:P2667,Q2667:AE2667)),0)</f>
        <v>1</v>
      </c>
      <c r="F2667" s="7">
        <f>IF(P2667&gt;0,RANK(P2667,(N2667:P2667,Q2667:AE2667)),0)</f>
        <v>0</v>
      </c>
      <c r="G2667" s="1">
        <f t="shared" si="1029"/>
        <v>3287</v>
      </c>
      <c r="H2667" s="2">
        <f t="shared" si="1030"/>
        <v>0.39351131330061057</v>
      </c>
      <c r="I2667" s="2"/>
      <c r="J2667" s="2">
        <f t="shared" si="1021"/>
        <v>0.30025140668023464</v>
      </c>
      <c r="K2667" s="2">
        <f t="shared" si="1022"/>
        <v>0.69376271998084516</v>
      </c>
      <c r="L2667" s="2">
        <f t="shared" si="1023"/>
        <v>0</v>
      </c>
      <c r="M2667" s="2">
        <f t="shared" si="1024"/>
        <v>5.9858733389202001E-3</v>
      </c>
      <c r="N2667" s="66">
        <v>2508</v>
      </c>
      <c r="O2667" s="66">
        <v>5795</v>
      </c>
      <c r="P2667" s="66">
        <v>0</v>
      </c>
      <c r="Q2667" s="66">
        <v>38</v>
      </c>
      <c r="R2667" s="66">
        <v>1</v>
      </c>
      <c r="S2667" s="66">
        <v>4</v>
      </c>
      <c r="U2667" s="66">
        <v>0</v>
      </c>
      <c r="W2667" s="66">
        <f>IF(Notes!B$31=1,IF(BR2667&gt;0,BR2667-P2667-SUM(R2667:V2667)-SUM(X2667:AL2667),SUM(BS2667:BY2667)),SUM(BS2667:BY2667))</f>
        <v>7</v>
      </c>
      <c r="Y2667" s="66">
        <v>0</v>
      </c>
      <c r="AA2667" s="66">
        <v>0</v>
      </c>
      <c r="AN2667" s="7">
        <f>IF(Q2667&gt;0,RANK(Q2667,(N2667:P2667,Q2667:AE2667)),0)</f>
        <v>3</v>
      </c>
      <c r="AO2667" s="7">
        <f>IF(R2667&gt;0,RANK(R2667,(N2667:P2667,Q2667:AE2667)),0)</f>
        <v>6</v>
      </c>
      <c r="AP2667" s="7">
        <f>IF(T2667&gt;0,RANK(T2667,(N2667:P2667,Q2667:AE2667)),0)</f>
        <v>0</v>
      </c>
      <c r="AQ2667" s="7">
        <f>IF(S2667&gt;0,RANK(S2667,(N2667:P2667,Q2667:AE2667)),0)</f>
        <v>5</v>
      </c>
      <c r="AR2667" s="2">
        <f t="shared" si="1025"/>
        <v>4.5492637375793132E-3</v>
      </c>
      <c r="AS2667" s="2">
        <f t="shared" si="1026"/>
        <v>1.1971746677840296E-4</v>
      </c>
      <c r="AT2667" s="2">
        <f t="shared" si="1027"/>
        <v>0</v>
      </c>
      <c r="AU2667" s="2">
        <f t="shared" si="1028"/>
        <v>4.7886986711361186E-4</v>
      </c>
      <c r="AW2667" t="s">
        <v>1296</v>
      </c>
      <c r="AX2667" t="s">
        <v>3197</v>
      </c>
      <c r="AY2667">
        <v>15</v>
      </c>
      <c r="BA2667" s="119">
        <v>48</v>
      </c>
      <c r="BB2667" s="121">
        <v>89</v>
      </c>
      <c r="BC2667" s="125">
        <f t="shared" si="1031"/>
        <v>48089</v>
      </c>
      <c r="BE2667" s="7" t="s">
        <v>228</v>
      </c>
      <c r="BS2667" s="1">
        <v>7</v>
      </c>
    </row>
    <row r="2668" spans="1:71" hidden="1" outlineLevel="1">
      <c r="A2668" t="s">
        <v>3313</v>
      </c>
      <c r="B2668" t="s">
        <v>3197</v>
      </c>
      <c r="C2668" s="1">
        <f t="shared" si="1020"/>
        <v>48158</v>
      </c>
      <c r="D2668" s="7">
        <f>IF(N2668&gt;0, RANK(N2668,(N2668:P2668,Q2668:AE2668)),0)</f>
        <v>2</v>
      </c>
      <c r="E2668" s="7">
        <f>IF(O2668&gt;0,RANK(O2668,(N2668:P2668,Q2668:AE2668)),0)</f>
        <v>1</v>
      </c>
      <c r="F2668" s="7">
        <f>IF(P2668&gt;0,RANK(P2668,(N2668:P2668,Q2668:AE2668)),0)</f>
        <v>5</v>
      </c>
      <c r="G2668" s="1">
        <f t="shared" si="1029"/>
        <v>22849</v>
      </c>
      <c r="H2668" s="2">
        <f t="shared" si="1030"/>
        <v>0.47445907222060718</v>
      </c>
      <c r="I2668" s="2"/>
      <c r="J2668" s="2">
        <f t="shared" si="1021"/>
        <v>0.25715353627642346</v>
      </c>
      <c r="K2668" s="2">
        <f t="shared" si="1022"/>
        <v>0.73161260849703058</v>
      </c>
      <c r="L2668" s="2">
        <f t="shared" si="1023"/>
        <v>1.1420740063956144E-3</v>
      </c>
      <c r="M2668" s="2">
        <f t="shared" si="1024"/>
        <v>1.0091781220150349E-2</v>
      </c>
      <c r="N2668" s="66">
        <v>12384</v>
      </c>
      <c r="O2668" s="66">
        <v>35233</v>
      </c>
      <c r="P2668" s="66">
        <v>55</v>
      </c>
      <c r="Q2668" s="66">
        <v>393</v>
      </c>
      <c r="R2668" s="66">
        <v>3</v>
      </c>
      <c r="S2668" s="66">
        <v>61</v>
      </c>
      <c r="U2668" s="66">
        <v>5</v>
      </c>
      <c r="W2668" s="66">
        <f>IF(Notes!B$31=1,IF(BR2668&gt;0,BR2668-P2668-SUM(R2668:V2668)-SUM(X2668:AL2668),SUM(BS2668:BY2668)),SUM(BS2668:BY2668))</f>
        <v>0</v>
      </c>
      <c r="Y2668" s="66">
        <v>24</v>
      </c>
      <c r="AA2668" s="66">
        <v>0</v>
      </c>
      <c r="AN2668" s="7">
        <f>IF(Q2668&gt;0,RANK(Q2668,(N2668:P2668,Q2668:AE2668)),0)</f>
        <v>3</v>
      </c>
      <c r="AO2668" s="7">
        <f>IF(R2668&gt;0,RANK(R2668,(N2668:P2668,Q2668:AE2668)),0)</f>
        <v>8</v>
      </c>
      <c r="AP2668" s="7">
        <f>IF(T2668&gt;0,RANK(T2668,(N2668:P2668,Q2668:AE2668)),0)</f>
        <v>0</v>
      </c>
      <c r="AQ2668" s="7">
        <f>IF(S2668&gt;0,RANK(S2668,(N2668:P2668,Q2668:AE2668)),0)</f>
        <v>4</v>
      </c>
      <c r="AR2668" s="2">
        <f t="shared" si="1025"/>
        <v>8.1606379002450262E-3</v>
      </c>
      <c r="AS2668" s="2">
        <f t="shared" si="1026"/>
        <v>6.2294945803397146E-5</v>
      </c>
      <c r="AT2668" s="2">
        <f t="shared" si="1027"/>
        <v>0</v>
      </c>
      <c r="AU2668" s="2">
        <f t="shared" si="1028"/>
        <v>1.2666638980024087E-3</v>
      </c>
      <c r="AW2668" t="s">
        <v>3313</v>
      </c>
      <c r="AX2668" t="s">
        <v>3197</v>
      </c>
      <c r="AY2668">
        <v>0</v>
      </c>
      <c r="BA2668" s="119">
        <v>48</v>
      </c>
      <c r="BB2668" s="121">
        <v>91</v>
      </c>
      <c r="BC2668" s="125">
        <f t="shared" si="1031"/>
        <v>48091</v>
      </c>
      <c r="BE2668" s="7" t="s">
        <v>228</v>
      </c>
      <c r="BR2668" s="105">
        <v>251</v>
      </c>
      <c r="BS2668" s="1">
        <v>0</v>
      </c>
    </row>
    <row r="2669" spans="1:71" hidden="1" outlineLevel="1">
      <c r="A2669" t="s">
        <v>1964</v>
      </c>
      <c r="B2669" t="s">
        <v>3197</v>
      </c>
      <c r="C2669" s="1">
        <f t="shared" si="1020"/>
        <v>5217</v>
      </c>
      <c r="D2669" s="7">
        <f>IF(N2669&gt;0, RANK(N2669,(N2669:P2669,Q2669:AE2669)),0)</f>
        <v>2</v>
      </c>
      <c r="E2669" s="7">
        <f>IF(O2669&gt;0,RANK(O2669,(N2669:P2669,Q2669:AE2669)),0)</f>
        <v>1</v>
      </c>
      <c r="F2669" s="7">
        <f>IF(P2669&gt;0,RANK(P2669,(N2669:P2669,Q2669:AE2669)),0)</f>
        <v>5</v>
      </c>
      <c r="G2669" s="1">
        <f t="shared" si="1029"/>
        <v>2479</v>
      </c>
      <c r="H2669" s="2">
        <f t="shared" si="1030"/>
        <v>0.47517730496453903</v>
      </c>
      <c r="I2669" s="2"/>
      <c r="J2669" s="2">
        <f t="shared" si="1021"/>
        <v>0.25570251102165997</v>
      </c>
      <c r="K2669" s="2">
        <f t="shared" si="1022"/>
        <v>0.730879815986199</v>
      </c>
      <c r="L2669" s="2">
        <f t="shared" si="1023"/>
        <v>7.667241709794901E-4</v>
      </c>
      <c r="M2669" s="2">
        <f t="shared" si="1024"/>
        <v>1.2650948821161537E-2</v>
      </c>
      <c r="N2669" s="66">
        <v>1334</v>
      </c>
      <c r="O2669" s="66">
        <v>3813</v>
      </c>
      <c r="P2669" s="66">
        <v>4</v>
      </c>
      <c r="Q2669" s="66">
        <v>57</v>
      </c>
      <c r="R2669" s="66">
        <v>0</v>
      </c>
      <c r="S2669" s="66">
        <v>5</v>
      </c>
      <c r="U2669" s="66">
        <v>0</v>
      </c>
      <c r="W2669" s="66">
        <f>IF(Notes!B$31=1,IF(BR2669&gt;0,BR2669-P2669-SUM(R2669:V2669)-SUM(X2669:AL2669),SUM(BS2669:BY2669)),SUM(BS2669:BY2669))</f>
        <v>1</v>
      </c>
      <c r="Y2669" s="66">
        <v>2</v>
      </c>
      <c r="AA2669" s="66">
        <v>1</v>
      </c>
      <c r="AN2669" s="7">
        <f>IF(Q2669&gt;0,RANK(Q2669,(N2669:P2669,Q2669:AE2669)),0)</f>
        <v>3</v>
      </c>
      <c r="AO2669" s="7">
        <f>IF(R2669&gt;0,RANK(R2669,(N2669:P2669,Q2669:AE2669)),0)</f>
        <v>0</v>
      </c>
      <c r="AP2669" s="7">
        <f>IF(T2669&gt;0,RANK(T2669,(N2669:P2669,Q2669:AE2669)),0)</f>
        <v>0</v>
      </c>
      <c r="AQ2669" s="7">
        <f>IF(S2669&gt;0,RANK(S2669,(N2669:P2669,Q2669:AE2669)),0)</f>
        <v>4</v>
      </c>
      <c r="AR2669" s="2">
        <f t="shared" si="1025"/>
        <v>1.0925819436457734E-2</v>
      </c>
      <c r="AS2669" s="2">
        <f t="shared" si="1026"/>
        <v>0</v>
      </c>
      <c r="AT2669" s="2">
        <f t="shared" si="1027"/>
        <v>0</v>
      </c>
      <c r="AU2669" s="2">
        <f t="shared" si="1028"/>
        <v>9.5840521372436271E-4</v>
      </c>
      <c r="AW2669" t="s">
        <v>1964</v>
      </c>
      <c r="AX2669" t="s">
        <v>3197</v>
      </c>
      <c r="AY2669">
        <v>11</v>
      </c>
      <c r="BA2669" s="119">
        <v>48</v>
      </c>
      <c r="BB2669" s="121">
        <v>93</v>
      </c>
      <c r="BC2669" s="125">
        <f t="shared" si="1031"/>
        <v>48093</v>
      </c>
      <c r="BE2669" s="7" t="s">
        <v>228</v>
      </c>
      <c r="BS2669" s="1">
        <v>1</v>
      </c>
    </row>
    <row r="2670" spans="1:71" hidden="1" outlineLevel="1">
      <c r="A2670" t="s">
        <v>835</v>
      </c>
      <c r="B2670" t="s">
        <v>3197</v>
      </c>
      <c r="C2670" s="1">
        <f t="shared" si="1020"/>
        <v>1077</v>
      </c>
      <c r="D2670" s="7">
        <f>IF(N2670&gt;0, RANK(N2670,(N2670:P2670,Q2670:AE2670)),0)</f>
        <v>2</v>
      </c>
      <c r="E2670" s="7">
        <f>IF(O2670&gt;0,RANK(O2670,(N2670:P2670,Q2670:AE2670)),0)</f>
        <v>1</v>
      </c>
      <c r="F2670" s="7">
        <f>IF(P2670&gt;0,RANK(P2670,(N2670:P2670,Q2670:AE2670)),0)</f>
        <v>0</v>
      </c>
      <c r="G2670" s="1">
        <f t="shared" si="1029"/>
        <v>550</v>
      </c>
      <c r="H2670" s="2">
        <f t="shared" si="1030"/>
        <v>0.51067780872794799</v>
      </c>
      <c r="I2670" s="2"/>
      <c r="J2670" s="2">
        <f t="shared" si="1021"/>
        <v>0.23862581244196843</v>
      </c>
      <c r="K2670" s="2">
        <f t="shared" si="1022"/>
        <v>0.74930362116991645</v>
      </c>
      <c r="L2670" s="2">
        <f t="shared" si="1023"/>
        <v>0</v>
      </c>
      <c r="M2670" s="2">
        <f t="shared" si="1024"/>
        <v>1.20705663881151E-2</v>
      </c>
      <c r="N2670" s="66">
        <v>257</v>
      </c>
      <c r="O2670" s="66">
        <v>807</v>
      </c>
      <c r="P2670" s="66">
        <v>0</v>
      </c>
      <c r="Q2670" s="66">
        <v>11</v>
      </c>
      <c r="R2670" s="66">
        <v>0</v>
      </c>
      <c r="S2670" s="66">
        <v>2</v>
      </c>
      <c r="U2670" s="66">
        <v>0</v>
      </c>
      <c r="W2670" s="66">
        <f>IF(Notes!B$31=1,IF(BR2670&gt;0,BR2670-P2670-SUM(R2670:V2670)-SUM(X2670:AL2670),SUM(BS2670:BY2670)),SUM(BS2670:BY2670))</f>
        <v>0</v>
      </c>
      <c r="Y2670" s="66">
        <v>0</v>
      </c>
      <c r="AA2670" s="66">
        <v>0</v>
      </c>
      <c r="AN2670" s="7">
        <f>IF(Q2670&gt;0,RANK(Q2670,(N2670:P2670,Q2670:AE2670)),0)</f>
        <v>3</v>
      </c>
      <c r="AO2670" s="7">
        <f>IF(R2670&gt;0,RANK(R2670,(N2670:P2670,Q2670:AE2670)),0)</f>
        <v>0</v>
      </c>
      <c r="AP2670" s="7">
        <f>IF(T2670&gt;0,RANK(T2670,(N2670:P2670,Q2670:AE2670)),0)</f>
        <v>0</v>
      </c>
      <c r="AQ2670" s="7">
        <f>IF(S2670&gt;0,RANK(S2670,(N2670:P2670,Q2670:AE2670)),0)</f>
        <v>4</v>
      </c>
      <c r="AR2670" s="2">
        <f t="shared" si="1025"/>
        <v>1.021355617455896E-2</v>
      </c>
      <c r="AS2670" s="2">
        <f t="shared" si="1026"/>
        <v>0</v>
      </c>
      <c r="AT2670" s="2">
        <f t="shared" si="1027"/>
        <v>0</v>
      </c>
      <c r="AU2670" s="2">
        <f t="shared" si="1028"/>
        <v>1.8570102135561746E-3</v>
      </c>
      <c r="AW2670" t="s">
        <v>835</v>
      </c>
      <c r="AX2670" t="s">
        <v>3197</v>
      </c>
      <c r="AY2670">
        <v>11</v>
      </c>
      <c r="BA2670" s="119">
        <v>48</v>
      </c>
      <c r="BB2670" s="121">
        <v>95</v>
      </c>
      <c r="BC2670" s="125">
        <f t="shared" si="1031"/>
        <v>48095</v>
      </c>
      <c r="BE2670" s="7" t="s">
        <v>228</v>
      </c>
      <c r="BS2670" s="1">
        <v>0</v>
      </c>
    </row>
    <row r="2671" spans="1:71" hidden="1" outlineLevel="1">
      <c r="A2671" t="s">
        <v>1201</v>
      </c>
      <c r="B2671" t="s">
        <v>3197</v>
      </c>
      <c r="C2671" s="1">
        <f t="shared" si="1020"/>
        <v>15032</v>
      </c>
      <c r="D2671" s="7">
        <f>IF(N2671&gt;0, RANK(N2671,(N2671:P2671,Q2671:AE2671)),0)</f>
        <v>2</v>
      </c>
      <c r="E2671" s="7">
        <f>IF(O2671&gt;0,RANK(O2671,(N2671:P2671,Q2671:AE2671)),0)</f>
        <v>1</v>
      </c>
      <c r="F2671" s="7">
        <f>IF(P2671&gt;0,RANK(P2671,(N2671:P2671,Q2671:AE2671)),0)</f>
        <v>0</v>
      </c>
      <c r="G2671" s="1">
        <f t="shared" si="1029"/>
        <v>8820</v>
      </c>
      <c r="H2671" s="2">
        <f t="shared" si="1030"/>
        <v>0.58674827035657262</v>
      </c>
      <c r="I2671" s="2"/>
      <c r="J2671" s="2">
        <f t="shared" si="1021"/>
        <v>0.20296700372538584</v>
      </c>
      <c r="K2671" s="2">
        <f t="shared" si="1022"/>
        <v>0.78971527408195852</v>
      </c>
      <c r="L2671" s="2">
        <f t="shared" si="1023"/>
        <v>0</v>
      </c>
      <c r="M2671" s="2">
        <f t="shared" si="1024"/>
        <v>7.3177221926555847E-3</v>
      </c>
      <c r="N2671" s="66">
        <v>3051</v>
      </c>
      <c r="O2671" s="66">
        <v>11871</v>
      </c>
      <c r="P2671" s="66">
        <v>0</v>
      </c>
      <c r="Q2671" s="66">
        <v>102</v>
      </c>
      <c r="R2671" s="66">
        <v>1</v>
      </c>
      <c r="S2671" s="66">
        <v>6</v>
      </c>
      <c r="U2671" s="66">
        <v>1</v>
      </c>
      <c r="W2671" s="66">
        <f>IF(Notes!B$31=1,IF(BR2671&gt;0,BR2671-P2671-SUM(R2671:V2671)-SUM(X2671:AL2671),SUM(BS2671:BY2671)),SUM(BS2671:BY2671))</f>
        <v>0</v>
      </c>
      <c r="Y2671" s="66">
        <v>0</v>
      </c>
      <c r="AA2671" s="66">
        <v>0</v>
      </c>
      <c r="AN2671" s="7">
        <f>IF(Q2671&gt;0,RANK(Q2671,(N2671:P2671,Q2671:AE2671)),0)</f>
        <v>3</v>
      </c>
      <c r="AO2671" s="7">
        <f>IF(R2671&gt;0,RANK(R2671,(N2671:P2671,Q2671:AE2671)),0)</f>
        <v>5</v>
      </c>
      <c r="AP2671" s="7">
        <f>IF(T2671&gt;0,RANK(T2671,(N2671:P2671,Q2671:AE2671)),0)</f>
        <v>0</v>
      </c>
      <c r="AQ2671" s="7">
        <f>IF(S2671&gt;0,RANK(S2671,(N2671:P2671,Q2671:AE2671)),0)</f>
        <v>4</v>
      </c>
      <c r="AR2671" s="2">
        <f t="shared" si="1025"/>
        <v>6.785524215007983E-3</v>
      </c>
      <c r="AS2671" s="2">
        <f t="shared" si="1026"/>
        <v>6.6524747205960614E-5</v>
      </c>
      <c r="AT2671" s="2">
        <f t="shared" si="1027"/>
        <v>0</v>
      </c>
      <c r="AU2671" s="2">
        <f t="shared" si="1028"/>
        <v>3.9914848323576368E-4</v>
      </c>
      <c r="AW2671" t="s">
        <v>1201</v>
      </c>
      <c r="AX2671" t="s">
        <v>3197</v>
      </c>
      <c r="AY2671">
        <v>0</v>
      </c>
      <c r="BA2671" s="119">
        <v>48</v>
      </c>
      <c r="BB2671" s="121">
        <v>97</v>
      </c>
      <c r="BC2671" s="125">
        <f t="shared" si="1031"/>
        <v>48097</v>
      </c>
      <c r="BE2671" s="7" t="s">
        <v>228</v>
      </c>
      <c r="BR2671" s="1">
        <v>30</v>
      </c>
      <c r="BS2671" s="1">
        <v>0</v>
      </c>
    </row>
    <row r="2672" spans="1:71" hidden="1" outlineLevel="1">
      <c r="A2672" t="s">
        <v>948</v>
      </c>
      <c r="B2672" t="s">
        <v>3197</v>
      </c>
      <c r="C2672" s="1">
        <f t="shared" si="1020"/>
        <v>18332</v>
      </c>
      <c r="D2672" s="7">
        <f>IF(N2672&gt;0, RANK(N2672,(N2672:P2672,Q2672:AE2672)),0)</f>
        <v>2</v>
      </c>
      <c r="E2672" s="7">
        <f>IF(O2672&gt;0,RANK(O2672,(N2672:P2672,Q2672:AE2672)),0)</f>
        <v>1</v>
      </c>
      <c r="F2672" s="7">
        <f>IF(P2672&gt;0,RANK(P2672,(N2672:P2672,Q2672:AE2672)),0)</f>
        <v>5</v>
      </c>
      <c r="G2672" s="1">
        <f t="shared" si="1029"/>
        <v>4931</v>
      </c>
      <c r="H2672" s="2">
        <f t="shared" si="1030"/>
        <v>0.26898319877809296</v>
      </c>
      <c r="I2672" s="2"/>
      <c r="J2672" s="2">
        <f t="shared" si="1021"/>
        <v>0.36106262273619899</v>
      </c>
      <c r="K2672" s="2">
        <f t="shared" si="1022"/>
        <v>0.630045821514292</v>
      </c>
      <c r="L2672" s="2">
        <f t="shared" si="1023"/>
        <v>7.6369190486580841E-4</v>
      </c>
      <c r="M2672" s="2">
        <f t="shared" si="1024"/>
        <v>8.1278638446431427E-3</v>
      </c>
      <c r="N2672" s="66">
        <v>6619</v>
      </c>
      <c r="O2672" s="66">
        <v>11550</v>
      </c>
      <c r="P2672" s="66">
        <v>14</v>
      </c>
      <c r="Q2672" s="66">
        <v>132</v>
      </c>
      <c r="R2672" s="66">
        <v>1</v>
      </c>
      <c r="S2672" s="66">
        <v>15</v>
      </c>
      <c r="U2672" s="66">
        <v>0</v>
      </c>
      <c r="W2672" s="66">
        <f>IF(Notes!B$31=1,IF(BR2672&gt;0,BR2672-P2672-SUM(R2672:V2672)-SUM(X2672:AL2672),SUM(BS2672:BY2672)),SUM(BS2672:BY2672))</f>
        <v>0</v>
      </c>
      <c r="Y2672" s="66">
        <v>0</v>
      </c>
      <c r="AA2672" s="66">
        <v>1</v>
      </c>
      <c r="AN2672" s="7">
        <f>IF(Q2672&gt;0,RANK(Q2672,(N2672:P2672,Q2672:AE2672)),0)</f>
        <v>3</v>
      </c>
      <c r="AO2672" s="7">
        <f>IF(R2672&gt;0,RANK(R2672,(N2672:P2672,Q2672:AE2672)),0)</f>
        <v>6</v>
      </c>
      <c r="AP2672" s="7">
        <f>IF(T2672&gt;0,RANK(T2672,(N2672:P2672,Q2672:AE2672)),0)</f>
        <v>0</v>
      </c>
      <c r="AQ2672" s="7">
        <f>IF(S2672&gt;0,RANK(S2672,(N2672:P2672,Q2672:AE2672)),0)</f>
        <v>4</v>
      </c>
      <c r="AR2672" s="2">
        <f t="shared" si="1025"/>
        <v>7.2005236744490508E-3</v>
      </c>
      <c r="AS2672" s="2">
        <f t="shared" si="1026"/>
        <v>5.4549421776129175E-5</v>
      </c>
      <c r="AT2672" s="2">
        <f t="shared" si="1027"/>
        <v>0</v>
      </c>
      <c r="AU2672" s="2">
        <f t="shared" si="1028"/>
        <v>8.1824132664193761E-4</v>
      </c>
      <c r="AW2672" t="s">
        <v>948</v>
      </c>
      <c r="AX2672" t="s">
        <v>3197</v>
      </c>
      <c r="AY2672">
        <v>31</v>
      </c>
      <c r="BA2672" s="119">
        <v>48</v>
      </c>
      <c r="BB2672" s="121">
        <v>99</v>
      </c>
      <c r="BC2672" s="125">
        <f t="shared" si="1031"/>
        <v>48099</v>
      </c>
      <c r="BE2672" s="7" t="s">
        <v>228</v>
      </c>
      <c r="BS2672" s="1">
        <v>0</v>
      </c>
    </row>
    <row r="2673" spans="1:71" hidden="1" outlineLevel="1">
      <c r="A2673" t="s">
        <v>949</v>
      </c>
      <c r="B2673" t="s">
        <v>3197</v>
      </c>
      <c r="C2673" s="1">
        <f t="shared" si="1020"/>
        <v>705</v>
      </c>
      <c r="D2673" s="7">
        <f>IF(N2673&gt;0, RANK(N2673,(N2673:P2673,Q2673:AE2673)),0)</f>
        <v>2</v>
      </c>
      <c r="E2673" s="7">
        <f>IF(O2673&gt;0,RANK(O2673,(N2673:P2673,Q2673:AE2673)),0)</f>
        <v>1</v>
      </c>
      <c r="F2673" s="7">
        <f>IF(P2673&gt;0,RANK(P2673,(N2673:P2673,Q2673:AE2673)),0)</f>
        <v>0</v>
      </c>
      <c r="G2673" s="1">
        <f t="shared" si="1029"/>
        <v>322</v>
      </c>
      <c r="H2673" s="2">
        <f t="shared" si="1030"/>
        <v>0.45673758865248226</v>
      </c>
      <c r="I2673" s="2"/>
      <c r="J2673" s="2">
        <f t="shared" si="1021"/>
        <v>0.2652482269503546</v>
      </c>
      <c r="K2673" s="2">
        <f t="shared" si="1022"/>
        <v>0.72198581560283692</v>
      </c>
      <c r="L2673" s="2">
        <f t="shared" si="1023"/>
        <v>0</v>
      </c>
      <c r="M2673" s="2">
        <f t="shared" si="1024"/>
        <v>1.2765957446808418E-2</v>
      </c>
      <c r="N2673" s="66">
        <v>187</v>
      </c>
      <c r="O2673" s="66">
        <v>509</v>
      </c>
      <c r="P2673" s="66">
        <v>0</v>
      </c>
      <c r="Q2673" s="66">
        <v>9</v>
      </c>
      <c r="R2673" s="66">
        <v>0</v>
      </c>
      <c r="S2673" s="66">
        <v>0</v>
      </c>
      <c r="U2673" s="66">
        <v>0</v>
      </c>
      <c r="W2673" s="66">
        <f>IF(Notes!B$31=1,IF(BR2673&gt;0,BR2673-P2673-SUM(R2673:V2673)-SUM(X2673:AL2673),SUM(BS2673:BY2673)),SUM(BS2673:BY2673))</f>
        <v>0</v>
      </c>
      <c r="Y2673" s="66">
        <v>0</v>
      </c>
      <c r="AA2673" s="66">
        <v>0</v>
      </c>
      <c r="AN2673" s="7">
        <f>IF(Q2673&gt;0,RANK(Q2673,(N2673:P2673,Q2673:AE2673)),0)</f>
        <v>3</v>
      </c>
      <c r="AO2673" s="7">
        <f>IF(R2673&gt;0,RANK(R2673,(N2673:P2673,Q2673:AE2673)),0)</f>
        <v>0</v>
      </c>
      <c r="AP2673" s="7">
        <f>IF(T2673&gt;0,RANK(T2673,(N2673:P2673,Q2673:AE2673)),0)</f>
        <v>0</v>
      </c>
      <c r="AQ2673" s="7">
        <f>IF(S2673&gt;0,RANK(S2673,(N2673:P2673,Q2673:AE2673)),0)</f>
        <v>0</v>
      </c>
      <c r="AR2673" s="2">
        <f t="shared" si="1025"/>
        <v>1.276595744680851E-2</v>
      </c>
      <c r="AS2673" s="2">
        <f t="shared" si="1026"/>
        <v>0</v>
      </c>
      <c r="AT2673" s="2">
        <f t="shared" si="1027"/>
        <v>0</v>
      </c>
      <c r="AU2673" s="2">
        <f t="shared" si="1028"/>
        <v>0</v>
      </c>
      <c r="AW2673" t="s">
        <v>949</v>
      </c>
      <c r="AX2673" t="s">
        <v>3197</v>
      </c>
      <c r="AY2673">
        <v>13</v>
      </c>
      <c r="BA2673" s="119">
        <v>48</v>
      </c>
      <c r="BB2673" s="121">
        <v>101</v>
      </c>
      <c r="BC2673" s="125">
        <f t="shared" si="1031"/>
        <v>48101</v>
      </c>
      <c r="BE2673" s="7" t="s">
        <v>228</v>
      </c>
      <c r="BS2673" s="1">
        <v>0</v>
      </c>
    </row>
    <row r="2674" spans="1:71" hidden="1" outlineLevel="1">
      <c r="A2674" t="s">
        <v>472</v>
      </c>
      <c r="B2674" t="s">
        <v>3197</v>
      </c>
      <c r="C2674" s="1">
        <f t="shared" si="1020"/>
        <v>1454</v>
      </c>
      <c r="D2674" s="7">
        <f>IF(N2674&gt;0, RANK(N2674,(N2674:P2674,Q2674:AE2674)),0)</f>
        <v>2</v>
      </c>
      <c r="E2674" s="7">
        <f>IF(O2674&gt;0,RANK(O2674,(N2674:P2674,Q2674:AE2674)),0)</f>
        <v>1</v>
      </c>
      <c r="F2674" s="7">
        <f>IF(P2674&gt;0,RANK(P2674,(N2674:P2674,Q2674:AE2674)),0)</f>
        <v>0</v>
      </c>
      <c r="G2674" s="1">
        <f t="shared" si="1029"/>
        <v>800</v>
      </c>
      <c r="H2674" s="2">
        <f t="shared" si="1030"/>
        <v>0.55020632737276476</v>
      </c>
      <c r="I2674" s="2"/>
      <c r="J2674" s="2">
        <f t="shared" si="1021"/>
        <v>0.21939477303988997</v>
      </c>
      <c r="K2674" s="2">
        <f t="shared" si="1022"/>
        <v>0.76960110041265473</v>
      </c>
      <c r="L2674" s="2">
        <f t="shared" si="1023"/>
        <v>0</v>
      </c>
      <c r="M2674" s="2">
        <f t="shared" si="1024"/>
        <v>1.1004126547455306E-2</v>
      </c>
      <c r="N2674" s="66">
        <v>319</v>
      </c>
      <c r="O2674" s="66">
        <v>1119</v>
      </c>
      <c r="P2674" s="66">
        <v>0</v>
      </c>
      <c r="Q2674" s="66">
        <v>16</v>
      </c>
      <c r="R2674" s="66">
        <v>0</v>
      </c>
      <c r="S2674" s="66">
        <v>0</v>
      </c>
      <c r="U2674" s="66">
        <v>0</v>
      </c>
      <c r="W2674" s="66">
        <f>IF(Notes!B$31=1,IF(BR2674&gt;0,BR2674-P2674-SUM(R2674:V2674)-SUM(X2674:AL2674),SUM(BS2674:BY2674)),SUM(BS2674:BY2674))</f>
        <v>0</v>
      </c>
      <c r="Y2674" s="66">
        <v>0</v>
      </c>
      <c r="AA2674" s="66">
        <v>0</v>
      </c>
      <c r="AN2674" s="7">
        <f>IF(Q2674&gt;0,RANK(Q2674,(N2674:P2674,Q2674:AE2674)),0)</f>
        <v>3</v>
      </c>
      <c r="AO2674" s="7">
        <f>IF(R2674&gt;0,RANK(R2674,(N2674:P2674,Q2674:AE2674)),0)</f>
        <v>0</v>
      </c>
      <c r="AP2674" s="7">
        <f>IF(T2674&gt;0,RANK(T2674,(N2674:P2674,Q2674:AE2674)),0)</f>
        <v>0</v>
      </c>
      <c r="AQ2674" s="7">
        <f>IF(S2674&gt;0,RANK(S2674,(N2674:P2674,Q2674:AE2674)),0)</f>
        <v>0</v>
      </c>
      <c r="AR2674" s="2">
        <f t="shared" si="1025"/>
        <v>1.1004126547455296E-2</v>
      </c>
      <c r="AS2674" s="2">
        <f t="shared" si="1026"/>
        <v>0</v>
      </c>
      <c r="AT2674" s="2">
        <f t="shared" si="1027"/>
        <v>0</v>
      </c>
      <c r="AU2674" s="2">
        <f t="shared" si="1028"/>
        <v>0</v>
      </c>
      <c r="AW2674" t="s">
        <v>472</v>
      </c>
      <c r="AX2674" t="s">
        <v>3197</v>
      </c>
      <c r="AY2674">
        <v>11</v>
      </c>
      <c r="BA2674" s="119">
        <v>48</v>
      </c>
      <c r="BB2674" s="121">
        <v>103</v>
      </c>
      <c r="BC2674" s="125">
        <f t="shared" si="1031"/>
        <v>48103</v>
      </c>
      <c r="BE2674" s="7" t="s">
        <v>228</v>
      </c>
      <c r="BS2674" s="1">
        <v>0</v>
      </c>
    </row>
    <row r="2675" spans="1:71" hidden="1" outlineLevel="1">
      <c r="A2675" t="s">
        <v>2204</v>
      </c>
      <c r="B2675" t="s">
        <v>3197</v>
      </c>
      <c r="C2675" s="1">
        <f t="shared" si="1020"/>
        <v>1545</v>
      </c>
      <c r="D2675" s="7">
        <f>IF(N2675&gt;0, RANK(N2675,(N2675:P2675,Q2675:AE2675)),0)</f>
        <v>2</v>
      </c>
      <c r="E2675" s="7">
        <f>IF(O2675&gt;0,RANK(O2675,(N2675:P2675,Q2675:AE2675)),0)</f>
        <v>1</v>
      </c>
      <c r="F2675" s="7">
        <f>IF(P2675&gt;0,RANK(P2675,(N2675:P2675,Q2675:AE2675)),0)</f>
        <v>0</v>
      </c>
      <c r="G2675" s="1">
        <f t="shared" si="1029"/>
        <v>514</v>
      </c>
      <c r="H2675" s="2">
        <f t="shared" si="1030"/>
        <v>0.33268608414239481</v>
      </c>
      <c r="I2675" s="2"/>
      <c r="J2675" s="2">
        <f t="shared" si="1021"/>
        <v>0.3313915857605178</v>
      </c>
      <c r="K2675" s="2">
        <f t="shared" si="1022"/>
        <v>0.66407766990291262</v>
      </c>
      <c r="L2675" s="2">
        <f t="shared" si="1023"/>
        <v>0</v>
      </c>
      <c r="M2675" s="2">
        <f t="shared" si="1024"/>
        <v>4.5307443365695255E-3</v>
      </c>
      <c r="N2675" s="66">
        <v>512</v>
      </c>
      <c r="O2675" s="66">
        <v>1026</v>
      </c>
      <c r="P2675" s="66">
        <v>0</v>
      </c>
      <c r="Q2675" s="66">
        <v>7</v>
      </c>
      <c r="R2675" s="66">
        <v>0</v>
      </c>
      <c r="S2675" s="66">
        <v>0</v>
      </c>
      <c r="U2675" s="66">
        <v>0</v>
      </c>
      <c r="W2675" s="66">
        <f>IF(Notes!B$31=1,IF(BR2675&gt;0,BR2675-P2675-SUM(R2675:V2675)-SUM(X2675:AL2675),SUM(BS2675:BY2675)),SUM(BS2675:BY2675))</f>
        <v>0</v>
      </c>
      <c r="Y2675" s="66">
        <v>0</v>
      </c>
      <c r="AA2675" s="66">
        <v>0</v>
      </c>
      <c r="AN2675" s="7">
        <f>IF(Q2675&gt;0,RANK(Q2675,(N2675:P2675,Q2675:AE2675)),0)</f>
        <v>3</v>
      </c>
      <c r="AO2675" s="7">
        <f>IF(R2675&gt;0,RANK(R2675,(N2675:P2675,Q2675:AE2675)),0)</f>
        <v>0</v>
      </c>
      <c r="AP2675" s="7">
        <f>IF(T2675&gt;0,RANK(T2675,(N2675:P2675,Q2675:AE2675)),0)</f>
        <v>0</v>
      </c>
      <c r="AQ2675" s="7">
        <f>IF(S2675&gt;0,RANK(S2675,(N2675:P2675,Q2675:AE2675)),0)</f>
        <v>0</v>
      </c>
      <c r="AR2675" s="2">
        <f t="shared" si="1025"/>
        <v>4.5307443365695792E-3</v>
      </c>
      <c r="AS2675" s="2">
        <f t="shared" si="1026"/>
        <v>0</v>
      </c>
      <c r="AT2675" s="2">
        <f t="shared" si="1027"/>
        <v>0</v>
      </c>
      <c r="AU2675" s="2">
        <f t="shared" si="1028"/>
        <v>0</v>
      </c>
      <c r="AW2675" t="s">
        <v>2204</v>
      </c>
      <c r="AX2675" t="s">
        <v>3197</v>
      </c>
      <c r="AY2675">
        <v>23</v>
      </c>
      <c r="BA2675" s="119">
        <v>48</v>
      </c>
      <c r="BB2675" s="121">
        <v>105</v>
      </c>
      <c r="BC2675" s="125">
        <f t="shared" si="1031"/>
        <v>48105</v>
      </c>
      <c r="BE2675" s="7" t="s">
        <v>228</v>
      </c>
      <c r="BS2675" s="1">
        <v>0</v>
      </c>
    </row>
    <row r="2676" spans="1:71" hidden="1" outlineLevel="1">
      <c r="A2676" t="s">
        <v>1835</v>
      </c>
      <c r="B2676" t="s">
        <v>3197</v>
      </c>
      <c r="C2676" s="1">
        <f t="shared" si="1020"/>
        <v>1914</v>
      </c>
      <c r="D2676" s="7">
        <f>IF(N2676&gt;0, RANK(N2676,(N2676:P2676,Q2676:AE2676)),0)</f>
        <v>2</v>
      </c>
      <c r="E2676" s="7">
        <f>IF(O2676&gt;0,RANK(O2676,(N2676:P2676,Q2676:AE2676)),0)</f>
        <v>1</v>
      </c>
      <c r="F2676" s="7">
        <f>IF(P2676&gt;0,RANK(P2676,(N2676:P2676,Q2676:AE2676)),0)</f>
        <v>0</v>
      </c>
      <c r="G2676" s="1">
        <f t="shared" si="1029"/>
        <v>537</v>
      </c>
      <c r="H2676" s="2">
        <f t="shared" si="1030"/>
        <v>0.28056426332288403</v>
      </c>
      <c r="I2676" s="2"/>
      <c r="J2676" s="2">
        <f t="shared" si="1021"/>
        <v>0.35736677115987459</v>
      </c>
      <c r="K2676" s="2">
        <f t="shared" si="1022"/>
        <v>0.63793103448275867</v>
      </c>
      <c r="L2676" s="2">
        <f t="shared" si="1023"/>
        <v>0</v>
      </c>
      <c r="M2676" s="2">
        <f t="shared" si="1024"/>
        <v>4.7021943573667402E-3</v>
      </c>
      <c r="N2676" s="66">
        <v>684</v>
      </c>
      <c r="O2676" s="66">
        <v>1221</v>
      </c>
      <c r="P2676" s="66">
        <v>0</v>
      </c>
      <c r="Q2676" s="66">
        <v>9</v>
      </c>
      <c r="R2676" s="66">
        <v>0</v>
      </c>
      <c r="S2676" s="66">
        <v>0</v>
      </c>
      <c r="U2676" s="66">
        <v>0</v>
      </c>
      <c r="W2676" s="66">
        <f>IF(Notes!B$31=1,IF(BR2676&gt;0,BR2676-P2676-SUM(R2676:V2676)-SUM(X2676:AL2676),SUM(BS2676:BY2676)),SUM(BS2676:BY2676))</f>
        <v>0</v>
      </c>
      <c r="Y2676" s="66">
        <v>0</v>
      </c>
      <c r="AA2676" s="66">
        <v>0</v>
      </c>
      <c r="AN2676" s="7">
        <f>IF(Q2676&gt;0,RANK(Q2676,(N2676:P2676,Q2676:AE2676)),0)</f>
        <v>3</v>
      </c>
      <c r="AO2676" s="7">
        <f>IF(R2676&gt;0,RANK(R2676,(N2676:P2676,Q2676:AE2676)),0)</f>
        <v>0</v>
      </c>
      <c r="AP2676" s="7">
        <f>IF(T2676&gt;0,RANK(T2676,(N2676:P2676,Q2676:AE2676)),0)</f>
        <v>0</v>
      </c>
      <c r="AQ2676" s="7">
        <f>IF(S2676&gt;0,RANK(S2676,(N2676:P2676,Q2676:AE2676)),0)</f>
        <v>0</v>
      </c>
      <c r="AR2676" s="2">
        <f t="shared" si="1025"/>
        <v>4.7021943573667714E-3</v>
      </c>
      <c r="AS2676" s="2">
        <f t="shared" si="1026"/>
        <v>0</v>
      </c>
      <c r="AT2676" s="2">
        <f t="shared" si="1027"/>
        <v>0</v>
      </c>
      <c r="AU2676" s="2">
        <f t="shared" si="1028"/>
        <v>0</v>
      </c>
      <c r="AW2676" t="s">
        <v>1835</v>
      </c>
      <c r="AX2676" t="s">
        <v>3197</v>
      </c>
      <c r="AY2676">
        <v>13</v>
      </c>
      <c r="BA2676" s="119">
        <v>48</v>
      </c>
      <c r="BB2676" s="121">
        <v>107</v>
      </c>
      <c r="BC2676" s="125">
        <f t="shared" si="1031"/>
        <v>48107</v>
      </c>
      <c r="BE2676" s="7" t="s">
        <v>228</v>
      </c>
      <c r="BS2676" s="1">
        <v>0</v>
      </c>
    </row>
    <row r="2677" spans="1:71" hidden="1" outlineLevel="1">
      <c r="A2677" t="s">
        <v>1236</v>
      </c>
      <c r="B2677" t="s">
        <v>3197</v>
      </c>
      <c r="C2677" s="1">
        <f t="shared" si="1020"/>
        <v>759</v>
      </c>
      <c r="D2677" s="7">
        <f>IF(N2677&gt;0, RANK(N2677,(N2677:P2677,Q2677:AE2677)),0)</f>
        <v>1</v>
      </c>
      <c r="E2677" s="7">
        <f>IF(O2677&gt;0,RANK(O2677,(N2677:P2677,Q2677:AE2677)),0)</f>
        <v>2</v>
      </c>
      <c r="F2677" s="7">
        <f>IF(P2677&gt;0,RANK(P2677,(N2677:P2677,Q2677:AE2677)),0)</f>
        <v>0</v>
      </c>
      <c r="G2677" s="1">
        <f t="shared" si="1029"/>
        <v>235</v>
      </c>
      <c r="H2677" s="2">
        <f t="shared" si="1030"/>
        <v>0.30961791831357049</v>
      </c>
      <c r="I2677" s="2"/>
      <c r="J2677" s="2">
        <f t="shared" si="1021"/>
        <v>0.64822134387351782</v>
      </c>
      <c r="K2677" s="2">
        <f t="shared" si="1022"/>
        <v>0.33860342555994732</v>
      </c>
      <c r="L2677" s="2">
        <f t="shared" si="1023"/>
        <v>0</v>
      </c>
      <c r="M2677" s="2">
        <f t="shared" si="1024"/>
        <v>1.3175230566534857E-2</v>
      </c>
      <c r="N2677" s="66">
        <v>492</v>
      </c>
      <c r="O2677" s="66">
        <v>257</v>
      </c>
      <c r="P2677" s="66">
        <v>0</v>
      </c>
      <c r="Q2677" s="66">
        <v>8</v>
      </c>
      <c r="R2677" s="66">
        <v>0</v>
      </c>
      <c r="S2677" s="66">
        <v>1</v>
      </c>
      <c r="U2677" s="66">
        <v>0</v>
      </c>
      <c r="W2677" s="66">
        <f>IF(Notes!B$31=1,IF(BR2677&gt;0,BR2677-P2677-SUM(R2677:V2677)-SUM(X2677:AL2677),SUM(BS2677:BY2677)),SUM(BS2677:BY2677))</f>
        <v>0</v>
      </c>
      <c r="Y2677" s="66">
        <v>0</v>
      </c>
      <c r="AA2677" s="66">
        <v>1</v>
      </c>
      <c r="AN2677" s="7">
        <f>IF(Q2677&gt;0,RANK(Q2677,(N2677:P2677,Q2677:AE2677)),0)</f>
        <v>3</v>
      </c>
      <c r="AO2677" s="7">
        <f>IF(R2677&gt;0,RANK(R2677,(N2677:P2677,Q2677:AE2677)),0)</f>
        <v>0</v>
      </c>
      <c r="AP2677" s="7">
        <f>IF(T2677&gt;0,RANK(T2677,(N2677:P2677,Q2677:AE2677)),0)</f>
        <v>0</v>
      </c>
      <c r="AQ2677" s="7">
        <f>IF(S2677&gt;0,RANK(S2677,(N2677:P2677,Q2677:AE2677)),0)</f>
        <v>4</v>
      </c>
      <c r="AR2677" s="2">
        <f t="shared" si="1025"/>
        <v>1.0540184453227932E-2</v>
      </c>
      <c r="AS2677" s="2">
        <f t="shared" si="1026"/>
        <v>0</v>
      </c>
      <c r="AT2677" s="2">
        <f t="shared" si="1027"/>
        <v>0</v>
      </c>
      <c r="AU2677" s="2">
        <f t="shared" si="1028"/>
        <v>1.3175230566534915E-3</v>
      </c>
      <c r="AW2677" t="s">
        <v>1236</v>
      </c>
      <c r="AX2677" t="s">
        <v>3197</v>
      </c>
      <c r="AY2677">
        <v>23</v>
      </c>
      <c r="BA2677" s="119">
        <v>48</v>
      </c>
      <c r="BB2677" s="121">
        <v>109</v>
      </c>
      <c r="BC2677" s="125">
        <f t="shared" si="1031"/>
        <v>48109</v>
      </c>
      <c r="BE2677" s="7" t="s">
        <v>228</v>
      </c>
      <c r="BS2677" s="1">
        <v>0</v>
      </c>
    </row>
    <row r="2678" spans="1:71" hidden="1" outlineLevel="1">
      <c r="A2678" t="s">
        <v>2284</v>
      </c>
      <c r="B2678" t="s">
        <v>3197</v>
      </c>
      <c r="C2678" s="1">
        <f t="shared" si="1020"/>
        <v>1589</v>
      </c>
      <c r="D2678" s="7">
        <f>IF(N2678&gt;0, RANK(N2678,(N2678:P2678,Q2678:AE2678)),0)</f>
        <v>2</v>
      </c>
      <c r="E2678" s="7">
        <f>IF(O2678&gt;0,RANK(O2678,(N2678:P2678,Q2678:AE2678)),0)</f>
        <v>1</v>
      </c>
      <c r="F2678" s="7">
        <f>IF(P2678&gt;0,RANK(P2678,(N2678:P2678,Q2678:AE2678)),0)</f>
        <v>4</v>
      </c>
      <c r="G2678" s="1">
        <f t="shared" si="1029"/>
        <v>967</v>
      </c>
      <c r="H2678" s="2">
        <f t="shared" si="1030"/>
        <v>0.60855884203901822</v>
      </c>
      <c r="I2678" s="2"/>
      <c r="J2678" s="2">
        <f t="shared" si="1021"/>
        <v>0.19005663939584644</v>
      </c>
      <c r="K2678" s="2">
        <f t="shared" si="1022"/>
        <v>0.79861548143486472</v>
      </c>
      <c r="L2678" s="2">
        <f t="shared" si="1023"/>
        <v>1.2586532410320957E-3</v>
      </c>
      <c r="M2678" s="2">
        <f t="shared" si="1024"/>
        <v>1.0069225928256695E-2</v>
      </c>
      <c r="N2678" s="66">
        <v>302</v>
      </c>
      <c r="O2678" s="66">
        <v>1269</v>
      </c>
      <c r="P2678" s="66">
        <v>2</v>
      </c>
      <c r="Q2678" s="66">
        <v>15</v>
      </c>
      <c r="R2678" s="66">
        <v>0</v>
      </c>
      <c r="S2678" s="66">
        <v>1</v>
      </c>
      <c r="U2678" s="66">
        <v>0</v>
      </c>
      <c r="W2678" s="66">
        <f>IF(Notes!B$31=1,IF(BR2678&gt;0,BR2678-P2678-SUM(R2678:V2678)-SUM(X2678:AL2678),SUM(BS2678:BY2678)),SUM(BS2678:BY2678))</f>
        <v>0</v>
      </c>
      <c r="Y2678" s="66">
        <v>0</v>
      </c>
      <c r="AA2678" s="66">
        <v>0</v>
      </c>
      <c r="AN2678" s="7">
        <f>IF(Q2678&gt;0,RANK(Q2678,(N2678:P2678,Q2678:AE2678)),0)</f>
        <v>3</v>
      </c>
      <c r="AO2678" s="7">
        <f>IF(R2678&gt;0,RANK(R2678,(N2678:P2678,Q2678:AE2678)),0)</f>
        <v>0</v>
      </c>
      <c r="AP2678" s="7">
        <f>IF(T2678&gt;0,RANK(T2678,(N2678:P2678,Q2678:AE2678)),0)</f>
        <v>0</v>
      </c>
      <c r="AQ2678" s="7">
        <f>IF(S2678&gt;0,RANK(S2678,(N2678:P2678,Q2678:AE2678)),0)</f>
        <v>5</v>
      </c>
      <c r="AR2678" s="2">
        <f t="shared" si="1025"/>
        <v>9.4398993077407182E-3</v>
      </c>
      <c r="AS2678" s="2">
        <f t="shared" si="1026"/>
        <v>0</v>
      </c>
      <c r="AT2678" s="2">
        <f t="shared" si="1027"/>
        <v>0</v>
      </c>
      <c r="AU2678" s="2">
        <f t="shared" si="1028"/>
        <v>6.2932662051604787E-4</v>
      </c>
      <c r="AW2678" t="s">
        <v>2284</v>
      </c>
      <c r="AX2678" t="s">
        <v>3197</v>
      </c>
      <c r="AY2678">
        <v>13</v>
      </c>
      <c r="BA2678" s="119">
        <v>48</v>
      </c>
      <c r="BB2678" s="121">
        <v>111</v>
      </c>
      <c r="BC2678" s="125">
        <f t="shared" si="1031"/>
        <v>48111</v>
      </c>
      <c r="BE2678" s="7" t="s">
        <v>228</v>
      </c>
      <c r="BS2678" s="1">
        <v>0</v>
      </c>
    </row>
    <row r="2679" spans="1:71" hidden="1" outlineLevel="1">
      <c r="A2679" t="s">
        <v>2434</v>
      </c>
      <c r="B2679" t="s">
        <v>3197</v>
      </c>
      <c r="C2679" s="1">
        <f t="shared" si="1020"/>
        <v>738463</v>
      </c>
      <c r="D2679" s="7">
        <f>IF(N2679&gt;0, RANK(N2679,(N2679:P2679,Q2679:AE2679)),0)</f>
        <v>1</v>
      </c>
      <c r="E2679" s="7">
        <f>IF(O2679&gt;0,RANK(O2679,(N2679:P2679,Q2679:AE2679)),0)</f>
        <v>2</v>
      </c>
      <c r="F2679" s="7">
        <f>IF(P2679&gt;0,RANK(P2679,(N2679:P2679,Q2679:AE2679)),0)</f>
        <v>4</v>
      </c>
      <c r="G2679" s="1">
        <f t="shared" si="1029"/>
        <v>112989</v>
      </c>
      <c r="H2679" s="2">
        <f t="shared" si="1030"/>
        <v>0.15300563467634803</v>
      </c>
      <c r="I2679" s="2"/>
      <c r="J2679" s="2">
        <f t="shared" si="1021"/>
        <v>0.57279647050698546</v>
      </c>
      <c r="K2679" s="2">
        <f t="shared" si="1022"/>
        <v>0.41979083583063742</v>
      </c>
      <c r="L2679" s="2">
        <f t="shared" si="1023"/>
        <v>7.0010278104657916E-4</v>
      </c>
      <c r="M2679" s="2">
        <f t="shared" si="1024"/>
        <v>6.7125908813305442E-3</v>
      </c>
      <c r="N2679" s="66">
        <v>422989</v>
      </c>
      <c r="O2679" s="66">
        <v>310000</v>
      </c>
      <c r="P2679" s="66">
        <v>517</v>
      </c>
      <c r="Q2679" s="66">
        <v>4361</v>
      </c>
      <c r="R2679" s="66">
        <v>75</v>
      </c>
      <c r="S2679" s="66">
        <v>405</v>
      </c>
      <c r="U2679" s="66">
        <v>10</v>
      </c>
      <c r="W2679" s="66">
        <f>IF(Notes!B$31=1,IF(BR2679&gt;0,BR2679-P2679-SUM(R2679:V2679)-SUM(X2679:AL2679),SUM(BS2679:BY2679)),SUM(BS2679:BY2679))</f>
        <v>4</v>
      </c>
      <c r="Y2679" s="66">
        <v>92</v>
      </c>
      <c r="AA2679" s="66">
        <v>10</v>
      </c>
      <c r="AN2679" s="7">
        <f>IF(Q2679&gt;0,RANK(Q2679,(N2679:P2679,Q2679:AE2679)),0)</f>
        <v>3</v>
      </c>
      <c r="AO2679" s="7">
        <f>IF(R2679&gt;0,RANK(R2679,(N2679:P2679,Q2679:AE2679)),0)</f>
        <v>7</v>
      </c>
      <c r="AP2679" s="7">
        <f>IF(T2679&gt;0,RANK(T2679,(N2679:P2679,Q2679:AE2679)),0)</f>
        <v>0</v>
      </c>
      <c r="AQ2679" s="7">
        <f>IF(S2679&gt;0,RANK(S2679,(N2679:P2679,Q2679:AE2679)),0)</f>
        <v>5</v>
      </c>
      <c r="AR2679" s="2">
        <f t="shared" si="1025"/>
        <v>5.9055091453464829E-3</v>
      </c>
      <c r="AS2679" s="2">
        <f t="shared" si="1026"/>
        <v>1.0156229899128324E-4</v>
      </c>
      <c r="AT2679" s="2">
        <f t="shared" si="1027"/>
        <v>0</v>
      </c>
      <c r="AU2679" s="2">
        <f t="shared" si="1028"/>
        <v>5.4843641455292955E-4</v>
      </c>
      <c r="AW2679" t="s">
        <v>2434</v>
      </c>
      <c r="AX2679" t="s">
        <v>3197</v>
      </c>
      <c r="AY2679">
        <v>0</v>
      </c>
      <c r="BA2679" s="119">
        <v>48</v>
      </c>
      <c r="BB2679" s="121">
        <v>113</v>
      </c>
      <c r="BC2679" s="125">
        <f t="shared" si="1031"/>
        <v>48113</v>
      </c>
      <c r="BE2679" s="7" t="s">
        <v>228</v>
      </c>
      <c r="BR2679" s="105">
        <v>2724</v>
      </c>
      <c r="BS2679" s="1">
        <v>4</v>
      </c>
    </row>
    <row r="2680" spans="1:71" hidden="1" outlineLevel="1">
      <c r="A2680" t="s">
        <v>972</v>
      </c>
      <c r="B2680" t="s">
        <v>3197</v>
      </c>
      <c r="C2680" s="1">
        <f t="shared" si="1020"/>
        <v>4096</v>
      </c>
      <c r="D2680" s="7">
        <f>IF(N2680&gt;0, RANK(N2680,(N2680:P2680,Q2680:AE2680)),0)</f>
        <v>2</v>
      </c>
      <c r="E2680" s="7">
        <f>IF(O2680&gt;0,RANK(O2680,(N2680:P2680,Q2680:AE2680)),0)</f>
        <v>1</v>
      </c>
      <c r="F2680" s="7">
        <f>IF(P2680&gt;0,RANK(P2680,(N2680:P2680,Q2680:AE2680)),0)</f>
        <v>5</v>
      </c>
      <c r="G2680" s="1">
        <f t="shared" si="1029"/>
        <v>1754</v>
      </c>
      <c r="H2680" s="2">
        <f t="shared" si="1030"/>
        <v>0.42822265625</v>
      </c>
      <c r="I2680" s="2"/>
      <c r="J2680" s="2">
        <f t="shared" si="1021"/>
        <v>0.28125</v>
      </c>
      <c r="K2680" s="2">
        <f t="shared" si="1022"/>
        <v>0.70947265625</v>
      </c>
      <c r="L2680" s="2">
        <f t="shared" si="1023"/>
        <v>4.8828125E-4</v>
      </c>
      <c r="M2680" s="2">
        <f t="shared" si="1024"/>
        <v>8.7890625E-3</v>
      </c>
      <c r="N2680" s="66">
        <v>1152</v>
      </c>
      <c r="O2680" s="66">
        <v>2906</v>
      </c>
      <c r="P2680" s="66">
        <v>2</v>
      </c>
      <c r="Q2680" s="66">
        <v>33</v>
      </c>
      <c r="R2680" s="66">
        <v>0</v>
      </c>
      <c r="S2680" s="66">
        <v>3</v>
      </c>
      <c r="U2680" s="66">
        <v>0</v>
      </c>
      <c r="W2680" s="66">
        <f>IF(Notes!B$31=1,IF(BR2680&gt;0,BR2680-P2680-SUM(R2680:V2680)-SUM(X2680:AL2680),SUM(BS2680:BY2680)),SUM(BS2680:BY2680))</f>
        <v>0</v>
      </c>
      <c r="Y2680" s="66">
        <v>0</v>
      </c>
      <c r="AA2680" s="66">
        <v>0</v>
      </c>
      <c r="AN2680" s="7">
        <f>IF(Q2680&gt;0,RANK(Q2680,(N2680:P2680,Q2680:AE2680)),0)</f>
        <v>3</v>
      </c>
      <c r="AO2680" s="7">
        <f>IF(R2680&gt;0,RANK(R2680,(N2680:P2680,Q2680:AE2680)),0)</f>
        <v>0</v>
      </c>
      <c r="AP2680" s="7">
        <f>IF(T2680&gt;0,RANK(T2680,(N2680:P2680,Q2680:AE2680)),0)</f>
        <v>0</v>
      </c>
      <c r="AQ2680" s="7">
        <f>IF(S2680&gt;0,RANK(S2680,(N2680:P2680,Q2680:AE2680)),0)</f>
        <v>4</v>
      </c>
      <c r="AR2680" s="2">
        <f t="shared" si="1025"/>
        <v>8.056640625E-3</v>
      </c>
      <c r="AS2680" s="2">
        <f t="shared" si="1026"/>
        <v>0</v>
      </c>
      <c r="AT2680" s="2">
        <f t="shared" si="1027"/>
        <v>0</v>
      </c>
      <c r="AU2680" s="2">
        <f t="shared" si="1028"/>
        <v>7.32421875E-4</v>
      </c>
      <c r="AW2680" t="s">
        <v>972</v>
      </c>
      <c r="AX2680" t="s">
        <v>3197</v>
      </c>
      <c r="AY2680">
        <v>11</v>
      </c>
      <c r="BA2680" s="119">
        <v>48</v>
      </c>
      <c r="BB2680" s="121">
        <v>115</v>
      </c>
      <c r="BC2680" s="125">
        <f t="shared" si="1031"/>
        <v>48115</v>
      </c>
      <c r="BE2680" s="7" t="s">
        <v>228</v>
      </c>
      <c r="BS2680" s="1">
        <v>0</v>
      </c>
    </row>
    <row r="2681" spans="1:71" hidden="1" outlineLevel="1">
      <c r="A2681" t="s">
        <v>1716</v>
      </c>
      <c r="B2681" t="s">
        <v>3197</v>
      </c>
      <c r="C2681" s="1">
        <f t="shared" si="1020"/>
        <v>4744</v>
      </c>
      <c r="D2681" s="7">
        <f>IF(N2681&gt;0, RANK(N2681,(N2681:P2681,Q2681:AE2681)),0)</f>
        <v>2</v>
      </c>
      <c r="E2681" s="7">
        <f>IF(O2681&gt;0,RANK(O2681,(N2681:P2681,Q2681:AE2681)),0)</f>
        <v>1</v>
      </c>
      <c r="F2681" s="7">
        <f>IF(P2681&gt;0,RANK(P2681,(N2681:P2681,Q2681:AE2681)),0)</f>
        <v>4</v>
      </c>
      <c r="G2681" s="1">
        <f t="shared" si="1029"/>
        <v>2219</v>
      </c>
      <c r="H2681" s="2">
        <f t="shared" si="1030"/>
        <v>0.46774873524451938</v>
      </c>
      <c r="I2681" s="2"/>
      <c r="J2681" s="2">
        <f t="shared" si="1021"/>
        <v>0.26285834738617203</v>
      </c>
      <c r="K2681" s="2">
        <f t="shared" si="1022"/>
        <v>0.73060708263069141</v>
      </c>
      <c r="L2681" s="2">
        <f t="shared" si="1023"/>
        <v>6.3237774030354128E-4</v>
      </c>
      <c r="M2681" s="2">
        <f t="shared" si="1024"/>
        <v>5.9021922428329652E-3</v>
      </c>
      <c r="N2681" s="66">
        <v>1247</v>
      </c>
      <c r="O2681" s="66">
        <v>3466</v>
      </c>
      <c r="P2681" s="66">
        <v>3</v>
      </c>
      <c r="Q2681" s="66">
        <v>28</v>
      </c>
      <c r="R2681" s="66">
        <v>0</v>
      </c>
      <c r="S2681" s="66">
        <v>0</v>
      </c>
      <c r="U2681" s="66">
        <v>0</v>
      </c>
      <c r="W2681" s="66">
        <f>IF(Notes!B$31=1,IF(BR2681&gt;0,BR2681-P2681-SUM(R2681:V2681)-SUM(X2681:AL2681),SUM(BS2681:BY2681)),SUM(BS2681:BY2681))</f>
        <v>0</v>
      </c>
      <c r="Y2681" s="66">
        <v>0</v>
      </c>
      <c r="AA2681" s="66">
        <v>0</v>
      </c>
      <c r="AN2681" s="7">
        <f>IF(Q2681&gt;0,RANK(Q2681,(N2681:P2681,Q2681:AE2681)),0)</f>
        <v>3</v>
      </c>
      <c r="AO2681" s="7">
        <f>IF(R2681&gt;0,RANK(R2681,(N2681:P2681,Q2681:AE2681)),0)</f>
        <v>0</v>
      </c>
      <c r="AP2681" s="7">
        <f>IF(T2681&gt;0,RANK(T2681,(N2681:P2681,Q2681:AE2681)),0)</f>
        <v>0</v>
      </c>
      <c r="AQ2681" s="7">
        <f>IF(S2681&gt;0,RANK(S2681,(N2681:P2681,Q2681:AE2681)),0)</f>
        <v>0</v>
      </c>
      <c r="AR2681" s="2">
        <f t="shared" si="1025"/>
        <v>5.902192242833052E-3</v>
      </c>
      <c r="AS2681" s="2">
        <f t="shared" si="1026"/>
        <v>0</v>
      </c>
      <c r="AT2681" s="2">
        <f t="shared" si="1027"/>
        <v>0</v>
      </c>
      <c r="AU2681" s="2">
        <f t="shared" si="1028"/>
        <v>0</v>
      </c>
      <c r="AW2681" t="s">
        <v>1716</v>
      </c>
      <c r="AX2681" t="s">
        <v>3197</v>
      </c>
      <c r="AY2681">
        <v>19</v>
      </c>
      <c r="BA2681" s="119">
        <v>48</v>
      </c>
      <c r="BB2681" s="121">
        <v>117</v>
      </c>
      <c r="BC2681" s="125">
        <f t="shared" si="1031"/>
        <v>48117</v>
      </c>
      <c r="BE2681" s="7" t="s">
        <v>228</v>
      </c>
      <c r="BS2681" s="1">
        <v>0</v>
      </c>
    </row>
    <row r="2682" spans="1:71" hidden="1" outlineLevel="1">
      <c r="A2682" t="s">
        <v>1545</v>
      </c>
      <c r="B2682" t="s">
        <v>3197</v>
      </c>
      <c r="C2682" s="1">
        <f t="shared" si="1020"/>
        <v>2187</v>
      </c>
      <c r="D2682" s="7">
        <f>IF(N2682&gt;0, RANK(N2682,(N2682:P2682,Q2682:AE2682)),0)</f>
        <v>2</v>
      </c>
      <c r="E2682" s="7">
        <f>IF(O2682&gt;0,RANK(O2682,(N2682:P2682,Q2682:AE2682)),0)</f>
        <v>1</v>
      </c>
      <c r="F2682" s="7">
        <f>IF(P2682&gt;0,RANK(P2682,(N2682:P2682,Q2682:AE2682)),0)</f>
        <v>0</v>
      </c>
      <c r="G2682" s="1">
        <f t="shared" si="1029"/>
        <v>991</v>
      </c>
      <c r="H2682" s="2">
        <f t="shared" si="1030"/>
        <v>0.4531321444901692</v>
      </c>
      <c r="I2682" s="2"/>
      <c r="J2682" s="2">
        <f t="shared" si="1021"/>
        <v>0.26931870141746683</v>
      </c>
      <c r="K2682" s="2">
        <f t="shared" si="1022"/>
        <v>0.72245084590763609</v>
      </c>
      <c r="L2682" s="2">
        <f t="shared" si="1023"/>
        <v>0</v>
      </c>
      <c r="M2682" s="2">
        <f t="shared" si="1024"/>
        <v>8.2304526748970819E-3</v>
      </c>
      <c r="N2682" s="66">
        <v>589</v>
      </c>
      <c r="O2682" s="66">
        <v>1580</v>
      </c>
      <c r="P2682" s="66">
        <v>0</v>
      </c>
      <c r="Q2682" s="66">
        <v>18</v>
      </c>
      <c r="R2682" s="66">
        <v>0</v>
      </c>
      <c r="S2682" s="66">
        <v>0</v>
      </c>
      <c r="U2682" s="66">
        <v>0</v>
      </c>
      <c r="W2682" s="66">
        <f>IF(Notes!B$31=1,IF(BR2682&gt;0,BR2682-P2682-SUM(R2682:V2682)-SUM(X2682:AL2682),SUM(BS2682:BY2682)),SUM(BS2682:BY2682))</f>
        <v>0</v>
      </c>
      <c r="Y2682" s="66">
        <v>0</v>
      </c>
      <c r="AA2682" s="66">
        <v>0</v>
      </c>
      <c r="AN2682" s="7">
        <f>IF(Q2682&gt;0,RANK(Q2682,(N2682:P2682,Q2682:AE2682)),0)</f>
        <v>3</v>
      </c>
      <c r="AO2682" s="7">
        <f>IF(R2682&gt;0,RANK(R2682,(N2682:P2682,Q2682:AE2682)),0)</f>
        <v>0</v>
      </c>
      <c r="AP2682" s="7">
        <f>IF(T2682&gt;0,RANK(T2682,(N2682:P2682,Q2682:AE2682)),0)</f>
        <v>0</v>
      </c>
      <c r="AQ2682" s="7">
        <f>IF(S2682&gt;0,RANK(S2682,(N2682:P2682,Q2682:AE2682)),0)</f>
        <v>0</v>
      </c>
      <c r="AR2682" s="2">
        <f t="shared" si="1025"/>
        <v>8.23045267489712E-3</v>
      </c>
      <c r="AS2682" s="2">
        <f t="shared" si="1026"/>
        <v>0</v>
      </c>
      <c r="AT2682" s="2">
        <f t="shared" si="1027"/>
        <v>0</v>
      </c>
      <c r="AU2682" s="2">
        <f t="shared" si="1028"/>
        <v>0</v>
      </c>
      <c r="AW2682" t="s">
        <v>1545</v>
      </c>
      <c r="AX2682" t="s">
        <v>3197</v>
      </c>
      <c r="AY2682">
        <v>4</v>
      </c>
      <c r="BA2682" s="119">
        <v>48</v>
      </c>
      <c r="BB2682" s="121">
        <v>119</v>
      </c>
      <c r="BC2682" s="125">
        <f t="shared" si="1031"/>
        <v>48119</v>
      </c>
      <c r="BE2682" s="7" t="s">
        <v>228</v>
      </c>
      <c r="BS2682" s="1">
        <v>0</v>
      </c>
    </row>
    <row r="2683" spans="1:71" hidden="1" outlineLevel="1">
      <c r="A2683" t="s">
        <v>1983</v>
      </c>
      <c r="B2683" t="s">
        <v>3197</v>
      </c>
      <c r="C2683" s="1">
        <f t="shared" si="1020"/>
        <v>243263</v>
      </c>
      <c r="D2683" s="7">
        <f>IF(N2683&gt;0, RANK(N2683,(N2683:P2683,Q2683:AE2683)),0)</f>
        <v>2</v>
      </c>
      <c r="E2683" s="7">
        <f>IF(O2683&gt;0,RANK(O2683,(N2683:P2683,Q2683:AE2683)),0)</f>
        <v>1</v>
      </c>
      <c r="F2683" s="7">
        <f>IF(P2683&gt;0,RANK(P2683,(N2683:P2683,Q2683:AE2683)),0)</f>
        <v>4</v>
      </c>
      <c r="G2683" s="1">
        <f t="shared" si="1029"/>
        <v>58775</v>
      </c>
      <c r="H2683" s="2">
        <f t="shared" si="1030"/>
        <v>0.2416109313787958</v>
      </c>
      <c r="I2683" s="2"/>
      <c r="J2683" s="2">
        <f t="shared" si="1021"/>
        <v>0.37473845179908166</v>
      </c>
      <c r="K2683" s="2">
        <f t="shared" si="1022"/>
        <v>0.61634938317787746</v>
      </c>
      <c r="L2683" s="2">
        <f t="shared" si="1023"/>
        <v>8.262662221546228E-4</v>
      </c>
      <c r="M2683" s="2">
        <f t="shared" si="1024"/>
        <v>8.0858988008861953E-3</v>
      </c>
      <c r="N2683" s="66">
        <v>91160</v>
      </c>
      <c r="O2683" s="66">
        <v>149935</v>
      </c>
      <c r="P2683" s="66">
        <v>201</v>
      </c>
      <c r="Q2683" s="66">
        <v>1700</v>
      </c>
      <c r="R2683" s="66">
        <v>20</v>
      </c>
      <c r="S2683" s="66">
        <v>187</v>
      </c>
      <c r="U2683" s="66">
        <v>16</v>
      </c>
      <c r="W2683" s="66">
        <f>IF(Notes!B$31=1,IF(BR2683&gt;0,BR2683-P2683-SUM(R2683:V2683)-SUM(X2683:AL2683),SUM(BS2683:BY2683)),SUM(BS2683:BY2683))</f>
        <v>2</v>
      </c>
      <c r="Y2683" s="66">
        <v>33</v>
      </c>
      <c r="AA2683" s="66">
        <v>9</v>
      </c>
      <c r="AN2683" s="7">
        <f>IF(Q2683&gt;0,RANK(Q2683,(N2683:P2683,Q2683:AE2683)),0)</f>
        <v>3</v>
      </c>
      <c r="AO2683" s="7">
        <f>IF(R2683&gt;0,RANK(R2683,(N2683:P2683,Q2683:AE2683)),0)</f>
        <v>7</v>
      </c>
      <c r="AP2683" s="7">
        <f>IF(T2683&gt;0,RANK(T2683,(N2683:P2683,Q2683:AE2683)),0)</f>
        <v>0</v>
      </c>
      <c r="AQ2683" s="7">
        <f>IF(S2683&gt;0,RANK(S2683,(N2683:P2683,Q2683:AE2683)),0)</f>
        <v>5</v>
      </c>
      <c r="AR2683" s="2">
        <f t="shared" si="1025"/>
        <v>6.98832128190477E-3</v>
      </c>
      <c r="AS2683" s="2">
        <f t="shared" si="1026"/>
        <v>8.2215544492997292E-5</v>
      </c>
      <c r="AT2683" s="2">
        <f t="shared" si="1027"/>
        <v>0</v>
      </c>
      <c r="AU2683" s="2">
        <f t="shared" si="1028"/>
        <v>7.6871534100952466E-4</v>
      </c>
      <c r="AW2683" t="s">
        <v>1983</v>
      </c>
      <c r="AX2683" t="s">
        <v>3197</v>
      </c>
      <c r="AY2683">
        <v>0</v>
      </c>
      <c r="BA2683" s="119">
        <v>48</v>
      </c>
      <c r="BB2683" s="121">
        <v>121</v>
      </c>
      <c r="BC2683" s="125">
        <f t="shared" si="1031"/>
        <v>48121</v>
      </c>
      <c r="BE2683" s="7" t="s">
        <v>228</v>
      </c>
      <c r="BS2683" s="1">
        <v>2</v>
      </c>
    </row>
    <row r="2684" spans="1:71" hidden="1" outlineLevel="1">
      <c r="A2684" t="s">
        <v>162</v>
      </c>
      <c r="B2684" t="s">
        <v>3197</v>
      </c>
      <c r="C2684" s="1">
        <f t="shared" si="1020"/>
        <v>6626</v>
      </c>
      <c r="D2684" s="7">
        <f>IF(N2684&gt;0, RANK(N2684,(N2684:P2684,Q2684:AE2684)),0)</f>
        <v>2</v>
      </c>
      <c r="E2684" s="7">
        <f>IF(O2684&gt;0,RANK(O2684,(N2684:P2684,Q2684:AE2684)),0)</f>
        <v>1</v>
      </c>
      <c r="F2684" s="7">
        <f>IF(P2684&gt;0,RANK(P2684,(N2684:P2684,Q2684:AE2684)),0)</f>
        <v>0</v>
      </c>
      <c r="G2684" s="1">
        <f t="shared" si="1029"/>
        <v>3172</v>
      </c>
      <c r="H2684" s="2">
        <f t="shared" si="1030"/>
        <v>0.47872019317838815</v>
      </c>
      <c r="I2684" s="2"/>
      <c r="J2684" s="2">
        <f t="shared" si="1021"/>
        <v>0.25897977663748867</v>
      </c>
      <c r="K2684" s="2">
        <f t="shared" si="1022"/>
        <v>0.73769996981587682</v>
      </c>
      <c r="L2684" s="2">
        <f t="shared" si="1023"/>
        <v>0</v>
      </c>
      <c r="M2684" s="2">
        <f t="shared" si="1024"/>
        <v>3.3202535466345662E-3</v>
      </c>
      <c r="N2684" s="66">
        <v>1716</v>
      </c>
      <c r="O2684" s="66">
        <v>4888</v>
      </c>
      <c r="P2684" s="66">
        <v>0</v>
      </c>
      <c r="Q2684" s="66">
        <v>22</v>
      </c>
      <c r="R2684" s="66">
        <v>0</v>
      </c>
      <c r="S2684" s="66">
        <v>0</v>
      </c>
      <c r="U2684" s="66">
        <v>0</v>
      </c>
      <c r="W2684" s="66">
        <f>IF(Notes!B$31=1,IF(BR2684&gt;0,BR2684-P2684-SUM(R2684:V2684)-SUM(X2684:AL2684),SUM(BS2684:BY2684)),SUM(BS2684:BY2684))</f>
        <v>0</v>
      </c>
      <c r="Y2684" s="66">
        <v>0</v>
      </c>
      <c r="AA2684" s="66">
        <v>0</v>
      </c>
      <c r="AN2684" s="7">
        <f>IF(Q2684&gt;0,RANK(Q2684,(N2684:P2684,Q2684:AE2684)),0)</f>
        <v>3</v>
      </c>
      <c r="AO2684" s="7">
        <f>IF(R2684&gt;0,RANK(R2684,(N2684:P2684,Q2684:AE2684)),0)</f>
        <v>0</v>
      </c>
      <c r="AP2684" s="7">
        <f>IF(T2684&gt;0,RANK(T2684,(N2684:P2684,Q2684:AE2684)),0)</f>
        <v>0</v>
      </c>
      <c r="AQ2684" s="7">
        <f>IF(S2684&gt;0,RANK(S2684,(N2684:P2684,Q2684:AE2684)),0)</f>
        <v>0</v>
      </c>
      <c r="AR2684" s="2">
        <f t="shared" si="1025"/>
        <v>3.3202535466344703E-3</v>
      </c>
      <c r="AS2684" s="2">
        <f t="shared" si="1026"/>
        <v>0</v>
      </c>
      <c r="AT2684" s="2">
        <f t="shared" si="1027"/>
        <v>0</v>
      </c>
      <c r="AU2684" s="2">
        <f t="shared" si="1028"/>
        <v>0</v>
      </c>
      <c r="AW2684" t="s">
        <v>2307</v>
      </c>
      <c r="AX2684" t="s">
        <v>3197</v>
      </c>
      <c r="AY2684">
        <v>15</v>
      </c>
      <c r="BA2684" s="119">
        <v>48</v>
      </c>
      <c r="BB2684" s="121">
        <v>123</v>
      </c>
      <c r="BC2684" s="125">
        <f t="shared" si="1031"/>
        <v>48123</v>
      </c>
      <c r="BE2684" s="7" t="s">
        <v>228</v>
      </c>
      <c r="BS2684" s="1">
        <v>0</v>
      </c>
    </row>
    <row r="2685" spans="1:71" hidden="1" outlineLevel="1">
      <c r="A2685" t="s">
        <v>2308</v>
      </c>
      <c r="B2685" t="s">
        <v>3197</v>
      </c>
      <c r="C2685" s="1">
        <f t="shared" si="1020"/>
        <v>972</v>
      </c>
      <c r="D2685" s="7">
        <f>IF(N2685&gt;0, RANK(N2685,(N2685:P2685,Q2685:AE2685)),0)</f>
        <v>2</v>
      </c>
      <c r="E2685" s="7">
        <f>IF(O2685&gt;0,RANK(O2685,(N2685:P2685,Q2685:AE2685)),0)</f>
        <v>1</v>
      </c>
      <c r="F2685" s="7">
        <f>IF(P2685&gt;0,RANK(P2685,(N2685:P2685,Q2685:AE2685)),0)</f>
        <v>0</v>
      </c>
      <c r="G2685" s="1">
        <f t="shared" si="1029"/>
        <v>496</v>
      </c>
      <c r="H2685" s="2">
        <f t="shared" si="1030"/>
        <v>0.51028806584362141</v>
      </c>
      <c r="I2685" s="2"/>
      <c r="J2685" s="2">
        <f t="shared" si="1021"/>
        <v>0.24074074074074073</v>
      </c>
      <c r="K2685" s="2">
        <f t="shared" si="1022"/>
        <v>0.75102880658436211</v>
      </c>
      <c r="L2685" s="2">
        <f t="shared" si="1023"/>
        <v>0</v>
      </c>
      <c r="M2685" s="2">
        <f t="shared" si="1024"/>
        <v>8.2304526748971929E-3</v>
      </c>
      <c r="N2685" s="66">
        <v>234</v>
      </c>
      <c r="O2685" s="66">
        <v>730</v>
      </c>
      <c r="P2685" s="66">
        <v>0</v>
      </c>
      <c r="Q2685" s="66">
        <v>8</v>
      </c>
      <c r="R2685" s="66">
        <v>0</v>
      </c>
      <c r="S2685" s="66">
        <v>0</v>
      </c>
      <c r="U2685" s="66">
        <v>0</v>
      </c>
      <c r="W2685" s="66">
        <f>IF(Notes!B$31=1,IF(BR2685&gt;0,BR2685-P2685-SUM(R2685:V2685)-SUM(X2685:AL2685),SUM(BS2685:BY2685)),SUM(BS2685:BY2685))</f>
        <v>0</v>
      </c>
      <c r="Y2685" s="66">
        <v>0</v>
      </c>
      <c r="AA2685" s="66">
        <v>0</v>
      </c>
      <c r="AN2685" s="7">
        <f>IF(Q2685&gt;0,RANK(Q2685,(N2685:P2685,Q2685:AE2685)),0)</f>
        <v>3</v>
      </c>
      <c r="AO2685" s="7">
        <f>IF(R2685&gt;0,RANK(R2685,(N2685:P2685,Q2685:AE2685)),0)</f>
        <v>0</v>
      </c>
      <c r="AP2685" s="7">
        <f>IF(T2685&gt;0,RANK(T2685,(N2685:P2685,Q2685:AE2685)),0)</f>
        <v>0</v>
      </c>
      <c r="AQ2685" s="7">
        <f>IF(S2685&gt;0,RANK(S2685,(N2685:P2685,Q2685:AE2685)),0)</f>
        <v>0</v>
      </c>
      <c r="AR2685" s="2">
        <f t="shared" si="1025"/>
        <v>8.23045267489712E-3</v>
      </c>
      <c r="AS2685" s="2">
        <f t="shared" si="1026"/>
        <v>0</v>
      </c>
      <c r="AT2685" s="2">
        <f t="shared" si="1027"/>
        <v>0</v>
      </c>
      <c r="AU2685" s="2">
        <f t="shared" si="1028"/>
        <v>0</v>
      </c>
      <c r="AW2685" t="s">
        <v>2308</v>
      </c>
      <c r="AX2685" t="s">
        <v>3197</v>
      </c>
      <c r="AY2685">
        <v>13</v>
      </c>
      <c r="BA2685" s="119">
        <v>48</v>
      </c>
      <c r="BB2685" s="121">
        <v>125</v>
      </c>
      <c r="BC2685" s="125">
        <f t="shared" si="1031"/>
        <v>48125</v>
      </c>
      <c r="BE2685" s="7" t="s">
        <v>228</v>
      </c>
      <c r="BS2685" s="1">
        <v>0</v>
      </c>
    </row>
    <row r="2686" spans="1:71" hidden="1" outlineLevel="1">
      <c r="A2686" t="s">
        <v>1965</v>
      </c>
      <c r="B2686" t="s">
        <v>3197</v>
      </c>
      <c r="C2686" s="1">
        <f t="shared" si="1020"/>
        <v>3587</v>
      </c>
      <c r="D2686" s="7">
        <f>IF(N2686&gt;0, RANK(N2686,(N2686:P2686,Q2686:AE2686)),0)</f>
        <v>1</v>
      </c>
      <c r="E2686" s="7">
        <f>IF(O2686&gt;0,RANK(O2686,(N2686:P2686,Q2686:AE2686)),0)</f>
        <v>2</v>
      </c>
      <c r="F2686" s="7">
        <f>IF(P2686&gt;0,RANK(P2686,(N2686:P2686,Q2686:AE2686)),0)</f>
        <v>4</v>
      </c>
      <c r="G2686" s="1">
        <f t="shared" si="1029"/>
        <v>1818</v>
      </c>
      <c r="H2686" s="2">
        <f t="shared" si="1030"/>
        <v>0.50683022023975466</v>
      </c>
      <c r="I2686" s="2"/>
      <c r="J2686" s="2">
        <f t="shared" si="1021"/>
        <v>0.75048787287426821</v>
      </c>
      <c r="K2686" s="2">
        <f t="shared" si="1022"/>
        <v>0.24365765263451353</v>
      </c>
      <c r="L2686" s="2">
        <f t="shared" si="1023"/>
        <v>8.363534987454698E-4</v>
      </c>
      <c r="M2686" s="2">
        <f t="shared" si="1024"/>
        <v>5.0181209924727889E-3</v>
      </c>
      <c r="N2686" s="66">
        <v>2692</v>
      </c>
      <c r="O2686" s="66">
        <v>874</v>
      </c>
      <c r="P2686" s="66">
        <v>3</v>
      </c>
      <c r="Q2686" s="66">
        <v>17</v>
      </c>
      <c r="R2686" s="66">
        <v>0</v>
      </c>
      <c r="S2686" s="66">
        <v>1</v>
      </c>
      <c r="U2686" s="66">
        <v>0</v>
      </c>
      <c r="W2686" s="66">
        <f>IF(Notes!B$31=1,IF(BR2686&gt;0,BR2686-P2686-SUM(R2686:V2686)-SUM(X2686:AL2686),SUM(BS2686:BY2686)),SUM(BS2686:BY2686))</f>
        <v>0</v>
      </c>
      <c r="Y2686" s="66">
        <v>0</v>
      </c>
      <c r="AA2686" s="66">
        <v>0</v>
      </c>
      <c r="AN2686" s="7">
        <f>IF(Q2686&gt;0,RANK(Q2686,(N2686:P2686,Q2686:AE2686)),0)</f>
        <v>3</v>
      </c>
      <c r="AO2686" s="7">
        <f>IF(R2686&gt;0,RANK(R2686,(N2686:P2686,Q2686:AE2686)),0)</f>
        <v>0</v>
      </c>
      <c r="AP2686" s="7">
        <f>IF(T2686&gt;0,RANK(T2686,(N2686:P2686,Q2686:AE2686)),0)</f>
        <v>0</v>
      </c>
      <c r="AQ2686" s="7">
        <f>IF(S2686&gt;0,RANK(S2686,(N2686:P2686,Q2686:AE2686)),0)</f>
        <v>5</v>
      </c>
      <c r="AR2686" s="2">
        <f t="shared" si="1025"/>
        <v>4.7393364928909956E-3</v>
      </c>
      <c r="AS2686" s="2">
        <f t="shared" si="1026"/>
        <v>0</v>
      </c>
      <c r="AT2686" s="2">
        <f t="shared" si="1027"/>
        <v>0</v>
      </c>
      <c r="AU2686" s="2">
        <f t="shared" si="1028"/>
        <v>2.7878449958182325E-4</v>
      </c>
      <c r="AW2686" t="s">
        <v>1965</v>
      </c>
      <c r="AX2686" t="s">
        <v>3197</v>
      </c>
      <c r="AY2686">
        <v>23</v>
      </c>
      <c r="BA2686" s="119">
        <v>48</v>
      </c>
      <c r="BB2686" s="121">
        <v>127</v>
      </c>
      <c r="BC2686" s="125">
        <f t="shared" si="1031"/>
        <v>48127</v>
      </c>
      <c r="BE2686" s="7" t="s">
        <v>228</v>
      </c>
      <c r="BS2686" s="1">
        <v>0</v>
      </c>
    </row>
    <row r="2687" spans="1:71" hidden="1" outlineLevel="1">
      <c r="A2687" t="s">
        <v>1966</v>
      </c>
      <c r="B2687" t="s">
        <v>3197</v>
      </c>
      <c r="C2687" s="1">
        <f t="shared" ref="C2687:C2750" si="1032">SUM(N2687:AL2687)</f>
        <v>1690</v>
      </c>
      <c r="D2687" s="7">
        <f>IF(N2687&gt;0, RANK(N2687,(N2687:P2687,Q2687:AE2687)),0)</f>
        <v>2</v>
      </c>
      <c r="E2687" s="7">
        <f>IF(O2687&gt;0,RANK(O2687,(N2687:P2687,Q2687:AE2687)),0)</f>
        <v>1</v>
      </c>
      <c r="F2687" s="7">
        <f>IF(P2687&gt;0,RANK(P2687,(N2687:P2687,Q2687:AE2687)),0)</f>
        <v>0</v>
      </c>
      <c r="G2687" s="1">
        <f t="shared" si="1029"/>
        <v>1083</v>
      </c>
      <c r="H2687" s="2">
        <f t="shared" si="1030"/>
        <v>0.64082840236686389</v>
      </c>
      <c r="I2687" s="2"/>
      <c r="J2687" s="2">
        <f t="shared" ref="J2687:J2750" si="1033">IF($C2687=0,"-",N2687/$C2687)</f>
        <v>0.17218934911242603</v>
      </c>
      <c r="K2687" s="2">
        <f t="shared" ref="K2687:K2750" si="1034">IF($C2687=0,"-",O2687/$C2687)</f>
        <v>0.8130177514792899</v>
      </c>
      <c r="L2687" s="2">
        <f t="shared" ref="L2687:L2750" si="1035">IF($C2687=0,"-",P2687/$C2687)</f>
        <v>0</v>
      </c>
      <c r="M2687" s="2">
        <f t="shared" ref="M2687:M2750" si="1036">IF(C2687=0,"-",(1-J2687-K2687-L2687))</f>
        <v>1.4792899408284099E-2</v>
      </c>
      <c r="N2687" s="66">
        <v>291</v>
      </c>
      <c r="O2687" s="66">
        <v>1374</v>
      </c>
      <c r="P2687" s="66">
        <v>0</v>
      </c>
      <c r="Q2687" s="66">
        <v>25</v>
      </c>
      <c r="R2687" s="66">
        <v>0</v>
      </c>
      <c r="S2687" s="66">
        <v>0</v>
      </c>
      <c r="U2687" s="66">
        <v>0</v>
      </c>
      <c r="W2687" s="66">
        <f>IF(Notes!B$31=1,IF(BR2687&gt;0,BR2687-P2687-SUM(R2687:V2687)-SUM(X2687:AL2687),SUM(BS2687:BY2687)),SUM(BS2687:BY2687))</f>
        <v>0</v>
      </c>
      <c r="Y2687" s="66">
        <v>0</v>
      </c>
      <c r="AA2687" s="66">
        <v>0</v>
      </c>
      <c r="AN2687" s="7">
        <f>IF(Q2687&gt;0,RANK(Q2687,(N2687:P2687,Q2687:AE2687)),0)</f>
        <v>3</v>
      </c>
      <c r="AO2687" s="7">
        <f>IF(R2687&gt;0,RANK(R2687,(N2687:P2687,Q2687:AE2687)),0)</f>
        <v>0</v>
      </c>
      <c r="AP2687" s="7">
        <f>IF(T2687&gt;0,RANK(T2687,(N2687:P2687,Q2687:AE2687)),0)</f>
        <v>0</v>
      </c>
      <c r="AQ2687" s="7">
        <f>IF(S2687&gt;0,RANK(S2687,(N2687:P2687,Q2687:AE2687)),0)</f>
        <v>0</v>
      </c>
      <c r="AR2687" s="2">
        <f t="shared" ref="AR2687:AR2750" si="1037">IF($C2687=0,"-",Q2687/$C2687)</f>
        <v>1.4792899408284023E-2</v>
      </c>
      <c r="AS2687" s="2">
        <f t="shared" ref="AS2687:AS2750" si="1038">IF($C2687=0,"-",R2687/$C2687)</f>
        <v>0</v>
      </c>
      <c r="AT2687" s="2">
        <f t="shared" ref="AT2687:AT2750" si="1039">IF($C2687=0,"-",T2687/$C2687)</f>
        <v>0</v>
      </c>
      <c r="AU2687" s="2">
        <f t="shared" ref="AU2687:AU2750" si="1040">IF($C2687=0,"-",S2687/$C2687)</f>
        <v>0</v>
      </c>
      <c r="AW2687" t="s">
        <v>1966</v>
      </c>
      <c r="AX2687" t="s">
        <v>3197</v>
      </c>
      <c r="AY2687">
        <v>13</v>
      </c>
      <c r="BA2687" s="119">
        <v>48</v>
      </c>
      <c r="BB2687" s="121">
        <v>129</v>
      </c>
      <c r="BC2687" s="125">
        <f t="shared" si="1031"/>
        <v>48129</v>
      </c>
      <c r="BE2687" s="7" t="s">
        <v>228</v>
      </c>
      <c r="BS2687" s="1">
        <v>0</v>
      </c>
    </row>
    <row r="2688" spans="1:71" hidden="1" outlineLevel="1">
      <c r="A2688" t="s">
        <v>1858</v>
      </c>
      <c r="B2688" t="s">
        <v>3197</v>
      </c>
      <c r="C2688" s="1">
        <f t="shared" si="1032"/>
        <v>4409</v>
      </c>
      <c r="D2688" s="7">
        <f>IF(N2688&gt;0, RANK(N2688,(N2688:P2688,Q2688:AE2688)),0)</f>
        <v>1</v>
      </c>
      <c r="E2688" s="7">
        <f>IF(O2688&gt;0,RANK(O2688,(N2688:P2688,Q2688:AE2688)),0)</f>
        <v>2</v>
      </c>
      <c r="F2688" s="7">
        <f>IF(P2688&gt;0,RANK(P2688,(N2688:P2688,Q2688:AE2688)),0)</f>
        <v>0</v>
      </c>
      <c r="G2688" s="1">
        <f t="shared" si="1029"/>
        <v>2222</v>
      </c>
      <c r="H2688" s="2">
        <f t="shared" si="1030"/>
        <v>0.50396915400317532</v>
      </c>
      <c r="I2688" s="2"/>
      <c r="J2688" s="2">
        <f t="shared" si="1033"/>
        <v>0.74801542299841239</v>
      </c>
      <c r="K2688" s="2">
        <f t="shared" si="1034"/>
        <v>0.24404626899523701</v>
      </c>
      <c r="L2688" s="2">
        <f t="shared" si="1035"/>
        <v>0</v>
      </c>
      <c r="M2688" s="2">
        <f t="shared" si="1036"/>
        <v>7.9383080063505918E-3</v>
      </c>
      <c r="N2688" s="66">
        <v>3298</v>
      </c>
      <c r="O2688" s="66">
        <v>1076</v>
      </c>
      <c r="P2688" s="66">
        <v>0</v>
      </c>
      <c r="Q2688" s="66">
        <v>35</v>
      </c>
      <c r="R2688" s="66">
        <v>0</v>
      </c>
      <c r="S2688" s="66">
        <v>0</v>
      </c>
      <c r="U2688" s="66">
        <v>0</v>
      </c>
      <c r="W2688" s="66">
        <f>IF(Notes!B$31=1,IF(BR2688&gt;0,BR2688-P2688-SUM(R2688:V2688)-SUM(X2688:AL2688),SUM(BS2688:BY2688)),SUM(BS2688:BY2688))</f>
        <v>0</v>
      </c>
      <c r="Y2688" s="66">
        <v>0</v>
      </c>
      <c r="AA2688" s="66">
        <v>0</v>
      </c>
      <c r="AN2688" s="7">
        <f>IF(Q2688&gt;0,RANK(Q2688,(N2688:P2688,Q2688:AE2688)),0)</f>
        <v>3</v>
      </c>
      <c r="AO2688" s="7">
        <f>IF(R2688&gt;0,RANK(R2688,(N2688:P2688,Q2688:AE2688)),0)</f>
        <v>0</v>
      </c>
      <c r="AP2688" s="7">
        <f>IF(T2688&gt;0,RANK(T2688,(N2688:P2688,Q2688:AE2688)),0)</f>
        <v>0</v>
      </c>
      <c r="AQ2688" s="7">
        <f>IF(S2688&gt;0,RANK(S2688,(N2688:P2688,Q2688:AE2688)),0)</f>
        <v>0</v>
      </c>
      <c r="AR2688" s="2">
        <f t="shared" si="1037"/>
        <v>7.9383080063506473E-3</v>
      </c>
      <c r="AS2688" s="2">
        <f t="shared" si="1038"/>
        <v>0</v>
      </c>
      <c r="AT2688" s="2">
        <f t="shared" si="1039"/>
        <v>0</v>
      </c>
      <c r="AU2688" s="2">
        <f t="shared" si="1040"/>
        <v>0</v>
      </c>
      <c r="AW2688" t="s">
        <v>1858</v>
      </c>
      <c r="AX2688" t="s">
        <v>3197</v>
      </c>
      <c r="AY2688">
        <v>25</v>
      </c>
      <c r="BA2688" s="119">
        <v>48</v>
      </c>
      <c r="BB2688" s="121">
        <v>131</v>
      </c>
      <c r="BC2688" s="125">
        <f t="shared" si="1031"/>
        <v>48131</v>
      </c>
      <c r="BE2688" s="7" t="s">
        <v>228</v>
      </c>
      <c r="BS2688" s="1">
        <v>0</v>
      </c>
    </row>
    <row r="2689" spans="1:71" hidden="1" outlineLevel="1">
      <c r="A2689" t="s">
        <v>1627</v>
      </c>
      <c r="B2689" t="s">
        <v>3197</v>
      </c>
      <c r="C2689" s="1">
        <f t="shared" si="1032"/>
        <v>6509</v>
      </c>
      <c r="D2689" s="7">
        <f>IF(N2689&gt;0, RANK(N2689,(N2689:P2689,Q2689:AE2689)),0)</f>
        <v>2</v>
      </c>
      <c r="E2689" s="7">
        <f>IF(O2689&gt;0,RANK(O2689,(N2689:P2689,Q2689:AE2689)),0)</f>
        <v>1</v>
      </c>
      <c r="F2689" s="7">
        <f>IF(P2689&gt;0,RANK(P2689,(N2689:P2689,Q2689:AE2689)),0)</f>
        <v>4</v>
      </c>
      <c r="G2689" s="1">
        <f t="shared" si="1029"/>
        <v>3894</v>
      </c>
      <c r="H2689" s="2">
        <f t="shared" si="1030"/>
        <v>0.59824857889076666</v>
      </c>
      <c r="I2689" s="2"/>
      <c r="J2689" s="2">
        <f t="shared" si="1033"/>
        <v>0.1952680903364572</v>
      </c>
      <c r="K2689" s="2">
        <f t="shared" si="1034"/>
        <v>0.79351666922722386</v>
      </c>
      <c r="L2689" s="2">
        <f t="shared" si="1035"/>
        <v>7.6816715317253037E-4</v>
      </c>
      <c r="M2689" s="2">
        <f t="shared" si="1036"/>
        <v>1.044707328314641E-2</v>
      </c>
      <c r="N2689" s="66">
        <v>1271</v>
      </c>
      <c r="O2689" s="66">
        <v>5165</v>
      </c>
      <c r="P2689" s="66">
        <v>5</v>
      </c>
      <c r="Q2689" s="66">
        <v>68</v>
      </c>
      <c r="R2689" s="66">
        <v>0</v>
      </c>
      <c r="S2689" s="66">
        <v>0</v>
      </c>
      <c r="U2689" s="66">
        <v>0</v>
      </c>
      <c r="W2689" s="66">
        <f>IF(Notes!B$31=1,IF(BR2689&gt;0,BR2689-P2689-SUM(R2689:V2689)-SUM(X2689:AL2689),SUM(BS2689:BY2689)),SUM(BS2689:BY2689))</f>
        <v>0</v>
      </c>
      <c r="Y2689" s="66">
        <v>0</v>
      </c>
      <c r="AA2689" s="66">
        <v>0</v>
      </c>
      <c r="AN2689" s="7">
        <f>IF(Q2689&gt;0,RANK(Q2689,(N2689:P2689,Q2689:AE2689)),0)</f>
        <v>3</v>
      </c>
      <c r="AO2689" s="7">
        <f>IF(R2689&gt;0,RANK(R2689,(N2689:P2689,Q2689:AE2689)),0)</f>
        <v>0</v>
      </c>
      <c r="AP2689" s="7">
        <f>IF(T2689&gt;0,RANK(T2689,(N2689:P2689,Q2689:AE2689)),0)</f>
        <v>0</v>
      </c>
      <c r="AQ2689" s="7">
        <f>IF(S2689&gt;0,RANK(S2689,(N2689:P2689,Q2689:AE2689)),0)</f>
        <v>0</v>
      </c>
      <c r="AR2689" s="2">
        <f t="shared" si="1037"/>
        <v>1.0447073283146412E-2</v>
      </c>
      <c r="AS2689" s="2">
        <f t="shared" si="1038"/>
        <v>0</v>
      </c>
      <c r="AT2689" s="2">
        <f t="shared" si="1039"/>
        <v>0</v>
      </c>
      <c r="AU2689" s="2">
        <f t="shared" si="1040"/>
        <v>0</v>
      </c>
      <c r="AW2689" t="s">
        <v>1627</v>
      </c>
      <c r="AX2689" t="s">
        <v>3197</v>
      </c>
      <c r="AY2689">
        <v>19</v>
      </c>
      <c r="BA2689" s="119">
        <v>48</v>
      </c>
      <c r="BB2689" s="121">
        <v>133</v>
      </c>
      <c r="BC2689" s="125">
        <f t="shared" si="1031"/>
        <v>48133</v>
      </c>
      <c r="BE2689" s="7" t="s">
        <v>228</v>
      </c>
      <c r="BS2689" s="1">
        <v>0</v>
      </c>
    </row>
    <row r="2690" spans="1:71" hidden="1" outlineLevel="1">
      <c r="A2690" t="s">
        <v>2490</v>
      </c>
      <c r="B2690" t="s">
        <v>3197</v>
      </c>
      <c r="C2690" s="1">
        <f t="shared" si="1032"/>
        <v>35606</v>
      </c>
      <c r="D2690" s="7">
        <f>IF(N2690&gt;0, RANK(N2690,(N2690:P2690,Q2690:AE2690)),0)</f>
        <v>2</v>
      </c>
      <c r="E2690" s="7">
        <f>IF(O2690&gt;0,RANK(O2690,(N2690:P2690,Q2690:AE2690)),0)</f>
        <v>1</v>
      </c>
      <c r="F2690" s="7">
        <f>IF(P2690&gt;0,RANK(P2690,(N2690:P2690,Q2690:AE2690)),0)</f>
        <v>4</v>
      </c>
      <c r="G2690" s="1">
        <f t="shared" si="1029"/>
        <v>17076</v>
      </c>
      <c r="H2690" s="2">
        <f t="shared" si="1030"/>
        <v>0.47958209290569004</v>
      </c>
      <c r="I2690" s="2"/>
      <c r="J2690" s="2">
        <f t="shared" si="1033"/>
        <v>0.2562208616525305</v>
      </c>
      <c r="K2690" s="2">
        <f t="shared" si="1034"/>
        <v>0.73580295455822053</v>
      </c>
      <c r="L2690" s="2">
        <f t="shared" si="1035"/>
        <v>7.582991630624052E-4</v>
      </c>
      <c r="M2690" s="2">
        <f t="shared" si="1036"/>
        <v>7.2178846261865088E-3</v>
      </c>
      <c r="N2690" s="66">
        <v>9123</v>
      </c>
      <c r="O2690" s="66">
        <v>26199</v>
      </c>
      <c r="P2690" s="66">
        <v>27</v>
      </c>
      <c r="Q2690" s="66">
        <v>241</v>
      </c>
      <c r="R2690" s="66">
        <v>0</v>
      </c>
      <c r="S2690" s="66">
        <v>15</v>
      </c>
      <c r="U2690" s="66">
        <v>0</v>
      </c>
      <c r="W2690" s="66">
        <f>IF(Notes!B$31=1,IF(BR2690&gt;0,BR2690-P2690-SUM(R2690:V2690)-SUM(X2690:AL2690),SUM(BS2690:BY2690)),SUM(BS2690:BY2690))</f>
        <v>0</v>
      </c>
      <c r="Y2690" s="66">
        <v>1</v>
      </c>
      <c r="AA2690" s="66">
        <v>0</v>
      </c>
      <c r="AN2690" s="7">
        <f>IF(Q2690&gt;0,RANK(Q2690,(N2690:P2690,Q2690:AE2690)),0)</f>
        <v>3</v>
      </c>
      <c r="AO2690" s="7">
        <f>IF(R2690&gt;0,RANK(R2690,(N2690:P2690,Q2690:AE2690)),0)</f>
        <v>0</v>
      </c>
      <c r="AP2690" s="7">
        <f>IF(T2690&gt;0,RANK(T2690,(N2690:P2690,Q2690:AE2690)),0)</f>
        <v>0</v>
      </c>
      <c r="AQ2690" s="7">
        <f>IF(S2690&gt;0,RANK(S2690,(N2690:P2690,Q2690:AE2690)),0)</f>
        <v>5</v>
      </c>
      <c r="AR2690" s="2">
        <f t="shared" si="1037"/>
        <v>6.7685221591866542E-3</v>
      </c>
      <c r="AS2690" s="2">
        <f t="shared" si="1038"/>
        <v>0</v>
      </c>
      <c r="AT2690" s="2">
        <f t="shared" si="1039"/>
        <v>0</v>
      </c>
      <c r="AU2690" s="2">
        <f t="shared" si="1040"/>
        <v>4.2127731281244734E-4</v>
      </c>
      <c r="AW2690" t="s">
        <v>2490</v>
      </c>
      <c r="AX2690" t="s">
        <v>3197</v>
      </c>
      <c r="AY2690">
        <v>11</v>
      </c>
      <c r="BA2690" s="119">
        <v>48</v>
      </c>
      <c r="BB2690" s="121">
        <v>135</v>
      </c>
      <c r="BC2690" s="125">
        <f t="shared" si="1031"/>
        <v>48135</v>
      </c>
      <c r="BE2690" s="7" t="s">
        <v>228</v>
      </c>
      <c r="BR2690" s="1">
        <v>88</v>
      </c>
      <c r="BS2690" s="1">
        <v>0</v>
      </c>
    </row>
    <row r="2691" spans="1:71" hidden="1" outlineLevel="1">
      <c r="A2691" t="s">
        <v>1216</v>
      </c>
      <c r="B2691" t="s">
        <v>3197</v>
      </c>
      <c r="C2691" s="1">
        <f t="shared" si="1032"/>
        <v>1035</v>
      </c>
      <c r="D2691" s="7">
        <f>IF(N2691&gt;0, RANK(N2691,(N2691:P2691,Q2691:AE2691)),0)</f>
        <v>2</v>
      </c>
      <c r="E2691" s="7">
        <f>IF(O2691&gt;0,RANK(O2691,(N2691:P2691,Q2691:AE2691)),0)</f>
        <v>1</v>
      </c>
      <c r="F2691" s="7">
        <f>IF(P2691&gt;0,RANK(P2691,(N2691:P2691,Q2691:AE2691)),0)</f>
        <v>4</v>
      </c>
      <c r="G2691" s="1">
        <f t="shared" si="1029"/>
        <v>327</v>
      </c>
      <c r="H2691" s="2">
        <f t="shared" si="1030"/>
        <v>0.31594202898550727</v>
      </c>
      <c r="I2691" s="2"/>
      <c r="J2691" s="2">
        <f t="shared" si="1033"/>
        <v>0.33429951690821258</v>
      </c>
      <c r="K2691" s="2">
        <f t="shared" si="1034"/>
        <v>0.65024154589371985</v>
      </c>
      <c r="L2691" s="2">
        <f t="shared" si="1035"/>
        <v>9.6618357487922703E-4</v>
      </c>
      <c r="M2691" s="2">
        <f t="shared" si="1036"/>
        <v>1.4492753623188342E-2</v>
      </c>
      <c r="N2691" s="66">
        <v>346</v>
      </c>
      <c r="O2691" s="66">
        <v>673</v>
      </c>
      <c r="P2691" s="66">
        <v>1</v>
      </c>
      <c r="Q2691" s="66">
        <v>12</v>
      </c>
      <c r="R2691" s="66">
        <v>1</v>
      </c>
      <c r="S2691" s="66">
        <v>1</v>
      </c>
      <c r="U2691" s="66">
        <v>0</v>
      </c>
      <c r="W2691" s="66">
        <f>IF(Notes!B$31=1,IF(BR2691&gt;0,BR2691-P2691-SUM(R2691:V2691)-SUM(X2691:AL2691),SUM(BS2691:BY2691)),SUM(BS2691:BY2691))</f>
        <v>0</v>
      </c>
      <c r="Y2691" s="66">
        <v>1</v>
      </c>
      <c r="AA2691" s="66">
        <v>0</v>
      </c>
      <c r="AN2691" s="7">
        <f>IF(Q2691&gt;0,RANK(Q2691,(N2691:P2691,Q2691:AE2691)),0)</f>
        <v>3</v>
      </c>
      <c r="AO2691" s="7">
        <f>IF(R2691&gt;0,RANK(R2691,(N2691:P2691,Q2691:AE2691)),0)</f>
        <v>4</v>
      </c>
      <c r="AP2691" s="7">
        <f>IF(T2691&gt;0,RANK(T2691,(N2691:P2691,Q2691:AE2691)),0)</f>
        <v>0</v>
      </c>
      <c r="AQ2691" s="7">
        <f>IF(S2691&gt;0,RANK(S2691,(N2691:P2691,Q2691:AE2691)),0)</f>
        <v>4</v>
      </c>
      <c r="AR2691" s="2">
        <f t="shared" si="1037"/>
        <v>1.1594202898550725E-2</v>
      </c>
      <c r="AS2691" s="2">
        <f t="shared" si="1038"/>
        <v>9.6618357487922703E-4</v>
      </c>
      <c r="AT2691" s="2">
        <f t="shared" si="1039"/>
        <v>0</v>
      </c>
      <c r="AU2691" s="2">
        <f t="shared" si="1040"/>
        <v>9.6618357487922703E-4</v>
      </c>
      <c r="AW2691" t="s">
        <v>1216</v>
      </c>
      <c r="AX2691" t="s">
        <v>3197</v>
      </c>
      <c r="AY2691">
        <v>23</v>
      </c>
      <c r="BA2691" s="119">
        <v>48</v>
      </c>
      <c r="BB2691" s="121">
        <v>137</v>
      </c>
      <c r="BC2691" s="125">
        <f t="shared" si="1031"/>
        <v>48137</v>
      </c>
      <c r="BE2691" s="7" t="s">
        <v>228</v>
      </c>
      <c r="BS2691" s="1">
        <v>0</v>
      </c>
    </row>
    <row r="2692" spans="1:71" hidden="1" outlineLevel="1">
      <c r="A2692" t="s">
        <v>878</v>
      </c>
      <c r="B2692" t="s">
        <v>3197</v>
      </c>
      <c r="C2692" s="1">
        <f t="shared" si="1032"/>
        <v>185233</v>
      </c>
      <c r="D2692" s="7">
        <f>IF(N2692&gt;0, RANK(N2692,(N2692:P2692,Q2692:AE2692)),0)</f>
        <v>1</v>
      </c>
      <c r="E2692" s="7">
        <f>IF(O2692&gt;0,RANK(O2692,(N2692:P2692,Q2692:AE2692)),0)</f>
        <v>2</v>
      </c>
      <c r="F2692" s="7">
        <f>IF(P2692&gt;0,RANK(P2692,(N2692:P2692,Q2692:AE2692)),0)</f>
        <v>4</v>
      </c>
      <c r="G2692" s="1">
        <f t="shared" si="1029"/>
        <v>60238</v>
      </c>
      <c r="H2692" s="2">
        <f t="shared" si="1030"/>
        <v>0.32520123304162868</v>
      </c>
      <c r="I2692" s="2"/>
      <c r="J2692" s="2">
        <f t="shared" si="1033"/>
        <v>0.65874331247671847</v>
      </c>
      <c r="K2692" s="2">
        <f t="shared" si="1034"/>
        <v>0.33354207943508984</v>
      </c>
      <c r="L2692" s="2">
        <f t="shared" si="1035"/>
        <v>9.3395885182445887E-4</v>
      </c>
      <c r="M2692" s="2">
        <f t="shared" si="1036"/>
        <v>6.7806492363672293E-3</v>
      </c>
      <c r="N2692" s="66">
        <v>122021</v>
      </c>
      <c r="O2692" s="66">
        <v>61783</v>
      </c>
      <c r="P2692" s="66">
        <v>173</v>
      </c>
      <c r="Q2692" s="66">
        <v>1151</v>
      </c>
      <c r="R2692" s="66">
        <v>19</v>
      </c>
      <c r="S2692" s="66">
        <v>73</v>
      </c>
      <c r="U2692" s="66">
        <v>5</v>
      </c>
      <c r="W2692" s="66">
        <f>IF(Notes!B$31=1,IF(BR2692&gt;0,BR2692-P2692-SUM(R2692:V2692)-SUM(X2692:AL2692),SUM(BS2692:BY2692)),SUM(BS2692:BY2692))</f>
        <v>0</v>
      </c>
      <c r="Y2692" s="66">
        <v>6</v>
      </c>
      <c r="AA2692" s="66">
        <v>2</v>
      </c>
      <c r="AN2692" s="7">
        <f>IF(Q2692&gt;0,RANK(Q2692,(N2692:P2692,Q2692:AE2692)),0)</f>
        <v>3</v>
      </c>
      <c r="AO2692" s="7">
        <f>IF(R2692&gt;0,RANK(R2692,(N2692:P2692,Q2692:AE2692)),0)</f>
        <v>6</v>
      </c>
      <c r="AP2692" s="7">
        <f>IF(T2692&gt;0,RANK(T2692,(N2692:P2692,Q2692:AE2692)),0)</f>
        <v>0</v>
      </c>
      <c r="AQ2692" s="7">
        <f>IF(S2692&gt;0,RANK(S2692,(N2692:P2692,Q2692:AE2692)),0)</f>
        <v>5</v>
      </c>
      <c r="AR2692" s="2">
        <f t="shared" si="1037"/>
        <v>6.2137955979766025E-3</v>
      </c>
      <c r="AS2692" s="2">
        <f t="shared" si="1038"/>
        <v>1.0257351551829318E-4</v>
      </c>
      <c r="AT2692" s="2">
        <f t="shared" si="1039"/>
        <v>0</v>
      </c>
      <c r="AU2692" s="2">
        <f t="shared" si="1040"/>
        <v>3.9409824383344221E-4</v>
      </c>
      <c r="AW2692" t="s">
        <v>878</v>
      </c>
      <c r="AX2692" t="s">
        <v>3197</v>
      </c>
      <c r="AY2692">
        <v>0</v>
      </c>
      <c r="BA2692" s="119">
        <v>48</v>
      </c>
      <c r="BB2692" s="121">
        <v>141</v>
      </c>
      <c r="BC2692" s="125">
        <f t="shared" si="1031"/>
        <v>48141</v>
      </c>
      <c r="BE2692" s="7" t="s">
        <v>228</v>
      </c>
      <c r="BR2692" s="1">
        <v>675</v>
      </c>
      <c r="BS2692" s="1">
        <v>0</v>
      </c>
    </row>
    <row r="2693" spans="1:71" hidden="1" outlineLevel="1">
      <c r="A2693" t="s">
        <v>889</v>
      </c>
      <c r="B2693" t="s">
        <v>3197</v>
      </c>
      <c r="C2693" s="1">
        <f t="shared" si="1032"/>
        <v>53853</v>
      </c>
      <c r="D2693" s="7">
        <f>IF(N2693&gt;0, RANK(N2693,(N2693:P2693,Q2693:AE2693)),0)</f>
        <v>2</v>
      </c>
      <c r="E2693" s="7">
        <f>IF(O2693&gt;0,RANK(O2693,(N2693:P2693,Q2693:AE2693)),0)</f>
        <v>1</v>
      </c>
      <c r="F2693" s="7">
        <f>IF(P2693&gt;0,RANK(P2693,(N2693:P2693,Q2693:AE2693)),0)</f>
        <v>5</v>
      </c>
      <c r="G2693" s="1">
        <f t="shared" si="1029"/>
        <v>22745</v>
      </c>
      <c r="H2693" s="2">
        <f t="shared" si="1030"/>
        <v>0.42235344363359517</v>
      </c>
      <c r="I2693" s="2"/>
      <c r="J2693" s="2">
        <f t="shared" si="1033"/>
        <v>0.28471951423319036</v>
      </c>
      <c r="K2693" s="2">
        <f t="shared" si="1034"/>
        <v>0.70707295786678548</v>
      </c>
      <c r="L2693" s="2">
        <f t="shared" si="1035"/>
        <v>6.4991736764897037E-4</v>
      </c>
      <c r="M2693" s="2">
        <f t="shared" si="1036"/>
        <v>7.5576105323751329E-3</v>
      </c>
      <c r="N2693" s="66">
        <v>15333</v>
      </c>
      <c r="O2693" s="66">
        <v>38078</v>
      </c>
      <c r="P2693" s="66">
        <v>35</v>
      </c>
      <c r="Q2693" s="66">
        <v>346</v>
      </c>
      <c r="R2693" s="66">
        <v>4</v>
      </c>
      <c r="S2693" s="66">
        <v>47</v>
      </c>
      <c r="U2693" s="66">
        <v>0</v>
      </c>
      <c r="W2693" s="66">
        <f>IF(Notes!B$31=1,IF(BR2693&gt;0,BR2693-P2693-SUM(R2693:V2693)-SUM(X2693:AL2693),SUM(BS2693:BY2693)),SUM(BS2693:BY2693))</f>
        <v>2</v>
      </c>
      <c r="Y2693" s="66">
        <v>8</v>
      </c>
      <c r="AA2693" s="66">
        <v>0</v>
      </c>
      <c r="AN2693" s="7">
        <f>IF(Q2693&gt;0,RANK(Q2693,(N2693:P2693,Q2693:AE2693)),0)</f>
        <v>3</v>
      </c>
      <c r="AO2693" s="7">
        <f>IF(R2693&gt;0,RANK(R2693,(N2693:P2693,Q2693:AE2693)),0)</f>
        <v>7</v>
      </c>
      <c r="AP2693" s="7">
        <f>IF(T2693&gt;0,RANK(T2693,(N2693:P2693,Q2693:AE2693)),0)</f>
        <v>0</v>
      </c>
      <c r="AQ2693" s="7">
        <f>IF(S2693&gt;0,RANK(S2693,(N2693:P2693,Q2693:AE2693)),0)</f>
        <v>4</v>
      </c>
      <c r="AR2693" s="2">
        <f t="shared" si="1037"/>
        <v>6.4248974059012498E-3</v>
      </c>
      <c r="AS2693" s="2">
        <f t="shared" si="1038"/>
        <v>7.4276270588453748E-5</v>
      </c>
      <c r="AT2693" s="2">
        <f t="shared" si="1039"/>
        <v>0</v>
      </c>
      <c r="AU2693" s="2">
        <f t="shared" si="1040"/>
        <v>8.7274617941433157E-4</v>
      </c>
      <c r="AW2693" t="s">
        <v>889</v>
      </c>
      <c r="AX2693" t="s">
        <v>3197</v>
      </c>
      <c r="AY2693">
        <v>6</v>
      </c>
      <c r="BA2693" s="119">
        <v>48</v>
      </c>
      <c r="BB2693" s="121">
        <v>139</v>
      </c>
      <c r="BC2693" s="125">
        <f t="shared" si="1031"/>
        <v>48139</v>
      </c>
      <c r="BE2693" s="7" t="s">
        <v>228</v>
      </c>
      <c r="BS2693" s="1">
        <v>2</v>
      </c>
    </row>
    <row r="2694" spans="1:71" hidden="1" outlineLevel="1">
      <c r="A2694" t="s">
        <v>665</v>
      </c>
      <c r="B2694" t="s">
        <v>3197</v>
      </c>
      <c r="C2694" s="1">
        <f t="shared" si="1032"/>
        <v>14019</v>
      </c>
      <c r="D2694" s="7">
        <f>IF(N2694&gt;0, RANK(N2694,(N2694:P2694,Q2694:AE2694)),0)</f>
        <v>2</v>
      </c>
      <c r="E2694" s="7">
        <f>IF(O2694&gt;0,RANK(O2694,(N2694:P2694,Q2694:AE2694)),0)</f>
        <v>1</v>
      </c>
      <c r="F2694" s="7">
        <f>IF(P2694&gt;0,RANK(P2694,(N2694:P2694,Q2694:AE2694)),0)</f>
        <v>4</v>
      </c>
      <c r="G2694" s="1">
        <f t="shared" si="1029"/>
        <v>7640</v>
      </c>
      <c r="H2694" s="2">
        <f t="shared" si="1030"/>
        <v>0.54497467722376769</v>
      </c>
      <c r="I2694" s="2"/>
      <c r="J2694" s="2">
        <f t="shared" si="1033"/>
        <v>0.22312575789999287</v>
      </c>
      <c r="K2694" s="2">
        <f t="shared" si="1034"/>
        <v>0.76810043512376058</v>
      </c>
      <c r="L2694" s="2">
        <f t="shared" si="1035"/>
        <v>9.9864469648334401E-4</v>
      </c>
      <c r="M2694" s="2">
        <f t="shared" si="1036"/>
        <v>7.7751622797631792E-3</v>
      </c>
      <c r="N2694" s="66">
        <v>3128</v>
      </c>
      <c r="O2694" s="66">
        <v>10768</v>
      </c>
      <c r="P2694" s="66">
        <v>14</v>
      </c>
      <c r="Q2694" s="66">
        <v>103</v>
      </c>
      <c r="R2694" s="66">
        <v>0</v>
      </c>
      <c r="S2694" s="66">
        <v>3</v>
      </c>
      <c r="U2694" s="66">
        <v>0</v>
      </c>
      <c r="W2694" s="66">
        <f>IF(Notes!B$31=1,IF(BR2694&gt;0,BR2694-P2694-SUM(R2694:V2694)-SUM(X2694:AL2694),SUM(BS2694:BY2694)),SUM(BS2694:BY2694))</f>
        <v>0</v>
      </c>
      <c r="Y2694" s="66">
        <v>2</v>
      </c>
      <c r="AA2694" s="66">
        <v>1</v>
      </c>
      <c r="AN2694" s="7">
        <f>IF(Q2694&gt;0,RANK(Q2694,(N2694:P2694,Q2694:AE2694)),0)</f>
        <v>3</v>
      </c>
      <c r="AO2694" s="7">
        <f>IF(R2694&gt;0,RANK(R2694,(N2694:P2694,Q2694:AE2694)),0)</f>
        <v>0</v>
      </c>
      <c r="AP2694" s="7">
        <f>IF(T2694&gt;0,RANK(T2694,(N2694:P2694,Q2694:AE2694)),0)</f>
        <v>0</v>
      </c>
      <c r="AQ2694" s="7">
        <f>IF(S2694&gt;0,RANK(S2694,(N2694:P2694,Q2694:AE2694)),0)</f>
        <v>5</v>
      </c>
      <c r="AR2694" s="2">
        <f t="shared" si="1037"/>
        <v>7.3471716955560307E-3</v>
      </c>
      <c r="AS2694" s="2">
        <f t="shared" si="1038"/>
        <v>0</v>
      </c>
      <c r="AT2694" s="2">
        <f t="shared" si="1039"/>
        <v>0</v>
      </c>
      <c r="AU2694" s="2">
        <f t="shared" si="1040"/>
        <v>2.1399529210357372E-4</v>
      </c>
      <c r="AW2694" t="s">
        <v>665</v>
      </c>
      <c r="AX2694" t="s">
        <v>3197</v>
      </c>
      <c r="AY2694">
        <v>31</v>
      </c>
      <c r="BA2694" s="119">
        <v>48</v>
      </c>
      <c r="BB2694" s="121">
        <v>143</v>
      </c>
      <c r="BC2694" s="125">
        <f t="shared" si="1031"/>
        <v>48143</v>
      </c>
      <c r="BE2694" s="7" t="s">
        <v>228</v>
      </c>
      <c r="BS2694" s="1">
        <v>0</v>
      </c>
    </row>
    <row r="2695" spans="1:71" hidden="1" outlineLevel="1">
      <c r="A2695" t="s">
        <v>1810</v>
      </c>
      <c r="B2695" t="s">
        <v>3197</v>
      </c>
      <c r="C2695" s="1">
        <f t="shared" si="1032"/>
        <v>5599</v>
      </c>
      <c r="D2695" s="7">
        <f>IF(N2695&gt;0, RANK(N2695,(N2695:P2695,Q2695:AE2695)),0)</f>
        <v>2</v>
      </c>
      <c r="E2695" s="7">
        <f>IF(O2695&gt;0,RANK(O2695,(N2695:P2695,Q2695:AE2695)),0)</f>
        <v>1</v>
      </c>
      <c r="F2695" s="7">
        <f>IF(P2695&gt;0,RANK(P2695,(N2695:P2695,Q2695:AE2695)),0)</f>
        <v>4</v>
      </c>
      <c r="G2695" s="1">
        <f t="shared" ref="G2695:G2758" si="1041">IF(C2695&gt;0,MAX(N2695:P2695)-LARGE(N2695:P2695,2),0)</f>
        <v>1103</v>
      </c>
      <c r="H2695" s="2">
        <f t="shared" ref="H2695:H2758" si="1042">IF(C2695&gt;0,G2695/C2695,0)</f>
        <v>0.19699946419003395</v>
      </c>
      <c r="I2695" s="2"/>
      <c r="J2695" s="2">
        <f t="shared" si="1033"/>
        <v>0.39739239149848188</v>
      </c>
      <c r="K2695" s="2">
        <f t="shared" si="1034"/>
        <v>0.59439185568851582</v>
      </c>
      <c r="L2695" s="2">
        <f t="shared" si="1035"/>
        <v>5.3580996606536881E-4</v>
      </c>
      <c r="M2695" s="2">
        <f t="shared" si="1036"/>
        <v>7.6799428469369836E-3</v>
      </c>
      <c r="N2695" s="66">
        <v>2225</v>
      </c>
      <c r="O2695" s="66">
        <v>3328</v>
      </c>
      <c r="P2695" s="66">
        <v>3</v>
      </c>
      <c r="Q2695" s="66">
        <v>40</v>
      </c>
      <c r="R2695" s="66">
        <v>0</v>
      </c>
      <c r="S2695" s="66">
        <v>2</v>
      </c>
      <c r="U2695" s="66">
        <v>0</v>
      </c>
      <c r="W2695" s="66">
        <f>IF(Notes!B$31=1,IF(BR2695&gt;0,BR2695-P2695-SUM(R2695:V2695)-SUM(X2695:AL2695),SUM(BS2695:BY2695)),SUM(BS2695:BY2695))</f>
        <v>0</v>
      </c>
      <c r="Y2695" s="66">
        <v>1</v>
      </c>
      <c r="AA2695" s="66">
        <v>0</v>
      </c>
      <c r="AN2695" s="7">
        <f>IF(Q2695&gt;0,RANK(Q2695,(N2695:P2695,Q2695:AE2695)),0)</f>
        <v>3</v>
      </c>
      <c r="AO2695" s="7">
        <f>IF(R2695&gt;0,RANK(R2695,(N2695:P2695,Q2695:AE2695)),0)</f>
        <v>0</v>
      </c>
      <c r="AP2695" s="7">
        <f>IF(T2695&gt;0,RANK(T2695,(N2695:P2695,Q2695:AE2695)),0)</f>
        <v>0</v>
      </c>
      <c r="AQ2695" s="7">
        <f>IF(S2695&gt;0,RANK(S2695,(N2695:P2695,Q2695:AE2695)),0)</f>
        <v>5</v>
      </c>
      <c r="AR2695" s="2">
        <f t="shared" si="1037"/>
        <v>7.1441328808715841E-3</v>
      </c>
      <c r="AS2695" s="2">
        <f t="shared" si="1038"/>
        <v>0</v>
      </c>
      <c r="AT2695" s="2">
        <f t="shared" si="1039"/>
        <v>0</v>
      </c>
      <c r="AU2695" s="2">
        <f t="shared" si="1040"/>
        <v>3.572066440435792E-4</v>
      </c>
      <c r="AW2695" t="s">
        <v>1810</v>
      </c>
      <c r="AX2695" t="s">
        <v>3197</v>
      </c>
      <c r="AY2695">
        <v>31</v>
      </c>
      <c r="BA2695" s="119">
        <v>48</v>
      </c>
      <c r="BB2695" s="121">
        <v>145</v>
      </c>
      <c r="BC2695" s="125">
        <f t="shared" si="1031"/>
        <v>48145</v>
      </c>
      <c r="BE2695" s="7" t="s">
        <v>228</v>
      </c>
      <c r="BS2695" s="1">
        <v>0</v>
      </c>
    </row>
    <row r="2696" spans="1:71" hidden="1" outlineLevel="1">
      <c r="A2696" t="s">
        <v>2985</v>
      </c>
      <c r="B2696" t="s">
        <v>3197</v>
      </c>
      <c r="C2696" s="1">
        <f t="shared" si="1032"/>
        <v>11694</v>
      </c>
      <c r="D2696" s="7">
        <f>IF(N2696&gt;0, RANK(N2696,(N2696:P2696,Q2696:AE2696)),0)</f>
        <v>2</v>
      </c>
      <c r="E2696" s="7">
        <f>IF(O2696&gt;0,RANK(O2696,(N2696:P2696,Q2696:AE2696)),0)</f>
        <v>1</v>
      </c>
      <c r="F2696" s="7">
        <f>IF(P2696&gt;0,RANK(P2696,(N2696:P2696,Q2696:AE2696)),0)</f>
        <v>5</v>
      </c>
      <c r="G2696" s="1">
        <f t="shared" si="1041"/>
        <v>4628</v>
      </c>
      <c r="H2696" s="2">
        <f t="shared" si="1042"/>
        <v>0.39575850863690781</v>
      </c>
      <c r="I2696" s="2"/>
      <c r="J2696" s="2">
        <f t="shared" si="1033"/>
        <v>0.29622028390627675</v>
      </c>
      <c r="K2696" s="2">
        <f t="shared" si="1034"/>
        <v>0.69197879254318451</v>
      </c>
      <c r="L2696" s="2">
        <f t="shared" si="1035"/>
        <v>1.2827090815802976E-3</v>
      </c>
      <c r="M2696" s="2">
        <f t="shared" si="1036"/>
        <v>1.0518214468958446E-2</v>
      </c>
      <c r="N2696" s="66">
        <v>3464</v>
      </c>
      <c r="O2696" s="66">
        <v>8092</v>
      </c>
      <c r="P2696" s="66">
        <v>15</v>
      </c>
      <c r="Q2696" s="66">
        <v>101</v>
      </c>
      <c r="R2696" s="66">
        <v>1</v>
      </c>
      <c r="S2696" s="66">
        <v>16</v>
      </c>
      <c r="U2696" s="66">
        <v>0</v>
      </c>
      <c r="W2696" s="66">
        <f>IF(Notes!B$31=1,IF(BR2696&gt;0,BR2696-P2696-SUM(R2696:V2696)-SUM(X2696:AL2696),SUM(BS2696:BY2696)),SUM(BS2696:BY2696))</f>
        <v>0</v>
      </c>
      <c r="Y2696" s="66">
        <v>2</v>
      </c>
      <c r="AA2696" s="66">
        <v>3</v>
      </c>
      <c r="AN2696" s="7">
        <f>IF(Q2696&gt;0,RANK(Q2696,(N2696:P2696,Q2696:AE2696)),0)</f>
        <v>3</v>
      </c>
      <c r="AO2696" s="7">
        <f>IF(R2696&gt;0,RANK(R2696,(N2696:P2696,Q2696:AE2696)),0)</f>
        <v>8</v>
      </c>
      <c r="AP2696" s="7">
        <f>IF(T2696&gt;0,RANK(T2696,(N2696:P2696,Q2696:AE2696)),0)</f>
        <v>0</v>
      </c>
      <c r="AQ2696" s="7">
        <f>IF(S2696&gt;0,RANK(S2696,(N2696:P2696,Q2696:AE2696)),0)</f>
        <v>4</v>
      </c>
      <c r="AR2696" s="2">
        <f t="shared" si="1037"/>
        <v>8.6369078159740046E-3</v>
      </c>
      <c r="AS2696" s="2">
        <f t="shared" si="1038"/>
        <v>8.5513938772019844E-5</v>
      </c>
      <c r="AT2696" s="2">
        <f t="shared" si="1039"/>
        <v>0</v>
      </c>
      <c r="AU2696" s="2">
        <f t="shared" si="1040"/>
        <v>1.3682230203523175E-3</v>
      </c>
      <c r="AW2696" t="s">
        <v>2985</v>
      </c>
      <c r="AX2696" t="s">
        <v>3197</v>
      </c>
      <c r="AY2696">
        <v>4</v>
      </c>
      <c r="BA2696" s="119">
        <v>48</v>
      </c>
      <c r="BB2696" s="121">
        <v>147</v>
      </c>
      <c r="BC2696" s="125">
        <f t="shared" si="1031"/>
        <v>48147</v>
      </c>
      <c r="BE2696" s="7" t="s">
        <v>228</v>
      </c>
      <c r="BS2696" s="1">
        <v>0</v>
      </c>
    </row>
    <row r="2697" spans="1:71" hidden="1" outlineLevel="1">
      <c r="A2697" t="s">
        <v>3290</v>
      </c>
      <c r="B2697" t="s">
        <v>3197</v>
      </c>
      <c r="C2697" s="1">
        <f t="shared" si="1032"/>
        <v>10714</v>
      </c>
      <c r="D2697" s="7">
        <f>IF(N2697&gt;0, RANK(N2697,(N2697:P2697,Q2697:AE2697)),0)</f>
        <v>2</v>
      </c>
      <c r="E2697" s="7">
        <f>IF(O2697&gt;0,RANK(O2697,(N2697:P2697,Q2697:AE2697)),0)</f>
        <v>1</v>
      </c>
      <c r="F2697" s="7">
        <f>IF(P2697&gt;0,RANK(P2697,(N2697:P2697,Q2697:AE2697)),0)</f>
        <v>5</v>
      </c>
      <c r="G2697" s="1">
        <f t="shared" si="1041"/>
        <v>4568</v>
      </c>
      <c r="H2697" s="2">
        <f t="shared" si="1042"/>
        <v>0.42635803621429907</v>
      </c>
      <c r="I2697" s="2"/>
      <c r="J2697" s="2">
        <f t="shared" si="1033"/>
        <v>0.28131416837782341</v>
      </c>
      <c r="K2697" s="2">
        <f t="shared" si="1034"/>
        <v>0.70767220459212243</v>
      </c>
      <c r="L2697" s="2">
        <f t="shared" si="1035"/>
        <v>1.2133656897517268E-3</v>
      </c>
      <c r="M2697" s="2">
        <f t="shared" si="1036"/>
        <v>9.8002613403024245E-3</v>
      </c>
      <c r="N2697" s="66">
        <v>3014</v>
      </c>
      <c r="O2697" s="66">
        <v>7582</v>
      </c>
      <c r="P2697" s="66">
        <v>13</v>
      </c>
      <c r="Q2697" s="66">
        <v>82</v>
      </c>
      <c r="R2697" s="66">
        <v>1</v>
      </c>
      <c r="S2697" s="66">
        <v>5</v>
      </c>
      <c r="U2697" s="66">
        <v>0</v>
      </c>
      <c r="W2697" s="66">
        <f>IF(Notes!B$31=1,IF(BR2697&gt;0,BR2697-P2697-SUM(R2697:V2697)-SUM(X2697:AL2697),SUM(BS2697:BY2697)),SUM(BS2697:BY2697))</f>
        <v>16</v>
      </c>
      <c r="Y2697" s="66">
        <v>1</v>
      </c>
      <c r="AA2697" s="66">
        <v>0</v>
      </c>
      <c r="AN2697" s="7">
        <f>IF(Q2697&gt;0,RANK(Q2697,(N2697:P2697,Q2697:AE2697)),0)</f>
        <v>3</v>
      </c>
      <c r="AO2697" s="7">
        <f>IF(R2697&gt;0,RANK(R2697,(N2697:P2697,Q2697:AE2697)),0)</f>
        <v>7</v>
      </c>
      <c r="AP2697" s="7">
        <f>IF(T2697&gt;0,RANK(T2697,(N2697:P2697,Q2697:AE2697)),0)</f>
        <v>0</v>
      </c>
      <c r="AQ2697" s="7">
        <f>IF(S2697&gt;0,RANK(S2697,(N2697:P2697,Q2697:AE2697)),0)</f>
        <v>6</v>
      </c>
      <c r="AR2697" s="2">
        <f t="shared" si="1037"/>
        <v>7.653537427664738E-3</v>
      </c>
      <c r="AS2697" s="2">
        <f t="shared" si="1038"/>
        <v>9.3335822288594366E-5</v>
      </c>
      <c r="AT2697" s="2">
        <f t="shared" si="1039"/>
        <v>0</v>
      </c>
      <c r="AU2697" s="2">
        <f t="shared" si="1040"/>
        <v>4.6667911144297183E-4</v>
      </c>
      <c r="AW2697" t="s">
        <v>3290</v>
      </c>
      <c r="AX2697" t="s">
        <v>3197</v>
      </c>
      <c r="AY2697">
        <v>15</v>
      </c>
      <c r="BA2697" s="119">
        <v>48</v>
      </c>
      <c r="BB2697" s="121">
        <v>149</v>
      </c>
      <c r="BC2697" s="125">
        <f t="shared" si="1031"/>
        <v>48149</v>
      </c>
      <c r="BE2697" s="7" t="s">
        <v>228</v>
      </c>
      <c r="BR2697" s="1">
        <v>87</v>
      </c>
      <c r="BS2697" s="1">
        <v>16</v>
      </c>
    </row>
    <row r="2698" spans="1:71" hidden="1" outlineLevel="1">
      <c r="A2698" t="s">
        <v>1525</v>
      </c>
      <c r="B2698" t="s">
        <v>3197</v>
      </c>
      <c r="C2698" s="1">
        <f t="shared" si="1032"/>
        <v>1784</v>
      </c>
      <c r="D2698" s="7">
        <f>IF(N2698&gt;0, RANK(N2698,(N2698:P2698,Q2698:AE2698)),0)</f>
        <v>2</v>
      </c>
      <c r="E2698" s="7">
        <f>IF(O2698&gt;0,RANK(O2698,(N2698:P2698,Q2698:AE2698)),0)</f>
        <v>1</v>
      </c>
      <c r="F2698" s="7">
        <f>IF(P2698&gt;0,RANK(P2698,(N2698:P2698,Q2698:AE2698)),0)</f>
        <v>0</v>
      </c>
      <c r="G2698" s="1">
        <f t="shared" si="1041"/>
        <v>396</v>
      </c>
      <c r="H2698" s="2">
        <f t="shared" si="1042"/>
        <v>0.22197309417040359</v>
      </c>
      <c r="I2698" s="2"/>
      <c r="J2698" s="2">
        <f t="shared" si="1033"/>
        <v>0.38508968609865468</v>
      </c>
      <c r="K2698" s="2">
        <f t="shared" si="1034"/>
        <v>0.60706278026905824</v>
      </c>
      <c r="L2698" s="2">
        <f t="shared" si="1035"/>
        <v>0</v>
      </c>
      <c r="M2698" s="2">
        <f t="shared" si="1036"/>
        <v>7.8475336322870737E-3</v>
      </c>
      <c r="N2698" s="66">
        <v>687</v>
      </c>
      <c r="O2698" s="66">
        <v>1083</v>
      </c>
      <c r="P2698" s="66">
        <v>0</v>
      </c>
      <c r="Q2698" s="66">
        <v>14</v>
      </c>
      <c r="R2698" s="66">
        <v>0</v>
      </c>
      <c r="S2698" s="66">
        <v>0</v>
      </c>
      <c r="U2698" s="66">
        <v>0</v>
      </c>
      <c r="W2698" s="66">
        <f>IF(Notes!B$31=1,IF(BR2698&gt;0,BR2698-P2698-SUM(R2698:V2698)-SUM(X2698:AL2698),SUM(BS2698:BY2698)),SUM(BS2698:BY2698))</f>
        <v>0</v>
      </c>
      <c r="Y2698" s="66">
        <v>0</v>
      </c>
      <c r="AA2698" s="66">
        <v>0</v>
      </c>
      <c r="AN2698" s="7">
        <f>IF(Q2698&gt;0,RANK(Q2698,(N2698:P2698,Q2698:AE2698)),0)</f>
        <v>3</v>
      </c>
      <c r="AO2698" s="7">
        <f>IF(R2698&gt;0,RANK(R2698,(N2698:P2698,Q2698:AE2698)),0)</f>
        <v>0</v>
      </c>
      <c r="AP2698" s="7">
        <f>IF(T2698&gt;0,RANK(T2698,(N2698:P2698,Q2698:AE2698)),0)</f>
        <v>0</v>
      </c>
      <c r="AQ2698" s="7">
        <f>IF(S2698&gt;0,RANK(S2698,(N2698:P2698,Q2698:AE2698)),0)</f>
        <v>0</v>
      </c>
      <c r="AR2698" s="2">
        <f t="shared" si="1037"/>
        <v>7.8475336322869956E-3</v>
      </c>
      <c r="AS2698" s="2">
        <f t="shared" si="1038"/>
        <v>0</v>
      </c>
      <c r="AT2698" s="2">
        <f t="shared" si="1039"/>
        <v>0</v>
      </c>
      <c r="AU2698" s="2">
        <f t="shared" si="1040"/>
        <v>0</v>
      </c>
      <c r="AW2698" t="s">
        <v>1525</v>
      </c>
      <c r="AX2698" t="s">
        <v>3197</v>
      </c>
      <c r="AY2698">
        <v>19</v>
      </c>
      <c r="BA2698" s="119">
        <v>48</v>
      </c>
      <c r="BB2698" s="121">
        <v>151</v>
      </c>
      <c r="BC2698" s="125">
        <f t="shared" si="1031"/>
        <v>48151</v>
      </c>
      <c r="BE2698" s="7" t="s">
        <v>228</v>
      </c>
      <c r="BS2698" s="1">
        <v>0</v>
      </c>
    </row>
    <row r="2699" spans="1:71" hidden="1" outlineLevel="1">
      <c r="A2699" t="s">
        <v>793</v>
      </c>
      <c r="B2699" t="s">
        <v>3197</v>
      </c>
      <c r="C2699" s="1">
        <f t="shared" si="1032"/>
        <v>2521</v>
      </c>
      <c r="D2699" s="7">
        <f>IF(N2699&gt;0, RANK(N2699,(N2699:P2699,Q2699:AE2699)),0)</f>
        <v>2</v>
      </c>
      <c r="E2699" s="7">
        <f>IF(O2699&gt;0,RANK(O2699,(N2699:P2699,Q2699:AE2699)),0)</f>
        <v>1</v>
      </c>
      <c r="F2699" s="7">
        <f>IF(P2699&gt;0,RANK(P2699,(N2699:P2699,Q2699:AE2699)),0)</f>
        <v>0</v>
      </c>
      <c r="G2699" s="1">
        <f t="shared" si="1041"/>
        <v>1054</v>
      </c>
      <c r="H2699" s="2">
        <f t="shared" si="1042"/>
        <v>0.41808806029353429</v>
      </c>
      <c r="I2699" s="2"/>
      <c r="J2699" s="2">
        <f t="shared" si="1033"/>
        <v>0.28956763189210633</v>
      </c>
      <c r="K2699" s="2">
        <f t="shared" si="1034"/>
        <v>0.70765569218564062</v>
      </c>
      <c r="L2699" s="2">
        <f t="shared" si="1035"/>
        <v>0</v>
      </c>
      <c r="M2699" s="2">
        <f t="shared" si="1036"/>
        <v>2.7766759222530579E-3</v>
      </c>
      <c r="N2699" s="66">
        <v>730</v>
      </c>
      <c r="O2699" s="66">
        <v>1784</v>
      </c>
      <c r="P2699" s="66">
        <v>0</v>
      </c>
      <c r="Q2699" s="66">
        <v>7</v>
      </c>
      <c r="R2699" s="66">
        <v>0</v>
      </c>
      <c r="S2699" s="66">
        <v>0</v>
      </c>
      <c r="U2699" s="66">
        <v>0</v>
      </c>
      <c r="W2699" s="66">
        <f>IF(Notes!B$31=1,IF(BR2699&gt;0,BR2699-P2699-SUM(R2699:V2699)-SUM(X2699:AL2699),SUM(BS2699:BY2699)),SUM(BS2699:BY2699))</f>
        <v>0</v>
      </c>
      <c r="Y2699" s="66">
        <v>0</v>
      </c>
      <c r="AA2699" s="66">
        <v>0</v>
      </c>
      <c r="AN2699" s="7">
        <f>IF(Q2699&gt;0,RANK(Q2699,(N2699:P2699,Q2699:AE2699)),0)</f>
        <v>3</v>
      </c>
      <c r="AO2699" s="7">
        <f>IF(R2699&gt;0,RANK(R2699,(N2699:P2699,Q2699:AE2699)),0)</f>
        <v>0</v>
      </c>
      <c r="AP2699" s="7">
        <f>IF(T2699&gt;0,RANK(T2699,(N2699:P2699,Q2699:AE2699)),0)</f>
        <v>0</v>
      </c>
      <c r="AQ2699" s="7">
        <f>IF(S2699&gt;0,RANK(S2699,(N2699:P2699,Q2699:AE2699)),0)</f>
        <v>0</v>
      </c>
      <c r="AR2699" s="2">
        <f t="shared" si="1037"/>
        <v>2.776675922253074E-3</v>
      </c>
      <c r="AS2699" s="2">
        <f t="shared" si="1038"/>
        <v>0</v>
      </c>
      <c r="AT2699" s="2">
        <f t="shared" si="1039"/>
        <v>0</v>
      </c>
      <c r="AU2699" s="2">
        <f t="shared" si="1040"/>
        <v>0</v>
      </c>
      <c r="AW2699" t="s">
        <v>793</v>
      </c>
      <c r="AX2699" t="s">
        <v>3197</v>
      </c>
      <c r="AY2699">
        <v>19</v>
      </c>
      <c r="BA2699" s="119">
        <v>48</v>
      </c>
      <c r="BB2699" s="121">
        <v>153</v>
      </c>
      <c r="BC2699" s="125">
        <f t="shared" si="1031"/>
        <v>48153</v>
      </c>
      <c r="BE2699" s="7" t="s">
        <v>228</v>
      </c>
      <c r="BS2699" s="1">
        <v>0</v>
      </c>
    </row>
    <row r="2700" spans="1:71" hidden="1" outlineLevel="1">
      <c r="A2700" t="s">
        <v>1063</v>
      </c>
      <c r="B2700" t="s">
        <v>3197</v>
      </c>
      <c r="C2700" s="1">
        <f t="shared" si="1032"/>
        <v>538</v>
      </c>
      <c r="D2700" s="7">
        <f>IF(N2700&gt;0, RANK(N2700,(N2700:P2700,Q2700:AE2700)),0)</f>
        <v>2</v>
      </c>
      <c r="E2700" s="7">
        <f>IF(O2700&gt;0,RANK(O2700,(N2700:P2700,Q2700:AE2700)),0)</f>
        <v>1</v>
      </c>
      <c r="F2700" s="7">
        <f>IF(P2700&gt;0,RANK(P2700,(N2700:P2700,Q2700:AE2700)),0)</f>
        <v>0</v>
      </c>
      <c r="G2700" s="1">
        <f t="shared" si="1041"/>
        <v>129</v>
      </c>
      <c r="H2700" s="2">
        <f t="shared" si="1042"/>
        <v>0.23977695167286245</v>
      </c>
      <c r="I2700" s="2"/>
      <c r="J2700" s="2">
        <f t="shared" si="1033"/>
        <v>0.36802973977695169</v>
      </c>
      <c r="K2700" s="2">
        <f t="shared" si="1034"/>
        <v>0.60780669144981414</v>
      </c>
      <c r="L2700" s="2">
        <f t="shared" si="1035"/>
        <v>0</v>
      </c>
      <c r="M2700" s="2">
        <f t="shared" si="1036"/>
        <v>2.4163568773234223E-2</v>
      </c>
      <c r="N2700" s="66">
        <v>198</v>
      </c>
      <c r="O2700" s="66">
        <v>327</v>
      </c>
      <c r="P2700" s="66">
        <v>0</v>
      </c>
      <c r="Q2700" s="66">
        <v>13</v>
      </c>
      <c r="R2700" s="66">
        <v>0</v>
      </c>
      <c r="S2700" s="66">
        <v>0</v>
      </c>
      <c r="U2700" s="66">
        <v>0</v>
      </c>
      <c r="W2700" s="66">
        <f>IF(Notes!B$31=1,IF(BR2700&gt;0,BR2700-P2700-SUM(R2700:V2700)-SUM(X2700:AL2700),SUM(BS2700:BY2700)),SUM(BS2700:BY2700))</f>
        <v>0</v>
      </c>
      <c r="Y2700" s="66">
        <v>0</v>
      </c>
      <c r="AA2700" s="66">
        <v>0</v>
      </c>
      <c r="AN2700" s="7">
        <f>IF(Q2700&gt;0,RANK(Q2700,(N2700:P2700,Q2700:AE2700)),0)</f>
        <v>3</v>
      </c>
      <c r="AO2700" s="7">
        <f>IF(R2700&gt;0,RANK(R2700,(N2700:P2700,Q2700:AE2700)),0)</f>
        <v>0</v>
      </c>
      <c r="AP2700" s="7">
        <f>IF(T2700&gt;0,RANK(T2700,(N2700:P2700,Q2700:AE2700)),0)</f>
        <v>0</v>
      </c>
      <c r="AQ2700" s="7">
        <f>IF(S2700&gt;0,RANK(S2700,(N2700:P2700,Q2700:AE2700)),0)</f>
        <v>0</v>
      </c>
      <c r="AR2700" s="2">
        <f t="shared" si="1037"/>
        <v>2.4163568773234202E-2</v>
      </c>
      <c r="AS2700" s="2">
        <f t="shared" si="1038"/>
        <v>0</v>
      </c>
      <c r="AT2700" s="2">
        <f t="shared" si="1039"/>
        <v>0</v>
      </c>
      <c r="AU2700" s="2">
        <f t="shared" si="1040"/>
        <v>0</v>
      </c>
      <c r="AW2700" t="s">
        <v>1063</v>
      </c>
      <c r="AX2700" t="s">
        <v>3197</v>
      </c>
      <c r="AY2700">
        <v>13</v>
      </c>
      <c r="BA2700" s="119">
        <v>48</v>
      </c>
      <c r="BB2700" s="121">
        <v>155</v>
      </c>
      <c r="BC2700" s="125">
        <f t="shared" si="1031"/>
        <v>48155</v>
      </c>
      <c r="BE2700" s="7" t="s">
        <v>228</v>
      </c>
      <c r="BS2700" s="1">
        <v>0</v>
      </c>
    </row>
    <row r="2701" spans="1:71" hidden="1" outlineLevel="1">
      <c r="A2701" t="s">
        <v>2465</v>
      </c>
      <c r="B2701" t="s">
        <v>3197</v>
      </c>
      <c r="C2701" s="1">
        <f t="shared" si="1032"/>
        <v>202822</v>
      </c>
      <c r="D2701" s="7">
        <f>IF(N2701&gt;0, RANK(N2701,(N2701:P2701,Q2701:AE2701)),0)</f>
        <v>2</v>
      </c>
      <c r="E2701" s="7">
        <f>IF(O2701&gt;0,RANK(O2701,(N2701:P2701,Q2701:AE2701)),0)</f>
        <v>1</v>
      </c>
      <c r="F2701" s="7">
        <f>IF(P2701&gt;0,RANK(P2701,(N2701:P2701,Q2701:AE2701)),0)</f>
        <v>4</v>
      </c>
      <c r="G2701" s="1">
        <f t="shared" si="1041"/>
        <v>4838</v>
      </c>
      <c r="H2701" s="2">
        <f t="shared" si="1042"/>
        <v>2.3853428129098422E-2</v>
      </c>
      <c r="I2701" s="2"/>
      <c r="J2701" s="2">
        <f t="shared" si="1033"/>
        <v>0.48499669661082129</v>
      </c>
      <c r="K2701" s="2">
        <f t="shared" si="1034"/>
        <v>0.50885012473991975</v>
      </c>
      <c r="L2701" s="2">
        <f t="shared" si="1035"/>
        <v>5.7686049836802719E-4</v>
      </c>
      <c r="M2701" s="2">
        <f t="shared" si="1036"/>
        <v>5.5763181508909892E-3</v>
      </c>
      <c r="N2701" s="66">
        <v>98368</v>
      </c>
      <c r="O2701" s="66">
        <v>103206</v>
      </c>
      <c r="P2701" s="66">
        <v>117</v>
      </c>
      <c r="Q2701" s="66">
        <v>1014</v>
      </c>
      <c r="R2701" s="66">
        <v>4</v>
      </c>
      <c r="S2701" s="66">
        <v>86</v>
      </c>
      <c r="U2701" s="66">
        <v>1</v>
      </c>
      <c r="W2701" s="66">
        <f>IF(Notes!B$31=1,IF(BR2701&gt;0,BR2701-P2701-SUM(R2701:V2701)-SUM(X2701:AL2701),SUM(BS2701:BY2701)),SUM(BS2701:BY2701))</f>
        <v>5</v>
      </c>
      <c r="Y2701" s="66">
        <v>20</v>
      </c>
      <c r="AA2701" s="66">
        <v>1</v>
      </c>
      <c r="AN2701" s="7">
        <f>IF(Q2701&gt;0,RANK(Q2701,(N2701:P2701,Q2701:AE2701)),0)</f>
        <v>3</v>
      </c>
      <c r="AO2701" s="7">
        <f>IF(R2701&gt;0,RANK(R2701,(N2701:P2701,Q2701:AE2701)),0)</f>
        <v>8</v>
      </c>
      <c r="AP2701" s="7">
        <f>IF(T2701&gt;0,RANK(T2701,(N2701:P2701,Q2701:AE2701)),0)</f>
        <v>0</v>
      </c>
      <c r="AQ2701" s="7">
        <f>IF(S2701&gt;0,RANK(S2701,(N2701:P2701,Q2701:AE2701)),0)</f>
        <v>5</v>
      </c>
      <c r="AR2701" s="2">
        <f t="shared" si="1037"/>
        <v>4.9994576525229017E-3</v>
      </c>
      <c r="AS2701" s="2">
        <f t="shared" si="1038"/>
        <v>1.9721726439932551E-5</v>
      </c>
      <c r="AT2701" s="2">
        <f t="shared" si="1039"/>
        <v>0</v>
      </c>
      <c r="AU2701" s="2">
        <f t="shared" si="1040"/>
        <v>4.2401711845854988E-4</v>
      </c>
      <c r="AW2701" t="s">
        <v>2465</v>
      </c>
      <c r="AX2701" t="s">
        <v>3197</v>
      </c>
      <c r="AY2701">
        <v>0</v>
      </c>
      <c r="BA2701" s="119">
        <v>48</v>
      </c>
      <c r="BB2701" s="121">
        <v>157</v>
      </c>
      <c r="BC2701" s="125">
        <f t="shared" si="1031"/>
        <v>48157</v>
      </c>
      <c r="BE2701" s="7" t="s">
        <v>228</v>
      </c>
      <c r="BS2701" s="1">
        <v>5</v>
      </c>
    </row>
    <row r="2702" spans="1:71" hidden="1" outlineLevel="1">
      <c r="A2702" t="s">
        <v>2910</v>
      </c>
      <c r="B2702" t="s">
        <v>3197</v>
      </c>
      <c r="C2702" s="1">
        <f t="shared" si="1032"/>
        <v>4491</v>
      </c>
      <c r="D2702" s="7">
        <f>IF(N2702&gt;0, RANK(N2702,(N2702:P2702,Q2702:AE2702)),0)</f>
        <v>2</v>
      </c>
      <c r="E2702" s="7">
        <f>IF(O2702&gt;0,RANK(O2702,(N2702:P2702,Q2702:AE2702)),0)</f>
        <v>1</v>
      </c>
      <c r="F2702" s="7">
        <f>IF(P2702&gt;0,RANK(P2702,(N2702:P2702,Q2702:AE2702)),0)</f>
        <v>4</v>
      </c>
      <c r="G2702" s="1">
        <f t="shared" si="1041"/>
        <v>2356</v>
      </c>
      <c r="H2702" s="2">
        <f t="shared" si="1042"/>
        <v>0.52460476508572706</v>
      </c>
      <c r="I2702" s="2"/>
      <c r="J2702" s="2">
        <f t="shared" si="1033"/>
        <v>0.23068358940102426</v>
      </c>
      <c r="K2702" s="2">
        <f t="shared" si="1034"/>
        <v>0.75528835448675125</v>
      </c>
      <c r="L2702" s="2">
        <f t="shared" si="1035"/>
        <v>2.004008016032064E-3</v>
      </c>
      <c r="M2702" s="2">
        <f t="shared" si="1036"/>
        <v>1.2024048096192399E-2</v>
      </c>
      <c r="N2702" s="66">
        <v>1036</v>
      </c>
      <c r="O2702" s="66">
        <v>3392</v>
      </c>
      <c r="P2702" s="66">
        <v>9</v>
      </c>
      <c r="Q2702" s="66">
        <v>54</v>
      </c>
      <c r="R2702" s="66">
        <v>0</v>
      </c>
      <c r="S2702" s="66">
        <v>0</v>
      </c>
      <c r="U2702" s="66">
        <v>0</v>
      </c>
      <c r="W2702" s="66">
        <f>IF(Notes!B$31=1,IF(BR2702&gt;0,BR2702-P2702-SUM(R2702:V2702)-SUM(X2702:AL2702),SUM(BS2702:BY2702)),SUM(BS2702:BY2702))</f>
        <v>0</v>
      </c>
      <c r="Y2702" s="66">
        <v>0</v>
      </c>
      <c r="AA2702" s="66">
        <v>0</v>
      </c>
      <c r="AN2702" s="7">
        <f>IF(Q2702&gt;0,RANK(Q2702,(N2702:P2702,Q2702:AE2702)),0)</f>
        <v>3</v>
      </c>
      <c r="AO2702" s="7">
        <f>IF(R2702&gt;0,RANK(R2702,(N2702:P2702,Q2702:AE2702)),0)</f>
        <v>0</v>
      </c>
      <c r="AP2702" s="7">
        <f>IF(T2702&gt;0,RANK(T2702,(N2702:P2702,Q2702:AE2702)),0)</f>
        <v>0</v>
      </c>
      <c r="AQ2702" s="7">
        <f>IF(S2702&gt;0,RANK(S2702,(N2702:P2702,Q2702:AE2702)),0)</f>
        <v>0</v>
      </c>
      <c r="AR2702" s="2">
        <f t="shared" si="1037"/>
        <v>1.2024048096192385E-2</v>
      </c>
      <c r="AS2702" s="2">
        <f t="shared" si="1038"/>
        <v>0</v>
      </c>
      <c r="AT2702" s="2">
        <f t="shared" si="1039"/>
        <v>0</v>
      </c>
      <c r="AU2702" s="2">
        <f t="shared" si="1040"/>
        <v>0</v>
      </c>
      <c r="AW2702" t="s">
        <v>2910</v>
      </c>
      <c r="AX2702" t="s">
        <v>3197</v>
      </c>
      <c r="AY2702">
        <v>4</v>
      </c>
      <c r="BA2702" s="119">
        <v>48</v>
      </c>
      <c r="BB2702" s="121">
        <v>159</v>
      </c>
      <c r="BC2702" s="125">
        <f t="shared" si="1031"/>
        <v>48159</v>
      </c>
      <c r="BE2702" s="7" t="s">
        <v>228</v>
      </c>
      <c r="BS2702" s="1">
        <v>0</v>
      </c>
    </row>
    <row r="2703" spans="1:71" hidden="1" outlineLevel="1">
      <c r="A2703" t="s">
        <v>625</v>
      </c>
      <c r="B2703" t="s">
        <v>3197</v>
      </c>
      <c r="C2703" s="1">
        <f t="shared" si="1032"/>
        <v>7288</v>
      </c>
      <c r="D2703" s="7">
        <f>IF(N2703&gt;0, RANK(N2703,(N2703:P2703,Q2703:AE2703)),0)</f>
        <v>2</v>
      </c>
      <c r="E2703" s="7">
        <f>IF(O2703&gt;0,RANK(O2703,(N2703:P2703,Q2703:AE2703)),0)</f>
        <v>1</v>
      </c>
      <c r="F2703" s="7">
        <f>IF(P2703&gt;0,RANK(P2703,(N2703:P2703,Q2703:AE2703)),0)</f>
        <v>4</v>
      </c>
      <c r="G2703" s="1">
        <f t="shared" si="1041"/>
        <v>3171</v>
      </c>
      <c r="H2703" s="2">
        <f t="shared" si="1042"/>
        <v>0.43509879253567507</v>
      </c>
      <c r="I2703" s="2"/>
      <c r="J2703" s="2">
        <f t="shared" si="1033"/>
        <v>0.27908891328210755</v>
      </c>
      <c r="K2703" s="2">
        <f t="shared" si="1034"/>
        <v>0.71418770581778268</v>
      </c>
      <c r="L2703" s="2">
        <f t="shared" si="1035"/>
        <v>5.4884742041712406E-4</v>
      </c>
      <c r="M2703" s="2">
        <f t="shared" si="1036"/>
        <v>6.1745334796926973E-3</v>
      </c>
      <c r="N2703" s="66">
        <v>2034</v>
      </c>
      <c r="O2703" s="66">
        <v>5205</v>
      </c>
      <c r="P2703" s="66">
        <v>4</v>
      </c>
      <c r="Q2703" s="66">
        <v>41</v>
      </c>
      <c r="R2703" s="66">
        <v>0</v>
      </c>
      <c r="S2703" s="66">
        <v>4</v>
      </c>
      <c r="U2703" s="66">
        <v>0</v>
      </c>
      <c r="W2703" s="66">
        <f>IF(Notes!B$31=1,IF(BR2703&gt;0,BR2703-P2703-SUM(R2703:V2703)-SUM(X2703:AL2703),SUM(BS2703:BY2703)),SUM(BS2703:BY2703))</f>
        <v>0</v>
      </c>
      <c r="Y2703" s="66">
        <v>0</v>
      </c>
      <c r="AA2703" s="66">
        <v>0</v>
      </c>
      <c r="AN2703" s="7">
        <f>IF(Q2703&gt;0,RANK(Q2703,(N2703:P2703,Q2703:AE2703)),0)</f>
        <v>3</v>
      </c>
      <c r="AO2703" s="7">
        <f>IF(R2703&gt;0,RANK(R2703,(N2703:P2703,Q2703:AE2703)),0)</f>
        <v>0</v>
      </c>
      <c r="AP2703" s="7">
        <f>IF(T2703&gt;0,RANK(T2703,(N2703:P2703,Q2703:AE2703)),0)</f>
        <v>0</v>
      </c>
      <c r="AQ2703" s="7">
        <f>IF(S2703&gt;0,RANK(S2703,(N2703:P2703,Q2703:AE2703)),0)</f>
        <v>4</v>
      </c>
      <c r="AR2703" s="2">
        <f t="shared" si="1037"/>
        <v>5.6256860592755215E-3</v>
      </c>
      <c r="AS2703" s="2">
        <f t="shared" si="1038"/>
        <v>0</v>
      </c>
      <c r="AT2703" s="2">
        <f t="shared" si="1039"/>
        <v>0</v>
      </c>
      <c r="AU2703" s="2">
        <f t="shared" si="1040"/>
        <v>5.4884742041712406E-4</v>
      </c>
      <c r="AW2703" t="s">
        <v>625</v>
      </c>
      <c r="AX2703" t="s">
        <v>3197</v>
      </c>
      <c r="AY2703">
        <v>6</v>
      </c>
      <c r="BA2703" s="119">
        <v>48</v>
      </c>
      <c r="BB2703" s="121">
        <v>161</v>
      </c>
      <c r="BC2703" s="125">
        <f t="shared" si="1031"/>
        <v>48161</v>
      </c>
      <c r="BE2703" s="7" t="s">
        <v>228</v>
      </c>
      <c r="BS2703" s="1">
        <v>0</v>
      </c>
    </row>
    <row r="2704" spans="1:71" hidden="1" outlineLevel="1">
      <c r="A2704" t="s">
        <v>2398</v>
      </c>
      <c r="B2704" t="s">
        <v>3197</v>
      </c>
      <c r="C2704" s="1">
        <f t="shared" si="1032"/>
        <v>4062</v>
      </c>
      <c r="D2704" s="7">
        <f>IF(N2704&gt;0, RANK(N2704,(N2704:P2704,Q2704:AE2704)),0)</f>
        <v>1</v>
      </c>
      <c r="E2704" s="7">
        <f>IF(O2704&gt;0,RANK(O2704,(N2704:P2704,Q2704:AE2704)),0)</f>
        <v>2</v>
      </c>
      <c r="F2704" s="7">
        <f>IF(P2704&gt;0,RANK(P2704,(N2704:P2704,Q2704:AE2704)),0)</f>
        <v>0</v>
      </c>
      <c r="G2704" s="1">
        <f t="shared" si="1041"/>
        <v>761</v>
      </c>
      <c r="H2704" s="2">
        <f t="shared" si="1042"/>
        <v>0.18734613490891186</v>
      </c>
      <c r="I2704" s="2"/>
      <c r="J2704" s="2">
        <f t="shared" si="1033"/>
        <v>0.5920728705071393</v>
      </c>
      <c r="K2704" s="2">
        <f t="shared" si="1034"/>
        <v>0.40472673559822747</v>
      </c>
      <c r="L2704" s="2">
        <f t="shared" si="1035"/>
        <v>0</v>
      </c>
      <c r="M2704" s="2">
        <f t="shared" si="1036"/>
        <v>3.2003938946332244E-3</v>
      </c>
      <c r="N2704" s="66">
        <v>2405</v>
      </c>
      <c r="O2704" s="66">
        <v>1644</v>
      </c>
      <c r="P2704" s="66">
        <v>0</v>
      </c>
      <c r="Q2704" s="66">
        <v>13</v>
      </c>
      <c r="R2704" s="66">
        <v>0</v>
      </c>
      <c r="S2704" s="66">
        <v>0</v>
      </c>
      <c r="U2704" s="66">
        <v>0</v>
      </c>
      <c r="W2704" s="66">
        <f>IF(Notes!B$31=1,IF(BR2704&gt;0,BR2704-P2704-SUM(R2704:V2704)-SUM(X2704:AL2704),SUM(BS2704:BY2704)),SUM(BS2704:BY2704))</f>
        <v>0</v>
      </c>
      <c r="Y2704" s="66">
        <v>0</v>
      </c>
      <c r="AA2704" s="66">
        <v>0</v>
      </c>
      <c r="AN2704" s="7">
        <f>IF(Q2704&gt;0,RANK(Q2704,(N2704:P2704,Q2704:AE2704)),0)</f>
        <v>3</v>
      </c>
      <c r="AO2704" s="7">
        <f>IF(R2704&gt;0,RANK(R2704,(N2704:P2704,Q2704:AE2704)),0)</f>
        <v>0</v>
      </c>
      <c r="AP2704" s="7">
        <f>IF(T2704&gt;0,RANK(T2704,(N2704:P2704,Q2704:AE2704)),0)</f>
        <v>0</v>
      </c>
      <c r="AQ2704" s="7">
        <f>IF(S2704&gt;0,RANK(S2704,(N2704:P2704,Q2704:AE2704)),0)</f>
        <v>0</v>
      </c>
      <c r="AR2704" s="2">
        <f t="shared" si="1037"/>
        <v>3.2003938946331858E-3</v>
      </c>
      <c r="AS2704" s="2">
        <f t="shared" si="1038"/>
        <v>0</v>
      </c>
      <c r="AT2704" s="2">
        <f t="shared" si="1039"/>
        <v>0</v>
      </c>
      <c r="AU2704" s="2">
        <f t="shared" si="1040"/>
        <v>0</v>
      </c>
      <c r="AW2704" t="s">
        <v>2398</v>
      </c>
      <c r="AX2704" t="s">
        <v>3197</v>
      </c>
      <c r="AY2704">
        <v>28</v>
      </c>
      <c r="BA2704" s="119">
        <v>48</v>
      </c>
      <c r="BB2704" s="121">
        <v>163</v>
      </c>
      <c r="BC2704" s="125">
        <f t="shared" si="1031"/>
        <v>48163</v>
      </c>
      <c r="BE2704" s="7" t="s">
        <v>228</v>
      </c>
      <c r="BS2704" s="1">
        <v>0</v>
      </c>
    </row>
    <row r="2705" spans="1:71" hidden="1" outlineLevel="1">
      <c r="A2705" t="s">
        <v>1905</v>
      </c>
      <c r="B2705" t="s">
        <v>3197</v>
      </c>
      <c r="C2705" s="1">
        <f t="shared" si="1032"/>
        <v>4067</v>
      </c>
      <c r="D2705" s="7">
        <f>IF(N2705&gt;0, RANK(N2705,(N2705:P2705,Q2705:AE2705)),0)</f>
        <v>2</v>
      </c>
      <c r="E2705" s="7">
        <f>IF(O2705&gt;0,RANK(O2705,(N2705:P2705,Q2705:AE2705)),0)</f>
        <v>1</v>
      </c>
      <c r="F2705" s="7">
        <f>IF(P2705&gt;0,RANK(P2705,(N2705:P2705,Q2705:AE2705)),0)</f>
        <v>0</v>
      </c>
      <c r="G2705" s="1">
        <f t="shared" si="1041"/>
        <v>2735</v>
      </c>
      <c r="H2705" s="2">
        <f t="shared" si="1042"/>
        <v>0.67248586181460535</v>
      </c>
      <c r="I2705" s="2"/>
      <c r="J2705" s="2">
        <f t="shared" si="1033"/>
        <v>0.15982296533071061</v>
      </c>
      <c r="K2705" s="2">
        <f t="shared" si="1034"/>
        <v>0.83230882714531595</v>
      </c>
      <c r="L2705" s="2">
        <f t="shared" si="1035"/>
        <v>0</v>
      </c>
      <c r="M2705" s="2">
        <f t="shared" si="1036"/>
        <v>7.8682075239734361E-3</v>
      </c>
      <c r="N2705" s="66">
        <v>650</v>
      </c>
      <c r="O2705" s="66">
        <v>3385</v>
      </c>
      <c r="P2705" s="66">
        <v>0</v>
      </c>
      <c r="Q2705" s="66">
        <v>27</v>
      </c>
      <c r="R2705" s="66">
        <v>2</v>
      </c>
      <c r="S2705" s="66">
        <v>2</v>
      </c>
      <c r="U2705" s="66">
        <v>0</v>
      </c>
      <c r="W2705" s="66">
        <f>IF(Notes!B$31=1,IF(BR2705&gt;0,BR2705-P2705-SUM(R2705:V2705)-SUM(X2705:AL2705),SUM(BS2705:BY2705)),SUM(BS2705:BY2705))</f>
        <v>0</v>
      </c>
      <c r="Y2705" s="66">
        <v>1</v>
      </c>
      <c r="AA2705" s="66">
        <v>0</v>
      </c>
      <c r="AN2705" s="7">
        <f>IF(Q2705&gt;0,RANK(Q2705,(N2705:P2705,Q2705:AE2705)),0)</f>
        <v>3</v>
      </c>
      <c r="AO2705" s="7">
        <f>IF(R2705&gt;0,RANK(R2705,(N2705:P2705,Q2705:AE2705)),0)</f>
        <v>4</v>
      </c>
      <c r="AP2705" s="7">
        <f>IF(T2705&gt;0,RANK(T2705,(N2705:P2705,Q2705:AE2705)),0)</f>
        <v>0</v>
      </c>
      <c r="AQ2705" s="7">
        <f>IF(S2705&gt;0,RANK(S2705,(N2705:P2705,Q2705:AE2705)),0)</f>
        <v>4</v>
      </c>
      <c r="AR2705" s="2">
        <f t="shared" si="1037"/>
        <v>6.6388000983525937E-3</v>
      </c>
      <c r="AS2705" s="2">
        <f t="shared" si="1038"/>
        <v>4.917629702483403E-4</v>
      </c>
      <c r="AT2705" s="2">
        <f t="shared" si="1039"/>
        <v>0</v>
      </c>
      <c r="AU2705" s="2">
        <f t="shared" si="1040"/>
        <v>4.917629702483403E-4</v>
      </c>
      <c r="AW2705" t="s">
        <v>1905</v>
      </c>
      <c r="AX2705" t="s">
        <v>3197</v>
      </c>
      <c r="AY2705">
        <v>19</v>
      </c>
      <c r="BA2705" s="119">
        <v>48</v>
      </c>
      <c r="BB2705" s="121">
        <v>165</v>
      </c>
      <c r="BC2705" s="125">
        <f t="shared" si="1031"/>
        <v>48165</v>
      </c>
      <c r="BE2705" s="7" t="s">
        <v>228</v>
      </c>
      <c r="BS2705" s="1">
        <v>0</v>
      </c>
    </row>
    <row r="2706" spans="1:71" hidden="1" outlineLevel="1">
      <c r="A2706" t="s">
        <v>962</v>
      </c>
      <c r="B2706" t="s">
        <v>3197</v>
      </c>
      <c r="C2706" s="1">
        <f t="shared" si="1032"/>
        <v>105004</v>
      </c>
      <c r="D2706" s="7">
        <f>IF(N2706&gt;0, RANK(N2706,(N2706:P2706,Q2706:AE2706)),0)</f>
        <v>2</v>
      </c>
      <c r="E2706" s="7">
        <f>IF(O2706&gt;0,RANK(O2706,(N2706:P2706,Q2706:AE2706)),0)</f>
        <v>1</v>
      </c>
      <c r="F2706" s="7">
        <f>IF(P2706&gt;0,RANK(P2706,(N2706:P2706,Q2706:AE2706)),0)</f>
        <v>4</v>
      </c>
      <c r="G2706" s="1">
        <f t="shared" si="1041"/>
        <v>20453</v>
      </c>
      <c r="H2706" s="2">
        <f t="shared" si="1042"/>
        <v>0.19478305588358538</v>
      </c>
      <c r="I2706" s="2"/>
      <c r="J2706" s="2">
        <f t="shared" si="1033"/>
        <v>0.39812769037370005</v>
      </c>
      <c r="K2706" s="2">
        <f t="shared" si="1034"/>
        <v>0.59291074625728546</v>
      </c>
      <c r="L2706" s="2">
        <f t="shared" si="1035"/>
        <v>9.2377433240638457E-4</v>
      </c>
      <c r="M2706" s="2">
        <f t="shared" si="1036"/>
        <v>8.0377890366080517E-3</v>
      </c>
      <c r="N2706" s="66">
        <v>41805</v>
      </c>
      <c r="O2706" s="66">
        <v>62258</v>
      </c>
      <c r="P2706" s="66">
        <v>97</v>
      </c>
      <c r="Q2706" s="66">
        <v>744</v>
      </c>
      <c r="R2706" s="66">
        <v>14</v>
      </c>
      <c r="S2706" s="66">
        <v>60</v>
      </c>
      <c r="U2706" s="66">
        <v>3</v>
      </c>
      <c r="W2706" s="66">
        <f>IF(Notes!B$31=1,IF(BR2706&gt;0,BR2706-P2706-SUM(R2706:V2706)-SUM(X2706:AL2706),SUM(BS2706:BY2706)),SUM(BS2706:BY2706))</f>
        <v>2</v>
      </c>
      <c r="Y2706" s="66">
        <v>21</v>
      </c>
      <c r="AA2706" s="66">
        <v>0</v>
      </c>
      <c r="AN2706" s="7">
        <f>IF(Q2706&gt;0,RANK(Q2706,(N2706:P2706,Q2706:AE2706)),0)</f>
        <v>3</v>
      </c>
      <c r="AO2706" s="7">
        <f>IF(R2706&gt;0,RANK(R2706,(N2706:P2706,Q2706:AE2706)),0)</f>
        <v>7</v>
      </c>
      <c r="AP2706" s="7">
        <f>IF(T2706&gt;0,RANK(T2706,(N2706:P2706,Q2706:AE2706)),0)</f>
        <v>0</v>
      </c>
      <c r="AQ2706" s="7">
        <f>IF(S2706&gt;0,RANK(S2706,(N2706:P2706,Q2706:AE2706)),0)</f>
        <v>5</v>
      </c>
      <c r="AR2706" s="2">
        <f t="shared" si="1037"/>
        <v>7.0854443640242281E-3</v>
      </c>
      <c r="AS2706" s="2">
        <f t="shared" si="1038"/>
        <v>1.3332825416174622E-4</v>
      </c>
      <c r="AT2706" s="2">
        <f t="shared" si="1039"/>
        <v>0</v>
      </c>
      <c r="AU2706" s="2">
        <f t="shared" si="1040"/>
        <v>5.7140680355034096E-4</v>
      </c>
      <c r="AW2706" t="s">
        <v>962</v>
      </c>
      <c r="AX2706" t="s">
        <v>3197</v>
      </c>
      <c r="AY2706">
        <v>0</v>
      </c>
      <c r="BA2706" s="119">
        <v>48</v>
      </c>
      <c r="BB2706" s="121">
        <v>167</v>
      </c>
      <c r="BC2706" s="125">
        <f t="shared" si="1031"/>
        <v>48167</v>
      </c>
      <c r="BE2706" s="7" t="s">
        <v>228</v>
      </c>
      <c r="BS2706" s="1">
        <v>2</v>
      </c>
    </row>
    <row r="2707" spans="1:71" hidden="1" outlineLevel="1">
      <c r="A2707" t="s">
        <v>1845</v>
      </c>
      <c r="B2707" t="s">
        <v>3197</v>
      </c>
      <c r="C2707" s="1">
        <f t="shared" si="1032"/>
        <v>1750</v>
      </c>
      <c r="D2707" s="7">
        <f>IF(N2707&gt;0, RANK(N2707,(N2707:P2707,Q2707:AE2707)),0)</f>
        <v>2</v>
      </c>
      <c r="E2707" s="7">
        <f>IF(O2707&gt;0,RANK(O2707,(N2707:P2707,Q2707:AE2707)),0)</f>
        <v>1</v>
      </c>
      <c r="F2707" s="7">
        <f>IF(P2707&gt;0,RANK(P2707,(N2707:P2707,Q2707:AE2707)),0)</f>
        <v>5</v>
      </c>
      <c r="G2707" s="1">
        <f t="shared" si="1041"/>
        <v>981</v>
      </c>
      <c r="H2707" s="2">
        <f t="shared" si="1042"/>
        <v>0.56057142857142861</v>
      </c>
      <c r="I2707" s="2"/>
      <c r="J2707" s="2">
        <f t="shared" si="1033"/>
        <v>0.21428571428571427</v>
      </c>
      <c r="K2707" s="2">
        <f t="shared" si="1034"/>
        <v>0.77485714285714291</v>
      </c>
      <c r="L2707" s="2">
        <f t="shared" si="1035"/>
        <v>5.7142857142857147E-4</v>
      </c>
      <c r="M2707" s="2">
        <f t="shared" si="1036"/>
        <v>1.0285714285714216E-2</v>
      </c>
      <c r="N2707" s="66">
        <v>375</v>
      </c>
      <c r="O2707" s="66">
        <v>1356</v>
      </c>
      <c r="P2707" s="66">
        <v>1</v>
      </c>
      <c r="Q2707" s="66">
        <v>15</v>
      </c>
      <c r="R2707" s="66">
        <v>2</v>
      </c>
      <c r="S2707" s="66">
        <v>0</v>
      </c>
      <c r="U2707" s="66">
        <v>0</v>
      </c>
      <c r="W2707" s="66">
        <f>IF(Notes!B$31=1,IF(BR2707&gt;0,BR2707-P2707-SUM(R2707:V2707)-SUM(X2707:AL2707),SUM(BS2707:BY2707)),SUM(BS2707:BY2707))</f>
        <v>0</v>
      </c>
      <c r="Y2707" s="66">
        <v>0</v>
      </c>
      <c r="AA2707" s="66">
        <v>1</v>
      </c>
      <c r="AN2707" s="7">
        <f>IF(Q2707&gt;0,RANK(Q2707,(N2707:P2707,Q2707:AE2707)),0)</f>
        <v>3</v>
      </c>
      <c r="AO2707" s="7">
        <f>IF(R2707&gt;0,RANK(R2707,(N2707:P2707,Q2707:AE2707)),0)</f>
        <v>4</v>
      </c>
      <c r="AP2707" s="7">
        <f>IF(T2707&gt;0,RANK(T2707,(N2707:P2707,Q2707:AE2707)),0)</f>
        <v>0</v>
      </c>
      <c r="AQ2707" s="7">
        <f>IF(S2707&gt;0,RANK(S2707,(N2707:P2707,Q2707:AE2707)),0)</f>
        <v>0</v>
      </c>
      <c r="AR2707" s="2">
        <f t="shared" si="1037"/>
        <v>8.5714285714285719E-3</v>
      </c>
      <c r="AS2707" s="2">
        <f t="shared" si="1038"/>
        <v>1.1428571428571429E-3</v>
      </c>
      <c r="AT2707" s="2">
        <f t="shared" si="1039"/>
        <v>0</v>
      </c>
      <c r="AU2707" s="2">
        <f t="shared" si="1040"/>
        <v>0</v>
      </c>
      <c r="AW2707" t="s">
        <v>1845</v>
      </c>
      <c r="AX2707" t="s">
        <v>3197</v>
      </c>
      <c r="AY2707">
        <v>19</v>
      </c>
      <c r="BA2707" s="119">
        <v>48</v>
      </c>
      <c r="BB2707" s="121">
        <v>169</v>
      </c>
      <c r="BC2707" s="125">
        <f t="shared" si="1031"/>
        <v>48169</v>
      </c>
      <c r="BE2707" s="7" t="s">
        <v>228</v>
      </c>
      <c r="BS2707" s="1">
        <v>0</v>
      </c>
    </row>
    <row r="2708" spans="1:71" hidden="1" outlineLevel="1">
      <c r="A2708" t="s">
        <v>1562</v>
      </c>
      <c r="B2708" t="s">
        <v>3197</v>
      </c>
      <c r="C2708" s="1">
        <f t="shared" si="1032"/>
        <v>12338</v>
      </c>
      <c r="D2708" s="7">
        <f>IF(N2708&gt;0, RANK(N2708,(N2708:P2708,Q2708:AE2708)),0)</f>
        <v>2</v>
      </c>
      <c r="E2708" s="7">
        <f>IF(O2708&gt;0,RANK(O2708,(N2708:P2708,Q2708:AE2708)),0)</f>
        <v>1</v>
      </c>
      <c r="F2708" s="7">
        <f>IF(P2708&gt;0,RANK(P2708,(N2708:P2708,Q2708:AE2708)),0)</f>
        <v>5</v>
      </c>
      <c r="G2708" s="1">
        <f t="shared" si="1041"/>
        <v>6987</v>
      </c>
      <c r="H2708" s="2">
        <f t="shared" si="1042"/>
        <v>0.56629923812611449</v>
      </c>
      <c r="I2708" s="2"/>
      <c r="J2708" s="2">
        <f t="shared" si="1033"/>
        <v>0.20878586480791053</v>
      </c>
      <c r="K2708" s="2">
        <f t="shared" si="1034"/>
        <v>0.77508510293402499</v>
      </c>
      <c r="L2708" s="2">
        <f t="shared" si="1035"/>
        <v>1.3778570270708381E-3</v>
      </c>
      <c r="M2708" s="2">
        <f t="shared" si="1036"/>
        <v>1.4751175230993663E-2</v>
      </c>
      <c r="N2708" s="66">
        <v>2576</v>
      </c>
      <c r="O2708" s="66">
        <v>9563</v>
      </c>
      <c r="P2708" s="66">
        <v>17</v>
      </c>
      <c r="Q2708" s="66">
        <v>101</v>
      </c>
      <c r="R2708" s="66">
        <v>3</v>
      </c>
      <c r="S2708" s="66">
        <v>62</v>
      </c>
      <c r="U2708" s="66">
        <v>0</v>
      </c>
      <c r="W2708" s="66">
        <f>IF(Notes!B$31=1,IF(BR2708&gt;0,BR2708-P2708-SUM(R2708:V2708)-SUM(X2708:AL2708),SUM(BS2708:BY2708)),SUM(BS2708:BY2708))</f>
        <v>2</v>
      </c>
      <c r="Y2708" s="66">
        <v>14</v>
      </c>
      <c r="AA2708" s="66">
        <v>0</v>
      </c>
      <c r="AN2708" s="7">
        <f>IF(Q2708&gt;0,RANK(Q2708,(N2708:P2708,Q2708:AE2708)),0)</f>
        <v>3</v>
      </c>
      <c r="AO2708" s="7">
        <f>IF(R2708&gt;0,RANK(R2708,(N2708:P2708,Q2708:AE2708)),0)</f>
        <v>7</v>
      </c>
      <c r="AP2708" s="7">
        <f>IF(T2708&gt;0,RANK(T2708,(N2708:P2708,Q2708:AE2708)),0)</f>
        <v>0</v>
      </c>
      <c r="AQ2708" s="7">
        <f>IF(S2708&gt;0,RANK(S2708,(N2708:P2708,Q2708:AE2708)),0)</f>
        <v>4</v>
      </c>
      <c r="AR2708" s="2">
        <f t="shared" si="1037"/>
        <v>8.18609174906792E-3</v>
      </c>
      <c r="AS2708" s="2">
        <f t="shared" si="1038"/>
        <v>2.4315124007132436E-4</v>
      </c>
      <c r="AT2708" s="2">
        <f t="shared" si="1039"/>
        <v>0</v>
      </c>
      <c r="AU2708" s="2">
        <f t="shared" si="1040"/>
        <v>5.0251256281407036E-3</v>
      </c>
      <c r="AW2708" t="s">
        <v>1562</v>
      </c>
      <c r="AX2708" t="s">
        <v>3197</v>
      </c>
      <c r="AY2708">
        <v>11</v>
      </c>
      <c r="BA2708" s="119">
        <v>48</v>
      </c>
      <c r="BB2708" s="121">
        <v>171</v>
      </c>
      <c r="BC2708" s="125">
        <f t="shared" si="1031"/>
        <v>48171</v>
      </c>
      <c r="BE2708" s="7" t="s">
        <v>228</v>
      </c>
      <c r="BS2708" s="1">
        <v>2</v>
      </c>
    </row>
    <row r="2709" spans="1:71" hidden="1" outlineLevel="1">
      <c r="A2709" t="s">
        <v>1252</v>
      </c>
      <c r="B2709" t="s">
        <v>3197</v>
      </c>
      <c r="C2709" s="1">
        <f t="shared" si="1032"/>
        <v>557</v>
      </c>
      <c r="D2709" s="7">
        <f>IF(N2709&gt;0, RANK(N2709,(N2709:P2709,Q2709:AE2709)),0)</f>
        <v>2</v>
      </c>
      <c r="E2709" s="7">
        <f>IF(O2709&gt;0,RANK(O2709,(N2709:P2709,Q2709:AE2709)),0)</f>
        <v>1</v>
      </c>
      <c r="F2709" s="7">
        <f>IF(P2709&gt;0,RANK(P2709,(N2709:P2709,Q2709:AE2709)),0)</f>
        <v>0</v>
      </c>
      <c r="G2709" s="1">
        <f t="shared" si="1041"/>
        <v>450</v>
      </c>
      <c r="H2709" s="2">
        <f t="shared" si="1042"/>
        <v>0.80789946140035906</v>
      </c>
      <c r="I2709" s="2"/>
      <c r="J2709" s="2">
        <f t="shared" si="1033"/>
        <v>9.33572710951526E-2</v>
      </c>
      <c r="K2709" s="2">
        <f t="shared" si="1034"/>
        <v>0.90125673249551164</v>
      </c>
      <c r="L2709" s="2">
        <f t="shared" si="1035"/>
        <v>0</v>
      </c>
      <c r="M2709" s="2">
        <f t="shared" si="1036"/>
        <v>5.3859964093357915E-3</v>
      </c>
      <c r="N2709" s="66">
        <v>52</v>
      </c>
      <c r="O2709" s="66">
        <v>502</v>
      </c>
      <c r="P2709" s="66">
        <v>0</v>
      </c>
      <c r="Q2709" s="66">
        <v>1</v>
      </c>
      <c r="R2709" s="66">
        <v>0</v>
      </c>
      <c r="S2709" s="66">
        <v>2</v>
      </c>
      <c r="U2709" s="66">
        <v>0</v>
      </c>
      <c r="W2709" s="66">
        <f>IF(Notes!B$31=1,IF(BR2709&gt;0,BR2709-P2709-SUM(R2709:V2709)-SUM(X2709:AL2709),SUM(BS2709:BY2709)),SUM(BS2709:BY2709))</f>
        <v>0</v>
      </c>
      <c r="Y2709" s="66">
        <v>0</v>
      </c>
      <c r="AA2709" s="66">
        <v>0</v>
      </c>
      <c r="AN2709" s="7">
        <f>IF(Q2709&gt;0,RANK(Q2709,(N2709:P2709,Q2709:AE2709)),0)</f>
        <v>4</v>
      </c>
      <c r="AO2709" s="7">
        <f>IF(R2709&gt;0,RANK(R2709,(N2709:P2709,Q2709:AE2709)),0)</f>
        <v>0</v>
      </c>
      <c r="AP2709" s="7">
        <f>IF(T2709&gt;0,RANK(T2709,(N2709:P2709,Q2709:AE2709)),0)</f>
        <v>0</v>
      </c>
      <c r="AQ2709" s="7">
        <f>IF(S2709&gt;0,RANK(S2709,(N2709:P2709,Q2709:AE2709)),0)</f>
        <v>3</v>
      </c>
      <c r="AR2709" s="2">
        <f t="shared" si="1037"/>
        <v>1.7953321364452424E-3</v>
      </c>
      <c r="AS2709" s="2">
        <f t="shared" si="1038"/>
        <v>0</v>
      </c>
      <c r="AT2709" s="2">
        <f t="shared" si="1039"/>
        <v>0</v>
      </c>
      <c r="AU2709" s="2">
        <f t="shared" si="1040"/>
        <v>3.5906642728904849E-3</v>
      </c>
      <c r="AW2709" t="s">
        <v>1252</v>
      </c>
      <c r="AX2709" t="s">
        <v>3197</v>
      </c>
      <c r="AY2709">
        <v>11</v>
      </c>
      <c r="BA2709" s="119">
        <v>48</v>
      </c>
      <c r="BB2709" s="121">
        <v>173</v>
      </c>
      <c r="BC2709" s="125">
        <f t="shared" si="1031"/>
        <v>48173</v>
      </c>
      <c r="BE2709" s="7" t="s">
        <v>228</v>
      </c>
      <c r="BS2709" s="1">
        <v>0</v>
      </c>
    </row>
    <row r="2710" spans="1:71" hidden="1" outlineLevel="1">
      <c r="A2710" t="s">
        <v>1826</v>
      </c>
      <c r="B2710" t="s">
        <v>3197</v>
      </c>
      <c r="C2710" s="1">
        <f t="shared" si="1032"/>
        <v>3655</v>
      </c>
      <c r="D2710" s="7">
        <f>IF(N2710&gt;0, RANK(N2710,(N2710:P2710,Q2710:AE2710)),0)</f>
        <v>2</v>
      </c>
      <c r="E2710" s="7">
        <f>IF(O2710&gt;0,RANK(O2710,(N2710:P2710,Q2710:AE2710)),0)</f>
        <v>1</v>
      </c>
      <c r="F2710" s="7">
        <f>IF(P2710&gt;0,RANK(P2710,(N2710:P2710,Q2710:AE2710)),0)</f>
        <v>5</v>
      </c>
      <c r="G2710" s="1">
        <f t="shared" si="1041"/>
        <v>969</v>
      </c>
      <c r="H2710" s="2">
        <f t="shared" si="1042"/>
        <v>0.26511627906976742</v>
      </c>
      <c r="I2710" s="2"/>
      <c r="J2710" s="2">
        <f t="shared" si="1033"/>
        <v>0.36361149110807112</v>
      </c>
      <c r="K2710" s="2">
        <f t="shared" si="1034"/>
        <v>0.62872777017783854</v>
      </c>
      <c r="L2710" s="2">
        <f t="shared" si="1035"/>
        <v>1.094391244870041E-3</v>
      </c>
      <c r="M2710" s="2">
        <f t="shared" si="1036"/>
        <v>6.5663474692203017E-3</v>
      </c>
      <c r="N2710" s="66">
        <v>1329</v>
      </c>
      <c r="O2710" s="66">
        <v>2298</v>
      </c>
      <c r="P2710" s="66">
        <v>4</v>
      </c>
      <c r="Q2710" s="66">
        <v>17</v>
      </c>
      <c r="R2710" s="66">
        <v>0</v>
      </c>
      <c r="S2710" s="66">
        <v>7</v>
      </c>
      <c r="U2710" s="66">
        <v>0</v>
      </c>
      <c r="W2710" s="66">
        <f>IF(Notes!B$31=1,IF(BR2710&gt;0,BR2710-P2710-SUM(R2710:V2710)-SUM(X2710:AL2710),SUM(BS2710:BY2710)),SUM(BS2710:BY2710))</f>
        <v>0</v>
      </c>
      <c r="Y2710" s="66">
        <v>0</v>
      </c>
      <c r="AA2710" s="66">
        <v>0</v>
      </c>
      <c r="AN2710" s="7">
        <f>IF(Q2710&gt;0,RANK(Q2710,(N2710:P2710,Q2710:AE2710)),0)</f>
        <v>3</v>
      </c>
      <c r="AO2710" s="7">
        <f>IF(R2710&gt;0,RANK(R2710,(N2710:P2710,Q2710:AE2710)),0)</f>
        <v>0</v>
      </c>
      <c r="AP2710" s="7">
        <f>IF(T2710&gt;0,RANK(T2710,(N2710:P2710,Q2710:AE2710)),0)</f>
        <v>0</v>
      </c>
      <c r="AQ2710" s="7">
        <f>IF(S2710&gt;0,RANK(S2710,(N2710:P2710,Q2710:AE2710)),0)</f>
        <v>4</v>
      </c>
      <c r="AR2710" s="2">
        <f t="shared" si="1037"/>
        <v>4.6511627906976744E-3</v>
      </c>
      <c r="AS2710" s="2">
        <f t="shared" si="1038"/>
        <v>0</v>
      </c>
      <c r="AT2710" s="2">
        <f t="shared" si="1039"/>
        <v>0</v>
      </c>
      <c r="AU2710" s="2">
        <f t="shared" si="1040"/>
        <v>1.9151846785225718E-3</v>
      </c>
      <c r="AW2710" t="s">
        <v>1826</v>
      </c>
      <c r="AX2710" t="s">
        <v>3197</v>
      </c>
      <c r="AY2710">
        <v>15</v>
      </c>
      <c r="BA2710" s="119">
        <v>48</v>
      </c>
      <c r="BB2710" s="121">
        <v>175</v>
      </c>
      <c r="BC2710" s="125">
        <f t="shared" si="1031"/>
        <v>48175</v>
      </c>
      <c r="BE2710" s="7" t="s">
        <v>228</v>
      </c>
      <c r="BS2710" s="1">
        <v>0</v>
      </c>
    </row>
    <row r="2711" spans="1:71" hidden="1" outlineLevel="1">
      <c r="A2711" t="s">
        <v>1572</v>
      </c>
      <c r="B2711" t="s">
        <v>3197</v>
      </c>
      <c r="C2711" s="1">
        <f t="shared" si="1032"/>
        <v>6287</v>
      </c>
      <c r="D2711" s="7">
        <f>IF(N2711&gt;0, RANK(N2711,(N2711:P2711,Q2711:AE2711)),0)</f>
        <v>2</v>
      </c>
      <c r="E2711" s="7">
        <f>IF(O2711&gt;0,RANK(O2711,(N2711:P2711,Q2711:AE2711)),0)</f>
        <v>1</v>
      </c>
      <c r="F2711" s="7">
        <f>IF(P2711&gt;0,RANK(P2711,(N2711:P2711,Q2711:AE2711)),0)</f>
        <v>4</v>
      </c>
      <c r="G2711" s="1">
        <f t="shared" si="1041"/>
        <v>1909</v>
      </c>
      <c r="H2711" s="2">
        <f t="shared" si="1042"/>
        <v>0.30364243677429614</v>
      </c>
      <c r="I2711" s="2"/>
      <c r="J2711" s="2">
        <f t="shared" si="1033"/>
        <v>0.34467949737553683</v>
      </c>
      <c r="K2711" s="2">
        <f t="shared" si="1034"/>
        <v>0.64832193414983297</v>
      </c>
      <c r="L2711" s="2">
        <f t="shared" si="1035"/>
        <v>7.9529187211706698E-4</v>
      </c>
      <c r="M2711" s="2">
        <f t="shared" si="1036"/>
        <v>6.2032766025131398E-3</v>
      </c>
      <c r="N2711" s="66">
        <v>2167</v>
      </c>
      <c r="O2711" s="66">
        <v>4076</v>
      </c>
      <c r="P2711" s="66">
        <v>5</v>
      </c>
      <c r="Q2711" s="66">
        <v>37</v>
      </c>
      <c r="R2711" s="66">
        <v>0</v>
      </c>
      <c r="S2711" s="66">
        <v>1</v>
      </c>
      <c r="U2711" s="66">
        <v>0</v>
      </c>
      <c r="W2711" s="66">
        <f>IF(Notes!B$31=1,IF(BR2711&gt;0,BR2711-P2711-SUM(R2711:V2711)-SUM(X2711:AL2711),SUM(BS2711:BY2711)),SUM(BS2711:BY2711))</f>
        <v>0</v>
      </c>
      <c r="Y2711" s="66">
        <v>1</v>
      </c>
      <c r="AA2711" s="66">
        <v>0</v>
      </c>
      <c r="AN2711" s="7">
        <f>IF(Q2711&gt;0,RANK(Q2711,(N2711:P2711,Q2711:AE2711)),0)</f>
        <v>3</v>
      </c>
      <c r="AO2711" s="7">
        <f>IF(R2711&gt;0,RANK(R2711,(N2711:P2711,Q2711:AE2711)),0)</f>
        <v>0</v>
      </c>
      <c r="AP2711" s="7">
        <f>IF(T2711&gt;0,RANK(T2711,(N2711:P2711,Q2711:AE2711)),0)</f>
        <v>0</v>
      </c>
      <c r="AQ2711" s="7">
        <f>IF(S2711&gt;0,RANK(S2711,(N2711:P2711,Q2711:AE2711)),0)</f>
        <v>5</v>
      </c>
      <c r="AR2711" s="2">
        <f t="shared" si="1037"/>
        <v>5.8851598536662957E-3</v>
      </c>
      <c r="AS2711" s="2">
        <f t="shared" si="1038"/>
        <v>0</v>
      </c>
      <c r="AT2711" s="2">
        <f t="shared" si="1039"/>
        <v>0</v>
      </c>
      <c r="AU2711" s="2">
        <f t="shared" si="1040"/>
        <v>1.590583744234134E-4</v>
      </c>
      <c r="AW2711" t="s">
        <v>1572</v>
      </c>
      <c r="AX2711" t="s">
        <v>3197</v>
      </c>
      <c r="AY2711">
        <v>25</v>
      </c>
      <c r="BA2711" s="119">
        <v>48</v>
      </c>
      <c r="BB2711" s="121">
        <v>177</v>
      </c>
      <c r="BC2711" s="125">
        <f t="shared" si="1031"/>
        <v>48177</v>
      </c>
      <c r="BE2711" s="7" t="s">
        <v>228</v>
      </c>
      <c r="BS2711" s="1">
        <v>0</v>
      </c>
    </row>
    <row r="2712" spans="1:71" hidden="1" outlineLevel="1">
      <c r="A2712" t="s">
        <v>1500</v>
      </c>
      <c r="B2712" t="s">
        <v>3197</v>
      </c>
      <c r="C2712" s="1">
        <f t="shared" si="1032"/>
        <v>8133</v>
      </c>
      <c r="D2712" s="7">
        <f>IF(N2712&gt;0, RANK(N2712,(N2712:P2712,Q2712:AE2712)),0)</f>
        <v>2</v>
      </c>
      <c r="E2712" s="7">
        <f>IF(O2712&gt;0,RANK(O2712,(N2712:P2712,Q2712:AE2712)),0)</f>
        <v>1</v>
      </c>
      <c r="F2712" s="7">
        <f>IF(P2712&gt;0,RANK(P2712,(N2712:P2712,Q2712:AE2712)),0)</f>
        <v>5</v>
      </c>
      <c r="G2712" s="1">
        <f t="shared" si="1041"/>
        <v>5771</v>
      </c>
      <c r="H2712" s="2">
        <f t="shared" si="1042"/>
        <v>0.70957826140415592</v>
      </c>
      <c r="I2712" s="2"/>
      <c r="J2712" s="2">
        <f t="shared" si="1033"/>
        <v>0.14176810525021516</v>
      </c>
      <c r="K2712" s="2">
        <f t="shared" si="1034"/>
        <v>0.85134636665437113</v>
      </c>
      <c r="L2712" s="2">
        <f t="shared" si="1035"/>
        <v>2.4591171769334808E-4</v>
      </c>
      <c r="M2712" s="2">
        <f t="shared" si="1036"/>
        <v>6.6396163777204141E-3</v>
      </c>
      <c r="N2712" s="66">
        <v>1153</v>
      </c>
      <c r="O2712" s="66">
        <v>6924</v>
      </c>
      <c r="P2712" s="66">
        <v>2</v>
      </c>
      <c r="Q2712" s="66">
        <v>49</v>
      </c>
      <c r="R2712" s="66">
        <v>1</v>
      </c>
      <c r="S2712" s="66">
        <v>3</v>
      </c>
      <c r="U2712" s="66">
        <v>0</v>
      </c>
      <c r="W2712" s="66">
        <f>IF(Notes!B$31=1,IF(BR2712&gt;0,BR2712-P2712-SUM(R2712:V2712)-SUM(X2712:AL2712),SUM(BS2712:BY2712)),SUM(BS2712:BY2712))</f>
        <v>0</v>
      </c>
      <c r="Y2712" s="66">
        <v>1</v>
      </c>
      <c r="AA2712" s="66">
        <v>0</v>
      </c>
      <c r="AN2712" s="7">
        <f>IF(Q2712&gt;0,RANK(Q2712,(N2712:P2712,Q2712:AE2712)),0)</f>
        <v>3</v>
      </c>
      <c r="AO2712" s="7">
        <f>IF(R2712&gt;0,RANK(R2712,(N2712:P2712,Q2712:AE2712)),0)</f>
        <v>6</v>
      </c>
      <c r="AP2712" s="7">
        <f>IF(T2712&gt;0,RANK(T2712,(N2712:P2712,Q2712:AE2712)),0)</f>
        <v>0</v>
      </c>
      <c r="AQ2712" s="7">
        <f>IF(S2712&gt;0,RANK(S2712,(N2712:P2712,Q2712:AE2712)),0)</f>
        <v>4</v>
      </c>
      <c r="AR2712" s="2">
        <f t="shared" si="1037"/>
        <v>6.024837083487028E-3</v>
      </c>
      <c r="AS2712" s="2">
        <f t="shared" si="1038"/>
        <v>1.2295585884667404E-4</v>
      </c>
      <c r="AT2712" s="2">
        <f t="shared" si="1039"/>
        <v>0</v>
      </c>
      <c r="AU2712" s="2">
        <f t="shared" si="1040"/>
        <v>3.6886757654002215E-4</v>
      </c>
      <c r="AW2712" t="s">
        <v>1500</v>
      </c>
      <c r="AX2712" t="s">
        <v>3197</v>
      </c>
      <c r="AY2712">
        <v>13</v>
      </c>
      <c r="BA2712" s="119">
        <v>48</v>
      </c>
      <c r="BB2712" s="121">
        <v>179</v>
      </c>
      <c r="BC2712" s="125">
        <f t="shared" si="1031"/>
        <v>48179</v>
      </c>
      <c r="BE2712" s="7" t="s">
        <v>228</v>
      </c>
      <c r="BS2712" s="1">
        <v>0</v>
      </c>
    </row>
    <row r="2713" spans="1:71" hidden="1" outlineLevel="1">
      <c r="A2713" t="s">
        <v>2702</v>
      </c>
      <c r="B2713" t="s">
        <v>3197</v>
      </c>
      <c r="C2713" s="1">
        <f t="shared" si="1032"/>
        <v>45477</v>
      </c>
      <c r="D2713" s="7">
        <f>IF(N2713&gt;0, RANK(N2713,(N2713:P2713,Q2713:AE2713)),0)</f>
        <v>2</v>
      </c>
      <c r="E2713" s="7">
        <f>IF(O2713&gt;0,RANK(O2713,(N2713:P2713,Q2713:AE2713)),0)</f>
        <v>1</v>
      </c>
      <c r="F2713" s="7">
        <f>IF(P2713&gt;0,RANK(P2713,(N2713:P2713,Q2713:AE2713)),0)</f>
        <v>5</v>
      </c>
      <c r="G2713" s="1">
        <f t="shared" si="1041"/>
        <v>17236</v>
      </c>
      <c r="H2713" s="2">
        <f t="shared" si="1042"/>
        <v>0.37900477164280844</v>
      </c>
      <c r="I2713" s="2"/>
      <c r="J2713" s="2">
        <f t="shared" si="1033"/>
        <v>0.30564900938936168</v>
      </c>
      <c r="K2713" s="2">
        <f t="shared" si="1034"/>
        <v>0.68465378103217012</v>
      </c>
      <c r="L2713" s="2">
        <f t="shared" si="1035"/>
        <v>6.5967412098423377E-4</v>
      </c>
      <c r="M2713" s="2">
        <f t="shared" si="1036"/>
        <v>9.0375354574839684E-3</v>
      </c>
      <c r="N2713" s="66">
        <v>13900</v>
      </c>
      <c r="O2713" s="66">
        <v>31136</v>
      </c>
      <c r="P2713" s="66">
        <v>30</v>
      </c>
      <c r="Q2713" s="66">
        <v>342</v>
      </c>
      <c r="R2713" s="66">
        <v>2</v>
      </c>
      <c r="S2713" s="66">
        <v>54</v>
      </c>
      <c r="U2713" s="66">
        <v>0</v>
      </c>
      <c r="W2713" s="66">
        <f>IF(Notes!B$31=1,IF(BR2713&gt;0,BR2713-P2713-SUM(R2713:V2713)-SUM(X2713:AL2713),SUM(BS2713:BY2713)),SUM(BS2713:BY2713))</f>
        <v>1</v>
      </c>
      <c r="Y2713" s="66">
        <v>10</v>
      </c>
      <c r="AA2713" s="66">
        <v>2</v>
      </c>
      <c r="AN2713" s="7">
        <f>IF(Q2713&gt;0,RANK(Q2713,(N2713:P2713,Q2713:AE2713)),0)</f>
        <v>3</v>
      </c>
      <c r="AO2713" s="7">
        <f>IF(R2713&gt;0,RANK(R2713,(N2713:P2713,Q2713:AE2713)),0)</f>
        <v>7</v>
      </c>
      <c r="AP2713" s="7">
        <f>IF(T2713&gt;0,RANK(T2713,(N2713:P2713,Q2713:AE2713)),0)</f>
        <v>0</v>
      </c>
      <c r="AQ2713" s="7">
        <f>IF(S2713&gt;0,RANK(S2713,(N2713:P2713,Q2713:AE2713)),0)</f>
        <v>4</v>
      </c>
      <c r="AR2713" s="2">
        <f t="shared" si="1037"/>
        <v>7.5202849792202651E-3</v>
      </c>
      <c r="AS2713" s="2">
        <f t="shared" si="1038"/>
        <v>4.3978274732282251E-5</v>
      </c>
      <c r="AT2713" s="2">
        <f t="shared" si="1039"/>
        <v>0</v>
      </c>
      <c r="AU2713" s="2">
        <f t="shared" si="1040"/>
        <v>1.1874134177716209E-3</v>
      </c>
      <c r="AW2713" t="s">
        <v>2702</v>
      </c>
      <c r="AX2713" t="s">
        <v>3197</v>
      </c>
      <c r="AY2713">
        <v>4</v>
      </c>
      <c r="BA2713" s="119">
        <v>48</v>
      </c>
      <c r="BB2713" s="121">
        <v>181</v>
      </c>
      <c r="BC2713" s="125">
        <f t="shared" si="1031"/>
        <v>48181</v>
      </c>
      <c r="BE2713" s="7" t="s">
        <v>228</v>
      </c>
      <c r="BR2713" s="105">
        <v>186</v>
      </c>
      <c r="BS2713" s="1">
        <v>1</v>
      </c>
    </row>
    <row r="2714" spans="1:71" hidden="1" outlineLevel="1">
      <c r="A2714" t="s">
        <v>2154</v>
      </c>
      <c r="B2714" t="s">
        <v>3197</v>
      </c>
      <c r="C2714" s="1">
        <f t="shared" si="1032"/>
        <v>42610</v>
      </c>
      <c r="D2714" s="7">
        <f>IF(N2714&gt;0, RANK(N2714,(N2714:P2714,Q2714:AE2714)),0)</f>
        <v>2</v>
      </c>
      <c r="E2714" s="7">
        <f>IF(O2714&gt;0,RANK(O2714,(N2714:P2714,Q2714:AE2714)),0)</f>
        <v>1</v>
      </c>
      <c r="F2714" s="7">
        <f>IF(P2714&gt;0,RANK(P2714,(N2714:P2714,Q2714:AE2714)),0)</f>
        <v>5</v>
      </c>
      <c r="G2714" s="1">
        <f t="shared" si="1041"/>
        <v>16037</v>
      </c>
      <c r="H2714" s="2">
        <f t="shared" si="1042"/>
        <v>0.37636704998826565</v>
      </c>
      <c r="I2714" s="2"/>
      <c r="J2714" s="2">
        <f t="shared" si="1033"/>
        <v>0.30898850035203002</v>
      </c>
      <c r="K2714" s="2">
        <f t="shared" si="1034"/>
        <v>0.68535555034029572</v>
      </c>
      <c r="L2714" s="2">
        <f t="shared" si="1035"/>
        <v>2.3468669326449191E-4</v>
      </c>
      <c r="M2714" s="2">
        <f t="shared" si="1036"/>
        <v>5.4212626144097206E-3</v>
      </c>
      <c r="N2714" s="66">
        <v>13166</v>
      </c>
      <c r="O2714" s="66">
        <v>29203</v>
      </c>
      <c r="P2714" s="66">
        <v>10</v>
      </c>
      <c r="Q2714" s="66">
        <v>181</v>
      </c>
      <c r="R2714" s="66">
        <v>2</v>
      </c>
      <c r="S2714" s="66">
        <v>44</v>
      </c>
      <c r="U2714" s="66">
        <v>1</v>
      </c>
      <c r="W2714" s="66">
        <f>IF(Notes!B$31=1,IF(BR2714&gt;0,BR2714-P2714-SUM(R2714:V2714)-SUM(X2714:AL2714),SUM(BS2714:BY2714)),SUM(BS2714:BY2714))</f>
        <v>0</v>
      </c>
      <c r="Y2714" s="66">
        <v>2</v>
      </c>
      <c r="AA2714" s="66">
        <v>1</v>
      </c>
      <c r="AN2714" s="7">
        <f>IF(Q2714&gt;0,RANK(Q2714,(N2714:P2714,Q2714:AE2714)),0)</f>
        <v>3</v>
      </c>
      <c r="AO2714" s="7">
        <f>IF(R2714&gt;0,RANK(R2714,(N2714:P2714,Q2714:AE2714)),0)</f>
        <v>6</v>
      </c>
      <c r="AP2714" s="7">
        <f>IF(T2714&gt;0,RANK(T2714,(N2714:P2714,Q2714:AE2714)),0)</f>
        <v>0</v>
      </c>
      <c r="AQ2714" s="7">
        <f>IF(S2714&gt;0,RANK(S2714,(N2714:P2714,Q2714:AE2714)),0)</f>
        <v>4</v>
      </c>
      <c r="AR2714" s="2">
        <f t="shared" si="1037"/>
        <v>4.2478291480873035E-3</v>
      </c>
      <c r="AS2714" s="2">
        <f t="shared" si="1038"/>
        <v>4.6937338652898382E-5</v>
      </c>
      <c r="AT2714" s="2">
        <f t="shared" si="1039"/>
        <v>0</v>
      </c>
      <c r="AU2714" s="2">
        <f t="shared" si="1040"/>
        <v>1.0326214503637644E-3</v>
      </c>
      <c r="AW2714" t="s">
        <v>2154</v>
      </c>
      <c r="AX2714" t="s">
        <v>3197</v>
      </c>
      <c r="AY2714">
        <v>1</v>
      </c>
      <c r="BA2714" s="119">
        <v>48</v>
      </c>
      <c r="BB2714" s="121">
        <v>183</v>
      </c>
      <c r="BC2714" s="125">
        <f t="shared" si="1031"/>
        <v>48183</v>
      </c>
      <c r="BE2714" s="7" t="s">
        <v>228</v>
      </c>
      <c r="BS2714" s="1">
        <v>0</v>
      </c>
    </row>
    <row r="2715" spans="1:71" hidden="1" outlineLevel="1">
      <c r="A2715" t="s">
        <v>2554</v>
      </c>
      <c r="B2715" t="s">
        <v>3197</v>
      </c>
      <c r="C2715" s="1">
        <f t="shared" si="1032"/>
        <v>8322</v>
      </c>
      <c r="D2715" s="7">
        <f>IF(N2715&gt;0, RANK(N2715,(N2715:P2715,Q2715:AE2715)),0)</f>
        <v>2</v>
      </c>
      <c r="E2715" s="7">
        <f>IF(O2715&gt;0,RANK(O2715,(N2715:P2715,Q2715:AE2715)),0)</f>
        <v>1</v>
      </c>
      <c r="F2715" s="7">
        <f>IF(P2715&gt;0,RANK(P2715,(N2715:P2715,Q2715:AE2715)),0)</f>
        <v>0</v>
      </c>
      <c r="G2715" s="1">
        <f t="shared" si="1041"/>
        <v>2858</v>
      </c>
      <c r="H2715" s="2">
        <f t="shared" si="1042"/>
        <v>0.34342706080269164</v>
      </c>
      <c r="I2715" s="2"/>
      <c r="J2715" s="2">
        <f t="shared" si="1033"/>
        <v>0.32492189377553471</v>
      </c>
      <c r="K2715" s="2">
        <f t="shared" si="1034"/>
        <v>0.66834895457822641</v>
      </c>
      <c r="L2715" s="2">
        <f t="shared" si="1035"/>
        <v>0</v>
      </c>
      <c r="M2715" s="2">
        <f t="shared" si="1036"/>
        <v>6.7291516462388845E-3</v>
      </c>
      <c r="N2715" s="66">
        <v>2704</v>
      </c>
      <c r="O2715" s="66">
        <v>5562</v>
      </c>
      <c r="P2715" s="66">
        <v>0</v>
      </c>
      <c r="Q2715" s="66">
        <v>56</v>
      </c>
      <c r="R2715" s="66">
        <v>0</v>
      </c>
      <c r="S2715" s="66">
        <v>0</v>
      </c>
      <c r="U2715" s="66">
        <v>0</v>
      </c>
      <c r="W2715" s="66">
        <f>IF(Notes!B$31=1,IF(BR2715&gt;0,BR2715-P2715-SUM(R2715:V2715)-SUM(X2715:AL2715),SUM(BS2715:BY2715)),SUM(BS2715:BY2715))</f>
        <v>0</v>
      </c>
      <c r="Y2715" s="66">
        <v>0</v>
      </c>
      <c r="AA2715" s="66">
        <v>0</v>
      </c>
      <c r="AN2715" s="7">
        <f>IF(Q2715&gt;0,RANK(Q2715,(N2715:P2715,Q2715:AE2715)),0)</f>
        <v>3</v>
      </c>
      <c r="AO2715" s="7">
        <f>IF(R2715&gt;0,RANK(R2715,(N2715:P2715,Q2715:AE2715)),0)</f>
        <v>0</v>
      </c>
      <c r="AP2715" s="7">
        <f>IF(T2715&gt;0,RANK(T2715,(N2715:P2715,Q2715:AE2715)),0)</f>
        <v>0</v>
      </c>
      <c r="AQ2715" s="7">
        <f>IF(S2715&gt;0,RANK(S2715,(N2715:P2715,Q2715:AE2715)),0)</f>
        <v>0</v>
      </c>
      <c r="AR2715" s="2">
        <f t="shared" si="1037"/>
        <v>6.7291516462388845E-3</v>
      </c>
      <c r="AS2715" s="2">
        <f t="shared" si="1038"/>
        <v>0</v>
      </c>
      <c r="AT2715" s="2">
        <f t="shared" si="1039"/>
        <v>0</v>
      </c>
      <c r="AU2715" s="2">
        <f t="shared" si="1040"/>
        <v>0</v>
      </c>
      <c r="AW2715" t="s">
        <v>2554</v>
      </c>
      <c r="AX2715" t="s">
        <v>3197</v>
      </c>
      <c r="AY2715">
        <v>17</v>
      </c>
      <c r="BA2715" s="119">
        <v>48</v>
      </c>
      <c r="BB2715" s="121">
        <v>185</v>
      </c>
      <c r="BC2715" s="125">
        <f t="shared" si="1031"/>
        <v>48185</v>
      </c>
      <c r="BE2715" s="7" t="s">
        <v>228</v>
      </c>
      <c r="BS2715" s="1">
        <v>0</v>
      </c>
    </row>
    <row r="2716" spans="1:71" hidden="1" outlineLevel="1">
      <c r="A2716" t="s">
        <v>975</v>
      </c>
      <c r="B2716" t="s">
        <v>3197</v>
      </c>
      <c r="C2716" s="1">
        <f t="shared" si="1032"/>
        <v>47461</v>
      </c>
      <c r="D2716" s="7">
        <f>IF(N2716&gt;0, RANK(N2716,(N2716:P2716,Q2716:AE2716)),0)</f>
        <v>2</v>
      </c>
      <c r="E2716" s="7">
        <f>IF(O2716&gt;0,RANK(O2716,(N2716:P2716,Q2716:AE2716)),0)</f>
        <v>1</v>
      </c>
      <c r="F2716" s="7">
        <f>IF(P2716&gt;0,RANK(P2716,(N2716:P2716,Q2716:AE2716)),0)</f>
        <v>5</v>
      </c>
      <c r="G2716" s="1">
        <f t="shared" si="1041"/>
        <v>14713</v>
      </c>
      <c r="H2716" s="2">
        <f t="shared" si="1042"/>
        <v>0.3100018962937991</v>
      </c>
      <c r="I2716" s="2"/>
      <c r="J2716" s="2">
        <f t="shared" si="1033"/>
        <v>0.34040580687301153</v>
      </c>
      <c r="K2716" s="2">
        <f t="shared" si="1034"/>
        <v>0.65040770316681062</v>
      </c>
      <c r="L2716" s="2">
        <f t="shared" si="1035"/>
        <v>4.2139862202650595E-4</v>
      </c>
      <c r="M2716" s="2">
        <f t="shared" si="1036"/>
        <v>8.7650913381512839E-3</v>
      </c>
      <c r="N2716" s="66">
        <v>16156</v>
      </c>
      <c r="O2716" s="66">
        <v>30869</v>
      </c>
      <c r="P2716" s="66">
        <v>20</v>
      </c>
      <c r="Q2716" s="66">
        <v>362</v>
      </c>
      <c r="R2716" s="66">
        <v>1</v>
      </c>
      <c r="S2716" s="66">
        <v>38</v>
      </c>
      <c r="U2716" s="66">
        <v>0</v>
      </c>
      <c r="W2716" s="66">
        <f>IF(Notes!B$31=1,IF(BR2716&gt;0,BR2716-P2716-SUM(R2716:V2716)-SUM(X2716:AL2716),SUM(BS2716:BY2716)),SUM(BS2716:BY2716))</f>
        <v>0</v>
      </c>
      <c r="Y2716" s="66">
        <v>15</v>
      </c>
      <c r="AA2716" s="66">
        <v>0</v>
      </c>
      <c r="AN2716" s="7">
        <f>IF(Q2716&gt;0,RANK(Q2716,(N2716:P2716,Q2716:AE2716)),0)</f>
        <v>3</v>
      </c>
      <c r="AO2716" s="7">
        <f>IF(R2716&gt;0,RANK(R2716,(N2716:P2716,Q2716:AE2716)),0)</f>
        <v>7</v>
      </c>
      <c r="AP2716" s="7">
        <f>IF(T2716&gt;0,RANK(T2716,(N2716:P2716,Q2716:AE2716)),0)</f>
        <v>0</v>
      </c>
      <c r="AQ2716" s="7">
        <f>IF(S2716&gt;0,RANK(S2716,(N2716:P2716,Q2716:AE2716)),0)</f>
        <v>4</v>
      </c>
      <c r="AR2716" s="2">
        <f t="shared" si="1037"/>
        <v>7.6273150586797581E-3</v>
      </c>
      <c r="AS2716" s="2">
        <f t="shared" si="1038"/>
        <v>2.1069931101325298E-5</v>
      </c>
      <c r="AT2716" s="2">
        <f t="shared" si="1039"/>
        <v>0</v>
      </c>
      <c r="AU2716" s="2">
        <f t="shared" si="1040"/>
        <v>8.0065738185036131E-4</v>
      </c>
      <c r="AW2716" t="s">
        <v>975</v>
      </c>
      <c r="AX2716" t="s">
        <v>3197</v>
      </c>
      <c r="AY2716">
        <v>28</v>
      </c>
      <c r="BA2716" s="119">
        <v>48</v>
      </c>
      <c r="BB2716" s="121">
        <v>187</v>
      </c>
      <c r="BC2716" s="125">
        <f t="shared" si="1031"/>
        <v>48187</v>
      </c>
      <c r="BE2716" s="7" t="s">
        <v>228</v>
      </c>
      <c r="BR2716" s="1">
        <v>173</v>
      </c>
      <c r="BS2716" s="1">
        <v>0</v>
      </c>
    </row>
    <row r="2717" spans="1:71" hidden="1" outlineLevel="1">
      <c r="A2717" t="s">
        <v>176</v>
      </c>
      <c r="B2717" t="s">
        <v>3197</v>
      </c>
      <c r="C2717" s="1">
        <f t="shared" si="1032"/>
        <v>9943</v>
      </c>
      <c r="D2717" s="7">
        <f>IF(N2717&gt;0, RANK(N2717,(N2717:P2717,Q2717:AE2717)),0)</f>
        <v>2</v>
      </c>
      <c r="E2717" s="7">
        <f>IF(O2717&gt;0,RANK(O2717,(N2717:P2717,Q2717:AE2717)),0)</f>
        <v>1</v>
      </c>
      <c r="F2717" s="7">
        <f>IF(P2717&gt;0,RANK(P2717,(N2717:P2717,Q2717:AE2717)),0)</f>
        <v>0</v>
      </c>
      <c r="G2717" s="1">
        <f t="shared" si="1041"/>
        <v>4463</v>
      </c>
      <c r="H2717" s="2">
        <f t="shared" si="1042"/>
        <v>0.44885849341245099</v>
      </c>
      <c r="I2717" s="2"/>
      <c r="J2717" s="2">
        <f t="shared" si="1033"/>
        <v>0.27235240872975963</v>
      </c>
      <c r="K2717" s="2">
        <f t="shared" si="1034"/>
        <v>0.72121090214221062</v>
      </c>
      <c r="L2717" s="2">
        <f t="shared" si="1035"/>
        <v>0</v>
      </c>
      <c r="M2717" s="2">
        <f t="shared" si="1036"/>
        <v>6.4366891280297489E-3</v>
      </c>
      <c r="N2717" s="66">
        <v>2708</v>
      </c>
      <c r="O2717" s="66">
        <v>7171</v>
      </c>
      <c r="P2717" s="66">
        <v>0</v>
      </c>
      <c r="Q2717" s="66">
        <v>54</v>
      </c>
      <c r="R2717" s="66">
        <v>0</v>
      </c>
      <c r="S2717" s="66">
        <v>4</v>
      </c>
      <c r="U2717" s="66">
        <v>1</v>
      </c>
      <c r="W2717" s="66">
        <f>IF(Notes!B$31=1,IF(BR2717&gt;0,BR2717-P2717-SUM(R2717:V2717)-SUM(X2717:AL2717),SUM(BS2717:BY2717)),SUM(BS2717:BY2717))</f>
        <v>0</v>
      </c>
      <c r="Y2717" s="66">
        <v>5</v>
      </c>
      <c r="AA2717" s="66">
        <v>0</v>
      </c>
      <c r="AN2717" s="7">
        <f>IF(Q2717&gt;0,RANK(Q2717,(N2717:P2717,Q2717:AE2717)),0)</f>
        <v>3</v>
      </c>
      <c r="AO2717" s="7">
        <f>IF(R2717&gt;0,RANK(R2717,(N2717:P2717,Q2717:AE2717)),0)</f>
        <v>0</v>
      </c>
      <c r="AP2717" s="7">
        <f>IF(T2717&gt;0,RANK(T2717,(N2717:P2717,Q2717:AE2717)),0)</f>
        <v>0</v>
      </c>
      <c r="AQ2717" s="7">
        <f>IF(S2717&gt;0,RANK(S2717,(N2717:P2717,Q2717:AE2717)),0)</f>
        <v>5</v>
      </c>
      <c r="AR2717" s="2">
        <f t="shared" si="1037"/>
        <v>5.430956451775118E-3</v>
      </c>
      <c r="AS2717" s="2">
        <f t="shared" si="1038"/>
        <v>0</v>
      </c>
      <c r="AT2717" s="2">
        <f t="shared" si="1039"/>
        <v>0</v>
      </c>
      <c r="AU2717" s="2">
        <f t="shared" si="1040"/>
        <v>4.0229307050186061E-4</v>
      </c>
      <c r="AW2717" t="s">
        <v>176</v>
      </c>
      <c r="AX2717" t="s">
        <v>3197</v>
      </c>
      <c r="AY2717">
        <v>19</v>
      </c>
      <c r="BA2717" s="119">
        <v>48</v>
      </c>
      <c r="BB2717" s="121">
        <v>189</v>
      </c>
      <c r="BC2717" s="125">
        <f t="shared" si="1031"/>
        <v>48189</v>
      </c>
      <c r="BE2717" s="7" t="s">
        <v>228</v>
      </c>
      <c r="BS2717" s="1">
        <v>0</v>
      </c>
    </row>
    <row r="2718" spans="1:71" hidden="1" outlineLevel="1">
      <c r="A2718" t="s">
        <v>2929</v>
      </c>
      <c r="B2718" t="s">
        <v>3197</v>
      </c>
      <c r="C2718" s="1">
        <f t="shared" si="1032"/>
        <v>1264</v>
      </c>
      <c r="D2718" s="7">
        <f>IF(N2718&gt;0, RANK(N2718,(N2718:P2718,Q2718:AE2718)),0)</f>
        <v>2</v>
      </c>
      <c r="E2718" s="7">
        <f>IF(O2718&gt;0,RANK(O2718,(N2718:P2718,Q2718:AE2718)),0)</f>
        <v>1</v>
      </c>
      <c r="F2718" s="7">
        <f>IF(P2718&gt;0,RANK(P2718,(N2718:P2718,Q2718:AE2718)),0)</f>
        <v>4</v>
      </c>
      <c r="G2718" s="1">
        <f t="shared" si="1041"/>
        <v>606</v>
      </c>
      <c r="H2718" s="2">
        <f t="shared" si="1042"/>
        <v>0.47943037974683544</v>
      </c>
      <c r="I2718" s="2"/>
      <c r="J2718" s="2">
        <f t="shared" si="1033"/>
        <v>0.25632911392405061</v>
      </c>
      <c r="K2718" s="2">
        <f t="shared" si="1034"/>
        <v>0.73575949367088611</v>
      </c>
      <c r="L2718" s="2">
        <f t="shared" si="1035"/>
        <v>7.911392405063291E-4</v>
      </c>
      <c r="M2718" s="2">
        <f t="shared" si="1036"/>
        <v>7.1202531645568933E-3</v>
      </c>
      <c r="N2718" s="66">
        <v>324</v>
      </c>
      <c r="O2718" s="66">
        <v>930</v>
      </c>
      <c r="P2718" s="66">
        <v>1</v>
      </c>
      <c r="Q2718" s="66">
        <v>8</v>
      </c>
      <c r="R2718" s="66">
        <v>0</v>
      </c>
      <c r="S2718" s="66">
        <v>1</v>
      </c>
      <c r="U2718" s="66">
        <v>0</v>
      </c>
      <c r="W2718" s="66">
        <f>IF(Notes!B$31=1,IF(BR2718&gt;0,BR2718-P2718-SUM(R2718:V2718)-SUM(X2718:AL2718),SUM(BS2718:BY2718)),SUM(BS2718:BY2718))</f>
        <v>0</v>
      </c>
      <c r="Y2718" s="66">
        <v>0</v>
      </c>
      <c r="AA2718" s="66">
        <v>0</v>
      </c>
      <c r="AN2718" s="7">
        <f>IF(Q2718&gt;0,RANK(Q2718,(N2718:P2718,Q2718:AE2718)),0)</f>
        <v>3</v>
      </c>
      <c r="AO2718" s="7">
        <f>IF(R2718&gt;0,RANK(R2718,(N2718:P2718,Q2718:AE2718)),0)</f>
        <v>0</v>
      </c>
      <c r="AP2718" s="7">
        <f>IF(T2718&gt;0,RANK(T2718,(N2718:P2718,Q2718:AE2718)),0)</f>
        <v>0</v>
      </c>
      <c r="AQ2718" s="7">
        <f>IF(S2718&gt;0,RANK(S2718,(N2718:P2718,Q2718:AE2718)),0)</f>
        <v>4</v>
      </c>
      <c r="AR2718" s="2">
        <f t="shared" si="1037"/>
        <v>6.3291139240506328E-3</v>
      </c>
      <c r="AS2718" s="2">
        <f t="shared" si="1038"/>
        <v>0</v>
      </c>
      <c r="AT2718" s="2">
        <f t="shared" si="1039"/>
        <v>0</v>
      </c>
      <c r="AU2718" s="2">
        <f t="shared" si="1040"/>
        <v>7.911392405063291E-4</v>
      </c>
      <c r="AW2718" t="s">
        <v>2929</v>
      </c>
      <c r="AX2718" t="s">
        <v>3197</v>
      </c>
      <c r="AY2718">
        <v>13</v>
      </c>
      <c r="BA2718" s="119">
        <v>48</v>
      </c>
      <c r="BB2718" s="121">
        <v>191</v>
      </c>
      <c r="BC2718" s="125">
        <f t="shared" si="1031"/>
        <v>48191</v>
      </c>
      <c r="BE2718" s="7" t="s">
        <v>228</v>
      </c>
      <c r="BS2718" s="1">
        <v>0</v>
      </c>
    </row>
    <row r="2719" spans="1:71" hidden="1" outlineLevel="1">
      <c r="A2719" t="s">
        <v>2410</v>
      </c>
      <c r="B2719" t="s">
        <v>3197</v>
      </c>
      <c r="C2719" s="1">
        <f t="shared" si="1032"/>
        <v>3778</v>
      </c>
      <c r="D2719" s="7">
        <f>IF(N2719&gt;0, RANK(N2719,(N2719:P2719,Q2719:AE2719)),0)</f>
        <v>2</v>
      </c>
      <c r="E2719" s="7">
        <f>IF(O2719&gt;0,RANK(O2719,(N2719:P2719,Q2719:AE2719)),0)</f>
        <v>1</v>
      </c>
      <c r="F2719" s="7">
        <f>IF(P2719&gt;0,RANK(P2719,(N2719:P2719,Q2719:AE2719)),0)</f>
        <v>5</v>
      </c>
      <c r="G2719" s="1">
        <f t="shared" si="1041"/>
        <v>2013</v>
      </c>
      <c r="H2719" s="2">
        <f t="shared" si="1042"/>
        <v>0.53282159872948653</v>
      </c>
      <c r="I2719" s="2"/>
      <c r="J2719" s="2">
        <f t="shared" si="1033"/>
        <v>0.22842773954473267</v>
      </c>
      <c r="K2719" s="2">
        <f t="shared" si="1034"/>
        <v>0.76124933827421915</v>
      </c>
      <c r="L2719" s="2">
        <f t="shared" si="1035"/>
        <v>7.9407093700370566E-4</v>
      </c>
      <c r="M2719" s="2">
        <f t="shared" si="1036"/>
        <v>9.5288512440444267E-3</v>
      </c>
      <c r="N2719" s="66">
        <v>863</v>
      </c>
      <c r="O2719" s="66">
        <v>2876</v>
      </c>
      <c r="P2719" s="66">
        <v>3</v>
      </c>
      <c r="Q2719" s="66">
        <v>31</v>
      </c>
      <c r="R2719" s="66">
        <v>0</v>
      </c>
      <c r="S2719" s="66">
        <v>5</v>
      </c>
      <c r="U2719" s="66">
        <v>0</v>
      </c>
      <c r="W2719" s="66">
        <f>IF(Notes!B$31=1,IF(BR2719&gt;0,BR2719-P2719-SUM(R2719:V2719)-SUM(X2719:AL2719),SUM(BS2719:BY2719)),SUM(BS2719:BY2719))</f>
        <v>0</v>
      </c>
      <c r="Y2719" s="66">
        <v>0</v>
      </c>
      <c r="AA2719" s="66">
        <v>0</v>
      </c>
      <c r="AN2719" s="7">
        <f>IF(Q2719&gt;0,RANK(Q2719,(N2719:P2719,Q2719:AE2719)),0)</f>
        <v>3</v>
      </c>
      <c r="AO2719" s="7">
        <f>IF(R2719&gt;0,RANK(R2719,(N2719:P2719,Q2719:AE2719)),0)</f>
        <v>0</v>
      </c>
      <c r="AP2719" s="7">
        <f>IF(T2719&gt;0,RANK(T2719,(N2719:P2719,Q2719:AE2719)),0)</f>
        <v>0</v>
      </c>
      <c r="AQ2719" s="7">
        <f>IF(S2719&gt;0,RANK(S2719,(N2719:P2719,Q2719:AE2719)),0)</f>
        <v>4</v>
      </c>
      <c r="AR2719" s="2">
        <f t="shared" si="1037"/>
        <v>8.2053996823716249E-3</v>
      </c>
      <c r="AS2719" s="2">
        <f t="shared" si="1038"/>
        <v>0</v>
      </c>
      <c r="AT2719" s="2">
        <f t="shared" si="1039"/>
        <v>0</v>
      </c>
      <c r="AU2719" s="2">
        <f t="shared" si="1040"/>
        <v>1.3234515616728428E-3</v>
      </c>
      <c r="AW2719" t="s">
        <v>2410</v>
      </c>
      <c r="AX2719" t="s">
        <v>3197</v>
      </c>
      <c r="AY2719">
        <v>31</v>
      </c>
      <c r="BA2719" s="119">
        <v>48</v>
      </c>
      <c r="BB2719" s="121">
        <v>193</v>
      </c>
      <c r="BC2719" s="125">
        <f t="shared" si="1031"/>
        <v>48193</v>
      </c>
      <c r="BE2719" s="7" t="s">
        <v>228</v>
      </c>
      <c r="BS2719" s="1">
        <v>0</v>
      </c>
    </row>
    <row r="2720" spans="1:71" hidden="1" outlineLevel="1">
      <c r="A2720" t="s">
        <v>2851</v>
      </c>
      <c r="B2720" t="s">
        <v>3197</v>
      </c>
      <c r="C2720" s="1">
        <f t="shared" si="1032"/>
        <v>2102</v>
      </c>
      <c r="D2720" s="7">
        <f>IF(N2720&gt;0, RANK(N2720,(N2720:P2720,Q2720:AE2720)),0)</f>
        <v>2</v>
      </c>
      <c r="E2720" s="7">
        <f>IF(O2720&gt;0,RANK(O2720,(N2720:P2720,Q2720:AE2720)),0)</f>
        <v>1</v>
      </c>
      <c r="F2720" s="7">
        <f>IF(P2720&gt;0,RANK(P2720,(N2720:P2720,Q2720:AE2720)),0)</f>
        <v>4</v>
      </c>
      <c r="G2720" s="1">
        <f t="shared" si="1041"/>
        <v>1607</v>
      </c>
      <c r="H2720" s="2">
        <f t="shared" si="1042"/>
        <v>0.76450999048525214</v>
      </c>
      <c r="I2720" s="2"/>
      <c r="J2720" s="2">
        <f t="shared" si="1033"/>
        <v>0.11417697431018078</v>
      </c>
      <c r="K2720" s="2">
        <f t="shared" si="1034"/>
        <v>0.87868696479543296</v>
      </c>
      <c r="L2720" s="2">
        <f t="shared" si="1035"/>
        <v>4.7573739295908661E-4</v>
      </c>
      <c r="M2720" s="2">
        <f t="shared" si="1036"/>
        <v>6.6603235014271447E-3</v>
      </c>
      <c r="N2720" s="66">
        <v>240</v>
      </c>
      <c r="O2720" s="66">
        <v>1847</v>
      </c>
      <c r="P2720" s="66">
        <v>1</v>
      </c>
      <c r="Q2720" s="66">
        <v>12</v>
      </c>
      <c r="R2720" s="66">
        <v>1</v>
      </c>
      <c r="S2720" s="66">
        <v>1</v>
      </c>
      <c r="U2720" s="66">
        <v>0</v>
      </c>
      <c r="W2720" s="66">
        <f>IF(Notes!B$31=1,IF(BR2720&gt;0,BR2720-P2720-SUM(R2720:V2720)-SUM(X2720:AL2720),SUM(BS2720:BY2720)),SUM(BS2720:BY2720))</f>
        <v>0</v>
      </c>
      <c r="Y2720" s="66">
        <v>0</v>
      </c>
      <c r="AA2720" s="66">
        <v>0</v>
      </c>
      <c r="AN2720" s="7">
        <f>IF(Q2720&gt;0,RANK(Q2720,(N2720:P2720,Q2720:AE2720)),0)</f>
        <v>3</v>
      </c>
      <c r="AO2720" s="7">
        <f>IF(R2720&gt;0,RANK(R2720,(N2720:P2720,Q2720:AE2720)),0)</f>
        <v>4</v>
      </c>
      <c r="AP2720" s="7">
        <f>IF(T2720&gt;0,RANK(T2720,(N2720:P2720,Q2720:AE2720)),0)</f>
        <v>0</v>
      </c>
      <c r="AQ2720" s="7">
        <f>IF(S2720&gt;0,RANK(S2720,(N2720:P2720,Q2720:AE2720)),0)</f>
        <v>4</v>
      </c>
      <c r="AR2720" s="2">
        <f t="shared" si="1037"/>
        <v>5.708848715509039E-3</v>
      </c>
      <c r="AS2720" s="2">
        <f t="shared" si="1038"/>
        <v>4.7573739295908661E-4</v>
      </c>
      <c r="AT2720" s="2">
        <f t="shared" si="1039"/>
        <v>0</v>
      </c>
      <c r="AU2720" s="2">
        <f t="shared" si="1040"/>
        <v>4.7573739295908661E-4</v>
      </c>
      <c r="AW2720" t="s">
        <v>2851</v>
      </c>
      <c r="AX2720" t="s">
        <v>3197</v>
      </c>
      <c r="AY2720">
        <v>13</v>
      </c>
      <c r="BA2720" s="119">
        <v>48</v>
      </c>
      <c r="BB2720" s="121">
        <v>195</v>
      </c>
      <c r="BC2720" s="125">
        <f t="shared" si="1031"/>
        <v>48195</v>
      </c>
      <c r="BE2720" s="7" t="s">
        <v>228</v>
      </c>
      <c r="BS2720" s="1">
        <v>0</v>
      </c>
    </row>
    <row r="2721" spans="1:71" hidden="1" outlineLevel="1">
      <c r="A2721" t="s">
        <v>3276</v>
      </c>
      <c r="B2721" t="s">
        <v>3197</v>
      </c>
      <c r="C2721" s="1">
        <f t="shared" si="1032"/>
        <v>1595</v>
      </c>
      <c r="D2721" s="7">
        <f>IF(N2721&gt;0, RANK(N2721,(N2721:P2721,Q2721:AE2721)),0)</f>
        <v>2</v>
      </c>
      <c r="E2721" s="7">
        <f>IF(O2721&gt;0,RANK(O2721,(N2721:P2721,Q2721:AE2721)),0)</f>
        <v>1</v>
      </c>
      <c r="F2721" s="7">
        <f>IF(P2721&gt;0,RANK(P2721,(N2721:P2721,Q2721:AE2721)),0)</f>
        <v>0</v>
      </c>
      <c r="G2721" s="1">
        <f t="shared" si="1041"/>
        <v>826</v>
      </c>
      <c r="H2721" s="2">
        <f t="shared" si="1042"/>
        <v>0.51786833855799375</v>
      </c>
      <c r="I2721" s="2"/>
      <c r="J2721" s="2">
        <f t="shared" si="1033"/>
        <v>0.23385579937304074</v>
      </c>
      <c r="K2721" s="2">
        <f t="shared" si="1034"/>
        <v>0.75172413793103443</v>
      </c>
      <c r="L2721" s="2">
        <f t="shared" si="1035"/>
        <v>0</v>
      </c>
      <c r="M2721" s="2">
        <f t="shared" si="1036"/>
        <v>1.4420062695924774E-2</v>
      </c>
      <c r="N2721" s="66">
        <v>373</v>
      </c>
      <c r="O2721" s="66">
        <v>1199</v>
      </c>
      <c r="P2721" s="66">
        <v>0</v>
      </c>
      <c r="Q2721" s="66">
        <v>23</v>
      </c>
      <c r="R2721" s="66">
        <v>0</v>
      </c>
      <c r="S2721" s="66">
        <v>0</v>
      </c>
      <c r="U2721" s="66">
        <v>0</v>
      </c>
      <c r="W2721" s="66">
        <f>IF(Notes!B$31=1,IF(BR2721&gt;0,BR2721-P2721-SUM(R2721:V2721)-SUM(X2721:AL2721),SUM(BS2721:BY2721)),SUM(BS2721:BY2721))</f>
        <v>0</v>
      </c>
      <c r="Y2721" s="66">
        <v>0</v>
      </c>
      <c r="AA2721" s="66">
        <v>0</v>
      </c>
      <c r="AN2721" s="7">
        <f>IF(Q2721&gt;0,RANK(Q2721,(N2721:P2721,Q2721:AE2721)),0)</f>
        <v>3</v>
      </c>
      <c r="AO2721" s="7">
        <f>IF(R2721&gt;0,RANK(R2721,(N2721:P2721,Q2721:AE2721)),0)</f>
        <v>0</v>
      </c>
      <c r="AP2721" s="7">
        <f>IF(T2721&gt;0,RANK(T2721,(N2721:P2721,Q2721:AE2721)),0)</f>
        <v>0</v>
      </c>
      <c r="AQ2721" s="7">
        <f>IF(S2721&gt;0,RANK(S2721,(N2721:P2721,Q2721:AE2721)),0)</f>
        <v>0</v>
      </c>
      <c r="AR2721" s="2">
        <f t="shared" si="1037"/>
        <v>1.4420062695924765E-2</v>
      </c>
      <c r="AS2721" s="2">
        <f t="shared" si="1038"/>
        <v>0</v>
      </c>
      <c r="AT2721" s="2">
        <f t="shared" si="1039"/>
        <v>0</v>
      </c>
      <c r="AU2721" s="2">
        <f t="shared" si="1040"/>
        <v>0</v>
      </c>
      <c r="AW2721" t="s">
        <v>3276</v>
      </c>
      <c r="AX2721" t="s">
        <v>3197</v>
      </c>
      <c r="AY2721">
        <v>13</v>
      </c>
      <c r="BA2721" s="119">
        <v>48</v>
      </c>
      <c r="BB2721" s="121">
        <v>197</v>
      </c>
      <c r="BC2721" s="125">
        <f t="shared" si="1031"/>
        <v>48197</v>
      </c>
      <c r="BE2721" s="7" t="s">
        <v>228</v>
      </c>
      <c r="BS2721" s="1">
        <v>0</v>
      </c>
    </row>
    <row r="2722" spans="1:71" hidden="1" outlineLevel="1">
      <c r="A2722" t="s">
        <v>1870</v>
      </c>
      <c r="B2722" t="s">
        <v>3197</v>
      </c>
      <c r="C2722" s="1">
        <f t="shared" si="1032"/>
        <v>20702</v>
      </c>
      <c r="D2722" s="7">
        <f>IF(N2722&gt;0, RANK(N2722,(N2722:P2722,Q2722:AE2722)),0)</f>
        <v>2</v>
      </c>
      <c r="E2722" s="7">
        <f>IF(O2722&gt;0,RANK(O2722,(N2722:P2722,Q2722:AE2722)),0)</f>
        <v>1</v>
      </c>
      <c r="F2722" s="7">
        <f>IF(P2722&gt;0,RANK(P2722,(N2722:P2722,Q2722:AE2722)),0)</f>
        <v>4</v>
      </c>
      <c r="G2722" s="1">
        <f t="shared" si="1041"/>
        <v>12664</v>
      </c>
      <c r="H2722" s="2">
        <f t="shared" si="1042"/>
        <v>0.61172833542652882</v>
      </c>
      <c r="I2722" s="2"/>
      <c r="J2722" s="2">
        <f t="shared" si="1033"/>
        <v>0.1902714713554246</v>
      </c>
      <c r="K2722" s="2">
        <f t="shared" si="1034"/>
        <v>0.80199980678195348</v>
      </c>
      <c r="L2722" s="2">
        <f t="shared" si="1035"/>
        <v>1.9321804656554923E-4</v>
      </c>
      <c r="M2722" s="2">
        <f t="shared" si="1036"/>
        <v>7.5355038160564184E-3</v>
      </c>
      <c r="N2722" s="66">
        <v>3939</v>
      </c>
      <c r="O2722" s="66">
        <v>16603</v>
      </c>
      <c r="P2722" s="66">
        <v>4</v>
      </c>
      <c r="Q2722" s="66">
        <v>155</v>
      </c>
      <c r="R2722" s="66">
        <v>0</v>
      </c>
      <c r="S2722" s="66">
        <v>1</v>
      </c>
      <c r="U2722" s="66">
        <v>0</v>
      </c>
      <c r="W2722" s="66">
        <f>IF(Notes!B$31=1,IF(BR2722&gt;0,BR2722-P2722-SUM(R2722:V2722)-SUM(X2722:AL2722),SUM(BS2722:BY2722)),SUM(BS2722:BY2722))</f>
        <v>0</v>
      </c>
      <c r="Y2722" s="66">
        <v>0</v>
      </c>
      <c r="AA2722" s="66">
        <v>0</v>
      </c>
      <c r="AN2722" s="7">
        <f>IF(Q2722&gt;0,RANK(Q2722,(N2722:P2722,Q2722:AE2722)),0)</f>
        <v>3</v>
      </c>
      <c r="AO2722" s="7">
        <f>IF(R2722&gt;0,RANK(R2722,(N2722:P2722,Q2722:AE2722)),0)</f>
        <v>0</v>
      </c>
      <c r="AP2722" s="7">
        <f>IF(T2722&gt;0,RANK(T2722,(N2722:P2722,Q2722:AE2722)),0)</f>
        <v>0</v>
      </c>
      <c r="AQ2722" s="7">
        <f>IF(S2722&gt;0,RANK(S2722,(N2722:P2722,Q2722:AE2722)),0)</f>
        <v>5</v>
      </c>
      <c r="AR2722" s="2">
        <f t="shared" si="1037"/>
        <v>7.4871993044150322E-3</v>
      </c>
      <c r="AS2722" s="2">
        <f t="shared" si="1038"/>
        <v>0</v>
      </c>
      <c r="AT2722" s="2">
        <f t="shared" si="1039"/>
        <v>0</v>
      </c>
      <c r="AU2722" s="2">
        <f t="shared" si="1040"/>
        <v>4.8304511641387308E-5</v>
      </c>
      <c r="AW2722" t="s">
        <v>1870</v>
      </c>
      <c r="AX2722" t="s">
        <v>3197</v>
      </c>
      <c r="AY2722">
        <v>8</v>
      </c>
      <c r="BA2722" s="119">
        <v>48</v>
      </c>
      <c r="BB2722" s="121">
        <v>199</v>
      </c>
      <c r="BC2722" s="125">
        <f t="shared" si="1031"/>
        <v>48199</v>
      </c>
      <c r="BE2722" s="7" t="s">
        <v>228</v>
      </c>
      <c r="BS2722" s="1">
        <v>0</v>
      </c>
    </row>
    <row r="2723" spans="1:71" hidden="1" outlineLevel="1">
      <c r="A2723" t="s">
        <v>2306</v>
      </c>
      <c r="B2723" t="s">
        <v>3197</v>
      </c>
      <c r="C2723" s="1">
        <f t="shared" si="1032"/>
        <v>1171472</v>
      </c>
      <c r="D2723" s="7">
        <f>IF(N2723&gt;0, RANK(N2723,(N2723:P2723,Q2723:AE2723)),0)</f>
        <v>1</v>
      </c>
      <c r="E2723" s="7">
        <f>IF(O2723&gt;0,RANK(O2723,(N2723:P2723,Q2723:AE2723)),0)</f>
        <v>2</v>
      </c>
      <c r="F2723" s="7">
        <f>IF(P2723&gt;0,RANK(P2723,(N2723:P2723,Q2723:AE2723)),0)</f>
        <v>4</v>
      </c>
      <c r="G2723" s="1">
        <f t="shared" si="1041"/>
        <v>19099</v>
      </c>
      <c r="H2723" s="2">
        <f t="shared" si="1042"/>
        <v>1.6303419970771817E-2</v>
      </c>
      <c r="I2723" s="2"/>
      <c r="J2723" s="2">
        <f t="shared" si="1033"/>
        <v>0.50447812666457248</v>
      </c>
      <c r="K2723" s="2">
        <f t="shared" si="1034"/>
        <v>0.48817470669380064</v>
      </c>
      <c r="L2723" s="2">
        <f t="shared" si="1035"/>
        <v>7.324118715598836E-4</v>
      </c>
      <c r="M2723" s="2">
        <f t="shared" si="1036"/>
        <v>6.614754770066995E-3</v>
      </c>
      <c r="N2723" s="66">
        <v>590982</v>
      </c>
      <c r="O2723" s="66">
        <v>571883</v>
      </c>
      <c r="P2723" s="66">
        <v>858</v>
      </c>
      <c r="Q2723" s="66">
        <v>6783</v>
      </c>
      <c r="R2723" s="66">
        <v>176</v>
      </c>
      <c r="S2723" s="66">
        <v>656</v>
      </c>
      <c r="U2723" s="66">
        <v>8</v>
      </c>
      <c r="W2723" s="66">
        <f>IF(Notes!B$31=1,IF(BR2723&gt;0,BR2723-P2723-SUM(R2723:V2723)-SUM(X2723:AL2723),SUM(BS2723:BY2723)),SUM(BS2723:BY2723))</f>
        <v>12</v>
      </c>
      <c r="Y2723" s="66">
        <v>102</v>
      </c>
      <c r="AA2723" s="66">
        <v>12</v>
      </c>
      <c r="AN2723" s="7">
        <f>IF(Q2723&gt;0,RANK(Q2723,(N2723:P2723,Q2723:AE2723)),0)</f>
        <v>3</v>
      </c>
      <c r="AO2723" s="7">
        <f>IF(R2723&gt;0,RANK(R2723,(N2723:P2723,Q2723:AE2723)),0)</f>
        <v>6</v>
      </c>
      <c r="AP2723" s="7">
        <f>IF(T2723&gt;0,RANK(T2723,(N2723:P2723,Q2723:AE2723)),0)</f>
        <v>0</v>
      </c>
      <c r="AQ2723" s="7">
        <f>IF(S2723&gt;0,RANK(S2723,(N2723:P2723,Q2723:AE2723)),0)</f>
        <v>5</v>
      </c>
      <c r="AR2723" s="2">
        <f t="shared" si="1037"/>
        <v>5.7901511943947446E-3</v>
      </c>
      <c r="AS2723" s="2">
        <f t="shared" si="1038"/>
        <v>1.5023833262766843E-4</v>
      </c>
      <c r="AT2723" s="2">
        <f t="shared" si="1039"/>
        <v>0</v>
      </c>
      <c r="AU2723" s="2">
        <f t="shared" si="1040"/>
        <v>5.5997923979403689E-4</v>
      </c>
      <c r="AW2723" t="s">
        <v>2306</v>
      </c>
      <c r="AX2723" t="s">
        <v>3197</v>
      </c>
      <c r="AY2723">
        <v>0</v>
      </c>
      <c r="BA2723" s="119">
        <v>48</v>
      </c>
      <c r="BB2723" s="121">
        <v>201</v>
      </c>
      <c r="BC2723" s="125">
        <f t="shared" si="1031"/>
        <v>48201</v>
      </c>
      <c r="BE2723" s="7" t="s">
        <v>228</v>
      </c>
      <c r="BS2723" s="1">
        <v>12</v>
      </c>
    </row>
    <row r="2724" spans="1:71" hidden="1" outlineLevel="1">
      <c r="A2724" t="s">
        <v>1790</v>
      </c>
      <c r="B2724" t="s">
        <v>3197</v>
      </c>
      <c r="C2724" s="1">
        <f t="shared" si="1032"/>
        <v>26158</v>
      </c>
      <c r="D2724" s="7">
        <f>IF(N2724&gt;0, RANK(N2724,(N2724:P2724,Q2724:AE2724)),0)</f>
        <v>2</v>
      </c>
      <c r="E2724" s="7">
        <f>IF(O2724&gt;0,RANK(O2724,(N2724:P2724,Q2724:AE2724)),0)</f>
        <v>1</v>
      </c>
      <c r="F2724" s="7">
        <f>IF(P2724&gt;0,RANK(P2724,(N2724:P2724,Q2724:AE2724)),0)</f>
        <v>5</v>
      </c>
      <c r="G2724" s="1">
        <f t="shared" si="1041"/>
        <v>8216</v>
      </c>
      <c r="H2724" s="2">
        <f t="shared" si="1042"/>
        <v>0.31409129138313324</v>
      </c>
      <c r="I2724" s="2"/>
      <c r="J2724" s="2">
        <f t="shared" si="1033"/>
        <v>0.3397430996253536</v>
      </c>
      <c r="K2724" s="2">
        <f t="shared" si="1034"/>
        <v>0.65383439100848684</v>
      </c>
      <c r="L2724" s="2">
        <f t="shared" si="1035"/>
        <v>3.058337793409282E-4</v>
      </c>
      <c r="M2724" s="2">
        <f t="shared" si="1036"/>
        <v>6.1166755868185844E-3</v>
      </c>
      <c r="N2724" s="66">
        <v>8887</v>
      </c>
      <c r="O2724" s="66">
        <v>17103</v>
      </c>
      <c r="P2724" s="66">
        <v>8</v>
      </c>
      <c r="Q2724" s="66">
        <v>140</v>
      </c>
      <c r="R2724" s="66">
        <v>2</v>
      </c>
      <c r="S2724" s="66">
        <v>16</v>
      </c>
      <c r="U2724" s="66">
        <v>0</v>
      </c>
      <c r="W2724" s="66">
        <f>IF(Notes!B$31=1,IF(BR2724&gt;0,BR2724-P2724-SUM(R2724:V2724)-SUM(X2724:AL2724),SUM(BS2724:BY2724)),SUM(BS2724:BY2724))</f>
        <v>0</v>
      </c>
      <c r="Y2724" s="66">
        <v>2</v>
      </c>
      <c r="AA2724" s="66">
        <v>0</v>
      </c>
      <c r="AN2724" s="7">
        <f>IF(Q2724&gt;0,RANK(Q2724,(N2724:P2724,Q2724:AE2724)),0)</f>
        <v>3</v>
      </c>
      <c r="AO2724" s="7">
        <f>IF(R2724&gt;0,RANK(R2724,(N2724:P2724,Q2724:AE2724)),0)</f>
        <v>6</v>
      </c>
      <c r="AP2724" s="7">
        <f>IF(T2724&gt;0,RANK(T2724,(N2724:P2724,Q2724:AE2724)),0)</f>
        <v>0</v>
      </c>
      <c r="AQ2724" s="7">
        <f>IF(S2724&gt;0,RANK(S2724,(N2724:P2724,Q2724:AE2724)),0)</f>
        <v>4</v>
      </c>
      <c r="AR2724" s="2">
        <f t="shared" si="1037"/>
        <v>5.3520911384662435E-3</v>
      </c>
      <c r="AS2724" s="2">
        <f t="shared" si="1038"/>
        <v>7.645844483523205E-5</v>
      </c>
      <c r="AT2724" s="2">
        <f t="shared" si="1039"/>
        <v>0</v>
      </c>
      <c r="AU2724" s="2">
        <f t="shared" si="1040"/>
        <v>6.116675586818564E-4</v>
      </c>
      <c r="AW2724" t="s">
        <v>1790</v>
      </c>
      <c r="AX2724" t="s">
        <v>3197</v>
      </c>
      <c r="AY2724">
        <v>1</v>
      </c>
      <c r="BA2724" s="119">
        <v>48</v>
      </c>
      <c r="BB2724" s="121">
        <v>203</v>
      </c>
      <c r="BC2724" s="125">
        <f t="shared" si="1031"/>
        <v>48203</v>
      </c>
      <c r="BE2724" s="7" t="s">
        <v>228</v>
      </c>
      <c r="BS2724" s="1">
        <v>0</v>
      </c>
    </row>
    <row r="2725" spans="1:71" hidden="1" outlineLevel="1">
      <c r="A2725" t="s">
        <v>2384</v>
      </c>
      <c r="B2725" t="s">
        <v>3197</v>
      </c>
      <c r="C2725" s="1">
        <f t="shared" si="1032"/>
        <v>1985</v>
      </c>
      <c r="D2725" s="7">
        <f>IF(N2725&gt;0, RANK(N2725,(N2725:P2725,Q2725:AE2725)),0)</f>
        <v>2</v>
      </c>
      <c r="E2725" s="7">
        <f>IF(O2725&gt;0,RANK(O2725,(N2725:P2725,Q2725:AE2725)),0)</f>
        <v>1</v>
      </c>
      <c r="F2725" s="7">
        <f>IF(P2725&gt;0,RANK(P2725,(N2725:P2725,Q2725:AE2725)),0)</f>
        <v>4</v>
      </c>
      <c r="G2725" s="1">
        <f t="shared" si="1041"/>
        <v>1461</v>
      </c>
      <c r="H2725" s="2">
        <f t="shared" si="1042"/>
        <v>0.73602015113350128</v>
      </c>
      <c r="I2725" s="2"/>
      <c r="J2725" s="2">
        <f t="shared" si="1033"/>
        <v>0.12594458438287154</v>
      </c>
      <c r="K2725" s="2">
        <f t="shared" si="1034"/>
        <v>0.86196473551637276</v>
      </c>
      <c r="L2725" s="2">
        <f t="shared" si="1035"/>
        <v>5.0377833753148613E-4</v>
      </c>
      <c r="M2725" s="2">
        <f t="shared" si="1036"/>
        <v>1.1586901763224272E-2</v>
      </c>
      <c r="N2725" s="66">
        <v>250</v>
      </c>
      <c r="O2725" s="66">
        <v>1711</v>
      </c>
      <c r="P2725" s="66">
        <v>1</v>
      </c>
      <c r="Q2725" s="66">
        <v>22</v>
      </c>
      <c r="R2725" s="66">
        <v>0</v>
      </c>
      <c r="S2725" s="66">
        <v>1</v>
      </c>
      <c r="U2725" s="66">
        <v>0</v>
      </c>
      <c r="W2725" s="66">
        <f>IF(Notes!B$31=1,IF(BR2725&gt;0,BR2725-P2725-SUM(R2725:V2725)-SUM(X2725:AL2725),SUM(BS2725:BY2725)),SUM(BS2725:BY2725))</f>
        <v>0</v>
      </c>
      <c r="Y2725" s="66">
        <v>0</v>
      </c>
      <c r="AA2725" s="66">
        <v>0</v>
      </c>
      <c r="AN2725" s="7">
        <f>IF(Q2725&gt;0,RANK(Q2725,(N2725:P2725,Q2725:AE2725)),0)</f>
        <v>3</v>
      </c>
      <c r="AO2725" s="7">
        <f>IF(R2725&gt;0,RANK(R2725,(N2725:P2725,Q2725:AE2725)),0)</f>
        <v>0</v>
      </c>
      <c r="AP2725" s="7">
        <f>IF(T2725&gt;0,RANK(T2725,(N2725:P2725,Q2725:AE2725)),0)</f>
        <v>0</v>
      </c>
      <c r="AQ2725" s="7">
        <f>IF(S2725&gt;0,RANK(S2725,(N2725:P2725,Q2725:AE2725)),0)</f>
        <v>4</v>
      </c>
      <c r="AR2725" s="2">
        <f t="shared" si="1037"/>
        <v>1.1083123425692695E-2</v>
      </c>
      <c r="AS2725" s="2">
        <f t="shared" si="1038"/>
        <v>0</v>
      </c>
      <c r="AT2725" s="2">
        <f t="shared" si="1039"/>
        <v>0</v>
      </c>
      <c r="AU2725" s="2">
        <f t="shared" si="1040"/>
        <v>5.0377833753148613E-4</v>
      </c>
      <c r="AW2725" t="s">
        <v>2384</v>
      </c>
      <c r="AX2725" t="s">
        <v>3197</v>
      </c>
      <c r="AY2725">
        <v>13</v>
      </c>
      <c r="BA2725" s="119">
        <v>48</v>
      </c>
      <c r="BB2725" s="121">
        <v>205</v>
      </c>
      <c r="BC2725" s="125">
        <f t="shared" si="1031"/>
        <v>48205</v>
      </c>
      <c r="BE2725" s="7" t="s">
        <v>228</v>
      </c>
      <c r="BS2725" s="1">
        <v>0</v>
      </c>
    </row>
    <row r="2726" spans="1:71" hidden="1" outlineLevel="1">
      <c r="A2726" t="s">
        <v>2181</v>
      </c>
      <c r="B2726" t="s">
        <v>3197</v>
      </c>
      <c r="C2726" s="1">
        <f t="shared" si="1032"/>
        <v>2116</v>
      </c>
      <c r="D2726" s="7">
        <f>IF(N2726&gt;0, RANK(N2726,(N2726:P2726,Q2726:AE2726)),0)</f>
        <v>2</v>
      </c>
      <c r="E2726" s="7">
        <f>IF(O2726&gt;0,RANK(O2726,(N2726:P2726,Q2726:AE2726)),0)</f>
        <v>1</v>
      </c>
      <c r="F2726" s="7">
        <f>IF(P2726&gt;0,RANK(P2726,(N2726:P2726,Q2726:AE2726)),0)</f>
        <v>4</v>
      </c>
      <c r="G2726" s="1">
        <f t="shared" si="1041"/>
        <v>689</v>
      </c>
      <c r="H2726" s="2">
        <f t="shared" si="1042"/>
        <v>0.32561436672967864</v>
      </c>
      <c r="I2726" s="2"/>
      <c r="J2726" s="2">
        <f t="shared" si="1033"/>
        <v>0.33034026465028354</v>
      </c>
      <c r="K2726" s="2">
        <f t="shared" si="1034"/>
        <v>0.65595463137996224</v>
      </c>
      <c r="L2726" s="2">
        <f t="shared" si="1035"/>
        <v>9.4517958412098301E-4</v>
      </c>
      <c r="M2726" s="2">
        <f t="shared" si="1036"/>
        <v>1.2759924385633234E-2</v>
      </c>
      <c r="N2726" s="66">
        <v>699</v>
      </c>
      <c r="O2726" s="66">
        <v>1388</v>
      </c>
      <c r="P2726" s="66">
        <v>2</v>
      </c>
      <c r="Q2726" s="66">
        <v>25</v>
      </c>
      <c r="R2726" s="66">
        <v>0</v>
      </c>
      <c r="S2726" s="66">
        <v>2</v>
      </c>
      <c r="U2726" s="66">
        <v>0</v>
      </c>
      <c r="W2726" s="66">
        <f>IF(Notes!B$31=1,IF(BR2726&gt;0,BR2726-P2726-SUM(R2726:V2726)-SUM(X2726:AL2726),SUM(BS2726:BY2726)),SUM(BS2726:BY2726))</f>
        <v>0</v>
      </c>
      <c r="Y2726" s="66">
        <v>0</v>
      </c>
      <c r="AA2726" s="66">
        <v>0</v>
      </c>
      <c r="AN2726" s="7">
        <f>IF(Q2726&gt;0,RANK(Q2726,(N2726:P2726,Q2726:AE2726)),0)</f>
        <v>3</v>
      </c>
      <c r="AO2726" s="7">
        <f>IF(R2726&gt;0,RANK(R2726,(N2726:P2726,Q2726:AE2726)),0)</f>
        <v>0</v>
      </c>
      <c r="AP2726" s="7">
        <f>IF(T2726&gt;0,RANK(T2726,(N2726:P2726,Q2726:AE2726)),0)</f>
        <v>0</v>
      </c>
      <c r="AQ2726" s="7">
        <f>IF(S2726&gt;0,RANK(S2726,(N2726:P2726,Q2726:AE2726)),0)</f>
        <v>4</v>
      </c>
      <c r="AR2726" s="2">
        <f t="shared" si="1037"/>
        <v>1.1814744801512287E-2</v>
      </c>
      <c r="AS2726" s="2">
        <f t="shared" si="1038"/>
        <v>0</v>
      </c>
      <c r="AT2726" s="2">
        <f t="shared" si="1039"/>
        <v>0</v>
      </c>
      <c r="AU2726" s="2">
        <f t="shared" si="1040"/>
        <v>9.4517958412098301E-4</v>
      </c>
      <c r="AW2726" t="s">
        <v>2181</v>
      </c>
      <c r="AX2726" t="s">
        <v>3197</v>
      </c>
      <c r="AY2726">
        <v>13</v>
      </c>
      <c r="BA2726" s="119">
        <v>48</v>
      </c>
      <c r="BB2726" s="121">
        <v>207</v>
      </c>
      <c r="BC2726" s="125">
        <f t="shared" si="1031"/>
        <v>48207</v>
      </c>
      <c r="BE2726" s="7" t="s">
        <v>228</v>
      </c>
      <c r="BS2726" s="1">
        <v>0</v>
      </c>
    </row>
    <row r="2727" spans="1:71" hidden="1" outlineLevel="1">
      <c r="A2727" t="s">
        <v>2439</v>
      </c>
      <c r="B2727" t="s">
        <v>3197</v>
      </c>
      <c r="C2727" s="1">
        <f t="shared" si="1032"/>
        <v>59052</v>
      </c>
      <c r="D2727" s="7">
        <f>IF(N2727&gt;0, RANK(N2727,(N2727:P2727,Q2727:AE2727)),0)</f>
        <v>2</v>
      </c>
      <c r="E2727" s="7">
        <f>IF(O2727&gt;0,RANK(O2727,(N2727:P2727,Q2727:AE2727)),0)</f>
        <v>1</v>
      </c>
      <c r="F2727" s="7">
        <f>IF(P2727&gt;0,RANK(P2727,(N2727:P2727,Q2727:AE2727)),0)</f>
        <v>5</v>
      </c>
      <c r="G2727" s="1">
        <f t="shared" si="1041"/>
        <v>1207</v>
      </c>
      <c r="H2727" s="2">
        <f t="shared" si="1042"/>
        <v>2.0439612544875703E-2</v>
      </c>
      <c r="I2727" s="2"/>
      <c r="J2727" s="2">
        <f t="shared" si="1033"/>
        <v>0.48145702093070514</v>
      </c>
      <c r="K2727" s="2">
        <f t="shared" si="1034"/>
        <v>0.50189663347558089</v>
      </c>
      <c r="L2727" s="2">
        <f t="shared" si="1035"/>
        <v>1.5071462439883493E-3</v>
      </c>
      <c r="M2727" s="2">
        <f t="shared" si="1036"/>
        <v>1.5139199349725569E-2</v>
      </c>
      <c r="N2727" s="66">
        <v>28431</v>
      </c>
      <c r="O2727" s="66">
        <v>29638</v>
      </c>
      <c r="P2727" s="66">
        <v>89</v>
      </c>
      <c r="Q2727" s="66">
        <v>720</v>
      </c>
      <c r="R2727" s="66">
        <v>23</v>
      </c>
      <c r="S2727" s="66">
        <v>131</v>
      </c>
      <c r="U2727" s="66">
        <v>2</v>
      </c>
      <c r="W2727" s="66">
        <f>IF(Notes!B$31=1,IF(BR2727&gt;0,BR2727-P2727-SUM(R2727:V2727)-SUM(X2727:AL2727),SUM(BS2727:BY2727)),SUM(BS2727:BY2727))</f>
        <v>4</v>
      </c>
      <c r="Y2727" s="66">
        <v>12</v>
      </c>
      <c r="AA2727" s="66">
        <v>2</v>
      </c>
      <c r="AN2727" s="7">
        <f>IF(Q2727&gt;0,RANK(Q2727,(N2727:P2727,Q2727:AE2727)),0)</f>
        <v>3</v>
      </c>
      <c r="AO2727" s="7">
        <f>IF(R2727&gt;0,RANK(R2727,(N2727:P2727,Q2727:AE2727)),0)</f>
        <v>6</v>
      </c>
      <c r="AP2727" s="7">
        <f>IF(T2727&gt;0,RANK(T2727,(N2727:P2727,Q2727:AE2727)),0)</f>
        <v>0</v>
      </c>
      <c r="AQ2727" s="7">
        <f>IF(S2727&gt;0,RANK(S2727,(N2727:P2727,Q2727:AE2727)),0)</f>
        <v>4</v>
      </c>
      <c r="AR2727" s="2">
        <f t="shared" si="1037"/>
        <v>1.2192643771591139E-2</v>
      </c>
      <c r="AS2727" s="2">
        <f t="shared" si="1038"/>
        <v>3.8948723159249474E-4</v>
      </c>
      <c r="AT2727" s="2">
        <f t="shared" si="1039"/>
        <v>0</v>
      </c>
      <c r="AU2727" s="2">
        <f t="shared" si="1040"/>
        <v>2.2183837973311659E-3</v>
      </c>
      <c r="AW2727" t="s">
        <v>2439</v>
      </c>
      <c r="AX2727" t="s">
        <v>3197</v>
      </c>
      <c r="AY2727">
        <v>0</v>
      </c>
      <c r="BA2727" s="119">
        <v>48</v>
      </c>
      <c r="BB2727" s="121">
        <v>209</v>
      </c>
      <c r="BC2727" s="125">
        <f t="shared" si="1031"/>
        <v>48209</v>
      </c>
      <c r="BE2727" s="7" t="s">
        <v>228</v>
      </c>
      <c r="BS2727" s="1">
        <v>4</v>
      </c>
    </row>
    <row r="2728" spans="1:71" hidden="1" outlineLevel="1">
      <c r="A2728" t="s">
        <v>2645</v>
      </c>
      <c r="B2728" t="s">
        <v>3197</v>
      </c>
      <c r="C2728" s="1">
        <f t="shared" si="1032"/>
        <v>1570</v>
      </c>
      <c r="D2728" s="7">
        <f>IF(N2728&gt;0, RANK(N2728,(N2728:P2728,Q2728:AE2728)),0)</f>
        <v>2</v>
      </c>
      <c r="E2728" s="7">
        <f>IF(O2728&gt;0,RANK(O2728,(N2728:P2728,Q2728:AE2728)),0)</f>
        <v>1</v>
      </c>
      <c r="F2728" s="7">
        <f>IF(P2728&gt;0,RANK(P2728,(N2728:P2728,Q2728:AE2728)),0)</f>
        <v>4</v>
      </c>
      <c r="G2728" s="1">
        <f t="shared" si="1041"/>
        <v>1129</v>
      </c>
      <c r="H2728" s="2">
        <f t="shared" si="1042"/>
        <v>0.71910828025477702</v>
      </c>
      <c r="I2728" s="2"/>
      <c r="J2728" s="2">
        <f t="shared" si="1033"/>
        <v>0.1375796178343949</v>
      </c>
      <c r="K2728" s="2">
        <f t="shared" si="1034"/>
        <v>0.85668789808917201</v>
      </c>
      <c r="L2728" s="2">
        <f t="shared" si="1035"/>
        <v>1.2738853503184713E-3</v>
      </c>
      <c r="M2728" s="2">
        <f t="shared" si="1036"/>
        <v>4.4585987261146487E-3</v>
      </c>
      <c r="N2728" s="66">
        <v>216</v>
      </c>
      <c r="O2728" s="66">
        <v>1345</v>
      </c>
      <c r="P2728" s="66">
        <v>2</v>
      </c>
      <c r="Q2728" s="66">
        <v>7</v>
      </c>
      <c r="R2728" s="66">
        <v>0</v>
      </c>
      <c r="S2728" s="66">
        <v>0</v>
      </c>
      <c r="U2728" s="66">
        <v>0</v>
      </c>
      <c r="W2728" s="66">
        <f>IF(Notes!B$31=1,IF(BR2728&gt;0,BR2728-P2728-SUM(R2728:V2728)-SUM(X2728:AL2728),SUM(BS2728:BY2728)),SUM(BS2728:BY2728))</f>
        <v>0</v>
      </c>
      <c r="Y2728" s="66">
        <v>0</v>
      </c>
      <c r="AA2728" s="66">
        <v>0</v>
      </c>
      <c r="AN2728" s="7">
        <f>IF(Q2728&gt;0,RANK(Q2728,(N2728:P2728,Q2728:AE2728)),0)</f>
        <v>3</v>
      </c>
      <c r="AO2728" s="7">
        <f>IF(R2728&gt;0,RANK(R2728,(N2728:P2728,Q2728:AE2728)),0)</f>
        <v>0</v>
      </c>
      <c r="AP2728" s="7">
        <f>IF(T2728&gt;0,RANK(T2728,(N2728:P2728,Q2728:AE2728)),0)</f>
        <v>0</v>
      </c>
      <c r="AQ2728" s="7">
        <f>IF(S2728&gt;0,RANK(S2728,(N2728:P2728,Q2728:AE2728)),0)</f>
        <v>0</v>
      </c>
      <c r="AR2728" s="2">
        <f t="shared" si="1037"/>
        <v>4.4585987261146496E-3</v>
      </c>
      <c r="AS2728" s="2">
        <f t="shared" si="1038"/>
        <v>0</v>
      </c>
      <c r="AT2728" s="2">
        <f t="shared" si="1039"/>
        <v>0</v>
      </c>
      <c r="AU2728" s="2">
        <f t="shared" si="1040"/>
        <v>0</v>
      </c>
      <c r="AW2728" t="s">
        <v>2645</v>
      </c>
      <c r="AX2728" t="s">
        <v>3197</v>
      </c>
      <c r="AY2728">
        <v>13</v>
      </c>
      <c r="BA2728" s="119">
        <v>48</v>
      </c>
      <c r="BB2728" s="121">
        <v>211</v>
      </c>
      <c r="BC2728" s="125">
        <f t="shared" ref="BC2728:BC2791" si="1043">1000*BA2728+BB2728</f>
        <v>48211</v>
      </c>
      <c r="BE2728" s="7" t="s">
        <v>228</v>
      </c>
      <c r="BS2728" s="1">
        <v>0</v>
      </c>
    </row>
    <row r="2729" spans="1:71" hidden="1" outlineLevel="1">
      <c r="A2729" t="s">
        <v>3076</v>
      </c>
      <c r="B2729" t="s">
        <v>3197</v>
      </c>
      <c r="C2729" s="1">
        <f t="shared" si="1032"/>
        <v>28993</v>
      </c>
      <c r="D2729" s="7">
        <f>IF(N2729&gt;0, RANK(N2729,(N2729:P2729,Q2729:AE2729)),0)</f>
        <v>2</v>
      </c>
      <c r="E2729" s="7">
        <f>IF(O2729&gt;0,RANK(O2729,(N2729:P2729,Q2729:AE2729)),0)</f>
        <v>1</v>
      </c>
      <c r="F2729" s="7">
        <f>IF(P2729&gt;0,RANK(P2729,(N2729:P2729,Q2729:AE2729)),0)</f>
        <v>5</v>
      </c>
      <c r="G2729" s="1">
        <f t="shared" si="1041"/>
        <v>12944</v>
      </c>
      <c r="H2729" s="2">
        <f t="shared" si="1042"/>
        <v>0.44645259200496673</v>
      </c>
      <c r="I2729" s="2"/>
      <c r="J2729" s="2">
        <f t="shared" si="1033"/>
        <v>0.2729279481254096</v>
      </c>
      <c r="K2729" s="2">
        <f t="shared" si="1034"/>
        <v>0.71938054013037633</v>
      </c>
      <c r="L2729" s="2">
        <f t="shared" si="1035"/>
        <v>2.7592867243817474E-4</v>
      </c>
      <c r="M2729" s="2">
        <f t="shared" si="1036"/>
        <v>7.4155830717758334E-3</v>
      </c>
      <c r="N2729" s="66">
        <v>7913</v>
      </c>
      <c r="O2729" s="66">
        <v>20857</v>
      </c>
      <c r="P2729" s="66">
        <v>8</v>
      </c>
      <c r="Q2729" s="66">
        <v>196</v>
      </c>
      <c r="R2729" s="66">
        <v>0</v>
      </c>
      <c r="S2729" s="66">
        <v>18</v>
      </c>
      <c r="U2729" s="66">
        <v>0</v>
      </c>
      <c r="W2729" s="66">
        <f>IF(Notes!B$31=1,IF(BR2729&gt;0,BR2729-P2729-SUM(R2729:V2729)-SUM(X2729:AL2729),SUM(BS2729:BY2729)),SUM(BS2729:BY2729))</f>
        <v>0</v>
      </c>
      <c r="Y2729" s="66">
        <v>1</v>
      </c>
      <c r="AA2729" s="66">
        <v>0</v>
      </c>
      <c r="AN2729" s="7">
        <f>IF(Q2729&gt;0,RANK(Q2729,(N2729:P2729,Q2729:AE2729)),0)</f>
        <v>3</v>
      </c>
      <c r="AO2729" s="7">
        <f>IF(R2729&gt;0,RANK(R2729,(N2729:P2729,Q2729:AE2729)),0)</f>
        <v>0</v>
      </c>
      <c r="AP2729" s="7">
        <f>IF(T2729&gt;0,RANK(T2729,(N2729:P2729,Q2729:AE2729)),0)</f>
        <v>0</v>
      </c>
      <c r="AQ2729" s="7">
        <f>IF(S2729&gt;0,RANK(S2729,(N2729:P2729,Q2729:AE2729)),0)</f>
        <v>4</v>
      </c>
      <c r="AR2729" s="2">
        <f t="shared" si="1037"/>
        <v>6.760252474735281E-3</v>
      </c>
      <c r="AS2729" s="2">
        <f t="shared" si="1038"/>
        <v>0</v>
      </c>
      <c r="AT2729" s="2">
        <f t="shared" si="1039"/>
        <v>0</v>
      </c>
      <c r="AU2729" s="2">
        <f t="shared" si="1040"/>
        <v>6.2083951298589311E-4</v>
      </c>
      <c r="AW2729" t="s">
        <v>3076</v>
      </c>
      <c r="AX2729" t="s">
        <v>3197</v>
      </c>
      <c r="AY2729">
        <v>5</v>
      </c>
      <c r="BA2729" s="119">
        <v>48</v>
      </c>
      <c r="BB2729" s="121">
        <v>213</v>
      </c>
      <c r="BC2729" s="125">
        <f t="shared" si="1043"/>
        <v>48213</v>
      </c>
      <c r="BE2729" s="7" t="s">
        <v>228</v>
      </c>
      <c r="BS2729" s="1">
        <v>0</v>
      </c>
    </row>
    <row r="2730" spans="1:71" hidden="1" outlineLevel="1">
      <c r="A2730" t="s">
        <v>1861</v>
      </c>
      <c r="B2730" t="s">
        <v>3197</v>
      </c>
      <c r="C2730" s="1">
        <f t="shared" si="1032"/>
        <v>130784</v>
      </c>
      <c r="D2730" s="7">
        <f>IF(N2730&gt;0, RANK(N2730,(N2730:P2730,Q2730:AE2730)),0)</f>
        <v>1</v>
      </c>
      <c r="E2730" s="7">
        <f>IF(O2730&gt;0,RANK(O2730,(N2730:P2730,Q2730:AE2730)),0)</f>
        <v>2</v>
      </c>
      <c r="F2730" s="7">
        <f>IF(P2730&gt;0,RANK(P2730,(N2730:P2730,Q2730:AE2730)),0)</f>
        <v>4</v>
      </c>
      <c r="G2730" s="1">
        <f t="shared" si="1041"/>
        <v>50593</v>
      </c>
      <c r="H2730" s="2">
        <f t="shared" si="1042"/>
        <v>0.38684395644727182</v>
      </c>
      <c r="I2730" s="2"/>
      <c r="J2730" s="2">
        <f t="shared" si="1033"/>
        <v>0.69015322975287496</v>
      </c>
      <c r="K2730" s="2">
        <f t="shared" si="1034"/>
        <v>0.30330927330560314</v>
      </c>
      <c r="L2730" s="2">
        <f t="shared" si="1035"/>
        <v>6.8051137753853685E-4</v>
      </c>
      <c r="M2730" s="2">
        <f t="shared" si="1036"/>
        <v>5.8569855639833551E-3</v>
      </c>
      <c r="N2730" s="66">
        <v>90261</v>
      </c>
      <c r="O2730" s="66">
        <v>39668</v>
      </c>
      <c r="P2730" s="66">
        <v>89</v>
      </c>
      <c r="Q2730" s="66">
        <v>718</v>
      </c>
      <c r="R2730" s="66">
        <v>7</v>
      </c>
      <c r="S2730" s="66">
        <v>30</v>
      </c>
      <c r="U2730" s="66">
        <v>2</v>
      </c>
      <c r="W2730" s="66">
        <f>IF(Notes!B$31=1,IF(BR2730&gt;0,BR2730-P2730-SUM(R2730:V2730)-SUM(X2730:AL2730),SUM(BS2730:BY2730)),SUM(BS2730:BY2730))</f>
        <v>0</v>
      </c>
      <c r="Y2730" s="66">
        <v>8</v>
      </c>
      <c r="AA2730" s="66">
        <v>1</v>
      </c>
      <c r="AN2730" s="7">
        <f>IF(Q2730&gt;0,RANK(Q2730,(N2730:P2730,Q2730:AE2730)),0)</f>
        <v>3</v>
      </c>
      <c r="AO2730" s="7">
        <f>IF(R2730&gt;0,RANK(R2730,(N2730:P2730,Q2730:AE2730)),0)</f>
        <v>7</v>
      </c>
      <c r="AP2730" s="7">
        <f>IF(T2730&gt;0,RANK(T2730,(N2730:P2730,Q2730:AE2730)),0)</f>
        <v>0</v>
      </c>
      <c r="AQ2730" s="7">
        <f>IF(S2730&gt;0,RANK(S2730,(N2730:P2730,Q2730:AE2730)),0)</f>
        <v>5</v>
      </c>
      <c r="AR2730" s="2">
        <f t="shared" si="1037"/>
        <v>5.4899681918277468E-3</v>
      </c>
      <c r="AS2730" s="2">
        <f t="shared" si="1038"/>
        <v>5.3523366772693911E-5</v>
      </c>
      <c r="AT2730" s="2">
        <f t="shared" si="1039"/>
        <v>0</v>
      </c>
      <c r="AU2730" s="2">
        <f t="shared" si="1040"/>
        <v>2.2938585759725959E-4</v>
      </c>
      <c r="AW2730" t="s">
        <v>1861</v>
      </c>
      <c r="AX2730" t="s">
        <v>3197</v>
      </c>
      <c r="AY2730">
        <v>0</v>
      </c>
      <c r="BA2730" s="119">
        <v>48</v>
      </c>
      <c r="BB2730" s="121">
        <v>215</v>
      </c>
      <c r="BC2730" s="125">
        <f t="shared" si="1043"/>
        <v>48215</v>
      </c>
      <c r="BE2730" s="7" t="s">
        <v>228</v>
      </c>
      <c r="BR2730" s="1">
        <v>325</v>
      </c>
      <c r="BS2730" s="1">
        <v>0</v>
      </c>
    </row>
    <row r="2731" spans="1:71" hidden="1" outlineLevel="1">
      <c r="A2731" t="s">
        <v>1428</v>
      </c>
      <c r="B2731" t="s">
        <v>3197</v>
      </c>
      <c r="C2731" s="1">
        <f t="shared" si="1032"/>
        <v>13188</v>
      </c>
      <c r="D2731" s="7">
        <f>IF(N2731&gt;0, RANK(N2731,(N2731:P2731,Q2731:AE2731)),0)</f>
        <v>2</v>
      </c>
      <c r="E2731" s="7">
        <f>IF(O2731&gt;0,RANK(O2731,(N2731:P2731,Q2731:AE2731)),0)</f>
        <v>1</v>
      </c>
      <c r="F2731" s="7">
        <f>IF(P2731&gt;0,RANK(P2731,(N2731:P2731,Q2731:AE2731)),0)</f>
        <v>5</v>
      </c>
      <c r="G2731" s="1">
        <f t="shared" si="1041"/>
        <v>5453</v>
      </c>
      <c r="H2731" s="2">
        <f t="shared" si="1042"/>
        <v>0.41348195329087051</v>
      </c>
      <c r="I2731" s="2"/>
      <c r="J2731" s="2">
        <f t="shared" si="1033"/>
        <v>0.28897482559902943</v>
      </c>
      <c r="K2731" s="2">
        <f t="shared" si="1034"/>
        <v>0.70245677888989988</v>
      </c>
      <c r="L2731" s="2">
        <f t="shared" si="1035"/>
        <v>1.5165301789505612E-4</v>
      </c>
      <c r="M2731" s="2">
        <f t="shared" si="1036"/>
        <v>8.4167424931756354E-3</v>
      </c>
      <c r="N2731" s="66">
        <v>3811</v>
      </c>
      <c r="O2731" s="66">
        <v>9264</v>
      </c>
      <c r="P2731" s="66">
        <v>2</v>
      </c>
      <c r="Q2731" s="66">
        <v>104</v>
      </c>
      <c r="R2731" s="66">
        <v>1</v>
      </c>
      <c r="S2731" s="66">
        <v>6</v>
      </c>
      <c r="U2731" s="66">
        <v>0</v>
      </c>
      <c r="W2731" s="66">
        <f>IF(Notes!B$31=1,IF(BR2731&gt;0,BR2731-P2731-SUM(R2731:V2731)-SUM(X2731:AL2731),SUM(BS2731:BY2731)),SUM(BS2731:BY2731))</f>
        <v>0</v>
      </c>
      <c r="Y2731" s="66">
        <v>0</v>
      </c>
      <c r="AA2731" s="66">
        <v>0</v>
      </c>
      <c r="AN2731" s="7">
        <f>IF(Q2731&gt;0,RANK(Q2731,(N2731:P2731,Q2731:AE2731)),0)</f>
        <v>3</v>
      </c>
      <c r="AO2731" s="7">
        <f>IF(R2731&gt;0,RANK(R2731,(N2731:P2731,Q2731:AE2731)),0)</f>
        <v>6</v>
      </c>
      <c r="AP2731" s="7">
        <f>IF(T2731&gt;0,RANK(T2731,(N2731:P2731,Q2731:AE2731)),0)</f>
        <v>0</v>
      </c>
      <c r="AQ2731" s="7">
        <f>IF(S2731&gt;0,RANK(S2731,(N2731:P2731,Q2731:AE2731)),0)</f>
        <v>4</v>
      </c>
      <c r="AR2731" s="2">
        <f t="shared" si="1037"/>
        <v>7.8859569305429183E-3</v>
      </c>
      <c r="AS2731" s="2">
        <f t="shared" si="1038"/>
        <v>7.5826508947528058E-5</v>
      </c>
      <c r="AT2731" s="2">
        <f t="shared" si="1039"/>
        <v>0</v>
      </c>
      <c r="AU2731" s="2">
        <f t="shared" si="1040"/>
        <v>4.5495905368516835E-4</v>
      </c>
      <c r="AW2731" t="s">
        <v>1428</v>
      </c>
      <c r="AX2731" t="s">
        <v>3197</v>
      </c>
      <c r="AY2731">
        <v>17</v>
      </c>
      <c r="BA2731" s="119">
        <v>48</v>
      </c>
      <c r="BB2731" s="121">
        <v>217</v>
      </c>
      <c r="BC2731" s="125">
        <f t="shared" si="1043"/>
        <v>48217</v>
      </c>
      <c r="BE2731" s="7" t="s">
        <v>228</v>
      </c>
      <c r="BS2731" s="1">
        <v>0</v>
      </c>
    </row>
    <row r="2732" spans="1:71" hidden="1" outlineLevel="1">
      <c r="A2732" t="s">
        <v>2502</v>
      </c>
      <c r="B2732" t="s">
        <v>3197</v>
      </c>
      <c r="C2732" s="1">
        <f t="shared" si="1032"/>
        <v>7645</v>
      </c>
      <c r="D2732" s="7">
        <f>IF(N2732&gt;0, RANK(N2732,(N2732:P2732,Q2732:AE2732)),0)</f>
        <v>2</v>
      </c>
      <c r="E2732" s="7">
        <f>IF(O2732&gt;0,RANK(O2732,(N2732:P2732,Q2732:AE2732)),0)</f>
        <v>1</v>
      </c>
      <c r="F2732" s="7">
        <f>IF(P2732&gt;0,RANK(P2732,(N2732:P2732,Q2732:AE2732)),0)</f>
        <v>4</v>
      </c>
      <c r="G2732" s="1">
        <f t="shared" si="1041"/>
        <v>3998</v>
      </c>
      <c r="H2732" s="2">
        <f t="shared" si="1042"/>
        <v>0.52295618051013737</v>
      </c>
      <c r="I2732" s="2"/>
      <c r="J2732" s="2">
        <f t="shared" si="1033"/>
        <v>0.23505559189012426</v>
      </c>
      <c r="K2732" s="2">
        <f t="shared" si="1034"/>
        <v>0.75801177240026163</v>
      </c>
      <c r="L2732" s="2">
        <f t="shared" si="1035"/>
        <v>6.5402223675604975E-4</v>
      </c>
      <c r="M2732" s="2">
        <f t="shared" si="1036"/>
        <v>6.2786134728580606E-3</v>
      </c>
      <c r="N2732" s="66">
        <v>1797</v>
      </c>
      <c r="O2732" s="66">
        <v>5795</v>
      </c>
      <c r="P2732" s="66">
        <v>5</v>
      </c>
      <c r="Q2732" s="66">
        <v>46</v>
      </c>
      <c r="R2732" s="66">
        <v>0</v>
      </c>
      <c r="S2732" s="66">
        <v>2</v>
      </c>
      <c r="U2732" s="66">
        <v>0</v>
      </c>
      <c r="W2732" s="66">
        <f>IF(Notes!B$31=1,IF(BR2732&gt;0,BR2732-P2732-SUM(R2732:V2732)-SUM(X2732:AL2732),SUM(BS2732:BY2732)),SUM(BS2732:BY2732))</f>
        <v>0</v>
      </c>
      <c r="Y2732" s="66">
        <v>0</v>
      </c>
      <c r="AA2732" s="66">
        <v>0</v>
      </c>
      <c r="AN2732" s="7">
        <f>IF(Q2732&gt;0,RANK(Q2732,(N2732:P2732,Q2732:AE2732)),0)</f>
        <v>3</v>
      </c>
      <c r="AO2732" s="7">
        <f>IF(R2732&gt;0,RANK(R2732,(N2732:P2732,Q2732:AE2732)),0)</f>
        <v>0</v>
      </c>
      <c r="AP2732" s="7">
        <f>IF(T2732&gt;0,RANK(T2732,(N2732:P2732,Q2732:AE2732)),0)</f>
        <v>0</v>
      </c>
      <c r="AQ2732" s="7">
        <f>IF(S2732&gt;0,RANK(S2732,(N2732:P2732,Q2732:AE2732)),0)</f>
        <v>5</v>
      </c>
      <c r="AR2732" s="2">
        <f t="shared" si="1037"/>
        <v>6.0170045781556573E-3</v>
      </c>
      <c r="AS2732" s="2">
        <f t="shared" si="1038"/>
        <v>0</v>
      </c>
      <c r="AT2732" s="2">
        <f t="shared" si="1039"/>
        <v>0</v>
      </c>
      <c r="AU2732" s="2">
        <f t="shared" si="1040"/>
        <v>2.6160889470241988E-4</v>
      </c>
      <c r="AW2732" t="s">
        <v>2502</v>
      </c>
      <c r="AX2732" t="s">
        <v>3197</v>
      </c>
      <c r="AY2732">
        <v>19</v>
      </c>
      <c r="BA2732" s="119">
        <v>48</v>
      </c>
      <c r="BB2732" s="121">
        <v>219</v>
      </c>
      <c r="BC2732" s="125">
        <f t="shared" si="1043"/>
        <v>48219</v>
      </c>
      <c r="BE2732" s="7" t="s">
        <v>228</v>
      </c>
      <c r="BS2732" s="1">
        <v>0</v>
      </c>
    </row>
    <row r="2733" spans="1:71" hidden="1" outlineLevel="1">
      <c r="A2733" t="s">
        <v>1941</v>
      </c>
      <c r="B2733" t="s">
        <v>3197</v>
      </c>
      <c r="C2733" s="1">
        <f t="shared" si="1032"/>
        <v>22596</v>
      </c>
      <c r="D2733" s="7">
        <f>IF(N2733&gt;0, RANK(N2733,(N2733:P2733,Q2733:AE2733)),0)</f>
        <v>2</v>
      </c>
      <c r="E2733" s="7">
        <f>IF(O2733&gt;0,RANK(O2733,(N2733:P2733,Q2733:AE2733)),0)</f>
        <v>1</v>
      </c>
      <c r="F2733" s="7">
        <f>IF(P2733&gt;0,RANK(P2733,(N2733:P2733,Q2733:AE2733)),0)</f>
        <v>5</v>
      </c>
      <c r="G2733" s="1">
        <f t="shared" si="1041"/>
        <v>12212</v>
      </c>
      <c r="H2733" s="2">
        <f t="shared" si="1042"/>
        <v>0.54044963710391225</v>
      </c>
      <c r="I2733" s="2"/>
      <c r="J2733" s="2">
        <f t="shared" si="1033"/>
        <v>0.22512834129934503</v>
      </c>
      <c r="K2733" s="2">
        <f t="shared" si="1034"/>
        <v>0.76557797840325725</v>
      </c>
      <c r="L2733" s="2">
        <f t="shared" si="1035"/>
        <v>7.5234554788458131E-4</v>
      </c>
      <c r="M2733" s="2">
        <f t="shared" si="1036"/>
        <v>8.5413347495131627E-3</v>
      </c>
      <c r="N2733" s="66">
        <v>5087</v>
      </c>
      <c r="O2733" s="66">
        <v>17299</v>
      </c>
      <c r="P2733" s="66">
        <v>17</v>
      </c>
      <c r="Q2733" s="66">
        <v>171</v>
      </c>
      <c r="R2733" s="66">
        <v>0</v>
      </c>
      <c r="S2733" s="66">
        <v>18</v>
      </c>
      <c r="U2733" s="66">
        <v>1</v>
      </c>
      <c r="W2733" s="66">
        <f>IF(Notes!B$31=1,IF(BR2733&gt;0,BR2733-P2733-SUM(R2733:V2733)-SUM(X2733:AL2733),SUM(BS2733:BY2733)),SUM(BS2733:BY2733))</f>
        <v>0</v>
      </c>
      <c r="Y2733" s="66">
        <v>0</v>
      </c>
      <c r="AA2733" s="66">
        <v>3</v>
      </c>
      <c r="AN2733" s="7">
        <f>IF(Q2733&gt;0,RANK(Q2733,(N2733:P2733,Q2733:AE2733)),0)</f>
        <v>3</v>
      </c>
      <c r="AO2733" s="7">
        <f>IF(R2733&gt;0,RANK(R2733,(N2733:P2733,Q2733:AE2733)),0)</f>
        <v>0</v>
      </c>
      <c r="AP2733" s="7">
        <f>IF(T2733&gt;0,RANK(T2733,(N2733:P2733,Q2733:AE2733)),0)</f>
        <v>0</v>
      </c>
      <c r="AQ2733" s="7">
        <f>IF(S2733&gt;0,RANK(S2733,(N2733:P2733,Q2733:AE2733)),0)</f>
        <v>4</v>
      </c>
      <c r="AR2733" s="2">
        <f t="shared" si="1037"/>
        <v>7.5677110993096122E-3</v>
      </c>
      <c r="AS2733" s="2">
        <f t="shared" si="1038"/>
        <v>0</v>
      </c>
      <c r="AT2733" s="2">
        <f t="shared" si="1039"/>
        <v>0</v>
      </c>
      <c r="AU2733" s="2">
        <f t="shared" si="1040"/>
        <v>7.9660116834838024E-4</v>
      </c>
      <c r="AW2733" t="s">
        <v>1941</v>
      </c>
      <c r="AX2733" t="s">
        <v>3197</v>
      </c>
      <c r="AY2733">
        <v>17</v>
      </c>
      <c r="BA2733" s="119">
        <v>48</v>
      </c>
      <c r="BB2733" s="121">
        <v>221</v>
      </c>
      <c r="BC2733" s="125">
        <f t="shared" si="1043"/>
        <v>48221</v>
      </c>
      <c r="BE2733" s="7" t="s">
        <v>228</v>
      </c>
      <c r="BR2733" s="1">
        <v>67</v>
      </c>
      <c r="BS2733" s="1">
        <v>0</v>
      </c>
    </row>
    <row r="2734" spans="1:71" hidden="1" outlineLevel="1">
      <c r="A2734" t="s">
        <v>2517</v>
      </c>
      <c r="B2734" t="s">
        <v>3197</v>
      </c>
      <c r="C2734" s="1">
        <f t="shared" si="1032"/>
        <v>12919</v>
      </c>
      <c r="D2734" s="7">
        <f>IF(N2734&gt;0, RANK(N2734,(N2734:P2734,Q2734:AE2734)),0)</f>
        <v>2</v>
      </c>
      <c r="E2734" s="7">
        <f>IF(O2734&gt;0,RANK(O2734,(N2734:P2734,Q2734:AE2734)),0)</f>
        <v>1</v>
      </c>
      <c r="F2734" s="7">
        <f>IF(P2734&gt;0,RANK(P2734,(N2734:P2734,Q2734:AE2734)),0)</f>
        <v>5</v>
      </c>
      <c r="G2734" s="1">
        <f t="shared" si="1041"/>
        <v>5769</v>
      </c>
      <c r="H2734" s="2">
        <f t="shared" si="1042"/>
        <v>0.44655159068039324</v>
      </c>
      <c r="I2734" s="2"/>
      <c r="J2734" s="2">
        <f t="shared" si="1033"/>
        <v>0.27324096292282685</v>
      </c>
      <c r="K2734" s="2">
        <f t="shared" si="1034"/>
        <v>0.71979255360322003</v>
      </c>
      <c r="L2734" s="2">
        <f t="shared" si="1035"/>
        <v>3.870268596640607E-4</v>
      </c>
      <c r="M2734" s="2">
        <f t="shared" si="1036"/>
        <v>6.5794566142890615E-3</v>
      </c>
      <c r="N2734" s="66">
        <v>3530</v>
      </c>
      <c r="O2734" s="66">
        <v>9299</v>
      </c>
      <c r="P2734" s="66">
        <v>5</v>
      </c>
      <c r="Q2734" s="66">
        <v>75</v>
      </c>
      <c r="R2734" s="66">
        <v>2</v>
      </c>
      <c r="S2734" s="66">
        <v>6</v>
      </c>
      <c r="U2734" s="66">
        <v>1</v>
      </c>
      <c r="W2734" s="66">
        <f>IF(Notes!B$31=1,IF(BR2734&gt;0,BR2734-P2734-SUM(R2734:V2734)-SUM(X2734:AL2734),SUM(BS2734:BY2734)),SUM(BS2734:BY2734))</f>
        <v>0</v>
      </c>
      <c r="Y2734" s="66">
        <v>1</v>
      </c>
      <c r="AA2734" s="66">
        <v>0</v>
      </c>
      <c r="AN2734" s="7">
        <f>IF(Q2734&gt;0,RANK(Q2734,(N2734:P2734,Q2734:AE2734)),0)</f>
        <v>3</v>
      </c>
      <c r="AO2734" s="7">
        <f>IF(R2734&gt;0,RANK(R2734,(N2734:P2734,Q2734:AE2734)),0)</f>
        <v>6</v>
      </c>
      <c r="AP2734" s="7">
        <f>IF(T2734&gt;0,RANK(T2734,(N2734:P2734,Q2734:AE2734)),0)</f>
        <v>0</v>
      </c>
      <c r="AQ2734" s="7">
        <f>IF(S2734&gt;0,RANK(S2734,(N2734:P2734,Q2734:AE2734)),0)</f>
        <v>4</v>
      </c>
      <c r="AR2734" s="2">
        <f t="shared" si="1037"/>
        <v>5.8054028949609104E-3</v>
      </c>
      <c r="AS2734" s="2">
        <f t="shared" si="1038"/>
        <v>1.5481074386562428E-4</v>
      </c>
      <c r="AT2734" s="2">
        <f t="shared" si="1039"/>
        <v>0</v>
      </c>
      <c r="AU2734" s="2">
        <f t="shared" si="1040"/>
        <v>4.6443223159687284E-4</v>
      </c>
      <c r="AW2734" t="s">
        <v>2517</v>
      </c>
      <c r="AX2734" t="s">
        <v>3197</v>
      </c>
      <c r="AY2734">
        <v>4</v>
      </c>
      <c r="BA2734" s="119">
        <v>48</v>
      </c>
      <c r="BB2734" s="121">
        <v>223</v>
      </c>
      <c r="BC2734" s="125">
        <f t="shared" si="1043"/>
        <v>48223</v>
      </c>
      <c r="BE2734" s="7" t="s">
        <v>228</v>
      </c>
      <c r="BS2734" s="1">
        <v>0</v>
      </c>
    </row>
    <row r="2735" spans="1:71" hidden="1" outlineLevel="1">
      <c r="A2735" t="s">
        <v>1814</v>
      </c>
      <c r="B2735" t="s">
        <v>3197</v>
      </c>
      <c r="C2735" s="1">
        <f t="shared" si="1032"/>
        <v>8624</v>
      </c>
      <c r="D2735" s="7">
        <f>IF(N2735&gt;0, RANK(N2735,(N2735:P2735,Q2735:AE2735)),0)</f>
        <v>2</v>
      </c>
      <c r="E2735" s="7">
        <f>IF(O2735&gt;0,RANK(O2735,(N2735:P2735,Q2735:AE2735)),0)</f>
        <v>1</v>
      </c>
      <c r="F2735" s="7">
        <f>IF(P2735&gt;0,RANK(P2735,(N2735:P2735,Q2735:AE2735)),0)</f>
        <v>4</v>
      </c>
      <c r="G2735" s="1">
        <f t="shared" si="1041"/>
        <v>3216</v>
      </c>
      <c r="H2735" s="2">
        <f t="shared" si="1042"/>
        <v>0.37291280148423006</v>
      </c>
      <c r="I2735" s="2"/>
      <c r="J2735" s="2">
        <f t="shared" si="1033"/>
        <v>0.3079777365491651</v>
      </c>
      <c r="K2735" s="2">
        <f t="shared" si="1034"/>
        <v>0.68089053803339517</v>
      </c>
      <c r="L2735" s="2">
        <f t="shared" si="1035"/>
        <v>1.6233766233766235E-3</v>
      </c>
      <c r="M2735" s="2">
        <f t="shared" si="1036"/>
        <v>9.5083487940630512E-3</v>
      </c>
      <c r="N2735" s="66">
        <v>2656</v>
      </c>
      <c r="O2735" s="66">
        <v>5872</v>
      </c>
      <c r="P2735" s="66">
        <v>14</v>
      </c>
      <c r="Q2735" s="66">
        <v>56</v>
      </c>
      <c r="R2735" s="66">
        <v>1</v>
      </c>
      <c r="S2735" s="66">
        <v>5</v>
      </c>
      <c r="U2735" s="66">
        <v>10</v>
      </c>
      <c r="W2735" s="66">
        <f>IF(Notes!B$31=1,IF(BR2735&gt;0,BR2735-P2735-SUM(R2735:V2735)-SUM(X2735:AL2735),SUM(BS2735:BY2735)),SUM(BS2735:BY2735))</f>
        <v>2</v>
      </c>
      <c r="Y2735" s="66">
        <v>8</v>
      </c>
      <c r="AA2735" s="66">
        <v>0</v>
      </c>
      <c r="AN2735" s="7">
        <f>IF(Q2735&gt;0,RANK(Q2735,(N2735:P2735,Q2735:AE2735)),0)</f>
        <v>3</v>
      </c>
      <c r="AO2735" s="7">
        <f>IF(R2735&gt;0,RANK(R2735,(N2735:P2735,Q2735:AE2735)),0)</f>
        <v>9</v>
      </c>
      <c r="AP2735" s="7">
        <f>IF(T2735&gt;0,RANK(T2735,(N2735:P2735,Q2735:AE2735)),0)</f>
        <v>0</v>
      </c>
      <c r="AQ2735" s="7">
        <f>IF(S2735&gt;0,RANK(S2735,(N2735:P2735,Q2735:AE2735)),0)</f>
        <v>7</v>
      </c>
      <c r="AR2735" s="2">
        <f t="shared" si="1037"/>
        <v>6.4935064935064939E-3</v>
      </c>
      <c r="AS2735" s="2">
        <f t="shared" si="1038"/>
        <v>1.1595547309833024E-4</v>
      </c>
      <c r="AT2735" s="2">
        <f t="shared" si="1039"/>
        <v>0</v>
      </c>
      <c r="AU2735" s="2">
        <f t="shared" si="1040"/>
        <v>5.7977736549165123E-4</v>
      </c>
      <c r="AW2735" t="s">
        <v>1814</v>
      </c>
      <c r="AX2735" t="s">
        <v>3197</v>
      </c>
      <c r="AY2735">
        <v>6</v>
      </c>
      <c r="BA2735" s="119">
        <v>48</v>
      </c>
      <c r="BB2735" s="121">
        <v>225</v>
      </c>
      <c r="BC2735" s="125">
        <f t="shared" si="1043"/>
        <v>48225</v>
      </c>
      <c r="BE2735" s="7" t="s">
        <v>228</v>
      </c>
      <c r="BS2735" s="1">
        <v>2</v>
      </c>
    </row>
    <row r="2736" spans="1:71" hidden="1" outlineLevel="1">
      <c r="A2736" t="s">
        <v>3003</v>
      </c>
      <c r="B2736" t="s">
        <v>3197</v>
      </c>
      <c r="C2736" s="1">
        <f t="shared" si="1032"/>
        <v>9689</v>
      </c>
      <c r="D2736" s="7">
        <f>IF(N2736&gt;0, RANK(N2736,(N2736:P2736,Q2736:AE2736)),0)</f>
        <v>2</v>
      </c>
      <c r="E2736" s="7">
        <f>IF(O2736&gt;0,RANK(O2736,(N2736:P2736,Q2736:AE2736)),0)</f>
        <v>1</v>
      </c>
      <c r="F2736" s="7">
        <f>IF(P2736&gt;0,RANK(P2736,(N2736:P2736,Q2736:AE2736)),0)</f>
        <v>4</v>
      </c>
      <c r="G2736" s="1">
        <f t="shared" si="1041"/>
        <v>4484</v>
      </c>
      <c r="H2736" s="2">
        <f t="shared" si="1042"/>
        <v>0.46279285788007019</v>
      </c>
      <c r="I2736" s="2"/>
      <c r="J2736" s="2">
        <f t="shared" si="1033"/>
        <v>0.26266900608937971</v>
      </c>
      <c r="K2736" s="2">
        <f t="shared" si="1034"/>
        <v>0.72546186396944989</v>
      </c>
      <c r="L2736" s="2">
        <f t="shared" si="1035"/>
        <v>3.0962947672618431E-4</v>
      </c>
      <c r="M2736" s="2">
        <f t="shared" si="1036"/>
        <v>1.1559500464444213E-2</v>
      </c>
      <c r="N2736" s="66">
        <v>2545</v>
      </c>
      <c r="O2736" s="66">
        <v>7029</v>
      </c>
      <c r="P2736" s="66">
        <v>3</v>
      </c>
      <c r="Q2736" s="66">
        <v>108</v>
      </c>
      <c r="R2736" s="66">
        <v>0</v>
      </c>
      <c r="S2736" s="66">
        <v>3</v>
      </c>
      <c r="U2736" s="66">
        <v>0</v>
      </c>
      <c r="W2736" s="66">
        <f>IF(Notes!B$31=1,IF(BR2736&gt;0,BR2736-P2736-SUM(R2736:V2736)-SUM(X2736:AL2736),SUM(BS2736:BY2736)),SUM(BS2736:BY2736))</f>
        <v>0</v>
      </c>
      <c r="Y2736" s="66">
        <v>1</v>
      </c>
      <c r="AA2736" s="66">
        <v>0</v>
      </c>
      <c r="AN2736" s="7">
        <f>IF(Q2736&gt;0,RANK(Q2736,(N2736:P2736,Q2736:AE2736)),0)</f>
        <v>3</v>
      </c>
      <c r="AO2736" s="7">
        <f>IF(R2736&gt;0,RANK(R2736,(N2736:P2736,Q2736:AE2736)),0)</f>
        <v>0</v>
      </c>
      <c r="AP2736" s="7">
        <f>IF(T2736&gt;0,RANK(T2736,(N2736:P2736,Q2736:AE2736)),0)</f>
        <v>0</v>
      </c>
      <c r="AQ2736" s="7">
        <f>IF(S2736&gt;0,RANK(S2736,(N2736:P2736,Q2736:AE2736)),0)</f>
        <v>4</v>
      </c>
      <c r="AR2736" s="2">
        <f t="shared" si="1037"/>
        <v>1.1146661162142637E-2</v>
      </c>
      <c r="AS2736" s="2">
        <f t="shared" si="1038"/>
        <v>0</v>
      </c>
      <c r="AT2736" s="2">
        <f t="shared" si="1039"/>
        <v>0</v>
      </c>
      <c r="AU2736" s="2">
        <f t="shared" si="1040"/>
        <v>3.0962947672618431E-4</v>
      </c>
      <c r="AW2736" t="s">
        <v>3003</v>
      </c>
      <c r="AX2736" t="s">
        <v>3197</v>
      </c>
      <c r="AY2736">
        <v>19</v>
      </c>
      <c r="BA2736" s="119">
        <v>48</v>
      </c>
      <c r="BB2736" s="121">
        <v>227</v>
      </c>
      <c r="BC2736" s="125">
        <f t="shared" si="1043"/>
        <v>48227</v>
      </c>
      <c r="BE2736" s="7" t="s">
        <v>228</v>
      </c>
      <c r="BS2736" s="1">
        <v>0</v>
      </c>
    </row>
    <row r="2737" spans="1:71" hidden="1" outlineLevel="1">
      <c r="A2737" t="s">
        <v>2571</v>
      </c>
      <c r="B2737" t="s">
        <v>3197</v>
      </c>
      <c r="C2737" s="1">
        <f t="shared" si="1032"/>
        <v>898</v>
      </c>
      <c r="D2737" s="7">
        <f>IF(N2737&gt;0, RANK(N2737,(N2737:P2737,Q2737:AE2737)),0)</f>
        <v>2</v>
      </c>
      <c r="E2737" s="7">
        <f>IF(O2737&gt;0,RANK(O2737,(N2737:P2737,Q2737:AE2737)),0)</f>
        <v>1</v>
      </c>
      <c r="F2737" s="7">
        <f>IF(P2737&gt;0,RANK(P2737,(N2737:P2737,Q2737:AE2737)),0)</f>
        <v>0</v>
      </c>
      <c r="G2737" s="1">
        <f t="shared" si="1041"/>
        <v>28</v>
      </c>
      <c r="H2737" s="2">
        <f t="shared" si="1042"/>
        <v>3.1180400890868598E-2</v>
      </c>
      <c r="I2737" s="2"/>
      <c r="J2737" s="2">
        <f t="shared" si="1033"/>
        <v>0.47884187082405344</v>
      </c>
      <c r="K2737" s="2">
        <f t="shared" si="1034"/>
        <v>0.51002227171492209</v>
      </c>
      <c r="L2737" s="2">
        <f t="shared" si="1035"/>
        <v>0</v>
      </c>
      <c r="M2737" s="2">
        <f t="shared" si="1036"/>
        <v>1.1135857461024523E-2</v>
      </c>
      <c r="N2737" s="66">
        <v>430</v>
      </c>
      <c r="O2737" s="66">
        <v>458</v>
      </c>
      <c r="P2737" s="66">
        <v>0</v>
      </c>
      <c r="Q2737" s="66">
        <v>8</v>
      </c>
      <c r="R2737" s="66">
        <v>1</v>
      </c>
      <c r="S2737" s="66">
        <v>1</v>
      </c>
      <c r="U2737" s="66">
        <v>0</v>
      </c>
      <c r="W2737" s="66">
        <f>IF(Notes!B$31=1,IF(BR2737&gt;0,BR2737-P2737-SUM(R2737:V2737)-SUM(X2737:AL2737),SUM(BS2737:BY2737)),SUM(BS2737:BY2737))</f>
        <v>0</v>
      </c>
      <c r="Y2737" s="66">
        <v>0</v>
      </c>
      <c r="AA2737" s="66">
        <v>0</v>
      </c>
      <c r="AN2737" s="7">
        <f>IF(Q2737&gt;0,RANK(Q2737,(N2737:P2737,Q2737:AE2737)),0)</f>
        <v>3</v>
      </c>
      <c r="AO2737" s="7">
        <f>IF(R2737&gt;0,RANK(R2737,(N2737:P2737,Q2737:AE2737)),0)</f>
        <v>4</v>
      </c>
      <c r="AP2737" s="7">
        <f>IF(T2737&gt;0,RANK(T2737,(N2737:P2737,Q2737:AE2737)),0)</f>
        <v>0</v>
      </c>
      <c r="AQ2737" s="7">
        <f>IF(S2737&gt;0,RANK(S2737,(N2737:P2737,Q2737:AE2737)),0)</f>
        <v>4</v>
      </c>
      <c r="AR2737" s="2">
        <f t="shared" si="1037"/>
        <v>8.9086859688195987E-3</v>
      </c>
      <c r="AS2737" s="2">
        <f t="shared" si="1038"/>
        <v>1.1135857461024498E-3</v>
      </c>
      <c r="AT2737" s="2">
        <f t="shared" si="1039"/>
        <v>0</v>
      </c>
      <c r="AU2737" s="2">
        <f t="shared" si="1040"/>
        <v>1.1135857461024498E-3</v>
      </c>
      <c r="AW2737" t="s">
        <v>2571</v>
      </c>
      <c r="AX2737" t="s">
        <v>3197</v>
      </c>
      <c r="AY2737">
        <v>23</v>
      </c>
      <c r="BA2737" s="119">
        <v>48</v>
      </c>
      <c r="BB2737" s="121">
        <v>229</v>
      </c>
      <c r="BC2737" s="125">
        <f t="shared" si="1043"/>
        <v>48229</v>
      </c>
      <c r="BE2737" s="7" t="s">
        <v>228</v>
      </c>
      <c r="BS2737" s="1">
        <v>0</v>
      </c>
    </row>
    <row r="2738" spans="1:71" hidden="1" outlineLevel="1">
      <c r="A2738" t="s">
        <v>2132</v>
      </c>
      <c r="B2738" t="s">
        <v>3197</v>
      </c>
      <c r="C2738" s="1">
        <f t="shared" si="1032"/>
        <v>29524</v>
      </c>
      <c r="D2738" s="7">
        <f>IF(N2738&gt;0, RANK(N2738,(N2738:P2738,Q2738:AE2738)),0)</f>
        <v>2</v>
      </c>
      <c r="E2738" s="7">
        <f>IF(O2738&gt;0,RANK(O2738,(N2738:P2738,Q2738:AE2738)),0)</f>
        <v>1</v>
      </c>
      <c r="F2738" s="7">
        <f>IF(P2738&gt;0,RANK(P2738,(N2738:P2738,Q2738:AE2738)),0)</f>
        <v>5</v>
      </c>
      <c r="G2738" s="1">
        <f t="shared" si="1041"/>
        <v>11979</v>
      </c>
      <c r="H2738" s="2">
        <f t="shared" si="1042"/>
        <v>0.40573770491803279</v>
      </c>
      <c r="I2738" s="2"/>
      <c r="J2738" s="2">
        <f t="shared" si="1033"/>
        <v>0.29108521880503996</v>
      </c>
      <c r="K2738" s="2">
        <f t="shared" si="1034"/>
        <v>0.69682292372307275</v>
      </c>
      <c r="L2738" s="2">
        <f t="shared" si="1035"/>
        <v>1.2193469719550196E-3</v>
      </c>
      <c r="M2738" s="2">
        <f t="shared" si="1036"/>
        <v>1.0872510499932327E-2</v>
      </c>
      <c r="N2738" s="66">
        <v>8594</v>
      </c>
      <c r="O2738" s="66">
        <v>20573</v>
      </c>
      <c r="P2738" s="66">
        <v>36</v>
      </c>
      <c r="Q2738" s="66">
        <v>256</v>
      </c>
      <c r="R2738" s="66">
        <v>3</v>
      </c>
      <c r="S2738" s="66">
        <v>47</v>
      </c>
      <c r="U2738" s="66">
        <v>3</v>
      </c>
      <c r="W2738" s="66">
        <f>IF(Notes!B$31=1,IF(BR2738&gt;0,BR2738-P2738-SUM(R2738:V2738)-SUM(X2738:AL2738),SUM(BS2738:BY2738)),SUM(BS2738:BY2738))</f>
        <v>0</v>
      </c>
      <c r="Y2738" s="66">
        <v>11</v>
      </c>
      <c r="AA2738" s="66">
        <v>1</v>
      </c>
      <c r="AN2738" s="7">
        <f>IF(Q2738&gt;0,RANK(Q2738,(N2738:P2738,Q2738:AE2738)),0)</f>
        <v>3</v>
      </c>
      <c r="AO2738" s="7">
        <f>IF(R2738&gt;0,RANK(R2738,(N2738:P2738,Q2738:AE2738)),0)</f>
        <v>7</v>
      </c>
      <c r="AP2738" s="7">
        <f>IF(T2738&gt;0,RANK(T2738,(N2738:P2738,Q2738:AE2738)),0)</f>
        <v>0</v>
      </c>
      <c r="AQ2738" s="7">
        <f>IF(S2738&gt;0,RANK(S2738,(N2738:P2738,Q2738:AE2738)),0)</f>
        <v>4</v>
      </c>
      <c r="AR2738" s="2">
        <f t="shared" si="1037"/>
        <v>8.6709118005690294E-3</v>
      </c>
      <c r="AS2738" s="2">
        <f t="shared" si="1038"/>
        <v>1.0161224766291831E-4</v>
      </c>
      <c r="AT2738" s="2">
        <f t="shared" si="1039"/>
        <v>0</v>
      </c>
      <c r="AU2738" s="2">
        <f t="shared" si="1040"/>
        <v>1.59192521338572E-3</v>
      </c>
      <c r="AW2738" t="s">
        <v>2132</v>
      </c>
      <c r="AX2738" t="s">
        <v>3197</v>
      </c>
      <c r="AY2738">
        <v>4</v>
      </c>
      <c r="BA2738" s="119">
        <v>48</v>
      </c>
      <c r="BB2738" s="121">
        <v>231</v>
      </c>
      <c r="BC2738" s="125">
        <f t="shared" si="1043"/>
        <v>48231</v>
      </c>
      <c r="BE2738" s="7" t="s">
        <v>228</v>
      </c>
      <c r="BS2738" s="1">
        <v>0</v>
      </c>
    </row>
    <row r="2739" spans="1:71" hidden="1" outlineLevel="1">
      <c r="A2739" t="s">
        <v>2139</v>
      </c>
      <c r="B2739" t="s">
        <v>3197</v>
      </c>
      <c r="C2739" s="1">
        <f t="shared" si="1032"/>
        <v>8761</v>
      </c>
      <c r="D2739" s="7">
        <f>IF(N2739&gt;0, RANK(N2739,(N2739:P2739,Q2739:AE2739)),0)</f>
        <v>2</v>
      </c>
      <c r="E2739" s="7">
        <f>IF(O2739&gt;0,RANK(O2739,(N2739:P2739,Q2739:AE2739)),0)</f>
        <v>1</v>
      </c>
      <c r="F2739" s="7">
        <f>IF(P2739&gt;0,RANK(P2739,(N2739:P2739,Q2739:AE2739)),0)</f>
        <v>5</v>
      </c>
      <c r="G2739" s="1">
        <f t="shared" si="1041"/>
        <v>6039</v>
      </c>
      <c r="H2739" s="2">
        <f t="shared" si="1042"/>
        <v>0.68930487387284556</v>
      </c>
      <c r="I2739" s="2"/>
      <c r="J2739" s="2">
        <f t="shared" si="1033"/>
        <v>0.15089601643647985</v>
      </c>
      <c r="K2739" s="2">
        <f t="shared" si="1034"/>
        <v>0.84020089030932543</v>
      </c>
      <c r="L2739" s="2">
        <f t="shared" si="1035"/>
        <v>3.4242666362287411E-4</v>
      </c>
      <c r="M2739" s="2">
        <f t="shared" si="1036"/>
        <v>8.5606665905718204E-3</v>
      </c>
      <c r="N2739" s="66">
        <v>1322</v>
      </c>
      <c r="O2739" s="66">
        <v>7361</v>
      </c>
      <c r="P2739" s="66">
        <v>3</v>
      </c>
      <c r="Q2739" s="66">
        <v>71</v>
      </c>
      <c r="R2739" s="66">
        <v>0</v>
      </c>
      <c r="S2739" s="66">
        <v>4</v>
      </c>
      <c r="U2739" s="66">
        <v>0</v>
      </c>
      <c r="W2739" s="66">
        <f>IF(Notes!B$31=1,IF(BR2739&gt;0,BR2739-P2739-SUM(R2739:V2739)-SUM(X2739:AL2739),SUM(BS2739:BY2739)),SUM(BS2739:BY2739))</f>
        <v>0</v>
      </c>
      <c r="Y2739" s="66">
        <v>0</v>
      </c>
      <c r="AA2739" s="66">
        <v>0</v>
      </c>
      <c r="AN2739" s="7">
        <f>IF(Q2739&gt;0,RANK(Q2739,(N2739:P2739,Q2739:AE2739)),0)</f>
        <v>3</v>
      </c>
      <c r="AO2739" s="7">
        <f>IF(R2739&gt;0,RANK(R2739,(N2739:P2739,Q2739:AE2739)),0)</f>
        <v>0</v>
      </c>
      <c r="AP2739" s="7">
        <f>IF(T2739&gt;0,RANK(T2739,(N2739:P2739,Q2739:AE2739)),0)</f>
        <v>0</v>
      </c>
      <c r="AQ2739" s="7">
        <f>IF(S2739&gt;0,RANK(S2739,(N2739:P2739,Q2739:AE2739)),0)</f>
        <v>4</v>
      </c>
      <c r="AR2739" s="2">
        <f t="shared" si="1037"/>
        <v>8.1040977057413536E-3</v>
      </c>
      <c r="AS2739" s="2">
        <f t="shared" si="1038"/>
        <v>0</v>
      </c>
      <c r="AT2739" s="2">
        <f t="shared" si="1039"/>
        <v>0</v>
      </c>
      <c r="AU2739" s="2">
        <f t="shared" si="1040"/>
        <v>4.5656888483049883E-4</v>
      </c>
      <c r="AW2739" t="s">
        <v>2139</v>
      </c>
      <c r="AX2739" t="s">
        <v>3197</v>
      </c>
      <c r="AY2739">
        <v>13</v>
      </c>
      <c r="BA2739" s="119">
        <v>48</v>
      </c>
      <c r="BB2739" s="121">
        <v>233</v>
      </c>
      <c r="BC2739" s="125">
        <f t="shared" si="1043"/>
        <v>48233</v>
      </c>
      <c r="BE2739" s="7" t="s">
        <v>228</v>
      </c>
      <c r="BS2739" s="1">
        <v>0</v>
      </c>
    </row>
    <row r="2740" spans="1:71" hidden="1" outlineLevel="1">
      <c r="A2740" t="s">
        <v>1478</v>
      </c>
      <c r="B2740" t="s">
        <v>3197</v>
      </c>
      <c r="C2740" s="1">
        <f t="shared" si="1032"/>
        <v>817</v>
      </c>
      <c r="D2740" s="7">
        <f>IF(N2740&gt;0, RANK(N2740,(N2740:P2740,Q2740:AE2740)),0)</f>
        <v>2</v>
      </c>
      <c r="E2740" s="7">
        <f>IF(O2740&gt;0,RANK(O2740,(N2740:P2740,Q2740:AE2740)),0)</f>
        <v>1</v>
      </c>
      <c r="F2740" s="7">
        <f>IF(P2740&gt;0,RANK(P2740,(N2740:P2740,Q2740:AE2740)),0)</f>
        <v>0</v>
      </c>
      <c r="G2740" s="1">
        <f t="shared" si="1041"/>
        <v>480</v>
      </c>
      <c r="H2740" s="2">
        <f t="shared" si="1042"/>
        <v>0.58751529987760098</v>
      </c>
      <c r="I2740" s="2"/>
      <c r="J2740" s="2">
        <f t="shared" si="1033"/>
        <v>0.200734394124847</v>
      </c>
      <c r="K2740" s="2">
        <f t="shared" si="1034"/>
        <v>0.78824969400244793</v>
      </c>
      <c r="L2740" s="2">
        <f t="shared" si="1035"/>
        <v>0</v>
      </c>
      <c r="M2740" s="2">
        <f t="shared" si="1036"/>
        <v>1.101591187270512E-2</v>
      </c>
      <c r="N2740" s="66">
        <v>164</v>
      </c>
      <c r="O2740" s="66">
        <v>644</v>
      </c>
      <c r="P2740" s="66">
        <v>0</v>
      </c>
      <c r="Q2740" s="66">
        <v>9</v>
      </c>
      <c r="R2740" s="66">
        <v>0</v>
      </c>
      <c r="S2740" s="66">
        <v>0</v>
      </c>
      <c r="U2740" s="66">
        <v>0</v>
      </c>
      <c r="W2740" s="66">
        <f>IF(Notes!B$31=1,IF(BR2740&gt;0,BR2740-P2740-SUM(R2740:V2740)-SUM(X2740:AL2740),SUM(BS2740:BY2740)),SUM(BS2740:BY2740))</f>
        <v>0</v>
      </c>
      <c r="Y2740" s="66">
        <v>0</v>
      </c>
      <c r="AA2740" s="66">
        <v>0</v>
      </c>
      <c r="AN2740" s="7">
        <f>IF(Q2740&gt;0,RANK(Q2740,(N2740:P2740,Q2740:AE2740)),0)</f>
        <v>3</v>
      </c>
      <c r="AO2740" s="7">
        <f>IF(R2740&gt;0,RANK(R2740,(N2740:P2740,Q2740:AE2740)),0)</f>
        <v>0</v>
      </c>
      <c r="AP2740" s="7">
        <f>IF(T2740&gt;0,RANK(T2740,(N2740:P2740,Q2740:AE2740)),0)</f>
        <v>0</v>
      </c>
      <c r="AQ2740" s="7">
        <f>IF(S2740&gt;0,RANK(S2740,(N2740:P2740,Q2740:AE2740)),0)</f>
        <v>0</v>
      </c>
      <c r="AR2740" s="2">
        <f t="shared" si="1037"/>
        <v>1.1015911872705019E-2</v>
      </c>
      <c r="AS2740" s="2">
        <f t="shared" si="1038"/>
        <v>0</v>
      </c>
      <c r="AT2740" s="2">
        <f t="shared" si="1039"/>
        <v>0</v>
      </c>
      <c r="AU2740" s="2">
        <f t="shared" si="1040"/>
        <v>0</v>
      </c>
      <c r="AW2740" t="s">
        <v>1478</v>
      </c>
      <c r="AX2740" t="s">
        <v>3197</v>
      </c>
      <c r="AY2740">
        <v>11</v>
      </c>
      <c r="BA2740" s="119">
        <v>48</v>
      </c>
      <c r="BB2740" s="121">
        <v>235</v>
      </c>
      <c r="BC2740" s="125">
        <f t="shared" si="1043"/>
        <v>48235</v>
      </c>
      <c r="BE2740" s="7" t="s">
        <v>228</v>
      </c>
      <c r="BS2740" s="1">
        <v>0</v>
      </c>
    </row>
    <row r="2741" spans="1:71" hidden="1" outlineLevel="1">
      <c r="A2741" t="s">
        <v>1479</v>
      </c>
      <c r="B2741" t="s">
        <v>3197</v>
      </c>
      <c r="C2741" s="1">
        <f t="shared" si="1032"/>
        <v>3023</v>
      </c>
      <c r="D2741" s="7">
        <f>IF(N2741&gt;0, RANK(N2741,(N2741:P2741,Q2741:AE2741)),0)</f>
        <v>2</v>
      </c>
      <c r="E2741" s="7">
        <f>IF(O2741&gt;0,RANK(O2741,(N2741:P2741,Q2741:AE2741)),0)</f>
        <v>1</v>
      </c>
      <c r="F2741" s="7">
        <f>IF(P2741&gt;0,RANK(P2741,(N2741:P2741,Q2741:AE2741)),0)</f>
        <v>4</v>
      </c>
      <c r="G2741" s="1">
        <f t="shared" si="1041"/>
        <v>2058</v>
      </c>
      <c r="H2741" s="2">
        <f t="shared" si="1042"/>
        <v>0.68078068144227588</v>
      </c>
      <c r="I2741" s="2"/>
      <c r="J2741" s="2">
        <f t="shared" si="1033"/>
        <v>0.1554746940125703</v>
      </c>
      <c r="K2741" s="2">
        <f t="shared" si="1034"/>
        <v>0.83625537545484618</v>
      </c>
      <c r="L2741" s="2">
        <f t="shared" si="1035"/>
        <v>9.9239166391002311E-4</v>
      </c>
      <c r="M2741" s="2">
        <f t="shared" si="1036"/>
        <v>7.2775388686734908E-3</v>
      </c>
      <c r="N2741" s="66">
        <v>470</v>
      </c>
      <c r="O2741" s="66">
        <v>2528</v>
      </c>
      <c r="P2741" s="66">
        <v>3</v>
      </c>
      <c r="Q2741" s="66">
        <v>18</v>
      </c>
      <c r="R2741" s="66">
        <v>0</v>
      </c>
      <c r="S2741" s="66">
        <v>3</v>
      </c>
      <c r="U2741" s="66">
        <v>0</v>
      </c>
      <c r="W2741" s="66">
        <f>IF(Notes!B$31=1,IF(BR2741&gt;0,BR2741-P2741-SUM(R2741:V2741)-SUM(X2741:AL2741),SUM(BS2741:BY2741)),SUM(BS2741:BY2741))</f>
        <v>0</v>
      </c>
      <c r="Y2741" s="66">
        <v>1</v>
      </c>
      <c r="AA2741" s="66">
        <v>0</v>
      </c>
      <c r="AN2741" s="7">
        <f>IF(Q2741&gt;0,RANK(Q2741,(N2741:P2741,Q2741:AE2741)),0)</f>
        <v>3</v>
      </c>
      <c r="AO2741" s="7">
        <f>IF(R2741&gt;0,RANK(R2741,(N2741:P2741,Q2741:AE2741)),0)</f>
        <v>0</v>
      </c>
      <c r="AP2741" s="7">
        <f>IF(T2741&gt;0,RANK(T2741,(N2741:P2741,Q2741:AE2741)),0)</f>
        <v>0</v>
      </c>
      <c r="AQ2741" s="7">
        <f>IF(S2741&gt;0,RANK(S2741,(N2741:P2741,Q2741:AE2741)),0)</f>
        <v>4</v>
      </c>
      <c r="AR2741" s="2">
        <f t="shared" si="1037"/>
        <v>5.9543499834601391E-3</v>
      </c>
      <c r="AS2741" s="2">
        <f t="shared" si="1038"/>
        <v>0</v>
      </c>
      <c r="AT2741" s="2">
        <f t="shared" si="1039"/>
        <v>0</v>
      </c>
      <c r="AU2741" s="2">
        <f t="shared" si="1040"/>
        <v>9.9239166391002311E-4</v>
      </c>
      <c r="AW2741" t="s">
        <v>1479</v>
      </c>
      <c r="AX2741" t="s">
        <v>3197</v>
      </c>
      <c r="AY2741">
        <v>13</v>
      </c>
      <c r="BA2741" s="119">
        <v>48</v>
      </c>
      <c r="BB2741" s="121">
        <v>237</v>
      </c>
      <c r="BC2741" s="125">
        <f t="shared" si="1043"/>
        <v>48237</v>
      </c>
      <c r="BE2741" s="7" t="s">
        <v>228</v>
      </c>
      <c r="BS2741" s="1">
        <v>0</v>
      </c>
    </row>
    <row r="2742" spans="1:71" hidden="1" outlineLevel="1">
      <c r="A2742" t="s">
        <v>627</v>
      </c>
      <c r="B2742" t="s">
        <v>3197</v>
      </c>
      <c r="C2742" s="1">
        <f t="shared" si="1032"/>
        <v>5057</v>
      </c>
      <c r="D2742" s="7">
        <f>IF(N2742&gt;0, RANK(N2742,(N2742:P2742,Q2742:AE2742)),0)</f>
        <v>2</v>
      </c>
      <c r="E2742" s="7">
        <f>IF(O2742&gt;0,RANK(O2742,(N2742:P2742,Q2742:AE2742)),0)</f>
        <v>1</v>
      </c>
      <c r="F2742" s="7">
        <f>IF(P2742&gt;0,RANK(P2742,(N2742:P2742,Q2742:AE2742)),0)</f>
        <v>5</v>
      </c>
      <c r="G2742" s="1">
        <f t="shared" si="1041"/>
        <v>2422</v>
      </c>
      <c r="H2742" s="2">
        <f t="shared" si="1042"/>
        <v>0.47894008305319358</v>
      </c>
      <c r="I2742" s="2"/>
      <c r="J2742" s="2">
        <f t="shared" si="1033"/>
        <v>0.25726715443939097</v>
      </c>
      <c r="K2742" s="2">
        <f t="shared" si="1034"/>
        <v>0.73620723749258454</v>
      </c>
      <c r="L2742" s="2">
        <f t="shared" si="1035"/>
        <v>3.9549139806209217E-4</v>
      </c>
      <c r="M2742" s="2">
        <f t="shared" si="1036"/>
        <v>6.1301166699623986E-3</v>
      </c>
      <c r="N2742" s="66">
        <v>1301</v>
      </c>
      <c r="O2742" s="66">
        <v>3723</v>
      </c>
      <c r="P2742" s="66">
        <v>2</v>
      </c>
      <c r="Q2742" s="66">
        <v>24</v>
      </c>
      <c r="R2742" s="66">
        <v>0</v>
      </c>
      <c r="S2742" s="66">
        <v>7</v>
      </c>
      <c r="U2742" s="66">
        <v>0</v>
      </c>
      <c r="W2742" s="66">
        <f>IF(Notes!B$31=1,IF(BR2742&gt;0,BR2742-P2742-SUM(R2742:V2742)-SUM(X2742:AL2742),SUM(BS2742:BY2742)),SUM(BS2742:BY2742))</f>
        <v>0</v>
      </c>
      <c r="Y2742" s="66">
        <v>0</v>
      </c>
      <c r="AA2742" s="66">
        <v>0</v>
      </c>
      <c r="AN2742" s="7">
        <f>IF(Q2742&gt;0,RANK(Q2742,(N2742:P2742,Q2742:AE2742)),0)</f>
        <v>3</v>
      </c>
      <c r="AO2742" s="7">
        <f>IF(R2742&gt;0,RANK(R2742,(N2742:P2742,Q2742:AE2742)),0)</f>
        <v>0</v>
      </c>
      <c r="AP2742" s="7">
        <f>IF(T2742&gt;0,RANK(T2742,(N2742:P2742,Q2742:AE2742)),0)</f>
        <v>0</v>
      </c>
      <c r="AQ2742" s="7">
        <f>IF(S2742&gt;0,RANK(S2742,(N2742:P2742,Q2742:AE2742)),0)</f>
        <v>4</v>
      </c>
      <c r="AR2742" s="2">
        <f t="shared" si="1037"/>
        <v>4.7458967767451061E-3</v>
      </c>
      <c r="AS2742" s="2">
        <f t="shared" si="1038"/>
        <v>0</v>
      </c>
      <c r="AT2742" s="2">
        <f t="shared" si="1039"/>
        <v>0</v>
      </c>
      <c r="AU2742" s="2">
        <f t="shared" si="1040"/>
        <v>1.3842198932173225E-3</v>
      </c>
      <c r="AW2742" t="s">
        <v>627</v>
      </c>
      <c r="AX2742" t="s">
        <v>3197</v>
      </c>
      <c r="AY2742">
        <v>14</v>
      </c>
      <c r="BA2742" s="119">
        <v>48</v>
      </c>
      <c r="BB2742" s="121">
        <v>239</v>
      </c>
      <c r="BC2742" s="125">
        <f t="shared" si="1043"/>
        <v>48239</v>
      </c>
      <c r="BE2742" s="7" t="s">
        <v>228</v>
      </c>
      <c r="BR2742" s="148">
        <v>20</v>
      </c>
      <c r="BS2742" s="1">
        <v>0</v>
      </c>
    </row>
    <row r="2743" spans="1:71" hidden="1" outlineLevel="1">
      <c r="A2743" t="s">
        <v>748</v>
      </c>
      <c r="B2743" t="s">
        <v>3197</v>
      </c>
      <c r="C2743" s="1">
        <f t="shared" si="1032"/>
        <v>12776</v>
      </c>
      <c r="D2743" s="7">
        <f>IF(N2743&gt;0, RANK(N2743,(N2743:P2743,Q2743:AE2743)),0)</f>
        <v>2</v>
      </c>
      <c r="E2743" s="7">
        <f>IF(O2743&gt;0,RANK(O2743,(N2743:P2743,Q2743:AE2743)),0)</f>
        <v>1</v>
      </c>
      <c r="F2743" s="7">
        <f>IF(P2743&gt;0,RANK(P2743,(N2743:P2743,Q2743:AE2743)),0)</f>
        <v>6</v>
      </c>
      <c r="G2743" s="1">
        <f t="shared" si="1041"/>
        <v>5364</v>
      </c>
      <c r="H2743" s="2">
        <f t="shared" si="1042"/>
        <v>0.41984971822166561</v>
      </c>
      <c r="I2743" s="2"/>
      <c r="J2743" s="2">
        <f t="shared" si="1033"/>
        <v>0.28631809643080774</v>
      </c>
      <c r="K2743" s="2">
        <f t="shared" si="1034"/>
        <v>0.70616781465247336</v>
      </c>
      <c r="L2743" s="2">
        <f t="shared" si="1035"/>
        <v>1.5654351909830932E-4</v>
      </c>
      <c r="M2743" s="2">
        <f t="shared" si="1036"/>
        <v>7.3575453976205884E-3</v>
      </c>
      <c r="N2743" s="66">
        <v>3658</v>
      </c>
      <c r="O2743" s="66">
        <v>9022</v>
      </c>
      <c r="P2743" s="66">
        <v>2</v>
      </c>
      <c r="Q2743" s="66">
        <v>85</v>
      </c>
      <c r="R2743" s="66">
        <v>0</v>
      </c>
      <c r="S2743" s="66">
        <v>6</v>
      </c>
      <c r="U2743" s="66">
        <v>0</v>
      </c>
      <c r="W2743" s="66">
        <f>IF(Notes!B$31=1,IF(BR2743&gt;0,BR2743-P2743-SUM(R2743:V2743)-SUM(X2743:AL2743),SUM(BS2743:BY2743)),SUM(BS2743:BY2743))</f>
        <v>0</v>
      </c>
      <c r="Y2743" s="66">
        <v>3</v>
      </c>
      <c r="AA2743" s="66">
        <v>0</v>
      </c>
      <c r="AN2743" s="7">
        <f>IF(Q2743&gt;0,RANK(Q2743,(N2743:P2743,Q2743:AE2743)),0)</f>
        <v>3</v>
      </c>
      <c r="AO2743" s="7">
        <f>IF(R2743&gt;0,RANK(R2743,(N2743:P2743,Q2743:AE2743)),0)</f>
        <v>0</v>
      </c>
      <c r="AP2743" s="7">
        <f>IF(T2743&gt;0,RANK(T2743,(N2743:P2743,Q2743:AE2743)),0)</f>
        <v>0</v>
      </c>
      <c r="AQ2743" s="7">
        <f>IF(S2743&gt;0,RANK(S2743,(N2743:P2743,Q2743:AE2743)),0)</f>
        <v>4</v>
      </c>
      <c r="AR2743" s="2">
        <f t="shared" si="1037"/>
        <v>6.6530995616781467E-3</v>
      </c>
      <c r="AS2743" s="2">
        <f t="shared" si="1038"/>
        <v>0</v>
      </c>
      <c r="AT2743" s="2">
        <f t="shared" si="1039"/>
        <v>0</v>
      </c>
      <c r="AU2743" s="2">
        <f t="shared" si="1040"/>
        <v>4.6963055729492799E-4</v>
      </c>
      <c r="AW2743" t="s">
        <v>748</v>
      </c>
      <c r="AX2743" t="s">
        <v>3197</v>
      </c>
      <c r="AY2743">
        <v>8</v>
      </c>
      <c r="BA2743" s="119">
        <v>48</v>
      </c>
      <c r="BB2743" s="121">
        <v>241</v>
      </c>
      <c r="BC2743" s="125">
        <f t="shared" si="1043"/>
        <v>48241</v>
      </c>
      <c r="BE2743" s="7" t="s">
        <v>228</v>
      </c>
      <c r="BS2743" s="1">
        <v>0</v>
      </c>
    </row>
    <row r="2744" spans="1:71" hidden="1" outlineLevel="1">
      <c r="A2744" t="s">
        <v>1846</v>
      </c>
      <c r="B2744" t="s">
        <v>3197</v>
      </c>
      <c r="C2744" s="1">
        <f t="shared" si="1032"/>
        <v>1236</v>
      </c>
      <c r="D2744" s="7">
        <f>IF(N2744&gt;0, RANK(N2744,(N2744:P2744,Q2744:AE2744)),0)</f>
        <v>2</v>
      </c>
      <c r="E2744" s="7">
        <f>IF(O2744&gt;0,RANK(O2744,(N2744:P2744,Q2744:AE2744)),0)</f>
        <v>1</v>
      </c>
      <c r="F2744" s="7">
        <f>IF(P2744&gt;0,RANK(P2744,(N2744:P2744,Q2744:AE2744)),0)</f>
        <v>0</v>
      </c>
      <c r="G2744" s="1">
        <f t="shared" si="1041"/>
        <v>281</v>
      </c>
      <c r="H2744" s="2">
        <f t="shared" si="1042"/>
        <v>0.2273462783171521</v>
      </c>
      <c r="I2744" s="2"/>
      <c r="J2744" s="2">
        <f t="shared" si="1033"/>
        <v>0.37864077669902912</v>
      </c>
      <c r="K2744" s="2">
        <f t="shared" si="1034"/>
        <v>0.60598705501618122</v>
      </c>
      <c r="L2744" s="2">
        <f t="shared" si="1035"/>
        <v>0</v>
      </c>
      <c r="M2744" s="2">
        <f t="shared" si="1036"/>
        <v>1.53721682847896E-2</v>
      </c>
      <c r="N2744" s="66">
        <v>468</v>
      </c>
      <c r="O2744" s="66">
        <v>749</v>
      </c>
      <c r="P2744" s="66">
        <v>0</v>
      </c>
      <c r="Q2744" s="66">
        <v>16</v>
      </c>
      <c r="R2744" s="66">
        <v>0</v>
      </c>
      <c r="S2744" s="66">
        <v>3</v>
      </c>
      <c r="U2744" s="66">
        <v>0</v>
      </c>
      <c r="W2744" s="66">
        <f>IF(Notes!B$31=1,IF(BR2744&gt;0,BR2744-P2744-SUM(R2744:V2744)-SUM(X2744:AL2744),SUM(BS2744:BY2744)),SUM(BS2744:BY2744))</f>
        <v>0</v>
      </c>
      <c r="Y2744" s="66">
        <v>0</v>
      </c>
      <c r="AA2744" s="66">
        <v>0</v>
      </c>
      <c r="AN2744" s="7">
        <f>IF(Q2744&gt;0,RANK(Q2744,(N2744:P2744,Q2744:AE2744)),0)</f>
        <v>3</v>
      </c>
      <c r="AO2744" s="7">
        <f>IF(R2744&gt;0,RANK(R2744,(N2744:P2744,Q2744:AE2744)),0)</f>
        <v>0</v>
      </c>
      <c r="AP2744" s="7">
        <f>IF(T2744&gt;0,RANK(T2744,(N2744:P2744,Q2744:AE2744)),0)</f>
        <v>0</v>
      </c>
      <c r="AQ2744" s="7">
        <f>IF(S2744&gt;0,RANK(S2744,(N2744:P2744,Q2744:AE2744)),0)</f>
        <v>4</v>
      </c>
      <c r="AR2744" s="2">
        <f t="shared" si="1037"/>
        <v>1.2944983818770227E-2</v>
      </c>
      <c r="AS2744" s="2">
        <f t="shared" si="1038"/>
        <v>0</v>
      </c>
      <c r="AT2744" s="2">
        <f t="shared" si="1039"/>
        <v>0</v>
      </c>
      <c r="AU2744" s="2">
        <f t="shared" si="1040"/>
        <v>2.4271844660194173E-3</v>
      </c>
      <c r="AW2744" t="s">
        <v>1846</v>
      </c>
      <c r="AX2744" t="s">
        <v>3197</v>
      </c>
      <c r="AY2744">
        <v>23</v>
      </c>
      <c r="BA2744" s="119">
        <v>48</v>
      </c>
      <c r="BB2744" s="121">
        <v>243</v>
      </c>
      <c r="BC2744" s="125">
        <f t="shared" si="1043"/>
        <v>48243</v>
      </c>
      <c r="BE2744" s="7" t="s">
        <v>228</v>
      </c>
      <c r="BS2744" s="1">
        <v>0</v>
      </c>
    </row>
    <row r="2745" spans="1:71" hidden="1" outlineLevel="1">
      <c r="A2745" t="s">
        <v>996</v>
      </c>
      <c r="B2745" t="s">
        <v>3197</v>
      </c>
      <c r="C2745" s="1">
        <f t="shared" si="1032"/>
        <v>88296</v>
      </c>
      <c r="D2745" s="7">
        <f>IF(N2745&gt;0, RANK(N2745,(N2745:P2745,Q2745:AE2745)),0)</f>
        <v>1</v>
      </c>
      <c r="E2745" s="7">
        <f>IF(O2745&gt;0,RANK(O2745,(N2745:P2745,Q2745:AE2745)),0)</f>
        <v>2</v>
      </c>
      <c r="F2745" s="7">
        <f>IF(P2745&gt;0,RANK(P2745,(N2745:P2745,Q2745:AE2745)),0)</f>
        <v>4</v>
      </c>
      <c r="G2745" s="1">
        <f t="shared" si="1041"/>
        <v>1983</v>
      </c>
      <c r="H2745" s="2">
        <f t="shared" si="1042"/>
        <v>2.2458548518619191E-2</v>
      </c>
      <c r="I2745" s="2"/>
      <c r="J2745" s="2">
        <f t="shared" si="1033"/>
        <v>0.50838090060704899</v>
      </c>
      <c r="K2745" s="2">
        <f t="shared" si="1034"/>
        <v>0.48592235208842982</v>
      </c>
      <c r="L2745" s="2">
        <f t="shared" si="1035"/>
        <v>3.9639394763069677E-4</v>
      </c>
      <c r="M2745" s="2">
        <f t="shared" si="1036"/>
        <v>5.300353356890491E-3</v>
      </c>
      <c r="N2745" s="66">
        <v>44888</v>
      </c>
      <c r="O2745" s="66">
        <v>42905</v>
      </c>
      <c r="P2745" s="66">
        <v>35</v>
      </c>
      <c r="Q2745" s="66">
        <v>436</v>
      </c>
      <c r="R2745" s="66">
        <v>2</v>
      </c>
      <c r="S2745" s="66">
        <v>24</v>
      </c>
      <c r="U2745" s="66">
        <v>0</v>
      </c>
      <c r="W2745" s="66">
        <f>IF(Notes!B$31=1,IF(BR2745&gt;0,BR2745-P2745-SUM(R2745:V2745)-SUM(X2745:AL2745),SUM(BS2745:BY2745)),SUM(BS2745:BY2745))</f>
        <v>0</v>
      </c>
      <c r="Y2745" s="66">
        <v>6</v>
      </c>
      <c r="AA2745" s="66">
        <v>0</v>
      </c>
      <c r="AN2745" s="7">
        <f>IF(Q2745&gt;0,RANK(Q2745,(N2745:P2745,Q2745:AE2745)),0)</f>
        <v>3</v>
      </c>
      <c r="AO2745" s="7">
        <f>IF(R2745&gt;0,RANK(R2745,(N2745:P2745,Q2745:AE2745)),0)</f>
        <v>7</v>
      </c>
      <c r="AP2745" s="7">
        <f>IF(T2745&gt;0,RANK(T2745,(N2745:P2745,Q2745:AE2745)),0)</f>
        <v>0</v>
      </c>
      <c r="AQ2745" s="7">
        <f>IF(S2745&gt;0,RANK(S2745,(N2745:P2745,Q2745:AE2745)),0)</f>
        <v>5</v>
      </c>
      <c r="AR2745" s="2">
        <f t="shared" si="1037"/>
        <v>4.9379360333423935E-3</v>
      </c>
      <c r="AS2745" s="2">
        <f t="shared" si="1038"/>
        <v>2.2651082721754099E-5</v>
      </c>
      <c r="AT2745" s="2">
        <f t="shared" si="1039"/>
        <v>0</v>
      </c>
      <c r="AU2745" s="2">
        <f t="shared" si="1040"/>
        <v>2.7181299266104919E-4</v>
      </c>
      <c r="AW2745" t="s">
        <v>996</v>
      </c>
      <c r="AX2745" t="s">
        <v>3197</v>
      </c>
      <c r="AY2745">
        <v>2</v>
      </c>
      <c r="BA2745" s="119">
        <v>48</v>
      </c>
      <c r="BB2745" s="121">
        <v>245</v>
      </c>
      <c r="BC2745" s="125">
        <f t="shared" si="1043"/>
        <v>48245</v>
      </c>
      <c r="BE2745" s="7" t="s">
        <v>228</v>
      </c>
      <c r="BR2745" s="1">
        <v>201</v>
      </c>
      <c r="BS2745" s="1">
        <v>0</v>
      </c>
    </row>
    <row r="2746" spans="1:71" hidden="1" outlineLevel="1">
      <c r="A2746" t="s">
        <v>2762</v>
      </c>
      <c r="B2746" t="s">
        <v>3197</v>
      </c>
      <c r="C2746" s="1">
        <f t="shared" si="1032"/>
        <v>1815</v>
      </c>
      <c r="D2746" s="7">
        <f>IF(N2746&gt;0, RANK(N2746,(N2746:P2746,Q2746:AE2746)),0)</f>
        <v>1</v>
      </c>
      <c r="E2746" s="7">
        <f>IF(O2746&gt;0,RANK(O2746,(N2746:P2746,Q2746:AE2746)),0)</f>
        <v>2</v>
      </c>
      <c r="F2746" s="7">
        <f>IF(P2746&gt;0,RANK(P2746,(N2746:P2746,Q2746:AE2746)),0)</f>
        <v>0</v>
      </c>
      <c r="G2746" s="1">
        <f t="shared" si="1041"/>
        <v>864</v>
      </c>
      <c r="H2746" s="2">
        <f t="shared" si="1042"/>
        <v>0.47603305785123967</v>
      </c>
      <c r="I2746" s="2"/>
      <c r="J2746" s="2">
        <f t="shared" si="1033"/>
        <v>0.73608815426997243</v>
      </c>
      <c r="K2746" s="2">
        <f t="shared" si="1034"/>
        <v>0.26005509641873276</v>
      </c>
      <c r="L2746" s="2">
        <f t="shared" si="1035"/>
        <v>0</v>
      </c>
      <c r="M2746" s="2">
        <f t="shared" si="1036"/>
        <v>3.8567493112948159E-3</v>
      </c>
      <c r="N2746" s="66">
        <v>1336</v>
      </c>
      <c r="O2746" s="66">
        <v>472</v>
      </c>
      <c r="P2746" s="66">
        <v>0</v>
      </c>
      <c r="Q2746" s="66">
        <v>7</v>
      </c>
      <c r="R2746" s="66">
        <v>0</v>
      </c>
      <c r="S2746" s="66">
        <v>0</v>
      </c>
      <c r="U2746" s="66">
        <v>0</v>
      </c>
      <c r="W2746" s="66">
        <f>IF(Notes!B$31=1,IF(BR2746&gt;0,BR2746-P2746-SUM(R2746:V2746)-SUM(X2746:AL2746),SUM(BS2746:BY2746)),SUM(BS2746:BY2746))</f>
        <v>0</v>
      </c>
      <c r="Y2746" s="66">
        <v>0</v>
      </c>
      <c r="AA2746" s="66">
        <v>0</v>
      </c>
      <c r="AN2746" s="7">
        <f>IF(Q2746&gt;0,RANK(Q2746,(N2746:P2746,Q2746:AE2746)),0)</f>
        <v>3</v>
      </c>
      <c r="AO2746" s="7">
        <f>IF(R2746&gt;0,RANK(R2746,(N2746:P2746,Q2746:AE2746)),0)</f>
        <v>0</v>
      </c>
      <c r="AP2746" s="7">
        <f>IF(T2746&gt;0,RANK(T2746,(N2746:P2746,Q2746:AE2746)),0)</f>
        <v>0</v>
      </c>
      <c r="AQ2746" s="7">
        <f>IF(S2746&gt;0,RANK(S2746,(N2746:P2746,Q2746:AE2746)),0)</f>
        <v>0</v>
      </c>
      <c r="AR2746" s="2">
        <f t="shared" si="1037"/>
        <v>3.856749311294766E-3</v>
      </c>
      <c r="AS2746" s="2">
        <f t="shared" si="1038"/>
        <v>0</v>
      </c>
      <c r="AT2746" s="2">
        <f t="shared" si="1039"/>
        <v>0</v>
      </c>
      <c r="AU2746" s="2">
        <f t="shared" si="1040"/>
        <v>0</v>
      </c>
      <c r="AW2746" t="s">
        <v>2762</v>
      </c>
      <c r="AX2746" t="s">
        <v>3197</v>
      </c>
      <c r="AY2746">
        <v>25</v>
      </c>
      <c r="BA2746" s="119">
        <v>48</v>
      </c>
      <c r="BB2746" s="121">
        <v>247</v>
      </c>
      <c r="BC2746" s="125">
        <f t="shared" si="1043"/>
        <v>48247</v>
      </c>
      <c r="BE2746" s="7" t="s">
        <v>228</v>
      </c>
      <c r="BS2746" s="1">
        <v>0</v>
      </c>
    </row>
    <row r="2747" spans="1:71" hidden="1" outlineLevel="1">
      <c r="A2747" t="s">
        <v>2426</v>
      </c>
      <c r="B2747" t="s">
        <v>3197</v>
      </c>
      <c r="C2747" s="1">
        <f t="shared" si="1032"/>
        <v>11612</v>
      </c>
      <c r="D2747" s="7">
        <f>IF(N2747&gt;0, RANK(N2747,(N2747:P2747,Q2747:AE2747)),0)</f>
        <v>1</v>
      </c>
      <c r="E2747" s="7">
        <f>IF(O2747&gt;0,RANK(O2747,(N2747:P2747,Q2747:AE2747)),0)</f>
        <v>2</v>
      </c>
      <c r="F2747" s="7">
        <f>IF(P2747&gt;0,RANK(P2747,(N2747:P2747,Q2747:AE2747)),0)</f>
        <v>5</v>
      </c>
      <c r="G2747" s="1">
        <f t="shared" si="1041"/>
        <v>1865</v>
      </c>
      <c r="H2747" s="2">
        <f t="shared" si="1042"/>
        <v>0.16060971408887359</v>
      </c>
      <c r="I2747" s="2"/>
      <c r="J2747" s="2">
        <f t="shared" si="1033"/>
        <v>0.57750602824664143</v>
      </c>
      <c r="K2747" s="2">
        <f t="shared" si="1034"/>
        <v>0.41689631415776784</v>
      </c>
      <c r="L2747" s="2">
        <f t="shared" si="1035"/>
        <v>3.444712366517396E-4</v>
      </c>
      <c r="M2747" s="2">
        <f t="shared" si="1036"/>
        <v>5.2531863589389818E-3</v>
      </c>
      <c r="N2747" s="66">
        <v>6706</v>
      </c>
      <c r="O2747" s="66">
        <v>4841</v>
      </c>
      <c r="P2747" s="66">
        <v>4</v>
      </c>
      <c r="Q2747" s="66">
        <v>53</v>
      </c>
      <c r="R2747" s="66">
        <v>2</v>
      </c>
      <c r="S2747" s="66">
        <v>6</v>
      </c>
      <c r="U2747" s="66">
        <v>0</v>
      </c>
      <c r="W2747" s="66">
        <f>IF(Notes!B$31=1,IF(BR2747&gt;0,BR2747-P2747-SUM(R2747:V2747)-SUM(X2747:AL2747),SUM(BS2747:BY2747)),SUM(BS2747:BY2747))</f>
        <v>0</v>
      </c>
      <c r="Y2747" s="66">
        <v>0</v>
      </c>
      <c r="AA2747" s="66">
        <v>0</v>
      </c>
      <c r="AN2747" s="7">
        <f>IF(Q2747&gt;0,RANK(Q2747,(N2747:P2747,Q2747:AE2747)),0)</f>
        <v>3</v>
      </c>
      <c r="AO2747" s="7">
        <f>IF(R2747&gt;0,RANK(R2747,(N2747:P2747,Q2747:AE2747)),0)</f>
        <v>6</v>
      </c>
      <c r="AP2747" s="7">
        <f>IF(T2747&gt;0,RANK(T2747,(N2747:P2747,Q2747:AE2747)),0)</f>
        <v>0</v>
      </c>
      <c r="AQ2747" s="7">
        <f>IF(S2747&gt;0,RANK(S2747,(N2747:P2747,Q2747:AE2747)),0)</f>
        <v>4</v>
      </c>
      <c r="AR2747" s="2">
        <f t="shared" si="1037"/>
        <v>4.5642438856355492E-3</v>
      </c>
      <c r="AS2747" s="2">
        <f t="shared" si="1038"/>
        <v>1.722356183258698E-4</v>
      </c>
      <c r="AT2747" s="2">
        <f t="shared" si="1039"/>
        <v>0</v>
      </c>
      <c r="AU2747" s="2">
        <f t="shared" si="1040"/>
        <v>5.1670685497760935E-4</v>
      </c>
      <c r="AW2747" t="s">
        <v>2426</v>
      </c>
      <c r="AX2747" t="s">
        <v>3197</v>
      </c>
      <c r="AY2747">
        <v>15</v>
      </c>
      <c r="BA2747" s="119">
        <v>48</v>
      </c>
      <c r="BB2747" s="121">
        <v>249</v>
      </c>
      <c r="BC2747" s="125">
        <f t="shared" si="1043"/>
        <v>48249</v>
      </c>
      <c r="BE2747" s="7" t="s">
        <v>228</v>
      </c>
      <c r="BS2747" s="1">
        <v>0</v>
      </c>
    </row>
    <row r="2748" spans="1:71" hidden="1" outlineLevel="1">
      <c r="A2748" t="s">
        <v>1979</v>
      </c>
      <c r="B2748" t="s">
        <v>3197</v>
      </c>
      <c r="C2748" s="1">
        <f t="shared" si="1032"/>
        <v>50050</v>
      </c>
      <c r="D2748" s="7">
        <f>IF(N2748&gt;0, RANK(N2748,(N2748:P2748,Q2748:AE2748)),0)</f>
        <v>2</v>
      </c>
      <c r="E2748" s="7">
        <f>IF(O2748&gt;0,RANK(O2748,(N2748:P2748,Q2748:AE2748)),0)</f>
        <v>1</v>
      </c>
      <c r="F2748" s="7">
        <f>IF(P2748&gt;0,RANK(P2748,(N2748:P2748,Q2748:AE2748)),0)</f>
        <v>5</v>
      </c>
      <c r="G2748" s="1">
        <f t="shared" si="1041"/>
        <v>23773</v>
      </c>
      <c r="H2748" s="2">
        <f t="shared" si="1042"/>
        <v>0.474985014985015</v>
      </c>
      <c r="I2748" s="2"/>
      <c r="J2748" s="2">
        <f t="shared" si="1033"/>
        <v>0.25798201798201797</v>
      </c>
      <c r="K2748" s="2">
        <f t="shared" si="1034"/>
        <v>0.73296703296703292</v>
      </c>
      <c r="L2748" s="2">
        <f t="shared" si="1035"/>
        <v>7.5924075924075924E-4</v>
      </c>
      <c r="M2748" s="2">
        <f t="shared" si="1036"/>
        <v>8.2917082917082947E-3</v>
      </c>
      <c r="N2748" s="66">
        <v>12912</v>
      </c>
      <c r="O2748" s="66">
        <v>36685</v>
      </c>
      <c r="P2748" s="66">
        <v>38</v>
      </c>
      <c r="Q2748" s="66">
        <v>355</v>
      </c>
      <c r="R2748" s="66">
        <v>6</v>
      </c>
      <c r="S2748" s="66">
        <v>44</v>
      </c>
      <c r="U2748" s="66">
        <v>1</v>
      </c>
      <c r="W2748" s="66">
        <f>IF(Notes!B$31=1,IF(BR2748&gt;0,BR2748-P2748-SUM(R2748:V2748)-SUM(X2748:AL2748),SUM(BS2748:BY2748)),SUM(BS2748:BY2748))</f>
        <v>1</v>
      </c>
      <c r="Y2748" s="66">
        <v>8</v>
      </c>
      <c r="AA2748" s="66">
        <v>0</v>
      </c>
      <c r="AN2748" s="7">
        <f>IF(Q2748&gt;0,RANK(Q2748,(N2748:P2748,Q2748:AE2748)),0)</f>
        <v>3</v>
      </c>
      <c r="AO2748" s="7">
        <f>IF(R2748&gt;0,RANK(R2748,(N2748:P2748,Q2748:AE2748)),0)</f>
        <v>7</v>
      </c>
      <c r="AP2748" s="7">
        <f>IF(T2748&gt;0,RANK(T2748,(N2748:P2748,Q2748:AE2748)),0)</f>
        <v>0</v>
      </c>
      <c r="AQ2748" s="7">
        <f>IF(S2748&gt;0,RANK(S2748,(N2748:P2748,Q2748:AE2748)),0)</f>
        <v>4</v>
      </c>
      <c r="AR2748" s="2">
        <f t="shared" si="1037"/>
        <v>7.0929070929070933E-3</v>
      </c>
      <c r="AS2748" s="2">
        <f t="shared" si="1038"/>
        <v>1.1988011988011988E-4</v>
      </c>
      <c r="AT2748" s="2">
        <f t="shared" si="1039"/>
        <v>0</v>
      </c>
      <c r="AU2748" s="2">
        <f t="shared" si="1040"/>
        <v>8.7912087912087912E-4</v>
      </c>
      <c r="AW2748" t="s">
        <v>1979</v>
      </c>
      <c r="AX2748" t="s">
        <v>3197</v>
      </c>
      <c r="AY2748">
        <v>17</v>
      </c>
      <c r="BA2748" s="119">
        <v>48</v>
      </c>
      <c r="BB2748" s="121">
        <v>251</v>
      </c>
      <c r="BC2748" s="125">
        <f t="shared" si="1043"/>
        <v>48251</v>
      </c>
      <c r="BE2748" s="7" t="s">
        <v>228</v>
      </c>
      <c r="BS2748" s="1">
        <v>1</v>
      </c>
    </row>
    <row r="2749" spans="1:71" hidden="1" outlineLevel="1">
      <c r="A2749" t="s">
        <v>2534</v>
      </c>
      <c r="B2749" t="s">
        <v>3197</v>
      </c>
      <c r="C2749" s="1">
        <f t="shared" si="1032"/>
        <v>5808</v>
      </c>
      <c r="D2749" s="7">
        <f>IF(N2749&gt;0, RANK(N2749,(N2749:P2749,Q2749:AE2749)),0)</f>
        <v>2</v>
      </c>
      <c r="E2749" s="7">
        <f>IF(O2749&gt;0,RANK(O2749,(N2749:P2749,Q2749:AE2749)),0)</f>
        <v>1</v>
      </c>
      <c r="F2749" s="7">
        <f>IF(P2749&gt;0,RANK(P2749,(N2749:P2749,Q2749:AE2749)),0)</f>
        <v>5</v>
      </c>
      <c r="G2749" s="1">
        <f t="shared" si="1041"/>
        <v>2675</v>
      </c>
      <c r="H2749" s="2">
        <f t="shared" si="1042"/>
        <v>0.46057162534435264</v>
      </c>
      <c r="I2749" s="2"/>
      <c r="J2749" s="2">
        <f t="shared" si="1033"/>
        <v>0.26308539944903581</v>
      </c>
      <c r="K2749" s="2">
        <f t="shared" si="1034"/>
        <v>0.72365702479338845</v>
      </c>
      <c r="L2749" s="2">
        <f t="shared" si="1035"/>
        <v>8.6088154269972454E-4</v>
      </c>
      <c r="M2749" s="2">
        <f t="shared" si="1036"/>
        <v>1.2396694214875966E-2</v>
      </c>
      <c r="N2749" s="66">
        <v>1528</v>
      </c>
      <c r="O2749" s="66">
        <v>4203</v>
      </c>
      <c r="P2749" s="66">
        <v>5</v>
      </c>
      <c r="Q2749" s="66">
        <v>63</v>
      </c>
      <c r="R2749" s="66">
        <v>0</v>
      </c>
      <c r="S2749" s="66">
        <v>9</v>
      </c>
      <c r="U2749" s="66">
        <v>0</v>
      </c>
      <c r="W2749" s="66">
        <f>IF(Notes!B$31=1,IF(BR2749&gt;0,BR2749-P2749-SUM(R2749:V2749)-SUM(X2749:AL2749),SUM(BS2749:BY2749)),SUM(BS2749:BY2749))</f>
        <v>0</v>
      </c>
      <c r="Y2749" s="66">
        <v>0</v>
      </c>
      <c r="AA2749" s="66">
        <v>0</v>
      </c>
      <c r="AN2749" s="7">
        <f>IF(Q2749&gt;0,RANK(Q2749,(N2749:P2749,Q2749:AE2749)),0)</f>
        <v>3</v>
      </c>
      <c r="AO2749" s="7">
        <f>IF(R2749&gt;0,RANK(R2749,(N2749:P2749,Q2749:AE2749)),0)</f>
        <v>0</v>
      </c>
      <c r="AP2749" s="7">
        <f>IF(T2749&gt;0,RANK(T2749,(N2749:P2749,Q2749:AE2749)),0)</f>
        <v>0</v>
      </c>
      <c r="AQ2749" s="7">
        <f>IF(S2749&gt;0,RANK(S2749,(N2749:P2749,Q2749:AE2749)),0)</f>
        <v>4</v>
      </c>
      <c r="AR2749" s="2">
        <f t="shared" si="1037"/>
        <v>1.0847107438016529E-2</v>
      </c>
      <c r="AS2749" s="2">
        <f t="shared" si="1038"/>
        <v>0</v>
      </c>
      <c r="AT2749" s="2">
        <f t="shared" si="1039"/>
        <v>0</v>
      </c>
      <c r="AU2749" s="2">
        <f t="shared" si="1040"/>
        <v>1.5495867768595042E-3</v>
      </c>
      <c r="AW2749" t="s">
        <v>2534</v>
      </c>
      <c r="AX2749" t="s">
        <v>3197</v>
      </c>
      <c r="AY2749">
        <v>13</v>
      </c>
      <c r="BA2749" s="119">
        <v>48</v>
      </c>
      <c r="BB2749" s="121">
        <v>253</v>
      </c>
      <c r="BC2749" s="125">
        <f t="shared" si="1043"/>
        <v>48253</v>
      </c>
      <c r="BE2749" s="7" t="s">
        <v>228</v>
      </c>
      <c r="BS2749" s="1">
        <v>0</v>
      </c>
    </row>
    <row r="2750" spans="1:71" hidden="1" outlineLevel="1">
      <c r="A2750" t="s">
        <v>2024</v>
      </c>
      <c r="B2750" t="s">
        <v>3197</v>
      </c>
      <c r="C2750" s="1">
        <f t="shared" si="1032"/>
        <v>4527</v>
      </c>
      <c r="D2750" s="7">
        <f>IF(N2750&gt;0, RANK(N2750,(N2750:P2750,Q2750:AE2750)),0)</f>
        <v>2</v>
      </c>
      <c r="E2750" s="7">
        <f>IF(O2750&gt;0,RANK(O2750,(N2750:P2750,Q2750:AE2750)),0)</f>
        <v>1</v>
      </c>
      <c r="F2750" s="7">
        <f>IF(P2750&gt;0,RANK(P2750,(N2750:P2750,Q2750:AE2750)),0)</f>
        <v>4</v>
      </c>
      <c r="G2750" s="1">
        <f t="shared" si="1041"/>
        <v>976</v>
      </c>
      <c r="H2750" s="2">
        <f t="shared" si="1042"/>
        <v>0.21559531698696707</v>
      </c>
      <c r="I2750" s="2"/>
      <c r="J2750" s="2">
        <f t="shared" si="1033"/>
        <v>0.38877844046830129</v>
      </c>
      <c r="K2750" s="2">
        <f t="shared" si="1034"/>
        <v>0.60437375745526833</v>
      </c>
      <c r="L2750" s="2">
        <f t="shared" si="1035"/>
        <v>1.1044842058758561E-3</v>
      </c>
      <c r="M2750" s="2">
        <f t="shared" si="1036"/>
        <v>5.7433178705545759E-3</v>
      </c>
      <c r="N2750" s="66">
        <v>1760</v>
      </c>
      <c r="O2750" s="66">
        <v>2736</v>
      </c>
      <c r="P2750" s="66">
        <v>5</v>
      </c>
      <c r="Q2750" s="66">
        <v>21</v>
      </c>
      <c r="R2750" s="66">
        <v>1</v>
      </c>
      <c r="S2750" s="66">
        <v>4</v>
      </c>
      <c r="U2750" s="66">
        <v>0</v>
      </c>
      <c r="W2750" s="66">
        <f>IF(Notes!B$31=1,IF(BR2750&gt;0,BR2750-P2750-SUM(R2750:V2750)-SUM(X2750:AL2750),SUM(BS2750:BY2750)),SUM(BS2750:BY2750))</f>
        <v>0</v>
      </c>
      <c r="Y2750" s="66">
        <v>0</v>
      </c>
      <c r="AA2750" s="66">
        <v>0</v>
      </c>
      <c r="AN2750" s="7">
        <f>IF(Q2750&gt;0,RANK(Q2750,(N2750:P2750,Q2750:AE2750)),0)</f>
        <v>3</v>
      </c>
      <c r="AO2750" s="7">
        <f>IF(R2750&gt;0,RANK(R2750,(N2750:P2750,Q2750:AE2750)),0)</f>
        <v>6</v>
      </c>
      <c r="AP2750" s="7">
        <f>IF(T2750&gt;0,RANK(T2750,(N2750:P2750,Q2750:AE2750)),0)</f>
        <v>0</v>
      </c>
      <c r="AQ2750" s="7">
        <f>IF(S2750&gt;0,RANK(S2750,(N2750:P2750,Q2750:AE2750)),0)</f>
        <v>5</v>
      </c>
      <c r="AR2750" s="2">
        <f t="shared" si="1037"/>
        <v>4.6388336646785953E-3</v>
      </c>
      <c r="AS2750" s="2">
        <f t="shared" si="1038"/>
        <v>2.2089684117517121E-4</v>
      </c>
      <c r="AT2750" s="2">
        <f t="shared" si="1039"/>
        <v>0</v>
      </c>
      <c r="AU2750" s="2">
        <f t="shared" si="1040"/>
        <v>8.8358736470068482E-4</v>
      </c>
      <c r="AW2750" t="s">
        <v>2024</v>
      </c>
      <c r="AX2750" t="s">
        <v>3197</v>
      </c>
      <c r="AY2750">
        <v>25</v>
      </c>
      <c r="BA2750" s="119">
        <v>48</v>
      </c>
      <c r="BB2750" s="121">
        <v>255</v>
      </c>
      <c r="BC2750" s="125">
        <f t="shared" si="1043"/>
        <v>48255</v>
      </c>
      <c r="BE2750" s="7" t="s">
        <v>228</v>
      </c>
      <c r="BS2750" s="1">
        <v>0</v>
      </c>
    </row>
    <row r="2751" spans="1:71" hidden="1" outlineLevel="1">
      <c r="A2751" t="s">
        <v>2185</v>
      </c>
      <c r="B2751" t="s">
        <v>3197</v>
      </c>
      <c r="C2751" s="1">
        <f t="shared" ref="C2751:C2814" si="1044">SUM(N2751:AL2751)</f>
        <v>35145</v>
      </c>
      <c r="D2751" s="7">
        <f>IF(N2751&gt;0, RANK(N2751,(N2751:P2751,Q2751:AE2751)),0)</f>
        <v>2</v>
      </c>
      <c r="E2751" s="7">
        <f>IF(O2751&gt;0,RANK(O2751,(N2751:P2751,Q2751:AE2751)),0)</f>
        <v>1</v>
      </c>
      <c r="F2751" s="7">
        <f>IF(P2751&gt;0,RANK(P2751,(N2751:P2751,Q2751:AE2751)),0)</f>
        <v>5</v>
      </c>
      <c r="G2751" s="1">
        <f t="shared" si="1041"/>
        <v>12574</v>
      </c>
      <c r="H2751" s="2">
        <f t="shared" si="1042"/>
        <v>0.35777493242281977</v>
      </c>
      <c r="I2751" s="2"/>
      <c r="J2751" s="2">
        <f t="shared" ref="J2751:J2814" si="1045">IF($C2751=0,"-",N2751/$C2751)</f>
        <v>0.31757006686584149</v>
      </c>
      <c r="K2751" s="2">
        <f t="shared" ref="K2751:K2814" si="1046">IF($C2751=0,"-",O2751/$C2751)</f>
        <v>0.67534499928866121</v>
      </c>
      <c r="L2751" s="2">
        <f t="shared" ref="L2751:L2814" si="1047">IF($C2751=0,"-",P2751/$C2751)</f>
        <v>4.8371034286527246E-4</v>
      </c>
      <c r="M2751" s="2">
        <f t="shared" ref="M2751:M2814" si="1048">IF(C2751=0,"-",(1-J2751-K2751-L2751))</f>
        <v>6.6012235026320816E-3</v>
      </c>
      <c r="N2751" s="66">
        <v>11161</v>
      </c>
      <c r="O2751" s="66">
        <v>23735</v>
      </c>
      <c r="P2751" s="66">
        <v>17</v>
      </c>
      <c r="Q2751" s="66">
        <v>209</v>
      </c>
      <c r="R2751" s="66">
        <v>2</v>
      </c>
      <c r="S2751" s="66">
        <v>20</v>
      </c>
      <c r="U2751" s="66">
        <v>0</v>
      </c>
      <c r="W2751" s="66">
        <f>IF(Notes!B$31=1,IF(BR2751&gt;0,BR2751-P2751-SUM(R2751:V2751)-SUM(X2751:AL2751),SUM(BS2751:BY2751)),SUM(BS2751:BY2751))</f>
        <v>0</v>
      </c>
      <c r="Y2751" s="66">
        <v>1</v>
      </c>
      <c r="AA2751" s="66">
        <v>0</v>
      </c>
      <c r="AN2751" s="7">
        <f>IF(Q2751&gt;0,RANK(Q2751,(N2751:P2751,Q2751:AE2751)),0)</f>
        <v>3</v>
      </c>
      <c r="AO2751" s="7">
        <f>IF(R2751&gt;0,RANK(R2751,(N2751:P2751,Q2751:AE2751)),0)</f>
        <v>6</v>
      </c>
      <c r="AP2751" s="7">
        <f>IF(T2751&gt;0,RANK(T2751,(N2751:P2751,Q2751:AE2751)),0)</f>
        <v>0</v>
      </c>
      <c r="AQ2751" s="7">
        <f>IF(S2751&gt;0,RANK(S2751,(N2751:P2751,Q2751:AE2751)),0)</f>
        <v>4</v>
      </c>
      <c r="AR2751" s="2">
        <f t="shared" ref="AR2751:AR2814" si="1049">IF($C2751=0,"-",Q2751/$C2751)</f>
        <v>5.9467918622848198E-3</v>
      </c>
      <c r="AS2751" s="2">
        <f t="shared" ref="AS2751:AS2814" si="1050">IF($C2751=0,"-",R2751/$C2751)</f>
        <v>5.690709916062029E-5</v>
      </c>
      <c r="AT2751" s="2">
        <f t="shared" ref="AT2751:AT2814" si="1051">IF($C2751=0,"-",T2751/$C2751)</f>
        <v>0</v>
      </c>
      <c r="AU2751" s="2">
        <f t="shared" ref="AU2751:AU2814" si="1052">IF($C2751=0,"-",S2751/$C2751)</f>
        <v>5.6907099160620283E-4</v>
      </c>
      <c r="AW2751" t="s">
        <v>2185</v>
      </c>
      <c r="AX2751" t="s">
        <v>3197</v>
      </c>
      <c r="AY2751">
        <v>5</v>
      </c>
      <c r="BA2751" s="119">
        <v>48</v>
      </c>
      <c r="BB2751" s="121">
        <v>257</v>
      </c>
      <c r="BC2751" s="125">
        <f t="shared" si="1043"/>
        <v>48257</v>
      </c>
      <c r="BE2751" s="7" t="s">
        <v>228</v>
      </c>
      <c r="BS2751" s="1">
        <v>0</v>
      </c>
    </row>
    <row r="2752" spans="1:71" hidden="1" outlineLevel="1">
      <c r="A2752" t="s">
        <v>2186</v>
      </c>
      <c r="B2752" t="s">
        <v>3197</v>
      </c>
      <c r="C2752" s="1">
        <f t="shared" si="1044"/>
        <v>16746</v>
      </c>
      <c r="D2752" s="7">
        <f>IF(N2752&gt;0, RANK(N2752,(N2752:P2752,Q2752:AE2752)),0)</f>
        <v>2</v>
      </c>
      <c r="E2752" s="7">
        <f>IF(O2752&gt;0,RANK(O2752,(N2752:P2752,Q2752:AE2752)),0)</f>
        <v>1</v>
      </c>
      <c r="F2752" s="7">
        <f>IF(P2752&gt;0,RANK(P2752,(N2752:P2752,Q2752:AE2752)),0)</f>
        <v>6</v>
      </c>
      <c r="G2752" s="1">
        <f t="shared" si="1041"/>
        <v>9372</v>
      </c>
      <c r="H2752" s="2">
        <f t="shared" si="1042"/>
        <v>0.55965603726262991</v>
      </c>
      <c r="I2752" s="2"/>
      <c r="J2752" s="2">
        <f t="shared" si="1045"/>
        <v>0.21491699510330825</v>
      </c>
      <c r="K2752" s="2">
        <f t="shared" si="1046"/>
        <v>0.77457303236593811</v>
      </c>
      <c r="L2752" s="2">
        <f t="shared" si="1047"/>
        <v>7.1658903618774627E-4</v>
      </c>
      <c r="M2752" s="2">
        <f t="shared" si="1048"/>
        <v>9.7933834945658407E-3</v>
      </c>
      <c r="N2752" s="66">
        <v>3599</v>
      </c>
      <c r="O2752" s="66">
        <v>12971</v>
      </c>
      <c r="P2752" s="66">
        <v>12</v>
      </c>
      <c r="Q2752" s="66">
        <v>107</v>
      </c>
      <c r="R2752" s="66">
        <v>2</v>
      </c>
      <c r="S2752" s="66">
        <v>16</v>
      </c>
      <c r="U2752" s="66">
        <v>0</v>
      </c>
      <c r="W2752" s="66">
        <f>IF(Notes!B$31=1,IF(BR2752&gt;0,BR2752-P2752-SUM(R2752:V2752)-SUM(X2752:AL2752),SUM(BS2752:BY2752)),SUM(BS2752:BY2752))</f>
        <v>33</v>
      </c>
      <c r="Y2752" s="66">
        <v>6</v>
      </c>
      <c r="AA2752" s="66">
        <v>0</v>
      </c>
      <c r="AN2752" s="7">
        <f>IF(Q2752&gt;0,RANK(Q2752,(N2752:P2752,Q2752:AE2752)),0)</f>
        <v>3</v>
      </c>
      <c r="AO2752" s="7">
        <f>IF(R2752&gt;0,RANK(R2752,(N2752:P2752,Q2752:AE2752)),0)</f>
        <v>8</v>
      </c>
      <c r="AP2752" s="7">
        <f>IF(T2752&gt;0,RANK(T2752,(N2752:P2752,Q2752:AE2752)),0)</f>
        <v>0</v>
      </c>
      <c r="AQ2752" s="7">
        <f>IF(S2752&gt;0,RANK(S2752,(N2752:P2752,Q2752:AE2752)),0)</f>
        <v>5</v>
      </c>
      <c r="AR2752" s="2">
        <f t="shared" si="1049"/>
        <v>6.3895855726740711E-3</v>
      </c>
      <c r="AS2752" s="2">
        <f t="shared" si="1050"/>
        <v>1.1943150603129105E-4</v>
      </c>
      <c r="AT2752" s="2">
        <f t="shared" si="1051"/>
        <v>0</v>
      </c>
      <c r="AU2752" s="2">
        <f t="shared" si="1052"/>
        <v>9.554520482503284E-4</v>
      </c>
      <c r="AW2752" t="s">
        <v>2186</v>
      </c>
      <c r="AX2752" t="s">
        <v>3197</v>
      </c>
      <c r="AY2752">
        <v>23</v>
      </c>
      <c r="BA2752" s="119">
        <v>48</v>
      </c>
      <c r="BB2752" s="121">
        <v>259</v>
      </c>
      <c r="BC2752" s="125">
        <f t="shared" si="1043"/>
        <v>48259</v>
      </c>
      <c r="BE2752" s="7" t="s">
        <v>228</v>
      </c>
      <c r="BS2752" s="1">
        <v>33</v>
      </c>
    </row>
    <row r="2753" spans="1:71" hidden="1" outlineLevel="1">
      <c r="A2753" t="s">
        <v>3486</v>
      </c>
      <c r="B2753" t="s">
        <v>3197</v>
      </c>
      <c r="C2753" s="1">
        <f t="shared" si="1044"/>
        <v>202</v>
      </c>
      <c r="D2753" s="7">
        <f>IF(N2753&gt;0, RANK(N2753,(N2753:P2753,Q2753:AE2753)),0)</f>
        <v>1</v>
      </c>
      <c r="E2753" s="7">
        <f>IF(O2753&gt;0,RANK(O2753,(N2753:P2753,Q2753:AE2753)),0)</f>
        <v>2</v>
      </c>
      <c r="F2753" s="7">
        <f>IF(P2753&gt;0,RANK(P2753,(N2753:P2753,Q2753:AE2753)),0)</f>
        <v>0</v>
      </c>
      <c r="G2753" s="1">
        <f t="shared" si="1041"/>
        <v>14</v>
      </c>
      <c r="H2753" s="2">
        <f t="shared" si="1042"/>
        <v>6.9306930693069313E-2</v>
      </c>
      <c r="I2753" s="2"/>
      <c r="J2753" s="2">
        <f t="shared" si="1045"/>
        <v>0.53465346534653468</v>
      </c>
      <c r="K2753" s="2">
        <f t="shared" si="1046"/>
        <v>0.46534653465346537</v>
      </c>
      <c r="L2753" s="2">
        <f t="shared" si="1047"/>
        <v>0</v>
      </c>
      <c r="M2753" s="2">
        <f t="shared" si="1048"/>
        <v>-5.5511151231257827E-17</v>
      </c>
      <c r="N2753" s="66">
        <v>108</v>
      </c>
      <c r="O2753" s="66">
        <v>94</v>
      </c>
      <c r="P2753" s="66">
        <v>0</v>
      </c>
      <c r="Q2753" s="66">
        <v>0</v>
      </c>
      <c r="R2753" s="66">
        <v>0</v>
      </c>
      <c r="S2753" s="66">
        <v>0</v>
      </c>
      <c r="U2753" s="66">
        <v>0</v>
      </c>
      <c r="W2753" s="66">
        <f>IF(Notes!B$31=1,IF(BR2753&gt;0,BR2753-P2753-SUM(R2753:V2753)-SUM(X2753:AL2753),SUM(BS2753:BY2753)),SUM(BS2753:BY2753))</f>
        <v>0</v>
      </c>
      <c r="Y2753" s="66">
        <v>0</v>
      </c>
      <c r="AA2753" s="66">
        <v>0</v>
      </c>
      <c r="AN2753" s="7">
        <f>IF(Q2753&gt;0,RANK(Q2753,(N2753:P2753,Q2753:AE2753)),0)</f>
        <v>0</v>
      </c>
      <c r="AO2753" s="7">
        <f>IF(R2753&gt;0,RANK(R2753,(N2753:P2753,Q2753:AE2753)),0)</f>
        <v>0</v>
      </c>
      <c r="AP2753" s="7">
        <f>IF(T2753&gt;0,RANK(T2753,(N2753:P2753,Q2753:AE2753)),0)</f>
        <v>0</v>
      </c>
      <c r="AQ2753" s="7">
        <f>IF(S2753&gt;0,RANK(S2753,(N2753:P2753,Q2753:AE2753)),0)</f>
        <v>0</v>
      </c>
      <c r="AR2753" s="2">
        <f t="shared" si="1049"/>
        <v>0</v>
      </c>
      <c r="AS2753" s="2">
        <f t="shared" si="1050"/>
        <v>0</v>
      </c>
      <c r="AT2753" s="2">
        <f t="shared" si="1051"/>
        <v>0</v>
      </c>
      <c r="AU2753" s="2">
        <f t="shared" si="1052"/>
        <v>0</v>
      </c>
      <c r="AW2753" t="s">
        <v>3486</v>
      </c>
      <c r="AX2753" t="s">
        <v>3197</v>
      </c>
      <c r="AY2753">
        <v>27</v>
      </c>
      <c r="BA2753" s="119">
        <v>48</v>
      </c>
      <c r="BB2753" s="121">
        <v>261</v>
      </c>
      <c r="BC2753" s="125">
        <f t="shared" si="1043"/>
        <v>48261</v>
      </c>
      <c r="BE2753" s="7" t="s">
        <v>228</v>
      </c>
      <c r="BS2753" s="1">
        <v>0</v>
      </c>
    </row>
    <row r="2754" spans="1:71" hidden="1" outlineLevel="1">
      <c r="A2754" t="s">
        <v>2201</v>
      </c>
      <c r="B2754" t="s">
        <v>3197</v>
      </c>
      <c r="C2754" s="1">
        <f t="shared" si="1044"/>
        <v>448</v>
      </c>
      <c r="D2754" s="7">
        <f>IF(N2754&gt;0, RANK(N2754,(N2754:P2754,Q2754:AE2754)),0)</f>
        <v>2</v>
      </c>
      <c r="E2754" s="7">
        <f>IF(O2754&gt;0,RANK(O2754,(N2754:P2754,Q2754:AE2754)),0)</f>
        <v>1</v>
      </c>
      <c r="F2754" s="7">
        <f>IF(P2754&gt;0,RANK(P2754,(N2754:P2754,Q2754:AE2754)),0)</f>
        <v>0</v>
      </c>
      <c r="G2754" s="1">
        <f t="shared" si="1041"/>
        <v>243</v>
      </c>
      <c r="H2754" s="2">
        <f t="shared" si="1042"/>
        <v>0.5424107142857143</v>
      </c>
      <c r="I2754" s="2"/>
      <c r="J2754" s="2">
        <f t="shared" si="1045"/>
        <v>0.22098214285714285</v>
      </c>
      <c r="K2754" s="2">
        <f t="shared" si="1046"/>
        <v>0.7633928571428571</v>
      </c>
      <c r="L2754" s="2">
        <f t="shared" si="1047"/>
        <v>0</v>
      </c>
      <c r="M2754" s="2">
        <f t="shared" si="1048"/>
        <v>1.5625000000000111E-2</v>
      </c>
      <c r="N2754" s="66">
        <v>99</v>
      </c>
      <c r="O2754" s="66">
        <v>342</v>
      </c>
      <c r="P2754" s="66">
        <v>0</v>
      </c>
      <c r="Q2754" s="66">
        <v>7</v>
      </c>
      <c r="R2754" s="66">
        <v>0</v>
      </c>
      <c r="S2754" s="66">
        <v>0</v>
      </c>
      <c r="U2754" s="66">
        <v>0</v>
      </c>
      <c r="W2754" s="66">
        <f>IF(Notes!B$31=1,IF(BR2754&gt;0,BR2754-P2754-SUM(R2754:V2754)-SUM(X2754:AL2754),SUM(BS2754:BY2754)),SUM(BS2754:BY2754))</f>
        <v>0</v>
      </c>
      <c r="Y2754" s="66">
        <v>0</v>
      </c>
      <c r="AA2754" s="66">
        <v>0</v>
      </c>
      <c r="AN2754" s="7">
        <f>IF(Q2754&gt;0,RANK(Q2754,(N2754:P2754,Q2754:AE2754)),0)</f>
        <v>3</v>
      </c>
      <c r="AO2754" s="7">
        <f>IF(R2754&gt;0,RANK(R2754,(N2754:P2754,Q2754:AE2754)),0)</f>
        <v>0</v>
      </c>
      <c r="AP2754" s="7">
        <f>IF(T2754&gt;0,RANK(T2754,(N2754:P2754,Q2754:AE2754)),0)</f>
        <v>0</v>
      </c>
      <c r="AQ2754" s="7">
        <f>IF(S2754&gt;0,RANK(S2754,(N2754:P2754,Q2754:AE2754)),0)</f>
        <v>0</v>
      </c>
      <c r="AR2754" s="2">
        <f t="shared" si="1049"/>
        <v>1.5625E-2</v>
      </c>
      <c r="AS2754" s="2">
        <f t="shared" si="1050"/>
        <v>0</v>
      </c>
      <c r="AT2754" s="2">
        <f t="shared" si="1051"/>
        <v>0</v>
      </c>
      <c r="AU2754" s="2">
        <f t="shared" si="1052"/>
        <v>0</v>
      </c>
      <c r="AW2754" t="s">
        <v>2201</v>
      </c>
      <c r="AX2754" t="s">
        <v>3197</v>
      </c>
      <c r="AY2754">
        <v>19</v>
      </c>
      <c r="BA2754" s="119">
        <v>48</v>
      </c>
      <c r="BB2754" s="121">
        <v>263</v>
      </c>
      <c r="BC2754" s="125">
        <f t="shared" si="1043"/>
        <v>48263</v>
      </c>
      <c r="BE2754" s="7" t="s">
        <v>228</v>
      </c>
      <c r="BS2754" s="1">
        <v>0</v>
      </c>
    </row>
    <row r="2755" spans="1:71" hidden="1" outlineLevel="1">
      <c r="A2755" t="s">
        <v>3136</v>
      </c>
      <c r="B2755" t="s">
        <v>3197</v>
      </c>
      <c r="C2755" s="1">
        <f t="shared" si="1044"/>
        <v>22556</v>
      </c>
      <c r="D2755" s="7">
        <f>IF(N2755&gt;0, RANK(N2755,(N2755:P2755,Q2755:AE2755)),0)</f>
        <v>2</v>
      </c>
      <c r="E2755" s="7">
        <f>IF(O2755&gt;0,RANK(O2755,(N2755:P2755,Q2755:AE2755)),0)</f>
        <v>1</v>
      </c>
      <c r="F2755" s="7">
        <f>IF(P2755&gt;0,RANK(P2755,(N2755:P2755,Q2755:AE2755)),0)</f>
        <v>4</v>
      </c>
      <c r="G2755" s="1">
        <f t="shared" si="1041"/>
        <v>11182</v>
      </c>
      <c r="H2755" s="2">
        <f t="shared" si="1042"/>
        <v>0.49574392622805463</v>
      </c>
      <c r="I2755" s="2"/>
      <c r="J2755" s="2">
        <f t="shared" si="1045"/>
        <v>0.24694094697641425</v>
      </c>
      <c r="K2755" s="2">
        <f t="shared" si="1046"/>
        <v>0.74268487320446885</v>
      </c>
      <c r="L2755" s="2">
        <f t="shared" si="1047"/>
        <v>1.8176981734350061E-3</v>
      </c>
      <c r="M2755" s="2">
        <f t="shared" si="1048"/>
        <v>8.5564816456819189E-3</v>
      </c>
      <c r="N2755" s="66">
        <v>5570</v>
      </c>
      <c r="O2755" s="66">
        <v>16752</v>
      </c>
      <c r="P2755" s="66">
        <v>41</v>
      </c>
      <c r="Q2755" s="66">
        <v>156</v>
      </c>
      <c r="R2755" s="66">
        <v>1</v>
      </c>
      <c r="S2755" s="66">
        <v>22</v>
      </c>
      <c r="U2755" s="66">
        <v>0</v>
      </c>
      <c r="W2755" s="66">
        <f>IF(Notes!B$31=1,IF(BR2755&gt;0,BR2755-P2755-SUM(R2755:V2755)-SUM(X2755:AL2755),SUM(BS2755:BY2755)),SUM(BS2755:BY2755))</f>
        <v>0</v>
      </c>
      <c r="Y2755" s="66">
        <v>13</v>
      </c>
      <c r="AA2755" s="66">
        <v>1</v>
      </c>
      <c r="AN2755" s="7">
        <f>IF(Q2755&gt;0,RANK(Q2755,(N2755:P2755,Q2755:AE2755)),0)</f>
        <v>3</v>
      </c>
      <c r="AO2755" s="7">
        <f>IF(R2755&gt;0,RANK(R2755,(N2755:P2755,Q2755:AE2755)),0)</f>
        <v>7</v>
      </c>
      <c r="AP2755" s="7">
        <f>IF(T2755&gt;0,RANK(T2755,(N2755:P2755,Q2755:AE2755)),0)</f>
        <v>0</v>
      </c>
      <c r="AQ2755" s="7">
        <f>IF(S2755&gt;0,RANK(S2755,(N2755:P2755,Q2755:AE2755)),0)</f>
        <v>5</v>
      </c>
      <c r="AR2755" s="2">
        <f t="shared" si="1049"/>
        <v>6.9161198794112427E-3</v>
      </c>
      <c r="AS2755" s="2">
        <f t="shared" si="1050"/>
        <v>4.4334101791097713E-5</v>
      </c>
      <c r="AT2755" s="2">
        <f t="shared" si="1051"/>
        <v>0</v>
      </c>
      <c r="AU2755" s="2">
        <f t="shared" si="1052"/>
        <v>9.7535023940414965E-4</v>
      </c>
      <c r="AW2755" t="s">
        <v>3136</v>
      </c>
      <c r="AX2755" t="s">
        <v>3197</v>
      </c>
      <c r="AY2755">
        <v>23</v>
      </c>
      <c r="BA2755" s="119">
        <v>48</v>
      </c>
      <c r="BB2755" s="121">
        <v>265</v>
      </c>
      <c r="BC2755" s="125">
        <f t="shared" si="1043"/>
        <v>48265</v>
      </c>
      <c r="BE2755" s="7" t="s">
        <v>228</v>
      </c>
      <c r="BS2755" s="1">
        <v>0</v>
      </c>
    </row>
    <row r="2756" spans="1:71" hidden="1" outlineLevel="1">
      <c r="A2756" t="s">
        <v>2056</v>
      </c>
      <c r="B2756" t="s">
        <v>3197</v>
      </c>
      <c r="C2756" s="1">
        <f t="shared" si="1044"/>
        <v>1843</v>
      </c>
      <c r="D2756" s="7">
        <f>IF(N2756&gt;0, RANK(N2756,(N2756:P2756,Q2756:AE2756)),0)</f>
        <v>2</v>
      </c>
      <c r="E2756" s="7">
        <f>IF(O2756&gt;0,RANK(O2756,(N2756:P2756,Q2756:AE2756)),0)</f>
        <v>1</v>
      </c>
      <c r="F2756" s="7">
        <f>IF(P2756&gt;0,RANK(P2756,(N2756:P2756,Q2756:AE2756)),0)</f>
        <v>4</v>
      </c>
      <c r="G2756" s="1">
        <f t="shared" si="1041"/>
        <v>1145</v>
      </c>
      <c r="H2756" s="2">
        <f t="shared" si="1042"/>
        <v>0.62126966901790559</v>
      </c>
      <c r="I2756" s="2"/>
      <c r="J2756" s="2">
        <f t="shared" si="1045"/>
        <v>0.18556701030927836</v>
      </c>
      <c r="K2756" s="2">
        <f t="shared" si="1046"/>
        <v>0.80683667932718395</v>
      </c>
      <c r="L2756" s="2">
        <f t="shared" si="1047"/>
        <v>1.0851871947911015E-3</v>
      </c>
      <c r="M2756" s="2">
        <f t="shared" si="1048"/>
        <v>6.5111231687465937E-3</v>
      </c>
      <c r="N2756" s="66">
        <v>342</v>
      </c>
      <c r="O2756" s="66">
        <v>1487</v>
      </c>
      <c r="P2756" s="66">
        <v>2</v>
      </c>
      <c r="Q2756" s="66">
        <v>10</v>
      </c>
      <c r="R2756" s="66">
        <v>1</v>
      </c>
      <c r="S2756" s="66">
        <v>0</v>
      </c>
      <c r="U2756" s="66">
        <v>0</v>
      </c>
      <c r="W2756" s="66">
        <f>IF(Notes!B$31=1,IF(BR2756&gt;0,BR2756-P2756-SUM(R2756:V2756)-SUM(X2756:AL2756),SUM(BS2756:BY2756)),SUM(BS2756:BY2756))</f>
        <v>0</v>
      </c>
      <c r="Y2756" s="66">
        <v>1</v>
      </c>
      <c r="AA2756" s="66">
        <v>0</v>
      </c>
      <c r="AN2756" s="7">
        <f>IF(Q2756&gt;0,RANK(Q2756,(N2756:P2756,Q2756:AE2756)),0)</f>
        <v>3</v>
      </c>
      <c r="AO2756" s="7">
        <f>IF(R2756&gt;0,RANK(R2756,(N2756:P2756,Q2756:AE2756)),0)</f>
        <v>5</v>
      </c>
      <c r="AP2756" s="7">
        <f>IF(T2756&gt;0,RANK(T2756,(N2756:P2756,Q2756:AE2756)),0)</f>
        <v>0</v>
      </c>
      <c r="AQ2756" s="7">
        <f>IF(S2756&gt;0,RANK(S2756,(N2756:P2756,Q2756:AE2756)),0)</f>
        <v>0</v>
      </c>
      <c r="AR2756" s="2">
        <f t="shared" si="1049"/>
        <v>5.4259359739555072E-3</v>
      </c>
      <c r="AS2756" s="2">
        <f t="shared" si="1050"/>
        <v>5.4259359739555074E-4</v>
      </c>
      <c r="AT2756" s="2">
        <f t="shared" si="1051"/>
        <v>0</v>
      </c>
      <c r="AU2756" s="2">
        <f t="shared" si="1052"/>
        <v>0</v>
      </c>
      <c r="AW2756" t="s">
        <v>2056</v>
      </c>
      <c r="AX2756" t="s">
        <v>3197</v>
      </c>
      <c r="AY2756">
        <v>11</v>
      </c>
      <c r="BA2756" s="119">
        <v>48</v>
      </c>
      <c r="BB2756" s="121">
        <v>267</v>
      </c>
      <c r="BC2756" s="125">
        <f t="shared" si="1043"/>
        <v>48267</v>
      </c>
      <c r="BE2756" s="7" t="s">
        <v>228</v>
      </c>
      <c r="BS2756" s="1">
        <v>0</v>
      </c>
    </row>
    <row r="2757" spans="1:71" hidden="1" outlineLevel="1">
      <c r="A2757" t="s">
        <v>3476</v>
      </c>
      <c r="B2757" t="s">
        <v>3197</v>
      </c>
      <c r="C2757" s="1">
        <f t="shared" si="1044"/>
        <v>163</v>
      </c>
      <c r="D2757" s="7">
        <f>IF(N2757&gt;0, RANK(N2757,(N2757:P2757,Q2757:AE2757)),0)</f>
        <v>2</v>
      </c>
      <c r="E2757" s="7">
        <f>IF(O2757&gt;0,RANK(O2757,(N2757:P2757,Q2757:AE2757)),0)</f>
        <v>1</v>
      </c>
      <c r="F2757" s="7">
        <f>IF(P2757&gt;0,RANK(P2757,(N2757:P2757,Q2757:AE2757)),0)</f>
        <v>0</v>
      </c>
      <c r="G2757" s="1">
        <f t="shared" si="1041"/>
        <v>143</v>
      </c>
      <c r="H2757" s="2">
        <f t="shared" si="1042"/>
        <v>0.87730061349693256</v>
      </c>
      <c r="I2757" s="2"/>
      <c r="J2757" s="2">
        <f t="shared" si="1045"/>
        <v>4.9079754601226995E-2</v>
      </c>
      <c r="K2757" s="2">
        <f t="shared" si="1046"/>
        <v>0.92638036809815949</v>
      </c>
      <c r="L2757" s="2">
        <f t="shared" si="1047"/>
        <v>0</v>
      </c>
      <c r="M2757" s="2">
        <f t="shared" si="1048"/>
        <v>2.4539877300613466E-2</v>
      </c>
      <c r="N2757" s="66">
        <v>8</v>
      </c>
      <c r="O2757" s="66">
        <v>151</v>
      </c>
      <c r="P2757" s="66">
        <v>0</v>
      </c>
      <c r="Q2757" s="66">
        <v>3</v>
      </c>
      <c r="R2757" s="66">
        <v>0</v>
      </c>
      <c r="S2757" s="66">
        <v>1</v>
      </c>
      <c r="U2757" s="66">
        <v>0</v>
      </c>
      <c r="W2757" s="66">
        <f>IF(Notes!B$31=1,IF(BR2757&gt;0,BR2757-P2757-SUM(R2757:V2757)-SUM(X2757:AL2757),SUM(BS2757:BY2757)),SUM(BS2757:BY2757))</f>
        <v>0</v>
      </c>
      <c r="Y2757" s="66">
        <v>0</v>
      </c>
      <c r="AA2757" s="66">
        <v>0</v>
      </c>
      <c r="AN2757" s="7">
        <f>IF(Q2757&gt;0,RANK(Q2757,(N2757:P2757,Q2757:AE2757)),0)</f>
        <v>3</v>
      </c>
      <c r="AO2757" s="7">
        <f>IF(R2757&gt;0,RANK(R2757,(N2757:P2757,Q2757:AE2757)),0)</f>
        <v>0</v>
      </c>
      <c r="AP2757" s="7">
        <f>IF(T2757&gt;0,RANK(T2757,(N2757:P2757,Q2757:AE2757)),0)</f>
        <v>0</v>
      </c>
      <c r="AQ2757" s="7">
        <f>IF(S2757&gt;0,RANK(S2757,(N2757:P2757,Q2757:AE2757)),0)</f>
        <v>4</v>
      </c>
      <c r="AR2757" s="2">
        <f t="shared" si="1049"/>
        <v>1.8404907975460124E-2</v>
      </c>
      <c r="AS2757" s="2">
        <f t="shared" si="1050"/>
        <v>0</v>
      </c>
      <c r="AT2757" s="2">
        <f t="shared" si="1051"/>
        <v>0</v>
      </c>
      <c r="AU2757" s="2">
        <f t="shared" si="1052"/>
        <v>6.1349693251533744E-3</v>
      </c>
      <c r="AW2757" t="s">
        <v>3476</v>
      </c>
      <c r="AX2757" t="s">
        <v>3197</v>
      </c>
      <c r="AY2757">
        <v>13</v>
      </c>
      <c r="BA2757" s="119">
        <v>48</v>
      </c>
      <c r="BB2757" s="121">
        <v>269</v>
      </c>
      <c r="BC2757" s="125">
        <f t="shared" si="1043"/>
        <v>48269</v>
      </c>
      <c r="BE2757" s="7" t="s">
        <v>228</v>
      </c>
      <c r="BS2757" s="1">
        <v>0</v>
      </c>
    </row>
    <row r="2758" spans="1:71" hidden="1" outlineLevel="1">
      <c r="A2758" t="s">
        <v>2981</v>
      </c>
      <c r="B2758" t="s">
        <v>3197</v>
      </c>
      <c r="C2758" s="1">
        <f t="shared" si="1044"/>
        <v>1551</v>
      </c>
      <c r="D2758" s="7">
        <f>IF(N2758&gt;0, RANK(N2758,(N2758:P2758,Q2758:AE2758)),0)</f>
        <v>2</v>
      </c>
      <c r="E2758" s="7">
        <f>IF(O2758&gt;0,RANK(O2758,(N2758:P2758,Q2758:AE2758)),0)</f>
        <v>1</v>
      </c>
      <c r="F2758" s="7">
        <f>IF(P2758&gt;0,RANK(P2758,(N2758:P2758,Q2758:AE2758)),0)</f>
        <v>0</v>
      </c>
      <c r="G2758" s="1">
        <f t="shared" si="1041"/>
        <v>274</v>
      </c>
      <c r="H2758" s="2">
        <f t="shared" si="1042"/>
        <v>0.17666021921341071</v>
      </c>
      <c r="I2758" s="2"/>
      <c r="J2758" s="2">
        <f t="shared" si="1045"/>
        <v>0.40812379110251451</v>
      </c>
      <c r="K2758" s="2">
        <f t="shared" si="1046"/>
        <v>0.5847840103159252</v>
      </c>
      <c r="L2758" s="2">
        <f t="shared" si="1047"/>
        <v>0</v>
      </c>
      <c r="M2758" s="2">
        <f t="shared" si="1048"/>
        <v>7.0921985815602939E-3</v>
      </c>
      <c r="N2758" s="66">
        <v>633</v>
      </c>
      <c r="O2758" s="66">
        <v>907</v>
      </c>
      <c r="P2758" s="66">
        <v>0</v>
      </c>
      <c r="Q2758" s="66">
        <v>11</v>
      </c>
      <c r="R2758" s="66">
        <v>0</v>
      </c>
      <c r="S2758" s="66">
        <v>0</v>
      </c>
      <c r="U2758" s="66">
        <v>0</v>
      </c>
      <c r="W2758" s="66">
        <f>IF(Notes!B$31=1,IF(BR2758&gt;0,BR2758-P2758-SUM(R2758:V2758)-SUM(X2758:AL2758),SUM(BS2758:BY2758)),SUM(BS2758:BY2758))</f>
        <v>0</v>
      </c>
      <c r="Y2758" s="66">
        <v>0</v>
      </c>
      <c r="AA2758" s="66">
        <v>0</v>
      </c>
      <c r="AN2758" s="7">
        <f>IF(Q2758&gt;0,RANK(Q2758,(N2758:P2758,Q2758:AE2758)),0)</f>
        <v>3</v>
      </c>
      <c r="AO2758" s="7">
        <f>IF(R2758&gt;0,RANK(R2758,(N2758:P2758,Q2758:AE2758)),0)</f>
        <v>0</v>
      </c>
      <c r="AP2758" s="7">
        <f>IF(T2758&gt;0,RANK(T2758,(N2758:P2758,Q2758:AE2758)),0)</f>
        <v>0</v>
      </c>
      <c r="AQ2758" s="7">
        <f>IF(S2758&gt;0,RANK(S2758,(N2758:P2758,Q2758:AE2758)),0)</f>
        <v>0</v>
      </c>
      <c r="AR2758" s="2">
        <f t="shared" si="1049"/>
        <v>7.0921985815602835E-3</v>
      </c>
      <c r="AS2758" s="2">
        <f t="shared" si="1050"/>
        <v>0</v>
      </c>
      <c r="AT2758" s="2">
        <f t="shared" si="1051"/>
        <v>0</v>
      </c>
      <c r="AU2758" s="2">
        <f t="shared" si="1052"/>
        <v>0</v>
      </c>
      <c r="AW2758" t="s">
        <v>2981</v>
      </c>
      <c r="AX2758" t="s">
        <v>3197</v>
      </c>
      <c r="AY2758">
        <v>23</v>
      </c>
      <c r="BA2758" s="119">
        <v>48</v>
      </c>
      <c r="BB2758" s="121">
        <v>271</v>
      </c>
      <c r="BC2758" s="125">
        <f t="shared" si="1043"/>
        <v>48271</v>
      </c>
      <c r="BE2758" s="7" t="s">
        <v>228</v>
      </c>
      <c r="BS2758" s="1">
        <v>0</v>
      </c>
    </row>
    <row r="2759" spans="1:71" hidden="1" outlineLevel="1">
      <c r="A2759" t="s">
        <v>2262</v>
      </c>
      <c r="B2759" t="s">
        <v>3197</v>
      </c>
      <c r="C2759" s="1">
        <f t="shared" si="1044"/>
        <v>9876</v>
      </c>
      <c r="D2759" s="7">
        <f>IF(N2759&gt;0, RANK(N2759,(N2759:P2759,Q2759:AE2759)),0)</f>
        <v>1</v>
      </c>
      <c r="E2759" s="7">
        <f>IF(O2759&gt;0,RANK(O2759,(N2759:P2759,Q2759:AE2759)),0)</f>
        <v>2</v>
      </c>
      <c r="F2759" s="7">
        <f>IF(P2759&gt;0,RANK(P2759,(N2759:P2759,Q2759:AE2759)),0)</f>
        <v>4</v>
      </c>
      <c r="G2759" s="1">
        <f t="shared" ref="G2759:G2822" si="1053">IF(C2759&gt;0,MAX(N2759:P2759)-LARGE(N2759:P2759,2),0)</f>
        <v>716</v>
      </c>
      <c r="H2759" s="2">
        <f t="shared" ref="H2759:H2822" si="1054">IF(C2759&gt;0,G2759/C2759,0)</f>
        <v>7.2498987444309437E-2</v>
      </c>
      <c r="I2759" s="2"/>
      <c r="J2759" s="2">
        <f t="shared" si="1045"/>
        <v>0.53219927095990283</v>
      </c>
      <c r="K2759" s="2">
        <f t="shared" si="1046"/>
        <v>0.45970028351559333</v>
      </c>
      <c r="L2759" s="2">
        <f t="shared" si="1047"/>
        <v>7.0878898339408667E-4</v>
      </c>
      <c r="M2759" s="2">
        <f t="shared" si="1048"/>
        <v>7.3916565411097541E-3</v>
      </c>
      <c r="N2759" s="66">
        <v>5256</v>
      </c>
      <c r="O2759" s="66">
        <v>4540</v>
      </c>
      <c r="P2759" s="66">
        <v>7</v>
      </c>
      <c r="Q2759" s="66">
        <v>69</v>
      </c>
      <c r="R2759" s="66">
        <v>0</v>
      </c>
      <c r="S2759" s="66">
        <v>3</v>
      </c>
      <c r="U2759" s="66">
        <v>1</v>
      </c>
      <c r="W2759" s="66">
        <f>IF(Notes!B$31=1,IF(BR2759&gt;0,BR2759-P2759-SUM(R2759:V2759)-SUM(X2759:AL2759),SUM(BS2759:BY2759)),SUM(BS2759:BY2759))</f>
        <v>0</v>
      </c>
      <c r="Y2759" s="66">
        <v>0</v>
      </c>
      <c r="AA2759" s="66">
        <v>0</v>
      </c>
      <c r="AN2759" s="7">
        <f>IF(Q2759&gt;0,RANK(Q2759,(N2759:P2759,Q2759:AE2759)),0)</f>
        <v>3</v>
      </c>
      <c r="AO2759" s="7">
        <f>IF(R2759&gt;0,RANK(R2759,(N2759:P2759,Q2759:AE2759)),0)</f>
        <v>0</v>
      </c>
      <c r="AP2759" s="7">
        <f>IF(T2759&gt;0,RANK(T2759,(N2759:P2759,Q2759:AE2759)),0)</f>
        <v>0</v>
      </c>
      <c r="AQ2759" s="7">
        <f>IF(S2759&gt;0,RANK(S2759,(N2759:P2759,Q2759:AE2759)),0)</f>
        <v>5</v>
      </c>
      <c r="AR2759" s="2">
        <f t="shared" si="1049"/>
        <v>6.9866342648845685E-3</v>
      </c>
      <c r="AS2759" s="2">
        <f t="shared" si="1050"/>
        <v>0</v>
      </c>
      <c r="AT2759" s="2">
        <f t="shared" si="1051"/>
        <v>0</v>
      </c>
      <c r="AU2759" s="2">
        <f t="shared" si="1052"/>
        <v>3.0376670716889426E-4</v>
      </c>
      <c r="AW2759" t="s">
        <v>2262</v>
      </c>
      <c r="AX2759" t="s">
        <v>3197</v>
      </c>
      <c r="AY2759">
        <v>27</v>
      </c>
      <c r="BA2759" s="119">
        <v>48</v>
      </c>
      <c r="BB2759" s="121">
        <v>273</v>
      </c>
      <c r="BC2759" s="125">
        <f t="shared" si="1043"/>
        <v>48273</v>
      </c>
      <c r="BE2759" s="7" t="s">
        <v>228</v>
      </c>
      <c r="BS2759" s="1">
        <v>0</v>
      </c>
    </row>
    <row r="2760" spans="1:71" hidden="1" outlineLevel="1">
      <c r="A2760" t="s">
        <v>2894</v>
      </c>
      <c r="B2760" t="s">
        <v>3197</v>
      </c>
      <c r="C2760" s="1">
        <f t="shared" si="1044"/>
        <v>1368</v>
      </c>
      <c r="D2760" s="7">
        <f>IF(N2760&gt;0, RANK(N2760,(N2760:P2760,Q2760:AE2760)),0)</f>
        <v>2</v>
      </c>
      <c r="E2760" s="7">
        <f>IF(O2760&gt;0,RANK(O2760,(N2760:P2760,Q2760:AE2760)),0)</f>
        <v>1</v>
      </c>
      <c r="F2760" s="7">
        <f>IF(P2760&gt;0,RANK(P2760,(N2760:P2760,Q2760:AE2760)),0)</f>
        <v>0</v>
      </c>
      <c r="G2760" s="1">
        <f t="shared" si="1053"/>
        <v>619</v>
      </c>
      <c r="H2760" s="2">
        <f t="shared" si="1054"/>
        <v>0.45248538011695905</v>
      </c>
      <c r="I2760" s="2"/>
      <c r="J2760" s="2">
        <f t="shared" si="1045"/>
        <v>0.26827485380116961</v>
      </c>
      <c r="K2760" s="2">
        <f t="shared" si="1046"/>
        <v>0.7207602339181286</v>
      </c>
      <c r="L2760" s="2">
        <f t="shared" si="1047"/>
        <v>0</v>
      </c>
      <c r="M2760" s="2">
        <f t="shared" si="1048"/>
        <v>1.0964912280701733E-2</v>
      </c>
      <c r="N2760" s="66">
        <v>367</v>
      </c>
      <c r="O2760" s="66">
        <v>986</v>
      </c>
      <c r="P2760" s="66">
        <v>0</v>
      </c>
      <c r="Q2760" s="66">
        <v>15</v>
      </c>
      <c r="R2760" s="66">
        <v>0</v>
      </c>
      <c r="S2760" s="66">
        <v>0</v>
      </c>
      <c r="U2760" s="66">
        <v>0</v>
      </c>
      <c r="W2760" s="66">
        <f>IF(Notes!B$31=1,IF(BR2760&gt;0,BR2760-P2760-SUM(R2760:V2760)-SUM(X2760:AL2760),SUM(BS2760:BY2760)),SUM(BS2760:BY2760))</f>
        <v>0</v>
      </c>
      <c r="Y2760" s="66">
        <v>0</v>
      </c>
      <c r="AA2760" s="66">
        <v>0</v>
      </c>
      <c r="AN2760" s="7">
        <f>IF(Q2760&gt;0,RANK(Q2760,(N2760:P2760,Q2760:AE2760)),0)</f>
        <v>3</v>
      </c>
      <c r="AO2760" s="7">
        <f>IF(R2760&gt;0,RANK(R2760,(N2760:P2760,Q2760:AE2760)),0)</f>
        <v>0</v>
      </c>
      <c r="AP2760" s="7">
        <f>IF(T2760&gt;0,RANK(T2760,(N2760:P2760,Q2760:AE2760)),0)</f>
        <v>0</v>
      </c>
      <c r="AQ2760" s="7">
        <f>IF(S2760&gt;0,RANK(S2760,(N2760:P2760,Q2760:AE2760)),0)</f>
        <v>0</v>
      </c>
      <c r="AR2760" s="2">
        <f t="shared" si="1049"/>
        <v>1.0964912280701754E-2</v>
      </c>
      <c r="AS2760" s="2">
        <f t="shared" si="1050"/>
        <v>0</v>
      </c>
      <c r="AT2760" s="2">
        <f t="shared" si="1051"/>
        <v>0</v>
      </c>
      <c r="AU2760" s="2">
        <f t="shared" si="1052"/>
        <v>0</v>
      </c>
      <c r="AW2760" t="s">
        <v>2894</v>
      </c>
      <c r="AX2760" t="s">
        <v>3197</v>
      </c>
      <c r="AY2760">
        <v>13</v>
      </c>
      <c r="BA2760" s="119">
        <v>48</v>
      </c>
      <c r="BB2760" s="121">
        <v>275</v>
      </c>
      <c r="BC2760" s="125">
        <f t="shared" si="1043"/>
        <v>48275</v>
      </c>
      <c r="BE2760" s="7" t="s">
        <v>228</v>
      </c>
      <c r="BS2760" s="1">
        <v>0</v>
      </c>
    </row>
    <row r="2761" spans="1:71" hidden="1" outlineLevel="1">
      <c r="A2761" t="s">
        <v>2160</v>
      </c>
      <c r="B2761" t="s">
        <v>3197</v>
      </c>
      <c r="C2761" s="1">
        <f t="shared" si="1044"/>
        <v>18362</v>
      </c>
      <c r="D2761" s="7">
        <f>IF(N2761&gt;0, RANK(N2761,(N2761:P2761,Q2761:AE2761)),0)</f>
        <v>2</v>
      </c>
      <c r="E2761" s="7">
        <f>IF(O2761&gt;0,RANK(O2761,(N2761:P2761,Q2761:AE2761)),0)</f>
        <v>1</v>
      </c>
      <c r="F2761" s="7">
        <f>IF(P2761&gt;0,RANK(P2761,(N2761:P2761,Q2761:AE2761)),0)</f>
        <v>5</v>
      </c>
      <c r="G2761" s="1">
        <f t="shared" si="1053"/>
        <v>7709</v>
      </c>
      <c r="H2761" s="2">
        <f t="shared" si="1054"/>
        <v>0.41983444069273501</v>
      </c>
      <c r="I2761" s="2"/>
      <c r="J2761" s="2">
        <f t="shared" si="1045"/>
        <v>0.28553534473368913</v>
      </c>
      <c r="K2761" s="2">
        <f t="shared" si="1046"/>
        <v>0.70536978542642415</v>
      </c>
      <c r="L2761" s="2">
        <f t="shared" si="1047"/>
        <v>5.9906328286679015E-4</v>
      </c>
      <c r="M2761" s="2">
        <f t="shared" si="1048"/>
        <v>8.4958065570199318E-3</v>
      </c>
      <c r="N2761" s="66">
        <v>5243</v>
      </c>
      <c r="O2761" s="66">
        <v>12952</v>
      </c>
      <c r="P2761" s="66">
        <v>11</v>
      </c>
      <c r="Q2761" s="66">
        <v>137</v>
      </c>
      <c r="R2761" s="66">
        <v>0</v>
      </c>
      <c r="S2761" s="66">
        <v>18</v>
      </c>
      <c r="U2761" s="66">
        <v>0</v>
      </c>
      <c r="W2761" s="66">
        <f>IF(Notes!B$31=1,IF(BR2761&gt;0,BR2761-P2761-SUM(R2761:V2761)-SUM(X2761:AL2761),SUM(BS2761:BY2761)),SUM(BS2761:BY2761))</f>
        <v>0</v>
      </c>
      <c r="Y2761" s="66">
        <v>1</v>
      </c>
      <c r="AA2761" s="66">
        <v>0</v>
      </c>
      <c r="AN2761" s="7">
        <f>IF(Q2761&gt;0,RANK(Q2761,(N2761:P2761,Q2761:AE2761)),0)</f>
        <v>3</v>
      </c>
      <c r="AO2761" s="7">
        <f>IF(R2761&gt;0,RANK(R2761,(N2761:P2761,Q2761:AE2761)),0)</f>
        <v>0</v>
      </c>
      <c r="AP2761" s="7">
        <f>IF(T2761&gt;0,RANK(T2761,(N2761:P2761,Q2761:AE2761)),0)</f>
        <v>0</v>
      </c>
      <c r="AQ2761" s="7">
        <f>IF(S2761&gt;0,RANK(S2761,(N2761:P2761,Q2761:AE2761)),0)</f>
        <v>4</v>
      </c>
      <c r="AR2761" s="2">
        <f t="shared" si="1049"/>
        <v>7.4610608866136586E-3</v>
      </c>
      <c r="AS2761" s="2">
        <f t="shared" si="1050"/>
        <v>0</v>
      </c>
      <c r="AT2761" s="2">
        <f t="shared" si="1051"/>
        <v>0</v>
      </c>
      <c r="AU2761" s="2">
        <f t="shared" si="1052"/>
        <v>9.8028537196383843E-4</v>
      </c>
      <c r="AW2761" t="s">
        <v>2160</v>
      </c>
      <c r="AX2761" t="s">
        <v>3197</v>
      </c>
      <c r="AY2761">
        <v>4</v>
      </c>
      <c r="BA2761" s="119">
        <v>48</v>
      </c>
      <c r="BB2761" s="121">
        <v>277</v>
      </c>
      <c r="BC2761" s="125">
        <f t="shared" si="1043"/>
        <v>48277</v>
      </c>
      <c r="BE2761" s="7" t="s">
        <v>228</v>
      </c>
      <c r="BS2761" s="1">
        <v>0</v>
      </c>
    </row>
    <row r="2762" spans="1:71" hidden="1" outlineLevel="1">
      <c r="A2762" t="s">
        <v>2759</v>
      </c>
      <c r="B2762" t="s">
        <v>3197</v>
      </c>
      <c r="C2762" s="1">
        <f t="shared" si="1044"/>
        <v>4525</v>
      </c>
      <c r="D2762" s="7">
        <f>IF(N2762&gt;0, RANK(N2762,(N2762:P2762,Q2762:AE2762)),0)</f>
        <v>2</v>
      </c>
      <c r="E2762" s="7">
        <f>IF(O2762&gt;0,RANK(O2762,(N2762:P2762,Q2762:AE2762)),0)</f>
        <v>1</v>
      </c>
      <c r="F2762" s="7">
        <f>IF(P2762&gt;0,RANK(P2762,(N2762:P2762,Q2762:AE2762)),0)</f>
        <v>5</v>
      </c>
      <c r="G2762" s="1">
        <f t="shared" si="1053"/>
        <v>2188</v>
      </c>
      <c r="H2762" s="2">
        <f t="shared" si="1054"/>
        <v>0.48353591160220993</v>
      </c>
      <c r="I2762" s="2"/>
      <c r="J2762" s="2">
        <f t="shared" si="1045"/>
        <v>0.25546961325966849</v>
      </c>
      <c r="K2762" s="2">
        <f t="shared" si="1046"/>
        <v>0.73900552486187843</v>
      </c>
      <c r="L2762" s="2">
        <f t="shared" si="1047"/>
        <v>6.6298342541436467E-4</v>
      </c>
      <c r="M2762" s="2">
        <f t="shared" si="1048"/>
        <v>4.8618784530386596E-3</v>
      </c>
      <c r="N2762" s="66">
        <v>1156</v>
      </c>
      <c r="O2762" s="66">
        <v>3344</v>
      </c>
      <c r="P2762" s="66">
        <v>3</v>
      </c>
      <c r="Q2762" s="66">
        <v>18</v>
      </c>
      <c r="R2762" s="66">
        <v>0</v>
      </c>
      <c r="S2762" s="66">
        <v>4</v>
      </c>
      <c r="U2762" s="66">
        <v>0</v>
      </c>
      <c r="W2762" s="66">
        <f>IF(Notes!B$31=1,IF(BR2762&gt;0,BR2762-P2762-SUM(R2762:V2762)-SUM(X2762:AL2762),SUM(BS2762:BY2762)),SUM(BS2762:BY2762))</f>
        <v>0</v>
      </c>
      <c r="Y2762" s="66">
        <v>0</v>
      </c>
      <c r="AA2762" s="66">
        <v>0</v>
      </c>
      <c r="AN2762" s="7">
        <f>IF(Q2762&gt;0,RANK(Q2762,(N2762:P2762,Q2762:AE2762)),0)</f>
        <v>3</v>
      </c>
      <c r="AO2762" s="7">
        <f>IF(R2762&gt;0,RANK(R2762,(N2762:P2762,Q2762:AE2762)),0)</f>
        <v>0</v>
      </c>
      <c r="AP2762" s="7">
        <f>IF(T2762&gt;0,RANK(T2762,(N2762:P2762,Q2762:AE2762)),0)</f>
        <v>0</v>
      </c>
      <c r="AQ2762" s="7">
        <f>IF(S2762&gt;0,RANK(S2762,(N2762:P2762,Q2762:AE2762)),0)</f>
        <v>4</v>
      </c>
      <c r="AR2762" s="2">
        <f t="shared" si="1049"/>
        <v>3.9779005524861882E-3</v>
      </c>
      <c r="AS2762" s="2">
        <f t="shared" si="1050"/>
        <v>0</v>
      </c>
      <c r="AT2762" s="2">
        <f t="shared" si="1051"/>
        <v>0</v>
      </c>
      <c r="AU2762" s="2">
        <f t="shared" si="1052"/>
        <v>8.8397790055248619E-4</v>
      </c>
      <c r="AW2762" t="s">
        <v>2759</v>
      </c>
      <c r="AX2762" t="s">
        <v>3197</v>
      </c>
      <c r="AY2762">
        <v>19</v>
      </c>
      <c r="BA2762" s="119">
        <v>48</v>
      </c>
      <c r="BB2762" s="121">
        <v>279</v>
      </c>
      <c r="BC2762" s="125">
        <f t="shared" si="1043"/>
        <v>48279</v>
      </c>
      <c r="BE2762" s="7" t="s">
        <v>228</v>
      </c>
      <c r="BS2762" s="1">
        <v>0</v>
      </c>
    </row>
    <row r="2763" spans="1:71" hidden="1" outlineLevel="1">
      <c r="A2763" t="s">
        <v>1061</v>
      </c>
      <c r="B2763" t="s">
        <v>3197</v>
      </c>
      <c r="C2763" s="1">
        <f t="shared" si="1044"/>
        <v>7634</v>
      </c>
      <c r="D2763" s="7">
        <f>IF(N2763&gt;0, RANK(N2763,(N2763:P2763,Q2763:AE2763)),0)</f>
        <v>2</v>
      </c>
      <c r="E2763" s="7">
        <f>IF(O2763&gt;0,RANK(O2763,(N2763:P2763,Q2763:AE2763)),0)</f>
        <v>1</v>
      </c>
      <c r="F2763" s="7">
        <f>IF(P2763&gt;0,RANK(P2763,(N2763:P2763,Q2763:AE2763)),0)</f>
        <v>4</v>
      </c>
      <c r="G2763" s="1">
        <f t="shared" si="1053"/>
        <v>3748</v>
      </c>
      <c r="H2763" s="2">
        <f t="shared" si="1054"/>
        <v>0.49096148807964368</v>
      </c>
      <c r="I2763" s="2"/>
      <c r="J2763" s="2">
        <f t="shared" si="1045"/>
        <v>0.24927953890489912</v>
      </c>
      <c r="K2763" s="2">
        <f t="shared" si="1046"/>
        <v>0.74024102698454286</v>
      </c>
      <c r="L2763" s="2">
        <f t="shared" si="1047"/>
        <v>7.859575582918522E-4</v>
      </c>
      <c r="M2763" s="2">
        <f t="shared" si="1048"/>
        <v>9.6934765522661091E-3</v>
      </c>
      <c r="N2763" s="66">
        <v>1903</v>
      </c>
      <c r="O2763" s="66">
        <v>5651</v>
      </c>
      <c r="P2763" s="66">
        <v>6</v>
      </c>
      <c r="Q2763" s="66">
        <v>68</v>
      </c>
      <c r="R2763" s="66">
        <v>1</v>
      </c>
      <c r="S2763" s="66">
        <v>2</v>
      </c>
      <c r="U2763" s="66">
        <v>0</v>
      </c>
      <c r="W2763" s="66">
        <f>IF(Notes!B$31=1,IF(BR2763&gt;0,BR2763-P2763-SUM(R2763:V2763)-SUM(X2763:AL2763),SUM(BS2763:BY2763)),SUM(BS2763:BY2763))</f>
        <v>0</v>
      </c>
      <c r="Y2763" s="66">
        <v>3</v>
      </c>
      <c r="AA2763" s="66">
        <v>0</v>
      </c>
      <c r="AN2763" s="7">
        <f>IF(Q2763&gt;0,RANK(Q2763,(N2763:P2763,Q2763:AE2763)),0)</f>
        <v>3</v>
      </c>
      <c r="AO2763" s="7">
        <f>IF(R2763&gt;0,RANK(R2763,(N2763:P2763,Q2763:AE2763)),0)</f>
        <v>7</v>
      </c>
      <c r="AP2763" s="7">
        <f>IF(T2763&gt;0,RANK(T2763,(N2763:P2763,Q2763:AE2763)),0)</f>
        <v>0</v>
      </c>
      <c r="AQ2763" s="7">
        <f>IF(S2763&gt;0,RANK(S2763,(N2763:P2763,Q2763:AE2763)),0)</f>
        <v>6</v>
      </c>
      <c r="AR2763" s="2">
        <f t="shared" si="1049"/>
        <v>8.9075189939743261E-3</v>
      </c>
      <c r="AS2763" s="2">
        <f t="shared" si="1050"/>
        <v>1.3099292638197538E-4</v>
      </c>
      <c r="AT2763" s="2">
        <f t="shared" si="1051"/>
        <v>0</v>
      </c>
      <c r="AU2763" s="2">
        <f t="shared" si="1052"/>
        <v>2.6198585276395077E-4</v>
      </c>
      <c r="AW2763" t="s">
        <v>1061</v>
      </c>
      <c r="AX2763" t="s">
        <v>3197</v>
      </c>
      <c r="AY2763">
        <v>11</v>
      </c>
      <c r="BA2763" s="119">
        <v>48</v>
      </c>
      <c r="BB2763" s="121">
        <v>281</v>
      </c>
      <c r="BC2763" s="125">
        <f t="shared" si="1043"/>
        <v>48281</v>
      </c>
      <c r="BE2763" s="7" t="s">
        <v>228</v>
      </c>
      <c r="BS2763" s="1">
        <v>0</v>
      </c>
    </row>
    <row r="2764" spans="1:71" hidden="1" outlineLevel="1">
      <c r="A2764" t="s">
        <v>1722</v>
      </c>
      <c r="B2764" t="s">
        <v>3197</v>
      </c>
      <c r="C2764" s="1">
        <f t="shared" si="1044"/>
        <v>1776</v>
      </c>
      <c r="D2764" s="7">
        <f>IF(N2764&gt;0, RANK(N2764,(N2764:P2764,Q2764:AE2764)),0)</f>
        <v>1</v>
      </c>
      <c r="E2764" s="7">
        <f>IF(O2764&gt;0,RANK(O2764,(N2764:P2764,Q2764:AE2764)),0)</f>
        <v>2</v>
      </c>
      <c r="F2764" s="7">
        <f>IF(P2764&gt;0,RANK(P2764,(N2764:P2764,Q2764:AE2764)),0)</f>
        <v>0</v>
      </c>
      <c r="G2764" s="1">
        <f t="shared" si="1053"/>
        <v>338</v>
      </c>
      <c r="H2764" s="2">
        <f t="shared" si="1054"/>
        <v>0.19031531531531531</v>
      </c>
      <c r="I2764" s="2"/>
      <c r="J2764" s="2">
        <f t="shared" si="1045"/>
        <v>0.59234234234234229</v>
      </c>
      <c r="K2764" s="2">
        <f t="shared" si="1046"/>
        <v>0.40202702702702703</v>
      </c>
      <c r="L2764" s="2">
        <f t="shared" si="1047"/>
        <v>0</v>
      </c>
      <c r="M2764" s="2">
        <f t="shared" si="1048"/>
        <v>5.6306306306306841E-3</v>
      </c>
      <c r="N2764" s="66">
        <v>1052</v>
      </c>
      <c r="O2764" s="66">
        <v>714</v>
      </c>
      <c r="P2764" s="66">
        <v>0</v>
      </c>
      <c r="Q2764" s="66">
        <v>10</v>
      </c>
      <c r="R2764" s="66">
        <v>0</v>
      </c>
      <c r="S2764" s="66">
        <v>0</v>
      </c>
      <c r="U2764" s="66">
        <v>0</v>
      </c>
      <c r="W2764" s="66">
        <f>IF(Notes!B$31=1,IF(BR2764&gt;0,BR2764-P2764-SUM(R2764:V2764)-SUM(X2764:AL2764),SUM(BS2764:BY2764)),SUM(BS2764:BY2764))</f>
        <v>0</v>
      </c>
      <c r="Y2764" s="66">
        <v>0</v>
      </c>
      <c r="AA2764" s="66">
        <v>0</v>
      </c>
      <c r="AN2764" s="7">
        <f>IF(Q2764&gt;0,RANK(Q2764,(N2764:P2764,Q2764:AE2764)),0)</f>
        <v>3</v>
      </c>
      <c r="AO2764" s="7">
        <f>IF(R2764&gt;0,RANK(R2764,(N2764:P2764,Q2764:AE2764)),0)</f>
        <v>0</v>
      </c>
      <c r="AP2764" s="7">
        <f>IF(T2764&gt;0,RANK(T2764,(N2764:P2764,Q2764:AE2764)),0)</f>
        <v>0</v>
      </c>
      <c r="AQ2764" s="7">
        <f>IF(S2764&gt;0,RANK(S2764,(N2764:P2764,Q2764:AE2764)),0)</f>
        <v>0</v>
      </c>
      <c r="AR2764" s="2">
        <f t="shared" si="1049"/>
        <v>5.6306306306306304E-3</v>
      </c>
      <c r="AS2764" s="2">
        <f t="shared" si="1050"/>
        <v>0</v>
      </c>
      <c r="AT2764" s="2">
        <f t="shared" si="1051"/>
        <v>0</v>
      </c>
      <c r="AU2764" s="2">
        <f t="shared" si="1052"/>
        <v>0</v>
      </c>
      <c r="AW2764" t="s">
        <v>1722</v>
      </c>
      <c r="AX2764" t="s">
        <v>3197</v>
      </c>
      <c r="AY2764">
        <v>28</v>
      </c>
      <c r="BA2764" s="119">
        <v>48</v>
      </c>
      <c r="BB2764" s="121">
        <v>283</v>
      </c>
      <c r="BC2764" s="125">
        <f t="shared" si="1043"/>
        <v>48283</v>
      </c>
      <c r="BE2764" s="7" t="s">
        <v>228</v>
      </c>
      <c r="BS2764" s="1">
        <v>0</v>
      </c>
    </row>
    <row r="2765" spans="1:71" hidden="1" outlineLevel="1">
      <c r="A2765" t="s">
        <v>1466</v>
      </c>
      <c r="B2765" t="s">
        <v>3197</v>
      </c>
      <c r="C2765" s="1">
        <f t="shared" si="1044"/>
        <v>8223</v>
      </c>
      <c r="D2765" s="7">
        <f>IF(N2765&gt;0, RANK(N2765,(N2765:P2765,Q2765:AE2765)),0)</f>
        <v>2</v>
      </c>
      <c r="E2765" s="7">
        <f>IF(O2765&gt;0,RANK(O2765,(N2765:P2765,Q2765:AE2765)),0)</f>
        <v>1</v>
      </c>
      <c r="F2765" s="7">
        <f>IF(P2765&gt;0,RANK(P2765,(N2765:P2765,Q2765:AE2765)),0)</f>
        <v>0</v>
      </c>
      <c r="G2765" s="1">
        <f t="shared" si="1053"/>
        <v>4424</v>
      </c>
      <c r="H2765" s="2">
        <f t="shared" si="1054"/>
        <v>0.53800316186306696</v>
      </c>
      <c r="I2765" s="2"/>
      <c r="J2765" s="2">
        <f t="shared" si="1045"/>
        <v>0.22728931047063117</v>
      </c>
      <c r="K2765" s="2">
        <f t="shared" si="1046"/>
        <v>0.76529247233369813</v>
      </c>
      <c r="L2765" s="2">
        <f t="shared" si="1047"/>
        <v>0</v>
      </c>
      <c r="M2765" s="2">
        <f t="shared" si="1048"/>
        <v>7.4182171956707066E-3</v>
      </c>
      <c r="N2765" s="66">
        <v>1869</v>
      </c>
      <c r="O2765" s="66">
        <v>6293</v>
      </c>
      <c r="P2765" s="66">
        <v>0</v>
      </c>
      <c r="Q2765" s="66">
        <v>51</v>
      </c>
      <c r="R2765" s="66">
        <v>0</v>
      </c>
      <c r="S2765" s="66">
        <v>10</v>
      </c>
      <c r="U2765" s="66">
        <v>0</v>
      </c>
      <c r="W2765" s="66">
        <f>IF(Notes!B$31=1,IF(BR2765&gt;0,BR2765-P2765-SUM(R2765:V2765)-SUM(X2765:AL2765),SUM(BS2765:BY2765)),SUM(BS2765:BY2765))</f>
        <v>0</v>
      </c>
      <c r="Y2765" s="66">
        <v>0</v>
      </c>
      <c r="AA2765" s="66">
        <v>0</v>
      </c>
      <c r="AN2765" s="7">
        <f>IF(Q2765&gt;0,RANK(Q2765,(N2765:P2765,Q2765:AE2765)),0)</f>
        <v>3</v>
      </c>
      <c r="AO2765" s="7">
        <f>IF(R2765&gt;0,RANK(R2765,(N2765:P2765,Q2765:AE2765)),0)</f>
        <v>0</v>
      </c>
      <c r="AP2765" s="7">
        <f>IF(T2765&gt;0,RANK(T2765,(N2765:P2765,Q2765:AE2765)),0)</f>
        <v>0</v>
      </c>
      <c r="AQ2765" s="7">
        <f>IF(S2765&gt;0,RANK(S2765,(N2765:P2765,Q2765:AE2765)),0)</f>
        <v>4</v>
      </c>
      <c r="AR2765" s="2">
        <f t="shared" si="1049"/>
        <v>6.2021160160525357E-3</v>
      </c>
      <c r="AS2765" s="2">
        <f t="shared" si="1050"/>
        <v>0</v>
      </c>
      <c r="AT2765" s="2">
        <f t="shared" si="1051"/>
        <v>0</v>
      </c>
      <c r="AU2765" s="2">
        <f t="shared" si="1052"/>
        <v>1.2161011796181442E-3</v>
      </c>
      <c r="AW2765" t="s">
        <v>1466</v>
      </c>
      <c r="AX2765" t="s">
        <v>3197</v>
      </c>
      <c r="AY2765">
        <v>15</v>
      </c>
      <c r="BA2765" s="119">
        <v>48</v>
      </c>
      <c r="BB2765" s="121">
        <v>285</v>
      </c>
      <c r="BC2765" s="125">
        <f t="shared" si="1043"/>
        <v>48285</v>
      </c>
      <c r="BE2765" s="7" t="s">
        <v>228</v>
      </c>
      <c r="BR2765" s="1">
        <v>35</v>
      </c>
      <c r="BS2765" s="1">
        <v>0</v>
      </c>
    </row>
    <row r="2766" spans="1:71" hidden="1" outlineLevel="1">
      <c r="A2766" t="s">
        <v>2170</v>
      </c>
      <c r="B2766" t="s">
        <v>3197</v>
      </c>
      <c r="C2766" s="1">
        <f t="shared" si="1044"/>
        <v>6377</v>
      </c>
      <c r="D2766" s="7">
        <f>IF(N2766&gt;0, RANK(N2766,(N2766:P2766,Q2766:AE2766)),0)</f>
        <v>2</v>
      </c>
      <c r="E2766" s="7">
        <f>IF(O2766&gt;0,RANK(O2766,(N2766:P2766,Q2766:AE2766)),0)</f>
        <v>1</v>
      </c>
      <c r="F2766" s="7">
        <f>IF(P2766&gt;0,RANK(P2766,(N2766:P2766,Q2766:AE2766)),0)</f>
        <v>5</v>
      </c>
      <c r="G2766" s="1">
        <f t="shared" si="1053"/>
        <v>2312</v>
      </c>
      <c r="H2766" s="2">
        <f t="shared" si="1054"/>
        <v>0.36255292457268307</v>
      </c>
      <c r="I2766" s="2"/>
      <c r="J2766" s="2">
        <f t="shared" si="1045"/>
        <v>0.31362709738121375</v>
      </c>
      <c r="K2766" s="2">
        <f t="shared" si="1046"/>
        <v>0.67618002195389681</v>
      </c>
      <c r="L2766" s="2">
        <f t="shared" si="1047"/>
        <v>4.7044064607182058E-4</v>
      </c>
      <c r="M2766" s="2">
        <f t="shared" si="1048"/>
        <v>9.7224400188176165E-3</v>
      </c>
      <c r="N2766" s="66">
        <v>2000</v>
      </c>
      <c r="O2766" s="66">
        <v>4312</v>
      </c>
      <c r="P2766" s="66">
        <v>3</v>
      </c>
      <c r="Q2766" s="66">
        <v>53</v>
      </c>
      <c r="R2766" s="66">
        <v>0</v>
      </c>
      <c r="S2766" s="66">
        <v>8</v>
      </c>
      <c r="U2766" s="66">
        <v>0</v>
      </c>
      <c r="W2766" s="66">
        <f>IF(Notes!B$31=1,IF(BR2766&gt;0,BR2766-P2766-SUM(R2766:V2766)-SUM(X2766:AL2766),SUM(BS2766:BY2766)),SUM(BS2766:BY2766))</f>
        <v>1</v>
      </c>
      <c r="Y2766" s="66">
        <v>0</v>
      </c>
      <c r="AA2766" s="66">
        <v>0</v>
      </c>
      <c r="AN2766" s="7">
        <f>IF(Q2766&gt;0,RANK(Q2766,(N2766:P2766,Q2766:AE2766)),0)</f>
        <v>3</v>
      </c>
      <c r="AO2766" s="7">
        <f>IF(R2766&gt;0,RANK(R2766,(N2766:P2766,Q2766:AE2766)),0)</f>
        <v>0</v>
      </c>
      <c r="AP2766" s="7">
        <f>IF(T2766&gt;0,RANK(T2766,(N2766:P2766,Q2766:AE2766)),0)</f>
        <v>0</v>
      </c>
      <c r="AQ2766" s="7">
        <f>IF(S2766&gt;0,RANK(S2766,(N2766:P2766,Q2766:AE2766)),0)</f>
        <v>4</v>
      </c>
      <c r="AR2766" s="2">
        <f t="shared" si="1049"/>
        <v>8.3111180806021649E-3</v>
      </c>
      <c r="AS2766" s="2">
        <f t="shared" si="1050"/>
        <v>0</v>
      </c>
      <c r="AT2766" s="2">
        <f t="shared" si="1051"/>
        <v>0</v>
      </c>
      <c r="AU2766" s="2">
        <f t="shared" si="1052"/>
        <v>1.254508389524855E-3</v>
      </c>
      <c r="AW2766" t="s">
        <v>2170</v>
      </c>
      <c r="AX2766" t="s">
        <v>3197</v>
      </c>
      <c r="AY2766">
        <v>10</v>
      </c>
      <c r="BA2766" s="119">
        <v>48</v>
      </c>
      <c r="BB2766" s="121">
        <v>287</v>
      </c>
      <c r="BC2766" s="125">
        <f t="shared" si="1043"/>
        <v>48287</v>
      </c>
      <c r="BE2766" s="7" t="s">
        <v>228</v>
      </c>
      <c r="BS2766" s="1">
        <v>1</v>
      </c>
    </row>
    <row r="2767" spans="1:71" hidden="1" outlineLevel="1">
      <c r="A2767" t="s">
        <v>3268</v>
      </c>
      <c r="B2767" t="s">
        <v>3197</v>
      </c>
      <c r="C2767" s="1">
        <f t="shared" si="1044"/>
        <v>7041</v>
      </c>
      <c r="D2767" s="7">
        <f>IF(N2767&gt;0, RANK(N2767,(N2767:P2767,Q2767:AE2767)),0)</f>
        <v>2</v>
      </c>
      <c r="E2767" s="7">
        <f>IF(O2767&gt;0,RANK(O2767,(N2767:P2767,Q2767:AE2767)),0)</f>
        <v>1</v>
      </c>
      <c r="F2767" s="7">
        <f>IF(P2767&gt;0,RANK(P2767,(N2767:P2767,Q2767:AE2767)),0)</f>
        <v>4</v>
      </c>
      <c r="G2767" s="1">
        <f t="shared" si="1053"/>
        <v>4148</v>
      </c>
      <c r="H2767" s="2">
        <f t="shared" si="1054"/>
        <v>0.58912086351370541</v>
      </c>
      <c r="I2767" s="2"/>
      <c r="J2767" s="2">
        <f t="shared" si="1045"/>
        <v>0.20139184774889932</v>
      </c>
      <c r="K2767" s="2">
        <f t="shared" si="1046"/>
        <v>0.79051271126260469</v>
      </c>
      <c r="L2767" s="2">
        <f t="shared" si="1047"/>
        <v>4.2607584149978694E-4</v>
      </c>
      <c r="M2767" s="2">
        <f t="shared" si="1048"/>
        <v>7.6693651469962295E-3</v>
      </c>
      <c r="N2767" s="66">
        <v>1418</v>
      </c>
      <c r="O2767" s="66">
        <v>5566</v>
      </c>
      <c r="P2767" s="66">
        <v>3</v>
      </c>
      <c r="Q2767" s="66">
        <v>52</v>
      </c>
      <c r="R2767" s="66">
        <v>1</v>
      </c>
      <c r="S2767" s="66">
        <v>1</v>
      </c>
      <c r="U2767" s="66">
        <v>0</v>
      </c>
      <c r="W2767" s="66">
        <f>IF(Notes!B$31=1,IF(BR2767&gt;0,BR2767-P2767-SUM(R2767:V2767)-SUM(X2767:AL2767),SUM(BS2767:BY2767)),SUM(BS2767:BY2767))</f>
        <v>0</v>
      </c>
      <c r="Y2767" s="66">
        <v>0</v>
      </c>
      <c r="AA2767" s="66">
        <v>0</v>
      </c>
      <c r="AN2767" s="7">
        <f>IF(Q2767&gt;0,RANK(Q2767,(N2767:P2767,Q2767:AE2767)),0)</f>
        <v>3</v>
      </c>
      <c r="AO2767" s="7">
        <f>IF(R2767&gt;0,RANK(R2767,(N2767:P2767,Q2767:AE2767)),0)</f>
        <v>5</v>
      </c>
      <c r="AP2767" s="7">
        <f>IF(T2767&gt;0,RANK(T2767,(N2767:P2767,Q2767:AE2767)),0)</f>
        <v>0</v>
      </c>
      <c r="AQ2767" s="7">
        <f>IF(S2767&gt;0,RANK(S2767,(N2767:P2767,Q2767:AE2767)),0)</f>
        <v>5</v>
      </c>
      <c r="AR2767" s="2">
        <f t="shared" si="1049"/>
        <v>7.3853145859963075E-3</v>
      </c>
      <c r="AS2767" s="2">
        <f t="shared" si="1050"/>
        <v>1.42025280499929E-4</v>
      </c>
      <c r="AT2767" s="2">
        <f t="shared" si="1051"/>
        <v>0</v>
      </c>
      <c r="AU2767" s="2">
        <f t="shared" si="1052"/>
        <v>1.42025280499929E-4</v>
      </c>
      <c r="AW2767" t="s">
        <v>3268</v>
      </c>
      <c r="AX2767" t="s">
        <v>3197</v>
      </c>
      <c r="AY2767">
        <v>6</v>
      </c>
      <c r="BA2767" s="119">
        <v>48</v>
      </c>
      <c r="BB2767" s="121">
        <v>289</v>
      </c>
      <c r="BC2767" s="125">
        <f t="shared" si="1043"/>
        <v>48289</v>
      </c>
      <c r="BE2767" s="7" t="s">
        <v>228</v>
      </c>
      <c r="BS2767" s="1">
        <v>0</v>
      </c>
    </row>
    <row r="2768" spans="1:71" hidden="1" outlineLevel="1">
      <c r="A2768" t="s">
        <v>3195</v>
      </c>
      <c r="B2768" t="s">
        <v>3197</v>
      </c>
      <c r="C2768" s="1">
        <f t="shared" si="1044"/>
        <v>21626</v>
      </c>
      <c r="D2768" s="7">
        <f>IF(N2768&gt;0, RANK(N2768,(N2768:P2768,Q2768:AE2768)),0)</f>
        <v>2</v>
      </c>
      <c r="E2768" s="7">
        <f>IF(O2768&gt;0,RANK(O2768,(N2768:P2768,Q2768:AE2768)),0)</f>
        <v>1</v>
      </c>
      <c r="F2768" s="7">
        <f>IF(P2768&gt;0,RANK(P2768,(N2768:P2768,Q2768:AE2768)),0)</f>
        <v>4</v>
      </c>
      <c r="G2768" s="1">
        <f t="shared" si="1053"/>
        <v>9457</v>
      </c>
      <c r="H2768" s="2">
        <f t="shared" si="1054"/>
        <v>0.43729769721631367</v>
      </c>
      <c r="I2768" s="2"/>
      <c r="J2768" s="2">
        <f t="shared" si="1045"/>
        <v>0.27702765190049017</v>
      </c>
      <c r="K2768" s="2">
        <f t="shared" si="1046"/>
        <v>0.7143253491168039</v>
      </c>
      <c r="L2768" s="2">
        <f t="shared" si="1047"/>
        <v>7.3985018033848147E-4</v>
      </c>
      <c r="M2768" s="2">
        <f t="shared" si="1048"/>
        <v>7.9071488023674513E-3</v>
      </c>
      <c r="N2768" s="66">
        <v>5991</v>
      </c>
      <c r="O2768" s="66">
        <v>15448</v>
      </c>
      <c r="P2768" s="66">
        <v>16</v>
      </c>
      <c r="Q2768" s="66">
        <v>156</v>
      </c>
      <c r="R2768" s="66">
        <v>1</v>
      </c>
      <c r="S2768" s="66">
        <v>13</v>
      </c>
      <c r="U2768" s="66">
        <v>0</v>
      </c>
      <c r="W2768" s="66">
        <f>IF(Notes!B$31=1,IF(BR2768&gt;0,BR2768-P2768-SUM(R2768:V2768)-SUM(X2768:AL2768),SUM(BS2768:BY2768)),SUM(BS2768:BY2768))</f>
        <v>0</v>
      </c>
      <c r="Y2768" s="66">
        <v>1</v>
      </c>
      <c r="AA2768" s="66">
        <v>0</v>
      </c>
      <c r="AN2768" s="7">
        <f>IF(Q2768&gt;0,RANK(Q2768,(N2768:P2768,Q2768:AE2768)),0)</f>
        <v>3</v>
      </c>
      <c r="AO2768" s="7">
        <f>IF(R2768&gt;0,RANK(R2768,(N2768:P2768,Q2768:AE2768)),0)</f>
        <v>6</v>
      </c>
      <c r="AP2768" s="7">
        <f>IF(T2768&gt;0,RANK(T2768,(N2768:P2768,Q2768:AE2768)),0)</f>
        <v>0</v>
      </c>
      <c r="AQ2768" s="7">
        <f>IF(S2768&gt;0,RANK(S2768,(N2768:P2768,Q2768:AE2768)),0)</f>
        <v>5</v>
      </c>
      <c r="AR2768" s="2">
        <f t="shared" si="1049"/>
        <v>7.2135392583001943E-3</v>
      </c>
      <c r="AS2768" s="2">
        <f t="shared" si="1050"/>
        <v>4.6240636271155092E-5</v>
      </c>
      <c r="AT2768" s="2">
        <f t="shared" si="1051"/>
        <v>0</v>
      </c>
      <c r="AU2768" s="2">
        <f t="shared" si="1052"/>
        <v>6.0112827152501616E-4</v>
      </c>
      <c r="AW2768" t="s">
        <v>3195</v>
      </c>
      <c r="AX2768" t="s">
        <v>3197</v>
      </c>
      <c r="AY2768">
        <v>0</v>
      </c>
      <c r="BA2768" s="119">
        <v>48</v>
      </c>
      <c r="BB2768" s="121">
        <v>291</v>
      </c>
      <c r="BC2768" s="125">
        <f t="shared" si="1043"/>
        <v>48291</v>
      </c>
      <c r="BE2768" s="7" t="s">
        <v>228</v>
      </c>
      <c r="BR2768" s="1">
        <v>92</v>
      </c>
      <c r="BS2768" s="1">
        <v>0</v>
      </c>
    </row>
    <row r="2769" spans="1:71" hidden="1" outlineLevel="1">
      <c r="A2769" t="s">
        <v>3038</v>
      </c>
      <c r="B2769" t="s">
        <v>3197</v>
      </c>
      <c r="C2769" s="1">
        <f t="shared" si="1044"/>
        <v>7652</v>
      </c>
      <c r="D2769" s="7">
        <f>IF(N2769&gt;0, RANK(N2769,(N2769:P2769,Q2769:AE2769)),0)</f>
        <v>2</v>
      </c>
      <c r="E2769" s="7">
        <f>IF(O2769&gt;0,RANK(O2769,(N2769:P2769,Q2769:AE2769)),0)</f>
        <v>1</v>
      </c>
      <c r="F2769" s="7">
        <f>IF(P2769&gt;0,RANK(P2769,(N2769:P2769,Q2769:AE2769)),0)</f>
        <v>4</v>
      </c>
      <c r="G2769" s="1">
        <f t="shared" si="1053"/>
        <v>2563</v>
      </c>
      <c r="H2769" s="2">
        <f t="shared" si="1054"/>
        <v>0.33494511238891794</v>
      </c>
      <c r="I2769" s="2"/>
      <c r="J2769" s="2">
        <f t="shared" si="1045"/>
        <v>0.3288029273392577</v>
      </c>
      <c r="K2769" s="2">
        <f t="shared" si="1046"/>
        <v>0.66374803972817564</v>
      </c>
      <c r="L2769" s="2">
        <f t="shared" si="1047"/>
        <v>2.6136957658128593E-4</v>
      </c>
      <c r="M2769" s="2">
        <f t="shared" si="1048"/>
        <v>7.1876633559854264E-3</v>
      </c>
      <c r="N2769" s="66">
        <v>2516</v>
      </c>
      <c r="O2769" s="66">
        <v>5079</v>
      </c>
      <c r="P2769" s="66">
        <v>2</v>
      </c>
      <c r="Q2769" s="66">
        <v>55</v>
      </c>
      <c r="R2769" s="66">
        <v>0</v>
      </c>
      <c r="S2769" s="66">
        <v>0</v>
      </c>
      <c r="U2769" s="66">
        <v>0</v>
      </c>
      <c r="W2769" s="66">
        <f>IF(Notes!B$31=1,IF(BR2769&gt;0,BR2769-P2769-SUM(R2769:V2769)-SUM(X2769:AL2769),SUM(BS2769:BY2769)),SUM(BS2769:BY2769))</f>
        <v>0</v>
      </c>
      <c r="Y2769" s="66">
        <v>0</v>
      </c>
      <c r="AA2769" s="66">
        <v>0</v>
      </c>
      <c r="AN2769" s="7">
        <f>IF(Q2769&gt;0,RANK(Q2769,(N2769:P2769,Q2769:AE2769)),0)</f>
        <v>3</v>
      </c>
      <c r="AO2769" s="7">
        <f>IF(R2769&gt;0,RANK(R2769,(N2769:P2769,Q2769:AE2769)),0)</f>
        <v>0</v>
      </c>
      <c r="AP2769" s="7">
        <f>IF(T2769&gt;0,RANK(T2769,(N2769:P2769,Q2769:AE2769)),0)</f>
        <v>0</v>
      </c>
      <c r="AQ2769" s="7">
        <f>IF(S2769&gt;0,RANK(S2769,(N2769:P2769,Q2769:AE2769)),0)</f>
        <v>0</v>
      </c>
      <c r="AR2769" s="2">
        <f t="shared" si="1049"/>
        <v>7.1876633559853631E-3</v>
      </c>
      <c r="AS2769" s="2">
        <f t="shared" si="1050"/>
        <v>0</v>
      </c>
      <c r="AT2769" s="2">
        <f t="shared" si="1051"/>
        <v>0</v>
      </c>
      <c r="AU2769" s="2">
        <f t="shared" si="1052"/>
        <v>0</v>
      </c>
      <c r="AW2769" t="s">
        <v>3038</v>
      </c>
      <c r="AX2769" t="s">
        <v>3197</v>
      </c>
      <c r="AY2769">
        <v>0</v>
      </c>
      <c r="BA2769" s="119">
        <v>48</v>
      </c>
      <c r="BB2769" s="121">
        <v>293</v>
      </c>
      <c r="BC2769" s="125">
        <f t="shared" si="1043"/>
        <v>48293</v>
      </c>
      <c r="BE2769" s="7" t="s">
        <v>228</v>
      </c>
      <c r="BR2769" s="1">
        <v>22</v>
      </c>
      <c r="BS2769" s="1">
        <v>0</v>
      </c>
    </row>
    <row r="2770" spans="1:71" hidden="1" outlineLevel="1">
      <c r="A2770" t="s">
        <v>2704</v>
      </c>
      <c r="B2770" t="s">
        <v>3197</v>
      </c>
      <c r="C2770" s="1">
        <f t="shared" si="1044"/>
        <v>1256</v>
      </c>
      <c r="D2770" s="7">
        <f>IF(N2770&gt;0, RANK(N2770,(N2770:P2770,Q2770:AE2770)),0)</f>
        <v>2</v>
      </c>
      <c r="E2770" s="7">
        <f>IF(O2770&gt;0,RANK(O2770,(N2770:P2770,Q2770:AE2770)),0)</f>
        <v>1</v>
      </c>
      <c r="F2770" s="7">
        <f>IF(P2770&gt;0,RANK(P2770,(N2770:P2770,Q2770:AE2770)),0)</f>
        <v>0</v>
      </c>
      <c r="G2770" s="1">
        <f t="shared" si="1053"/>
        <v>938</v>
      </c>
      <c r="H2770" s="2">
        <f t="shared" si="1054"/>
        <v>0.74681528662420382</v>
      </c>
      <c r="I2770" s="2"/>
      <c r="J2770" s="2">
        <f t="shared" si="1045"/>
        <v>0.12340764331210191</v>
      </c>
      <c r="K2770" s="2">
        <f t="shared" si="1046"/>
        <v>0.87022292993630568</v>
      </c>
      <c r="L2770" s="2">
        <f t="shared" si="1047"/>
        <v>0</v>
      </c>
      <c r="M2770" s="2">
        <f t="shared" si="1048"/>
        <v>6.3694267515924663E-3</v>
      </c>
      <c r="N2770" s="66">
        <v>155</v>
      </c>
      <c r="O2770" s="66">
        <v>1093</v>
      </c>
      <c r="P2770" s="66">
        <v>0</v>
      </c>
      <c r="Q2770" s="66">
        <v>4</v>
      </c>
      <c r="R2770" s="66">
        <v>0</v>
      </c>
      <c r="S2770" s="66">
        <v>4</v>
      </c>
      <c r="U2770" s="66">
        <v>0</v>
      </c>
      <c r="W2770" s="66">
        <f>IF(Notes!B$31=1,IF(BR2770&gt;0,BR2770-P2770-SUM(R2770:V2770)-SUM(X2770:AL2770),SUM(BS2770:BY2770)),SUM(BS2770:BY2770))</f>
        <v>0</v>
      </c>
      <c r="Y2770" s="66">
        <v>0</v>
      </c>
      <c r="AA2770" s="66">
        <v>0</v>
      </c>
      <c r="AN2770" s="7">
        <f>IF(Q2770&gt;0,RANK(Q2770,(N2770:P2770,Q2770:AE2770)),0)</f>
        <v>3</v>
      </c>
      <c r="AO2770" s="7">
        <f>IF(R2770&gt;0,RANK(R2770,(N2770:P2770,Q2770:AE2770)),0)</f>
        <v>0</v>
      </c>
      <c r="AP2770" s="7">
        <f>IF(T2770&gt;0,RANK(T2770,(N2770:P2770,Q2770:AE2770)),0)</f>
        <v>0</v>
      </c>
      <c r="AQ2770" s="7">
        <f>IF(S2770&gt;0,RANK(S2770,(N2770:P2770,Q2770:AE2770)),0)</f>
        <v>3</v>
      </c>
      <c r="AR2770" s="2">
        <f t="shared" si="1049"/>
        <v>3.1847133757961785E-3</v>
      </c>
      <c r="AS2770" s="2">
        <f t="shared" si="1050"/>
        <v>0</v>
      </c>
      <c r="AT2770" s="2">
        <f t="shared" si="1051"/>
        <v>0</v>
      </c>
      <c r="AU2770" s="2">
        <f t="shared" si="1052"/>
        <v>3.1847133757961785E-3</v>
      </c>
      <c r="AW2770" t="s">
        <v>2704</v>
      </c>
      <c r="AX2770" t="s">
        <v>3197</v>
      </c>
      <c r="AY2770">
        <v>13</v>
      </c>
      <c r="BA2770" s="119">
        <v>48</v>
      </c>
      <c r="BB2770" s="121">
        <v>295</v>
      </c>
      <c r="BC2770" s="125">
        <f t="shared" si="1043"/>
        <v>48295</v>
      </c>
      <c r="BE2770" s="7" t="s">
        <v>228</v>
      </c>
      <c r="BS2770" s="1">
        <v>0</v>
      </c>
    </row>
    <row r="2771" spans="1:71" hidden="1" outlineLevel="1">
      <c r="A2771" t="s">
        <v>1175</v>
      </c>
      <c r="B2771" t="s">
        <v>3197</v>
      </c>
      <c r="C2771" s="1">
        <f t="shared" si="1044"/>
        <v>4176</v>
      </c>
      <c r="D2771" s="7">
        <f>IF(N2771&gt;0, RANK(N2771,(N2771:P2771,Q2771:AE2771)),0)</f>
        <v>2</v>
      </c>
      <c r="E2771" s="7">
        <f>IF(O2771&gt;0,RANK(O2771,(N2771:P2771,Q2771:AE2771)),0)</f>
        <v>1</v>
      </c>
      <c r="F2771" s="7">
        <f>IF(P2771&gt;0,RANK(P2771,(N2771:P2771,Q2771:AE2771)),0)</f>
        <v>4</v>
      </c>
      <c r="G2771" s="1">
        <f t="shared" si="1053"/>
        <v>2047</v>
      </c>
      <c r="H2771" s="2">
        <f t="shared" si="1054"/>
        <v>0.49018199233716475</v>
      </c>
      <c r="I2771" s="2"/>
      <c r="J2771" s="2">
        <f t="shared" si="1045"/>
        <v>0.25095785440613028</v>
      </c>
      <c r="K2771" s="2">
        <f t="shared" si="1046"/>
        <v>0.74113984674329503</v>
      </c>
      <c r="L2771" s="2">
        <f t="shared" si="1047"/>
        <v>7.1839080459770114E-4</v>
      </c>
      <c r="M2771" s="2">
        <f t="shared" si="1048"/>
        <v>7.1839080459769949E-3</v>
      </c>
      <c r="N2771" s="66">
        <v>1048</v>
      </c>
      <c r="O2771" s="66">
        <v>3095</v>
      </c>
      <c r="P2771" s="66">
        <v>3</v>
      </c>
      <c r="Q2771" s="66">
        <v>25</v>
      </c>
      <c r="R2771" s="66">
        <v>1</v>
      </c>
      <c r="S2771" s="66">
        <v>2</v>
      </c>
      <c r="U2771" s="66">
        <v>0</v>
      </c>
      <c r="W2771" s="66">
        <f>IF(Notes!B$31=1,IF(BR2771&gt;0,BR2771-P2771-SUM(R2771:V2771)-SUM(X2771:AL2771),SUM(BS2771:BY2771)),SUM(BS2771:BY2771))</f>
        <v>0</v>
      </c>
      <c r="Y2771" s="66">
        <v>0</v>
      </c>
      <c r="AA2771" s="66">
        <v>2</v>
      </c>
      <c r="AN2771" s="7">
        <f>IF(Q2771&gt;0,RANK(Q2771,(N2771:P2771,Q2771:AE2771)),0)</f>
        <v>3</v>
      </c>
      <c r="AO2771" s="7">
        <f>IF(R2771&gt;0,RANK(R2771,(N2771:P2771,Q2771:AE2771)),0)</f>
        <v>7</v>
      </c>
      <c r="AP2771" s="7">
        <f>IF(T2771&gt;0,RANK(T2771,(N2771:P2771,Q2771:AE2771)),0)</f>
        <v>0</v>
      </c>
      <c r="AQ2771" s="7">
        <f>IF(S2771&gt;0,RANK(S2771,(N2771:P2771,Q2771:AE2771)),0)</f>
        <v>5</v>
      </c>
      <c r="AR2771" s="2">
        <f t="shared" si="1049"/>
        <v>5.9865900383141765E-3</v>
      </c>
      <c r="AS2771" s="2">
        <f t="shared" si="1050"/>
        <v>2.3946360153256704E-4</v>
      </c>
      <c r="AT2771" s="2">
        <f t="shared" si="1051"/>
        <v>0</v>
      </c>
      <c r="AU2771" s="2">
        <f t="shared" si="1052"/>
        <v>4.7892720306513407E-4</v>
      </c>
      <c r="AW2771" t="s">
        <v>1175</v>
      </c>
      <c r="AX2771" t="s">
        <v>3197</v>
      </c>
      <c r="AY2771">
        <v>25</v>
      </c>
      <c r="BA2771" s="119">
        <v>48</v>
      </c>
      <c r="BB2771" s="121">
        <v>297</v>
      </c>
      <c r="BC2771" s="125">
        <f t="shared" si="1043"/>
        <v>48297</v>
      </c>
      <c r="BE2771" s="7" t="s">
        <v>228</v>
      </c>
      <c r="BS2771" s="1">
        <v>0</v>
      </c>
    </row>
    <row r="2772" spans="1:71" hidden="1" outlineLevel="1">
      <c r="A2772" t="s">
        <v>2726</v>
      </c>
      <c r="B2772" t="s">
        <v>3197</v>
      </c>
      <c r="C2772" s="1">
        <f t="shared" si="1044"/>
        <v>9629</v>
      </c>
      <c r="D2772" s="7">
        <f>IF(N2772&gt;0, RANK(N2772,(N2772:P2772,Q2772:AE2772)),0)</f>
        <v>2</v>
      </c>
      <c r="E2772" s="7">
        <f>IF(O2772&gt;0,RANK(O2772,(N2772:P2772,Q2772:AE2772)),0)</f>
        <v>1</v>
      </c>
      <c r="F2772" s="7">
        <f>IF(P2772&gt;0,RANK(P2772,(N2772:P2772,Q2772:AE2772)),0)</f>
        <v>5</v>
      </c>
      <c r="G2772" s="1">
        <f t="shared" si="1053"/>
        <v>5031</v>
      </c>
      <c r="H2772" s="2">
        <f t="shared" si="1054"/>
        <v>0.52248416242600482</v>
      </c>
      <c r="I2772" s="2"/>
      <c r="J2772" s="2">
        <f t="shared" si="1045"/>
        <v>0.23366912451968014</v>
      </c>
      <c r="K2772" s="2">
        <f t="shared" si="1046"/>
        <v>0.75615328694568495</v>
      </c>
      <c r="L2772" s="2">
        <f t="shared" si="1047"/>
        <v>5.1926472115484479E-4</v>
      </c>
      <c r="M2772" s="2">
        <f t="shared" si="1048"/>
        <v>9.6583238134800627E-3</v>
      </c>
      <c r="N2772" s="66">
        <v>2250</v>
      </c>
      <c r="O2772" s="66">
        <v>7281</v>
      </c>
      <c r="P2772" s="66">
        <v>5</v>
      </c>
      <c r="Q2772" s="66">
        <v>80</v>
      </c>
      <c r="R2772" s="66">
        <v>0</v>
      </c>
      <c r="S2772" s="66">
        <v>12</v>
      </c>
      <c r="U2772" s="66">
        <v>0</v>
      </c>
      <c r="W2772" s="66">
        <f>IF(Notes!B$31=1,IF(BR2772&gt;0,BR2772-P2772-SUM(R2772:V2772)-SUM(X2772:AL2772),SUM(BS2772:BY2772)),SUM(BS2772:BY2772))</f>
        <v>0</v>
      </c>
      <c r="Y2772" s="66">
        <v>1</v>
      </c>
      <c r="AA2772" s="66">
        <v>0</v>
      </c>
      <c r="AN2772" s="7">
        <f>IF(Q2772&gt;0,RANK(Q2772,(N2772:P2772,Q2772:AE2772)),0)</f>
        <v>3</v>
      </c>
      <c r="AO2772" s="7">
        <f>IF(R2772&gt;0,RANK(R2772,(N2772:P2772,Q2772:AE2772)),0)</f>
        <v>0</v>
      </c>
      <c r="AP2772" s="7">
        <f>IF(T2772&gt;0,RANK(T2772,(N2772:P2772,Q2772:AE2772)),0)</f>
        <v>0</v>
      </c>
      <c r="AQ2772" s="7">
        <f>IF(S2772&gt;0,RANK(S2772,(N2772:P2772,Q2772:AE2772)),0)</f>
        <v>4</v>
      </c>
      <c r="AR2772" s="2">
        <f t="shared" si="1049"/>
        <v>8.3082355384775167E-3</v>
      </c>
      <c r="AS2772" s="2">
        <f t="shared" si="1050"/>
        <v>0</v>
      </c>
      <c r="AT2772" s="2">
        <f t="shared" si="1051"/>
        <v>0</v>
      </c>
      <c r="AU2772" s="2">
        <f t="shared" si="1052"/>
        <v>1.2462353307716274E-3</v>
      </c>
      <c r="AW2772" t="s">
        <v>2726</v>
      </c>
      <c r="AX2772" t="s">
        <v>3197</v>
      </c>
      <c r="AY2772">
        <v>11</v>
      </c>
      <c r="BA2772" s="119">
        <v>48</v>
      </c>
      <c r="BB2772" s="121">
        <v>299</v>
      </c>
      <c r="BC2772" s="125">
        <f t="shared" si="1043"/>
        <v>48299</v>
      </c>
      <c r="BE2772" s="7" t="s">
        <v>228</v>
      </c>
      <c r="BS2772" s="1">
        <v>0</v>
      </c>
    </row>
    <row r="2773" spans="1:71" hidden="1" outlineLevel="1">
      <c r="A2773" t="s">
        <v>2314</v>
      </c>
      <c r="B2773" t="s">
        <v>3197</v>
      </c>
      <c r="C2773" s="1">
        <f t="shared" si="1044"/>
        <v>79</v>
      </c>
      <c r="D2773" s="7">
        <f>IF(N2773&gt;0, RANK(N2773,(N2773:P2773,Q2773:AE2773)),0)</f>
        <v>2</v>
      </c>
      <c r="E2773" s="7">
        <f>IF(O2773&gt;0,RANK(O2773,(N2773:P2773,Q2773:AE2773)),0)</f>
        <v>1</v>
      </c>
      <c r="F2773" s="7">
        <f>IF(P2773&gt;0,RANK(P2773,(N2773:P2773,Q2773:AE2773)),0)</f>
        <v>0</v>
      </c>
      <c r="G2773" s="1">
        <f t="shared" si="1053"/>
        <v>55</v>
      </c>
      <c r="H2773" s="2">
        <f t="shared" si="1054"/>
        <v>0.69620253164556967</v>
      </c>
      <c r="I2773" s="2"/>
      <c r="J2773" s="2">
        <f t="shared" si="1045"/>
        <v>0.15189873417721519</v>
      </c>
      <c r="K2773" s="2">
        <f t="shared" si="1046"/>
        <v>0.84810126582278478</v>
      </c>
      <c r="L2773" s="2">
        <f t="shared" si="1047"/>
        <v>0</v>
      </c>
      <c r="M2773" s="2">
        <f t="shared" si="1048"/>
        <v>0</v>
      </c>
      <c r="N2773" s="66">
        <v>12</v>
      </c>
      <c r="O2773" s="66">
        <v>67</v>
      </c>
      <c r="P2773" s="66">
        <v>0</v>
      </c>
      <c r="Q2773" s="66">
        <v>0</v>
      </c>
      <c r="R2773" s="66">
        <v>0</v>
      </c>
      <c r="S2773" s="66">
        <v>0</v>
      </c>
      <c r="U2773" s="66">
        <v>0</v>
      </c>
      <c r="W2773" s="66">
        <f>IF(Notes!B$31=1,IF(BR2773&gt;0,BR2773-P2773-SUM(R2773:V2773)-SUM(X2773:AL2773),SUM(BS2773:BY2773)),SUM(BS2773:BY2773))</f>
        <v>0</v>
      </c>
      <c r="Y2773" s="66">
        <v>0</v>
      </c>
      <c r="AA2773" s="66">
        <v>0</v>
      </c>
      <c r="AN2773" s="7">
        <f>IF(Q2773&gt;0,RANK(Q2773,(N2773:P2773,Q2773:AE2773)),0)</f>
        <v>0</v>
      </c>
      <c r="AO2773" s="7">
        <f>IF(R2773&gt;0,RANK(R2773,(N2773:P2773,Q2773:AE2773)),0)</f>
        <v>0</v>
      </c>
      <c r="AP2773" s="7">
        <f>IF(T2773&gt;0,RANK(T2773,(N2773:P2773,Q2773:AE2773)),0)</f>
        <v>0</v>
      </c>
      <c r="AQ2773" s="7">
        <f>IF(S2773&gt;0,RANK(S2773,(N2773:P2773,Q2773:AE2773)),0)</f>
        <v>0</v>
      </c>
      <c r="AR2773" s="2">
        <f t="shared" si="1049"/>
        <v>0</v>
      </c>
      <c r="AS2773" s="2">
        <f t="shared" si="1050"/>
        <v>0</v>
      </c>
      <c r="AT2773" s="2">
        <f t="shared" si="1051"/>
        <v>0</v>
      </c>
      <c r="AU2773" s="2">
        <f t="shared" si="1052"/>
        <v>0</v>
      </c>
      <c r="AW2773" t="s">
        <v>2314</v>
      </c>
      <c r="AX2773" t="s">
        <v>3197</v>
      </c>
      <c r="AY2773">
        <v>11</v>
      </c>
      <c r="BA2773" s="119">
        <v>48</v>
      </c>
      <c r="BB2773" s="121">
        <v>301</v>
      </c>
      <c r="BC2773" s="125">
        <f t="shared" si="1043"/>
        <v>48301</v>
      </c>
      <c r="BE2773" s="7" t="s">
        <v>228</v>
      </c>
      <c r="BS2773" s="1">
        <v>0</v>
      </c>
    </row>
    <row r="2774" spans="1:71" hidden="1" outlineLevel="1">
      <c r="A2774" t="s">
        <v>2222</v>
      </c>
      <c r="B2774" t="s">
        <v>3197</v>
      </c>
      <c r="C2774" s="1">
        <f t="shared" si="1044"/>
        <v>97534</v>
      </c>
      <c r="D2774" s="7">
        <f>IF(N2774&gt;0, RANK(N2774,(N2774:P2774,Q2774:AE2774)),0)</f>
        <v>2</v>
      </c>
      <c r="E2774" s="7">
        <f>IF(O2774&gt;0,RANK(O2774,(N2774:P2774,Q2774:AE2774)),0)</f>
        <v>1</v>
      </c>
      <c r="F2774" s="7">
        <f>IF(P2774&gt;0,RANK(P2774,(N2774:P2774,Q2774:AE2774)),0)</f>
        <v>4</v>
      </c>
      <c r="G2774" s="1">
        <f t="shared" si="1053"/>
        <v>35818</v>
      </c>
      <c r="H2774" s="2">
        <f t="shared" si="1054"/>
        <v>0.36723604076527161</v>
      </c>
      <c r="I2774" s="2"/>
      <c r="J2774" s="2">
        <f t="shared" si="1045"/>
        <v>0.31256792503127112</v>
      </c>
      <c r="K2774" s="2">
        <f t="shared" si="1046"/>
        <v>0.67980396579654279</v>
      </c>
      <c r="L2774" s="2">
        <f t="shared" si="1047"/>
        <v>5.6390591998687636E-4</v>
      </c>
      <c r="M2774" s="2">
        <f t="shared" si="1048"/>
        <v>7.0642032521991607E-3</v>
      </c>
      <c r="N2774" s="66">
        <v>30486</v>
      </c>
      <c r="O2774" s="66">
        <v>66304</v>
      </c>
      <c r="P2774" s="66">
        <v>55</v>
      </c>
      <c r="Q2774" s="66">
        <v>644</v>
      </c>
      <c r="R2774" s="66">
        <v>2</v>
      </c>
      <c r="S2774" s="66">
        <v>30</v>
      </c>
      <c r="U2774" s="66">
        <v>1</v>
      </c>
      <c r="W2774" s="66">
        <f>IF(Notes!B$31=1,IF(BR2774&gt;0,BR2774-P2774-SUM(R2774:V2774)-SUM(X2774:AL2774),SUM(BS2774:BY2774)),SUM(BS2774:BY2774))</f>
        <v>0</v>
      </c>
      <c r="Y2774" s="66">
        <v>11</v>
      </c>
      <c r="AA2774" s="66">
        <v>1</v>
      </c>
      <c r="AN2774" s="7">
        <f>IF(Q2774&gt;0,RANK(Q2774,(N2774:P2774,Q2774:AE2774)),0)</f>
        <v>3</v>
      </c>
      <c r="AO2774" s="7">
        <f>IF(R2774&gt;0,RANK(R2774,(N2774:P2774,Q2774:AE2774)),0)</f>
        <v>7</v>
      </c>
      <c r="AP2774" s="7">
        <f>IF(T2774&gt;0,RANK(T2774,(N2774:P2774,Q2774:AE2774)),0)</f>
        <v>0</v>
      </c>
      <c r="AQ2774" s="7">
        <f>IF(S2774&gt;0,RANK(S2774,(N2774:P2774,Q2774:AE2774)),0)</f>
        <v>5</v>
      </c>
      <c r="AR2774" s="2">
        <f t="shared" si="1049"/>
        <v>6.60282568130088E-3</v>
      </c>
      <c r="AS2774" s="2">
        <f t="shared" si="1050"/>
        <v>2.0505669817704595E-5</v>
      </c>
      <c r="AT2774" s="2">
        <f t="shared" si="1051"/>
        <v>0</v>
      </c>
      <c r="AU2774" s="2">
        <f t="shared" si="1052"/>
        <v>3.0758504726556893E-4</v>
      </c>
      <c r="AW2774" t="s">
        <v>2222</v>
      </c>
      <c r="AX2774" t="s">
        <v>3197</v>
      </c>
      <c r="AY2774">
        <v>19</v>
      </c>
      <c r="BA2774" s="119">
        <v>48</v>
      </c>
      <c r="BB2774" s="121">
        <v>303</v>
      </c>
      <c r="BC2774" s="125">
        <f t="shared" si="1043"/>
        <v>48303</v>
      </c>
      <c r="BE2774" s="7" t="s">
        <v>228</v>
      </c>
      <c r="BS2774" s="1">
        <v>0</v>
      </c>
    </row>
    <row r="2775" spans="1:71" hidden="1" outlineLevel="1">
      <c r="A2775" t="s">
        <v>2995</v>
      </c>
      <c r="B2775" t="s">
        <v>3197</v>
      </c>
      <c r="C2775" s="1">
        <f t="shared" si="1044"/>
        <v>2116</v>
      </c>
      <c r="D2775" s="7">
        <f>IF(N2775&gt;0, RANK(N2775,(N2775:P2775,Q2775:AE2775)),0)</f>
        <v>2</v>
      </c>
      <c r="E2775" s="7">
        <f>IF(O2775&gt;0,RANK(O2775,(N2775:P2775,Q2775:AE2775)),0)</f>
        <v>1</v>
      </c>
      <c r="F2775" s="7">
        <f>IF(P2775&gt;0,RANK(P2775,(N2775:P2775,Q2775:AE2775)),0)</f>
        <v>0</v>
      </c>
      <c r="G2775" s="1">
        <f t="shared" si="1053"/>
        <v>846</v>
      </c>
      <c r="H2775" s="2">
        <f t="shared" si="1054"/>
        <v>0.39981096408317579</v>
      </c>
      <c r="I2775" s="2"/>
      <c r="J2775" s="2">
        <f t="shared" si="1045"/>
        <v>0.29631379962192816</v>
      </c>
      <c r="K2775" s="2">
        <f t="shared" si="1046"/>
        <v>0.69612476370510401</v>
      </c>
      <c r="L2775" s="2">
        <f t="shared" si="1047"/>
        <v>0</v>
      </c>
      <c r="M2775" s="2">
        <f t="shared" si="1048"/>
        <v>7.5614366729678251E-3</v>
      </c>
      <c r="N2775" s="66">
        <v>627</v>
      </c>
      <c r="O2775" s="66">
        <v>1473</v>
      </c>
      <c r="P2775" s="66">
        <v>0</v>
      </c>
      <c r="Q2775" s="66">
        <v>16</v>
      </c>
      <c r="R2775" s="66">
        <v>0</v>
      </c>
      <c r="S2775" s="66">
        <v>0</v>
      </c>
      <c r="U2775" s="66">
        <v>0</v>
      </c>
      <c r="W2775" s="66">
        <f>IF(Notes!B$31=1,IF(BR2775&gt;0,BR2775-P2775-SUM(R2775:V2775)-SUM(X2775:AL2775),SUM(BS2775:BY2775)),SUM(BS2775:BY2775))</f>
        <v>0</v>
      </c>
      <c r="Y2775" s="66">
        <v>0</v>
      </c>
      <c r="AA2775" s="66">
        <v>0</v>
      </c>
      <c r="AN2775" s="7">
        <f>IF(Q2775&gt;0,RANK(Q2775,(N2775:P2775,Q2775:AE2775)),0)</f>
        <v>3</v>
      </c>
      <c r="AO2775" s="7">
        <f>IF(R2775&gt;0,RANK(R2775,(N2775:P2775,Q2775:AE2775)),0)</f>
        <v>0</v>
      </c>
      <c r="AP2775" s="7">
        <f>IF(T2775&gt;0,RANK(T2775,(N2775:P2775,Q2775:AE2775)),0)</f>
        <v>0</v>
      </c>
      <c r="AQ2775" s="7">
        <f>IF(S2775&gt;0,RANK(S2775,(N2775:P2775,Q2775:AE2775)),0)</f>
        <v>0</v>
      </c>
      <c r="AR2775" s="2">
        <f t="shared" si="1049"/>
        <v>7.5614366729678641E-3</v>
      </c>
      <c r="AS2775" s="2">
        <f t="shared" si="1050"/>
        <v>0</v>
      </c>
      <c r="AT2775" s="2">
        <f t="shared" si="1051"/>
        <v>0</v>
      </c>
      <c r="AU2775" s="2">
        <f t="shared" si="1052"/>
        <v>0</v>
      </c>
      <c r="AW2775" t="s">
        <v>2995</v>
      </c>
      <c r="AX2775" t="s">
        <v>3197</v>
      </c>
      <c r="AY2775">
        <v>19</v>
      </c>
      <c r="BA2775" s="119">
        <v>48</v>
      </c>
      <c r="BB2775" s="121">
        <v>305</v>
      </c>
      <c r="BC2775" s="125">
        <f t="shared" si="1043"/>
        <v>48305</v>
      </c>
      <c r="BE2775" s="7" t="s">
        <v>228</v>
      </c>
      <c r="BS2775" s="1">
        <v>0</v>
      </c>
    </row>
    <row r="2776" spans="1:71" hidden="1" outlineLevel="1">
      <c r="A2776" t="s">
        <v>2935</v>
      </c>
      <c r="B2776" t="s">
        <v>3197</v>
      </c>
      <c r="C2776" s="1">
        <f t="shared" si="1044"/>
        <v>3010</v>
      </c>
      <c r="D2776" s="7">
        <f>IF(N2776&gt;0, RANK(N2776,(N2776:P2776,Q2776:AE2776)),0)</f>
        <v>2</v>
      </c>
      <c r="E2776" s="7">
        <f>IF(O2776&gt;0,RANK(O2776,(N2776:P2776,Q2776:AE2776)),0)</f>
        <v>1</v>
      </c>
      <c r="F2776" s="7">
        <f>IF(P2776&gt;0,RANK(P2776,(N2776:P2776,Q2776:AE2776)),0)</f>
        <v>0</v>
      </c>
      <c r="G2776" s="1">
        <f t="shared" si="1053"/>
        <v>1535</v>
      </c>
      <c r="H2776" s="2">
        <f t="shared" si="1054"/>
        <v>0.50996677740863783</v>
      </c>
      <c r="I2776" s="2"/>
      <c r="J2776" s="2">
        <f t="shared" si="1045"/>
        <v>0.24186046511627907</v>
      </c>
      <c r="K2776" s="2">
        <f t="shared" si="1046"/>
        <v>0.75182724252491695</v>
      </c>
      <c r="L2776" s="2">
        <f t="shared" si="1047"/>
        <v>0</v>
      </c>
      <c r="M2776" s="2">
        <f t="shared" si="1048"/>
        <v>6.3122923588040392E-3</v>
      </c>
      <c r="N2776" s="66">
        <v>728</v>
      </c>
      <c r="O2776" s="66">
        <v>2263</v>
      </c>
      <c r="P2776" s="66">
        <v>0</v>
      </c>
      <c r="Q2776" s="66">
        <v>19</v>
      </c>
      <c r="R2776" s="66">
        <v>0</v>
      </c>
      <c r="S2776" s="66">
        <v>0</v>
      </c>
      <c r="U2776" s="66">
        <v>0</v>
      </c>
      <c r="W2776" s="66">
        <f>IF(Notes!B$31=1,IF(BR2776&gt;0,BR2776-P2776-SUM(R2776:V2776)-SUM(X2776:AL2776),SUM(BS2776:BY2776)),SUM(BS2776:BY2776))</f>
        <v>0</v>
      </c>
      <c r="Y2776" s="66">
        <v>0</v>
      </c>
      <c r="AA2776" s="66">
        <v>0</v>
      </c>
      <c r="AN2776" s="7">
        <f>IF(Q2776&gt;0,RANK(Q2776,(N2776:P2776,Q2776:AE2776)),0)</f>
        <v>3</v>
      </c>
      <c r="AO2776" s="7">
        <f>IF(R2776&gt;0,RANK(R2776,(N2776:P2776,Q2776:AE2776)),0)</f>
        <v>0</v>
      </c>
      <c r="AP2776" s="7">
        <f>IF(T2776&gt;0,RANK(T2776,(N2776:P2776,Q2776:AE2776)),0)</f>
        <v>0</v>
      </c>
      <c r="AQ2776" s="7">
        <f>IF(S2776&gt;0,RANK(S2776,(N2776:P2776,Q2776:AE2776)),0)</f>
        <v>0</v>
      </c>
      <c r="AR2776" s="2">
        <f t="shared" si="1049"/>
        <v>6.3122923588039871E-3</v>
      </c>
      <c r="AS2776" s="2">
        <f t="shared" si="1050"/>
        <v>0</v>
      </c>
      <c r="AT2776" s="2">
        <f t="shared" si="1051"/>
        <v>0</v>
      </c>
      <c r="AU2776" s="2">
        <f t="shared" si="1052"/>
        <v>0</v>
      </c>
      <c r="AW2776" t="s">
        <v>2935</v>
      </c>
      <c r="AX2776" t="s">
        <v>3197</v>
      </c>
      <c r="AY2776">
        <v>11</v>
      </c>
      <c r="BA2776" s="119">
        <v>48</v>
      </c>
      <c r="BB2776" s="121">
        <v>307</v>
      </c>
      <c r="BC2776" s="125">
        <f t="shared" si="1043"/>
        <v>48307</v>
      </c>
      <c r="BE2776" s="7" t="s">
        <v>228</v>
      </c>
      <c r="BS2776" s="1">
        <v>0</v>
      </c>
    </row>
    <row r="2777" spans="1:71" hidden="1" outlineLevel="1">
      <c r="A2777" t="s">
        <v>3275</v>
      </c>
      <c r="B2777" t="s">
        <v>3197</v>
      </c>
      <c r="C2777" s="1">
        <f t="shared" si="1044"/>
        <v>79674</v>
      </c>
      <c r="D2777" s="7">
        <f>IF(N2777&gt;0, RANK(N2777,(N2777:P2777,Q2777:AE2777)),0)</f>
        <v>2</v>
      </c>
      <c r="E2777" s="7">
        <f>IF(O2777&gt;0,RANK(O2777,(N2777:P2777,Q2777:AE2777)),0)</f>
        <v>1</v>
      </c>
      <c r="F2777" s="7">
        <f>IF(P2777&gt;0,RANK(P2777,(N2777:P2777,Q2777:AE2777)),0)</f>
        <v>5</v>
      </c>
      <c r="G2777" s="1">
        <f t="shared" si="1053"/>
        <v>19046</v>
      </c>
      <c r="H2777" s="2">
        <f t="shared" si="1054"/>
        <v>0.23904912518512941</v>
      </c>
      <c r="I2777" s="2"/>
      <c r="J2777" s="2">
        <f t="shared" si="1045"/>
        <v>0.37650927529683459</v>
      </c>
      <c r="K2777" s="2">
        <f t="shared" si="1046"/>
        <v>0.61555840048196397</v>
      </c>
      <c r="L2777" s="2">
        <f t="shared" si="1047"/>
        <v>6.52659587820368E-4</v>
      </c>
      <c r="M2777" s="2">
        <f t="shared" si="1048"/>
        <v>7.2796646333810134E-3</v>
      </c>
      <c r="N2777" s="66">
        <v>29998</v>
      </c>
      <c r="O2777" s="66">
        <v>49044</v>
      </c>
      <c r="P2777" s="66">
        <v>52</v>
      </c>
      <c r="Q2777" s="66">
        <v>492</v>
      </c>
      <c r="R2777" s="66">
        <v>4</v>
      </c>
      <c r="S2777" s="66">
        <v>69</v>
      </c>
      <c r="U2777" s="66">
        <v>6</v>
      </c>
      <c r="W2777" s="66">
        <f>IF(Notes!B$31=1,IF(BR2777&gt;0,BR2777-P2777-SUM(R2777:V2777)-SUM(X2777:AL2777),SUM(BS2777:BY2777)),SUM(BS2777:BY2777))</f>
        <v>0</v>
      </c>
      <c r="Y2777" s="66">
        <v>9</v>
      </c>
      <c r="AA2777" s="66">
        <v>0</v>
      </c>
      <c r="AN2777" s="7">
        <f>IF(Q2777&gt;0,RANK(Q2777,(N2777:P2777,Q2777:AE2777)),0)</f>
        <v>3</v>
      </c>
      <c r="AO2777" s="7">
        <f>IF(R2777&gt;0,RANK(R2777,(N2777:P2777,Q2777:AE2777)),0)</f>
        <v>8</v>
      </c>
      <c r="AP2777" s="7">
        <f>IF(T2777&gt;0,RANK(T2777,(N2777:P2777,Q2777:AE2777)),0)</f>
        <v>0</v>
      </c>
      <c r="AQ2777" s="7">
        <f>IF(S2777&gt;0,RANK(S2777,(N2777:P2777,Q2777:AE2777)),0)</f>
        <v>4</v>
      </c>
      <c r="AR2777" s="2">
        <f t="shared" si="1049"/>
        <v>6.1751637924542507E-3</v>
      </c>
      <c r="AS2777" s="2">
        <f t="shared" si="1050"/>
        <v>5.0204583678489847E-5</v>
      </c>
      <c r="AT2777" s="2">
        <f t="shared" si="1051"/>
        <v>0</v>
      </c>
      <c r="AU2777" s="2">
        <f t="shared" si="1052"/>
        <v>8.660290684539498E-4</v>
      </c>
      <c r="AW2777" t="s">
        <v>3275</v>
      </c>
      <c r="AX2777" t="s">
        <v>3197</v>
      </c>
      <c r="AY2777">
        <v>17</v>
      </c>
      <c r="BA2777" s="119">
        <v>48</v>
      </c>
      <c r="BB2777" s="121">
        <v>309</v>
      </c>
      <c r="BC2777" s="125">
        <f t="shared" si="1043"/>
        <v>48309</v>
      </c>
      <c r="BE2777" s="7" t="s">
        <v>228</v>
      </c>
      <c r="BS2777" s="1">
        <v>0</v>
      </c>
    </row>
    <row r="2778" spans="1:71" hidden="1" outlineLevel="1">
      <c r="A2778" t="s">
        <v>1176</v>
      </c>
      <c r="B2778" t="s">
        <v>3197</v>
      </c>
      <c r="C2778" s="1">
        <f t="shared" si="1044"/>
        <v>537</v>
      </c>
      <c r="D2778" s="7">
        <f>IF(N2778&gt;0, RANK(N2778,(N2778:P2778,Q2778:AE2778)),0)</f>
        <v>2</v>
      </c>
      <c r="E2778" s="7">
        <f>IF(O2778&gt;0,RANK(O2778,(N2778:P2778,Q2778:AE2778)),0)</f>
        <v>1</v>
      </c>
      <c r="F2778" s="7">
        <f>IF(P2778&gt;0,RANK(P2778,(N2778:P2778,Q2778:AE2778)),0)</f>
        <v>0</v>
      </c>
      <c r="G2778" s="1">
        <f t="shared" si="1053"/>
        <v>268</v>
      </c>
      <c r="H2778" s="2">
        <f t="shared" si="1054"/>
        <v>0.49906890130353815</v>
      </c>
      <c r="I2778" s="2"/>
      <c r="J2778" s="2">
        <f t="shared" si="1045"/>
        <v>0.24581005586592178</v>
      </c>
      <c r="K2778" s="2">
        <f t="shared" si="1046"/>
        <v>0.74487895716945995</v>
      </c>
      <c r="L2778" s="2">
        <f t="shared" si="1047"/>
        <v>0</v>
      </c>
      <c r="M2778" s="2">
        <f t="shared" si="1048"/>
        <v>9.3109869646182952E-3</v>
      </c>
      <c r="N2778" s="66">
        <v>132</v>
      </c>
      <c r="O2778" s="66">
        <v>400</v>
      </c>
      <c r="P2778" s="66">
        <v>0</v>
      </c>
      <c r="Q2778" s="66">
        <v>5</v>
      </c>
      <c r="R2778" s="66">
        <v>0</v>
      </c>
      <c r="S2778" s="66">
        <v>0</v>
      </c>
      <c r="U2778" s="66">
        <v>0</v>
      </c>
      <c r="W2778" s="66">
        <f>IF(Notes!B$31=1,IF(BR2778&gt;0,BR2778-P2778-SUM(R2778:V2778)-SUM(X2778:AL2778),SUM(BS2778:BY2778)),SUM(BS2778:BY2778))</f>
        <v>0</v>
      </c>
      <c r="Y2778" s="66">
        <v>0</v>
      </c>
      <c r="AA2778" s="66">
        <v>0</v>
      </c>
      <c r="AN2778" s="7">
        <f>IF(Q2778&gt;0,RANK(Q2778,(N2778:P2778,Q2778:AE2778)),0)</f>
        <v>3</v>
      </c>
      <c r="AO2778" s="7">
        <f>IF(R2778&gt;0,RANK(R2778,(N2778:P2778,Q2778:AE2778)),0)</f>
        <v>0</v>
      </c>
      <c r="AP2778" s="7">
        <f>IF(T2778&gt;0,RANK(T2778,(N2778:P2778,Q2778:AE2778)),0)</f>
        <v>0</v>
      </c>
      <c r="AQ2778" s="7">
        <f>IF(S2778&gt;0,RANK(S2778,(N2778:P2778,Q2778:AE2778)),0)</f>
        <v>0</v>
      </c>
      <c r="AR2778" s="2">
        <f t="shared" si="1049"/>
        <v>9.3109869646182501E-3</v>
      </c>
      <c r="AS2778" s="2">
        <f t="shared" si="1050"/>
        <v>0</v>
      </c>
      <c r="AT2778" s="2">
        <f t="shared" si="1051"/>
        <v>0</v>
      </c>
      <c r="AU2778" s="2">
        <f t="shared" si="1052"/>
        <v>0</v>
      </c>
      <c r="AW2778" t="s">
        <v>1176</v>
      </c>
      <c r="AX2778" t="s">
        <v>3197</v>
      </c>
      <c r="AY2778">
        <v>28</v>
      </c>
      <c r="BA2778" s="119">
        <v>48</v>
      </c>
      <c r="BB2778" s="121">
        <v>311</v>
      </c>
      <c r="BC2778" s="125">
        <f t="shared" si="1043"/>
        <v>48311</v>
      </c>
      <c r="BE2778" s="7" t="s">
        <v>228</v>
      </c>
      <c r="BS2778" s="1">
        <v>0</v>
      </c>
    </row>
    <row r="2779" spans="1:71" hidden="1" outlineLevel="1">
      <c r="A2779" t="s">
        <v>1872</v>
      </c>
      <c r="B2779" t="s">
        <v>3197</v>
      </c>
      <c r="C2779" s="1">
        <f t="shared" si="1044"/>
        <v>4074</v>
      </c>
      <c r="D2779" s="7">
        <f>IF(N2779&gt;0, RANK(N2779,(N2779:P2779,Q2779:AE2779)),0)</f>
        <v>2</v>
      </c>
      <c r="E2779" s="7">
        <f>IF(O2779&gt;0,RANK(O2779,(N2779:P2779,Q2779:AE2779)),0)</f>
        <v>1</v>
      </c>
      <c r="F2779" s="7">
        <f>IF(P2779&gt;0,RANK(P2779,(N2779:P2779,Q2779:AE2779)),0)</f>
        <v>5</v>
      </c>
      <c r="G2779" s="1">
        <f t="shared" si="1053"/>
        <v>1745</v>
      </c>
      <c r="H2779" s="2">
        <f t="shared" si="1054"/>
        <v>0.42832596956308294</v>
      </c>
      <c r="I2779" s="2"/>
      <c r="J2779" s="2">
        <f t="shared" si="1045"/>
        <v>0.2812960235640648</v>
      </c>
      <c r="K2779" s="2">
        <f t="shared" si="1046"/>
        <v>0.7096219931271478</v>
      </c>
      <c r="L2779" s="2">
        <f t="shared" si="1047"/>
        <v>1.2272950417280314E-3</v>
      </c>
      <c r="M2779" s="2">
        <f t="shared" si="1048"/>
        <v>7.8546882670593697E-3</v>
      </c>
      <c r="N2779" s="66">
        <v>1146</v>
      </c>
      <c r="O2779" s="66">
        <v>2891</v>
      </c>
      <c r="P2779" s="66">
        <v>5</v>
      </c>
      <c r="Q2779" s="66">
        <v>23</v>
      </c>
      <c r="R2779" s="66">
        <v>1</v>
      </c>
      <c r="S2779" s="66">
        <v>6</v>
      </c>
      <c r="U2779" s="66">
        <v>0</v>
      </c>
      <c r="W2779" s="66">
        <f>IF(Notes!B$31=1,IF(BR2779&gt;0,BR2779-P2779-SUM(R2779:V2779)-SUM(X2779:AL2779),SUM(BS2779:BY2779)),SUM(BS2779:BY2779))</f>
        <v>0</v>
      </c>
      <c r="Y2779" s="66">
        <v>1</v>
      </c>
      <c r="AA2779" s="66">
        <v>1</v>
      </c>
      <c r="AN2779" s="7">
        <f>IF(Q2779&gt;0,RANK(Q2779,(N2779:P2779,Q2779:AE2779)),0)</f>
        <v>3</v>
      </c>
      <c r="AO2779" s="7">
        <f>IF(R2779&gt;0,RANK(R2779,(N2779:P2779,Q2779:AE2779)),0)</f>
        <v>6</v>
      </c>
      <c r="AP2779" s="7">
        <f>IF(T2779&gt;0,RANK(T2779,(N2779:P2779,Q2779:AE2779)),0)</f>
        <v>0</v>
      </c>
      <c r="AQ2779" s="7">
        <f>IF(S2779&gt;0,RANK(S2779,(N2779:P2779,Q2779:AE2779)),0)</f>
        <v>4</v>
      </c>
      <c r="AR2779" s="2">
        <f t="shared" si="1049"/>
        <v>5.6455571919489444E-3</v>
      </c>
      <c r="AS2779" s="2">
        <f t="shared" si="1050"/>
        <v>2.4545900834560628E-4</v>
      </c>
      <c r="AT2779" s="2">
        <f t="shared" si="1051"/>
        <v>0</v>
      </c>
      <c r="AU2779" s="2">
        <f t="shared" si="1052"/>
        <v>1.4727540500736377E-3</v>
      </c>
      <c r="AW2779" t="s">
        <v>1872</v>
      </c>
      <c r="AX2779" t="s">
        <v>3197</v>
      </c>
      <c r="AY2779">
        <v>17</v>
      </c>
      <c r="BA2779" s="119">
        <v>48</v>
      </c>
      <c r="BB2779" s="121">
        <v>313</v>
      </c>
      <c r="BC2779" s="125">
        <f t="shared" si="1043"/>
        <v>48313</v>
      </c>
      <c r="BE2779" s="7" t="s">
        <v>228</v>
      </c>
      <c r="BS2779" s="1">
        <v>0</v>
      </c>
    </row>
    <row r="2780" spans="1:71" hidden="1" outlineLevel="1">
      <c r="A2780" t="s">
        <v>3367</v>
      </c>
      <c r="B2780" t="s">
        <v>3197</v>
      </c>
      <c r="C2780" s="1">
        <f t="shared" si="1044"/>
        <v>4252</v>
      </c>
      <c r="D2780" s="7">
        <f>IF(N2780&gt;0, RANK(N2780,(N2780:P2780,Q2780:AE2780)),0)</f>
        <v>2</v>
      </c>
      <c r="E2780" s="7">
        <f>IF(O2780&gt;0,RANK(O2780,(N2780:P2780,Q2780:AE2780)),0)</f>
        <v>1</v>
      </c>
      <c r="F2780" s="7">
        <f>IF(P2780&gt;0,RANK(P2780,(N2780:P2780,Q2780:AE2780)),0)</f>
        <v>5</v>
      </c>
      <c r="G2780" s="1">
        <f t="shared" si="1053"/>
        <v>923</v>
      </c>
      <c r="H2780" s="2">
        <f t="shared" si="1054"/>
        <v>0.21707431796801505</v>
      </c>
      <c r="I2780" s="2"/>
      <c r="J2780" s="2">
        <f t="shared" si="1045"/>
        <v>0.38664158043273755</v>
      </c>
      <c r="K2780" s="2">
        <f t="shared" si="1046"/>
        <v>0.60371589840075257</v>
      </c>
      <c r="L2780" s="2">
        <f t="shared" si="1047"/>
        <v>7.0555032925682037E-4</v>
      </c>
      <c r="M2780" s="2">
        <f t="shared" si="1048"/>
        <v>8.9369708372530558E-3</v>
      </c>
      <c r="N2780" s="66">
        <v>1644</v>
      </c>
      <c r="O2780" s="66">
        <v>2567</v>
      </c>
      <c r="P2780" s="66">
        <v>3</v>
      </c>
      <c r="Q2780" s="66">
        <v>27</v>
      </c>
      <c r="R2780" s="66">
        <v>0</v>
      </c>
      <c r="S2780" s="66">
        <v>11</v>
      </c>
      <c r="U2780" s="66">
        <v>0</v>
      </c>
      <c r="W2780" s="66">
        <f>IF(Notes!B$31=1,IF(BR2780&gt;0,BR2780-P2780-SUM(R2780:V2780)-SUM(X2780:AL2780),SUM(BS2780:BY2780)),SUM(BS2780:BY2780))</f>
        <v>0</v>
      </c>
      <c r="Y2780" s="66">
        <v>0</v>
      </c>
      <c r="AA2780" s="66">
        <v>0</v>
      </c>
      <c r="AN2780" s="7">
        <f>IF(Q2780&gt;0,RANK(Q2780,(N2780:P2780,Q2780:AE2780)),0)</f>
        <v>3</v>
      </c>
      <c r="AO2780" s="7">
        <f>IF(R2780&gt;0,RANK(R2780,(N2780:P2780,Q2780:AE2780)),0)</f>
        <v>0</v>
      </c>
      <c r="AP2780" s="7">
        <f>IF(T2780&gt;0,RANK(T2780,(N2780:P2780,Q2780:AE2780)),0)</f>
        <v>0</v>
      </c>
      <c r="AQ2780" s="7">
        <f>IF(S2780&gt;0,RANK(S2780,(N2780:P2780,Q2780:AE2780)),0)</f>
        <v>4</v>
      </c>
      <c r="AR2780" s="2">
        <f t="shared" si="1049"/>
        <v>6.3499529633113828E-3</v>
      </c>
      <c r="AS2780" s="2">
        <f t="shared" si="1050"/>
        <v>0</v>
      </c>
      <c r="AT2780" s="2">
        <f t="shared" si="1051"/>
        <v>0</v>
      </c>
      <c r="AU2780" s="2">
        <f t="shared" si="1052"/>
        <v>2.5870178739416747E-3</v>
      </c>
      <c r="AW2780" t="s">
        <v>3367</v>
      </c>
      <c r="AX2780" t="s">
        <v>3197</v>
      </c>
      <c r="AY2780">
        <v>1</v>
      </c>
      <c r="BA2780" s="119">
        <v>48</v>
      </c>
      <c r="BB2780" s="121">
        <v>315</v>
      </c>
      <c r="BC2780" s="125">
        <f t="shared" si="1043"/>
        <v>48315</v>
      </c>
      <c r="BE2780" s="7" t="s">
        <v>228</v>
      </c>
      <c r="BS2780" s="1">
        <v>0</v>
      </c>
    </row>
    <row r="2781" spans="1:71" hidden="1" outlineLevel="1">
      <c r="A2781" t="s">
        <v>2053</v>
      </c>
      <c r="B2781" t="s">
        <v>3197</v>
      </c>
      <c r="C2781" s="1">
        <f t="shared" si="1044"/>
        <v>1715</v>
      </c>
      <c r="D2781" s="7">
        <f>IF(N2781&gt;0, RANK(N2781,(N2781:P2781,Q2781:AE2781)),0)</f>
        <v>2</v>
      </c>
      <c r="E2781" s="7">
        <f>IF(O2781&gt;0,RANK(O2781,(N2781:P2781,Q2781:AE2781)),0)</f>
        <v>1</v>
      </c>
      <c r="F2781" s="7">
        <f>IF(P2781&gt;0,RANK(P2781,(N2781:P2781,Q2781:AE2781)),0)</f>
        <v>0</v>
      </c>
      <c r="G2781" s="1">
        <f t="shared" si="1053"/>
        <v>1075</v>
      </c>
      <c r="H2781" s="2">
        <f t="shared" si="1054"/>
        <v>0.62682215743440228</v>
      </c>
      <c r="I2781" s="2"/>
      <c r="J2781" s="2">
        <f t="shared" si="1045"/>
        <v>0.18309037900874636</v>
      </c>
      <c r="K2781" s="2">
        <f t="shared" si="1046"/>
        <v>0.80991253644314865</v>
      </c>
      <c r="L2781" s="2">
        <f t="shared" si="1047"/>
        <v>0</v>
      </c>
      <c r="M2781" s="2">
        <f t="shared" si="1048"/>
        <v>6.9970845481049926E-3</v>
      </c>
      <c r="N2781" s="66">
        <v>314</v>
      </c>
      <c r="O2781" s="66">
        <v>1389</v>
      </c>
      <c r="P2781" s="66">
        <v>0</v>
      </c>
      <c r="Q2781" s="66">
        <v>12</v>
      </c>
      <c r="R2781" s="66">
        <v>0</v>
      </c>
      <c r="S2781" s="66">
        <v>0</v>
      </c>
      <c r="U2781" s="66">
        <v>0</v>
      </c>
      <c r="W2781" s="66">
        <f>IF(Notes!B$31=1,IF(BR2781&gt;0,BR2781-P2781-SUM(R2781:V2781)-SUM(X2781:AL2781),SUM(BS2781:BY2781)),SUM(BS2781:BY2781))</f>
        <v>0</v>
      </c>
      <c r="Y2781" s="66">
        <v>0</v>
      </c>
      <c r="AA2781" s="66">
        <v>0</v>
      </c>
      <c r="AN2781" s="7">
        <f>IF(Q2781&gt;0,RANK(Q2781,(N2781:P2781,Q2781:AE2781)),0)</f>
        <v>3</v>
      </c>
      <c r="AO2781" s="7">
        <f>IF(R2781&gt;0,RANK(R2781,(N2781:P2781,Q2781:AE2781)),0)</f>
        <v>0</v>
      </c>
      <c r="AP2781" s="7">
        <f>IF(T2781&gt;0,RANK(T2781,(N2781:P2781,Q2781:AE2781)),0)</f>
        <v>0</v>
      </c>
      <c r="AQ2781" s="7">
        <f>IF(S2781&gt;0,RANK(S2781,(N2781:P2781,Q2781:AE2781)),0)</f>
        <v>0</v>
      </c>
      <c r="AR2781" s="2">
        <f t="shared" si="1049"/>
        <v>6.9970845481049562E-3</v>
      </c>
      <c r="AS2781" s="2">
        <f t="shared" si="1050"/>
        <v>0</v>
      </c>
      <c r="AT2781" s="2">
        <f t="shared" si="1051"/>
        <v>0</v>
      </c>
      <c r="AU2781" s="2">
        <f t="shared" si="1052"/>
        <v>0</v>
      </c>
      <c r="AW2781" t="s">
        <v>2053</v>
      </c>
      <c r="AX2781" t="s">
        <v>3197</v>
      </c>
      <c r="AY2781">
        <v>11</v>
      </c>
      <c r="BA2781" s="119">
        <v>48</v>
      </c>
      <c r="BB2781" s="121">
        <v>317</v>
      </c>
      <c r="BC2781" s="125">
        <f t="shared" si="1043"/>
        <v>48317</v>
      </c>
      <c r="BE2781" s="7" t="s">
        <v>228</v>
      </c>
      <c r="BS2781" s="1">
        <v>0</v>
      </c>
    </row>
    <row r="2782" spans="1:71" hidden="1" outlineLevel="1">
      <c r="A2782" t="s">
        <v>1450</v>
      </c>
      <c r="B2782" t="s">
        <v>3197</v>
      </c>
      <c r="C2782" s="1">
        <f t="shared" si="1044"/>
        <v>2121</v>
      </c>
      <c r="D2782" s="7">
        <f>IF(N2782&gt;0, RANK(N2782,(N2782:P2782,Q2782:AE2782)),0)</f>
        <v>2</v>
      </c>
      <c r="E2782" s="7">
        <f>IF(O2782&gt;0,RANK(O2782,(N2782:P2782,Q2782:AE2782)),0)</f>
        <v>1</v>
      </c>
      <c r="F2782" s="7">
        <f>IF(P2782&gt;0,RANK(P2782,(N2782:P2782,Q2782:AE2782)),0)</f>
        <v>0</v>
      </c>
      <c r="G2782" s="1">
        <f t="shared" si="1053"/>
        <v>998</v>
      </c>
      <c r="H2782" s="2">
        <f t="shared" si="1054"/>
        <v>0.47053276756247053</v>
      </c>
      <c r="I2782" s="2"/>
      <c r="J2782" s="2">
        <f t="shared" si="1045"/>
        <v>0.25742574257425743</v>
      </c>
      <c r="K2782" s="2">
        <f t="shared" si="1046"/>
        <v>0.72795851013672797</v>
      </c>
      <c r="L2782" s="2">
        <f t="shared" si="1047"/>
        <v>0</v>
      </c>
      <c r="M2782" s="2">
        <f t="shared" si="1048"/>
        <v>1.4615747289014602E-2</v>
      </c>
      <c r="N2782" s="66">
        <v>546</v>
      </c>
      <c r="O2782" s="66">
        <v>1544</v>
      </c>
      <c r="P2782" s="66">
        <v>0</v>
      </c>
      <c r="Q2782" s="66">
        <v>28</v>
      </c>
      <c r="R2782" s="66">
        <v>0</v>
      </c>
      <c r="S2782" s="66">
        <v>2</v>
      </c>
      <c r="U2782" s="66">
        <v>0</v>
      </c>
      <c r="W2782" s="66">
        <f>IF(Notes!B$31=1,IF(BR2782&gt;0,BR2782-P2782-SUM(R2782:V2782)-SUM(X2782:AL2782),SUM(BS2782:BY2782)),SUM(BS2782:BY2782))</f>
        <v>0</v>
      </c>
      <c r="Y2782" s="66">
        <v>1</v>
      </c>
      <c r="AA2782" s="66">
        <v>0</v>
      </c>
      <c r="AN2782" s="7">
        <f>IF(Q2782&gt;0,RANK(Q2782,(N2782:P2782,Q2782:AE2782)),0)</f>
        <v>3</v>
      </c>
      <c r="AO2782" s="7">
        <f>IF(R2782&gt;0,RANK(R2782,(N2782:P2782,Q2782:AE2782)),0)</f>
        <v>0</v>
      </c>
      <c r="AP2782" s="7">
        <f>IF(T2782&gt;0,RANK(T2782,(N2782:P2782,Q2782:AE2782)),0)</f>
        <v>0</v>
      </c>
      <c r="AQ2782" s="7">
        <f>IF(S2782&gt;0,RANK(S2782,(N2782:P2782,Q2782:AE2782)),0)</f>
        <v>4</v>
      </c>
      <c r="AR2782" s="2">
        <f t="shared" si="1049"/>
        <v>1.3201320132013201E-2</v>
      </c>
      <c r="AS2782" s="2">
        <f t="shared" si="1050"/>
        <v>0</v>
      </c>
      <c r="AT2782" s="2">
        <f t="shared" si="1051"/>
        <v>0</v>
      </c>
      <c r="AU2782" s="2">
        <f t="shared" si="1052"/>
        <v>9.4295143800094295E-4</v>
      </c>
      <c r="AW2782" t="s">
        <v>1450</v>
      </c>
      <c r="AX2782" t="s">
        <v>3197</v>
      </c>
      <c r="AY2782">
        <v>11</v>
      </c>
      <c r="BA2782" s="119">
        <v>48</v>
      </c>
      <c r="BB2782" s="121">
        <v>319</v>
      </c>
      <c r="BC2782" s="125">
        <f t="shared" si="1043"/>
        <v>48319</v>
      </c>
      <c r="BE2782" s="7" t="s">
        <v>228</v>
      </c>
      <c r="BS2782" s="1">
        <v>0</v>
      </c>
    </row>
    <row r="2783" spans="1:71" hidden="1" outlineLevel="1">
      <c r="A2783" t="s">
        <v>1253</v>
      </c>
      <c r="B2783" t="s">
        <v>3197</v>
      </c>
      <c r="C2783" s="1">
        <f t="shared" si="1044"/>
        <v>12373</v>
      </c>
      <c r="D2783" s="7">
        <f>IF(N2783&gt;0, RANK(N2783,(N2783:P2783,Q2783:AE2783)),0)</f>
        <v>2</v>
      </c>
      <c r="E2783" s="7">
        <f>IF(O2783&gt;0,RANK(O2783,(N2783:P2783,Q2783:AE2783)),0)</f>
        <v>1</v>
      </c>
      <c r="F2783" s="7">
        <f>IF(P2783&gt;0,RANK(P2783,(N2783:P2783,Q2783:AE2783)),0)</f>
        <v>5</v>
      </c>
      <c r="G2783" s="1">
        <f t="shared" si="1053"/>
        <v>3395</v>
      </c>
      <c r="H2783" s="2">
        <f t="shared" si="1054"/>
        <v>0.274387779843207</v>
      </c>
      <c r="I2783" s="2"/>
      <c r="J2783" s="2">
        <f t="shared" si="1045"/>
        <v>0.35884587408065949</v>
      </c>
      <c r="K2783" s="2">
        <f t="shared" si="1046"/>
        <v>0.63323365392386644</v>
      </c>
      <c r="L2783" s="2">
        <f t="shared" si="1047"/>
        <v>8.0821142810959352E-5</v>
      </c>
      <c r="M2783" s="2">
        <f t="shared" si="1048"/>
        <v>7.8396508526631173E-3</v>
      </c>
      <c r="N2783" s="66">
        <v>4440</v>
      </c>
      <c r="O2783" s="66">
        <v>7835</v>
      </c>
      <c r="P2783" s="66">
        <v>1</v>
      </c>
      <c r="Q2783" s="66">
        <v>81</v>
      </c>
      <c r="R2783" s="66">
        <v>0</v>
      </c>
      <c r="S2783" s="66">
        <v>14</v>
      </c>
      <c r="U2783" s="66">
        <v>0</v>
      </c>
      <c r="W2783" s="66">
        <f>IF(Notes!B$31=1,IF(BR2783&gt;0,BR2783-P2783-SUM(R2783:V2783)-SUM(X2783:AL2783),SUM(BS2783:BY2783)),SUM(BS2783:BY2783))</f>
        <v>1</v>
      </c>
      <c r="Y2783" s="66">
        <v>1</v>
      </c>
      <c r="AA2783" s="66">
        <v>0</v>
      </c>
      <c r="AN2783" s="7">
        <f>IF(Q2783&gt;0,RANK(Q2783,(N2783:P2783,Q2783:AE2783)),0)</f>
        <v>3</v>
      </c>
      <c r="AO2783" s="7">
        <f>IF(R2783&gt;0,RANK(R2783,(N2783:P2783,Q2783:AE2783)),0)</f>
        <v>0</v>
      </c>
      <c r="AP2783" s="7">
        <f>IF(T2783&gt;0,RANK(T2783,(N2783:P2783,Q2783:AE2783)),0)</f>
        <v>0</v>
      </c>
      <c r="AQ2783" s="7">
        <f>IF(S2783&gt;0,RANK(S2783,(N2783:P2783,Q2783:AE2783)),0)</f>
        <v>4</v>
      </c>
      <c r="AR2783" s="2">
        <f t="shared" si="1049"/>
        <v>6.5465125676877067E-3</v>
      </c>
      <c r="AS2783" s="2">
        <f t="shared" si="1050"/>
        <v>0</v>
      </c>
      <c r="AT2783" s="2">
        <f t="shared" si="1051"/>
        <v>0</v>
      </c>
      <c r="AU2783" s="2">
        <f t="shared" si="1052"/>
        <v>1.1314959993534309E-3</v>
      </c>
      <c r="AW2783" t="s">
        <v>1253</v>
      </c>
      <c r="AX2783" t="s">
        <v>3197</v>
      </c>
      <c r="AY2783">
        <v>14</v>
      </c>
      <c r="BA2783" s="119">
        <v>48</v>
      </c>
      <c r="BB2783" s="121">
        <v>321</v>
      </c>
      <c r="BC2783" s="125">
        <f t="shared" si="1043"/>
        <v>48321</v>
      </c>
      <c r="BE2783" s="7" t="s">
        <v>228</v>
      </c>
      <c r="BS2783" s="1">
        <v>1</v>
      </c>
    </row>
    <row r="2784" spans="1:71" hidden="1" outlineLevel="1">
      <c r="A2784" t="s">
        <v>2366</v>
      </c>
      <c r="B2784" t="s">
        <v>3197</v>
      </c>
      <c r="C2784" s="1">
        <f t="shared" si="1044"/>
        <v>10939</v>
      </c>
      <c r="D2784" s="7">
        <f>IF(N2784&gt;0, RANK(N2784,(N2784:P2784,Q2784:AE2784)),0)</f>
        <v>1</v>
      </c>
      <c r="E2784" s="7">
        <f>IF(O2784&gt;0,RANK(O2784,(N2784:P2784,Q2784:AE2784)),0)</f>
        <v>2</v>
      </c>
      <c r="F2784" s="7">
        <f>IF(P2784&gt;0,RANK(P2784,(N2784:P2784,Q2784:AE2784)),0)</f>
        <v>5</v>
      </c>
      <c r="G2784" s="1">
        <f t="shared" si="1053"/>
        <v>6238</v>
      </c>
      <c r="H2784" s="2">
        <f t="shared" si="1054"/>
        <v>0.57025322241521159</v>
      </c>
      <c r="I2784" s="2"/>
      <c r="J2784" s="2">
        <f t="shared" si="1045"/>
        <v>0.78197275802175703</v>
      </c>
      <c r="K2784" s="2">
        <f t="shared" si="1046"/>
        <v>0.21171953560654538</v>
      </c>
      <c r="L2784" s="2">
        <f t="shared" si="1047"/>
        <v>9.1416034372428928E-5</v>
      </c>
      <c r="M2784" s="2">
        <f t="shared" si="1048"/>
        <v>6.2162903373251567E-3</v>
      </c>
      <c r="N2784" s="66">
        <v>8554</v>
      </c>
      <c r="O2784" s="66">
        <v>2316</v>
      </c>
      <c r="P2784" s="66">
        <v>1</v>
      </c>
      <c r="Q2784" s="66">
        <v>64</v>
      </c>
      <c r="R2784" s="66">
        <v>1</v>
      </c>
      <c r="S2784" s="66">
        <v>3</v>
      </c>
      <c r="U2784" s="66">
        <v>0</v>
      </c>
      <c r="W2784" s="66">
        <f>IF(Notes!B$31=1,IF(BR2784&gt;0,BR2784-P2784-SUM(R2784:V2784)-SUM(X2784:AL2784),SUM(BS2784:BY2784)),SUM(BS2784:BY2784))</f>
        <v>0</v>
      </c>
      <c r="Y2784" s="66">
        <v>0</v>
      </c>
      <c r="AA2784" s="66">
        <v>0</v>
      </c>
      <c r="AN2784" s="7">
        <f>IF(Q2784&gt;0,RANK(Q2784,(N2784:P2784,Q2784:AE2784)),0)</f>
        <v>3</v>
      </c>
      <c r="AO2784" s="7">
        <f>IF(R2784&gt;0,RANK(R2784,(N2784:P2784,Q2784:AE2784)),0)</f>
        <v>5</v>
      </c>
      <c r="AP2784" s="7">
        <f>IF(T2784&gt;0,RANK(T2784,(N2784:P2784,Q2784:AE2784)),0)</f>
        <v>0</v>
      </c>
      <c r="AQ2784" s="7">
        <f>IF(S2784&gt;0,RANK(S2784,(N2784:P2784,Q2784:AE2784)),0)</f>
        <v>4</v>
      </c>
      <c r="AR2784" s="2">
        <f t="shared" si="1049"/>
        <v>5.8506261998354514E-3</v>
      </c>
      <c r="AS2784" s="2">
        <f t="shared" si="1050"/>
        <v>9.1416034372428928E-5</v>
      </c>
      <c r="AT2784" s="2">
        <f t="shared" si="1051"/>
        <v>0</v>
      </c>
      <c r="AU2784" s="2">
        <f t="shared" si="1052"/>
        <v>2.7424810311728678E-4</v>
      </c>
      <c r="AW2784" t="s">
        <v>2366</v>
      </c>
      <c r="AX2784" t="s">
        <v>3197</v>
      </c>
      <c r="AY2784">
        <v>23</v>
      </c>
      <c r="BA2784" s="119">
        <v>48</v>
      </c>
      <c r="BB2784" s="121">
        <v>323</v>
      </c>
      <c r="BC2784" s="125">
        <f t="shared" si="1043"/>
        <v>48323</v>
      </c>
      <c r="BE2784" s="7" t="s">
        <v>228</v>
      </c>
      <c r="BS2784" s="1">
        <v>0</v>
      </c>
    </row>
    <row r="2785" spans="1:71" hidden="1" outlineLevel="1">
      <c r="A2785" t="s">
        <v>1970</v>
      </c>
      <c r="B2785" t="s">
        <v>3197</v>
      </c>
      <c r="C2785" s="1">
        <f t="shared" si="1044"/>
        <v>15737</v>
      </c>
      <c r="D2785" s="7">
        <f>IF(N2785&gt;0, RANK(N2785,(N2785:P2785,Q2785:AE2785)),0)</f>
        <v>2</v>
      </c>
      <c r="E2785" s="7">
        <f>IF(O2785&gt;0,RANK(O2785,(N2785:P2785,Q2785:AE2785)),0)</f>
        <v>1</v>
      </c>
      <c r="F2785" s="7">
        <f>IF(P2785&gt;0,RANK(P2785,(N2785:P2785,Q2785:AE2785)),0)</f>
        <v>5</v>
      </c>
      <c r="G2785" s="1">
        <f t="shared" si="1053"/>
        <v>5333</v>
      </c>
      <c r="H2785" s="2">
        <f t="shared" si="1054"/>
        <v>0.33888288746266759</v>
      </c>
      <c r="I2785" s="2"/>
      <c r="J2785" s="2">
        <f t="shared" si="1045"/>
        <v>0.32706360805744422</v>
      </c>
      <c r="K2785" s="2">
        <f t="shared" si="1046"/>
        <v>0.66594649552011187</v>
      </c>
      <c r="L2785" s="2">
        <f t="shared" si="1047"/>
        <v>2.541780517252335E-4</v>
      </c>
      <c r="M2785" s="2">
        <f t="shared" si="1048"/>
        <v>6.7357183707186198E-3</v>
      </c>
      <c r="N2785" s="66">
        <v>5147</v>
      </c>
      <c r="O2785" s="66">
        <v>10480</v>
      </c>
      <c r="P2785" s="66">
        <v>4</v>
      </c>
      <c r="Q2785" s="66">
        <v>80</v>
      </c>
      <c r="R2785" s="66">
        <v>2</v>
      </c>
      <c r="S2785" s="66">
        <v>22</v>
      </c>
      <c r="U2785" s="66">
        <v>0</v>
      </c>
      <c r="W2785" s="66">
        <f>IF(Notes!B$31=1,IF(BR2785&gt;0,BR2785-P2785-SUM(R2785:V2785)-SUM(X2785:AL2785),SUM(BS2785:BY2785)),SUM(BS2785:BY2785))</f>
        <v>0</v>
      </c>
      <c r="Y2785" s="66">
        <v>2</v>
      </c>
      <c r="AA2785" s="66">
        <v>0</v>
      </c>
      <c r="AN2785" s="7">
        <f>IF(Q2785&gt;0,RANK(Q2785,(N2785:P2785,Q2785:AE2785)),0)</f>
        <v>3</v>
      </c>
      <c r="AO2785" s="7">
        <f>IF(R2785&gt;0,RANK(R2785,(N2785:P2785,Q2785:AE2785)),0)</f>
        <v>6</v>
      </c>
      <c r="AP2785" s="7">
        <f>IF(T2785&gt;0,RANK(T2785,(N2785:P2785,Q2785:AE2785)),0)</f>
        <v>0</v>
      </c>
      <c r="AQ2785" s="7">
        <f>IF(S2785&gt;0,RANK(S2785,(N2785:P2785,Q2785:AE2785)),0)</f>
        <v>4</v>
      </c>
      <c r="AR2785" s="2">
        <f t="shared" si="1049"/>
        <v>5.0835610345046703E-3</v>
      </c>
      <c r="AS2785" s="2">
        <f t="shared" si="1050"/>
        <v>1.2708902586261675E-4</v>
      </c>
      <c r="AT2785" s="2">
        <f t="shared" si="1051"/>
        <v>0</v>
      </c>
      <c r="AU2785" s="2">
        <f t="shared" si="1052"/>
        <v>1.3979792844887845E-3</v>
      </c>
      <c r="AW2785" t="s">
        <v>1970</v>
      </c>
      <c r="AX2785" t="s">
        <v>3197</v>
      </c>
      <c r="AY2785">
        <v>23</v>
      </c>
      <c r="BA2785" s="119">
        <v>48</v>
      </c>
      <c r="BB2785" s="121">
        <v>325</v>
      </c>
      <c r="BC2785" s="125">
        <f t="shared" si="1043"/>
        <v>48325</v>
      </c>
      <c r="BE2785" s="7" t="s">
        <v>228</v>
      </c>
      <c r="BS2785" s="1">
        <v>0</v>
      </c>
    </row>
    <row r="2786" spans="1:71" hidden="1" outlineLevel="1">
      <c r="A2786" t="s">
        <v>1519</v>
      </c>
      <c r="B2786" t="s">
        <v>3197</v>
      </c>
      <c r="C2786" s="1">
        <f t="shared" si="1044"/>
        <v>1018</v>
      </c>
      <c r="D2786" s="7">
        <f>IF(N2786&gt;0, RANK(N2786,(N2786:P2786,Q2786:AE2786)),0)</f>
        <v>2</v>
      </c>
      <c r="E2786" s="7">
        <f>IF(O2786&gt;0,RANK(O2786,(N2786:P2786,Q2786:AE2786)),0)</f>
        <v>1</v>
      </c>
      <c r="F2786" s="7">
        <f>IF(P2786&gt;0,RANK(P2786,(N2786:P2786,Q2786:AE2786)),0)</f>
        <v>4</v>
      </c>
      <c r="G2786" s="1">
        <f t="shared" si="1053"/>
        <v>417</v>
      </c>
      <c r="H2786" s="2">
        <f t="shared" si="1054"/>
        <v>0.40962671905697445</v>
      </c>
      <c r="I2786" s="2"/>
      <c r="J2786" s="2">
        <f t="shared" si="1045"/>
        <v>0.28978388998035365</v>
      </c>
      <c r="K2786" s="2">
        <f t="shared" si="1046"/>
        <v>0.6994106090373281</v>
      </c>
      <c r="L2786" s="2">
        <f t="shared" si="1047"/>
        <v>9.8231827111984276E-4</v>
      </c>
      <c r="M2786" s="2">
        <f t="shared" si="1048"/>
        <v>9.8231827111984072E-3</v>
      </c>
      <c r="N2786" s="66">
        <v>295</v>
      </c>
      <c r="O2786" s="66">
        <v>712</v>
      </c>
      <c r="P2786" s="66">
        <v>1</v>
      </c>
      <c r="Q2786" s="66">
        <v>8</v>
      </c>
      <c r="R2786" s="66">
        <v>1</v>
      </c>
      <c r="S2786" s="66">
        <v>1</v>
      </c>
      <c r="U2786" s="66">
        <v>0</v>
      </c>
      <c r="W2786" s="66">
        <f>IF(Notes!B$31=1,IF(BR2786&gt;0,BR2786-P2786-SUM(R2786:V2786)-SUM(X2786:AL2786),SUM(BS2786:BY2786)),SUM(BS2786:BY2786))</f>
        <v>0</v>
      </c>
      <c r="Y2786" s="66">
        <v>0</v>
      </c>
      <c r="AA2786" s="66">
        <v>0</v>
      </c>
      <c r="AN2786" s="7">
        <f>IF(Q2786&gt;0,RANK(Q2786,(N2786:P2786,Q2786:AE2786)),0)</f>
        <v>3</v>
      </c>
      <c r="AO2786" s="7">
        <f>IF(R2786&gt;0,RANK(R2786,(N2786:P2786,Q2786:AE2786)),0)</f>
        <v>4</v>
      </c>
      <c r="AP2786" s="7">
        <f>IF(T2786&gt;0,RANK(T2786,(N2786:P2786,Q2786:AE2786)),0)</f>
        <v>0</v>
      </c>
      <c r="AQ2786" s="7">
        <f>IF(S2786&gt;0,RANK(S2786,(N2786:P2786,Q2786:AE2786)),0)</f>
        <v>4</v>
      </c>
      <c r="AR2786" s="2">
        <f t="shared" si="1049"/>
        <v>7.8585461689587421E-3</v>
      </c>
      <c r="AS2786" s="2">
        <f t="shared" si="1050"/>
        <v>9.8231827111984276E-4</v>
      </c>
      <c r="AT2786" s="2">
        <f t="shared" si="1051"/>
        <v>0</v>
      </c>
      <c r="AU2786" s="2">
        <f t="shared" si="1052"/>
        <v>9.8231827111984276E-4</v>
      </c>
      <c r="AW2786" t="s">
        <v>1519</v>
      </c>
      <c r="AX2786" t="s">
        <v>3197</v>
      </c>
      <c r="AY2786">
        <v>11</v>
      </c>
      <c r="BA2786" s="119">
        <v>48</v>
      </c>
      <c r="BB2786" s="121">
        <v>327</v>
      </c>
      <c r="BC2786" s="125">
        <f t="shared" si="1043"/>
        <v>48327</v>
      </c>
      <c r="BE2786" s="7" t="s">
        <v>228</v>
      </c>
      <c r="BS2786" s="1">
        <v>0</v>
      </c>
    </row>
    <row r="2787" spans="1:71" hidden="1" outlineLevel="1">
      <c r="A2787" t="s">
        <v>1950</v>
      </c>
      <c r="B2787" t="s">
        <v>3197</v>
      </c>
      <c r="C2787" s="1">
        <f t="shared" si="1044"/>
        <v>46216</v>
      </c>
      <c r="D2787" s="7">
        <f>IF(N2787&gt;0, RANK(N2787,(N2787:P2787,Q2787:AE2787)),0)</f>
        <v>2</v>
      </c>
      <c r="E2787" s="7">
        <f>IF(O2787&gt;0,RANK(O2787,(N2787:P2787,Q2787:AE2787)),0)</f>
        <v>1</v>
      </c>
      <c r="F2787" s="7">
        <f>IF(P2787&gt;0,RANK(P2787,(N2787:P2787,Q2787:AE2787)),0)</f>
        <v>4</v>
      </c>
      <c r="G2787" s="1">
        <f t="shared" si="1053"/>
        <v>26464</v>
      </c>
      <c r="H2787" s="2">
        <f t="shared" si="1054"/>
        <v>0.57261554440020768</v>
      </c>
      <c r="I2787" s="2"/>
      <c r="J2787" s="2">
        <f t="shared" si="1045"/>
        <v>0.20968928509607063</v>
      </c>
      <c r="K2787" s="2">
        <f t="shared" si="1046"/>
        <v>0.78230482949627833</v>
      </c>
      <c r="L2787" s="2">
        <f t="shared" si="1047"/>
        <v>6.2748831573481041E-4</v>
      </c>
      <c r="M2787" s="2">
        <f t="shared" si="1048"/>
        <v>7.3783970919162039E-3</v>
      </c>
      <c r="N2787" s="66">
        <v>9691</v>
      </c>
      <c r="O2787" s="66">
        <v>36155</v>
      </c>
      <c r="P2787" s="66">
        <v>29</v>
      </c>
      <c r="Q2787" s="66">
        <v>308</v>
      </c>
      <c r="R2787" s="66">
        <v>1</v>
      </c>
      <c r="S2787" s="66">
        <v>28</v>
      </c>
      <c r="U2787" s="66">
        <v>0</v>
      </c>
      <c r="W2787" s="66">
        <f>IF(Notes!B$31=1,IF(BR2787&gt;0,BR2787-P2787-SUM(R2787:V2787)-SUM(X2787:AL2787),SUM(BS2787:BY2787)),SUM(BS2787:BY2787))</f>
        <v>1</v>
      </c>
      <c r="Y2787" s="66">
        <v>3</v>
      </c>
      <c r="AA2787" s="66">
        <v>0</v>
      </c>
      <c r="AN2787" s="7">
        <f>IF(Q2787&gt;0,RANK(Q2787,(N2787:P2787,Q2787:AE2787)),0)</f>
        <v>3</v>
      </c>
      <c r="AO2787" s="7">
        <f>IF(R2787&gt;0,RANK(R2787,(N2787:P2787,Q2787:AE2787)),0)</f>
        <v>7</v>
      </c>
      <c r="AP2787" s="7">
        <f>IF(T2787&gt;0,RANK(T2787,(N2787:P2787,Q2787:AE2787)),0)</f>
        <v>0</v>
      </c>
      <c r="AQ2787" s="7">
        <f>IF(S2787&gt;0,RANK(S2787,(N2787:P2787,Q2787:AE2787)),0)</f>
        <v>5</v>
      </c>
      <c r="AR2787" s="2">
        <f t="shared" si="1049"/>
        <v>6.664358663666263E-3</v>
      </c>
      <c r="AS2787" s="2">
        <f t="shared" si="1050"/>
        <v>2.1637528128786566E-5</v>
      </c>
      <c r="AT2787" s="2">
        <f t="shared" si="1051"/>
        <v>0</v>
      </c>
      <c r="AU2787" s="2">
        <f t="shared" si="1052"/>
        <v>6.0585078760602392E-4</v>
      </c>
      <c r="AW2787" t="s">
        <v>1950</v>
      </c>
      <c r="AX2787" t="s">
        <v>3197</v>
      </c>
      <c r="AY2787">
        <v>11</v>
      </c>
      <c r="BA2787" s="119">
        <v>48</v>
      </c>
      <c r="BB2787" s="121">
        <v>329</v>
      </c>
      <c r="BC2787" s="125">
        <f t="shared" si="1043"/>
        <v>48329</v>
      </c>
      <c r="BE2787" s="7" t="s">
        <v>228</v>
      </c>
      <c r="BR2787" s="105">
        <v>120</v>
      </c>
      <c r="BS2787" s="1">
        <v>1</v>
      </c>
    </row>
    <row r="2788" spans="1:71" hidden="1" outlineLevel="1">
      <c r="A2788" t="s">
        <v>1553</v>
      </c>
      <c r="B2788" t="s">
        <v>3197</v>
      </c>
      <c r="C2788" s="1">
        <f t="shared" si="1044"/>
        <v>8357</v>
      </c>
      <c r="D2788" s="7">
        <f>IF(N2788&gt;0, RANK(N2788,(N2788:P2788,Q2788:AE2788)),0)</f>
        <v>2</v>
      </c>
      <c r="E2788" s="7">
        <f>IF(O2788&gt;0,RANK(O2788,(N2788:P2788,Q2788:AE2788)),0)</f>
        <v>1</v>
      </c>
      <c r="F2788" s="7">
        <f>IF(P2788&gt;0,RANK(P2788,(N2788:P2788,Q2788:AE2788)),0)</f>
        <v>5</v>
      </c>
      <c r="G2788" s="1">
        <f t="shared" si="1053"/>
        <v>2173</v>
      </c>
      <c r="H2788" s="2">
        <f t="shared" si="1054"/>
        <v>0.26002153882972356</v>
      </c>
      <c r="I2788" s="2"/>
      <c r="J2788" s="2">
        <f t="shared" si="1045"/>
        <v>0.36424554265884884</v>
      </c>
      <c r="K2788" s="2">
        <f t="shared" si="1046"/>
        <v>0.62426708148857246</v>
      </c>
      <c r="L2788" s="2">
        <f t="shared" si="1047"/>
        <v>1.076941486179251E-3</v>
      </c>
      <c r="M2788" s="2">
        <f t="shared" si="1048"/>
        <v>1.041043436639939E-2</v>
      </c>
      <c r="N2788" s="66">
        <v>3044</v>
      </c>
      <c r="O2788" s="66">
        <v>5217</v>
      </c>
      <c r="P2788" s="66">
        <v>9</v>
      </c>
      <c r="Q2788" s="66">
        <v>70</v>
      </c>
      <c r="R2788" s="66">
        <v>1</v>
      </c>
      <c r="S2788" s="66">
        <v>14</v>
      </c>
      <c r="U2788" s="66">
        <v>0</v>
      </c>
      <c r="W2788" s="66">
        <f>IF(Notes!B$31=1,IF(BR2788&gt;0,BR2788-P2788-SUM(R2788:V2788)-SUM(X2788:AL2788),SUM(BS2788:BY2788)),SUM(BS2788:BY2788))</f>
        <v>0</v>
      </c>
      <c r="Y2788" s="66">
        <v>2</v>
      </c>
      <c r="AA2788" s="66">
        <v>0</v>
      </c>
      <c r="AN2788" s="7">
        <f>IF(Q2788&gt;0,RANK(Q2788,(N2788:P2788,Q2788:AE2788)),0)</f>
        <v>3</v>
      </c>
      <c r="AO2788" s="7">
        <f>IF(R2788&gt;0,RANK(R2788,(N2788:P2788,Q2788:AE2788)),0)</f>
        <v>7</v>
      </c>
      <c r="AP2788" s="7">
        <f>IF(T2788&gt;0,RANK(T2788,(N2788:P2788,Q2788:AE2788)),0)</f>
        <v>0</v>
      </c>
      <c r="AQ2788" s="7">
        <f>IF(S2788&gt;0,RANK(S2788,(N2788:P2788,Q2788:AE2788)),0)</f>
        <v>4</v>
      </c>
      <c r="AR2788" s="2">
        <f t="shared" si="1049"/>
        <v>8.3762115591719515E-3</v>
      </c>
      <c r="AS2788" s="2">
        <f t="shared" si="1050"/>
        <v>1.1966016513102789E-4</v>
      </c>
      <c r="AT2788" s="2">
        <f t="shared" si="1051"/>
        <v>0</v>
      </c>
      <c r="AU2788" s="2">
        <f t="shared" si="1052"/>
        <v>1.6752423118343903E-3</v>
      </c>
      <c r="AW2788" t="s">
        <v>1553</v>
      </c>
      <c r="AX2788" t="s">
        <v>3197</v>
      </c>
      <c r="AY2788">
        <v>31</v>
      </c>
      <c r="BA2788" s="119">
        <v>48</v>
      </c>
      <c r="BB2788" s="121">
        <v>331</v>
      </c>
      <c r="BC2788" s="125">
        <f t="shared" si="1043"/>
        <v>48331</v>
      </c>
      <c r="BE2788" s="7" t="s">
        <v>228</v>
      </c>
      <c r="BS2788" s="1">
        <v>0</v>
      </c>
    </row>
    <row r="2789" spans="1:71" hidden="1" outlineLevel="1">
      <c r="A2789" t="s">
        <v>1554</v>
      </c>
      <c r="B2789" t="s">
        <v>3197</v>
      </c>
      <c r="C2789" s="1">
        <f t="shared" si="1044"/>
        <v>2177</v>
      </c>
      <c r="D2789" s="7">
        <f>IF(N2789&gt;0, RANK(N2789,(N2789:P2789,Q2789:AE2789)),0)</f>
        <v>2</v>
      </c>
      <c r="E2789" s="7">
        <f>IF(O2789&gt;0,RANK(O2789,(N2789:P2789,Q2789:AE2789)),0)</f>
        <v>1</v>
      </c>
      <c r="F2789" s="7">
        <f>IF(P2789&gt;0,RANK(P2789,(N2789:P2789,Q2789:AE2789)),0)</f>
        <v>5</v>
      </c>
      <c r="G2789" s="1">
        <f t="shared" si="1053"/>
        <v>1355</v>
      </c>
      <c r="H2789" s="2">
        <f t="shared" si="1054"/>
        <v>0.62241616903996322</v>
      </c>
      <c r="I2789" s="2"/>
      <c r="J2789" s="2">
        <f t="shared" si="1045"/>
        <v>0.18282039503904457</v>
      </c>
      <c r="K2789" s="2">
        <f t="shared" si="1046"/>
        <v>0.80523656407900779</v>
      </c>
      <c r="L2789" s="2">
        <f t="shared" si="1047"/>
        <v>4.5934772622875517E-4</v>
      </c>
      <c r="M2789" s="2">
        <f t="shared" si="1048"/>
        <v>1.1483693155718887E-2</v>
      </c>
      <c r="N2789" s="66">
        <v>398</v>
      </c>
      <c r="O2789" s="66">
        <v>1753</v>
      </c>
      <c r="P2789" s="66">
        <v>1</v>
      </c>
      <c r="Q2789" s="66">
        <v>21</v>
      </c>
      <c r="R2789" s="66">
        <v>0</v>
      </c>
      <c r="S2789" s="66">
        <v>3</v>
      </c>
      <c r="U2789" s="66">
        <v>0</v>
      </c>
      <c r="W2789" s="66">
        <f>IF(Notes!B$31=1,IF(BR2789&gt;0,BR2789-P2789-SUM(R2789:V2789)-SUM(X2789:AL2789),SUM(BS2789:BY2789)),SUM(BS2789:BY2789))</f>
        <v>0</v>
      </c>
      <c r="Y2789" s="66">
        <v>1</v>
      </c>
      <c r="AA2789" s="66">
        <v>0</v>
      </c>
      <c r="AN2789" s="7">
        <f>IF(Q2789&gt;0,RANK(Q2789,(N2789:P2789,Q2789:AE2789)),0)</f>
        <v>3</v>
      </c>
      <c r="AO2789" s="7">
        <f>IF(R2789&gt;0,RANK(R2789,(N2789:P2789,Q2789:AE2789)),0)</f>
        <v>0</v>
      </c>
      <c r="AP2789" s="7">
        <f>IF(T2789&gt;0,RANK(T2789,(N2789:P2789,Q2789:AE2789)),0)</f>
        <v>0</v>
      </c>
      <c r="AQ2789" s="7">
        <f>IF(S2789&gt;0,RANK(S2789,(N2789:P2789,Q2789:AE2789)),0)</f>
        <v>4</v>
      </c>
      <c r="AR2789" s="2">
        <f t="shared" si="1049"/>
        <v>9.6463022508038593E-3</v>
      </c>
      <c r="AS2789" s="2">
        <f t="shared" si="1050"/>
        <v>0</v>
      </c>
      <c r="AT2789" s="2">
        <f t="shared" si="1051"/>
        <v>0</v>
      </c>
      <c r="AU2789" s="2">
        <f t="shared" si="1052"/>
        <v>1.3780431786862655E-3</v>
      </c>
      <c r="AW2789" t="s">
        <v>1554</v>
      </c>
      <c r="AX2789" t="s">
        <v>3197</v>
      </c>
      <c r="AY2789">
        <v>11</v>
      </c>
      <c r="BA2789" s="119">
        <v>48</v>
      </c>
      <c r="BB2789" s="121">
        <v>333</v>
      </c>
      <c r="BC2789" s="125">
        <f t="shared" si="1043"/>
        <v>48333</v>
      </c>
      <c r="BE2789" s="7" t="s">
        <v>228</v>
      </c>
      <c r="BS2789" s="1">
        <v>0</v>
      </c>
    </row>
    <row r="2790" spans="1:71" hidden="1" outlineLevel="1">
      <c r="A2790" t="s">
        <v>2077</v>
      </c>
      <c r="B2790" t="s">
        <v>3197</v>
      </c>
      <c r="C2790" s="1">
        <f t="shared" si="1044"/>
        <v>2431</v>
      </c>
      <c r="D2790" s="7">
        <f>IF(N2790&gt;0, RANK(N2790,(N2790:P2790,Q2790:AE2790)),0)</f>
        <v>2</v>
      </c>
      <c r="E2790" s="7">
        <f>IF(O2790&gt;0,RANK(O2790,(N2790:P2790,Q2790:AE2790)),0)</f>
        <v>1</v>
      </c>
      <c r="F2790" s="7">
        <f>IF(P2790&gt;0,RANK(P2790,(N2790:P2790,Q2790:AE2790)),0)</f>
        <v>4</v>
      </c>
      <c r="G2790" s="1">
        <f t="shared" si="1053"/>
        <v>1229</v>
      </c>
      <c r="H2790" s="2">
        <f t="shared" si="1054"/>
        <v>0.50555327025915264</v>
      </c>
      <c r="I2790" s="2"/>
      <c r="J2790" s="2">
        <f t="shared" si="1045"/>
        <v>0.24105306458247636</v>
      </c>
      <c r="K2790" s="2">
        <f t="shared" si="1046"/>
        <v>0.74660633484162897</v>
      </c>
      <c r="L2790" s="2">
        <f t="shared" si="1047"/>
        <v>2.0567667626491155E-3</v>
      </c>
      <c r="M2790" s="2">
        <f t="shared" si="1048"/>
        <v>1.0283833813245585E-2</v>
      </c>
      <c r="N2790" s="66">
        <v>586</v>
      </c>
      <c r="O2790" s="66">
        <v>1815</v>
      </c>
      <c r="P2790" s="66">
        <v>5</v>
      </c>
      <c r="Q2790" s="66">
        <v>23</v>
      </c>
      <c r="R2790" s="66">
        <v>0</v>
      </c>
      <c r="S2790" s="66">
        <v>2</v>
      </c>
      <c r="U2790" s="66">
        <v>0</v>
      </c>
      <c r="W2790" s="66">
        <f>IF(Notes!B$31=1,IF(BR2790&gt;0,BR2790-P2790-SUM(R2790:V2790)-SUM(X2790:AL2790),SUM(BS2790:BY2790)),SUM(BS2790:BY2790))</f>
        <v>0</v>
      </c>
      <c r="Y2790" s="66">
        <v>0</v>
      </c>
      <c r="AA2790" s="66">
        <v>0</v>
      </c>
      <c r="AN2790" s="7">
        <f>IF(Q2790&gt;0,RANK(Q2790,(N2790:P2790,Q2790:AE2790)),0)</f>
        <v>3</v>
      </c>
      <c r="AO2790" s="7">
        <f>IF(R2790&gt;0,RANK(R2790,(N2790:P2790,Q2790:AE2790)),0)</f>
        <v>0</v>
      </c>
      <c r="AP2790" s="7">
        <f>IF(T2790&gt;0,RANK(T2790,(N2790:P2790,Q2790:AE2790)),0)</f>
        <v>0</v>
      </c>
      <c r="AQ2790" s="7">
        <f>IF(S2790&gt;0,RANK(S2790,(N2790:P2790,Q2790:AE2790)),0)</f>
        <v>5</v>
      </c>
      <c r="AR2790" s="2">
        <f t="shared" si="1049"/>
        <v>9.4611271081859322E-3</v>
      </c>
      <c r="AS2790" s="2">
        <f t="shared" si="1050"/>
        <v>0</v>
      </c>
      <c r="AT2790" s="2">
        <f t="shared" si="1051"/>
        <v>0</v>
      </c>
      <c r="AU2790" s="2">
        <f t="shared" si="1052"/>
        <v>8.2270670505964628E-4</v>
      </c>
      <c r="AW2790" t="s">
        <v>2077</v>
      </c>
      <c r="AX2790" t="s">
        <v>3197</v>
      </c>
      <c r="AY2790">
        <v>11</v>
      </c>
      <c r="BA2790" s="119">
        <v>48</v>
      </c>
      <c r="BB2790" s="121">
        <v>335</v>
      </c>
      <c r="BC2790" s="125">
        <f t="shared" si="1043"/>
        <v>48335</v>
      </c>
      <c r="BE2790" s="7" t="s">
        <v>228</v>
      </c>
      <c r="BS2790" s="1">
        <v>0</v>
      </c>
    </row>
    <row r="2791" spans="1:71" hidden="1" outlineLevel="1">
      <c r="A2791" t="s">
        <v>3413</v>
      </c>
      <c r="B2791" t="s">
        <v>3197</v>
      </c>
      <c r="C2791" s="1">
        <f t="shared" si="1044"/>
        <v>7950</v>
      </c>
      <c r="D2791" s="7">
        <f>IF(N2791&gt;0, RANK(N2791,(N2791:P2791,Q2791:AE2791)),0)</f>
        <v>2</v>
      </c>
      <c r="E2791" s="7">
        <f>IF(O2791&gt;0,RANK(O2791,(N2791:P2791,Q2791:AE2791)),0)</f>
        <v>1</v>
      </c>
      <c r="F2791" s="7">
        <f>IF(P2791&gt;0,RANK(P2791,(N2791:P2791,Q2791:AE2791)),0)</f>
        <v>5</v>
      </c>
      <c r="G2791" s="1">
        <f t="shared" si="1053"/>
        <v>4648</v>
      </c>
      <c r="H2791" s="2">
        <f t="shared" si="1054"/>
        <v>0.58465408805031449</v>
      </c>
      <c r="I2791" s="2"/>
      <c r="J2791" s="2">
        <f t="shared" si="1045"/>
        <v>0.20088050314465408</v>
      </c>
      <c r="K2791" s="2">
        <f t="shared" si="1046"/>
        <v>0.7855345911949686</v>
      </c>
      <c r="L2791" s="2">
        <f t="shared" si="1047"/>
        <v>3.7735849056603772E-4</v>
      </c>
      <c r="M2791" s="2">
        <f t="shared" si="1048"/>
        <v>1.3207547169811252E-2</v>
      </c>
      <c r="N2791" s="66">
        <v>1597</v>
      </c>
      <c r="O2791" s="66">
        <v>6245</v>
      </c>
      <c r="P2791" s="66">
        <v>3</v>
      </c>
      <c r="Q2791" s="66">
        <v>94</v>
      </c>
      <c r="R2791" s="66">
        <v>0</v>
      </c>
      <c r="S2791" s="66">
        <v>11</v>
      </c>
      <c r="U2791" s="66">
        <v>0</v>
      </c>
      <c r="W2791" s="66">
        <f>IF(Notes!B$31=1,IF(BR2791&gt;0,BR2791-P2791-SUM(R2791:V2791)-SUM(X2791:AL2791),SUM(BS2791:BY2791)),SUM(BS2791:BY2791))</f>
        <v>0</v>
      </c>
      <c r="Y2791" s="66">
        <v>0</v>
      </c>
      <c r="AA2791" s="66">
        <v>0</v>
      </c>
      <c r="AN2791" s="7">
        <f>IF(Q2791&gt;0,RANK(Q2791,(N2791:P2791,Q2791:AE2791)),0)</f>
        <v>3</v>
      </c>
      <c r="AO2791" s="7">
        <f>IF(R2791&gt;0,RANK(R2791,(N2791:P2791,Q2791:AE2791)),0)</f>
        <v>0</v>
      </c>
      <c r="AP2791" s="7">
        <f>IF(T2791&gt;0,RANK(T2791,(N2791:P2791,Q2791:AE2791)),0)</f>
        <v>0</v>
      </c>
      <c r="AQ2791" s="7">
        <f>IF(S2791&gt;0,RANK(S2791,(N2791:P2791,Q2791:AE2791)),0)</f>
        <v>4</v>
      </c>
      <c r="AR2791" s="2">
        <f t="shared" si="1049"/>
        <v>1.1823899371069183E-2</v>
      </c>
      <c r="AS2791" s="2">
        <f t="shared" si="1050"/>
        <v>0</v>
      </c>
      <c r="AT2791" s="2">
        <f t="shared" si="1051"/>
        <v>0</v>
      </c>
      <c r="AU2791" s="2">
        <f t="shared" si="1052"/>
        <v>1.3836477987421384E-3</v>
      </c>
      <c r="AW2791" t="s">
        <v>3413</v>
      </c>
      <c r="AX2791" t="s">
        <v>3197</v>
      </c>
      <c r="AY2791">
        <v>13</v>
      </c>
      <c r="BA2791" s="119">
        <v>48</v>
      </c>
      <c r="BB2791" s="121">
        <v>337</v>
      </c>
      <c r="BC2791" s="125">
        <f t="shared" si="1043"/>
        <v>48337</v>
      </c>
      <c r="BE2791" s="7" t="s">
        <v>228</v>
      </c>
      <c r="BS2791" s="1">
        <v>0</v>
      </c>
    </row>
    <row r="2792" spans="1:71" hidden="1" outlineLevel="1">
      <c r="A2792" t="s">
        <v>1426</v>
      </c>
      <c r="B2792" t="s">
        <v>3197</v>
      </c>
      <c r="C2792" s="1">
        <f t="shared" si="1044"/>
        <v>157847</v>
      </c>
      <c r="D2792" s="7">
        <f>IF(N2792&gt;0, RANK(N2792,(N2792:P2792,Q2792:AE2792)),0)</f>
        <v>2</v>
      </c>
      <c r="E2792" s="7">
        <f>IF(O2792&gt;0,RANK(O2792,(N2792:P2792,Q2792:AE2792)),0)</f>
        <v>1</v>
      </c>
      <c r="F2792" s="7">
        <f>IF(P2792&gt;0,RANK(P2792,(N2792:P2792,Q2792:AE2792)),0)</f>
        <v>5</v>
      </c>
      <c r="G2792" s="1">
        <f t="shared" si="1053"/>
        <v>83181</v>
      </c>
      <c r="H2792" s="2">
        <f t="shared" si="1054"/>
        <v>0.5269723212984726</v>
      </c>
      <c r="I2792" s="2"/>
      <c r="J2792" s="2">
        <f t="shared" si="1045"/>
        <v>0.2325226326759457</v>
      </c>
      <c r="K2792" s="2">
        <f t="shared" si="1046"/>
        <v>0.75949495397441824</v>
      </c>
      <c r="L2792" s="2">
        <f t="shared" si="1047"/>
        <v>8.4258807579491528E-4</v>
      </c>
      <c r="M2792" s="2">
        <f t="shared" si="1048"/>
        <v>7.1398252738410928E-3</v>
      </c>
      <c r="N2792" s="66">
        <v>36703</v>
      </c>
      <c r="O2792" s="66">
        <v>119884</v>
      </c>
      <c r="P2792" s="66">
        <v>133</v>
      </c>
      <c r="Q2792" s="66">
        <v>953</v>
      </c>
      <c r="R2792" s="66">
        <v>11</v>
      </c>
      <c r="S2792" s="66">
        <v>139</v>
      </c>
      <c r="U2792" s="66">
        <v>0</v>
      </c>
      <c r="W2792" s="66">
        <f>IF(Notes!B$31=1,IF(BR2792&gt;0,BR2792-P2792-SUM(R2792:V2792)-SUM(X2792:AL2792),SUM(BS2792:BY2792)),SUM(BS2792:BY2792))</f>
        <v>2</v>
      </c>
      <c r="Y2792" s="66">
        <v>20</v>
      </c>
      <c r="AA2792" s="66">
        <v>2</v>
      </c>
      <c r="AN2792" s="7">
        <f>IF(Q2792&gt;0,RANK(Q2792,(N2792:P2792,Q2792:AE2792)),0)</f>
        <v>3</v>
      </c>
      <c r="AO2792" s="7">
        <f>IF(R2792&gt;0,RANK(R2792,(N2792:P2792,Q2792:AE2792)),0)</f>
        <v>7</v>
      </c>
      <c r="AP2792" s="7">
        <f>IF(T2792&gt;0,RANK(T2792,(N2792:P2792,Q2792:AE2792)),0)</f>
        <v>0</v>
      </c>
      <c r="AQ2792" s="7">
        <f>IF(S2792&gt;0,RANK(S2792,(N2792:P2792,Q2792:AE2792)),0)</f>
        <v>4</v>
      </c>
      <c r="AR2792" s="2">
        <f t="shared" si="1049"/>
        <v>6.0374920017485286E-3</v>
      </c>
      <c r="AS2792" s="2">
        <f t="shared" si="1050"/>
        <v>6.9687735592060664E-5</v>
      </c>
      <c r="AT2792" s="2">
        <f t="shared" si="1051"/>
        <v>0</v>
      </c>
      <c r="AU2792" s="2">
        <f t="shared" si="1052"/>
        <v>8.8059956793603937E-4</v>
      </c>
      <c r="AW2792" t="s">
        <v>1426</v>
      </c>
      <c r="AX2792" t="s">
        <v>3197</v>
      </c>
      <c r="AY2792">
        <v>8</v>
      </c>
      <c r="BA2792" s="119">
        <v>48</v>
      </c>
      <c r="BB2792" s="121">
        <v>339</v>
      </c>
      <c r="BC2792" s="125">
        <f t="shared" ref="BC2792:BC2855" si="1055">1000*BA2792+BB2792</f>
        <v>48339</v>
      </c>
      <c r="BE2792" s="7" t="s">
        <v>228</v>
      </c>
      <c r="BR2792" s="1">
        <f>404+2+2+20+133+11+139</f>
        <v>711</v>
      </c>
      <c r="BS2792" s="1">
        <v>2</v>
      </c>
    </row>
    <row r="2793" spans="1:71" hidden="1" outlineLevel="1">
      <c r="A2793" t="s">
        <v>1303</v>
      </c>
      <c r="B2793" t="s">
        <v>3197</v>
      </c>
      <c r="C2793" s="1">
        <f t="shared" si="1044"/>
        <v>5437</v>
      </c>
      <c r="D2793" s="7">
        <f>IF(N2793&gt;0, RANK(N2793,(N2793:P2793,Q2793:AE2793)),0)</f>
        <v>2</v>
      </c>
      <c r="E2793" s="7">
        <f>IF(O2793&gt;0,RANK(O2793,(N2793:P2793,Q2793:AE2793)),0)</f>
        <v>1</v>
      </c>
      <c r="F2793" s="7">
        <f>IF(P2793&gt;0,RANK(P2793,(N2793:P2793,Q2793:AE2793)),0)</f>
        <v>0</v>
      </c>
      <c r="G2793" s="1">
        <f t="shared" si="1053"/>
        <v>3159</v>
      </c>
      <c r="H2793" s="2">
        <f t="shared" si="1054"/>
        <v>0.58101894427073753</v>
      </c>
      <c r="I2793" s="2"/>
      <c r="J2793" s="2">
        <f t="shared" si="1045"/>
        <v>0.20654772852676109</v>
      </c>
      <c r="K2793" s="2">
        <f t="shared" si="1046"/>
        <v>0.78756667279749859</v>
      </c>
      <c r="L2793" s="2">
        <f t="shared" si="1047"/>
        <v>0</v>
      </c>
      <c r="M2793" s="2">
        <f t="shared" si="1048"/>
        <v>5.8855986757403445E-3</v>
      </c>
      <c r="N2793" s="66">
        <v>1123</v>
      </c>
      <c r="O2793" s="66">
        <v>4282</v>
      </c>
      <c r="P2793" s="66">
        <v>0</v>
      </c>
      <c r="Q2793" s="66">
        <v>31</v>
      </c>
      <c r="R2793" s="66">
        <v>0</v>
      </c>
      <c r="S2793" s="66">
        <v>1</v>
      </c>
      <c r="U2793" s="66">
        <v>0</v>
      </c>
      <c r="W2793" s="66">
        <f>IF(Notes!B$31=1,IF(BR2793&gt;0,BR2793-P2793-SUM(R2793:V2793)-SUM(X2793:AL2793),SUM(BS2793:BY2793)),SUM(BS2793:BY2793))</f>
        <v>0</v>
      </c>
      <c r="Y2793" s="66">
        <v>0</v>
      </c>
      <c r="AA2793" s="66">
        <v>0</v>
      </c>
      <c r="AN2793" s="7">
        <f>IF(Q2793&gt;0,RANK(Q2793,(N2793:P2793,Q2793:AE2793)),0)</f>
        <v>3</v>
      </c>
      <c r="AO2793" s="7">
        <f>IF(R2793&gt;0,RANK(R2793,(N2793:P2793,Q2793:AE2793)),0)</f>
        <v>0</v>
      </c>
      <c r="AP2793" s="7">
        <f>IF(T2793&gt;0,RANK(T2793,(N2793:P2793,Q2793:AE2793)),0)</f>
        <v>0</v>
      </c>
      <c r="AQ2793" s="7">
        <f>IF(S2793&gt;0,RANK(S2793,(N2793:P2793,Q2793:AE2793)),0)</f>
        <v>4</v>
      </c>
      <c r="AR2793" s="2">
        <f t="shared" si="1049"/>
        <v>5.7016737171234136E-3</v>
      </c>
      <c r="AS2793" s="2">
        <f t="shared" si="1050"/>
        <v>0</v>
      </c>
      <c r="AT2793" s="2">
        <f t="shared" si="1051"/>
        <v>0</v>
      </c>
      <c r="AU2793" s="2">
        <f t="shared" si="1052"/>
        <v>1.839249586168843E-4</v>
      </c>
      <c r="AW2793" t="s">
        <v>1303</v>
      </c>
      <c r="AX2793" t="s">
        <v>3197</v>
      </c>
      <c r="AY2793">
        <v>13</v>
      </c>
      <c r="BA2793" s="119">
        <v>48</v>
      </c>
      <c r="BB2793" s="121">
        <v>341</v>
      </c>
      <c r="BC2793" s="125">
        <f t="shared" si="1055"/>
        <v>48341</v>
      </c>
      <c r="BE2793" s="7" t="s">
        <v>228</v>
      </c>
      <c r="BS2793" s="1">
        <v>0</v>
      </c>
    </row>
    <row r="2794" spans="1:71" hidden="1" outlineLevel="1">
      <c r="A2794" t="s">
        <v>467</v>
      </c>
      <c r="B2794" t="s">
        <v>3197</v>
      </c>
      <c r="C2794" s="1">
        <f t="shared" si="1044"/>
        <v>5248</v>
      </c>
      <c r="D2794" s="7">
        <f>IF(N2794&gt;0, RANK(N2794,(N2794:P2794,Q2794:AE2794)),0)</f>
        <v>2</v>
      </c>
      <c r="E2794" s="7">
        <f>IF(O2794&gt;0,RANK(O2794,(N2794:P2794,Q2794:AE2794)),0)</f>
        <v>1</v>
      </c>
      <c r="F2794" s="7">
        <f>IF(P2794&gt;0,RANK(P2794,(N2794:P2794,Q2794:AE2794)),0)</f>
        <v>4</v>
      </c>
      <c r="G2794" s="1">
        <f t="shared" si="1053"/>
        <v>1103</v>
      </c>
      <c r="H2794" s="2">
        <f t="shared" si="1054"/>
        <v>0.21017530487804878</v>
      </c>
      <c r="I2794" s="2"/>
      <c r="J2794" s="2">
        <f t="shared" si="1045"/>
        <v>0.39157774390243905</v>
      </c>
      <c r="K2794" s="2">
        <f t="shared" si="1046"/>
        <v>0.60175304878048785</v>
      </c>
      <c r="L2794" s="2">
        <f t="shared" si="1047"/>
        <v>7.6219512195121954E-4</v>
      </c>
      <c r="M2794" s="2">
        <f t="shared" si="1048"/>
        <v>5.907012195121881E-3</v>
      </c>
      <c r="N2794" s="66">
        <v>2055</v>
      </c>
      <c r="O2794" s="66">
        <v>3158</v>
      </c>
      <c r="P2794" s="66">
        <v>4</v>
      </c>
      <c r="Q2794" s="66">
        <v>30</v>
      </c>
      <c r="R2794" s="66">
        <v>1</v>
      </c>
      <c r="S2794" s="66">
        <v>0</v>
      </c>
      <c r="U2794" s="66">
        <v>0</v>
      </c>
      <c r="W2794" s="66">
        <f>IF(Notes!B$31=1,IF(BR2794&gt;0,BR2794-P2794-SUM(R2794:V2794)-SUM(X2794:AL2794),SUM(BS2794:BY2794)),SUM(BS2794:BY2794))</f>
        <v>0</v>
      </c>
      <c r="Y2794" s="66">
        <v>0</v>
      </c>
      <c r="AA2794" s="66">
        <v>0</v>
      </c>
      <c r="AN2794" s="7">
        <f>IF(Q2794&gt;0,RANK(Q2794,(N2794:P2794,Q2794:AE2794)),0)</f>
        <v>3</v>
      </c>
      <c r="AO2794" s="7">
        <f>IF(R2794&gt;0,RANK(R2794,(N2794:P2794,Q2794:AE2794)),0)</f>
        <v>5</v>
      </c>
      <c r="AP2794" s="7">
        <f>IF(T2794&gt;0,RANK(T2794,(N2794:P2794,Q2794:AE2794)),0)</f>
        <v>0</v>
      </c>
      <c r="AQ2794" s="7">
        <f>IF(S2794&gt;0,RANK(S2794,(N2794:P2794,Q2794:AE2794)),0)</f>
        <v>0</v>
      </c>
      <c r="AR2794" s="2">
        <f t="shared" si="1049"/>
        <v>5.7164634146341462E-3</v>
      </c>
      <c r="AS2794" s="2">
        <f t="shared" si="1050"/>
        <v>1.9054878048780488E-4</v>
      </c>
      <c r="AT2794" s="2">
        <f t="shared" si="1051"/>
        <v>0</v>
      </c>
      <c r="AU2794" s="2">
        <f t="shared" si="1052"/>
        <v>0</v>
      </c>
      <c r="AW2794" t="s">
        <v>467</v>
      </c>
      <c r="AX2794" t="s">
        <v>3197</v>
      </c>
      <c r="AY2794">
        <v>4</v>
      </c>
      <c r="BA2794" s="119">
        <v>48</v>
      </c>
      <c r="BB2794" s="121">
        <v>343</v>
      </c>
      <c r="BC2794" s="125">
        <f t="shared" si="1055"/>
        <v>48343</v>
      </c>
      <c r="BE2794" s="7" t="s">
        <v>228</v>
      </c>
      <c r="BS2794" s="1">
        <v>0</v>
      </c>
    </row>
    <row r="2795" spans="1:71" hidden="1" outlineLevel="1">
      <c r="A2795" t="s">
        <v>678</v>
      </c>
      <c r="B2795" t="s">
        <v>3197</v>
      </c>
      <c r="C2795" s="1">
        <f t="shared" si="1044"/>
        <v>594</v>
      </c>
      <c r="D2795" s="7">
        <f>IF(N2795&gt;0, RANK(N2795,(N2795:P2795,Q2795:AE2795)),0)</f>
        <v>2</v>
      </c>
      <c r="E2795" s="7">
        <f>IF(O2795&gt;0,RANK(O2795,(N2795:P2795,Q2795:AE2795)),0)</f>
        <v>1</v>
      </c>
      <c r="F2795" s="7">
        <f>IF(P2795&gt;0,RANK(P2795,(N2795:P2795,Q2795:AE2795)),0)</f>
        <v>0</v>
      </c>
      <c r="G2795" s="1">
        <f t="shared" si="1053"/>
        <v>455</v>
      </c>
      <c r="H2795" s="2">
        <f t="shared" si="1054"/>
        <v>0.765993265993266</v>
      </c>
      <c r="I2795" s="2"/>
      <c r="J2795" s="2">
        <f t="shared" si="1045"/>
        <v>0.11279461279461279</v>
      </c>
      <c r="K2795" s="2">
        <f t="shared" si="1046"/>
        <v>0.87878787878787878</v>
      </c>
      <c r="L2795" s="2">
        <f t="shared" si="1047"/>
        <v>0</v>
      </c>
      <c r="M2795" s="2">
        <f t="shared" si="1048"/>
        <v>8.4175084175084347E-3</v>
      </c>
      <c r="N2795" s="66">
        <v>67</v>
      </c>
      <c r="O2795" s="66">
        <v>522</v>
      </c>
      <c r="P2795" s="66">
        <v>0</v>
      </c>
      <c r="Q2795" s="66">
        <v>5</v>
      </c>
      <c r="R2795" s="66">
        <v>0</v>
      </c>
      <c r="S2795" s="66">
        <v>0</v>
      </c>
      <c r="U2795" s="66">
        <v>0</v>
      </c>
      <c r="W2795" s="66">
        <f>IF(Notes!B$31=1,IF(BR2795&gt;0,BR2795-P2795-SUM(R2795:V2795)-SUM(X2795:AL2795),SUM(BS2795:BY2795)),SUM(BS2795:BY2795))</f>
        <v>0</v>
      </c>
      <c r="Y2795" s="66">
        <v>0</v>
      </c>
      <c r="AA2795" s="66">
        <v>0</v>
      </c>
      <c r="AN2795" s="7">
        <f>IF(Q2795&gt;0,RANK(Q2795,(N2795:P2795,Q2795:AE2795)),0)</f>
        <v>3</v>
      </c>
      <c r="AO2795" s="7">
        <f>IF(R2795&gt;0,RANK(R2795,(N2795:P2795,Q2795:AE2795)),0)</f>
        <v>0</v>
      </c>
      <c r="AP2795" s="7">
        <f>IF(T2795&gt;0,RANK(T2795,(N2795:P2795,Q2795:AE2795)),0)</f>
        <v>0</v>
      </c>
      <c r="AQ2795" s="7">
        <f>IF(S2795&gt;0,RANK(S2795,(N2795:P2795,Q2795:AE2795)),0)</f>
        <v>0</v>
      </c>
      <c r="AR2795" s="2">
        <f t="shared" si="1049"/>
        <v>8.4175084175084174E-3</v>
      </c>
      <c r="AS2795" s="2">
        <f t="shared" si="1050"/>
        <v>0</v>
      </c>
      <c r="AT2795" s="2">
        <f t="shared" si="1051"/>
        <v>0</v>
      </c>
      <c r="AU2795" s="2">
        <f t="shared" si="1052"/>
        <v>0</v>
      </c>
      <c r="AW2795" t="s">
        <v>678</v>
      </c>
      <c r="AX2795" t="s">
        <v>3197</v>
      </c>
      <c r="AY2795">
        <v>13</v>
      </c>
      <c r="BA2795" s="119">
        <v>48</v>
      </c>
      <c r="BB2795" s="121">
        <v>345</v>
      </c>
      <c r="BC2795" s="125">
        <f t="shared" si="1055"/>
        <v>48345</v>
      </c>
      <c r="BE2795" s="7" t="s">
        <v>228</v>
      </c>
      <c r="BS2795" s="1">
        <v>0</v>
      </c>
    </row>
    <row r="2796" spans="1:71" hidden="1" outlineLevel="1">
      <c r="A2796" t="s">
        <v>1209</v>
      </c>
      <c r="B2796" t="s">
        <v>3197</v>
      </c>
      <c r="C2796" s="1">
        <f t="shared" si="1044"/>
        <v>23391</v>
      </c>
      <c r="D2796" s="7">
        <f>IF(N2796&gt;0, RANK(N2796,(N2796:P2796,Q2796:AE2796)),0)</f>
        <v>2</v>
      </c>
      <c r="E2796" s="7">
        <f>IF(O2796&gt;0,RANK(O2796,(N2796:P2796,Q2796:AE2796)),0)</f>
        <v>1</v>
      </c>
      <c r="F2796" s="7">
        <f>IF(P2796&gt;0,RANK(P2796,(N2796:P2796,Q2796:AE2796)),0)</f>
        <v>5</v>
      </c>
      <c r="G2796" s="1">
        <f t="shared" si="1053"/>
        <v>6435</v>
      </c>
      <c r="H2796" s="2">
        <f t="shared" si="1054"/>
        <v>0.27510580992689498</v>
      </c>
      <c r="I2796" s="2"/>
      <c r="J2796" s="2">
        <f t="shared" si="1045"/>
        <v>0.3588132187593519</v>
      </c>
      <c r="K2796" s="2">
        <f t="shared" si="1046"/>
        <v>0.63391902868624683</v>
      </c>
      <c r="L2796" s="2">
        <f t="shared" si="1047"/>
        <v>5.9852079859775125E-4</v>
      </c>
      <c r="M2796" s="2">
        <f t="shared" si="1048"/>
        <v>6.6692317558035121E-3</v>
      </c>
      <c r="N2796" s="66">
        <v>8393</v>
      </c>
      <c r="O2796" s="66">
        <v>14828</v>
      </c>
      <c r="P2796" s="66">
        <v>14</v>
      </c>
      <c r="Q2796" s="66">
        <v>124</v>
      </c>
      <c r="R2796" s="66">
        <v>3</v>
      </c>
      <c r="S2796" s="66">
        <v>25</v>
      </c>
      <c r="U2796" s="66">
        <v>1</v>
      </c>
      <c r="W2796" s="66">
        <f>IF(Notes!B$31=1,IF(BR2796&gt;0,BR2796-P2796-SUM(R2796:V2796)-SUM(X2796:AL2796),SUM(BS2796:BY2796)),SUM(BS2796:BY2796))</f>
        <v>0</v>
      </c>
      <c r="Y2796" s="66">
        <v>3</v>
      </c>
      <c r="AA2796" s="66">
        <v>0</v>
      </c>
      <c r="AN2796" s="7">
        <f>IF(Q2796&gt;0,RANK(Q2796,(N2796:P2796,Q2796:AE2796)),0)</f>
        <v>3</v>
      </c>
      <c r="AO2796" s="7">
        <f>IF(R2796&gt;0,RANK(R2796,(N2796:P2796,Q2796:AE2796)),0)</f>
        <v>6</v>
      </c>
      <c r="AP2796" s="7">
        <f>IF(T2796&gt;0,RANK(T2796,(N2796:P2796,Q2796:AE2796)),0)</f>
        <v>0</v>
      </c>
      <c r="AQ2796" s="7">
        <f>IF(S2796&gt;0,RANK(S2796,(N2796:P2796,Q2796:AE2796)),0)</f>
        <v>4</v>
      </c>
      <c r="AR2796" s="2">
        <f t="shared" si="1049"/>
        <v>5.3011842161515112E-3</v>
      </c>
      <c r="AS2796" s="2">
        <f t="shared" si="1050"/>
        <v>1.2825445684237527E-4</v>
      </c>
      <c r="AT2796" s="2">
        <f t="shared" si="1051"/>
        <v>0</v>
      </c>
      <c r="AU2796" s="2">
        <f t="shared" si="1052"/>
        <v>1.0687871403531272E-3</v>
      </c>
      <c r="AW2796" t="s">
        <v>1209</v>
      </c>
      <c r="AX2796" t="s">
        <v>3197</v>
      </c>
      <c r="AY2796">
        <v>1</v>
      </c>
      <c r="BA2796" s="119">
        <v>48</v>
      </c>
      <c r="BB2796" s="121">
        <v>347</v>
      </c>
      <c r="BC2796" s="125">
        <f t="shared" si="1055"/>
        <v>48347</v>
      </c>
      <c r="BE2796" s="7" t="s">
        <v>228</v>
      </c>
      <c r="BS2796" s="1">
        <v>0</v>
      </c>
    </row>
    <row r="2797" spans="1:71" hidden="1" outlineLevel="1">
      <c r="A2797" t="s">
        <v>669</v>
      </c>
      <c r="B2797" t="s">
        <v>3197</v>
      </c>
      <c r="C2797" s="1">
        <f t="shared" si="1044"/>
        <v>16321</v>
      </c>
      <c r="D2797" s="7">
        <f>IF(N2797&gt;0, RANK(N2797,(N2797:P2797,Q2797:AE2797)),0)</f>
        <v>2</v>
      </c>
      <c r="E2797" s="7">
        <f>IF(O2797&gt;0,RANK(O2797,(N2797:P2797,Q2797:AE2797)),0)</f>
        <v>1</v>
      </c>
      <c r="F2797" s="7">
        <f>IF(P2797&gt;0,RANK(P2797,(N2797:P2797,Q2797:AE2797)),0)</f>
        <v>0</v>
      </c>
      <c r="G2797" s="1">
        <f t="shared" si="1053"/>
        <v>5410</v>
      </c>
      <c r="H2797" s="2">
        <f t="shared" si="1054"/>
        <v>0.33147478708412476</v>
      </c>
      <c r="I2797" s="2"/>
      <c r="J2797" s="2">
        <f t="shared" si="1045"/>
        <v>0.33086207952944058</v>
      </c>
      <c r="K2797" s="2">
        <f t="shared" si="1046"/>
        <v>0.66233686661356539</v>
      </c>
      <c r="L2797" s="2">
        <f t="shared" si="1047"/>
        <v>0</v>
      </c>
      <c r="M2797" s="2">
        <f t="shared" si="1048"/>
        <v>6.8010538569940326E-3</v>
      </c>
      <c r="N2797" s="66">
        <v>5400</v>
      </c>
      <c r="O2797" s="66">
        <v>10810</v>
      </c>
      <c r="P2797" s="66">
        <v>0</v>
      </c>
      <c r="Q2797" s="66">
        <v>105</v>
      </c>
      <c r="R2797" s="66">
        <v>1</v>
      </c>
      <c r="S2797" s="66">
        <v>5</v>
      </c>
      <c r="U2797" s="66">
        <v>0</v>
      </c>
      <c r="W2797" s="66">
        <f>IF(Notes!B$31=1,IF(BR2797&gt;0,BR2797-P2797-SUM(R2797:V2797)-SUM(X2797:AL2797),SUM(BS2797:BY2797)),SUM(BS2797:BY2797))</f>
        <v>0</v>
      </c>
      <c r="Y2797" s="66">
        <v>0</v>
      </c>
      <c r="AA2797" s="66">
        <v>0</v>
      </c>
      <c r="AN2797" s="7">
        <f>IF(Q2797&gt;0,RANK(Q2797,(N2797:P2797,Q2797:AE2797)),0)</f>
        <v>3</v>
      </c>
      <c r="AO2797" s="7">
        <f>IF(R2797&gt;0,RANK(R2797,(N2797:P2797,Q2797:AE2797)),0)</f>
        <v>5</v>
      </c>
      <c r="AP2797" s="7">
        <f>IF(T2797&gt;0,RANK(T2797,(N2797:P2797,Q2797:AE2797)),0)</f>
        <v>0</v>
      </c>
      <c r="AQ2797" s="7">
        <f>IF(S2797&gt;0,RANK(S2797,(N2797:P2797,Q2797:AE2797)),0)</f>
        <v>4</v>
      </c>
      <c r="AR2797" s="2">
        <f t="shared" si="1049"/>
        <v>6.4334293241835672E-3</v>
      </c>
      <c r="AS2797" s="2">
        <f t="shared" si="1050"/>
        <v>6.1270755468414932E-5</v>
      </c>
      <c r="AT2797" s="2">
        <f t="shared" si="1051"/>
        <v>0</v>
      </c>
      <c r="AU2797" s="2">
        <f t="shared" si="1052"/>
        <v>3.0635377734207465E-4</v>
      </c>
      <c r="AW2797" t="s">
        <v>669</v>
      </c>
      <c r="AX2797" t="s">
        <v>3197</v>
      </c>
      <c r="AY2797">
        <v>6</v>
      </c>
      <c r="BA2797" s="119">
        <v>48</v>
      </c>
      <c r="BB2797" s="121">
        <v>349</v>
      </c>
      <c r="BC2797" s="125">
        <f t="shared" si="1055"/>
        <v>48349</v>
      </c>
      <c r="BE2797" s="7" t="s">
        <v>228</v>
      </c>
      <c r="BS2797" s="1">
        <v>0</v>
      </c>
    </row>
    <row r="2798" spans="1:71" hidden="1" outlineLevel="1">
      <c r="A2798" t="s">
        <v>2341</v>
      </c>
      <c r="B2798" t="s">
        <v>3197</v>
      </c>
      <c r="C2798" s="1">
        <f t="shared" si="1044"/>
        <v>5260</v>
      </c>
      <c r="D2798" s="7">
        <f>IF(N2798&gt;0, RANK(N2798,(N2798:P2798,Q2798:AE2798)),0)</f>
        <v>2</v>
      </c>
      <c r="E2798" s="7">
        <f>IF(O2798&gt;0,RANK(O2798,(N2798:P2798,Q2798:AE2798)),0)</f>
        <v>1</v>
      </c>
      <c r="F2798" s="7">
        <f>IF(P2798&gt;0,RANK(P2798,(N2798:P2798,Q2798:AE2798)),0)</f>
        <v>4</v>
      </c>
      <c r="G2798" s="1">
        <f t="shared" si="1053"/>
        <v>1695</v>
      </c>
      <c r="H2798" s="2">
        <f t="shared" si="1054"/>
        <v>0.32224334600760457</v>
      </c>
      <c r="I2798" s="2"/>
      <c r="J2798" s="2">
        <f t="shared" si="1045"/>
        <v>0.33288973384030418</v>
      </c>
      <c r="K2798" s="2">
        <f t="shared" si="1046"/>
        <v>0.65513307984790869</v>
      </c>
      <c r="L2798" s="2">
        <f t="shared" si="1047"/>
        <v>3.8022813688212925E-4</v>
      </c>
      <c r="M2798" s="2">
        <f t="shared" si="1048"/>
        <v>1.1596958174904996E-2</v>
      </c>
      <c r="N2798" s="66">
        <v>1751</v>
      </c>
      <c r="O2798" s="66">
        <v>3446</v>
      </c>
      <c r="P2798" s="66">
        <v>2</v>
      </c>
      <c r="Q2798" s="66">
        <v>60</v>
      </c>
      <c r="R2798" s="66">
        <v>0</v>
      </c>
      <c r="S2798" s="66">
        <v>1</v>
      </c>
      <c r="U2798" s="66">
        <v>0</v>
      </c>
      <c r="W2798" s="66">
        <f>IF(Notes!B$31=1,IF(BR2798&gt;0,BR2798-P2798-SUM(R2798:V2798)-SUM(X2798:AL2798),SUM(BS2798:BY2798)),SUM(BS2798:BY2798))</f>
        <v>0</v>
      </c>
      <c r="Y2798" s="66">
        <v>0</v>
      </c>
      <c r="AA2798" s="66">
        <v>0</v>
      </c>
      <c r="AN2798" s="7">
        <f>IF(Q2798&gt;0,RANK(Q2798,(N2798:P2798,Q2798:AE2798)),0)</f>
        <v>3</v>
      </c>
      <c r="AO2798" s="7">
        <f>IF(R2798&gt;0,RANK(R2798,(N2798:P2798,Q2798:AE2798)),0)</f>
        <v>0</v>
      </c>
      <c r="AP2798" s="7">
        <f>IF(T2798&gt;0,RANK(T2798,(N2798:P2798,Q2798:AE2798)),0)</f>
        <v>0</v>
      </c>
      <c r="AQ2798" s="7">
        <f>IF(S2798&gt;0,RANK(S2798,(N2798:P2798,Q2798:AE2798)),0)</f>
        <v>5</v>
      </c>
      <c r="AR2798" s="2">
        <f t="shared" si="1049"/>
        <v>1.1406844106463879E-2</v>
      </c>
      <c r="AS2798" s="2">
        <f t="shared" si="1050"/>
        <v>0</v>
      </c>
      <c r="AT2798" s="2">
        <f t="shared" si="1051"/>
        <v>0</v>
      </c>
      <c r="AU2798" s="2">
        <f t="shared" si="1052"/>
        <v>1.9011406844106463E-4</v>
      </c>
      <c r="AW2798" t="s">
        <v>2341</v>
      </c>
      <c r="AX2798" t="s">
        <v>3197</v>
      </c>
      <c r="AY2798">
        <v>8</v>
      </c>
      <c r="BA2798" s="119">
        <v>48</v>
      </c>
      <c r="BB2798" s="121">
        <v>351</v>
      </c>
      <c r="BC2798" s="125">
        <f t="shared" si="1055"/>
        <v>48351</v>
      </c>
      <c r="BE2798" s="7" t="s">
        <v>228</v>
      </c>
      <c r="BS2798" s="1">
        <v>0</v>
      </c>
    </row>
    <row r="2799" spans="1:71" hidden="1" outlineLevel="1">
      <c r="A2799" t="s">
        <v>1213</v>
      </c>
      <c r="B2799" t="s">
        <v>3197</v>
      </c>
      <c r="C2799" s="1">
        <f t="shared" si="1044"/>
        <v>5063</v>
      </c>
      <c r="D2799" s="7">
        <f>IF(N2799&gt;0, RANK(N2799,(N2799:P2799,Q2799:AE2799)),0)</f>
        <v>2</v>
      </c>
      <c r="E2799" s="7">
        <f>IF(O2799&gt;0,RANK(O2799,(N2799:P2799,Q2799:AE2799)),0)</f>
        <v>1</v>
      </c>
      <c r="F2799" s="7">
        <f>IF(P2799&gt;0,RANK(P2799,(N2799:P2799,Q2799:AE2799)),0)</f>
        <v>5</v>
      </c>
      <c r="G2799" s="1">
        <f t="shared" si="1053"/>
        <v>1964</v>
      </c>
      <c r="H2799" s="2">
        <f t="shared" si="1054"/>
        <v>0.38791230495753504</v>
      </c>
      <c r="I2799" s="2"/>
      <c r="J2799" s="2">
        <f t="shared" si="1045"/>
        <v>0.30041477384949633</v>
      </c>
      <c r="K2799" s="2">
        <f t="shared" si="1046"/>
        <v>0.68832707880703137</v>
      </c>
      <c r="L2799" s="2">
        <f t="shared" si="1047"/>
        <v>1.9751135690302193E-4</v>
      </c>
      <c r="M2799" s="2">
        <f t="shared" si="1048"/>
        <v>1.106063598656928E-2</v>
      </c>
      <c r="N2799" s="66">
        <v>1521</v>
      </c>
      <c r="O2799" s="66">
        <v>3485</v>
      </c>
      <c r="P2799" s="66">
        <v>1</v>
      </c>
      <c r="Q2799" s="66">
        <v>54</v>
      </c>
      <c r="R2799" s="66">
        <v>0</v>
      </c>
      <c r="S2799" s="66">
        <v>2</v>
      </c>
      <c r="U2799" s="66">
        <v>0</v>
      </c>
      <c r="W2799" s="66">
        <f>IF(Notes!B$31=1,IF(BR2799&gt;0,BR2799-P2799-SUM(R2799:V2799)-SUM(X2799:AL2799),SUM(BS2799:BY2799)),SUM(BS2799:BY2799))</f>
        <v>0</v>
      </c>
      <c r="Y2799" s="66">
        <v>0</v>
      </c>
      <c r="AA2799" s="66">
        <v>0</v>
      </c>
      <c r="AN2799" s="7">
        <f>IF(Q2799&gt;0,RANK(Q2799,(N2799:P2799,Q2799:AE2799)),0)</f>
        <v>3</v>
      </c>
      <c r="AO2799" s="7">
        <f>IF(R2799&gt;0,RANK(R2799,(N2799:P2799,Q2799:AE2799)),0)</f>
        <v>0</v>
      </c>
      <c r="AP2799" s="7">
        <f>IF(T2799&gt;0,RANK(T2799,(N2799:P2799,Q2799:AE2799)),0)</f>
        <v>0</v>
      </c>
      <c r="AQ2799" s="7">
        <f>IF(S2799&gt;0,RANK(S2799,(N2799:P2799,Q2799:AE2799)),0)</f>
        <v>4</v>
      </c>
      <c r="AR2799" s="2">
        <f t="shared" si="1049"/>
        <v>1.0665613272763184E-2</v>
      </c>
      <c r="AS2799" s="2">
        <f t="shared" si="1050"/>
        <v>0</v>
      </c>
      <c r="AT2799" s="2">
        <f t="shared" si="1051"/>
        <v>0</v>
      </c>
      <c r="AU2799" s="2">
        <f t="shared" si="1052"/>
        <v>3.9502271380604387E-4</v>
      </c>
      <c r="AW2799" t="s">
        <v>1213</v>
      </c>
      <c r="AX2799" t="s">
        <v>3197</v>
      </c>
      <c r="AY2799">
        <v>0</v>
      </c>
      <c r="BA2799" s="119">
        <v>48</v>
      </c>
      <c r="BB2799" s="121">
        <v>353</v>
      </c>
      <c r="BC2799" s="125">
        <f t="shared" si="1055"/>
        <v>48353</v>
      </c>
      <c r="BE2799" s="7" t="s">
        <v>228</v>
      </c>
      <c r="BS2799" s="1">
        <v>0</v>
      </c>
    </row>
    <row r="2800" spans="1:71" hidden="1" outlineLevel="1">
      <c r="A2800" t="s">
        <v>351</v>
      </c>
      <c r="B2800" t="s">
        <v>3197</v>
      </c>
      <c r="C2800" s="1">
        <f t="shared" si="1044"/>
        <v>101230</v>
      </c>
      <c r="D2800" s="7">
        <f>IF(N2800&gt;0, RANK(N2800,(N2800:P2800,Q2800:AE2800)),0)</f>
        <v>2</v>
      </c>
      <c r="E2800" s="7">
        <f>IF(O2800&gt;0,RANK(O2800,(N2800:P2800,Q2800:AE2800)),0)</f>
        <v>1</v>
      </c>
      <c r="F2800" s="7">
        <f>IF(P2800&gt;0,RANK(P2800,(N2800:P2800,Q2800:AE2800)),0)</f>
        <v>4</v>
      </c>
      <c r="G2800" s="1">
        <f t="shared" si="1053"/>
        <v>4479</v>
      </c>
      <c r="H2800" s="2">
        <f t="shared" si="1054"/>
        <v>4.4245776943593794E-2</v>
      </c>
      <c r="I2800" s="2"/>
      <c r="J2800" s="2">
        <f t="shared" si="1045"/>
        <v>0.47329842931937172</v>
      </c>
      <c r="K2800" s="2">
        <f t="shared" si="1046"/>
        <v>0.51754420626296549</v>
      </c>
      <c r="L2800" s="2">
        <f t="shared" si="1047"/>
        <v>6.7173762718561686E-4</v>
      </c>
      <c r="M2800" s="2">
        <f t="shared" si="1048"/>
        <v>8.4856267904771781E-3</v>
      </c>
      <c r="N2800" s="66">
        <v>47912</v>
      </c>
      <c r="O2800" s="66">
        <v>52391</v>
      </c>
      <c r="P2800" s="66">
        <v>68</v>
      </c>
      <c r="Q2800" s="66">
        <v>792</v>
      </c>
      <c r="R2800" s="66">
        <v>4</v>
      </c>
      <c r="S2800" s="66">
        <v>57</v>
      </c>
      <c r="U2800" s="66">
        <v>1</v>
      </c>
      <c r="W2800" s="66">
        <f>IF(Notes!B$31=1,IF(BR2800&gt;0,BR2800-P2800-SUM(R2800:V2800)-SUM(X2800:AL2800),SUM(BS2800:BY2800)),SUM(BS2800:BY2800))</f>
        <v>0</v>
      </c>
      <c r="Y2800" s="66">
        <v>5</v>
      </c>
      <c r="AA2800" s="66">
        <v>0</v>
      </c>
      <c r="AN2800" s="7">
        <f>IF(Q2800&gt;0,RANK(Q2800,(N2800:P2800,Q2800:AE2800)),0)</f>
        <v>3</v>
      </c>
      <c r="AO2800" s="7">
        <f>IF(R2800&gt;0,RANK(R2800,(N2800:P2800,Q2800:AE2800)),0)</f>
        <v>7</v>
      </c>
      <c r="AP2800" s="7">
        <f>IF(T2800&gt;0,RANK(T2800,(N2800:P2800,Q2800:AE2800)),0)</f>
        <v>0</v>
      </c>
      <c r="AQ2800" s="7">
        <f>IF(S2800&gt;0,RANK(S2800,(N2800:P2800,Q2800:AE2800)),0)</f>
        <v>5</v>
      </c>
      <c r="AR2800" s="2">
        <f t="shared" si="1049"/>
        <v>7.8237676578089502E-3</v>
      </c>
      <c r="AS2800" s="2">
        <f t="shared" si="1050"/>
        <v>3.9513978069742173E-5</v>
      </c>
      <c r="AT2800" s="2">
        <f t="shared" si="1051"/>
        <v>0</v>
      </c>
      <c r="AU2800" s="2">
        <f t="shared" si="1052"/>
        <v>5.6307418749382591E-4</v>
      </c>
      <c r="AW2800" t="s">
        <v>351</v>
      </c>
      <c r="AX2800" t="s">
        <v>3197</v>
      </c>
      <c r="AY2800">
        <v>27</v>
      </c>
      <c r="BA2800" s="119">
        <v>48</v>
      </c>
      <c r="BB2800" s="121">
        <v>355</v>
      </c>
      <c r="BC2800" s="125">
        <f t="shared" si="1055"/>
        <v>48355</v>
      </c>
      <c r="BE2800" s="7" t="s">
        <v>228</v>
      </c>
      <c r="BS2800" s="1">
        <v>0</v>
      </c>
    </row>
    <row r="2801" spans="1:71" hidden="1" outlineLevel="1">
      <c r="A2801" t="s">
        <v>1371</v>
      </c>
      <c r="B2801" t="s">
        <v>3197</v>
      </c>
      <c r="C2801" s="1">
        <f t="shared" si="1044"/>
        <v>3109</v>
      </c>
      <c r="D2801" s="7">
        <f>IF(N2801&gt;0, RANK(N2801,(N2801:P2801,Q2801:AE2801)),0)</f>
        <v>2</v>
      </c>
      <c r="E2801" s="7">
        <f>IF(O2801&gt;0,RANK(O2801,(N2801:P2801,Q2801:AE2801)),0)</f>
        <v>1</v>
      </c>
      <c r="F2801" s="7">
        <f>IF(P2801&gt;0,RANK(P2801,(N2801:P2801,Q2801:AE2801)),0)</f>
        <v>5</v>
      </c>
      <c r="G2801" s="1">
        <f t="shared" si="1053"/>
        <v>2608</v>
      </c>
      <c r="H2801" s="2">
        <f t="shared" si="1054"/>
        <v>0.83885493727886784</v>
      </c>
      <c r="I2801" s="2"/>
      <c r="J2801" s="2">
        <f t="shared" si="1045"/>
        <v>7.8160180122225795E-2</v>
      </c>
      <c r="K2801" s="2">
        <f t="shared" si="1046"/>
        <v>0.91701511740109365</v>
      </c>
      <c r="L2801" s="2">
        <f t="shared" si="1047"/>
        <v>3.2164683177870698E-4</v>
      </c>
      <c r="M2801" s="2">
        <f t="shared" si="1048"/>
        <v>4.5030556449018357E-3</v>
      </c>
      <c r="N2801" s="66">
        <v>243</v>
      </c>
      <c r="O2801" s="66">
        <v>2851</v>
      </c>
      <c r="P2801" s="66">
        <v>1</v>
      </c>
      <c r="Q2801" s="66">
        <v>6</v>
      </c>
      <c r="R2801" s="66">
        <v>0</v>
      </c>
      <c r="S2801" s="66">
        <v>7</v>
      </c>
      <c r="U2801" s="66">
        <v>0</v>
      </c>
      <c r="W2801" s="66">
        <f>IF(Notes!B$31=1,IF(BR2801&gt;0,BR2801-P2801-SUM(R2801:V2801)-SUM(X2801:AL2801),SUM(BS2801:BY2801)),SUM(BS2801:BY2801))</f>
        <v>0</v>
      </c>
      <c r="Y2801" s="66">
        <v>1</v>
      </c>
      <c r="AA2801" s="66">
        <v>0</v>
      </c>
      <c r="AN2801" s="7">
        <f>IF(Q2801&gt;0,RANK(Q2801,(N2801:P2801,Q2801:AE2801)),0)</f>
        <v>4</v>
      </c>
      <c r="AO2801" s="7">
        <f>IF(R2801&gt;0,RANK(R2801,(N2801:P2801,Q2801:AE2801)),0)</f>
        <v>0</v>
      </c>
      <c r="AP2801" s="7">
        <f>IF(T2801&gt;0,RANK(T2801,(N2801:P2801,Q2801:AE2801)),0)</f>
        <v>0</v>
      </c>
      <c r="AQ2801" s="7">
        <f>IF(S2801&gt;0,RANK(S2801,(N2801:P2801,Q2801:AE2801)),0)</f>
        <v>3</v>
      </c>
      <c r="AR2801" s="2">
        <f t="shared" si="1049"/>
        <v>1.9298809906722419E-3</v>
      </c>
      <c r="AS2801" s="2">
        <f t="shared" si="1050"/>
        <v>0</v>
      </c>
      <c r="AT2801" s="2">
        <f t="shared" si="1051"/>
        <v>0</v>
      </c>
      <c r="AU2801" s="2">
        <f t="shared" si="1052"/>
        <v>2.2515278224509491E-3</v>
      </c>
      <c r="AW2801" t="s">
        <v>1371</v>
      </c>
      <c r="AX2801" t="s">
        <v>3197</v>
      </c>
      <c r="AY2801">
        <v>13</v>
      </c>
      <c r="BA2801" s="119">
        <v>48</v>
      </c>
      <c r="BB2801" s="121">
        <v>357</v>
      </c>
      <c r="BC2801" s="125">
        <f t="shared" si="1055"/>
        <v>48357</v>
      </c>
      <c r="BE2801" s="7" t="s">
        <v>228</v>
      </c>
      <c r="BS2801" s="1">
        <v>0</v>
      </c>
    </row>
    <row r="2802" spans="1:71" hidden="1" outlineLevel="1">
      <c r="A2802" t="s">
        <v>1821</v>
      </c>
      <c r="B2802" t="s">
        <v>3197</v>
      </c>
      <c r="C2802" s="1">
        <f t="shared" si="1044"/>
        <v>920</v>
      </c>
      <c r="D2802" s="7">
        <f>IF(N2802&gt;0, RANK(N2802,(N2802:P2802,Q2802:AE2802)),0)</f>
        <v>2</v>
      </c>
      <c r="E2802" s="7">
        <f>IF(O2802&gt;0,RANK(O2802,(N2802:P2802,Q2802:AE2802)),0)</f>
        <v>1</v>
      </c>
      <c r="F2802" s="7">
        <f>IF(P2802&gt;0,RANK(P2802,(N2802:P2802,Q2802:AE2802)),0)</f>
        <v>4</v>
      </c>
      <c r="G2802" s="1">
        <f t="shared" si="1053"/>
        <v>711</v>
      </c>
      <c r="H2802" s="2">
        <f t="shared" si="1054"/>
        <v>0.77282608695652177</v>
      </c>
      <c r="I2802" s="2"/>
      <c r="J2802" s="2">
        <f t="shared" si="1045"/>
        <v>0.1108695652173913</v>
      </c>
      <c r="K2802" s="2">
        <f t="shared" si="1046"/>
        <v>0.88369565217391299</v>
      </c>
      <c r="L2802" s="2">
        <f t="shared" si="1047"/>
        <v>1.0869565217391304E-3</v>
      </c>
      <c r="M2802" s="2">
        <f t="shared" si="1048"/>
        <v>4.3478260869565461E-3</v>
      </c>
      <c r="N2802" s="66">
        <v>102</v>
      </c>
      <c r="O2802" s="66">
        <v>813</v>
      </c>
      <c r="P2802" s="66">
        <v>1</v>
      </c>
      <c r="Q2802" s="66">
        <v>4</v>
      </c>
      <c r="R2802" s="66">
        <v>0</v>
      </c>
      <c r="S2802" s="66">
        <v>0</v>
      </c>
      <c r="U2802" s="66">
        <v>0</v>
      </c>
      <c r="W2802" s="66">
        <f>IF(Notes!B$31=1,IF(BR2802&gt;0,BR2802-P2802-SUM(R2802:V2802)-SUM(X2802:AL2802),SUM(BS2802:BY2802)),SUM(BS2802:BY2802))</f>
        <v>0</v>
      </c>
      <c r="Y2802" s="66">
        <v>0</v>
      </c>
      <c r="AA2802" s="66">
        <v>0</v>
      </c>
      <c r="AN2802" s="7">
        <f>IF(Q2802&gt;0,RANK(Q2802,(N2802:P2802,Q2802:AE2802)),0)</f>
        <v>3</v>
      </c>
      <c r="AO2802" s="7">
        <f>IF(R2802&gt;0,RANK(R2802,(N2802:P2802,Q2802:AE2802)),0)</f>
        <v>0</v>
      </c>
      <c r="AP2802" s="7">
        <f>IF(T2802&gt;0,RANK(T2802,(N2802:P2802,Q2802:AE2802)),0)</f>
        <v>0</v>
      </c>
      <c r="AQ2802" s="7">
        <f>IF(S2802&gt;0,RANK(S2802,(N2802:P2802,Q2802:AE2802)),0)</f>
        <v>0</v>
      </c>
      <c r="AR2802" s="2">
        <f t="shared" si="1049"/>
        <v>4.3478260869565218E-3</v>
      </c>
      <c r="AS2802" s="2">
        <f t="shared" si="1050"/>
        <v>0</v>
      </c>
      <c r="AT2802" s="2">
        <f t="shared" si="1051"/>
        <v>0</v>
      </c>
      <c r="AU2802" s="2">
        <f t="shared" si="1052"/>
        <v>0</v>
      </c>
      <c r="AW2802" t="s">
        <v>1821</v>
      </c>
      <c r="AX2802" t="s">
        <v>3197</v>
      </c>
      <c r="AY2802">
        <v>13</v>
      </c>
      <c r="BA2802" s="119">
        <v>48</v>
      </c>
      <c r="BB2802" s="121">
        <v>359</v>
      </c>
      <c r="BC2802" s="125">
        <f t="shared" si="1055"/>
        <v>48359</v>
      </c>
      <c r="BE2802" s="7" t="s">
        <v>228</v>
      </c>
      <c r="BS2802" s="1">
        <v>0</v>
      </c>
    </row>
    <row r="2803" spans="1:71" hidden="1" outlineLevel="1">
      <c r="A2803" t="s">
        <v>3376</v>
      </c>
      <c r="B2803" t="s">
        <v>3197</v>
      </c>
      <c r="C2803" s="1">
        <f t="shared" si="1044"/>
        <v>29406</v>
      </c>
      <c r="D2803" s="7">
        <f>IF(N2803&gt;0, RANK(N2803,(N2803:P2803,Q2803:AE2803)),0)</f>
        <v>2</v>
      </c>
      <c r="E2803" s="7">
        <f>IF(O2803&gt;0,RANK(O2803,(N2803:P2803,Q2803:AE2803)),0)</f>
        <v>1</v>
      </c>
      <c r="F2803" s="7">
        <f>IF(P2803&gt;0,RANK(P2803,(N2803:P2803,Q2803:AE2803)),0)</f>
        <v>4</v>
      </c>
      <c r="G2803" s="1">
        <f t="shared" si="1053"/>
        <v>13863</v>
      </c>
      <c r="H2803" s="2">
        <f t="shared" si="1054"/>
        <v>0.47143440114262397</v>
      </c>
      <c r="I2803" s="2"/>
      <c r="J2803" s="2">
        <f t="shared" si="1045"/>
        <v>0.26001496293273479</v>
      </c>
      <c r="K2803" s="2">
        <f t="shared" si="1046"/>
        <v>0.73144936407535877</v>
      </c>
      <c r="L2803" s="2">
        <f t="shared" si="1047"/>
        <v>4.0807998367680065E-4</v>
      </c>
      <c r="M2803" s="2">
        <f t="shared" si="1048"/>
        <v>8.1275930082295843E-3</v>
      </c>
      <c r="N2803" s="66">
        <v>7646</v>
      </c>
      <c r="O2803" s="66">
        <v>21509</v>
      </c>
      <c r="P2803" s="66">
        <v>12</v>
      </c>
      <c r="Q2803" s="66">
        <v>227</v>
      </c>
      <c r="R2803" s="66">
        <v>1</v>
      </c>
      <c r="S2803" s="66">
        <v>10</v>
      </c>
      <c r="U2803" s="66">
        <v>0</v>
      </c>
      <c r="W2803" s="66">
        <f>IF(Notes!B$31=1,IF(BR2803&gt;0,BR2803-P2803-SUM(R2803:V2803)-SUM(X2803:AL2803),SUM(BS2803:BY2803)),SUM(BS2803:BY2803))</f>
        <v>0</v>
      </c>
      <c r="Y2803" s="66">
        <v>1</v>
      </c>
      <c r="AA2803" s="66">
        <v>0</v>
      </c>
      <c r="AN2803" s="7">
        <f>IF(Q2803&gt;0,RANK(Q2803,(N2803:P2803,Q2803:AE2803)),0)</f>
        <v>3</v>
      </c>
      <c r="AO2803" s="7">
        <f>IF(R2803&gt;0,RANK(R2803,(N2803:P2803,Q2803:AE2803)),0)</f>
        <v>6</v>
      </c>
      <c r="AP2803" s="7">
        <f>IF(T2803&gt;0,RANK(T2803,(N2803:P2803,Q2803:AE2803)),0)</f>
        <v>0</v>
      </c>
      <c r="AQ2803" s="7">
        <f>IF(S2803&gt;0,RANK(S2803,(N2803:P2803,Q2803:AE2803)),0)</f>
        <v>5</v>
      </c>
      <c r="AR2803" s="2">
        <f t="shared" si="1049"/>
        <v>7.7195130245528119E-3</v>
      </c>
      <c r="AS2803" s="2">
        <f t="shared" si="1050"/>
        <v>3.4006665306400052E-5</v>
      </c>
      <c r="AT2803" s="2">
        <f t="shared" si="1051"/>
        <v>0</v>
      </c>
      <c r="AU2803" s="2">
        <f t="shared" si="1052"/>
        <v>3.4006665306400053E-4</v>
      </c>
      <c r="AW2803" t="s">
        <v>3376</v>
      </c>
      <c r="AX2803" t="s">
        <v>3197</v>
      </c>
      <c r="AY2803">
        <v>8</v>
      </c>
      <c r="BA2803" s="119">
        <v>48</v>
      </c>
      <c r="BB2803" s="121">
        <v>361</v>
      </c>
      <c r="BC2803" s="125">
        <f t="shared" si="1055"/>
        <v>48361</v>
      </c>
      <c r="BE2803" s="7" t="s">
        <v>228</v>
      </c>
      <c r="BS2803" s="1">
        <v>0</v>
      </c>
    </row>
    <row r="2804" spans="1:71" hidden="1" outlineLevel="1">
      <c r="A2804" t="s">
        <v>1372</v>
      </c>
      <c r="B2804" t="s">
        <v>3197</v>
      </c>
      <c r="C2804" s="1">
        <f t="shared" si="1044"/>
        <v>9890</v>
      </c>
      <c r="D2804" s="7">
        <f>IF(N2804&gt;0, RANK(N2804,(N2804:P2804,Q2804:AE2804)),0)</f>
        <v>2</v>
      </c>
      <c r="E2804" s="7">
        <f>IF(O2804&gt;0,RANK(O2804,(N2804:P2804,Q2804:AE2804)),0)</f>
        <v>1</v>
      </c>
      <c r="F2804" s="7">
        <f>IF(P2804&gt;0,RANK(P2804,(N2804:P2804,Q2804:AE2804)),0)</f>
        <v>6</v>
      </c>
      <c r="G2804" s="1">
        <f t="shared" si="1053"/>
        <v>4765</v>
      </c>
      <c r="H2804" s="2">
        <f t="shared" si="1054"/>
        <v>0.48179979777553084</v>
      </c>
      <c r="I2804" s="2"/>
      <c r="J2804" s="2">
        <f t="shared" si="1045"/>
        <v>0.25267947421638021</v>
      </c>
      <c r="K2804" s="2">
        <f t="shared" si="1046"/>
        <v>0.73447927199191099</v>
      </c>
      <c r="L2804" s="2">
        <f t="shared" si="1047"/>
        <v>3.0333670374115267E-4</v>
      </c>
      <c r="M2804" s="2">
        <f t="shared" si="1048"/>
        <v>1.2537917087967598E-2</v>
      </c>
      <c r="N2804" s="66">
        <v>2499</v>
      </c>
      <c r="O2804" s="66">
        <v>7264</v>
      </c>
      <c r="P2804" s="66">
        <v>3</v>
      </c>
      <c r="Q2804" s="66">
        <v>78</v>
      </c>
      <c r="R2804" s="66">
        <v>0</v>
      </c>
      <c r="S2804" s="66">
        <v>37</v>
      </c>
      <c r="U2804" s="66">
        <v>0</v>
      </c>
      <c r="W2804" s="66">
        <f>IF(Notes!B$31=1,IF(BR2804&gt;0,BR2804-P2804-SUM(R2804:V2804)-SUM(X2804:AL2804),SUM(BS2804:BY2804)),SUM(BS2804:BY2804))</f>
        <v>6</v>
      </c>
      <c r="Y2804" s="66">
        <v>0</v>
      </c>
      <c r="AA2804" s="66">
        <v>3</v>
      </c>
      <c r="AN2804" s="7">
        <f>IF(Q2804&gt;0,RANK(Q2804,(N2804:P2804,Q2804:AE2804)),0)</f>
        <v>3</v>
      </c>
      <c r="AO2804" s="7">
        <f>IF(R2804&gt;0,RANK(R2804,(N2804:P2804,Q2804:AE2804)),0)</f>
        <v>0</v>
      </c>
      <c r="AP2804" s="7">
        <f>IF(T2804&gt;0,RANK(T2804,(N2804:P2804,Q2804:AE2804)),0)</f>
        <v>0</v>
      </c>
      <c r="AQ2804" s="7">
        <f>IF(S2804&gt;0,RANK(S2804,(N2804:P2804,Q2804:AE2804)),0)</f>
        <v>4</v>
      </c>
      <c r="AR2804" s="2">
        <f t="shared" si="1049"/>
        <v>7.8867542972699701E-3</v>
      </c>
      <c r="AS2804" s="2">
        <f t="shared" si="1050"/>
        <v>0</v>
      </c>
      <c r="AT2804" s="2">
        <f t="shared" si="1051"/>
        <v>0</v>
      </c>
      <c r="AU2804" s="2">
        <f t="shared" si="1052"/>
        <v>3.7411526794742162E-3</v>
      </c>
      <c r="AW2804" t="s">
        <v>1372</v>
      </c>
      <c r="AX2804" t="s">
        <v>3197</v>
      </c>
      <c r="AY2804">
        <v>13</v>
      </c>
      <c r="BA2804" s="119">
        <v>48</v>
      </c>
      <c r="BB2804" s="121">
        <v>363</v>
      </c>
      <c r="BC2804" s="125">
        <f t="shared" si="1055"/>
        <v>48363</v>
      </c>
      <c r="BE2804" s="7" t="s">
        <v>228</v>
      </c>
      <c r="BS2804" s="1">
        <v>6</v>
      </c>
    </row>
    <row r="2805" spans="1:71" hidden="1" outlineLevel="1">
      <c r="A2805" t="s">
        <v>1124</v>
      </c>
      <c r="B2805" t="s">
        <v>3197</v>
      </c>
      <c r="C2805" s="1">
        <f t="shared" si="1044"/>
        <v>10216</v>
      </c>
      <c r="D2805" s="7">
        <f>IF(N2805&gt;0, RANK(N2805,(N2805:P2805,Q2805:AE2805)),0)</f>
        <v>2</v>
      </c>
      <c r="E2805" s="7">
        <f>IF(O2805&gt;0,RANK(O2805,(N2805:P2805,Q2805:AE2805)),0)</f>
        <v>1</v>
      </c>
      <c r="F2805" s="7">
        <f>IF(P2805&gt;0,RANK(P2805,(N2805:P2805,Q2805:AE2805)),0)</f>
        <v>4</v>
      </c>
      <c r="G2805" s="1">
        <f t="shared" si="1053"/>
        <v>4996</v>
      </c>
      <c r="H2805" s="2">
        <f t="shared" si="1054"/>
        <v>0.48903680501174629</v>
      </c>
      <c r="I2805" s="2"/>
      <c r="J2805" s="2">
        <f t="shared" si="1045"/>
        <v>0.25313234142521535</v>
      </c>
      <c r="K2805" s="2">
        <f t="shared" si="1046"/>
        <v>0.74216914643696164</v>
      </c>
      <c r="L2805" s="2">
        <f t="shared" si="1047"/>
        <v>6.8519968676585745E-4</v>
      </c>
      <c r="M2805" s="2">
        <f t="shared" si="1048"/>
        <v>4.013312451057161E-3</v>
      </c>
      <c r="N2805" s="66">
        <v>2586</v>
      </c>
      <c r="O2805" s="66">
        <v>7582</v>
      </c>
      <c r="P2805" s="66">
        <v>7</v>
      </c>
      <c r="Q2805" s="66">
        <v>38</v>
      </c>
      <c r="R2805" s="66">
        <v>0</v>
      </c>
      <c r="S2805" s="66">
        <v>3</v>
      </c>
      <c r="U2805" s="66">
        <v>0</v>
      </c>
      <c r="W2805" s="66">
        <f>IF(Notes!B$31=1,IF(BR2805&gt;0,BR2805-P2805-SUM(R2805:V2805)-SUM(X2805:AL2805),SUM(BS2805:BY2805)),SUM(BS2805:BY2805))</f>
        <v>0</v>
      </c>
      <c r="Y2805" s="66">
        <v>0</v>
      </c>
      <c r="AA2805" s="66">
        <v>0</v>
      </c>
      <c r="AN2805" s="7">
        <f>IF(Q2805&gt;0,RANK(Q2805,(N2805:P2805,Q2805:AE2805)),0)</f>
        <v>3</v>
      </c>
      <c r="AO2805" s="7">
        <f>IF(R2805&gt;0,RANK(R2805,(N2805:P2805,Q2805:AE2805)),0)</f>
        <v>0</v>
      </c>
      <c r="AP2805" s="7">
        <f>IF(T2805&gt;0,RANK(T2805,(N2805:P2805,Q2805:AE2805)),0)</f>
        <v>0</v>
      </c>
      <c r="AQ2805" s="7">
        <f>IF(S2805&gt;0,RANK(S2805,(N2805:P2805,Q2805:AE2805)),0)</f>
        <v>5</v>
      </c>
      <c r="AR2805" s="2">
        <f t="shared" si="1049"/>
        <v>3.7196554424432263E-3</v>
      </c>
      <c r="AS2805" s="2">
        <f t="shared" si="1050"/>
        <v>0</v>
      </c>
      <c r="AT2805" s="2">
        <f t="shared" si="1051"/>
        <v>0</v>
      </c>
      <c r="AU2805" s="2">
        <f t="shared" si="1052"/>
        <v>2.9365700861393895E-4</v>
      </c>
      <c r="AW2805" t="s">
        <v>1124</v>
      </c>
      <c r="AX2805" t="s">
        <v>3197</v>
      </c>
      <c r="AY2805">
        <v>1</v>
      </c>
      <c r="BA2805" s="119">
        <v>48</v>
      </c>
      <c r="BB2805" s="121">
        <v>365</v>
      </c>
      <c r="BC2805" s="125">
        <f t="shared" si="1055"/>
        <v>48365</v>
      </c>
      <c r="BE2805" s="7" t="s">
        <v>228</v>
      </c>
      <c r="BS2805" s="1">
        <v>0</v>
      </c>
    </row>
    <row r="2806" spans="1:71" hidden="1" outlineLevel="1">
      <c r="A2806" t="s">
        <v>1532</v>
      </c>
      <c r="B2806" t="s">
        <v>3197</v>
      </c>
      <c r="C2806" s="1">
        <f t="shared" si="1044"/>
        <v>47951</v>
      </c>
      <c r="D2806" s="7">
        <f>IF(N2806&gt;0, RANK(N2806,(N2806:P2806,Q2806:AE2806)),0)</f>
        <v>2</v>
      </c>
      <c r="E2806" s="7">
        <f>IF(O2806&gt;0,RANK(O2806,(N2806:P2806,Q2806:AE2806)),0)</f>
        <v>1</v>
      </c>
      <c r="F2806" s="7">
        <f>IF(P2806&gt;0,RANK(P2806,(N2806:P2806,Q2806:AE2806)),0)</f>
        <v>5</v>
      </c>
      <c r="G2806" s="1">
        <f t="shared" si="1053"/>
        <v>26472</v>
      </c>
      <c r="H2806" s="2">
        <f t="shared" si="1054"/>
        <v>0.55206356488915764</v>
      </c>
      <c r="I2806" s="2"/>
      <c r="J2806" s="2">
        <f t="shared" si="1045"/>
        <v>0.21901524472899417</v>
      </c>
      <c r="K2806" s="2">
        <f t="shared" si="1046"/>
        <v>0.77107880961815189</v>
      </c>
      <c r="L2806" s="2">
        <f t="shared" si="1047"/>
        <v>5.6307480553064587E-4</v>
      </c>
      <c r="M2806" s="2">
        <f t="shared" si="1048"/>
        <v>9.3428708473233188E-3</v>
      </c>
      <c r="N2806" s="66">
        <v>10502</v>
      </c>
      <c r="O2806" s="66">
        <v>36974</v>
      </c>
      <c r="P2806" s="66">
        <v>27</v>
      </c>
      <c r="Q2806" s="66">
        <v>380</v>
      </c>
      <c r="R2806" s="66">
        <v>1</v>
      </c>
      <c r="S2806" s="66">
        <v>60</v>
      </c>
      <c r="U2806" s="66">
        <v>0</v>
      </c>
      <c r="W2806" s="66">
        <f>IF(Notes!B$31=1,IF(BR2806&gt;0,BR2806-P2806-SUM(R2806:V2806)-SUM(X2806:AL2806),SUM(BS2806:BY2806)),SUM(BS2806:BY2806))</f>
        <v>0</v>
      </c>
      <c r="Y2806" s="66">
        <v>7</v>
      </c>
      <c r="AA2806" s="66">
        <v>0</v>
      </c>
      <c r="AN2806" s="7">
        <f>IF(Q2806&gt;0,RANK(Q2806,(N2806:P2806,Q2806:AE2806)),0)</f>
        <v>3</v>
      </c>
      <c r="AO2806" s="7">
        <f>IF(R2806&gt;0,RANK(R2806,(N2806:P2806,Q2806:AE2806)),0)</f>
        <v>7</v>
      </c>
      <c r="AP2806" s="7">
        <f>IF(T2806&gt;0,RANK(T2806,(N2806:P2806,Q2806:AE2806)),0)</f>
        <v>0</v>
      </c>
      <c r="AQ2806" s="7">
        <f>IF(S2806&gt;0,RANK(S2806,(N2806:P2806,Q2806:AE2806)),0)</f>
        <v>4</v>
      </c>
      <c r="AR2806" s="2">
        <f t="shared" si="1049"/>
        <v>7.9247565222831644E-3</v>
      </c>
      <c r="AS2806" s="2">
        <f t="shared" si="1050"/>
        <v>2.085462242706096E-5</v>
      </c>
      <c r="AT2806" s="2">
        <f t="shared" si="1051"/>
        <v>0</v>
      </c>
      <c r="AU2806" s="2">
        <f t="shared" si="1052"/>
        <v>1.2512773456236576E-3</v>
      </c>
      <c r="AW2806" t="s">
        <v>1532</v>
      </c>
      <c r="AX2806" t="s">
        <v>3197</v>
      </c>
      <c r="AY2806">
        <v>12</v>
      </c>
      <c r="BA2806" s="119">
        <v>48</v>
      </c>
      <c r="BB2806" s="121">
        <v>367</v>
      </c>
      <c r="BC2806" s="125">
        <f t="shared" si="1055"/>
        <v>48367</v>
      </c>
      <c r="BE2806" s="7" t="s">
        <v>228</v>
      </c>
      <c r="BS2806" s="1">
        <v>0</v>
      </c>
    </row>
    <row r="2807" spans="1:71" hidden="1" outlineLevel="1">
      <c r="A2807" t="s">
        <v>1189</v>
      </c>
      <c r="B2807" t="s">
        <v>3197</v>
      </c>
      <c r="C2807" s="1">
        <f t="shared" si="1044"/>
        <v>3713</v>
      </c>
      <c r="D2807" s="7">
        <f>IF(N2807&gt;0, RANK(N2807,(N2807:P2807,Q2807:AE2807)),0)</f>
        <v>2</v>
      </c>
      <c r="E2807" s="7">
        <f>IF(O2807&gt;0,RANK(O2807,(N2807:P2807,Q2807:AE2807)),0)</f>
        <v>1</v>
      </c>
      <c r="F2807" s="7">
        <f>IF(P2807&gt;0,RANK(P2807,(N2807:P2807,Q2807:AE2807)),0)</f>
        <v>4</v>
      </c>
      <c r="G2807" s="1">
        <f t="shared" si="1053"/>
        <v>2250</v>
      </c>
      <c r="H2807" s="2">
        <f t="shared" si="1054"/>
        <v>0.60597899272825206</v>
      </c>
      <c r="I2807" s="2"/>
      <c r="J2807" s="2">
        <f t="shared" si="1045"/>
        <v>0.19364395367627255</v>
      </c>
      <c r="K2807" s="2">
        <f t="shared" si="1046"/>
        <v>0.79962294640452469</v>
      </c>
      <c r="L2807" s="2">
        <f t="shared" si="1047"/>
        <v>1.3466199838405601E-3</v>
      </c>
      <c r="M2807" s="2">
        <f t="shared" si="1048"/>
        <v>5.38647993536223E-3</v>
      </c>
      <c r="N2807" s="66">
        <v>719</v>
      </c>
      <c r="O2807" s="66">
        <v>2969</v>
      </c>
      <c r="P2807" s="66">
        <v>5</v>
      </c>
      <c r="Q2807" s="66">
        <v>20</v>
      </c>
      <c r="R2807" s="66">
        <v>0</v>
      </c>
      <c r="S2807" s="66">
        <v>0</v>
      </c>
      <c r="U2807" s="66">
        <v>0</v>
      </c>
      <c r="W2807" s="66">
        <f>IF(Notes!B$31=1,IF(BR2807&gt;0,BR2807-P2807-SUM(R2807:V2807)-SUM(X2807:AL2807),SUM(BS2807:BY2807)),SUM(BS2807:BY2807))</f>
        <v>0</v>
      </c>
      <c r="Y2807" s="66">
        <v>0</v>
      </c>
      <c r="AA2807" s="66">
        <v>0</v>
      </c>
      <c r="AN2807" s="7">
        <f>IF(Q2807&gt;0,RANK(Q2807,(N2807:P2807,Q2807:AE2807)),0)</f>
        <v>3</v>
      </c>
      <c r="AO2807" s="7">
        <f>IF(R2807&gt;0,RANK(R2807,(N2807:P2807,Q2807:AE2807)),0)</f>
        <v>0</v>
      </c>
      <c r="AP2807" s="7">
        <f>IF(T2807&gt;0,RANK(T2807,(N2807:P2807,Q2807:AE2807)),0)</f>
        <v>0</v>
      </c>
      <c r="AQ2807" s="7">
        <f>IF(S2807&gt;0,RANK(S2807,(N2807:P2807,Q2807:AE2807)),0)</f>
        <v>0</v>
      </c>
      <c r="AR2807" s="2">
        <f t="shared" si="1049"/>
        <v>5.3864799353622404E-3</v>
      </c>
      <c r="AS2807" s="2">
        <f t="shared" si="1050"/>
        <v>0</v>
      </c>
      <c r="AT2807" s="2">
        <f t="shared" si="1051"/>
        <v>0</v>
      </c>
      <c r="AU2807" s="2">
        <f t="shared" si="1052"/>
        <v>0</v>
      </c>
      <c r="AW2807" t="s">
        <v>1189</v>
      </c>
      <c r="AX2807" t="s">
        <v>3197</v>
      </c>
      <c r="AY2807">
        <v>19</v>
      </c>
      <c r="BA2807" s="119">
        <v>48</v>
      </c>
      <c r="BB2807" s="121">
        <v>369</v>
      </c>
      <c r="BC2807" s="125">
        <f t="shared" si="1055"/>
        <v>48369</v>
      </c>
      <c r="BE2807" s="7" t="s">
        <v>228</v>
      </c>
      <c r="BS2807" s="1">
        <v>0</v>
      </c>
    </row>
    <row r="2808" spans="1:71" hidden="1" outlineLevel="1">
      <c r="A2808" t="s">
        <v>2693</v>
      </c>
      <c r="B2808" t="s">
        <v>3197</v>
      </c>
      <c r="C2808" s="1">
        <f t="shared" si="1044"/>
        <v>4010</v>
      </c>
      <c r="D2808" s="7">
        <f>IF(N2808&gt;0, RANK(N2808,(N2808:P2808,Q2808:AE2808)),0)</f>
        <v>2</v>
      </c>
      <c r="E2808" s="7">
        <f>IF(O2808&gt;0,RANK(O2808,(N2808:P2808,Q2808:AE2808)),0)</f>
        <v>1</v>
      </c>
      <c r="F2808" s="7">
        <f>IF(P2808&gt;0,RANK(P2808,(N2808:P2808,Q2808:AE2808)),0)</f>
        <v>4</v>
      </c>
      <c r="G2808" s="1">
        <f t="shared" si="1053"/>
        <v>1004</v>
      </c>
      <c r="H2808" s="2">
        <f t="shared" si="1054"/>
        <v>0.25037406483790525</v>
      </c>
      <c r="I2808" s="2"/>
      <c r="J2808" s="2">
        <f t="shared" si="1045"/>
        <v>0.36807980049875311</v>
      </c>
      <c r="K2808" s="2">
        <f t="shared" si="1046"/>
        <v>0.61845386533665836</v>
      </c>
      <c r="L2808" s="2">
        <f t="shared" si="1047"/>
        <v>2.2443890274314216E-3</v>
      </c>
      <c r="M2808" s="2">
        <f t="shared" si="1048"/>
        <v>1.1221945137157113E-2</v>
      </c>
      <c r="N2808" s="66">
        <v>1476</v>
      </c>
      <c r="O2808" s="66">
        <v>2480</v>
      </c>
      <c r="P2808" s="66">
        <v>9</v>
      </c>
      <c r="Q2808" s="66">
        <v>40</v>
      </c>
      <c r="R2808" s="66">
        <v>3</v>
      </c>
      <c r="S2808" s="66">
        <v>0</v>
      </c>
      <c r="U2808" s="66">
        <v>0</v>
      </c>
      <c r="W2808" s="66">
        <f>IF(Notes!B$31=1,IF(BR2808&gt;0,BR2808-P2808-SUM(R2808:V2808)-SUM(X2808:AL2808),SUM(BS2808:BY2808)),SUM(BS2808:BY2808))</f>
        <v>0</v>
      </c>
      <c r="Y2808" s="66">
        <v>2</v>
      </c>
      <c r="AA2808" s="66">
        <v>0</v>
      </c>
      <c r="AN2808" s="7">
        <f>IF(Q2808&gt;0,RANK(Q2808,(N2808:P2808,Q2808:AE2808)),0)</f>
        <v>3</v>
      </c>
      <c r="AO2808" s="7">
        <f>IF(R2808&gt;0,RANK(R2808,(N2808:P2808,Q2808:AE2808)),0)</f>
        <v>5</v>
      </c>
      <c r="AP2808" s="7">
        <f>IF(T2808&gt;0,RANK(T2808,(N2808:P2808,Q2808:AE2808)),0)</f>
        <v>0</v>
      </c>
      <c r="AQ2808" s="7">
        <f>IF(S2808&gt;0,RANK(S2808,(N2808:P2808,Q2808:AE2808)),0)</f>
        <v>0</v>
      </c>
      <c r="AR2808" s="2">
        <f t="shared" si="1049"/>
        <v>9.9750623441396506E-3</v>
      </c>
      <c r="AS2808" s="2">
        <f t="shared" si="1050"/>
        <v>7.4812967581047382E-4</v>
      </c>
      <c r="AT2808" s="2">
        <f t="shared" si="1051"/>
        <v>0</v>
      </c>
      <c r="AU2808" s="2">
        <f t="shared" si="1052"/>
        <v>0</v>
      </c>
      <c r="AW2808" t="s">
        <v>2693</v>
      </c>
      <c r="AX2808" t="s">
        <v>3197</v>
      </c>
      <c r="AY2808">
        <v>23</v>
      </c>
      <c r="BA2808" s="119">
        <v>48</v>
      </c>
      <c r="BB2808" s="121">
        <v>371</v>
      </c>
      <c r="BC2808" s="125">
        <f t="shared" si="1055"/>
        <v>48371</v>
      </c>
      <c r="BE2808" s="7" t="s">
        <v>228</v>
      </c>
      <c r="BS2808" s="1">
        <v>0</v>
      </c>
    </row>
    <row r="2809" spans="1:71" hidden="1" outlineLevel="1">
      <c r="A2809" t="s">
        <v>1895</v>
      </c>
      <c r="B2809" t="s">
        <v>3197</v>
      </c>
      <c r="C2809" s="1">
        <f t="shared" si="1044"/>
        <v>20149</v>
      </c>
      <c r="D2809" s="7">
        <f>IF(N2809&gt;0, RANK(N2809,(N2809:P2809,Q2809:AE2809)),0)</f>
        <v>2</v>
      </c>
      <c r="E2809" s="7">
        <f>IF(O2809&gt;0,RANK(O2809,(N2809:P2809,Q2809:AE2809)),0)</f>
        <v>1</v>
      </c>
      <c r="F2809" s="7">
        <f>IF(P2809&gt;0,RANK(P2809,(N2809:P2809,Q2809:AE2809)),0)</f>
        <v>4</v>
      </c>
      <c r="G2809" s="1">
        <f t="shared" si="1053"/>
        <v>7501</v>
      </c>
      <c r="H2809" s="2">
        <f t="shared" si="1054"/>
        <v>0.37227653977864905</v>
      </c>
      <c r="I2809" s="2"/>
      <c r="J2809" s="2">
        <f t="shared" si="1045"/>
        <v>0.30919648617797407</v>
      </c>
      <c r="K2809" s="2">
        <f t="shared" si="1046"/>
        <v>0.68147302595662318</v>
      </c>
      <c r="L2809" s="2">
        <f t="shared" si="1047"/>
        <v>2.9778152761923671E-4</v>
      </c>
      <c r="M2809" s="2">
        <f t="shared" si="1048"/>
        <v>9.0327063377834554E-3</v>
      </c>
      <c r="N2809" s="66">
        <v>6230</v>
      </c>
      <c r="O2809" s="66">
        <v>13731</v>
      </c>
      <c r="P2809" s="66">
        <v>6</v>
      </c>
      <c r="Q2809" s="66">
        <v>179</v>
      </c>
      <c r="R2809" s="66">
        <v>0</v>
      </c>
      <c r="S2809" s="66">
        <v>3</v>
      </c>
      <c r="U2809" s="66">
        <v>0</v>
      </c>
      <c r="W2809" s="66">
        <f>IF(Notes!B$31=1,IF(BR2809&gt;0,BR2809-P2809-SUM(R2809:V2809)-SUM(X2809:AL2809),SUM(BS2809:BY2809)),SUM(BS2809:BY2809))</f>
        <v>0</v>
      </c>
      <c r="Y2809" s="66">
        <v>0</v>
      </c>
      <c r="AA2809" s="66">
        <v>0</v>
      </c>
      <c r="AN2809" s="7">
        <f>IF(Q2809&gt;0,RANK(Q2809,(N2809:P2809,Q2809:AE2809)),0)</f>
        <v>3</v>
      </c>
      <c r="AO2809" s="7">
        <f>IF(R2809&gt;0,RANK(R2809,(N2809:P2809,Q2809:AE2809)),0)</f>
        <v>0</v>
      </c>
      <c r="AP2809" s="7">
        <f>IF(T2809&gt;0,RANK(T2809,(N2809:P2809,Q2809:AE2809)),0)</f>
        <v>0</v>
      </c>
      <c r="AQ2809" s="7">
        <f>IF(S2809&gt;0,RANK(S2809,(N2809:P2809,Q2809:AE2809)),0)</f>
        <v>5</v>
      </c>
      <c r="AR2809" s="2">
        <f t="shared" si="1049"/>
        <v>8.8838155739738942E-3</v>
      </c>
      <c r="AS2809" s="2">
        <f t="shared" si="1050"/>
        <v>0</v>
      </c>
      <c r="AT2809" s="2">
        <f t="shared" si="1051"/>
        <v>0</v>
      </c>
      <c r="AU2809" s="2">
        <f t="shared" si="1052"/>
        <v>1.4889076380961836E-4</v>
      </c>
      <c r="AW2809" t="s">
        <v>1895</v>
      </c>
      <c r="AX2809" t="s">
        <v>3197</v>
      </c>
      <c r="AY2809">
        <v>8</v>
      </c>
      <c r="BA2809" s="119">
        <v>48</v>
      </c>
      <c r="BB2809" s="121">
        <v>373</v>
      </c>
      <c r="BC2809" s="125">
        <f t="shared" si="1055"/>
        <v>48373</v>
      </c>
      <c r="BE2809" s="7" t="s">
        <v>228</v>
      </c>
      <c r="BS2809" s="1">
        <v>0</v>
      </c>
    </row>
    <row r="2810" spans="1:71" hidden="1" outlineLevel="1">
      <c r="A2810" t="s">
        <v>602</v>
      </c>
      <c r="B2810" t="s">
        <v>3197</v>
      </c>
      <c r="C2810" s="1">
        <f t="shared" si="1044"/>
        <v>30013</v>
      </c>
      <c r="D2810" s="7">
        <f>IF(N2810&gt;0, RANK(N2810,(N2810:P2810,Q2810:AE2810)),0)</f>
        <v>2</v>
      </c>
      <c r="E2810" s="7">
        <f>IF(O2810&gt;0,RANK(O2810,(N2810:P2810,Q2810:AE2810)),0)</f>
        <v>1</v>
      </c>
      <c r="F2810" s="7">
        <f>IF(P2810&gt;0,RANK(P2810,(N2810:P2810,Q2810:AE2810)),0)</f>
        <v>4</v>
      </c>
      <c r="G2810" s="1">
        <f t="shared" si="1053"/>
        <v>11822</v>
      </c>
      <c r="H2810" s="2">
        <f t="shared" si="1054"/>
        <v>0.39389597840935597</v>
      </c>
      <c r="I2810" s="2"/>
      <c r="J2810" s="2">
        <f t="shared" si="1045"/>
        <v>0.29783760370506113</v>
      </c>
      <c r="K2810" s="2">
        <f t="shared" si="1046"/>
        <v>0.69173358211441704</v>
      </c>
      <c r="L2810" s="2">
        <f t="shared" si="1047"/>
        <v>1.1328424349448573E-3</v>
      </c>
      <c r="M2810" s="2">
        <f t="shared" si="1048"/>
        <v>9.2959717455769163E-3</v>
      </c>
      <c r="N2810" s="66">
        <v>8939</v>
      </c>
      <c r="O2810" s="66">
        <v>20761</v>
      </c>
      <c r="P2810" s="66">
        <v>34</v>
      </c>
      <c r="Q2810" s="66">
        <v>250</v>
      </c>
      <c r="R2810" s="66">
        <v>2</v>
      </c>
      <c r="S2810" s="66">
        <v>21</v>
      </c>
      <c r="U2810" s="66">
        <v>1</v>
      </c>
      <c r="W2810" s="66">
        <f>IF(Notes!B$31=1,IF(BR2810&gt;0,BR2810-P2810-SUM(R2810:V2810)-SUM(X2810:AL2810),SUM(BS2810:BY2810)),SUM(BS2810:BY2810))</f>
        <v>1</v>
      </c>
      <c r="Y2810" s="66">
        <v>4</v>
      </c>
      <c r="AA2810" s="66">
        <v>0</v>
      </c>
      <c r="AN2810" s="7">
        <f>IF(Q2810&gt;0,RANK(Q2810,(N2810:P2810,Q2810:AE2810)),0)</f>
        <v>3</v>
      </c>
      <c r="AO2810" s="7">
        <f>IF(R2810&gt;0,RANK(R2810,(N2810:P2810,Q2810:AE2810)),0)</f>
        <v>7</v>
      </c>
      <c r="AP2810" s="7">
        <f>IF(T2810&gt;0,RANK(T2810,(N2810:P2810,Q2810:AE2810)),0)</f>
        <v>0</v>
      </c>
      <c r="AQ2810" s="7">
        <f>IF(S2810&gt;0,RANK(S2810,(N2810:P2810,Q2810:AE2810)),0)</f>
        <v>5</v>
      </c>
      <c r="AR2810" s="2">
        <f t="shared" si="1049"/>
        <v>8.329723786359244E-3</v>
      </c>
      <c r="AS2810" s="2">
        <f t="shared" si="1050"/>
        <v>6.6637790290873954E-5</v>
      </c>
      <c r="AT2810" s="2">
        <f t="shared" si="1051"/>
        <v>0</v>
      </c>
      <c r="AU2810" s="2">
        <f t="shared" si="1052"/>
        <v>6.9969679805417654E-4</v>
      </c>
      <c r="AW2810" t="s">
        <v>602</v>
      </c>
      <c r="AX2810" t="s">
        <v>3197</v>
      </c>
      <c r="AY2810">
        <v>13</v>
      </c>
      <c r="BA2810" s="119">
        <v>48</v>
      </c>
      <c r="BB2810" s="121">
        <v>375</v>
      </c>
      <c r="BC2810" s="125">
        <f t="shared" si="1055"/>
        <v>48375</v>
      </c>
      <c r="BE2810" s="7" t="s">
        <v>228</v>
      </c>
      <c r="BS2810" s="1">
        <v>1</v>
      </c>
    </row>
    <row r="2811" spans="1:71" hidden="1" outlineLevel="1">
      <c r="A2811" t="s">
        <v>2653</v>
      </c>
      <c r="B2811" t="s">
        <v>3197</v>
      </c>
      <c r="C2811" s="1">
        <f t="shared" si="1044"/>
        <v>1757</v>
      </c>
      <c r="D2811" s="7">
        <f>IF(N2811&gt;0, RANK(N2811,(N2811:P2811,Q2811:AE2811)),0)</f>
        <v>1</v>
      </c>
      <c r="E2811" s="7">
        <f>IF(O2811&gt;0,RANK(O2811,(N2811:P2811,Q2811:AE2811)),0)</f>
        <v>2</v>
      </c>
      <c r="F2811" s="7">
        <f>IF(P2811&gt;0,RANK(P2811,(N2811:P2811,Q2811:AE2811)),0)</f>
        <v>4</v>
      </c>
      <c r="G2811" s="1">
        <f t="shared" si="1053"/>
        <v>763</v>
      </c>
      <c r="H2811" s="2">
        <f t="shared" si="1054"/>
        <v>0.43426294820717132</v>
      </c>
      <c r="I2811" s="2"/>
      <c r="J2811" s="2">
        <f t="shared" si="1045"/>
        <v>0.71257825839499145</v>
      </c>
      <c r="K2811" s="2">
        <f t="shared" si="1046"/>
        <v>0.27831531018782013</v>
      </c>
      <c r="L2811" s="2">
        <f t="shared" si="1047"/>
        <v>5.6915196357427435E-4</v>
      </c>
      <c r="M2811" s="2">
        <f t="shared" si="1048"/>
        <v>8.5372794536141463E-3</v>
      </c>
      <c r="N2811" s="66">
        <v>1252</v>
      </c>
      <c r="O2811" s="66">
        <v>489</v>
      </c>
      <c r="P2811" s="66">
        <v>1</v>
      </c>
      <c r="Q2811" s="66">
        <v>15</v>
      </c>
      <c r="R2811" s="66">
        <v>0</v>
      </c>
      <c r="S2811" s="66">
        <v>0</v>
      </c>
      <c r="U2811" s="66">
        <v>0</v>
      </c>
      <c r="W2811" s="66">
        <f>IF(Notes!B$31=1,IF(BR2811&gt;0,BR2811-P2811-SUM(R2811:V2811)-SUM(X2811:AL2811),SUM(BS2811:BY2811)),SUM(BS2811:BY2811))</f>
        <v>0</v>
      </c>
      <c r="Y2811" s="66">
        <v>0</v>
      </c>
      <c r="AA2811" s="66">
        <v>0</v>
      </c>
      <c r="AN2811" s="7">
        <f>IF(Q2811&gt;0,RANK(Q2811,(N2811:P2811,Q2811:AE2811)),0)</f>
        <v>3</v>
      </c>
      <c r="AO2811" s="7">
        <f>IF(R2811&gt;0,RANK(R2811,(N2811:P2811,Q2811:AE2811)),0)</f>
        <v>0</v>
      </c>
      <c r="AP2811" s="7">
        <f>IF(T2811&gt;0,RANK(T2811,(N2811:P2811,Q2811:AE2811)),0)</f>
        <v>0</v>
      </c>
      <c r="AQ2811" s="7">
        <f>IF(S2811&gt;0,RANK(S2811,(N2811:P2811,Q2811:AE2811)),0)</f>
        <v>0</v>
      </c>
      <c r="AR2811" s="2">
        <f t="shared" si="1049"/>
        <v>8.5372794536141151E-3</v>
      </c>
      <c r="AS2811" s="2">
        <f t="shared" si="1050"/>
        <v>0</v>
      </c>
      <c r="AT2811" s="2">
        <f t="shared" si="1051"/>
        <v>0</v>
      </c>
      <c r="AU2811" s="2">
        <f t="shared" si="1052"/>
        <v>0</v>
      </c>
      <c r="AW2811" t="s">
        <v>2653</v>
      </c>
      <c r="AX2811" t="s">
        <v>3197</v>
      </c>
      <c r="AY2811">
        <v>23</v>
      </c>
      <c r="BA2811" s="119">
        <v>48</v>
      </c>
      <c r="BB2811" s="121">
        <v>377</v>
      </c>
      <c r="BC2811" s="125">
        <f t="shared" si="1055"/>
        <v>48377</v>
      </c>
      <c r="BE2811" s="7" t="s">
        <v>228</v>
      </c>
      <c r="BS2811" s="1">
        <v>0</v>
      </c>
    </row>
    <row r="2812" spans="1:71" hidden="1" outlineLevel="1">
      <c r="A2812" t="s">
        <v>2217</v>
      </c>
      <c r="B2812" t="s">
        <v>3197</v>
      </c>
      <c r="C2812" s="1">
        <f t="shared" si="1044"/>
        <v>4236</v>
      </c>
      <c r="D2812" s="7">
        <f>IF(N2812&gt;0, RANK(N2812,(N2812:P2812,Q2812:AE2812)),0)</f>
        <v>2</v>
      </c>
      <c r="E2812" s="7">
        <f>IF(O2812&gt;0,RANK(O2812,(N2812:P2812,Q2812:AE2812)),0)</f>
        <v>1</v>
      </c>
      <c r="F2812" s="7">
        <f>IF(P2812&gt;0,RANK(P2812,(N2812:P2812,Q2812:AE2812)),0)</f>
        <v>5</v>
      </c>
      <c r="G2812" s="1">
        <f t="shared" si="1053"/>
        <v>2098</v>
      </c>
      <c r="H2812" s="2">
        <f t="shared" si="1054"/>
        <v>0.49527856468366382</v>
      </c>
      <c r="I2812" s="2"/>
      <c r="J2812" s="2">
        <f t="shared" si="1045"/>
        <v>0.24740321057601511</v>
      </c>
      <c r="K2812" s="2">
        <f t="shared" si="1046"/>
        <v>0.74268177525967893</v>
      </c>
      <c r="L2812" s="2">
        <f t="shared" si="1047"/>
        <v>2.3607176581680832E-4</v>
      </c>
      <c r="M2812" s="2">
        <f t="shared" si="1048"/>
        <v>9.6789423984891491E-3</v>
      </c>
      <c r="N2812" s="66">
        <v>1048</v>
      </c>
      <c r="O2812" s="66">
        <v>3146</v>
      </c>
      <c r="P2812" s="66">
        <v>1</v>
      </c>
      <c r="Q2812" s="66">
        <v>37</v>
      </c>
      <c r="R2812" s="66">
        <v>0</v>
      </c>
      <c r="S2812" s="66">
        <v>4</v>
      </c>
      <c r="U2812" s="66">
        <v>0</v>
      </c>
      <c r="W2812" s="66">
        <f>IF(Notes!B$31=1,IF(BR2812&gt;0,BR2812-P2812-SUM(R2812:V2812)-SUM(X2812:AL2812),SUM(BS2812:BY2812)),SUM(BS2812:BY2812))</f>
        <v>0</v>
      </c>
      <c r="Y2812" s="66">
        <v>0</v>
      </c>
      <c r="AA2812" s="66">
        <v>0</v>
      </c>
      <c r="AN2812" s="7">
        <f>IF(Q2812&gt;0,RANK(Q2812,(N2812:P2812,Q2812:AE2812)),0)</f>
        <v>3</v>
      </c>
      <c r="AO2812" s="7">
        <f>IF(R2812&gt;0,RANK(R2812,(N2812:P2812,Q2812:AE2812)),0)</f>
        <v>0</v>
      </c>
      <c r="AP2812" s="7">
        <f>IF(T2812&gt;0,RANK(T2812,(N2812:P2812,Q2812:AE2812)),0)</f>
        <v>0</v>
      </c>
      <c r="AQ2812" s="7">
        <f>IF(S2812&gt;0,RANK(S2812,(N2812:P2812,Q2812:AE2812)),0)</f>
        <v>4</v>
      </c>
      <c r="AR2812" s="2">
        <f t="shared" si="1049"/>
        <v>8.7346553352219067E-3</v>
      </c>
      <c r="AS2812" s="2">
        <f t="shared" si="1050"/>
        <v>0</v>
      </c>
      <c r="AT2812" s="2">
        <f t="shared" si="1051"/>
        <v>0</v>
      </c>
      <c r="AU2812" s="2">
        <f t="shared" si="1052"/>
        <v>9.4428706326723328E-4</v>
      </c>
      <c r="AW2812" t="s">
        <v>2217</v>
      </c>
      <c r="AX2812" t="s">
        <v>3197</v>
      </c>
      <c r="AY2812">
        <v>4</v>
      </c>
      <c r="BA2812" s="119">
        <v>48</v>
      </c>
      <c r="BB2812" s="121">
        <v>379</v>
      </c>
      <c r="BC2812" s="125">
        <f t="shared" si="1055"/>
        <v>48379</v>
      </c>
      <c r="BE2812" s="7" t="s">
        <v>228</v>
      </c>
      <c r="BS2812" s="1">
        <v>0</v>
      </c>
    </row>
    <row r="2813" spans="1:71" hidden="1" outlineLevel="1">
      <c r="A2813" t="s">
        <v>2496</v>
      </c>
      <c r="B2813" t="s">
        <v>3197</v>
      </c>
      <c r="C2813" s="1">
        <f t="shared" si="1044"/>
        <v>51832</v>
      </c>
      <c r="D2813" s="7">
        <f>IF(N2813&gt;0, RANK(N2813,(N2813:P2813,Q2813:AE2813)),0)</f>
        <v>2</v>
      </c>
      <c r="E2813" s="7">
        <f>IF(O2813&gt;0,RANK(O2813,(N2813:P2813,Q2813:AE2813)),0)</f>
        <v>1</v>
      </c>
      <c r="F2813" s="7">
        <f>IF(P2813&gt;0,RANK(P2813,(N2813:P2813,Q2813:AE2813)),0)</f>
        <v>5</v>
      </c>
      <c r="G2813" s="1">
        <f t="shared" si="1053"/>
        <v>32480</v>
      </c>
      <c r="H2813" s="2">
        <f t="shared" si="1054"/>
        <v>0.62663991356690851</v>
      </c>
      <c r="I2813" s="2"/>
      <c r="J2813" s="2">
        <f t="shared" si="1045"/>
        <v>0.18266707825281681</v>
      </c>
      <c r="K2813" s="2">
        <f t="shared" si="1046"/>
        <v>0.80930699181972532</v>
      </c>
      <c r="L2813" s="2">
        <f t="shared" si="1047"/>
        <v>5.7879302361475541E-4</v>
      </c>
      <c r="M2813" s="2">
        <f t="shared" si="1048"/>
        <v>7.4471369038431202E-3</v>
      </c>
      <c r="N2813" s="66">
        <v>9468</v>
      </c>
      <c r="O2813" s="66">
        <v>41948</v>
      </c>
      <c r="P2813" s="66">
        <v>30</v>
      </c>
      <c r="Q2813" s="66">
        <v>336</v>
      </c>
      <c r="R2813" s="66">
        <v>2</v>
      </c>
      <c r="S2813" s="66">
        <v>40</v>
      </c>
      <c r="U2813" s="66">
        <v>0</v>
      </c>
      <c r="W2813" s="66">
        <f>IF(Notes!B$31=1,IF(BR2813&gt;0,BR2813-P2813-SUM(R2813:V2813)-SUM(X2813:AL2813),SUM(BS2813:BY2813)),SUM(BS2813:BY2813))</f>
        <v>0</v>
      </c>
      <c r="Y2813" s="66">
        <v>7</v>
      </c>
      <c r="AA2813" s="66">
        <v>1</v>
      </c>
      <c r="AN2813" s="7">
        <f>IF(Q2813&gt;0,RANK(Q2813,(N2813:P2813,Q2813:AE2813)),0)</f>
        <v>3</v>
      </c>
      <c r="AO2813" s="7">
        <f>IF(R2813&gt;0,RANK(R2813,(N2813:P2813,Q2813:AE2813)),0)</f>
        <v>7</v>
      </c>
      <c r="AP2813" s="7">
        <f>IF(T2813&gt;0,RANK(T2813,(N2813:P2813,Q2813:AE2813)),0)</f>
        <v>0</v>
      </c>
      <c r="AQ2813" s="7">
        <f>IF(S2813&gt;0,RANK(S2813,(N2813:P2813,Q2813:AE2813)),0)</f>
        <v>4</v>
      </c>
      <c r="AR2813" s="2">
        <f t="shared" si="1049"/>
        <v>6.4824818644852603E-3</v>
      </c>
      <c r="AS2813" s="2">
        <f t="shared" si="1050"/>
        <v>3.8586201574317025E-5</v>
      </c>
      <c r="AT2813" s="2">
        <f t="shared" si="1051"/>
        <v>0</v>
      </c>
      <c r="AU2813" s="2">
        <f t="shared" si="1052"/>
        <v>7.7172403148634044E-4</v>
      </c>
      <c r="AW2813" t="s">
        <v>2496</v>
      </c>
      <c r="AX2813" t="s">
        <v>3197</v>
      </c>
      <c r="AY2813">
        <v>13</v>
      </c>
      <c r="BA2813" s="119">
        <v>48</v>
      </c>
      <c r="BB2813" s="121">
        <v>381</v>
      </c>
      <c r="BC2813" s="125">
        <f t="shared" si="1055"/>
        <v>48381</v>
      </c>
      <c r="BE2813" s="7" t="s">
        <v>228</v>
      </c>
      <c r="BS2813" s="1">
        <v>0</v>
      </c>
    </row>
    <row r="2814" spans="1:71" hidden="1" outlineLevel="1">
      <c r="A2814" t="s">
        <v>1417</v>
      </c>
      <c r="B2814" t="s">
        <v>3197</v>
      </c>
      <c r="C2814" s="1">
        <f t="shared" si="1044"/>
        <v>994</v>
      </c>
      <c r="D2814" s="7">
        <f>IF(N2814&gt;0, RANK(N2814,(N2814:P2814,Q2814:AE2814)),0)</f>
        <v>2</v>
      </c>
      <c r="E2814" s="7">
        <f>IF(O2814&gt;0,RANK(O2814,(N2814:P2814,Q2814:AE2814)),0)</f>
        <v>1</v>
      </c>
      <c r="F2814" s="7">
        <f>IF(P2814&gt;0,RANK(P2814,(N2814:P2814,Q2814:AE2814)),0)</f>
        <v>0</v>
      </c>
      <c r="G2814" s="1">
        <f t="shared" si="1053"/>
        <v>598</v>
      </c>
      <c r="H2814" s="2">
        <f t="shared" si="1054"/>
        <v>0.60160965794768617</v>
      </c>
      <c r="I2814" s="2"/>
      <c r="J2814" s="2">
        <f t="shared" si="1045"/>
        <v>0.19818913480885311</v>
      </c>
      <c r="K2814" s="2">
        <f t="shared" si="1046"/>
        <v>0.7997987927565392</v>
      </c>
      <c r="L2814" s="2">
        <f t="shared" si="1047"/>
        <v>0</v>
      </c>
      <c r="M2814" s="2">
        <f t="shared" si="1048"/>
        <v>2.0120724346076591E-3</v>
      </c>
      <c r="N2814" s="66">
        <v>197</v>
      </c>
      <c r="O2814" s="66">
        <v>795</v>
      </c>
      <c r="P2814" s="66">
        <v>0</v>
      </c>
      <c r="Q2814" s="66">
        <v>2</v>
      </c>
      <c r="R2814" s="66">
        <v>0</v>
      </c>
      <c r="S2814" s="66">
        <v>0</v>
      </c>
      <c r="U2814" s="66">
        <v>0</v>
      </c>
      <c r="W2814" s="66">
        <f>IF(Notes!B$31=1,IF(BR2814&gt;0,BR2814-P2814-SUM(R2814:V2814)-SUM(X2814:AL2814),SUM(BS2814:BY2814)),SUM(BS2814:BY2814))</f>
        <v>0</v>
      </c>
      <c r="Y2814" s="66">
        <v>0</v>
      </c>
      <c r="AA2814" s="66">
        <v>0</v>
      </c>
      <c r="AN2814" s="7">
        <f>IF(Q2814&gt;0,RANK(Q2814,(N2814:P2814,Q2814:AE2814)),0)</f>
        <v>3</v>
      </c>
      <c r="AO2814" s="7">
        <f>IF(R2814&gt;0,RANK(R2814,(N2814:P2814,Q2814:AE2814)),0)</f>
        <v>0</v>
      </c>
      <c r="AP2814" s="7">
        <f>IF(T2814&gt;0,RANK(T2814,(N2814:P2814,Q2814:AE2814)),0)</f>
        <v>0</v>
      </c>
      <c r="AQ2814" s="7">
        <f>IF(S2814&gt;0,RANK(S2814,(N2814:P2814,Q2814:AE2814)),0)</f>
        <v>0</v>
      </c>
      <c r="AR2814" s="2">
        <f t="shared" si="1049"/>
        <v>2.012072434607646E-3</v>
      </c>
      <c r="AS2814" s="2">
        <f t="shared" si="1050"/>
        <v>0</v>
      </c>
      <c r="AT2814" s="2">
        <f t="shared" si="1051"/>
        <v>0</v>
      </c>
      <c r="AU2814" s="2">
        <f t="shared" si="1052"/>
        <v>0</v>
      </c>
      <c r="AW2814" t="s">
        <v>1417</v>
      </c>
      <c r="AX2814" t="s">
        <v>3197</v>
      </c>
      <c r="AY2814">
        <v>11</v>
      </c>
      <c r="BA2814" s="119">
        <v>48</v>
      </c>
      <c r="BB2814" s="121">
        <v>383</v>
      </c>
      <c r="BC2814" s="125">
        <f t="shared" si="1055"/>
        <v>48383</v>
      </c>
      <c r="BE2814" s="7" t="s">
        <v>228</v>
      </c>
      <c r="BS2814" s="1">
        <v>0</v>
      </c>
    </row>
    <row r="2815" spans="1:71" hidden="1" outlineLevel="1">
      <c r="A2815" t="s">
        <v>1418</v>
      </c>
      <c r="B2815" t="s">
        <v>3197</v>
      </c>
      <c r="C2815" s="1">
        <f t="shared" ref="C2815:C2877" si="1056">SUM(N2815:AL2815)</f>
        <v>1628</v>
      </c>
      <c r="D2815" s="7">
        <f>IF(N2815&gt;0, RANK(N2815,(N2815:P2815,Q2815:AE2815)),0)</f>
        <v>2</v>
      </c>
      <c r="E2815" s="7">
        <f>IF(O2815&gt;0,RANK(O2815,(N2815:P2815,Q2815:AE2815)),0)</f>
        <v>1</v>
      </c>
      <c r="F2815" s="7">
        <f>IF(P2815&gt;0,RANK(P2815,(N2815:P2815,Q2815:AE2815)),0)</f>
        <v>0</v>
      </c>
      <c r="G2815" s="1">
        <f t="shared" si="1053"/>
        <v>863</v>
      </c>
      <c r="H2815" s="2">
        <f t="shared" si="1054"/>
        <v>0.53009828009828008</v>
      </c>
      <c r="I2815" s="2"/>
      <c r="J2815" s="2">
        <f t="shared" ref="J2815:J2877" si="1057">IF($C2815=0,"-",N2815/$C2815)</f>
        <v>0.23034398034398035</v>
      </c>
      <c r="K2815" s="2">
        <f t="shared" ref="K2815:K2877" si="1058">IF($C2815=0,"-",O2815/$C2815)</f>
        <v>0.76044226044226049</v>
      </c>
      <c r="L2815" s="2">
        <f t="shared" ref="L2815:L2877" si="1059">IF($C2815=0,"-",P2815/$C2815)</f>
        <v>0</v>
      </c>
      <c r="M2815" s="2">
        <f t="shared" ref="M2815:M2877" si="1060">IF(C2815=0,"-",(1-J2815-K2815-L2815))</f>
        <v>9.2137592137591096E-3</v>
      </c>
      <c r="N2815" s="66">
        <v>375</v>
      </c>
      <c r="O2815" s="66">
        <v>1238</v>
      </c>
      <c r="P2815" s="66">
        <v>0</v>
      </c>
      <c r="Q2815" s="66">
        <v>15</v>
      </c>
      <c r="R2815" s="66">
        <v>0</v>
      </c>
      <c r="S2815" s="66">
        <v>0</v>
      </c>
      <c r="U2815" s="66">
        <v>0</v>
      </c>
      <c r="W2815" s="66">
        <f>IF(Notes!B$31=1,IF(BR2815&gt;0,BR2815-P2815-SUM(R2815:V2815)-SUM(X2815:AL2815),SUM(BS2815:BY2815)),SUM(BS2815:BY2815))</f>
        <v>0</v>
      </c>
      <c r="Y2815" s="66">
        <v>0</v>
      </c>
      <c r="AA2815" s="66">
        <v>0</v>
      </c>
      <c r="AN2815" s="7">
        <f>IF(Q2815&gt;0,RANK(Q2815,(N2815:P2815,Q2815:AE2815)),0)</f>
        <v>3</v>
      </c>
      <c r="AO2815" s="7">
        <f>IF(R2815&gt;0,RANK(R2815,(N2815:P2815,Q2815:AE2815)),0)</f>
        <v>0</v>
      </c>
      <c r="AP2815" s="7">
        <f>IF(T2815&gt;0,RANK(T2815,(N2815:P2815,Q2815:AE2815)),0)</f>
        <v>0</v>
      </c>
      <c r="AQ2815" s="7">
        <f>IF(S2815&gt;0,RANK(S2815,(N2815:P2815,Q2815:AE2815)),0)</f>
        <v>0</v>
      </c>
      <c r="AR2815" s="2">
        <f t="shared" ref="AR2815:AR2877" si="1061">IF($C2815=0,"-",Q2815/$C2815)</f>
        <v>9.2137592137592136E-3</v>
      </c>
      <c r="AS2815" s="2">
        <f t="shared" ref="AS2815:AS2877" si="1062">IF($C2815=0,"-",R2815/$C2815)</f>
        <v>0</v>
      </c>
      <c r="AT2815" s="2">
        <f t="shared" ref="AT2815:AT2877" si="1063">IF($C2815=0,"-",T2815/$C2815)</f>
        <v>0</v>
      </c>
      <c r="AU2815" s="2">
        <f t="shared" ref="AU2815:AU2877" si="1064">IF($C2815=0,"-",S2815/$C2815)</f>
        <v>0</v>
      </c>
      <c r="AW2815" t="s">
        <v>1418</v>
      </c>
      <c r="AX2815" t="s">
        <v>3197</v>
      </c>
      <c r="AY2815">
        <v>23</v>
      </c>
      <c r="BA2815" s="119">
        <v>48</v>
      </c>
      <c r="BB2815" s="121">
        <v>385</v>
      </c>
      <c r="BC2815" s="125">
        <f t="shared" si="1055"/>
        <v>48385</v>
      </c>
      <c r="BE2815" s="7" t="s">
        <v>228</v>
      </c>
      <c r="BS2815" s="1">
        <v>0</v>
      </c>
    </row>
    <row r="2816" spans="1:71" hidden="1" outlineLevel="1">
      <c r="A2816" t="s">
        <v>1132</v>
      </c>
      <c r="B2816" t="s">
        <v>3197</v>
      </c>
      <c r="C2816" s="1">
        <f t="shared" si="1056"/>
        <v>5052</v>
      </c>
      <c r="D2816" s="7">
        <f>IF(N2816&gt;0, RANK(N2816,(N2816:P2816,Q2816:AE2816)),0)</f>
        <v>2</v>
      </c>
      <c r="E2816" s="7">
        <f>IF(O2816&gt;0,RANK(O2816,(N2816:P2816,Q2816:AE2816)),0)</f>
        <v>1</v>
      </c>
      <c r="F2816" s="7">
        <f>IF(P2816&gt;0,RANK(P2816,(N2816:P2816,Q2816:AE2816)),0)</f>
        <v>5</v>
      </c>
      <c r="G2816" s="1">
        <f t="shared" si="1053"/>
        <v>1922</v>
      </c>
      <c r="H2816" s="2">
        <f t="shared" si="1054"/>
        <v>0.38044338875692796</v>
      </c>
      <c r="I2816" s="2"/>
      <c r="J2816" s="2">
        <f t="shared" si="1057"/>
        <v>0.30463182897862234</v>
      </c>
      <c r="K2816" s="2">
        <f t="shared" si="1058"/>
        <v>0.68507521773555025</v>
      </c>
      <c r="L2816" s="2">
        <f t="shared" si="1059"/>
        <v>5.9382422802850359E-4</v>
      </c>
      <c r="M2816" s="2">
        <f t="shared" si="1060"/>
        <v>9.6991290577989626E-3</v>
      </c>
      <c r="N2816" s="66">
        <v>1539</v>
      </c>
      <c r="O2816" s="66">
        <v>3461</v>
      </c>
      <c r="P2816" s="66">
        <v>3</v>
      </c>
      <c r="Q2816" s="66">
        <v>41</v>
      </c>
      <c r="R2816" s="66">
        <v>0</v>
      </c>
      <c r="S2816" s="66">
        <v>7</v>
      </c>
      <c r="U2816" s="66">
        <v>0</v>
      </c>
      <c r="W2816" s="66">
        <f>IF(Notes!B$31=1,IF(BR2816&gt;0,BR2816-P2816-SUM(R2816:V2816)-SUM(X2816:AL2816),SUM(BS2816:BY2816)),SUM(BS2816:BY2816))</f>
        <v>0</v>
      </c>
      <c r="Y2816" s="66">
        <v>1</v>
      </c>
      <c r="AA2816" s="66">
        <v>0</v>
      </c>
      <c r="AN2816" s="7">
        <f>IF(Q2816&gt;0,RANK(Q2816,(N2816:P2816,Q2816:AE2816)),0)</f>
        <v>3</v>
      </c>
      <c r="AO2816" s="7">
        <f>IF(R2816&gt;0,RANK(R2816,(N2816:P2816,Q2816:AE2816)),0)</f>
        <v>0</v>
      </c>
      <c r="AP2816" s="7">
        <f>IF(T2816&gt;0,RANK(T2816,(N2816:P2816,Q2816:AE2816)),0)</f>
        <v>0</v>
      </c>
      <c r="AQ2816" s="7">
        <f>IF(S2816&gt;0,RANK(S2816,(N2816:P2816,Q2816:AE2816)),0)</f>
        <v>4</v>
      </c>
      <c r="AR2816" s="2">
        <f t="shared" si="1061"/>
        <v>8.1155977830562158E-3</v>
      </c>
      <c r="AS2816" s="2">
        <f t="shared" si="1062"/>
        <v>0</v>
      </c>
      <c r="AT2816" s="2">
        <f t="shared" si="1063"/>
        <v>0</v>
      </c>
      <c r="AU2816" s="2">
        <f t="shared" si="1064"/>
        <v>1.3855898653998416E-3</v>
      </c>
      <c r="AW2816" t="s">
        <v>1132</v>
      </c>
      <c r="AX2816" t="s">
        <v>3197</v>
      </c>
      <c r="AY2816">
        <v>4</v>
      </c>
      <c r="BA2816" s="119">
        <v>48</v>
      </c>
      <c r="BB2816" s="121">
        <v>387</v>
      </c>
      <c r="BC2816" s="125">
        <f t="shared" si="1055"/>
        <v>48387</v>
      </c>
      <c r="BE2816" s="7" t="s">
        <v>228</v>
      </c>
      <c r="BS2816" s="1">
        <v>0</v>
      </c>
    </row>
    <row r="2817" spans="1:71" hidden="1" outlineLevel="1">
      <c r="A2817" t="s">
        <v>2169</v>
      </c>
      <c r="B2817" t="s">
        <v>3197</v>
      </c>
      <c r="C2817" s="1">
        <f t="shared" si="1056"/>
        <v>3077</v>
      </c>
      <c r="D2817" s="7">
        <f>IF(N2817&gt;0, RANK(N2817,(N2817:P2817,Q2817:AE2817)),0)</f>
        <v>1</v>
      </c>
      <c r="E2817" s="7">
        <f>IF(O2817&gt;0,RANK(O2817,(N2817:P2817,Q2817:AE2817)),0)</f>
        <v>2</v>
      </c>
      <c r="F2817" s="7">
        <f>IF(P2817&gt;0,RANK(P2817,(N2817:P2817,Q2817:AE2817)),0)</f>
        <v>4</v>
      </c>
      <c r="G2817" s="1">
        <f t="shared" si="1053"/>
        <v>161</v>
      </c>
      <c r="H2817" s="2">
        <f t="shared" si="1054"/>
        <v>5.2323691907702308E-2</v>
      </c>
      <c r="I2817" s="2"/>
      <c r="J2817" s="2">
        <f t="shared" si="1057"/>
        <v>0.52193695157621056</v>
      </c>
      <c r="K2817" s="2">
        <f t="shared" si="1058"/>
        <v>0.46961325966850831</v>
      </c>
      <c r="L2817" s="2">
        <f t="shared" si="1059"/>
        <v>9.7497562560935978E-4</v>
      </c>
      <c r="M2817" s="2">
        <f t="shared" si="1060"/>
        <v>7.4748131296717693E-3</v>
      </c>
      <c r="N2817" s="66">
        <v>1606</v>
      </c>
      <c r="O2817" s="66">
        <v>1445</v>
      </c>
      <c r="P2817" s="66">
        <v>3</v>
      </c>
      <c r="Q2817" s="66">
        <v>21</v>
      </c>
      <c r="R2817" s="66">
        <v>1</v>
      </c>
      <c r="S2817" s="66">
        <v>1</v>
      </c>
      <c r="U2817" s="66">
        <v>0</v>
      </c>
      <c r="W2817" s="66">
        <f>IF(Notes!B$31=1,IF(BR2817&gt;0,BR2817-P2817-SUM(R2817:V2817)-SUM(X2817:AL2817),SUM(BS2817:BY2817)),SUM(BS2817:BY2817))</f>
        <v>0</v>
      </c>
      <c r="Y2817" s="66">
        <v>0</v>
      </c>
      <c r="AA2817" s="66">
        <v>0</v>
      </c>
      <c r="AN2817" s="7">
        <f>IF(Q2817&gt;0,RANK(Q2817,(N2817:P2817,Q2817:AE2817)),0)</f>
        <v>3</v>
      </c>
      <c r="AO2817" s="7">
        <f>IF(R2817&gt;0,RANK(R2817,(N2817:P2817,Q2817:AE2817)),0)</f>
        <v>5</v>
      </c>
      <c r="AP2817" s="7">
        <f>IF(T2817&gt;0,RANK(T2817,(N2817:P2817,Q2817:AE2817)),0)</f>
        <v>0</v>
      </c>
      <c r="AQ2817" s="7">
        <f>IF(S2817&gt;0,RANK(S2817,(N2817:P2817,Q2817:AE2817)),0)</f>
        <v>5</v>
      </c>
      <c r="AR2817" s="2">
        <f t="shared" si="1061"/>
        <v>6.8248293792655184E-3</v>
      </c>
      <c r="AS2817" s="2">
        <f t="shared" si="1062"/>
        <v>3.2499187520311994E-4</v>
      </c>
      <c r="AT2817" s="2">
        <f t="shared" si="1063"/>
        <v>0</v>
      </c>
      <c r="AU2817" s="2">
        <f t="shared" si="1064"/>
        <v>3.2499187520311994E-4</v>
      </c>
      <c r="AW2817" t="s">
        <v>2169</v>
      </c>
      <c r="AX2817" t="s">
        <v>3197</v>
      </c>
      <c r="AY2817">
        <v>23</v>
      </c>
      <c r="BA2817" s="119">
        <v>48</v>
      </c>
      <c r="BB2817" s="121">
        <v>389</v>
      </c>
      <c r="BC2817" s="125">
        <f t="shared" si="1055"/>
        <v>48389</v>
      </c>
      <c r="BE2817" s="7" t="s">
        <v>228</v>
      </c>
      <c r="BS2817" s="1">
        <v>0</v>
      </c>
    </row>
    <row r="2818" spans="1:71" hidden="1" outlineLevel="1">
      <c r="A2818" t="s">
        <v>2265</v>
      </c>
      <c r="B2818" t="s">
        <v>3197</v>
      </c>
      <c r="C2818" s="1">
        <f t="shared" si="1056"/>
        <v>3261</v>
      </c>
      <c r="D2818" s="7">
        <f>IF(N2818&gt;0, RANK(N2818,(N2818:P2818,Q2818:AE2818)),0)</f>
        <v>2</v>
      </c>
      <c r="E2818" s="7">
        <f>IF(O2818&gt;0,RANK(O2818,(N2818:P2818,Q2818:AE2818)),0)</f>
        <v>1</v>
      </c>
      <c r="F2818" s="7">
        <f>IF(P2818&gt;0,RANK(P2818,(N2818:P2818,Q2818:AE2818)),0)</f>
        <v>4</v>
      </c>
      <c r="G2818" s="1">
        <f t="shared" si="1053"/>
        <v>473</v>
      </c>
      <c r="H2818" s="2">
        <f t="shared" si="1054"/>
        <v>0.14504753143207605</v>
      </c>
      <c r="I2818" s="2"/>
      <c r="J2818" s="2">
        <f t="shared" si="1057"/>
        <v>0.42379638147807419</v>
      </c>
      <c r="K2818" s="2">
        <f t="shared" si="1058"/>
        <v>0.56884391291015024</v>
      </c>
      <c r="L2818" s="2">
        <f t="shared" si="1059"/>
        <v>9.1996320147194111E-4</v>
      </c>
      <c r="M2818" s="2">
        <f t="shared" si="1060"/>
        <v>6.4397424103036279E-3</v>
      </c>
      <c r="N2818" s="66">
        <v>1382</v>
      </c>
      <c r="O2818" s="66">
        <v>1855</v>
      </c>
      <c r="P2818" s="66">
        <v>3</v>
      </c>
      <c r="Q2818" s="66">
        <v>21</v>
      </c>
      <c r="R2818" s="66">
        <v>0</v>
      </c>
      <c r="S2818" s="66">
        <v>0</v>
      </c>
      <c r="U2818" s="66">
        <v>0</v>
      </c>
      <c r="W2818" s="66">
        <f>IF(Notes!B$31=1,IF(BR2818&gt;0,BR2818-P2818-SUM(R2818:V2818)-SUM(X2818:AL2818),SUM(BS2818:BY2818)),SUM(BS2818:BY2818))</f>
        <v>0</v>
      </c>
      <c r="Y2818" s="66">
        <v>0</v>
      </c>
      <c r="AA2818" s="66">
        <v>0</v>
      </c>
      <c r="AN2818" s="7">
        <f>IF(Q2818&gt;0,RANK(Q2818,(N2818:P2818,Q2818:AE2818)),0)</f>
        <v>3</v>
      </c>
      <c r="AO2818" s="7">
        <f>IF(R2818&gt;0,RANK(R2818,(N2818:P2818,Q2818:AE2818)),0)</f>
        <v>0</v>
      </c>
      <c r="AP2818" s="7">
        <f>IF(T2818&gt;0,RANK(T2818,(N2818:P2818,Q2818:AE2818)),0)</f>
        <v>0</v>
      </c>
      <c r="AQ2818" s="7">
        <f>IF(S2818&gt;0,RANK(S2818,(N2818:P2818,Q2818:AE2818)),0)</f>
        <v>0</v>
      </c>
      <c r="AR2818" s="2">
        <f t="shared" si="1061"/>
        <v>6.439742410303588E-3</v>
      </c>
      <c r="AS2818" s="2">
        <f t="shared" si="1062"/>
        <v>0</v>
      </c>
      <c r="AT2818" s="2">
        <f t="shared" si="1063"/>
        <v>0</v>
      </c>
      <c r="AU2818" s="2">
        <f t="shared" si="1064"/>
        <v>0</v>
      </c>
      <c r="AW2818" t="s">
        <v>2265</v>
      </c>
      <c r="AX2818" t="s">
        <v>3197</v>
      </c>
      <c r="AY2818">
        <v>15</v>
      </c>
      <c r="BA2818" s="119">
        <v>48</v>
      </c>
      <c r="BB2818" s="121">
        <v>391</v>
      </c>
      <c r="BC2818" s="125">
        <f t="shared" si="1055"/>
        <v>48391</v>
      </c>
      <c r="BE2818" s="7" t="s">
        <v>228</v>
      </c>
      <c r="BS2818" s="1">
        <v>0</v>
      </c>
    </row>
    <row r="2819" spans="1:71" hidden="1" outlineLevel="1">
      <c r="A2819" t="s">
        <v>1855</v>
      </c>
      <c r="B2819" t="s">
        <v>3197</v>
      </c>
      <c r="C2819" s="1">
        <f t="shared" si="1056"/>
        <v>518</v>
      </c>
      <c r="D2819" s="7">
        <f>IF(N2819&gt;0, RANK(N2819,(N2819:P2819,Q2819:AE2819)),0)</f>
        <v>2</v>
      </c>
      <c r="E2819" s="7">
        <f>IF(O2819&gt;0,RANK(O2819,(N2819:P2819,Q2819:AE2819)),0)</f>
        <v>1</v>
      </c>
      <c r="F2819" s="7">
        <f>IF(P2819&gt;0,RANK(P2819,(N2819:P2819,Q2819:AE2819)),0)</f>
        <v>0</v>
      </c>
      <c r="G2819" s="1">
        <f t="shared" si="1053"/>
        <v>436</v>
      </c>
      <c r="H2819" s="2">
        <f t="shared" si="1054"/>
        <v>0.84169884169884168</v>
      </c>
      <c r="I2819" s="2"/>
      <c r="J2819" s="2">
        <f t="shared" si="1057"/>
        <v>7.9150579150579145E-2</v>
      </c>
      <c r="K2819" s="2">
        <f t="shared" si="1058"/>
        <v>0.9208494208494209</v>
      </c>
      <c r="L2819" s="2">
        <f t="shared" si="1059"/>
        <v>0</v>
      </c>
      <c r="M2819" s="2">
        <f t="shared" si="1060"/>
        <v>0</v>
      </c>
      <c r="N2819" s="66">
        <v>41</v>
      </c>
      <c r="O2819" s="66">
        <v>477</v>
      </c>
      <c r="P2819" s="66">
        <v>0</v>
      </c>
      <c r="Q2819" s="66">
        <v>0</v>
      </c>
      <c r="R2819" s="66">
        <v>0</v>
      </c>
      <c r="S2819" s="66">
        <v>0</v>
      </c>
      <c r="U2819" s="66">
        <v>0</v>
      </c>
      <c r="W2819" s="66">
        <f>IF(Notes!B$31=1,IF(BR2819&gt;0,BR2819-P2819-SUM(R2819:V2819)-SUM(X2819:AL2819),SUM(BS2819:BY2819)),SUM(BS2819:BY2819))</f>
        <v>0</v>
      </c>
      <c r="Y2819" s="66">
        <v>0</v>
      </c>
      <c r="AA2819" s="66">
        <v>0</v>
      </c>
      <c r="AN2819" s="7">
        <f>IF(Q2819&gt;0,RANK(Q2819,(N2819:P2819,Q2819:AE2819)),0)</f>
        <v>0</v>
      </c>
      <c r="AO2819" s="7">
        <f>IF(R2819&gt;0,RANK(R2819,(N2819:P2819,Q2819:AE2819)),0)</f>
        <v>0</v>
      </c>
      <c r="AP2819" s="7">
        <f>IF(T2819&gt;0,RANK(T2819,(N2819:P2819,Q2819:AE2819)),0)</f>
        <v>0</v>
      </c>
      <c r="AQ2819" s="7">
        <f>IF(S2819&gt;0,RANK(S2819,(N2819:P2819,Q2819:AE2819)),0)</f>
        <v>0</v>
      </c>
      <c r="AR2819" s="2">
        <f t="shared" si="1061"/>
        <v>0</v>
      </c>
      <c r="AS2819" s="2">
        <f t="shared" si="1062"/>
        <v>0</v>
      </c>
      <c r="AT2819" s="2">
        <f t="shared" si="1063"/>
        <v>0</v>
      </c>
      <c r="AU2819" s="2">
        <f t="shared" si="1064"/>
        <v>0</v>
      </c>
      <c r="AW2819" t="s">
        <v>1855</v>
      </c>
      <c r="AX2819" t="s">
        <v>3197</v>
      </c>
      <c r="AY2819">
        <v>13</v>
      </c>
      <c r="BA2819" s="119">
        <v>48</v>
      </c>
      <c r="BB2819" s="121">
        <v>393</v>
      </c>
      <c r="BC2819" s="125">
        <f t="shared" si="1055"/>
        <v>48393</v>
      </c>
      <c r="BE2819" s="7" t="s">
        <v>228</v>
      </c>
      <c r="BS2819" s="1">
        <v>0</v>
      </c>
    </row>
    <row r="2820" spans="1:71" hidden="1" outlineLevel="1">
      <c r="A2820" t="s">
        <v>3256</v>
      </c>
      <c r="B2820" t="s">
        <v>3197</v>
      </c>
      <c r="C2820" s="1">
        <f t="shared" si="1056"/>
        <v>6710</v>
      </c>
      <c r="D2820" s="7">
        <f>IF(N2820&gt;0, RANK(N2820,(N2820:P2820,Q2820:AE2820)),0)</f>
        <v>2</v>
      </c>
      <c r="E2820" s="7">
        <f>IF(O2820&gt;0,RANK(O2820,(N2820:P2820,Q2820:AE2820)),0)</f>
        <v>1</v>
      </c>
      <c r="F2820" s="7">
        <f>IF(P2820&gt;0,RANK(P2820,(N2820:P2820,Q2820:AE2820)),0)</f>
        <v>4</v>
      </c>
      <c r="G2820" s="1">
        <f t="shared" si="1053"/>
        <v>1305</v>
      </c>
      <c r="H2820" s="2">
        <f t="shared" si="1054"/>
        <v>0.19448584202682564</v>
      </c>
      <c r="I2820" s="2"/>
      <c r="J2820" s="2">
        <f t="shared" si="1057"/>
        <v>0.39865871833084948</v>
      </c>
      <c r="K2820" s="2">
        <f t="shared" si="1058"/>
        <v>0.59314456035767515</v>
      </c>
      <c r="L2820" s="2">
        <f t="shared" si="1059"/>
        <v>2.0864381520119225E-3</v>
      </c>
      <c r="M2820" s="2">
        <f t="shared" si="1060"/>
        <v>6.1102831594634964E-3</v>
      </c>
      <c r="N2820" s="66">
        <v>2675</v>
      </c>
      <c r="O2820" s="66">
        <v>3980</v>
      </c>
      <c r="P2820" s="66">
        <v>14</v>
      </c>
      <c r="Q2820" s="66">
        <v>38</v>
      </c>
      <c r="R2820" s="66">
        <v>0</v>
      </c>
      <c r="S2820" s="66">
        <v>1</v>
      </c>
      <c r="U2820" s="66">
        <v>1</v>
      </c>
      <c r="W2820" s="66">
        <f>IF(Notes!B$31=1,IF(BR2820&gt;0,BR2820-P2820-SUM(R2820:V2820)-SUM(X2820:AL2820),SUM(BS2820:BY2820)),SUM(BS2820:BY2820))</f>
        <v>0</v>
      </c>
      <c r="Y2820" s="66">
        <v>1</v>
      </c>
      <c r="AA2820" s="66">
        <v>0</v>
      </c>
      <c r="AN2820" s="7">
        <f>IF(Q2820&gt;0,RANK(Q2820,(N2820:P2820,Q2820:AE2820)),0)</f>
        <v>3</v>
      </c>
      <c r="AO2820" s="7">
        <f>IF(R2820&gt;0,RANK(R2820,(N2820:P2820,Q2820:AE2820)),0)</f>
        <v>0</v>
      </c>
      <c r="AP2820" s="7">
        <f>IF(T2820&gt;0,RANK(T2820,(N2820:P2820,Q2820:AE2820)),0)</f>
        <v>0</v>
      </c>
      <c r="AQ2820" s="7">
        <f>IF(S2820&gt;0,RANK(S2820,(N2820:P2820,Q2820:AE2820)),0)</f>
        <v>5</v>
      </c>
      <c r="AR2820" s="2">
        <f t="shared" si="1061"/>
        <v>5.6631892697466468E-3</v>
      </c>
      <c r="AS2820" s="2">
        <f t="shared" si="1062"/>
        <v>0</v>
      </c>
      <c r="AT2820" s="2">
        <f t="shared" si="1063"/>
        <v>0</v>
      </c>
      <c r="AU2820" s="2">
        <f t="shared" si="1064"/>
        <v>1.4903129657228018E-4</v>
      </c>
      <c r="AW2820" t="s">
        <v>3256</v>
      </c>
      <c r="AX2820" t="s">
        <v>3197</v>
      </c>
      <c r="AY2820">
        <v>0</v>
      </c>
      <c r="BA2820" s="119">
        <v>48</v>
      </c>
      <c r="BB2820" s="121">
        <v>395</v>
      </c>
      <c r="BC2820" s="125">
        <f t="shared" si="1055"/>
        <v>48395</v>
      </c>
      <c r="BE2820" s="7" t="s">
        <v>228</v>
      </c>
      <c r="BS2820" s="1">
        <v>0</v>
      </c>
    </row>
    <row r="2821" spans="1:71" hidden="1" outlineLevel="1">
      <c r="A2821" t="s">
        <v>1935</v>
      </c>
      <c r="B2821" t="s">
        <v>3197</v>
      </c>
      <c r="C2821" s="1">
        <f t="shared" si="1056"/>
        <v>32066</v>
      </c>
      <c r="D2821" s="7">
        <f>IF(N2821&gt;0, RANK(N2821,(N2821:P2821,Q2821:AE2821)),0)</f>
        <v>2</v>
      </c>
      <c r="E2821" s="7">
        <f>IF(O2821&gt;0,RANK(O2821,(N2821:P2821,Q2821:AE2821)),0)</f>
        <v>1</v>
      </c>
      <c r="F2821" s="7">
        <f>IF(P2821&gt;0,RANK(P2821,(N2821:P2821,Q2821:AE2821)),0)</f>
        <v>5</v>
      </c>
      <c r="G2821" s="1">
        <f t="shared" si="1053"/>
        <v>14808</v>
      </c>
      <c r="H2821" s="2">
        <f t="shared" si="1054"/>
        <v>0.46179754256845257</v>
      </c>
      <c r="I2821" s="2"/>
      <c r="J2821" s="2">
        <f t="shared" si="1057"/>
        <v>0.26482879061934761</v>
      </c>
      <c r="K2821" s="2">
        <f t="shared" si="1058"/>
        <v>0.72662633318780012</v>
      </c>
      <c r="L2821" s="2">
        <f t="shared" si="1059"/>
        <v>4.6778519303935633E-4</v>
      </c>
      <c r="M2821" s="2">
        <f t="shared" si="1060"/>
        <v>8.0770909998129116E-3</v>
      </c>
      <c r="N2821" s="66">
        <v>8492</v>
      </c>
      <c r="O2821" s="66">
        <v>23300</v>
      </c>
      <c r="P2821" s="66">
        <v>15</v>
      </c>
      <c r="Q2821" s="66">
        <v>237</v>
      </c>
      <c r="R2821" s="66">
        <v>0</v>
      </c>
      <c r="S2821" s="66">
        <v>19</v>
      </c>
      <c r="U2821" s="66">
        <v>0</v>
      </c>
      <c r="W2821" s="66">
        <f>IF(Notes!B$31=1,IF(BR2821&gt;0,BR2821-P2821-SUM(R2821:V2821)-SUM(X2821:AL2821),SUM(BS2821:BY2821)),SUM(BS2821:BY2821))</f>
        <v>0</v>
      </c>
      <c r="Y2821" s="66">
        <v>3</v>
      </c>
      <c r="AA2821" s="66">
        <v>0</v>
      </c>
      <c r="AN2821" s="7">
        <f>IF(Q2821&gt;0,RANK(Q2821,(N2821:P2821,Q2821:AE2821)),0)</f>
        <v>3</v>
      </c>
      <c r="AO2821" s="7">
        <f>IF(R2821&gt;0,RANK(R2821,(N2821:P2821,Q2821:AE2821)),0)</f>
        <v>0</v>
      </c>
      <c r="AP2821" s="7">
        <f>IF(T2821&gt;0,RANK(T2821,(N2821:P2821,Q2821:AE2821)),0)</f>
        <v>0</v>
      </c>
      <c r="AQ2821" s="7">
        <f>IF(S2821&gt;0,RANK(S2821,(N2821:P2821,Q2821:AE2821)),0)</f>
        <v>4</v>
      </c>
      <c r="AR2821" s="2">
        <f t="shared" si="1061"/>
        <v>7.3910060500218299E-3</v>
      </c>
      <c r="AS2821" s="2">
        <f t="shared" si="1062"/>
        <v>0</v>
      </c>
      <c r="AT2821" s="2">
        <f t="shared" si="1063"/>
        <v>0</v>
      </c>
      <c r="AU2821" s="2">
        <f t="shared" si="1064"/>
        <v>5.925279111831847E-4</v>
      </c>
      <c r="AW2821" t="s">
        <v>1935</v>
      </c>
      <c r="AX2821" t="s">
        <v>3197</v>
      </c>
      <c r="AY2821">
        <v>4</v>
      </c>
      <c r="BA2821" s="119">
        <v>48</v>
      </c>
      <c r="BB2821" s="121">
        <v>397</v>
      </c>
      <c r="BC2821" s="125">
        <f t="shared" si="1055"/>
        <v>48397</v>
      </c>
      <c r="BE2821" s="7" t="s">
        <v>228</v>
      </c>
      <c r="BR2821" s="1">
        <v>133</v>
      </c>
      <c r="BS2821" s="1">
        <v>0</v>
      </c>
    </row>
    <row r="2822" spans="1:71" hidden="1" outlineLevel="1">
      <c r="A2822" t="s">
        <v>2525</v>
      </c>
      <c r="B2822" t="s">
        <v>3197</v>
      </c>
      <c r="C2822" s="1">
        <f t="shared" si="1056"/>
        <v>3867</v>
      </c>
      <c r="D2822" s="7">
        <f>IF(N2822&gt;0, RANK(N2822,(N2822:P2822,Q2822:AE2822)),0)</f>
        <v>2</v>
      </c>
      <c r="E2822" s="7">
        <f>IF(O2822&gt;0,RANK(O2822,(N2822:P2822,Q2822:AE2822)),0)</f>
        <v>1</v>
      </c>
      <c r="F2822" s="7">
        <f>IF(P2822&gt;0,RANK(P2822,(N2822:P2822,Q2822:AE2822)),0)</f>
        <v>4</v>
      </c>
      <c r="G2822" s="1">
        <f t="shared" si="1053"/>
        <v>2398</v>
      </c>
      <c r="H2822" s="2">
        <f t="shared" si="1054"/>
        <v>0.6201189552624774</v>
      </c>
      <c r="I2822" s="2"/>
      <c r="J2822" s="2">
        <f t="shared" si="1057"/>
        <v>0.18619084561675717</v>
      </c>
      <c r="K2822" s="2">
        <f t="shared" si="1058"/>
        <v>0.80630980087923454</v>
      </c>
      <c r="L2822" s="2">
        <f t="shared" si="1059"/>
        <v>5.1719679337988104E-4</v>
      </c>
      <c r="M2822" s="2">
        <f t="shared" si="1060"/>
        <v>6.9821567106284404E-3</v>
      </c>
      <c r="N2822" s="66">
        <v>720</v>
      </c>
      <c r="O2822" s="66">
        <v>3118</v>
      </c>
      <c r="P2822" s="66">
        <v>2</v>
      </c>
      <c r="Q2822" s="66">
        <v>25</v>
      </c>
      <c r="R2822" s="66">
        <v>0</v>
      </c>
      <c r="S2822" s="66">
        <v>2</v>
      </c>
      <c r="U2822" s="66">
        <v>0</v>
      </c>
      <c r="W2822" s="66">
        <f>IF(Notes!B$31=1,IF(BR2822&gt;0,BR2822-P2822-SUM(R2822:V2822)-SUM(X2822:AL2822),SUM(BS2822:BY2822)),SUM(BS2822:BY2822))</f>
        <v>0</v>
      </c>
      <c r="Y2822" s="66">
        <v>0</v>
      </c>
      <c r="AA2822" s="66">
        <v>0</v>
      </c>
      <c r="AN2822" s="7">
        <f>IF(Q2822&gt;0,RANK(Q2822,(N2822:P2822,Q2822:AE2822)),0)</f>
        <v>3</v>
      </c>
      <c r="AO2822" s="7">
        <f>IF(R2822&gt;0,RANK(R2822,(N2822:P2822,Q2822:AE2822)),0)</f>
        <v>0</v>
      </c>
      <c r="AP2822" s="7">
        <f>IF(T2822&gt;0,RANK(T2822,(N2822:P2822,Q2822:AE2822)),0)</f>
        <v>0</v>
      </c>
      <c r="AQ2822" s="7">
        <f>IF(S2822&gt;0,RANK(S2822,(N2822:P2822,Q2822:AE2822)),0)</f>
        <v>4</v>
      </c>
      <c r="AR2822" s="2">
        <f t="shared" si="1061"/>
        <v>6.4649599172485134E-3</v>
      </c>
      <c r="AS2822" s="2">
        <f t="shared" si="1062"/>
        <v>0</v>
      </c>
      <c r="AT2822" s="2">
        <f t="shared" si="1063"/>
        <v>0</v>
      </c>
      <c r="AU2822" s="2">
        <f t="shared" si="1064"/>
        <v>5.1719679337988104E-4</v>
      </c>
      <c r="AW2822" t="s">
        <v>2525</v>
      </c>
      <c r="AX2822" t="s">
        <v>3197</v>
      </c>
      <c r="AY2822">
        <v>11</v>
      </c>
      <c r="BA2822" s="119">
        <v>48</v>
      </c>
      <c r="BB2822" s="121">
        <v>399</v>
      </c>
      <c r="BC2822" s="125">
        <f t="shared" si="1055"/>
        <v>48399</v>
      </c>
      <c r="BE2822" s="7" t="s">
        <v>228</v>
      </c>
      <c r="BS2822" s="1">
        <v>0</v>
      </c>
    </row>
    <row r="2823" spans="1:71" hidden="1" outlineLevel="1">
      <c r="A2823" t="s">
        <v>2869</v>
      </c>
      <c r="B2823" t="s">
        <v>3197</v>
      </c>
      <c r="C2823" s="1">
        <f t="shared" si="1056"/>
        <v>18722</v>
      </c>
      <c r="D2823" s="7">
        <f>IF(N2823&gt;0, RANK(N2823,(N2823:P2823,Q2823:AE2823)),0)</f>
        <v>2</v>
      </c>
      <c r="E2823" s="7">
        <f>IF(O2823&gt;0,RANK(O2823,(N2823:P2823,Q2823:AE2823)),0)</f>
        <v>1</v>
      </c>
      <c r="F2823" s="7">
        <f>IF(P2823&gt;0,RANK(P2823,(N2823:P2823,Q2823:AE2823)),0)</f>
        <v>5</v>
      </c>
      <c r="G2823" s="1">
        <f t="shared" ref="G2823:G2886" si="1065">IF(C2823&gt;0,MAX(N2823:P2823)-LARGE(N2823:P2823,2),0)</f>
        <v>8663</v>
      </c>
      <c r="H2823" s="2">
        <f t="shared" ref="H2823:H2886" si="1066">IF(C2823&gt;0,G2823/C2823,0)</f>
        <v>0.46271765836983231</v>
      </c>
      <c r="I2823" s="2"/>
      <c r="J2823" s="2">
        <f t="shared" si="1057"/>
        <v>0.26615746180963573</v>
      </c>
      <c r="K2823" s="2">
        <f t="shared" si="1058"/>
        <v>0.72887512017946798</v>
      </c>
      <c r="L2823" s="2">
        <f t="shared" si="1059"/>
        <v>1.6023929067407328E-4</v>
      </c>
      <c r="M2823" s="2">
        <f t="shared" si="1060"/>
        <v>4.8071787202222122E-3</v>
      </c>
      <c r="N2823" s="66">
        <v>4983</v>
      </c>
      <c r="O2823" s="66">
        <v>13646</v>
      </c>
      <c r="P2823" s="66">
        <v>3</v>
      </c>
      <c r="Q2823" s="66">
        <v>77</v>
      </c>
      <c r="R2823" s="66">
        <v>2</v>
      </c>
      <c r="S2823" s="66">
        <v>9</v>
      </c>
      <c r="U2823" s="66">
        <v>0</v>
      </c>
      <c r="W2823" s="66">
        <f>IF(Notes!B$31=1,IF(BR2823&gt;0,BR2823-P2823-SUM(R2823:V2823)-SUM(X2823:AL2823),SUM(BS2823:BY2823)),SUM(BS2823:BY2823))</f>
        <v>0</v>
      </c>
      <c r="Y2823" s="66">
        <v>2</v>
      </c>
      <c r="AA2823" s="66">
        <v>0</v>
      </c>
      <c r="AN2823" s="7">
        <f>IF(Q2823&gt;0,RANK(Q2823,(N2823:P2823,Q2823:AE2823)),0)</f>
        <v>3</v>
      </c>
      <c r="AO2823" s="7">
        <f>IF(R2823&gt;0,RANK(R2823,(N2823:P2823,Q2823:AE2823)),0)</f>
        <v>6</v>
      </c>
      <c r="AP2823" s="7">
        <f>IF(T2823&gt;0,RANK(T2823,(N2823:P2823,Q2823:AE2823)),0)</f>
        <v>0</v>
      </c>
      <c r="AQ2823" s="7">
        <f>IF(S2823&gt;0,RANK(S2823,(N2823:P2823,Q2823:AE2823)),0)</f>
        <v>4</v>
      </c>
      <c r="AR2823" s="2">
        <f t="shared" si="1061"/>
        <v>4.1128084606345478E-3</v>
      </c>
      <c r="AS2823" s="2">
        <f t="shared" si="1062"/>
        <v>1.0682619378271552E-4</v>
      </c>
      <c r="AT2823" s="2">
        <f t="shared" si="1063"/>
        <v>0</v>
      </c>
      <c r="AU2823" s="2">
        <f t="shared" si="1064"/>
        <v>4.8071787202221987E-4</v>
      </c>
      <c r="AW2823" t="s">
        <v>2869</v>
      </c>
      <c r="AX2823" t="s">
        <v>3197</v>
      </c>
      <c r="AY2823">
        <v>1</v>
      </c>
      <c r="BA2823" s="119">
        <v>48</v>
      </c>
      <c r="BB2823" s="121">
        <v>401</v>
      </c>
      <c r="BC2823" s="125">
        <f t="shared" si="1055"/>
        <v>48401</v>
      </c>
      <c r="BE2823" s="7" t="s">
        <v>228</v>
      </c>
      <c r="BS2823" s="1">
        <v>0</v>
      </c>
    </row>
    <row r="2824" spans="1:71" hidden="1" outlineLevel="1">
      <c r="A2824" t="s">
        <v>3238</v>
      </c>
      <c r="B2824" t="s">
        <v>3197</v>
      </c>
      <c r="C2824" s="1">
        <f t="shared" si="1056"/>
        <v>4874</v>
      </c>
      <c r="D2824" s="7">
        <f>IF(N2824&gt;0, RANK(N2824,(N2824:P2824,Q2824:AE2824)),0)</f>
        <v>2</v>
      </c>
      <c r="E2824" s="7">
        <f>IF(O2824&gt;0,RANK(O2824,(N2824:P2824,Q2824:AE2824)),0)</f>
        <v>1</v>
      </c>
      <c r="F2824" s="7">
        <f>IF(P2824&gt;0,RANK(P2824,(N2824:P2824,Q2824:AE2824)),0)</f>
        <v>0</v>
      </c>
      <c r="G2824" s="1">
        <f t="shared" si="1065"/>
        <v>2672</v>
      </c>
      <c r="H2824" s="2">
        <f t="shared" si="1066"/>
        <v>0.54821501846532628</v>
      </c>
      <c r="I2824" s="2"/>
      <c r="J2824" s="2">
        <f t="shared" si="1057"/>
        <v>0.22096840377513335</v>
      </c>
      <c r="K2824" s="2">
        <f t="shared" si="1058"/>
        <v>0.76918342224045955</v>
      </c>
      <c r="L2824" s="2">
        <f t="shared" si="1059"/>
        <v>0</v>
      </c>
      <c r="M2824" s="2">
        <f t="shared" si="1060"/>
        <v>9.8481739844070715E-3</v>
      </c>
      <c r="N2824" s="66">
        <v>1077</v>
      </c>
      <c r="O2824" s="66">
        <v>3749</v>
      </c>
      <c r="P2824" s="66">
        <v>0</v>
      </c>
      <c r="Q2824" s="66">
        <v>48</v>
      </c>
      <c r="R2824" s="66">
        <v>0</v>
      </c>
      <c r="S2824" s="66">
        <v>0</v>
      </c>
      <c r="U2824" s="66">
        <v>0</v>
      </c>
      <c r="W2824" s="66">
        <f>IF(Notes!B$31=1,IF(BR2824&gt;0,BR2824-P2824-SUM(R2824:V2824)-SUM(X2824:AL2824),SUM(BS2824:BY2824)),SUM(BS2824:BY2824))</f>
        <v>0</v>
      </c>
      <c r="Y2824" s="66">
        <v>0</v>
      </c>
      <c r="AA2824" s="66">
        <v>0</v>
      </c>
      <c r="AN2824" s="7">
        <f>IF(Q2824&gt;0,RANK(Q2824,(N2824:P2824,Q2824:AE2824)),0)</f>
        <v>3</v>
      </c>
      <c r="AO2824" s="7">
        <f>IF(R2824&gt;0,RANK(R2824,(N2824:P2824,Q2824:AE2824)),0)</f>
        <v>0</v>
      </c>
      <c r="AP2824" s="7">
        <f>IF(T2824&gt;0,RANK(T2824,(N2824:P2824,Q2824:AE2824)),0)</f>
        <v>0</v>
      </c>
      <c r="AQ2824" s="7">
        <f>IF(S2824&gt;0,RANK(S2824,(N2824:P2824,Q2824:AE2824)),0)</f>
        <v>0</v>
      </c>
      <c r="AR2824" s="2">
        <f t="shared" si="1061"/>
        <v>9.8481739844070576E-3</v>
      </c>
      <c r="AS2824" s="2">
        <f t="shared" si="1062"/>
        <v>0</v>
      </c>
      <c r="AT2824" s="2">
        <f t="shared" si="1063"/>
        <v>0</v>
      </c>
      <c r="AU2824" s="2">
        <f t="shared" si="1064"/>
        <v>0</v>
      </c>
      <c r="AW2824" t="s">
        <v>3238</v>
      </c>
      <c r="AX2824" t="s">
        <v>3197</v>
      </c>
      <c r="AY2824">
        <v>1</v>
      </c>
      <c r="BA2824" s="119">
        <v>48</v>
      </c>
      <c r="BB2824" s="121">
        <v>403</v>
      </c>
      <c r="BC2824" s="125">
        <f t="shared" si="1055"/>
        <v>48403</v>
      </c>
      <c r="BE2824" s="7" t="s">
        <v>228</v>
      </c>
      <c r="BS2824" s="1">
        <v>0</v>
      </c>
    </row>
    <row r="2825" spans="1:71" hidden="1" outlineLevel="1">
      <c r="A2825" t="s">
        <v>682</v>
      </c>
      <c r="B2825" t="s">
        <v>3197</v>
      </c>
      <c r="C2825" s="1">
        <f t="shared" si="1056"/>
        <v>3715</v>
      </c>
      <c r="D2825" s="7">
        <f>IF(N2825&gt;0, RANK(N2825,(N2825:P2825,Q2825:AE2825)),0)</f>
        <v>2</v>
      </c>
      <c r="E2825" s="7">
        <f>IF(O2825&gt;0,RANK(O2825,(N2825:P2825,Q2825:AE2825)),0)</f>
        <v>1</v>
      </c>
      <c r="F2825" s="7">
        <f>IF(P2825&gt;0,RANK(P2825,(N2825:P2825,Q2825:AE2825)),0)</f>
        <v>4</v>
      </c>
      <c r="G2825" s="1">
        <f t="shared" si="1065"/>
        <v>1014</v>
      </c>
      <c r="H2825" s="2">
        <f t="shared" si="1066"/>
        <v>0.27294751009421264</v>
      </c>
      <c r="I2825" s="2"/>
      <c r="J2825" s="2">
        <f t="shared" si="1057"/>
        <v>0.35746971736204575</v>
      </c>
      <c r="K2825" s="2">
        <f t="shared" si="1058"/>
        <v>0.63041722745625839</v>
      </c>
      <c r="L2825" s="2">
        <f t="shared" si="1059"/>
        <v>2.6917900403768504E-4</v>
      </c>
      <c r="M2825" s="2">
        <f t="shared" si="1060"/>
        <v>1.1843876177658124E-2</v>
      </c>
      <c r="N2825" s="66">
        <v>1328</v>
      </c>
      <c r="O2825" s="66">
        <v>2342</v>
      </c>
      <c r="P2825" s="66">
        <v>1</v>
      </c>
      <c r="Q2825" s="66">
        <v>42</v>
      </c>
      <c r="R2825" s="66">
        <v>0</v>
      </c>
      <c r="S2825" s="66">
        <v>1</v>
      </c>
      <c r="U2825" s="66">
        <v>0</v>
      </c>
      <c r="W2825" s="66">
        <f>IF(Notes!B$31=1,IF(BR2825&gt;0,BR2825-P2825-SUM(R2825:V2825)-SUM(X2825:AL2825),SUM(BS2825:BY2825)),SUM(BS2825:BY2825))</f>
        <v>0</v>
      </c>
      <c r="Y2825" s="66">
        <v>1</v>
      </c>
      <c r="AA2825" s="66">
        <v>0</v>
      </c>
      <c r="AN2825" s="7">
        <f>IF(Q2825&gt;0,RANK(Q2825,(N2825:P2825,Q2825:AE2825)),0)</f>
        <v>3</v>
      </c>
      <c r="AO2825" s="7">
        <f>IF(R2825&gt;0,RANK(R2825,(N2825:P2825,Q2825:AE2825)),0)</f>
        <v>0</v>
      </c>
      <c r="AP2825" s="7">
        <f>IF(T2825&gt;0,RANK(T2825,(N2825:P2825,Q2825:AE2825)),0)</f>
        <v>0</v>
      </c>
      <c r="AQ2825" s="7">
        <f>IF(S2825&gt;0,RANK(S2825,(N2825:P2825,Q2825:AE2825)),0)</f>
        <v>4</v>
      </c>
      <c r="AR2825" s="2">
        <f t="shared" si="1061"/>
        <v>1.1305518169582772E-2</v>
      </c>
      <c r="AS2825" s="2">
        <f t="shared" si="1062"/>
        <v>0</v>
      </c>
      <c r="AT2825" s="2">
        <f t="shared" si="1063"/>
        <v>0</v>
      </c>
      <c r="AU2825" s="2">
        <f t="shared" si="1064"/>
        <v>2.6917900403768504E-4</v>
      </c>
      <c r="AW2825" t="s">
        <v>682</v>
      </c>
      <c r="AX2825" t="s">
        <v>3197</v>
      </c>
      <c r="AY2825">
        <v>1</v>
      </c>
      <c r="BA2825" s="119">
        <v>48</v>
      </c>
      <c r="BB2825" s="121">
        <v>405</v>
      </c>
      <c r="BC2825" s="125">
        <f t="shared" si="1055"/>
        <v>48405</v>
      </c>
      <c r="BE2825" s="7" t="s">
        <v>228</v>
      </c>
      <c r="BS2825" s="1">
        <v>0</v>
      </c>
    </row>
    <row r="2826" spans="1:71" hidden="1" outlineLevel="1">
      <c r="A2826" t="s">
        <v>1897</v>
      </c>
      <c r="B2826" t="s">
        <v>3197</v>
      </c>
      <c r="C2826" s="1">
        <f t="shared" si="1056"/>
        <v>8958</v>
      </c>
      <c r="D2826" s="7">
        <f>IF(N2826&gt;0, RANK(N2826,(N2826:P2826,Q2826:AE2826)),0)</f>
        <v>2</v>
      </c>
      <c r="E2826" s="7">
        <f>IF(O2826&gt;0,RANK(O2826,(N2826:P2826,Q2826:AE2826)),0)</f>
        <v>1</v>
      </c>
      <c r="F2826" s="7">
        <f>IF(P2826&gt;0,RANK(P2826,(N2826:P2826,Q2826:AE2826)),0)</f>
        <v>4</v>
      </c>
      <c r="G2826" s="1">
        <f t="shared" si="1065"/>
        <v>3430</v>
      </c>
      <c r="H2826" s="2">
        <f t="shared" si="1066"/>
        <v>0.38289796829649475</v>
      </c>
      <c r="I2826" s="2"/>
      <c r="J2826" s="2">
        <f t="shared" si="1057"/>
        <v>0.30375083724045548</v>
      </c>
      <c r="K2826" s="2">
        <f t="shared" si="1058"/>
        <v>0.68664880553695018</v>
      </c>
      <c r="L2826" s="2">
        <f t="shared" si="1059"/>
        <v>7.8142442509488721E-4</v>
      </c>
      <c r="M2826" s="2">
        <f t="shared" si="1060"/>
        <v>8.8189327974994482E-3</v>
      </c>
      <c r="N2826" s="66">
        <v>2721</v>
      </c>
      <c r="O2826" s="66">
        <v>6151</v>
      </c>
      <c r="P2826" s="66">
        <v>7</v>
      </c>
      <c r="Q2826" s="66">
        <v>74</v>
      </c>
      <c r="R2826" s="66">
        <v>2</v>
      </c>
      <c r="S2826" s="66">
        <v>2</v>
      </c>
      <c r="U2826" s="66">
        <v>0</v>
      </c>
      <c r="W2826" s="66">
        <f>IF(Notes!B$31=1,IF(BR2826&gt;0,BR2826-P2826-SUM(R2826:V2826)-SUM(X2826:AL2826),SUM(BS2826:BY2826)),SUM(BS2826:BY2826))</f>
        <v>0</v>
      </c>
      <c r="Y2826" s="66">
        <v>1</v>
      </c>
      <c r="AA2826" s="66">
        <v>0</v>
      </c>
      <c r="AN2826" s="7">
        <f>IF(Q2826&gt;0,RANK(Q2826,(N2826:P2826,Q2826:AE2826)),0)</f>
        <v>3</v>
      </c>
      <c r="AO2826" s="7">
        <f>IF(R2826&gt;0,RANK(R2826,(N2826:P2826,Q2826:AE2826)),0)</f>
        <v>5</v>
      </c>
      <c r="AP2826" s="7">
        <f>IF(T2826&gt;0,RANK(T2826,(N2826:P2826,Q2826:AE2826)),0)</f>
        <v>0</v>
      </c>
      <c r="AQ2826" s="7">
        <f>IF(S2826&gt;0,RANK(S2826,(N2826:P2826,Q2826:AE2826)),0)</f>
        <v>5</v>
      </c>
      <c r="AR2826" s="2">
        <f t="shared" si="1061"/>
        <v>8.260772493860237E-3</v>
      </c>
      <c r="AS2826" s="2">
        <f t="shared" si="1062"/>
        <v>2.2326412145568208E-4</v>
      </c>
      <c r="AT2826" s="2">
        <f t="shared" si="1063"/>
        <v>0</v>
      </c>
      <c r="AU2826" s="2">
        <f t="shared" si="1064"/>
        <v>2.2326412145568208E-4</v>
      </c>
      <c r="AW2826" t="s">
        <v>1897</v>
      </c>
      <c r="AX2826" t="s">
        <v>3197</v>
      </c>
      <c r="AY2826">
        <v>8</v>
      </c>
      <c r="BA2826" s="119">
        <v>48</v>
      </c>
      <c r="BB2826" s="121">
        <v>407</v>
      </c>
      <c r="BC2826" s="125">
        <f t="shared" si="1055"/>
        <v>48407</v>
      </c>
      <c r="BE2826" s="7" t="s">
        <v>228</v>
      </c>
      <c r="BS2826" s="1">
        <v>0</v>
      </c>
    </row>
    <row r="2827" spans="1:71" hidden="1" outlineLevel="1">
      <c r="A2827" t="s">
        <v>2038</v>
      </c>
      <c r="B2827" t="s">
        <v>3197</v>
      </c>
      <c r="C2827" s="1">
        <f t="shared" si="1056"/>
        <v>21396</v>
      </c>
      <c r="D2827" s="7">
        <f>IF(N2827&gt;0, RANK(N2827,(N2827:P2827,Q2827:AE2827)),0)</f>
        <v>2</v>
      </c>
      <c r="E2827" s="7">
        <f>IF(O2827&gt;0,RANK(O2827,(N2827:P2827,Q2827:AE2827)),0)</f>
        <v>1</v>
      </c>
      <c r="F2827" s="7">
        <f>IF(P2827&gt;0,RANK(P2827,(N2827:P2827,Q2827:AE2827)),0)</f>
        <v>4</v>
      </c>
      <c r="G2827" s="1">
        <f t="shared" si="1065"/>
        <v>3550</v>
      </c>
      <c r="H2827" s="2">
        <f t="shared" si="1066"/>
        <v>0.16591886333894185</v>
      </c>
      <c r="I2827" s="2"/>
      <c r="J2827" s="2">
        <f t="shared" si="1057"/>
        <v>0.41381566647971585</v>
      </c>
      <c r="K2827" s="2">
        <f t="shared" si="1058"/>
        <v>0.5797345298186577</v>
      </c>
      <c r="L2827" s="2">
        <f t="shared" si="1059"/>
        <v>6.5432791175920732E-4</v>
      </c>
      <c r="M2827" s="2">
        <f t="shared" si="1060"/>
        <v>5.7954757898671921E-3</v>
      </c>
      <c r="N2827" s="66">
        <v>8854</v>
      </c>
      <c r="O2827" s="66">
        <v>12404</v>
      </c>
      <c r="P2827" s="66">
        <v>14</v>
      </c>
      <c r="Q2827" s="66">
        <v>110</v>
      </c>
      <c r="R2827" s="66">
        <v>2</v>
      </c>
      <c r="S2827" s="66">
        <v>11</v>
      </c>
      <c r="U2827" s="66">
        <v>0</v>
      </c>
      <c r="W2827" s="66">
        <f>IF(Notes!B$31=1,IF(BR2827&gt;0,BR2827-P2827-SUM(R2827:V2827)-SUM(X2827:AL2827),SUM(BS2827:BY2827)),SUM(BS2827:BY2827))</f>
        <v>0</v>
      </c>
      <c r="Y2827" s="66">
        <v>1</v>
      </c>
      <c r="AA2827" s="66">
        <v>0</v>
      </c>
      <c r="AN2827" s="7">
        <f>IF(Q2827&gt;0,RANK(Q2827,(N2827:P2827,Q2827:AE2827)),0)</f>
        <v>3</v>
      </c>
      <c r="AO2827" s="7">
        <f>IF(R2827&gt;0,RANK(R2827,(N2827:P2827,Q2827:AE2827)),0)</f>
        <v>6</v>
      </c>
      <c r="AP2827" s="7">
        <f>IF(T2827&gt;0,RANK(T2827,(N2827:P2827,Q2827:AE2827)),0)</f>
        <v>0</v>
      </c>
      <c r="AQ2827" s="7">
        <f>IF(S2827&gt;0,RANK(S2827,(N2827:P2827,Q2827:AE2827)),0)</f>
        <v>5</v>
      </c>
      <c r="AR2827" s="2">
        <f t="shared" si="1061"/>
        <v>5.1411478781080572E-3</v>
      </c>
      <c r="AS2827" s="2">
        <f t="shared" si="1062"/>
        <v>9.3475415965601043E-5</v>
      </c>
      <c r="AT2827" s="2">
        <f t="shared" si="1063"/>
        <v>0</v>
      </c>
      <c r="AU2827" s="2">
        <f t="shared" si="1064"/>
        <v>5.1411478781080572E-4</v>
      </c>
      <c r="AW2827" t="s">
        <v>2038</v>
      </c>
      <c r="AX2827" t="s">
        <v>3197</v>
      </c>
      <c r="AY2827">
        <v>0</v>
      </c>
      <c r="BA2827" s="119">
        <v>48</v>
      </c>
      <c r="BB2827" s="121">
        <v>409</v>
      </c>
      <c r="BC2827" s="125">
        <f t="shared" si="1055"/>
        <v>48409</v>
      </c>
      <c r="BE2827" s="7" t="s">
        <v>228</v>
      </c>
      <c r="BS2827" s="1">
        <v>0</v>
      </c>
    </row>
    <row r="2828" spans="1:71" hidden="1" outlineLevel="1">
      <c r="A2828" t="s">
        <v>2552</v>
      </c>
      <c r="B2828" t="s">
        <v>3197</v>
      </c>
      <c r="C2828" s="1">
        <f t="shared" si="1056"/>
        <v>2457</v>
      </c>
      <c r="D2828" s="7">
        <f>IF(N2828&gt;0, RANK(N2828,(N2828:P2828,Q2828:AE2828)),0)</f>
        <v>2</v>
      </c>
      <c r="E2828" s="7">
        <f>IF(O2828&gt;0,RANK(O2828,(N2828:P2828,Q2828:AE2828)),0)</f>
        <v>1</v>
      </c>
      <c r="F2828" s="7">
        <f>IF(P2828&gt;0,RANK(P2828,(N2828:P2828,Q2828:AE2828)),0)</f>
        <v>0</v>
      </c>
      <c r="G2828" s="1">
        <f t="shared" si="1065"/>
        <v>1454</v>
      </c>
      <c r="H2828" s="2">
        <f t="shared" si="1066"/>
        <v>0.59177859177859182</v>
      </c>
      <c r="I2828" s="2"/>
      <c r="J2828" s="2">
        <f t="shared" si="1057"/>
        <v>0.19820919820919822</v>
      </c>
      <c r="K2828" s="2">
        <f t="shared" si="1058"/>
        <v>0.78998778998778996</v>
      </c>
      <c r="L2828" s="2">
        <f t="shared" si="1059"/>
        <v>0</v>
      </c>
      <c r="M2828" s="2">
        <f t="shared" si="1060"/>
        <v>1.1803011803011798E-2</v>
      </c>
      <c r="N2828" s="66">
        <v>487</v>
      </c>
      <c r="O2828" s="66">
        <v>1941</v>
      </c>
      <c r="P2828" s="66">
        <v>0</v>
      </c>
      <c r="Q2828" s="66">
        <v>24</v>
      </c>
      <c r="R2828" s="66">
        <v>0</v>
      </c>
      <c r="S2828" s="66">
        <v>5</v>
      </c>
      <c r="U2828" s="66">
        <v>0</v>
      </c>
      <c r="W2828" s="66">
        <f>IF(Notes!B$31=1,IF(BR2828&gt;0,BR2828-P2828-SUM(R2828:V2828)-SUM(X2828:AL2828),SUM(BS2828:BY2828)),SUM(BS2828:BY2828))</f>
        <v>0</v>
      </c>
      <c r="Y2828" s="66">
        <v>0</v>
      </c>
      <c r="AA2828" s="66">
        <v>0</v>
      </c>
      <c r="AN2828" s="7">
        <f>IF(Q2828&gt;0,RANK(Q2828,(N2828:P2828,Q2828:AE2828)),0)</f>
        <v>3</v>
      </c>
      <c r="AO2828" s="7">
        <f>IF(R2828&gt;0,RANK(R2828,(N2828:P2828,Q2828:AE2828)),0)</f>
        <v>0</v>
      </c>
      <c r="AP2828" s="7">
        <f>IF(T2828&gt;0,RANK(T2828,(N2828:P2828,Q2828:AE2828)),0)</f>
        <v>0</v>
      </c>
      <c r="AQ2828" s="7">
        <f>IF(S2828&gt;0,RANK(S2828,(N2828:P2828,Q2828:AE2828)),0)</f>
        <v>4</v>
      </c>
      <c r="AR2828" s="2">
        <f t="shared" si="1061"/>
        <v>9.768009768009768E-3</v>
      </c>
      <c r="AS2828" s="2">
        <f t="shared" si="1062"/>
        <v>0</v>
      </c>
      <c r="AT2828" s="2">
        <f t="shared" si="1063"/>
        <v>0</v>
      </c>
      <c r="AU2828" s="2">
        <f t="shared" si="1064"/>
        <v>2.0350020350020349E-3</v>
      </c>
      <c r="AW2828" t="s">
        <v>2552</v>
      </c>
      <c r="AX2828" t="s">
        <v>3197</v>
      </c>
      <c r="AY2828">
        <v>11</v>
      </c>
      <c r="BA2828" s="119">
        <v>48</v>
      </c>
      <c r="BB2828" s="121">
        <v>411</v>
      </c>
      <c r="BC2828" s="125">
        <f t="shared" si="1055"/>
        <v>48411</v>
      </c>
      <c r="BE2828" s="7" t="s">
        <v>228</v>
      </c>
      <c r="BS2828" s="1">
        <v>0</v>
      </c>
    </row>
    <row r="2829" spans="1:71" hidden="1" outlineLevel="1">
      <c r="A2829" t="s">
        <v>2014</v>
      </c>
      <c r="B2829" t="s">
        <v>3197</v>
      </c>
      <c r="C2829" s="1">
        <f t="shared" si="1056"/>
        <v>1304</v>
      </c>
      <c r="D2829" s="7">
        <f>IF(N2829&gt;0, RANK(N2829,(N2829:P2829,Q2829:AE2829)),0)</f>
        <v>2</v>
      </c>
      <c r="E2829" s="7">
        <f>IF(O2829&gt;0,RANK(O2829,(N2829:P2829,Q2829:AE2829)),0)</f>
        <v>1</v>
      </c>
      <c r="F2829" s="7">
        <f>IF(P2829&gt;0,RANK(P2829,(N2829:P2829,Q2829:AE2829)),0)</f>
        <v>0</v>
      </c>
      <c r="G2829" s="1">
        <f t="shared" si="1065"/>
        <v>646</v>
      </c>
      <c r="H2829" s="2">
        <f t="shared" si="1066"/>
        <v>0.495398773006135</v>
      </c>
      <c r="I2829" s="2"/>
      <c r="J2829" s="2">
        <f t="shared" si="1057"/>
        <v>0.24846625766871167</v>
      </c>
      <c r="K2829" s="2">
        <f t="shared" si="1058"/>
        <v>0.74386503067484666</v>
      </c>
      <c r="L2829" s="2">
        <f t="shared" si="1059"/>
        <v>0</v>
      </c>
      <c r="M2829" s="2">
        <f t="shared" si="1060"/>
        <v>7.6687116564416735E-3</v>
      </c>
      <c r="N2829" s="66">
        <v>324</v>
      </c>
      <c r="O2829" s="66">
        <v>970</v>
      </c>
      <c r="P2829" s="66">
        <v>0</v>
      </c>
      <c r="Q2829" s="66">
        <v>7</v>
      </c>
      <c r="R2829" s="66">
        <v>0</v>
      </c>
      <c r="S2829" s="66">
        <v>3</v>
      </c>
      <c r="U2829" s="66">
        <v>0</v>
      </c>
      <c r="W2829" s="66">
        <f>IF(Notes!B$31=1,IF(BR2829&gt;0,BR2829-P2829-SUM(R2829:V2829)-SUM(X2829:AL2829),SUM(BS2829:BY2829)),SUM(BS2829:BY2829))</f>
        <v>0</v>
      </c>
      <c r="Y2829" s="66">
        <v>0</v>
      </c>
      <c r="AA2829" s="66">
        <v>0</v>
      </c>
      <c r="AN2829" s="7">
        <f>IF(Q2829&gt;0,RANK(Q2829,(N2829:P2829,Q2829:AE2829)),0)</f>
        <v>3</v>
      </c>
      <c r="AO2829" s="7">
        <f>IF(R2829&gt;0,RANK(R2829,(N2829:P2829,Q2829:AE2829)),0)</f>
        <v>0</v>
      </c>
      <c r="AP2829" s="7">
        <f>IF(T2829&gt;0,RANK(T2829,(N2829:P2829,Q2829:AE2829)),0)</f>
        <v>0</v>
      </c>
      <c r="AQ2829" s="7">
        <f>IF(S2829&gt;0,RANK(S2829,(N2829:P2829,Q2829:AE2829)),0)</f>
        <v>4</v>
      </c>
      <c r="AR2829" s="2">
        <f t="shared" si="1061"/>
        <v>5.3680981595092027E-3</v>
      </c>
      <c r="AS2829" s="2">
        <f t="shared" si="1062"/>
        <v>0</v>
      </c>
      <c r="AT2829" s="2">
        <f t="shared" si="1063"/>
        <v>0</v>
      </c>
      <c r="AU2829" s="2">
        <f t="shared" si="1064"/>
        <v>2.3006134969325155E-3</v>
      </c>
      <c r="AW2829" t="s">
        <v>2014</v>
      </c>
      <c r="AX2829" t="s">
        <v>3197</v>
      </c>
      <c r="AY2829">
        <v>11</v>
      </c>
      <c r="BA2829" s="119">
        <v>48</v>
      </c>
      <c r="BB2829" s="121">
        <v>413</v>
      </c>
      <c r="BC2829" s="125">
        <f t="shared" si="1055"/>
        <v>48413</v>
      </c>
      <c r="BE2829" s="7" t="s">
        <v>228</v>
      </c>
      <c r="BS2829" s="1">
        <v>0</v>
      </c>
    </row>
    <row r="2830" spans="1:71" hidden="1" outlineLevel="1">
      <c r="A2830" t="s">
        <v>966</v>
      </c>
      <c r="B2830" t="s">
        <v>3197</v>
      </c>
      <c r="C2830" s="1">
        <f t="shared" si="1056"/>
        <v>5569</v>
      </c>
      <c r="D2830" s="7">
        <f>IF(N2830&gt;0, RANK(N2830,(N2830:P2830,Q2830:AE2830)),0)</f>
        <v>2</v>
      </c>
      <c r="E2830" s="7">
        <f>IF(O2830&gt;0,RANK(O2830,(N2830:P2830,Q2830:AE2830)),0)</f>
        <v>1</v>
      </c>
      <c r="F2830" s="7">
        <f>IF(P2830&gt;0,RANK(P2830,(N2830:P2830,Q2830:AE2830)),0)</f>
        <v>5</v>
      </c>
      <c r="G2830" s="1">
        <f t="shared" si="1065"/>
        <v>3326</v>
      </c>
      <c r="H2830" s="2">
        <f t="shared" si="1066"/>
        <v>0.59723469204525048</v>
      </c>
      <c r="I2830" s="2"/>
      <c r="J2830" s="2">
        <f t="shared" si="1057"/>
        <v>0.19536721134853655</v>
      </c>
      <c r="K2830" s="2">
        <f t="shared" si="1058"/>
        <v>0.792601903393787</v>
      </c>
      <c r="L2830" s="2">
        <f t="shared" si="1059"/>
        <v>3.5913090321422161E-4</v>
      </c>
      <c r="M2830" s="2">
        <f t="shared" si="1060"/>
        <v>1.1671754354462261E-2</v>
      </c>
      <c r="N2830" s="66">
        <v>1088</v>
      </c>
      <c r="O2830" s="66">
        <v>4414</v>
      </c>
      <c r="P2830" s="66">
        <v>2</v>
      </c>
      <c r="Q2830" s="66">
        <v>41</v>
      </c>
      <c r="R2830" s="66">
        <v>1</v>
      </c>
      <c r="S2830" s="66">
        <v>16</v>
      </c>
      <c r="U2830" s="66">
        <v>1</v>
      </c>
      <c r="W2830" s="66">
        <f>IF(Notes!B$31=1,IF(BR2830&gt;0,BR2830-P2830-SUM(R2830:V2830)-SUM(X2830:AL2830),SUM(BS2830:BY2830)),SUM(BS2830:BY2830))</f>
        <v>2</v>
      </c>
      <c r="Y2830" s="66">
        <v>2</v>
      </c>
      <c r="AA2830" s="66">
        <v>2</v>
      </c>
      <c r="AN2830" s="7">
        <f>IF(Q2830&gt;0,RANK(Q2830,(N2830:P2830,Q2830:AE2830)),0)</f>
        <v>3</v>
      </c>
      <c r="AO2830" s="7">
        <f>IF(R2830&gt;0,RANK(R2830,(N2830:P2830,Q2830:AE2830)),0)</f>
        <v>9</v>
      </c>
      <c r="AP2830" s="7">
        <f>IF(T2830&gt;0,RANK(T2830,(N2830:P2830,Q2830:AE2830)),0)</f>
        <v>0</v>
      </c>
      <c r="AQ2830" s="7">
        <f>IF(S2830&gt;0,RANK(S2830,(N2830:P2830,Q2830:AE2830)),0)</f>
        <v>4</v>
      </c>
      <c r="AR2830" s="2">
        <f t="shared" si="1061"/>
        <v>7.3621835158915426E-3</v>
      </c>
      <c r="AS2830" s="2">
        <f t="shared" si="1062"/>
        <v>1.795654516071108E-4</v>
      </c>
      <c r="AT2830" s="2">
        <f t="shared" si="1063"/>
        <v>0</v>
      </c>
      <c r="AU2830" s="2">
        <f t="shared" si="1064"/>
        <v>2.8730472257137729E-3</v>
      </c>
      <c r="AW2830" t="s">
        <v>966</v>
      </c>
      <c r="AX2830" t="s">
        <v>3197</v>
      </c>
      <c r="AY2830">
        <v>11</v>
      </c>
      <c r="BA2830" s="119">
        <v>48</v>
      </c>
      <c r="BB2830" s="121">
        <v>415</v>
      </c>
      <c r="BC2830" s="125">
        <f t="shared" si="1055"/>
        <v>48415</v>
      </c>
      <c r="BE2830" s="7" t="s">
        <v>228</v>
      </c>
      <c r="BS2830" s="1">
        <v>2</v>
      </c>
    </row>
    <row r="2831" spans="1:71" hidden="1" outlineLevel="1">
      <c r="A2831" t="s">
        <v>1105</v>
      </c>
      <c r="B2831" t="s">
        <v>3197</v>
      </c>
      <c r="C2831" s="1">
        <f t="shared" si="1056"/>
        <v>1505</v>
      </c>
      <c r="D2831" s="7">
        <f>IF(N2831&gt;0, RANK(N2831,(N2831:P2831,Q2831:AE2831)),0)</f>
        <v>2</v>
      </c>
      <c r="E2831" s="7">
        <f>IF(O2831&gt;0,RANK(O2831,(N2831:P2831,Q2831:AE2831)),0)</f>
        <v>1</v>
      </c>
      <c r="F2831" s="7">
        <f>IF(P2831&gt;0,RANK(P2831,(N2831:P2831,Q2831:AE2831)),0)</f>
        <v>0</v>
      </c>
      <c r="G2831" s="1">
        <f t="shared" si="1065"/>
        <v>1076</v>
      </c>
      <c r="H2831" s="2">
        <f t="shared" si="1066"/>
        <v>0.71495016611295681</v>
      </c>
      <c r="I2831" s="2"/>
      <c r="J2831" s="2">
        <f t="shared" si="1057"/>
        <v>0.13820598006644519</v>
      </c>
      <c r="K2831" s="2">
        <f t="shared" si="1058"/>
        <v>0.85315614617940194</v>
      </c>
      <c r="L2831" s="2">
        <f t="shared" si="1059"/>
        <v>0</v>
      </c>
      <c r="M2831" s="2">
        <f t="shared" si="1060"/>
        <v>8.6378737541528139E-3</v>
      </c>
      <c r="N2831" s="66">
        <v>208</v>
      </c>
      <c r="O2831" s="66">
        <v>1284</v>
      </c>
      <c r="P2831" s="66">
        <v>0</v>
      </c>
      <c r="Q2831" s="66">
        <v>13</v>
      </c>
      <c r="R2831" s="66">
        <v>0</v>
      </c>
      <c r="S2831" s="66">
        <v>0</v>
      </c>
      <c r="U2831" s="66">
        <v>0</v>
      </c>
      <c r="W2831" s="66">
        <f>IF(Notes!B$31=1,IF(BR2831&gt;0,BR2831-P2831-SUM(R2831:V2831)-SUM(X2831:AL2831),SUM(BS2831:BY2831)),SUM(BS2831:BY2831))</f>
        <v>0</v>
      </c>
      <c r="Y2831" s="66">
        <v>0</v>
      </c>
      <c r="AA2831" s="66">
        <v>0</v>
      </c>
      <c r="AN2831" s="7">
        <f>IF(Q2831&gt;0,RANK(Q2831,(N2831:P2831,Q2831:AE2831)),0)</f>
        <v>3</v>
      </c>
      <c r="AO2831" s="7">
        <f>IF(R2831&gt;0,RANK(R2831,(N2831:P2831,Q2831:AE2831)),0)</f>
        <v>0</v>
      </c>
      <c r="AP2831" s="7">
        <f>IF(T2831&gt;0,RANK(T2831,(N2831:P2831,Q2831:AE2831)),0)</f>
        <v>0</v>
      </c>
      <c r="AQ2831" s="7">
        <f>IF(S2831&gt;0,RANK(S2831,(N2831:P2831,Q2831:AE2831)),0)</f>
        <v>0</v>
      </c>
      <c r="AR2831" s="2">
        <f t="shared" si="1061"/>
        <v>8.6378737541528243E-3</v>
      </c>
      <c r="AS2831" s="2">
        <f t="shared" si="1062"/>
        <v>0</v>
      </c>
      <c r="AT2831" s="2">
        <f t="shared" si="1063"/>
        <v>0</v>
      </c>
      <c r="AU2831" s="2">
        <f t="shared" si="1064"/>
        <v>0</v>
      </c>
      <c r="AW2831" t="s">
        <v>1105</v>
      </c>
      <c r="AX2831" t="s">
        <v>3197</v>
      </c>
      <c r="AY2831">
        <v>19</v>
      </c>
      <c r="BA2831" s="119">
        <v>48</v>
      </c>
      <c r="BB2831" s="121">
        <v>417</v>
      </c>
      <c r="BC2831" s="125">
        <f t="shared" si="1055"/>
        <v>48417</v>
      </c>
      <c r="BE2831" s="7" t="s">
        <v>228</v>
      </c>
      <c r="BS2831" s="1">
        <v>0</v>
      </c>
    </row>
    <row r="2832" spans="1:71" hidden="1" outlineLevel="1">
      <c r="A2832" t="s">
        <v>2173</v>
      </c>
      <c r="B2832" t="s">
        <v>3197</v>
      </c>
      <c r="C2832" s="1">
        <f t="shared" si="1056"/>
        <v>9220</v>
      </c>
      <c r="D2832" s="7">
        <f>IF(N2832&gt;0, RANK(N2832,(N2832:P2832,Q2832:AE2832)),0)</f>
        <v>2</v>
      </c>
      <c r="E2832" s="7">
        <f>IF(O2832&gt;0,RANK(O2832,(N2832:P2832,Q2832:AE2832)),0)</f>
        <v>1</v>
      </c>
      <c r="F2832" s="7">
        <f>IF(P2832&gt;0,RANK(P2832,(N2832:P2832,Q2832:AE2832)),0)</f>
        <v>5</v>
      </c>
      <c r="G2832" s="1">
        <f t="shared" si="1065"/>
        <v>4082</v>
      </c>
      <c r="H2832" s="2">
        <f t="shared" si="1066"/>
        <v>0.44273318872017353</v>
      </c>
      <c r="I2832" s="2"/>
      <c r="J2832" s="2">
        <f t="shared" si="1057"/>
        <v>0.27635574837310195</v>
      </c>
      <c r="K2832" s="2">
        <f t="shared" si="1058"/>
        <v>0.71908893709327548</v>
      </c>
      <c r="L2832" s="2">
        <f t="shared" si="1059"/>
        <v>1.0845986984815618E-4</v>
      </c>
      <c r="M2832" s="2">
        <f t="shared" si="1060"/>
        <v>4.4468546637744114E-3</v>
      </c>
      <c r="N2832" s="66">
        <v>2548</v>
      </c>
      <c r="O2832" s="66">
        <v>6630</v>
      </c>
      <c r="P2832" s="66">
        <v>1</v>
      </c>
      <c r="Q2832" s="66">
        <v>38</v>
      </c>
      <c r="R2832" s="66">
        <v>0</v>
      </c>
      <c r="S2832" s="66">
        <v>3</v>
      </c>
      <c r="U2832" s="66">
        <v>0</v>
      </c>
      <c r="W2832" s="66">
        <f>IF(Notes!B$31=1,IF(BR2832&gt;0,BR2832-P2832-SUM(R2832:V2832)-SUM(X2832:AL2832),SUM(BS2832:BY2832)),SUM(BS2832:BY2832))</f>
        <v>0</v>
      </c>
      <c r="Y2832" s="66">
        <v>0</v>
      </c>
      <c r="AA2832" s="66">
        <v>0</v>
      </c>
      <c r="AN2832" s="7">
        <f>IF(Q2832&gt;0,RANK(Q2832,(N2832:P2832,Q2832:AE2832)),0)</f>
        <v>3</v>
      </c>
      <c r="AO2832" s="7">
        <f>IF(R2832&gt;0,RANK(R2832,(N2832:P2832,Q2832:AE2832)),0)</f>
        <v>0</v>
      </c>
      <c r="AP2832" s="7">
        <f>IF(T2832&gt;0,RANK(T2832,(N2832:P2832,Q2832:AE2832)),0)</f>
        <v>0</v>
      </c>
      <c r="AQ2832" s="7">
        <f>IF(S2832&gt;0,RANK(S2832,(N2832:P2832,Q2832:AE2832)),0)</f>
        <v>4</v>
      </c>
      <c r="AR2832" s="2">
        <f t="shared" si="1061"/>
        <v>4.1214750542299351E-3</v>
      </c>
      <c r="AS2832" s="2">
        <f t="shared" si="1062"/>
        <v>0</v>
      </c>
      <c r="AT2832" s="2">
        <f t="shared" si="1063"/>
        <v>0</v>
      </c>
      <c r="AU2832" s="2">
        <f t="shared" si="1064"/>
        <v>3.2537960954446855E-4</v>
      </c>
      <c r="AW2832" t="s">
        <v>2173</v>
      </c>
      <c r="AX2832" t="s">
        <v>3197</v>
      </c>
      <c r="AY2832">
        <v>1</v>
      </c>
      <c r="BA2832" s="119">
        <v>48</v>
      </c>
      <c r="BB2832" s="121">
        <v>419</v>
      </c>
      <c r="BC2832" s="125">
        <f t="shared" si="1055"/>
        <v>48419</v>
      </c>
      <c r="BE2832" s="7" t="s">
        <v>228</v>
      </c>
      <c r="BS2832" s="1">
        <v>0</v>
      </c>
    </row>
    <row r="2833" spans="1:71" hidden="1" outlineLevel="1">
      <c r="A2833" t="s">
        <v>701</v>
      </c>
      <c r="B2833" t="s">
        <v>3197</v>
      </c>
      <c r="C2833" s="1">
        <f t="shared" si="1056"/>
        <v>1020</v>
      </c>
      <c r="D2833" s="7">
        <f>IF(N2833&gt;0, RANK(N2833,(N2833:P2833,Q2833:AE2833)),0)</f>
        <v>2</v>
      </c>
      <c r="E2833" s="7">
        <f>IF(O2833&gt;0,RANK(O2833,(N2833:P2833,Q2833:AE2833)),0)</f>
        <v>1</v>
      </c>
      <c r="F2833" s="7">
        <f>IF(P2833&gt;0,RANK(P2833,(N2833:P2833,Q2833:AE2833)),0)</f>
        <v>4</v>
      </c>
      <c r="G2833" s="1">
        <f t="shared" si="1065"/>
        <v>757</v>
      </c>
      <c r="H2833" s="2">
        <f t="shared" si="1066"/>
        <v>0.74215686274509807</v>
      </c>
      <c r="I2833" s="2"/>
      <c r="J2833" s="2">
        <f t="shared" si="1057"/>
        <v>0.12450980392156863</v>
      </c>
      <c r="K2833" s="2">
        <f t="shared" si="1058"/>
        <v>0.8666666666666667</v>
      </c>
      <c r="L2833" s="2">
        <f t="shared" si="1059"/>
        <v>9.8039215686274508E-4</v>
      </c>
      <c r="M2833" s="2">
        <f t="shared" si="1060"/>
        <v>7.8431372549019295E-3</v>
      </c>
      <c r="N2833" s="66">
        <v>127</v>
      </c>
      <c r="O2833" s="66">
        <v>884</v>
      </c>
      <c r="P2833" s="66">
        <v>1</v>
      </c>
      <c r="Q2833" s="66">
        <v>8</v>
      </c>
      <c r="R2833" s="66">
        <v>0</v>
      </c>
      <c r="S2833" s="66">
        <v>0</v>
      </c>
      <c r="U2833" s="66">
        <v>0</v>
      </c>
      <c r="W2833" s="66">
        <f>IF(Notes!B$31=1,IF(BR2833&gt;0,BR2833-P2833-SUM(R2833:V2833)-SUM(X2833:AL2833),SUM(BS2833:BY2833)),SUM(BS2833:BY2833))</f>
        <v>0</v>
      </c>
      <c r="Y2833" s="66">
        <v>0</v>
      </c>
      <c r="AA2833" s="66">
        <v>0</v>
      </c>
      <c r="AN2833" s="7">
        <f>IF(Q2833&gt;0,RANK(Q2833,(N2833:P2833,Q2833:AE2833)),0)</f>
        <v>3</v>
      </c>
      <c r="AO2833" s="7">
        <f>IF(R2833&gt;0,RANK(R2833,(N2833:P2833,Q2833:AE2833)),0)</f>
        <v>0</v>
      </c>
      <c r="AP2833" s="7">
        <f>IF(T2833&gt;0,RANK(T2833,(N2833:P2833,Q2833:AE2833)),0)</f>
        <v>0</v>
      </c>
      <c r="AQ2833" s="7">
        <f>IF(S2833&gt;0,RANK(S2833,(N2833:P2833,Q2833:AE2833)),0)</f>
        <v>0</v>
      </c>
      <c r="AR2833" s="2">
        <f t="shared" si="1061"/>
        <v>7.8431372549019607E-3</v>
      </c>
      <c r="AS2833" s="2">
        <f t="shared" si="1062"/>
        <v>0</v>
      </c>
      <c r="AT2833" s="2">
        <f t="shared" si="1063"/>
        <v>0</v>
      </c>
      <c r="AU2833" s="2">
        <f t="shared" si="1064"/>
        <v>0</v>
      </c>
      <c r="AW2833" t="s">
        <v>701</v>
      </c>
      <c r="AX2833" t="s">
        <v>3197</v>
      </c>
      <c r="AY2833">
        <v>13</v>
      </c>
      <c r="BA2833" s="119">
        <v>48</v>
      </c>
      <c r="BB2833" s="121">
        <v>421</v>
      </c>
      <c r="BC2833" s="125">
        <f t="shared" si="1055"/>
        <v>48421</v>
      </c>
      <c r="BE2833" s="7" t="s">
        <v>228</v>
      </c>
      <c r="BS2833" s="1">
        <v>0</v>
      </c>
    </row>
    <row r="2834" spans="1:71" hidden="1" outlineLevel="1">
      <c r="A2834" t="s">
        <v>965</v>
      </c>
      <c r="B2834" t="s">
        <v>3197</v>
      </c>
      <c r="C2834" s="1">
        <f t="shared" si="1056"/>
        <v>79561</v>
      </c>
      <c r="D2834" s="7">
        <f>IF(N2834&gt;0, RANK(N2834,(N2834:P2834,Q2834:AE2834)),0)</f>
        <v>2</v>
      </c>
      <c r="E2834" s="7">
        <f>IF(O2834&gt;0,RANK(O2834,(N2834:P2834,Q2834:AE2834)),0)</f>
        <v>1</v>
      </c>
      <c r="F2834" s="7">
        <f>IF(P2834&gt;0,RANK(P2834,(N2834:P2834,Q2834:AE2834)),0)</f>
        <v>5</v>
      </c>
      <c r="G2834" s="1">
        <f t="shared" si="1065"/>
        <v>31461</v>
      </c>
      <c r="H2834" s="2">
        <f t="shared" si="1066"/>
        <v>0.39543243548974999</v>
      </c>
      <c r="I2834" s="2"/>
      <c r="J2834" s="2">
        <f t="shared" si="1057"/>
        <v>0.29821143525093952</v>
      </c>
      <c r="K2834" s="2">
        <f t="shared" si="1058"/>
        <v>0.69364387074068956</v>
      </c>
      <c r="L2834" s="2">
        <f t="shared" si="1059"/>
        <v>6.4101758399215695E-4</v>
      </c>
      <c r="M2834" s="2">
        <f t="shared" si="1060"/>
        <v>7.5036764243787656E-3</v>
      </c>
      <c r="N2834" s="66">
        <v>23726</v>
      </c>
      <c r="O2834" s="66">
        <v>55187</v>
      </c>
      <c r="P2834" s="66">
        <v>51</v>
      </c>
      <c r="Q2834" s="66">
        <v>415</v>
      </c>
      <c r="R2834" s="66">
        <v>29</v>
      </c>
      <c r="S2834" s="66">
        <v>109</v>
      </c>
      <c r="U2834" s="66">
        <v>6</v>
      </c>
      <c r="W2834" s="66">
        <f>IF(Notes!B$31=1,IF(BR2834&gt;0,BR2834-P2834-SUM(R2834:V2834)-SUM(X2834:AL2834),SUM(BS2834:BY2834)),SUM(BS2834:BY2834))</f>
        <v>24</v>
      </c>
      <c r="Y2834" s="66">
        <v>9</v>
      </c>
      <c r="AA2834" s="66">
        <v>5</v>
      </c>
      <c r="AN2834" s="7">
        <f>IF(Q2834&gt;0,RANK(Q2834,(N2834:P2834,Q2834:AE2834)),0)</f>
        <v>3</v>
      </c>
      <c r="AO2834" s="7">
        <f>IF(R2834&gt;0,RANK(R2834,(N2834:P2834,Q2834:AE2834)),0)</f>
        <v>6</v>
      </c>
      <c r="AP2834" s="7">
        <f>IF(T2834&gt;0,RANK(T2834,(N2834:P2834,Q2834:AE2834)),0)</f>
        <v>0</v>
      </c>
      <c r="AQ2834" s="7">
        <f>IF(S2834&gt;0,RANK(S2834,(N2834:P2834,Q2834:AE2834)),0)</f>
        <v>4</v>
      </c>
      <c r="AR2834" s="2">
        <f t="shared" si="1061"/>
        <v>5.2161234775832382E-3</v>
      </c>
      <c r="AS2834" s="2">
        <f t="shared" si="1062"/>
        <v>3.6450019481906965E-4</v>
      </c>
      <c r="AT2834" s="2">
        <f t="shared" si="1063"/>
        <v>0</v>
      </c>
      <c r="AU2834" s="2">
        <f t="shared" si="1064"/>
        <v>1.3700179736302962E-3</v>
      </c>
      <c r="AW2834" t="s">
        <v>965</v>
      </c>
      <c r="AX2834" t="s">
        <v>3197</v>
      </c>
      <c r="AY2834">
        <v>1</v>
      </c>
      <c r="BA2834" s="119">
        <v>48</v>
      </c>
      <c r="BB2834" s="121">
        <v>423</v>
      </c>
      <c r="BC2834" s="125">
        <f t="shared" si="1055"/>
        <v>48423</v>
      </c>
      <c r="BE2834" s="7" t="s">
        <v>228</v>
      </c>
      <c r="BR2834" s="66">
        <v>233</v>
      </c>
      <c r="BS2834" s="1">
        <v>24</v>
      </c>
    </row>
    <row r="2835" spans="1:71" hidden="1" outlineLevel="1">
      <c r="A2835" t="s">
        <v>1106</v>
      </c>
      <c r="B2835" t="s">
        <v>3197</v>
      </c>
      <c r="C2835" s="1">
        <f t="shared" si="1056"/>
        <v>3533</v>
      </c>
      <c r="D2835" s="7">
        <f>IF(N2835&gt;0, RANK(N2835,(N2835:P2835,Q2835:AE2835)),0)</f>
        <v>2</v>
      </c>
      <c r="E2835" s="7">
        <f>IF(O2835&gt;0,RANK(O2835,(N2835:P2835,Q2835:AE2835)),0)</f>
        <v>1</v>
      </c>
      <c r="F2835" s="7">
        <f>IF(P2835&gt;0,RANK(P2835,(N2835:P2835,Q2835:AE2835)),0)</f>
        <v>4</v>
      </c>
      <c r="G2835" s="1">
        <f t="shared" si="1065"/>
        <v>1878</v>
      </c>
      <c r="H2835" s="2">
        <f t="shared" si="1066"/>
        <v>0.53155958109255586</v>
      </c>
      <c r="I2835" s="2"/>
      <c r="J2835" s="2">
        <f t="shared" si="1057"/>
        <v>0.22615341069912256</v>
      </c>
      <c r="K2835" s="2">
        <f t="shared" si="1058"/>
        <v>0.7577129917916785</v>
      </c>
      <c r="L2835" s="2">
        <f t="shared" si="1059"/>
        <v>6.5100481177469572E-3</v>
      </c>
      <c r="M2835" s="2">
        <f t="shared" si="1060"/>
        <v>9.6235493914520031E-3</v>
      </c>
      <c r="N2835" s="66">
        <v>799</v>
      </c>
      <c r="O2835" s="66">
        <v>2677</v>
      </c>
      <c r="P2835" s="66">
        <v>23</v>
      </c>
      <c r="Q2835" s="66">
        <v>34</v>
      </c>
      <c r="R2835" s="66">
        <v>0</v>
      </c>
      <c r="S2835" s="66">
        <v>0</v>
      </c>
      <c r="U2835" s="66">
        <v>0</v>
      </c>
      <c r="W2835" s="66">
        <f>IF(Notes!B$31=1,IF(BR2835&gt;0,BR2835-P2835-SUM(R2835:V2835)-SUM(X2835:AL2835),SUM(BS2835:BY2835)),SUM(BS2835:BY2835))</f>
        <v>0</v>
      </c>
      <c r="Y2835" s="66">
        <v>0</v>
      </c>
      <c r="AA2835" s="66">
        <v>0</v>
      </c>
      <c r="AN2835" s="7">
        <f>IF(Q2835&gt;0,RANK(Q2835,(N2835:P2835,Q2835:AE2835)),0)</f>
        <v>3</v>
      </c>
      <c r="AO2835" s="7">
        <f>IF(R2835&gt;0,RANK(R2835,(N2835:P2835,Q2835:AE2835)),0)</f>
        <v>0</v>
      </c>
      <c r="AP2835" s="7">
        <f>IF(T2835&gt;0,RANK(T2835,(N2835:P2835,Q2835:AE2835)),0)</f>
        <v>0</v>
      </c>
      <c r="AQ2835" s="7">
        <f>IF(S2835&gt;0,RANK(S2835,(N2835:P2835,Q2835:AE2835)),0)</f>
        <v>0</v>
      </c>
      <c r="AR2835" s="2">
        <f t="shared" si="1061"/>
        <v>9.6235493914520239E-3</v>
      </c>
      <c r="AS2835" s="2">
        <f t="shared" si="1062"/>
        <v>0</v>
      </c>
      <c r="AT2835" s="2">
        <f t="shared" si="1063"/>
        <v>0</v>
      </c>
      <c r="AU2835" s="2">
        <f t="shared" si="1064"/>
        <v>0</v>
      </c>
      <c r="AW2835" t="s">
        <v>1106</v>
      </c>
      <c r="AX2835" t="s">
        <v>3197</v>
      </c>
      <c r="AY2835">
        <v>17</v>
      </c>
      <c r="BA2835" s="119">
        <v>48</v>
      </c>
      <c r="BB2835" s="121">
        <v>425</v>
      </c>
      <c r="BC2835" s="125">
        <f t="shared" si="1055"/>
        <v>48425</v>
      </c>
      <c r="BE2835" s="7" t="s">
        <v>228</v>
      </c>
      <c r="BS2835" s="1">
        <v>0</v>
      </c>
    </row>
    <row r="2836" spans="1:71" hidden="1" outlineLevel="1">
      <c r="A2836" t="s">
        <v>824</v>
      </c>
      <c r="B2836" t="s">
        <v>3197</v>
      </c>
      <c r="C2836" s="1">
        <f t="shared" si="1056"/>
        <v>9792</v>
      </c>
      <c r="D2836" s="7">
        <f>IF(N2836&gt;0, RANK(N2836,(N2836:P2836,Q2836:AE2836)),0)</f>
        <v>1</v>
      </c>
      <c r="E2836" s="7">
        <f>IF(O2836&gt;0,RANK(O2836,(N2836:P2836,Q2836:AE2836)),0)</f>
        <v>2</v>
      </c>
      <c r="F2836" s="7">
        <f>IF(P2836&gt;0,RANK(P2836,(N2836:P2836,Q2836:AE2836)),0)</f>
        <v>0</v>
      </c>
      <c r="G2836" s="1">
        <f t="shared" si="1065"/>
        <v>6782</v>
      </c>
      <c r="H2836" s="2">
        <f t="shared" si="1066"/>
        <v>0.69260620915032678</v>
      </c>
      <c r="I2836" s="2"/>
      <c r="J2836" s="2">
        <f t="shared" si="1057"/>
        <v>0.84497549019607843</v>
      </c>
      <c r="K2836" s="2">
        <f t="shared" si="1058"/>
        <v>0.15236928104575165</v>
      </c>
      <c r="L2836" s="2">
        <f t="shared" si="1059"/>
        <v>0</v>
      </c>
      <c r="M2836" s="2">
        <f t="shared" si="1060"/>
        <v>2.6552287581699252E-3</v>
      </c>
      <c r="N2836" s="66">
        <v>8274</v>
      </c>
      <c r="O2836" s="66">
        <v>1492</v>
      </c>
      <c r="P2836" s="66">
        <v>0</v>
      </c>
      <c r="Q2836" s="66">
        <v>26</v>
      </c>
      <c r="R2836" s="66">
        <v>0</v>
      </c>
      <c r="S2836" s="66">
        <v>0</v>
      </c>
      <c r="U2836" s="66">
        <v>0</v>
      </c>
      <c r="W2836" s="66">
        <f>IF(Notes!B$31=1,IF(BR2836&gt;0,BR2836-P2836-SUM(R2836:V2836)-SUM(X2836:AL2836),SUM(BS2836:BY2836)),SUM(BS2836:BY2836))</f>
        <v>0</v>
      </c>
      <c r="Y2836" s="66">
        <v>0</v>
      </c>
      <c r="AA2836" s="66">
        <v>0</v>
      </c>
      <c r="AN2836" s="7">
        <f>IF(Q2836&gt;0,RANK(Q2836,(N2836:P2836,Q2836:AE2836)),0)</f>
        <v>3</v>
      </c>
      <c r="AO2836" s="7">
        <f>IF(R2836&gt;0,RANK(R2836,(N2836:P2836,Q2836:AE2836)),0)</f>
        <v>0</v>
      </c>
      <c r="AP2836" s="7">
        <f>IF(T2836&gt;0,RANK(T2836,(N2836:P2836,Q2836:AE2836)),0)</f>
        <v>0</v>
      </c>
      <c r="AQ2836" s="7">
        <f>IF(S2836&gt;0,RANK(S2836,(N2836:P2836,Q2836:AE2836)),0)</f>
        <v>0</v>
      </c>
      <c r="AR2836" s="2">
        <f t="shared" si="1061"/>
        <v>2.6552287581699347E-3</v>
      </c>
      <c r="AS2836" s="2">
        <f t="shared" si="1062"/>
        <v>0</v>
      </c>
      <c r="AT2836" s="2">
        <f t="shared" si="1063"/>
        <v>0</v>
      </c>
      <c r="AU2836" s="2">
        <f t="shared" si="1064"/>
        <v>0</v>
      </c>
      <c r="AW2836" t="s">
        <v>824</v>
      </c>
      <c r="AX2836" t="s">
        <v>3197</v>
      </c>
      <c r="AY2836">
        <v>25</v>
      </c>
      <c r="BA2836" s="119">
        <v>48</v>
      </c>
      <c r="BB2836" s="121">
        <v>427</v>
      </c>
      <c r="BC2836" s="125">
        <f t="shared" si="1055"/>
        <v>48427</v>
      </c>
      <c r="BE2836" s="7" t="s">
        <v>228</v>
      </c>
      <c r="BS2836" s="1">
        <v>0</v>
      </c>
    </row>
    <row r="2837" spans="1:71" hidden="1" outlineLevel="1">
      <c r="A2837" t="s">
        <v>3498</v>
      </c>
      <c r="B2837" t="s">
        <v>3197</v>
      </c>
      <c r="C2837" s="1">
        <f t="shared" si="1056"/>
        <v>3526</v>
      </c>
      <c r="D2837" s="7">
        <f>IF(N2837&gt;0, RANK(N2837,(N2837:P2837,Q2837:AE2837)),0)</f>
        <v>2</v>
      </c>
      <c r="E2837" s="7">
        <f>IF(O2837&gt;0,RANK(O2837,(N2837:P2837,Q2837:AE2837)),0)</f>
        <v>1</v>
      </c>
      <c r="F2837" s="7">
        <f>IF(P2837&gt;0,RANK(P2837,(N2837:P2837,Q2837:AE2837)),0)</f>
        <v>4</v>
      </c>
      <c r="G2837" s="1">
        <f t="shared" si="1065"/>
        <v>2243</v>
      </c>
      <c r="H2837" s="2">
        <f t="shared" si="1066"/>
        <v>0.63613159387407825</v>
      </c>
      <c r="I2837" s="2"/>
      <c r="J2837" s="2">
        <f t="shared" si="1057"/>
        <v>0.17753828701077709</v>
      </c>
      <c r="K2837" s="2">
        <f t="shared" si="1058"/>
        <v>0.81366988088485537</v>
      </c>
      <c r="L2837" s="2">
        <f t="shared" si="1059"/>
        <v>2.836074872376631E-4</v>
      </c>
      <c r="M2837" s="2">
        <f t="shared" si="1060"/>
        <v>8.5082246171298507E-3</v>
      </c>
      <c r="N2837" s="66">
        <v>626</v>
      </c>
      <c r="O2837" s="66">
        <v>2869</v>
      </c>
      <c r="P2837" s="66">
        <v>1</v>
      </c>
      <c r="Q2837" s="66">
        <v>30</v>
      </c>
      <c r="R2837" s="66">
        <v>0</v>
      </c>
      <c r="S2837" s="66">
        <v>0</v>
      </c>
      <c r="U2837" s="66">
        <v>0</v>
      </c>
      <c r="W2837" s="66">
        <f>IF(Notes!B$31=1,IF(BR2837&gt;0,BR2837-P2837-SUM(R2837:V2837)-SUM(X2837:AL2837),SUM(BS2837:BY2837)),SUM(BS2837:BY2837))</f>
        <v>0</v>
      </c>
      <c r="Y2837" s="66">
        <v>0</v>
      </c>
      <c r="AA2837" s="66">
        <v>0</v>
      </c>
      <c r="AN2837" s="7">
        <f>IF(Q2837&gt;0,RANK(Q2837,(N2837:P2837,Q2837:AE2837)),0)</f>
        <v>3</v>
      </c>
      <c r="AO2837" s="7">
        <f>IF(R2837&gt;0,RANK(R2837,(N2837:P2837,Q2837:AE2837)),0)</f>
        <v>0</v>
      </c>
      <c r="AP2837" s="7">
        <f>IF(T2837&gt;0,RANK(T2837,(N2837:P2837,Q2837:AE2837)),0)</f>
        <v>0</v>
      </c>
      <c r="AQ2837" s="7">
        <f>IF(S2837&gt;0,RANK(S2837,(N2837:P2837,Q2837:AE2837)),0)</f>
        <v>0</v>
      </c>
      <c r="AR2837" s="2">
        <f t="shared" si="1061"/>
        <v>8.5082246171298923E-3</v>
      </c>
      <c r="AS2837" s="2">
        <f t="shared" si="1062"/>
        <v>0</v>
      </c>
      <c r="AT2837" s="2">
        <f t="shared" si="1063"/>
        <v>0</v>
      </c>
      <c r="AU2837" s="2">
        <f t="shared" si="1064"/>
        <v>0</v>
      </c>
      <c r="AW2837" t="s">
        <v>3498</v>
      </c>
      <c r="AX2837" t="s">
        <v>3197</v>
      </c>
      <c r="AY2837">
        <v>19</v>
      </c>
      <c r="BA2837" s="119">
        <v>48</v>
      </c>
      <c r="BB2837" s="121">
        <v>429</v>
      </c>
      <c r="BC2837" s="125">
        <f t="shared" si="1055"/>
        <v>48429</v>
      </c>
      <c r="BE2837" s="7" t="s">
        <v>228</v>
      </c>
      <c r="BS2837" s="1">
        <v>0</v>
      </c>
    </row>
    <row r="2838" spans="1:71" hidden="1" outlineLevel="1">
      <c r="A2838" t="s">
        <v>420</v>
      </c>
      <c r="B2838" t="s">
        <v>3197</v>
      </c>
      <c r="C2838" s="1">
        <f t="shared" si="1056"/>
        <v>619</v>
      </c>
      <c r="D2838" s="7">
        <f>IF(N2838&gt;0, RANK(N2838,(N2838:P2838,Q2838:AE2838)),0)</f>
        <v>2</v>
      </c>
      <c r="E2838" s="7">
        <f>IF(O2838&gt;0,RANK(O2838,(N2838:P2838,Q2838:AE2838)),0)</f>
        <v>1</v>
      </c>
      <c r="F2838" s="7">
        <f>IF(P2838&gt;0,RANK(P2838,(N2838:P2838,Q2838:AE2838)),0)</f>
        <v>0</v>
      </c>
      <c r="G2838" s="1">
        <f t="shared" si="1065"/>
        <v>423</v>
      </c>
      <c r="H2838" s="2">
        <f t="shared" si="1066"/>
        <v>0.68336025848142168</v>
      </c>
      <c r="I2838" s="2"/>
      <c r="J2838" s="2">
        <f t="shared" si="1057"/>
        <v>0.15670436187399031</v>
      </c>
      <c r="K2838" s="2">
        <f t="shared" si="1058"/>
        <v>0.84006462035541196</v>
      </c>
      <c r="L2838" s="2">
        <f t="shared" si="1059"/>
        <v>0</v>
      </c>
      <c r="M2838" s="2">
        <f t="shared" si="1060"/>
        <v>3.231017770597755E-3</v>
      </c>
      <c r="N2838" s="66">
        <v>97</v>
      </c>
      <c r="O2838" s="66">
        <v>520</v>
      </c>
      <c r="P2838" s="66">
        <v>0</v>
      </c>
      <c r="Q2838" s="66">
        <v>2</v>
      </c>
      <c r="R2838" s="66">
        <v>0</v>
      </c>
      <c r="S2838" s="66">
        <v>0</v>
      </c>
      <c r="U2838" s="66">
        <v>0</v>
      </c>
      <c r="W2838" s="66">
        <f>IF(Notes!B$31=1,IF(BR2838&gt;0,BR2838-P2838-SUM(R2838:V2838)-SUM(X2838:AL2838),SUM(BS2838:BY2838)),SUM(BS2838:BY2838))</f>
        <v>0</v>
      </c>
      <c r="Y2838" s="66">
        <v>0</v>
      </c>
      <c r="AA2838" s="66">
        <v>0</v>
      </c>
      <c r="AN2838" s="7">
        <f>IF(Q2838&gt;0,RANK(Q2838,(N2838:P2838,Q2838:AE2838)),0)</f>
        <v>3</v>
      </c>
      <c r="AO2838" s="7">
        <f>IF(R2838&gt;0,RANK(R2838,(N2838:P2838,Q2838:AE2838)),0)</f>
        <v>0</v>
      </c>
      <c r="AP2838" s="7">
        <f>IF(T2838&gt;0,RANK(T2838,(N2838:P2838,Q2838:AE2838)),0)</f>
        <v>0</v>
      </c>
      <c r="AQ2838" s="7">
        <f>IF(S2838&gt;0,RANK(S2838,(N2838:P2838,Q2838:AE2838)),0)</f>
        <v>0</v>
      </c>
      <c r="AR2838" s="2">
        <f t="shared" si="1061"/>
        <v>3.2310177705977385E-3</v>
      </c>
      <c r="AS2838" s="2">
        <f t="shared" si="1062"/>
        <v>0</v>
      </c>
      <c r="AT2838" s="2">
        <f t="shared" si="1063"/>
        <v>0</v>
      </c>
      <c r="AU2838" s="2">
        <f t="shared" si="1064"/>
        <v>0</v>
      </c>
      <c r="AW2838" t="s">
        <v>420</v>
      </c>
      <c r="AX2838" t="s">
        <v>3197</v>
      </c>
      <c r="AY2838">
        <v>11</v>
      </c>
      <c r="BA2838" s="119">
        <v>48</v>
      </c>
      <c r="BB2838" s="121">
        <v>431</v>
      </c>
      <c r="BC2838" s="125">
        <f t="shared" si="1055"/>
        <v>48431</v>
      </c>
      <c r="BE2838" s="7" t="s">
        <v>228</v>
      </c>
      <c r="BS2838" s="1">
        <v>0</v>
      </c>
    </row>
    <row r="2839" spans="1:71" hidden="1" outlineLevel="1">
      <c r="A2839" t="s">
        <v>328</v>
      </c>
      <c r="B2839" t="s">
        <v>3197</v>
      </c>
      <c r="C2839" s="1">
        <f t="shared" si="1056"/>
        <v>735</v>
      </c>
      <c r="D2839" s="7">
        <f>IF(N2839&gt;0, RANK(N2839,(N2839:P2839,Q2839:AE2839)),0)</f>
        <v>2</v>
      </c>
      <c r="E2839" s="7">
        <f>IF(O2839&gt;0,RANK(O2839,(N2839:P2839,Q2839:AE2839)),0)</f>
        <v>1</v>
      </c>
      <c r="F2839" s="7">
        <f>IF(P2839&gt;0,RANK(P2839,(N2839:P2839,Q2839:AE2839)),0)</f>
        <v>0</v>
      </c>
      <c r="G2839" s="1">
        <f t="shared" si="1065"/>
        <v>318</v>
      </c>
      <c r="H2839" s="2">
        <f t="shared" si="1066"/>
        <v>0.43265306122448982</v>
      </c>
      <c r="I2839" s="2"/>
      <c r="J2839" s="2">
        <f t="shared" si="1057"/>
        <v>0.28027210884353743</v>
      </c>
      <c r="K2839" s="2">
        <f t="shared" si="1058"/>
        <v>0.71292517006802725</v>
      </c>
      <c r="L2839" s="2">
        <f t="shared" si="1059"/>
        <v>0</v>
      </c>
      <c r="M2839" s="2">
        <f t="shared" si="1060"/>
        <v>6.8027210884353817E-3</v>
      </c>
      <c r="N2839" s="66">
        <v>206</v>
      </c>
      <c r="O2839" s="66">
        <v>524</v>
      </c>
      <c r="P2839" s="66">
        <v>0</v>
      </c>
      <c r="Q2839" s="66">
        <v>5</v>
      </c>
      <c r="R2839" s="66">
        <v>0</v>
      </c>
      <c r="S2839" s="66">
        <v>0</v>
      </c>
      <c r="U2839" s="66">
        <v>0</v>
      </c>
      <c r="W2839" s="66">
        <f>IF(Notes!B$31=1,IF(BR2839&gt;0,BR2839-P2839-SUM(R2839:V2839)-SUM(X2839:AL2839),SUM(BS2839:BY2839)),SUM(BS2839:BY2839))</f>
        <v>0</v>
      </c>
      <c r="Y2839" s="66">
        <v>0</v>
      </c>
      <c r="AA2839" s="66">
        <v>0</v>
      </c>
      <c r="AN2839" s="7">
        <f>IF(Q2839&gt;0,RANK(Q2839,(N2839:P2839,Q2839:AE2839)),0)</f>
        <v>3</v>
      </c>
      <c r="AO2839" s="7">
        <f>IF(R2839&gt;0,RANK(R2839,(N2839:P2839,Q2839:AE2839)),0)</f>
        <v>0</v>
      </c>
      <c r="AP2839" s="7">
        <f>IF(T2839&gt;0,RANK(T2839,(N2839:P2839,Q2839:AE2839)),0)</f>
        <v>0</v>
      </c>
      <c r="AQ2839" s="7">
        <f>IF(S2839&gt;0,RANK(S2839,(N2839:P2839,Q2839:AE2839)),0)</f>
        <v>0</v>
      </c>
      <c r="AR2839" s="2">
        <f t="shared" si="1061"/>
        <v>6.8027210884353739E-3</v>
      </c>
      <c r="AS2839" s="2">
        <f t="shared" si="1062"/>
        <v>0</v>
      </c>
      <c r="AT2839" s="2">
        <f t="shared" si="1063"/>
        <v>0</v>
      </c>
      <c r="AU2839" s="2">
        <f t="shared" si="1064"/>
        <v>0</v>
      </c>
      <c r="AW2839" t="s">
        <v>328</v>
      </c>
      <c r="AX2839" t="s">
        <v>3197</v>
      </c>
      <c r="AY2839">
        <v>13</v>
      </c>
      <c r="BA2839" s="119">
        <v>48</v>
      </c>
      <c r="BB2839" s="121">
        <v>433</v>
      </c>
      <c r="BC2839" s="125">
        <f t="shared" si="1055"/>
        <v>48433</v>
      </c>
      <c r="BE2839" s="7" t="s">
        <v>228</v>
      </c>
      <c r="BS2839" s="1">
        <v>0</v>
      </c>
    </row>
    <row r="2840" spans="1:71" hidden="1" outlineLevel="1">
      <c r="A2840" t="s">
        <v>1760</v>
      </c>
      <c r="B2840" t="s">
        <v>3197</v>
      </c>
      <c r="C2840" s="1">
        <f t="shared" si="1056"/>
        <v>1578</v>
      </c>
      <c r="D2840" s="7">
        <f>IF(N2840&gt;0, RANK(N2840,(N2840:P2840,Q2840:AE2840)),0)</f>
        <v>2</v>
      </c>
      <c r="E2840" s="7">
        <f>IF(O2840&gt;0,RANK(O2840,(N2840:P2840,Q2840:AE2840)),0)</f>
        <v>1</v>
      </c>
      <c r="F2840" s="7">
        <f>IF(P2840&gt;0,RANK(P2840,(N2840:P2840,Q2840:AE2840)),0)</f>
        <v>0</v>
      </c>
      <c r="G2840" s="1">
        <f t="shared" si="1065"/>
        <v>808</v>
      </c>
      <c r="H2840" s="2">
        <f t="shared" si="1066"/>
        <v>0.5120405576679341</v>
      </c>
      <c r="I2840" s="2"/>
      <c r="J2840" s="2">
        <f t="shared" si="1057"/>
        <v>0.2414448669201521</v>
      </c>
      <c r="K2840" s="2">
        <f t="shared" si="1058"/>
        <v>0.75348542458808621</v>
      </c>
      <c r="L2840" s="2">
        <f t="shared" si="1059"/>
        <v>0</v>
      </c>
      <c r="M2840" s="2">
        <f t="shared" si="1060"/>
        <v>5.069708491761693E-3</v>
      </c>
      <c r="N2840" s="66">
        <v>381</v>
      </c>
      <c r="O2840" s="66">
        <v>1189</v>
      </c>
      <c r="P2840" s="66">
        <v>0</v>
      </c>
      <c r="Q2840" s="66">
        <v>8</v>
      </c>
      <c r="R2840" s="66">
        <v>0</v>
      </c>
      <c r="S2840" s="66">
        <v>0</v>
      </c>
      <c r="U2840" s="66">
        <v>0</v>
      </c>
      <c r="W2840" s="66">
        <f>IF(Notes!B$31=1,IF(BR2840&gt;0,BR2840-P2840-SUM(R2840:V2840)-SUM(X2840:AL2840),SUM(BS2840:BY2840)),SUM(BS2840:BY2840))</f>
        <v>0</v>
      </c>
      <c r="Y2840" s="66">
        <v>0</v>
      </c>
      <c r="AA2840" s="66">
        <v>0</v>
      </c>
      <c r="AN2840" s="7">
        <f>IF(Q2840&gt;0,RANK(Q2840,(N2840:P2840,Q2840:AE2840)),0)</f>
        <v>3</v>
      </c>
      <c r="AO2840" s="7">
        <f>IF(R2840&gt;0,RANK(R2840,(N2840:P2840,Q2840:AE2840)),0)</f>
        <v>0</v>
      </c>
      <c r="AP2840" s="7">
        <f>IF(T2840&gt;0,RANK(T2840,(N2840:P2840,Q2840:AE2840)),0)</f>
        <v>0</v>
      </c>
      <c r="AQ2840" s="7">
        <f>IF(S2840&gt;0,RANK(S2840,(N2840:P2840,Q2840:AE2840)),0)</f>
        <v>0</v>
      </c>
      <c r="AR2840" s="2">
        <f t="shared" si="1061"/>
        <v>5.0697084917617234E-3</v>
      </c>
      <c r="AS2840" s="2">
        <f t="shared" si="1062"/>
        <v>0</v>
      </c>
      <c r="AT2840" s="2">
        <f t="shared" si="1063"/>
        <v>0</v>
      </c>
      <c r="AU2840" s="2">
        <f t="shared" si="1064"/>
        <v>0</v>
      </c>
      <c r="AW2840" t="s">
        <v>1760</v>
      </c>
      <c r="AX2840" t="s">
        <v>3197</v>
      </c>
      <c r="AY2840">
        <v>0</v>
      </c>
      <c r="BA2840" s="119">
        <v>48</v>
      </c>
      <c r="BB2840" s="121">
        <v>435</v>
      </c>
      <c r="BC2840" s="125">
        <f t="shared" si="1055"/>
        <v>48435</v>
      </c>
      <c r="BE2840" s="7" t="s">
        <v>228</v>
      </c>
      <c r="BS2840" s="1">
        <v>0</v>
      </c>
    </row>
    <row r="2841" spans="1:71" hidden="1" outlineLevel="1">
      <c r="A2841" t="s">
        <v>1755</v>
      </c>
      <c r="B2841" t="s">
        <v>3197</v>
      </c>
      <c r="C2841" s="1">
        <f t="shared" si="1056"/>
        <v>2535</v>
      </c>
      <c r="D2841" s="7">
        <f>IF(N2841&gt;0, RANK(N2841,(N2841:P2841,Q2841:AE2841)),0)</f>
        <v>2</v>
      </c>
      <c r="E2841" s="7">
        <f>IF(O2841&gt;0,RANK(O2841,(N2841:P2841,Q2841:AE2841)),0)</f>
        <v>1</v>
      </c>
      <c r="F2841" s="7">
        <f>IF(P2841&gt;0,RANK(P2841,(N2841:P2841,Q2841:AE2841)),0)</f>
        <v>4</v>
      </c>
      <c r="G2841" s="1">
        <f t="shared" si="1065"/>
        <v>870</v>
      </c>
      <c r="H2841" s="2">
        <f t="shared" si="1066"/>
        <v>0.34319526627218933</v>
      </c>
      <c r="I2841" s="2"/>
      <c r="J2841" s="2">
        <f t="shared" si="1057"/>
        <v>0.32071005917159762</v>
      </c>
      <c r="K2841" s="2">
        <f t="shared" si="1058"/>
        <v>0.663905325443787</v>
      </c>
      <c r="L2841" s="2">
        <f t="shared" si="1059"/>
        <v>1.1834319526627219E-3</v>
      </c>
      <c r="M2841" s="2">
        <f t="shared" si="1060"/>
        <v>1.4201183431952608E-2</v>
      </c>
      <c r="N2841" s="66">
        <v>813</v>
      </c>
      <c r="O2841" s="66">
        <v>1683</v>
      </c>
      <c r="P2841" s="66">
        <v>3</v>
      </c>
      <c r="Q2841" s="66">
        <v>33</v>
      </c>
      <c r="R2841" s="66">
        <v>0</v>
      </c>
      <c r="S2841" s="66">
        <v>3</v>
      </c>
      <c r="U2841" s="66">
        <v>0</v>
      </c>
      <c r="W2841" s="66">
        <f>IF(Notes!B$31=1,IF(BR2841&gt;0,BR2841-P2841-SUM(R2841:V2841)-SUM(X2841:AL2841),SUM(BS2841:BY2841)),SUM(BS2841:BY2841))</f>
        <v>0</v>
      </c>
      <c r="Y2841" s="66">
        <v>0</v>
      </c>
      <c r="AA2841" s="66">
        <v>0</v>
      </c>
      <c r="AN2841" s="7">
        <f>IF(Q2841&gt;0,RANK(Q2841,(N2841:P2841,Q2841:AE2841)),0)</f>
        <v>3</v>
      </c>
      <c r="AO2841" s="7">
        <f>IF(R2841&gt;0,RANK(R2841,(N2841:P2841,Q2841:AE2841)),0)</f>
        <v>0</v>
      </c>
      <c r="AP2841" s="7">
        <f>IF(T2841&gt;0,RANK(T2841,(N2841:P2841,Q2841:AE2841)),0)</f>
        <v>0</v>
      </c>
      <c r="AQ2841" s="7">
        <f>IF(S2841&gt;0,RANK(S2841,(N2841:P2841,Q2841:AE2841)),0)</f>
        <v>4</v>
      </c>
      <c r="AR2841" s="2">
        <f t="shared" si="1061"/>
        <v>1.301775147928994E-2</v>
      </c>
      <c r="AS2841" s="2">
        <f t="shared" si="1062"/>
        <v>0</v>
      </c>
      <c r="AT2841" s="2">
        <f t="shared" si="1063"/>
        <v>0</v>
      </c>
      <c r="AU2841" s="2">
        <f t="shared" si="1064"/>
        <v>1.1834319526627219E-3</v>
      </c>
      <c r="AW2841" t="s">
        <v>1755</v>
      </c>
      <c r="AX2841" t="s">
        <v>3197</v>
      </c>
      <c r="AY2841">
        <v>13</v>
      </c>
      <c r="BA2841" s="119">
        <v>48</v>
      </c>
      <c r="BB2841" s="121">
        <v>437</v>
      </c>
      <c r="BC2841" s="125">
        <f t="shared" si="1055"/>
        <v>48437</v>
      </c>
      <c r="BE2841" s="7" t="s">
        <v>228</v>
      </c>
      <c r="BS2841" s="1">
        <v>0</v>
      </c>
    </row>
    <row r="2842" spans="1:71" hidden="1" outlineLevel="1">
      <c r="A2842" t="s">
        <v>2357</v>
      </c>
      <c r="B2842" t="s">
        <v>3197</v>
      </c>
      <c r="C2842" s="1">
        <f t="shared" si="1056"/>
        <v>628553</v>
      </c>
      <c r="D2842" s="7">
        <f>IF(N2842&gt;0, RANK(N2842,(N2842:P2842,Q2842:AE2842)),0)</f>
        <v>2</v>
      </c>
      <c r="E2842" s="7">
        <f>IF(O2842&gt;0,RANK(O2842,(N2842:P2842,Q2842:AE2842)),0)</f>
        <v>1</v>
      </c>
      <c r="F2842" s="7">
        <f>IF(P2842&gt;0,RANK(P2842,(N2842:P2842,Q2842:AE2842)),0)</f>
        <v>5</v>
      </c>
      <c r="G2842" s="1">
        <f t="shared" si="1065"/>
        <v>73540</v>
      </c>
      <c r="H2842" s="2">
        <f t="shared" si="1066"/>
        <v>0.11699888474002988</v>
      </c>
      <c r="I2842" s="2"/>
      <c r="J2842" s="2">
        <f t="shared" si="1057"/>
        <v>0.43732191239243151</v>
      </c>
      <c r="K2842" s="2">
        <f t="shared" si="1058"/>
        <v>0.55432079713246141</v>
      </c>
      <c r="L2842" s="2">
        <f t="shared" si="1059"/>
        <v>6.5547376275349887E-4</v>
      </c>
      <c r="M2842" s="2">
        <f t="shared" si="1060"/>
        <v>7.701816712353639E-3</v>
      </c>
      <c r="N2842" s="66">
        <v>274880</v>
      </c>
      <c r="O2842" s="66">
        <v>348420</v>
      </c>
      <c r="P2842" s="66">
        <v>412</v>
      </c>
      <c r="Q2842" s="66">
        <v>4211</v>
      </c>
      <c r="R2842" s="66">
        <v>43</v>
      </c>
      <c r="S2842" s="66">
        <v>493</v>
      </c>
      <c r="U2842" s="66">
        <v>11</v>
      </c>
      <c r="W2842" s="66">
        <f>IF(Notes!B$31=1,IF(BR2842&gt;0,BR2842-P2842-SUM(R2842:V2842)-SUM(X2842:AL2842),SUM(BS2842:BY2842)),SUM(BS2842:BY2842))</f>
        <v>4</v>
      </c>
      <c r="Y2842" s="66">
        <v>75</v>
      </c>
      <c r="AA2842" s="66">
        <v>4</v>
      </c>
      <c r="AN2842" s="7">
        <f>IF(Q2842&gt;0,RANK(Q2842,(N2842:P2842,Q2842:AE2842)),0)</f>
        <v>3</v>
      </c>
      <c r="AO2842" s="7">
        <f>IF(R2842&gt;0,RANK(R2842,(N2842:P2842,Q2842:AE2842)),0)</f>
        <v>7</v>
      </c>
      <c r="AP2842" s="7">
        <f>IF(T2842&gt;0,RANK(T2842,(N2842:P2842,Q2842:AE2842)),0)</f>
        <v>0</v>
      </c>
      <c r="AQ2842" s="7">
        <f>IF(S2842&gt;0,RANK(S2842,(N2842:P2842,Q2842:AE2842)),0)</f>
        <v>4</v>
      </c>
      <c r="AR2842" s="2">
        <f t="shared" si="1061"/>
        <v>6.6995145994053007E-3</v>
      </c>
      <c r="AS2842" s="2">
        <f t="shared" si="1062"/>
        <v>6.8411096598059351E-5</v>
      </c>
      <c r="AT2842" s="2">
        <f t="shared" si="1063"/>
        <v>0</v>
      </c>
      <c r="AU2842" s="2">
        <f t="shared" si="1064"/>
        <v>7.8434117727542462E-4</v>
      </c>
      <c r="AW2842" t="s">
        <v>2357</v>
      </c>
      <c r="AX2842" t="s">
        <v>3197</v>
      </c>
      <c r="AY2842">
        <v>0</v>
      </c>
      <c r="BA2842" s="119">
        <v>48</v>
      </c>
      <c r="BB2842" s="121">
        <v>439</v>
      </c>
      <c r="BC2842" s="125">
        <f t="shared" si="1055"/>
        <v>48439</v>
      </c>
      <c r="BE2842" s="7" t="s">
        <v>228</v>
      </c>
      <c r="BS2842" s="1">
        <v>4</v>
      </c>
    </row>
    <row r="2843" spans="1:71" hidden="1" outlineLevel="1">
      <c r="A2843" t="s">
        <v>3382</v>
      </c>
      <c r="B2843" t="s">
        <v>3197</v>
      </c>
      <c r="C2843" s="1">
        <f t="shared" si="1056"/>
        <v>47439</v>
      </c>
      <c r="D2843" s="7">
        <f>IF(N2843&gt;0, RANK(N2843,(N2843:P2843,Q2843:AE2843)),0)</f>
        <v>2</v>
      </c>
      <c r="E2843" s="7">
        <f>IF(O2843&gt;0,RANK(O2843,(N2843:P2843,Q2843:AE2843)),0)</f>
        <v>1</v>
      </c>
      <c r="F2843" s="7">
        <f>IF(P2843&gt;0,RANK(P2843,(N2843:P2843,Q2843:AE2843)),0)</f>
        <v>4</v>
      </c>
      <c r="G2843" s="1">
        <f t="shared" si="1065"/>
        <v>21627</v>
      </c>
      <c r="H2843" s="2">
        <f t="shared" si="1066"/>
        <v>0.45589072282299375</v>
      </c>
      <c r="I2843" s="2"/>
      <c r="J2843" s="2">
        <f t="shared" si="1057"/>
        <v>0.26750142287990891</v>
      </c>
      <c r="K2843" s="2">
        <f t="shared" si="1058"/>
        <v>0.72339214570290267</v>
      </c>
      <c r="L2843" s="2">
        <f t="shared" si="1059"/>
        <v>6.3239107063808257E-4</v>
      </c>
      <c r="M2843" s="2">
        <f t="shared" si="1060"/>
        <v>8.4740403465503947E-3</v>
      </c>
      <c r="N2843" s="66">
        <v>12690</v>
      </c>
      <c r="O2843" s="66">
        <v>34317</v>
      </c>
      <c r="P2843" s="66">
        <v>30</v>
      </c>
      <c r="Q2843" s="66">
        <v>362</v>
      </c>
      <c r="R2843" s="66">
        <v>0</v>
      </c>
      <c r="S2843" s="66">
        <v>30</v>
      </c>
      <c r="U2843" s="66">
        <v>3</v>
      </c>
      <c r="W2843" s="66">
        <f>IF(Notes!B$31=1,IF(BR2843&gt;0,BR2843-P2843-SUM(R2843:V2843)-SUM(X2843:AL2843),SUM(BS2843:BY2843)),SUM(BS2843:BY2843))</f>
        <v>1</v>
      </c>
      <c r="Y2843" s="66">
        <v>5</v>
      </c>
      <c r="AA2843" s="66">
        <v>1</v>
      </c>
      <c r="AN2843" s="7">
        <f>IF(Q2843&gt;0,RANK(Q2843,(N2843:P2843,Q2843:AE2843)),0)</f>
        <v>3</v>
      </c>
      <c r="AO2843" s="7">
        <f>IF(R2843&gt;0,RANK(R2843,(N2843:P2843,Q2843:AE2843)),0)</f>
        <v>0</v>
      </c>
      <c r="AP2843" s="7">
        <f>IF(T2843&gt;0,RANK(T2843,(N2843:P2843,Q2843:AE2843)),0)</f>
        <v>0</v>
      </c>
      <c r="AQ2843" s="7">
        <f>IF(S2843&gt;0,RANK(S2843,(N2843:P2843,Q2843:AE2843)),0)</f>
        <v>4</v>
      </c>
      <c r="AR2843" s="2">
        <f t="shared" si="1061"/>
        <v>7.630852252366197E-3</v>
      </c>
      <c r="AS2843" s="2">
        <f t="shared" si="1062"/>
        <v>0</v>
      </c>
      <c r="AT2843" s="2">
        <f t="shared" si="1063"/>
        <v>0</v>
      </c>
      <c r="AU2843" s="2">
        <f t="shared" si="1064"/>
        <v>6.3239107063808257E-4</v>
      </c>
      <c r="AW2843" t="s">
        <v>3382</v>
      </c>
      <c r="AX2843" t="s">
        <v>3197</v>
      </c>
      <c r="AY2843">
        <v>19</v>
      </c>
      <c r="BA2843" s="119">
        <v>48</v>
      </c>
      <c r="BB2843" s="121">
        <v>441</v>
      </c>
      <c r="BC2843" s="125">
        <f t="shared" si="1055"/>
        <v>48441</v>
      </c>
      <c r="BE2843" s="7" t="s">
        <v>228</v>
      </c>
      <c r="BS2843" s="1">
        <v>1</v>
      </c>
    </row>
    <row r="2844" spans="1:71" hidden="1" outlineLevel="1">
      <c r="A2844" t="s">
        <v>1587</v>
      </c>
      <c r="B2844" t="s">
        <v>3197</v>
      </c>
      <c r="C2844" s="1">
        <f t="shared" si="1056"/>
        <v>519</v>
      </c>
      <c r="D2844" s="7">
        <f>IF(N2844&gt;0, RANK(N2844,(N2844:P2844,Q2844:AE2844)),0)</f>
        <v>2</v>
      </c>
      <c r="E2844" s="7">
        <f>IF(O2844&gt;0,RANK(O2844,(N2844:P2844,Q2844:AE2844)),0)</f>
        <v>1</v>
      </c>
      <c r="F2844" s="7">
        <f>IF(P2844&gt;0,RANK(P2844,(N2844:P2844,Q2844:AE2844)),0)</f>
        <v>5</v>
      </c>
      <c r="G2844" s="1">
        <f t="shared" si="1065"/>
        <v>137</v>
      </c>
      <c r="H2844" s="2">
        <f t="shared" si="1066"/>
        <v>0.26396917148362237</v>
      </c>
      <c r="I2844" s="2"/>
      <c r="J2844" s="2">
        <f t="shared" si="1057"/>
        <v>0.3583815028901734</v>
      </c>
      <c r="K2844" s="2">
        <f t="shared" si="1058"/>
        <v>0.62235067437379576</v>
      </c>
      <c r="L2844" s="2">
        <f t="shared" si="1059"/>
        <v>1.9267822736030828E-3</v>
      </c>
      <c r="M2844" s="2">
        <f t="shared" si="1060"/>
        <v>1.734104046242781E-2</v>
      </c>
      <c r="N2844" s="66">
        <v>186</v>
      </c>
      <c r="O2844" s="66">
        <v>323</v>
      </c>
      <c r="P2844" s="66">
        <v>1</v>
      </c>
      <c r="Q2844" s="66">
        <v>3</v>
      </c>
      <c r="R2844" s="66">
        <v>0</v>
      </c>
      <c r="S2844" s="66">
        <v>6</v>
      </c>
      <c r="U2844" s="66">
        <v>0</v>
      </c>
      <c r="W2844" s="66">
        <f>IF(Notes!B$31=1,IF(BR2844&gt;0,BR2844-P2844-SUM(R2844:V2844)-SUM(X2844:AL2844),SUM(BS2844:BY2844)),SUM(BS2844:BY2844))</f>
        <v>0</v>
      </c>
      <c r="Y2844" s="66">
        <v>0</v>
      </c>
      <c r="AA2844" s="66">
        <v>0</v>
      </c>
      <c r="AN2844" s="7">
        <f>IF(Q2844&gt;0,RANK(Q2844,(N2844:P2844,Q2844:AE2844)),0)</f>
        <v>4</v>
      </c>
      <c r="AO2844" s="7">
        <f>IF(R2844&gt;0,RANK(R2844,(N2844:P2844,Q2844:AE2844)),0)</f>
        <v>0</v>
      </c>
      <c r="AP2844" s="7">
        <f>IF(T2844&gt;0,RANK(T2844,(N2844:P2844,Q2844:AE2844)),0)</f>
        <v>0</v>
      </c>
      <c r="AQ2844" s="7">
        <f>IF(S2844&gt;0,RANK(S2844,(N2844:P2844,Q2844:AE2844)),0)</f>
        <v>3</v>
      </c>
      <c r="AR2844" s="2">
        <f t="shared" si="1061"/>
        <v>5.7803468208092483E-3</v>
      </c>
      <c r="AS2844" s="2">
        <f t="shared" si="1062"/>
        <v>0</v>
      </c>
      <c r="AT2844" s="2">
        <f t="shared" si="1063"/>
        <v>0</v>
      </c>
      <c r="AU2844" s="2">
        <f t="shared" si="1064"/>
        <v>1.1560693641618497E-2</v>
      </c>
      <c r="AW2844" t="s">
        <v>1587</v>
      </c>
      <c r="AX2844" t="s">
        <v>3197</v>
      </c>
      <c r="AY2844">
        <v>23</v>
      </c>
      <c r="BA2844" s="119">
        <v>48</v>
      </c>
      <c r="BB2844" s="121">
        <v>443</v>
      </c>
      <c r="BC2844" s="125">
        <f t="shared" si="1055"/>
        <v>48443</v>
      </c>
      <c r="BE2844" s="7" t="s">
        <v>228</v>
      </c>
      <c r="BS2844" s="1">
        <v>0</v>
      </c>
    </row>
    <row r="2845" spans="1:71" hidden="1" outlineLevel="1">
      <c r="A2845" t="s">
        <v>3310</v>
      </c>
      <c r="B2845" t="s">
        <v>3197</v>
      </c>
      <c r="C2845" s="1">
        <f t="shared" si="1056"/>
        <v>4280</v>
      </c>
      <c r="D2845" s="7">
        <f>IF(N2845&gt;0, RANK(N2845,(N2845:P2845,Q2845:AE2845)),0)</f>
        <v>2</v>
      </c>
      <c r="E2845" s="7">
        <f>IF(O2845&gt;0,RANK(O2845,(N2845:P2845,Q2845:AE2845)),0)</f>
        <v>1</v>
      </c>
      <c r="F2845" s="7">
        <f>IF(P2845&gt;0,RANK(P2845,(N2845:P2845,Q2845:AE2845)),0)</f>
        <v>0</v>
      </c>
      <c r="G2845" s="1">
        <f t="shared" si="1065"/>
        <v>1500</v>
      </c>
      <c r="H2845" s="2">
        <f t="shared" si="1066"/>
        <v>0.35046728971962615</v>
      </c>
      <c r="I2845" s="2"/>
      <c r="J2845" s="2">
        <f t="shared" si="1057"/>
        <v>0.32219626168224297</v>
      </c>
      <c r="K2845" s="2">
        <f t="shared" si="1058"/>
        <v>0.67266355140186918</v>
      </c>
      <c r="L2845" s="2">
        <f t="shared" si="1059"/>
        <v>0</v>
      </c>
      <c r="M2845" s="2">
        <f t="shared" si="1060"/>
        <v>5.1401869158879121E-3</v>
      </c>
      <c r="N2845" s="66">
        <v>1379</v>
      </c>
      <c r="O2845" s="66">
        <v>2879</v>
      </c>
      <c r="P2845" s="66">
        <v>0</v>
      </c>
      <c r="Q2845" s="66">
        <v>22</v>
      </c>
      <c r="R2845" s="66">
        <v>0</v>
      </c>
      <c r="S2845" s="66">
        <v>0</v>
      </c>
      <c r="U2845" s="66">
        <v>0</v>
      </c>
      <c r="W2845" s="66">
        <f>IF(Notes!B$31=1,IF(BR2845&gt;0,BR2845-P2845-SUM(R2845:V2845)-SUM(X2845:AL2845),SUM(BS2845:BY2845)),SUM(BS2845:BY2845))</f>
        <v>0</v>
      </c>
      <c r="Y2845" s="66">
        <v>0</v>
      </c>
      <c r="AA2845" s="66">
        <v>0</v>
      </c>
      <c r="AN2845" s="7">
        <f>IF(Q2845&gt;0,RANK(Q2845,(N2845:P2845,Q2845:AE2845)),0)</f>
        <v>3</v>
      </c>
      <c r="AO2845" s="7">
        <f>IF(R2845&gt;0,RANK(R2845,(N2845:P2845,Q2845:AE2845)),0)</f>
        <v>0</v>
      </c>
      <c r="AP2845" s="7">
        <f>IF(T2845&gt;0,RANK(T2845,(N2845:P2845,Q2845:AE2845)),0)</f>
        <v>0</v>
      </c>
      <c r="AQ2845" s="7">
        <f>IF(S2845&gt;0,RANK(S2845,(N2845:P2845,Q2845:AE2845)),0)</f>
        <v>0</v>
      </c>
      <c r="AR2845" s="2">
        <f t="shared" si="1061"/>
        <v>5.1401869158878505E-3</v>
      </c>
      <c r="AS2845" s="2">
        <f t="shared" si="1062"/>
        <v>0</v>
      </c>
      <c r="AT2845" s="2">
        <f t="shared" si="1063"/>
        <v>0</v>
      </c>
      <c r="AU2845" s="2">
        <f t="shared" si="1064"/>
        <v>0</v>
      </c>
      <c r="AW2845" t="s">
        <v>3310</v>
      </c>
      <c r="AX2845" t="s">
        <v>3197</v>
      </c>
      <c r="AY2845">
        <v>19</v>
      </c>
      <c r="BA2845" s="119">
        <v>48</v>
      </c>
      <c r="BB2845" s="121">
        <v>445</v>
      </c>
      <c r="BC2845" s="125">
        <f t="shared" si="1055"/>
        <v>48445</v>
      </c>
      <c r="BE2845" s="7" t="s">
        <v>228</v>
      </c>
      <c r="BS2845" s="1">
        <v>0</v>
      </c>
    </row>
    <row r="2846" spans="1:71" hidden="1" outlineLevel="1">
      <c r="A2846" t="s">
        <v>1032</v>
      </c>
      <c r="B2846" t="s">
        <v>3197</v>
      </c>
      <c r="C2846" s="1">
        <f t="shared" si="1056"/>
        <v>838</v>
      </c>
      <c r="D2846" s="7">
        <f>IF(N2846&gt;0, RANK(N2846,(N2846:P2846,Q2846:AE2846)),0)</f>
        <v>2</v>
      </c>
      <c r="E2846" s="7">
        <f>IF(O2846&gt;0,RANK(O2846,(N2846:P2846,Q2846:AE2846)),0)</f>
        <v>1</v>
      </c>
      <c r="F2846" s="7">
        <f>IF(P2846&gt;0,RANK(P2846,(N2846:P2846,Q2846:AE2846)),0)</f>
        <v>0</v>
      </c>
      <c r="G2846" s="1">
        <f t="shared" si="1065"/>
        <v>505</v>
      </c>
      <c r="H2846" s="2">
        <f t="shared" si="1066"/>
        <v>0.60262529832935563</v>
      </c>
      <c r="I2846" s="2"/>
      <c r="J2846" s="2">
        <f t="shared" si="1057"/>
        <v>0.19809069212410502</v>
      </c>
      <c r="K2846" s="2">
        <f t="shared" si="1058"/>
        <v>0.80071599045346065</v>
      </c>
      <c r="L2846" s="2">
        <f t="shared" si="1059"/>
        <v>0</v>
      </c>
      <c r="M2846" s="2">
        <f t="shared" si="1060"/>
        <v>1.1933174224343368E-3</v>
      </c>
      <c r="N2846" s="66">
        <v>166</v>
      </c>
      <c r="O2846" s="66">
        <v>671</v>
      </c>
      <c r="P2846" s="66">
        <v>0</v>
      </c>
      <c r="Q2846" s="66">
        <v>1</v>
      </c>
      <c r="R2846" s="66">
        <v>0</v>
      </c>
      <c r="S2846" s="66">
        <v>0</v>
      </c>
      <c r="U2846" s="66">
        <v>0</v>
      </c>
      <c r="W2846" s="66">
        <f>IF(Notes!B$31=1,IF(BR2846&gt;0,BR2846-P2846-SUM(R2846:V2846)-SUM(X2846:AL2846),SUM(BS2846:BY2846)),SUM(BS2846:BY2846))</f>
        <v>0</v>
      </c>
      <c r="Y2846" s="66">
        <v>0</v>
      </c>
      <c r="AA2846" s="66">
        <v>0</v>
      </c>
      <c r="AN2846" s="7">
        <f>IF(Q2846&gt;0,RANK(Q2846,(N2846:P2846,Q2846:AE2846)),0)</f>
        <v>3</v>
      </c>
      <c r="AO2846" s="7">
        <f>IF(R2846&gt;0,RANK(R2846,(N2846:P2846,Q2846:AE2846)),0)</f>
        <v>0</v>
      </c>
      <c r="AP2846" s="7">
        <f>IF(T2846&gt;0,RANK(T2846,(N2846:P2846,Q2846:AE2846)),0)</f>
        <v>0</v>
      </c>
      <c r="AQ2846" s="7">
        <f>IF(S2846&gt;0,RANK(S2846,(N2846:P2846,Q2846:AE2846)),0)</f>
        <v>0</v>
      </c>
      <c r="AR2846" s="2">
        <f t="shared" si="1061"/>
        <v>1.1933174224343676E-3</v>
      </c>
      <c r="AS2846" s="2">
        <f t="shared" si="1062"/>
        <v>0</v>
      </c>
      <c r="AT2846" s="2">
        <f t="shared" si="1063"/>
        <v>0</v>
      </c>
      <c r="AU2846" s="2">
        <f t="shared" si="1064"/>
        <v>0</v>
      </c>
      <c r="AW2846" t="s">
        <v>1032</v>
      </c>
      <c r="AX2846" t="s">
        <v>3197</v>
      </c>
      <c r="AY2846">
        <v>13</v>
      </c>
      <c r="BA2846" s="119">
        <v>48</v>
      </c>
      <c r="BB2846" s="121">
        <v>447</v>
      </c>
      <c r="BC2846" s="125">
        <f t="shared" si="1055"/>
        <v>48447</v>
      </c>
      <c r="BE2846" s="7" t="s">
        <v>228</v>
      </c>
      <c r="BS2846" s="1">
        <v>0</v>
      </c>
    </row>
    <row r="2847" spans="1:71" hidden="1" outlineLevel="1">
      <c r="A2847" t="s">
        <v>711</v>
      </c>
      <c r="B2847" t="s">
        <v>3197</v>
      </c>
      <c r="C2847" s="1">
        <f t="shared" si="1056"/>
        <v>9245</v>
      </c>
      <c r="D2847" s="7">
        <f>IF(N2847&gt;0, RANK(N2847,(N2847:P2847,Q2847:AE2847)),0)</f>
        <v>2</v>
      </c>
      <c r="E2847" s="7">
        <f>IF(O2847&gt;0,RANK(O2847,(N2847:P2847,Q2847:AE2847)),0)</f>
        <v>1</v>
      </c>
      <c r="F2847" s="7">
        <f>IF(P2847&gt;0,RANK(P2847,(N2847:P2847,Q2847:AE2847)),0)</f>
        <v>5</v>
      </c>
      <c r="G2847" s="1">
        <f t="shared" si="1065"/>
        <v>2883</v>
      </c>
      <c r="H2847" s="2">
        <f t="shared" si="1066"/>
        <v>0.31184424012979989</v>
      </c>
      <c r="I2847" s="2"/>
      <c r="J2847" s="2">
        <f t="shared" si="1057"/>
        <v>0.34018388318009735</v>
      </c>
      <c r="K2847" s="2">
        <f t="shared" si="1058"/>
        <v>0.65202812330989723</v>
      </c>
      <c r="L2847" s="2">
        <f t="shared" si="1059"/>
        <v>1.0816657652785289E-4</v>
      </c>
      <c r="M2847" s="2">
        <f t="shared" si="1060"/>
        <v>7.6798269334775113E-3</v>
      </c>
      <c r="N2847" s="66">
        <v>3145</v>
      </c>
      <c r="O2847" s="66">
        <v>6028</v>
      </c>
      <c r="P2847" s="66">
        <v>1</v>
      </c>
      <c r="Q2847" s="66">
        <v>67</v>
      </c>
      <c r="R2847" s="66">
        <v>0</v>
      </c>
      <c r="S2847" s="66">
        <v>4</v>
      </c>
      <c r="U2847" s="66">
        <v>0</v>
      </c>
      <c r="W2847" s="66">
        <f>IF(Notes!B$31=1,IF(BR2847&gt;0,BR2847-P2847-SUM(R2847:V2847)-SUM(X2847:AL2847),SUM(BS2847:BY2847)),SUM(BS2847:BY2847))</f>
        <v>0</v>
      </c>
      <c r="Y2847" s="66">
        <v>0</v>
      </c>
      <c r="AA2847" s="66">
        <v>0</v>
      </c>
      <c r="AN2847" s="7">
        <f>IF(Q2847&gt;0,RANK(Q2847,(N2847:P2847,Q2847:AE2847)),0)</f>
        <v>3</v>
      </c>
      <c r="AO2847" s="7">
        <f>IF(R2847&gt;0,RANK(R2847,(N2847:P2847,Q2847:AE2847)),0)</f>
        <v>0</v>
      </c>
      <c r="AP2847" s="7">
        <f>IF(T2847&gt;0,RANK(T2847,(N2847:P2847,Q2847:AE2847)),0)</f>
        <v>0</v>
      </c>
      <c r="AQ2847" s="7">
        <f>IF(S2847&gt;0,RANK(S2847,(N2847:P2847,Q2847:AE2847)),0)</f>
        <v>4</v>
      </c>
      <c r="AR2847" s="2">
        <f t="shared" si="1061"/>
        <v>7.2471606273661442E-3</v>
      </c>
      <c r="AS2847" s="2">
        <f t="shared" si="1062"/>
        <v>0</v>
      </c>
      <c r="AT2847" s="2">
        <f t="shared" si="1063"/>
        <v>0</v>
      </c>
      <c r="AU2847" s="2">
        <f t="shared" si="1064"/>
        <v>4.3266630611141156E-4</v>
      </c>
      <c r="AW2847" t="s">
        <v>711</v>
      </c>
      <c r="AX2847" t="s">
        <v>3197</v>
      </c>
      <c r="AY2847">
        <v>4</v>
      </c>
      <c r="BA2847" s="119">
        <v>48</v>
      </c>
      <c r="BB2847" s="121">
        <v>449</v>
      </c>
      <c r="BC2847" s="125">
        <f t="shared" si="1055"/>
        <v>48449</v>
      </c>
      <c r="BE2847" s="7" t="s">
        <v>228</v>
      </c>
      <c r="BS2847" s="1">
        <v>0</v>
      </c>
    </row>
    <row r="2848" spans="1:71" hidden="1" outlineLevel="1">
      <c r="A2848" t="s">
        <v>2905</v>
      </c>
      <c r="B2848" t="s">
        <v>3197</v>
      </c>
      <c r="C2848" s="1">
        <f t="shared" si="1056"/>
        <v>38861</v>
      </c>
      <c r="D2848" s="7">
        <f>IF(N2848&gt;0, RANK(N2848,(N2848:P2848,Q2848:AE2848)),0)</f>
        <v>2</v>
      </c>
      <c r="E2848" s="7">
        <f>IF(O2848&gt;0,RANK(O2848,(N2848:P2848,Q2848:AE2848)),0)</f>
        <v>1</v>
      </c>
      <c r="F2848" s="7">
        <f>IF(P2848&gt;0,RANK(P2848,(N2848:P2848,Q2848:AE2848)),0)</f>
        <v>4</v>
      </c>
      <c r="G2848" s="1">
        <f t="shared" si="1065"/>
        <v>16204</v>
      </c>
      <c r="H2848" s="2">
        <f t="shared" si="1066"/>
        <v>0.41697331514886388</v>
      </c>
      <c r="I2848" s="2"/>
      <c r="J2848" s="2">
        <f t="shared" si="1057"/>
        <v>0.2871259102956692</v>
      </c>
      <c r="K2848" s="2">
        <f t="shared" si="1058"/>
        <v>0.70409922544453307</v>
      </c>
      <c r="L2848" s="2">
        <f t="shared" si="1059"/>
        <v>7.7198219294408274E-4</v>
      </c>
      <c r="M2848" s="2">
        <f t="shared" si="1060"/>
        <v>8.0028820668537042E-3</v>
      </c>
      <c r="N2848" s="66">
        <v>11158</v>
      </c>
      <c r="O2848" s="66">
        <v>27362</v>
      </c>
      <c r="P2848" s="66">
        <v>30</v>
      </c>
      <c r="Q2848" s="66">
        <v>275</v>
      </c>
      <c r="R2848" s="66">
        <v>4</v>
      </c>
      <c r="S2848" s="66">
        <v>29</v>
      </c>
      <c r="U2848" s="66">
        <v>0</v>
      </c>
      <c r="W2848" s="66">
        <f>IF(Notes!B$31=1,IF(BR2848&gt;0,BR2848-P2848-SUM(R2848:V2848)-SUM(X2848:AL2848),SUM(BS2848:BY2848)),SUM(BS2848:BY2848))</f>
        <v>0</v>
      </c>
      <c r="Y2848" s="66">
        <v>2</v>
      </c>
      <c r="AA2848" s="66">
        <v>1</v>
      </c>
      <c r="AN2848" s="7">
        <f>IF(Q2848&gt;0,RANK(Q2848,(N2848:P2848,Q2848:AE2848)),0)</f>
        <v>3</v>
      </c>
      <c r="AO2848" s="7">
        <f>IF(R2848&gt;0,RANK(R2848,(N2848:P2848,Q2848:AE2848)),0)</f>
        <v>6</v>
      </c>
      <c r="AP2848" s="7">
        <f>IF(T2848&gt;0,RANK(T2848,(N2848:P2848,Q2848:AE2848)),0)</f>
        <v>0</v>
      </c>
      <c r="AQ2848" s="7">
        <f>IF(S2848&gt;0,RANK(S2848,(N2848:P2848,Q2848:AE2848)),0)</f>
        <v>5</v>
      </c>
      <c r="AR2848" s="2">
        <f t="shared" si="1061"/>
        <v>7.0765034353207582E-3</v>
      </c>
      <c r="AS2848" s="2">
        <f t="shared" si="1062"/>
        <v>1.0293095905921104E-4</v>
      </c>
      <c r="AT2848" s="2">
        <f t="shared" si="1063"/>
        <v>0</v>
      </c>
      <c r="AU2848" s="2">
        <f t="shared" si="1064"/>
        <v>7.4624945317927995E-4</v>
      </c>
      <c r="AW2848" t="s">
        <v>2905</v>
      </c>
      <c r="AX2848" t="s">
        <v>3197</v>
      </c>
      <c r="AY2848">
        <v>11</v>
      </c>
      <c r="BA2848" s="119">
        <v>48</v>
      </c>
      <c r="BB2848" s="121">
        <v>451</v>
      </c>
      <c r="BC2848" s="125">
        <f t="shared" si="1055"/>
        <v>48451</v>
      </c>
      <c r="BE2848" s="7" t="s">
        <v>228</v>
      </c>
      <c r="BS2848" s="1">
        <v>0</v>
      </c>
    </row>
    <row r="2849" spans="1:71" hidden="1" outlineLevel="1">
      <c r="A2849" t="s">
        <v>1781</v>
      </c>
      <c r="B2849" t="s">
        <v>3197</v>
      </c>
      <c r="C2849" s="1">
        <f t="shared" si="1056"/>
        <v>397714</v>
      </c>
      <c r="D2849" s="7">
        <f>IF(N2849&gt;0, RANK(N2849,(N2849:P2849,Q2849:AE2849)),0)</f>
        <v>1</v>
      </c>
      <c r="E2849" s="7">
        <f>IF(O2849&gt;0,RANK(O2849,(N2849:P2849,Q2849:AE2849)),0)</f>
        <v>2</v>
      </c>
      <c r="F2849" s="7">
        <f>IF(P2849&gt;0,RANK(P2849,(N2849:P2849,Q2849:AE2849)),0)</f>
        <v>4</v>
      </c>
      <c r="G2849" s="1">
        <f t="shared" si="1065"/>
        <v>117036</v>
      </c>
      <c r="H2849" s="2">
        <f t="shared" si="1066"/>
        <v>0.29427176312626663</v>
      </c>
      <c r="I2849" s="2"/>
      <c r="J2849" s="2">
        <f t="shared" si="1057"/>
        <v>0.63869262837114105</v>
      </c>
      <c r="K2849" s="2">
        <f t="shared" si="1058"/>
        <v>0.34442086524487447</v>
      </c>
      <c r="L2849" s="2">
        <f t="shared" si="1059"/>
        <v>1.9863520016896565E-3</v>
      </c>
      <c r="M2849" s="2">
        <f t="shared" si="1060"/>
        <v>1.4900154382294823E-2</v>
      </c>
      <c r="N2849" s="66">
        <v>254017</v>
      </c>
      <c r="O2849" s="66">
        <v>136981</v>
      </c>
      <c r="P2849" s="66">
        <v>790</v>
      </c>
      <c r="Q2849" s="66">
        <v>4930</v>
      </c>
      <c r="R2849" s="66">
        <v>253</v>
      </c>
      <c r="S2849" s="66">
        <v>667</v>
      </c>
      <c r="U2849" s="66">
        <v>15</v>
      </c>
      <c r="W2849" s="66">
        <f>IF(Notes!B$31=1,IF(BR2849&gt;0,BR2849-P2849-SUM(R2849:V2849)-SUM(X2849:AL2849),SUM(BS2849:BY2849)),SUM(BS2849:BY2849))</f>
        <v>7</v>
      </c>
      <c r="Y2849" s="66">
        <v>43</v>
      </c>
      <c r="AA2849" s="66">
        <v>11</v>
      </c>
      <c r="AN2849" s="7">
        <f>IF(Q2849&gt;0,RANK(Q2849,(N2849:P2849,Q2849:AE2849)),0)</f>
        <v>3</v>
      </c>
      <c r="AO2849" s="7">
        <f>IF(R2849&gt;0,RANK(R2849,(N2849:P2849,Q2849:AE2849)),0)</f>
        <v>6</v>
      </c>
      <c r="AP2849" s="7">
        <f>IF(T2849&gt;0,RANK(T2849,(N2849:P2849,Q2849:AE2849)),0)</f>
        <v>0</v>
      </c>
      <c r="AQ2849" s="7">
        <f>IF(S2849&gt;0,RANK(S2849,(N2849:P2849,Q2849:AE2849)),0)</f>
        <v>5</v>
      </c>
      <c r="AR2849" s="2">
        <f t="shared" si="1061"/>
        <v>1.2395842238392412E-2</v>
      </c>
      <c r="AS2849" s="2">
        <f t="shared" si="1062"/>
        <v>6.361355144651684E-4</v>
      </c>
      <c r="AT2849" s="2">
        <f t="shared" si="1063"/>
        <v>0</v>
      </c>
      <c r="AU2849" s="2">
        <f t="shared" si="1064"/>
        <v>1.6770845381354441E-3</v>
      </c>
      <c r="AW2849" t="s">
        <v>1781</v>
      </c>
      <c r="AX2849" t="s">
        <v>3197</v>
      </c>
      <c r="AY2849">
        <v>0</v>
      </c>
      <c r="BA2849" s="119">
        <v>48</v>
      </c>
      <c r="BB2849" s="121">
        <v>453</v>
      </c>
      <c r="BC2849" s="125">
        <f t="shared" si="1055"/>
        <v>48453</v>
      </c>
      <c r="BE2849" s="7" t="s">
        <v>228</v>
      </c>
      <c r="BR2849" s="1">
        <f>2174+790+15+253+43+7+667+11</f>
        <v>3960</v>
      </c>
      <c r="BS2849" s="1">
        <v>7</v>
      </c>
    </row>
    <row r="2850" spans="1:71" hidden="1" outlineLevel="1">
      <c r="A2850" t="s">
        <v>2214</v>
      </c>
      <c r="B2850" t="s">
        <v>3197</v>
      </c>
      <c r="C2850" s="1">
        <f t="shared" si="1056"/>
        <v>6077</v>
      </c>
      <c r="D2850" s="7">
        <f>IF(N2850&gt;0, RANK(N2850,(N2850:P2850,Q2850:AE2850)),0)</f>
        <v>2</v>
      </c>
      <c r="E2850" s="7">
        <f>IF(O2850&gt;0,RANK(O2850,(N2850:P2850,Q2850:AE2850)),0)</f>
        <v>1</v>
      </c>
      <c r="F2850" s="7">
        <f>IF(P2850&gt;0,RANK(P2850,(N2850:P2850,Q2850:AE2850)),0)</f>
        <v>5</v>
      </c>
      <c r="G2850" s="1">
        <f t="shared" si="1065"/>
        <v>2170</v>
      </c>
      <c r="H2850" s="2">
        <f t="shared" si="1066"/>
        <v>0.35708408754319565</v>
      </c>
      <c r="I2850" s="2"/>
      <c r="J2850" s="2">
        <f t="shared" si="1057"/>
        <v>0.31676814217541549</v>
      </c>
      <c r="K2850" s="2">
        <f t="shared" si="1058"/>
        <v>0.67385222971861114</v>
      </c>
      <c r="L2850" s="2">
        <f t="shared" si="1059"/>
        <v>1.645548790521639E-4</v>
      </c>
      <c r="M2850" s="2">
        <f t="shared" si="1060"/>
        <v>9.2150732269212065E-3</v>
      </c>
      <c r="N2850" s="66">
        <v>1925</v>
      </c>
      <c r="O2850" s="66">
        <v>4095</v>
      </c>
      <c r="P2850" s="66">
        <v>1</v>
      </c>
      <c r="Q2850" s="66">
        <v>52</v>
      </c>
      <c r="R2850" s="66">
        <v>0</v>
      </c>
      <c r="S2850" s="66">
        <v>4</v>
      </c>
      <c r="U2850" s="66">
        <v>0</v>
      </c>
      <c r="W2850" s="66">
        <f>IF(Notes!B$31=1,IF(BR2850&gt;0,BR2850-P2850-SUM(R2850:V2850)-SUM(X2850:AL2850),SUM(BS2850:BY2850)),SUM(BS2850:BY2850))</f>
        <v>0</v>
      </c>
      <c r="Y2850" s="66">
        <v>0</v>
      </c>
      <c r="AA2850" s="66">
        <v>0</v>
      </c>
      <c r="AN2850" s="7">
        <f>IF(Q2850&gt;0,RANK(Q2850,(N2850:P2850,Q2850:AE2850)),0)</f>
        <v>3</v>
      </c>
      <c r="AO2850" s="7">
        <f>IF(R2850&gt;0,RANK(R2850,(N2850:P2850,Q2850:AE2850)),0)</f>
        <v>0</v>
      </c>
      <c r="AP2850" s="7">
        <f>IF(T2850&gt;0,RANK(T2850,(N2850:P2850,Q2850:AE2850)),0)</f>
        <v>0</v>
      </c>
      <c r="AQ2850" s="7">
        <f>IF(S2850&gt;0,RANK(S2850,(N2850:P2850,Q2850:AE2850)),0)</f>
        <v>4</v>
      </c>
      <c r="AR2850" s="2">
        <f t="shared" si="1061"/>
        <v>8.5568537107125232E-3</v>
      </c>
      <c r="AS2850" s="2">
        <f t="shared" si="1062"/>
        <v>0</v>
      </c>
      <c r="AT2850" s="2">
        <f t="shared" si="1063"/>
        <v>0</v>
      </c>
      <c r="AU2850" s="2">
        <f t="shared" si="1064"/>
        <v>6.5821951620865561E-4</v>
      </c>
      <c r="AW2850" t="s">
        <v>2214</v>
      </c>
      <c r="AX2850" t="s">
        <v>3197</v>
      </c>
      <c r="AY2850">
        <v>0</v>
      </c>
      <c r="BA2850" s="119">
        <v>48</v>
      </c>
      <c r="BB2850" s="121">
        <v>455</v>
      </c>
      <c r="BC2850" s="125">
        <f t="shared" si="1055"/>
        <v>48455</v>
      </c>
      <c r="BE2850" s="7" t="s">
        <v>228</v>
      </c>
      <c r="BS2850" s="1">
        <v>0</v>
      </c>
    </row>
    <row r="2851" spans="1:71" hidden="1" outlineLevel="1">
      <c r="A2851" t="s">
        <v>2232</v>
      </c>
      <c r="B2851" t="s">
        <v>3197</v>
      </c>
      <c r="C2851" s="1">
        <f t="shared" si="1056"/>
        <v>7910</v>
      </c>
      <c r="D2851" s="7">
        <f>IF(N2851&gt;0, RANK(N2851,(N2851:P2851,Q2851:AE2851)),0)</f>
        <v>2</v>
      </c>
      <c r="E2851" s="7">
        <f>IF(O2851&gt;0,RANK(O2851,(N2851:P2851,Q2851:AE2851)),0)</f>
        <v>1</v>
      </c>
      <c r="F2851" s="7">
        <f>IF(P2851&gt;0,RANK(P2851,(N2851:P2851,Q2851:AE2851)),0)</f>
        <v>4</v>
      </c>
      <c r="G2851" s="1">
        <f t="shared" si="1065"/>
        <v>3478</v>
      </c>
      <c r="H2851" s="2">
        <f t="shared" si="1066"/>
        <v>0.43969658659924149</v>
      </c>
      <c r="I2851" s="2"/>
      <c r="J2851" s="2">
        <f t="shared" si="1057"/>
        <v>0.2738305941845765</v>
      </c>
      <c r="K2851" s="2">
        <f t="shared" si="1058"/>
        <v>0.71352718078381794</v>
      </c>
      <c r="L2851" s="2">
        <f t="shared" si="1059"/>
        <v>2.5284450063211124E-4</v>
      </c>
      <c r="M2851" s="2">
        <f t="shared" si="1060"/>
        <v>1.2389380530973503E-2</v>
      </c>
      <c r="N2851" s="66">
        <v>2166</v>
      </c>
      <c r="O2851" s="66">
        <v>5644</v>
      </c>
      <c r="P2851" s="66">
        <v>2</v>
      </c>
      <c r="Q2851" s="66">
        <v>98</v>
      </c>
      <c r="R2851" s="66">
        <v>0</v>
      </c>
      <c r="S2851" s="66">
        <v>0</v>
      </c>
      <c r="U2851" s="66">
        <v>0</v>
      </c>
      <c r="W2851" s="66">
        <f>IF(Notes!B$31=1,IF(BR2851&gt;0,BR2851-P2851-SUM(R2851:V2851)-SUM(X2851:AL2851),SUM(BS2851:BY2851)),SUM(BS2851:BY2851))</f>
        <v>0</v>
      </c>
      <c r="Y2851" s="66">
        <v>0</v>
      </c>
      <c r="AA2851" s="66">
        <v>0</v>
      </c>
      <c r="AN2851" s="7">
        <f>IF(Q2851&gt;0,RANK(Q2851,(N2851:P2851,Q2851:AE2851)),0)</f>
        <v>3</v>
      </c>
      <c r="AO2851" s="7">
        <f>IF(R2851&gt;0,RANK(R2851,(N2851:P2851,Q2851:AE2851)),0)</f>
        <v>0</v>
      </c>
      <c r="AP2851" s="7">
        <f>IF(T2851&gt;0,RANK(T2851,(N2851:P2851,Q2851:AE2851)),0)</f>
        <v>0</v>
      </c>
      <c r="AQ2851" s="7">
        <f>IF(S2851&gt;0,RANK(S2851,(N2851:P2851,Q2851:AE2851)),0)</f>
        <v>0</v>
      </c>
      <c r="AR2851" s="2">
        <f t="shared" si="1061"/>
        <v>1.2389380530973451E-2</v>
      </c>
      <c r="AS2851" s="2">
        <f t="shared" si="1062"/>
        <v>0</v>
      </c>
      <c r="AT2851" s="2">
        <f t="shared" si="1063"/>
        <v>0</v>
      </c>
      <c r="AU2851" s="2">
        <f t="shared" si="1064"/>
        <v>0</v>
      </c>
      <c r="AW2851" t="s">
        <v>2232</v>
      </c>
      <c r="AX2851" t="s">
        <v>3197</v>
      </c>
      <c r="AY2851">
        <v>8</v>
      </c>
      <c r="BA2851" s="119">
        <v>48</v>
      </c>
      <c r="BB2851" s="121">
        <v>457</v>
      </c>
      <c r="BC2851" s="125">
        <f t="shared" si="1055"/>
        <v>48457</v>
      </c>
      <c r="BE2851" s="7" t="s">
        <v>228</v>
      </c>
      <c r="BS2851" s="1">
        <v>0</v>
      </c>
    </row>
    <row r="2852" spans="1:71" hidden="1" outlineLevel="1">
      <c r="A2852" t="s">
        <v>933</v>
      </c>
      <c r="B2852" t="s">
        <v>3197</v>
      </c>
      <c r="C2852" s="1">
        <f t="shared" si="1056"/>
        <v>15164</v>
      </c>
      <c r="D2852" s="7">
        <f>IF(N2852&gt;0, RANK(N2852,(N2852:P2852,Q2852:AE2852)),0)</f>
        <v>2</v>
      </c>
      <c r="E2852" s="7">
        <f>IF(O2852&gt;0,RANK(O2852,(N2852:P2852,Q2852:AE2852)),0)</f>
        <v>1</v>
      </c>
      <c r="F2852" s="7">
        <f>IF(P2852&gt;0,RANK(P2852,(N2852:P2852,Q2852:AE2852)),0)</f>
        <v>4</v>
      </c>
      <c r="G2852" s="1">
        <f t="shared" si="1065"/>
        <v>7432</v>
      </c>
      <c r="H2852" s="2">
        <f t="shared" si="1066"/>
        <v>0.49010815088367188</v>
      </c>
      <c r="I2852" s="2"/>
      <c r="J2852" s="2">
        <f t="shared" si="1057"/>
        <v>0.24993405433922447</v>
      </c>
      <c r="K2852" s="2">
        <f t="shared" si="1058"/>
        <v>0.74004220522289632</v>
      </c>
      <c r="L2852" s="2">
        <f t="shared" si="1059"/>
        <v>1.2529675547348984E-3</v>
      </c>
      <c r="M2852" s="2">
        <f t="shared" si="1060"/>
        <v>8.7707728831443385E-3</v>
      </c>
      <c r="N2852" s="66">
        <v>3790</v>
      </c>
      <c r="O2852" s="66">
        <v>11222</v>
      </c>
      <c r="P2852" s="66">
        <v>19</v>
      </c>
      <c r="Q2852" s="66">
        <v>112</v>
      </c>
      <c r="R2852" s="66">
        <v>1</v>
      </c>
      <c r="S2852" s="66">
        <v>17</v>
      </c>
      <c r="U2852" s="66">
        <v>0</v>
      </c>
      <c r="W2852" s="66">
        <f>IF(Notes!B$31=1,IF(BR2852&gt;0,BR2852-P2852-SUM(R2852:V2852)-SUM(X2852:AL2852),SUM(BS2852:BY2852)),SUM(BS2852:BY2852))</f>
        <v>0</v>
      </c>
      <c r="Y2852" s="66">
        <v>3</v>
      </c>
      <c r="AA2852" s="66">
        <v>0</v>
      </c>
      <c r="AN2852" s="7">
        <f>IF(Q2852&gt;0,RANK(Q2852,(N2852:P2852,Q2852:AE2852)),0)</f>
        <v>3</v>
      </c>
      <c r="AO2852" s="7">
        <f>IF(R2852&gt;0,RANK(R2852,(N2852:P2852,Q2852:AE2852)),0)</f>
        <v>7</v>
      </c>
      <c r="AP2852" s="7">
        <f>IF(T2852&gt;0,RANK(T2852,(N2852:P2852,Q2852:AE2852)),0)</f>
        <v>0</v>
      </c>
      <c r="AQ2852" s="7">
        <f>IF(S2852&gt;0,RANK(S2852,(N2852:P2852,Q2852:AE2852)),0)</f>
        <v>5</v>
      </c>
      <c r="AR2852" s="2">
        <f t="shared" si="1061"/>
        <v>7.3859140068583485E-3</v>
      </c>
      <c r="AS2852" s="2">
        <f t="shared" si="1062"/>
        <v>6.5945660775520976E-5</v>
      </c>
      <c r="AT2852" s="2">
        <f t="shared" si="1063"/>
        <v>0</v>
      </c>
      <c r="AU2852" s="2">
        <f t="shared" si="1064"/>
        <v>1.1210762331838565E-3</v>
      </c>
      <c r="AW2852" t="s">
        <v>933</v>
      </c>
      <c r="AX2852" t="s">
        <v>3197</v>
      </c>
      <c r="AY2852">
        <v>1</v>
      </c>
      <c r="BA2852" s="119">
        <v>48</v>
      </c>
      <c r="BB2852" s="121">
        <v>459</v>
      </c>
      <c r="BC2852" s="125">
        <f t="shared" si="1055"/>
        <v>48459</v>
      </c>
      <c r="BE2852" s="7" t="s">
        <v>228</v>
      </c>
      <c r="BS2852" s="1">
        <v>0</v>
      </c>
    </row>
    <row r="2853" spans="1:71" hidden="1" outlineLevel="1">
      <c r="A2853" t="s">
        <v>1329</v>
      </c>
      <c r="B2853" t="s">
        <v>3197</v>
      </c>
      <c r="C2853" s="1">
        <f t="shared" si="1056"/>
        <v>1197</v>
      </c>
      <c r="D2853" s="7">
        <f>IF(N2853&gt;0, RANK(N2853,(N2853:P2853,Q2853:AE2853)),0)</f>
        <v>2</v>
      </c>
      <c r="E2853" s="7">
        <f>IF(O2853&gt;0,RANK(O2853,(N2853:P2853,Q2853:AE2853)),0)</f>
        <v>1</v>
      </c>
      <c r="F2853" s="7">
        <f>IF(P2853&gt;0,RANK(P2853,(N2853:P2853,Q2853:AE2853)),0)</f>
        <v>0</v>
      </c>
      <c r="G2853" s="1">
        <f t="shared" si="1065"/>
        <v>610</v>
      </c>
      <c r="H2853" s="2">
        <f t="shared" si="1066"/>
        <v>0.50960735171261484</v>
      </c>
      <c r="I2853" s="2"/>
      <c r="J2853" s="2">
        <f t="shared" si="1057"/>
        <v>0.24060150375939848</v>
      </c>
      <c r="K2853" s="2">
        <f t="shared" si="1058"/>
        <v>0.75020885547201333</v>
      </c>
      <c r="L2853" s="2">
        <f t="shared" si="1059"/>
        <v>0</v>
      </c>
      <c r="M2853" s="2">
        <f t="shared" si="1060"/>
        <v>9.189640768588192E-3</v>
      </c>
      <c r="N2853" s="66">
        <v>288</v>
      </c>
      <c r="O2853" s="66">
        <v>898</v>
      </c>
      <c r="P2853" s="66">
        <v>0</v>
      </c>
      <c r="Q2853" s="66">
        <v>8</v>
      </c>
      <c r="R2853" s="66">
        <v>0</v>
      </c>
      <c r="S2853" s="66">
        <v>2</v>
      </c>
      <c r="U2853" s="66">
        <v>0</v>
      </c>
      <c r="W2853" s="66">
        <f>IF(Notes!B$31=1,IF(BR2853&gt;0,BR2853-P2853-SUM(R2853:V2853)-SUM(X2853:AL2853),SUM(BS2853:BY2853)),SUM(BS2853:BY2853))</f>
        <v>0</v>
      </c>
      <c r="Y2853" s="66">
        <v>1</v>
      </c>
      <c r="AA2853" s="66">
        <v>0</v>
      </c>
      <c r="AN2853" s="7">
        <f>IF(Q2853&gt;0,RANK(Q2853,(N2853:P2853,Q2853:AE2853)),0)</f>
        <v>3</v>
      </c>
      <c r="AO2853" s="7">
        <f>IF(R2853&gt;0,RANK(R2853,(N2853:P2853,Q2853:AE2853)),0)</f>
        <v>0</v>
      </c>
      <c r="AP2853" s="7">
        <f>IF(T2853&gt;0,RANK(T2853,(N2853:P2853,Q2853:AE2853)),0)</f>
        <v>0</v>
      </c>
      <c r="AQ2853" s="7">
        <f>IF(S2853&gt;0,RANK(S2853,(N2853:P2853,Q2853:AE2853)),0)</f>
        <v>4</v>
      </c>
      <c r="AR2853" s="2">
        <f t="shared" si="1061"/>
        <v>6.6833751044277356E-3</v>
      </c>
      <c r="AS2853" s="2">
        <f t="shared" si="1062"/>
        <v>0</v>
      </c>
      <c r="AT2853" s="2">
        <f t="shared" si="1063"/>
        <v>0</v>
      </c>
      <c r="AU2853" s="2">
        <f t="shared" si="1064"/>
        <v>1.6708437761069339E-3</v>
      </c>
      <c r="AW2853" t="s">
        <v>1329</v>
      </c>
      <c r="AX2853" t="s">
        <v>3197</v>
      </c>
      <c r="AY2853">
        <v>11</v>
      </c>
      <c r="BA2853" s="119">
        <v>48</v>
      </c>
      <c r="BB2853" s="121">
        <v>461</v>
      </c>
      <c r="BC2853" s="125">
        <f t="shared" si="1055"/>
        <v>48461</v>
      </c>
      <c r="BE2853" s="7" t="s">
        <v>228</v>
      </c>
      <c r="BS2853" s="1">
        <v>0</v>
      </c>
    </row>
    <row r="2854" spans="1:71" hidden="1" outlineLevel="1">
      <c r="A2854" t="s">
        <v>1540</v>
      </c>
      <c r="B2854" t="s">
        <v>3197</v>
      </c>
      <c r="C2854" s="1">
        <f t="shared" si="1056"/>
        <v>8766</v>
      </c>
      <c r="D2854" s="7">
        <f>IF(N2854&gt;0, RANK(N2854,(N2854:P2854,Q2854:AE2854)),0)</f>
        <v>2</v>
      </c>
      <c r="E2854" s="7">
        <f>IF(O2854&gt;0,RANK(O2854,(N2854:P2854,Q2854:AE2854)),0)</f>
        <v>1</v>
      </c>
      <c r="F2854" s="7">
        <f>IF(P2854&gt;0,RANK(P2854,(N2854:P2854,Q2854:AE2854)),0)</f>
        <v>0</v>
      </c>
      <c r="G2854" s="1">
        <f t="shared" si="1065"/>
        <v>464</v>
      </c>
      <c r="H2854" s="2">
        <f t="shared" si="1066"/>
        <v>5.2931781884553955E-2</v>
      </c>
      <c r="I2854" s="2"/>
      <c r="J2854" s="2">
        <f t="shared" si="1057"/>
        <v>0.47068218115446042</v>
      </c>
      <c r="K2854" s="2">
        <f t="shared" si="1058"/>
        <v>0.52361396303901442</v>
      </c>
      <c r="L2854" s="2">
        <f t="shared" si="1059"/>
        <v>0</v>
      </c>
      <c r="M2854" s="2">
        <f t="shared" si="1060"/>
        <v>5.7038558065252154E-3</v>
      </c>
      <c r="N2854" s="66">
        <v>4126</v>
      </c>
      <c r="O2854" s="66">
        <v>4590</v>
      </c>
      <c r="P2854" s="66">
        <v>0</v>
      </c>
      <c r="Q2854" s="66">
        <v>50</v>
      </c>
      <c r="R2854" s="66">
        <v>0</v>
      </c>
      <c r="S2854" s="66">
        <v>0</v>
      </c>
      <c r="U2854" s="66">
        <v>0</v>
      </c>
      <c r="W2854" s="66">
        <f>IF(Notes!B$31=1,IF(BR2854&gt;0,BR2854-P2854-SUM(R2854:V2854)-SUM(X2854:AL2854),SUM(BS2854:BY2854)),SUM(BS2854:BY2854))</f>
        <v>0</v>
      </c>
      <c r="Y2854" s="66">
        <v>0</v>
      </c>
      <c r="AA2854" s="66">
        <v>0</v>
      </c>
      <c r="AN2854" s="7">
        <f>IF(Q2854&gt;0,RANK(Q2854,(N2854:P2854,Q2854:AE2854)),0)</f>
        <v>3</v>
      </c>
      <c r="AO2854" s="7">
        <f>IF(R2854&gt;0,RANK(R2854,(N2854:P2854,Q2854:AE2854)),0)</f>
        <v>0</v>
      </c>
      <c r="AP2854" s="7">
        <f>IF(T2854&gt;0,RANK(T2854,(N2854:P2854,Q2854:AE2854)),0)</f>
        <v>0</v>
      </c>
      <c r="AQ2854" s="7">
        <f>IF(S2854&gt;0,RANK(S2854,(N2854:P2854,Q2854:AE2854)),0)</f>
        <v>0</v>
      </c>
      <c r="AR2854" s="2">
        <f t="shared" si="1061"/>
        <v>5.7038558065252111E-3</v>
      </c>
      <c r="AS2854" s="2">
        <f t="shared" si="1062"/>
        <v>0</v>
      </c>
      <c r="AT2854" s="2">
        <f t="shared" si="1063"/>
        <v>0</v>
      </c>
      <c r="AU2854" s="2">
        <f t="shared" si="1064"/>
        <v>0</v>
      </c>
      <c r="AW2854" t="s">
        <v>1540</v>
      </c>
      <c r="AX2854" t="s">
        <v>3197</v>
      </c>
      <c r="AY2854">
        <v>23</v>
      </c>
      <c r="BA2854" s="119">
        <v>48</v>
      </c>
      <c r="BB2854" s="121">
        <v>463</v>
      </c>
      <c r="BC2854" s="125">
        <f t="shared" si="1055"/>
        <v>48463</v>
      </c>
      <c r="BE2854" s="7" t="s">
        <v>228</v>
      </c>
      <c r="BS2854" s="1">
        <v>0</v>
      </c>
    </row>
    <row r="2855" spans="1:71" hidden="1" outlineLevel="1">
      <c r="A2855" t="s">
        <v>2442</v>
      </c>
      <c r="B2855" t="s">
        <v>3197</v>
      </c>
      <c r="C2855" s="1">
        <f t="shared" si="1056"/>
        <v>12820</v>
      </c>
      <c r="D2855" s="7">
        <f>IF(N2855&gt;0, RANK(N2855,(N2855:P2855,Q2855:AE2855)),0)</f>
        <v>1</v>
      </c>
      <c r="E2855" s="7">
        <f>IF(O2855&gt;0,RANK(O2855,(N2855:P2855,Q2855:AE2855)),0)</f>
        <v>2</v>
      </c>
      <c r="F2855" s="7">
        <f>IF(P2855&gt;0,RANK(P2855,(N2855:P2855,Q2855:AE2855)),0)</f>
        <v>4</v>
      </c>
      <c r="G2855" s="1">
        <f t="shared" si="1065"/>
        <v>1230</v>
      </c>
      <c r="H2855" s="2">
        <f t="shared" si="1066"/>
        <v>9.5943837753510147E-2</v>
      </c>
      <c r="I2855" s="2"/>
      <c r="J2855" s="2">
        <f t="shared" si="1057"/>
        <v>0.54461778471138844</v>
      </c>
      <c r="K2855" s="2">
        <f t="shared" si="1058"/>
        <v>0.44867394695787832</v>
      </c>
      <c r="L2855" s="2">
        <f t="shared" si="1059"/>
        <v>7.0202808112324489E-4</v>
      </c>
      <c r="M2855" s="2">
        <f t="shared" si="1060"/>
        <v>6.006240249609991E-3</v>
      </c>
      <c r="N2855" s="66">
        <v>6982</v>
      </c>
      <c r="O2855" s="66">
        <v>5752</v>
      </c>
      <c r="P2855" s="66">
        <v>9</v>
      </c>
      <c r="Q2855" s="66">
        <v>68</v>
      </c>
      <c r="R2855" s="66">
        <v>0</v>
      </c>
      <c r="S2855" s="66">
        <v>7</v>
      </c>
      <c r="U2855" s="66">
        <v>0</v>
      </c>
      <c r="W2855" s="66">
        <f>IF(Notes!B$31=1,IF(BR2855&gt;0,BR2855-P2855-SUM(R2855:V2855)-SUM(X2855:AL2855),SUM(BS2855:BY2855)),SUM(BS2855:BY2855))</f>
        <v>0</v>
      </c>
      <c r="Y2855" s="66">
        <v>2</v>
      </c>
      <c r="AA2855" s="66">
        <v>0</v>
      </c>
      <c r="AN2855" s="7">
        <f>IF(Q2855&gt;0,RANK(Q2855,(N2855:P2855,Q2855:AE2855)),0)</f>
        <v>3</v>
      </c>
      <c r="AO2855" s="7">
        <f>IF(R2855&gt;0,RANK(R2855,(N2855:P2855,Q2855:AE2855)),0)</f>
        <v>0</v>
      </c>
      <c r="AP2855" s="7">
        <f>IF(T2855&gt;0,RANK(T2855,(N2855:P2855,Q2855:AE2855)),0)</f>
        <v>0</v>
      </c>
      <c r="AQ2855" s="7">
        <f>IF(S2855&gt;0,RANK(S2855,(N2855:P2855,Q2855:AE2855)),0)</f>
        <v>5</v>
      </c>
      <c r="AR2855" s="2">
        <f t="shared" si="1061"/>
        <v>5.3042121684867393E-3</v>
      </c>
      <c r="AS2855" s="2">
        <f t="shared" si="1062"/>
        <v>0</v>
      </c>
      <c r="AT2855" s="2">
        <f t="shared" si="1063"/>
        <v>0</v>
      </c>
      <c r="AU2855" s="2">
        <f t="shared" si="1064"/>
        <v>5.4602184087363499E-4</v>
      </c>
      <c r="AW2855" t="s">
        <v>2442</v>
      </c>
      <c r="AX2855" t="s">
        <v>3197</v>
      </c>
      <c r="AY2855">
        <v>23</v>
      </c>
      <c r="BA2855" s="119">
        <v>48</v>
      </c>
      <c r="BB2855" s="121">
        <v>465</v>
      </c>
      <c r="BC2855" s="125">
        <f t="shared" si="1055"/>
        <v>48465</v>
      </c>
      <c r="BE2855" s="7" t="s">
        <v>228</v>
      </c>
      <c r="BS2855" s="1">
        <v>0</v>
      </c>
    </row>
    <row r="2856" spans="1:71" hidden="1" outlineLevel="1">
      <c r="A2856" t="s">
        <v>3287</v>
      </c>
      <c r="B2856" t="s">
        <v>3197</v>
      </c>
      <c r="C2856" s="1">
        <f t="shared" si="1056"/>
        <v>20395</v>
      </c>
      <c r="D2856" s="7">
        <f>IF(N2856&gt;0, RANK(N2856,(N2856:P2856,Q2856:AE2856)),0)</f>
        <v>2</v>
      </c>
      <c r="E2856" s="7">
        <f>IF(O2856&gt;0,RANK(O2856,(N2856:P2856,Q2856:AE2856)),0)</f>
        <v>1</v>
      </c>
      <c r="F2856" s="7">
        <f>IF(P2856&gt;0,RANK(P2856,(N2856:P2856,Q2856:AE2856)),0)</f>
        <v>4</v>
      </c>
      <c r="G2856" s="1">
        <f t="shared" si="1065"/>
        <v>11229</v>
      </c>
      <c r="H2856" s="2">
        <f t="shared" si="1066"/>
        <v>0.55057612159843095</v>
      </c>
      <c r="I2856" s="2"/>
      <c r="J2856" s="2">
        <f t="shared" si="1057"/>
        <v>0.22088747241971071</v>
      </c>
      <c r="K2856" s="2">
        <f t="shared" si="1058"/>
        <v>0.77146359401814169</v>
      </c>
      <c r="L2856" s="2">
        <f t="shared" si="1059"/>
        <v>2.9418975239029176E-4</v>
      </c>
      <c r="M2856" s="2">
        <f t="shared" si="1060"/>
        <v>7.3547438097572833E-3</v>
      </c>
      <c r="N2856" s="66">
        <v>4505</v>
      </c>
      <c r="O2856" s="66">
        <v>15734</v>
      </c>
      <c r="P2856" s="66">
        <v>6</v>
      </c>
      <c r="Q2856" s="66">
        <v>142</v>
      </c>
      <c r="R2856" s="66">
        <v>1</v>
      </c>
      <c r="S2856" s="66">
        <v>5</v>
      </c>
      <c r="U2856" s="66">
        <v>0</v>
      </c>
      <c r="W2856" s="66">
        <f>IF(Notes!B$31=1,IF(BR2856&gt;0,BR2856-P2856-SUM(R2856:V2856)-SUM(X2856:AL2856),SUM(BS2856:BY2856)),SUM(BS2856:BY2856))</f>
        <v>0</v>
      </c>
      <c r="Y2856" s="66">
        <v>2</v>
      </c>
      <c r="AA2856" s="66">
        <v>0</v>
      </c>
      <c r="AN2856" s="7">
        <f>IF(Q2856&gt;0,RANK(Q2856,(N2856:P2856,Q2856:AE2856)),0)</f>
        <v>3</v>
      </c>
      <c r="AO2856" s="7">
        <f>IF(R2856&gt;0,RANK(R2856,(N2856:P2856,Q2856:AE2856)),0)</f>
        <v>7</v>
      </c>
      <c r="AP2856" s="7">
        <f>IF(T2856&gt;0,RANK(T2856,(N2856:P2856,Q2856:AE2856)),0)</f>
        <v>0</v>
      </c>
      <c r="AQ2856" s="7">
        <f>IF(S2856&gt;0,RANK(S2856,(N2856:P2856,Q2856:AE2856)),0)</f>
        <v>5</v>
      </c>
      <c r="AR2856" s="2">
        <f t="shared" si="1061"/>
        <v>6.9624908065702377E-3</v>
      </c>
      <c r="AS2856" s="2">
        <f t="shared" si="1062"/>
        <v>4.9031625398381958E-5</v>
      </c>
      <c r="AT2856" s="2">
        <f t="shared" si="1063"/>
        <v>0</v>
      </c>
      <c r="AU2856" s="2">
        <f t="shared" si="1064"/>
        <v>2.4515812699190976E-4</v>
      </c>
      <c r="AW2856" t="s">
        <v>3287</v>
      </c>
      <c r="AX2856" t="s">
        <v>3197</v>
      </c>
      <c r="AY2856">
        <v>5</v>
      </c>
      <c r="BA2856" s="119">
        <v>48</v>
      </c>
      <c r="BB2856" s="121">
        <v>467</v>
      </c>
      <c r="BC2856" s="125">
        <f t="shared" ref="BC2856:BC2919" si="1067">1000*BA2856+BB2856</f>
        <v>48467</v>
      </c>
      <c r="BE2856" s="7" t="s">
        <v>228</v>
      </c>
      <c r="BS2856" s="1">
        <v>0</v>
      </c>
    </row>
    <row r="2857" spans="1:71" hidden="1" outlineLevel="1">
      <c r="A2857" t="s">
        <v>2861</v>
      </c>
      <c r="B2857" t="s">
        <v>3197</v>
      </c>
      <c r="C2857" s="1">
        <f t="shared" si="1056"/>
        <v>29931</v>
      </c>
      <c r="D2857" s="7">
        <f>IF(N2857&gt;0, RANK(N2857,(N2857:P2857,Q2857:AE2857)),0)</f>
        <v>2</v>
      </c>
      <c r="E2857" s="7">
        <f>IF(O2857&gt;0,RANK(O2857,(N2857:P2857,Q2857:AE2857)),0)</f>
        <v>1</v>
      </c>
      <c r="F2857" s="7">
        <f>IF(P2857&gt;0,RANK(P2857,(N2857:P2857,Q2857:AE2857)),0)</f>
        <v>5</v>
      </c>
      <c r="G2857" s="1">
        <f t="shared" si="1065"/>
        <v>10046</v>
      </c>
      <c r="H2857" s="2">
        <f t="shared" si="1066"/>
        <v>0.33563863552838197</v>
      </c>
      <c r="I2857" s="2"/>
      <c r="J2857" s="2">
        <f t="shared" si="1057"/>
        <v>0.32848885770605729</v>
      </c>
      <c r="K2857" s="2">
        <f t="shared" si="1058"/>
        <v>0.6641274932344392</v>
      </c>
      <c r="L2857" s="2">
        <f t="shared" si="1059"/>
        <v>7.0161371153653403E-4</v>
      </c>
      <c r="M2857" s="2">
        <f t="shared" si="1060"/>
        <v>6.6820353479669714E-3</v>
      </c>
      <c r="N2857" s="66">
        <v>9832</v>
      </c>
      <c r="O2857" s="66">
        <v>19878</v>
      </c>
      <c r="P2857" s="66">
        <v>21</v>
      </c>
      <c r="Q2857" s="66">
        <v>168</v>
      </c>
      <c r="R2857" s="66">
        <v>0</v>
      </c>
      <c r="S2857" s="66">
        <v>31</v>
      </c>
      <c r="U2857" s="66">
        <v>0</v>
      </c>
      <c r="W2857" s="66">
        <f>IF(Notes!B$31=1,IF(BR2857&gt;0,BR2857-P2857-SUM(R2857:V2857)-SUM(X2857:AL2857),SUM(BS2857:BY2857)),SUM(BS2857:BY2857))</f>
        <v>0</v>
      </c>
      <c r="Y2857" s="66">
        <v>1</v>
      </c>
      <c r="AA2857" s="66">
        <v>0</v>
      </c>
      <c r="AN2857" s="7">
        <f>IF(Q2857&gt;0,RANK(Q2857,(N2857:P2857,Q2857:AE2857)),0)</f>
        <v>3</v>
      </c>
      <c r="AO2857" s="7">
        <f>IF(R2857&gt;0,RANK(R2857,(N2857:P2857,Q2857:AE2857)),0)</f>
        <v>0</v>
      </c>
      <c r="AP2857" s="7">
        <f>IF(T2857&gt;0,RANK(T2857,(N2857:P2857,Q2857:AE2857)),0)</f>
        <v>0</v>
      </c>
      <c r="AQ2857" s="7">
        <f>IF(S2857&gt;0,RANK(S2857,(N2857:P2857,Q2857:AE2857)),0)</f>
        <v>4</v>
      </c>
      <c r="AR2857" s="2">
        <f t="shared" si="1061"/>
        <v>5.6129096922922722E-3</v>
      </c>
      <c r="AS2857" s="2">
        <f t="shared" si="1062"/>
        <v>0</v>
      </c>
      <c r="AT2857" s="2">
        <f t="shared" si="1063"/>
        <v>0</v>
      </c>
      <c r="AU2857" s="2">
        <f t="shared" si="1064"/>
        <v>1.0357154789348835E-3</v>
      </c>
      <c r="AW2857" t="s">
        <v>2861</v>
      </c>
      <c r="AX2857" t="s">
        <v>3197</v>
      </c>
      <c r="AY2857">
        <v>14</v>
      </c>
      <c r="BA2857" s="119">
        <v>48</v>
      </c>
      <c r="BB2857" s="121">
        <v>469</v>
      </c>
      <c r="BC2857" s="125">
        <f t="shared" si="1067"/>
        <v>48469</v>
      </c>
      <c r="BE2857" s="7" t="s">
        <v>228</v>
      </c>
      <c r="BR2857" s="1">
        <f>31+1+21+89</f>
        <v>142</v>
      </c>
      <c r="BS2857" s="1">
        <v>0</v>
      </c>
    </row>
    <row r="2858" spans="1:71" hidden="1" outlineLevel="1">
      <c r="A2858" t="s">
        <v>1410</v>
      </c>
      <c r="B2858" t="s">
        <v>3197</v>
      </c>
      <c r="C2858" s="1">
        <f t="shared" si="1056"/>
        <v>19146</v>
      </c>
      <c r="D2858" s="7">
        <f>IF(N2858&gt;0, RANK(N2858,(N2858:P2858,Q2858:AE2858)),0)</f>
        <v>2</v>
      </c>
      <c r="E2858" s="7">
        <f>IF(O2858&gt;0,RANK(O2858,(N2858:P2858,Q2858:AE2858)),0)</f>
        <v>1</v>
      </c>
      <c r="F2858" s="7">
        <f>IF(P2858&gt;0,RANK(P2858,(N2858:P2858,Q2858:AE2858)),0)</f>
        <v>5</v>
      </c>
      <c r="G2858" s="1">
        <f t="shared" si="1065"/>
        <v>4289</v>
      </c>
      <c r="H2858" s="2">
        <f t="shared" si="1066"/>
        <v>0.22401546014833384</v>
      </c>
      <c r="I2858" s="2"/>
      <c r="J2858" s="2">
        <f t="shared" si="1057"/>
        <v>0.38305651310978794</v>
      </c>
      <c r="K2858" s="2">
        <f t="shared" si="1058"/>
        <v>0.60707197325812179</v>
      </c>
      <c r="L2858" s="2">
        <f t="shared" si="1059"/>
        <v>5.7453253943382432E-4</v>
      </c>
      <c r="M2858" s="2">
        <f t="shared" si="1060"/>
        <v>9.2969810926564426E-3</v>
      </c>
      <c r="N2858" s="66">
        <v>7334</v>
      </c>
      <c r="O2858" s="66">
        <v>11623</v>
      </c>
      <c r="P2858" s="66">
        <v>11</v>
      </c>
      <c r="Q2858" s="66">
        <v>148</v>
      </c>
      <c r="R2858" s="66">
        <v>1</v>
      </c>
      <c r="S2858" s="66">
        <v>20</v>
      </c>
      <c r="U2858" s="66">
        <v>0</v>
      </c>
      <c r="W2858" s="66">
        <f>IF(Notes!B$31=1,IF(BR2858&gt;0,BR2858-P2858-SUM(R2858:V2858)-SUM(X2858:AL2858),SUM(BS2858:BY2858)),SUM(BS2858:BY2858))</f>
        <v>0</v>
      </c>
      <c r="Y2858" s="66">
        <v>8</v>
      </c>
      <c r="AA2858" s="66">
        <v>1</v>
      </c>
      <c r="AN2858" s="7">
        <f>IF(Q2858&gt;0,RANK(Q2858,(N2858:P2858,Q2858:AE2858)),0)</f>
        <v>3</v>
      </c>
      <c r="AO2858" s="7">
        <f>IF(R2858&gt;0,RANK(R2858,(N2858:P2858,Q2858:AE2858)),0)</f>
        <v>7</v>
      </c>
      <c r="AP2858" s="7">
        <f>IF(T2858&gt;0,RANK(T2858,(N2858:P2858,Q2858:AE2858)),0)</f>
        <v>0</v>
      </c>
      <c r="AQ2858" s="7">
        <f>IF(S2858&gt;0,RANK(S2858,(N2858:P2858,Q2858:AE2858)),0)</f>
        <v>4</v>
      </c>
      <c r="AR2858" s="2">
        <f t="shared" si="1061"/>
        <v>7.7300741669278179E-3</v>
      </c>
      <c r="AS2858" s="2">
        <f t="shared" si="1062"/>
        <v>5.2230230857620394E-5</v>
      </c>
      <c r="AT2858" s="2">
        <f t="shared" si="1063"/>
        <v>0</v>
      </c>
      <c r="AU2858" s="2">
        <f t="shared" si="1064"/>
        <v>1.0446046171524077E-3</v>
      </c>
      <c r="AW2858" t="s">
        <v>1410</v>
      </c>
      <c r="AX2858" t="s">
        <v>3197</v>
      </c>
      <c r="AY2858">
        <v>8</v>
      </c>
      <c r="BA2858" s="119">
        <v>48</v>
      </c>
      <c r="BB2858" s="121">
        <v>471</v>
      </c>
      <c r="BC2858" s="125">
        <f t="shared" si="1067"/>
        <v>48471</v>
      </c>
      <c r="BE2858" s="7" t="s">
        <v>228</v>
      </c>
      <c r="BS2858" s="1">
        <v>0</v>
      </c>
    </row>
    <row r="2859" spans="1:71" hidden="1" outlineLevel="1">
      <c r="A2859" t="s">
        <v>3348</v>
      </c>
      <c r="B2859" t="s">
        <v>3197</v>
      </c>
      <c r="C2859" s="1">
        <f t="shared" si="1056"/>
        <v>15508</v>
      </c>
      <c r="D2859" s="7">
        <f>IF(N2859&gt;0, RANK(N2859,(N2859:P2859,Q2859:AE2859)),0)</f>
        <v>2</v>
      </c>
      <c r="E2859" s="7">
        <f>IF(O2859&gt;0,RANK(O2859,(N2859:P2859,Q2859:AE2859)),0)</f>
        <v>1</v>
      </c>
      <c r="F2859" s="7">
        <f>IF(P2859&gt;0,RANK(P2859,(N2859:P2859,Q2859:AE2859)),0)</f>
        <v>5</v>
      </c>
      <c r="G2859" s="1">
        <f t="shared" si="1065"/>
        <v>1112</v>
      </c>
      <c r="H2859" s="2">
        <f t="shared" si="1066"/>
        <v>7.1704926489553775E-2</v>
      </c>
      <c r="I2859" s="2"/>
      <c r="J2859" s="2">
        <f t="shared" si="1057"/>
        <v>0.46124580861490844</v>
      </c>
      <c r="K2859" s="2">
        <f t="shared" si="1058"/>
        <v>0.53295073510446223</v>
      </c>
      <c r="L2859" s="2">
        <f t="shared" si="1059"/>
        <v>3.2241423781274181E-4</v>
      </c>
      <c r="M2859" s="2">
        <f t="shared" si="1060"/>
        <v>5.4810420428165404E-3</v>
      </c>
      <c r="N2859" s="66">
        <v>7153</v>
      </c>
      <c r="O2859" s="66">
        <v>8265</v>
      </c>
      <c r="P2859" s="66">
        <v>5</v>
      </c>
      <c r="Q2859" s="66">
        <v>76</v>
      </c>
      <c r="R2859" s="66">
        <v>0</v>
      </c>
      <c r="S2859" s="66">
        <v>8</v>
      </c>
      <c r="U2859" s="66">
        <v>0</v>
      </c>
      <c r="W2859" s="66">
        <f>IF(Notes!B$31=1,IF(BR2859&gt;0,BR2859-P2859-SUM(R2859:V2859)-SUM(X2859:AL2859),SUM(BS2859:BY2859)),SUM(BS2859:BY2859))</f>
        <v>1</v>
      </c>
      <c r="Y2859" s="66">
        <v>0</v>
      </c>
      <c r="AA2859" s="66">
        <v>0</v>
      </c>
      <c r="AN2859" s="7">
        <f>IF(Q2859&gt;0,RANK(Q2859,(N2859:P2859,Q2859:AE2859)),0)</f>
        <v>3</v>
      </c>
      <c r="AO2859" s="7">
        <f>IF(R2859&gt;0,RANK(R2859,(N2859:P2859,Q2859:AE2859)),0)</f>
        <v>0</v>
      </c>
      <c r="AP2859" s="7">
        <f>IF(T2859&gt;0,RANK(T2859,(N2859:P2859,Q2859:AE2859)),0)</f>
        <v>0</v>
      </c>
      <c r="AQ2859" s="7">
        <f>IF(S2859&gt;0,RANK(S2859,(N2859:P2859,Q2859:AE2859)),0)</f>
        <v>4</v>
      </c>
      <c r="AR2859" s="2">
        <f t="shared" si="1061"/>
        <v>4.9006964147536754E-3</v>
      </c>
      <c r="AS2859" s="2">
        <f t="shared" si="1062"/>
        <v>0</v>
      </c>
      <c r="AT2859" s="2">
        <f t="shared" si="1063"/>
        <v>0</v>
      </c>
      <c r="AU2859" s="2">
        <f t="shared" si="1064"/>
        <v>5.1586278050038694E-4</v>
      </c>
      <c r="AW2859" t="s">
        <v>3348</v>
      </c>
      <c r="AX2859" t="s">
        <v>3197</v>
      </c>
      <c r="AY2859">
        <v>10</v>
      </c>
      <c r="BA2859" s="119">
        <v>48</v>
      </c>
      <c r="BB2859" s="121">
        <v>473</v>
      </c>
      <c r="BC2859" s="125">
        <f t="shared" si="1067"/>
        <v>48473</v>
      </c>
      <c r="BE2859" s="7" t="s">
        <v>228</v>
      </c>
      <c r="BS2859" s="1">
        <v>1</v>
      </c>
    </row>
    <row r="2860" spans="1:71" hidden="1" outlineLevel="1">
      <c r="A2860" t="s">
        <v>2900</v>
      </c>
      <c r="B2860" t="s">
        <v>3197</v>
      </c>
      <c r="C2860" s="1">
        <f t="shared" si="1056"/>
        <v>3602</v>
      </c>
      <c r="D2860" s="7">
        <f>IF(N2860&gt;0, RANK(N2860,(N2860:P2860,Q2860:AE2860)),0)</f>
        <v>2</v>
      </c>
      <c r="E2860" s="7">
        <f>IF(O2860&gt;0,RANK(O2860,(N2860:P2860,Q2860:AE2860)),0)</f>
        <v>1</v>
      </c>
      <c r="F2860" s="7">
        <f>IF(P2860&gt;0,RANK(P2860,(N2860:P2860,Q2860:AE2860)),0)</f>
        <v>4</v>
      </c>
      <c r="G2860" s="1">
        <f t="shared" si="1065"/>
        <v>1768</v>
      </c>
      <c r="H2860" s="2">
        <f t="shared" si="1066"/>
        <v>0.49083842309827874</v>
      </c>
      <c r="I2860" s="2"/>
      <c r="J2860" s="2">
        <f t="shared" si="1057"/>
        <v>0.2495835646862854</v>
      </c>
      <c r="K2860" s="2">
        <f t="shared" si="1058"/>
        <v>0.74042198778456414</v>
      </c>
      <c r="L2860" s="2">
        <f t="shared" si="1059"/>
        <v>8.3287062742920602E-4</v>
      </c>
      <c r="M2860" s="2">
        <f t="shared" si="1060"/>
        <v>9.1615769017212578E-3</v>
      </c>
      <c r="N2860" s="66">
        <v>899</v>
      </c>
      <c r="O2860" s="66">
        <v>2667</v>
      </c>
      <c r="P2860" s="66">
        <v>3</v>
      </c>
      <c r="Q2860" s="66">
        <v>31</v>
      </c>
      <c r="R2860" s="66">
        <v>1</v>
      </c>
      <c r="S2860" s="66">
        <v>1</v>
      </c>
      <c r="U2860" s="66">
        <v>0</v>
      </c>
      <c r="W2860" s="66">
        <f>IF(Notes!B$31=1,IF(BR2860&gt;0,BR2860-P2860-SUM(R2860:V2860)-SUM(X2860:AL2860),SUM(BS2860:BY2860)),SUM(BS2860:BY2860))</f>
        <v>0</v>
      </c>
      <c r="Y2860" s="66">
        <v>0</v>
      </c>
      <c r="AA2860" s="66">
        <v>0</v>
      </c>
      <c r="AN2860" s="7">
        <f>IF(Q2860&gt;0,RANK(Q2860,(N2860:P2860,Q2860:AE2860)),0)</f>
        <v>3</v>
      </c>
      <c r="AO2860" s="7">
        <f>IF(R2860&gt;0,RANK(R2860,(N2860:P2860,Q2860:AE2860)),0)</f>
        <v>5</v>
      </c>
      <c r="AP2860" s="7">
        <f>IF(T2860&gt;0,RANK(T2860,(N2860:P2860,Q2860:AE2860)),0)</f>
        <v>0</v>
      </c>
      <c r="AQ2860" s="7">
        <f>IF(S2860&gt;0,RANK(S2860,(N2860:P2860,Q2860:AE2860)),0)</f>
        <v>5</v>
      </c>
      <c r="AR2860" s="2">
        <f t="shared" si="1061"/>
        <v>8.6063298167684613E-3</v>
      </c>
      <c r="AS2860" s="2">
        <f t="shared" si="1062"/>
        <v>2.7762354247640202E-4</v>
      </c>
      <c r="AT2860" s="2">
        <f t="shared" si="1063"/>
        <v>0</v>
      </c>
      <c r="AU2860" s="2">
        <f t="shared" si="1064"/>
        <v>2.7762354247640202E-4</v>
      </c>
      <c r="AW2860" t="s">
        <v>2900</v>
      </c>
      <c r="AX2860" t="s">
        <v>3197</v>
      </c>
      <c r="AY2860">
        <v>11</v>
      </c>
      <c r="BA2860" s="119">
        <v>48</v>
      </c>
      <c r="BB2860" s="121">
        <v>475</v>
      </c>
      <c r="BC2860" s="125">
        <f t="shared" si="1067"/>
        <v>48475</v>
      </c>
      <c r="BE2860" s="7" t="s">
        <v>228</v>
      </c>
      <c r="BS2860" s="1">
        <v>0</v>
      </c>
    </row>
    <row r="2861" spans="1:71" hidden="1" outlineLevel="1">
      <c r="A2861" t="s">
        <v>1616</v>
      </c>
      <c r="B2861" t="s">
        <v>3197</v>
      </c>
      <c r="C2861" s="1">
        <f t="shared" si="1056"/>
        <v>14377</v>
      </c>
      <c r="D2861" s="7">
        <f>IF(N2861&gt;0, RANK(N2861,(N2861:P2861,Q2861:AE2861)),0)</f>
        <v>2</v>
      </c>
      <c r="E2861" s="7">
        <f>IF(O2861&gt;0,RANK(O2861,(N2861:P2861,Q2861:AE2861)),0)</f>
        <v>1</v>
      </c>
      <c r="F2861" s="7">
        <f>IF(P2861&gt;0,RANK(P2861,(N2861:P2861,Q2861:AE2861)),0)</f>
        <v>6</v>
      </c>
      <c r="G2861" s="1">
        <f t="shared" si="1065"/>
        <v>6142</v>
      </c>
      <c r="H2861" s="2">
        <f t="shared" si="1066"/>
        <v>0.42721012728663837</v>
      </c>
      <c r="I2861" s="2"/>
      <c r="J2861" s="2">
        <f t="shared" si="1057"/>
        <v>0.2805870487584336</v>
      </c>
      <c r="K2861" s="2">
        <f t="shared" si="1058"/>
        <v>0.70779717604507197</v>
      </c>
      <c r="L2861" s="2">
        <f t="shared" si="1059"/>
        <v>9.7377756138276417E-4</v>
      </c>
      <c r="M2861" s="2">
        <f t="shared" si="1060"/>
        <v>1.0641997635111608E-2</v>
      </c>
      <c r="N2861" s="66">
        <v>4034</v>
      </c>
      <c r="O2861" s="66">
        <v>10176</v>
      </c>
      <c r="P2861" s="66">
        <v>14</v>
      </c>
      <c r="Q2861" s="66">
        <v>89</v>
      </c>
      <c r="R2861" s="66">
        <v>0</v>
      </c>
      <c r="S2861" s="66">
        <v>18</v>
      </c>
      <c r="U2861" s="66">
        <v>0</v>
      </c>
      <c r="W2861" s="66">
        <f>IF(Notes!B$31=1,IF(BR2861&gt;0,BR2861-P2861-SUM(R2861:V2861)-SUM(X2861:AL2861),SUM(BS2861:BY2861)),SUM(BS2861:BY2861))</f>
        <v>42</v>
      </c>
      <c r="Y2861" s="66">
        <v>4</v>
      </c>
      <c r="AA2861" s="66">
        <v>0</v>
      </c>
      <c r="AN2861" s="7">
        <f>IF(Q2861&gt;0,RANK(Q2861,(N2861:P2861,Q2861:AE2861)),0)</f>
        <v>3</v>
      </c>
      <c r="AO2861" s="7">
        <f>IF(R2861&gt;0,RANK(R2861,(N2861:P2861,Q2861:AE2861)),0)</f>
        <v>0</v>
      </c>
      <c r="AP2861" s="7">
        <f>IF(T2861&gt;0,RANK(T2861,(N2861:P2861,Q2861:AE2861)),0)</f>
        <v>0</v>
      </c>
      <c r="AQ2861" s="7">
        <f>IF(S2861&gt;0,RANK(S2861,(N2861:P2861,Q2861:AE2861)),0)</f>
        <v>5</v>
      </c>
      <c r="AR2861" s="2">
        <f t="shared" si="1061"/>
        <v>6.1904430687904294E-3</v>
      </c>
      <c r="AS2861" s="2">
        <f t="shared" si="1062"/>
        <v>0</v>
      </c>
      <c r="AT2861" s="2">
        <f t="shared" si="1063"/>
        <v>0</v>
      </c>
      <c r="AU2861" s="2">
        <f t="shared" si="1064"/>
        <v>1.2519997217778397E-3</v>
      </c>
      <c r="AW2861" t="s">
        <v>1616</v>
      </c>
      <c r="AX2861" t="s">
        <v>3197</v>
      </c>
      <c r="AY2861">
        <v>10</v>
      </c>
      <c r="BA2861" s="119">
        <v>48</v>
      </c>
      <c r="BB2861" s="121">
        <v>477</v>
      </c>
      <c r="BC2861" s="125">
        <f t="shared" si="1067"/>
        <v>48477</v>
      </c>
      <c r="BE2861" s="7" t="s">
        <v>228</v>
      </c>
      <c r="BS2861" s="1">
        <v>42</v>
      </c>
    </row>
    <row r="2862" spans="1:71" hidden="1" outlineLevel="1">
      <c r="A2862" t="s">
        <v>447</v>
      </c>
      <c r="B2862" t="s">
        <v>3197</v>
      </c>
      <c r="C2862" s="1">
        <f t="shared" si="1056"/>
        <v>46821</v>
      </c>
      <c r="D2862" s="7">
        <f>IF(N2862&gt;0, RANK(N2862,(N2862:P2862,Q2862:AE2862)),0)</f>
        <v>1</v>
      </c>
      <c r="E2862" s="7">
        <f>IF(O2862&gt;0,RANK(O2862,(N2862:P2862,Q2862:AE2862)),0)</f>
        <v>2</v>
      </c>
      <c r="F2862" s="7">
        <f>IF(P2862&gt;0,RANK(P2862,(N2862:P2862,Q2862:AE2862)),0)</f>
        <v>4</v>
      </c>
      <c r="G2862" s="1">
        <f t="shared" si="1065"/>
        <v>20333</v>
      </c>
      <c r="H2862" s="2">
        <f t="shared" si="1066"/>
        <v>0.43427094679737727</v>
      </c>
      <c r="I2862" s="2"/>
      <c r="J2862" s="2">
        <f t="shared" si="1057"/>
        <v>0.71446573118899637</v>
      </c>
      <c r="K2862" s="2">
        <f t="shared" si="1058"/>
        <v>0.28019478439161916</v>
      </c>
      <c r="L2862" s="2">
        <f t="shared" si="1059"/>
        <v>6.8345400568121148E-4</v>
      </c>
      <c r="M2862" s="2">
        <f t="shared" si="1060"/>
        <v>4.6560304137032655E-3</v>
      </c>
      <c r="N2862" s="66">
        <v>33452</v>
      </c>
      <c r="O2862" s="66">
        <v>13119</v>
      </c>
      <c r="P2862" s="66">
        <v>32</v>
      </c>
      <c r="Q2862" s="66">
        <v>200</v>
      </c>
      <c r="R2862" s="66">
        <v>4</v>
      </c>
      <c r="S2862" s="66">
        <v>12</v>
      </c>
      <c r="U2862" s="66">
        <v>1</v>
      </c>
      <c r="W2862" s="66">
        <f>IF(Notes!B$31=1,IF(BR2862&gt;0,BR2862-P2862-SUM(R2862:V2862)-SUM(X2862:AL2862),SUM(BS2862:BY2862)),SUM(BS2862:BY2862))</f>
        <v>0</v>
      </c>
      <c r="Y2862" s="66">
        <v>0</v>
      </c>
      <c r="AA2862" s="66">
        <v>1</v>
      </c>
      <c r="AN2862" s="7">
        <f>IF(Q2862&gt;0,RANK(Q2862,(N2862:P2862,Q2862:AE2862)),0)</f>
        <v>3</v>
      </c>
      <c r="AO2862" s="7">
        <f>IF(R2862&gt;0,RANK(R2862,(N2862:P2862,Q2862:AE2862)),0)</f>
        <v>6</v>
      </c>
      <c r="AP2862" s="7">
        <f>IF(T2862&gt;0,RANK(T2862,(N2862:P2862,Q2862:AE2862)),0)</f>
        <v>0</v>
      </c>
      <c r="AQ2862" s="7">
        <f>IF(S2862&gt;0,RANK(S2862,(N2862:P2862,Q2862:AE2862)),0)</f>
        <v>5</v>
      </c>
      <c r="AR2862" s="2">
        <f t="shared" si="1061"/>
        <v>4.2715875355075717E-3</v>
      </c>
      <c r="AS2862" s="2">
        <f t="shared" si="1062"/>
        <v>8.5431750710151434E-5</v>
      </c>
      <c r="AT2862" s="2">
        <f t="shared" si="1063"/>
        <v>0</v>
      </c>
      <c r="AU2862" s="2">
        <f t="shared" si="1064"/>
        <v>2.5629525213045429E-4</v>
      </c>
      <c r="AW2862" t="s">
        <v>447</v>
      </c>
      <c r="AX2862" t="s">
        <v>3197</v>
      </c>
      <c r="AY2862">
        <v>0</v>
      </c>
      <c r="BA2862" s="119">
        <v>48</v>
      </c>
      <c r="BB2862" s="121">
        <v>479</v>
      </c>
      <c r="BC2862" s="125">
        <f t="shared" si="1067"/>
        <v>48479</v>
      </c>
      <c r="BE2862" s="7" t="s">
        <v>228</v>
      </c>
      <c r="BS2862" s="1">
        <v>0</v>
      </c>
    </row>
    <row r="2863" spans="1:71" hidden="1" outlineLevel="1">
      <c r="A2863" t="s">
        <v>2752</v>
      </c>
      <c r="B2863" t="s">
        <v>3197</v>
      </c>
      <c r="C2863" s="1">
        <f t="shared" si="1056"/>
        <v>14418</v>
      </c>
      <c r="D2863" s="7">
        <f>IF(N2863&gt;0, RANK(N2863,(N2863:P2863,Q2863:AE2863)),0)</f>
        <v>2</v>
      </c>
      <c r="E2863" s="7">
        <f>IF(O2863&gt;0,RANK(O2863,(N2863:P2863,Q2863:AE2863)),0)</f>
        <v>1</v>
      </c>
      <c r="F2863" s="7">
        <f>IF(P2863&gt;0,RANK(P2863,(N2863:P2863,Q2863:AE2863)),0)</f>
        <v>5</v>
      </c>
      <c r="G2863" s="1">
        <f t="shared" si="1065"/>
        <v>4494</v>
      </c>
      <c r="H2863" s="2">
        <f t="shared" si="1066"/>
        <v>0.31169371618809821</v>
      </c>
      <c r="I2863" s="2"/>
      <c r="J2863" s="2">
        <f t="shared" si="1057"/>
        <v>0.34241919822444167</v>
      </c>
      <c r="K2863" s="2">
        <f t="shared" si="1058"/>
        <v>0.65411291441253983</v>
      </c>
      <c r="L2863" s="2">
        <f t="shared" si="1059"/>
        <v>3.4678873630184491E-4</v>
      </c>
      <c r="M2863" s="2">
        <f t="shared" si="1060"/>
        <v>3.1210986267166622E-3</v>
      </c>
      <c r="N2863" s="66">
        <v>4937</v>
      </c>
      <c r="O2863" s="66">
        <v>9431</v>
      </c>
      <c r="P2863" s="66">
        <v>5</v>
      </c>
      <c r="Q2863" s="66">
        <v>39</v>
      </c>
      <c r="R2863" s="66">
        <v>0</v>
      </c>
      <c r="S2863" s="66">
        <v>6</v>
      </c>
      <c r="U2863" s="66">
        <v>0</v>
      </c>
      <c r="W2863" s="66">
        <f>IF(Notes!B$31=1,IF(BR2863&gt;0,BR2863-P2863-SUM(R2863:V2863)-SUM(X2863:AL2863),SUM(BS2863:BY2863)),SUM(BS2863:BY2863))</f>
        <v>0</v>
      </c>
      <c r="Y2863" s="66">
        <v>0</v>
      </c>
      <c r="AA2863" s="66">
        <v>0</v>
      </c>
      <c r="AN2863" s="7">
        <f>IF(Q2863&gt;0,RANK(Q2863,(N2863:P2863,Q2863:AE2863)),0)</f>
        <v>3</v>
      </c>
      <c r="AO2863" s="7">
        <f>IF(R2863&gt;0,RANK(R2863,(N2863:P2863,Q2863:AE2863)),0)</f>
        <v>0</v>
      </c>
      <c r="AP2863" s="7">
        <f>IF(T2863&gt;0,RANK(T2863,(N2863:P2863,Q2863:AE2863)),0)</f>
        <v>0</v>
      </c>
      <c r="AQ2863" s="7">
        <f>IF(S2863&gt;0,RANK(S2863,(N2863:P2863,Q2863:AE2863)),0)</f>
        <v>4</v>
      </c>
      <c r="AR2863" s="2">
        <f t="shared" si="1061"/>
        <v>2.7049521431543903E-3</v>
      </c>
      <c r="AS2863" s="2">
        <f t="shared" si="1062"/>
        <v>0</v>
      </c>
      <c r="AT2863" s="2">
        <f t="shared" si="1063"/>
        <v>0</v>
      </c>
      <c r="AU2863" s="2">
        <f t="shared" si="1064"/>
        <v>4.1614648356221392E-4</v>
      </c>
      <c r="AW2863" t="s">
        <v>2752</v>
      </c>
      <c r="AX2863" t="s">
        <v>3197</v>
      </c>
      <c r="AY2863">
        <v>14</v>
      </c>
      <c r="BA2863" s="119">
        <v>48</v>
      </c>
      <c r="BB2863" s="121">
        <v>481</v>
      </c>
      <c r="BC2863" s="125">
        <f t="shared" si="1067"/>
        <v>48481</v>
      </c>
      <c r="BE2863" s="7" t="s">
        <v>228</v>
      </c>
      <c r="BS2863" s="1">
        <v>0</v>
      </c>
    </row>
    <row r="2864" spans="1:71" hidden="1" outlineLevel="1">
      <c r="A2864" t="s">
        <v>2566</v>
      </c>
      <c r="B2864" t="s">
        <v>3197</v>
      </c>
      <c r="C2864" s="1">
        <f t="shared" si="1056"/>
        <v>2245</v>
      </c>
      <c r="D2864" s="7">
        <f>IF(N2864&gt;0, RANK(N2864,(N2864:P2864,Q2864:AE2864)),0)</f>
        <v>2</v>
      </c>
      <c r="E2864" s="7">
        <f>IF(O2864&gt;0,RANK(O2864,(N2864:P2864,Q2864:AE2864)),0)</f>
        <v>1</v>
      </c>
      <c r="F2864" s="7">
        <f>IF(P2864&gt;0,RANK(P2864,(N2864:P2864,Q2864:AE2864)),0)</f>
        <v>0</v>
      </c>
      <c r="G2864" s="1">
        <f t="shared" si="1065"/>
        <v>1604</v>
      </c>
      <c r="H2864" s="2">
        <f t="shared" si="1066"/>
        <v>0.71447661469933188</v>
      </c>
      <c r="I2864" s="2"/>
      <c r="J2864" s="2">
        <f t="shared" si="1057"/>
        <v>0.1398663697104677</v>
      </c>
      <c r="K2864" s="2">
        <f t="shared" si="1058"/>
        <v>0.8543429844097995</v>
      </c>
      <c r="L2864" s="2">
        <f t="shared" si="1059"/>
        <v>0</v>
      </c>
      <c r="M2864" s="2">
        <f t="shared" si="1060"/>
        <v>5.7906458797327698E-3</v>
      </c>
      <c r="N2864" s="66">
        <v>314</v>
      </c>
      <c r="O2864" s="66">
        <v>1918</v>
      </c>
      <c r="P2864" s="66">
        <v>0</v>
      </c>
      <c r="Q2864" s="66">
        <v>11</v>
      </c>
      <c r="R2864" s="66">
        <v>0</v>
      </c>
      <c r="S2864" s="66">
        <v>2</v>
      </c>
      <c r="U2864" s="66">
        <v>0</v>
      </c>
      <c r="W2864" s="66">
        <f>IF(Notes!B$31=1,IF(BR2864&gt;0,BR2864-P2864-SUM(R2864:V2864)-SUM(X2864:AL2864),SUM(BS2864:BY2864)),SUM(BS2864:BY2864))</f>
        <v>0</v>
      </c>
      <c r="Y2864" s="66">
        <v>0</v>
      </c>
      <c r="AA2864" s="66">
        <v>0</v>
      </c>
      <c r="AN2864" s="7">
        <f>IF(Q2864&gt;0,RANK(Q2864,(N2864:P2864,Q2864:AE2864)),0)</f>
        <v>3</v>
      </c>
      <c r="AO2864" s="7">
        <f>IF(R2864&gt;0,RANK(R2864,(N2864:P2864,Q2864:AE2864)),0)</f>
        <v>0</v>
      </c>
      <c r="AP2864" s="7">
        <f>IF(T2864&gt;0,RANK(T2864,(N2864:P2864,Q2864:AE2864)),0)</f>
        <v>0</v>
      </c>
      <c r="AQ2864" s="7">
        <f>IF(S2864&gt;0,RANK(S2864,(N2864:P2864,Q2864:AE2864)),0)</f>
        <v>4</v>
      </c>
      <c r="AR2864" s="2">
        <f t="shared" si="1061"/>
        <v>4.8997772828507794E-3</v>
      </c>
      <c r="AS2864" s="2">
        <f t="shared" si="1062"/>
        <v>0</v>
      </c>
      <c r="AT2864" s="2">
        <f t="shared" si="1063"/>
        <v>0</v>
      </c>
      <c r="AU2864" s="2">
        <f t="shared" si="1064"/>
        <v>8.9086859688195994E-4</v>
      </c>
      <c r="AW2864" t="s">
        <v>2566</v>
      </c>
      <c r="AX2864" t="s">
        <v>3197</v>
      </c>
      <c r="AY2864">
        <v>13</v>
      </c>
      <c r="BA2864" s="119">
        <v>48</v>
      </c>
      <c r="BB2864" s="121">
        <v>483</v>
      </c>
      <c r="BC2864" s="125">
        <f t="shared" si="1067"/>
        <v>48483</v>
      </c>
      <c r="BE2864" s="7" t="s">
        <v>228</v>
      </c>
      <c r="BS2864" s="1">
        <v>0</v>
      </c>
    </row>
    <row r="2865" spans="1:72" hidden="1" outlineLevel="1">
      <c r="A2865" t="s">
        <v>3316</v>
      </c>
      <c r="B2865" t="s">
        <v>3197</v>
      </c>
      <c r="C2865" s="1">
        <f t="shared" si="1056"/>
        <v>45982</v>
      </c>
      <c r="D2865" s="7">
        <f>IF(N2865&gt;0, RANK(N2865,(N2865:P2865,Q2865:AE2865)),0)</f>
        <v>2</v>
      </c>
      <c r="E2865" s="7">
        <f>IF(O2865&gt;0,RANK(O2865,(N2865:P2865,Q2865:AE2865)),0)</f>
        <v>1</v>
      </c>
      <c r="F2865" s="7">
        <f>IF(P2865&gt;0,RANK(P2865,(N2865:P2865,Q2865:AE2865)),0)</f>
        <v>4</v>
      </c>
      <c r="G2865" s="1">
        <f t="shared" si="1065"/>
        <v>17863</v>
      </c>
      <c r="H2865" s="2">
        <f t="shared" si="1066"/>
        <v>0.38847810012613632</v>
      </c>
      <c r="I2865" s="2"/>
      <c r="J2865" s="2">
        <f t="shared" si="1057"/>
        <v>0.30159627680396678</v>
      </c>
      <c r="K2865" s="2">
        <f t="shared" si="1058"/>
        <v>0.69007437693010309</v>
      </c>
      <c r="L2865" s="2">
        <f t="shared" si="1059"/>
        <v>5.8718629028750385E-4</v>
      </c>
      <c r="M2865" s="2">
        <f t="shared" si="1060"/>
        <v>7.7421599756425669E-3</v>
      </c>
      <c r="N2865" s="66">
        <v>13868</v>
      </c>
      <c r="O2865" s="66">
        <v>31731</v>
      </c>
      <c r="P2865" s="66">
        <v>27</v>
      </c>
      <c r="Q2865" s="66">
        <v>328</v>
      </c>
      <c r="R2865" s="66">
        <v>3</v>
      </c>
      <c r="S2865" s="66">
        <v>20</v>
      </c>
      <c r="U2865" s="66">
        <v>1</v>
      </c>
      <c r="W2865" s="66">
        <f>IF(Notes!B$31=1,IF(BR2865&gt;0,BR2865-P2865-SUM(R2865:V2865)-SUM(X2865:AL2865),SUM(BS2865:BY2865)),SUM(BS2865:BY2865))</f>
        <v>0</v>
      </c>
      <c r="Y2865" s="66">
        <v>4</v>
      </c>
      <c r="AA2865" s="66">
        <v>0</v>
      </c>
      <c r="AN2865" s="7">
        <f>IF(Q2865&gt;0,RANK(Q2865,(N2865:P2865,Q2865:AE2865)),0)</f>
        <v>3</v>
      </c>
      <c r="AO2865" s="7">
        <f>IF(R2865&gt;0,RANK(R2865,(N2865:P2865,Q2865:AE2865)),0)</f>
        <v>7</v>
      </c>
      <c r="AP2865" s="7">
        <f>IF(T2865&gt;0,RANK(T2865,(N2865:P2865,Q2865:AE2865)),0)</f>
        <v>0</v>
      </c>
      <c r="AQ2865" s="7">
        <f>IF(S2865&gt;0,RANK(S2865,(N2865:P2865,Q2865:AE2865)),0)</f>
        <v>5</v>
      </c>
      <c r="AR2865" s="2">
        <f t="shared" si="1061"/>
        <v>7.1332260449741202E-3</v>
      </c>
      <c r="AS2865" s="2">
        <f t="shared" si="1062"/>
        <v>6.524292114305598E-5</v>
      </c>
      <c r="AT2865" s="2">
        <f t="shared" si="1063"/>
        <v>0</v>
      </c>
      <c r="AU2865" s="2">
        <f t="shared" si="1064"/>
        <v>4.349528076203732E-4</v>
      </c>
      <c r="AW2865" t="s">
        <v>3316</v>
      </c>
      <c r="AX2865" t="s">
        <v>3197</v>
      </c>
      <c r="AY2865">
        <v>13</v>
      </c>
      <c r="BA2865" s="119">
        <v>48</v>
      </c>
      <c r="BB2865" s="121">
        <v>485</v>
      </c>
      <c r="BC2865" s="125">
        <f t="shared" si="1067"/>
        <v>48485</v>
      </c>
      <c r="BE2865" s="7" t="s">
        <v>228</v>
      </c>
      <c r="BS2865" s="1">
        <v>0</v>
      </c>
    </row>
    <row r="2866" spans="1:72" hidden="1" outlineLevel="1">
      <c r="A2866" t="s">
        <v>1543</v>
      </c>
      <c r="B2866" t="s">
        <v>3197</v>
      </c>
      <c r="C2866" s="1">
        <f t="shared" si="1056"/>
        <v>4509</v>
      </c>
      <c r="D2866" s="7">
        <f>IF(N2866&gt;0, RANK(N2866,(N2866:P2866,Q2866:AE2866)),0)</f>
        <v>2</v>
      </c>
      <c r="E2866" s="7">
        <f>IF(O2866&gt;0,RANK(O2866,(N2866:P2866,Q2866:AE2866)),0)</f>
        <v>1</v>
      </c>
      <c r="F2866" s="7">
        <f>IF(P2866&gt;0,RANK(P2866,(N2866:P2866,Q2866:AE2866)),0)</f>
        <v>0</v>
      </c>
      <c r="G2866" s="1">
        <f t="shared" si="1065"/>
        <v>2087</v>
      </c>
      <c r="H2866" s="2">
        <f t="shared" si="1066"/>
        <v>0.46285207363051672</v>
      </c>
      <c r="I2866" s="2"/>
      <c r="J2866" s="2">
        <f t="shared" si="1057"/>
        <v>0.26524728321135504</v>
      </c>
      <c r="K2866" s="2">
        <f t="shared" si="1058"/>
        <v>0.72809935684187177</v>
      </c>
      <c r="L2866" s="2">
        <f t="shared" si="1059"/>
        <v>0</v>
      </c>
      <c r="M2866" s="2">
        <f t="shared" si="1060"/>
        <v>6.6533599467731852E-3</v>
      </c>
      <c r="N2866" s="66">
        <v>1196</v>
      </c>
      <c r="O2866" s="66">
        <v>3283</v>
      </c>
      <c r="P2866" s="66">
        <v>0</v>
      </c>
      <c r="Q2866" s="66">
        <v>30</v>
      </c>
      <c r="R2866" s="66">
        <v>0</v>
      </c>
      <c r="S2866" s="66">
        <v>0</v>
      </c>
      <c r="U2866" s="66">
        <v>0</v>
      </c>
      <c r="W2866" s="66">
        <f>IF(Notes!B$31=1,IF(BR2866&gt;0,BR2866-P2866-SUM(R2866:V2866)-SUM(X2866:AL2866),SUM(BS2866:BY2866)),SUM(BS2866:BY2866))</f>
        <v>0</v>
      </c>
      <c r="Y2866" s="66">
        <v>0</v>
      </c>
      <c r="AA2866" s="66">
        <v>0</v>
      </c>
      <c r="AN2866" s="7">
        <f>IF(Q2866&gt;0,RANK(Q2866,(N2866:P2866,Q2866:AE2866)),0)</f>
        <v>3</v>
      </c>
      <c r="AO2866" s="7">
        <f>IF(R2866&gt;0,RANK(R2866,(N2866:P2866,Q2866:AE2866)),0)</f>
        <v>0</v>
      </c>
      <c r="AP2866" s="7">
        <f>IF(T2866&gt;0,RANK(T2866,(N2866:P2866,Q2866:AE2866)),0)</f>
        <v>0</v>
      </c>
      <c r="AQ2866" s="7">
        <f>IF(S2866&gt;0,RANK(S2866,(N2866:P2866,Q2866:AE2866)),0)</f>
        <v>0</v>
      </c>
      <c r="AR2866" s="2">
        <f t="shared" si="1061"/>
        <v>6.6533599467731202E-3</v>
      </c>
      <c r="AS2866" s="2">
        <f t="shared" si="1062"/>
        <v>0</v>
      </c>
      <c r="AT2866" s="2">
        <f t="shared" si="1063"/>
        <v>0</v>
      </c>
      <c r="AU2866" s="2">
        <f t="shared" si="1064"/>
        <v>0</v>
      </c>
      <c r="AW2866" t="s">
        <v>1543</v>
      </c>
      <c r="AX2866" t="s">
        <v>3197</v>
      </c>
      <c r="AY2866">
        <v>13</v>
      </c>
      <c r="BA2866" s="119">
        <v>48</v>
      </c>
      <c r="BB2866" s="121">
        <v>487</v>
      </c>
      <c r="BC2866" s="125">
        <f t="shared" si="1067"/>
        <v>48487</v>
      </c>
      <c r="BE2866" s="7" t="s">
        <v>228</v>
      </c>
      <c r="BS2866" s="1">
        <v>0</v>
      </c>
    </row>
    <row r="2867" spans="1:72" hidden="1" outlineLevel="1">
      <c r="A2867" t="s">
        <v>3288</v>
      </c>
      <c r="B2867" t="s">
        <v>3197</v>
      </c>
      <c r="C2867" s="1">
        <f t="shared" si="1056"/>
        <v>4903</v>
      </c>
      <c r="D2867" s="7">
        <f>IF(N2867&gt;0, RANK(N2867,(N2867:P2867,Q2867:AE2867)),0)</f>
        <v>1</v>
      </c>
      <c r="E2867" s="7">
        <f>IF(O2867&gt;0,RANK(O2867,(N2867:P2867,Q2867:AE2867)),0)</f>
        <v>2</v>
      </c>
      <c r="F2867" s="7">
        <f>IF(P2867&gt;0,RANK(P2867,(N2867:P2867,Q2867:AE2867)),0)</f>
        <v>4</v>
      </c>
      <c r="G2867" s="1">
        <f t="shared" si="1065"/>
        <v>1953</v>
      </c>
      <c r="H2867" s="2">
        <f t="shared" si="1066"/>
        <v>0.39832755455843361</v>
      </c>
      <c r="I2867" s="2"/>
      <c r="J2867" s="2">
        <f t="shared" si="1057"/>
        <v>0.69528859881705074</v>
      </c>
      <c r="K2867" s="2">
        <f t="shared" si="1058"/>
        <v>0.29696104425861719</v>
      </c>
      <c r="L2867" s="2">
        <f t="shared" si="1059"/>
        <v>6.1187028349989807E-4</v>
      </c>
      <c r="M2867" s="2">
        <f t="shared" si="1060"/>
        <v>7.1384866408321715E-3</v>
      </c>
      <c r="N2867" s="66">
        <v>3409</v>
      </c>
      <c r="O2867" s="66">
        <v>1456</v>
      </c>
      <c r="P2867" s="66">
        <v>3</v>
      </c>
      <c r="Q2867" s="66">
        <v>32</v>
      </c>
      <c r="R2867" s="66">
        <v>3</v>
      </c>
      <c r="S2867" s="66">
        <v>0</v>
      </c>
      <c r="U2867" s="66">
        <v>0</v>
      </c>
      <c r="W2867" s="66">
        <f>IF(Notes!B$31=1,IF(BR2867&gt;0,BR2867-P2867-SUM(R2867:V2867)-SUM(X2867:AL2867),SUM(BS2867:BY2867)),SUM(BS2867:BY2867))</f>
        <v>0</v>
      </c>
      <c r="Y2867" s="66">
        <v>0</v>
      </c>
      <c r="AA2867" s="66">
        <v>0</v>
      </c>
      <c r="AN2867" s="7">
        <f>IF(Q2867&gt;0,RANK(Q2867,(N2867:P2867,Q2867:AE2867)),0)</f>
        <v>3</v>
      </c>
      <c r="AO2867" s="7">
        <f>IF(R2867&gt;0,RANK(R2867,(N2867:P2867,Q2867:AE2867)),0)</f>
        <v>4</v>
      </c>
      <c r="AP2867" s="7">
        <f>IF(T2867&gt;0,RANK(T2867,(N2867:P2867,Q2867:AE2867)),0)</f>
        <v>0</v>
      </c>
      <c r="AQ2867" s="7">
        <f>IF(S2867&gt;0,RANK(S2867,(N2867:P2867,Q2867:AE2867)),0)</f>
        <v>0</v>
      </c>
      <c r="AR2867" s="2">
        <f t="shared" si="1061"/>
        <v>6.5266163573322452E-3</v>
      </c>
      <c r="AS2867" s="2">
        <f t="shared" si="1062"/>
        <v>6.1187028349989807E-4</v>
      </c>
      <c r="AT2867" s="2">
        <f t="shared" si="1063"/>
        <v>0</v>
      </c>
      <c r="AU2867" s="2">
        <f t="shared" si="1064"/>
        <v>0</v>
      </c>
      <c r="AW2867" t="s">
        <v>3288</v>
      </c>
      <c r="AX2867" t="s">
        <v>3197</v>
      </c>
      <c r="AY2867">
        <v>27</v>
      </c>
      <c r="BA2867" s="119">
        <v>48</v>
      </c>
      <c r="BB2867" s="121">
        <v>489</v>
      </c>
      <c r="BC2867" s="125">
        <f t="shared" si="1067"/>
        <v>48489</v>
      </c>
      <c r="BE2867" s="7" t="s">
        <v>228</v>
      </c>
      <c r="BS2867" s="1">
        <v>0</v>
      </c>
    </row>
    <row r="2868" spans="1:72" hidden="1" outlineLevel="1">
      <c r="A2868" t="s">
        <v>3450</v>
      </c>
      <c r="B2868" t="s">
        <v>3197</v>
      </c>
      <c r="C2868" s="1">
        <f t="shared" si="1056"/>
        <v>158403</v>
      </c>
      <c r="D2868" s="7">
        <f>IF(N2868&gt;0, RANK(N2868,(N2868:P2868,Q2868:AE2868)),0)</f>
        <v>2</v>
      </c>
      <c r="E2868" s="7">
        <f>IF(O2868&gt;0,RANK(O2868,(N2868:P2868,Q2868:AE2868)),0)</f>
        <v>1</v>
      </c>
      <c r="F2868" s="7">
        <f>IF(P2868&gt;0,RANK(P2868,(N2868:P2868,Q2868:AE2868)),0)</f>
        <v>5</v>
      </c>
      <c r="G2868" s="1">
        <f t="shared" si="1065"/>
        <v>20632</v>
      </c>
      <c r="H2868" s="2">
        <f t="shared" si="1066"/>
        <v>0.13025005839535866</v>
      </c>
      <c r="I2868" s="2"/>
      <c r="J2868" s="2">
        <f t="shared" si="1057"/>
        <v>0.42733407826871966</v>
      </c>
      <c r="K2868" s="2">
        <f t="shared" si="1058"/>
        <v>0.55758413666407836</v>
      </c>
      <c r="L2868" s="2">
        <f t="shared" si="1059"/>
        <v>8.3963056255247689E-4</v>
      </c>
      <c r="M2868" s="2">
        <f t="shared" si="1060"/>
        <v>1.4242154504649558E-2</v>
      </c>
      <c r="N2868" s="66">
        <v>67691</v>
      </c>
      <c r="O2868" s="66">
        <v>88323</v>
      </c>
      <c r="P2868" s="66">
        <v>133</v>
      </c>
      <c r="Q2868" s="66">
        <v>1951</v>
      </c>
      <c r="R2868" s="66">
        <v>21</v>
      </c>
      <c r="S2868" s="66">
        <v>225</v>
      </c>
      <c r="U2868" s="66">
        <v>3</v>
      </c>
      <c r="W2868" s="66">
        <f>IF(Notes!B$31=1,IF(BR2868&gt;0,BR2868-P2868-SUM(R2868:V2868)-SUM(X2868:AL2868),SUM(BS2868:BY2868)),SUM(BS2868:BY2868))</f>
        <v>2</v>
      </c>
      <c r="Y2868" s="66">
        <v>54</v>
      </c>
      <c r="AA2868" s="66">
        <v>0</v>
      </c>
      <c r="AN2868" s="7">
        <f>IF(Q2868&gt;0,RANK(Q2868,(N2868:P2868,Q2868:AE2868)),0)</f>
        <v>3</v>
      </c>
      <c r="AO2868" s="7">
        <f>IF(R2868&gt;0,RANK(R2868,(N2868:P2868,Q2868:AE2868)),0)</f>
        <v>7</v>
      </c>
      <c r="AP2868" s="7">
        <f>IF(T2868&gt;0,RANK(T2868,(N2868:P2868,Q2868:AE2868)),0)</f>
        <v>0</v>
      </c>
      <c r="AQ2868" s="7">
        <f>IF(S2868&gt;0,RANK(S2868,(N2868:P2868,Q2868:AE2868)),0)</f>
        <v>4</v>
      </c>
      <c r="AR2868" s="2">
        <f t="shared" si="1061"/>
        <v>1.23166859213525E-2</v>
      </c>
      <c r="AS2868" s="2">
        <f t="shared" si="1062"/>
        <v>1.3257324671881213E-4</v>
      </c>
      <c r="AT2868" s="2">
        <f t="shared" si="1063"/>
        <v>0</v>
      </c>
      <c r="AU2868" s="2">
        <f t="shared" si="1064"/>
        <v>1.4204276434158444E-3</v>
      </c>
      <c r="AW2868" t="s">
        <v>3450</v>
      </c>
      <c r="AX2868" t="s">
        <v>3197</v>
      </c>
      <c r="AY2868">
        <v>31</v>
      </c>
      <c r="BA2868" s="119">
        <v>48</v>
      </c>
      <c r="BB2868" s="121">
        <v>491</v>
      </c>
      <c r="BC2868" s="125">
        <f t="shared" si="1067"/>
        <v>48491</v>
      </c>
      <c r="BE2868" s="7" t="s">
        <v>228</v>
      </c>
      <c r="BR2868" s="1">
        <v>1201</v>
      </c>
      <c r="BS2868" s="1">
        <v>2</v>
      </c>
    </row>
    <row r="2869" spans="1:72" hidden="1" outlineLevel="1">
      <c r="A2869" t="s">
        <v>3317</v>
      </c>
      <c r="B2869" t="s">
        <v>3197</v>
      </c>
      <c r="C2869" s="1">
        <f t="shared" si="1056"/>
        <v>16366</v>
      </c>
      <c r="D2869" s="7">
        <f>IF(N2869&gt;0, RANK(N2869,(N2869:P2869,Q2869:AE2869)),0)</f>
        <v>2</v>
      </c>
      <c r="E2869" s="7">
        <f>IF(O2869&gt;0,RANK(O2869,(N2869:P2869,Q2869:AE2869)),0)</f>
        <v>1</v>
      </c>
      <c r="F2869" s="7">
        <f>IF(P2869&gt;0,RANK(P2869,(N2869:P2869,Q2869:AE2869)),0)</f>
        <v>6</v>
      </c>
      <c r="G2869" s="1">
        <f t="shared" si="1065"/>
        <v>5542</v>
      </c>
      <c r="H2869" s="2">
        <f t="shared" si="1066"/>
        <v>0.33862886471954051</v>
      </c>
      <c r="I2869" s="2"/>
      <c r="J2869" s="2">
        <f t="shared" si="1057"/>
        <v>0.32763045337895635</v>
      </c>
      <c r="K2869" s="2">
        <f t="shared" si="1058"/>
        <v>0.66625931809849692</v>
      </c>
      <c r="L2869" s="2">
        <f t="shared" si="1059"/>
        <v>1.2220457045093486E-4</v>
      </c>
      <c r="M2869" s="2">
        <f t="shared" si="1060"/>
        <v>5.9880239520957888E-3</v>
      </c>
      <c r="N2869" s="66">
        <v>5362</v>
      </c>
      <c r="O2869" s="66">
        <v>10904</v>
      </c>
      <c r="P2869" s="66">
        <v>2</v>
      </c>
      <c r="Q2869" s="66">
        <v>87</v>
      </c>
      <c r="R2869" s="66">
        <v>3</v>
      </c>
      <c r="S2869" s="66">
        <v>6</v>
      </c>
      <c r="U2869" s="66">
        <v>0</v>
      </c>
      <c r="W2869" s="66">
        <f>IF(Notes!B$31=1,IF(BR2869&gt;0,BR2869-P2869-SUM(R2869:V2869)-SUM(X2869:AL2869),SUM(BS2869:BY2869)),SUM(BS2869:BY2869))</f>
        <v>0</v>
      </c>
      <c r="Y2869" s="66">
        <v>1</v>
      </c>
      <c r="AA2869" s="66">
        <v>1</v>
      </c>
      <c r="AN2869" s="7">
        <f>IF(Q2869&gt;0,RANK(Q2869,(N2869:P2869,Q2869:AE2869)),0)</f>
        <v>3</v>
      </c>
      <c r="AO2869" s="7">
        <f>IF(R2869&gt;0,RANK(R2869,(N2869:P2869,Q2869:AE2869)),0)</f>
        <v>5</v>
      </c>
      <c r="AP2869" s="7">
        <f>IF(T2869&gt;0,RANK(T2869,(N2869:P2869,Q2869:AE2869)),0)</f>
        <v>0</v>
      </c>
      <c r="AQ2869" s="7">
        <f>IF(S2869&gt;0,RANK(S2869,(N2869:P2869,Q2869:AE2869)),0)</f>
        <v>4</v>
      </c>
      <c r="AR2869" s="2">
        <f t="shared" si="1061"/>
        <v>5.3158988146156669E-3</v>
      </c>
      <c r="AS2869" s="2">
        <f t="shared" si="1062"/>
        <v>1.8330685567640229E-4</v>
      </c>
      <c r="AT2869" s="2">
        <f t="shared" si="1063"/>
        <v>0</v>
      </c>
      <c r="AU2869" s="2">
        <f t="shared" si="1064"/>
        <v>3.6661371135280458E-4</v>
      </c>
      <c r="AW2869" t="s">
        <v>3317</v>
      </c>
      <c r="AX2869" t="s">
        <v>3197</v>
      </c>
      <c r="AY2869">
        <v>28</v>
      </c>
      <c r="BA2869" s="119">
        <v>48</v>
      </c>
      <c r="BB2869" s="121">
        <v>493</v>
      </c>
      <c r="BC2869" s="125">
        <f t="shared" si="1067"/>
        <v>48493</v>
      </c>
      <c r="BE2869" s="7" t="s">
        <v>228</v>
      </c>
      <c r="BS2869" s="1">
        <v>0</v>
      </c>
    </row>
    <row r="2870" spans="1:72" hidden="1" outlineLevel="1">
      <c r="A2870" t="s">
        <v>3344</v>
      </c>
      <c r="B2870" t="s">
        <v>3197</v>
      </c>
      <c r="C2870" s="1">
        <f t="shared" si="1056"/>
        <v>2032</v>
      </c>
      <c r="D2870" s="7">
        <f>IF(N2870&gt;0, RANK(N2870,(N2870:P2870,Q2870:AE2870)),0)</f>
        <v>2</v>
      </c>
      <c r="E2870" s="7">
        <f>IF(O2870&gt;0,RANK(O2870,(N2870:P2870,Q2870:AE2870)),0)</f>
        <v>1</v>
      </c>
      <c r="F2870" s="7">
        <f>IF(P2870&gt;0,RANK(P2870,(N2870:P2870,Q2870:AE2870)),0)</f>
        <v>4</v>
      </c>
      <c r="G2870" s="1">
        <f t="shared" si="1065"/>
        <v>1052</v>
      </c>
      <c r="H2870" s="2">
        <f t="shared" si="1066"/>
        <v>0.51771653543307083</v>
      </c>
      <c r="I2870" s="2"/>
      <c r="J2870" s="2">
        <f t="shared" si="1057"/>
        <v>0.23474409448818898</v>
      </c>
      <c r="K2870" s="2">
        <f t="shared" si="1058"/>
        <v>0.75246062992125984</v>
      </c>
      <c r="L2870" s="2">
        <f t="shared" si="1059"/>
        <v>9.8425196850393699E-4</v>
      </c>
      <c r="M2870" s="2">
        <f t="shared" si="1060"/>
        <v>1.1811023622047221E-2</v>
      </c>
      <c r="N2870" s="66">
        <v>477</v>
      </c>
      <c r="O2870" s="66">
        <v>1529</v>
      </c>
      <c r="P2870" s="66">
        <v>2</v>
      </c>
      <c r="Q2870" s="66">
        <v>23</v>
      </c>
      <c r="R2870" s="66">
        <v>0</v>
      </c>
      <c r="S2870" s="66">
        <v>0</v>
      </c>
      <c r="U2870" s="66">
        <v>0</v>
      </c>
      <c r="W2870" s="66">
        <f>IF(Notes!B$31=1,IF(BR2870&gt;0,BR2870-P2870-SUM(R2870:V2870)-SUM(X2870:AL2870),SUM(BS2870:BY2870)),SUM(BS2870:BY2870))</f>
        <v>0</v>
      </c>
      <c r="Y2870" s="66">
        <v>1</v>
      </c>
      <c r="AA2870" s="66">
        <v>0</v>
      </c>
      <c r="AN2870" s="7">
        <f>IF(Q2870&gt;0,RANK(Q2870,(N2870:P2870,Q2870:AE2870)),0)</f>
        <v>3</v>
      </c>
      <c r="AO2870" s="7">
        <f>IF(R2870&gt;0,RANK(R2870,(N2870:P2870,Q2870:AE2870)),0)</f>
        <v>0</v>
      </c>
      <c r="AP2870" s="7">
        <f>IF(T2870&gt;0,RANK(T2870,(N2870:P2870,Q2870:AE2870)),0)</f>
        <v>0</v>
      </c>
      <c r="AQ2870" s="7">
        <f>IF(S2870&gt;0,RANK(S2870,(N2870:P2870,Q2870:AE2870)),0)</f>
        <v>0</v>
      </c>
      <c r="AR2870" s="2">
        <f t="shared" si="1061"/>
        <v>1.1318897637795276E-2</v>
      </c>
      <c r="AS2870" s="2">
        <f t="shared" si="1062"/>
        <v>0</v>
      </c>
      <c r="AT2870" s="2">
        <f t="shared" si="1063"/>
        <v>0</v>
      </c>
      <c r="AU2870" s="2">
        <f t="shared" si="1064"/>
        <v>0</v>
      </c>
      <c r="AW2870" t="s">
        <v>3344</v>
      </c>
      <c r="AX2870" t="s">
        <v>3197</v>
      </c>
      <c r="AY2870">
        <v>11</v>
      </c>
      <c r="BA2870" s="119">
        <v>48</v>
      </c>
      <c r="BB2870" s="121">
        <v>495</v>
      </c>
      <c r="BC2870" s="125">
        <f t="shared" si="1067"/>
        <v>48495</v>
      </c>
      <c r="BE2870" s="7" t="s">
        <v>228</v>
      </c>
      <c r="BS2870" s="1">
        <v>0</v>
      </c>
    </row>
    <row r="2871" spans="1:72" hidden="1" outlineLevel="1">
      <c r="A2871" t="s">
        <v>909</v>
      </c>
      <c r="B2871" t="s">
        <v>3197</v>
      </c>
      <c r="C2871" s="1">
        <f t="shared" si="1056"/>
        <v>20639</v>
      </c>
      <c r="D2871" s="7">
        <f>IF(N2871&gt;0, RANK(N2871,(N2871:P2871,Q2871:AE2871)),0)</f>
        <v>2</v>
      </c>
      <c r="E2871" s="7">
        <f>IF(O2871&gt;0,RANK(O2871,(N2871:P2871,Q2871:AE2871)),0)</f>
        <v>1</v>
      </c>
      <c r="F2871" s="7">
        <f>IF(P2871&gt;0,RANK(P2871,(N2871:P2871,Q2871:AE2871)),0)</f>
        <v>5</v>
      </c>
      <c r="G2871" s="1">
        <f t="shared" si="1065"/>
        <v>11502</v>
      </c>
      <c r="H2871" s="2">
        <f t="shared" si="1066"/>
        <v>0.55729444256020155</v>
      </c>
      <c r="I2871" s="2"/>
      <c r="J2871" s="2">
        <f t="shared" si="1057"/>
        <v>0.21662871263142594</v>
      </c>
      <c r="K2871" s="2">
        <f t="shared" si="1058"/>
        <v>0.77392315519162747</v>
      </c>
      <c r="L2871" s="2">
        <f t="shared" si="1059"/>
        <v>1.1143950772808759E-3</v>
      </c>
      <c r="M2871" s="2">
        <f t="shared" si="1060"/>
        <v>8.3337370996657452E-3</v>
      </c>
      <c r="N2871" s="66">
        <v>4471</v>
      </c>
      <c r="O2871" s="66">
        <v>15973</v>
      </c>
      <c r="P2871" s="66">
        <v>23</v>
      </c>
      <c r="Q2871" s="66">
        <v>145</v>
      </c>
      <c r="R2871" s="66">
        <v>0</v>
      </c>
      <c r="S2871" s="66">
        <v>24</v>
      </c>
      <c r="U2871" s="66">
        <v>1</v>
      </c>
      <c r="W2871" s="66">
        <f>IF(Notes!B$31=1,IF(BR2871&gt;0,BR2871-P2871-SUM(R2871:V2871)-SUM(X2871:AL2871),SUM(BS2871:BY2871)),SUM(BS2871:BY2871))</f>
        <v>0</v>
      </c>
      <c r="Y2871" s="66">
        <v>2</v>
      </c>
      <c r="AA2871" s="66">
        <v>0</v>
      </c>
      <c r="AN2871" s="7">
        <f>IF(Q2871&gt;0,RANK(Q2871,(N2871:P2871,Q2871:AE2871)),0)</f>
        <v>3</v>
      </c>
      <c r="AO2871" s="7">
        <f>IF(R2871&gt;0,RANK(R2871,(N2871:P2871,Q2871:AE2871)),0)</f>
        <v>0</v>
      </c>
      <c r="AP2871" s="7">
        <f>IF(T2871&gt;0,RANK(T2871,(N2871:P2871,Q2871:AE2871)),0)</f>
        <v>0</v>
      </c>
      <c r="AQ2871" s="7">
        <f>IF(S2871&gt;0,RANK(S2871,(N2871:P2871,Q2871:AE2871)),0)</f>
        <v>4</v>
      </c>
      <c r="AR2871" s="2">
        <f t="shared" si="1061"/>
        <v>7.0255341828576968E-3</v>
      </c>
      <c r="AS2871" s="2">
        <f t="shared" si="1062"/>
        <v>0</v>
      </c>
      <c r="AT2871" s="2">
        <f t="shared" si="1063"/>
        <v>0</v>
      </c>
      <c r="AU2871" s="2">
        <f t="shared" si="1064"/>
        <v>1.1628470371626532E-3</v>
      </c>
      <c r="AW2871" t="s">
        <v>909</v>
      </c>
      <c r="AX2871" t="s">
        <v>3197</v>
      </c>
      <c r="AY2871">
        <v>12</v>
      </c>
      <c r="BA2871" s="119">
        <v>48</v>
      </c>
      <c r="BB2871" s="121">
        <v>497</v>
      </c>
      <c r="BC2871" s="125">
        <f t="shared" si="1067"/>
        <v>48497</v>
      </c>
      <c r="BE2871" s="7" t="s">
        <v>228</v>
      </c>
      <c r="BS2871" s="1">
        <v>0</v>
      </c>
    </row>
    <row r="2872" spans="1:72" hidden="1" outlineLevel="1">
      <c r="A2872" t="s">
        <v>2365</v>
      </c>
      <c r="B2872" t="s">
        <v>3197</v>
      </c>
      <c r="C2872" s="1">
        <f t="shared" si="1056"/>
        <v>17784</v>
      </c>
      <c r="D2872" s="7">
        <f>IF(N2872&gt;0, RANK(N2872,(N2872:P2872,Q2872:AE2872)),0)</f>
        <v>2</v>
      </c>
      <c r="E2872" s="7">
        <f>IF(O2872&gt;0,RANK(O2872,(N2872:P2872,Q2872:AE2872)),0)</f>
        <v>1</v>
      </c>
      <c r="F2872" s="7">
        <f>IF(P2872&gt;0,RANK(P2872,(N2872:P2872,Q2872:AE2872)),0)</f>
        <v>5</v>
      </c>
      <c r="G2872" s="1">
        <f t="shared" si="1065"/>
        <v>9648</v>
      </c>
      <c r="H2872" s="2">
        <f t="shared" si="1066"/>
        <v>0.54251012145748989</v>
      </c>
      <c r="I2872" s="2"/>
      <c r="J2872" s="2">
        <f t="shared" si="1057"/>
        <v>0.22548358074673863</v>
      </c>
      <c r="K2872" s="2">
        <f t="shared" si="1058"/>
        <v>0.76799370220422847</v>
      </c>
      <c r="L2872" s="2">
        <f t="shared" si="1059"/>
        <v>5.0607287449392713E-4</v>
      </c>
      <c r="M2872" s="2">
        <f t="shared" si="1060"/>
        <v>6.0166441745390289E-3</v>
      </c>
      <c r="N2872" s="66">
        <v>4010</v>
      </c>
      <c r="O2872" s="66">
        <v>13658</v>
      </c>
      <c r="P2872" s="66">
        <v>9</v>
      </c>
      <c r="Q2872" s="66">
        <v>92</v>
      </c>
      <c r="R2872" s="66">
        <v>0</v>
      </c>
      <c r="S2872" s="66">
        <v>13</v>
      </c>
      <c r="U2872" s="66">
        <v>0</v>
      </c>
      <c r="W2872" s="66">
        <f>IF(Notes!B$31=1,IF(BR2872&gt;0,BR2872-P2872-SUM(R2872:V2872)-SUM(X2872:AL2872),SUM(BS2872:BY2872)),SUM(BS2872:BY2872))</f>
        <v>0</v>
      </c>
      <c r="Y2872" s="66">
        <v>2</v>
      </c>
      <c r="AA2872" s="66">
        <v>0</v>
      </c>
      <c r="AN2872" s="7">
        <f>IF(Q2872&gt;0,RANK(Q2872,(N2872:P2872,Q2872:AE2872)),0)</f>
        <v>3</v>
      </c>
      <c r="AO2872" s="7">
        <f>IF(R2872&gt;0,RANK(R2872,(N2872:P2872,Q2872:AE2872)),0)</f>
        <v>0</v>
      </c>
      <c r="AP2872" s="7">
        <f>IF(T2872&gt;0,RANK(T2872,(N2872:P2872,Q2872:AE2872)),0)</f>
        <v>0</v>
      </c>
      <c r="AQ2872" s="7">
        <f>IF(S2872&gt;0,RANK(S2872,(N2872:P2872,Q2872:AE2872)),0)</f>
        <v>4</v>
      </c>
      <c r="AR2872" s="2">
        <f t="shared" si="1061"/>
        <v>5.1731893837156998E-3</v>
      </c>
      <c r="AS2872" s="2">
        <f t="shared" si="1062"/>
        <v>0</v>
      </c>
      <c r="AT2872" s="2">
        <f t="shared" si="1063"/>
        <v>0</v>
      </c>
      <c r="AU2872" s="2">
        <f t="shared" si="1064"/>
        <v>7.3099415204678359E-4</v>
      </c>
      <c r="AW2872" t="s">
        <v>2365</v>
      </c>
      <c r="AX2872" t="s">
        <v>3197</v>
      </c>
      <c r="AY2872">
        <v>5</v>
      </c>
      <c r="BA2872" s="119">
        <v>48</v>
      </c>
      <c r="BB2872" s="121">
        <v>499</v>
      </c>
      <c r="BC2872" s="125">
        <f t="shared" si="1067"/>
        <v>48499</v>
      </c>
      <c r="BE2872" s="7" t="s">
        <v>228</v>
      </c>
      <c r="BS2872" s="1">
        <v>0</v>
      </c>
    </row>
    <row r="2873" spans="1:72" hidden="1" outlineLevel="1">
      <c r="A2873" t="s">
        <v>3345</v>
      </c>
      <c r="B2873" t="s">
        <v>3197</v>
      </c>
      <c r="C2873" s="1">
        <f t="shared" si="1056"/>
        <v>2458</v>
      </c>
      <c r="D2873" s="7">
        <f>IF(N2873&gt;0, RANK(N2873,(N2873:P2873,Q2873:AE2873)),0)</f>
        <v>2</v>
      </c>
      <c r="E2873" s="7">
        <f>IF(O2873&gt;0,RANK(O2873,(N2873:P2873,Q2873:AE2873)),0)</f>
        <v>1</v>
      </c>
      <c r="F2873" s="7">
        <f>IF(P2873&gt;0,RANK(P2873,(N2873:P2873,Q2873:AE2873)),0)</f>
        <v>5</v>
      </c>
      <c r="G2873" s="1">
        <f t="shared" si="1065"/>
        <v>1539</v>
      </c>
      <c r="H2873" s="2">
        <f t="shared" si="1066"/>
        <v>0.62611879576891782</v>
      </c>
      <c r="I2873" s="2"/>
      <c r="J2873" s="2">
        <f t="shared" si="1057"/>
        <v>0.18307567127746135</v>
      </c>
      <c r="K2873" s="2">
        <f t="shared" si="1058"/>
        <v>0.80919446704637921</v>
      </c>
      <c r="L2873" s="2">
        <f t="shared" si="1059"/>
        <v>4.0683482506102521E-4</v>
      </c>
      <c r="M2873" s="2">
        <f t="shared" si="1060"/>
        <v>7.3230268510983852E-3</v>
      </c>
      <c r="N2873" s="66">
        <v>450</v>
      </c>
      <c r="O2873" s="66">
        <v>1989</v>
      </c>
      <c r="P2873" s="66">
        <v>1</v>
      </c>
      <c r="Q2873" s="66">
        <v>15</v>
      </c>
      <c r="R2873" s="66">
        <v>0</v>
      </c>
      <c r="S2873" s="66">
        <v>2</v>
      </c>
      <c r="U2873" s="66">
        <v>0</v>
      </c>
      <c r="W2873" s="66">
        <f>IF(Notes!B$31=1,IF(BR2873&gt;0,BR2873-P2873-SUM(R2873:V2873)-SUM(X2873:AL2873),SUM(BS2873:BY2873)),SUM(BS2873:BY2873))</f>
        <v>0</v>
      </c>
      <c r="Y2873" s="66">
        <v>1</v>
      </c>
      <c r="AA2873" s="66">
        <v>0</v>
      </c>
      <c r="AN2873" s="7">
        <f>IF(Q2873&gt;0,RANK(Q2873,(N2873:P2873,Q2873:AE2873)),0)</f>
        <v>3</v>
      </c>
      <c r="AO2873" s="7">
        <f>IF(R2873&gt;0,RANK(R2873,(N2873:P2873,Q2873:AE2873)),0)</f>
        <v>0</v>
      </c>
      <c r="AP2873" s="7">
        <f>IF(T2873&gt;0,RANK(T2873,(N2873:P2873,Q2873:AE2873)),0)</f>
        <v>0</v>
      </c>
      <c r="AQ2873" s="7">
        <f>IF(S2873&gt;0,RANK(S2873,(N2873:P2873,Q2873:AE2873)),0)</f>
        <v>4</v>
      </c>
      <c r="AR2873" s="2">
        <f t="shared" si="1061"/>
        <v>6.1025223759153787E-3</v>
      </c>
      <c r="AS2873" s="2">
        <f t="shared" si="1062"/>
        <v>0</v>
      </c>
      <c r="AT2873" s="2">
        <f t="shared" si="1063"/>
        <v>0</v>
      </c>
      <c r="AU2873" s="2">
        <f t="shared" si="1064"/>
        <v>8.1366965012205042E-4</v>
      </c>
      <c r="AW2873" t="s">
        <v>3345</v>
      </c>
      <c r="AX2873" t="s">
        <v>3197</v>
      </c>
      <c r="AY2873">
        <v>19</v>
      </c>
      <c r="BA2873" s="119">
        <v>48</v>
      </c>
      <c r="BB2873" s="121">
        <v>501</v>
      </c>
      <c r="BC2873" s="125">
        <f t="shared" si="1067"/>
        <v>48501</v>
      </c>
      <c r="BE2873" s="7" t="s">
        <v>228</v>
      </c>
      <c r="BS2873" s="1">
        <v>0</v>
      </c>
    </row>
    <row r="2874" spans="1:72" hidden="1" outlineLevel="1">
      <c r="A2874" t="s">
        <v>1766</v>
      </c>
      <c r="B2874" t="s">
        <v>3197</v>
      </c>
      <c r="C2874" s="1">
        <f t="shared" si="1056"/>
        <v>7305</v>
      </c>
      <c r="D2874" s="7">
        <f>IF(N2874&gt;0, RANK(N2874,(N2874:P2874,Q2874:AE2874)),0)</f>
        <v>2</v>
      </c>
      <c r="E2874" s="7">
        <f>IF(O2874&gt;0,RANK(O2874,(N2874:P2874,Q2874:AE2874)),0)</f>
        <v>1</v>
      </c>
      <c r="F2874" s="7">
        <f>IF(P2874&gt;0,RANK(P2874,(N2874:P2874,Q2874:AE2874)),0)</f>
        <v>0</v>
      </c>
      <c r="G2874" s="1">
        <f t="shared" si="1065"/>
        <v>4639</v>
      </c>
      <c r="H2874" s="2">
        <f t="shared" si="1066"/>
        <v>0.63504449007529085</v>
      </c>
      <c r="I2874" s="2"/>
      <c r="J2874" s="2">
        <f t="shared" si="1057"/>
        <v>0.17837097878165639</v>
      </c>
      <c r="K2874" s="2">
        <f t="shared" si="1058"/>
        <v>0.81341546885694727</v>
      </c>
      <c r="L2874" s="2">
        <f t="shared" si="1059"/>
        <v>0</v>
      </c>
      <c r="M2874" s="2">
        <f t="shared" si="1060"/>
        <v>8.2135523613963146E-3</v>
      </c>
      <c r="N2874" s="66">
        <v>1303</v>
      </c>
      <c r="O2874" s="66">
        <v>5942</v>
      </c>
      <c r="P2874" s="66">
        <v>0</v>
      </c>
      <c r="Q2874" s="66">
        <v>57</v>
      </c>
      <c r="R2874" s="66">
        <v>0</v>
      </c>
      <c r="S2874" s="66">
        <v>2</v>
      </c>
      <c r="U2874" s="66">
        <v>0</v>
      </c>
      <c r="W2874" s="66">
        <f>IF(Notes!B$31=1,IF(BR2874&gt;0,BR2874-P2874-SUM(R2874:V2874)-SUM(X2874:AL2874),SUM(BS2874:BY2874)),SUM(BS2874:BY2874))</f>
        <v>0</v>
      </c>
      <c r="Y2874" s="66">
        <v>1</v>
      </c>
      <c r="AA2874" s="66">
        <v>0</v>
      </c>
      <c r="AN2874" s="7">
        <f>IF(Q2874&gt;0,RANK(Q2874,(N2874:P2874,Q2874:AE2874)),0)</f>
        <v>3</v>
      </c>
      <c r="AO2874" s="7">
        <f>IF(R2874&gt;0,RANK(R2874,(N2874:P2874,Q2874:AE2874)),0)</f>
        <v>0</v>
      </c>
      <c r="AP2874" s="7">
        <f>IF(T2874&gt;0,RANK(T2874,(N2874:P2874,Q2874:AE2874)),0)</f>
        <v>0</v>
      </c>
      <c r="AQ2874" s="7">
        <f>IF(S2874&gt;0,RANK(S2874,(N2874:P2874,Q2874:AE2874)),0)</f>
        <v>4</v>
      </c>
      <c r="AR2874" s="2">
        <f t="shared" si="1061"/>
        <v>7.8028747433264885E-3</v>
      </c>
      <c r="AS2874" s="2">
        <f t="shared" si="1062"/>
        <v>0</v>
      </c>
      <c r="AT2874" s="2">
        <f t="shared" si="1063"/>
        <v>0</v>
      </c>
      <c r="AU2874" s="2">
        <f t="shared" si="1064"/>
        <v>2.7378507871321013E-4</v>
      </c>
      <c r="AW2874" t="s">
        <v>1766</v>
      </c>
      <c r="AX2874" t="s">
        <v>3197</v>
      </c>
      <c r="AY2874">
        <v>19</v>
      </c>
      <c r="BA2874" s="119">
        <v>48</v>
      </c>
      <c r="BB2874" s="121">
        <v>503</v>
      </c>
      <c r="BC2874" s="125">
        <f t="shared" si="1067"/>
        <v>48503</v>
      </c>
      <c r="BE2874" s="7" t="s">
        <v>228</v>
      </c>
      <c r="BS2874" s="1">
        <v>0</v>
      </c>
    </row>
    <row r="2875" spans="1:72" hidden="1" outlineLevel="1">
      <c r="A2875" t="s">
        <v>588</v>
      </c>
      <c r="B2875" t="s">
        <v>3197</v>
      </c>
      <c r="C2875" s="1">
        <f t="shared" si="1056"/>
        <v>2866</v>
      </c>
      <c r="D2875" s="7">
        <f>IF(N2875&gt;0, RANK(N2875,(N2875:P2875,Q2875:AE2875)),0)</f>
        <v>1</v>
      </c>
      <c r="E2875" s="7">
        <f>IF(O2875&gt;0,RANK(O2875,(N2875:P2875,Q2875:AE2875)),0)</f>
        <v>2</v>
      </c>
      <c r="F2875" s="7">
        <f>IF(P2875&gt;0,RANK(P2875,(N2875:P2875,Q2875:AE2875)),0)</f>
        <v>0</v>
      </c>
      <c r="G2875" s="1">
        <f t="shared" si="1065"/>
        <v>1020</v>
      </c>
      <c r="H2875" s="2">
        <f t="shared" si="1066"/>
        <v>0.35589672016748081</v>
      </c>
      <c r="I2875" s="2"/>
      <c r="J2875" s="2">
        <f t="shared" si="1057"/>
        <v>0.67655268667131896</v>
      </c>
      <c r="K2875" s="2">
        <f t="shared" si="1058"/>
        <v>0.3206559665038381</v>
      </c>
      <c r="L2875" s="2">
        <f t="shared" si="1059"/>
        <v>0</v>
      </c>
      <c r="M2875" s="2">
        <f t="shared" si="1060"/>
        <v>2.7913468248429441E-3</v>
      </c>
      <c r="N2875" s="66">
        <v>1939</v>
      </c>
      <c r="O2875" s="66">
        <v>919</v>
      </c>
      <c r="P2875" s="66">
        <v>0</v>
      </c>
      <c r="Q2875" s="66">
        <v>8</v>
      </c>
      <c r="R2875" s="66">
        <v>0</v>
      </c>
      <c r="S2875" s="66">
        <v>0</v>
      </c>
      <c r="U2875" s="66">
        <v>0</v>
      </c>
      <c r="W2875" s="66">
        <f>IF(Notes!B$31=1,IF(BR2875&gt;0,BR2875-P2875-SUM(R2875:V2875)-SUM(X2875:AL2875),SUM(BS2875:BY2875)),SUM(BS2875:BY2875))</f>
        <v>0</v>
      </c>
      <c r="Y2875" s="66">
        <v>0</v>
      </c>
      <c r="AA2875" s="66">
        <v>0</v>
      </c>
      <c r="AN2875" s="7">
        <f>IF(Q2875&gt;0,RANK(Q2875,(N2875:P2875,Q2875:AE2875)),0)</f>
        <v>3</v>
      </c>
      <c r="AO2875" s="7">
        <f>IF(R2875&gt;0,RANK(R2875,(N2875:P2875,Q2875:AE2875)),0)</f>
        <v>0</v>
      </c>
      <c r="AP2875" s="7">
        <f>IF(T2875&gt;0,RANK(T2875,(N2875:P2875,Q2875:AE2875)),0)</f>
        <v>0</v>
      </c>
      <c r="AQ2875" s="7">
        <f>IF(S2875&gt;0,RANK(S2875,(N2875:P2875,Q2875:AE2875)),0)</f>
        <v>0</v>
      </c>
      <c r="AR2875" s="2">
        <f t="shared" si="1061"/>
        <v>2.7913468248429866E-3</v>
      </c>
      <c r="AS2875" s="2">
        <f t="shared" si="1062"/>
        <v>0</v>
      </c>
      <c r="AT2875" s="2">
        <f t="shared" si="1063"/>
        <v>0</v>
      </c>
      <c r="AU2875" s="2">
        <f t="shared" si="1064"/>
        <v>0</v>
      </c>
      <c r="AW2875" t="s">
        <v>588</v>
      </c>
      <c r="AX2875" t="s">
        <v>3197</v>
      </c>
      <c r="AY2875">
        <v>28</v>
      </c>
      <c r="BA2875" s="119">
        <v>48</v>
      </c>
      <c r="BB2875" s="121">
        <v>505</v>
      </c>
      <c r="BC2875" s="125">
        <f t="shared" si="1067"/>
        <v>48505</v>
      </c>
      <c r="BE2875" s="7" t="s">
        <v>228</v>
      </c>
      <c r="BS2875" s="1">
        <v>0</v>
      </c>
    </row>
    <row r="2876" spans="1:72" hidden="1" outlineLevel="1">
      <c r="A2876" t="s">
        <v>1312</v>
      </c>
      <c r="B2876" t="s">
        <v>3197</v>
      </c>
      <c r="C2876" s="1">
        <f t="shared" si="1056"/>
        <v>3876</v>
      </c>
      <c r="D2876" s="7">
        <f>IF(N2876&gt;0, RANK(N2876,(N2876:P2876,Q2876:AE2876)),0)</f>
        <v>1</v>
      </c>
      <c r="E2876" s="7">
        <f>IF(O2876&gt;0,RANK(O2876,(N2876:P2876,Q2876:AE2876)),0)</f>
        <v>2</v>
      </c>
      <c r="F2876" s="7">
        <f>IF(P2876&gt;0,RANK(P2876,(N2876:P2876,Q2876:AE2876)),0)</f>
        <v>0</v>
      </c>
      <c r="G2876" s="1">
        <f t="shared" si="1065"/>
        <v>2667</v>
      </c>
      <c r="H2876" s="2">
        <f t="shared" si="1066"/>
        <v>0.6880804953560371</v>
      </c>
      <c r="I2876" s="2"/>
      <c r="J2876" s="2">
        <f t="shared" si="1057"/>
        <v>0.84184726522187825</v>
      </c>
      <c r="K2876" s="2">
        <f t="shared" si="1058"/>
        <v>0.15376676986584106</v>
      </c>
      <c r="L2876" s="2">
        <f t="shared" si="1059"/>
        <v>0</v>
      </c>
      <c r="M2876" s="2">
        <f t="shared" si="1060"/>
        <v>4.3859649122806876E-3</v>
      </c>
      <c r="N2876" s="66">
        <v>3263</v>
      </c>
      <c r="O2876" s="66">
        <v>596</v>
      </c>
      <c r="P2876" s="66">
        <v>0</v>
      </c>
      <c r="Q2876" s="66">
        <v>17</v>
      </c>
      <c r="R2876" s="66">
        <v>0</v>
      </c>
      <c r="S2876" s="66">
        <v>0</v>
      </c>
      <c r="U2876" s="66">
        <v>0</v>
      </c>
      <c r="W2876" s="66">
        <f>IF(Notes!B$31=1,IF(BR2876&gt;0,BR2876-P2876-SUM(R2876:V2876)-SUM(X2876:AL2876),SUM(BS2876:BY2876)),SUM(BS2876:BY2876))</f>
        <v>0</v>
      </c>
      <c r="Y2876" s="66">
        <v>0</v>
      </c>
      <c r="AA2876" s="66">
        <v>0</v>
      </c>
      <c r="AN2876" s="7">
        <f>IF(Q2876&gt;0,RANK(Q2876,(N2876:P2876,Q2876:AE2876)),0)</f>
        <v>3</v>
      </c>
      <c r="AO2876" s="7">
        <f>IF(R2876&gt;0,RANK(R2876,(N2876:P2876,Q2876:AE2876)),0)</f>
        <v>0</v>
      </c>
      <c r="AP2876" s="7">
        <f>IF(T2876&gt;0,RANK(T2876,(N2876:P2876,Q2876:AE2876)),0)</f>
        <v>0</v>
      </c>
      <c r="AQ2876" s="7">
        <f>IF(S2876&gt;0,RANK(S2876,(N2876:P2876,Q2876:AE2876)),0)</f>
        <v>0</v>
      </c>
      <c r="AR2876" s="2">
        <f t="shared" si="1061"/>
        <v>4.3859649122807015E-3</v>
      </c>
      <c r="AS2876" s="2">
        <f t="shared" si="1062"/>
        <v>0</v>
      </c>
      <c r="AT2876" s="2">
        <f t="shared" si="1063"/>
        <v>0</v>
      </c>
      <c r="AU2876" s="2">
        <f t="shared" si="1064"/>
        <v>0</v>
      </c>
      <c r="AW2876" t="s">
        <v>1312</v>
      </c>
      <c r="AX2876" t="s">
        <v>3197</v>
      </c>
      <c r="AY2876">
        <v>23</v>
      </c>
      <c r="BA2876" s="119">
        <v>48</v>
      </c>
      <c r="BB2876" s="121">
        <v>507</v>
      </c>
      <c r="BC2876" s="125">
        <f t="shared" si="1067"/>
        <v>48507</v>
      </c>
      <c r="BE2876" s="7" t="s">
        <v>228</v>
      </c>
      <c r="BS2876" s="1">
        <v>0</v>
      </c>
    </row>
    <row r="2877" spans="1:72" collapsed="1">
      <c r="A2877" t="s">
        <v>3088</v>
      </c>
      <c r="B2877" t="s">
        <v>2781</v>
      </c>
      <c r="C2877" s="1">
        <f t="shared" si="1056"/>
        <v>8077795</v>
      </c>
      <c r="D2877" s="7">
        <f>IF(N2877&gt;0, RANK(N2877,(N2877:P2877,Q2877:AE2877)),0)</f>
        <v>2</v>
      </c>
      <c r="E2877" s="7">
        <f>IF(O2877&gt;0,RANK(O2877,(N2877:P2877,Q2877:AE2877)),0)</f>
        <v>1</v>
      </c>
      <c r="F2877" s="7">
        <f>IF(P2877&gt;0,RANK(P2877,(N2877:P2877,Q2877:AE2877)),0)</f>
        <v>4</v>
      </c>
      <c r="G2877" s="1">
        <f t="shared" si="1065"/>
        <v>950695</v>
      </c>
      <c r="H2877" s="2">
        <f t="shared" si="1066"/>
        <v>0.11769239006436781</v>
      </c>
      <c r="I2877" s="2"/>
      <c r="J2877" s="2">
        <f t="shared" si="1057"/>
        <v>0.43683121445889628</v>
      </c>
      <c r="K2877" s="2">
        <f t="shared" si="1058"/>
        <v>0.5545236045232641</v>
      </c>
      <c r="L2877" s="2">
        <f t="shared" si="1059"/>
        <v>7.1195171454586307E-4</v>
      </c>
      <c r="M2877" s="2">
        <f t="shared" si="1060"/>
        <v>7.9332293032937581E-3</v>
      </c>
      <c r="N2877" s="66">
        <f t="shared" ref="N2877:U2877" si="1068">SUM(N2623:N2876)</f>
        <v>3528633</v>
      </c>
      <c r="O2877" s="66">
        <f t="shared" si="1068"/>
        <v>4479328</v>
      </c>
      <c r="P2877" s="66">
        <f t="shared" si="1068"/>
        <v>5751</v>
      </c>
      <c r="Q2877" s="66">
        <f t="shared" si="1068"/>
        <v>56116</v>
      </c>
      <c r="R2877" s="66">
        <f t="shared" si="1068"/>
        <v>909</v>
      </c>
      <c r="S2877" s="66">
        <f t="shared" si="1068"/>
        <v>5708</v>
      </c>
      <c r="U2877" s="66">
        <f t="shared" si="1068"/>
        <v>135</v>
      </c>
      <c r="W2877" s="66">
        <f t="shared" ref="W2877" si="1069">SUM(W2623:W2876)</f>
        <v>216</v>
      </c>
      <c r="Y2877" s="66">
        <f>SUM(Y2623:Y2876)</f>
        <v>895</v>
      </c>
      <c r="AA2877" s="66">
        <f>SUM(AA2623:AA2876)</f>
        <v>104</v>
      </c>
      <c r="AL2877" s="66">
        <f>SUM(AL2623:AL2876)</f>
        <v>0</v>
      </c>
      <c r="AN2877" s="7">
        <f>IF(Q2877&gt;0,RANK(Q2877,(N2877:P2877,Q2877:AE2877)),0)</f>
        <v>3</v>
      </c>
      <c r="AO2877" s="7">
        <f>IF(R2877&gt;0,RANK(R2877,(N2877:P2877,Q2877:AE2877)),0)</f>
        <v>6</v>
      </c>
      <c r="AP2877" s="7">
        <f>IF(T2877&gt;0,RANK(T2877,(N2877:P2877,Q2877:AE2877)),0)</f>
        <v>0</v>
      </c>
      <c r="AQ2877" s="7">
        <f>IF(S2877&gt;0,RANK(S2877,(N2877:P2877,Q2877:AE2877)),0)</f>
        <v>5</v>
      </c>
      <c r="AR2877" s="2">
        <f t="shared" si="1061"/>
        <v>6.9469452988098852E-3</v>
      </c>
      <c r="AS2877" s="2">
        <f t="shared" si="1062"/>
        <v>1.1253070918487037E-4</v>
      </c>
      <c r="AT2877" s="2">
        <f t="shared" si="1063"/>
        <v>0</v>
      </c>
      <c r="AU2877" s="2">
        <f t="shared" si="1064"/>
        <v>7.0662847967793187E-4</v>
      </c>
      <c r="AW2877" t="s">
        <v>3088</v>
      </c>
      <c r="AX2877" t="s">
        <v>2781</v>
      </c>
      <c r="BA2877" s="119">
        <v>48</v>
      </c>
      <c r="BB2877" s="121"/>
      <c r="BC2877" s="119">
        <v>48</v>
      </c>
      <c r="BE2877" s="7" t="s">
        <v>3272</v>
      </c>
      <c r="BR2877" s="1">
        <f>SUM(BR2623:BR2876)</f>
        <v>16090</v>
      </c>
      <c r="BS2877" s="1">
        <f>SUM(BS2623:BS2876)</f>
        <v>216</v>
      </c>
    </row>
    <row r="2878" spans="1:72">
      <c r="C2878" s="1"/>
      <c r="E2878" s="7"/>
      <c r="F2878" s="7"/>
      <c r="I2878" s="2"/>
      <c r="AN2878" s="7"/>
      <c r="AO2878" s="7"/>
      <c r="AP2878" s="7"/>
      <c r="AQ2878" s="7"/>
      <c r="BA2878" s="119"/>
      <c r="BB2878" s="121"/>
      <c r="BC2878" s="125"/>
      <c r="BS2878" s="1" t="s">
        <v>80</v>
      </c>
      <c r="BT2878" s="1" t="s">
        <v>81</v>
      </c>
    </row>
    <row r="2879" spans="1:72" hidden="1" outlineLevel="1">
      <c r="A2879" t="s">
        <v>1629</v>
      </c>
      <c r="B2879" t="s">
        <v>2795</v>
      </c>
      <c r="C2879" s="1">
        <f t="shared" ref="C2879:C2908" si="1070">SUM(N2879:AL2879)</f>
        <v>2509</v>
      </c>
      <c r="D2879" s="7">
        <f>IF(N2879&gt;0, RANK(N2879,(N2879:P2879,Q2879:AE2879)),0)</f>
        <v>2</v>
      </c>
      <c r="E2879" s="7">
        <f>IF(O2879&gt;0,RANK(O2879,(N2879:P2879,Q2879:AE2879)),0)</f>
        <v>1</v>
      </c>
      <c r="F2879" s="7">
        <f>IF(P2879&gt;0,RANK(P2879,(N2879:P2879,Q2879:AE2879)),0)</f>
        <v>4</v>
      </c>
      <c r="G2879" s="1">
        <f t="shared" si="1065"/>
        <v>1360</v>
      </c>
      <c r="H2879" s="2">
        <f t="shared" si="1066"/>
        <v>0.54204862495017936</v>
      </c>
      <c r="I2879" s="2"/>
      <c r="J2879" s="2">
        <f t="shared" ref="J2879:J2908" si="1071">IF($C2879=0,"-",N2879/$C2879)</f>
        <v>0.21602231964926266</v>
      </c>
      <c r="K2879" s="2">
        <f t="shared" ref="K2879:K2908" si="1072">IF($C2879=0,"-",O2879/$C2879)</f>
        <v>0.75807094459944202</v>
      </c>
      <c r="L2879" s="2">
        <f t="shared" ref="L2879:L2908" si="1073">IF($C2879=0,"-",P2879/$C2879)</f>
        <v>8.3698684734954173E-3</v>
      </c>
      <c r="M2879" s="2">
        <f t="shared" ref="M2879:M2908" si="1074">IF(C2879=0,"-",(1-J2879-K2879-L2879))</f>
        <v>1.7536867277799899E-2</v>
      </c>
      <c r="N2879" s="66">
        <v>542</v>
      </c>
      <c r="O2879" s="66">
        <v>1902</v>
      </c>
      <c r="P2879" s="66">
        <v>21</v>
      </c>
      <c r="Q2879" s="66">
        <v>12</v>
      </c>
      <c r="R2879" s="66">
        <v>2</v>
      </c>
      <c r="S2879" s="66">
        <v>30</v>
      </c>
      <c r="V2879" s="66">
        <v>0</v>
      </c>
      <c r="W2879" s="66">
        <f>IF(Notes!B$31=1,IF(BR2879&gt;0,BR2879-T2879-U2879-SUM(X2879:AL2879),SUM(BS2879:BY2879)),SUM(BS2879:BY2879))</f>
        <v>0</v>
      </c>
      <c r="X2879" s="66">
        <v>0</v>
      </c>
      <c r="Y2879" s="66">
        <v>0</v>
      </c>
      <c r="AA2879" s="66">
        <v>0</v>
      </c>
      <c r="AN2879" s="7">
        <f>IF(Q2879&gt;0,RANK(Q2879,(N2879:P2879,Q2879:AE2879)),0)</f>
        <v>5</v>
      </c>
      <c r="AO2879" s="7">
        <f>IF(R2879&gt;0,RANK(R2879,(N2879:P2879,Q2879:AE2879)),0)</f>
        <v>6</v>
      </c>
      <c r="AP2879" s="7">
        <f>IF(T2879&gt;0,RANK(T2879,(N2879:P2879,Q2879:AE2879)),0)</f>
        <v>0</v>
      </c>
      <c r="AQ2879" s="7">
        <f>IF(S2879&gt;0,RANK(S2879,(N2879:P2879,Q2879:AE2879)),0)</f>
        <v>3</v>
      </c>
      <c r="AR2879" s="2">
        <f t="shared" ref="AR2879:AR2908" si="1075">IF($C2879=0,"-",Q2879/$C2879)</f>
        <v>4.7827819848545233E-3</v>
      </c>
      <c r="AS2879" s="2">
        <f t="shared" ref="AS2879:AS2908" si="1076">IF($C2879=0,"-",R2879/$C2879)</f>
        <v>7.9713033080908732E-4</v>
      </c>
      <c r="AT2879" s="2">
        <f t="shared" ref="AT2879:AT2908" si="1077">IF($C2879=0,"-",T2879/$C2879)</f>
        <v>0</v>
      </c>
      <c r="AU2879" s="2">
        <f t="shared" ref="AU2879:AU2908" si="1078">IF($C2879=0,"-",S2879/$C2879)</f>
        <v>1.1956954962136309E-2</v>
      </c>
      <c r="AW2879" t="s">
        <v>1629</v>
      </c>
      <c r="AX2879" t="s">
        <v>2795</v>
      </c>
      <c r="AY2879">
        <v>3</v>
      </c>
      <c r="BA2879" s="119">
        <v>49</v>
      </c>
      <c r="BB2879" s="121">
        <v>1</v>
      </c>
      <c r="BC2879" s="125">
        <f t="shared" si="1067"/>
        <v>49001</v>
      </c>
      <c r="BE2879" s="7" t="s">
        <v>228</v>
      </c>
      <c r="BR2879" s="1">
        <v>9</v>
      </c>
      <c r="BS2879" s="1">
        <v>0</v>
      </c>
      <c r="BT2879" s="1">
        <v>0</v>
      </c>
    </row>
    <row r="2880" spans="1:72" hidden="1" outlineLevel="1">
      <c r="A2880" t="s">
        <v>3094</v>
      </c>
      <c r="B2880" t="s">
        <v>2795</v>
      </c>
      <c r="C2880" s="1">
        <f t="shared" si="1070"/>
        <v>19058</v>
      </c>
      <c r="D2880" s="7">
        <f>IF(N2880&gt;0, RANK(N2880,(N2880:P2880,Q2880:AE2880)),0)</f>
        <v>2</v>
      </c>
      <c r="E2880" s="7">
        <f>IF(O2880&gt;0,RANK(O2880,(N2880:P2880,Q2880:AE2880)),0)</f>
        <v>1</v>
      </c>
      <c r="F2880" s="7">
        <f>IF(P2880&gt;0,RANK(P2880,(N2880:P2880,Q2880:AE2880)),0)</f>
        <v>4</v>
      </c>
      <c r="G2880" s="1">
        <f t="shared" si="1065"/>
        <v>11917</v>
      </c>
      <c r="H2880" s="2">
        <f t="shared" si="1066"/>
        <v>0.62530171056774053</v>
      </c>
      <c r="I2880" s="2"/>
      <c r="J2880" s="2">
        <f t="shared" si="1071"/>
        <v>0.17373281561548956</v>
      </c>
      <c r="K2880" s="2">
        <f t="shared" si="1072"/>
        <v>0.79903452618323012</v>
      </c>
      <c r="L2880" s="2">
        <f t="shared" si="1073"/>
        <v>7.71329625354182E-3</v>
      </c>
      <c r="M2880" s="2">
        <f t="shared" si="1074"/>
        <v>1.951936194773847E-2</v>
      </c>
      <c r="N2880" s="66">
        <v>3311</v>
      </c>
      <c r="O2880" s="66">
        <v>15228</v>
      </c>
      <c r="P2880" s="66">
        <v>147</v>
      </c>
      <c r="Q2880" s="66">
        <v>127</v>
      </c>
      <c r="R2880" s="66">
        <v>20</v>
      </c>
      <c r="S2880" s="66">
        <v>221</v>
      </c>
      <c r="V2880" s="66">
        <v>4</v>
      </c>
      <c r="W2880" s="66">
        <f>IF(Notes!B$31=1,IF(BR2880&gt;0,BR2880-T2880-U2880-SUM(X2880:AL2880),SUM(BS2880:BY2880)),SUM(BS2880:BY2880))</f>
        <v>0</v>
      </c>
      <c r="X2880" s="66">
        <v>0</v>
      </c>
      <c r="Y2880" s="66">
        <v>0</v>
      </c>
      <c r="AA2880" s="66">
        <v>0</v>
      </c>
      <c r="AN2880" s="7">
        <f>IF(Q2880&gt;0,RANK(Q2880,(N2880:P2880,Q2880:AE2880)),0)</f>
        <v>5</v>
      </c>
      <c r="AO2880" s="7">
        <f>IF(R2880&gt;0,RANK(R2880,(N2880:P2880,Q2880:AE2880)),0)</f>
        <v>6</v>
      </c>
      <c r="AP2880" s="7">
        <f>IF(T2880&gt;0,RANK(T2880,(N2880:P2880,Q2880:AE2880)),0)</f>
        <v>0</v>
      </c>
      <c r="AQ2880" s="7">
        <f>IF(S2880&gt;0,RANK(S2880,(N2880:P2880,Q2880:AE2880)),0)</f>
        <v>3</v>
      </c>
      <c r="AR2880" s="2">
        <f t="shared" si="1075"/>
        <v>6.6638681918354493E-3</v>
      </c>
      <c r="AS2880" s="2">
        <f t="shared" si="1076"/>
        <v>1.0494280617063701E-3</v>
      </c>
      <c r="AT2880" s="2">
        <f t="shared" si="1077"/>
        <v>0</v>
      </c>
      <c r="AU2880" s="2">
        <f t="shared" si="1078"/>
        <v>1.1596180081855388E-2</v>
      </c>
      <c r="AW2880" t="s">
        <v>3094</v>
      </c>
      <c r="AX2880" t="s">
        <v>2795</v>
      </c>
      <c r="AY2880">
        <v>1</v>
      </c>
      <c r="BA2880" s="119">
        <v>49</v>
      </c>
      <c r="BB2880" s="121">
        <v>3</v>
      </c>
      <c r="BC2880" s="125">
        <f t="shared" si="1067"/>
        <v>49003</v>
      </c>
      <c r="BE2880" s="7" t="s">
        <v>228</v>
      </c>
      <c r="BR2880" s="1">
        <v>159</v>
      </c>
      <c r="BS2880" s="1">
        <v>0</v>
      </c>
      <c r="BT2880" s="1">
        <v>0</v>
      </c>
    </row>
    <row r="2881" spans="1:72" hidden="1" outlineLevel="1">
      <c r="A2881" t="s">
        <v>608</v>
      </c>
      <c r="B2881" t="s">
        <v>2795</v>
      </c>
      <c r="C2881" s="1">
        <f t="shared" si="1070"/>
        <v>41332</v>
      </c>
      <c r="D2881" s="7">
        <f>IF(N2881&gt;0, RANK(N2881,(N2881:P2881,Q2881:AE2881)),0)</f>
        <v>2</v>
      </c>
      <c r="E2881" s="7">
        <f>IF(O2881&gt;0,RANK(O2881,(N2881:P2881,Q2881:AE2881)),0)</f>
        <v>1</v>
      </c>
      <c r="F2881" s="7">
        <f>IF(P2881&gt;0,RANK(P2881,(N2881:P2881,Q2881:AE2881)),0)</f>
        <v>5</v>
      </c>
      <c r="G2881" s="1">
        <f t="shared" si="1065"/>
        <v>18833</v>
      </c>
      <c r="H2881" s="2">
        <f t="shared" si="1066"/>
        <v>0.45565179521920063</v>
      </c>
      <c r="I2881" s="2"/>
      <c r="J2881" s="2">
        <f t="shared" si="1071"/>
        <v>0.24905642117487661</v>
      </c>
      <c r="K2881" s="2">
        <f t="shared" si="1072"/>
        <v>0.70470821639407721</v>
      </c>
      <c r="L2881" s="2">
        <f t="shared" si="1073"/>
        <v>7.6212135875350822E-3</v>
      </c>
      <c r="M2881" s="2">
        <f t="shared" si="1074"/>
        <v>3.8614148843511116E-2</v>
      </c>
      <c r="N2881" s="66">
        <v>10294</v>
      </c>
      <c r="O2881" s="66">
        <v>29127</v>
      </c>
      <c r="P2881" s="66">
        <v>315</v>
      </c>
      <c r="Q2881" s="66">
        <v>372</v>
      </c>
      <c r="R2881" s="66">
        <v>58</v>
      </c>
      <c r="S2881" s="66">
        <v>1153</v>
      </c>
      <c r="V2881" s="66">
        <v>11</v>
      </c>
      <c r="W2881" s="66">
        <f>IF(Notes!B$31=1,IF(BR2881&gt;0,BR2881-T2881-U2881-SUM(X2881:AL2881),SUM(BS2881:BY2881)),SUM(BS2881:BY2881))</f>
        <v>0</v>
      </c>
      <c r="X2881" s="66">
        <v>0</v>
      </c>
      <c r="Y2881" s="66">
        <v>2</v>
      </c>
      <c r="AA2881" s="66">
        <v>0</v>
      </c>
      <c r="AN2881" s="7">
        <f>IF(Q2881&gt;0,RANK(Q2881,(N2881:P2881,Q2881:AE2881)),0)</f>
        <v>4</v>
      </c>
      <c r="AO2881" s="7">
        <f>IF(R2881&gt;0,RANK(R2881,(N2881:P2881,Q2881:AE2881)),0)</f>
        <v>6</v>
      </c>
      <c r="AP2881" s="7">
        <f>IF(T2881&gt;0,RANK(T2881,(N2881:P2881,Q2881:AE2881)),0)</f>
        <v>0</v>
      </c>
      <c r="AQ2881" s="7">
        <f>IF(S2881&gt;0,RANK(S2881,(N2881:P2881,Q2881:AE2881)),0)</f>
        <v>3</v>
      </c>
      <c r="AR2881" s="2">
        <f t="shared" si="1075"/>
        <v>9.0002903319461921E-3</v>
      </c>
      <c r="AS2881" s="2">
        <f t="shared" si="1076"/>
        <v>1.4032710732604277E-3</v>
      </c>
      <c r="AT2881" s="2">
        <f t="shared" si="1077"/>
        <v>0</v>
      </c>
      <c r="AU2881" s="2">
        <f t="shared" si="1078"/>
        <v>2.789606116326333E-2</v>
      </c>
      <c r="AW2881" t="s">
        <v>608</v>
      </c>
      <c r="AX2881" t="s">
        <v>2795</v>
      </c>
      <c r="AY2881">
        <v>1</v>
      </c>
      <c r="BA2881" s="119">
        <v>49</v>
      </c>
      <c r="BB2881" s="121">
        <v>5</v>
      </c>
      <c r="BC2881" s="125">
        <f t="shared" si="1067"/>
        <v>49005</v>
      </c>
      <c r="BE2881" s="7" t="s">
        <v>228</v>
      </c>
      <c r="BR2881" s="1">
        <v>592</v>
      </c>
      <c r="BS2881" s="1">
        <v>0</v>
      </c>
      <c r="BT2881" s="1">
        <v>0</v>
      </c>
    </row>
    <row r="2882" spans="1:72" hidden="1" outlineLevel="1">
      <c r="A2882" t="s">
        <v>3467</v>
      </c>
      <c r="B2882" t="s">
        <v>2795</v>
      </c>
      <c r="C2882" s="1">
        <f t="shared" si="1070"/>
        <v>7777</v>
      </c>
      <c r="D2882" s="7">
        <f>IF(N2882&gt;0, RANK(N2882,(N2882:P2882,Q2882:AE2882)),0)</f>
        <v>2</v>
      </c>
      <c r="E2882" s="7">
        <f>IF(O2882&gt;0,RANK(O2882,(N2882:P2882,Q2882:AE2882)),0)</f>
        <v>1</v>
      </c>
      <c r="F2882" s="7">
        <f>IF(P2882&gt;0,RANK(P2882,(N2882:P2882,Q2882:AE2882)),0)</f>
        <v>3</v>
      </c>
      <c r="G2882" s="1">
        <f t="shared" si="1065"/>
        <v>623</v>
      </c>
      <c r="H2882" s="2">
        <f t="shared" si="1066"/>
        <v>8.0108010801080112E-2</v>
      </c>
      <c r="I2882" s="2"/>
      <c r="J2882" s="2">
        <f t="shared" si="1071"/>
        <v>0.44593030731644595</v>
      </c>
      <c r="K2882" s="2">
        <f t="shared" si="1072"/>
        <v>0.52603831811752599</v>
      </c>
      <c r="L2882" s="2">
        <f t="shared" si="1073"/>
        <v>1.1572585830011573E-2</v>
      </c>
      <c r="M2882" s="2">
        <f t="shared" si="1074"/>
        <v>1.6458788736016427E-2</v>
      </c>
      <c r="N2882" s="66">
        <v>3468</v>
      </c>
      <c r="O2882" s="66">
        <v>4091</v>
      </c>
      <c r="P2882" s="66">
        <v>90</v>
      </c>
      <c r="Q2882" s="66">
        <v>48</v>
      </c>
      <c r="R2882" s="66">
        <v>13</v>
      </c>
      <c r="S2882" s="66">
        <v>62</v>
      </c>
      <c r="V2882" s="66">
        <v>5</v>
      </c>
      <c r="W2882" s="66">
        <f>IF(Notes!B$31=1,IF(BR2882&gt;0,BR2882-T2882-U2882-SUM(X2882:AL2882),SUM(BS2882:BY2882)),SUM(BS2882:BY2882))</f>
        <v>0</v>
      </c>
      <c r="X2882" s="66">
        <v>0</v>
      </c>
      <c r="Y2882" s="66">
        <v>0</v>
      </c>
      <c r="AA2882" s="66">
        <v>0</v>
      </c>
      <c r="AN2882" s="7">
        <f>IF(Q2882&gt;0,RANK(Q2882,(N2882:P2882,Q2882:AE2882)),0)</f>
        <v>5</v>
      </c>
      <c r="AO2882" s="7">
        <f>IF(R2882&gt;0,RANK(R2882,(N2882:P2882,Q2882:AE2882)),0)</f>
        <v>6</v>
      </c>
      <c r="AP2882" s="7">
        <f>IF(T2882&gt;0,RANK(T2882,(N2882:P2882,Q2882:AE2882)),0)</f>
        <v>0</v>
      </c>
      <c r="AQ2882" s="7">
        <f>IF(S2882&gt;0,RANK(S2882,(N2882:P2882,Q2882:AE2882)),0)</f>
        <v>4</v>
      </c>
      <c r="AR2882" s="2">
        <f t="shared" si="1075"/>
        <v>6.1720457760061718E-3</v>
      </c>
      <c r="AS2882" s="2">
        <f t="shared" si="1076"/>
        <v>1.6715957310016716E-3</v>
      </c>
      <c r="AT2882" s="2">
        <f t="shared" si="1077"/>
        <v>0</v>
      </c>
      <c r="AU2882" s="2">
        <f t="shared" si="1078"/>
        <v>7.9722257940079717E-3</v>
      </c>
      <c r="AW2882" t="s">
        <v>3467</v>
      </c>
      <c r="AX2882" t="s">
        <v>2795</v>
      </c>
      <c r="AY2882">
        <v>2</v>
      </c>
      <c r="BA2882" s="119">
        <v>49</v>
      </c>
      <c r="BB2882" s="121">
        <v>7</v>
      </c>
      <c r="BC2882" s="125">
        <f t="shared" si="1067"/>
        <v>49007</v>
      </c>
      <c r="BE2882" s="7" t="s">
        <v>228</v>
      </c>
      <c r="BR2882" s="1">
        <v>45</v>
      </c>
      <c r="BS2882" s="1">
        <v>0</v>
      </c>
      <c r="BT2882" s="1">
        <v>0</v>
      </c>
    </row>
    <row r="2883" spans="1:72" hidden="1" outlineLevel="1">
      <c r="A2883" t="s">
        <v>3398</v>
      </c>
      <c r="B2883" t="s">
        <v>2795</v>
      </c>
      <c r="C2883" s="1">
        <f t="shared" si="1070"/>
        <v>439</v>
      </c>
      <c r="D2883" s="7">
        <f>IF(N2883&gt;0, RANK(N2883,(N2883:P2883,Q2883:AE2883)),0)</f>
        <v>2</v>
      </c>
      <c r="E2883" s="7">
        <f>IF(O2883&gt;0,RANK(O2883,(N2883:P2883,Q2883:AE2883)),0)</f>
        <v>1</v>
      </c>
      <c r="F2883" s="7">
        <f>IF(P2883&gt;0,RANK(P2883,(N2883:P2883,Q2883:AE2883)),0)</f>
        <v>3</v>
      </c>
      <c r="G2883" s="1">
        <f t="shared" si="1065"/>
        <v>166</v>
      </c>
      <c r="H2883" s="2">
        <f t="shared" si="1066"/>
        <v>0.37813211845102507</v>
      </c>
      <c r="I2883" s="2"/>
      <c r="J2883" s="2">
        <f t="shared" si="1071"/>
        <v>0.29840546697038722</v>
      </c>
      <c r="K2883" s="2">
        <f t="shared" si="1072"/>
        <v>0.67653758542141229</v>
      </c>
      <c r="L2883" s="2">
        <f t="shared" si="1073"/>
        <v>1.8223234624145785E-2</v>
      </c>
      <c r="M2883" s="2">
        <f t="shared" si="1074"/>
        <v>6.8337129840546455E-3</v>
      </c>
      <c r="N2883" s="66">
        <v>131</v>
      </c>
      <c r="O2883" s="66">
        <v>297</v>
      </c>
      <c r="P2883" s="66">
        <v>8</v>
      </c>
      <c r="Q2883" s="66">
        <v>1</v>
      </c>
      <c r="R2883" s="66">
        <v>0</v>
      </c>
      <c r="S2883" s="66">
        <v>2</v>
      </c>
      <c r="V2883" s="66">
        <v>0</v>
      </c>
      <c r="W2883" s="66">
        <f>IF(Notes!B$31=1,IF(BR2883&gt;0,BR2883-T2883-U2883-SUM(X2883:AL2883),SUM(BS2883:BY2883)),SUM(BS2883:BY2883))</f>
        <v>0</v>
      </c>
      <c r="X2883" s="66">
        <v>0</v>
      </c>
      <c r="Y2883" s="66">
        <v>0</v>
      </c>
      <c r="AA2883" s="66">
        <v>0</v>
      </c>
      <c r="AN2883" s="7">
        <f>IF(Q2883&gt;0,RANK(Q2883,(N2883:P2883,Q2883:AE2883)),0)</f>
        <v>5</v>
      </c>
      <c r="AO2883" s="7">
        <f>IF(R2883&gt;0,RANK(R2883,(N2883:P2883,Q2883:AE2883)),0)</f>
        <v>0</v>
      </c>
      <c r="AP2883" s="7">
        <f>IF(T2883&gt;0,RANK(T2883,(N2883:P2883,Q2883:AE2883)),0)</f>
        <v>0</v>
      </c>
      <c r="AQ2883" s="7">
        <f>IF(S2883&gt;0,RANK(S2883,(N2883:P2883,Q2883:AE2883)),0)</f>
        <v>4</v>
      </c>
      <c r="AR2883" s="2">
        <f t="shared" si="1075"/>
        <v>2.2779043280182231E-3</v>
      </c>
      <c r="AS2883" s="2">
        <f t="shared" si="1076"/>
        <v>0</v>
      </c>
      <c r="AT2883" s="2">
        <f t="shared" si="1077"/>
        <v>0</v>
      </c>
      <c r="AU2883" s="2">
        <f t="shared" si="1078"/>
        <v>4.5558086560364463E-3</v>
      </c>
      <c r="AW2883" t="s">
        <v>3398</v>
      </c>
      <c r="AX2883" t="s">
        <v>2795</v>
      </c>
      <c r="AY2883">
        <v>2</v>
      </c>
      <c r="BA2883" s="119">
        <v>49</v>
      </c>
      <c r="BB2883" s="121">
        <v>9</v>
      </c>
      <c r="BC2883" s="125">
        <f t="shared" si="1067"/>
        <v>49009</v>
      </c>
      <c r="BE2883" s="7" t="s">
        <v>228</v>
      </c>
      <c r="BR2883" s="1">
        <v>5</v>
      </c>
      <c r="BS2883" s="1">
        <v>0</v>
      </c>
      <c r="BT2883" s="1">
        <v>0</v>
      </c>
    </row>
    <row r="2884" spans="1:72" hidden="1" outlineLevel="1">
      <c r="A2884" t="s">
        <v>2481</v>
      </c>
      <c r="B2884" t="s">
        <v>2795</v>
      </c>
      <c r="C2884" s="1">
        <f t="shared" si="1070"/>
        <v>110902</v>
      </c>
      <c r="D2884" s="7">
        <f>IF(N2884&gt;0, RANK(N2884,(N2884:P2884,Q2884:AE2884)),0)</f>
        <v>2</v>
      </c>
      <c r="E2884" s="7">
        <f>IF(O2884&gt;0,RANK(O2884,(N2884:P2884,Q2884:AE2884)),0)</f>
        <v>1</v>
      </c>
      <c r="F2884" s="7">
        <f>IF(P2884&gt;0,RANK(P2884,(N2884:P2884,Q2884:AE2884)),0)</f>
        <v>4</v>
      </c>
      <c r="G2884" s="1">
        <f t="shared" si="1065"/>
        <v>46864</v>
      </c>
      <c r="H2884" s="2">
        <f t="shared" si="1066"/>
        <v>0.42257127914735532</v>
      </c>
      <c r="I2884" s="2"/>
      <c r="J2884" s="2">
        <f t="shared" si="1071"/>
        <v>0.27481019278281726</v>
      </c>
      <c r="K2884" s="2">
        <f t="shared" si="1072"/>
        <v>0.69738147193017264</v>
      </c>
      <c r="L2884" s="2">
        <f t="shared" si="1073"/>
        <v>8.6202232601756499E-3</v>
      </c>
      <c r="M2884" s="2">
        <f t="shared" si="1074"/>
        <v>1.9188112026834452E-2</v>
      </c>
      <c r="N2884" s="66">
        <v>30477</v>
      </c>
      <c r="O2884" s="66">
        <v>77341</v>
      </c>
      <c r="P2884" s="66">
        <v>956</v>
      </c>
      <c r="Q2884" s="66">
        <v>811</v>
      </c>
      <c r="R2884" s="66">
        <v>112</v>
      </c>
      <c r="S2884" s="66">
        <v>1175</v>
      </c>
      <c r="V2884" s="66">
        <v>24</v>
      </c>
      <c r="W2884" s="66">
        <f>IF(Notes!B$31=1,IF(BR2884&gt;0,BR2884-T2884-U2884-SUM(X2884:AL2884),SUM(BS2884:BY2884)),SUM(BS2884:BY2884))</f>
        <v>0</v>
      </c>
      <c r="X2884" s="66">
        <v>0</v>
      </c>
      <c r="Y2884" s="66">
        <v>6</v>
      </c>
      <c r="AA2884" s="66">
        <v>0</v>
      </c>
      <c r="AN2884" s="7">
        <f>IF(Q2884&gt;0,RANK(Q2884,(N2884:P2884,Q2884:AE2884)),0)</f>
        <v>5</v>
      </c>
      <c r="AO2884" s="7">
        <f>IF(R2884&gt;0,RANK(R2884,(N2884:P2884,Q2884:AE2884)),0)</f>
        <v>6</v>
      </c>
      <c r="AP2884" s="7">
        <f>IF(T2884&gt;0,RANK(T2884,(N2884:P2884,Q2884:AE2884)),0)</f>
        <v>0</v>
      </c>
      <c r="AQ2884" s="7">
        <f>IF(S2884&gt;0,RANK(S2884,(N2884:P2884,Q2884:AE2884)),0)</f>
        <v>3</v>
      </c>
      <c r="AR2884" s="2">
        <f t="shared" si="1075"/>
        <v>7.3127626192494273E-3</v>
      </c>
      <c r="AS2884" s="2">
        <f t="shared" si="1076"/>
        <v>1.0099006329912896E-3</v>
      </c>
      <c r="AT2884" s="2">
        <f t="shared" si="1077"/>
        <v>0</v>
      </c>
      <c r="AU2884" s="2">
        <f t="shared" si="1078"/>
        <v>1.0594939676471118E-2</v>
      </c>
      <c r="AW2884" t="s">
        <v>2481</v>
      </c>
      <c r="AX2884" t="s">
        <v>2795</v>
      </c>
      <c r="AY2884">
        <v>1</v>
      </c>
      <c r="BA2884" s="119">
        <v>49</v>
      </c>
      <c r="BB2884" s="121">
        <v>11</v>
      </c>
      <c r="BC2884" s="125">
        <f t="shared" si="1067"/>
        <v>49011</v>
      </c>
      <c r="BE2884" s="7" t="s">
        <v>228</v>
      </c>
      <c r="BS2884" s="1">
        <v>0</v>
      </c>
      <c r="BT2884" s="1">
        <v>0</v>
      </c>
    </row>
    <row r="2885" spans="1:72" hidden="1" outlineLevel="1">
      <c r="A2885" t="s">
        <v>2009</v>
      </c>
      <c r="B2885" t="s">
        <v>2795</v>
      </c>
      <c r="C2885" s="1">
        <f t="shared" si="1070"/>
        <v>5744</v>
      </c>
      <c r="D2885" s="7">
        <f>IF(N2885&gt;0, RANK(N2885,(N2885:P2885,Q2885:AE2885)),0)</f>
        <v>2</v>
      </c>
      <c r="E2885" s="7">
        <f>IF(O2885&gt;0,RANK(O2885,(N2885:P2885,Q2885:AE2885)),0)</f>
        <v>1</v>
      </c>
      <c r="F2885" s="7">
        <f>IF(P2885&gt;0,RANK(P2885,(N2885:P2885,Q2885:AE2885)),0)</f>
        <v>5</v>
      </c>
      <c r="G2885" s="1">
        <f t="shared" si="1065"/>
        <v>3778</v>
      </c>
      <c r="H2885" s="2">
        <f t="shared" si="1066"/>
        <v>0.65772980501392753</v>
      </c>
      <c r="I2885" s="2"/>
      <c r="J2885" s="2">
        <f t="shared" si="1071"/>
        <v>0.15860027855153203</v>
      </c>
      <c r="K2885" s="2">
        <f t="shared" si="1072"/>
        <v>0.81633008356545966</v>
      </c>
      <c r="L2885" s="2">
        <f t="shared" si="1073"/>
        <v>4.700557103064067E-3</v>
      </c>
      <c r="M2885" s="2">
        <f t="shared" si="1074"/>
        <v>2.0369080779944246E-2</v>
      </c>
      <c r="N2885" s="66">
        <v>911</v>
      </c>
      <c r="O2885" s="66">
        <v>4689</v>
      </c>
      <c r="P2885" s="66">
        <v>27</v>
      </c>
      <c r="Q2885" s="66">
        <v>37</v>
      </c>
      <c r="R2885" s="66">
        <v>11</v>
      </c>
      <c r="S2885" s="66">
        <v>66</v>
      </c>
      <c r="V2885" s="66">
        <v>3</v>
      </c>
      <c r="W2885" s="66">
        <f>IF(Notes!B$31=1,IF(BR2885&gt;0,BR2885-T2885-U2885-SUM(X2885:AL2885),SUM(BS2885:BY2885)),SUM(BS2885:BY2885))</f>
        <v>0</v>
      </c>
      <c r="X2885" s="66">
        <v>0</v>
      </c>
      <c r="Y2885" s="66">
        <v>0</v>
      </c>
      <c r="AA2885" s="66">
        <v>0</v>
      </c>
      <c r="AN2885" s="7">
        <f>IF(Q2885&gt;0,RANK(Q2885,(N2885:P2885,Q2885:AE2885)),0)</f>
        <v>4</v>
      </c>
      <c r="AO2885" s="7">
        <f>IF(R2885&gt;0,RANK(R2885,(N2885:P2885,Q2885:AE2885)),0)</f>
        <v>6</v>
      </c>
      <c r="AP2885" s="7">
        <f>IF(T2885&gt;0,RANK(T2885,(N2885:P2885,Q2885:AE2885)),0)</f>
        <v>0</v>
      </c>
      <c r="AQ2885" s="7">
        <f>IF(S2885&gt;0,RANK(S2885,(N2885:P2885,Q2885:AE2885)),0)</f>
        <v>3</v>
      </c>
      <c r="AR2885" s="2">
        <f t="shared" si="1075"/>
        <v>6.4415041782729804E-3</v>
      </c>
      <c r="AS2885" s="2">
        <f t="shared" si="1076"/>
        <v>1.9150417827298049E-3</v>
      </c>
      <c r="AT2885" s="2">
        <f t="shared" si="1077"/>
        <v>0</v>
      </c>
      <c r="AU2885" s="2">
        <f t="shared" si="1078"/>
        <v>1.149025069637883E-2</v>
      </c>
      <c r="AW2885" t="s">
        <v>2009</v>
      </c>
      <c r="AX2885" t="s">
        <v>2795</v>
      </c>
      <c r="AY2885">
        <v>2</v>
      </c>
      <c r="BA2885" s="119">
        <v>49</v>
      </c>
      <c r="BB2885" s="121">
        <v>13</v>
      </c>
      <c r="BC2885" s="125">
        <f t="shared" si="1067"/>
        <v>49013</v>
      </c>
      <c r="BE2885" s="7" t="s">
        <v>228</v>
      </c>
      <c r="BR2885" s="1">
        <v>28</v>
      </c>
      <c r="BS2885" s="1">
        <v>0</v>
      </c>
      <c r="BT2885" s="1">
        <v>0</v>
      </c>
    </row>
    <row r="2886" spans="1:72" hidden="1" outlineLevel="1">
      <c r="A2886" t="s">
        <v>1297</v>
      </c>
      <c r="B2886" t="s">
        <v>2795</v>
      </c>
      <c r="C2886" s="1">
        <f t="shared" si="1070"/>
        <v>4448</v>
      </c>
      <c r="D2886" s="7">
        <f>IF(N2886&gt;0, RANK(N2886,(N2886:P2886,Q2886:AE2886)),0)</f>
        <v>2</v>
      </c>
      <c r="E2886" s="7">
        <f>IF(O2886&gt;0,RANK(O2886,(N2886:P2886,Q2886:AE2886)),0)</f>
        <v>1</v>
      </c>
      <c r="F2886" s="7">
        <f>IF(P2886&gt;0,RANK(P2886,(N2886:P2886,Q2886:AE2886)),0)</f>
        <v>4</v>
      </c>
      <c r="G2886" s="1">
        <f t="shared" si="1065"/>
        <v>2385</v>
      </c>
      <c r="H2886" s="2">
        <f t="shared" si="1066"/>
        <v>0.53619604316546765</v>
      </c>
      <c r="I2886" s="2"/>
      <c r="J2886" s="2">
        <f t="shared" si="1071"/>
        <v>0.21875</v>
      </c>
      <c r="K2886" s="2">
        <f t="shared" si="1072"/>
        <v>0.75494604316546765</v>
      </c>
      <c r="L2886" s="2">
        <f t="shared" si="1073"/>
        <v>8.7679856115107906E-3</v>
      </c>
      <c r="M2886" s="2">
        <f t="shared" si="1074"/>
        <v>1.7535971223021557E-2</v>
      </c>
      <c r="N2886" s="66">
        <v>973</v>
      </c>
      <c r="O2886" s="66">
        <v>3358</v>
      </c>
      <c r="P2886" s="66">
        <v>39</v>
      </c>
      <c r="Q2886" s="66">
        <v>26</v>
      </c>
      <c r="R2886" s="66">
        <v>8</v>
      </c>
      <c r="S2886" s="66">
        <v>43</v>
      </c>
      <c r="V2886" s="66">
        <v>1</v>
      </c>
      <c r="W2886" s="66">
        <f>IF(Notes!B$31=1,IF(BR2886&gt;0,BR2886-T2886-U2886-SUM(X2886:AL2886),SUM(BS2886:BY2886)),SUM(BS2886:BY2886))</f>
        <v>0</v>
      </c>
      <c r="X2886" s="66">
        <v>0</v>
      </c>
      <c r="Y2886" s="66">
        <v>0</v>
      </c>
      <c r="AA2886" s="66">
        <v>0</v>
      </c>
      <c r="AN2886" s="7">
        <f>IF(Q2886&gt;0,RANK(Q2886,(N2886:P2886,Q2886:AE2886)),0)</f>
        <v>5</v>
      </c>
      <c r="AO2886" s="7">
        <f>IF(R2886&gt;0,RANK(R2886,(N2886:P2886,Q2886:AE2886)),0)</f>
        <v>6</v>
      </c>
      <c r="AP2886" s="7">
        <f>IF(T2886&gt;0,RANK(T2886,(N2886:P2886,Q2886:AE2886)),0)</f>
        <v>0</v>
      </c>
      <c r="AQ2886" s="7">
        <f>IF(S2886&gt;0,RANK(S2886,(N2886:P2886,Q2886:AE2886)),0)</f>
        <v>3</v>
      </c>
      <c r="AR2886" s="2">
        <f t="shared" si="1075"/>
        <v>5.8453237410071943E-3</v>
      </c>
      <c r="AS2886" s="2">
        <f t="shared" si="1076"/>
        <v>1.7985611510791368E-3</v>
      </c>
      <c r="AT2886" s="2">
        <f t="shared" si="1077"/>
        <v>0</v>
      </c>
      <c r="AU2886" s="2">
        <f t="shared" si="1078"/>
        <v>9.6672661870503603E-3</v>
      </c>
      <c r="AW2886" t="s">
        <v>1297</v>
      </c>
      <c r="AX2886" t="s">
        <v>2795</v>
      </c>
      <c r="AY2886">
        <v>2</v>
      </c>
      <c r="BA2886" s="119">
        <v>49</v>
      </c>
      <c r="BB2886" s="121">
        <v>15</v>
      </c>
      <c r="BC2886" s="125">
        <f t="shared" si="1067"/>
        <v>49015</v>
      </c>
      <c r="BE2886" s="7" t="s">
        <v>228</v>
      </c>
      <c r="BR2886" s="1">
        <v>28</v>
      </c>
      <c r="BS2886" s="1">
        <v>0</v>
      </c>
      <c r="BT2886" s="1">
        <v>0</v>
      </c>
    </row>
    <row r="2887" spans="1:72" hidden="1" outlineLevel="1">
      <c r="A2887" t="s">
        <v>870</v>
      </c>
      <c r="B2887" t="s">
        <v>2795</v>
      </c>
      <c r="C2887" s="1">
        <f t="shared" si="1070"/>
        <v>2159</v>
      </c>
      <c r="D2887" s="7">
        <f>IF(N2887&gt;0, RANK(N2887,(N2887:P2887,Q2887:AE2887)),0)</f>
        <v>2</v>
      </c>
      <c r="E2887" s="7">
        <f>IF(O2887&gt;0,RANK(O2887,(N2887:P2887,Q2887:AE2887)),0)</f>
        <v>1</v>
      </c>
      <c r="F2887" s="7">
        <f>IF(P2887&gt;0,RANK(P2887,(N2887:P2887,Q2887:AE2887)),0)</f>
        <v>4</v>
      </c>
      <c r="G2887" s="1">
        <f t="shared" ref="G2887:G2950" si="1079">IF(C2887&gt;0,MAX(N2887:P2887)-LARGE(N2887:P2887,2),0)</f>
        <v>1305</v>
      </c>
      <c r="H2887" s="2">
        <f t="shared" ref="H2887:H2950" si="1080">IF(C2887&gt;0,G2887/C2887,0)</f>
        <v>0.60444650301065306</v>
      </c>
      <c r="I2887" s="2"/>
      <c r="J2887" s="2">
        <f t="shared" si="1071"/>
        <v>0.18758684576192683</v>
      </c>
      <c r="K2887" s="2">
        <f t="shared" si="1072"/>
        <v>0.79203334877257991</v>
      </c>
      <c r="L2887" s="2">
        <f t="shared" si="1073"/>
        <v>5.0949513663733209E-3</v>
      </c>
      <c r="M2887" s="2">
        <f t="shared" si="1074"/>
        <v>1.5284854099119907E-2</v>
      </c>
      <c r="N2887" s="66">
        <v>405</v>
      </c>
      <c r="O2887" s="66">
        <v>1710</v>
      </c>
      <c r="P2887" s="66">
        <v>11</v>
      </c>
      <c r="Q2887" s="66">
        <v>11</v>
      </c>
      <c r="R2887" s="66">
        <v>5</v>
      </c>
      <c r="S2887" s="66">
        <v>16</v>
      </c>
      <c r="V2887" s="66">
        <v>1</v>
      </c>
      <c r="W2887" s="66">
        <f>IF(Notes!B$31=1,IF(BR2887&gt;0,BR2887-T2887-U2887-SUM(X2887:AL2887),SUM(BS2887:BY2887)),SUM(BS2887:BY2887))</f>
        <v>0</v>
      </c>
      <c r="X2887" s="66">
        <v>0</v>
      </c>
      <c r="Y2887" s="66">
        <v>0</v>
      </c>
      <c r="AA2887" s="66">
        <v>0</v>
      </c>
      <c r="AN2887" s="7">
        <f>IF(Q2887&gt;0,RANK(Q2887,(N2887:P2887,Q2887:AE2887)),0)</f>
        <v>4</v>
      </c>
      <c r="AO2887" s="7">
        <f>IF(R2887&gt;0,RANK(R2887,(N2887:P2887,Q2887:AE2887)),0)</f>
        <v>6</v>
      </c>
      <c r="AP2887" s="7">
        <f>IF(T2887&gt;0,RANK(T2887,(N2887:P2887,Q2887:AE2887)),0)</f>
        <v>0</v>
      </c>
      <c r="AQ2887" s="7">
        <f>IF(S2887&gt;0,RANK(S2887,(N2887:P2887,Q2887:AE2887)),0)</f>
        <v>3</v>
      </c>
      <c r="AR2887" s="2">
        <f t="shared" si="1075"/>
        <v>5.0949513663733209E-3</v>
      </c>
      <c r="AS2887" s="2">
        <f t="shared" si="1076"/>
        <v>2.3158869847151459E-3</v>
      </c>
      <c r="AT2887" s="2">
        <f t="shared" si="1077"/>
        <v>0</v>
      </c>
      <c r="AU2887" s="2">
        <f t="shared" si="1078"/>
        <v>7.4108383510884668E-3</v>
      </c>
      <c r="AW2887" t="s">
        <v>870</v>
      </c>
      <c r="AX2887" t="s">
        <v>2795</v>
      </c>
      <c r="AY2887">
        <v>2</v>
      </c>
      <c r="BA2887" s="119">
        <v>49</v>
      </c>
      <c r="BB2887" s="121">
        <v>17</v>
      </c>
      <c r="BC2887" s="125">
        <f t="shared" si="1067"/>
        <v>49017</v>
      </c>
      <c r="BE2887" s="7" t="s">
        <v>228</v>
      </c>
      <c r="BR2887" s="1">
        <v>23</v>
      </c>
      <c r="BS2887" s="1">
        <v>0</v>
      </c>
      <c r="BT2887" s="1">
        <v>0</v>
      </c>
    </row>
    <row r="2888" spans="1:72" hidden="1" outlineLevel="1">
      <c r="A2888" t="s">
        <v>1812</v>
      </c>
      <c r="B2888" t="s">
        <v>2795</v>
      </c>
      <c r="C2888" s="1">
        <f t="shared" si="1070"/>
        <v>4077</v>
      </c>
      <c r="D2888" s="7">
        <f>IF(N2888&gt;0, RANK(N2888,(N2888:P2888,Q2888:AE2888)),0)</f>
        <v>1</v>
      </c>
      <c r="E2888" s="7">
        <f>IF(O2888&gt;0,RANK(O2888,(N2888:P2888,Q2888:AE2888)),0)</f>
        <v>2</v>
      </c>
      <c r="F2888" s="7">
        <f>IF(P2888&gt;0,RANK(P2888,(N2888:P2888,Q2888:AE2888)),0)</f>
        <v>3</v>
      </c>
      <c r="G2888" s="1">
        <f t="shared" si="1079"/>
        <v>196</v>
      </c>
      <c r="H2888" s="2">
        <f t="shared" si="1080"/>
        <v>4.807456463085602E-2</v>
      </c>
      <c r="I2888" s="2"/>
      <c r="J2888" s="2">
        <f t="shared" si="1071"/>
        <v>0.50699043414275202</v>
      </c>
      <c r="K2888" s="2">
        <f t="shared" si="1072"/>
        <v>0.458915869511896</v>
      </c>
      <c r="L2888" s="2">
        <f t="shared" si="1073"/>
        <v>1.3735589894530291E-2</v>
      </c>
      <c r="M2888" s="2">
        <f t="shared" si="1074"/>
        <v>2.0358106450821686E-2</v>
      </c>
      <c r="N2888" s="66">
        <v>2067</v>
      </c>
      <c r="O2888" s="66">
        <v>1871</v>
      </c>
      <c r="P2888" s="66">
        <v>56</v>
      </c>
      <c r="Q2888" s="66">
        <v>30</v>
      </c>
      <c r="R2888" s="66">
        <v>25</v>
      </c>
      <c r="S2888" s="66">
        <v>28</v>
      </c>
      <c r="V2888" s="66">
        <v>0</v>
      </c>
      <c r="W2888" s="66">
        <f>IF(Notes!B$31=1,IF(BR2888&gt;0,BR2888-T2888-U2888-SUM(X2888:AL2888),SUM(BS2888:BY2888)),SUM(BS2888:BY2888))</f>
        <v>0</v>
      </c>
      <c r="X2888" s="66">
        <v>0</v>
      </c>
      <c r="Y2888" s="66">
        <v>0</v>
      </c>
      <c r="AA2888" s="66">
        <v>0</v>
      </c>
      <c r="AN2888" s="7">
        <f>IF(Q2888&gt;0,RANK(Q2888,(N2888:P2888,Q2888:AE2888)),0)</f>
        <v>4</v>
      </c>
      <c r="AO2888" s="7">
        <f>IF(R2888&gt;0,RANK(R2888,(N2888:P2888,Q2888:AE2888)),0)</f>
        <v>6</v>
      </c>
      <c r="AP2888" s="7">
        <f>IF(T2888&gt;0,RANK(T2888,(N2888:P2888,Q2888:AE2888)),0)</f>
        <v>0</v>
      </c>
      <c r="AQ2888" s="7">
        <f>IF(S2888&gt;0,RANK(S2888,(N2888:P2888,Q2888:AE2888)),0)</f>
        <v>5</v>
      </c>
      <c r="AR2888" s="2">
        <f t="shared" si="1075"/>
        <v>7.3583517292126564E-3</v>
      </c>
      <c r="AS2888" s="2">
        <f t="shared" si="1076"/>
        <v>6.13195977434388E-3</v>
      </c>
      <c r="AT2888" s="2">
        <f t="shared" si="1077"/>
        <v>0</v>
      </c>
      <c r="AU2888" s="2">
        <f t="shared" si="1078"/>
        <v>6.8677949472651456E-3</v>
      </c>
      <c r="AW2888" t="s">
        <v>1812</v>
      </c>
      <c r="AX2888" t="s">
        <v>2795</v>
      </c>
      <c r="AY2888">
        <v>2</v>
      </c>
      <c r="BA2888" s="119">
        <v>49</v>
      </c>
      <c r="BB2888" s="121">
        <v>19</v>
      </c>
      <c r="BC2888" s="125">
        <f t="shared" si="1067"/>
        <v>49019</v>
      </c>
      <c r="BE2888" s="7" t="s">
        <v>228</v>
      </c>
      <c r="BR2888" s="66">
        <v>22</v>
      </c>
      <c r="BS2888" s="1">
        <v>0</v>
      </c>
      <c r="BT2888" s="1">
        <v>0</v>
      </c>
    </row>
    <row r="2889" spans="1:72" hidden="1" outlineLevel="1">
      <c r="A2889" t="s">
        <v>503</v>
      </c>
      <c r="B2889" t="s">
        <v>2795</v>
      </c>
      <c r="C2889" s="1">
        <f t="shared" si="1070"/>
        <v>16450</v>
      </c>
      <c r="D2889" s="7">
        <f>IF(N2889&gt;0, RANK(N2889,(N2889:P2889,Q2889:AE2889)),0)</f>
        <v>2</v>
      </c>
      <c r="E2889" s="7">
        <f>IF(O2889&gt;0,RANK(O2889,(N2889:P2889,Q2889:AE2889)),0)</f>
        <v>1</v>
      </c>
      <c r="F2889" s="7">
        <f>IF(P2889&gt;0,RANK(P2889,(N2889:P2889,Q2889:AE2889)),0)</f>
        <v>5</v>
      </c>
      <c r="G2889" s="1">
        <f t="shared" si="1079"/>
        <v>9260</v>
      </c>
      <c r="H2889" s="2">
        <f t="shared" si="1080"/>
        <v>0.56291793313069904</v>
      </c>
      <c r="I2889" s="2"/>
      <c r="J2889" s="2">
        <f t="shared" si="1071"/>
        <v>0.19805471124620061</v>
      </c>
      <c r="K2889" s="2">
        <f t="shared" si="1072"/>
        <v>0.76097264437689971</v>
      </c>
      <c r="L2889" s="2">
        <f t="shared" si="1073"/>
        <v>8.389057750759878E-3</v>
      </c>
      <c r="M2889" s="2">
        <f t="shared" si="1074"/>
        <v>3.258358662613986E-2</v>
      </c>
      <c r="N2889" s="66">
        <v>3258</v>
      </c>
      <c r="O2889" s="66">
        <v>12518</v>
      </c>
      <c r="P2889" s="66">
        <v>138</v>
      </c>
      <c r="Q2889" s="66">
        <v>163</v>
      </c>
      <c r="R2889" s="66">
        <v>17</v>
      </c>
      <c r="S2889" s="66">
        <v>352</v>
      </c>
      <c r="V2889" s="66">
        <v>4</v>
      </c>
      <c r="W2889" s="66">
        <f>IF(Notes!B$31=1,IF(BR2889&gt;0,BR2889-T2889-U2889-SUM(X2889:AL2889),SUM(BS2889:BY2889)),SUM(BS2889:BY2889))</f>
        <v>0</v>
      </c>
      <c r="X2889" s="66">
        <v>0</v>
      </c>
      <c r="Y2889" s="66">
        <v>0</v>
      </c>
      <c r="AA2889" s="66">
        <v>0</v>
      </c>
      <c r="AN2889" s="7">
        <f>IF(Q2889&gt;0,RANK(Q2889,(N2889:P2889,Q2889:AE2889)),0)</f>
        <v>4</v>
      </c>
      <c r="AO2889" s="7">
        <f>IF(R2889&gt;0,RANK(R2889,(N2889:P2889,Q2889:AE2889)),0)</f>
        <v>6</v>
      </c>
      <c r="AP2889" s="7">
        <f>IF(T2889&gt;0,RANK(T2889,(N2889:P2889,Q2889:AE2889)),0)</f>
        <v>0</v>
      </c>
      <c r="AQ2889" s="7">
        <f>IF(S2889&gt;0,RANK(S2889,(N2889:P2889,Q2889:AE2889)),0)</f>
        <v>3</v>
      </c>
      <c r="AR2889" s="2">
        <f t="shared" si="1075"/>
        <v>9.9088145896656533E-3</v>
      </c>
      <c r="AS2889" s="2">
        <f t="shared" si="1076"/>
        <v>1.0334346504559271E-3</v>
      </c>
      <c r="AT2889" s="2">
        <f t="shared" si="1077"/>
        <v>0</v>
      </c>
      <c r="AU2889" s="2">
        <f t="shared" si="1078"/>
        <v>2.1398176291793313E-2</v>
      </c>
      <c r="AW2889" t="s">
        <v>503</v>
      </c>
      <c r="AX2889" t="s">
        <v>2795</v>
      </c>
      <c r="AY2889">
        <v>2</v>
      </c>
      <c r="BA2889" s="119">
        <v>49</v>
      </c>
      <c r="BB2889" s="121">
        <v>21</v>
      </c>
      <c r="BC2889" s="125">
        <f t="shared" si="1067"/>
        <v>49021</v>
      </c>
      <c r="BE2889" s="7" t="s">
        <v>228</v>
      </c>
      <c r="BR2889" s="66">
        <v>228</v>
      </c>
      <c r="BS2889" s="1">
        <v>0</v>
      </c>
      <c r="BT2889" s="1">
        <v>0</v>
      </c>
    </row>
    <row r="2890" spans="1:72" hidden="1" outlineLevel="1">
      <c r="A2890" t="s">
        <v>1848</v>
      </c>
      <c r="B2890" t="s">
        <v>2795</v>
      </c>
      <c r="C2890" s="1">
        <f t="shared" si="1070"/>
        <v>3616</v>
      </c>
      <c r="D2890" s="7">
        <f>IF(N2890&gt;0, RANK(N2890,(N2890:P2890,Q2890:AE2890)),0)</f>
        <v>2</v>
      </c>
      <c r="E2890" s="7">
        <f>IF(O2890&gt;0,RANK(O2890,(N2890:P2890,Q2890:AE2890)),0)</f>
        <v>1</v>
      </c>
      <c r="F2890" s="7">
        <f>IF(P2890&gt;0,RANK(P2890,(N2890:P2890,Q2890:AE2890)),0)</f>
        <v>4</v>
      </c>
      <c r="G2890" s="1">
        <f t="shared" si="1079"/>
        <v>1942</v>
      </c>
      <c r="H2890" s="2">
        <f t="shared" si="1080"/>
        <v>0.53705752212389379</v>
      </c>
      <c r="I2890" s="2"/>
      <c r="J2890" s="2">
        <f t="shared" si="1071"/>
        <v>0.20492256637168141</v>
      </c>
      <c r="K2890" s="2">
        <f t="shared" si="1072"/>
        <v>0.74198008849557517</v>
      </c>
      <c r="L2890" s="2">
        <f t="shared" si="1073"/>
        <v>8.2964601769911512E-3</v>
      </c>
      <c r="M2890" s="2">
        <f t="shared" si="1074"/>
        <v>4.4800884955752296E-2</v>
      </c>
      <c r="N2890" s="66">
        <v>741</v>
      </c>
      <c r="O2890" s="66">
        <v>2683</v>
      </c>
      <c r="P2890" s="66">
        <v>30</v>
      </c>
      <c r="Q2890" s="66">
        <v>28</v>
      </c>
      <c r="R2890" s="66">
        <v>4</v>
      </c>
      <c r="S2890" s="66">
        <v>129</v>
      </c>
      <c r="V2890" s="66">
        <v>1</v>
      </c>
      <c r="W2890" s="66">
        <f>IF(Notes!B$31=1,IF(BR2890&gt;0,BR2890-T2890-U2890-SUM(X2890:AL2890),SUM(BS2890:BY2890)),SUM(BS2890:BY2890))</f>
        <v>0</v>
      </c>
      <c r="X2890" s="66">
        <v>0</v>
      </c>
      <c r="Y2890" s="66">
        <v>0</v>
      </c>
      <c r="AA2890" s="66">
        <v>0</v>
      </c>
      <c r="AN2890" s="7">
        <f>IF(Q2890&gt;0,RANK(Q2890,(N2890:P2890,Q2890:AE2890)),0)</f>
        <v>5</v>
      </c>
      <c r="AO2890" s="7">
        <f>IF(R2890&gt;0,RANK(R2890,(N2890:P2890,Q2890:AE2890)),0)</f>
        <v>6</v>
      </c>
      <c r="AP2890" s="7">
        <f>IF(T2890&gt;0,RANK(T2890,(N2890:P2890,Q2890:AE2890)),0)</f>
        <v>0</v>
      </c>
      <c r="AQ2890" s="7">
        <f>IF(S2890&gt;0,RANK(S2890,(N2890:P2890,Q2890:AE2890)),0)</f>
        <v>3</v>
      </c>
      <c r="AR2890" s="2">
        <f t="shared" si="1075"/>
        <v>7.743362831858407E-3</v>
      </c>
      <c r="AS2890" s="2">
        <f t="shared" si="1076"/>
        <v>1.1061946902654867E-3</v>
      </c>
      <c r="AT2890" s="2">
        <f t="shared" si="1077"/>
        <v>0</v>
      </c>
      <c r="AU2890" s="2">
        <f t="shared" si="1078"/>
        <v>3.5674778761061947E-2</v>
      </c>
      <c r="AW2890" t="s">
        <v>1848</v>
      </c>
      <c r="AX2890" t="s">
        <v>2795</v>
      </c>
      <c r="AY2890">
        <v>0</v>
      </c>
      <c r="BA2890" s="119">
        <v>49</v>
      </c>
      <c r="BB2890" s="121">
        <v>23</v>
      </c>
      <c r="BC2890" s="125">
        <f t="shared" si="1067"/>
        <v>49023</v>
      </c>
      <c r="BE2890" s="7" t="s">
        <v>228</v>
      </c>
      <c r="BR2890" s="66">
        <v>50</v>
      </c>
      <c r="BS2890" s="1">
        <v>0</v>
      </c>
      <c r="BT2890" s="1">
        <v>0</v>
      </c>
    </row>
    <row r="2891" spans="1:72" hidden="1" outlineLevel="1">
      <c r="A2891" t="s">
        <v>3198</v>
      </c>
      <c r="B2891" t="s">
        <v>2795</v>
      </c>
      <c r="C2891" s="1">
        <f t="shared" si="1070"/>
        <v>3154</v>
      </c>
      <c r="D2891" s="7">
        <f>IF(N2891&gt;0, RANK(N2891,(N2891:P2891,Q2891:AE2891)),0)</f>
        <v>2</v>
      </c>
      <c r="E2891" s="7">
        <f>IF(O2891&gt;0,RANK(O2891,(N2891:P2891,Q2891:AE2891)),0)</f>
        <v>1</v>
      </c>
      <c r="F2891" s="7">
        <f>IF(P2891&gt;0,RANK(P2891,(N2891:P2891,Q2891:AE2891)),0)</f>
        <v>3</v>
      </c>
      <c r="G2891" s="1">
        <f t="shared" si="1079"/>
        <v>1356</v>
      </c>
      <c r="H2891" s="2">
        <f t="shared" si="1080"/>
        <v>0.42993024730500951</v>
      </c>
      <c r="I2891" s="2"/>
      <c r="J2891" s="2">
        <f t="shared" si="1071"/>
        <v>0.27140139505389982</v>
      </c>
      <c r="K2891" s="2">
        <f t="shared" si="1072"/>
        <v>0.70133164235890932</v>
      </c>
      <c r="L2891" s="2">
        <f t="shared" si="1073"/>
        <v>9.8287888395688014E-3</v>
      </c>
      <c r="M2891" s="2">
        <f t="shared" si="1074"/>
        <v>1.7438173747622056E-2</v>
      </c>
      <c r="N2891" s="66">
        <v>856</v>
      </c>
      <c r="O2891" s="66">
        <v>2212</v>
      </c>
      <c r="P2891" s="66">
        <v>31</v>
      </c>
      <c r="Q2891" s="66">
        <v>24</v>
      </c>
      <c r="R2891" s="66">
        <v>4</v>
      </c>
      <c r="S2891" s="66">
        <v>27</v>
      </c>
      <c r="V2891" s="66">
        <v>0</v>
      </c>
      <c r="W2891" s="66">
        <f>IF(Notes!B$31=1,IF(BR2891&gt;0,BR2891-T2891-U2891-SUM(X2891:AL2891),SUM(BS2891:BY2891)),SUM(BS2891:BY2891))</f>
        <v>0</v>
      </c>
      <c r="X2891" s="66">
        <v>0</v>
      </c>
      <c r="Y2891" s="66">
        <v>0</v>
      </c>
      <c r="AA2891" s="66">
        <v>0</v>
      </c>
      <c r="AN2891" s="7">
        <f>IF(Q2891&gt;0,RANK(Q2891,(N2891:P2891,Q2891:AE2891)),0)</f>
        <v>5</v>
      </c>
      <c r="AO2891" s="7">
        <f>IF(R2891&gt;0,RANK(R2891,(N2891:P2891,Q2891:AE2891)),0)</f>
        <v>6</v>
      </c>
      <c r="AP2891" s="7">
        <f>IF(T2891&gt;0,RANK(T2891,(N2891:P2891,Q2891:AE2891)),0)</f>
        <v>0</v>
      </c>
      <c r="AQ2891" s="7">
        <f>IF(S2891&gt;0,RANK(S2891,(N2891:P2891,Q2891:AE2891)),0)</f>
        <v>4</v>
      </c>
      <c r="AR2891" s="2">
        <f t="shared" si="1075"/>
        <v>7.6093849080532657E-3</v>
      </c>
      <c r="AS2891" s="2">
        <f t="shared" si="1076"/>
        <v>1.2682308180088776E-3</v>
      </c>
      <c r="AT2891" s="2">
        <f t="shared" si="1077"/>
        <v>0</v>
      </c>
      <c r="AU2891" s="2">
        <f t="shared" si="1078"/>
        <v>8.5605580215599233E-3</v>
      </c>
      <c r="AW2891" t="s">
        <v>3198</v>
      </c>
      <c r="AX2891" t="s">
        <v>2795</v>
      </c>
      <c r="AY2891">
        <v>2</v>
      </c>
      <c r="BA2891" s="119">
        <v>49</v>
      </c>
      <c r="BB2891" s="121">
        <v>25</v>
      </c>
      <c r="BC2891" s="125">
        <f t="shared" si="1067"/>
        <v>49025</v>
      </c>
      <c r="BE2891" s="7" t="s">
        <v>228</v>
      </c>
      <c r="BR2891" s="1">
        <v>22</v>
      </c>
      <c r="BS2891" s="1">
        <v>0</v>
      </c>
      <c r="BT2891" s="1">
        <v>0</v>
      </c>
    </row>
    <row r="2892" spans="1:72" hidden="1" outlineLevel="1">
      <c r="A2892" t="s">
        <v>3468</v>
      </c>
      <c r="B2892" t="s">
        <v>2795</v>
      </c>
      <c r="C2892" s="1">
        <f t="shared" si="1070"/>
        <v>4739</v>
      </c>
      <c r="D2892" s="7">
        <f>IF(N2892&gt;0, RANK(N2892,(N2892:P2892,Q2892:AE2892)),0)</f>
        <v>2</v>
      </c>
      <c r="E2892" s="7">
        <f>IF(O2892&gt;0,RANK(O2892,(N2892:P2892,Q2892:AE2892)),0)</f>
        <v>1</v>
      </c>
      <c r="F2892" s="7">
        <f>IF(P2892&gt;0,RANK(P2892,(N2892:P2892,Q2892:AE2892)),0)</f>
        <v>5</v>
      </c>
      <c r="G2892" s="1">
        <f t="shared" si="1079"/>
        <v>2895</v>
      </c>
      <c r="H2892" s="2">
        <f t="shared" si="1080"/>
        <v>0.61088837307448829</v>
      </c>
      <c r="I2892" s="2"/>
      <c r="J2892" s="2">
        <f t="shared" si="1071"/>
        <v>0.15994935640430472</v>
      </c>
      <c r="K2892" s="2">
        <f t="shared" si="1072"/>
        <v>0.77083772947879303</v>
      </c>
      <c r="L2892" s="2">
        <f t="shared" si="1073"/>
        <v>5.697404515720616E-3</v>
      </c>
      <c r="M2892" s="2">
        <f t="shared" si="1074"/>
        <v>6.3515509601181602E-2</v>
      </c>
      <c r="N2892" s="66">
        <v>758</v>
      </c>
      <c r="O2892" s="66">
        <v>3653</v>
      </c>
      <c r="P2892" s="66">
        <v>27</v>
      </c>
      <c r="Q2892" s="66">
        <v>34</v>
      </c>
      <c r="R2892" s="66">
        <v>1</v>
      </c>
      <c r="S2892" s="66">
        <v>264</v>
      </c>
      <c r="V2892" s="66">
        <v>2</v>
      </c>
      <c r="W2892" s="66">
        <f>IF(Notes!B$31=1,IF(BR2892&gt;0,BR2892-T2892-U2892-SUM(X2892:AL2892),SUM(BS2892:BY2892)),SUM(BS2892:BY2892))</f>
        <v>0</v>
      </c>
      <c r="X2892" s="66">
        <v>0</v>
      </c>
      <c r="Y2892" s="66">
        <v>0</v>
      </c>
      <c r="AA2892" s="66">
        <v>0</v>
      </c>
      <c r="AN2892" s="7">
        <f>IF(Q2892&gt;0,RANK(Q2892,(N2892:P2892,Q2892:AE2892)),0)</f>
        <v>4</v>
      </c>
      <c r="AO2892" s="7">
        <f>IF(R2892&gt;0,RANK(R2892,(N2892:P2892,Q2892:AE2892)),0)</f>
        <v>7</v>
      </c>
      <c r="AP2892" s="7">
        <f>IF(T2892&gt;0,RANK(T2892,(N2892:P2892,Q2892:AE2892)),0)</f>
        <v>0</v>
      </c>
      <c r="AQ2892" s="7">
        <f>IF(S2892&gt;0,RANK(S2892,(N2892:P2892,Q2892:AE2892)),0)</f>
        <v>3</v>
      </c>
      <c r="AR2892" s="2">
        <f t="shared" si="1075"/>
        <v>7.1745093901667018E-3</v>
      </c>
      <c r="AS2892" s="2">
        <f t="shared" si="1076"/>
        <v>2.1101498206372652E-4</v>
      </c>
      <c r="AT2892" s="2">
        <f t="shared" si="1077"/>
        <v>0</v>
      </c>
      <c r="AU2892" s="2">
        <f t="shared" si="1078"/>
        <v>5.5707955264823805E-2</v>
      </c>
      <c r="AW2892" t="s">
        <v>3468</v>
      </c>
      <c r="AX2892" t="s">
        <v>2795</v>
      </c>
      <c r="AY2892">
        <v>3</v>
      </c>
      <c r="BA2892" s="119">
        <v>49</v>
      </c>
      <c r="BB2892" s="121">
        <v>27</v>
      </c>
      <c r="BC2892" s="125">
        <f t="shared" si="1067"/>
        <v>49027</v>
      </c>
      <c r="BE2892" s="7" t="s">
        <v>228</v>
      </c>
      <c r="BS2892" s="1">
        <v>0</v>
      </c>
      <c r="BT2892" s="1">
        <v>0</v>
      </c>
    </row>
    <row r="2893" spans="1:72" hidden="1" outlineLevel="1">
      <c r="A2893" t="s">
        <v>1298</v>
      </c>
      <c r="B2893" t="s">
        <v>2795</v>
      </c>
      <c r="C2893" s="1">
        <f t="shared" si="1070"/>
        <v>4161</v>
      </c>
      <c r="D2893" s="7">
        <f>IF(N2893&gt;0, RANK(N2893,(N2893:P2893,Q2893:AE2893)),0)</f>
        <v>2</v>
      </c>
      <c r="E2893" s="7">
        <f>IF(O2893&gt;0,RANK(O2893,(N2893:P2893,Q2893:AE2893)),0)</f>
        <v>1</v>
      </c>
      <c r="F2893" s="7">
        <f>IF(P2893&gt;0,RANK(P2893,(N2893:P2893,Q2893:AE2893)),0)</f>
        <v>5</v>
      </c>
      <c r="G2893" s="1">
        <f t="shared" si="1079"/>
        <v>2622</v>
      </c>
      <c r="H2893" s="2">
        <f t="shared" si="1080"/>
        <v>0.63013698630136983</v>
      </c>
      <c r="I2893" s="2"/>
      <c r="J2893" s="2">
        <f t="shared" si="1071"/>
        <v>0.16558519586637827</v>
      </c>
      <c r="K2893" s="2">
        <f t="shared" si="1072"/>
        <v>0.79572218216774815</v>
      </c>
      <c r="L2893" s="2">
        <f t="shared" si="1073"/>
        <v>6.7291516462388845E-3</v>
      </c>
      <c r="M2893" s="2">
        <f t="shared" si="1074"/>
        <v>3.1963470319634646E-2</v>
      </c>
      <c r="N2893" s="66">
        <v>689</v>
      </c>
      <c r="O2893" s="66">
        <v>3311</v>
      </c>
      <c r="P2893" s="66">
        <v>28</v>
      </c>
      <c r="Q2893" s="66">
        <v>29</v>
      </c>
      <c r="R2893" s="66">
        <v>2</v>
      </c>
      <c r="S2893" s="66">
        <v>102</v>
      </c>
      <c r="V2893" s="66">
        <v>0</v>
      </c>
      <c r="W2893" s="66">
        <f>IF(Notes!B$31=1,IF(BR2893&gt;0,BR2893-T2893-U2893-SUM(X2893:AL2893),SUM(BS2893:BY2893)),SUM(BS2893:BY2893))</f>
        <v>0</v>
      </c>
      <c r="X2893" s="66">
        <v>0</v>
      </c>
      <c r="Y2893" s="66">
        <v>0</v>
      </c>
      <c r="AA2893" s="66">
        <v>0</v>
      </c>
      <c r="AN2893" s="7">
        <f>IF(Q2893&gt;0,RANK(Q2893,(N2893:P2893,Q2893:AE2893)),0)</f>
        <v>4</v>
      </c>
      <c r="AO2893" s="7">
        <f>IF(R2893&gt;0,RANK(R2893,(N2893:P2893,Q2893:AE2893)),0)</f>
        <v>6</v>
      </c>
      <c r="AP2893" s="7">
        <f>IF(T2893&gt;0,RANK(T2893,(N2893:P2893,Q2893:AE2893)),0)</f>
        <v>0</v>
      </c>
      <c r="AQ2893" s="7">
        <f>IF(S2893&gt;0,RANK(S2893,(N2893:P2893,Q2893:AE2893)),0)</f>
        <v>3</v>
      </c>
      <c r="AR2893" s="2">
        <f t="shared" si="1075"/>
        <v>6.9694784907474161E-3</v>
      </c>
      <c r="AS2893" s="2">
        <f t="shared" si="1076"/>
        <v>4.8065368901706318E-4</v>
      </c>
      <c r="AT2893" s="2">
        <f t="shared" si="1077"/>
        <v>0</v>
      </c>
      <c r="AU2893" s="2">
        <f t="shared" si="1078"/>
        <v>2.4513338139870222E-2</v>
      </c>
      <c r="AW2893" t="s">
        <v>1298</v>
      </c>
      <c r="AX2893" t="s">
        <v>2795</v>
      </c>
      <c r="AY2893">
        <v>1</v>
      </c>
      <c r="BA2893" s="119">
        <v>49</v>
      </c>
      <c r="BB2893" s="121">
        <v>29</v>
      </c>
      <c r="BC2893" s="125">
        <f t="shared" si="1067"/>
        <v>49029</v>
      </c>
      <c r="BE2893" s="7" t="s">
        <v>228</v>
      </c>
      <c r="BR2893" s="1">
        <v>27</v>
      </c>
      <c r="BS2893" s="1">
        <v>0</v>
      </c>
      <c r="BT2893" s="1">
        <v>0</v>
      </c>
    </row>
    <row r="2894" spans="1:72" hidden="1" outlineLevel="1">
      <c r="A2894" t="s">
        <v>3135</v>
      </c>
      <c r="B2894" t="s">
        <v>2795</v>
      </c>
      <c r="C2894" s="1">
        <f t="shared" si="1070"/>
        <v>798</v>
      </c>
      <c r="D2894" s="7">
        <f>IF(N2894&gt;0, RANK(N2894,(N2894:P2894,Q2894:AE2894)),0)</f>
        <v>2</v>
      </c>
      <c r="E2894" s="7">
        <f>IF(O2894&gt;0,RANK(O2894,(N2894:P2894,Q2894:AE2894)),0)</f>
        <v>1</v>
      </c>
      <c r="F2894" s="7">
        <f>IF(P2894&gt;0,RANK(P2894,(N2894:P2894,Q2894:AE2894)),0)</f>
        <v>4</v>
      </c>
      <c r="G2894" s="1">
        <f t="shared" si="1079"/>
        <v>494</v>
      </c>
      <c r="H2894" s="2">
        <f t="shared" si="1080"/>
        <v>0.61904761904761907</v>
      </c>
      <c r="I2894" s="2"/>
      <c r="J2894" s="2">
        <f t="shared" si="1071"/>
        <v>0.17669172932330826</v>
      </c>
      <c r="K2894" s="2">
        <f t="shared" si="1072"/>
        <v>0.7957393483709273</v>
      </c>
      <c r="L2894" s="2">
        <f t="shared" si="1073"/>
        <v>8.771929824561403E-3</v>
      </c>
      <c r="M2894" s="2">
        <f t="shared" si="1074"/>
        <v>1.8796992481203062E-2</v>
      </c>
      <c r="N2894" s="66">
        <v>141</v>
      </c>
      <c r="O2894" s="66">
        <v>635</v>
      </c>
      <c r="P2894" s="66">
        <v>7</v>
      </c>
      <c r="Q2894" s="66">
        <v>2</v>
      </c>
      <c r="R2894" s="66">
        <v>0</v>
      </c>
      <c r="S2894" s="66">
        <v>13</v>
      </c>
      <c r="V2894" s="66">
        <v>0</v>
      </c>
      <c r="W2894" s="66">
        <f>IF(Notes!B$31=1,IF(BR2894&gt;0,BR2894-T2894-U2894-SUM(X2894:AL2894),SUM(BS2894:BY2894)),SUM(BS2894:BY2894))</f>
        <v>0</v>
      </c>
      <c r="X2894" s="66">
        <v>0</v>
      </c>
      <c r="Y2894" s="66">
        <v>0</v>
      </c>
      <c r="AA2894" s="66">
        <v>0</v>
      </c>
      <c r="AN2894" s="7">
        <f>IF(Q2894&gt;0,RANK(Q2894,(N2894:P2894,Q2894:AE2894)),0)</f>
        <v>5</v>
      </c>
      <c r="AO2894" s="7">
        <f>IF(R2894&gt;0,RANK(R2894,(N2894:P2894,Q2894:AE2894)),0)</f>
        <v>0</v>
      </c>
      <c r="AP2894" s="7">
        <f>IF(T2894&gt;0,RANK(T2894,(N2894:P2894,Q2894:AE2894)),0)</f>
        <v>0</v>
      </c>
      <c r="AQ2894" s="7">
        <f>IF(S2894&gt;0,RANK(S2894,(N2894:P2894,Q2894:AE2894)),0)</f>
        <v>3</v>
      </c>
      <c r="AR2894" s="2">
        <f t="shared" si="1075"/>
        <v>2.5062656641604009E-3</v>
      </c>
      <c r="AS2894" s="2">
        <f t="shared" si="1076"/>
        <v>0</v>
      </c>
      <c r="AT2894" s="2">
        <f t="shared" si="1077"/>
        <v>0</v>
      </c>
      <c r="AU2894" s="2">
        <f t="shared" si="1078"/>
        <v>1.6290726817042606E-2</v>
      </c>
      <c r="AW2894" t="s">
        <v>3135</v>
      </c>
      <c r="AX2894" t="s">
        <v>2795</v>
      </c>
      <c r="AY2894">
        <v>2</v>
      </c>
      <c r="BA2894" s="119">
        <v>49</v>
      </c>
      <c r="BB2894" s="121">
        <v>31</v>
      </c>
      <c r="BC2894" s="125">
        <f t="shared" si="1067"/>
        <v>49031</v>
      </c>
      <c r="BE2894" s="7" t="s">
        <v>228</v>
      </c>
      <c r="BR2894" s="1">
        <v>3</v>
      </c>
      <c r="BS2894" s="1">
        <v>0</v>
      </c>
      <c r="BT2894" s="1">
        <v>0</v>
      </c>
    </row>
    <row r="2895" spans="1:72" hidden="1" outlineLevel="1">
      <c r="A2895" t="s">
        <v>2477</v>
      </c>
      <c r="B2895" t="s">
        <v>2795</v>
      </c>
      <c r="C2895" s="1">
        <f t="shared" si="1070"/>
        <v>1006</v>
      </c>
      <c r="D2895" s="7">
        <f>IF(N2895&gt;0, RANK(N2895,(N2895:P2895,Q2895:AE2895)),0)</f>
        <v>2</v>
      </c>
      <c r="E2895" s="7">
        <f>IF(O2895&gt;0,RANK(O2895,(N2895:P2895,Q2895:AE2895)),0)</f>
        <v>1</v>
      </c>
      <c r="F2895" s="7">
        <f>IF(P2895&gt;0,RANK(P2895,(N2895:P2895,Q2895:AE2895)),0)</f>
        <v>4</v>
      </c>
      <c r="G2895" s="1">
        <f t="shared" si="1079"/>
        <v>677</v>
      </c>
      <c r="H2895" s="2">
        <f t="shared" si="1080"/>
        <v>0.67296222664015903</v>
      </c>
      <c r="I2895" s="2"/>
      <c r="J2895" s="2">
        <f t="shared" si="1071"/>
        <v>0.15308151093439365</v>
      </c>
      <c r="K2895" s="2">
        <f t="shared" si="1072"/>
        <v>0.82604373757455274</v>
      </c>
      <c r="L2895" s="2">
        <f t="shared" si="1073"/>
        <v>4.970178926441352E-3</v>
      </c>
      <c r="M2895" s="2">
        <f t="shared" si="1074"/>
        <v>1.5904572564612203E-2</v>
      </c>
      <c r="N2895" s="66">
        <v>154</v>
      </c>
      <c r="O2895" s="66">
        <v>831</v>
      </c>
      <c r="P2895" s="66">
        <v>5</v>
      </c>
      <c r="Q2895" s="66">
        <v>5</v>
      </c>
      <c r="R2895" s="66">
        <v>2</v>
      </c>
      <c r="S2895" s="66">
        <v>9</v>
      </c>
      <c r="V2895" s="66">
        <v>0</v>
      </c>
      <c r="W2895" s="66">
        <f>IF(Notes!B$31=1,IF(BR2895&gt;0,BR2895-T2895-U2895-SUM(X2895:AL2895),SUM(BS2895:BY2895)),SUM(BS2895:BY2895))</f>
        <v>0</v>
      </c>
      <c r="X2895" s="66">
        <v>0</v>
      </c>
      <c r="Y2895" s="66">
        <v>0</v>
      </c>
      <c r="AA2895" s="66">
        <v>0</v>
      </c>
      <c r="AN2895" s="7">
        <f>IF(Q2895&gt;0,RANK(Q2895,(N2895:P2895,Q2895:AE2895)),0)</f>
        <v>4</v>
      </c>
      <c r="AO2895" s="7">
        <f>IF(R2895&gt;0,RANK(R2895,(N2895:P2895,Q2895:AE2895)),0)</f>
        <v>6</v>
      </c>
      <c r="AP2895" s="7">
        <f>IF(T2895&gt;0,RANK(T2895,(N2895:P2895,Q2895:AE2895)),0)</f>
        <v>0</v>
      </c>
      <c r="AQ2895" s="7">
        <f>IF(S2895&gt;0,RANK(S2895,(N2895:P2895,Q2895:AE2895)),0)</f>
        <v>3</v>
      </c>
      <c r="AR2895" s="2">
        <f t="shared" si="1075"/>
        <v>4.970178926441352E-3</v>
      </c>
      <c r="AS2895" s="2">
        <f t="shared" si="1076"/>
        <v>1.9880715705765406E-3</v>
      </c>
      <c r="AT2895" s="2">
        <f t="shared" si="1077"/>
        <v>0</v>
      </c>
      <c r="AU2895" s="2">
        <f t="shared" si="1078"/>
        <v>8.9463220675944331E-3</v>
      </c>
      <c r="AW2895" t="s">
        <v>2477</v>
      </c>
      <c r="AX2895" t="s">
        <v>2795</v>
      </c>
      <c r="AY2895">
        <v>1</v>
      </c>
      <c r="BA2895" s="119">
        <v>49</v>
      </c>
      <c r="BB2895" s="121">
        <v>33</v>
      </c>
      <c r="BC2895" s="125">
        <f t="shared" si="1067"/>
        <v>49033</v>
      </c>
      <c r="BE2895" s="7" t="s">
        <v>228</v>
      </c>
      <c r="BR2895" s="1">
        <v>3</v>
      </c>
      <c r="BS2895" s="1">
        <v>0</v>
      </c>
      <c r="BT2895" s="1">
        <v>0</v>
      </c>
    </row>
    <row r="2896" spans="1:72" hidden="1" outlineLevel="1">
      <c r="A2896" t="s">
        <v>3261</v>
      </c>
      <c r="B2896" t="s">
        <v>2795</v>
      </c>
      <c r="C2896" s="1">
        <f t="shared" si="1070"/>
        <v>363749</v>
      </c>
      <c r="D2896" s="7">
        <f>IF(N2896&gt;0, RANK(N2896,(N2896:P2896,Q2896:AE2896)),0)</f>
        <v>1</v>
      </c>
      <c r="E2896" s="7">
        <f>IF(O2896&gt;0,RANK(O2896,(N2896:P2896,Q2896:AE2896)),0)</f>
        <v>2</v>
      </c>
      <c r="F2896" s="7">
        <f>IF(P2896&gt;0,RANK(P2896,(N2896:P2896,Q2896:AE2896)),0)</f>
        <v>3</v>
      </c>
      <c r="G2896" s="1">
        <f t="shared" si="1079"/>
        <v>296</v>
      </c>
      <c r="H2896" s="2">
        <f t="shared" si="1080"/>
        <v>8.1374794157509716E-4</v>
      </c>
      <c r="I2896" s="2"/>
      <c r="J2896" s="2">
        <f t="shared" si="1071"/>
        <v>0.48656628609288272</v>
      </c>
      <c r="K2896" s="2">
        <f t="shared" si="1072"/>
        <v>0.48575253815130764</v>
      </c>
      <c r="L2896" s="2">
        <f t="shared" si="1073"/>
        <v>1.0358791364374885E-2</v>
      </c>
      <c r="M2896" s="2">
        <f t="shared" si="1074"/>
        <v>1.73223843914347E-2</v>
      </c>
      <c r="N2896" s="66">
        <v>176988</v>
      </c>
      <c r="O2896" s="66">
        <v>176692</v>
      </c>
      <c r="P2896" s="66">
        <v>3768</v>
      </c>
      <c r="Q2896" s="66">
        <v>2556</v>
      </c>
      <c r="R2896" s="66">
        <v>381</v>
      </c>
      <c r="S2896" s="66">
        <v>3229</v>
      </c>
      <c r="V2896" s="66">
        <v>111</v>
      </c>
      <c r="W2896" s="66">
        <f>IF(Notes!B$31=1,IF(BR2896&gt;0,BR2896-T2896-U2896-SUM(X2896:AL2896),SUM(BS2896:BY2896)),SUM(BS2896:BY2896))</f>
        <v>4</v>
      </c>
      <c r="X2896" s="66">
        <v>1</v>
      </c>
      <c r="Y2896" s="66">
        <v>17</v>
      </c>
      <c r="AA2896" s="66">
        <v>2</v>
      </c>
      <c r="AN2896" s="7">
        <f>IF(Q2896&gt;0,RANK(Q2896,(N2896:P2896,Q2896:AE2896)),0)</f>
        <v>5</v>
      </c>
      <c r="AO2896" s="7">
        <f>IF(R2896&gt;0,RANK(R2896,(N2896:P2896,Q2896:AE2896)),0)</f>
        <v>6</v>
      </c>
      <c r="AP2896" s="7">
        <f>IF(T2896&gt;0,RANK(T2896,(N2896:P2896,Q2896:AE2896)),0)</f>
        <v>0</v>
      </c>
      <c r="AQ2896" s="7">
        <f>IF(S2896&gt;0,RANK(S2896,(N2896:P2896,Q2896:AE2896)),0)</f>
        <v>4</v>
      </c>
      <c r="AR2896" s="2">
        <f t="shared" si="1075"/>
        <v>7.0268234414390144E-3</v>
      </c>
      <c r="AS2896" s="2">
        <f t="shared" si="1076"/>
        <v>1.0474255599328109E-3</v>
      </c>
      <c r="AT2896" s="2">
        <f t="shared" si="1077"/>
        <v>0</v>
      </c>
      <c r="AU2896" s="2">
        <f t="shared" si="1078"/>
        <v>8.8770003491418538E-3</v>
      </c>
      <c r="AW2896" t="s">
        <v>3261</v>
      </c>
      <c r="AX2896" t="s">
        <v>2795</v>
      </c>
      <c r="AY2896">
        <v>0</v>
      </c>
      <c r="BA2896" s="119">
        <v>49</v>
      </c>
      <c r="BB2896" s="121">
        <v>35</v>
      </c>
      <c r="BC2896" s="125">
        <f t="shared" si="1067"/>
        <v>49035</v>
      </c>
      <c r="BE2896" s="7" t="s">
        <v>228</v>
      </c>
      <c r="BR2896" s="1">
        <f>3695+17+1+2+BS2896+BT2896</f>
        <v>3719</v>
      </c>
      <c r="BS2896" s="1">
        <v>3</v>
      </c>
      <c r="BT2896" s="1">
        <v>1</v>
      </c>
    </row>
    <row r="2897" spans="1:72" hidden="1" outlineLevel="1">
      <c r="A2897" t="s">
        <v>820</v>
      </c>
      <c r="B2897" t="s">
        <v>2795</v>
      </c>
      <c r="C2897" s="1">
        <f t="shared" si="1070"/>
        <v>5130</v>
      </c>
      <c r="D2897" s="7">
        <f>IF(N2897&gt;0, RANK(N2897,(N2897:P2897,Q2897:AE2897)),0)</f>
        <v>2</v>
      </c>
      <c r="E2897" s="7">
        <f>IF(O2897&gt;0,RANK(O2897,(N2897:P2897,Q2897:AE2897)),0)</f>
        <v>1</v>
      </c>
      <c r="F2897" s="7">
        <f>IF(P2897&gt;0,RANK(P2897,(N2897:P2897,Q2897:AE2897)),0)</f>
        <v>4</v>
      </c>
      <c r="G2897" s="1">
        <f t="shared" si="1079"/>
        <v>232</v>
      </c>
      <c r="H2897" s="2">
        <f t="shared" si="1080"/>
        <v>4.5224171539961014E-2</v>
      </c>
      <c r="I2897" s="2"/>
      <c r="J2897" s="2">
        <f t="shared" si="1071"/>
        <v>0.46900584795321637</v>
      </c>
      <c r="K2897" s="2">
        <f t="shared" si="1072"/>
        <v>0.51423001949317737</v>
      </c>
      <c r="L2897" s="2">
        <f t="shared" si="1073"/>
        <v>4.8732943469785572E-3</v>
      </c>
      <c r="M2897" s="2">
        <f t="shared" si="1074"/>
        <v>1.1890838206627646E-2</v>
      </c>
      <c r="N2897" s="66">
        <v>2406</v>
      </c>
      <c r="O2897" s="66">
        <v>2638</v>
      </c>
      <c r="P2897" s="66">
        <v>25</v>
      </c>
      <c r="Q2897" s="66">
        <v>14</v>
      </c>
      <c r="R2897" s="66">
        <v>2</v>
      </c>
      <c r="S2897" s="66">
        <v>45</v>
      </c>
      <c r="V2897" s="66">
        <v>0</v>
      </c>
      <c r="W2897" s="66">
        <f>IF(Notes!B$31=1,IF(BR2897&gt;0,BR2897-T2897-U2897-SUM(X2897:AL2897),SUM(BS2897:BY2897)),SUM(BS2897:BY2897))</f>
        <v>0</v>
      </c>
      <c r="X2897" s="66">
        <v>0</v>
      </c>
      <c r="Y2897" s="66">
        <v>0</v>
      </c>
      <c r="AA2897" s="66">
        <v>0</v>
      </c>
      <c r="AN2897" s="7">
        <f>IF(Q2897&gt;0,RANK(Q2897,(N2897:P2897,Q2897:AE2897)),0)</f>
        <v>5</v>
      </c>
      <c r="AO2897" s="7">
        <f>IF(R2897&gt;0,RANK(R2897,(N2897:P2897,Q2897:AE2897)),0)</f>
        <v>6</v>
      </c>
      <c r="AP2897" s="7">
        <f>IF(T2897&gt;0,RANK(T2897,(N2897:P2897,Q2897:AE2897)),0)</f>
        <v>0</v>
      </c>
      <c r="AQ2897" s="7">
        <f>IF(S2897&gt;0,RANK(S2897,(N2897:P2897,Q2897:AE2897)),0)</f>
        <v>3</v>
      </c>
      <c r="AR2897" s="2">
        <f t="shared" si="1075"/>
        <v>2.7290448343079924E-3</v>
      </c>
      <c r="AS2897" s="2">
        <f t="shared" si="1076"/>
        <v>3.8986354775828459E-4</v>
      </c>
      <c r="AT2897" s="2">
        <f t="shared" si="1077"/>
        <v>0</v>
      </c>
      <c r="AU2897" s="2">
        <f t="shared" si="1078"/>
        <v>8.771929824561403E-3</v>
      </c>
      <c r="AW2897" t="s">
        <v>820</v>
      </c>
      <c r="AX2897" t="s">
        <v>2795</v>
      </c>
      <c r="AY2897">
        <v>2</v>
      </c>
      <c r="BA2897" s="119">
        <v>49</v>
      </c>
      <c r="BB2897" s="121">
        <v>37</v>
      </c>
      <c r="BC2897" s="125">
        <f t="shared" si="1067"/>
        <v>49037</v>
      </c>
      <c r="BE2897" s="7" t="s">
        <v>228</v>
      </c>
      <c r="BS2897" s="1">
        <v>0</v>
      </c>
      <c r="BT2897" s="1">
        <v>0</v>
      </c>
    </row>
    <row r="2898" spans="1:72" hidden="1" outlineLevel="1">
      <c r="A2898" t="s">
        <v>3262</v>
      </c>
      <c r="B2898" t="s">
        <v>2795</v>
      </c>
      <c r="C2898" s="1">
        <f t="shared" si="1070"/>
        <v>8771</v>
      </c>
      <c r="D2898" s="7">
        <f>IF(N2898&gt;0, RANK(N2898,(N2898:P2898,Q2898:AE2898)),0)</f>
        <v>2</v>
      </c>
      <c r="E2898" s="7">
        <f>IF(O2898&gt;0,RANK(O2898,(N2898:P2898,Q2898:AE2898)),0)</f>
        <v>1</v>
      </c>
      <c r="F2898" s="7">
        <f>IF(P2898&gt;0,RANK(P2898,(N2898:P2898,Q2898:AE2898)),0)</f>
        <v>4</v>
      </c>
      <c r="G2898" s="1">
        <f t="shared" si="1079"/>
        <v>5033</v>
      </c>
      <c r="H2898" s="2">
        <f t="shared" si="1080"/>
        <v>0.57382282521947325</v>
      </c>
      <c r="I2898" s="2"/>
      <c r="J2898" s="2">
        <f t="shared" si="1071"/>
        <v>0.18595371109337588</v>
      </c>
      <c r="K2898" s="2">
        <f t="shared" si="1072"/>
        <v>0.75977653631284914</v>
      </c>
      <c r="L2898" s="2">
        <f t="shared" si="1073"/>
        <v>9.9190514194504621E-3</v>
      </c>
      <c r="M2898" s="2">
        <f t="shared" si="1074"/>
        <v>4.4350701174324519E-2</v>
      </c>
      <c r="N2898" s="66">
        <v>1631</v>
      </c>
      <c r="O2898" s="66">
        <v>6664</v>
      </c>
      <c r="P2898" s="66">
        <v>87</v>
      </c>
      <c r="Q2898" s="66">
        <v>54</v>
      </c>
      <c r="R2898" s="66">
        <v>8</v>
      </c>
      <c r="S2898" s="66">
        <v>324</v>
      </c>
      <c r="V2898" s="66">
        <v>3</v>
      </c>
      <c r="W2898" s="66">
        <f>IF(Notes!B$31=1,IF(BR2898&gt;0,BR2898-T2898-U2898-SUM(X2898:AL2898),SUM(BS2898:BY2898)),SUM(BS2898:BY2898))</f>
        <v>0</v>
      </c>
      <c r="X2898" s="66">
        <v>0</v>
      </c>
      <c r="Y2898" s="66">
        <v>0</v>
      </c>
      <c r="AA2898" s="66">
        <v>0</v>
      </c>
      <c r="AN2898" s="7">
        <f>IF(Q2898&gt;0,RANK(Q2898,(N2898:P2898,Q2898:AE2898)),0)</f>
        <v>5</v>
      </c>
      <c r="AO2898" s="7">
        <f>IF(R2898&gt;0,RANK(R2898,(N2898:P2898,Q2898:AE2898)),0)</f>
        <v>6</v>
      </c>
      <c r="AP2898" s="7">
        <f>IF(T2898&gt;0,RANK(T2898,(N2898:P2898,Q2898:AE2898)),0)</f>
        <v>0</v>
      </c>
      <c r="AQ2898" s="7">
        <f>IF(S2898&gt;0,RANK(S2898,(N2898:P2898,Q2898:AE2898)),0)</f>
        <v>3</v>
      </c>
      <c r="AR2898" s="2">
        <f t="shared" si="1075"/>
        <v>6.1566526051761491E-3</v>
      </c>
      <c r="AS2898" s="2">
        <f t="shared" si="1076"/>
        <v>9.1209668224831832E-4</v>
      </c>
      <c r="AT2898" s="2">
        <f t="shared" si="1077"/>
        <v>0</v>
      </c>
      <c r="AU2898" s="2">
        <f t="shared" si="1078"/>
        <v>3.6939915631056891E-2</v>
      </c>
      <c r="AW2898" t="s">
        <v>3262</v>
      </c>
      <c r="AX2898" t="s">
        <v>2795</v>
      </c>
      <c r="AY2898">
        <v>3</v>
      </c>
      <c r="BA2898" s="119">
        <v>49</v>
      </c>
      <c r="BB2898" s="121">
        <v>39</v>
      </c>
      <c r="BC2898" s="125">
        <f t="shared" si="1067"/>
        <v>49039</v>
      </c>
      <c r="BE2898" s="7" t="s">
        <v>228</v>
      </c>
      <c r="BR2898" s="1">
        <v>107</v>
      </c>
      <c r="BS2898" s="1">
        <v>0</v>
      </c>
      <c r="BT2898" s="1">
        <v>0</v>
      </c>
    </row>
    <row r="2899" spans="1:72" hidden="1" outlineLevel="1">
      <c r="A2899" t="s">
        <v>3466</v>
      </c>
      <c r="B2899" t="s">
        <v>2795</v>
      </c>
      <c r="C2899" s="1">
        <f t="shared" si="1070"/>
        <v>8007</v>
      </c>
      <c r="D2899" s="7">
        <f>IF(N2899&gt;0, RANK(N2899,(N2899:P2899,Q2899:AE2899)),0)</f>
        <v>2</v>
      </c>
      <c r="E2899" s="7">
        <f>IF(O2899&gt;0,RANK(O2899,(N2899:P2899,Q2899:AE2899)),0)</f>
        <v>1</v>
      </c>
      <c r="F2899" s="7">
        <f>IF(P2899&gt;0,RANK(P2899,(N2899:P2899,Q2899:AE2899)),0)</f>
        <v>5</v>
      </c>
      <c r="G2899" s="1">
        <f t="shared" si="1079"/>
        <v>5035</v>
      </c>
      <c r="H2899" s="2">
        <f t="shared" si="1080"/>
        <v>0.62882477831897088</v>
      </c>
      <c r="I2899" s="2"/>
      <c r="J2899" s="2">
        <f t="shared" si="1071"/>
        <v>0.16972648932184339</v>
      </c>
      <c r="K2899" s="2">
        <f t="shared" si="1072"/>
        <v>0.7985512676408143</v>
      </c>
      <c r="L2899" s="2">
        <f t="shared" si="1073"/>
        <v>6.4943174722118142E-3</v>
      </c>
      <c r="M2899" s="2">
        <f t="shared" si="1074"/>
        <v>2.5227925565130465E-2</v>
      </c>
      <c r="N2899" s="66">
        <v>1359</v>
      </c>
      <c r="O2899" s="66">
        <v>6394</v>
      </c>
      <c r="P2899" s="66">
        <v>52</v>
      </c>
      <c r="Q2899" s="66">
        <v>53</v>
      </c>
      <c r="R2899" s="66">
        <v>13</v>
      </c>
      <c r="S2899" s="66">
        <v>131</v>
      </c>
      <c r="V2899" s="66">
        <v>5</v>
      </c>
      <c r="W2899" s="66">
        <f>IF(Notes!B$31=1,IF(BR2899&gt;0,BR2899-T2899-U2899-SUM(X2899:AL2899),SUM(BS2899:BY2899)),SUM(BS2899:BY2899))</f>
        <v>0</v>
      </c>
      <c r="X2899" s="66">
        <v>0</v>
      </c>
      <c r="Y2899" s="66">
        <v>0</v>
      </c>
      <c r="AA2899" s="66">
        <v>0</v>
      </c>
      <c r="AN2899" s="7">
        <f>IF(Q2899&gt;0,RANK(Q2899,(N2899:P2899,Q2899:AE2899)),0)</f>
        <v>4</v>
      </c>
      <c r="AO2899" s="7">
        <f>IF(R2899&gt;0,RANK(R2899,(N2899:P2899,Q2899:AE2899)),0)</f>
        <v>6</v>
      </c>
      <c r="AP2899" s="7">
        <f>IF(T2899&gt;0,RANK(T2899,(N2899:P2899,Q2899:AE2899)),0)</f>
        <v>0</v>
      </c>
      <c r="AQ2899" s="7">
        <f>IF(S2899&gt;0,RANK(S2899,(N2899:P2899,Q2899:AE2899)),0)</f>
        <v>3</v>
      </c>
      <c r="AR2899" s="2">
        <f t="shared" si="1075"/>
        <v>6.6192081928312723E-3</v>
      </c>
      <c r="AS2899" s="2">
        <f t="shared" si="1076"/>
        <v>1.6235793680529536E-3</v>
      </c>
      <c r="AT2899" s="2">
        <f t="shared" si="1077"/>
        <v>0</v>
      </c>
      <c r="AU2899" s="2">
        <f t="shared" si="1078"/>
        <v>1.6360684401148996E-2</v>
      </c>
      <c r="AW2899" t="s">
        <v>3466</v>
      </c>
      <c r="AX2899" t="s">
        <v>2795</v>
      </c>
      <c r="AY2899">
        <v>3</v>
      </c>
      <c r="BA2899" s="119">
        <v>49</v>
      </c>
      <c r="BB2899" s="121">
        <v>41</v>
      </c>
      <c r="BC2899" s="125">
        <f t="shared" si="1067"/>
        <v>49041</v>
      </c>
      <c r="BE2899" s="7" t="s">
        <v>228</v>
      </c>
      <c r="BR2899" s="1">
        <v>51</v>
      </c>
      <c r="BS2899" s="1">
        <v>0</v>
      </c>
      <c r="BT2899" s="1">
        <v>0</v>
      </c>
    </row>
    <row r="2900" spans="1:72" hidden="1" outlineLevel="1">
      <c r="A2900" t="s">
        <v>498</v>
      </c>
      <c r="B2900" t="s">
        <v>2795</v>
      </c>
      <c r="C2900" s="1">
        <f t="shared" si="1070"/>
        <v>16809</v>
      </c>
      <c r="D2900" s="7">
        <f>IF(N2900&gt;0, RANK(N2900,(N2900:P2900,Q2900:AE2900)),0)</f>
        <v>1</v>
      </c>
      <c r="E2900" s="7">
        <f>IF(O2900&gt;0,RANK(O2900,(N2900:P2900,Q2900:AE2900)),0)</f>
        <v>2</v>
      </c>
      <c r="F2900" s="7">
        <f>IF(P2900&gt;0,RANK(P2900,(N2900:P2900,Q2900:AE2900)),0)</f>
        <v>3</v>
      </c>
      <c r="G2900" s="1">
        <f t="shared" si="1079"/>
        <v>2576</v>
      </c>
      <c r="H2900" s="2">
        <f t="shared" si="1080"/>
        <v>0.15325123445773098</v>
      </c>
      <c r="I2900" s="2"/>
      <c r="J2900" s="2">
        <f t="shared" si="1071"/>
        <v>0.56707716104467842</v>
      </c>
      <c r="K2900" s="2">
        <f t="shared" si="1072"/>
        <v>0.41382592658694745</v>
      </c>
      <c r="L2900" s="2">
        <f t="shared" si="1073"/>
        <v>7.4959842941281453E-3</v>
      </c>
      <c r="M2900" s="2">
        <f t="shared" si="1074"/>
        <v>1.1600928074245984E-2</v>
      </c>
      <c r="N2900" s="66">
        <v>9532</v>
      </c>
      <c r="O2900" s="66">
        <v>6956</v>
      </c>
      <c r="P2900" s="66">
        <v>126</v>
      </c>
      <c r="Q2900" s="66">
        <v>104</v>
      </c>
      <c r="R2900" s="66">
        <v>15</v>
      </c>
      <c r="S2900" s="66">
        <v>75</v>
      </c>
      <c r="V2900" s="66">
        <v>1</v>
      </c>
      <c r="W2900" s="66">
        <f>IF(Notes!B$31=1,IF(BR2900&gt;0,BR2900-T2900-U2900-SUM(X2900:AL2900),SUM(BS2900:BY2900)),SUM(BS2900:BY2900))</f>
        <v>0</v>
      </c>
      <c r="X2900" s="66">
        <v>0</v>
      </c>
      <c r="Y2900" s="66">
        <v>0</v>
      </c>
      <c r="AA2900" s="66">
        <v>0</v>
      </c>
      <c r="AN2900" s="7">
        <f>IF(Q2900&gt;0,RANK(Q2900,(N2900:P2900,Q2900:AE2900)),0)</f>
        <v>4</v>
      </c>
      <c r="AO2900" s="7">
        <f>IF(R2900&gt;0,RANK(R2900,(N2900:P2900,Q2900:AE2900)),0)</f>
        <v>6</v>
      </c>
      <c r="AP2900" s="7">
        <f>IF(T2900&gt;0,RANK(T2900,(N2900:P2900,Q2900:AE2900)),0)</f>
        <v>0</v>
      </c>
      <c r="AQ2900" s="7">
        <f>IF(S2900&gt;0,RANK(S2900,(N2900:P2900,Q2900:AE2900)),0)</f>
        <v>5</v>
      </c>
      <c r="AR2900" s="2">
        <f t="shared" si="1075"/>
        <v>6.1871616395978348E-3</v>
      </c>
      <c r="AS2900" s="2">
        <f t="shared" si="1076"/>
        <v>8.9237908263430305E-4</v>
      </c>
      <c r="AT2900" s="2">
        <f t="shared" si="1077"/>
        <v>0</v>
      </c>
      <c r="AU2900" s="2">
        <f t="shared" si="1078"/>
        <v>4.4618954131715157E-3</v>
      </c>
      <c r="AW2900" t="s">
        <v>498</v>
      </c>
      <c r="AX2900" t="s">
        <v>2795</v>
      </c>
      <c r="AY2900">
        <v>1</v>
      </c>
      <c r="BA2900" s="119">
        <v>49</v>
      </c>
      <c r="BB2900" s="121">
        <v>43</v>
      </c>
      <c r="BC2900" s="125">
        <f t="shared" si="1067"/>
        <v>49043</v>
      </c>
      <c r="BE2900" s="7" t="s">
        <v>228</v>
      </c>
      <c r="BR2900" s="1">
        <v>111</v>
      </c>
      <c r="BS2900" s="1">
        <v>0</v>
      </c>
      <c r="BT2900" s="1">
        <v>0</v>
      </c>
    </row>
    <row r="2901" spans="1:72" hidden="1" outlineLevel="1">
      <c r="A2901" t="s">
        <v>2612</v>
      </c>
      <c r="B2901" t="s">
        <v>2795</v>
      </c>
      <c r="C2901" s="1">
        <f t="shared" si="1070"/>
        <v>17337</v>
      </c>
      <c r="D2901" s="7">
        <f>IF(N2901&gt;0, RANK(N2901,(N2901:P2901,Q2901:AE2901)),0)</f>
        <v>2</v>
      </c>
      <c r="E2901" s="7">
        <f>IF(O2901&gt;0,RANK(O2901,(N2901:P2901,Q2901:AE2901)),0)</f>
        <v>1</v>
      </c>
      <c r="F2901" s="7">
        <f>IF(P2901&gt;0,RANK(P2901,(N2901:P2901,Q2901:AE2901)),0)</f>
        <v>4</v>
      </c>
      <c r="G2901" s="1">
        <f t="shared" si="1079"/>
        <v>5168</v>
      </c>
      <c r="H2901" s="2">
        <f t="shared" si="1080"/>
        <v>0.29809078848705084</v>
      </c>
      <c r="I2901" s="2"/>
      <c r="J2901" s="2">
        <f t="shared" si="1071"/>
        <v>0.33627501874603449</v>
      </c>
      <c r="K2901" s="2">
        <f t="shared" si="1072"/>
        <v>0.63436580723308533</v>
      </c>
      <c r="L2901" s="2">
        <f t="shared" si="1073"/>
        <v>8.7096960258406884E-3</v>
      </c>
      <c r="M2901" s="2">
        <f t="shared" si="1074"/>
        <v>2.0649477995039488E-2</v>
      </c>
      <c r="N2901" s="66">
        <v>5830</v>
      </c>
      <c r="O2901" s="66">
        <v>10998</v>
      </c>
      <c r="P2901" s="66">
        <v>151</v>
      </c>
      <c r="Q2901" s="66">
        <v>137</v>
      </c>
      <c r="R2901" s="66">
        <v>12</v>
      </c>
      <c r="S2901" s="66">
        <v>206</v>
      </c>
      <c r="V2901" s="66">
        <v>3</v>
      </c>
      <c r="W2901" s="66">
        <f>IF(Notes!B$31=1,IF(BR2901&gt;0,BR2901-T2901-U2901-SUM(X2901:AL2901),SUM(BS2901:BY2901)),SUM(BS2901:BY2901))</f>
        <v>0</v>
      </c>
      <c r="X2901" s="66">
        <v>0</v>
      </c>
      <c r="Y2901" s="66">
        <v>0</v>
      </c>
      <c r="AA2901" s="66">
        <v>0</v>
      </c>
      <c r="AN2901" s="7">
        <f>IF(Q2901&gt;0,RANK(Q2901,(N2901:P2901,Q2901:AE2901)),0)</f>
        <v>5</v>
      </c>
      <c r="AO2901" s="7">
        <f>IF(R2901&gt;0,RANK(R2901,(N2901:P2901,Q2901:AE2901)),0)</f>
        <v>6</v>
      </c>
      <c r="AP2901" s="7">
        <f>IF(T2901&gt;0,RANK(T2901,(N2901:P2901,Q2901:AE2901)),0)</f>
        <v>0</v>
      </c>
      <c r="AQ2901" s="7">
        <f>IF(S2901&gt;0,RANK(S2901,(N2901:P2901,Q2901:AE2901)),0)</f>
        <v>3</v>
      </c>
      <c r="AR2901" s="2">
        <f t="shared" si="1075"/>
        <v>7.9021745400011528E-3</v>
      </c>
      <c r="AS2901" s="2">
        <f t="shared" si="1076"/>
        <v>6.9216127357674335E-4</v>
      </c>
      <c r="AT2901" s="2">
        <f t="shared" si="1077"/>
        <v>0</v>
      </c>
      <c r="AU2901" s="2">
        <f t="shared" si="1078"/>
        <v>1.1882101863067427E-2</v>
      </c>
      <c r="AW2901" t="s">
        <v>2612</v>
      </c>
      <c r="AX2901" t="s">
        <v>2795</v>
      </c>
      <c r="AY2901">
        <v>1</v>
      </c>
      <c r="BA2901" s="119">
        <v>49</v>
      </c>
      <c r="BB2901" s="121">
        <v>45</v>
      </c>
      <c r="BC2901" s="125">
        <f t="shared" si="1067"/>
        <v>49045</v>
      </c>
      <c r="BE2901" s="7" t="s">
        <v>228</v>
      </c>
      <c r="BR2901" s="1">
        <v>126</v>
      </c>
      <c r="BS2901" s="1">
        <v>0</v>
      </c>
      <c r="BT2901" s="1">
        <v>0</v>
      </c>
    </row>
    <row r="2902" spans="1:72" hidden="1" outlineLevel="1">
      <c r="A2902" t="s">
        <v>3034</v>
      </c>
      <c r="B2902" t="s">
        <v>2795</v>
      </c>
      <c r="C2902" s="1">
        <f t="shared" si="1070"/>
        <v>10151</v>
      </c>
      <c r="D2902" s="7">
        <f>IF(N2902&gt;0, RANK(N2902,(N2902:P2902,Q2902:AE2902)),0)</f>
        <v>2</v>
      </c>
      <c r="E2902" s="7">
        <f>IF(O2902&gt;0,RANK(O2902,(N2902:P2902,Q2902:AE2902)),0)</f>
        <v>1</v>
      </c>
      <c r="F2902" s="7">
        <f>IF(P2902&gt;0,RANK(P2902,(N2902:P2902,Q2902:AE2902)),0)</f>
        <v>4</v>
      </c>
      <c r="G2902" s="1">
        <f t="shared" si="1079"/>
        <v>6979</v>
      </c>
      <c r="H2902" s="2">
        <f t="shared" si="1080"/>
        <v>0.68751847108659248</v>
      </c>
      <c r="I2902" s="2"/>
      <c r="J2902" s="2">
        <f t="shared" si="1071"/>
        <v>0.14402521919022757</v>
      </c>
      <c r="K2902" s="2">
        <f t="shared" si="1072"/>
        <v>0.83154369027682007</v>
      </c>
      <c r="L2902" s="2">
        <f t="shared" si="1073"/>
        <v>4.4330607821889472E-3</v>
      </c>
      <c r="M2902" s="2">
        <f t="shared" si="1074"/>
        <v>1.9998029750763389E-2</v>
      </c>
      <c r="N2902" s="66">
        <v>1462</v>
      </c>
      <c r="O2902" s="66">
        <v>8441</v>
      </c>
      <c r="P2902" s="66">
        <v>45</v>
      </c>
      <c r="Q2902" s="66">
        <v>37</v>
      </c>
      <c r="R2902" s="66">
        <v>8</v>
      </c>
      <c r="S2902" s="66">
        <v>157</v>
      </c>
      <c r="V2902" s="66">
        <v>1</v>
      </c>
      <c r="W2902" s="66">
        <f>IF(Notes!B$31=1,IF(BR2902&gt;0,BR2902-T2902-U2902-SUM(X2902:AL2902),SUM(BS2902:BY2902)),SUM(BS2902:BY2902))</f>
        <v>0</v>
      </c>
      <c r="X2902" s="66">
        <v>0</v>
      </c>
      <c r="Y2902" s="66">
        <v>0</v>
      </c>
      <c r="AA2902" s="66">
        <v>0</v>
      </c>
      <c r="AN2902" s="7">
        <f>IF(Q2902&gt;0,RANK(Q2902,(N2902:P2902,Q2902:AE2902)),0)</f>
        <v>5</v>
      </c>
      <c r="AO2902" s="7">
        <f>IF(R2902&gt;0,RANK(R2902,(N2902:P2902,Q2902:AE2902)),0)</f>
        <v>6</v>
      </c>
      <c r="AP2902" s="7">
        <f>IF(T2902&gt;0,RANK(T2902,(N2902:P2902,Q2902:AE2902)),0)</f>
        <v>0</v>
      </c>
      <c r="AQ2902" s="7">
        <f>IF(S2902&gt;0,RANK(S2902,(N2902:P2902,Q2902:AE2902)),0)</f>
        <v>3</v>
      </c>
      <c r="AR2902" s="2">
        <f t="shared" si="1075"/>
        <v>3.6449610875775784E-3</v>
      </c>
      <c r="AS2902" s="2">
        <f t="shared" si="1076"/>
        <v>7.8809969461136832E-4</v>
      </c>
      <c r="AT2902" s="2">
        <f t="shared" si="1077"/>
        <v>0</v>
      </c>
      <c r="AU2902" s="2">
        <f t="shared" si="1078"/>
        <v>1.5466456506748104E-2</v>
      </c>
      <c r="AW2902" t="s">
        <v>3034</v>
      </c>
      <c r="AX2902" t="s">
        <v>2795</v>
      </c>
      <c r="AY2902">
        <v>2</v>
      </c>
      <c r="BA2902" s="119">
        <v>49</v>
      </c>
      <c r="BB2902" s="121">
        <v>47</v>
      </c>
      <c r="BC2902" s="125">
        <f t="shared" si="1067"/>
        <v>49047</v>
      </c>
      <c r="BE2902" s="7" t="s">
        <v>228</v>
      </c>
      <c r="BR2902" s="1">
        <v>38</v>
      </c>
      <c r="BS2902" s="1">
        <v>0</v>
      </c>
      <c r="BT2902" s="1">
        <v>0</v>
      </c>
    </row>
    <row r="2903" spans="1:72" hidden="1" outlineLevel="1">
      <c r="A2903" t="s">
        <v>3487</v>
      </c>
      <c r="B2903" t="s">
        <v>2795</v>
      </c>
      <c r="C2903" s="1">
        <f t="shared" si="1070"/>
        <v>157279</v>
      </c>
      <c r="D2903" s="7">
        <f>IF(N2903&gt;0, RANK(N2903,(N2903:P2903,Q2903:AE2903)),0)</f>
        <v>2</v>
      </c>
      <c r="E2903" s="7">
        <f>IF(O2903&gt;0,RANK(O2903,(N2903:P2903,Q2903:AE2903)),0)</f>
        <v>1</v>
      </c>
      <c r="F2903" s="7">
        <f>IF(P2903&gt;0,RANK(P2903,(N2903:P2903,Q2903:AE2903)),0)</f>
        <v>5</v>
      </c>
      <c r="G2903" s="1">
        <f t="shared" si="1079"/>
        <v>92657</v>
      </c>
      <c r="H2903" s="2">
        <f t="shared" si="1080"/>
        <v>0.58912505801791726</v>
      </c>
      <c r="I2903" s="2"/>
      <c r="J2903" s="2">
        <f t="shared" si="1071"/>
        <v>0.18799076799827058</v>
      </c>
      <c r="K2903" s="2">
        <f t="shared" si="1072"/>
        <v>0.77711582601618778</v>
      </c>
      <c r="L2903" s="2">
        <f t="shared" si="1073"/>
        <v>7.1147451344426146E-3</v>
      </c>
      <c r="M2903" s="2">
        <f t="shared" si="1074"/>
        <v>2.7778660851098966E-2</v>
      </c>
      <c r="N2903" s="66">
        <v>29567</v>
      </c>
      <c r="O2903" s="66">
        <v>122224</v>
      </c>
      <c r="P2903" s="66">
        <v>1119</v>
      </c>
      <c r="Q2903" s="66">
        <v>1311</v>
      </c>
      <c r="R2903" s="66">
        <v>132</v>
      </c>
      <c r="S2903" s="66">
        <v>2877</v>
      </c>
      <c r="V2903" s="66">
        <v>49</v>
      </c>
      <c r="W2903" s="66">
        <f>IF(Notes!B$31=1,IF(BR2903&gt;0,BR2903-T2903-U2903-SUM(X2903:AL2903),SUM(BS2903:BY2903)),SUM(BS2903:BY2903))</f>
        <v>0</v>
      </c>
      <c r="X2903" s="66">
        <v>0</v>
      </c>
      <c r="Y2903" s="66">
        <v>0</v>
      </c>
      <c r="AA2903" s="66">
        <v>0</v>
      </c>
      <c r="AN2903" s="7">
        <f>IF(Q2903&gt;0,RANK(Q2903,(N2903:P2903,Q2903:AE2903)),0)</f>
        <v>4</v>
      </c>
      <c r="AO2903" s="7">
        <f>IF(R2903&gt;0,RANK(R2903,(N2903:P2903,Q2903:AE2903)),0)</f>
        <v>6</v>
      </c>
      <c r="AP2903" s="7">
        <f>IF(T2903&gt;0,RANK(T2903,(N2903:P2903,Q2903:AE2903)),0)</f>
        <v>0</v>
      </c>
      <c r="AQ2903" s="7">
        <f>IF(S2903&gt;0,RANK(S2903,(N2903:P2903,Q2903:AE2903)),0)</f>
        <v>3</v>
      </c>
      <c r="AR2903" s="2">
        <f t="shared" si="1075"/>
        <v>8.335505693703546E-3</v>
      </c>
      <c r="AS2903" s="2">
        <f t="shared" si="1076"/>
        <v>8.3927288449189017E-4</v>
      </c>
      <c r="AT2903" s="2">
        <f t="shared" si="1077"/>
        <v>0</v>
      </c>
      <c r="AU2903" s="2">
        <f t="shared" si="1078"/>
        <v>1.8292334005175517E-2</v>
      </c>
      <c r="AW2903" t="s">
        <v>3487</v>
      </c>
      <c r="AX2903" t="s">
        <v>2795</v>
      </c>
      <c r="AY2903">
        <v>0</v>
      </c>
      <c r="BA2903" s="119">
        <v>49</v>
      </c>
      <c r="BB2903" s="121">
        <v>49</v>
      </c>
      <c r="BC2903" s="125">
        <f t="shared" si="1067"/>
        <v>49049</v>
      </c>
      <c r="BE2903" s="7" t="s">
        <v>228</v>
      </c>
      <c r="BS2903" s="1">
        <v>0</v>
      </c>
      <c r="BT2903" s="1">
        <v>0</v>
      </c>
    </row>
    <row r="2904" spans="1:72" hidden="1" outlineLevel="1">
      <c r="A2904" t="s">
        <v>2691</v>
      </c>
      <c r="B2904" t="s">
        <v>2795</v>
      </c>
      <c r="C2904" s="1">
        <f t="shared" si="1070"/>
        <v>8531</v>
      </c>
      <c r="D2904" s="7">
        <f>IF(N2904&gt;0, RANK(N2904,(N2904:P2904,Q2904:AE2904)),0)</f>
        <v>2</v>
      </c>
      <c r="E2904" s="7">
        <f>IF(O2904&gt;0,RANK(O2904,(N2904:P2904,Q2904:AE2904)),0)</f>
        <v>1</v>
      </c>
      <c r="F2904" s="7">
        <f>IF(P2904&gt;0,RANK(P2904,(N2904:P2904,Q2904:AE2904)),0)</f>
        <v>3</v>
      </c>
      <c r="G2904" s="1">
        <f t="shared" si="1079"/>
        <v>2538</v>
      </c>
      <c r="H2904" s="2">
        <f t="shared" si="1080"/>
        <v>0.2975032235376861</v>
      </c>
      <c r="I2904" s="2"/>
      <c r="J2904" s="2">
        <f t="shared" si="1071"/>
        <v>0.33899894502403</v>
      </c>
      <c r="K2904" s="2">
        <f t="shared" si="1072"/>
        <v>0.63650216856171604</v>
      </c>
      <c r="L2904" s="2">
        <f t="shared" si="1073"/>
        <v>1.0080881491032704E-2</v>
      </c>
      <c r="M2904" s="2">
        <f t="shared" si="1074"/>
        <v>1.4418004923221203E-2</v>
      </c>
      <c r="N2904" s="66">
        <v>2892</v>
      </c>
      <c r="O2904" s="66">
        <v>5430</v>
      </c>
      <c r="P2904" s="66">
        <v>86</v>
      </c>
      <c r="Q2904" s="66">
        <v>30</v>
      </c>
      <c r="R2904" s="66">
        <v>10</v>
      </c>
      <c r="S2904" s="66">
        <v>81</v>
      </c>
      <c r="V2904" s="66">
        <v>2</v>
      </c>
      <c r="W2904" s="66">
        <f>IF(Notes!B$31=1,IF(BR2904&gt;0,BR2904-T2904-U2904-SUM(X2904:AL2904),SUM(BS2904:BY2904)),SUM(BS2904:BY2904))</f>
        <v>0</v>
      </c>
      <c r="X2904" s="66">
        <v>0</v>
      </c>
      <c r="Y2904" s="66">
        <v>0</v>
      </c>
      <c r="AA2904" s="66">
        <v>0</v>
      </c>
      <c r="AN2904" s="7">
        <f>IF(Q2904&gt;0,RANK(Q2904,(N2904:P2904,Q2904:AE2904)),0)</f>
        <v>5</v>
      </c>
      <c r="AO2904" s="7">
        <f>IF(R2904&gt;0,RANK(R2904,(N2904:P2904,Q2904:AE2904)),0)</f>
        <v>6</v>
      </c>
      <c r="AP2904" s="7">
        <f>IF(T2904&gt;0,RANK(T2904,(N2904:P2904,Q2904:AE2904)),0)</f>
        <v>0</v>
      </c>
      <c r="AQ2904" s="7">
        <f>IF(S2904&gt;0,RANK(S2904,(N2904:P2904,Q2904:AE2904)),0)</f>
        <v>4</v>
      </c>
      <c r="AR2904" s="2">
        <f t="shared" si="1075"/>
        <v>3.5165865666393153E-3</v>
      </c>
      <c r="AS2904" s="2">
        <f t="shared" si="1076"/>
        <v>1.1721955222131052E-3</v>
      </c>
      <c r="AT2904" s="2">
        <f t="shared" si="1077"/>
        <v>0</v>
      </c>
      <c r="AU2904" s="2">
        <f t="shared" si="1078"/>
        <v>9.4947837299261522E-3</v>
      </c>
      <c r="AW2904" t="s">
        <v>2691</v>
      </c>
      <c r="AX2904" t="s">
        <v>2795</v>
      </c>
      <c r="AY2904">
        <v>2</v>
      </c>
      <c r="BA2904" s="119">
        <v>49</v>
      </c>
      <c r="BB2904" s="121">
        <v>51</v>
      </c>
      <c r="BC2904" s="125">
        <f t="shared" si="1067"/>
        <v>49051</v>
      </c>
      <c r="BE2904" s="7" t="s">
        <v>228</v>
      </c>
      <c r="BR2904" s="1">
        <v>94</v>
      </c>
      <c r="BS2904" s="1">
        <v>0</v>
      </c>
      <c r="BT2904" s="1">
        <v>0</v>
      </c>
    </row>
    <row r="2905" spans="1:72" hidden="1" outlineLevel="1">
      <c r="A2905" t="s">
        <v>1616</v>
      </c>
      <c r="B2905" t="s">
        <v>2795</v>
      </c>
      <c r="C2905" s="1">
        <f t="shared" si="1070"/>
        <v>49529</v>
      </c>
      <c r="D2905" s="7">
        <f>IF(N2905&gt;0, RANK(N2905,(N2905:P2905,Q2905:AE2905)),0)</f>
        <v>2</v>
      </c>
      <c r="E2905" s="7">
        <f>IF(O2905&gt;0,RANK(O2905,(N2905:P2905,Q2905:AE2905)),0)</f>
        <v>1</v>
      </c>
      <c r="F2905" s="7">
        <f>IF(P2905&gt;0,RANK(P2905,(N2905:P2905,Q2905:AE2905)),0)</f>
        <v>5</v>
      </c>
      <c r="G2905" s="1">
        <f t="shared" si="1079"/>
        <v>26485</v>
      </c>
      <c r="H2905" s="2">
        <f t="shared" si="1080"/>
        <v>0.53473722465626194</v>
      </c>
      <c r="I2905" s="2"/>
      <c r="J2905" s="2">
        <f t="shared" si="1071"/>
        <v>0.21857901431484586</v>
      </c>
      <c r="K2905" s="2">
        <f t="shared" si="1072"/>
        <v>0.75331623897110789</v>
      </c>
      <c r="L2905" s="2">
        <f t="shared" si="1073"/>
        <v>6.2993397807345189E-3</v>
      </c>
      <c r="M2905" s="2">
        <f t="shared" si="1074"/>
        <v>2.1805406933311761E-2</v>
      </c>
      <c r="N2905" s="66">
        <v>10826</v>
      </c>
      <c r="O2905" s="66">
        <v>37311</v>
      </c>
      <c r="P2905" s="66">
        <v>312</v>
      </c>
      <c r="Q2905" s="66">
        <v>413</v>
      </c>
      <c r="R2905" s="66">
        <v>30</v>
      </c>
      <c r="S2905" s="66">
        <v>628</v>
      </c>
      <c r="V2905" s="66">
        <v>9</v>
      </c>
      <c r="W2905" s="66">
        <f>IF(Notes!B$31=1,IF(BR2905&gt;0,BR2905-T2905-U2905-SUM(X2905:AL2905),SUM(BS2905:BY2905)),SUM(BS2905:BY2905))</f>
        <v>0</v>
      </c>
      <c r="X2905" s="66">
        <v>0</v>
      </c>
      <c r="Y2905" s="66">
        <v>0</v>
      </c>
      <c r="AA2905" s="66">
        <v>0</v>
      </c>
      <c r="AN2905" s="7">
        <f>IF(Q2905&gt;0,RANK(Q2905,(N2905:P2905,Q2905:AE2905)),0)</f>
        <v>4</v>
      </c>
      <c r="AO2905" s="7">
        <f>IF(R2905&gt;0,RANK(R2905,(N2905:P2905,Q2905:AE2905)),0)</f>
        <v>6</v>
      </c>
      <c r="AP2905" s="7">
        <f>IF(T2905&gt;0,RANK(T2905,(N2905:P2905,Q2905:AE2905)),0)</f>
        <v>0</v>
      </c>
      <c r="AQ2905" s="7">
        <f>IF(S2905&gt;0,RANK(S2905,(N2905:P2905,Q2905:AE2905)),0)</f>
        <v>3</v>
      </c>
      <c r="AR2905" s="2">
        <f t="shared" si="1075"/>
        <v>8.3385491328312709E-3</v>
      </c>
      <c r="AS2905" s="2">
        <f t="shared" si="1076"/>
        <v>6.0570574814754988E-4</v>
      </c>
      <c r="AT2905" s="2">
        <f t="shared" si="1077"/>
        <v>0</v>
      </c>
      <c r="AU2905" s="2">
        <f t="shared" si="1078"/>
        <v>1.2679440327888711E-2</v>
      </c>
      <c r="AW2905" t="s">
        <v>1616</v>
      </c>
      <c r="AX2905" t="s">
        <v>2795</v>
      </c>
      <c r="AY2905">
        <v>2</v>
      </c>
      <c r="BA2905" s="119">
        <v>49</v>
      </c>
      <c r="BB2905" s="121">
        <v>53</v>
      </c>
      <c r="BC2905" s="125">
        <f t="shared" si="1067"/>
        <v>49053</v>
      </c>
      <c r="BE2905" s="7" t="s">
        <v>228</v>
      </c>
      <c r="BR2905" s="1">
        <v>506</v>
      </c>
      <c r="BS2905" s="1">
        <v>0</v>
      </c>
      <c r="BT2905" s="1">
        <v>0</v>
      </c>
    </row>
    <row r="2906" spans="1:72" hidden="1" outlineLevel="1">
      <c r="A2906" t="s">
        <v>3422</v>
      </c>
      <c r="B2906" t="s">
        <v>2795</v>
      </c>
      <c r="C2906" s="1">
        <f t="shared" si="1070"/>
        <v>1314</v>
      </c>
      <c r="D2906" s="7">
        <f>IF(N2906&gt;0, RANK(N2906,(N2906:P2906,Q2906:AE2906)),0)</f>
        <v>2</v>
      </c>
      <c r="E2906" s="7">
        <f>IF(O2906&gt;0,RANK(O2906,(N2906:P2906,Q2906:AE2906)),0)</f>
        <v>1</v>
      </c>
      <c r="F2906" s="7">
        <f>IF(P2906&gt;0,RANK(P2906,(N2906:P2906,Q2906:AE2906)),0)</f>
        <v>3</v>
      </c>
      <c r="G2906" s="1">
        <f t="shared" si="1079"/>
        <v>605</v>
      </c>
      <c r="H2906" s="2">
        <f t="shared" si="1080"/>
        <v>0.4604261796042618</v>
      </c>
      <c r="I2906" s="2"/>
      <c r="J2906" s="2">
        <f t="shared" si="1071"/>
        <v>0.25494672754946729</v>
      </c>
      <c r="K2906" s="2">
        <f t="shared" si="1072"/>
        <v>0.71537290715372903</v>
      </c>
      <c r="L2906" s="2">
        <f t="shared" si="1073"/>
        <v>9.1324200913242004E-3</v>
      </c>
      <c r="M2906" s="2">
        <f t="shared" si="1074"/>
        <v>2.0547945205479534E-2</v>
      </c>
      <c r="N2906" s="66">
        <v>335</v>
      </c>
      <c r="O2906" s="66">
        <v>940</v>
      </c>
      <c r="P2906" s="66">
        <v>12</v>
      </c>
      <c r="Q2906" s="66">
        <v>12</v>
      </c>
      <c r="R2906" s="66">
        <v>5</v>
      </c>
      <c r="S2906" s="66">
        <v>10</v>
      </c>
      <c r="V2906" s="66">
        <v>0</v>
      </c>
      <c r="W2906" s="66">
        <f>IF(Notes!B$31=1,IF(BR2906&gt;0,BR2906-T2906-U2906-SUM(X2906:AL2906),SUM(BS2906:BY2906)),SUM(BS2906:BY2906))</f>
        <v>0</v>
      </c>
      <c r="X2906" s="66">
        <v>0</v>
      </c>
      <c r="Y2906" s="66">
        <v>0</v>
      </c>
      <c r="AA2906" s="66">
        <v>0</v>
      </c>
      <c r="AN2906" s="7">
        <f>IF(Q2906&gt;0,RANK(Q2906,(N2906:P2906,Q2906:AE2906)),0)</f>
        <v>3</v>
      </c>
      <c r="AO2906" s="7">
        <f>IF(R2906&gt;0,RANK(R2906,(N2906:P2906,Q2906:AE2906)),0)</f>
        <v>6</v>
      </c>
      <c r="AP2906" s="7">
        <f>IF(T2906&gt;0,RANK(T2906,(N2906:P2906,Q2906:AE2906)),0)</f>
        <v>0</v>
      </c>
      <c r="AQ2906" s="7">
        <f>IF(S2906&gt;0,RANK(S2906,(N2906:P2906,Q2906:AE2906)),0)</f>
        <v>5</v>
      </c>
      <c r="AR2906" s="2">
        <f t="shared" si="1075"/>
        <v>9.1324200913242004E-3</v>
      </c>
      <c r="AS2906" s="2">
        <f t="shared" si="1076"/>
        <v>3.8051750380517502E-3</v>
      </c>
      <c r="AT2906" s="2">
        <f t="shared" si="1077"/>
        <v>0</v>
      </c>
      <c r="AU2906" s="2">
        <f t="shared" si="1078"/>
        <v>7.6103500761035003E-3</v>
      </c>
      <c r="AW2906" t="s">
        <v>3422</v>
      </c>
      <c r="AX2906" t="s">
        <v>2795</v>
      </c>
      <c r="AY2906">
        <v>2</v>
      </c>
      <c r="BA2906" s="119">
        <v>49</v>
      </c>
      <c r="BB2906" s="121">
        <v>55</v>
      </c>
      <c r="BC2906" s="125">
        <f t="shared" si="1067"/>
        <v>49055</v>
      </c>
      <c r="BE2906" s="7" t="s">
        <v>228</v>
      </c>
      <c r="BR2906" s="1">
        <v>28</v>
      </c>
      <c r="BS2906" s="1">
        <v>0</v>
      </c>
      <c r="BT2906" s="1">
        <v>0</v>
      </c>
    </row>
    <row r="2907" spans="1:72" hidden="1" outlineLevel="1">
      <c r="A2907" t="s">
        <v>1601</v>
      </c>
      <c r="B2907" t="s">
        <v>2795</v>
      </c>
      <c r="C2907" s="1">
        <f t="shared" si="1070"/>
        <v>73394</v>
      </c>
      <c r="D2907" s="7">
        <f>IF(N2907&gt;0, RANK(N2907,(N2907:P2907,Q2907:AE2907)),0)</f>
        <v>2</v>
      </c>
      <c r="E2907" s="7">
        <f>IF(O2907&gt;0,RANK(O2907,(N2907:P2907,Q2907:AE2907)),0)</f>
        <v>1</v>
      </c>
      <c r="F2907" s="7">
        <f>IF(P2907&gt;0,RANK(P2907,(N2907:P2907,Q2907:AE2907)),0)</f>
        <v>3</v>
      </c>
      <c r="G2907" s="1">
        <f t="shared" si="1079"/>
        <v>20219</v>
      </c>
      <c r="H2907" s="2">
        <f t="shared" si="1080"/>
        <v>0.27548573452870806</v>
      </c>
      <c r="I2907" s="2"/>
      <c r="J2907" s="2">
        <f t="shared" si="1071"/>
        <v>0.34970161048587078</v>
      </c>
      <c r="K2907" s="2">
        <f t="shared" si="1072"/>
        <v>0.62518734501457884</v>
      </c>
      <c r="L2907" s="2">
        <f t="shared" si="1073"/>
        <v>9.496689102651442E-3</v>
      </c>
      <c r="M2907" s="2">
        <f t="shared" si="1074"/>
        <v>1.561435539689893E-2</v>
      </c>
      <c r="N2907" s="66">
        <v>25666</v>
      </c>
      <c r="O2907" s="66">
        <v>45885</v>
      </c>
      <c r="P2907" s="66">
        <v>697</v>
      </c>
      <c r="Q2907" s="66">
        <v>485</v>
      </c>
      <c r="R2907" s="66">
        <v>82</v>
      </c>
      <c r="S2907" s="66">
        <v>557</v>
      </c>
      <c r="V2907" s="66">
        <v>22</v>
      </c>
      <c r="W2907" s="66">
        <f>IF(Notes!B$31=1,IF(BR2907&gt;0,BR2907-T2907-U2907-SUM(X2907:AL2907),SUM(BS2907:BY2907)),SUM(BS2907:BY2907))</f>
        <v>0</v>
      </c>
      <c r="X2907" s="66">
        <v>0</v>
      </c>
      <c r="Y2907" s="66">
        <v>0</v>
      </c>
      <c r="AA2907" s="66">
        <v>0</v>
      </c>
      <c r="AN2907" s="7">
        <f>IF(Q2907&gt;0,RANK(Q2907,(N2907:P2907,Q2907:AE2907)),0)</f>
        <v>5</v>
      </c>
      <c r="AO2907" s="7">
        <f>IF(R2907&gt;0,RANK(R2907,(N2907:P2907,Q2907:AE2907)),0)</f>
        <v>6</v>
      </c>
      <c r="AP2907" s="7">
        <f>IF(T2907&gt;0,RANK(T2907,(N2907:P2907,Q2907:AE2907)),0)</f>
        <v>0</v>
      </c>
      <c r="AQ2907" s="7">
        <f>IF(S2907&gt;0,RANK(S2907,(N2907:P2907,Q2907:AE2907)),0)</f>
        <v>4</v>
      </c>
      <c r="AR2907" s="2">
        <f t="shared" si="1075"/>
        <v>6.608169605144835E-3</v>
      </c>
      <c r="AS2907" s="2">
        <f t="shared" si="1076"/>
        <v>1.1172575414884051E-3</v>
      </c>
      <c r="AT2907" s="2">
        <f t="shared" si="1077"/>
        <v>0</v>
      </c>
      <c r="AU2907" s="2">
        <f t="shared" si="1078"/>
        <v>7.5891762269395318E-3</v>
      </c>
      <c r="AW2907" t="s">
        <v>1601</v>
      </c>
      <c r="AX2907" t="s">
        <v>2795</v>
      </c>
      <c r="AY2907">
        <v>1</v>
      </c>
      <c r="BA2907" s="119">
        <v>49</v>
      </c>
      <c r="BB2907" s="121">
        <v>57</v>
      </c>
      <c r="BC2907" s="125">
        <f t="shared" si="1067"/>
        <v>49057</v>
      </c>
      <c r="BE2907" s="7" t="s">
        <v>228</v>
      </c>
      <c r="BR2907" s="1">
        <v>628</v>
      </c>
      <c r="BS2907" s="1">
        <v>0</v>
      </c>
      <c r="BT2907" s="1">
        <v>0</v>
      </c>
    </row>
    <row r="2908" spans="1:72" collapsed="1">
      <c r="A2908" t="s">
        <v>3487</v>
      </c>
      <c r="B2908" t="s">
        <v>2781</v>
      </c>
      <c r="C2908" s="1">
        <f t="shared" si="1070"/>
        <v>952370</v>
      </c>
      <c r="D2908" s="7">
        <f>IF(N2908&gt;0, RANK(N2908,(N2908:P2908,Q2908:AE2908)),0)</f>
        <v>2</v>
      </c>
      <c r="E2908" s="7">
        <f>IF(O2908&gt;0,RANK(O2908,(N2908:P2908,Q2908:AE2908)),0)</f>
        <v>1</v>
      </c>
      <c r="F2908" s="7">
        <f>IF(P2908&gt;0,RANK(P2908,(N2908:P2908,Q2908:AE2908)),0)</f>
        <v>4</v>
      </c>
      <c r="G2908" s="1">
        <f t="shared" si="1079"/>
        <v>268360</v>
      </c>
      <c r="H2908" s="2">
        <f t="shared" si="1080"/>
        <v>0.28178124048426556</v>
      </c>
      <c r="I2908" s="2"/>
      <c r="J2908" s="2">
        <f t="shared" si="1071"/>
        <v>0.3440574566607516</v>
      </c>
      <c r="K2908" s="2">
        <f t="shared" si="1072"/>
        <v>0.62583869714501716</v>
      </c>
      <c r="L2908" s="2">
        <f t="shared" si="1073"/>
        <v>8.8369016243686795E-3</v>
      </c>
      <c r="M2908" s="2">
        <f t="shared" si="1074"/>
        <v>2.1266944569862552E-2</v>
      </c>
      <c r="N2908" s="66">
        <f t="shared" ref="N2908:AA2908" si="1081">SUM(N2879:N2907)</f>
        <v>327670</v>
      </c>
      <c r="O2908" s="66">
        <f t="shared" si="1081"/>
        <v>596030</v>
      </c>
      <c r="P2908" s="66">
        <f t="shared" si="1081"/>
        <v>8416</v>
      </c>
      <c r="Q2908" s="66">
        <f t="shared" si="1081"/>
        <v>6966</v>
      </c>
      <c r="R2908" s="66">
        <f t="shared" si="1081"/>
        <v>982</v>
      </c>
      <c r="S2908" s="66">
        <f t="shared" si="1081"/>
        <v>12012</v>
      </c>
      <c r="V2908" s="66">
        <f t="shared" si="1081"/>
        <v>262</v>
      </c>
      <c r="W2908" s="66">
        <f t="shared" ref="W2908" si="1082">SUM(W2879:W2907)</f>
        <v>4</v>
      </c>
      <c r="X2908" s="66">
        <f t="shared" si="1081"/>
        <v>1</v>
      </c>
      <c r="Y2908" s="66">
        <f t="shared" si="1081"/>
        <v>25</v>
      </c>
      <c r="AA2908" s="66">
        <f t="shared" si="1081"/>
        <v>2</v>
      </c>
      <c r="AL2908" s="66">
        <f>SUM(AL2879:AL2907)</f>
        <v>0</v>
      </c>
      <c r="AN2908" s="7">
        <f>IF(Q2908&gt;0,RANK(Q2908,(N2908:P2908,Q2908:AE2908)),0)</f>
        <v>5</v>
      </c>
      <c r="AO2908" s="7">
        <f>IF(R2908&gt;0,RANK(R2908,(N2908:P2908,Q2908:AE2908)),0)</f>
        <v>6</v>
      </c>
      <c r="AP2908" s="7">
        <f>IF(T2908&gt;0,RANK(T2908,(N2908:P2908,Q2908:AE2908)),0)</f>
        <v>0</v>
      </c>
      <c r="AQ2908" s="7">
        <f>IF(S2908&gt;0,RANK(S2908,(N2908:P2908,Q2908:AE2908)),0)</f>
        <v>3</v>
      </c>
      <c r="AR2908" s="2">
        <f t="shared" si="1075"/>
        <v>7.3143841154173269E-3</v>
      </c>
      <c r="AS2908" s="2">
        <f t="shared" si="1076"/>
        <v>1.0311118577863646E-3</v>
      </c>
      <c r="AT2908" s="2">
        <f t="shared" si="1077"/>
        <v>0</v>
      </c>
      <c r="AU2908" s="2">
        <f t="shared" si="1078"/>
        <v>1.2612745046568036E-2</v>
      </c>
      <c r="AW2908" t="s">
        <v>3487</v>
      </c>
      <c r="AX2908" t="s">
        <v>2781</v>
      </c>
      <c r="BA2908" s="119">
        <v>49</v>
      </c>
      <c r="BB2908" s="121"/>
      <c r="BC2908" s="119">
        <v>49</v>
      </c>
      <c r="BE2908" s="7" t="s">
        <v>3272</v>
      </c>
      <c r="BR2908" s="1">
        <f>SUM(BR2879:BR2907)</f>
        <v>6652</v>
      </c>
      <c r="BS2908" s="1">
        <f>SUM(BS2879:BS2907)</f>
        <v>3</v>
      </c>
      <c r="BT2908" s="1">
        <f>SUM(BT2879:BT2907)</f>
        <v>1</v>
      </c>
    </row>
    <row r="2909" spans="1:72">
      <c r="C2909" s="1"/>
      <c r="E2909" s="7"/>
      <c r="F2909" s="7"/>
      <c r="I2909" s="2"/>
      <c r="AN2909" s="7"/>
      <c r="AO2909" s="7"/>
      <c r="AP2909" s="7"/>
      <c r="AQ2909" s="7"/>
      <c r="BA2909" s="119"/>
      <c r="BB2909" s="121"/>
      <c r="BC2909" s="125"/>
    </row>
    <row r="2910" spans="1:72" hidden="1" outlineLevel="1">
      <c r="A2910" t="s">
        <v>2903</v>
      </c>
      <c r="B2910" t="s">
        <v>1581</v>
      </c>
      <c r="C2910" s="1">
        <f t="shared" ref="C2910:C2924" si="1083">SUM(N2910:AL2910)</f>
        <v>19238</v>
      </c>
      <c r="D2910" s="7">
        <f>IF(N2910&gt;0, RANK(N2910,(N2910:P2910,Q2910:AE2910)),0)</f>
        <v>1</v>
      </c>
      <c r="E2910" s="7">
        <f>IF(O2910&gt;0,RANK(O2910,(N2910:P2910,Q2910:AE2910)),0)</f>
        <v>2</v>
      </c>
      <c r="F2910" s="7">
        <f>IF(P2910&gt;0,RANK(P2910,(N2910:P2910,Q2910:AE2910)),0)</f>
        <v>3</v>
      </c>
      <c r="G2910" s="1">
        <f t="shared" si="1079"/>
        <v>7535</v>
      </c>
      <c r="H2910" s="2">
        <f t="shared" si="1080"/>
        <v>0.391672731053124</v>
      </c>
      <c r="I2910" s="2"/>
      <c r="J2910" s="2">
        <f t="shared" ref="J2910:J2924" si="1084">IF($C2910=0,"-",N2910/$C2910)</f>
        <v>0.68624597151471045</v>
      </c>
      <c r="K2910" s="2">
        <f t="shared" ref="K2910:K2924" si="1085">IF($C2910=0,"-",O2910/$C2910)</f>
        <v>0.29457324046158645</v>
      </c>
      <c r="L2910" s="2">
        <f t="shared" ref="L2910:L2924" si="1086">IF($C2910=0,"-",P2910/$C2910)</f>
        <v>8.6287555878989501E-3</v>
      </c>
      <c r="M2910" s="2">
        <f t="shared" ref="M2910:M2924" si="1087">IF(C2910=0,"-",(1-J2910-K2910-L2910))</f>
        <v>1.0552032435804149E-2</v>
      </c>
      <c r="N2910" s="66">
        <f>SUMIF(Town!$AV$1332:$AV$1577,$BC2910,Town!N$1332:N$1577)</f>
        <v>13202</v>
      </c>
      <c r="O2910" s="66">
        <f>SUMIF(Town!$AV$1332:$AV$1577,$BC2910,Town!O$1332:O$1577)</f>
        <v>5667</v>
      </c>
      <c r="P2910" s="66">
        <f>SUMIF(Town!$AV$1332:$AV$1577,$BC2910,Town!P$1332:P$1577)</f>
        <v>166</v>
      </c>
      <c r="Q2910" s="66">
        <f>SUMIF(Town!$AV$1332:$AV$1577,$BC2910,Town!Q$1332:Q$1577)</f>
        <v>62</v>
      </c>
      <c r="R2910" s="66">
        <f>SUMIF(Town!$AV$1332:$AV$1577,$BC2910,Town!R$1332:R$1577)</f>
        <v>5</v>
      </c>
      <c r="S2910" s="66">
        <f>SUMIF(Town!$AV$1332:$AV$1577,$BC2910,Town!S$1332:S$1577)</f>
        <v>32</v>
      </c>
      <c r="T2910" s="66">
        <f>SUMIF(Town!$AV$1332:$AV$1577,$BC2910,Town!T$1332:T$1577)</f>
        <v>3</v>
      </c>
      <c r="U2910" s="66">
        <f>SUMIF(Town!$AV$1332:$AV$1577,$BC2910,Town!U$1332:U$1577)</f>
        <v>11</v>
      </c>
      <c r="V2910" s="66">
        <f>SUMIF(Town!$AV$1332:$AV$1577,$BC2910,Town!V$1332:V$1577)</f>
        <v>7</v>
      </c>
      <c r="W2910" s="66">
        <f>SUMIF(Town!$AV$1332:$AV$1577,$BC2910,Town!W$1332:W$1577)</f>
        <v>83</v>
      </c>
      <c r="AL2910" s="66">
        <f>SUMIF(Town!$AV$1332:$AV$1577,$BC2910,Town!AL$1332:AL$1577)</f>
        <v>0</v>
      </c>
      <c r="AN2910" s="7">
        <f>IF(Q2910&gt;0,RANK(Q2910,(N2910:P2910,Q2910:AE2910)),0)</f>
        <v>5</v>
      </c>
      <c r="AO2910" s="7">
        <f>IF(R2910&gt;0,RANK(R2910,(N2910:P2910,Q2910:AE2910)),0)</f>
        <v>9</v>
      </c>
      <c r="AP2910" s="7">
        <f>IF(T2910&gt;0,RANK(T2910,(N2910:P2910,Q2910:AE2910)),0)</f>
        <v>10</v>
      </c>
      <c r="AQ2910" s="7">
        <f>IF(S2910&gt;0,RANK(S2910,(N2910:P2910,Q2910:AE2910)),0)</f>
        <v>6</v>
      </c>
      <c r="AR2910" s="2">
        <f t="shared" ref="AR2910:AR2924" si="1088">IF($C2910=0,"-",Q2910/$C2910)</f>
        <v>3.2227882316249092E-3</v>
      </c>
      <c r="AS2910" s="2">
        <f t="shared" ref="AS2910:AS2924" si="1089">IF($C2910=0,"-",R2910/$C2910)</f>
        <v>2.5990227674394428E-4</v>
      </c>
      <c r="AT2910" s="2">
        <f t="shared" ref="AT2910:AT2924" si="1090">IF($C2910=0,"-",T2910/$C2910)</f>
        <v>1.5594136604636657E-4</v>
      </c>
      <c r="AU2910" s="2">
        <f t="shared" ref="AU2910:AU2924" si="1091">IF($C2910=0,"-",S2910/$C2910)</f>
        <v>1.6633745711612433E-3</v>
      </c>
      <c r="AW2910" t="s">
        <v>2903</v>
      </c>
      <c r="AX2910" t="s">
        <v>1581</v>
      </c>
      <c r="AY2910">
        <v>1</v>
      </c>
      <c r="BA2910" s="119">
        <v>50</v>
      </c>
      <c r="BB2910" s="121">
        <v>1</v>
      </c>
      <c r="BC2910" s="125">
        <f t="shared" si="1067"/>
        <v>50001</v>
      </c>
      <c r="BE2910" s="7" t="s">
        <v>228</v>
      </c>
    </row>
    <row r="2911" spans="1:72" hidden="1" outlineLevel="1">
      <c r="A2911" t="s">
        <v>2904</v>
      </c>
      <c r="B2911" t="s">
        <v>1581</v>
      </c>
      <c r="C2911" s="1">
        <f t="shared" si="1083"/>
        <v>19129</v>
      </c>
      <c r="D2911" s="7">
        <f>IF(N2911&gt;0, RANK(N2911,(N2911:P2911,Q2911:AE2911)),0)</f>
        <v>1</v>
      </c>
      <c r="E2911" s="7">
        <f>IF(O2911&gt;0,RANK(O2911,(N2911:P2911,Q2911:AE2911)),0)</f>
        <v>2</v>
      </c>
      <c r="F2911" s="7">
        <f>IF(P2911&gt;0,RANK(P2911,(N2911:P2911,Q2911:AE2911)),0)</f>
        <v>3</v>
      </c>
      <c r="G2911" s="1">
        <f t="shared" si="1079"/>
        <v>6391</v>
      </c>
      <c r="H2911" s="2">
        <f t="shared" si="1080"/>
        <v>0.33410005750431282</v>
      </c>
      <c r="I2911" s="2"/>
      <c r="J2911" s="2">
        <f t="shared" si="1084"/>
        <v>0.65471273981912281</v>
      </c>
      <c r="K2911" s="2">
        <f t="shared" si="1085"/>
        <v>0.32061268231480999</v>
      </c>
      <c r="L2911" s="2">
        <f t="shared" si="1086"/>
        <v>1.2337288933033614E-2</v>
      </c>
      <c r="M2911" s="2">
        <f t="shared" si="1087"/>
        <v>1.2337288933033579E-2</v>
      </c>
      <c r="N2911" s="66">
        <f>SUMIF(Town!$AV$1332:$AV$1577,$BC2911,Town!N$1332:N$1577)</f>
        <v>12524</v>
      </c>
      <c r="O2911" s="66">
        <f>SUMIF(Town!$AV$1332:$AV$1577,$BC2911,Town!O$1332:O$1577)</f>
        <v>6133</v>
      </c>
      <c r="P2911" s="66">
        <f>SUMIF(Town!$AV$1332:$AV$1577,$BC2911,Town!P$1332:P$1577)</f>
        <v>236</v>
      </c>
      <c r="Q2911" s="66">
        <f>SUMIF(Town!$AV$1332:$AV$1577,$BC2911,Town!Q$1332:Q$1577)</f>
        <v>81</v>
      </c>
      <c r="R2911" s="66">
        <f>SUMIF(Town!$AV$1332:$AV$1577,$BC2911,Town!R$1332:R$1577)</f>
        <v>1</v>
      </c>
      <c r="S2911" s="66">
        <f>SUMIF(Town!$AV$1332:$AV$1577,$BC2911,Town!S$1332:S$1577)</f>
        <v>25</v>
      </c>
      <c r="T2911" s="66">
        <f>SUMIF(Town!$AV$1332:$AV$1577,$BC2911,Town!T$1332:T$1577)</f>
        <v>7</v>
      </c>
      <c r="U2911" s="66">
        <f>SUMIF(Town!$AV$1332:$AV$1577,$BC2911,Town!U$1332:U$1577)</f>
        <v>5</v>
      </c>
      <c r="V2911" s="66">
        <f>SUMIF(Town!$AV$1332:$AV$1577,$BC2911,Town!V$1332:V$1577)</f>
        <v>11</v>
      </c>
      <c r="W2911" s="66">
        <f>SUMIF(Town!$AV$1332:$AV$1577,$BC2911,Town!W$1332:W$1577)</f>
        <v>106</v>
      </c>
      <c r="AL2911" s="66">
        <f>SUMIF(Town!$AV$1332:$AV$1577,$BC2911,Town!AL$1332:AL$1577)</f>
        <v>0</v>
      </c>
      <c r="AN2911" s="7">
        <f>IF(Q2911&gt;0,RANK(Q2911,(N2911:P2911,Q2911:AE2911)),0)</f>
        <v>5</v>
      </c>
      <c r="AO2911" s="7">
        <f>IF(R2911&gt;0,RANK(R2911,(N2911:P2911,Q2911:AE2911)),0)</f>
        <v>10</v>
      </c>
      <c r="AP2911" s="7">
        <f>IF(T2911&gt;0,RANK(T2911,(N2911:P2911,Q2911:AE2911)),0)</f>
        <v>8</v>
      </c>
      <c r="AQ2911" s="7">
        <f>IF(S2911&gt;0,RANK(S2911,(N2911:P2911,Q2911:AE2911)),0)</f>
        <v>6</v>
      </c>
      <c r="AR2911" s="2">
        <f t="shared" si="1088"/>
        <v>4.2344084897276389E-3</v>
      </c>
      <c r="AS2911" s="2">
        <f t="shared" si="1089"/>
        <v>5.2276648021328871E-5</v>
      </c>
      <c r="AT2911" s="2">
        <f t="shared" si="1090"/>
        <v>3.6593653614930212E-4</v>
      </c>
      <c r="AU2911" s="2">
        <f t="shared" si="1091"/>
        <v>1.3069162005332217E-3</v>
      </c>
      <c r="AW2911" t="s">
        <v>2904</v>
      </c>
      <c r="AX2911" t="s">
        <v>1581</v>
      </c>
      <c r="AY2911">
        <v>1</v>
      </c>
      <c r="BA2911" s="119">
        <v>50</v>
      </c>
      <c r="BB2911" s="121">
        <v>3</v>
      </c>
      <c r="BC2911" s="125">
        <f t="shared" si="1067"/>
        <v>50003</v>
      </c>
      <c r="BE2911" s="7" t="s">
        <v>228</v>
      </c>
    </row>
    <row r="2912" spans="1:72" hidden="1" outlineLevel="1">
      <c r="A2912" t="s">
        <v>3371</v>
      </c>
      <c r="B2912" t="s">
        <v>1581</v>
      </c>
      <c r="C2912" s="1">
        <f t="shared" si="1083"/>
        <v>14728</v>
      </c>
      <c r="D2912" s="7">
        <f>IF(N2912&gt;0, RANK(N2912,(N2912:P2912,Q2912:AE2912)),0)</f>
        <v>1</v>
      </c>
      <c r="E2912" s="7">
        <f>IF(O2912&gt;0,RANK(O2912,(N2912:P2912,Q2912:AE2912)),0)</f>
        <v>2</v>
      </c>
      <c r="F2912" s="7">
        <f>IF(P2912&gt;0,RANK(P2912,(N2912:P2912,Q2912:AE2912)),0)</f>
        <v>3</v>
      </c>
      <c r="G2912" s="1">
        <f t="shared" si="1079"/>
        <v>3428</v>
      </c>
      <c r="H2912" s="2">
        <f t="shared" si="1080"/>
        <v>0.23275393807713199</v>
      </c>
      <c r="I2912" s="2"/>
      <c r="J2912" s="2">
        <f t="shared" si="1084"/>
        <v>0.60429114611624113</v>
      </c>
      <c r="K2912" s="2">
        <f t="shared" si="1085"/>
        <v>0.37153720803910917</v>
      </c>
      <c r="L2912" s="2">
        <f t="shared" si="1086"/>
        <v>1.1882129277566539E-2</v>
      </c>
      <c r="M2912" s="2">
        <f t="shared" si="1087"/>
        <v>1.2289516567083164E-2</v>
      </c>
      <c r="N2912" s="66">
        <f>SUMIF(Town!$AV$1332:$AV$1577,$BC2912,Town!N$1332:N$1577)</f>
        <v>8900</v>
      </c>
      <c r="O2912" s="66">
        <f>SUMIF(Town!$AV$1332:$AV$1577,$BC2912,Town!O$1332:O$1577)</f>
        <v>5472</v>
      </c>
      <c r="P2912" s="66">
        <f>SUMIF(Town!$AV$1332:$AV$1577,$BC2912,Town!P$1332:P$1577)</f>
        <v>175</v>
      </c>
      <c r="Q2912" s="66">
        <f>SUMIF(Town!$AV$1332:$AV$1577,$BC2912,Town!Q$1332:Q$1577)</f>
        <v>40</v>
      </c>
      <c r="R2912" s="66">
        <f>SUMIF(Town!$AV$1332:$AV$1577,$BC2912,Town!R$1332:R$1577)</f>
        <v>0</v>
      </c>
      <c r="S2912" s="66">
        <f>SUMIF(Town!$AV$1332:$AV$1577,$BC2912,Town!S$1332:S$1577)</f>
        <v>45</v>
      </c>
      <c r="T2912" s="66">
        <f>SUMIF(Town!$AV$1332:$AV$1577,$BC2912,Town!T$1332:T$1577)</f>
        <v>8</v>
      </c>
      <c r="U2912" s="66">
        <f>SUMIF(Town!$AV$1332:$AV$1577,$BC2912,Town!U$1332:U$1577)</f>
        <v>6</v>
      </c>
      <c r="V2912" s="66">
        <f>SUMIF(Town!$AV$1332:$AV$1577,$BC2912,Town!V$1332:V$1577)</f>
        <v>8</v>
      </c>
      <c r="W2912" s="66">
        <f>SUMIF(Town!$AV$1332:$AV$1577,$BC2912,Town!W$1332:W$1577)</f>
        <v>74</v>
      </c>
      <c r="AL2912" s="66">
        <f>SUMIF(Town!$AV$1332:$AV$1577,$BC2912,Town!AL$1332:AL$1577)</f>
        <v>0</v>
      </c>
      <c r="AN2912" s="7">
        <f>IF(Q2912&gt;0,RANK(Q2912,(N2912:P2912,Q2912:AE2912)),0)</f>
        <v>6</v>
      </c>
      <c r="AO2912" s="7">
        <f>IF(R2912&gt;0,RANK(R2912,(N2912:P2912,Q2912:AE2912)),0)</f>
        <v>0</v>
      </c>
      <c r="AP2912" s="7">
        <f>IF(T2912&gt;0,RANK(T2912,(N2912:P2912,Q2912:AE2912)),0)</f>
        <v>7</v>
      </c>
      <c r="AQ2912" s="7">
        <f>IF(S2912&gt;0,RANK(S2912,(N2912:P2912,Q2912:AE2912)),0)</f>
        <v>5</v>
      </c>
      <c r="AR2912" s="2">
        <f t="shared" si="1088"/>
        <v>2.7159152634437804E-3</v>
      </c>
      <c r="AS2912" s="2">
        <f t="shared" si="1089"/>
        <v>0</v>
      </c>
      <c r="AT2912" s="2">
        <f t="shared" si="1090"/>
        <v>5.4318305268875606E-4</v>
      </c>
      <c r="AU2912" s="2">
        <f t="shared" si="1091"/>
        <v>3.0554046713742529E-3</v>
      </c>
      <c r="AW2912" t="s">
        <v>3371</v>
      </c>
      <c r="AX2912" t="s">
        <v>1581</v>
      </c>
      <c r="AY2912">
        <v>1</v>
      </c>
      <c r="BA2912" s="119">
        <v>50</v>
      </c>
      <c r="BB2912" s="121">
        <v>5</v>
      </c>
      <c r="BC2912" s="125">
        <f t="shared" si="1067"/>
        <v>50005</v>
      </c>
      <c r="BE2912" s="7" t="s">
        <v>228</v>
      </c>
    </row>
    <row r="2913" spans="1:57" hidden="1" outlineLevel="1">
      <c r="A2913" t="s">
        <v>334</v>
      </c>
      <c r="B2913" t="s">
        <v>1581</v>
      </c>
      <c r="C2913" s="1">
        <f t="shared" si="1083"/>
        <v>83440</v>
      </c>
      <c r="D2913" s="7">
        <f>IF(N2913&gt;0, RANK(N2913,(N2913:P2913,Q2913:AE2913)),0)</f>
        <v>1</v>
      </c>
      <c r="E2913" s="7">
        <f>IF(O2913&gt;0,RANK(O2913,(N2913:P2913,Q2913:AE2913)),0)</f>
        <v>2</v>
      </c>
      <c r="F2913" s="7">
        <f>IF(P2913&gt;0,RANK(P2913,(N2913:P2913,Q2913:AE2913)),0)</f>
        <v>3</v>
      </c>
      <c r="G2913" s="1">
        <f t="shared" si="1079"/>
        <v>37374</v>
      </c>
      <c r="H2913" s="2">
        <f t="shared" si="1080"/>
        <v>0.44791466922339407</v>
      </c>
      <c r="I2913" s="2"/>
      <c r="J2913" s="2">
        <f t="shared" si="1084"/>
        <v>0.71441754554170667</v>
      </c>
      <c r="K2913" s="2">
        <f t="shared" si="1085"/>
        <v>0.26650287631831254</v>
      </c>
      <c r="L2913" s="2">
        <f t="shared" si="1086"/>
        <v>8.5570469798657723E-3</v>
      </c>
      <c r="M2913" s="2">
        <f t="shared" si="1087"/>
        <v>1.0522531160115018E-2</v>
      </c>
      <c r="N2913" s="66">
        <f>SUMIF(Town!$AV$1332:$AV$1577,$BC2913,Town!N$1332:N$1577)</f>
        <v>59611</v>
      </c>
      <c r="O2913" s="66">
        <f>SUMIF(Town!$AV$1332:$AV$1577,$BC2913,Town!O$1332:O$1577)</f>
        <v>22237</v>
      </c>
      <c r="P2913" s="66">
        <f>SUMIF(Town!$AV$1332:$AV$1577,$BC2913,Town!P$1332:P$1577)</f>
        <v>714</v>
      </c>
      <c r="Q2913" s="66">
        <f>SUMIF(Town!$AV$1332:$AV$1577,$BC2913,Town!Q$1332:Q$1577)</f>
        <v>298</v>
      </c>
      <c r="R2913" s="66">
        <f>SUMIF(Town!$AV$1332:$AV$1577,$BC2913,Town!R$1332:R$1577)</f>
        <v>22</v>
      </c>
      <c r="S2913" s="66">
        <f>SUMIF(Town!$AV$1332:$AV$1577,$BC2913,Town!S$1332:S$1577)</f>
        <v>88</v>
      </c>
      <c r="T2913" s="66">
        <f>SUMIF(Town!$AV$1332:$AV$1577,$BC2913,Town!T$1332:T$1577)</f>
        <v>30</v>
      </c>
      <c r="U2913" s="66">
        <f>SUMIF(Town!$AV$1332:$AV$1577,$BC2913,Town!U$1332:U$1577)</f>
        <v>20</v>
      </c>
      <c r="V2913" s="66">
        <f>SUMIF(Town!$AV$1332:$AV$1577,$BC2913,Town!V$1332:V$1577)</f>
        <v>23</v>
      </c>
      <c r="W2913" s="66">
        <f>SUMIF(Town!$AV$1332:$AV$1577,$BC2913,Town!W$1332:W$1577)</f>
        <v>397</v>
      </c>
      <c r="AL2913" s="66">
        <f>SUMIF(Town!$AV$1332:$AV$1577,$BC2913,Town!AL$1332:AL$1577)</f>
        <v>0</v>
      </c>
      <c r="AN2913" s="7">
        <f>IF(Q2913&gt;0,RANK(Q2913,(N2913:P2913,Q2913:AE2913)),0)</f>
        <v>5</v>
      </c>
      <c r="AO2913" s="7">
        <f>IF(R2913&gt;0,RANK(R2913,(N2913:P2913,Q2913:AE2913)),0)</f>
        <v>9</v>
      </c>
      <c r="AP2913" s="7">
        <f>IF(T2913&gt;0,RANK(T2913,(N2913:P2913,Q2913:AE2913)),0)</f>
        <v>7</v>
      </c>
      <c r="AQ2913" s="7">
        <f>IF(S2913&gt;0,RANK(S2913,(N2913:P2913,Q2913:AE2913)),0)</f>
        <v>6</v>
      </c>
      <c r="AR2913" s="2">
        <f t="shared" si="1088"/>
        <v>3.5714285714285713E-3</v>
      </c>
      <c r="AS2913" s="2">
        <f t="shared" si="1089"/>
        <v>2.6366251198465965E-4</v>
      </c>
      <c r="AT2913" s="2">
        <f t="shared" si="1090"/>
        <v>3.5953978906999042E-4</v>
      </c>
      <c r="AU2913" s="2">
        <f t="shared" si="1091"/>
        <v>1.0546500479386386E-3</v>
      </c>
      <c r="AW2913" t="s">
        <v>334</v>
      </c>
      <c r="AX2913" t="s">
        <v>1581</v>
      </c>
      <c r="AY2913">
        <v>1</v>
      </c>
      <c r="BA2913" s="119">
        <v>50</v>
      </c>
      <c r="BB2913" s="121">
        <v>7</v>
      </c>
      <c r="BC2913" s="125">
        <f t="shared" si="1067"/>
        <v>50007</v>
      </c>
      <c r="BE2913" s="7" t="s">
        <v>228</v>
      </c>
    </row>
    <row r="2914" spans="1:57" hidden="1" outlineLevel="1">
      <c r="A2914" t="s">
        <v>1885</v>
      </c>
      <c r="B2914" t="s">
        <v>1581</v>
      </c>
      <c r="C2914" s="1">
        <f t="shared" si="1083"/>
        <v>3101</v>
      </c>
      <c r="D2914" s="7">
        <f>IF(N2914&gt;0, RANK(N2914,(N2914:P2914,Q2914:AE2914)),0)</f>
        <v>1</v>
      </c>
      <c r="E2914" s="7">
        <f>IF(O2914&gt;0,RANK(O2914,(N2914:P2914,Q2914:AE2914)),0)</f>
        <v>2</v>
      </c>
      <c r="F2914" s="7">
        <f>IF(P2914&gt;0,RANK(P2914,(N2914:P2914,Q2914:AE2914)),0)</f>
        <v>3</v>
      </c>
      <c r="G2914" s="1">
        <f t="shared" si="1079"/>
        <v>449</v>
      </c>
      <c r="H2914" s="2">
        <f t="shared" si="1080"/>
        <v>0.14479200257981295</v>
      </c>
      <c r="I2914" s="2"/>
      <c r="J2914" s="2">
        <f t="shared" si="1084"/>
        <v>0.55885198323121577</v>
      </c>
      <c r="K2914" s="2">
        <f t="shared" si="1085"/>
        <v>0.41405998065140276</v>
      </c>
      <c r="L2914" s="2">
        <f t="shared" si="1086"/>
        <v>1.2576588197355692E-2</v>
      </c>
      <c r="M2914" s="2">
        <f t="shared" si="1087"/>
        <v>1.4511447920025783E-2</v>
      </c>
      <c r="N2914" s="66">
        <f>SUMIF(Town!$AV$1332:$AV$1577,$BC2914,Town!N$1332:N$1577)</f>
        <v>1733</v>
      </c>
      <c r="O2914" s="66">
        <f>SUMIF(Town!$AV$1332:$AV$1577,$BC2914,Town!O$1332:O$1577)</f>
        <v>1284</v>
      </c>
      <c r="P2914" s="66">
        <f>SUMIF(Town!$AV$1332:$AV$1577,$BC2914,Town!P$1332:P$1577)</f>
        <v>39</v>
      </c>
      <c r="Q2914" s="66">
        <f>SUMIF(Town!$AV$1332:$AV$1577,$BC2914,Town!Q$1332:Q$1577)</f>
        <v>8</v>
      </c>
      <c r="R2914" s="66">
        <f>SUMIF(Town!$AV$1332:$AV$1577,$BC2914,Town!R$1332:R$1577)</f>
        <v>0</v>
      </c>
      <c r="S2914" s="66">
        <f>SUMIF(Town!$AV$1332:$AV$1577,$BC2914,Town!S$1332:S$1577)</f>
        <v>8</v>
      </c>
      <c r="T2914" s="66">
        <f>SUMIF(Town!$AV$1332:$AV$1577,$BC2914,Town!T$1332:T$1577)</f>
        <v>7</v>
      </c>
      <c r="U2914" s="66">
        <f>SUMIF(Town!$AV$1332:$AV$1577,$BC2914,Town!U$1332:U$1577)</f>
        <v>2</v>
      </c>
      <c r="V2914" s="66">
        <f>SUMIF(Town!$AV$1332:$AV$1577,$BC2914,Town!V$1332:V$1577)</f>
        <v>2</v>
      </c>
      <c r="W2914" s="66">
        <f>SUMIF(Town!$AV$1332:$AV$1577,$BC2914,Town!W$1332:W$1577)</f>
        <v>18</v>
      </c>
      <c r="AL2914" s="66">
        <f>SUMIF(Town!$AV$1332:$AV$1577,$BC2914,Town!AL$1332:AL$1577)</f>
        <v>0</v>
      </c>
      <c r="AN2914" s="7">
        <f>IF(Q2914&gt;0,RANK(Q2914,(N2914:P2914,Q2914:AE2914)),0)</f>
        <v>5</v>
      </c>
      <c r="AO2914" s="7">
        <f>IF(R2914&gt;0,RANK(R2914,(N2914:P2914,Q2914:AE2914)),0)</f>
        <v>0</v>
      </c>
      <c r="AP2914" s="7">
        <f>IF(T2914&gt;0,RANK(T2914,(N2914:P2914,Q2914:AE2914)),0)</f>
        <v>7</v>
      </c>
      <c r="AQ2914" s="7">
        <f>IF(S2914&gt;0,RANK(S2914,(N2914:P2914,Q2914:AE2914)),0)</f>
        <v>5</v>
      </c>
      <c r="AR2914" s="2">
        <f t="shared" si="1088"/>
        <v>2.5798129635601417E-3</v>
      </c>
      <c r="AS2914" s="2">
        <f t="shared" si="1089"/>
        <v>0</v>
      </c>
      <c r="AT2914" s="2">
        <f t="shared" si="1090"/>
        <v>2.257336343115124E-3</v>
      </c>
      <c r="AU2914" s="2">
        <f t="shared" si="1091"/>
        <v>2.5798129635601417E-3</v>
      </c>
      <c r="AW2914" t="s">
        <v>1885</v>
      </c>
      <c r="AX2914" t="s">
        <v>1581</v>
      </c>
      <c r="AY2914">
        <v>1</v>
      </c>
      <c r="BA2914" s="119">
        <v>50</v>
      </c>
      <c r="BB2914" s="121">
        <v>9</v>
      </c>
      <c r="BC2914" s="125">
        <f t="shared" si="1067"/>
        <v>50009</v>
      </c>
      <c r="BE2914" s="7" t="s">
        <v>228</v>
      </c>
    </row>
    <row r="2915" spans="1:57" hidden="1" outlineLevel="1">
      <c r="A2915" t="s">
        <v>2910</v>
      </c>
      <c r="B2915" t="s">
        <v>1581</v>
      </c>
      <c r="C2915" s="1">
        <f t="shared" si="1083"/>
        <v>21460</v>
      </c>
      <c r="D2915" s="7">
        <f>IF(N2915&gt;0, RANK(N2915,(N2915:P2915,Q2915:AE2915)),0)</f>
        <v>1</v>
      </c>
      <c r="E2915" s="7">
        <f>IF(O2915&gt;0,RANK(O2915,(N2915:P2915,Q2915:AE2915)),0)</f>
        <v>2</v>
      </c>
      <c r="F2915" s="7">
        <f>IF(P2915&gt;0,RANK(P2915,(N2915:P2915,Q2915:AE2915)),0)</f>
        <v>3</v>
      </c>
      <c r="G2915" s="1">
        <f t="shared" si="1079"/>
        <v>5326</v>
      </c>
      <c r="H2915" s="2">
        <f t="shared" si="1080"/>
        <v>0.24818266542404474</v>
      </c>
      <c r="I2915" s="2"/>
      <c r="J2915" s="2">
        <f t="shared" si="1084"/>
        <v>0.61411929170549862</v>
      </c>
      <c r="K2915" s="2">
        <f t="shared" si="1085"/>
        <v>0.36593662628145385</v>
      </c>
      <c r="L2915" s="2">
        <f t="shared" si="1086"/>
        <v>1.0344827586206896E-2</v>
      </c>
      <c r="M2915" s="2">
        <f t="shared" si="1087"/>
        <v>9.5992544268406407E-3</v>
      </c>
      <c r="N2915" s="66">
        <f>SUMIF(Town!$AV$1332:$AV$1577,$BC2915,Town!N$1332:N$1577)</f>
        <v>13179</v>
      </c>
      <c r="O2915" s="66">
        <f>SUMIF(Town!$AV$1332:$AV$1577,$BC2915,Town!O$1332:O$1577)</f>
        <v>7853</v>
      </c>
      <c r="P2915" s="66">
        <f>SUMIF(Town!$AV$1332:$AV$1577,$BC2915,Town!P$1332:P$1577)</f>
        <v>222</v>
      </c>
      <c r="Q2915" s="66">
        <f>SUMIF(Town!$AV$1332:$AV$1577,$BC2915,Town!Q$1332:Q$1577)</f>
        <v>67</v>
      </c>
      <c r="R2915" s="66">
        <f>SUMIF(Town!$AV$1332:$AV$1577,$BC2915,Town!R$1332:R$1577)</f>
        <v>0</v>
      </c>
      <c r="S2915" s="66">
        <f>SUMIF(Town!$AV$1332:$AV$1577,$BC2915,Town!S$1332:S$1577)</f>
        <v>37</v>
      </c>
      <c r="T2915" s="66">
        <f>SUMIF(Town!$AV$1332:$AV$1577,$BC2915,Town!T$1332:T$1577)</f>
        <v>11</v>
      </c>
      <c r="U2915" s="66">
        <f>SUMIF(Town!$AV$1332:$AV$1577,$BC2915,Town!U$1332:U$1577)</f>
        <v>9</v>
      </c>
      <c r="V2915" s="66">
        <f>SUMIF(Town!$AV$1332:$AV$1577,$BC2915,Town!V$1332:V$1577)</f>
        <v>3</v>
      </c>
      <c r="W2915" s="66">
        <f>SUMIF(Town!$AV$1332:$AV$1577,$BC2915,Town!W$1332:W$1577)</f>
        <v>79</v>
      </c>
      <c r="AL2915" s="66">
        <f>SUMIF(Town!$AV$1332:$AV$1577,$BC2915,Town!AL$1332:AL$1577)</f>
        <v>0</v>
      </c>
      <c r="AN2915" s="7">
        <f>IF(Q2915&gt;0,RANK(Q2915,(N2915:P2915,Q2915:AE2915)),0)</f>
        <v>5</v>
      </c>
      <c r="AO2915" s="7">
        <f>IF(R2915&gt;0,RANK(R2915,(N2915:P2915,Q2915:AE2915)),0)</f>
        <v>0</v>
      </c>
      <c r="AP2915" s="7">
        <f>IF(T2915&gt;0,RANK(T2915,(N2915:P2915,Q2915:AE2915)),0)</f>
        <v>7</v>
      </c>
      <c r="AQ2915" s="7">
        <f>IF(S2915&gt;0,RANK(S2915,(N2915:P2915,Q2915:AE2915)),0)</f>
        <v>6</v>
      </c>
      <c r="AR2915" s="2">
        <f t="shared" si="1088"/>
        <v>3.1220876048462256E-3</v>
      </c>
      <c r="AS2915" s="2">
        <f t="shared" si="1089"/>
        <v>0</v>
      </c>
      <c r="AT2915" s="2">
        <f t="shared" si="1090"/>
        <v>5.1258154706430566E-4</v>
      </c>
      <c r="AU2915" s="2">
        <f t="shared" si="1091"/>
        <v>1.7241379310344827E-3</v>
      </c>
      <c r="AW2915" t="s">
        <v>2910</v>
      </c>
      <c r="AX2915" t="s">
        <v>1581</v>
      </c>
      <c r="AY2915">
        <v>1</v>
      </c>
      <c r="BA2915" s="119">
        <v>50</v>
      </c>
      <c r="BB2915" s="121">
        <v>11</v>
      </c>
      <c r="BC2915" s="125">
        <f t="shared" si="1067"/>
        <v>50011</v>
      </c>
      <c r="BE2915" s="7" t="s">
        <v>228</v>
      </c>
    </row>
    <row r="2916" spans="1:57" hidden="1" outlineLevel="1">
      <c r="A2916" t="s">
        <v>335</v>
      </c>
      <c r="B2916" t="s">
        <v>1581</v>
      </c>
      <c r="C2916" s="1">
        <f t="shared" si="1083"/>
        <v>4269</v>
      </c>
      <c r="D2916" s="7">
        <f>IF(N2916&gt;0, RANK(N2916,(N2916:P2916,Q2916:AE2916)),0)</f>
        <v>1</v>
      </c>
      <c r="E2916" s="7">
        <f>IF(O2916&gt;0,RANK(O2916,(N2916:P2916,Q2916:AE2916)),0)</f>
        <v>2</v>
      </c>
      <c r="F2916" s="7">
        <f>IF(P2916&gt;0,RANK(P2916,(N2916:P2916,Q2916:AE2916)),0)</f>
        <v>3</v>
      </c>
      <c r="G2916" s="1">
        <f t="shared" si="1079"/>
        <v>1204</v>
      </c>
      <c r="H2916" s="2">
        <f t="shared" si="1080"/>
        <v>0.28203326305926446</v>
      </c>
      <c r="I2916" s="2"/>
      <c r="J2916" s="2">
        <f t="shared" si="1084"/>
        <v>0.63106113843991563</v>
      </c>
      <c r="K2916" s="2">
        <f t="shared" si="1085"/>
        <v>0.34902787538065122</v>
      </c>
      <c r="L2916" s="2">
        <f t="shared" si="1086"/>
        <v>1.2180838603888498E-2</v>
      </c>
      <c r="M2916" s="2">
        <f t="shared" si="1087"/>
        <v>7.7301475755446568E-3</v>
      </c>
      <c r="N2916" s="66">
        <f>SUMIF(Town!$AV$1332:$AV$1577,$BC2916,Town!N$1332:N$1577)</f>
        <v>2694</v>
      </c>
      <c r="O2916" s="66">
        <f>SUMIF(Town!$AV$1332:$AV$1577,$BC2916,Town!O$1332:O$1577)</f>
        <v>1490</v>
      </c>
      <c r="P2916" s="66">
        <f>SUMIF(Town!$AV$1332:$AV$1577,$BC2916,Town!P$1332:P$1577)</f>
        <v>52</v>
      </c>
      <c r="Q2916" s="66">
        <f>SUMIF(Town!$AV$1332:$AV$1577,$BC2916,Town!Q$1332:Q$1577)</f>
        <v>13</v>
      </c>
      <c r="R2916" s="66">
        <f>SUMIF(Town!$AV$1332:$AV$1577,$BC2916,Town!R$1332:R$1577)</f>
        <v>0</v>
      </c>
      <c r="S2916" s="66">
        <f>SUMIF(Town!$AV$1332:$AV$1577,$BC2916,Town!S$1332:S$1577)</f>
        <v>2</v>
      </c>
      <c r="T2916" s="66">
        <f>SUMIF(Town!$AV$1332:$AV$1577,$BC2916,Town!T$1332:T$1577)</f>
        <v>3</v>
      </c>
      <c r="U2916" s="66">
        <f>SUMIF(Town!$AV$1332:$AV$1577,$BC2916,Town!U$1332:U$1577)</f>
        <v>1</v>
      </c>
      <c r="V2916" s="66">
        <f>SUMIF(Town!$AV$1332:$AV$1577,$BC2916,Town!V$1332:V$1577)</f>
        <v>1</v>
      </c>
      <c r="W2916" s="66">
        <f>SUMIF(Town!$AV$1332:$AV$1577,$BC2916,Town!W$1332:W$1577)</f>
        <v>13</v>
      </c>
      <c r="AL2916" s="66">
        <f>SUMIF(Town!$AV$1332:$AV$1577,$BC2916,Town!AL$1332:AL$1577)</f>
        <v>0</v>
      </c>
      <c r="AN2916" s="7">
        <f>IF(Q2916&gt;0,RANK(Q2916,(N2916:P2916,Q2916:AE2916)),0)</f>
        <v>4</v>
      </c>
      <c r="AO2916" s="7">
        <f>IF(R2916&gt;0,RANK(R2916,(N2916:P2916,Q2916:AE2916)),0)</f>
        <v>0</v>
      </c>
      <c r="AP2916" s="7">
        <f>IF(T2916&gt;0,RANK(T2916,(N2916:P2916,Q2916:AE2916)),0)</f>
        <v>6</v>
      </c>
      <c r="AQ2916" s="7">
        <f>IF(S2916&gt;0,RANK(S2916,(N2916:P2916,Q2916:AE2916)),0)</f>
        <v>7</v>
      </c>
      <c r="AR2916" s="2">
        <f t="shared" si="1088"/>
        <v>3.0452096509721244E-3</v>
      </c>
      <c r="AS2916" s="2">
        <f t="shared" si="1089"/>
        <v>0</v>
      </c>
      <c r="AT2916" s="2">
        <f t="shared" si="1090"/>
        <v>7.0274068868587491E-4</v>
      </c>
      <c r="AU2916" s="2">
        <f t="shared" si="1091"/>
        <v>4.6849379245724994E-4</v>
      </c>
      <c r="AW2916" t="s">
        <v>335</v>
      </c>
      <c r="AX2916" t="s">
        <v>1581</v>
      </c>
      <c r="AY2916">
        <v>1</v>
      </c>
      <c r="BA2916" s="119">
        <v>50</v>
      </c>
      <c r="BB2916" s="121">
        <v>13</v>
      </c>
      <c r="BC2916" s="125">
        <f t="shared" si="1067"/>
        <v>50013</v>
      </c>
      <c r="BE2916" s="7" t="s">
        <v>228</v>
      </c>
    </row>
    <row r="2917" spans="1:57" hidden="1" outlineLevel="1">
      <c r="A2917" t="s">
        <v>471</v>
      </c>
      <c r="B2917" t="s">
        <v>1581</v>
      </c>
      <c r="C2917" s="1">
        <f t="shared" si="1083"/>
        <v>12668</v>
      </c>
      <c r="D2917" s="7">
        <f>IF(N2917&gt;0, RANK(N2917,(N2917:P2917,Q2917:AE2917)),0)</f>
        <v>1</v>
      </c>
      <c r="E2917" s="7">
        <f>IF(O2917&gt;0,RANK(O2917,(N2917:P2917,Q2917:AE2917)),0)</f>
        <v>2</v>
      </c>
      <c r="F2917" s="7">
        <f>IF(P2917&gt;0,RANK(P2917,(N2917:P2917,Q2917:AE2917)),0)</f>
        <v>3</v>
      </c>
      <c r="G2917" s="1">
        <f t="shared" si="1079"/>
        <v>5399</v>
      </c>
      <c r="H2917" s="2">
        <f t="shared" si="1080"/>
        <v>0.42619197979160089</v>
      </c>
      <c r="I2917" s="2"/>
      <c r="J2917" s="2">
        <f t="shared" si="1084"/>
        <v>0.70366277233975372</v>
      </c>
      <c r="K2917" s="2">
        <f t="shared" si="1085"/>
        <v>0.27747079254815282</v>
      </c>
      <c r="L2917" s="2">
        <f t="shared" si="1086"/>
        <v>8.8411746131986102E-3</v>
      </c>
      <c r="M2917" s="2">
        <f t="shared" si="1087"/>
        <v>1.002526049889485E-2</v>
      </c>
      <c r="N2917" s="66">
        <f>SUMIF(Town!$AV$1332:$AV$1577,$BC2917,Town!N$1332:N$1577)</f>
        <v>8914</v>
      </c>
      <c r="O2917" s="66">
        <f>SUMIF(Town!$AV$1332:$AV$1577,$BC2917,Town!O$1332:O$1577)</f>
        <v>3515</v>
      </c>
      <c r="P2917" s="66">
        <f>SUMIF(Town!$AV$1332:$AV$1577,$BC2917,Town!P$1332:P$1577)</f>
        <v>112</v>
      </c>
      <c r="Q2917" s="66">
        <f>SUMIF(Town!$AV$1332:$AV$1577,$BC2917,Town!Q$1332:Q$1577)</f>
        <v>40</v>
      </c>
      <c r="R2917" s="66">
        <f>SUMIF(Town!$AV$1332:$AV$1577,$BC2917,Town!R$1332:R$1577)</f>
        <v>2</v>
      </c>
      <c r="S2917" s="66">
        <f>SUMIF(Town!$AV$1332:$AV$1577,$BC2917,Town!S$1332:S$1577)</f>
        <v>13</v>
      </c>
      <c r="T2917" s="66">
        <f>SUMIF(Town!$AV$1332:$AV$1577,$BC2917,Town!T$1332:T$1577)</f>
        <v>6</v>
      </c>
      <c r="U2917" s="66">
        <f>SUMIF(Town!$AV$1332:$AV$1577,$BC2917,Town!U$1332:U$1577)</f>
        <v>5</v>
      </c>
      <c r="V2917" s="66">
        <f>SUMIF(Town!$AV$1332:$AV$1577,$BC2917,Town!V$1332:V$1577)</f>
        <v>9</v>
      </c>
      <c r="W2917" s="66">
        <f>SUMIF(Town!$AV$1332:$AV$1577,$BC2917,Town!W$1332:W$1577)</f>
        <v>52</v>
      </c>
      <c r="AL2917" s="66">
        <f>SUMIF(Town!$AV$1332:$AV$1577,$BC2917,Town!AL$1332:AL$1577)</f>
        <v>0</v>
      </c>
      <c r="AN2917" s="7">
        <f>IF(Q2917&gt;0,RANK(Q2917,(N2917:P2917,Q2917:AE2917)),0)</f>
        <v>5</v>
      </c>
      <c r="AO2917" s="7">
        <f>IF(R2917&gt;0,RANK(R2917,(N2917:P2917,Q2917:AE2917)),0)</f>
        <v>10</v>
      </c>
      <c r="AP2917" s="7">
        <f>IF(T2917&gt;0,RANK(T2917,(N2917:P2917,Q2917:AE2917)),0)</f>
        <v>8</v>
      </c>
      <c r="AQ2917" s="7">
        <f>IF(S2917&gt;0,RANK(S2917,(N2917:P2917,Q2917:AE2917)),0)</f>
        <v>6</v>
      </c>
      <c r="AR2917" s="2">
        <f t="shared" si="1088"/>
        <v>3.1575623618566467E-3</v>
      </c>
      <c r="AS2917" s="2">
        <f t="shared" si="1089"/>
        <v>1.5787811809283233E-4</v>
      </c>
      <c r="AT2917" s="2">
        <f t="shared" si="1090"/>
        <v>4.7363435427849701E-4</v>
      </c>
      <c r="AU2917" s="2">
        <f t="shared" si="1091"/>
        <v>1.0262077676034102E-3</v>
      </c>
      <c r="AW2917" t="s">
        <v>471</v>
      </c>
      <c r="AX2917" t="s">
        <v>1581</v>
      </c>
      <c r="AY2917">
        <v>1</v>
      </c>
      <c r="BA2917" s="119">
        <v>50</v>
      </c>
      <c r="BB2917" s="121">
        <v>15</v>
      </c>
      <c r="BC2917" s="125">
        <f t="shared" si="1067"/>
        <v>50015</v>
      </c>
      <c r="BE2917" s="7" t="s">
        <v>228</v>
      </c>
    </row>
    <row r="2918" spans="1:57" hidden="1" outlineLevel="1">
      <c r="A2918" t="s">
        <v>3376</v>
      </c>
      <c r="B2918" t="s">
        <v>1581</v>
      </c>
      <c r="C2918" s="1">
        <f t="shared" si="1083"/>
        <v>15179</v>
      </c>
      <c r="D2918" s="7">
        <f>IF(N2918&gt;0, RANK(N2918,(N2918:P2918,Q2918:AE2918)),0)</f>
        <v>1</v>
      </c>
      <c r="E2918" s="7">
        <f>IF(O2918&gt;0,RANK(O2918,(N2918:P2918,Q2918:AE2918)),0)</f>
        <v>2</v>
      </c>
      <c r="F2918" s="7">
        <f>IF(P2918&gt;0,RANK(P2918,(N2918:P2918,Q2918:AE2918)),0)</f>
        <v>3</v>
      </c>
      <c r="G2918" s="1">
        <f t="shared" si="1079"/>
        <v>4752</v>
      </c>
      <c r="H2918" s="2">
        <f t="shared" si="1080"/>
        <v>0.31306410171948085</v>
      </c>
      <c r="I2918" s="2"/>
      <c r="J2918" s="2">
        <f t="shared" si="1084"/>
        <v>0.64556294881085707</v>
      </c>
      <c r="K2918" s="2">
        <f t="shared" si="1085"/>
        <v>0.33249884709137623</v>
      </c>
      <c r="L2918" s="2">
        <f t="shared" si="1086"/>
        <v>1.0870281309704197E-2</v>
      </c>
      <c r="M2918" s="2">
        <f t="shared" si="1087"/>
        <v>1.1067922788062503E-2</v>
      </c>
      <c r="N2918" s="66">
        <f>SUMIF(Town!$AV$1332:$AV$1577,$BC2918,Town!N$1332:N$1577)</f>
        <v>9799</v>
      </c>
      <c r="O2918" s="66">
        <f>SUMIF(Town!$AV$1332:$AV$1577,$BC2918,Town!O$1332:O$1577)</f>
        <v>5047</v>
      </c>
      <c r="P2918" s="66">
        <f>SUMIF(Town!$AV$1332:$AV$1577,$BC2918,Town!P$1332:P$1577)</f>
        <v>165</v>
      </c>
      <c r="Q2918" s="66">
        <f>SUMIF(Town!$AV$1332:$AV$1577,$BC2918,Town!Q$1332:Q$1577)</f>
        <v>57</v>
      </c>
      <c r="R2918" s="66">
        <f>SUMIF(Town!$AV$1332:$AV$1577,$BC2918,Town!R$1332:R$1577)</f>
        <v>3</v>
      </c>
      <c r="S2918" s="66">
        <f>SUMIF(Town!$AV$1332:$AV$1577,$BC2918,Town!S$1332:S$1577)</f>
        <v>22</v>
      </c>
      <c r="T2918" s="66">
        <f>SUMIF(Town!$AV$1332:$AV$1577,$BC2918,Town!T$1332:T$1577)</f>
        <v>7</v>
      </c>
      <c r="U2918" s="66">
        <f>SUMIF(Town!$AV$1332:$AV$1577,$BC2918,Town!U$1332:U$1577)</f>
        <v>9</v>
      </c>
      <c r="V2918" s="66">
        <f>SUMIF(Town!$AV$1332:$AV$1577,$BC2918,Town!V$1332:V$1577)</f>
        <v>7</v>
      </c>
      <c r="W2918" s="66">
        <f>SUMIF(Town!$AV$1332:$AV$1577,$BC2918,Town!W$1332:W$1577)</f>
        <v>63</v>
      </c>
      <c r="AL2918" s="66">
        <f>SUMIF(Town!$AV$1332:$AV$1577,$BC2918,Town!AL$1332:AL$1577)</f>
        <v>0</v>
      </c>
      <c r="AN2918" s="7">
        <f>IF(Q2918&gt;0,RANK(Q2918,(N2918:P2918,Q2918:AE2918)),0)</f>
        <v>5</v>
      </c>
      <c r="AO2918" s="7">
        <f>IF(R2918&gt;0,RANK(R2918,(N2918:P2918,Q2918:AE2918)),0)</f>
        <v>10</v>
      </c>
      <c r="AP2918" s="7">
        <f>IF(T2918&gt;0,RANK(T2918,(N2918:P2918,Q2918:AE2918)),0)</f>
        <v>8</v>
      </c>
      <c r="AQ2918" s="7">
        <f>IF(S2918&gt;0,RANK(S2918,(N2918:P2918,Q2918:AE2918)),0)</f>
        <v>6</v>
      </c>
      <c r="AR2918" s="2">
        <f t="shared" si="1088"/>
        <v>3.7551880888069041E-3</v>
      </c>
      <c r="AS2918" s="2">
        <f t="shared" si="1089"/>
        <v>1.9764147835825812E-4</v>
      </c>
      <c r="AT2918" s="2">
        <f t="shared" si="1090"/>
        <v>4.611634495026023E-4</v>
      </c>
      <c r="AU2918" s="2">
        <f t="shared" si="1091"/>
        <v>1.4493708412938928E-3</v>
      </c>
      <c r="AW2918" t="s">
        <v>3376</v>
      </c>
      <c r="AX2918" t="s">
        <v>1581</v>
      </c>
      <c r="AY2918">
        <v>1</v>
      </c>
      <c r="BA2918" s="119">
        <v>50</v>
      </c>
      <c r="BB2918" s="121">
        <v>17</v>
      </c>
      <c r="BC2918" s="125">
        <f t="shared" si="1067"/>
        <v>50017</v>
      </c>
      <c r="BE2918" s="7" t="s">
        <v>228</v>
      </c>
    </row>
    <row r="2919" spans="1:57" hidden="1" outlineLevel="1">
      <c r="A2919" t="s">
        <v>2831</v>
      </c>
      <c r="B2919" t="s">
        <v>1581</v>
      </c>
      <c r="C2919" s="1">
        <f t="shared" si="1083"/>
        <v>12771</v>
      </c>
      <c r="D2919" s="7">
        <f>IF(N2919&gt;0, RANK(N2919,(N2919:P2919,Q2919:AE2919)),0)</f>
        <v>1</v>
      </c>
      <c r="E2919" s="7">
        <f>IF(O2919&gt;0,RANK(O2919,(N2919:P2919,Q2919:AE2919)),0)</f>
        <v>2</v>
      </c>
      <c r="F2919" s="7">
        <f>IF(P2919&gt;0,RANK(P2919,(N2919:P2919,Q2919:AE2919)),0)</f>
        <v>3</v>
      </c>
      <c r="G2919" s="1">
        <f t="shared" si="1079"/>
        <v>3516</v>
      </c>
      <c r="H2919" s="2">
        <f t="shared" si="1080"/>
        <v>0.2753112520554381</v>
      </c>
      <c r="I2919" s="2"/>
      <c r="J2919" s="2">
        <f t="shared" si="1084"/>
        <v>0.6262626262626263</v>
      </c>
      <c r="K2919" s="2">
        <f t="shared" si="1085"/>
        <v>0.35095137420718814</v>
      </c>
      <c r="L2919" s="2">
        <f t="shared" si="1086"/>
        <v>1.1353848563150888E-2</v>
      </c>
      <c r="M2919" s="2">
        <f t="shared" si="1087"/>
        <v>1.1432150967034675E-2</v>
      </c>
      <c r="N2919" s="66">
        <f>SUMIF(Town!$AV$1332:$AV$1577,$BC2919,Town!N$1332:N$1577)</f>
        <v>7998</v>
      </c>
      <c r="O2919" s="66">
        <f>SUMIF(Town!$AV$1332:$AV$1577,$BC2919,Town!O$1332:O$1577)</f>
        <v>4482</v>
      </c>
      <c r="P2919" s="66">
        <f>SUMIF(Town!$AV$1332:$AV$1577,$BC2919,Town!P$1332:P$1577)</f>
        <v>145</v>
      </c>
      <c r="Q2919" s="66">
        <f>SUMIF(Town!$AV$1332:$AV$1577,$BC2919,Town!Q$1332:Q$1577)</f>
        <v>40</v>
      </c>
      <c r="R2919" s="66">
        <f>SUMIF(Town!$AV$1332:$AV$1577,$BC2919,Town!R$1332:R$1577)</f>
        <v>1</v>
      </c>
      <c r="S2919" s="66">
        <f>SUMIF(Town!$AV$1332:$AV$1577,$BC2919,Town!S$1332:S$1577)</f>
        <v>29</v>
      </c>
      <c r="T2919" s="66">
        <f>SUMIF(Town!$AV$1332:$AV$1577,$BC2919,Town!T$1332:T$1577)</f>
        <v>8</v>
      </c>
      <c r="U2919" s="66">
        <f>SUMIF(Town!$AV$1332:$AV$1577,$BC2919,Town!U$1332:U$1577)</f>
        <v>6</v>
      </c>
      <c r="V2919" s="66">
        <f>SUMIF(Town!$AV$1332:$AV$1577,$BC2919,Town!V$1332:V$1577)</f>
        <v>14</v>
      </c>
      <c r="W2919" s="66">
        <f>SUMIF(Town!$AV$1332:$AV$1577,$BC2919,Town!W$1332:W$1577)</f>
        <v>48</v>
      </c>
      <c r="AL2919" s="66">
        <f>SUMIF(Town!$AV$1332:$AV$1577,$BC2919,Town!AL$1332:AL$1577)</f>
        <v>0</v>
      </c>
      <c r="AN2919" s="7">
        <f>IF(Q2919&gt;0,RANK(Q2919,(N2919:P2919,Q2919:AE2919)),0)</f>
        <v>5</v>
      </c>
      <c r="AO2919" s="7">
        <f>IF(R2919&gt;0,RANK(R2919,(N2919:P2919,Q2919:AE2919)),0)</f>
        <v>10</v>
      </c>
      <c r="AP2919" s="7">
        <f>IF(T2919&gt;0,RANK(T2919,(N2919:P2919,Q2919:AE2919)),0)</f>
        <v>8</v>
      </c>
      <c r="AQ2919" s="7">
        <f>IF(S2919&gt;0,RANK(S2919,(N2919:P2919,Q2919:AE2919)),0)</f>
        <v>6</v>
      </c>
      <c r="AR2919" s="2">
        <f t="shared" si="1088"/>
        <v>3.1320961553519691E-3</v>
      </c>
      <c r="AS2919" s="2">
        <f t="shared" si="1089"/>
        <v>7.8302403883799231E-5</v>
      </c>
      <c r="AT2919" s="2">
        <f t="shared" si="1090"/>
        <v>6.2641923107039385E-4</v>
      </c>
      <c r="AU2919" s="2">
        <f t="shared" si="1091"/>
        <v>2.2707697126301777E-3</v>
      </c>
      <c r="AW2919" t="s">
        <v>2831</v>
      </c>
      <c r="AX2919" t="s">
        <v>1581</v>
      </c>
      <c r="AY2919">
        <v>1</v>
      </c>
      <c r="BA2919" s="119">
        <v>50</v>
      </c>
      <c r="BB2919" s="121">
        <v>19</v>
      </c>
      <c r="BC2919" s="125">
        <f t="shared" si="1067"/>
        <v>50019</v>
      </c>
      <c r="BE2919" s="7" t="s">
        <v>228</v>
      </c>
    </row>
    <row r="2920" spans="1:57" hidden="1" outlineLevel="1">
      <c r="A2920" t="s">
        <v>2352</v>
      </c>
      <c r="B2920" t="s">
        <v>1581</v>
      </c>
      <c r="C2920" s="1">
        <f t="shared" si="1083"/>
        <v>31617</v>
      </c>
      <c r="D2920" s="7">
        <f>IF(N2920&gt;0, RANK(N2920,(N2920:P2920,Q2920:AE2920)),0)</f>
        <v>1</v>
      </c>
      <c r="E2920" s="7">
        <f>IF(O2920&gt;0,RANK(O2920,(N2920:P2920,Q2920:AE2920)),0)</f>
        <v>2</v>
      </c>
      <c r="F2920" s="7">
        <f>IF(P2920&gt;0,RANK(P2920,(N2920:P2920,Q2920:AE2920)),0)</f>
        <v>3</v>
      </c>
      <c r="G2920" s="1">
        <f t="shared" si="1079"/>
        <v>7771</v>
      </c>
      <c r="H2920" s="2">
        <f t="shared" si="1080"/>
        <v>0.24578549514501691</v>
      </c>
      <c r="I2920" s="2"/>
      <c r="J2920" s="2">
        <f t="shared" si="1084"/>
        <v>0.61217066767878037</v>
      </c>
      <c r="K2920" s="2">
        <f t="shared" si="1085"/>
        <v>0.36638517253376346</v>
      </c>
      <c r="L2920" s="2">
        <f t="shared" si="1086"/>
        <v>1.0437422905398994E-2</v>
      </c>
      <c r="M2920" s="2">
        <f t="shared" si="1087"/>
        <v>1.100673688205718E-2</v>
      </c>
      <c r="N2920" s="66">
        <f>SUMIF(Town!$AV$1332:$AV$1577,$BC2920,Town!N$1332:N$1577)</f>
        <v>19355</v>
      </c>
      <c r="O2920" s="66">
        <f>SUMIF(Town!$AV$1332:$AV$1577,$BC2920,Town!O$1332:O$1577)</f>
        <v>11584</v>
      </c>
      <c r="P2920" s="66">
        <f>SUMIF(Town!$AV$1332:$AV$1577,$BC2920,Town!P$1332:P$1577)</f>
        <v>330</v>
      </c>
      <c r="Q2920" s="66">
        <f>SUMIF(Town!$AV$1332:$AV$1577,$BC2920,Town!Q$1332:Q$1577)</f>
        <v>97</v>
      </c>
      <c r="R2920" s="66">
        <f>SUMIF(Town!$AV$1332:$AV$1577,$BC2920,Town!R$1332:R$1577)</f>
        <v>2</v>
      </c>
      <c r="S2920" s="66">
        <f>SUMIF(Town!$AV$1332:$AV$1577,$BC2920,Town!S$1332:S$1577)</f>
        <v>71</v>
      </c>
      <c r="T2920" s="66">
        <f>SUMIF(Town!$AV$1332:$AV$1577,$BC2920,Town!T$1332:T$1577)</f>
        <v>16</v>
      </c>
      <c r="U2920" s="66">
        <f>SUMIF(Town!$AV$1332:$AV$1577,$BC2920,Town!U$1332:U$1577)</f>
        <v>17</v>
      </c>
      <c r="V2920" s="66">
        <f>SUMIF(Town!$AV$1332:$AV$1577,$BC2920,Town!V$1332:V$1577)</f>
        <v>19</v>
      </c>
      <c r="W2920" s="66">
        <f>SUMIF(Town!$AV$1332:$AV$1577,$BC2920,Town!W$1332:W$1577)</f>
        <v>126</v>
      </c>
      <c r="AL2920" s="66">
        <f>SUMIF(Town!$AV$1332:$AV$1577,$BC2920,Town!AL$1332:AL$1577)</f>
        <v>0</v>
      </c>
      <c r="AN2920" s="7">
        <f>IF(Q2920&gt;0,RANK(Q2920,(N2920:P2920,Q2920:AE2920)),0)</f>
        <v>5</v>
      </c>
      <c r="AO2920" s="7">
        <f>IF(R2920&gt;0,RANK(R2920,(N2920:P2920,Q2920:AE2920)),0)</f>
        <v>10</v>
      </c>
      <c r="AP2920" s="7">
        <f>IF(T2920&gt;0,RANK(T2920,(N2920:P2920,Q2920:AE2920)),0)</f>
        <v>9</v>
      </c>
      <c r="AQ2920" s="7">
        <f>IF(S2920&gt;0,RANK(S2920,(N2920:P2920,Q2920:AE2920)),0)</f>
        <v>6</v>
      </c>
      <c r="AR2920" s="2">
        <f t="shared" si="1088"/>
        <v>3.0679697631021286E-3</v>
      </c>
      <c r="AS2920" s="2">
        <f t="shared" si="1089"/>
        <v>6.3257108517569667E-5</v>
      </c>
      <c r="AT2920" s="2">
        <f t="shared" si="1090"/>
        <v>5.0605686814055733E-4</v>
      </c>
      <c r="AU2920" s="2">
        <f t="shared" si="1091"/>
        <v>2.2456273523737231E-3</v>
      </c>
      <c r="AW2920" t="s">
        <v>2352</v>
      </c>
      <c r="AX2920" t="s">
        <v>1581</v>
      </c>
      <c r="AY2920">
        <v>1</v>
      </c>
      <c r="BA2920" s="119">
        <v>50</v>
      </c>
      <c r="BB2920" s="121">
        <v>21</v>
      </c>
      <c r="BC2920" s="125">
        <f t="shared" ref="BC2920:BC2983" si="1092">1000*BA2920+BB2920</f>
        <v>50021</v>
      </c>
      <c r="BE2920" s="7" t="s">
        <v>228</v>
      </c>
    </row>
    <row r="2921" spans="1:57" hidden="1" outlineLevel="1">
      <c r="A2921" t="s">
        <v>1616</v>
      </c>
      <c r="B2921" t="s">
        <v>1581</v>
      </c>
      <c r="C2921" s="1">
        <f t="shared" si="1083"/>
        <v>32200</v>
      </c>
      <c r="D2921" s="7">
        <f>IF(N2921&gt;0, RANK(N2921,(N2921:P2921,Q2921:AE2921)),0)</f>
        <v>1</v>
      </c>
      <c r="E2921" s="7">
        <f>IF(O2921&gt;0,RANK(O2921,(N2921:P2921,Q2921:AE2921)),0)</f>
        <v>2</v>
      </c>
      <c r="F2921" s="7">
        <f>IF(P2921&gt;0,RANK(P2921,(N2921:P2921,Q2921:AE2921)),0)</f>
        <v>3</v>
      </c>
      <c r="G2921" s="1">
        <f t="shared" si="1079"/>
        <v>13195</v>
      </c>
      <c r="H2921" s="2">
        <f t="shared" si="1080"/>
        <v>0.4097826086956522</v>
      </c>
      <c r="I2921" s="2"/>
      <c r="J2921" s="2">
        <f t="shared" si="1084"/>
        <v>0.69329192546583851</v>
      </c>
      <c r="K2921" s="2">
        <f t="shared" si="1085"/>
        <v>0.28350931677018631</v>
      </c>
      <c r="L2921" s="2">
        <f t="shared" si="1086"/>
        <v>1.2857142857142857E-2</v>
      </c>
      <c r="M2921" s="2">
        <f t="shared" si="1087"/>
        <v>1.0341614906832318E-2</v>
      </c>
      <c r="N2921" s="66">
        <f>SUMIF(Town!$AV$1332:$AV$1577,$BC2921,Town!N$1332:N$1577)</f>
        <v>22324</v>
      </c>
      <c r="O2921" s="66">
        <f>SUMIF(Town!$AV$1332:$AV$1577,$BC2921,Town!O$1332:O$1577)</f>
        <v>9129</v>
      </c>
      <c r="P2921" s="66">
        <f>SUMIF(Town!$AV$1332:$AV$1577,$BC2921,Town!P$1332:P$1577)</f>
        <v>414</v>
      </c>
      <c r="Q2921" s="66">
        <f>SUMIF(Town!$AV$1332:$AV$1577,$BC2921,Town!Q$1332:Q$1577)</f>
        <v>109</v>
      </c>
      <c r="R2921" s="66">
        <f>SUMIF(Town!$AV$1332:$AV$1577,$BC2921,Town!R$1332:R$1577)</f>
        <v>12</v>
      </c>
      <c r="S2921" s="66">
        <f>SUMIF(Town!$AV$1332:$AV$1577,$BC2921,Town!S$1332:S$1577)</f>
        <v>46</v>
      </c>
      <c r="T2921" s="66">
        <f>SUMIF(Town!$AV$1332:$AV$1577,$BC2921,Town!T$1332:T$1577)</f>
        <v>21</v>
      </c>
      <c r="U2921" s="66">
        <f>SUMIF(Town!$AV$1332:$AV$1577,$BC2921,Town!U$1332:U$1577)</f>
        <v>15</v>
      </c>
      <c r="V2921" s="66">
        <f>SUMIF(Town!$AV$1332:$AV$1577,$BC2921,Town!V$1332:V$1577)</f>
        <v>16</v>
      </c>
      <c r="W2921" s="66">
        <f>SUMIF(Town!$AV$1332:$AV$1577,$BC2921,Town!W$1332:W$1577)</f>
        <v>114</v>
      </c>
      <c r="AL2921" s="66">
        <f>SUMIF(Town!$AV$1332:$AV$1577,$BC2921,Town!AL$1332:AL$1577)</f>
        <v>0</v>
      </c>
      <c r="AN2921" s="7">
        <f>IF(Q2921&gt;0,RANK(Q2921,(N2921:P2921,Q2921:AE2921)),0)</f>
        <v>5</v>
      </c>
      <c r="AO2921" s="7">
        <f>IF(R2921&gt;0,RANK(R2921,(N2921:P2921,Q2921:AE2921)),0)</f>
        <v>10</v>
      </c>
      <c r="AP2921" s="7">
        <f>IF(T2921&gt;0,RANK(T2921,(N2921:P2921,Q2921:AE2921)),0)</f>
        <v>7</v>
      </c>
      <c r="AQ2921" s="7">
        <f>IF(S2921&gt;0,RANK(S2921,(N2921:P2921,Q2921:AE2921)),0)</f>
        <v>6</v>
      </c>
      <c r="AR2921" s="2">
        <f t="shared" si="1088"/>
        <v>3.3850931677018633E-3</v>
      </c>
      <c r="AS2921" s="2">
        <f t="shared" si="1089"/>
        <v>3.7267080745341616E-4</v>
      </c>
      <c r="AT2921" s="2">
        <f t="shared" si="1090"/>
        <v>6.5217391304347831E-4</v>
      </c>
      <c r="AU2921" s="2">
        <f t="shared" si="1091"/>
        <v>1.4285714285714286E-3</v>
      </c>
      <c r="AW2921" t="s">
        <v>1616</v>
      </c>
      <c r="AX2921" t="s">
        <v>1581</v>
      </c>
      <c r="AY2921">
        <v>1</v>
      </c>
      <c r="BA2921" s="119">
        <v>50</v>
      </c>
      <c r="BB2921" s="121">
        <v>23</v>
      </c>
      <c r="BC2921" s="125">
        <f t="shared" si="1092"/>
        <v>50023</v>
      </c>
      <c r="BE2921" s="7" t="s">
        <v>228</v>
      </c>
    </row>
    <row r="2922" spans="1:57" hidden="1" outlineLevel="1">
      <c r="A2922" t="s">
        <v>238</v>
      </c>
      <c r="B2922" t="s">
        <v>1581</v>
      </c>
      <c r="C2922" s="1">
        <f t="shared" si="1083"/>
        <v>24081</v>
      </c>
      <c r="D2922" s="7">
        <f>IF(N2922&gt;0, RANK(N2922,(N2922:P2922,Q2922:AE2922)),0)</f>
        <v>1</v>
      </c>
      <c r="E2922" s="7">
        <f>IF(O2922&gt;0,RANK(O2922,(N2922:P2922,Q2922:AE2922)),0)</f>
        <v>2</v>
      </c>
      <c r="F2922" s="7">
        <f>IF(P2922&gt;0,RANK(P2922,(N2922:P2922,Q2922:AE2922)),0)</f>
        <v>3</v>
      </c>
      <c r="G2922" s="1">
        <f t="shared" si="1079"/>
        <v>11588</v>
      </c>
      <c r="H2922" s="2">
        <f t="shared" si="1080"/>
        <v>0.48120925210747062</v>
      </c>
      <c r="I2922" s="2"/>
      <c r="J2922" s="2">
        <f t="shared" si="1084"/>
        <v>0.73024376064116936</v>
      </c>
      <c r="K2922" s="2">
        <f t="shared" si="1085"/>
        <v>0.24903450853369877</v>
      </c>
      <c r="L2922" s="2">
        <f t="shared" si="1086"/>
        <v>1.0547734728624227E-2</v>
      </c>
      <c r="M2922" s="2">
        <f t="shared" si="1087"/>
        <v>1.0173996096507647E-2</v>
      </c>
      <c r="N2922" s="66">
        <f>SUMIF(Town!$AV$1332:$AV$1577,$BC2922,Town!N$1332:N$1577)</f>
        <v>17585</v>
      </c>
      <c r="O2922" s="66">
        <f>SUMIF(Town!$AV$1332:$AV$1577,$BC2922,Town!O$1332:O$1577)</f>
        <v>5997</v>
      </c>
      <c r="P2922" s="66">
        <f>SUMIF(Town!$AV$1332:$AV$1577,$BC2922,Town!P$1332:P$1577)</f>
        <v>254</v>
      </c>
      <c r="Q2922" s="66">
        <f>SUMIF(Town!$AV$1332:$AV$1577,$BC2922,Town!Q$1332:Q$1577)</f>
        <v>64</v>
      </c>
      <c r="R2922" s="66">
        <f>SUMIF(Town!$AV$1332:$AV$1577,$BC2922,Town!R$1332:R$1577)</f>
        <v>8</v>
      </c>
      <c r="S2922" s="66">
        <f>SUMIF(Town!$AV$1332:$AV$1577,$BC2922,Town!S$1332:S$1577)</f>
        <v>29</v>
      </c>
      <c r="T2922" s="66">
        <f>SUMIF(Town!$AV$1332:$AV$1577,$BC2922,Town!T$1332:T$1577)</f>
        <v>10</v>
      </c>
      <c r="U2922" s="66">
        <f>SUMIF(Town!$AV$1332:$AV$1577,$BC2922,Town!U$1332:U$1577)</f>
        <v>20</v>
      </c>
      <c r="V2922" s="66">
        <f>SUMIF(Town!$AV$1332:$AV$1577,$BC2922,Town!V$1332:V$1577)</f>
        <v>18</v>
      </c>
      <c r="W2922" s="66">
        <f>SUMIF(Town!$AV$1332:$AV$1577,$BC2922,Town!W$1332:W$1577)</f>
        <v>96</v>
      </c>
      <c r="AL2922" s="66">
        <f>SUMIF(Town!$AV$1332:$AV$1577,$BC2922,Town!AL$1332:AL$1577)</f>
        <v>0</v>
      </c>
      <c r="AN2922" s="7">
        <f>IF(Q2922&gt;0,RANK(Q2922,(N2922:P2922,Q2922:AE2922)),0)</f>
        <v>5</v>
      </c>
      <c r="AO2922" s="7">
        <f>IF(R2922&gt;0,RANK(R2922,(N2922:P2922,Q2922:AE2922)),0)</f>
        <v>10</v>
      </c>
      <c r="AP2922" s="7">
        <f>IF(T2922&gt;0,RANK(T2922,(N2922:P2922,Q2922:AE2922)),0)</f>
        <v>9</v>
      </c>
      <c r="AQ2922" s="7">
        <f>IF(S2922&gt;0,RANK(S2922,(N2922:P2922,Q2922:AE2922)),0)</f>
        <v>6</v>
      </c>
      <c r="AR2922" s="2">
        <f t="shared" si="1088"/>
        <v>2.657696939495868E-3</v>
      </c>
      <c r="AS2922" s="2">
        <f t="shared" si="1089"/>
        <v>3.322121174369835E-4</v>
      </c>
      <c r="AT2922" s="2">
        <f t="shared" si="1090"/>
        <v>4.1526514679622942E-4</v>
      </c>
      <c r="AU2922" s="2">
        <f t="shared" si="1091"/>
        <v>1.2042689257090653E-3</v>
      </c>
      <c r="AW2922" t="s">
        <v>238</v>
      </c>
      <c r="AX2922" t="s">
        <v>1581</v>
      </c>
      <c r="AY2922">
        <v>1</v>
      </c>
      <c r="BA2922" s="119">
        <v>50</v>
      </c>
      <c r="BB2922" s="121">
        <v>25</v>
      </c>
      <c r="BC2922" s="125">
        <f t="shared" si="1092"/>
        <v>50025</v>
      </c>
      <c r="BE2922" s="7" t="s">
        <v>228</v>
      </c>
    </row>
    <row r="2923" spans="1:57" hidden="1" outlineLevel="1">
      <c r="A2923" t="s">
        <v>968</v>
      </c>
      <c r="B2923" t="s">
        <v>1581</v>
      </c>
      <c r="C2923" s="1">
        <f t="shared" si="1083"/>
        <v>31165</v>
      </c>
      <c r="D2923" s="7">
        <f>IF(N2923&gt;0, RANK(N2923,(N2923:P2923,Q2923:AE2923)),0)</f>
        <v>1</v>
      </c>
      <c r="E2923" s="7">
        <f>IF(O2923&gt;0,RANK(O2923,(N2923:P2923,Q2923:AE2923)),0)</f>
        <v>2</v>
      </c>
      <c r="F2923" s="7">
        <f>IF(P2923&gt;0,RANK(P2923,(N2923:P2923,Q2923:AE2923)),0)</f>
        <v>3</v>
      </c>
      <c r="G2923" s="1">
        <f t="shared" si="1079"/>
        <v>12360</v>
      </c>
      <c r="H2923" s="2">
        <f t="shared" si="1080"/>
        <v>0.39659874859618161</v>
      </c>
      <c r="I2923" s="2"/>
      <c r="J2923" s="2">
        <f t="shared" si="1084"/>
        <v>0.68807957644793838</v>
      </c>
      <c r="K2923" s="2">
        <f t="shared" si="1085"/>
        <v>0.29148082785175677</v>
      </c>
      <c r="L2923" s="2">
        <f t="shared" si="1086"/>
        <v>1.0107492379271618E-2</v>
      </c>
      <c r="M2923" s="2">
        <f t="shared" si="1087"/>
        <v>1.0332103321033228E-2</v>
      </c>
      <c r="N2923" s="66">
        <f>SUMIF(Town!$AV$1332:$AV$1577,$BC2923,Town!N$1332:N$1577)</f>
        <v>21444</v>
      </c>
      <c r="O2923" s="66">
        <f>SUMIF(Town!$AV$1332:$AV$1577,$BC2923,Town!O$1332:O$1577)</f>
        <v>9084</v>
      </c>
      <c r="P2923" s="66">
        <f>SUMIF(Town!$AV$1332:$AV$1577,$BC2923,Town!P$1332:P$1577)</f>
        <v>315</v>
      </c>
      <c r="Q2923" s="66">
        <f>SUMIF(Town!$AV$1332:$AV$1577,$BC2923,Town!Q$1332:Q$1577)</f>
        <v>91</v>
      </c>
      <c r="R2923" s="66">
        <f>SUMIF(Town!$AV$1332:$AV$1577,$BC2923,Town!R$1332:R$1577)</f>
        <v>10</v>
      </c>
      <c r="S2923" s="66">
        <f>SUMIF(Town!$AV$1332:$AV$1577,$BC2923,Town!S$1332:S$1577)</f>
        <v>53</v>
      </c>
      <c r="T2923" s="66">
        <f>SUMIF(Town!$AV$1332:$AV$1577,$BC2923,Town!T$1332:T$1577)</f>
        <v>13</v>
      </c>
      <c r="U2923" s="66">
        <f>SUMIF(Town!$AV$1332:$AV$1577,$BC2923,Town!U$1332:U$1577)</f>
        <v>15</v>
      </c>
      <c r="V2923" s="66">
        <f>SUMIF(Town!$AV$1332:$AV$1577,$BC2923,Town!V$1332:V$1577)</f>
        <v>11</v>
      </c>
      <c r="W2923" s="66">
        <f>SUMIF(Town!$AV$1332:$AV$1577,$BC2923,Town!W$1332:W$1577)</f>
        <v>129</v>
      </c>
      <c r="AL2923" s="66">
        <f>SUMIF(Town!$AV$1332:$AV$1577,$BC2923,Town!AL$1332:AL$1577)</f>
        <v>0</v>
      </c>
      <c r="AN2923" s="7">
        <f>IF(Q2923&gt;0,RANK(Q2923,(N2923:P2923,Q2923:AE2923)),0)</f>
        <v>5</v>
      </c>
      <c r="AO2923" s="7">
        <f>IF(R2923&gt;0,RANK(R2923,(N2923:P2923,Q2923:AE2923)),0)</f>
        <v>10</v>
      </c>
      <c r="AP2923" s="7">
        <f>IF(T2923&gt;0,RANK(T2923,(N2923:P2923,Q2923:AE2923)),0)</f>
        <v>8</v>
      </c>
      <c r="AQ2923" s="7">
        <f>IF(S2923&gt;0,RANK(S2923,(N2923:P2923,Q2923:AE2923)),0)</f>
        <v>6</v>
      </c>
      <c r="AR2923" s="2">
        <f t="shared" si="1088"/>
        <v>2.91994224290069E-3</v>
      </c>
      <c r="AS2923" s="2">
        <f t="shared" si="1089"/>
        <v>3.2087277394513073E-4</v>
      </c>
      <c r="AT2923" s="2">
        <f t="shared" si="1090"/>
        <v>4.1713460612866998E-4</v>
      </c>
      <c r="AU2923" s="2">
        <f t="shared" si="1091"/>
        <v>1.700625701909193E-3</v>
      </c>
      <c r="AW2923" t="s">
        <v>968</v>
      </c>
      <c r="AX2923" t="s">
        <v>1581</v>
      </c>
      <c r="AY2923">
        <v>1</v>
      </c>
      <c r="BA2923" s="119">
        <v>50</v>
      </c>
      <c r="BB2923" s="121">
        <v>27</v>
      </c>
      <c r="BC2923" s="125">
        <f t="shared" si="1092"/>
        <v>50027</v>
      </c>
      <c r="BE2923" s="7" t="s">
        <v>228</v>
      </c>
    </row>
    <row r="2924" spans="1:57" collapsed="1">
      <c r="A2924" t="s">
        <v>3337</v>
      </c>
      <c r="B2924" t="s">
        <v>2781</v>
      </c>
      <c r="C2924" s="1">
        <f t="shared" si="1083"/>
        <v>325046</v>
      </c>
      <c r="D2924" s="7">
        <f>IF(N2924&gt;0, RANK(N2924,(N2924:P2924,Q2924:AE2924)),0)</f>
        <v>1</v>
      </c>
      <c r="E2924" s="7">
        <f>IF(O2924&gt;0,RANK(O2924,(N2924:P2924,Q2924:AE2924)),0)</f>
        <v>2</v>
      </c>
      <c r="F2924" s="7">
        <f>IF(P2924&gt;0,RANK(P2924,(N2924:P2924,Q2924:AE2924)),0)</f>
        <v>3</v>
      </c>
      <c r="G2924" s="1">
        <f t="shared" si="1079"/>
        <v>120288</v>
      </c>
      <c r="H2924" s="2">
        <f t="shared" si="1080"/>
        <v>0.3700645447105948</v>
      </c>
      <c r="I2924" s="2"/>
      <c r="J2924" s="2">
        <f t="shared" si="1084"/>
        <v>0.6745568319560924</v>
      </c>
      <c r="K2924" s="2">
        <f t="shared" si="1085"/>
        <v>0.30449228724549754</v>
      </c>
      <c r="L2924" s="2">
        <f t="shared" si="1086"/>
        <v>1.0272392215255687E-2</v>
      </c>
      <c r="M2924" s="2">
        <f t="shared" si="1087"/>
        <v>1.0678488583154379E-2</v>
      </c>
      <c r="N2924" s="66">
        <f t="shared" ref="N2924:V2924" si="1093">SUM(N2910:N2923)</f>
        <v>219262</v>
      </c>
      <c r="O2924" s="66">
        <f t="shared" si="1093"/>
        <v>98974</v>
      </c>
      <c r="P2924" s="66">
        <f t="shared" si="1093"/>
        <v>3339</v>
      </c>
      <c r="Q2924" s="66">
        <f t="shared" si="1093"/>
        <v>1067</v>
      </c>
      <c r="R2924" s="66">
        <f t="shared" si="1093"/>
        <v>66</v>
      </c>
      <c r="S2924" s="66">
        <f t="shared" si="1093"/>
        <v>500</v>
      </c>
      <c r="T2924" s="66">
        <f t="shared" si="1093"/>
        <v>150</v>
      </c>
      <c r="U2924" s="66">
        <f t="shared" si="1093"/>
        <v>141</v>
      </c>
      <c r="V2924" s="66">
        <f t="shared" si="1093"/>
        <v>149</v>
      </c>
      <c r="W2924" s="66">
        <f t="shared" ref="W2924" si="1094">SUM(W2910:W2923)</f>
        <v>1398</v>
      </c>
      <c r="AL2924" s="66">
        <f>SUM(AL2910:AL2923)</f>
        <v>0</v>
      </c>
      <c r="AN2924" s="7">
        <f>IF(Q2924&gt;0,RANK(Q2924,(N2924:P2924,Q2924:AE2924)),0)</f>
        <v>5</v>
      </c>
      <c r="AO2924" s="7">
        <f>IF(R2924&gt;0,RANK(R2924,(N2924:P2924,Q2924:AE2924)),0)</f>
        <v>10</v>
      </c>
      <c r="AP2924" s="7">
        <f>IF(T2924&gt;0,RANK(T2924,(N2924:P2924,Q2924:AE2924)),0)</f>
        <v>7</v>
      </c>
      <c r="AQ2924" s="7">
        <f>IF(S2924&gt;0,RANK(S2924,(N2924:P2924,Q2924:AE2924)),0)</f>
        <v>6</v>
      </c>
      <c r="AR2924" s="2">
        <f t="shared" si="1088"/>
        <v>3.2826123071811376E-3</v>
      </c>
      <c r="AS2924" s="2">
        <f t="shared" si="1089"/>
        <v>2.030481839493487E-4</v>
      </c>
      <c r="AT2924" s="2">
        <f t="shared" si="1090"/>
        <v>4.6147314533942886E-4</v>
      </c>
      <c r="AU2924" s="2">
        <f t="shared" si="1091"/>
        <v>1.5382438177980963E-3</v>
      </c>
      <c r="AW2924" t="s">
        <v>3337</v>
      </c>
      <c r="AX2924" t="s">
        <v>2781</v>
      </c>
      <c r="BA2924" s="119">
        <v>50</v>
      </c>
      <c r="BB2924" s="121"/>
      <c r="BC2924" s="119">
        <v>50</v>
      </c>
      <c r="BE2924" s="7" t="s">
        <v>3272</v>
      </c>
    </row>
    <row r="2925" spans="1:57">
      <c r="C2925" s="1"/>
      <c r="E2925" s="7"/>
      <c r="F2925" s="7"/>
      <c r="I2925" s="2"/>
      <c r="AN2925" s="7"/>
      <c r="AO2925" s="7"/>
      <c r="AP2925" s="7"/>
      <c r="AQ2925" s="7"/>
      <c r="BA2925" s="119"/>
      <c r="BB2925" s="121"/>
      <c r="BC2925" s="125"/>
    </row>
    <row r="2926" spans="1:57" hidden="1" outlineLevel="1">
      <c r="A2926" t="s">
        <v>2317</v>
      </c>
      <c r="B2926" t="s">
        <v>2683</v>
      </c>
      <c r="C2926" s="1">
        <f t="shared" ref="C2926:C2957" si="1095">SUM(N2926:AL2926)</f>
        <v>15623</v>
      </c>
      <c r="D2926" s="7">
        <f>IF(N2926&gt;0, RANK(N2926,(N2926:P2926,Q2926:AE2926)),0)</f>
        <v>2</v>
      </c>
      <c r="E2926" s="7">
        <f>IF(O2926&gt;0,RANK(O2926,(N2926:P2926,Q2926:AE2926)),0)</f>
        <v>1</v>
      </c>
      <c r="F2926" s="7">
        <f>IF(P2926&gt;0,RANK(P2926,(N2926:P2926,Q2926:AE2926)),0)</f>
        <v>3</v>
      </c>
      <c r="G2926" s="1">
        <f t="shared" si="1079"/>
        <v>226</v>
      </c>
      <c r="H2926" s="2">
        <f t="shared" si="1080"/>
        <v>1.4465851629008514E-2</v>
      </c>
      <c r="I2926" s="2"/>
      <c r="J2926" s="2">
        <f t="shared" ref="J2926:J2957" si="1096">IF($C2926=0,"-",N2926/$C2926)</f>
        <v>0.48691032452153876</v>
      </c>
      <c r="K2926" s="2">
        <f t="shared" ref="K2926:K2957" si="1097">IF($C2926=0,"-",O2926/$C2926)</f>
        <v>0.5013761761505473</v>
      </c>
      <c r="L2926" s="2">
        <f t="shared" ref="L2926:L2957" si="1098">IF($C2926=0,"-",P2926/$C2926)</f>
        <v>4.160532548166165E-3</v>
      </c>
      <c r="M2926" s="2">
        <f t="shared" ref="M2926:M2957" si="1099">IF(C2926=0,"-",(1-J2926-K2926-L2926))</f>
        <v>7.5529667797478248E-3</v>
      </c>
      <c r="N2926" s="66">
        <v>7607</v>
      </c>
      <c r="O2926" s="66">
        <v>7833</v>
      </c>
      <c r="P2926" s="66">
        <v>65</v>
      </c>
      <c r="Q2926" s="66">
        <v>54</v>
      </c>
      <c r="R2926" s="66">
        <v>16</v>
      </c>
      <c r="S2926" s="66">
        <v>31</v>
      </c>
      <c r="W2926" s="66">
        <v>17</v>
      </c>
      <c r="AN2926" s="7">
        <f>IF(Q2926&gt;0,RANK(Q2926,(N2926:P2926,Q2926:AE2926)),0)</f>
        <v>4</v>
      </c>
      <c r="AO2926" s="7">
        <f>IF(R2926&gt;0,RANK(R2926,(N2926:P2926,Q2926:AE2926)),0)</f>
        <v>7</v>
      </c>
      <c r="AP2926" s="7">
        <f>IF(T2926&gt;0,RANK(T2926,(N2926:P2926,Q2926:AE2926)),0)</f>
        <v>0</v>
      </c>
      <c r="AQ2926" s="7">
        <f>IF(S2926&gt;0,RANK(S2926,(N2926:P2926,Q2926:AE2926)),0)</f>
        <v>5</v>
      </c>
      <c r="AR2926" s="2">
        <f t="shared" ref="AR2926:AR2957" si="1100">IF($C2926=0,"-",Q2926/$C2926)</f>
        <v>3.4564424246303527E-3</v>
      </c>
      <c r="AS2926" s="2">
        <f t="shared" ref="AS2926:AS2957" si="1101">IF($C2926=0,"-",R2926/$C2926)</f>
        <v>1.0241310887793638E-3</v>
      </c>
      <c r="AT2926" s="2">
        <f t="shared" ref="AT2926:AT2957" si="1102">IF($C2926=0,"-",T2926/$C2926)</f>
        <v>0</v>
      </c>
      <c r="AU2926" s="2">
        <f t="shared" ref="AU2926:AU2957" si="1103">IF($C2926=0,"-",S2926/$C2926)</f>
        <v>1.9842539845100174E-3</v>
      </c>
      <c r="AW2926" t="s">
        <v>2317</v>
      </c>
      <c r="AX2926" t="s">
        <v>2683</v>
      </c>
      <c r="AY2926">
        <v>2</v>
      </c>
      <c r="BA2926" s="119">
        <v>51</v>
      </c>
      <c r="BB2926" s="121">
        <v>1</v>
      </c>
      <c r="BC2926" s="125">
        <f t="shared" si="1092"/>
        <v>51001</v>
      </c>
      <c r="BE2926" s="7" t="s">
        <v>228</v>
      </c>
    </row>
    <row r="2927" spans="1:57" hidden="1" outlineLevel="1">
      <c r="A2927" t="s">
        <v>3043</v>
      </c>
      <c r="B2927" t="s">
        <v>2683</v>
      </c>
      <c r="C2927" s="1">
        <f t="shared" si="1095"/>
        <v>50984</v>
      </c>
      <c r="D2927" s="7">
        <f>IF(N2927&gt;0, RANK(N2927,(N2927:P2927,Q2927:AE2927)),0)</f>
        <v>1</v>
      </c>
      <c r="E2927" s="7">
        <f>IF(O2927&gt;0,RANK(O2927,(N2927:P2927,Q2927:AE2927)),0)</f>
        <v>2</v>
      </c>
      <c r="F2927" s="7">
        <f>IF(P2927&gt;0,RANK(P2927,(N2927:P2927,Q2927:AE2927)),0)</f>
        <v>4</v>
      </c>
      <c r="G2927" s="1">
        <f t="shared" si="1079"/>
        <v>9216</v>
      </c>
      <c r="H2927" s="2">
        <f t="shared" si="1080"/>
        <v>0.18076259218578378</v>
      </c>
      <c r="I2927" s="2"/>
      <c r="J2927" s="2">
        <f t="shared" si="1096"/>
        <v>0.5843401851561274</v>
      </c>
      <c r="K2927" s="2">
        <f t="shared" si="1097"/>
        <v>0.40357759297034362</v>
      </c>
      <c r="L2927" s="2">
        <f t="shared" si="1098"/>
        <v>3.2559234269574767E-3</v>
      </c>
      <c r="M2927" s="2">
        <f t="shared" si="1099"/>
        <v>8.8262984465714983E-3</v>
      </c>
      <c r="N2927" s="66">
        <v>29792</v>
      </c>
      <c r="O2927" s="66">
        <v>20576</v>
      </c>
      <c r="P2927" s="66">
        <v>166</v>
      </c>
      <c r="Q2927" s="66">
        <v>224</v>
      </c>
      <c r="R2927" s="66">
        <v>28</v>
      </c>
      <c r="S2927" s="66">
        <v>95</v>
      </c>
      <c r="W2927" s="66">
        <v>103</v>
      </c>
      <c r="AN2927" s="7">
        <f>IF(Q2927&gt;0,RANK(Q2927,(N2927:P2927,Q2927:AE2927)),0)</f>
        <v>3</v>
      </c>
      <c r="AO2927" s="7">
        <f>IF(R2927&gt;0,RANK(R2927,(N2927:P2927,Q2927:AE2927)),0)</f>
        <v>7</v>
      </c>
      <c r="AP2927" s="7">
        <f>IF(T2927&gt;0,RANK(T2927,(N2927:P2927,Q2927:AE2927)),0)</f>
        <v>0</v>
      </c>
      <c r="AQ2927" s="7">
        <f>IF(S2927&gt;0,RANK(S2927,(N2927:P2927,Q2927:AE2927)),0)</f>
        <v>6</v>
      </c>
      <c r="AR2927" s="2">
        <f t="shared" si="1100"/>
        <v>4.3935352267378E-3</v>
      </c>
      <c r="AS2927" s="2">
        <f t="shared" si="1101"/>
        <v>5.49191903342225E-4</v>
      </c>
      <c r="AT2927" s="2">
        <f t="shared" si="1102"/>
        <v>0</v>
      </c>
      <c r="AU2927" s="2">
        <f t="shared" si="1103"/>
        <v>1.8633296720539777E-3</v>
      </c>
      <c r="AW2927" t="s">
        <v>3043</v>
      </c>
      <c r="AX2927" t="s">
        <v>2683</v>
      </c>
      <c r="AY2927">
        <v>5</v>
      </c>
      <c r="BA2927" s="119">
        <v>51</v>
      </c>
      <c r="BB2927" s="121">
        <v>3</v>
      </c>
      <c r="BC2927" s="125">
        <f t="shared" si="1092"/>
        <v>51003</v>
      </c>
      <c r="BE2927" s="7" t="s">
        <v>228</v>
      </c>
    </row>
    <row r="2928" spans="1:57" hidden="1" outlineLevel="1">
      <c r="A2928" t="s">
        <v>884</v>
      </c>
      <c r="B2928" t="s">
        <v>2683</v>
      </c>
      <c r="C2928" s="1">
        <f t="shared" si="1095"/>
        <v>7369</v>
      </c>
      <c r="D2928" s="7">
        <f>IF(N2928&gt;0, RANK(N2928,(N2928:P2928,Q2928:AE2928)),0)</f>
        <v>2</v>
      </c>
      <c r="E2928" s="7">
        <f>IF(O2928&gt;0,RANK(O2928,(N2928:P2928,Q2928:AE2928)),0)</f>
        <v>1</v>
      </c>
      <c r="F2928" s="7">
        <f>IF(P2928&gt;0,RANK(P2928,(N2928:P2928,Q2928:AE2928)),0)</f>
        <v>3</v>
      </c>
      <c r="G2928" s="1">
        <f t="shared" si="1079"/>
        <v>162</v>
      </c>
      <c r="H2928" s="2">
        <f t="shared" si="1080"/>
        <v>2.1983986972452164E-2</v>
      </c>
      <c r="I2928" s="2"/>
      <c r="J2928" s="2">
        <f t="shared" si="1096"/>
        <v>0.48215497353779346</v>
      </c>
      <c r="K2928" s="2">
        <f t="shared" si="1097"/>
        <v>0.50413896051024565</v>
      </c>
      <c r="L2928" s="2">
        <f t="shared" si="1098"/>
        <v>6.5137739177636043E-3</v>
      </c>
      <c r="M2928" s="2">
        <f t="shared" si="1099"/>
        <v>7.1922920341972842E-3</v>
      </c>
      <c r="N2928" s="66">
        <v>3553</v>
      </c>
      <c r="O2928" s="66">
        <v>3715</v>
      </c>
      <c r="P2928" s="66">
        <v>48</v>
      </c>
      <c r="Q2928" s="66">
        <v>14</v>
      </c>
      <c r="R2928" s="66">
        <v>7</v>
      </c>
      <c r="S2928" s="66">
        <v>25</v>
      </c>
      <c r="W2928" s="66">
        <v>7</v>
      </c>
      <c r="AN2928" s="7">
        <f>IF(Q2928&gt;0,RANK(Q2928,(N2928:P2928,Q2928:AE2928)),0)</f>
        <v>5</v>
      </c>
      <c r="AO2928" s="7">
        <f>IF(R2928&gt;0,RANK(R2928,(N2928:P2928,Q2928:AE2928)),0)</f>
        <v>6</v>
      </c>
      <c r="AP2928" s="7">
        <f>IF(T2928&gt;0,RANK(T2928,(N2928:P2928,Q2928:AE2928)),0)</f>
        <v>0</v>
      </c>
      <c r="AQ2928" s="7">
        <f>IF(S2928&gt;0,RANK(S2928,(N2928:P2928,Q2928:AE2928)),0)</f>
        <v>4</v>
      </c>
      <c r="AR2928" s="2">
        <f t="shared" si="1100"/>
        <v>1.8998507260143845E-3</v>
      </c>
      <c r="AS2928" s="2">
        <f t="shared" si="1101"/>
        <v>9.4992536300719224E-4</v>
      </c>
      <c r="AT2928" s="2">
        <f t="shared" si="1102"/>
        <v>0</v>
      </c>
      <c r="AU2928" s="2">
        <f t="shared" si="1103"/>
        <v>3.3925905821685439E-3</v>
      </c>
      <c r="AW2928" t="s">
        <v>884</v>
      </c>
      <c r="AX2928" t="s">
        <v>2683</v>
      </c>
      <c r="AY2928">
        <v>0</v>
      </c>
      <c r="BA2928" s="119">
        <v>51</v>
      </c>
      <c r="BB2928" s="121">
        <v>5</v>
      </c>
      <c r="BC2928" s="125">
        <f t="shared" si="1092"/>
        <v>51005</v>
      </c>
      <c r="BE2928" s="7" t="s">
        <v>228</v>
      </c>
    </row>
    <row r="2929" spans="1:57" hidden="1" outlineLevel="1">
      <c r="A2929" t="s">
        <v>1056</v>
      </c>
      <c r="B2929" t="s">
        <v>2683</v>
      </c>
      <c r="C2929" s="1">
        <f t="shared" si="1095"/>
        <v>6529</v>
      </c>
      <c r="D2929" s="7">
        <f>IF(N2929&gt;0, RANK(N2929,(N2929:P2929,Q2929:AE2929)),0)</f>
        <v>2</v>
      </c>
      <c r="E2929" s="7">
        <f>IF(O2929&gt;0,RANK(O2929,(N2929:P2929,Q2929:AE2929)),0)</f>
        <v>1</v>
      </c>
      <c r="F2929" s="7">
        <f>IF(P2929&gt;0,RANK(P2929,(N2929:P2929,Q2929:AE2929)),0)</f>
        <v>3</v>
      </c>
      <c r="G2929" s="1">
        <f t="shared" si="1079"/>
        <v>1482</v>
      </c>
      <c r="H2929" s="2">
        <f t="shared" si="1080"/>
        <v>0.22698728748659824</v>
      </c>
      <c r="I2929" s="2"/>
      <c r="J2929" s="2">
        <f t="shared" si="1096"/>
        <v>0.38106907642824323</v>
      </c>
      <c r="K2929" s="2">
        <f t="shared" si="1097"/>
        <v>0.60805636391484152</v>
      </c>
      <c r="L2929" s="2">
        <f t="shared" si="1098"/>
        <v>3.9822331137999694E-3</v>
      </c>
      <c r="M2929" s="2">
        <f t="shared" si="1099"/>
        <v>6.8923265431153364E-3</v>
      </c>
      <c r="N2929" s="66">
        <v>2488</v>
      </c>
      <c r="O2929" s="66">
        <v>3970</v>
      </c>
      <c r="P2929" s="66">
        <v>26</v>
      </c>
      <c r="Q2929" s="66">
        <v>12</v>
      </c>
      <c r="R2929" s="66">
        <v>12</v>
      </c>
      <c r="S2929" s="66">
        <v>18</v>
      </c>
      <c r="W2929" s="66">
        <v>3</v>
      </c>
      <c r="AN2929" s="7">
        <f>IF(Q2929&gt;0,RANK(Q2929,(N2929:P2929,Q2929:AE2929)),0)</f>
        <v>5</v>
      </c>
      <c r="AO2929" s="7">
        <f>IF(R2929&gt;0,RANK(R2929,(N2929:P2929,Q2929:AE2929)),0)</f>
        <v>5</v>
      </c>
      <c r="AP2929" s="7">
        <f>IF(T2929&gt;0,RANK(T2929,(N2929:P2929,Q2929:AE2929)),0)</f>
        <v>0</v>
      </c>
      <c r="AQ2929" s="7">
        <f>IF(S2929&gt;0,RANK(S2929,(N2929:P2929,Q2929:AE2929)),0)</f>
        <v>4</v>
      </c>
      <c r="AR2929" s="2">
        <f t="shared" si="1100"/>
        <v>1.837953744830755E-3</v>
      </c>
      <c r="AS2929" s="2">
        <f t="shared" si="1101"/>
        <v>1.837953744830755E-3</v>
      </c>
      <c r="AT2929" s="2">
        <f t="shared" si="1102"/>
        <v>0</v>
      </c>
      <c r="AU2929" s="2">
        <f t="shared" si="1103"/>
        <v>2.7569306172461326E-3</v>
      </c>
      <c r="AW2929" t="s">
        <v>1056</v>
      </c>
      <c r="AX2929" t="s">
        <v>2683</v>
      </c>
      <c r="AY2929">
        <v>4</v>
      </c>
      <c r="BA2929" s="119">
        <v>51</v>
      </c>
      <c r="BB2929" s="121">
        <v>7</v>
      </c>
      <c r="BC2929" s="125">
        <f t="shared" si="1092"/>
        <v>51007</v>
      </c>
      <c r="BE2929" s="7" t="s">
        <v>228</v>
      </c>
    </row>
    <row r="2930" spans="1:57" hidden="1" outlineLevel="1">
      <c r="A2930" t="s">
        <v>991</v>
      </c>
      <c r="B2930" t="s">
        <v>2683</v>
      </c>
      <c r="C2930" s="1">
        <f t="shared" si="1095"/>
        <v>14700</v>
      </c>
      <c r="D2930" s="7">
        <f>IF(N2930&gt;0, RANK(N2930,(N2930:P2930,Q2930:AE2930)),0)</f>
        <v>2</v>
      </c>
      <c r="E2930" s="7">
        <f>IF(O2930&gt;0,RANK(O2930,(N2930:P2930,Q2930:AE2930)),0)</f>
        <v>1</v>
      </c>
      <c r="F2930" s="7">
        <f>IF(P2930&gt;0,RANK(P2930,(N2930:P2930,Q2930:AE2930)),0)</f>
        <v>4</v>
      </c>
      <c r="G2930" s="1">
        <f t="shared" si="1079"/>
        <v>2376</v>
      </c>
      <c r="H2930" s="2">
        <f t="shared" si="1080"/>
        <v>0.16163265306122448</v>
      </c>
      <c r="I2930" s="2"/>
      <c r="J2930" s="2">
        <f t="shared" si="1096"/>
        <v>0.41455782312925171</v>
      </c>
      <c r="K2930" s="2">
        <f t="shared" si="1097"/>
        <v>0.57619047619047614</v>
      </c>
      <c r="L2930" s="2">
        <f t="shared" si="1098"/>
        <v>2.6530612244897961E-3</v>
      </c>
      <c r="M2930" s="2">
        <f t="shared" si="1099"/>
        <v>6.5986394557823493E-3</v>
      </c>
      <c r="N2930" s="66">
        <v>6094</v>
      </c>
      <c r="O2930" s="66">
        <v>8470</v>
      </c>
      <c r="P2930" s="66">
        <v>39</v>
      </c>
      <c r="Q2930" s="66">
        <v>41</v>
      </c>
      <c r="R2930" s="66">
        <v>7</v>
      </c>
      <c r="S2930" s="66">
        <v>33</v>
      </c>
      <c r="W2930" s="66">
        <v>16</v>
      </c>
      <c r="AN2930" s="7">
        <f>IF(Q2930&gt;0,RANK(Q2930,(N2930:P2930,Q2930:AE2930)),0)</f>
        <v>3</v>
      </c>
      <c r="AO2930" s="7">
        <f>IF(R2930&gt;0,RANK(R2930,(N2930:P2930,Q2930:AE2930)),0)</f>
        <v>7</v>
      </c>
      <c r="AP2930" s="7">
        <f>IF(T2930&gt;0,RANK(T2930,(N2930:P2930,Q2930:AE2930)),0)</f>
        <v>0</v>
      </c>
      <c r="AQ2930" s="7">
        <f>IF(S2930&gt;0,RANK(S2930,(N2930:P2930,Q2930:AE2930)),0)</f>
        <v>5</v>
      </c>
      <c r="AR2930" s="2">
        <f t="shared" si="1100"/>
        <v>2.7891156462585033E-3</v>
      </c>
      <c r="AS2930" s="2">
        <f t="shared" si="1101"/>
        <v>4.7619047619047619E-4</v>
      </c>
      <c r="AT2930" s="2">
        <f t="shared" si="1102"/>
        <v>0</v>
      </c>
      <c r="AU2930" s="2">
        <f t="shared" si="1103"/>
        <v>2.2448979591836735E-3</v>
      </c>
      <c r="AW2930" t="s">
        <v>991</v>
      </c>
      <c r="AX2930" t="s">
        <v>2683</v>
      </c>
      <c r="AY2930">
        <v>6</v>
      </c>
      <c r="BA2930" s="119">
        <v>51</v>
      </c>
      <c r="BB2930" s="121">
        <v>9</v>
      </c>
      <c r="BC2930" s="125">
        <f t="shared" si="1092"/>
        <v>51009</v>
      </c>
      <c r="BE2930" s="7" t="s">
        <v>228</v>
      </c>
    </row>
    <row r="2931" spans="1:57" hidden="1" outlineLevel="1">
      <c r="A2931" t="s">
        <v>963</v>
      </c>
      <c r="B2931" t="s">
        <v>2683</v>
      </c>
      <c r="C2931" s="1">
        <f t="shared" si="1095"/>
        <v>7630</v>
      </c>
      <c r="D2931" s="7">
        <f>IF(N2931&gt;0, RANK(N2931,(N2931:P2931,Q2931:AE2931)),0)</f>
        <v>2</v>
      </c>
      <c r="E2931" s="7">
        <f>IF(O2931&gt;0,RANK(O2931,(N2931:P2931,Q2931:AE2931)),0)</f>
        <v>1</v>
      </c>
      <c r="F2931" s="7">
        <f>IF(P2931&gt;0,RANK(P2931,(N2931:P2931,Q2931:AE2931)),0)</f>
        <v>6</v>
      </c>
      <c r="G2931" s="1">
        <f t="shared" si="1079"/>
        <v>2262</v>
      </c>
      <c r="H2931" s="2">
        <f t="shared" si="1080"/>
        <v>0.29646133682830933</v>
      </c>
      <c r="I2931" s="2"/>
      <c r="J2931" s="2">
        <f t="shared" si="1096"/>
        <v>0.34613368283093054</v>
      </c>
      <c r="K2931" s="2">
        <f t="shared" si="1097"/>
        <v>0.64259501965923982</v>
      </c>
      <c r="L2931" s="2">
        <f t="shared" si="1098"/>
        <v>1.0484927916120576E-3</v>
      </c>
      <c r="M2931" s="2">
        <f t="shared" si="1099"/>
        <v>1.0222804718217635E-2</v>
      </c>
      <c r="N2931" s="66">
        <v>2641</v>
      </c>
      <c r="O2931" s="66">
        <v>4903</v>
      </c>
      <c r="P2931" s="66">
        <v>8</v>
      </c>
      <c r="Q2931" s="66">
        <v>30</v>
      </c>
      <c r="R2931" s="66">
        <v>12</v>
      </c>
      <c r="S2931" s="66">
        <v>30</v>
      </c>
      <c r="W2931" s="66">
        <v>6</v>
      </c>
      <c r="AN2931" s="7">
        <f>IF(Q2931&gt;0,RANK(Q2931,(N2931:P2931,Q2931:AE2931)),0)</f>
        <v>3</v>
      </c>
      <c r="AO2931" s="7">
        <f>IF(R2931&gt;0,RANK(R2931,(N2931:P2931,Q2931:AE2931)),0)</f>
        <v>5</v>
      </c>
      <c r="AP2931" s="7">
        <f>IF(T2931&gt;0,RANK(T2931,(N2931:P2931,Q2931:AE2931)),0)</f>
        <v>0</v>
      </c>
      <c r="AQ2931" s="7">
        <f>IF(S2931&gt;0,RANK(S2931,(N2931:P2931,Q2931:AE2931)),0)</f>
        <v>3</v>
      </c>
      <c r="AR2931" s="2">
        <f t="shared" si="1100"/>
        <v>3.9318479685452159E-3</v>
      </c>
      <c r="AS2931" s="2">
        <f t="shared" si="1101"/>
        <v>1.5727391874180866E-3</v>
      </c>
      <c r="AT2931" s="2">
        <f t="shared" si="1102"/>
        <v>0</v>
      </c>
      <c r="AU2931" s="2">
        <f t="shared" si="1103"/>
        <v>3.9318479685452159E-3</v>
      </c>
      <c r="AW2931" t="s">
        <v>963</v>
      </c>
      <c r="AX2931" t="s">
        <v>2683</v>
      </c>
      <c r="AY2931">
        <v>5</v>
      </c>
      <c r="BA2931" s="119">
        <v>51</v>
      </c>
      <c r="BB2931" s="121">
        <v>11</v>
      </c>
      <c r="BC2931" s="125">
        <f t="shared" si="1092"/>
        <v>51011</v>
      </c>
      <c r="BE2931" s="7" t="s">
        <v>228</v>
      </c>
    </row>
    <row r="2932" spans="1:57" hidden="1" outlineLevel="1">
      <c r="A2932" t="s">
        <v>964</v>
      </c>
      <c r="B2932" t="s">
        <v>2683</v>
      </c>
      <c r="C2932" s="1">
        <f t="shared" si="1095"/>
        <v>110153</v>
      </c>
      <c r="D2932" s="7">
        <f>IF(N2932&gt;0, RANK(N2932,(N2932:P2932,Q2932:AE2932)),0)</f>
        <v>1</v>
      </c>
      <c r="E2932" s="7">
        <f>IF(O2932&gt;0,RANK(O2932,(N2932:P2932,Q2932:AE2932)),0)</f>
        <v>2</v>
      </c>
      <c r="F2932" s="7">
        <f>IF(P2932&gt;0,RANK(P2932,(N2932:P2932,Q2932:AE2932)),0)</f>
        <v>4</v>
      </c>
      <c r="G2932" s="1">
        <f t="shared" si="1079"/>
        <v>49118</v>
      </c>
      <c r="H2932" s="2">
        <f t="shared" si="1080"/>
        <v>0.44590705654861873</v>
      </c>
      <c r="I2932" s="2"/>
      <c r="J2932" s="2">
        <f t="shared" si="1096"/>
        <v>0.71712981035468848</v>
      </c>
      <c r="K2932" s="2">
        <f t="shared" si="1097"/>
        <v>0.27122275380606975</v>
      </c>
      <c r="L2932" s="2">
        <f t="shared" si="1098"/>
        <v>2.8324239920837382E-3</v>
      </c>
      <c r="M2932" s="2">
        <f t="shared" si="1099"/>
        <v>8.8150118471580323E-3</v>
      </c>
      <c r="N2932" s="66">
        <v>78994</v>
      </c>
      <c r="O2932" s="66">
        <v>29876</v>
      </c>
      <c r="P2932" s="66">
        <v>312</v>
      </c>
      <c r="Q2932" s="66">
        <v>487</v>
      </c>
      <c r="R2932" s="66">
        <v>61</v>
      </c>
      <c r="S2932" s="66">
        <v>122</v>
      </c>
      <c r="W2932" s="66">
        <v>301</v>
      </c>
      <c r="AN2932" s="7">
        <f>IF(Q2932&gt;0,RANK(Q2932,(N2932:P2932,Q2932:AE2932)),0)</f>
        <v>3</v>
      </c>
      <c r="AO2932" s="7">
        <f>IF(R2932&gt;0,RANK(R2932,(N2932:P2932,Q2932:AE2932)),0)</f>
        <v>7</v>
      </c>
      <c r="AP2932" s="7">
        <f>IF(T2932&gt;0,RANK(T2932,(N2932:P2932,Q2932:AE2932)),0)</f>
        <v>0</v>
      </c>
      <c r="AQ2932" s="7">
        <f>IF(S2932&gt;0,RANK(S2932,(N2932:P2932,Q2932:AE2932)),0)</f>
        <v>6</v>
      </c>
      <c r="AR2932" s="2">
        <f t="shared" si="1100"/>
        <v>4.4211233466178862E-3</v>
      </c>
      <c r="AS2932" s="2">
        <f t="shared" si="1101"/>
        <v>5.5377520358047448E-4</v>
      </c>
      <c r="AT2932" s="2">
        <f t="shared" si="1102"/>
        <v>0</v>
      </c>
      <c r="AU2932" s="2">
        <f t="shared" si="1103"/>
        <v>1.107550407160949E-3</v>
      </c>
      <c r="AW2932" t="s">
        <v>964</v>
      </c>
      <c r="AX2932" t="s">
        <v>2683</v>
      </c>
      <c r="AY2932">
        <v>8</v>
      </c>
      <c r="BA2932" s="119">
        <v>51</v>
      </c>
      <c r="BB2932" s="121">
        <v>13</v>
      </c>
      <c r="BC2932" s="125">
        <f t="shared" si="1092"/>
        <v>51013</v>
      </c>
      <c r="BE2932" s="7" t="s">
        <v>228</v>
      </c>
    </row>
    <row r="2933" spans="1:57" hidden="1" outlineLevel="1">
      <c r="A2933" t="s">
        <v>1128</v>
      </c>
      <c r="B2933" t="s">
        <v>2683</v>
      </c>
      <c r="C2933" s="1">
        <f t="shared" si="1095"/>
        <v>33338</v>
      </c>
      <c r="D2933" s="7">
        <f>IF(N2933&gt;0, RANK(N2933,(N2933:P2933,Q2933:AE2933)),0)</f>
        <v>2</v>
      </c>
      <c r="E2933" s="7">
        <f>IF(O2933&gt;0,RANK(O2933,(N2933:P2933,Q2933:AE2933)),0)</f>
        <v>1</v>
      </c>
      <c r="F2933" s="7">
        <f>IF(P2933&gt;0,RANK(P2933,(N2933:P2933,Q2933:AE2933)),0)</f>
        <v>3</v>
      </c>
      <c r="G2933" s="1">
        <f t="shared" si="1079"/>
        <v>13295</v>
      </c>
      <c r="H2933" s="2">
        <f t="shared" si="1080"/>
        <v>0.3987941688163657</v>
      </c>
      <c r="I2933" s="2"/>
      <c r="J2933" s="2">
        <f t="shared" si="1096"/>
        <v>0.29470874077629133</v>
      </c>
      <c r="K2933" s="2">
        <f t="shared" si="1097"/>
        <v>0.69350290959265704</v>
      </c>
      <c r="L2933" s="2">
        <f t="shared" si="1098"/>
        <v>3.7494750734897117E-3</v>
      </c>
      <c r="M2933" s="2">
        <f t="shared" si="1099"/>
        <v>8.0388745575618644E-3</v>
      </c>
      <c r="N2933" s="66">
        <v>9825</v>
      </c>
      <c r="O2933" s="66">
        <v>23120</v>
      </c>
      <c r="P2933" s="66">
        <v>125</v>
      </c>
      <c r="Q2933" s="66">
        <v>111</v>
      </c>
      <c r="R2933" s="66">
        <v>20</v>
      </c>
      <c r="S2933" s="66">
        <v>89</v>
      </c>
      <c r="W2933" s="66">
        <v>48</v>
      </c>
      <c r="AN2933" s="7">
        <f>IF(Q2933&gt;0,RANK(Q2933,(N2933:P2933,Q2933:AE2933)),0)</f>
        <v>4</v>
      </c>
      <c r="AO2933" s="7">
        <f>IF(R2933&gt;0,RANK(R2933,(N2933:P2933,Q2933:AE2933)),0)</f>
        <v>7</v>
      </c>
      <c r="AP2933" s="7">
        <f>IF(T2933&gt;0,RANK(T2933,(N2933:P2933,Q2933:AE2933)),0)</f>
        <v>0</v>
      </c>
      <c r="AQ2933" s="7">
        <f>IF(S2933&gt;0,RANK(S2933,(N2933:P2933,Q2933:AE2933)),0)</f>
        <v>5</v>
      </c>
      <c r="AR2933" s="2">
        <f t="shared" si="1100"/>
        <v>3.3295338652588637E-3</v>
      </c>
      <c r="AS2933" s="2">
        <f t="shared" si="1101"/>
        <v>5.9991601175835387E-4</v>
      </c>
      <c r="AT2933" s="2">
        <f t="shared" si="1102"/>
        <v>0</v>
      </c>
      <c r="AU2933" s="2">
        <f t="shared" si="1103"/>
        <v>2.6696262523246746E-3</v>
      </c>
      <c r="AW2933" t="s">
        <v>1128</v>
      </c>
      <c r="AX2933" t="s">
        <v>2683</v>
      </c>
      <c r="AY2933">
        <v>6</v>
      </c>
      <c r="BA2933" s="119">
        <v>51</v>
      </c>
      <c r="BB2933" s="121">
        <v>15</v>
      </c>
      <c r="BC2933" s="125">
        <f t="shared" si="1092"/>
        <v>51015</v>
      </c>
      <c r="BE2933" s="7" t="s">
        <v>228</v>
      </c>
    </row>
    <row r="2934" spans="1:57" hidden="1" outlineLevel="1">
      <c r="A2934" t="s">
        <v>2581</v>
      </c>
      <c r="B2934" t="s">
        <v>2683</v>
      </c>
      <c r="C2934" s="1">
        <f t="shared" si="1095"/>
        <v>2432</v>
      </c>
      <c r="D2934" s="7">
        <f>IF(N2934&gt;0, RANK(N2934,(N2934:P2934,Q2934:AE2934)),0)</f>
        <v>2</v>
      </c>
      <c r="E2934" s="7">
        <f>IF(O2934&gt;0,RANK(O2934,(N2934:P2934,Q2934:AE2934)),0)</f>
        <v>1</v>
      </c>
      <c r="F2934" s="7">
        <f>IF(P2934&gt;0,RANK(P2934,(N2934:P2934,Q2934:AE2934)),0)</f>
        <v>4</v>
      </c>
      <c r="G2934" s="1">
        <f t="shared" si="1079"/>
        <v>306</v>
      </c>
      <c r="H2934" s="2">
        <f t="shared" si="1080"/>
        <v>0.12582236842105263</v>
      </c>
      <c r="I2934" s="2"/>
      <c r="J2934" s="2">
        <f t="shared" si="1096"/>
        <v>0.42886513157894735</v>
      </c>
      <c r="K2934" s="2">
        <f t="shared" si="1097"/>
        <v>0.5546875</v>
      </c>
      <c r="L2934" s="2">
        <f t="shared" si="1098"/>
        <v>4.9342105263157892E-3</v>
      </c>
      <c r="M2934" s="2">
        <f t="shared" si="1099"/>
        <v>1.1513157894736866E-2</v>
      </c>
      <c r="N2934" s="66">
        <v>1043</v>
      </c>
      <c r="O2934" s="66">
        <v>1349</v>
      </c>
      <c r="P2934" s="66">
        <v>12</v>
      </c>
      <c r="Q2934" s="66">
        <v>5</v>
      </c>
      <c r="R2934" s="66">
        <v>4</v>
      </c>
      <c r="S2934" s="66">
        <v>15</v>
      </c>
      <c r="W2934" s="66">
        <v>4</v>
      </c>
      <c r="AN2934" s="7">
        <f>IF(Q2934&gt;0,RANK(Q2934,(N2934:P2934,Q2934:AE2934)),0)</f>
        <v>5</v>
      </c>
      <c r="AO2934" s="7">
        <f>IF(R2934&gt;0,RANK(R2934,(N2934:P2934,Q2934:AE2934)),0)</f>
        <v>6</v>
      </c>
      <c r="AP2934" s="7">
        <f>IF(T2934&gt;0,RANK(T2934,(N2934:P2934,Q2934:AE2934)),0)</f>
        <v>0</v>
      </c>
      <c r="AQ2934" s="7">
        <f>IF(S2934&gt;0,RANK(S2934,(N2934:P2934,Q2934:AE2934)),0)</f>
        <v>3</v>
      </c>
      <c r="AR2934" s="2">
        <f t="shared" si="1100"/>
        <v>2.0559210526315788E-3</v>
      </c>
      <c r="AS2934" s="2">
        <f t="shared" si="1101"/>
        <v>1.6447368421052631E-3</v>
      </c>
      <c r="AT2934" s="2">
        <f t="shared" si="1102"/>
        <v>0</v>
      </c>
      <c r="AU2934" s="2">
        <f t="shared" si="1103"/>
        <v>6.1677631578947369E-3</v>
      </c>
      <c r="AW2934" t="s">
        <v>2581</v>
      </c>
      <c r="AX2934" t="s">
        <v>2683</v>
      </c>
      <c r="AY2934">
        <v>6</v>
      </c>
      <c r="BA2934" s="119">
        <v>51</v>
      </c>
      <c r="BB2934" s="121">
        <v>17</v>
      </c>
      <c r="BC2934" s="125">
        <f t="shared" si="1092"/>
        <v>51017</v>
      </c>
      <c r="BE2934" s="7" t="s">
        <v>228</v>
      </c>
    </row>
    <row r="2935" spans="1:57" hidden="1" outlineLevel="1">
      <c r="A2935" t="s">
        <v>2344</v>
      </c>
      <c r="B2935" t="s">
        <v>2683</v>
      </c>
      <c r="C2935" s="1">
        <f t="shared" si="1095"/>
        <v>35830</v>
      </c>
      <c r="D2935" s="7">
        <f>IF(N2935&gt;0, RANK(N2935,(N2935:P2935,Q2935:AE2935)),0)</f>
        <v>2</v>
      </c>
      <c r="E2935" s="7">
        <f>IF(O2935&gt;0,RANK(O2935,(N2935:P2935,Q2935:AE2935)),0)</f>
        <v>1</v>
      </c>
      <c r="F2935" s="7">
        <f>IF(P2935&gt;0,RANK(P2935,(N2935:P2935,Q2935:AE2935)),0)</f>
        <v>4</v>
      </c>
      <c r="G2935" s="1">
        <f t="shared" si="1079"/>
        <v>13403</v>
      </c>
      <c r="H2935" s="2">
        <f t="shared" si="1080"/>
        <v>0.37407200669829754</v>
      </c>
      <c r="I2935" s="2"/>
      <c r="J2935" s="2">
        <f t="shared" si="1096"/>
        <v>0.30747976555958695</v>
      </c>
      <c r="K2935" s="2">
        <f t="shared" si="1097"/>
        <v>0.68155177225788444</v>
      </c>
      <c r="L2935" s="2">
        <f t="shared" si="1098"/>
        <v>2.9584147362545351E-3</v>
      </c>
      <c r="M2935" s="2">
        <f t="shared" si="1099"/>
        <v>8.010047446274135E-3</v>
      </c>
      <c r="N2935" s="66">
        <v>11017</v>
      </c>
      <c r="O2935" s="66">
        <v>24420</v>
      </c>
      <c r="P2935" s="66">
        <v>106</v>
      </c>
      <c r="Q2935" s="66">
        <v>128</v>
      </c>
      <c r="R2935" s="66">
        <v>21</v>
      </c>
      <c r="S2935" s="66">
        <v>104</v>
      </c>
      <c r="W2935" s="66">
        <v>34</v>
      </c>
      <c r="AN2935" s="7">
        <f>IF(Q2935&gt;0,RANK(Q2935,(N2935:P2935,Q2935:AE2935)),0)</f>
        <v>3</v>
      </c>
      <c r="AO2935" s="7">
        <f>IF(R2935&gt;0,RANK(R2935,(N2935:P2935,Q2935:AE2935)),0)</f>
        <v>7</v>
      </c>
      <c r="AP2935" s="7">
        <f>IF(T2935&gt;0,RANK(T2935,(N2935:P2935,Q2935:AE2935)),0)</f>
        <v>0</v>
      </c>
      <c r="AQ2935" s="7">
        <f>IF(S2935&gt;0,RANK(S2935,(N2935:P2935,Q2935:AE2935)),0)</f>
        <v>5</v>
      </c>
      <c r="AR2935" s="2">
        <f t="shared" si="1100"/>
        <v>3.572425341892269E-3</v>
      </c>
      <c r="AS2935" s="2">
        <f t="shared" si="1101"/>
        <v>5.8610103265420042E-4</v>
      </c>
      <c r="AT2935" s="2">
        <f t="shared" si="1102"/>
        <v>0</v>
      </c>
      <c r="AU2935" s="2">
        <f t="shared" si="1103"/>
        <v>2.9025955902874686E-3</v>
      </c>
      <c r="AW2935" t="s">
        <v>2344</v>
      </c>
      <c r="AX2935" t="s">
        <v>2683</v>
      </c>
      <c r="AY2935">
        <v>0</v>
      </c>
      <c r="BA2935" s="119">
        <v>51</v>
      </c>
      <c r="BB2935" s="121">
        <v>19</v>
      </c>
      <c r="BC2935" s="125">
        <f t="shared" si="1092"/>
        <v>51019</v>
      </c>
      <c r="BE2935" s="7" t="s">
        <v>228</v>
      </c>
    </row>
    <row r="2936" spans="1:57" hidden="1" outlineLevel="1">
      <c r="A2936" t="s">
        <v>2576</v>
      </c>
      <c r="B2936" t="s">
        <v>2683</v>
      </c>
      <c r="C2936" s="1">
        <f t="shared" si="1095"/>
        <v>2959</v>
      </c>
      <c r="D2936" s="7">
        <f>IF(N2936&gt;0, RANK(N2936,(N2936:P2936,Q2936:AE2936)),0)</f>
        <v>2</v>
      </c>
      <c r="E2936" s="7">
        <f>IF(O2936&gt;0,RANK(O2936,(N2936:P2936,Q2936:AE2936)),0)</f>
        <v>1</v>
      </c>
      <c r="F2936" s="7">
        <f>IF(P2936&gt;0,RANK(P2936,(N2936:P2936,Q2936:AE2936)),0)</f>
        <v>3</v>
      </c>
      <c r="G2936" s="1">
        <f t="shared" si="1079"/>
        <v>1167</v>
      </c>
      <c r="H2936" s="2">
        <f t="shared" si="1080"/>
        <v>0.39438999662047991</v>
      </c>
      <c r="I2936" s="2"/>
      <c r="J2936" s="2">
        <f t="shared" si="1096"/>
        <v>0.29199053734369718</v>
      </c>
      <c r="K2936" s="2">
        <f t="shared" si="1097"/>
        <v>0.68638053396417709</v>
      </c>
      <c r="L2936" s="2">
        <f t="shared" si="1098"/>
        <v>1.0138560324433931E-2</v>
      </c>
      <c r="M2936" s="2">
        <f t="shared" si="1099"/>
        <v>1.1490368367691807E-2</v>
      </c>
      <c r="N2936" s="66">
        <v>864</v>
      </c>
      <c r="O2936" s="66">
        <v>2031</v>
      </c>
      <c r="P2936" s="66">
        <v>30</v>
      </c>
      <c r="Q2936" s="66">
        <v>8</v>
      </c>
      <c r="R2936" s="66">
        <v>8</v>
      </c>
      <c r="S2936" s="66">
        <v>13</v>
      </c>
      <c r="W2936" s="66">
        <v>5</v>
      </c>
      <c r="AN2936" s="7">
        <f>IF(Q2936&gt;0,RANK(Q2936,(N2936:P2936,Q2936:AE2936)),0)</f>
        <v>5</v>
      </c>
      <c r="AO2936" s="7">
        <f>IF(R2936&gt;0,RANK(R2936,(N2936:P2936,Q2936:AE2936)),0)</f>
        <v>5</v>
      </c>
      <c r="AP2936" s="7">
        <f>IF(T2936&gt;0,RANK(T2936,(N2936:P2936,Q2936:AE2936)),0)</f>
        <v>0</v>
      </c>
      <c r="AQ2936" s="7">
        <f>IF(S2936&gt;0,RANK(S2936,(N2936:P2936,Q2936:AE2936)),0)</f>
        <v>4</v>
      </c>
      <c r="AR2936" s="2">
        <f t="shared" si="1100"/>
        <v>2.7036160865157146E-3</v>
      </c>
      <c r="AS2936" s="2">
        <f t="shared" si="1101"/>
        <v>2.7036160865157146E-3</v>
      </c>
      <c r="AT2936" s="2">
        <f t="shared" si="1102"/>
        <v>0</v>
      </c>
      <c r="AU2936" s="2">
        <f t="shared" si="1103"/>
        <v>4.3933761405880369E-3</v>
      </c>
      <c r="AW2936" t="s">
        <v>2576</v>
      </c>
      <c r="AX2936" t="s">
        <v>2683</v>
      </c>
      <c r="AY2936">
        <v>9</v>
      </c>
      <c r="BA2936" s="119">
        <v>51</v>
      </c>
      <c r="BB2936" s="121">
        <v>21</v>
      </c>
      <c r="BC2936" s="125">
        <f t="shared" si="1092"/>
        <v>51021</v>
      </c>
      <c r="BE2936" s="7" t="s">
        <v>228</v>
      </c>
    </row>
    <row r="2937" spans="1:57" hidden="1" outlineLevel="1">
      <c r="A2937" t="s">
        <v>2618</v>
      </c>
      <c r="B2937" t="s">
        <v>2683</v>
      </c>
      <c r="C2937" s="1">
        <f t="shared" si="1095"/>
        <v>17406</v>
      </c>
      <c r="D2937" s="7">
        <f>IF(N2937&gt;0, RANK(N2937,(N2937:P2937,Q2937:AE2937)),0)</f>
        <v>2</v>
      </c>
      <c r="E2937" s="7">
        <f>IF(O2937&gt;0,RANK(O2937,(N2937:P2937,Q2937:AE2937)),0)</f>
        <v>1</v>
      </c>
      <c r="F2937" s="7">
        <f>IF(P2937&gt;0,RANK(P2937,(N2937:P2937,Q2937:AE2937)),0)</f>
        <v>5</v>
      </c>
      <c r="G2937" s="1">
        <f t="shared" si="1079"/>
        <v>5778</v>
      </c>
      <c r="H2937" s="2">
        <f t="shared" si="1080"/>
        <v>0.33195449844881075</v>
      </c>
      <c r="I2937" s="2"/>
      <c r="J2937" s="2">
        <f t="shared" si="1096"/>
        <v>0.32707112489945994</v>
      </c>
      <c r="K2937" s="2">
        <f t="shared" si="1097"/>
        <v>0.65902562334827075</v>
      </c>
      <c r="L2937" s="2">
        <f t="shared" si="1098"/>
        <v>3.5619901183499944E-3</v>
      </c>
      <c r="M2937" s="2">
        <f t="shared" si="1099"/>
        <v>1.0341261633919258E-2</v>
      </c>
      <c r="N2937" s="66">
        <v>5693</v>
      </c>
      <c r="O2937" s="66">
        <v>11471</v>
      </c>
      <c r="P2937" s="66">
        <v>62</v>
      </c>
      <c r="Q2937" s="66">
        <v>68</v>
      </c>
      <c r="R2937" s="66">
        <v>17</v>
      </c>
      <c r="S2937" s="66">
        <v>71</v>
      </c>
      <c r="W2937" s="66">
        <v>24</v>
      </c>
      <c r="AN2937" s="7">
        <f>IF(Q2937&gt;0,RANK(Q2937,(N2937:P2937,Q2937:AE2937)),0)</f>
        <v>4</v>
      </c>
      <c r="AO2937" s="7">
        <f>IF(R2937&gt;0,RANK(R2937,(N2937:P2937,Q2937:AE2937)),0)</f>
        <v>7</v>
      </c>
      <c r="AP2937" s="7">
        <f>IF(T2937&gt;0,RANK(T2937,(N2937:P2937,Q2937:AE2937)),0)</f>
        <v>0</v>
      </c>
      <c r="AQ2937" s="7">
        <f>IF(S2937&gt;0,RANK(S2937,(N2937:P2937,Q2937:AE2937)),0)</f>
        <v>3</v>
      </c>
      <c r="AR2937" s="2">
        <f t="shared" si="1100"/>
        <v>3.9066988394806388E-3</v>
      </c>
      <c r="AS2937" s="2">
        <f t="shared" si="1101"/>
        <v>9.7667470987015969E-4</v>
      </c>
      <c r="AT2937" s="2">
        <f t="shared" si="1102"/>
        <v>0</v>
      </c>
      <c r="AU2937" s="2">
        <f t="shared" si="1103"/>
        <v>4.0790532000459616E-3</v>
      </c>
      <c r="AW2937" t="s">
        <v>2618</v>
      </c>
      <c r="AX2937" t="s">
        <v>2683</v>
      </c>
      <c r="AY2937">
        <v>6</v>
      </c>
      <c r="BA2937" s="119">
        <v>51</v>
      </c>
      <c r="BB2937" s="121">
        <v>23</v>
      </c>
      <c r="BC2937" s="125">
        <f t="shared" si="1092"/>
        <v>51023</v>
      </c>
      <c r="BE2937" s="7" t="s">
        <v>228</v>
      </c>
    </row>
    <row r="2938" spans="1:57" hidden="1" outlineLevel="1">
      <c r="A2938" t="s">
        <v>1044</v>
      </c>
      <c r="B2938" t="s">
        <v>2683</v>
      </c>
      <c r="C2938" s="1">
        <f t="shared" si="1095"/>
        <v>7914</v>
      </c>
      <c r="D2938" s="7">
        <f>IF(N2938&gt;0, RANK(N2938,(N2938:P2938,Q2938:AE2938)),0)</f>
        <v>1</v>
      </c>
      <c r="E2938" s="7">
        <f>IF(O2938&gt;0,RANK(O2938,(N2938:P2938,Q2938:AE2938)),0)</f>
        <v>2</v>
      </c>
      <c r="F2938" s="7">
        <f>IF(P2938&gt;0,RANK(P2938,(N2938:P2938,Q2938:AE2938)),0)</f>
        <v>4</v>
      </c>
      <c r="G2938" s="1">
        <f t="shared" si="1079"/>
        <v>2096</v>
      </c>
      <c r="H2938" s="2">
        <f t="shared" si="1080"/>
        <v>0.2648471063937326</v>
      </c>
      <c r="I2938" s="2"/>
      <c r="J2938" s="2">
        <f t="shared" si="1096"/>
        <v>0.62838008592367955</v>
      </c>
      <c r="K2938" s="2">
        <f t="shared" si="1097"/>
        <v>0.36353297952994695</v>
      </c>
      <c r="L2938" s="2">
        <f t="shared" si="1098"/>
        <v>1.6426585797321203E-3</v>
      </c>
      <c r="M2938" s="2">
        <f t="shared" si="1099"/>
        <v>6.4442759666413722E-3</v>
      </c>
      <c r="N2938" s="66">
        <v>4973</v>
      </c>
      <c r="O2938" s="66">
        <v>2877</v>
      </c>
      <c r="P2938" s="66">
        <v>13</v>
      </c>
      <c r="Q2938" s="66">
        <v>13</v>
      </c>
      <c r="R2938" s="66">
        <v>13</v>
      </c>
      <c r="S2938" s="66">
        <v>18</v>
      </c>
      <c r="W2938" s="66">
        <v>7</v>
      </c>
      <c r="AN2938" s="7">
        <f>IF(Q2938&gt;0,RANK(Q2938,(N2938:P2938,Q2938:AE2938)),0)</f>
        <v>4</v>
      </c>
      <c r="AO2938" s="7">
        <f>IF(R2938&gt;0,RANK(R2938,(N2938:P2938,Q2938:AE2938)),0)</f>
        <v>4</v>
      </c>
      <c r="AP2938" s="7">
        <f>IF(T2938&gt;0,RANK(T2938,(N2938:P2938,Q2938:AE2938)),0)</f>
        <v>0</v>
      </c>
      <c r="AQ2938" s="7">
        <f>IF(S2938&gt;0,RANK(S2938,(N2938:P2938,Q2938:AE2938)),0)</f>
        <v>3</v>
      </c>
      <c r="AR2938" s="2">
        <f t="shared" si="1100"/>
        <v>1.6426585797321203E-3</v>
      </c>
      <c r="AS2938" s="2">
        <f t="shared" si="1101"/>
        <v>1.6426585797321203E-3</v>
      </c>
      <c r="AT2938" s="2">
        <f t="shared" si="1102"/>
        <v>0</v>
      </c>
      <c r="AU2938" s="2">
        <f t="shared" si="1103"/>
        <v>2.2744503411675512E-3</v>
      </c>
      <c r="AW2938" t="s">
        <v>1044</v>
      </c>
      <c r="AX2938" t="s">
        <v>2683</v>
      </c>
      <c r="AY2938">
        <v>0</v>
      </c>
      <c r="BA2938" s="119">
        <v>51</v>
      </c>
      <c r="BB2938" s="121">
        <v>25</v>
      </c>
      <c r="BC2938" s="125">
        <f t="shared" si="1092"/>
        <v>51025</v>
      </c>
      <c r="BE2938" s="7" t="s">
        <v>228</v>
      </c>
    </row>
    <row r="2939" spans="1:57" hidden="1" outlineLevel="1">
      <c r="A2939" t="s">
        <v>2585</v>
      </c>
      <c r="B2939" t="s">
        <v>2683</v>
      </c>
      <c r="C2939" s="1">
        <f t="shared" si="1095"/>
        <v>8734</v>
      </c>
      <c r="D2939" s="7">
        <f>IF(N2939&gt;0, RANK(N2939,(N2939:P2939,Q2939:AE2939)),0)</f>
        <v>2</v>
      </c>
      <c r="E2939" s="7">
        <f>IF(O2939&gt;0,RANK(O2939,(N2939:P2939,Q2939:AE2939)),0)</f>
        <v>1</v>
      </c>
      <c r="F2939" s="7">
        <f>IF(P2939&gt;0,RANK(P2939,(N2939:P2939,Q2939:AE2939)),0)</f>
        <v>3</v>
      </c>
      <c r="G2939" s="1">
        <f t="shared" si="1079"/>
        <v>478</v>
      </c>
      <c r="H2939" s="2">
        <f t="shared" si="1080"/>
        <v>5.472864666819327E-2</v>
      </c>
      <c r="I2939" s="2"/>
      <c r="J2939" s="2">
        <f t="shared" si="1096"/>
        <v>0.46519349667964277</v>
      </c>
      <c r="K2939" s="2">
        <f t="shared" si="1097"/>
        <v>0.51992214334783604</v>
      </c>
      <c r="L2939" s="2">
        <f t="shared" si="1098"/>
        <v>4.1218227616212503E-3</v>
      </c>
      <c r="M2939" s="2">
        <f t="shared" si="1099"/>
        <v>1.0762537210899994E-2</v>
      </c>
      <c r="N2939" s="66">
        <v>4063</v>
      </c>
      <c r="O2939" s="66">
        <v>4541</v>
      </c>
      <c r="P2939" s="66">
        <v>36</v>
      </c>
      <c r="Q2939" s="66">
        <v>25</v>
      </c>
      <c r="R2939" s="66">
        <v>11</v>
      </c>
      <c r="S2939" s="66">
        <v>25</v>
      </c>
      <c r="W2939" s="66">
        <v>33</v>
      </c>
      <c r="AN2939" s="7">
        <f>IF(Q2939&gt;0,RANK(Q2939,(N2939:P2939,Q2939:AE2939)),0)</f>
        <v>5</v>
      </c>
      <c r="AO2939" s="7">
        <f>IF(R2939&gt;0,RANK(R2939,(N2939:P2939,Q2939:AE2939)),0)</f>
        <v>7</v>
      </c>
      <c r="AP2939" s="7">
        <f>IF(T2939&gt;0,RANK(T2939,(N2939:P2939,Q2939:AE2939)),0)</f>
        <v>0</v>
      </c>
      <c r="AQ2939" s="7">
        <f>IF(S2939&gt;0,RANK(S2939,(N2939:P2939,Q2939:AE2939)),0)</f>
        <v>5</v>
      </c>
      <c r="AR2939" s="2">
        <f t="shared" si="1100"/>
        <v>2.8623769177925349E-3</v>
      </c>
      <c r="AS2939" s="2">
        <f t="shared" si="1101"/>
        <v>1.2594458438287153E-3</v>
      </c>
      <c r="AT2939" s="2">
        <f t="shared" si="1102"/>
        <v>0</v>
      </c>
      <c r="AU2939" s="2">
        <f t="shared" si="1103"/>
        <v>2.8623769177925349E-3</v>
      </c>
      <c r="AW2939" t="s">
        <v>2585</v>
      </c>
      <c r="AX2939" t="s">
        <v>2683</v>
      </c>
      <c r="AY2939">
        <v>9</v>
      </c>
      <c r="BA2939" s="119">
        <v>51</v>
      </c>
      <c r="BB2939" s="121">
        <v>27</v>
      </c>
      <c r="BC2939" s="125">
        <f t="shared" si="1092"/>
        <v>51027</v>
      </c>
      <c r="BE2939" s="7" t="s">
        <v>228</v>
      </c>
    </row>
    <row r="2940" spans="1:57" hidden="1" outlineLevel="1">
      <c r="A2940" t="s">
        <v>2749</v>
      </c>
      <c r="B2940" t="s">
        <v>2683</v>
      </c>
      <c r="C2940" s="1">
        <f t="shared" si="1095"/>
        <v>6994</v>
      </c>
      <c r="D2940" s="7">
        <f>IF(N2940&gt;0, RANK(N2940,(N2940:P2940,Q2940:AE2940)),0)</f>
        <v>1</v>
      </c>
      <c r="E2940" s="7">
        <f>IF(O2940&gt;0,RANK(O2940,(N2940:P2940,Q2940:AE2940)),0)</f>
        <v>2</v>
      </c>
      <c r="F2940" s="7">
        <f>IF(P2940&gt;0,RANK(P2940,(N2940:P2940,Q2940:AE2940)),0)</f>
        <v>3</v>
      </c>
      <c r="G2940" s="1">
        <f t="shared" si="1079"/>
        <v>61</v>
      </c>
      <c r="H2940" s="2">
        <f t="shared" si="1080"/>
        <v>8.7217615098655991E-3</v>
      </c>
      <c r="I2940" s="2"/>
      <c r="J2940" s="2">
        <f t="shared" si="1096"/>
        <v>0.49885616242493563</v>
      </c>
      <c r="K2940" s="2">
        <f t="shared" si="1097"/>
        <v>0.49013440091507005</v>
      </c>
      <c r="L2940" s="2">
        <f t="shared" si="1098"/>
        <v>4.2893909064912784E-3</v>
      </c>
      <c r="M2940" s="2">
        <f t="shared" si="1099"/>
        <v>6.7200457535029866E-3</v>
      </c>
      <c r="N2940" s="66">
        <v>3489</v>
      </c>
      <c r="O2940" s="66">
        <v>3428</v>
      </c>
      <c r="P2940" s="66">
        <v>30</v>
      </c>
      <c r="Q2940" s="66">
        <v>19</v>
      </c>
      <c r="R2940" s="66">
        <v>10</v>
      </c>
      <c r="S2940" s="66">
        <v>14</v>
      </c>
      <c r="W2940" s="66">
        <v>4</v>
      </c>
      <c r="AN2940" s="7">
        <f>IF(Q2940&gt;0,RANK(Q2940,(N2940:P2940,Q2940:AE2940)),0)</f>
        <v>4</v>
      </c>
      <c r="AO2940" s="7">
        <f>IF(R2940&gt;0,RANK(R2940,(N2940:P2940,Q2940:AE2940)),0)</f>
        <v>6</v>
      </c>
      <c r="AP2940" s="7">
        <f>IF(T2940&gt;0,RANK(T2940,(N2940:P2940,Q2940:AE2940)),0)</f>
        <v>0</v>
      </c>
      <c r="AQ2940" s="7">
        <f>IF(S2940&gt;0,RANK(S2940,(N2940:P2940,Q2940:AE2940)),0)</f>
        <v>5</v>
      </c>
      <c r="AR2940" s="2">
        <f t="shared" si="1100"/>
        <v>2.7166142407778096E-3</v>
      </c>
      <c r="AS2940" s="2">
        <f t="shared" si="1101"/>
        <v>1.4297969688304261E-3</v>
      </c>
      <c r="AT2940" s="2">
        <f t="shared" si="1102"/>
        <v>0</v>
      </c>
      <c r="AU2940" s="2">
        <f t="shared" si="1103"/>
        <v>2.0017157563625965E-3</v>
      </c>
      <c r="AW2940" t="s">
        <v>2749</v>
      </c>
      <c r="AX2940" t="s">
        <v>2683</v>
      </c>
      <c r="AY2940">
        <v>5</v>
      </c>
      <c r="BA2940" s="119">
        <v>51</v>
      </c>
      <c r="BB2940" s="121">
        <v>29</v>
      </c>
      <c r="BC2940" s="125">
        <f t="shared" si="1092"/>
        <v>51029</v>
      </c>
      <c r="BE2940" s="7" t="s">
        <v>228</v>
      </c>
    </row>
    <row r="2941" spans="1:57" hidden="1" outlineLevel="1">
      <c r="A2941" t="s">
        <v>2392</v>
      </c>
      <c r="B2941" t="s">
        <v>2683</v>
      </c>
      <c r="C2941" s="1">
        <f t="shared" si="1095"/>
        <v>25814</v>
      </c>
      <c r="D2941" s="7">
        <f>IF(N2941&gt;0, RANK(N2941,(N2941:P2941,Q2941:AE2941)),0)</f>
        <v>2</v>
      </c>
      <c r="E2941" s="7">
        <f>IF(O2941&gt;0,RANK(O2941,(N2941:P2941,Q2941:AE2941)),0)</f>
        <v>1</v>
      </c>
      <c r="F2941" s="7">
        <f>IF(P2941&gt;0,RANK(P2941,(N2941:P2941,Q2941:AE2941)),0)</f>
        <v>5</v>
      </c>
      <c r="G2941" s="1">
        <f t="shared" si="1079"/>
        <v>9353</v>
      </c>
      <c r="H2941" s="2">
        <f t="shared" si="1080"/>
        <v>0.36232277058960255</v>
      </c>
      <c r="I2941" s="2"/>
      <c r="J2941" s="2">
        <f t="shared" si="1096"/>
        <v>0.31343457038816147</v>
      </c>
      <c r="K2941" s="2">
        <f t="shared" si="1097"/>
        <v>0.67575734097776397</v>
      </c>
      <c r="L2941" s="2">
        <f t="shared" si="1098"/>
        <v>2.556752149996126E-3</v>
      </c>
      <c r="M2941" s="2">
        <f t="shared" si="1099"/>
        <v>8.2513364840784385E-3</v>
      </c>
      <c r="N2941" s="66">
        <v>8091</v>
      </c>
      <c r="O2941" s="66">
        <v>17444</v>
      </c>
      <c r="P2941" s="66">
        <v>66</v>
      </c>
      <c r="Q2941" s="66">
        <v>75</v>
      </c>
      <c r="R2941" s="66">
        <v>14</v>
      </c>
      <c r="S2941" s="66">
        <v>95</v>
      </c>
      <c r="W2941" s="66">
        <v>29</v>
      </c>
      <c r="AN2941" s="7">
        <f>IF(Q2941&gt;0,RANK(Q2941,(N2941:P2941,Q2941:AE2941)),0)</f>
        <v>4</v>
      </c>
      <c r="AO2941" s="7">
        <f>IF(R2941&gt;0,RANK(R2941,(N2941:P2941,Q2941:AE2941)),0)</f>
        <v>7</v>
      </c>
      <c r="AP2941" s="7">
        <f>IF(T2941&gt;0,RANK(T2941,(N2941:P2941,Q2941:AE2941)),0)</f>
        <v>0</v>
      </c>
      <c r="AQ2941" s="7">
        <f>IF(S2941&gt;0,RANK(S2941,(N2941:P2941,Q2941:AE2941)),0)</f>
        <v>3</v>
      </c>
      <c r="AR2941" s="2">
        <f t="shared" si="1100"/>
        <v>2.9054001704501434E-3</v>
      </c>
      <c r="AS2941" s="2">
        <f t="shared" si="1101"/>
        <v>5.4234136515069343E-4</v>
      </c>
      <c r="AT2941" s="2">
        <f t="shared" si="1102"/>
        <v>0</v>
      </c>
      <c r="AU2941" s="2">
        <f t="shared" si="1103"/>
        <v>3.6801735492368484E-3</v>
      </c>
      <c r="AW2941" t="s">
        <v>2392</v>
      </c>
      <c r="AX2941" t="s">
        <v>2683</v>
      </c>
      <c r="AY2941">
        <v>5</v>
      </c>
      <c r="BA2941" s="119">
        <v>51</v>
      </c>
      <c r="BB2941" s="121">
        <v>31</v>
      </c>
      <c r="BC2941" s="125">
        <f t="shared" si="1092"/>
        <v>51031</v>
      </c>
      <c r="BE2941" s="7" t="s">
        <v>228</v>
      </c>
    </row>
    <row r="2942" spans="1:57" hidden="1" outlineLevel="1">
      <c r="A2942" t="s">
        <v>2722</v>
      </c>
      <c r="B2942" t="s">
        <v>2683</v>
      </c>
      <c r="C2942" s="1">
        <f t="shared" si="1095"/>
        <v>12919</v>
      </c>
      <c r="D2942" s="7">
        <f>IF(N2942&gt;0, RANK(N2942,(N2942:P2942,Q2942:AE2942)),0)</f>
        <v>1</v>
      </c>
      <c r="E2942" s="7">
        <f>IF(O2942&gt;0,RANK(O2942,(N2942:P2942,Q2942:AE2942)),0)</f>
        <v>2</v>
      </c>
      <c r="F2942" s="7">
        <f>IF(P2942&gt;0,RANK(P2942,(N2942:P2942,Q2942:AE2942)),0)</f>
        <v>3</v>
      </c>
      <c r="G2942" s="1">
        <f t="shared" si="1079"/>
        <v>1546</v>
      </c>
      <c r="H2942" s="2">
        <f t="shared" si="1080"/>
        <v>0.11966870500812757</v>
      </c>
      <c r="I2942" s="2"/>
      <c r="J2942" s="2">
        <f t="shared" si="1096"/>
        <v>0.55445467915473334</v>
      </c>
      <c r="K2942" s="2">
        <f t="shared" si="1097"/>
        <v>0.43478597414660575</v>
      </c>
      <c r="L2942" s="2">
        <f t="shared" si="1098"/>
        <v>3.5606471089093582E-3</v>
      </c>
      <c r="M2942" s="2">
        <f t="shared" si="1099"/>
        <v>7.1986995897515517E-3</v>
      </c>
      <c r="N2942" s="66">
        <v>7163</v>
      </c>
      <c r="O2942" s="66">
        <v>5617</v>
      </c>
      <c r="P2942" s="66">
        <v>46</v>
      </c>
      <c r="Q2942" s="66">
        <v>40</v>
      </c>
      <c r="R2942" s="66">
        <v>15</v>
      </c>
      <c r="S2942" s="66">
        <v>20</v>
      </c>
      <c r="W2942" s="66">
        <v>18</v>
      </c>
      <c r="AN2942" s="7">
        <f>IF(Q2942&gt;0,RANK(Q2942,(N2942:P2942,Q2942:AE2942)),0)</f>
        <v>4</v>
      </c>
      <c r="AO2942" s="7">
        <f>IF(R2942&gt;0,RANK(R2942,(N2942:P2942,Q2942:AE2942)),0)</f>
        <v>7</v>
      </c>
      <c r="AP2942" s="7">
        <f>IF(T2942&gt;0,RANK(T2942,(N2942:P2942,Q2942:AE2942)),0)</f>
        <v>0</v>
      </c>
      <c r="AQ2942" s="7">
        <f>IF(S2942&gt;0,RANK(S2942,(N2942:P2942,Q2942:AE2942)),0)</f>
        <v>5</v>
      </c>
      <c r="AR2942" s="2">
        <f t="shared" si="1100"/>
        <v>3.0962148773124856E-3</v>
      </c>
      <c r="AS2942" s="2">
        <f t="shared" si="1101"/>
        <v>1.161080578992182E-3</v>
      </c>
      <c r="AT2942" s="2">
        <f t="shared" si="1102"/>
        <v>0</v>
      </c>
      <c r="AU2942" s="2">
        <f t="shared" si="1103"/>
        <v>1.5481074386562428E-3</v>
      </c>
      <c r="AW2942" t="s">
        <v>2722</v>
      </c>
      <c r="AX2942" t="s">
        <v>2683</v>
      </c>
      <c r="AY2942">
        <v>0</v>
      </c>
      <c r="BA2942" s="119">
        <v>51</v>
      </c>
      <c r="BB2942" s="121">
        <v>33</v>
      </c>
      <c r="BC2942" s="125">
        <f t="shared" si="1092"/>
        <v>51033</v>
      </c>
      <c r="BE2942" s="7" t="s">
        <v>228</v>
      </c>
    </row>
    <row r="2943" spans="1:57" hidden="1" outlineLevel="1">
      <c r="A2943" t="s">
        <v>3449</v>
      </c>
      <c r="B2943" t="s">
        <v>2683</v>
      </c>
      <c r="C2943" s="1">
        <f t="shared" si="1095"/>
        <v>12579</v>
      </c>
      <c r="D2943" s="7">
        <f>IF(N2943&gt;0, RANK(N2943,(N2943:P2943,Q2943:AE2943)),0)</f>
        <v>2</v>
      </c>
      <c r="E2943" s="7">
        <f>IF(O2943&gt;0,RANK(O2943,(N2943:P2943,Q2943:AE2943)),0)</f>
        <v>1</v>
      </c>
      <c r="F2943" s="7">
        <f>IF(P2943&gt;0,RANK(P2943,(N2943:P2943,Q2943:AE2943)),0)</f>
        <v>3</v>
      </c>
      <c r="G2943" s="1">
        <f t="shared" si="1079"/>
        <v>4078</v>
      </c>
      <c r="H2943" s="2">
        <f t="shared" si="1080"/>
        <v>0.32419111217107877</v>
      </c>
      <c r="I2943" s="2"/>
      <c r="J2943" s="2">
        <f t="shared" si="1096"/>
        <v>0.32665553700612132</v>
      </c>
      <c r="K2943" s="2">
        <f t="shared" si="1097"/>
        <v>0.65084664917720014</v>
      </c>
      <c r="L2943" s="2">
        <f t="shared" si="1098"/>
        <v>9.2217187375785038E-3</v>
      </c>
      <c r="M2943" s="2">
        <f t="shared" si="1099"/>
        <v>1.3276095079100088E-2</v>
      </c>
      <c r="N2943" s="66">
        <v>4109</v>
      </c>
      <c r="O2943" s="66">
        <v>8187</v>
      </c>
      <c r="P2943" s="66">
        <v>116</v>
      </c>
      <c r="Q2943" s="66">
        <v>46</v>
      </c>
      <c r="R2943" s="66">
        <v>34</v>
      </c>
      <c r="S2943" s="66">
        <v>57</v>
      </c>
      <c r="W2943" s="66">
        <v>30</v>
      </c>
      <c r="AN2943" s="7">
        <f>IF(Q2943&gt;0,RANK(Q2943,(N2943:P2943,Q2943:AE2943)),0)</f>
        <v>5</v>
      </c>
      <c r="AO2943" s="7">
        <f>IF(R2943&gt;0,RANK(R2943,(N2943:P2943,Q2943:AE2943)),0)</f>
        <v>6</v>
      </c>
      <c r="AP2943" s="7">
        <f>IF(T2943&gt;0,RANK(T2943,(N2943:P2943,Q2943:AE2943)),0)</f>
        <v>0</v>
      </c>
      <c r="AQ2943" s="7">
        <f>IF(S2943&gt;0,RANK(S2943,(N2943:P2943,Q2943:AE2943)),0)</f>
        <v>4</v>
      </c>
      <c r="AR2943" s="2">
        <f t="shared" si="1100"/>
        <v>3.6568884649018207E-3</v>
      </c>
      <c r="AS2943" s="2">
        <f t="shared" si="1101"/>
        <v>2.702917561014389E-3</v>
      </c>
      <c r="AT2943" s="2">
        <f t="shared" si="1102"/>
        <v>0</v>
      </c>
      <c r="AU2943" s="2">
        <f t="shared" si="1103"/>
        <v>4.5313617934652989E-3</v>
      </c>
      <c r="AW2943" t="s">
        <v>3449</v>
      </c>
      <c r="AX2943" t="s">
        <v>2683</v>
      </c>
      <c r="AY2943">
        <v>9</v>
      </c>
      <c r="BA2943" s="119">
        <v>51</v>
      </c>
      <c r="BB2943" s="121">
        <v>35</v>
      </c>
      <c r="BC2943" s="125">
        <f t="shared" si="1092"/>
        <v>51035</v>
      </c>
      <c r="BE2943" s="7" t="s">
        <v>228</v>
      </c>
    </row>
    <row r="2944" spans="1:57" hidden="1" outlineLevel="1">
      <c r="A2944" t="s">
        <v>1883</v>
      </c>
      <c r="B2944" t="s">
        <v>2683</v>
      </c>
      <c r="C2944" s="1">
        <f t="shared" si="1095"/>
        <v>4153</v>
      </c>
      <c r="D2944" s="7">
        <f>IF(N2944&gt;0, RANK(N2944,(N2944:P2944,Q2944:AE2944)),0)</f>
        <v>1</v>
      </c>
      <c r="E2944" s="7">
        <f>IF(O2944&gt;0,RANK(O2944,(N2944:P2944,Q2944:AE2944)),0)</f>
        <v>2</v>
      </c>
      <c r="F2944" s="7">
        <f>IF(P2944&gt;0,RANK(P2944,(N2944:P2944,Q2944:AE2944)),0)</f>
        <v>3</v>
      </c>
      <c r="G2944" s="1">
        <f t="shared" si="1079"/>
        <v>1550</v>
      </c>
      <c r="H2944" s="2">
        <f t="shared" si="1080"/>
        <v>0.37322417529496749</v>
      </c>
      <c r="I2944" s="2"/>
      <c r="J2944" s="2">
        <f t="shared" si="1096"/>
        <v>0.68336142547555989</v>
      </c>
      <c r="K2944" s="2">
        <f t="shared" si="1097"/>
        <v>0.31013725018059235</v>
      </c>
      <c r="L2944" s="2">
        <f t="shared" si="1098"/>
        <v>1.6855285335901757E-3</v>
      </c>
      <c r="M2944" s="2">
        <f t="shared" si="1099"/>
        <v>4.8157958102575827E-3</v>
      </c>
      <c r="N2944" s="66">
        <v>2838</v>
      </c>
      <c r="O2944" s="66">
        <v>1288</v>
      </c>
      <c r="P2944" s="66">
        <v>7</v>
      </c>
      <c r="Q2944" s="66">
        <v>7</v>
      </c>
      <c r="R2944" s="66">
        <v>3</v>
      </c>
      <c r="S2944" s="66">
        <v>6</v>
      </c>
      <c r="W2944" s="66">
        <v>4</v>
      </c>
      <c r="AN2944" s="7">
        <f>IF(Q2944&gt;0,RANK(Q2944,(N2944:P2944,Q2944:AE2944)),0)</f>
        <v>3</v>
      </c>
      <c r="AO2944" s="7">
        <f>IF(R2944&gt;0,RANK(R2944,(N2944:P2944,Q2944:AE2944)),0)</f>
        <v>7</v>
      </c>
      <c r="AP2944" s="7">
        <f>IF(T2944&gt;0,RANK(T2944,(N2944:P2944,Q2944:AE2944)),0)</f>
        <v>0</v>
      </c>
      <c r="AQ2944" s="7">
        <f>IF(S2944&gt;0,RANK(S2944,(N2944:P2944,Q2944:AE2944)),0)</f>
        <v>5</v>
      </c>
      <c r="AR2944" s="2">
        <f t="shared" si="1100"/>
        <v>1.6855285335901757E-3</v>
      </c>
      <c r="AS2944" s="2">
        <f t="shared" si="1101"/>
        <v>7.2236937153864679E-4</v>
      </c>
      <c r="AT2944" s="2">
        <f t="shared" si="1102"/>
        <v>0</v>
      </c>
      <c r="AU2944" s="2">
        <f t="shared" si="1103"/>
        <v>1.4447387430772936E-3</v>
      </c>
      <c r="AW2944" t="s">
        <v>1883</v>
      </c>
      <c r="AX2944" t="s">
        <v>2683</v>
      </c>
      <c r="AY2944">
        <v>3</v>
      </c>
      <c r="BA2944" s="119">
        <v>51</v>
      </c>
      <c r="BB2944" s="121">
        <v>36</v>
      </c>
      <c r="BC2944" s="125">
        <f t="shared" si="1092"/>
        <v>51036</v>
      </c>
      <c r="BE2944" s="7" t="s">
        <v>228</v>
      </c>
    </row>
    <row r="2945" spans="1:57" hidden="1" outlineLevel="1">
      <c r="A2945" t="s">
        <v>2003</v>
      </c>
      <c r="B2945" t="s">
        <v>2683</v>
      </c>
      <c r="C2945" s="1">
        <f t="shared" si="1095"/>
        <v>6157</v>
      </c>
      <c r="D2945" s="7">
        <f>IF(N2945&gt;0, RANK(N2945,(N2945:P2945,Q2945:AE2945)),0)</f>
        <v>2</v>
      </c>
      <c r="E2945" s="7">
        <f>IF(O2945&gt;0,RANK(O2945,(N2945:P2945,Q2945:AE2945)),0)</f>
        <v>1</v>
      </c>
      <c r="F2945" s="7">
        <f>IF(P2945&gt;0,RANK(P2945,(N2945:P2945,Q2945:AE2945)),0)</f>
        <v>4</v>
      </c>
      <c r="G2945" s="1">
        <f t="shared" si="1079"/>
        <v>667</v>
      </c>
      <c r="H2945" s="2">
        <f t="shared" si="1080"/>
        <v>0.10833197986032159</v>
      </c>
      <c r="I2945" s="2"/>
      <c r="J2945" s="2">
        <f t="shared" si="1096"/>
        <v>0.43933733961344812</v>
      </c>
      <c r="K2945" s="2">
        <f t="shared" si="1097"/>
        <v>0.54766931947376973</v>
      </c>
      <c r="L2945" s="2">
        <f t="shared" si="1098"/>
        <v>3.2483352281955499E-3</v>
      </c>
      <c r="M2945" s="2">
        <f t="shared" si="1099"/>
        <v>9.7450056845865968E-3</v>
      </c>
      <c r="N2945" s="66">
        <v>2705</v>
      </c>
      <c r="O2945" s="66">
        <v>3372</v>
      </c>
      <c r="P2945" s="66">
        <v>20</v>
      </c>
      <c r="Q2945" s="66">
        <v>22</v>
      </c>
      <c r="R2945" s="66">
        <v>7</v>
      </c>
      <c r="S2945" s="66">
        <v>19</v>
      </c>
      <c r="W2945" s="66">
        <v>12</v>
      </c>
      <c r="AN2945" s="7">
        <f>IF(Q2945&gt;0,RANK(Q2945,(N2945:P2945,Q2945:AE2945)),0)</f>
        <v>3</v>
      </c>
      <c r="AO2945" s="7">
        <f>IF(R2945&gt;0,RANK(R2945,(N2945:P2945,Q2945:AE2945)),0)</f>
        <v>7</v>
      </c>
      <c r="AP2945" s="7">
        <f>IF(T2945&gt;0,RANK(T2945,(N2945:P2945,Q2945:AE2945)),0)</f>
        <v>0</v>
      </c>
      <c r="AQ2945" s="7">
        <f>IF(S2945&gt;0,RANK(S2945,(N2945:P2945,Q2945:AE2945)),0)</f>
        <v>5</v>
      </c>
      <c r="AR2945" s="2">
        <f t="shared" si="1100"/>
        <v>3.573168751015105E-3</v>
      </c>
      <c r="AS2945" s="2">
        <f t="shared" si="1101"/>
        <v>1.1369173298684423E-3</v>
      </c>
      <c r="AT2945" s="2">
        <f t="shared" si="1102"/>
        <v>0</v>
      </c>
      <c r="AU2945" s="2">
        <f t="shared" si="1103"/>
        <v>3.0859184667857724E-3</v>
      </c>
      <c r="AW2945" t="s">
        <v>2003</v>
      </c>
      <c r="AX2945" t="s">
        <v>2683</v>
      </c>
      <c r="AY2945">
        <v>5</v>
      </c>
      <c r="BA2945" s="119">
        <v>51</v>
      </c>
      <c r="BB2945" s="121">
        <v>37</v>
      </c>
      <c r="BC2945" s="125">
        <f t="shared" si="1092"/>
        <v>51037</v>
      </c>
      <c r="BE2945" s="7" t="s">
        <v>228</v>
      </c>
    </row>
    <row r="2946" spans="1:57" hidden="1" outlineLevel="1">
      <c r="A2946" t="s">
        <v>548</v>
      </c>
      <c r="B2946" t="s">
        <v>2683</v>
      </c>
      <c r="C2946" s="1">
        <f t="shared" si="1095"/>
        <v>162088</v>
      </c>
      <c r="D2946" s="7">
        <f>IF(N2946&gt;0, RANK(N2946,(N2946:P2946,Q2946:AE2946)),0)</f>
        <v>2</v>
      </c>
      <c r="E2946" s="7">
        <f>IF(O2946&gt;0,RANK(O2946,(N2946:P2946,Q2946:AE2946)),0)</f>
        <v>1</v>
      </c>
      <c r="F2946" s="7">
        <f>IF(P2946&gt;0,RANK(P2946,(N2946:P2946,Q2946:AE2946)),0)</f>
        <v>3</v>
      </c>
      <c r="G2946" s="1">
        <f t="shared" si="1079"/>
        <v>12103</v>
      </c>
      <c r="H2946" s="2">
        <f t="shared" si="1080"/>
        <v>7.4669315433591635E-2</v>
      </c>
      <c r="I2946" s="2"/>
      <c r="J2946" s="2">
        <f t="shared" si="1096"/>
        <v>0.45845466660085882</v>
      </c>
      <c r="K2946" s="2">
        <f t="shared" si="1097"/>
        <v>0.53312398203445044</v>
      </c>
      <c r="L2946" s="2">
        <f t="shared" si="1098"/>
        <v>2.6960663343369032E-3</v>
      </c>
      <c r="M2946" s="2">
        <f t="shared" si="1099"/>
        <v>5.7252850303537847E-3</v>
      </c>
      <c r="N2946" s="66">
        <v>74310</v>
      </c>
      <c r="O2946" s="66">
        <v>86413</v>
      </c>
      <c r="P2946" s="66">
        <v>437</v>
      </c>
      <c r="Q2946" s="66">
        <v>405</v>
      </c>
      <c r="R2946" s="66">
        <v>47</v>
      </c>
      <c r="S2946" s="66">
        <v>221</v>
      </c>
      <c r="W2946" s="66">
        <v>255</v>
      </c>
      <c r="AN2946" s="7">
        <f>IF(Q2946&gt;0,RANK(Q2946,(N2946:P2946,Q2946:AE2946)),0)</f>
        <v>4</v>
      </c>
      <c r="AO2946" s="7">
        <f>IF(R2946&gt;0,RANK(R2946,(N2946:P2946,Q2946:AE2946)),0)</f>
        <v>7</v>
      </c>
      <c r="AP2946" s="7">
        <f>IF(T2946&gt;0,RANK(T2946,(N2946:P2946,Q2946:AE2946)),0)</f>
        <v>0</v>
      </c>
      <c r="AQ2946" s="7">
        <f>IF(S2946&gt;0,RANK(S2946,(N2946:P2946,Q2946:AE2946)),0)</f>
        <v>6</v>
      </c>
      <c r="AR2946" s="2">
        <f t="shared" si="1100"/>
        <v>2.4986427126005625E-3</v>
      </c>
      <c r="AS2946" s="2">
        <f t="shared" si="1101"/>
        <v>2.8996594442525051E-4</v>
      </c>
      <c r="AT2946" s="2">
        <f t="shared" si="1102"/>
        <v>0</v>
      </c>
      <c r="AU2946" s="2">
        <f t="shared" si="1103"/>
        <v>1.3634568876166034E-3</v>
      </c>
      <c r="AW2946" t="s">
        <v>548</v>
      </c>
      <c r="AX2946" t="s">
        <v>2683</v>
      </c>
      <c r="AY2946">
        <v>0</v>
      </c>
      <c r="BA2946" s="119">
        <v>51</v>
      </c>
      <c r="BB2946" s="121">
        <v>41</v>
      </c>
      <c r="BC2946" s="125">
        <f t="shared" si="1092"/>
        <v>51041</v>
      </c>
      <c r="BE2946" s="7" t="s">
        <v>228</v>
      </c>
    </row>
    <row r="2947" spans="1:57" hidden="1" outlineLevel="1">
      <c r="A2947" t="s">
        <v>232</v>
      </c>
      <c r="B2947" t="s">
        <v>2683</v>
      </c>
      <c r="C2947" s="1">
        <f t="shared" si="1095"/>
        <v>7431</v>
      </c>
      <c r="D2947" s="7">
        <f>IF(N2947&gt;0, RANK(N2947,(N2947:P2947,Q2947:AE2947)),0)</f>
        <v>2</v>
      </c>
      <c r="E2947" s="7">
        <f>IF(O2947&gt;0,RANK(O2947,(N2947:P2947,Q2947:AE2947)),0)</f>
        <v>1</v>
      </c>
      <c r="F2947" s="7">
        <f>IF(P2947&gt;0,RANK(P2947,(N2947:P2947,Q2947:AE2947)),0)</f>
        <v>3</v>
      </c>
      <c r="G2947" s="1">
        <f t="shared" si="1079"/>
        <v>383</v>
      </c>
      <c r="H2947" s="2">
        <f t="shared" si="1080"/>
        <v>5.1540842416902169E-2</v>
      </c>
      <c r="I2947" s="2"/>
      <c r="J2947" s="2">
        <f t="shared" si="1096"/>
        <v>0.46521329565334407</v>
      </c>
      <c r="K2947" s="2">
        <f t="shared" si="1097"/>
        <v>0.51675413807024628</v>
      </c>
      <c r="L2947" s="2">
        <f t="shared" si="1098"/>
        <v>5.7865697752657787E-3</v>
      </c>
      <c r="M2947" s="2">
        <f t="shared" si="1099"/>
        <v>1.2245996501143811E-2</v>
      </c>
      <c r="N2947" s="66">
        <v>3457</v>
      </c>
      <c r="O2947" s="66">
        <v>3840</v>
      </c>
      <c r="P2947" s="66">
        <v>43</v>
      </c>
      <c r="Q2947" s="66">
        <v>34</v>
      </c>
      <c r="R2947" s="66">
        <v>8</v>
      </c>
      <c r="S2947" s="66">
        <v>31</v>
      </c>
      <c r="W2947" s="66">
        <v>18</v>
      </c>
      <c r="AN2947" s="7">
        <f>IF(Q2947&gt;0,RANK(Q2947,(N2947:P2947,Q2947:AE2947)),0)</f>
        <v>4</v>
      </c>
      <c r="AO2947" s="7">
        <f>IF(R2947&gt;0,RANK(R2947,(N2947:P2947,Q2947:AE2947)),0)</f>
        <v>7</v>
      </c>
      <c r="AP2947" s="7">
        <f>IF(T2947&gt;0,RANK(T2947,(N2947:P2947,Q2947:AE2947)),0)</f>
        <v>0</v>
      </c>
      <c r="AQ2947" s="7">
        <f>IF(S2947&gt;0,RANK(S2947,(N2947:P2947,Q2947:AE2947)),0)</f>
        <v>5</v>
      </c>
      <c r="AR2947" s="2">
        <f t="shared" si="1100"/>
        <v>4.5754272641636388E-3</v>
      </c>
      <c r="AS2947" s="2">
        <f t="shared" si="1101"/>
        <v>1.0765711209796797E-3</v>
      </c>
      <c r="AT2947" s="2">
        <f t="shared" si="1102"/>
        <v>0</v>
      </c>
      <c r="AU2947" s="2">
        <f t="shared" si="1103"/>
        <v>4.1717130937962586E-3</v>
      </c>
      <c r="AW2947" t="s">
        <v>232</v>
      </c>
      <c r="AX2947" t="s">
        <v>2683</v>
      </c>
      <c r="AY2947">
        <v>10</v>
      </c>
      <c r="BA2947" s="119">
        <v>51</v>
      </c>
      <c r="BB2947" s="121">
        <v>43</v>
      </c>
      <c r="BC2947" s="125">
        <f t="shared" si="1092"/>
        <v>51043</v>
      </c>
      <c r="BE2947" s="7" t="s">
        <v>228</v>
      </c>
    </row>
    <row r="2948" spans="1:57" hidden="1" outlineLevel="1">
      <c r="A2948" t="s">
        <v>1884</v>
      </c>
      <c r="B2948" t="s">
        <v>2683</v>
      </c>
      <c r="C2948" s="1">
        <f t="shared" si="1095"/>
        <v>2621</v>
      </c>
      <c r="D2948" s="7">
        <f>IF(N2948&gt;0, RANK(N2948,(N2948:P2948,Q2948:AE2948)),0)</f>
        <v>2</v>
      </c>
      <c r="E2948" s="7">
        <f>IF(O2948&gt;0,RANK(O2948,(N2948:P2948,Q2948:AE2948)),0)</f>
        <v>1</v>
      </c>
      <c r="F2948" s="7">
        <f>IF(P2948&gt;0,RANK(P2948,(N2948:P2948,Q2948:AE2948)),0)</f>
        <v>3</v>
      </c>
      <c r="G2948" s="1">
        <f t="shared" si="1079"/>
        <v>818</v>
      </c>
      <c r="H2948" s="2">
        <f t="shared" si="1080"/>
        <v>0.31209462037390306</v>
      </c>
      <c r="I2948" s="2"/>
      <c r="J2948" s="2">
        <f t="shared" si="1096"/>
        <v>0.33460511255246089</v>
      </c>
      <c r="K2948" s="2">
        <f t="shared" si="1097"/>
        <v>0.64669973292636396</v>
      </c>
      <c r="L2948" s="2">
        <f t="shared" si="1098"/>
        <v>6.8676077832888214E-3</v>
      </c>
      <c r="M2948" s="2">
        <f t="shared" si="1099"/>
        <v>1.1827546737886274E-2</v>
      </c>
      <c r="N2948" s="66">
        <v>877</v>
      </c>
      <c r="O2948" s="66">
        <v>1695</v>
      </c>
      <c r="P2948" s="66">
        <v>18</v>
      </c>
      <c r="Q2948" s="66">
        <v>16</v>
      </c>
      <c r="R2948" s="66">
        <v>5</v>
      </c>
      <c r="S2948" s="66">
        <v>8</v>
      </c>
      <c r="W2948" s="66">
        <v>2</v>
      </c>
      <c r="AN2948" s="7">
        <f>IF(Q2948&gt;0,RANK(Q2948,(N2948:P2948,Q2948:AE2948)),0)</f>
        <v>4</v>
      </c>
      <c r="AO2948" s="7">
        <f>IF(R2948&gt;0,RANK(R2948,(N2948:P2948,Q2948:AE2948)),0)</f>
        <v>6</v>
      </c>
      <c r="AP2948" s="7">
        <f>IF(T2948&gt;0,RANK(T2948,(N2948:P2948,Q2948:AE2948)),0)</f>
        <v>0</v>
      </c>
      <c r="AQ2948" s="7">
        <f>IF(S2948&gt;0,RANK(S2948,(N2948:P2948,Q2948:AE2948)),0)</f>
        <v>5</v>
      </c>
      <c r="AR2948" s="2">
        <f t="shared" si="1100"/>
        <v>6.1045402518122857E-3</v>
      </c>
      <c r="AS2948" s="2">
        <f t="shared" si="1101"/>
        <v>1.9076688286913392E-3</v>
      </c>
      <c r="AT2948" s="2">
        <f t="shared" si="1102"/>
        <v>0</v>
      </c>
      <c r="AU2948" s="2">
        <f t="shared" si="1103"/>
        <v>3.0522701259061429E-3</v>
      </c>
      <c r="AW2948" t="s">
        <v>1884</v>
      </c>
      <c r="AX2948" t="s">
        <v>2683</v>
      </c>
      <c r="AY2948">
        <v>9</v>
      </c>
      <c r="BA2948" s="119">
        <v>51</v>
      </c>
      <c r="BB2948" s="121">
        <v>45</v>
      </c>
      <c r="BC2948" s="125">
        <f t="shared" si="1092"/>
        <v>51045</v>
      </c>
      <c r="BE2948" s="7" t="s">
        <v>228</v>
      </c>
    </row>
    <row r="2949" spans="1:57" hidden="1" outlineLevel="1">
      <c r="A2949" t="s">
        <v>2865</v>
      </c>
      <c r="B2949" t="s">
        <v>2683</v>
      </c>
      <c r="C2949" s="1">
        <f t="shared" si="1095"/>
        <v>19741</v>
      </c>
      <c r="D2949" s="7">
        <f>IF(N2949&gt;0, RANK(N2949,(N2949:P2949,Q2949:AE2949)),0)</f>
        <v>2</v>
      </c>
      <c r="E2949" s="7">
        <f>IF(O2949&gt;0,RANK(O2949,(N2949:P2949,Q2949:AE2949)),0)</f>
        <v>1</v>
      </c>
      <c r="F2949" s="7">
        <f>IF(P2949&gt;0,RANK(P2949,(N2949:P2949,Q2949:AE2949)),0)</f>
        <v>3</v>
      </c>
      <c r="G2949" s="1">
        <f t="shared" si="1079"/>
        <v>1909</v>
      </c>
      <c r="H2949" s="2">
        <f t="shared" si="1080"/>
        <v>9.6702294716579706E-2</v>
      </c>
      <c r="I2949" s="2"/>
      <c r="J2949" s="2">
        <f t="shared" si="1096"/>
        <v>0.44587406919608935</v>
      </c>
      <c r="K2949" s="2">
        <f t="shared" si="1097"/>
        <v>0.54257636391266906</v>
      </c>
      <c r="L2949" s="2">
        <f t="shared" si="1098"/>
        <v>3.5459196595917127E-3</v>
      </c>
      <c r="M2949" s="2">
        <f t="shared" si="1099"/>
        <v>8.0036472316498235E-3</v>
      </c>
      <c r="N2949" s="66">
        <v>8802</v>
      </c>
      <c r="O2949" s="66">
        <v>10711</v>
      </c>
      <c r="P2949" s="66">
        <v>70</v>
      </c>
      <c r="Q2949" s="66">
        <v>51</v>
      </c>
      <c r="R2949" s="66">
        <v>19</v>
      </c>
      <c r="S2949" s="66">
        <v>58</v>
      </c>
      <c r="W2949" s="66">
        <v>30</v>
      </c>
      <c r="AN2949" s="7">
        <f>IF(Q2949&gt;0,RANK(Q2949,(N2949:P2949,Q2949:AE2949)),0)</f>
        <v>5</v>
      </c>
      <c r="AO2949" s="7">
        <f>IF(R2949&gt;0,RANK(R2949,(N2949:P2949,Q2949:AE2949)),0)</f>
        <v>7</v>
      </c>
      <c r="AP2949" s="7">
        <f>IF(T2949&gt;0,RANK(T2949,(N2949:P2949,Q2949:AE2949)),0)</f>
        <v>0</v>
      </c>
      <c r="AQ2949" s="7">
        <f>IF(S2949&gt;0,RANK(S2949,(N2949:P2949,Q2949:AE2949)),0)</f>
        <v>4</v>
      </c>
      <c r="AR2949" s="2">
        <f t="shared" si="1100"/>
        <v>2.5834557519882478E-3</v>
      </c>
      <c r="AS2949" s="2">
        <f t="shared" si="1101"/>
        <v>9.6246390760346492E-4</v>
      </c>
      <c r="AT2949" s="2">
        <f t="shared" si="1102"/>
        <v>0</v>
      </c>
      <c r="AU2949" s="2">
        <f t="shared" si="1103"/>
        <v>2.938047717947419E-3</v>
      </c>
      <c r="AW2949" t="s">
        <v>2865</v>
      </c>
      <c r="AX2949" t="s">
        <v>2683</v>
      </c>
      <c r="AY2949">
        <v>7</v>
      </c>
      <c r="BA2949" s="119">
        <v>51</v>
      </c>
      <c r="BB2949" s="121">
        <v>47</v>
      </c>
      <c r="BC2949" s="125">
        <f t="shared" si="1092"/>
        <v>51047</v>
      </c>
      <c r="BE2949" s="7" t="s">
        <v>228</v>
      </c>
    </row>
    <row r="2950" spans="1:57" hidden="1" outlineLevel="1">
      <c r="A2950" t="s">
        <v>1391</v>
      </c>
      <c r="B2950" t="s">
        <v>2683</v>
      </c>
      <c r="C2950" s="1">
        <f t="shared" si="1095"/>
        <v>4724</v>
      </c>
      <c r="D2950" s="7">
        <f>IF(N2950&gt;0, RANK(N2950,(N2950:P2950,Q2950:AE2950)),0)</f>
        <v>2</v>
      </c>
      <c r="E2950" s="7">
        <f>IF(O2950&gt;0,RANK(O2950,(N2950:P2950,Q2950:AE2950)),0)</f>
        <v>1</v>
      </c>
      <c r="F2950" s="7">
        <f>IF(P2950&gt;0,RANK(P2950,(N2950:P2950,Q2950:AE2950)),0)</f>
        <v>5</v>
      </c>
      <c r="G2950" s="1">
        <f t="shared" si="1079"/>
        <v>163</v>
      </c>
      <c r="H2950" s="2">
        <f t="shared" si="1080"/>
        <v>3.4504657070279422E-2</v>
      </c>
      <c r="I2950" s="2"/>
      <c r="J2950" s="2">
        <f t="shared" si="1096"/>
        <v>0.47734970364098223</v>
      </c>
      <c r="K2950" s="2">
        <f t="shared" si="1097"/>
        <v>0.51185436071126167</v>
      </c>
      <c r="L2950" s="2">
        <f t="shared" si="1098"/>
        <v>2.5402201524132089E-3</v>
      </c>
      <c r="M2950" s="2">
        <f t="shared" si="1099"/>
        <v>8.255715495342951E-3</v>
      </c>
      <c r="N2950" s="66">
        <v>2255</v>
      </c>
      <c r="O2950" s="66">
        <v>2418</v>
      </c>
      <c r="P2950" s="66">
        <v>12</v>
      </c>
      <c r="Q2950" s="66">
        <v>14</v>
      </c>
      <c r="R2950" s="66">
        <v>5</v>
      </c>
      <c r="S2950" s="66">
        <v>16</v>
      </c>
      <c r="W2950" s="66">
        <v>4</v>
      </c>
      <c r="AN2950" s="7">
        <f>IF(Q2950&gt;0,RANK(Q2950,(N2950:P2950,Q2950:AE2950)),0)</f>
        <v>4</v>
      </c>
      <c r="AO2950" s="7">
        <f>IF(R2950&gt;0,RANK(R2950,(N2950:P2950,Q2950:AE2950)),0)</f>
        <v>6</v>
      </c>
      <c r="AP2950" s="7">
        <f>IF(T2950&gt;0,RANK(T2950,(N2950:P2950,Q2950:AE2950)),0)</f>
        <v>0</v>
      </c>
      <c r="AQ2950" s="7">
        <f>IF(S2950&gt;0,RANK(S2950,(N2950:P2950,Q2950:AE2950)),0)</f>
        <v>3</v>
      </c>
      <c r="AR2950" s="2">
        <f t="shared" si="1100"/>
        <v>2.9635901778154107E-3</v>
      </c>
      <c r="AS2950" s="2">
        <f t="shared" si="1101"/>
        <v>1.0584250635055038E-3</v>
      </c>
      <c r="AT2950" s="2">
        <f t="shared" si="1102"/>
        <v>0</v>
      </c>
      <c r="AU2950" s="2">
        <f t="shared" si="1103"/>
        <v>3.3869602032176121E-3</v>
      </c>
      <c r="AW2950" t="s">
        <v>1391</v>
      </c>
      <c r="AX2950" t="s">
        <v>2683</v>
      </c>
      <c r="AY2950">
        <v>5</v>
      </c>
      <c r="BA2950" s="119">
        <v>51</v>
      </c>
      <c r="BB2950" s="121">
        <v>49</v>
      </c>
      <c r="BC2950" s="125">
        <f t="shared" si="1092"/>
        <v>51049</v>
      </c>
      <c r="BE2950" s="7" t="s">
        <v>228</v>
      </c>
    </row>
    <row r="2951" spans="1:57" hidden="1" outlineLevel="1">
      <c r="A2951" t="s">
        <v>1407</v>
      </c>
      <c r="B2951" t="s">
        <v>2683</v>
      </c>
      <c r="C2951" s="1">
        <f t="shared" si="1095"/>
        <v>6753</v>
      </c>
      <c r="D2951" s="7">
        <f>IF(N2951&gt;0, RANK(N2951,(N2951:P2951,Q2951:AE2951)),0)</f>
        <v>2</v>
      </c>
      <c r="E2951" s="7">
        <f>IF(O2951&gt;0,RANK(O2951,(N2951:P2951,Q2951:AE2951)),0)</f>
        <v>1</v>
      </c>
      <c r="F2951" s="7">
        <f>IF(P2951&gt;0,RANK(P2951,(N2951:P2951,Q2951:AE2951)),0)</f>
        <v>3</v>
      </c>
      <c r="G2951" s="1">
        <f t="shared" ref="G2951:G3014" si="1104">IF(C2951&gt;0,MAX(N2951:P2951)-LARGE(N2951:P2951,2),0)</f>
        <v>46</v>
      </c>
      <c r="H2951" s="2">
        <f t="shared" ref="H2951:H3014" si="1105">IF(C2951&gt;0,G2951/C2951,0)</f>
        <v>6.8117873537686955E-3</v>
      </c>
      <c r="I2951" s="2"/>
      <c r="J2951" s="2">
        <f t="shared" si="1096"/>
        <v>0.48541389012290836</v>
      </c>
      <c r="K2951" s="2">
        <f t="shared" si="1097"/>
        <v>0.49222567747667706</v>
      </c>
      <c r="L2951" s="2">
        <f t="shared" si="1098"/>
        <v>6.8117873537686955E-3</v>
      </c>
      <c r="M2951" s="2">
        <f t="shared" si="1099"/>
        <v>1.5548645046645881E-2</v>
      </c>
      <c r="N2951" s="66">
        <v>3278</v>
      </c>
      <c r="O2951" s="66">
        <v>3324</v>
      </c>
      <c r="P2951" s="66">
        <v>46</v>
      </c>
      <c r="Q2951" s="66">
        <v>25</v>
      </c>
      <c r="R2951" s="66">
        <v>14</v>
      </c>
      <c r="S2951" s="66">
        <v>32</v>
      </c>
      <c r="W2951" s="66">
        <v>34</v>
      </c>
      <c r="AN2951" s="7">
        <f>IF(Q2951&gt;0,RANK(Q2951,(N2951:P2951,Q2951:AE2951)),0)</f>
        <v>6</v>
      </c>
      <c r="AO2951" s="7">
        <f>IF(R2951&gt;0,RANK(R2951,(N2951:P2951,Q2951:AE2951)),0)</f>
        <v>7</v>
      </c>
      <c r="AP2951" s="7">
        <f>IF(T2951&gt;0,RANK(T2951,(N2951:P2951,Q2951:AE2951)),0)</f>
        <v>0</v>
      </c>
      <c r="AQ2951" s="7">
        <f>IF(S2951&gt;0,RANK(S2951,(N2951:P2951,Q2951:AE2951)),0)</f>
        <v>5</v>
      </c>
      <c r="AR2951" s="2">
        <f t="shared" si="1100"/>
        <v>3.7020583444395084E-3</v>
      </c>
      <c r="AS2951" s="2">
        <f t="shared" si="1101"/>
        <v>2.0731526728861248E-3</v>
      </c>
      <c r="AT2951" s="2">
        <f t="shared" si="1102"/>
        <v>0</v>
      </c>
      <c r="AU2951" s="2">
        <f t="shared" si="1103"/>
        <v>4.7386346808825711E-3</v>
      </c>
      <c r="AW2951" t="s">
        <v>1407</v>
      </c>
      <c r="AX2951" t="s">
        <v>2683</v>
      </c>
      <c r="AY2951">
        <v>9</v>
      </c>
      <c r="BA2951" s="119">
        <v>51</v>
      </c>
      <c r="BB2951" s="121">
        <v>51</v>
      </c>
      <c r="BC2951" s="125">
        <f t="shared" si="1092"/>
        <v>51051</v>
      </c>
      <c r="BE2951" s="7" t="s">
        <v>228</v>
      </c>
    </row>
    <row r="2952" spans="1:57" hidden="1" outlineLevel="1">
      <c r="A2952" t="s">
        <v>2984</v>
      </c>
      <c r="B2952" t="s">
        <v>2683</v>
      </c>
      <c r="C2952" s="1">
        <f t="shared" si="1095"/>
        <v>12892</v>
      </c>
      <c r="D2952" s="7">
        <f>IF(N2952&gt;0, RANK(N2952,(N2952:P2952,Q2952:AE2952)),0)</f>
        <v>2</v>
      </c>
      <c r="E2952" s="7">
        <f>IF(O2952&gt;0,RANK(O2952,(N2952:P2952,Q2952:AE2952)),0)</f>
        <v>1</v>
      </c>
      <c r="F2952" s="7">
        <f>IF(P2952&gt;0,RANK(P2952,(N2952:P2952,Q2952:AE2952)),0)</f>
        <v>5</v>
      </c>
      <c r="G2952" s="1">
        <f t="shared" si="1104"/>
        <v>280</v>
      </c>
      <c r="H2952" s="2">
        <f t="shared" si="1105"/>
        <v>2.1718895439031959E-2</v>
      </c>
      <c r="I2952" s="2"/>
      <c r="J2952" s="2">
        <f t="shared" si="1096"/>
        <v>0.48448650325783432</v>
      </c>
      <c r="K2952" s="2">
        <f t="shared" si="1097"/>
        <v>0.50620539869686632</v>
      </c>
      <c r="L2952" s="2">
        <f t="shared" si="1098"/>
        <v>2.0943220601923672E-3</v>
      </c>
      <c r="M2952" s="2">
        <f t="shared" si="1099"/>
        <v>7.2137759851070501E-3</v>
      </c>
      <c r="N2952" s="66">
        <v>6246</v>
      </c>
      <c r="O2952" s="66">
        <v>6526</v>
      </c>
      <c r="P2952" s="66">
        <v>27</v>
      </c>
      <c r="Q2952" s="66">
        <v>28</v>
      </c>
      <c r="R2952" s="66">
        <v>16</v>
      </c>
      <c r="S2952" s="66">
        <v>44</v>
      </c>
      <c r="W2952" s="66">
        <v>5</v>
      </c>
      <c r="AN2952" s="7">
        <f>IF(Q2952&gt;0,RANK(Q2952,(N2952:P2952,Q2952:AE2952)),0)</f>
        <v>4</v>
      </c>
      <c r="AO2952" s="7">
        <f>IF(R2952&gt;0,RANK(R2952,(N2952:P2952,Q2952:AE2952)),0)</f>
        <v>6</v>
      </c>
      <c r="AP2952" s="7">
        <f>IF(T2952&gt;0,RANK(T2952,(N2952:P2952,Q2952:AE2952)),0)</f>
        <v>0</v>
      </c>
      <c r="AQ2952" s="7">
        <f>IF(S2952&gt;0,RANK(S2952,(N2952:P2952,Q2952:AE2952)),0)</f>
        <v>3</v>
      </c>
      <c r="AR2952" s="2">
        <f t="shared" si="1100"/>
        <v>2.1718895439031957E-3</v>
      </c>
      <c r="AS2952" s="2">
        <f t="shared" si="1101"/>
        <v>1.2410797393732546E-3</v>
      </c>
      <c r="AT2952" s="2">
        <f t="shared" si="1102"/>
        <v>0</v>
      </c>
      <c r="AU2952" s="2">
        <f t="shared" si="1103"/>
        <v>3.4129692832764505E-3</v>
      </c>
      <c r="AW2952" t="s">
        <v>2984</v>
      </c>
      <c r="AX2952" t="s">
        <v>2683</v>
      </c>
      <c r="AY2952">
        <v>4</v>
      </c>
      <c r="BA2952" s="119">
        <v>51</v>
      </c>
      <c r="BB2952" s="121">
        <v>53</v>
      </c>
      <c r="BC2952" s="125">
        <f t="shared" si="1092"/>
        <v>51053</v>
      </c>
      <c r="BE2952" s="7" t="s">
        <v>228</v>
      </c>
    </row>
    <row r="2953" spans="1:57" hidden="1" outlineLevel="1">
      <c r="A2953" t="s">
        <v>1885</v>
      </c>
      <c r="B2953" t="s">
        <v>2683</v>
      </c>
      <c r="C2953" s="1">
        <f t="shared" si="1095"/>
        <v>5364</v>
      </c>
      <c r="D2953" s="7">
        <f>IF(N2953&gt;0, RANK(N2953,(N2953:P2953,Q2953:AE2953)),0)</f>
        <v>1</v>
      </c>
      <c r="E2953" s="7">
        <f>IF(O2953&gt;0,RANK(O2953,(N2953:P2953,Q2953:AE2953)),0)</f>
        <v>2</v>
      </c>
      <c r="F2953" s="7">
        <f>IF(P2953&gt;0,RANK(P2953,(N2953:P2953,Q2953:AE2953)),0)</f>
        <v>3</v>
      </c>
      <c r="G2953" s="1">
        <f t="shared" si="1104"/>
        <v>555</v>
      </c>
      <c r="H2953" s="2">
        <f t="shared" si="1105"/>
        <v>0.10346756152125279</v>
      </c>
      <c r="I2953" s="2"/>
      <c r="J2953" s="2">
        <f t="shared" si="1096"/>
        <v>0.54697986577181212</v>
      </c>
      <c r="K2953" s="2">
        <f t="shared" si="1097"/>
        <v>0.44351230425055926</v>
      </c>
      <c r="L2953" s="2">
        <f t="shared" si="1098"/>
        <v>3.169276659209545E-3</v>
      </c>
      <c r="M2953" s="2">
        <f t="shared" si="1099"/>
        <v>6.3385533184190674E-3</v>
      </c>
      <c r="N2953" s="66">
        <v>2934</v>
      </c>
      <c r="O2953" s="66">
        <v>2379</v>
      </c>
      <c r="P2953" s="66">
        <v>17</v>
      </c>
      <c r="Q2953" s="66">
        <v>14</v>
      </c>
      <c r="R2953" s="66">
        <v>6</v>
      </c>
      <c r="S2953" s="66">
        <v>9</v>
      </c>
      <c r="W2953" s="66">
        <v>5</v>
      </c>
      <c r="AN2953" s="7">
        <f>IF(Q2953&gt;0,RANK(Q2953,(N2953:P2953,Q2953:AE2953)),0)</f>
        <v>4</v>
      </c>
      <c r="AO2953" s="7">
        <f>IF(R2953&gt;0,RANK(R2953,(N2953:P2953,Q2953:AE2953)),0)</f>
        <v>6</v>
      </c>
      <c r="AP2953" s="7">
        <f>IF(T2953&gt;0,RANK(T2953,(N2953:P2953,Q2953:AE2953)),0)</f>
        <v>0</v>
      </c>
      <c r="AQ2953" s="7">
        <f>IF(S2953&gt;0,RANK(S2953,(N2953:P2953,Q2953:AE2953)),0)</f>
        <v>5</v>
      </c>
      <c r="AR2953" s="2">
        <f t="shared" si="1100"/>
        <v>2.609992542878449E-3</v>
      </c>
      <c r="AS2953" s="2">
        <f t="shared" si="1101"/>
        <v>1.1185682326621924E-3</v>
      </c>
      <c r="AT2953" s="2">
        <f t="shared" si="1102"/>
        <v>0</v>
      </c>
      <c r="AU2953" s="2">
        <f t="shared" si="1103"/>
        <v>1.6778523489932886E-3</v>
      </c>
      <c r="AW2953" t="s">
        <v>1885</v>
      </c>
      <c r="AX2953" t="s">
        <v>2683</v>
      </c>
      <c r="AY2953">
        <v>1</v>
      </c>
      <c r="BA2953" s="119">
        <v>51</v>
      </c>
      <c r="BB2953" s="121">
        <v>57</v>
      </c>
      <c r="BC2953" s="125">
        <f t="shared" si="1092"/>
        <v>51057</v>
      </c>
      <c r="BE2953" s="7" t="s">
        <v>228</v>
      </c>
    </row>
    <row r="2954" spans="1:57" hidden="1" outlineLevel="1">
      <c r="A2954" t="s">
        <v>1159</v>
      </c>
      <c r="B2954" t="s">
        <v>2683</v>
      </c>
      <c r="C2954" s="1">
        <f t="shared" si="1095"/>
        <v>516254</v>
      </c>
      <c r="D2954" s="7">
        <f>IF(N2954&gt;0, RANK(N2954,(N2954:P2954,Q2954:AE2954)),0)</f>
        <v>1</v>
      </c>
      <c r="E2954" s="7">
        <f>IF(O2954&gt;0,RANK(O2954,(N2954:P2954,Q2954:AE2954)),0)</f>
        <v>2</v>
      </c>
      <c r="F2954" s="7">
        <f>IF(P2954&gt;0,RANK(P2954,(N2954:P2954,Q2954:AE2954)),0)</f>
        <v>4</v>
      </c>
      <c r="G2954" s="1">
        <f t="shared" si="1104"/>
        <v>109365</v>
      </c>
      <c r="H2954" s="2">
        <f t="shared" si="1105"/>
        <v>0.21184339491800547</v>
      </c>
      <c r="I2954" s="2"/>
      <c r="J2954" s="2">
        <f t="shared" si="1096"/>
        <v>0.60117500300239801</v>
      </c>
      <c r="K2954" s="2">
        <f t="shared" si="1097"/>
        <v>0.38933160808439254</v>
      </c>
      <c r="L2954" s="2">
        <f t="shared" si="1098"/>
        <v>2.8222541617110956E-3</v>
      </c>
      <c r="M2954" s="2">
        <f t="shared" si="1099"/>
        <v>6.6711347514983484E-3</v>
      </c>
      <c r="N2954" s="66">
        <v>310359</v>
      </c>
      <c r="O2954" s="66">
        <v>200994</v>
      </c>
      <c r="P2954" s="66">
        <v>1457</v>
      </c>
      <c r="Q2954" s="66">
        <v>1482</v>
      </c>
      <c r="R2954" s="66">
        <v>274</v>
      </c>
      <c r="S2954" s="66">
        <v>682</v>
      </c>
      <c r="W2954" s="66">
        <v>1006</v>
      </c>
      <c r="AN2954" s="7">
        <f>IF(Q2954&gt;0,RANK(Q2954,(N2954:P2954,Q2954:AE2954)),0)</f>
        <v>3</v>
      </c>
      <c r="AO2954" s="7">
        <f>IF(R2954&gt;0,RANK(R2954,(N2954:P2954,Q2954:AE2954)),0)</f>
        <v>7</v>
      </c>
      <c r="AP2954" s="7">
        <f>IF(T2954&gt;0,RANK(T2954,(N2954:P2954,Q2954:AE2954)),0)</f>
        <v>0</v>
      </c>
      <c r="AQ2954" s="7">
        <f>IF(S2954&gt;0,RANK(S2954,(N2954:P2954,Q2954:AE2954)),0)</f>
        <v>6</v>
      </c>
      <c r="AR2954" s="2">
        <f t="shared" si="1100"/>
        <v>2.8706799366203456E-3</v>
      </c>
      <c r="AS2954" s="2">
        <f t="shared" si="1101"/>
        <v>5.3074649300538111E-4</v>
      </c>
      <c r="AT2954" s="2">
        <f t="shared" si="1102"/>
        <v>0</v>
      </c>
      <c r="AU2954" s="2">
        <f t="shared" si="1103"/>
        <v>1.3210551395243426E-3</v>
      </c>
      <c r="AW2954" t="s">
        <v>1159</v>
      </c>
      <c r="AX2954" t="s">
        <v>2683</v>
      </c>
      <c r="AY2954">
        <v>0</v>
      </c>
      <c r="BA2954" s="119">
        <v>51</v>
      </c>
      <c r="BB2954" s="121">
        <v>59</v>
      </c>
      <c r="BC2954" s="125">
        <f t="shared" si="1092"/>
        <v>51059</v>
      </c>
      <c r="BE2954" s="7" t="s">
        <v>228</v>
      </c>
    </row>
    <row r="2955" spans="1:57" hidden="1" outlineLevel="1">
      <c r="A2955" t="s">
        <v>1096</v>
      </c>
      <c r="B2955" t="s">
        <v>2683</v>
      </c>
      <c r="C2955" s="1">
        <f t="shared" si="1095"/>
        <v>34219</v>
      </c>
      <c r="D2955" s="7">
        <f>IF(N2955&gt;0, RANK(N2955,(N2955:P2955,Q2955:AE2955)),0)</f>
        <v>2</v>
      </c>
      <c r="E2955" s="7">
        <f>IF(O2955&gt;0,RANK(O2955,(N2955:P2955,Q2955:AE2955)),0)</f>
        <v>1</v>
      </c>
      <c r="F2955" s="7">
        <f>IF(P2955&gt;0,RANK(P2955,(N2955:P2955,Q2955:AE2955)),0)</f>
        <v>3</v>
      </c>
      <c r="G2955" s="1">
        <f t="shared" si="1104"/>
        <v>4611</v>
      </c>
      <c r="H2955" s="2">
        <f t="shared" si="1105"/>
        <v>0.13474970045880943</v>
      </c>
      <c r="I2955" s="2"/>
      <c r="J2955" s="2">
        <f t="shared" si="1096"/>
        <v>0.42713112598264125</v>
      </c>
      <c r="K2955" s="2">
        <f t="shared" si="1097"/>
        <v>0.56188082644145065</v>
      </c>
      <c r="L2955" s="2">
        <f t="shared" si="1098"/>
        <v>3.0976942634209064E-3</v>
      </c>
      <c r="M2955" s="2">
        <f t="shared" si="1099"/>
        <v>7.8903533124871934E-3</v>
      </c>
      <c r="N2955" s="66">
        <v>14616</v>
      </c>
      <c r="O2955" s="66">
        <v>19227</v>
      </c>
      <c r="P2955" s="66">
        <v>106</v>
      </c>
      <c r="Q2955" s="66">
        <v>98</v>
      </c>
      <c r="R2955" s="66">
        <v>21</v>
      </c>
      <c r="S2955" s="66">
        <v>62</v>
      </c>
      <c r="W2955" s="66">
        <v>89</v>
      </c>
      <c r="AN2955" s="7">
        <f>IF(Q2955&gt;0,RANK(Q2955,(N2955:P2955,Q2955:AE2955)),0)</f>
        <v>4</v>
      </c>
      <c r="AO2955" s="7">
        <f>IF(R2955&gt;0,RANK(R2955,(N2955:P2955,Q2955:AE2955)),0)</f>
        <v>7</v>
      </c>
      <c r="AP2955" s="7">
        <f>IF(T2955&gt;0,RANK(T2955,(N2955:P2955,Q2955:AE2955)),0)</f>
        <v>0</v>
      </c>
      <c r="AQ2955" s="7">
        <f>IF(S2955&gt;0,RANK(S2955,(N2955:P2955,Q2955:AE2955)),0)</f>
        <v>6</v>
      </c>
      <c r="AR2955" s="2">
        <f t="shared" si="1100"/>
        <v>2.8639060171249892E-3</v>
      </c>
      <c r="AS2955" s="2">
        <f t="shared" si="1101"/>
        <v>6.1369414652678335E-4</v>
      </c>
      <c r="AT2955" s="2">
        <f t="shared" si="1102"/>
        <v>0</v>
      </c>
      <c r="AU2955" s="2">
        <f t="shared" si="1103"/>
        <v>1.8118589087933604E-3</v>
      </c>
      <c r="AW2955" t="s">
        <v>1096</v>
      </c>
      <c r="AX2955" t="s">
        <v>2683</v>
      </c>
      <c r="AY2955">
        <v>0</v>
      </c>
      <c r="BA2955" s="119">
        <v>51</v>
      </c>
      <c r="BB2955" s="121">
        <v>61</v>
      </c>
      <c r="BC2955" s="125">
        <f t="shared" si="1092"/>
        <v>51061</v>
      </c>
      <c r="BE2955" s="7" t="s">
        <v>228</v>
      </c>
    </row>
    <row r="2956" spans="1:57" hidden="1" outlineLevel="1">
      <c r="A2956" t="s">
        <v>793</v>
      </c>
      <c r="B2956" t="s">
        <v>2683</v>
      </c>
      <c r="C2956" s="1">
        <f t="shared" si="1095"/>
        <v>7516</v>
      </c>
      <c r="D2956" s="7">
        <f>IF(N2956&gt;0, RANK(N2956,(N2956:P2956,Q2956:AE2956)),0)</f>
        <v>2</v>
      </c>
      <c r="E2956" s="7">
        <f>IF(O2956&gt;0,RANK(O2956,(N2956:P2956,Q2956:AE2956)),0)</f>
        <v>1</v>
      </c>
      <c r="F2956" s="7">
        <f>IF(P2956&gt;0,RANK(P2956,(N2956:P2956,Q2956:AE2956)),0)</f>
        <v>3</v>
      </c>
      <c r="G2956" s="1">
        <f t="shared" si="1104"/>
        <v>1504</v>
      </c>
      <c r="H2956" s="2">
        <f t="shared" si="1105"/>
        <v>0.20010643959552954</v>
      </c>
      <c r="I2956" s="2"/>
      <c r="J2956" s="2">
        <f t="shared" si="1096"/>
        <v>0.39076636508781265</v>
      </c>
      <c r="K2956" s="2">
        <f t="shared" si="1097"/>
        <v>0.59087280468334225</v>
      </c>
      <c r="L2956" s="2">
        <f t="shared" si="1098"/>
        <v>6.6524747205960614E-3</v>
      </c>
      <c r="M2956" s="2">
        <f t="shared" si="1099"/>
        <v>1.1708355508249099E-2</v>
      </c>
      <c r="N2956" s="66">
        <v>2937</v>
      </c>
      <c r="O2956" s="66">
        <v>4441</v>
      </c>
      <c r="P2956" s="66">
        <v>50</v>
      </c>
      <c r="Q2956" s="66">
        <v>31</v>
      </c>
      <c r="R2956" s="66">
        <v>10</v>
      </c>
      <c r="S2956" s="66">
        <v>34</v>
      </c>
      <c r="W2956" s="66">
        <v>13</v>
      </c>
      <c r="AN2956" s="7">
        <f>IF(Q2956&gt;0,RANK(Q2956,(N2956:P2956,Q2956:AE2956)),0)</f>
        <v>5</v>
      </c>
      <c r="AO2956" s="7">
        <f>IF(R2956&gt;0,RANK(R2956,(N2956:P2956,Q2956:AE2956)),0)</f>
        <v>7</v>
      </c>
      <c r="AP2956" s="7">
        <f>IF(T2956&gt;0,RANK(T2956,(N2956:P2956,Q2956:AE2956)),0)</f>
        <v>0</v>
      </c>
      <c r="AQ2956" s="7">
        <f>IF(S2956&gt;0,RANK(S2956,(N2956:P2956,Q2956:AE2956)),0)</f>
        <v>4</v>
      </c>
      <c r="AR2956" s="2">
        <f t="shared" si="1100"/>
        <v>4.1245343267695585E-3</v>
      </c>
      <c r="AS2956" s="2">
        <f t="shared" si="1101"/>
        <v>1.3304949441192123E-3</v>
      </c>
      <c r="AT2956" s="2">
        <f t="shared" si="1102"/>
        <v>0</v>
      </c>
      <c r="AU2956" s="2">
        <f t="shared" si="1103"/>
        <v>4.5236828100053217E-3</v>
      </c>
      <c r="AW2956" t="s">
        <v>793</v>
      </c>
      <c r="AX2956" t="s">
        <v>2683</v>
      </c>
      <c r="AY2956">
        <v>9</v>
      </c>
      <c r="BA2956" s="119">
        <v>51</v>
      </c>
      <c r="BB2956" s="121">
        <v>63</v>
      </c>
      <c r="BC2956" s="125">
        <f t="shared" si="1092"/>
        <v>51063</v>
      </c>
      <c r="BE2956" s="7" t="s">
        <v>228</v>
      </c>
    </row>
    <row r="2957" spans="1:57" hidden="1" outlineLevel="1">
      <c r="A2957" t="s">
        <v>3408</v>
      </c>
      <c r="B2957" t="s">
        <v>2683</v>
      </c>
      <c r="C2957" s="1">
        <f t="shared" si="1095"/>
        <v>12735</v>
      </c>
      <c r="D2957" s="7">
        <f>IF(N2957&gt;0, RANK(N2957,(N2957:P2957,Q2957:AE2957)),0)</f>
        <v>2</v>
      </c>
      <c r="E2957" s="7">
        <f>IF(O2957&gt;0,RANK(O2957,(N2957:P2957,Q2957:AE2957)),0)</f>
        <v>1</v>
      </c>
      <c r="F2957" s="7">
        <f>IF(P2957&gt;0,RANK(P2957,(N2957:P2957,Q2957:AE2957)),0)</f>
        <v>4</v>
      </c>
      <c r="G2957" s="1">
        <f t="shared" si="1104"/>
        <v>235</v>
      </c>
      <c r="H2957" s="2">
        <f t="shared" si="1105"/>
        <v>1.845308205732234E-2</v>
      </c>
      <c r="I2957" s="2"/>
      <c r="J2957" s="2">
        <f t="shared" si="1096"/>
        <v>0.4856694149980369</v>
      </c>
      <c r="K2957" s="2">
        <f t="shared" si="1097"/>
        <v>0.50412249705535928</v>
      </c>
      <c r="L2957" s="2">
        <f t="shared" si="1098"/>
        <v>2.9053788771103259E-3</v>
      </c>
      <c r="M2957" s="2">
        <f t="shared" si="1099"/>
        <v>7.3027090694934467E-3</v>
      </c>
      <c r="N2957" s="66">
        <v>6185</v>
      </c>
      <c r="O2957" s="66">
        <v>6420</v>
      </c>
      <c r="P2957" s="66">
        <v>37</v>
      </c>
      <c r="Q2957" s="66">
        <v>55</v>
      </c>
      <c r="R2957" s="66">
        <v>7</v>
      </c>
      <c r="S2957" s="66">
        <v>15</v>
      </c>
      <c r="W2957" s="66">
        <v>16</v>
      </c>
      <c r="AN2957" s="7">
        <f>IF(Q2957&gt;0,RANK(Q2957,(N2957:P2957,Q2957:AE2957)),0)</f>
        <v>3</v>
      </c>
      <c r="AO2957" s="7">
        <f>IF(R2957&gt;0,RANK(R2957,(N2957:P2957,Q2957:AE2957)),0)</f>
        <v>7</v>
      </c>
      <c r="AP2957" s="7">
        <f>IF(T2957&gt;0,RANK(T2957,(N2957:P2957,Q2957:AE2957)),0)</f>
        <v>0</v>
      </c>
      <c r="AQ2957" s="7">
        <f>IF(S2957&gt;0,RANK(S2957,(N2957:P2957,Q2957:AE2957)),0)</f>
        <v>6</v>
      </c>
      <c r="AR2957" s="2">
        <f t="shared" si="1100"/>
        <v>4.3188064389477815E-3</v>
      </c>
      <c r="AS2957" s="2">
        <f t="shared" si="1101"/>
        <v>5.4966627404789948E-4</v>
      </c>
      <c r="AT2957" s="2">
        <f t="shared" si="1102"/>
        <v>0</v>
      </c>
      <c r="AU2957" s="2">
        <f t="shared" si="1103"/>
        <v>1.1778563015312131E-3</v>
      </c>
      <c r="AW2957" t="s">
        <v>3408</v>
      </c>
      <c r="AX2957" t="s">
        <v>2683</v>
      </c>
      <c r="AY2957">
        <v>5</v>
      </c>
      <c r="BA2957" s="119">
        <v>51</v>
      </c>
      <c r="BB2957" s="121">
        <v>65</v>
      </c>
      <c r="BC2957" s="125">
        <f t="shared" si="1092"/>
        <v>51065</v>
      </c>
      <c r="BE2957" s="7" t="s">
        <v>228</v>
      </c>
    </row>
    <row r="2958" spans="1:57" hidden="1" outlineLevel="1">
      <c r="A2958" t="s">
        <v>2910</v>
      </c>
      <c r="B2958" t="s">
        <v>2683</v>
      </c>
      <c r="C2958" s="1">
        <f t="shared" ref="C2958:C2989" si="1106">SUM(N2958:AL2958)</f>
        <v>25401</v>
      </c>
      <c r="D2958" s="7">
        <f>IF(N2958&gt;0, RANK(N2958,(N2958:P2958,Q2958:AE2958)),0)</f>
        <v>2</v>
      </c>
      <c r="E2958" s="7">
        <f>IF(O2958&gt;0,RANK(O2958,(N2958:P2958,Q2958:AE2958)),0)</f>
        <v>1</v>
      </c>
      <c r="F2958" s="7">
        <f>IF(P2958&gt;0,RANK(P2958,(N2958:P2958,Q2958:AE2958)),0)</f>
        <v>3</v>
      </c>
      <c r="G2958" s="1">
        <f t="shared" si="1104"/>
        <v>5796</v>
      </c>
      <c r="H2958" s="2">
        <f t="shared" si="1105"/>
        <v>0.22817999291366481</v>
      </c>
      <c r="I2958" s="2"/>
      <c r="J2958" s="2">
        <f t="shared" ref="J2958:J2989" si="1107">IF($C2958=0,"-",N2958/$C2958)</f>
        <v>0.37864650997992205</v>
      </c>
      <c r="K2958" s="2">
        <f t="shared" ref="K2958:K2989" si="1108">IF($C2958=0,"-",O2958/$C2958)</f>
        <v>0.60682650289358686</v>
      </c>
      <c r="L2958" s="2">
        <f t="shared" ref="L2958:L2989" si="1109">IF($C2958=0,"-",P2958/$C2958)</f>
        <v>4.7242234557694582E-3</v>
      </c>
      <c r="M2958" s="2">
        <f t="shared" ref="M2958:M2989" si="1110">IF(C2958=0,"-",(1-J2958-K2958-L2958))</f>
        <v>9.8027636707215728E-3</v>
      </c>
      <c r="N2958" s="66">
        <v>9618</v>
      </c>
      <c r="O2958" s="66">
        <v>15414</v>
      </c>
      <c r="P2958" s="66">
        <v>120</v>
      </c>
      <c r="Q2958" s="66">
        <v>100</v>
      </c>
      <c r="R2958" s="66">
        <v>21</v>
      </c>
      <c r="S2958" s="66">
        <v>83</v>
      </c>
      <c r="W2958" s="66">
        <v>45</v>
      </c>
      <c r="AN2958" s="7">
        <f>IF(Q2958&gt;0,RANK(Q2958,(N2958:P2958,Q2958:AE2958)),0)</f>
        <v>4</v>
      </c>
      <c r="AO2958" s="7">
        <f>IF(R2958&gt;0,RANK(R2958,(N2958:P2958,Q2958:AE2958)),0)</f>
        <v>7</v>
      </c>
      <c r="AP2958" s="7">
        <f>IF(T2958&gt;0,RANK(T2958,(N2958:P2958,Q2958:AE2958)),0)</f>
        <v>0</v>
      </c>
      <c r="AQ2958" s="7">
        <f>IF(S2958&gt;0,RANK(S2958,(N2958:P2958,Q2958:AE2958)),0)</f>
        <v>5</v>
      </c>
      <c r="AR2958" s="2">
        <f t="shared" ref="AR2958:AR2989" si="1111">IF($C2958=0,"-",Q2958/$C2958)</f>
        <v>3.9368528798078813E-3</v>
      </c>
      <c r="AS2958" s="2">
        <f t="shared" ref="AS2958:AS2989" si="1112">IF($C2958=0,"-",R2958/$C2958)</f>
        <v>8.2673910475965511E-4</v>
      </c>
      <c r="AT2958" s="2">
        <f t="shared" ref="AT2958:AT2989" si="1113">IF($C2958=0,"-",T2958/$C2958)</f>
        <v>0</v>
      </c>
      <c r="AU2958" s="2">
        <f t="shared" ref="AU2958:AU2989" si="1114">IF($C2958=0,"-",S2958/$C2958)</f>
        <v>3.2675878902405416E-3</v>
      </c>
      <c r="AW2958" t="s">
        <v>2910</v>
      </c>
      <c r="AX2958" t="s">
        <v>2683</v>
      </c>
      <c r="AY2958">
        <v>5</v>
      </c>
      <c r="BA2958" s="119">
        <v>51</v>
      </c>
      <c r="BB2958" s="121">
        <v>67</v>
      </c>
      <c r="BC2958" s="125">
        <f t="shared" si="1092"/>
        <v>51067</v>
      </c>
      <c r="BE2958" s="7" t="s">
        <v>228</v>
      </c>
    </row>
    <row r="2959" spans="1:57" hidden="1" outlineLevel="1">
      <c r="A2959" t="s">
        <v>271</v>
      </c>
      <c r="B2959" t="s">
        <v>2683</v>
      </c>
      <c r="C2959" s="1">
        <f t="shared" si="1106"/>
        <v>33612</v>
      </c>
      <c r="D2959" s="7">
        <f>IF(N2959&gt;0, RANK(N2959,(N2959:P2959,Q2959:AE2959)),0)</f>
        <v>2</v>
      </c>
      <c r="E2959" s="7">
        <f>IF(O2959&gt;0,RANK(O2959,(N2959:P2959,Q2959:AE2959)),0)</f>
        <v>1</v>
      </c>
      <c r="F2959" s="7">
        <f>IF(P2959&gt;0,RANK(P2959,(N2959:P2959,Q2959:AE2959)),0)</f>
        <v>3</v>
      </c>
      <c r="G2959" s="1">
        <f t="shared" si="1104"/>
        <v>7188</v>
      </c>
      <c r="H2959" s="2">
        <f t="shared" si="1105"/>
        <v>0.21385219564441271</v>
      </c>
      <c r="I2959" s="2"/>
      <c r="J2959" s="2">
        <f t="shared" si="1107"/>
        <v>0.38560633107223613</v>
      </c>
      <c r="K2959" s="2">
        <f t="shared" si="1108"/>
        <v>0.59945852671664879</v>
      </c>
      <c r="L2959" s="2">
        <f t="shared" si="1109"/>
        <v>5.5039866714268713E-3</v>
      </c>
      <c r="M2959" s="2">
        <f t="shared" si="1110"/>
        <v>9.4311555396881554E-3</v>
      </c>
      <c r="N2959" s="66">
        <v>12961</v>
      </c>
      <c r="O2959" s="66">
        <v>20149</v>
      </c>
      <c r="P2959" s="66">
        <v>185</v>
      </c>
      <c r="Q2959" s="66">
        <v>104</v>
      </c>
      <c r="R2959" s="66">
        <v>46</v>
      </c>
      <c r="S2959" s="66">
        <v>107</v>
      </c>
      <c r="W2959" s="66">
        <v>60</v>
      </c>
      <c r="AN2959" s="7">
        <f>IF(Q2959&gt;0,RANK(Q2959,(N2959:P2959,Q2959:AE2959)),0)</f>
        <v>5</v>
      </c>
      <c r="AO2959" s="7">
        <f>IF(R2959&gt;0,RANK(R2959,(N2959:P2959,Q2959:AE2959)),0)</f>
        <v>7</v>
      </c>
      <c r="AP2959" s="7">
        <f>IF(T2959&gt;0,RANK(T2959,(N2959:P2959,Q2959:AE2959)),0)</f>
        <v>0</v>
      </c>
      <c r="AQ2959" s="7">
        <f>IF(S2959&gt;0,RANK(S2959,(N2959:P2959,Q2959:AE2959)),0)</f>
        <v>4</v>
      </c>
      <c r="AR2959" s="2">
        <f t="shared" si="1111"/>
        <v>3.0941330477210521E-3</v>
      </c>
      <c r="AS2959" s="2">
        <f t="shared" si="1112"/>
        <v>1.3685588480304653E-3</v>
      </c>
      <c r="AT2959" s="2">
        <f t="shared" si="1113"/>
        <v>0</v>
      </c>
      <c r="AU2959" s="2">
        <f t="shared" si="1114"/>
        <v>3.1833868856360826E-3</v>
      </c>
      <c r="AW2959" t="s">
        <v>271</v>
      </c>
      <c r="AX2959" t="s">
        <v>2683</v>
      </c>
      <c r="AY2959">
        <v>10</v>
      </c>
      <c r="BA2959" s="119">
        <v>51</v>
      </c>
      <c r="BB2959" s="121">
        <v>69</v>
      </c>
      <c r="BC2959" s="125">
        <f t="shared" si="1092"/>
        <v>51069</v>
      </c>
      <c r="BE2959" s="7" t="s">
        <v>228</v>
      </c>
    </row>
    <row r="2960" spans="1:57" hidden="1" outlineLevel="1">
      <c r="A2960" t="s">
        <v>1463</v>
      </c>
      <c r="B2960" t="s">
        <v>2683</v>
      </c>
      <c r="C2960" s="1">
        <f t="shared" si="1106"/>
        <v>7795</v>
      </c>
      <c r="D2960" s="7">
        <f>IF(N2960&gt;0, RANK(N2960,(N2960:P2960,Q2960:AE2960)),0)</f>
        <v>2</v>
      </c>
      <c r="E2960" s="7">
        <f>IF(O2960&gt;0,RANK(O2960,(N2960:P2960,Q2960:AE2960)),0)</f>
        <v>1</v>
      </c>
      <c r="F2960" s="7">
        <f>IF(P2960&gt;0,RANK(P2960,(N2960:P2960,Q2960:AE2960)),0)</f>
        <v>3</v>
      </c>
      <c r="G2960" s="1">
        <f t="shared" si="1104"/>
        <v>1270</v>
      </c>
      <c r="H2960" s="2">
        <f t="shared" si="1105"/>
        <v>0.1629249518922386</v>
      </c>
      <c r="I2960" s="2"/>
      <c r="J2960" s="2">
        <f t="shared" si="1107"/>
        <v>0.40949326491340604</v>
      </c>
      <c r="K2960" s="2">
        <f t="shared" si="1108"/>
        <v>0.57241821680564464</v>
      </c>
      <c r="L2960" s="2">
        <f t="shared" si="1109"/>
        <v>6.2860808210391276E-3</v>
      </c>
      <c r="M2960" s="2">
        <f t="shared" si="1110"/>
        <v>1.1802437459910244E-2</v>
      </c>
      <c r="N2960" s="66">
        <v>3192</v>
      </c>
      <c r="O2960" s="66">
        <v>4462</v>
      </c>
      <c r="P2960" s="66">
        <v>49</v>
      </c>
      <c r="Q2960" s="66">
        <v>35</v>
      </c>
      <c r="R2960" s="66">
        <v>9</v>
      </c>
      <c r="S2960" s="66">
        <v>35</v>
      </c>
      <c r="W2960" s="66">
        <v>13</v>
      </c>
      <c r="AN2960" s="7">
        <f>IF(Q2960&gt;0,RANK(Q2960,(N2960:P2960,Q2960:AE2960)),0)</f>
        <v>4</v>
      </c>
      <c r="AO2960" s="7">
        <f>IF(R2960&gt;0,RANK(R2960,(N2960:P2960,Q2960:AE2960)),0)</f>
        <v>7</v>
      </c>
      <c r="AP2960" s="7">
        <f>IF(T2960&gt;0,RANK(T2960,(N2960:P2960,Q2960:AE2960)),0)</f>
        <v>0</v>
      </c>
      <c r="AQ2960" s="7">
        <f>IF(S2960&gt;0,RANK(S2960,(N2960:P2960,Q2960:AE2960)),0)</f>
        <v>4</v>
      </c>
      <c r="AR2960" s="2">
        <f t="shared" si="1111"/>
        <v>4.4900577293136628E-3</v>
      </c>
      <c r="AS2960" s="2">
        <f t="shared" si="1112"/>
        <v>1.1545862732520846E-3</v>
      </c>
      <c r="AT2960" s="2">
        <f t="shared" si="1113"/>
        <v>0</v>
      </c>
      <c r="AU2960" s="2">
        <f t="shared" si="1114"/>
        <v>4.4900577293136628E-3</v>
      </c>
      <c r="AW2960" t="s">
        <v>1463</v>
      </c>
      <c r="AX2960" t="s">
        <v>2683</v>
      </c>
      <c r="AY2960">
        <v>9</v>
      </c>
      <c r="BA2960" s="119">
        <v>51</v>
      </c>
      <c r="BB2960" s="121">
        <v>71</v>
      </c>
      <c r="BC2960" s="125">
        <f t="shared" si="1092"/>
        <v>51071</v>
      </c>
      <c r="BE2960" s="7" t="s">
        <v>228</v>
      </c>
    </row>
    <row r="2961" spans="1:57" hidden="1" outlineLevel="1">
      <c r="A2961" t="s">
        <v>99</v>
      </c>
      <c r="B2961" t="s">
        <v>2683</v>
      </c>
      <c r="C2961" s="1">
        <f t="shared" si="1106"/>
        <v>19222</v>
      </c>
      <c r="D2961" s="7">
        <f>IF(N2961&gt;0, RANK(N2961,(N2961:P2961,Q2961:AE2961)),0)</f>
        <v>2</v>
      </c>
      <c r="E2961" s="7">
        <f>IF(O2961&gt;0,RANK(O2961,(N2961:P2961,Q2961:AE2961)),0)</f>
        <v>1</v>
      </c>
      <c r="F2961" s="7">
        <f>IF(P2961&gt;0,RANK(P2961,(N2961:P2961,Q2961:AE2961)),0)</f>
        <v>4</v>
      </c>
      <c r="G2961" s="1">
        <f t="shared" si="1104"/>
        <v>5173</v>
      </c>
      <c r="H2961" s="2">
        <f t="shared" si="1105"/>
        <v>0.26911871813546978</v>
      </c>
      <c r="I2961" s="2"/>
      <c r="J2961" s="2">
        <f t="shared" si="1107"/>
        <v>0.35979606700655498</v>
      </c>
      <c r="K2961" s="2">
        <f t="shared" si="1108"/>
        <v>0.62891478514202481</v>
      </c>
      <c r="L2961" s="2">
        <f t="shared" si="1109"/>
        <v>3.6416605972323379E-3</v>
      </c>
      <c r="M2961" s="2">
        <f t="shared" si="1110"/>
        <v>7.6474872541878736E-3</v>
      </c>
      <c r="N2961" s="66">
        <v>6916</v>
      </c>
      <c r="O2961" s="66">
        <v>12089</v>
      </c>
      <c r="P2961" s="66">
        <v>70</v>
      </c>
      <c r="Q2961" s="66">
        <v>74</v>
      </c>
      <c r="R2961" s="66">
        <v>7</v>
      </c>
      <c r="S2961" s="66">
        <v>39</v>
      </c>
      <c r="W2961" s="66">
        <v>27</v>
      </c>
      <c r="AN2961" s="7">
        <f>IF(Q2961&gt;0,RANK(Q2961,(N2961:P2961,Q2961:AE2961)),0)</f>
        <v>3</v>
      </c>
      <c r="AO2961" s="7">
        <f>IF(R2961&gt;0,RANK(R2961,(N2961:P2961,Q2961:AE2961)),0)</f>
        <v>7</v>
      </c>
      <c r="AP2961" s="7">
        <f>IF(T2961&gt;0,RANK(T2961,(N2961:P2961,Q2961:AE2961)),0)</f>
        <v>0</v>
      </c>
      <c r="AQ2961" s="7">
        <f>IF(S2961&gt;0,RANK(S2961,(N2961:P2961,Q2961:AE2961)),0)</f>
        <v>5</v>
      </c>
      <c r="AR2961" s="2">
        <f t="shared" si="1111"/>
        <v>3.8497554885027572E-3</v>
      </c>
      <c r="AS2961" s="2">
        <f t="shared" si="1112"/>
        <v>3.6416605972323381E-4</v>
      </c>
      <c r="AT2961" s="2">
        <f t="shared" si="1113"/>
        <v>0</v>
      </c>
      <c r="AU2961" s="2">
        <f t="shared" si="1114"/>
        <v>2.0289251898865882E-3</v>
      </c>
      <c r="AW2961" t="s">
        <v>99</v>
      </c>
      <c r="AX2961" t="s">
        <v>2683</v>
      </c>
      <c r="AY2961">
        <v>1</v>
      </c>
      <c r="BA2961" s="119">
        <v>51</v>
      </c>
      <c r="BB2961" s="121">
        <v>73</v>
      </c>
      <c r="BC2961" s="125">
        <f t="shared" si="1092"/>
        <v>51073</v>
      </c>
      <c r="BE2961" s="7" t="s">
        <v>228</v>
      </c>
    </row>
    <row r="2962" spans="1:57" hidden="1" outlineLevel="1">
      <c r="A2962" t="s">
        <v>1892</v>
      </c>
      <c r="B2962" t="s">
        <v>2683</v>
      </c>
      <c r="C2962" s="1">
        <f t="shared" si="1106"/>
        <v>12562</v>
      </c>
      <c r="D2962" s="7">
        <f>IF(N2962&gt;0, RANK(N2962,(N2962:P2962,Q2962:AE2962)),0)</f>
        <v>2</v>
      </c>
      <c r="E2962" s="7">
        <f>IF(O2962&gt;0,RANK(O2962,(N2962:P2962,Q2962:AE2962)),0)</f>
        <v>1</v>
      </c>
      <c r="F2962" s="7">
        <f>IF(P2962&gt;0,RANK(P2962,(N2962:P2962,Q2962:AE2962)),0)</f>
        <v>4</v>
      </c>
      <c r="G2962" s="1">
        <f t="shared" si="1104"/>
        <v>2830</v>
      </c>
      <c r="H2962" s="2">
        <f t="shared" si="1105"/>
        <v>0.22528259831237063</v>
      </c>
      <c r="I2962" s="2"/>
      <c r="J2962" s="2">
        <f t="shared" si="1107"/>
        <v>0.38313962744785862</v>
      </c>
      <c r="K2962" s="2">
        <f t="shared" si="1108"/>
        <v>0.60842222576022931</v>
      </c>
      <c r="L2962" s="2">
        <f t="shared" si="1109"/>
        <v>2.2289444355994268E-3</v>
      </c>
      <c r="M2962" s="2">
        <f t="shared" si="1110"/>
        <v>6.2092023563125893E-3</v>
      </c>
      <c r="N2962" s="66">
        <v>4813</v>
      </c>
      <c r="O2962" s="66">
        <v>7643</v>
      </c>
      <c r="P2962" s="66">
        <v>28</v>
      </c>
      <c r="Q2962" s="66">
        <v>32</v>
      </c>
      <c r="R2962" s="66">
        <v>11</v>
      </c>
      <c r="S2962" s="66">
        <v>22</v>
      </c>
      <c r="W2962" s="66">
        <v>13</v>
      </c>
      <c r="AN2962" s="7">
        <f>IF(Q2962&gt;0,RANK(Q2962,(N2962:P2962,Q2962:AE2962)),0)</f>
        <v>3</v>
      </c>
      <c r="AO2962" s="7">
        <f>IF(R2962&gt;0,RANK(R2962,(N2962:P2962,Q2962:AE2962)),0)</f>
        <v>7</v>
      </c>
      <c r="AP2962" s="7">
        <f>IF(T2962&gt;0,RANK(T2962,(N2962:P2962,Q2962:AE2962)),0)</f>
        <v>0</v>
      </c>
      <c r="AQ2962" s="7">
        <f>IF(S2962&gt;0,RANK(S2962,(N2962:P2962,Q2962:AE2962)),0)</f>
        <v>5</v>
      </c>
      <c r="AR2962" s="2">
        <f t="shared" si="1111"/>
        <v>2.5473650692564879E-3</v>
      </c>
      <c r="AS2962" s="2">
        <f t="shared" si="1112"/>
        <v>8.7565674255691769E-4</v>
      </c>
      <c r="AT2962" s="2">
        <f t="shared" si="1113"/>
        <v>0</v>
      </c>
      <c r="AU2962" s="2">
        <f t="shared" si="1114"/>
        <v>1.7513134851138354E-3</v>
      </c>
      <c r="AW2962" t="s">
        <v>1892</v>
      </c>
      <c r="AX2962" t="s">
        <v>2683</v>
      </c>
      <c r="AY2962">
        <v>7</v>
      </c>
      <c r="BA2962" s="119">
        <v>51</v>
      </c>
      <c r="BB2962" s="121">
        <v>75</v>
      </c>
      <c r="BC2962" s="125">
        <f t="shared" si="1092"/>
        <v>51075</v>
      </c>
      <c r="BE2962" s="7" t="s">
        <v>228</v>
      </c>
    </row>
    <row r="2963" spans="1:57" hidden="1" outlineLevel="1">
      <c r="A2963" t="s">
        <v>2702</v>
      </c>
      <c r="B2963" t="s">
        <v>2683</v>
      </c>
      <c r="C2963" s="1">
        <f t="shared" si="1106"/>
        <v>7220</v>
      </c>
      <c r="D2963" s="7">
        <f>IF(N2963&gt;0, RANK(N2963,(N2963:P2963,Q2963:AE2963)),0)</f>
        <v>2</v>
      </c>
      <c r="E2963" s="7">
        <f>IF(O2963&gt;0,RANK(O2963,(N2963:P2963,Q2963:AE2963)),0)</f>
        <v>1</v>
      </c>
      <c r="F2963" s="7">
        <f>IF(P2963&gt;0,RANK(P2963,(N2963:P2963,Q2963:AE2963)),0)</f>
        <v>3</v>
      </c>
      <c r="G2963" s="1">
        <f t="shared" si="1104"/>
        <v>2060</v>
      </c>
      <c r="H2963" s="2">
        <f t="shared" si="1105"/>
        <v>0.2853185595567867</v>
      </c>
      <c r="I2963" s="2"/>
      <c r="J2963" s="2">
        <f t="shared" si="1107"/>
        <v>0.34349030470914127</v>
      </c>
      <c r="K2963" s="2">
        <f t="shared" si="1108"/>
        <v>0.62880886426592797</v>
      </c>
      <c r="L2963" s="2">
        <f t="shared" si="1109"/>
        <v>1.3019390581717451E-2</v>
      </c>
      <c r="M2963" s="2">
        <f t="shared" si="1110"/>
        <v>1.4681440443213255E-2</v>
      </c>
      <c r="N2963" s="66">
        <v>2480</v>
      </c>
      <c r="O2963" s="66">
        <v>4540</v>
      </c>
      <c r="P2963" s="66">
        <v>94</v>
      </c>
      <c r="Q2963" s="66">
        <v>25</v>
      </c>
      <c r="R2963" s="66">
        <v>25</v>
      </c>
      <c r="S2963" s="66">
        <v>33</v>
      </c>
      <c r="W2963" s="66">
        <v>23</v>
      </c>
      <c r="AN2963" s="7">
        <f>IF(Q2963&gt;0,RANK(Q2963,(N2963:P2963,Q2963:AE2963)),0)</f>
        <v>5</v>
      </c>
      <c r="AO2963" s="7">
        <f>IF(R2963&gt;0,RANK(R2963,(N2963:P2963,Q2963:AE2963)),0)</f>
        <v>5</v>
      </c>
      <c r="AP2963" s="7">
        <f>IF(T2963&gt;0,RANK(T2963,(N2963:P2963,Q2963:AE2963)),0)</f>
        <v>0</v>
      </c>
      <c r="AQ2963" s="7">
        <f>IF(S2963&gt;0,RANK(S2963,(N2963:P2963,Q2963:AE2963)),0)</f>
        <v>4</v>
      </c>
      <c r="AR2963" s="2">
        <f t="shared" si="1111"/>
        <v>3.4626038781163434E-3</v>
      </c>
      <c r="AS2963" s="2">
        <f t="shared" si="1112"/>
        <v>3.4626038781163434E-3</v>
      </c>
      <c r="AT2963" s="2">
        <f t="shared" si="1113"/>
        <v>0</v>
      </c>
      <c r="AU2963" s="2">
        <f t="shared" si="1114"/>
        <v>4.5706371191135738E-3</v>
      </c>
      <c r="AW2963" t="s">
        <v>2702</v>
      </c>
      <c r="AX2963" t="s">
        <v>2683</v>
      </c>
      <c r="AY2963">
        <v>9</v>
      </c>
      <c r="BA2963" s="119">
        <v>51</v>
      </c>
      <c r="BB2963" s="121">
        <v>77</v>
      </c>
      <c r="BC2963" s="125">
        <f t="shared" si="1092"/>
        <v>51077</v>
      </c>
      <c r="BE2963" s="7" t="s">
        <v>228</v>
      </c>
    </row>
    <row r="2964" spans="1:57" hidden="1" outlineLevel="1">
      <c r="A2964" t="s">
        <v>620</v>
      </c>
      <c r="B2964" t="s">
        <v>2683</v>
      </c>
      <c r="C2964" s="1">
        <f t="shared" si="1106"/>
        <v>8260</v>
      </c>
      <c r="D2964" s="7">
        <f>IF(N2964&gt;0, RANK(N2964,(N2964:P2964,Q2964:AE2964)),0)</f>
        <v>2</v>
      </c>
      <c r="E2964" s="7">
        <f>IF(O2964&gt;0,RANK(O2964,(N2964:P2964,Q2964:AE2964)),0)</f>
        <v>1</v>
      </c>
      <c r="F2964" s="7">
        <f>IF(P2964&gt;0,RANK(P2964,(N2964:P2964,Q2964:AE2964)),0)</f>
        <v>3</v>
      </c>
      <c r="G2964" s="1">
        <f t="shared" si="1104"/>
        <v>1806</v>
      </c>
      <c r="H2964" s="2">
        <f t="shared" si="1105"/>
        <v>0.21864406779661016</v>
      </c>
      <c r="I2964" s="2"/>
      <c r="J2964" s="2">
        <f t="shared" si="1107"/>
        <v>0.38426150121065378</v>
      </c>
      <c r="K2964" s="2">
        <f t="shared" si="1108"/>
        <v>0.60290556900726389</v>
      </c>
      <c r="L2964" s="2">
        <f t="shared" si="1109"/>
        <v>4.9636803874092009E-3</v>
      </c>
      <c r="M2964" s="2">
        <f t="shared" si="1110"/>
        <v>7.8692493946730807E-3</v>
      </c>
      <c r="N2964" s="66">
        <v>3174</v>
      </c>
      <c r="O2964" s="66">
        <v>4980</v>
      </c>
      <c r="P2964" s="66">
        <v>41</v>
      </c>
      <c r="Q2964" s="66">
        <v>22</v>
      </c>
      <c r="R2964" s="66">
        <v>5</v>
      </c>
      <c r="S2964" s="66">
        <v>22</v>
      </c>
      <c r="W2964" s="66">
        <v>16</v>
      </c>
      <c r="AN2964" s="7">
        <f>IF(Q2964&gt;0,RANK(Q2964,(N2964:P2964,Q2964:AE2964)),0)</f>
        <v>4</v>
      </c>
      <c r="AO2964" s="7">
        <f>IF(R2964&gt;0,RANK(R2964,(N2964:P2964,Q2964:AE2964)),0)</f>
        <v>7</v>
      </c>
      <c r="AP2964" s="7">
        <f>IF(T2964&gt;0,RANK(T2964,(N2964:P2964,Q2964:AE2964)),0)</f>
        <v>0</v>
      </c>
      <c r="AQ2964" s="7">
        <f>IF(S2964&gt;0,RANK(S2964,(N2964:P2964,Q2964:AE2964)),0)</f>
        <v>4</v>
      </c>
      <c r="AR2964" s="2">
        <f t="shared" si="1111"/>
        <v>2.6634382566585956E-3</v>
      </c>
      <c r="AS2964" s="2">
        <f t="shared" si="1112"/>
        <v>6.0532687651331722E-4</v>
      </c>
      <c r="AT2964" s="2">
        <f t="shared" si="1113"/>
        <v>0</v>
      </c>
      <c r="AU2964" s="2">
        <f t="shared" si="1114"/>
        <v>2.6634382566585956E-3</v>
      </c>
      <c r="AW2964" t="s">
        <v>620</v>
      </c>
      <c r="AX2964" t="s">
        <v>2683</v>
      </c>
      <c r="AY2964">
        <v>5</v>
      </c>
      <c r="BA2964" s="119">
        <v>51</v>
      </c>
      <c r="BB2964" s="121">
        <v>79</v>
      </c>
      <c r="BC2964" s="125">
        <f t="shared" si="1092"/>
        <v>51079</v>
      </c>
      <c r="BE2964" s="7" t="s">
        <v>228</v>
      </c>
    </row>
    <row r="2965" spans="1:57" hidden="1" outlineLevel="1">
      <c r="A2965" t="s">
        <v>1441</v>
      </c>
      <c r="B2965" t="s">
        <v>2683</v>
      </c>
      <c r="C2965" s="1">
        <f t="shared" si="1106"/>
        <v>4887</v>
      </c>
      <c r="D2965" s="7">
        <f>IF(N2965&gt;0, RANK(N2965,(N2965:P2965,Q2965:AE2965)),0)</f>
        <v>1</v>
      </c>
      <c r="E2965" s="7">
        <f>IF(O2965&gt;0,RANK(O2965,(N2965:P2965,Q2965:AE2965)),0)</f>
        <v>2</v>
      </c>
      <c r="F2965" s="7">
        <f>IF(P2965&gt;0,RANK(P2965,(N2965:P2965,Q2965:AE2965)),0)</f>
        <v>4</v>
      </c>
      <c r="G2965" s="1">
        <f t="shared" si="1104"/>
        <v>1393</v>
      </c>
      <c r="H2965" s="2">
        <f t="shared" si="1105"/>
        <v>0.28504194802537342</v>
      </c>
      <c r="I2965" s="2"/>
      <c r="J2965" s="2">
        <f t="shared" si="1107"/>
        <v>0.63883773276038469</v>
      </c>
      <c r="K2965" s="2">
        <f t="shared" si="1108"/>
        <v>0.35379578473501128</v>
      </c>
      <c r="L2965" s="2">
        <f t="shared" si="1109"/>
        <v>2.2508696541845715E-3</v>
      </c>
      <c r="M2965" s="2">
        <f t="shared" si="1110"/>
        <v>5.1156128504194608E-3</v>
      </c>
      <c r="N2965" s="66">
        <v>3122</v>
      </c>
      <c r="O2965" s="66">
        <v>1729</v>
      </c>
      <c r="P2965" s="66">
        <v>11</v>
      </c>
      <c r="Q2965" s="66">
        <v>9</v>
      </c>
      <c r="R2965" s="66">
        <v>0</v>
      </c>
      <c r="S2965" s="66">
        <v>14</v>
      </c>
      <c r="W2965" s="66">
        <v>2</v>
      </c>
      <c r="AN2965" s="7">
        <f>IF(Q2965&gt;0,RANK(Q2965,(N2965:P2965,Q2965:AE2965)),0)</f>
        <v>5</v>
      </c>
      <c r="AO2965" s="7">
        <f>IF(R2965&gt;0,RANK(R2965,(N2965:P2965,Q2965:AE2965)),0)</f>
        <v>0</v>
      </c>
      <c r="AP2965" s="7">
        <f>IF(T2965&gt;0,RANK(T2965,(N2965:P2965,Q2965:AE2965)),0)</f>
        <v>0</v>
      </c>
      <c r="AQ2965" s="7">
        <f>IF(S2965&gt;0,RANK(S2965,(N2965:P2965,Q2965:AE2965)),0)</f>
        <v>3</v>
      </c>
      <c r="AR2965" s="2">
        <f t="shared" si="1111"/>
        <v>1.841620626151013E-3</v>
      </c>
      <c r="AS2965" s="2">
        <f t="shared" si="1112"/>
        <v>0</v>
      </c>
      <c r="AT2965" s="2">
        <f t="shared" si="1113"/>
        <v>0</v>
      </c>
      <c r="AU2965" s="2">
        <f t="shared" si="1114"/>
        <v>2.8647431962349089E-3</v>
      </c>
      <c r="AW2965" t="s">
        <v>1441</v>
      </c>
      <c r="AX2965" t="s">
        <v>2683</v>
      </c>
      <c r="AY2965">
        <v>4</v>
      </c>
      <c r="BA2965" s="119">
        <v>51</v>
      </c>
      <c r="BB2965" s="121">
        <v>81</v>
      </c>
      <c r="BC2965" s="125">
        <f t="shared" si="1092"/>
        <v>51081</v>
      </c>
      <c r="BE2965" s="7" t="s">
        <v>228</v>
      </c>
    </row>
    <row r="2966" spans="1:57" hidden="1" outlineLevel="1">
      <c r="A2966" t="s">
        <v>1942</v>
      </c>
      <c r="B2966" t="s">
        <v>2683</v>
      </c>
      <c r="C2966" s="1">
        <f t="shared" si="1106"/>
        <v>16850</v>
      </c>
      <c r="D2966" s="7">
        <f>IF(N2966&gt;0, RANK(N2966,(N2966:P2966,Q2966:AE2966)),0)</f>
        <v>2</v>
      </c>
      <c r="E2966" s="7">
        <f>IF(O2966&gt;0,RANK(O2966,(N2966:P2966,Q2966:AE2966)),0)</f>
        <v>1</v>
      </c>
      <c r="F2966" s="7">
        <f>IF(P2966&gt;0,RANK(P2966,(N2966:P2966,Q2966:AE2966)),0)</f>
        <v>5</v>
      </c>
      <c r="G2966" s="1">
        <f t="shared" si="1104"/>
        <v>474</v>
      </c>
      <c r="H2966" s="2">
        <f t="shared" si="1105"/>
        <v>2.8130563798219585E-2</v>
      </c>
      <c r="I2966" s="2"/>
      <c r="J2966" s="2">
        <f t="shared" si="1107"/>
        <v>0.48225519287833829</v>
      </c>
      <c r="K2966" s="2">
        <f t="shared" si="1108"/>
        <v>0.51038575667655783</v>
      </c>
      <c r="L2966" s="2">
        <f t="shared" si="1109"/>
        <v>1.8991097922848666E-3</v>
      </c>
      <c r="M2966" s="2">
        <f t="shared" si="1110"/>
        <v>5.4599406528190097E-3</v>
      </c>
      <c r="N2966" s="66">
        <v>8126</v>
      </c>
      <c r="O2966" s="66">
        <v>8600</v>
      </c>
      <c r="P2966" s="66">
        <v>32</v>
      </c>
      <c r="Q2966" s="66">
        <v>35</v>
      </c>
      <c r="R2966" s="66">
        <v>12</v>
      </c>
      <c r="S2966" s="66">
        <v>33</v>
      </c>
      <c r="W2966" s="66">
        <v>12</v>
      </c>
      <c r="AN2966" s="7">
        <f>IF(Q2966&gt;0,RANK(Q2966,(N2966:P2966,Q2966:AE2966)),0)</f>
        <v>3</v>
      </c>
      <c r="AO2966" s="7">
        <f>IF(R2966&gt;0,RANK(R2966,(N2966:P2966,Q2966:AE2966)),0)</f>
        <v>6</v>
      </c>
      <c r="AP2966" s="7">
        <f>IF(T2966&gt;0,RANK(T2966,(N2966:P2966,Q2966:AE2966)),0)</f>
        <v>0</v>
      </c>
      <c r="AQ2966" s="7">
        <f>IF(S2966&gt;0,RANK(S2966,(N2966:P2966,Q2966:AE2966)),0)</f>
        <v>4</v>
      </c>
      <c r="AR2966" s="2">
        <f t="shared" si="1111"/>
        <v>2.0771513353115725E-3</v>
      </c>
      <c r="AS2966" s="2">
        <f t="shared" si="1112"/>
        <v>7.1216617210682496E-4</v>
      </c>
      <c r="AT2966" s="2">
        <f t="shared" si="1113"/>
        <v>0</v>
      </c>
      <c r="AU2966" s="2">
        <f t="shared" si="1114"/>
        <v>1.9584569732937684E-3</v>
      </c>
      <c r="AW2966" t="s">
        <v>1942</v>
      </c>
      <c r="AX2966" t="s">
        <v>2683</v>
      </c>
      <c r="AY2966">
        <v>5</v>
      </c>
      <c r="BA2966" s="119">
        <v>51</v>
      </c>
      <c r="BB2966" s="121">
        <v>83</v>
      </c>
      <c r="BC2966" s="125">
        <f t="shared" si="1092"/>
        <v>51083</v>
      </c>
      <c r="BE2966" s="7" t="s">
        <v>228</v>
      </c>
    </row>
    <row r="2967" spans="1:57" hidden="1" outlineLevel="1">
      <c r="A2967" t="s">
        <v>3025</v>
      </c>
      <c r="B2967" t="s">
        <v>2683</v>
      </c>
      <c r="C2967" s="1">
        <f t="shared" si="1106"/>
        <v>56248</v>
      </c>
      <c r="D2967" s="7">
        <f>IF(N2967&gt;0, RANK(N2967,(N2967:P2967,Q2967:AE2967)),0)</f>
        <v>2</v>
      </c>
      <c r="E2967" s="7">
        <f>IF(O2967&gt;0,RANK(O2967,(N2967:P2967,Q2967:AE2967)),0)</f>
        <v>1</v>
      </c>
      <c r="F2967" s="7">
        <f>IF(P2967&gt;0,RANK(P2967,(N2967:P2967,Q2967:AE2967)),0)</f>
        <v>4</v>
      </c>
      <c r="G2967" s="1">
        <f t="shared" si="1104"/>
        <v>18897</v>
      </c>
      <c r="H2967" s="2">
        <f t="shared" si="1105"/>
        <v>0.33595861186175507</v>
      </c>
      <c r="I2967" s="2"/>
      <c r="J2967" s="2">
        <f t="shared" si="1107"/>
        <v>0.32795832740719671</v>
      </c>
      <c r="K2967" s="2">
        <f t="shared" si="1108"/>
        <v>0.66391693926895179</v>
      </c>
      <c r="L2967" s="2">
        <f t="shared" si="1109"/>
        <v>2.4356421561655527E-3</v>
      </c>
      <c r="M2967" s="2">
        <f t="shared" si="1110"/>
        <v>5.6890911676859991E-3</v>
      </c>
      <c r="N2967" s="66">
        <v>18447</v>
      </c>
      <c r="O2967" s="66">
        <v>37344</v>
      </c>
      <c r="P2967" s="66">
        <v>137</v>
      </c>
      <c r="Q2967" s="66">
        <v>146</v>
      </c>
      <c r="R2967" s="66">
        <v>16</v>
      </c>
      <c r="S2967" s="66">
        <v>70</v>
      </c>
      <c r="W2967" s="66">
        <v>88</v>
      </c>
      <c r="AN2967" s="7">
        <f>IF(Q2967&gt;0,RANK(Q2967,(N2967:P2967,Q2967:AE2967)),0)</f>
        <v>3</v>
      </c>
      <c r="AO2967" s="7">
        <f>IF(R2967&gt;0,RANK(R2967,(N2967:P2967,Q2967:AE2967)),0)</f>
        <v>7</v>
      </c>
      <c r="AP2967" s="7">
        <f>IF(T2967&gt;0,RANK(T2967,(N2967:P2967,Q2967:AE2967)),0)</f>
        <v>0</v>
      </c>
      <c r="AQ2967" s="7">
        <f>IF(S2967&gt;0,RANK(S2967,(N2967:P2967,Q2967:AE2967)),0)</f>
        <v>6</v>
      </c>
      <c r="AR2967" s="2">
        <f t="shared" si="1111"/>
        <v>2.5956478452567201E-3</v>
      </c>
      <c r="AS2967" s="2">
        <f t="shared" si="1112"/>
        <v>2.8445455838429812E-4</v>
      </c>
      <c r="AT2967" s="2">
        <f t="shared" si="1113"/>
        <v>0</v>
      </c>
      <c r="AU2967" s="2">
        <f t="shared" si="1114"/>
        <v>1.2444886929313043E-3</v>
      </c>
      <c r="AW2967" t="s">
        <v>3025</v>
      </c>
      <c r="AX2967" t="s">
        <v>2683</v>
      </c>
      <c r="AY2967">
        <v>7</v>
      </c>
      <c r="BA2967" s="119">
        <v>51</v>
      </c>
      <c r="BB2967" s="121">
        <v>85</v>
      </c>
      <c r="BC2967" s="125">
        <f t="shared" si="1092"/>
        <v>51085</v>
      </c>
      <c r="BE2967" s="7" t="s">
        <v>228</v>
      </c>
    </row>
    <row r="2968" spans="1:57" hidden="1" outlineLevel="1">
      <c r="A2968" t="s">
        <v>1725</v>
      </c>
      <c r="B2968" t="s">
        <v>2683</v>
      </c>
      <c r="C2968" s="1">
        <f t="shared" si="1106"/>
        <v>154966</v>
      </c>
      <c r="D2968" s="7">
        <f>IF(N2968&gt;0, RANK(N2968,(N2968:P2968,Q2968:AE2968)),0)</f>
        <v>1</v>
      </c>
      <c r="E2968" s="7">
        <f>IF(O2968&gt;0,RANK(O2968,(N2968:P2968,Q2968:AE2968)),0)</f>
        <v>2</v>
      </c>
      <c r="F2968" s="7">
        <f>IF(P2968&gt;0,RANK(P2968,(N2968:P2968,Q2968:AE2968)),0)</f>
        <v>4</v>
      </c>
      <c r="G2968" s="1">
        <f t="shared" si="1104"/>
        <v>18942</v>
      </c>
      <c r="H2968" s="2">
        <f t="shared" si="1105"/>
        <v>0.12223326407082843</v>
      </c>
      <c r="I2968" s="2"/>
      <c r="J2968" s="2">
        <f t="shared" si="1107"/>
        <v>0.55704477111108242</v>
      </c>
      <c r="K2968" s="2">
        <f t="shared" si="1108"/>
        <v>0.43481150704025401</v>
      </c>
      <c r="L2968" s="2">
        <f t="shared" si="1109"/>
        <v>2.3682614250867934E-3</v>
      </c>
      <c r="M2968" s="2">
        <f t="shared" si="1110"/>
        <v>5.7754604235767826E-3</v>
      </c>
      <c r="N2968" s="66">
        <v>86323</v>
      </c>
      <c r="O2968" s="66">
        <v>67381</v>
      </c>
      <c r="P2968" s="66">
        <v>367</v>
      </c>
      <c r="Q2968" s="66">
        <v>427</v>
      </c>
      <c r="R2968" s="66">
        <v>79</v>
      </c>
      <c r="S2968" s="66">
        <v>211</v>
      </c>
      <c r="W2968" s="66">
        <v>178</v>
      </c>
      <c r="AN2968" s="7">
        <f>IF(Q2968&gt;0,RANK(Q2968,(N2968:P2968,Q2968:AE2968)),0)</f>
        <v>3</v>
      </c>
      <c r="AO2968" s="7">
        <f>IF(R2968&gt;0,RANK(R2968,(N2968:P2968,Q2968:AE2968)),0)</f>
        <v>7</v>
      </c>
      <c r="AP2968" s="7">
        <f>IF(T2968&gt;0,RANK(T2968,(N2968:P2968,Q2968:AE2968)),0)</f>
        <v>0</v>
      </c>
      <c r="AQ2968" s="7">
        <f>IF(S2968&gt;0,RANK(S2968,(N2968:P2968,Q2968:AE2968)),0)</f>
        <v>5</v>
      </c>
      <c r="AR2968" s="2">
        <f t="shared" si="1111"/>
        <v>2.755443129460656E-3</v>
      </c>
      <c r="AS2968" s="2">
        <f t="shared" si="1112"/>
        <v>5.0978924409225245E-4</v>
      </c>
      <c r="AT2968" s="2">
        <f t="shared" si="1113"/>
        <v>0</v>
      </c>
      <c r="AU2968" s="2">
        <f t="shared" si="1114"/>
        <v>1.3615889937147504E-3</v>
      </c>
      <c r="AW2968" t="s">
        <v>1725</v>
      </c>
      <c r="AX2968" t="s">
        <v>2683</v>
      </c>
      <c r="AY2968">
        <v>0</v>
      </c>
      <c r="BA2968" s="119">
        <v>51</v>
      </c>
      <c r="BB2968" s="121">
        <v>87</v>
      </c>
      <c r="BC2968" s="125">
        <f t="shared" si="1092"/>
        <v>51087</v>
      </c>
      <c r="BE2968" s="7" t="s">
        <v>228</v>
      </c>
    </row>
    <row r="2969" spans="1:57" hidden="1" outlineLevel="1">
      <c r="A2969" t="s">
        <v>1185</v>
      </c>
      <c r="B2969" t="s">
        <v>2683</v>
      </c>
      <c r="C2969" s="1">
        <f t="shared" si="1106"/>
        <v>25215</v>
      </c>
      <c r="D2969" s="7">
        <f>IF(N2969&gt;0, RANK(N2969,(N2969:P2969,Q2969:AE2969)),0)</f>
        <v>2</v>
      </c>
      <c r="E2969" s="7">
        <f>IF(O2969&gt;0,RANK(O2969,(N2969:P2969,Q2969:AE2969)),0)</f>
        <v>1</v>
      </c>
      <c r="F2969" s="7">
        <f>IF(P2969&gt;0,RANK(P2969,(N2969:P2969,Q2969:AE2969)),0)</f>
        <v>3</v>
      </c>
      <c r="G2969" s="1">
        <f t="shared" si="1104"/>
        <v>2640</v>
      </c>
      <c r="H2969" s="2">
        <f t="shared" si="1105"/>
        <v>0.10469958358120167</v>
      </c>
      <c r="I2969" s="2"/>
      <c r="J2969" s="2">
        <f t="shared" si="1107"/>
        <v>0.44092801903628792</v>
      </c>
      <c r="K2969" s="2">
        <f t="shared" si="1108"/>
        <v>0.54562760261748955</v>
      </c>
      <c r="L2969" s="2">
        <f t="shared" si="1109"/>
        <v>5.0763434463612931E-3</v>
      </c>
      <c r="M2969" s="2">
        <f t="shared" si="1110"/>
        <v>8.368034899861293E-3</v>
      </c>
      <c r="N2969" s="66">
        <v>11118</v>
      </c>
      <c r="O2969" s="66">
        <v>13758</v>
      </c>
      <c r="P2969" s="66">
        <v>128</v>
      </c>
      <c r="Q2969" s="66">
        <v>74</v>
      </c>
      <c r="R2969" s="66">
        <v>27</v>
      </c>
      <c r="S2969" s="66">
        <v>77</v>
      </c>
      <c r="W2969" s="66">
        <v>33</v>
      </c>
      <c r="AN2969" s="7">
        <f>IF(Q2969&gt;0,RANK(Q2969,(N2969:P2969,Q2969:AE2969)),0)</f>
        <v>5</v>
      </c>
      <c r="AO2969" s="7">
        <f>IF(R2969&gt;0,RANK(R2969,(N2969:P2969,Q2969:AE2969)),0)</f>
        <v>7</v>
      </c>
      <c r="AP2969" s="7">
        <f>IF(T2969&gt;0,RANK(T2969,(N2969:P2969,Q2969:AE2969)),0)</f>
        <v>0</v>
      </c>
      <c r="AQ2969" s="7">
        <f>IF(S2969&gt;0,RANK(S2969,(N2969:P2969,Q2969:AE2969)),0)</f>
        <v>4</v>
      </c>
      <c r="AR2969" s="2">
        <f t="shared" si="1111"/>
        <v>2.9347610549276225E-3</v>
      </c>
      <c r="AS2969" s="2">
        <f t="shared" si="1112"/>
        <v>1.0707911957168353E-3</v>
      </c>
      <c r="AT2969" s="2">
        <f t="shared" si="1113"/>
        <v>0</v>
      </c>
      <c r="AU2969" s="2">
        <f t="shared" si="1114"/>
        <v>3.0537378544517151E-3</v>
      </c>
      <c r="AW2969" t="s">
        <v>1185</v>
      </c>
      <c r="AX2969" t="s">
        <v>2683</v>
      </c>
      <c r="AY2969">
        <v>0</v>
      </c>
      <c r="BA2969" s="119">
        <v>51</v>
      </c>
      <c r="BB2969" s="121">
        <v>89</v>
      </c>
      <c r="BC2969" s="125">
        <f t="shared" si="1092"/>
        <v>51089</v>
      </c>
      <c r="BE2969" s="7" t="s">
        <v>228</v>
      </c>
    </row>
    <row r="2970" spans="1:57" hidden="1" outlineLevel="1">
      <c r="A2970" t="s">
        <v>2118</v>
      </c>
      <c r="B2970" t="s">
        <v>2683</v>
      </c>
      <c r="C2970" s="1">
        <f t="shared" si="1106"/>
        <v>1554</v>
      </c>
      <c r="D2970" s="7">
        <f>IF(N2970&gt;0, RANK(N2970,(N2970:P2970,Q2970:AE2970)),0)</f>
        <v>2</v>
      </c>
      <c r="E2970" s="7">
        <f>IF(O2970&gt;0,RANK(O2970,(N2970:P2970,Q2970:AE2970)),0)</f>
        <v>1</v>
      </c>
      <c r="F2970" s="7">
        <f>IF(P2970&gt;0,RANK(P2970,(N2970:P2970,Q2970:AE2970)),0)</f>
        <v>4</v>
      </c>
      <c r="G2970" s="1">
        <f t="shared" si="1104"/>
        <v>340</v>
      </c>
      <c r="H2970" s="2">
        <f t="shared" si="1105"/>
        <v>0.21879021879021879</v>
      </c>
      <c r="I2970" s="2"/>
      <c r="J2970" s="2">
        <f t="shared" si="1107"/>
        <v>0.37966537966537967</v>
      </c>
      <c r="K2970" s="2">
        <f t="shared" si="1108"/>
        <v>0.59845559845559848</v>
      </c>
      <c r="L2970" s="2">
        <f t="shared" si="1109"/>
        <v>6.4350064350064346E-3</v>
      </c>
      <c r="M2970" s="2">
        <f t="shared" si="1110"/>
        <v>1.5444015444015365E-2</v>
      </c>
      <c r="N2970" s="66">
        <v>590</v>
      </c>
      <c r="O2970" s="66">
        <v>930</v>
      </c>
      <c r="P2970" s="66">
        <v>10</v>
      </c>
      <c r="Q2970" s="66">
        <v>7</v>
      </c>
      <c r="R2970" s="66">
        <v>0</v>
      </c>
      <c r="S2970" s="66">
        <v>16</v>
      </c>
      <c r="W2970" s="66">
        <v>1</v>
      </c>
      <c r="AN2970" s="7">
        <f>IF(Q2970&gt;0,RANK(Q2970,(N2970:P2970,Q2970:AE2970)),0)</f>
        <v>5</v>
      </c>
      <c r="AO2970" s="7">
        <f>IF(R2970&gt;0,RANK(R2970,(N2970:P2970,Q2970:AE2970)),0)</f>
        <v>0</v>
      </c>
      <c r="AP2970" s="7">
        <f>IF(T2970&gt;0,RANK(T2970,(N2970:P2970,Q2970:AE2970)),0)</f>
        <v>0</v>
      </c>
      <c r="AQ2970" s="7">
        <f>IF(S2970&gt;0,RANK(S2970,(N2970:P2970,Q2970:AE2970)),0)</f>
        <v>3</v>
      </c>
      <c r="AR2970" s="2">
        <f t="shared" si="1111"/>
        <v>4.5045045045045045E-3</v>
      </c>
      <c r="AS2970" s="2">
        <f t="shared" si="1112"/>
        <v>0</v>
      </c>
      <c r="AT2970" s="2">
        <f t="shared" si="1113"/>
        <v>0</v>
      </c>
      <c r="AU2970" s="2">
        <f t="shared" si="1114"/>
        <v>1.0296010296010296E-2</v>
      </c>
      <c r="AW2970" t="s">
        <v>2118</v>
      </c>
      <c r="AX2970" t="s">
        <v>2683</v>
      </c>
      <c r="AY2970">
        <v>6</v>
      </c>
      <c r="BA2970" s="119">
        <v>51</v>
      </c>
      <c r="BB2970" s="121">
        <v>91</v>
      </c>
      <c r="BC2970" s="125">
        <f t="shared" si="1092"/>
        <v>51091</v>
      </c>
      <c r="BE2970" s="7" t="s">
        <v>228</v>
      </c>
    </row>
    <row r="2971" spans="1:57" hidden="1" outlineLevel="1">
      <c r="A2971" t="s">
        <v>3341</v>
      </c>
      <c r="B2971" t="s">
        <v>2683</v>
      </c>
      <c r="C2971" s="1">
        <f t="shared" si="1106"/>
        <v>19997</v>
      </c>
      <c r="D2971" s="7">
        <f>IF(N2971&gt;0, RANK(N2971,(N2971:P2971,Q2971:AE2971)),0)</f>
        <v>2</v>
      </c>
      <c r="E2971" s="7">
        <f>IF(O2971&gt;0,RANK(O2971,(N2971:P2971,Q2971:AE2971)),0)</f>
        <v>1</v>
      </c>
      <c r="F2971" s="7">
        <f>IF(P2971&gt;0,RANK(P2971,(N2971:P2971,Q2971:AE2971)),0)</f>
        <v>4</v>
      </c>
      <c r="G2971" s="1">
        <f t="shared" si="1104"/>
        <v>2685</v>
      </c>
      <c r="H2971" s="2">
        <f t="shared" si="1105"/>
        <v>0.13427014052107816</v>
      </c>
      <c r="I2971" s="2"/>
      <c r="J2971" s="2">
        <f t="shared" si="1107"/>
        <v>0.42871430714607189</v>
      </c>
      <c r="K2971" s="2">
        <f t="shared" si="1108"/>
        <v>0.56298444766715006</v>
      </c>
      <c r="L2971" s="2">
        <f t="shared" si="1109"/>
        <v>2.4003600540081012E-3</v>
      </c>
      <c r="M2971" s="2">
        <f t="shared" si="1110"/>
        <v>5.9008851327698938E-3</v>
      </c>
      <c r="N2971" s="66">
        <v>8573</v>
      </c>
      <c r="O2971" s="66">
        <v>11258</v>
      </c>
      <c r="P2971" s="66">
        <v>48</v>
      </c>
      <c r="Q2971" s="66">
        <v>50</v>
      </c>
      <c r="R2971" s="66">
        <v>2</v>
      </c>
      <c r="S2971" s="66">
        <v>40</v>
      </c>
      <c r="W2971" s="66">
        <v>26</v>
      </c>
      <c r="AN2971" s="7">
        <f>IF(Q2971&gt;0,RANK(Q2971,(N2971:P2971,Q2971:AE2971)),0)</f>
        <v>3</v>
      </c>
      <c r="AO2971" s="7">
        <f>IF(R2971&gt;0,RANK(R2971,(N2971:P2971,Q2971:AE2971)),0)</f>
        <v>7</v>
      </c>
      <c r="AP2971" s="7">
        <f>IF(T2971&gt;0,RANK(T2971,(N2971:P2971,Q2971:AE2971)),0)</f>
        <v>0</v>
      </c>
      <c r="AQ2971" s="7">
        <f>IF(S2971&gt;0,RANK(S2971,(N2971:P2971,Q2971:AE2971)),0)</f>
        <v>5</v>
      </c>
      <c r="AR2971" s="2">
        <f t="shared" si="1111"/>
        <v>2.5003750562584389E-3</v>
      </c>
      <c r="AS2971" s="2">
        <f t="shared" si="1112"/>
        <v>1.0001500225033755E-4</v>
      </c>
      <c r="AT2971" s="2">
        <f t="shared" si="1113"/>
        <v>0</v>
      </c>
      <c r="AU2971" s="2">
        <f t="shared" si="1114"/>
        <v>2.0003000450067509E-3</v>
      </c>
      <c r="AW2971" t="s">
        <v>3341</v>
      </c>
      <c r="AX2971" t="s">
        <v>2683</v>
      </c>
      <c r="AY2971">
        <v>4</v>
      </c>
      <c r="BA2971" s="119">
        <v>51</v>
      </c>
      <c r="BB2971" s="121">
        <v>93</v>
      </c>
      <c r="BC2971" s="125">
        <f t="shared" si="1092"/>
        <v>51093</v>
      </c>
      <c r="BE2971" s="7" t="s">
        <v>228</v>
      </c>
    </row>
    <row r="2972" spans="1:57" hidden="1" outlineLevel="1">
      <c r="A2972" t="s">
        <v>3342</v>
      </c>
      <c r="B2972" t="s">
        <v>2683</v>
      </c>
      <c r="C2972" s="1">
        <f t="shared" si="1106"/>
        <v>38603</v>
      </c>
      <c r="D2972" s="7">
        <f>IF(N2972&gt;0, RANK(N2972,(N2972:P2972,Q2972:AE2972)),0)</f>
        <v>2</v>
      </c>
      <c r="E2972" s="7">
        <f>IF(O2972&gt;0,RANK(O2972,(N2972:P2972,Q2972:AE2972)),0)</f>
        <v>1</v>
      </c>
      <c r="F2972" s="7">
        <f>IF(P2972&gt;0,RANK(P2972,(N2972:P2972,Q2972:AE2972)),0)</f>
        <v>4</v>
      </c>
      <c r="G2972" s="1">
        <f t="shared" si="1104"/>
        <v>3560</v>
      </c>
      <c r="H2972" s="2">
        <f t="shared" si="1105"/>
        <v>9.2220811854000981E-2</v>
      </c>
      <c r="I2972" s="2"/>
      <c r="J2972" s="2">
        <f t="shared" si="1107"/>
        <v>0.44949874362096209</v>
      </c>
      <c r="K2972" s="2">
        <f t="shared" si="1108"/>
        <v>0.54171955547496309</v>
      </c>
      <c r="L2972" s="2">
        <f t="shared" si="1109"/>
        <v>2.383234463642722E-3</v>
      </c>
      <c r="M2972" s="2">
        <f t="shared" si="1110"/>
        <v>6.3984664404320964E-3</v>
      </c>
      <c r="N2972" s="66">
        <v>17352</v>
      </c>
      <c r="O2972" s="66">
        <v>20912</v>
      </c>
      <c r="P2972" s="66">
        <v>92</v>
      </c>
      <c r="Q2972" s="66">
        <v>123</v>
      </c>
      <c r="R2972" s="66">
        <v>18</v>
      </c>
      <c r="S2972" s="66">
        <v>51</v>
      </c>
      <c r="W2972" s="66">
        <v>55</v>
      </c>
      <c r="AN2972" s="7">
        <f>IF(Q2972&gt;0,RANK(Q2972,(N2972:P2972,Q2972:AE2972)),0)</f>
        <v>3</v>
      </c>
      <c r="AO2972" s="7">
        <f>IF(R2972&gt;0,RANK(R2972,(N2972:P2972,Q2972:AE2972)),0)</f>
        <v>7</v>
      </c>
      <c r="AP2972" s="7">
        <f>IF(T2972&gt;0,RANK(T2972,(N2972:P2972,Q2972:AE2972)),0)</f>
        <v>0</v>
      </c>
      <c r="AQ2972" s="7">
        <f>IF(S2972&gt;0,RANK(S2972,(N2972:P2972,Q2972:AE2972)),0)</f>
        <v>6</v>
      </c>
      <c r="AR2972" s="2">
        <f t="shared" si="1111"/>
        <v>3.186280859000596E-3</v>
      </c>
      <c r="AS2972" s="2">
        <f t="shared" si="1112"/>
        <v>4.6628500375618475E-4</v>
      </c>
      <c r="AT2972" s="2">
        <f t="shared" si="1113"/>
        <v>0</v>
      </c>
      <c r="AU2972" s="2">
        <f t="shared" si="1114"/>
        <v>1.3211408439758568E-3</v>
      </c>
      <c r="AW2972" t="s">
        <v>3342</v>
      </c>
      <c r="AX2972" t="s">
        <v>2683</v>
      </c>
      <c r="AY2972">
        <v>0</v>
      </c>
      <c r="BA2972" s="119">
        <v>51</v>
      </c>
      <c r="BB2972" s="121">
        <v>95</v>
      </c>
      <c r="BC2972" s="125">
        <f t="shared" si="1092"/>
        <v>51095</v>
      </c>
      <c r="BE2972" s="7" t="s">
        <v>228</v>
      </c>
    </row>
    <row r="2973" spans="1:57" hidden="1" outlineLevel="1">
      <c r="A2973" t="s">
        <v>343</v>
      </c>
      <c r="B2973" t="s">
        <v>2683</v>
      </c>
      <c r="C2973" s="1">
        <f t="shared" si="1106"/>
        <v>10474</v>
      </c>
      <c r="D2973" s="7">
        <f>IF(N2973&gt;0, RANK(N2973,(N2973:P2973,Q2973:AE2973)),0)</f>
        <v>2</v>
      </c>
      <c r="E2973" s="7">
        <f>IF(O2973&gt;0,RANK(O2973,(N2973:P2973,Q2973:AE2973)),0)</f>
        <v>1</v>
      </c>
      <c r="F2973" s="7">
        <f>IF(P2973&gt;0,RANK(P2973,(N2973:P2973,Q2973:AE2973)),0)</f>
        <v>4</v>
      </c>
      <c r="G2973" s="1">
        <f t="shared" si="1104"/>
        <v>1415</v>
      </c>
      <c r="H2973" s="2">
        <f t="shared" si="1105"/>
        <v>0.13509642925338936</v>
      </c>
      <c r="I2973" s="2"/>
      <c r="J2973" s="2">
        <f t="shared" si="1107"/>
        <v>0.42705747565400037</v>
      </c>
      <c r="K2973" s="2">
        <f t="shared" si="1108"/>
        <v>0.5621539049073897</v>
      </c>
      <c r="L2973" s="2">
        <f t="shared" si="1109"/>
        <v>2.8642352491884669E-3</v>
      </c>
      <c r="M2973" s="2">
        <f t="shared" si="1110"/>
        <v>7.9243841894214035E-3</v>
      </c>
      <c r="N2973" s="66">
        <v>4473</v>
      </c>
      <c r="O2973" s="66">
        <v>5888</v>
      </c>
      <c r="P2973" s="66">
        <v>30</v>
      </c>
      <c r="Q2973" s="66">
        <v>26</v>
      </c>
      <c r="R2973" s="66">
        <v>6</v>
      </c>
      <c r="S2973" s="66">
        <v>33</v>
      </c>
      <c r="W2973" s="66">
        <v>18</v>
      </c>
      <c r="AN2973" s="7">
        <f>IF(Q2973&gt;0,RANK(Q2973,(N2973:P2973,Q2973:AE2973)),0)</f>
        <v>5</v>
      </c>
      <c r="AO2973" s="7">
        <f>IF(R2973&gt;0,RANK(R2973,(N2973:P2973,Q2973:AE2973)),0)</f>
        <v>7</v>
      </c>
      <c r="AP2973" s="7">
        <f>IF(T2973&gt;0,RANK(T2973,(N2973:P2973,Q2973:AE2973)),0)</f>
        <v>0</v>
      </c>
      <c r="AQ2973" s="7">
        <f>IF(S2973&gt;0,RANK(S2973,(N2973:P2973,Q2973:AE2973)),0)</f>
        <v>3</v>
      </c>
      <c r="AR2973" s="2">
        <f t="shared" si="1111"/>
        <v>2.4823372159633377E-3</v>
      </c>
      <c r="AS2973" s="2">
        <f t="shared" si="1112"/>
        <v>5.7284704983769335E-4</v>
      </c>
      <c r="AT2973" s="2">
        <f t="shared" si="1113"/>
        <v>0</v>
      </c>
      <c r="AU2973" s="2">
        <f t="shared" si="1114"/>
        <v>3.1506587741073132E-3</v>
      </c>
      <c r="AW2973" t="s">
        <v>343</v>
      </c>
      <c r="AX2973" t="s">
        <v>2683</v>
      </c>
      <c r="AY2973">
        <v>1</v>
      </c>
      <c r="BA2973" s="119">
        <v>51</v>
      </c>
      <c r="BB2973" s="121">
        <v>99</v>
      </c>
      <c r="BC2973" s="125">
        <f t="shared" si="1092"/>
        <v>51099</v>
      </c>
      <c r="BE2973" s="7" t="s">
        <v>228</v>
      </c>
    </row>
    <row r="2974" spans="1:57" hidden="1" outlineLevel="1">
      <c r="A2974" t="s">
        <v>3515</v>
      </c>
      <c r="B2974" t="s">
        <v>2683</v>
      </c>
      <c r="C2974" s="1">
        <f t="shared" si="1106"/>
        <v>3705</v>
      </c>
      <c r="D2974" s="7">
        <f>IF(N2974&gt;0, RANK(N2974,(N2974:P2974,Q2974:AE2974)),0)</f>
        <v>1</v>
      </c>
      <c r="E2974" s="7">
        <f>IF(O2974&gt;0,RANK(O2974,(N2974:P2974,Q2974:AE2974)),0)</f>
        <v>2</v>
      </c>
      <c r="F2974" s="7">
        <f>IF(P2974&gt;0,RANK(P2974,(N2974:P2974,Q2974:AE2974)),0)</f>
        <v>3</v>
      </c>
      <c r="G2974" s="1">
        <f t="shared" si="1104"/>
        <v>155</v>
      </c>
      <c r="H2974" s="2">
        <f t="shared" si="1105"/>
        <v>4.1835357624831308E-2</v>
      </c>
      <c r="I2974" s="2"/>
      <c r="J2974" s="2">
        <f t="shared" si="1107"/>
        <v>0.5176788124156545</v>
      </c>
      <c r="K2974" s="2">
        <f t="shared" si="1108"/>
        <v>0.47584345479082324</v>
      </c>
      <c r="L2974" s="2">
        <f t="shared" si="1109"/>
        <v>2.4291497975708503E-3</v>
      </c>
      <c r="M2974" s="2">
        <f t="shared" si="1110"/>
        <v>4.0485829959514118E-3</v>
      </c>
      <c r="N2974" s="66">
        <v>1918</v>
      </c>
      <c r="O2974" s="66">
        <v>1763</v>
      </c>
      <c r="P2974" s="66">
        <v>9</v>
      </c>
      <c r="Q2974" s="66">
        <v>7</v>
      </c>
      <c r="R2974" s="66">
        <v>1</v>
      </c>
      <c r="S2974" s="66">
        <v>3</v>
      </c>
      <c r="W2974" s="66">
        <v>4</v>
      </c>
      <c r="AN2974" s="7">
        <f>IF(Q2974&gt;0,RANK(Q2974,(N2974:P2974,Q2974:AE2974)),0)</f>
        <v>4</v>
      </c>
      <c r="AO2974" s="7">
        <f>IF(R2974&gt;0,RANK(R2974,(N2974:P2974,Q2974:AE2974)),0)</f>
        <v>7</v>
      </c>
      <c r="AP2974" s="7">
        <f>IF(T2974&gt;0,RANK(T2974,(N2974:P2974,Q2974:AE2974)),0)</f>
        <v>0</v>
      </c>
      <c r="AQ2974" s="7">
        <f>IF(S2974&gt;0,RANK(S2974,(N2974:P2974,Q2974:AE2974)),0)</f>
        <v>6</v>
      </c>
      <c r="AR2974" s="2">
        <f t="shared" si="1111"/>
        <v>1.8893387314439945E-3</v>
      </c>
      <c r="AS2974" s="2">
        <f t="shared" si="1112"/>
        <v>2.6990553306342779E-4</v>
      </c>
      <c r="AT2974" s="2">
        <f t="shared" si="1113"/>
        <v>0</v>
      </c>
      <c r="AU2974" s="2">
        <f t="shared" si="1114"/>
        <v>8.0971659919028337E-4</v>
      </c>
      <c r="AW2974" t="s">
        <v>3515</v>
      </c>
      <c r="AX2974" t="s">
        <v>2683</v>
      </c>
      <c r="AY2974">
        <v>1</v>
      </c>
      <c r="BA2974" s="119">
        <v>51</v>
      </c>
      <c r="BB2974" s="121">
        <v>97</v>
      </c>
      <c r="BC2974" s="125">
        <f t="shared" si="1092"/>
        <v>51097</v>
      </c>
      <c r="BE2974" s="7" t="s">
        <v>228</v>
      </c>
    </row>
    <row r="2975" spans="1:57" hidden="1" outlineLevel="1">
      <c r="A2975" t="s">
        <v>2172</v>
      </c>
      <c r="B2975" t="s">
        <v>2683</v>
      </c>
      <c r="C2975" s="1">
        <f t="shared" si="1106"/>
        <v>8388</v>
      </c>
      <c r="D2975" s="7">
        <f>IF(N2975&gt;0, RANK(N2975,(N2975:P2975,Q2975:AE2975)),0)</f>
        <v>2</v>
      </c>
      <c r="E2975" s="7">
        <f>IF(O2975&gt;0,RANK(O2975,(N2975:P2975,Q2975:AE2975)),0)</f>
        <v>1</v>
      </c>
      <c r="F2975" s="7">
        <f>IF(P2975&gt;0,RANK(P2975,(N2975:P2975,Q2975:AE2975)),0)</f>
        <v>3</v>
      </c>
      <c r="G2975" s="1">
        <f t="shared" si="1104"/>
        <v>1622</v>
      </c>
      <c r="H2975" s="2">
        <f t="shared" si="1105"/>
        <v>0.1933714830710539</v>
      </c>
      <c r="I2975" s="2"/>
      <c r="J2975" s="2">
        <f t="shared" si="1107"/>
        <v>0.39866475917978061</v>
      </c>
      <c r="K2975" s="2">
        <f t="shared" si="1108"/>
        <v>0.59203624225083451</v>
      </c>
      <c r="L2975" s="2">
        <f t="shared" si="1109"/>
        <v>2.742012398664759E-3</v>
      </c>
      <c r="M2975" s="2">
        <f t="shared" si="1110"/>
        <v>6.5569861707201159E-3</v>
      </c>
      <c r="N2975" s="66">
        <v>3344</v>
      </c>
      <c r="O2975" s="66">
        <v>4966</v>
      </c>
      <c r="P2975" s="66">
        <v>23</v>
      </c>
      <c r="Q2975" s="66">
        <v>23</v>
      </c>
      <c r="R2975" s="66">
        <v>3</v>
      </c>
      <c r="S2975" s="66">
        <v>12</v>
      </c>
      <c r="W2975" s="66">
        <v>17</v>
      </c>
      <c r="AN2975" s="7">
        <f>IF(Q2975&gt;0,RANK(Q2975,(N2975:P2975,Q2975:AE2975)),0)</f>
        <v>3</v>
      </c>
      <c r="AO2975" s="7">
        <f>IF(R2975&gt;0,RANK(R2975,(N2975:P2975,Q2975:AE2975)),0)</f>
        <v>7</v>
      </c>
      <c r="AP2975" s="7">
        <f>IF(T2975&gt;0,RANK(T2975,(N2975:P2975,Q2975:AE2975)),0)</f>
        <v>0</v>
      </c>
      <c r="AQ2975" s="7">
        <f>IF(S2975&gt;0,RANK(S2975,(N2975:P2975,Q2975:AE2975)),0)</f>
        <v>6</v>
      </c>
      <c r="AR2975" s="2">
        <f t="shared" si="1111"/>
        <v>2.742012398664759E-3</v>
      </c>
      <c r="AS2975" s="2">
        <f t="shared" si="1112"/>
        <v>3.5765379113018598E-4</v>
      </c>
      <c r="AT2975" s="2">
        <f t="shared" si="1113"/>
        <v>0</v>
      </c>
      <c r="AU2975" s="2">
        <f t="shared" si="1114"/>
        <v>1.4306151645207439E-3</v>
      </c>
      <c r="AW2975" t="s">
        <v>2172</v>
      </c>
      <c r="AX2975" t="s">
        <v>2683</v>
      </c>
      <c r="AY2975">
        <v>1</v>
      </c>
      <c r="BA2975" s="119">
        <v>51</v>
      </c>
      <c r="BB2975" s="121">
        <v>101</v>
      </c>
      <c r="BC2975" s="125">
        <f t="shared" si="1092"/>
        <v>51101</v>
      </c>
      <c r="BE2975" s="7" t="s">
        <v>228</v>
      </c>
    </row>
    <row r="2976" spans="1:57" hidden="1" outlineLevel="1">
      <c r="A2976" t="s">
        <v>2242</v>
      </c>
      <c r="B2976" t="s">
        <v>2683</v>
      </c>
      <c r="C2976" s="1">
        <f t="shared" si="1106"/>
        <v>6938</v>
      </c>
      <c r="D2976" s="7">
        <f>IF(N2976&gt;0, RANK(N2976,(N2976:P2976,Q2976:AE2976)),0)</f>
        <v>2</v>
      </c>
      <c r="E2976" s="7">
        <f>IF(O2976&gt;0,RANK(O2976,(N2976:P2976,Q2976:AE2976)),0)</f>
        <v>1</v>
      </c>
      <c r="F2976" s="7">
        <f>IF(P2976&gt;0,RANK(P2976,(N2976:P2976,Q2976:AE2976)),0)</f>
        <v>3</v>
      </c>
      <c r="G2976" s="1">
        <f t="shared" si="1104"/>
        <v>412</v>
      </c>
      <c r="H2976" s="2">
        <f t="shared" si="1105"/>
        <v>5.9383107523782071E-2</v>
      </c>
      <c r="I2976" s="2"/>
      <c r="J2976" s="2">
        <f t="shared" si="1107"/>
        <v>0.4662727010665898</v>
      </c>
      <c r="K2976" s="2">
        <f t="shared" si="1108"/>
        <v>0.52565580859037186</v>
      </c>
      <c r="L2976" s="2">
        <f t="shared" si="1109"/>
        <v>2.4502738541366388E-3</v>
      </c>
      <c r="M2976" s="2">
        <f t="shared" si="1110"/>
        <v>5.6212164889016952E-3</v>
      </c>
      <c r="N2976" s="66">
        <v>3235</v>
      </c>
      <c r="O2976" s="66">
        <v>3647</v>
      </c>
      <c r="P2976" s="66">
        <v>17</v>
      </c>
      <c r="Q2976" s="66">
        <v>15</v>
      </c>
      <c r="R2976" s="66">
        <v>4</v>
      </c>
      <c r="S2976" s="66">
        <v>13</v>
      </c>
      <c r="W2976" s="66">
        <v>7</v>
      </c>
      <c r="AN2976" s="7">
        <f>IF(Q2976&gt;0,RANK(Q2976,(N2976:P2976,Q2976:AE2976)),0)</f>
        <v>4</v>
      </c>
      <c r="AO2976" s="7">
        <f>IF(R2976&gt;0,RANK(R2976,(N2976:P2976,Q2976:AE2976)),0)</f>
        <v>7</v>
      </c>
      <c r="AP2976" s="7">
        <f>IF(T2976&gt;0,RANK(T2976,(N2976:P2976,Q2976:AE2976)),0)</f>
        <v>0</v>
      </c>
      <c r="AQ2976" s="7">
        <f>IF(S2976&gt;0,RANK(S2976,(N2976:P2976,Q2976:AE2976)),0)</f>
        <v>5</v>
      </c>
      <c r="AR2976" s="2">
        <f t="shared" si="1111"/>
        <v>2.1620063418852694E-3</v>
      </c>
      <c r="AS2976" s="2">
        <f t="shared" si="1112"/>
        <v>5.7653502450273858E-4</v>
      </c>
      <c r="AT2976" s="2">
        <f t="shared" si="1113"/>
        <v>0</v>
      </c>
      <c r="AU2976" s="2">
        <f t="shared" si="1114"/>
        <v>1.8737388296339002E-3</v>
      </c>
      <c r="AW2976" t="s">
        <v>2242</v>
      </c>
      <c r="AX2976" t="s">
        <v>2683</v>
      </c>
      <c r="AY2976">
        <v>1</v>
      </c>
      <c r="BA2976" s="119">
        <v>51</v>
      </c>
      <c r="BB2976" s="121">
        <v>103</v>
      </c>
      <c r="BC2976" s="125">
        <f t="shared" si="1092"/>
        <v>51103</v>
      </c>
      <c r="BE2976" s="7" t="s">
        <v>228</v>
      </c>
    </row>
    <row r="2977" spans="1:57" hidden="1" outlineLevel="1">
      <c r="A2977" t="s">
        <v>2170</v>
      </c>
      <c r="B2977" t="s">
        <v>2683</v>
      </c>
      <c r="C2977" s="1">
        <f t="shared" si="1106"/>
        <v>9227</v>
      </c>
      <c r="D2977" s="7">
        <f>IF(N2977&gt;0, RANK(N2977,(N2977:P2977,Q2977:AE2977)),0)</f>
        <v>2</v>
      </c>
      <c r="E2977" s="7">
        <f>IF(O2977&gt;0,RANK(O2977,(N2977:P2977,Q2977:AE2977)),0)</f>
        <v>1</v>
      </c>
      <c r="F2977" s="7">
        <f>IF(P2977&gt;0,RANK(P2977,(N2977:P2977,Q2977:AE2977)),0)</f>
        <v>3</v>
      </c>
      <c r="G2977" s="1">
        <f t="shared" si="1104"/>
        <v>2606</v>
      </c>
      <c r="H2977" s="2">
        <f t="shared" si="1105"/>
        <v>0.28243199306383437</v>
      </c>
      <c r="I2977" s="2"/>
      <c r="J2977" s="2">
        <f t="shared" si="1107"/>
        <v>0.34886745421046927</v>
      </c>
      <c r="K2977" s="2">
        <f t="shared" si="1108"/>
        <v>0.63129944727430365</v>
      </c>
      <c r="L2977" s="2">
        <f t="shared" si="1109"/>
        <v>7.8031863010729384E-3</v>
      </c>
      <c r="M2977" s="2">
        <f t="shared" si="1110"/>
        <v>1.2029912214154139E-2</v>
      </c>
      <c r="N2977" s="66">
        <v>3219</v>
      </c>
      <c r="O2977" s="66">
        <v>5825</v>
      </c>
      <c r="P2977" s="66">
        <v>72</v>
      </c>
      <c r="Q2977" s="66">
        <v>27</v>
      </c>
      <c r="R2977" s="66">
        <v>16</v>
      </c>
      <c r="S2977" s="66">
        <v>49</v>
      </c>
      <c r="W2977" s="66">
        <v>19</v>
      </c>
      <c r="AN2977" s="7">
        <f>IF(Q2977&gt;0,RANK(Q2977,(N2977:P2977,Q2977:AE2977)),0)</f>
        <v>5</v>
      </c>
      <c r="AO2977" s="7">
        <f>IF(R2977&gt;0,RANK(R2977,(N2977:P2977,Q2977:AE2977)),0)</f>
        <v>7</v>
      </c>
      <c r="AP2977" s="7">
        <f>IF(T2977&gt;0,RANK(T2977,(N2977:P2977,Q2977:AE2977)),0)</f>
        <v>0</v>
      </c>
      <c r="AQ2977" s="7">
        <f>IF(S2977&gt;0,RANK(S2977,(N2977:P2977,Q2977:AE2977)),0)</f>
        <v>4</v>
      </c>
      <c r="AR2977" s="2">
        <f t="shared" si="1111"/>
        <v>2.9261948629023516E-3</v>
      </c>
      <c r="AS2977" s="2">
        <f t="shared" si="1112"/>
        <v>1.7340414002384307E-3</v>
      </c>
      <c r="AT2977" s="2">
        <f t="shared" si="1113"/>
        <v>0</v>
      </c>
      <c r="AU2977" s="2">
        <f t="shared" si="1114"/>
        <v>5.3105017882301942E-3</v>
      </c>
      <c r="AW2977" t="s">
        <v>2170</v>
      </c>
      <c r="AX2977" t="s">
        <v>2683</v>
      </c>
      <c r="AY2977">
        <v>9</v>
      </c>
      <c r="BA2977" s="119">
        <v>51</v>
      </c>
      <c r="BB2977" s="121">
        <v>105</v>
      </c>
      <c r="BC2977" s="125">
        <f t="shared" si="1092"/>
        <v>51105</v>
      </c>
      <c r="BE2977" s="7" t="s">
        <v>228</v>
      </c>
    </row>
    <row r="2978" spans="1:57" hidden="1" outlineLevel="1">
      <c r="A2978" t="s">
        <v>1394</v>
      </c>
      <c r="B2978" t="s">
        <v>2683</v>
      </c>
      <c r="C2978" s="1">
        <f t="shared" si="1106"/>
        <v>139459</v>
      </c>
      <c r="D2978" s="7">
        <f>IF(N2978&gt;0, RANK(N2978,(N2978:P2978,Q2978:AE2978)),0)</f>
        <v>1</v>
      </c>
      <c r="E2978" s="7">
        <f>IF(O2978&gt;0,RANK(O2978,(N2978:P2978,Q2978:AE2978)),0)</f>
        <v>2</v>
      </c>
      <c r="F2978" s="7">
        <f>IF(P2978&gt;0,RANK(P2978,(N2978:P2978,Q2978:AE2978)),0)</f>
        <v>4</v>
      </c>
      <c r="G2978" s="1">
        <f t="shared" si="1104"/>
        <v>11509</v>
      </c>
      <c r="H2978" s="2">
        <f t="shared" si="1105"/>
        <v>8.2526047081938059E-2</v>
      </c>
      <c r="I2978" s="2"/>
      <c r="J2978" s="2">
        <f t="shared" si="1107"/>
        <v>0.5366810317010734</v>
      </c>
      <c r="K2978" s="2">
        <f t="shared" si="1108"/>
        <v>0.45415498461913539</v>
      </c>
      <c r="L2978" s="2">
        <f t="shared" si="1109"/>
        <v>2.4236513957507223E-3</v>
      </c>
      <c r="M2978" s="2">
        <f t="shared" si="1110"/>
        <v>6.7403322840404872E-3</v>
      </c>
      <c r="N2978" s="66">
        <v>74845</v>
      </c>
      <c r="O2978" s="66">
        <v>63336</v>
      </c>
      <c r="P2978" s="66">
        <v>338</v>
      </c>
      <c r="Q2978" s="66">
        <v>383</v>
      </c>
      <c r="R2978" s="66">
        <v>56</v>
      </c>
      <c r="S2978" s="66">
        <v>187</v>
      </c>
      <c r="W2978" s="66">
        <v>314</v>
      </c>
      <c r="AN2978" s="7">
        <f>IF(Q2978&gt;0,RANK(Q2978,(N2978:P2978,Q2978:AE2978)),0)</f>
        <v>3</v>
      </c>
      <c r="AO2978" s="7">
        <f>IF(R2978&gt;0,RANK(R2978,(N2978:P2978,Q2978:AE2978)),0)</f>
        <v>7</v>
      </c>
      <c r="AP2978" s="7">
        <f>IF(T2978&gt;0,RANK(T2978,(N2978:P2978,Q2978:AE2978)),0)</f>
        <v>0</v>
      </c>
      <c r="AQ2978" s="7">
        <f>IF(S2978&gt;0,RANK(S2978,(N2978:P2978,Q2978:AE2978)),0)</f>
        <v>6</v>
      </c>
      <c r="AR2978" s="2">
        <f t="shared" si="1111"/>
        <v>2.7463268774335107E-3</v>
      </c>
      <c r="AS2978" s="2">
        <f t="shared" si="1112"/>
        <v>4.0155171053858125E-4</v>
      </c>
      <c r="AT2978" s="2">
        <f t="shared" si="1113"/>
        <v>0</v>
      </c>
      <c r="AU2978" s="2">
        <f t="shared" si="1114"/>
        <v>1.3408958905484767E-3</v>
      </c>
      <c r="AW2978" t="s">
        <v>1394</v>
      </c>
      <c r="AX2978" t="s">
        <v>2683</v>
      </c>
      <c r="AY2978">
        <v>10</v>
      </c>
      <c r="BA2978" s="119">
        <v>51</v>
      </c>
      <c r="BB2978" s="121">
        <v>107</v>
      </c>
      <c r="BC2978" s="125">
        <f t="shared" si="1092"/>
        <v>51107</v>
      </c>
      <c r="BE2978" s="7" t="s">
        <v>228</v>
      </c>
    </row>
    <row r="2979" spans="1:57" hidden="1" outlineLevel="1">
      <c r="A2979" t="s">
        <v>346</v>
      </c>
      <c r="B2979" t="s">
        <v>2683</v>
      </c>
      <c r="C2979" s="1">
        <f t="shared" si="1106"/>
        <v>15353</v>
      </c>
      <c r="D2979" s="7">
        <f>IF(N2979&gt;0, RANK(N2979,(N2979:P2979,Q2979:AE2979)),0)</f>
        <v>2</v>
      </c>
      <c r="E2979" s="7">
        <f>IF(O2979&gt;0,RANK(O2979,(N2979:P2979,Q2979:AE2979)),0)</f>
        <v>1</v>
      </c>
      <c r="F2979" s="7">
        <f>IF(P2979&gt;0,RANK(P2979,(N2979:P2979,Q2979:AE2979)),0)</f>
        <v>3</v>
      </c>
      <c r="G2979" s="1">
        <f t="shared" si="1104"/>
        <v>1204</v>
      </c>
      <c r="H2979" s="2">
        <f t="shared" si="1105"/>
        <v>7.8421155474500098E-2</v>
      </c>
      <c r="I2979" s="2"/>
      <c r="J2979" s="2">
        <f t="shared" si="1107"/>
        <v>0.45450400573177879</v>
      </c>
      <c r="K2979" s="2">
        <f t="shared" si="1108"/>
        <v>0.53292516120627886</v>
      </c>
      <c r="L2979" s="2">
        <f t="shared" si="1109"/>
        <v>3.6474956034651209E-3</v>
      </c>
      <c r="M2979" s="2">
        <f t="shared" si="1110"/>
        <v>8.9233374584771676E-3</v>
      </c>
      <c r="N2979" s="66">
        <v>6978</v>
      </c>
      <c r="O2979" s="66">
        <v>8182</v>
      </c>
      <c r="P2979" s="66">
        <v>56</v>
      </c>
      <c r="Q2979" s="66">
        <v>50</v>
      </c>
      <c r="R2979" s="66">
        <v>17</v>
      </c>
      <c r="S2979" s="66">
        <v>38</v>
      </c>
      <c r="W2979" s="66">
        <v>32</v>
      </c>
      <c r="AN2979" s="7">
        <f>IF(Q2979&gt;0,RANK(Q2979,(N2979:P2979,Q2979:AE2979)),0)</f>
        <v>4</v>
      </c>
      <c r="AO2979" s="7">
        <f>IF(R2979&gt;0,RANK(R2979,(N2979:P2979,Q2979:AE2979)),0)</f>
        <v>7</v>
      </c>
      <c r="AP2979" s="7">
        <f>IF(T2979&gt;0,RANK(T2979,(N2979:P2979,Q2979:AE2979)),0)</f>
        <v>0</v>
      </c>
      <c r="AQ2979" s="7">
        <f>IF(S2979&gt;0,RANK(S2979,(N2979:P2979,Q2979:AE2979)),0)</f>
        <v>5</v>
      </c>
      <c r="AR2979" s="2">
        <f t="shared" si="1111"/>
        <v>3.2566925030938581E-3</v>
      </c>
      <c r="AS2979" s="2">
        <f t="shared" si="1112"/>
        <v>1.1072754510519118E-3</v>
      </c>
      <c r="AT2979" s="2">
        <f t="shared" si="1113"/>
        <v>0</v>
      </c>
      <c r="AU2979" s="2">
        <f t="shared" si="1114"/>
        <v>2.4750863023513319E-3</v>
      </c>
      <c r="AW2979" t="s">
        <v>346</v>
      </c>
      <c r="AX2979" t="s">
        <v>2683</v>
      </c>
      <c r="AY2979">
        <v>7</v>
      </c>
      <c r="BA2979" s="119">
        <v>51</v>
      </c>
      <c r="BB2979" s="121">
        <v>109</v>
      </c>
      <c r="BC2979" s="125">
        <f t="shared" si="1092"/>
        <v>51109</v>
      </c>
      <c r="BE2979" s="7" t="s">
        <v>228</v>
      </c>
    </row>
    <row r="2980" spans="1:57" hidden="1" outlineLevel="1">
      <c r="A2980" t="s">
        <v>3286</v>
      </c>
      <c r="B2980" t="s">
        <v>2683</v>
      </c>
      <c r="C2980" s="1">
        <f t="shared" si="1106"/>
        <v>5650</v>
      </c>
      <c r="D2980" s="7">
        <f>IF(N2980&gt;0, RANK(N2980,(N2980:P2980,Q2980:AE2980)),0)</f>
        <v>2</v>
      </c>
      <c r="E2980" s="7">
        <f>IF(O2980&gt;0,RANK(O2980,(N2980:P2980,Q2980:AE2980)),0)</f>
        <v>1</v>
      </c>
      <c r="F2980" s="7">
        <f>IF(P2980&gt;0,RANK(P2980,(N2980:P2980,Q2980:AE2980)),0)</f>
        <v>4</v>
      </c>
      <c r="G2980" s="1">
        <f t="shared" si="1104"/>
        <v>197</v>
      </c>
      <c r="H2980" s="2">
        <f t="shared" si="1105"/>
        <v>3.4867256637168144E-2</v>
      </c>
      <c r="I2980" s="2"/>
      <c r="J2980" s="2">
        <f t="shared" si="1107"/>
        <v>0.4784070796460177</v>
      </c>
      <c r="K2980" s="2">
        <f t="shared" si="1108"/>
        <v>0.51327433628318586</v>
      </c>
      <c r="L2980" s="2">
        <f t="shared" si="1109"/>
        <v>2.6548672566371681E-3</v>
      </c>
      <c r="M2980" s="2">
        <f t="shared" si="1110"/>
        <v>5.6637168141592739E-3</v>
      </c>
      <c r="N2980" s="66">
        <v>2703</v>
      </c>
      <c r="O2980" s="66">
        <v>2900</v>
      </c>
      <c r="P2980" s="66">
        <v>15</v>
      </c>
      <c r="Q2980" s="66">
        <v>17</v>
      </c>
      <c r="R2980" s="66">
        <v>3</v>
      </c>
      <c r="S2980" s="66">
        <v>8</v>
      </c>
      <c r="W2980" s="66">
        <v>4</v>
      </c>
      <c r="AN2980" s="7">
        <f>IF(Q2980&gt;0,RANK(Q2980,(N2980:P2980,Q2980:AE2980)),0)</f>
        <v>3</v>
      </c>
      <c r="AO2980" s="7">
        <f>IF(R2980&gt;0,RANK(R2980,(N2980:P2980,Q2980:AE2980)),0)</f>
        <v>7</v>
      </c>
      <c r="AP2980" s="7">
        <f>IF(T2980&gt;0,RANK(T2980,(N2980:P2980,Q2980:AE2980)),0)</f>
        <v>0</v>
      </c>
      <c r="AQ2980" s="7">
        <f>IF(S2980&gt;0,RANK(S2980,(N2980:P2980,Q2980:AE2980)),0)</f>
        <v>5</v>
      </c>
      <c r="AR2980" s="2">
        <f t="shared" si="1111"/>
        <v>3.008849557522124E-3</v>
      </c>
      <c r="AS2980" s="2">
        <f t="shared" si="1112"/>
        <v>5.3097345132743366E-4</v>
      </c>
      <c r="AT2980" s="2">
        <f t="shared" si="1113"/>
        <v>0</v>
      </c>
      <c r="AU2980" s="2">
        <f t="shared" si="1114"/>
        <v>1.415929203539823E-3</v>
      </c>
      <c r="AW2980" t="s">
        <v>3286</v>
      </c>
      <c r="AX2980" t="s">
        <v>2683</v>
      </c>
      <c r="AY2980">
        <v>5</v>
      </c>
      <c r="BA2980" s="119">
        <v>51</v>
      </c>
      <c r="BB2980" s="121">
        <v>111</v>
      </c>
      <c r="BC2980" s="125">
        <f t="shared" si="1092"/>
        <v>51111</v>
      </c>
      <c r="BE2980" s="7" t="s">
        <v>228</v>
      </c>
    </row>
    <row r="2981" spans="1:57" hidden="1" outlineLevel="1">
      <c r="A2981" t="s">
        <v>1872</v>
      </c>
      <c r="B2981" t="s">
        <v>2683</v>
      </c>
      <c r="C2981" s="1">
        <f t="shared" si="1106"/>
        <v>6699</v>
      </c>
      <c r="D2981" s="7">
        <f>IF(N2981&gt;0, RANK(N2981,(N2981:P2981,Q2981:AE2981)),0)</f>
        <v>2</v>
      </c>
      <c r="E2981" s="7">
        <f>IF(O2981&gt;0,RANK(O2981,(N2981:P2981,Q2981:AE2981)),0)</f>
        <v>1</v>
      </c>
      <c r="F2981" s="7">
        <f>IF(P2981&gt;0,RANK(P2981,(N2981:P2981,Q2981:AE2981)),0)</f>
        <v>3</v>
      </c>
      <c r="G2981" s="1">
        <f t="shared" si="1104"/>
        <v>896</v>
      </c>
      <c r="H2981" s="2">
        <f t="shared" si="1105"/>
        <v>0.13375130616509928</v>
      </c>
      <c r="I2981" s="2"/>
      <c r="J2981" s="2">
        <f t="shared" si="1107"/>
        <v>0.42722794446932377</v>
      </c>
      <c r="K2981" s="2">
        <f t="shared" si="1108"/>
        <v>0.560979250634423</v>
      </c>
      <c r="L2981" s="2">
        <f t="shared" si="1109"/>
        <v>4.6275563516942828E-3</v>
      </c>
      <c r="M2981" s="2">
        <f t="shared" si="1110"/>
        <v>7.1652485445589456E-3</v>
      </c>
      <c r="N2981" s="66">
        <v>2862</v>
      </c>
      <c r="O2981" s="66">
        <v>3758</v>
      </c>
      <c r="P2981" s="66">
        <v>31</v>
      </c>
      <c r="Q2981" s="66">
        <v>20</v>
      </c>
      <c r="R2981" s="66">
        <v>5</v>
      </c>
      <c r="S2981" s="66">
        <v>21</v>
      </c>
      <c r="W2981" s="66">
        <v>2</v>
      </c>
      <c r="AN2981" s="7">
        <f>IF(Q2981&gt;0,RANK(Q2981,(N2981:P2981,Q2981:AE2981)),0)</f>
        <v>5</v>
      </c>
      <c r="AO2981" s="7">
        <f>IF(R2981&gt;0,RANK(R2981,(N2981:P2981,Q2981:AE2981)),0)</f>
        <v>6</v>
      </c>
      <c r="AP2981" s="7">
        <f>IF(T2981&gt;0,RANK(T2981,(N2981:P2981,Q2981:AE2981)),0)</f>
        <v>0</v>
      </c>
      <c r="AQ2981" s="7">
        <f>IF(S2981&gt;0,RANK(S2981,(N2981:P2981,Q2981:AE2981)),0)</f>
        <v>4</v>
      </c>
      <c r="AR2981" s="2">
        <f t="shared" si="1111"/>
        <v>2.9855202268995371E-3</v>
      </c>
      <c r="AS2981" s="2">
        <f t="shared" si="1112"/>
        <v>7.4638005672488428E-4</v>
      </c>
      <c r="AT2981" s="2">
        <f t="shared" si="1113"/>
        <v>0</v>
      </c>
      <c r="AU2981" s="2">
        <f t="shared" si="1114"/>
        <v>3.134796238244514E-3</v>
      </c>
      <c r="AW2981" t="s">
        <v>1872</v>
      </c>
      <c r="AX2981" t="s">
        <v>2683</v>
      </c>
      <c r="AY2981">
        <v>7</v>
      </c>
      <c r="BA2981" s="119">
        <v>51</v>
      </c>
      <c r="BB2981" s="121">
        <v>113</v>
      </c>
      <c r="BC2981" s="125">
        <f t="shared" si="1092"/>
        <v>51113</v>
      </c>
      <c r="BE2981" s="7" t="s">
        <v>228</v>
      </c>
    </row>
    <row r="2982" spans="1:57" hidden="1" outlineLevel="1">
      <c r="A2982" t="s">
        <v>160</v>
      </c>
      <c r="B2982" t="s">
        <v>2683</v>
      </c>
      <c r="C2982" s="1">
        <f t="shared" si="1106"/>
        <v>5440</v>
      </c>
      <c r="D2982" s="7">
        <f>IF(N2982&gt;0, RANK(N2982,(N2982:P2982,Q2982:AE2982)),0)</f>
        <v>2</v>
      </c>
      <c r="E2982" s="7">
        <f>IF(O2982&gt;0,RANK(O2982,(N2982:P2982,Q2982:AE2982)),0)</f>
        <v>1</v>
      </c>
      <c r="F2982" s="7">
        <f>IF(P2982&gt;0,RANK(P2982,(N2982:P2982,Q2982:AE2982)),0)</f>
        <v>5</v>
      </c>
      <c r="G2982" s="1">
        <f t="shared" si="1104"/>
        <v>1522</v>
      </c>
      <c r="H2982" s="2">
        <f t="shared" si="1105"/>
        <v>0.27977941176470589</v>
      </c>
      <c r="I2982" s="2"/>
      <c r="J2982" s="2">
        <f t="shared" si="1107"/>
        <v>0.35551470588235295</v>
      </c>
      <c r="K2982" s="2">
        <f t="shared" si="1108"/>
        <v>0.63529411764705879</v>
      </c>
      <c r="L2982" s="2">
        <f t="shared" si="1109"/>
        <v>1.6544117647058823E-3</v>
      </c>
      <c r="M2982" s="2">
        <f t="shared" si="1110"/>
        <v>7.5367647058824311E-3</v>
      </c>
      <c r="N2982" s="66">
        <v>1934</v>
      </c>
      <c r="O2982" s="66">
        <v>3456</v>
      </c>
      <c r="P2982" s="66">
        <v>9</v>
      </c>
      <c r="Q2982" s="66">
        <v>14</v>
      </c>
      <c r="R2982" s="66">
        <v>6</v>
      </c>
      <c r="S2982" s="66">
        <v>17</v>
      </c>
      <c r="W2982" s="66">
        <v>4</v>
      </c>
      <c r="AN2982" s="7">
        <f>IF(Q2982&gt;0,RANK(Q2982,(N2982:P2982,Q2982:AE2982)),0)</f>
        <v>4</v>
      </c>
      <c r="AO2982" s="7">
        <f>IF(R2982&gt;0,RANK(R2982,(N2982:P2982,Q2982:AE2982)),0)</f>
        <v>6</v>
      </c>
      <c r="AP2982" s="7">
        <f>IF(T2982&gt;0,RANK(T2982,(N2982:P2982,Q2982:AE2982)),0)</f>
        <v>0</v>
      </c>
      <c r="AQ2982" s="7">
        <f>IF(S2982&gt;0,RANK(S2982,(N2982:P2982,Q2982:AE2982)),0)</f>
        <v>3</v>
      </c>
      <c r="AR2982" s="2">
        <f t="shared" si="1111"/>
        <v>2.5735294117647058E-3</v>
      </c>
      <c r="AS2982" s="2">
        <f t="shared" si="1112"/>
        <v>1.1029411764705882E-3</v>
      </c>
      <c r="AT2982" s="2">
        <f t="shared" si="1113"/>
        <v>0</v>
      </c>
      <c r="AU2982" s="2">
        <f t="shared" si="1114"/>
        <v>3.1250000000000002E-3</v>
      </c>
      <c r="AW2982" t="s">
        <v>160</v>
      </c>
      <c r="AX2982" t="s">
        <v>2683</v>
      </c>
      <c r="AY2982">
        <v>1</v>
      </c>
      <c r="BA2982" s="119">
        <v>51</v>
      </c>
      <c r="BB2982" s="121">
        <v>115</v>
      </c>
      <c r="BC2982" s="125">
        <f t="shared" si="1092"/>
        <v>51115</v>
      </c>
      <c r="BE2982" s="7" t="s">
        <v>228</v>
      </c>
    </row>
    <row r="2983" spans="1:57" hidden="1" outlineLevel="1">
      <c r="A2983" t="s">
        <v>725</v>
      </c>
      <c r="B2983" t="s">
        <v>2683</v>
      </c>
      <c r="C2983" s="1">
        <f t="shared" si="1106"/>
        <v>15082</v>
      </c>
      <c r="D2983" s="7">
        <f>IF(N2983&gt;0, RANK(N2983,(N2983:P2983,Q2983:AE2983)),0)</f>
        <v>2</v>
      </c>
      <c r="E2983" s="7">
        <f>IF(O2983&gt;0,RANK(O2983,(N2983:P2983,Q2983:AE2983)),0)</f>
        <v>1</v>
      </c>
      <c r="F2983" s="7">
        <f>IF(P2983&gt;0,RANK(P2983,(N2983:P2983,Q2983:AE2983)),0)</f>
        <v>4</v>
      </c>
      <c r="G2983" s="1">
        <f t="shared" si="1104"/>
        <v>690</v>
      </c>
      <c r="H2983" s="2">
        <f t="shared" si="1105"/>
        <v>4.5749900543694468E-2</v>
      </c>
      <c r="I2983" s="2"/>
      <c r="J2983" s="2">
        <f t="shared" si="1107"/>
        <v>0.47255005967378333</v>
      </c>
      <c r="K2983" s="2">
        <f t="shared" si="1108"/>
        <v>0.51829996021747782</v>
      </c>
      <c r="L2983" s="2">
        <f t="shared" si="1109"/>
        <v>2.5858639437740354E-3</v>
      </c>
      <c r="M2983" s="2">
        <f t="shared" si="1110"/>
        <v>6.5641161649648734E-3</v>
      </c>
      <c r="N2983" s="66">
        <v>7127</v>
      </c>
      <c r="O2983" s="66">
        <v>7817</v>
      </c>
      <c r="P2983" s="66">
        <v>39</v>
      </c>
      <c r="Q2983" s="66">
        <v>39</v>
      </c>
      <c r="R2983" s="66">
        <v>15</v>
      </c>
      <c r="S2983" s="66">
        <v>41</v>
      </c>
      <c r="W2983" s="66">
        <v>4</v>
      </c>
      <c r="AN2983" s="7">
        <f>IF(Q2983&gt;0,RANK(Q2983,(N2983:P2983,Q2983:AE2983)),0)</f>
        <v>4</v>
      </c>
      <c r="AO2983" s="7">
        <f>IF(R2983&gt;0,RANK(R2983,(N2983:P2983,Q2983:AE2983)),0)</f>
        <v>6</v>
      </c>
      <c r="AP2983" s="7">
        <f>IF(T2983&gt;0,RANK(T2983,(N2983:P2983,Q2983:AE2983)),0)</f>
        <v>0</v>
      </c>
      <c r="AQ2983" s="7">
        <f>IF(S2983&gt;0,RANK(S2983,(N2983:P2983,Q2983:AE2983)),0)</f>
        <v>3</v>
      </c>
      <c r="AR2983" s="2">
        <f t="shared" si="1111"/>
        <v>2.5858639437740354E-3</v>
      </c>
      <c r="AS2983" s="2">
        <f t="shared" si="1112"/>
        <v>9.9456305529770582E-4</v>
      </c>
      <c r="AT2983" s="2">
        <f t="shared" si="1113"/>
        <v>0</v>
      </c>
      <c r="AU2983" s="2">
        <f t="shared" si="1114"/>
        <v>2.7184723511470628E-3</v>
      </c>
      <c r="AW2983" t="s">
        <v>725</v>
      </c>
      <c r="AX2983" t="s">
        <v>2683</v>
      </c>
      <c r="AY2983">
        <v>5</v>
      </c>
      <c r="BA2983" s="119">
        <v>51</v>
      </c>
      <c r="BB2983" s="121">
        <v>117</v>
      </c>
      <c r="BC2983" s="125">
        <f t="shared" si="1092"/>
        <v>51117</v>
      </c>
      <c r="BE2983" s="7" t="s">
        <v>228</v>
      </c>
    </row>
    <row r="2984" spans="1:57" hidden="1" outlineLevel="1">
      <c r="A2984" t="s">
        <v>3384</v>
      </c>
      <c r="B2984" t="s">
        <v>2683</v>
      </c>
      <c r="C2984" s="1">
        <f t="shared" si="1106"/>
        <v>6006</v>
      </c>
      <c r="D2984" s="7">
        <f>IF(N2984&gt;0, RANK(N2984,(N2984:P2984,Q2984:AE2984)),0)</f>
        <v>2</v>
      </c>
      <c r="E2984" s="7">
        <f>IF(O2984&gt;0,RANK(O2984,(N2984:P2984,Q2984:AE2984)),0)</f>
        <v>1</v>
      </c>
      <c r="F2984" s="7">
        <f>IF(P2984&gt;0,RANK(P2984,(N2984:P2984,Q2984:AE2984)),0)</f>
        <v>4</v>
      </c>
      <c r="G2984" s="1">
        <f t="shared" si="1104"/>
        <v>1154</v>
      </c>
      <c r="H2984" s="2">
        <f t="shared" si="1105"/>
        <v>0.19214119214119213</v>
      </c>
      <c r="I2984" s="2"/>
      <c r="J2984" s="2">
        <f t="shared" si="1107"/>
        <v>0.39810189810189811</v>
      </c>
      <c r="K2984" s="2">
        <f t="shared" si="1108"/>
        <v>0.5902430902430903</v>
      </c>
      <c r="L2984" s="2">
        <f t="shared" si="1109"/>
        <v>3.33000333000333E-3</v>
      </c>
      <c r="M2984" s="2">
        <f t="shared" si="1110"/>
        <v>8.3250083250082634E-3</v>
      </c>
      <c r="N2984" s="66">
        <v>2391</v>
      </c>
      <c r="O2984" s="66">
        <v>3545</v>
      </c>
      <c r="P2984" s="66">
        <v>20</v>
      </c>
      <c r="Q2984" s="66">
        <v>27</v>
      </c>
      <c r="R2984" s="66">
        <v>3</v>
      </c>
      <c r="S2984" s="66">
        <v>13</v>
      </c>
      <c r="W2984" s="66">
        <v>7</v>
      </c>
      <c r="AN2984" s="7">
        <f>IF(Q2984&gt;0,RANK(Q2984,(N2984:P2984,Q2984:AE2984)),0)</f>
        <v>3</v>
      </c>
      <c r="AO2984" s="7">
        <f>IF(R2984&gt;0,RANK(R2984,(N2984:P2984,Q2984:AE2984)),0)</f>
        <v>7</v>
      </c>
      <c r="AP2984" s="7">
        <f>IF(T2984&gt;0,RANK(T2984,(N2984:P2984,Q2984:AE2984)),0)</f>
        <v>0</v>
      </c>
      <c r="AQ2984" s="7">
        <f>IF(S2984&gt;0,RANK(S2984,(N2984:P2984,Q2984:AE2984)),0)</f>
        <v>5</v>
      </c>
      <c r="AR2984" s="2">
        <f t="shared" si="1111"/>
        <v>4.4955044955044959E-3</v>
      </c>
      <c r="AS2984" s="2">
        <f t="shared" si="1112"/>
        <v>4.995004995004995E-4</v>
      </c>
      <c r="AT2984" s="2">
        <f t="shared" si="1113"/>
        <v>0</v>
      </c>
      <c r="AU2984" s="2">
        <f t="shared" si="1114"/>
        <v>2.1645021645021645E-3</v>
      </c>
      <c r="AW2984" t="s">
        <v>3384</v>
      </c>
      <c r="AX2984" t="s">
        <v>2683</v>
      </c>
      <c r="AY2984">
        <v>1</v>
      </c>
      <c r="BA2984" s="119">
        <v>51</v>
      </c>
      <c r="BB2984" s="121">
        <v>119</v>
      </c>
      <c r="BC2984" s="125">
        <f t="shared" ref="BC2984:BC3047" si="1115">1000*BA2984+BB2984</f>
        <v>51119</v>
      </c>
      <c r="BE2984" s="7" t="s">
        <v>228</v>
      </c>
    </row>
    <row r="2985" spans="1:57" hidden="1" outlineLevel="1">
      <c r="A2985" t="s">
        <v>1426</v>
      </c>
      <c r="B2985" t="s">
        <v>2683</v>
      </c>
      <c r="C2985" s="1">
        <f t="shared" si="1106"/>
        <v>40653</v>
      </c>
      <c r="D2985" s="7">
        <f>IF(N2985&gt;0, RANK(N2985,(N2985:P2985,Q2985:AE2985)),0)</f>
        <v>1</v>
      </c>
      <c r="E2985" s="7">
        <f>IF(O2985&gt;0,RANK(O2985,(N2985:P2985,Q2985:AE2985)),0)</f>
        <v>2</v>
      </c>
      <c r="F2985" s="7">
        <f>IF(P2985&gt;0,RANK(P2985,(N2985:P2985,Q2985:AE2985)),0)</f>
        <v>4</v>
      </c>
      <c r="G2985" s="1">
        <f t="shared" si="1104"/>
        <v>2003</v>
      </c>
      <c r="H2985" s="2">
        <f t="shared" si="1105"/>
        <v>4.9270656532113252E-2</v>
      </c>
      <c r="I2985" s="2"/>
      <c r="J2985" s="2">
        <f t="shared" si="1107"/>
        <v>0.51732959437187909</v>
      </c>
      <c r="K2985" s="2">
        <f t="shared" si="1108"/>
        <v>0.46805893783976582</v>
      </c>
      <c r="L2985" s="2">
        <f t="shared" si="1109"/>
        <v>3.6405677317787126E-3</v>
      </c>
      <c r="M2985" s="2">
        <f t="shared" si="1110"/>
        <v>1.0970900056576379E-2</v>
      </c>
      <c r="N2985" s="66">
        <v>21031</v>
      </c>
      <c r="O2985" s="66">
        <v>19028</v>
      </c>
      <c r="P2985" s="66">
        <v>148</v>
      </c>
      <c r="Q2985" s="66">
        <v>215</v>
      </c>
      <c r="R2985" s="66">
        <v>36</v>
      </c>
      <c r="S2985" s="66">
        <v>102</v>
      </c>
      <c r="W2985" s="66">
        <v>93</v>
      </c>
      <c r="AN2985" s="7">
        <f>IF(Q2985&gt;0,RANK(Q2985,(N2985:P2985,Q2985:AE2985)),0)</f>
        <v>3</v>
      </c>
      <c r="AO2985" s="7">
        <f>IF(R2985&gt;0,RANK(R2985,(N2985:P2985,Q2985:AE2985)),0)</f>
        <v>7</v>
      </c>
      <c r="AP2985" s="7">
        <f>IF(T2985&gt;0,RANK(T2985,(N2985:P2985,Q2985:AE2985)),0)</f>
        <v>0</v>
      </c>
      <c r="AQ2985" s="7">
        <f>IF(S2985&gt;0,RANK(S2985,(N2985:P2985,Q2985:AE2985)),0)</f>
        <v>5</v>
      </c>
      <c r="AR2985" s="2">
        <f t="shared" si="1111"/>
        <v>5.2886625833271838E-3</v>
      </c>
      <c r="AS2985" s="2">
        <f t="shared" si="1112"/>
        <v>8.8554350232455167E-4</v>
      </c>
      <c r="AT2985" s="2">
        <f t="shared" si="1113"/>
        <v>0</v>
      </c>
      <c r="AU2985" s="2">
        <f t="shared" si="1114"/>
        <v>2.5090399232528967E-3</v>
      </c>
      <c r="AW2985" t="s">
        <v>1426</v>
      </c>
      <c r="AX2985" t="s">
        <v>2683</v>
      </c>
      <c r="AY2985">
        <v>9</v>
      </c>
      <c r="BA2985" s="119">
        <v>51</v>
      </c>
      <c r="BB2985" s="121">
        <v>121</v>
      </c>
      <c r="BC2985" s="125">
        <f t="shared" si="1115"/>
        <v>51121</v>
      </c>
      <c r="BE2985" s="7" t="s">
        <v>228</v>
      </c>
    </row>
    <row r="2986" spans="1:57" hidden="1" outlineLevel="1">
      <c r="A2986" t="s">
        <v>3556</v>
      </c>
      <c r="B2986" t="s">
        <v>2683</v>
      </c>
      <c r="C2986" s="1">
        <f t="shared" si="1106"/>
        <v>8133</v>
      </c>
      <c r="D2986" s="7">
        <f>IF(N2986&gt;0, RANK(N2986,(N2986:P2986,Q2986:AE2986)),0)</f>
        <v>1</v>
      </c>
      <c r="E2986" s="7">
        <f>IF(O2986&gt;0,RANK(O2986,(N2986:P2986,Q2986:AE2986)),0)</f>
        <v>2</v>
      </c>
      <c r="F2986" s="7">
        <f>IF(P2986&gt;0,RANK(P2986,(N2986:P2986,Q2986:AE2986)),0)</f>
        <v>3</v>
      </c>
      <c r="G2986" s="1">
        <f t="shared" si="1104"/>
        <v>744</v>
      </c>
      <c r="H2986" s="2">
        <f t="shared" si="1105"/>
        <v>9.147915898192549E-2</v>
      </c>
      <c r="I2986" s="2"/>
      <c r="J2986" s="2">
        <f t="shared" si="1107"/>
        <v>0.53989917619574568</v>
      </c>
      <c r="K2986" s="2">
        <f t="shared" si="1108"/>
        <v>0.44842001721382024</v>
      </c>
      <c r="L2986" s="2">
        <f t="shared" si="1109"/>
        <v>3.9345874830935693E-3</v>
      </c>
      <c r="M2986" s="2">
        <f t="shared" si="1110"/>
        <v>7.7462191073405092E-3</v>
      </c>
      <c r="N2986" s="66">
        <v>4391</v>
      </c>
      <c r="O2986" s="66">
        <v>3647</v>
      </c>
      <c r="P2986" s="66">
        <v>32</v>
      </c>
      <c r="Q2986" s="66">
        <v>23</v>
      </c>
      <c r="R2986" s="66">
        <v>6</v>
      </c>
      <c r="S2986" s="66">
        <v>15</v>
      </c>
      <c r="W2986" s="66">
        <v>19</v>
      </c>
      <c r="AN2986" s="7">
        <f>IF(Q2986&gt;0,RANK(Q2986,(N2986:P2986,Q2986:AE2986)),0)</f>
        <v>4</v>
      </c>
      <c r="AO2986" s="7">
        <f>IF(R2986&gt;0,RANK(R2986,(N2986:P2986,Q2986:AE2986)),0)</f>
        <v>7</v>
      </c>
      <c r="AP2986" s="7">
        <f>IF(T2986&gt;0,RANK(T2986,(N2986:P2986,Q2986:AE2986)),0)</f>
        <v>0</v>
      </c>
      <c r="AQ2986" s="7">
        <f>IF(S2986&gt;0,RANK(S2986,(N2986:P2986,Q2986:AE2986)),0)</f>
        <v>6</v>
      </c>
      <c r="AR2986" s="2">
        <f t="shared" si="1111"/>
        <v>2.8279847534735032E-3</v>
      </c>
      <c r="AS2986" s="2">
        <f t="shared" si="1112"/>
        <v>7.377351530800443E-4</v>
      </c>
      <c r="AT2986" s="2">
        <f t="shared" si="1113"/>
        <v>0</v>
      </c>
      <c r="AU2986" s="2">
        <f t="shared" si="1114"/>
        <v>1.8443378827001106E-3</v>
      </c>
      <c r="AW2986" t="s">
        <v>3556</v>
      </c>
      <c r="AX2986" t="s">
        <v>2683</v>
      </c>
      <c r="AY2986">
        <v>5</v>
      </c>
      <c r="BA2986" s="119">
        <v>51</v>
      </c>
      <c r="BB2986" s="121">
        <v>125</v>
      </c>
      <c r="BC2986" s="125">
        <f t="shared" si="1115"/>
        <v>51125</v>
      </c>
      <c r="BE2986" s="7" t="s">
        <v>228</v>
      </c>
    </row>
    <row r="2987" spans="1:57" hidden="1" outlineLevel="1">
      <c r="A2987" t="s">
        <v>507</v>
      </c>
      <c r="B2987" t="s">
        <v>2683</v>
      </c>
      <c r="C2987" s="1">
        <f t="shared" si="1106"/>
        <v>9991</v>
      </c>
      <c r="D2987" s="7">
        <f>IF(N2987&gt;0, RANK(N2987,(N2987:P2987,Q2987:AE2987)),0)</f>
        <v>2</v>
      </c>
      <c r="E2987" s="7">
        <f>IF(O2987&gt;0,RANK(O2987,(N2987:P2987,Q2987:AE2987)),0)</f>
        <v>1</v>
      </c>
      <c r="F2987" s="7">
        <f>IF(P2987&gt;0,RANK(P2987,(N2987:P2987,Q2987:AE2987)),0)</f>
        <v>3</v>
      </c>
      <c r="G2987" s="1">
        <f t="shared" si="1104"/>
        <v>2892</v>
      </c>
      <c r="H2987" s="2">
        <f t="shared" si="1105"/>
        <v>0.28946051446301674</v>
      </c>
      <c r="I2987" s="2"/>
      <c r="J2987" s="2">
        <f t="shared" si="1107"/>
        <v>0.34961465318786911</v>
      </c>
      <c r="K2987" s="2">
        <f t="shared" si="1108"/>
        <v>0.63907516765088579</v>
      </c>
      <c r="L2987" s="2">
        <f t="shared" si="1109"/>
        <v>3.6032429186267641E-3</v>
      </c>
      <c r="M2987" s="2">
        <f t="shared" si="1110"/>
        <v>7.7069362426183396E-3</v>
      </c>
      <c r="N2987" s="66">
        <v>3493</v>
      </c>
      <c r="O2987" s="66">
        <v>6385</v>
      </c>
      <c r="P2987" s="66">
        <v>36</v>
      </c>
      <c r="Q2987" s="66">
        <v>28</v>
      </c>
      <c r="R2987" s="66">
        <v>16</v>
      </c>
      <c r="S2987" s="66">
        <v>19</v>
      </c>
      <c r="W2987" s="66">
        <v>14</v>
      </c>
      <c r="AN2987" s="7">
        <f>IF(Q2987&gt;0,RANK(Q2987,(N2987:P2987,Q2987:AE2987)),0)</f>
        <v>4</v>
      </c>
      <c r="AO2987" s="7">
        <f>IF(R2987&gt;0,RANK(R2987,(N2987:P2987,Q2987:AE2987)),0)</f>
        <v>6</v>
      </c>
      <c r="AP2987" s="7">
        <f>IF(T2987&gt;0,RANK(T2987,(N2987:P2987,Q2987:AE2987)),0)</f>
        <v>0</v>
      </c>
      <c r="AQ2987" s="7">
        <f>IF(S2987&gt;0,RANK(S2987,(N2987:P2987,Q2987:AE2987)),0)</f>
        <v>5</v>
      </c>
      <c r="AR2987" s="2">
        <f t="shared" si="1111"/>
        <v>2.8025222700430387E-3</v>
      </c>
      <c r="AS2987" s="2">
        <f t="shared" si="1112"/>
        <v>1.6014412971674507E-3</v>
      </c>
      <c r="AT2987" s="2">
        <f t="shared" si="1113"/>
        <v>0</v>
      </c>
      <c r="AU2987" s="2">
        <f t="shared" si="1114"/>
        <v>1.9017115403863478E-3</v>
      </c>
      <c r="AW2987" t="s">
        <v>507</v>
      </c>
      <c r="AX2987" t="s">
        <v>2683</v>
      </c>
      <c r="AY2987">
        <v>3</v>
      </c>
      <c r="BA2987" s="119">
        <v>51</v>
      </c>
      <c r="BB2987" s="121">
        <v>127</v>
      </c>
      <c r="BC2987" s="125">
        <f t="shared" si="1115"/>
        <v>51127</v>
      </c>
      <c r="BE2987" s="7" t="s">
        <v>228</v>
      </c>
    </row>
    <row r="2988" spans="1:57" hidden="1" outlineLevel="1">
      <c r="A2988" t="s">
        <v>529</v>
      </c>
      <c r="B2988" t="s">
        <v>2683</v>
      </c>
      <c r="C2988" s="1">
        <f t="shared" si="1106"/>
        <v>6586</v>
      </c>
      <c r="D2988" s="7">
        <f>IF(N2988&gt;0, RANK(N2988,(N2988:P2988,Q2988:AE2988)),0)</f>
        <v>1</v>
      </c>
      <c r="E2988" s="7">
        <f>IF(O2988&gt;0,RANK(O2988,(N2988:P2988,Q2988:AE2988)),0)</f>
        <v>2</v>
      </c>
      <c r="F2988" s="7">
        <f>IF(P2988&gt;0,RANK(P2988,(N2988:P2988,Q2988:AE2988)),0)</f>
        <v>4</v>
      </c>
      <c r="G2988" s="1">
        <f t="shared" si="1104"/>
        <v>1087</v>
      </c>
      <c r="H2988" s="2">
        <f t="shared" si="1105"/>
        <v>0.16504706954145157</v>
      </c>
      <c r="I2988" s="2"/>
      <c r="J2988" s="2">
        <f t="shared" si="1107"/>
        <v>0.5769814758578804</v>
      </c>
      <c r="K2988" s="2">
        <f t="shared" si="1108"/>
        <v>0.4119344063164288</v>
      </c>
      <c r="L2988" s="2">
        <f t="shared" si="1109"/>
        <v>3.1885818402672336E-3</v>
      </c>
      <c r="M2988" s="2">
        <f t="shared" si="1110"/>
        <v>7.8955359854235643E-3</v>
      </c>
      <c r="N2988" s="66">
        <v>3800</v>
      </c>
      <c r="O2988" s="66">
        <v>2713</v>
      </c>
      <c r="P2988" s="66">
        <v>21</v>
      </c>
      <c r="Q2988" s="66">
        <v>22</v>
      </c>
      <c r="R2988" s="66">
        <v>4</v>
      </c>
      <c r="S2988" s="66">
        <v>16</v>
      </c>
      <c r="W2988" s="66">
        <v>10</v>
      </c>
      <c r="AN2988" s="7">
        <f>IF(Q2988&gt;0,RANK(Q2988,(N2988:P2988,Q2988:AE2988)),0)</f>
        <v>3</v>
      </c>
      <c r="AO2988" s="7">
        <f>IF(R2988&gt;0,RANK(R2988,(N2988:P2988,Q2988:AE2988)),0)</f>
        <v>7</v>
      </c>
      <c r="AP2988" s="7">
        <f>IF(T2988&gt;0,RANK(T2988,(N2988:P2988,Q2988:AE2988)),0)</f>
        <v>0</v>
      </c>
      <c r="AQ2988" s="7">
        <f>IF(S2988&gt;0,RANK(S2988,(N2988:P2988,Q2988:AE2988)),0)</f>
        <v>5</v>
      </c>
      <c r="AR2988" s="2">
        <f t="shared" si="1111"/>
        <v>3.3404190707561495E-3</v>
      </c>
      <c r="AS2988" s="2">
        <f t="shared" si="1112"/>
        <v>6.0734892195566357E-4</v>
      </c>
      <c r="AT2988" s="2">
        <f t="shared" si="1113"/>
        <v>0</v>
      </c>
      <c r="AU2988" s="2">
        <f t="shared" si="1114"/>
        <v>2.4293956878226543E-3</v>
      </c>
      <c r="AW2988" t="s">
        <v>529</v>
      </c>
      <c r="AX2988" t="s">
        <v>2683</v>
      </c>
      <c r="AY2988">
        <v>2</v>
      </c>
      <c r="BA2988" s="119">
        <v>51</v>
      </c>
      <c r="BB2988" s="121">
        <v>131</v>
      </c>
      <c r="BC2988" s="125">
        <f t="shared" si="1115"/>
        <v>51131</v>
      </c>
      <c r="BE2988" s="7" t="s">
        <v>228</v>
      </c>
    </row>
    <row r="2989" spans="1:57" hidden="1" outlineLevel="1">
      <c r="A2989" t="s">
        <v>286</v>
      </c>
      <c r="B2989" t="s">
        <v>2683</v>
      </c>
      <c r="C2989" s="1">
        <f t="shared" si="1106"/>
        <v>7406</v>
      </c>
      <c r="D2989" s="7">
        <f>IF(N2989&gt;0, RANK(N2989,(N2989:P2989,Q2989:AE2989)),0)</f>
        <v>2</v>
      </c>
      <c r="E2989" s="7">
        <f>IF(O2989&gt;0,RANK(O2989,(N2989:P2989,Q2989:AE2989)),0)</f>
        <v>1</v>
      </c>
      <c r="F2989" s="7">
        <f>IF(P2989&gt;0,RANK(P2989,(N2989:P2989,Q2989:AE2989)),0)</f>
        <v>3</v>
      </c>
      <c r="G2989" s="1">
        <f t="shared" si="1104"/>
        <v>729</v>
      </c>
      <c r="H2989" s="2">
        <f t="shared" si="1105"/>
        <v>9.8433702403456655E-2</v>
      </c>
      <c r="I2989" s="2"/>
      <c r="J2989" s="2">
        <f t="shared" si="1107"/>
        <v>0.44720496894409939</v>
      </c>
      <c r="K2989" s="2">
        <f t="shared" si="1108"/>
        <v>0.54563867134755606</v>
      </c>
      <c r="L2989" s="2">
        <f t="shared" si="1109"/>
        <v>2.5654874426140968E-3</v>
      </c>
      <c r="M2989" s="2">
        <f t="shared" si="1110"/>
        <v>4.5908722657305098E-3</v>
      </c>
      <c r="N2989" s="66">
        <v>3312</v>
      </c>
      <c r="O2989" s="66">
        <v>4041</v>
      </c>
      <c r="P2989" s="66">
        <v>19</v>
      </c>
      <c r="Q2989" s="66">
        <v>15</v>
      </c>
      <c r="R2989" s="66">
        <v>1</v>
      </c>
      <c r="S2989" s="66">
        <v>6</v>
      </c>
      <c r="W2989" s="66">
        <v>12</v>
      </c>
      <c r="AN2989" s="7">
        <f>IF(Q2989&gt;0,RANK(Q2989,(N2989:P2989,Q2989:AE2989)),0)</f>
        <v>4</v>
      </c>
      <c r="AO2989" s="7">
        <f>IF(R2989&gt;0,RANK(R2989,(N2989:P2989,Q2989:AE2989)),0)</f>
        <v>7</v>
      </c>
      <c r="AP2989" s="7">
        <f>IF(T2989&gt;0,RANK(T2989,(N2989:P2989,Q2989:AE2989)),0)</f>
        <v>0</v>
      </c>
      <c r="AQ2989" s="7">
        <f>IF(S2989&gt;0,RANK(S2989,(N2989:P2989,Q2989:AE2989)),0)</f>
        <v>6</v>
      </c>
      <c r="AR2989" s="2">
        <f t="shared" si="1111"/>
        <v>2.0253848231163922E-3</v>
      </c>
      <c r="AS2989" s="2">
        <f t="shared" si="1112"/>
        <v>1.3502565487442613E-4</v>
      </c>
      <c r="AT2989" s="2">
        <f t="shared" si="1113"/>
        <v>0</v>
      </c>
      <c r="AU2989" s="2">
        <f t="shared" si="1114"/>
        <v>8.1015392924655685E-4</v>
      </c>
      <c r="AW2989" t="s">
        <v>286</v>
      </c>
      <c r="AX2989" t="s">
        <v>2683</v>
      </c>
      <c r="AY2989">
        <v>1</v>
      </c>
      <c r="BA2989" s="119">
        <v>51</v>
      </c>
      <c r="BB2989" s="121">
        <v>133</v>
      </c>
      <c r="BC2989" s="125">
        <f t="shared" si="1115"/>
        <v>51133</v>
      </c>
      <c r="BE2989" s="7" t="s">
        <v>228</v>
      </c>
    </row>
    <row r="2990" spans="1:57" hidden="1" outlineLevel="1">
      <c r="A2990" t="s">
        <v>1206</v>
      </c>
      <c r="B2990" t="s">
        <v>2683</v>
      </c>
      <c r="C2990" s="1">
        <f t="shared" ref="C2990:C3021" si="1116">SUM(N2990:AL2990)</f>
        <v>6988</v>
      </c>
      <c r="D2990" s="7">
        <f>IF(N2990&gt;0, RANK(N2990,(N2990:P2990,Q2990:AE2990)),0)</f>
        <v>2</v>
      </c>
      <c r="E2990" s="7">
        <f>IF(O2990&gt;0,RANK(O2990,(N2990:P2990,Q2990:AE2990)),0)</f>
        <v>1</v>
      </c>
      <c r="F2990" s="7">
        <f>IF(P2990&gt;0,RANK(P2990,(N2990:P2990,Q2990:AE2990)),0)</f>
        <v>3</v>
      </c>
      <c r="G2990" s="1">
        <f t="shared" si="1104"/>
        <v>86</v>
      </c>
      <c r="H2990" s="2">
        <f t="shared" si="1105"/>
        <v>1.2306811677160847E-2</v>
      </c>
      <c r="I2990" s="2"/>
      <c r="J2990" s="2">
        <f t="shared" ref="J2990:J3021" si="1117">IF($C2990=0,"-",N2990/$C2990)</f>
        <v>0.4884087006296508</v>
      </c>
      <c r="K2990" s="2">
        <f t="shared" ref="K2990:K3021" si="1118">IF($C2990=0,"-",O2990/$C2990)</f>
        <v>0.50071551230681166</v>
      </c>
      <c r="L2990" s="2">
        <f t="shared" ref="L2990:L3021" si="1119">IF($C2990=0,"-",P2990/$C2990)</f>
        <v>3.577561534058386E-3</v>
      </c>
      <c r="M2990" s="2">
        <f t="shared" ref="M2990:M3021" si="1120">IF(C2990=0,"-",(1-J2990-K2990-L2990))</f>
        <v>7.2982255294791482E-3</v>
      </c>
      <c r="N2990" s="66">
        <v>3413</v>
      </c>
      <c r="O2990" s="66">
        <v>3499</v>
      </c>
      <c r="P2990" s="66">
        <v>25</v>
      </c>
      <c r="Q2990" s="66">
        <v>25</v>
      </c>
      <c r="R2990" s="66">
        <v>4</v>
      </c>
      <c r="S2990" s="66">
        <v>19</v>
      </c>
      <c r="W2990" s="66">
        <v>3</v>
      </c>
      <c r="AN2990" s="7">
        <f>IF(Q2990&gt;0,RANK(Q2990,(N2990:P2990,Q2990:AE2990)),0)</f>
        <v>3</v>
      </c>
      <c r="AO2990" s="7">
        <f>IF(R2990&gt;0,RANK(R2990,(N2990:P2990,Q2990:AE2990)),0)</f>
        <v>6</v>
      </c>
      <c r="AP2990" s="7">
        <f>IF(T2990&gt;0,RANK(T2990,(N2990:P2990,Q2990:AE2990)),0)</f>
        <v>0</v>
      </c>
      <c r="AQ2990" s="7">
        <f>IF(S2990&gt;0,RANK(S2990,(N2990:P2990,Q2990:AE2990)),0)</f>
        <v>5</v>
      </c>
      <c r="AR2990" s="2">
        <f t="shared" ref="AR2990:AR3021" si="1121">IF($C2990=0,"-",Q2990/$C2990)</f>
        <v>3.577561534058386E-3</v>
      </c>
      <c r="AS2990" s="2">
        <f t="shared" ref="AS2990:AS3021" si="1122">IF($C2990=0,"-",R2990/$C2990)</f>
        <v>5.7240984544934168E-4</v>
      </c>
      <c r="AT2990" s="2">
        <f t="shared" ref="AT2990:AT3021" si="1123">IF($C2990=0,"-",T2990/$C2990)</f>
        <v>0</v>
      </c>
      <c r="AU2990" s="2">
        <f t="shared" ref="AU2990:AU3021" si="1124">IF($C2990=0,"-",S2990/$C2990)</f>
        <v>2.7189467658843731E-3</v>
      </c>
      <c r="AW2990" t="s">
        <v>1206</v>
      </c>
      <c r="AX2990" t="s">
        <v>2683</v>
      </c>
      <c r="AY2990">
        <v>4</v>
      </c>
      <c r="BA2990" s="119">
        <v>51</v>
      </c>
      <c r="BB2990" s="121">
        <v>135</v>
      </c>
      <c r="BC2990" s="125">
        <f t="shared" si="1115"/>
        <v>51135</v>
      </c>
      <c r="BE2990" s="7" t="s">
        <v>228</v>
      </c>
    </row>
    <row r="2991" spans="1:57" hidden="1" outlineLevel="1">
      <c r="A2991" t="s">
        <v>3376</v>
      </c>
      <c r="B2991" t="s">
        <v>2683</v>
      </c>
      <c r="C2991" s="1">
        <f t="shared" si="1116"/>
        <v>15801</v>
      </c>
      <c r="D2991" s="7">
        <f>IF(N2991&gt;0, RANK(N2991,(N2991:P2991,Q2991:AE2991)),0)</f>
        <v>2</v>
      </c>
      <c r="E2991" s="7">
        <f>IF(O2991&gt;0,RANK(O2991,(N2991:P2991,Q2991:AE2991)),0)</f>
        <v>1</v>
      </c>
      <c r="F2991" s="7">
        <f>IF(P2991&gt;0,RANK(P2991,(N2991:P2991,Q2991:AE2991)),0)</f>
        <v>3</v>
      </c>
      <c r="G2991" s="1">
        <f t="shared" si="1104"/>
        <v>1399</v>
      </c>
      <c r="H2991" s="2">
        <f t="shared" si="1105"/>
        <v>8.8538700082273269E-2</v>
      </c>
      <c r="I2991" s="2"/>
      <c r="J2991" s="2">
        <f t="shared" si="1117"/>
        <v>0.44978165938864628</v>
      </c>
      <c r="K2991" s="2">
        <f t="shared" si="1118"/>
        <v>0.53832035947091961</v>
      </c>
      <c r="L2991" s="2">
        <f t="shared" si="1119"/>
        <v>4.3035250933485224E-3</v>
      </c>
      <c r="M2991" s="2">
        <f t="shared" si="1120"/>
        <v>7.5944560470855328E-3</v>
      </c>
      <c r="N2991" s="66">
        <v>7107</v>
      </c>
      <c r="O2991" s="66">
        <v>8506</v>
      </c>
      <c r="P2991" s="66">
        <v>68</v>
      </c>
      <c r="Q2991" s="66">
        <v>47</v>
      </c>
      <c r="R2991" s="66">
        <v>10</v>
      </c>
      <c r="S2991" s="66">
        <v>41</v>
      </c>
      <c r="W2991" s="66">
        <v>22</v>
      </c>
      <c r="AN2991" s="7">
        <f>IF(Q2991&gt;0,RANK(Q2991,(N2991:P2991,Q2991:AE2991)),0)</f>
        <v>4</v>
      </c>
      <c r="AO2991" s="7">
        <f>IF(R2991&gt;0,RANK(R2991,(N2991:P2991,Q2991:AE2991)),0)</f>
        <v>7</v>
      </c>
      <c r="AP2991" s="7">
        <f>IF(T2991&gt;0,RANK(T2991,(N2991:P2991,Q2991:AE2991)),0)</f>
        <v>0</v>
      </c>
      <c r="AQ2991" s="7">
        <f>IF(S2991&gt;0,RANK(S2991,(N2991:P2991,Q2991:AE2991)),0)</f>
        <v>5</v>
      </c>
      <c r="AR2991" s="2">
        <f t="shared" si="1121"/>
        <v>2.9744952851085377E-3</v>
      </c>
      <c r="AS2991" s="2">
        <f t="shared" si="1122"/>
        <v>6.3287133725713565E-4</v>
      </c>
      <c r="AT2991" s="2">
        <f t="shared" si="1123"/>
        <v>0</v>
      </c>
      <c r="AU2991" s="2">
        <f t="shared" si="1124"/>
        <v>2.5947724827542562E-3</v>
      </c>
      <c r="AW2991" t="s">
        <v>3376</v>
      </c>
      <c r="AX2991" t="s">
        <v>2683</v>
      </c>
      <c r="AY2991">
        <v>7</v>
      </c>
      <c r="BA2991" s="119">
        <v>51</v>
      </c>
      <c r="BB2991" s="121">
        <v>137</v>
      </c>
      <c r="BC2991" s="125">
        <f t="shared" si="1115"/>
        <v>51137</v>
      </c>
      <c r="BE2991" s="7" t="s">
        <v>228</v>
      </c>
    </row>
    <row r="2992" spans="1:57" hidden="1" outlineLevel="1">
      <c r="A2992" t="s">
        <v>1207</v>
      </c>
      <c r="B2992" t="s">
        <v>2683</v>
      </c>
      <c r="C2992" s="1">
        <f t="shared" si="1116"/>
        <v>10389</v>
      </c>
      <c r="D2992" s="7">
        <f>IF(N2992&gt;0, RANK(N2992,(N2992:P2992,Q2992:AE2992)),0)</f>
        <v>2</v>
      </c>
      <c r="E2992" s="7">
        <f>IF(O2992&gt;0,RANK(O2992,(N2992:P2992,Q2992:AE2992)),0)</f>
        <v>1</v>
      </c>
      <c r="F2992" s="7">
        <f>IF(P2992&gt;0,RANK(P2992,(N2992:P2992,Q2992:AE2992)),0)</f>
        <v>3</v>
      </c>
      <c r="G2992" s="1">
        <f t="shared" si="1104"/>
        <v>1806</v>
      </c>
      <c r="H2992" s="2">
        <f t="shared" si="1105"/>
        <v>0.17383771296563674</v>
      </c>
      <c r="I2992" s="2"/>
      <c r="J2992" s="2">
        <f t="shared" si="1117"/>
        <v>0.40764269900856676</v>
      </c>
      <c r="K2992" s="2">
        <f t="shared" si="1118"/>
        <v>0.58148041197420353</v>
      </c>
      <c r="L2992" s="2">
        <f t="shared" si="1119"/>
        <v>5.1978053710655505E-3</v>
      </c>
      <c r="M2992" s="2">
        <f t="shared" si="1120"/>
        <v>5.6790836461641679E-3</v>
      </c>
      <c r="N2992" s="66">
        <v>4235</v>
      </c>
      <c r="O2992" s="66">
        <v>6041</v>
      </c>
      <c r="P2992" s="66">
        <v>54</v>
      </c>
      <c r="Q2992" s="66">
        <v>14</v>
      </c>
      <c r="R2992" s="66">
        <v>3</v>
      </c>
      <c r="S2992" s="66">
        <v>25</v>
      </c>
      <c r="W2992" s="66">
        <v>17</v>
      </c>
      <c r="AN2992" s="7">
        <f>IF(Q2992&gt;0,RANK(Q2992,(N2992:P2992,Q2992:AE2992)),0)</f>
        <v>6</v>
      </c>
      <c r="AO2992" s="7">
        <f>IF(R2992&gt;0,RANK(R2992,(N2992:P2992,Q2992:AE2992)),0)</f>
        <v>7</v>
      </c>
      <c r="AP2992" s="7">
        <f>IF(T2992&gt;0,RANK(T2992,(N2992:P2992,Q2992:AE2992)),0)</f>
        <v>0</v>
      </c>
      <c r="AQ2992" s="7">
        <f>IF(S2992&gt;0,RANK(S2992,(N2992:P2992,Q2992:AE2992)),0)</f>
        <v>4</v>
      </c>
      <c r="AR2992" s="2">
        <f t="shared" si="1121"/>
        <v>1.3475791702762538E-3</v>
      </c>
      <c r="AS2992" s="2">
        <f t="shared" si="1122"/>
        <v>2.8876696505919725E-4</v>
      </c>
      <c r="AT2992" s="2">
        <f t="shared" si="1123"/>
        <v>0</v>
      </c>
      <c r="AU2992" s="2">
        <f t="shared" si="1124"/>
        <v>2.4063913754933104E-3</v>
      </c>
      <c r="AW2992" t="s">
        <v>1207</v>
      </c>
      <c r="AX2992" t="s">
        <v>2683</v>
      </c>
      <c r="AY2992">
        <v>7</v>
      </c>
      <c r="BA2992" s="119">
        <v>51</v>
      </c>
      <c r="BB2992" s="121">
        <v>139</v>
      </c>
      <c r="BC2992" s="125">
        <f t="shared" si="1115"/>
        <v>51139</v>
      </c>
      <c r="BE2992" s="7" t="s">
        <v>228</v>
      </c>
    </row>
    <row r="2993" spans="1:57" hidden="1" outlineLevel="1">
      <c r="A2993" t="s">
        <v>3100</v>
      </c>
      <c r="B2993" t="s">
        <v>2683</v>
      </c>
      <c r="C2993" s="1">
        <f t="shared" si="1116"/>
        <v>8531</v>
      </c>
      <c r="D2993" s="7">
        <f>IF(N2993&gt;0, RANK(N2993,(N2993:P2993,Q2993:AE2993)),0)</f>
        <v>2</v>
      </c>
      <c r="E2993" s="7">
        <f>IF(O2993&gt;0,RANK(O2993,(N2993:P2993,Q2993:AE2993)),0)</f>
        <v>1</v>
      </c>
      <c r="F2993" s="7">
        <f>IF(P2993&gt;0,RANK(P2993,(N2993:P2993,Q2993:AE2993)),0)</f>
        <v>3</v>
      </c>
      <c r="G2993" s="1">
        <f t="shared" si="1104"/>
        <v>2612</v>
      </c>
      <c r="H2993" s="2">
        <f t="shared" si="1105"/>
        <v>0.30617747040206306</v>
      </c>
      <c r="I2993" s="2"/>
      <c r="J2993" s="2">
        <f t="shared" si="1117"/>
        <v>0.33747509084515298</v>
      </c>
      <c r="K2993" s="2">
        <f t="shared" si="1118"/>
        <v>0.64365256124721604</v>
      </c>
      <c r="L2993" s="2">
        <f t="shared" si="1119"/>
        <v>7.7364904466064944E-3</v>
      </c>
      <c r="M2993" s="2">
        <f t="shared" si="1120"/>
        <v>1.1135857461024544E-2</v>
      </c>
      <c r="N2993" s="66">
        <v>2879</v>
      </c>
      <c r="O2993" s="66">
        <v>5491</v>
      </c>
      <c r="P2993" s="66">
        <v>66</v>
      </c>
      <c r="Q2993" s="66">
        <v>39</v>
      </c>
      <c r="R2993" s="66">
        <v>9</v>
      </c>
      <c r="S2993" s="66">
        <v>34</v>
      </c>
      <c r="W2993" s="66">
        <v>13</v>
      </c>
      <c r="AN2993" s="7">
        <f>IF(Q2993&gt;0,RANK(Q2993,(N2993:P2993,Q2993:AE2993)),0)</f>
        <v>4</v>
      </c>
      <c r="AO2993" s="7">
        <f>IF(R2993&gt;0,RANK(R2993,(N2993:P2993,Q2993:AE2993)),0)</f>
        <v>7</v>
      </c>
      <c r="AP2993" s="7">
        <f>IF(T2993&gt;0,RANK(T2993,(N2993:P2993,Q2993:AE2993)),0)</f>
        <v>0</v>
      </c>
      <c r="AQ2993" s="7">
        <f>IF(S2993&gt;0,RANK(S2993,(N2993:P2993,Q2993:AE2993)),0)</f>
        <v>5</v>
      </c>
      <c r="AR2993" s="2">
        <f t="shared" si="1121"/>
        <v>4.5715625366311097E-3</v>
      </c>
      <c r="AS2993" s="2">
        <f t="shared" si="1122"/>
        <v>1.0549759699917947E-3</v>
      </c>
      <c r="AT2993" s="2">
        <f t="shared" si="1123"/>
        <v>0</v>
      </c>
      <c r="AU2993" s="2">
        <f t="shared" si="1124"/>
        <v>3.9854647755245571E-3</v>
      </c>
      <c r="AW2993" t="s">
        <v>3100</v>
      </c>
      <c r="AX2993" t="s">
        <v>2683</v>
      </c>
      <c r="AY2993">
        <v>9</v>
      </c>
      <c r="BA2993" s="119">
        <v>51</v>
      </c>
      <c r="BB2993" s="121">
        <v>141</v>
      </c>
      <c r="BC2993" s="125">
        <f t="shared" si="1115"/>
        <v>51141</v>
      </c>
      <c r="BE2993" s="7" t="s">
        <v>228</v>
      </c>
    </row>
    <row r="2994" spans="1:57" hidden="1" outlineLevel="1">
      <c r="A2994" t="s">
        <v>1862</v>
      </c>
      <c r="B2994" t="s">
        <v>2683</v>
      </c>
      <c r="C2994" s="1">
        <f t="shared" si="1116"/>
        <v>30433</v>
      </c>
      <c r="D2994" s="7">
        <f>IF(N2994&gt;0, RANK(N2994,(N2994:P2994,Q2994:AE2994)),0)</f>
        <v>2</v>
      </c>
      <c r="E2994" s="7">
        <f>IF(O2994&gt;0,RANK(O2994,(N2994:P2994,Q2994:AE2994)),0)</f>
        <v>1</v>
      </c>
      <c r="F2994" s="7">
        <f>IF(P2994&gt;0,RANK(P2994,(N2994:P2994,Q2994:AE2994)),0)</f>
        <v>3</v>
      </c>
      <c r="G2994" s="1">
        <f t="shared" si="1104"/>
        <v>7315</v>
      </c>
      <c r="H2994" s="2">
        <f t="shared" si="1105"/>
        <v>0.24036407846745309</v>
      </c>
      <c r="I2994" s="2"/>
      <c r="J2994" s="2">
        <f t="shared" si="1117"/>
        <v>0.3750862550520816</v>
      </c>
      <c r="K2994" s="2">
        <f t="shared" si="1118"/>
        <v>0.61545033351953471</v>
      </c>
      <c r="L2994" s="2">
        <f t="shared" si="1119"/>
        <v>3.1544704761278875E-3</v>
      </c>
      <c r="M2994" s="2">
        <f t="shared" si="1120"/>
        <v>6.3089409522558071E-3</v>
      </c>
      <c r="N2994" s="66">
        <v>11415</v>
      </c>
      <c r="O2994" s="66">
        <v>18730</v>
      </c>
      <c r="P2994" s="66">
        <v>96</v>
      </c>
      <c r="Q2994" s="66">
        <v>76</v>
      </c>
      <c r="R2994" s="66">
        <v>25</v>
      </c>
      <c r="S2994" s="66">
        <v>62</v>
      </c>
      <c r="W2994" s="66">
        <v>29</v>
      </c>
      <c r="AN2994" s="7">
        <f>IF(Q2994&gt;0,RANK(Q2994,(N2994:P2994,Q2994:AE2994)),0)</f>
        <v>4</v>
      </c>
      <c r="AO2994" s="7">
        <f>IF(R2994&gt;0,RANK(R2994,(N2994:P2994,Q2994:AE2994)),0)</f>
        <v>7</v>
      </c>
      <c r="AP2994" s="7">
        <f>IF(T2994&gt;0,RANK(T2994,(N2994:P2994,Q2994:AE2994)),0)</f>
        <v>0</v>
      </c>
      <c r="AQ2994" s="7">
        <f>IF(S2994&gt;0,RANK(S2994,(N2994:P2994,Q2994:AE2994)),0)</f>
        <v>5</v>
      </c>
      <c r="AR2994" s="2">
        <f t="shared" si="1121"/>
        <v>2.4972891269345776E-3</v>
      </c>
      <c r="AS2994" s="2">
        <f t="shared" si="1122"/>
        <v>8.2147668649163732E-4</v>
      </c>
      <c r="AT2994" s="2">
        <f t="shared" si="1123"/>
        <v>0</v>
      </c>
      <c r="AU2994" s="2">
        <f t="shared" si="1124"/>
        <v>2.0372621824992607E-3</v>
      </c>
      <c r="AW2994" t="s">
        <v>1862</v>
      </c>
      <c r="AX2994" t="s">
        <v>2683</v>
      </c>
      <c r="AY2994">
        <v>5</v>
      </c>
      <c r="BA2994" s="119">
        <v>51</v>
      </c>
      <c r="BB2994" s="121">
        <v>143</v>
      </c>
      <c r="BC2994" s="125">
        <f t="shared" si="1115"/>
        <v>51143</v>
      </c>
      <c r="BE2994" s="7" t="s">
        <v>228</v>
      </c>
    </row>
    <row r="2995" spans="1:57" hidden="1" outlineLevel="1">
      <c r="A2995" t="s">
        <v>908</v>
      </c>
      <c r="B2995" t="s">
        <v>2683</v>
      </c>
      <c r="C2995" s="1">
        <f t="shared" si="1116"/>
        <v>14456</v>
      </c>
      <c r="D2995" s="7">
        <f>IF(N2995&gt;0, RANK(N2995,(N2995:P2995,Q2995:AE2995)),0)</f>
        <v>2</v>
      </c>
      <c r="E2995" s="7">
        <f>IF(O2995&gt;0,RANK(O2995,(N2995:P2995,Q2995:AE2995)),0)</f>
        <v>1</v>
      </c>
      <c r="F2995" s="7">
        <f>IF(P2995&gt;0,RANK(P2995,(N2995:P2995,Q2995:AE2995)),0)</f>
        <v>4</v>
      </c>
      <c r="G2995" s="1">
        <f t="shared" si="1104"/>
        <v>5851</v>
      </c>
      <c r="H2995" s="2">
        <f t="shared" si="1105"/>
        <v>0.40474543442169342</v>
      </c>
      <c r="I2995" s="2"/>
      <c r="J2995" s="2">
        <f t="shared" si="1117"/>
        <v>0.29309629219701161</v>
      </c>
      <c r="K2995" s="2">
        <f t="shared" si="1118"/>
        <v>0.69784172661870503</v>
      </c>
      <c r="L2995" s="2">
        <f t="shared" si="1119"/>
        <v>2.4903154399557276E-3</v>
      </c>
      <c r="M2995" s="2">
        <f t="shared" si="1120"/>
        <v>6.5716657443276351E-3</v>
      </c>
      <c r="N2995" s="66">
        <v>4237</v>
      </c>
      <c r="O2995" s="66">
        <v>10088</v>
      </c>
      <c r="P2995" s="66">
        <v>36</v>
      </c>
      <c r="Q2995" s="66">
        <v>37</v>
      </c>
      <c r="R2995" s="66">
        <v>14</v>
      </c>
      <c r="S2995" s="66">
        <v>23</v>
      </c>
      <c r="W2995" s="66">
        <v>21</v>
      </c>
      <c r="AN2995" s="7">
        <f>IF(Q2995&gt;0,RANK(Q2995,(N2995:P2995,Q2995:AE2995)),0)</f>
        <v>3</v>
      </c>
      <c r="AO2995" s="7">
        <f>IF(R2995&gt;0,RANK(R2995,(N2995:P2995,Q2995:AE2995)),0)</f>
        <v>7</v>
      </c>
      <c r="AP2995" s="7">
        <f>IF(T2995&gt;0,RANK(T2995,(N2995:P2995,Q2995:AE2995)),0)</f>
        <v>0</v>
      </c>
      <c r="AQ2995" s="7">
        <f>IF(S2995&gt;0,RANK(S2995,(N2995:P2995,Q2995:AE2995)),0)</f>
        <v>5</v>
      </c>
      <c r="AR2995" s="2">
        <f t="shared" si="1121"/>
        <v>2.5594908688433868E-3</v>
      </c>
      <c r="AS2995" s="2">
        <f t="shared" si="1122"/>
        <v>9.6845600442722749E-4</v>
      </c>
      <c r="AT2995" s="2">
        <f t="shared" si="1123"/>
        <v>0</v>
      </c>
      <c r="AU2995" s="2">
        <f t="shared" si="1124"/>
        <v>1.5910348644161594E-3</v>
      </c>
      <c r="AW2995" t="s">
        <v>908</v>
      </c>
      <c r="AX2995" t="s">
        <v>2683</v>
      </c>
      <c r="AY2995">
        <v>4</v>
      </c>
      <c r="BA2995" s="119">
        <v>51</v>
      </c>
      <c r="BB2995" s="121">
        <v>145</v>
      </c>
      <c r="BC2995" s="125">
        <f t="shared" si="1115"/>
        <v>51145</v>
      </c>
      <c r="BE2995" s="7" t="s">
        <v>228</v>
      </c>
    </row>
    <row r="2996" spans="1:57" hidden="1" outlineLevel="1">
      <c r="A2996" t="s">
        <v>1238</v>
      </c>
      <c r="B2996" t="s">
        <v>2683</v>
      </c>
      <c r="C2996" s="1">
        <f t="shared" si="1116"/>
        <v>9388</v>
      </c>
      <c r="D2996" s="7">
        <f>IF(N2996&gt;0, RANK(N2996,(N2996:P2996,Q2996:AE2996)),0)</f>
        <v>1</v>
      </c>
      <c r="E2996" s="7">
        <f>IF(O2996&gt;0,RANK(O2996,(N2996:P2996,Q2996:AE2996)),0)</f>
        <v>2</v>
      </c>
      <c r="F2996" s="7">
        <f>IF(P2996&gt;0,RANK(P2996,(N2996:P2996,Q2996:AE2996)),0)</f>
        <v>4</v>
      </c>
      <c r="G2996" s="1">
        <f t="shared" si="1104"/>
        <v>927</v>
      </c>
      <c r="H2996" s="2">
        <f t="shared" si="1105"/>
        <v>9.8743076267575627E-2</v>
      </c>
      <c r="I2996" s="2"/>
      <c r="J2996" s="2">
        <f t="shared" si="1117"/>
        <v>0.5433532168726033</v>
      </c>
      <c r="K2996" s="2">
        <f t="shared" si="1118"/>
        <v>0.44461014060502768</v>
      </c>
      <c r="L2996" s="2">
        <f t="shared" si="1119"/>
        <v>3.5151256923732425E-3</v>
      </c>
      <c r="M2996" s="2">
        <f t="shared" si="1120"/>
        <v>8.5215168299957803E-3</v>
      </c>
      <c r="N2996" s="66">
        <v>5101</v>
      </c>
      <c r="O2996" s="66">
        <v>4174</v>
      </c>
      <c r="P2996" s="66">
        <v>33</v>
      </c>
      <c r="Q2996" s="66">
        <v>38</v>
      </c>
      <c r="R2996" s="66">
        <v>10</v>
      </c>
      <c r="S2996" s="66">
        <v>26</v>
      </c>
      <c r="W2996" s="66">
        <v>6</v>
      </c>
      <c r="AN2996" s="7">
        <f>IF(Q2996&gt;0,RANK(Q2996,(N2996:P2996,Q2996:AE2996)),0)</f>
        <v>3</v>
      </c>
      <c r="AO2996" s="7">
        <f>IF(R2996&gt;0,RANK(R2996,(N2996:P2996,Q2996:AE2996)),0)</f>
        <v>6</v>
      </c>
      <c r="AP2996" s="7">
        <f>IF(T2996&gt;0,RANK(T2996,(N2996:P2996,Q2996:AE2996)),0)</f>
        <v>0</v>
      </c>
      <c r="AQ2996" s="7">
        <f>IF(S2996&gt;0,RANK(S2996,(N2996:P2996,Q2996:AE2996)),0)</f>
        <v>5</v>
      </c>
      <c r="AR2996" s="2">
        <f t="shared" si="1121"/>
        <v>4.0477204942479762E-3</v>
      </c>
      <c r="AS2996" s="2">
        <f t="shared" si="1122"/>
        <v>1.0651896037494673E-3</v>
      </c>
      <c r="AT2996" s="2">
        <f t="shared" si="1123"/>
        <v>0</v>
      </c>
      <c r="AU2996" s="2">
        <f t="shared" si="1124"/>
        <v>2.7694929697486153E-3</v>
      </c>
      <c r="AW2996" t="s">
        <v>1238</v>
      </c>
      <c r="AX2996" t="s">
        <v>2683</v>
      </c>
      <c r="AY2996">
        <v>5</v>
      </c>
      <c r="BA2996" s="119">
        <v>51</v>
      </c>
      <c r="BB2996" s="121">
        <v>147</v>
      </c>
      <c r="BC2996" s="125">
        <f t="shared" si="1115"/>
        <v>51147</v>
      </c>
      <c r="BE2996" s="7" t="s">
        <v>228</v>
      </c>
    </row>
    <row r="2997" spans="1:57" hidden="1" outlineLevel="1">
      <c r="A2997" t="s">
        <v>3306</v>
      </c>
      <c r="B2997" t="s">
        <v>2683</v>
      </c>
      <c r="C2997" s="1">
        <f t="shared" si="1116"/>
        <v>16006</v>
      </c>
      <c r="D2997" s="7">
        <f>IF(N2997&gt;0, RANK(N2997,(N2997:P2997,Q2997:AE2997)),0)</f>
        <v>2</v>
      </c>
      <c r="E2997" s="7">
        <f>IF(O2997&gt;0,RANK(O2997,(N2997:P2997,Q2997:AE2997)),0)</f>
        <v>1</v>
      </c>
      <c r="F2997" s="7">
        <f>IF(P2997&gt;0,RANK(P2997,(N2997:P2997,Q2997:AE2997)),0)</f>
        <v>3</v>
      </c>
      <c r="G2997" s="1">
        <f t="shared" si="1104"/>
        <v>1622</v>
      </c>
      <c r="H2997" s="2">
        <f t="shared" si="1105"/>
        <v>0.10133699862551543</v>
      </c>
      <c r="I2997" s="2"/>
      <c r="J2997" s="2">
        <f t="shared" si="1117"/>
        <v>0.44545795326752469</v>
      </c>
      <c r="K2997" s="2">
        <f t="shared" si="1118"/>
        <v>0.54679495189304006</v>
      </c>
      <c r="L2997" s="2">
        <f t="shared" si="1119"/>
        <v>2.9363988504310882E-3</v>
      </c>
      <c r="M2997" s="2">
        <f t="shared" si="1120"/>
        <v>4.8106959890041653E-3</v>
      </c>
      <c r="N2997" s="66">
        <v>7130</v>
      </c>
      <c r="O2997" s="66">
        <v>8752</v>
      </c>
      <c r="P2997" s="66">
        <v>47</v>
      </c>
      <c r="Q2997" s="66">
        <v>23</v>
      </c>
      <c r="R2997" s="66">
        <v>11</v>
      </c>
      <c r="S2997" s="66">
        <v>27</v>
      </c>
      <c r="W2997" s="66">
        <v>16</v>
      </c>
      <c r="AN2997" s="7">
        <f>IF(Q2997&gt;0,RANK(Q2997,(N2997:P2997,Q2997:AE2997)),0)</f>
        <v>5</v>
      </c>
      <c r="AO2997" s="7">
        <f>IF(R2997&gt;0,RANK(R2997,(N2997:P2997,Q2997:AE2997)),0)</f>
        <v>7</v>
      </c>
      <c r="AP2997" s="7">
        <f>IF(T2997&gt;0,RANK(T2997,(N2997:P2997,Q2997:AE2997)),0)</f>
        <v>0</v>
      </c>
      <c r="AQ2997" s="7">
        <f>IF(S2997&gt;0,RANK(S2997,(N2997:P2997,Q2997:AE2997)),0)</f>
        <v>4</v>
      </c>
      <c r="AR2997" s="2">
        <f t="shared" si="1121"/>
        <v>1.4369611395726603E-3</v>
      </c>
      <c r="AS2997" s="2">
        <f t="shared" si="1122"/>
        <v>6.872422841434462E-4</v>
      </c>
      <c r="AT2997" s="2">
        <f t="shared" si="1123"/>
        <v>0</v>
      </c>
      <c r="AU2997" s="2">
        <f t="shared" si="1124"/>
        <v>1.6868674247157316E-3</v>
      </c>
      <c r="AW2997" t="s">
        <v>3306</v>
      </c>
      <c r="AX2997" t="s">
        <v>2683</v>
      </c>
      <c r="AY2997">
        <v>0</v>
      </c>
      <c r="BA2997" s="119">
        <v>51</v>
      </c>
      <c r="BB2997" s="121">
        <v>149</v>
      </c>
      <c r="BC2997" s="125">
        <f t="shared" si="1115"/>
        <v>51149</v>
      </c>
      <c r="BE2997" s="7" t="s">
        <v>228</v>
      </c>
    </row>
    <row r="2998" spans="1:57" hidden="1" outlineLevel="1">
      <c r="A2998" t="s">
        <v>1723</v>
      </c>
      <c r="B2998" t="s">
        <v>2683</v>
      </c>
      <c r="C2998" s="1">
        <f t="shared" si="1116"/>
        <v>162446</v>
      </c>
      <c r="D2998" s="7">
        <f>IF(N2998&gt;0, RANK(N2998,(N2998:P2998,Q2998:AE2998)),0)</f>
        <v>1</v>
      </c>
      <c r="E2998" s="7">
        <f>IF(O2998&gt;0,RANK(O2998,(N2998:P2998,Q2998:AE2998)),0)</f>
        <v>2</v>
      </c>
      <c r="F2998" s="7">
        <f>IF(P2998&gt;0,RANK(P2998,(N2998:P2998,Q2998:AE2998)),0)</f>
        <v>3</v>
      </c>
      <c r="G2998" s="1">
        <f t="shared" si="1104"/>
        <v>25814</v>
      </c>
      <c r="H2998" s="2">
        <f t="shared" si="1105"/>
        <v>0.15890819102963447</v>
      </c>
      <c r="I2998" s="2"/>
      <c r="J2998" s="2">
        <f t="shared" si="1117"/>
        <v>0.57517575071100546</v>
      </c>
      <c r="K2998" s="2">
        <f t="shared" si="1118"/>
        <v>0.41626755968137102</v>
      </c>
      <c r="L2998" s="2">
        <f t="shared" si="1119"/>
        <v>2.5977863413072654E-3</v>
      </c>
      <c r="M2998" s="2">
        <f t="shared" si="1120"/>
        <v>5.9589032663162483E-3</v>
      </c>
      <c r="N2998" s="66">
        <v>93435</v>
      </c>
      <c r="O2998" s="66">
        <v>67621</v>
      </c>
      <c r="P2998" s="66">
        <v>422</v>
      </c>
      <c r="Q2998" s="66">
        <v>362</v>
      </c>
      <c r="R2998" s="66">
        <v>73</v>
      </c>
      <c r="S2998" s="66">
        <v>291</v>
      </c>
      <c r="W2998" s="66">
        <v>242</v>
      </c>
      <c r="AN2998" s="7">
        <f>IF(Q2998&gt;0,RANK(Q2998,(N2998:P2998,Q2998:AE2998)),0)</f>
        <v>4</v>
      </c>
      <c r="AO2998" s="7">
        <f>IF(R2998&gt;0,RANK(R2998,(N2998:P2998,Q2998:AE2998)),0)</f>
        <v>7</v>
      </c>
      <c r="AP2998" s="7">
        <f>IF(T2998&gt;0,RANK(T2998,(N2998:P2998,Q2998:AE2998)),0)</f>
        <v>0</v>
      </c>
      <c r="AQ2998" s="7">
        <f>IF(S2998&gt;0,RANK(S2998,(N2998:P2998,Q2998:AE2998)),0)</f>
        <v>5</v>
      </c>
      <c r="AR2998" s="2">
        <f t="shared" si="1121"/>
        <v>2.228432833064526E-3</v>
      </c>
      <c r="AS2998" s="2">
        <f t="shared" si="1122"/>
        <v>4.4938010169533259E-4</v>
      </c>
      <c r="AT2998" s="2">
        <f t="shared" si="1123"/>
        <v>0</v>
      </c>
      <c r="AU2998" s="2">
        <f t="shared" si="1124"/>
        <v>1.7913645149772847E-3</v>
      </c>
      <c r="AW2998" t="s">
        <v>1723</v>
      </c>
      <c r="AX2998" t="s">
        <v>2683</v>
      </c>
      <c r="AY2998">
        <v>0</v>
      </c>
      <c r="BA2998" s="119">
        <v>51</v>
      </c>
      <c r="BB2998" s="121">
        <v>153</v>
      </c>
      <c r="BC2998" s="125">
        <f t="shared" si="1115"/>
        <v>51153</v>
      </c>
      <c r="BE2998" s="7" t="s">
        <v>228</v>
      </c>
    </row>
    <row r="2999" spans="1:57" hidden="1" outlineLevel="1">
      <c r="A2999" t="s">
        <v>2224</v>
      </c>
      <c r="B2999" t="s">
        <v>2683</v>
      </c>
      <c r="C2999" s="1">
        <f t="shared" si="1116"/>
        <v>15050</v>
      </c>
      <c r="D2999" s="7">
        <f>IF(N2999&gt;0, RANK(N2999,(N2999:P2999,Q2999:AE2999)),0)</f>
        <v>2</v>
      </c>
      <c r="E2999" s="7">
        <f>IF(O2999&gt;0,RANK(O2999,(N2999:P2999,Q2999:AE2999)),0)</f>
        <v>1</v>
      </c>
      <c r="F2999" s="7">
        <f>IF(P2999&gt;0,RANK(P2999,(N2999:P2999,Q2999:AE2999)),0)</f>
        <v>3</v>
      </c>
      <c r="G2999" s="1">
        <f t="shared" si="1104"/>
        <v>2939</v>
      </c>
      <c r="H2999" s="2">
        <f t="shared" si="1105"/>
        <v>0.19528239202657807</v>
      </c>
      <c r="I2999" s="2"/>
      <c r="J2999" s="2">
        <f t="shared" si="1117"/>
        <v>0.39322259136212623</v>
      </c>
      <c r="K2999" s="2">
        <f t="shared" si="1118"/>
        <v>0.58850498338870427</v>
      </c>
      <c r="L2999" s="2">
        <f t="shared" si="1119"/>
        <v>6.7774086378737542E-3</v>
      </c>
      <c r="M2999" s="2">
        <f t="shared" si="1120"/>
        <v>1.1495016611295745E-2</v>
      </c>
      <c r="N2999" s="66">
        <v>5918</v>
      </c>
      <c r="O2999" s="66">
        <v>8857</v>
      </c>
      <c r="P2999" s="66">
        <v>102</v>
      </c>
      <c r="Q2999" s="66">
        <v>69</v>
      </c>
      <c r="R2999" s="66">
        <v>29</v>
      </c>
      <c r="S2999" s="66">
        <v>52</v>
      </c>
      <c r="W2999" s="66">
        <v>23</v>
      </c>
      <c r="AN2999" s="7">
        <f>IF(Q2999&gt;0,RANK(Q2999,(N2999:P2999,Q2999:AE2999)),0)</f>
        <v>4</v>
      </c>
      <c r="AO2999" s="7">
        <f>IF(R2999&gt;0,RANK(R2999,(N2999:P2999,Q2999:AE2999)),0)</f>
        <v>6</v>
      </c>
      <c r="AP2999" s="7">
        <f>IF(T2999&gt;0,RANK(T2999,(N2999:P2999,Q2999:AE2999)),0)</f>
        <v>0</v>
      </c>
      <c r="AQ2999" s="7">
        <f>IF(S2999&gt;0,RANK(S2999,(N2999:P2999,Q2999:AE2999)),0)</f>
        <v>5</v>
      </c>
      <c r="AR2999" s="2">
        <f t="shared" si="1121"/>
        <v>4.5847176079734219E-3</v>
      </c>
      <c r="AS2999" s="2">
        <f t="shared" si="1122"/>
        <v>1.9269102990033223E-3</v>
      </c>
      <c r="AT2999" s="2">
        <f t="shared" si="1123"/>
        <v>0</v>
      </c>
      <c r="AU2999" s="2">
        <f t="shared" si="1124"/>
        <v>3.4551495016611295E-3</v>
      </c>
      <c r="AW2999" t="s">
        <v>2224</v>
      </c>
      <c r="AX2999" t="s">
        <v>2683</v>
      </c>
      <c r="AY2999">
        <v>9</v>
      </c>
      <c r="BA2999" s="119">
        <v>51</v>
      </c>
      <c r="BB2999" s="121">
        <v>155</v>
      </c>
      <c r="BC2999" s="125">
        <f t="shared" si="1115"/>
        <v>51155</v>
      </c>
      <c r="BE2999" s="7" t="s">
        <v>228</v>
      </c>
    </row>
    <row r="3000" spans="1:57" hidden="1" outlineLevel="1">
      <c r="A3000" t="s">
        <v>2323</v>
      </c>
      <c r="B3000" t="s">
        <v>2683</v>
      </c>
      <c r="C3000" s="1">
        <f t="shared" si="1116"/>
        <v>4405</v>
      </c>
      <c r="D3000" s="7">
        <f>IF(N3000&gt;0, RANK(N3000,(N3000:P3000,Q3000:AE3000)),0)</f>
        <v>2</v>
      </c>
      <c r="E3000" s="7">
        <f>IF(O3000&gt;0,RANK(O3000,(N3000:P3000,Q3000:AE3000)),0)</f>
        <v>1</v>
      </c>
      <c r="F3000" s="7">
        <f>IF(P3000&gt;0,RANK(P3000,(N3000:P3000,Q3000:AE3000)),0)</f>
        <v>3</v>
      </c>
      <c r="G3000" s="1">
        <f t="shared" si="1104"/>
        <v>122</v>
      </c>
      <c r="H3000" s="2">
        <f t="shared" si="1105"/>
        <v>2.7695800227014757E-2</v>
      </c>
      <c r="I3000" s="2"/>
      <c r="J3000" s="2">
        <f t="shared" si="1117"/>
        <v>0.47786606129398412</v>
      </c>
      <c r="K3000" s="2">
        <f t="shared" si="1118"/>
        <v>0.50556186152099891</v>
      </c>
      <c r="L3000" s="2">
        <f t="shared" si="1119"/>
        <v>7.2644721906923952E-3</v>
      </c>
      <c r="M3000" s="2">
        <f t="shared" si="1120"/>
        <v>9.3076049943245694E-3</v>
      </c>
      <c r="N3000" s="66">
        <v>2105</v>
      </c>
      <c r="O3000" s="66">
        <v>2227</v>
      </c>
      <c r="P3000" s="66">
        <v>32</v>
      </c>
      <c r="Q3000" s="66">
        <v>13</v>
      </c>
      <c r="R3000" s="66">
        <v>4</v>
      </c>
      <c r="S3000" s="66">
        <v>13</v>
      </c>
      <c r="W3000" s="66">
        <v>11</v>
      </c>
      <c r="AN3000" s="7">
        <f>IF(Q3000&gt;0,RANK(Q3000,(N3000:P3000,Q3000:AE3000)),0)</f>
        <v>4</v>
      </c>
      <c r="AO3000" s="7">
        <f>IF(R3000&gt;0,RANK(R3000,(N3000:P3000,Q3000:AE3000)),0)</f>
        <v>7</v>
      </c>
      <c r="AP3000" s="7">
        <f>IF(T3000&gt;0,RANK(T3000,(N3000:P3000,Q3000:AE3000)),0)</f>
        <v>0</v>
      </c>
      <c r="AQ3000" s="7">
        <f>IF(S3000&gt;0,RANK(S3000,(N3000:P3000,Q3000:AE3000)),0)</f>
        <v>4</v>
      </c>
      <c r="AR3000" s="2">
        <f t="shared" si="1121"/>
        <v>2.9511918274687855E-3</v>
      </c>
      <c r="AS3000" s="2">
        <f t="shared" si="1122"/>
        <v>9.0805902383654939E-4</v>
      </c>
      <c r="AT3000" s="2">
        <f t="shared" si="1123"/>
        <v>0</v>
      </c>
      <c r="AU3000" s="2">
        <f t="shared" si="1124"/>
        <v>2.9511918274687855E-3</v>
      </c>
      <c r="AW3000" t="s">
        <v>2323</v>
      </c>
      <c r="AX3000" t="s">
        <v>2683</v>
      </c>
      <c r="AY3000">
        <v>7</v>
      </c>
      <c r="BA3000" s="119">
        <v>51</v>
      </c>
      <c r="BB3000" s="121">
        <v>157</v>
      </c>
      <c r="BC3000" s="125">
        <f t="shared" si="1115"/>
        <v>51157</v>
      </c>
      <c r="BE3000" s="7" t="s">
        <v>228</v>
      </c>
    </row>
    <row r="3001" spans="1:57" hidden="1" outlineLevel="1">
      <c r="A3001" t="s">
        <v>883</v>
      </c>
      <c r="B3001" t="s">
        <v>2683</v>
      </c>
      <c r="C3001" s="1">
        <f t="shared" si="1116"/>
        <v>3745</v>
      </c>
      <c r="D3001" s="7">
        <f>IF(N3001&gt;0, RANK(N3001,(N3001:P3001,Q3001:AE3001)),0)</f>
        <v>2</v>
      </c>
      <c r="E3001" s="7">
        <f>IF(O3001&gt;0,RANK(O3001,(N3001:P3001,Q3001:AE3001)),0)</f>
        <v>1</v>
      </c>
      <c r="F3001" s="7">
        <f>IF(P3001&gt;0,RANK(P3001,(N3001:P3001,Q3001:AE3001)),0)</f>
        <v>4</v>
      </c>
      <c r="G3001" s="1">
        <f t="shared" si="1104"/>
        <v>474</v>
      </c>
      <c r="H3001" s="2">
        <f t="shared" si="1105"/>
        <v>0.12656875834445927</v>
      </c>
      <c r="I3001" s="2"/>
      <c r="J3001" s="2">
        <f t="shared" si="1117"/>
        <v>0.4320427236315087</v>
      </c>
      <c r="K3001" s="2">
        <f t="shared" si="1118"/>
        <v>0.55861148197596799</v>
      </c>
      <c r="L3001" s="2">
        <f t="shared" si="1119"/>
        <v>2.9372496662216289E-3</v>
      </c>
      <c r="M3001" s="2">
        <f t="shared" si="1120"/>
        <v>6.4085447263016251E-3</v>
      </c>
      <c r="N3001" s="66">
        <v>1618</v>
      </c>
      <c r="O3001" s="66">
        <v>2092</v>
      </c>
      <c r="P3001" s="66">
        <v>11</v>
      </c>
      <c r="Q3001" s="66">
        <v>5</v>
      </c>
      <c r="R3001" s="66">
        <v>4</v>
      </c>
      <c r="S3001" s="66">
        <v>13</v>
      </c>
      <c r="W3001" s="66">
        <v>2</v>
      </c>
      <c r="AN3001" s="7">
        <f>IF(Q3001&gt;0,RANK(Q3001,(N3001:P3001,Q3001:AE3001)),0)</f>
        <v>5</v>
      </c>
      <c r="AO3001" s="7">
        <f>IF(R3001&gt;0,RANK(R3001,(N3001:P3001,Q3001:AE3001)),0)</f>
        <v>6</v>
      </c>
      <c r="AP3001" s="7">
        <f>IF(T3001&gt;0,RANK(T3001,(N3001:P3001,Q3001:AE3001)),0)</f>
        <v>0</v>
      </c>
      <c r="AQ3001" s="7">
        <f>IF(S3001&gt;0,RANK(S3001,(N3001:P3001,Q3001:AE3001)),0)</f>
        <v>3</v>
      </c>
      <c r="AR3001" s="2">
        <f t="shared" si="1121"/>
        <v>1.3351134846461949E-3</v>
      </c>
      <c r="AS3001" s="2">
        <f t="shared" si="1122"/>
        <v>1.068090787716956E-3</v>
      </c>
      <c r="AT3001" s="2">
        <f t="shared" si="1123"/>
        <v>0</v>
      </c>
      <c r="AU3001" s="2">
        <f t="shared" si="1124"/>
        <v>3.4712950600801068E-3</v>
      </c>
      <c r="AW3001" t="s">
        <v>883</v>
      </c>
      <c r="AX3001" t="s">
        <v>2683</v>
      </c>
      <c r="AY3001">
        <v>1</v>
      </c>
      <c r="BA3001" s="119">
        <v>51</v>
      </c>
      <c r="BB3001" s="121">
        <v>159</v>
      </c>
      <c r="BC3001" s="125">
        <f t="shared" si="1115"/>
        <v>51159</v>
      </c>
      <c r="BE3001" s="7" t="s">
        <v>228</v>
      </c>
    </row>
    <row r="3002" spans="1:57" hidden="1" outlineLevel="1">
      <c r="A3002" t="s">
        <v>3103</v>
      </c>
      <c r="B3002" t="s">
        <v>2683</v>
      </c>
      <c r="C3002" s="1">
        <f t="shared" si="1116"/>
        <v>50975</v>
      </c>
      <c r="D3002" s="7">
        <f>IF(N3002&gt;0, RANK(N3002,(N3002:P3002,Q3002:AE3002)),0)</f>
        <v>2</v>
      </c>
      <c r="E3002" s="7">
        <f>IF(O3002&gt;0,RANK(O3002,(N3002:P3002,Q3002:AE3002)),0)</f>
        <v>1</v>
      </c>
      <c r="F3002" s="7">
        <f>IF(P3002&gt;0,RANK(P3002,(N3002:P3002,Q3002:AE3002)),0)</f>
        <v>3</v>
      </c>
      <c r="G3002" s="1">
        <f t="shared" si="1104"/>
        <v>10759</v>
      </c>
      <c r="H3002" s="2">
        <f t="shared" si="1105"/>
        <v>0.2110642471799902</v>
      </c>
      <c r="I3002" s="2"/>
      <c r="J3002" s="2">
        <f t="shared" si="1117"/>
        <v>0.38866110838646395</v>
      </c>
      <c r="K3002" s="2">
        <f t="shared" si="1118"/>
        <v>0.59972535556645412</v>
      </c>
      <c r="L3002" s="2">
        <f t="shared" si="1119"/>
        <v>3.2761157430112801E-3</v>
      </c>
      <c r="M3002" s="2">
        <f t="shared" si="1120"/>
        <v>8.3374203040706488E-3</v>
      </c>
      <c r="N3002" s="66">
        <v>19812</v>
      </c>
      <c r="O3002" s="66">
        <v>30571</v>
      </c>
      <c r="P3002" s="66">
        <v>167</v>
      </c>
      <c r="Q3002" s="66">
        <v>166</v>
      </c>
      <c r="R3002" s="66">
        <v>41</v>
      </c>
      <c r="S3002" s="66">
        <v>133</v>
      </c>
      <c r="W3002" s="66">
        <v>85</v>
      </c>
      <c r="AN3002" s="7">
        <f>IF(Q3002&gt;0,RANK(Q3002,(N3002:P3002,Q3002:AE3002)),0)</f>
        <v>4</v>
      </c>
      <c r="AO3002" s="7">
        <f>IF(R3002&gt;0,RANK(R3002,(N3002:P3002,Q3002:AE3002)),0)</f>
        <v>7</v>
      </c>
      <c r="AP3002" s="7">
        <f>IF(T3002&gt;0,RANK(T3002,(N3002:P3002,Q3002:AE3002)),0)</f>
        <v>0</v>
      </c>
      <c r="AQ3002" s="7">
        <f>IF(S3002&gt;0,RANK(S3002,(N3002:P3002,Q3002:AE3002)),0)</f>
        <v>5</v>
      </c>
      <c r="AR3002" s="2">
        <f t="shared" si="1121"/>
        <v>3.2564982834722904E-3</v>
      </c>
      <c r="AS3002" s="2">
        <f t="shared" si="1122"/>
        <v>8.0431584109857772E-4</v>
      </c>
      <c r="AT3002" s="2">
        <f t="shared" si="1123"/>
        <v>0</v>
      </c>
      <c r="AU3002" s="2">
        <f t="shared" si="1124"/>
        <v>2.6091221186856301E-3</v>
      </c>
      <c r="AW3002" t="s">
        <v>3103</v>
      </c>
      <c r="AX3002" t="s">
        <v>2683</v>
      </c>
      <c r="AY3002">
        <v>0</v>
      </c>
      <c r="BA3002" s="119">
        <v>51</v>
      </c>
      <c r="BB3002" s="121">
        <v>161</v>
      </c>
      <c r="BC3002" s="125">
        <f t="shared" si="1115"/>
        <v>51161</v>
      </c>
      <c r="BE3002" s="7" t="s">
        <v>228</v>
      </c>
    </row>
    <row r="3003" spans="1:57" hidden="1" outlineLevel="1">
      <c r="A3003" t="s">
        <v>1546</v>
      </c>
      <c r="B3003" t="s">
        <v>2683</v>
      </c>
      <c r="C3003" s="1">
        <f t="shared" si="1116"/>
        <v>10195</v>
      </c>
      <c r="D3003" s="7">
        <f>IF(N3003&gt;0, RANK(N3003,(N3003:P3003,Q3003:AE3003)),0)</f>
        <v>2</v>
      </c>
      <c r="E3003" s="7">
        <f>IF(O3003&gt;0,RANK(O3003,(N3003:P3003,Q3003:AE3003)),0)</f>
        <v>1</v>
      </c>
      <c r="F3003" s="7">
        <f>IF(P3003&gt;0,RANK(P3003,(N3003:P3003,Q3003:AE3003)),0)</f>
        <v>4</v>
      </c>
      <c r="G3003" s="1">
        <f t="shared" si="1104"/>
        <v>1385</v>
      </c>
      <c r="H3003" s="2">
        <f t="shared" si="1105"/>
        <v>0.13585090730750368</v>
      </c>
      <c r="I3003" s="2"/>
      <c r="J3003" s="2">
        <f t="shared" si="1117"/>
        <v>0.42638548307994117</v>
      </c>
      <c r="K3003" s="2">
        <f t="shared" si="1118"/>
        <v>0.56223639038744477</v>
      </c>
      <c r="L3003" s="2">
        <f t="shared" si="1119"/>
        <v>2.5502697400686613E-3</v>
      </c>
      <c r="M3003" s="2">
        <f t="shared" si="1120"/>
        <v>8.8278567925453907E-3</v>
      </c>
      <c r="N3003" s="66">
        <v>4347</v>
      </c>
      <c r="O3003" s="66">
        <v>5732</v>
      </c>
      <c r="P3003" s="66">
        <v>26</v>
      </c>
      <c r="Q3003" s="66">
        <v>32</v>
      </c>
      <c r="R3003" s="66">
        <v>11</v>
      </c>
      <c r="S3003" s="66">
        <v>25</v>
      </c>
      <c r="W3003" s="66">
        <v>22</v>
      </c>
      <c r="AN3003" s="7">
        <f>IF(Q3003&gt;0,RANK(Q3003,(N3003:P3003,Q3003:AE3003)),0)</f>
        <v>3</v>
      </c>
      <c r="AO3003" s="7">
        <f>IF(R3003&gt;0,RANK(R3003,(N3003:P3003,Q3003:AE3003)),0)</f>
        <v>7</v>
      </c>
      <c r="AP3003" s="7">
        <f>IF(T3003&gt;0,RANK(T3003,(N3003:P3003,Q3003:AE3003)),0)</f>
        <v>0</v>
      </c>
      <c r="AQ3003" s="7">
        <f>IF(S3003&gt;0,RANK(S3003,(N3003:P3003,Q3003:AE3003)),0)</f>
        <v>5</v>
      </c>
      <c r="AR3003" s="2">
        <f t="shared" si="1121"/>
        <v>3.1387935262383523E-3</v>
      </c>
      <c r="AS3003" s="2">
        <f t="shared" si="1122"/>
        <v>1.0789602746444336E-3</v>
      </c>
      <c r="AT3003" s="2">
        <f t="shared" si="1123"/>
        <v>0</v>
      </c>
      <c r="AU3003" s="2">
        <f t="shared" si="1124"/>
        <v>2.4521824423737125E-3</v>
      </c>
      <c r="AW3003" t="s">
        <v>1546</v>
      </c>
      <c r="AX3003" t="s">
        <v>2683</v>
      </c>
      <c r="AY3003">
        <v>6</v>
      </c>
      <c r="BA3003" s="119">
        <v>51</v>
      </c>
      <c r="BB3003" s="121">
        <v>163</v>
      </c>
      <c r="BC3003" s="125">
        <f t="shared" si="1115"/>
        <v>51163</v>
      </c>
      <c r="BE3003" s="7" t="s">
        <v>228</v>
      </c>
    </row>
    <row r="3004" spans="1:57" hidden="1" outlineLevel="1">
      <c r="A3004" t="s">
        <v>339</v>
      </c>
      <c r="B3004" t="s">
        <v>2683</v>
      </c>
      <c r="C3004" s="1">
        <f t="shared" si="1116"/>
        <v>33334</v>
      </c>
      <c r="D3004" s="7">
        <f>IF(N3004&gt;0, RANK(N3004,(N3004:P3004,Q3004:AE3004)),0)</f>
        <v>2</v>
      </c>
      <c r="E3004" s="7">
        <f>IF(O3004&gt;0,RANK(O3004,(N3004:P3004,Q3004:AE3004)),0)</f>
        <v>1</v>
      </c>
      <c r="F3004" s="7">
        <f>IF(P3004&gt;0,RANK(P3004,(N3004:P3004,Q3004:AE3004)),0)</f>
        <v>3</v>
      </c>
      <c r="G3004" s="1">
        <f t="shared" si="1104"/>
        <v>12015</v>
      </c>
      <c r="H3004" s="2">
        <f t="shared" si="1105"/>
        <v>0.3604427911441771</v>
      </c>
      <c r="I3004" s="2"/>
      <c r="J3004" s="2">
        <f t="shared" si="1117"/>
        <v>0.31358372832543346</v>
      </c>
      <c r="K3004" s="2">
        <f t="shared" si="1118"/>
        <v>0.67402651946961056</v>
      </c>
      <c r="L3004" s="2">
        <f t="shared" si="1119"/>
        <v>4.409911801763965E-3</v>
      </c>
      <c r="M3004" s="2">
        <f t="shared" si="1120"/>
        <v>7.9798404031920078E-3</v>
      </c>
      <c r="N3004" s="66">
        <v>10453</v>
      </c>
      <c r="O3004" s="66">
        <v>22468</v>
      </c>
      <c r="P3004" s="66">
        <v>147</v>
      </c>
      <c r="Q3004" s="66">
        <v>110</v>
      </c>
      <c r="R3004" s="66">
        <v>27</v>
      </c>
      <c r="S3004" s="66">
        <v>64</v>
      </c>
      <c r="W3004" s="66">
        <v>65</v>
      </c>
      <c r="AN3004" s="7">
        <f>IF(Q3004&gt;0,RANK(Q3004,(N3004:P3004,Q3004:AE3004)),0)</f>
        <v>4</v>
      </c>
      <c r="AO3004" s="7">
        <f>IF(R3004&gt;0,RANK(R3004,(N3004:P3004,Q3004:AE3004)),0)</f>
        <v>7</v>
      </c>
      <c r="AP3004" s="7">
        <f>IF(T3004&gt;0,RANK(T3004,(N3004:P3004,Q3004:AE3004)),0)</f>
        <v>0</v>
      </c>
      <c r="AQ3004" s="7">
        <f>IF(S3004&gt;0,RANK(S3004,(N3004:P3004,Q3004:AE3004)),0)</f>
        <v>6</v>
      </c>
      <c r="AR3004" s="2">
        <f t="shared" si="1121"/>
        <v>3.2999340013199737E-3</v>
      </c>
      <c r="AS3004" s="2">
        <f t="shared" si="1122"/>
        <v>8.0998380032399351E-4</v>
      </c>
      <c r="AT3004" s="2">
        <f t="shared" si="1123"/>
        <v>0</v>
      </c>
      <c r="AU3004" s="2">
        <f t="shared" si="1124"/>
        <v>1.9199616007679846E-3</v>
      </c>
      <c r="AW3004" t="s">
        <v>339</v>
      </c>
      <c r="AX3004" t="s">
        <v>2683</v>
      </c>
      <c r="AY3004">
        <v>6</v>
      </c>
      <c r="BA3004" s="119">
        <v>51</v>
      </c>
      <c r="BB3004" s="121">
        <v>165</v>
      </c>
      <c r="BC3004" s="125">
        <f t="shared" si="1115"/>
        <v>51165</v>
      </c>
      <c r="BE3004" s="7" t="s">
        <v>228</v>
      </c>
    </row>
    <row r="3005" spans="1:57" hidden="1" outlineLevel="1">
      <c r="A3005" t="s">
        <v>353</v>
      </c>
      <c r="B3005" t="s">
        <v>2683</v>
      </c>
      <c r="C3005" s="1">
        <f t="shared" si="1116"/>
        <v>11494</v>
      </c>
      <c r="D3005" s="7">
        <f>IF(N3005&gt;0, RANK(N3005,(N3005:P3005,Q3005:AE3005)),0)</f>
        <v>2</v>
      </c>
      <c r="E3005" s="7">
        <f>IF(O3005&gt;0,RANK(O3005,(N3005:P3005,Q3005:AE3005)),0)</f>
        <v>1</v>
      </c>
      <c r="F3005" s="7">
        <f>IF(P3005&gt;0,RANK(P3005,(N3005:P3005,Q3005:AE3005)),0)</f>
        <v>3</v>
      </c>
      <c r="G3005" s="1">
        <f t="shared" si="1104"/>
        <v>1457</v>
      </c>
      <c r="H3005" s="2">
        <f t="shared" si="1105"/>
        <v>0.12676178875935271</v>
      </c>
      <c r="I3005" s="2"/>
      <c r="J3005" s="2">
        <f t="shared" si="1117"/>
        <v>0.42909344005568123</v>
      </c>
      <c r="K3005" s="2">
        <f t="shared" si="1118"/>
        <v>0.55585522881503391</v>
      </c>
      <c r="L3005" s="2">
        <f t="shared" si="1119"/>
        <v>7.1341569514529321E-3</v>
      </c>
      <c r="M3005" s="2">
        <f t="shared" si="1120"/>
        <v>7.9171741778319843E-3</v>
      </c>
      <c r="N3005" s="66">
        <v>4932</v>
      </c>
      <c r="O3005" s="66">
        <v>6389</v>
      </c>
      <c r="P3005" s="66">
        <v>82</v>
      </c>
      <c r="Q3005" s="66">
        <v>22</v>
      </c>
      <c r="R3005" s="66">
        <v>7</v>
      </c>
      <c r="S3005" s="66">
        <v>35</v>
      </c>
      <c r="W3005" s="66">
        <v>27</v>
      </c>
      <c r="AN3005" s="7">
        <f>IF(Q3005&gt;0,RANK(Q3005,(N3005:P3005,Q3005:AE3005)),0)</f>
        <v>6</v>
      </c>
      <c r="AO3005" s="7">
        <f>IF(R3005&gt;0,RANK(R3005,(N3005:P3005,Q3005:AE3005)),0)</f>
        <v>7</v>
      </c>
      <c r="AP3005" s="7">
        <f>IF(T3005&gt;0,RANK(T3005,(N3005:P3005,Q3005:AE3005)),0)</f>
        <v>0</v>
      </c>
      <c r="AQ3005" s="7">
        <f>IF(S3005&gt;0,RANK(S3005,(N3005:P3005,Q3005:AE3005)),0)</f>
        <v>4</v>
      </c>
      <c r="AR3005" s="2">
        <f t="shared" si="1121"/>
        <v>1.9140421089263965E-3</v>
      </c>
      <c r="AS3005" s="2">
        <f t="shared" si="1122"/>
        <v>6.0901339829476245E-4</v>
      </c>
      <c r="AT3005" s="2">
        <f t="shared" si="1123"/>
        <v>0</v>
      </c>
      <c r="AU3005" s="2">
        <f t="shared" si="1124"/>
        <v>3.0450669914738123E-3</v>
      </c>
      <c r="AW3005" t="s">
        <v>353</v>
      </c>
      <c r="AX3005" t="s">
        <v>2683</v>
      </c>
      <c r="AY3005">
        <v>9</v>
      </c>
      <c r="BA3005" s="119">
        <v>51</v>
      </c>
      <c r="BB3005" s="121">
        <v>167</v>
      </c>
      <c r="BC3005" s="125">
        <f t="shared" si="1115"/>
        <v>51167</v>
      </c>
      <c r="BE3005" s="7" t="s">
        <v>228</v>
      </c>
    </row>
    <row r="3006" spans="1:57" hidden="1" outlineLevel="1">
      <c r="A3006" t="s">
        <v>2375</v>
      </c>
      <c r="B3006" t="s">
        <v>2683</v>
      </c>
      <c r="C3006" s="1">
        <f t="shared" si="1116"/>
        <v>9875</v>
      </c>
      <c r="D3006" s="7">
        <f>IF(N3006&gt;0, RANK(N3006,(N3006:P3006,Q3006:AE3006)),0)</f>
        <v>2</v>
      </c>
      <c r="E3006" s="7">
        <f>IF(O3006&gt;0,RANK(O3006,(N3006:P3006,Q3006:AE3006)),0)</f>
        <v>1</v>
      </c>
      <c r="F3006" s="7">
        <f>IF(P3006&gt;0,RANK(P3006,(N3006:P3006,Q3006:AE3006)),0)</f>
        <v>4</v>
      </c>
      <c r="G3006" s="1">
        <f t="shared" si="1104"/>
        <v>4255</v>
      </c>
      <c r="H3006" s="2">
        <f t="shared" si="1105"/>
        <v>0.43088607594936706</v>
      </c>
      <c r="I3006" s="2"/>
      <c r="J3006" s="2">
        <f t="shared" si="1117"/>
        <v>0.27594936708860762</v>
      </c>
      <c r="K3006" s="2">
        <f t="shared" si="1118"/>
        <v>0.70683544303797463</v>
      </c>
      <c r="L3006" s="2">
        <f t="shared" si="1119"/>
        <v>4.8607594936708864E-3</v>
      </c>
      <c r="M3006" s="2">
        <f t="shared" si="1120"/>
        <v>1.235443037974686E-2</v>
      </c>
      <c r="N3006" s="66">
        <v>2725</v>
      </c>
      <c r="O3006" s="66">
        <v>6980</v>
      </c>
      <c r="P3006" s="66">
        <v>48</v>
      </c>
      <c r="Q3006" s="66">
        <v>33</v>
      </c>
      <c r="R3006" s="66">
        <v>9</v>
      </c>
      <c r="S3006" s="66">
        <v>52</v>
      </c>
      <c r="W3006" s="66">
        <v>28</v>
      </c>
      <c r="AN3006" s="7">
        <f>IF(Q3006&gt;0,RANK(Q3006,(N3006:P3006,Q3006:AE3006)),0)</f>
        <v>5</v>
      </c>
      <c r="AO3006" s="7">
        <f>IF(R3006&gt;0,RANK(R3006,(N3006:P3006,Q3006:AE3006)),0)</f>
        <v>7</v>
      </c>
      <c r="AP3006" s="7">
        <f>IF(T3006&gt;0,RANK(T3006,(N3006:P3006,Q3006:AE3006)),0)</f>
        <v>0</v>
      </c>
      <c r="AQ3006" s="7">
        <f>IF(S3006&gt;0,RANK(S3006,(N3006:P3006,Q3006:AE3006)),0)</f>
        <v>3</v>
      </c>
      <c r="AR3006" s="2">
        <f t="shared" si="1121"/>
        <v>3.3417721518987343E-3</v>
      </c>
      <c r="AS3006" s="2">
        <f t="shared" si="1122"/>
        <v>9.1139240506329109E-4</v>
      </c>
      <c r="AT3006" s="2">
        <f t="shared" si="1123"/>
        <v>0</v>
      </c>
      <c r="AU3006" s="2">
        <f t="shared" si="1124"/>
        <v>5.2658227848101265E-3</v>
      </c>
      <c r="AW3006" t="s">
        <v>2375</v>
      </c>
      <c r="AX3006" t="s">
        <v>2683</v>
      </c>
      <c r="AY3006">
        <v>9</v>
      </c>
      <c r="BA3006" s="119">
        <v>51</v>
      </c>
      <c r="BB3006" s="121">
        <v>169</v>
      </c>
      <c r="BC3006" s="125">
        <f t="shared" si="1115"/>
        <v>51169</v>
      </c>
      <c r="BE3006" s="7" t="s">
        <v>228</v>
      </c>
    </row>
    <row r="3007" spans="1:57" hidden="1" outlineLevel="1">
      <c r="A3007" t="s">
        <v>2095</v>
      </c>
      <c r="B3007" t="s">
        <v>2683</v>
      </c>
      <c r="C3007" s="1">
        <f t="shared" si="1116"/>
        <v>19223</v>
      </c>
      <c r="D3007" s="7">
        <f>IF(N3007&gt;0, RANK(N3007,(N3007:P3007,Q3007:AE3007)),0)</f>
        <v>2</v>
      </c>
      <c r="E3007" s="7">
        <f>IF(O3007&gt;0,RANK(O3007,(N3007:P3007,Q3007:AE3007)),0)</f>
        <v>1</v>
      </c>
      <c r="F3007" s="7">
        <f>IF(P3007&gt;0,RANK(P3007,(N3007:P3007,Q3007:AE3007)),0)</f>
        <v>3</v>
      </c>
      <c r="G3007" s="1">
        <f t="shared" si="1104"/>
        <v>5093</v>
      </c>
      <c r="H3007" s="2">
        <f t="shared" si="1105"/>
        <v>0.26494303698694271</v>
      </c>
      <c r="I3007" s="2"/>
      <c r="J3007" s="2">
        <f t="shared" si="1117"/>
        <v>0.35956926598345734</v>
      </c>
      <c r="K3007" s="2">
        <f t="shared" si="1118"/>
        <v>0.62451230297040006</v>
      </c>
      <c r="L3007" s="2">
        <f t="shared" si="1119"/>
        <v>4.6298704676689386E-3</v>
      </c>
      <c r="M3007" s="2">
        <f t="shared" si="1120"/>
        <v>1.1288560578473716E-2</v>
      </c>
      <c r="N3007" s="66">
        <v>6912</v>
      </c>
      <c r="O3007" s="66">
        <v>12005</v>
      </c>
      <c r="P3007" s="66">
        <v>89</v>
      </c>
      <c r="Q3007" s="66">
        <v>79</v>
      </c>
      <c r="R3007" s="66">
        <v>20</v>
      </c>
      <c r="S3007" s="66">
        <v>63</v>
      </c>
      <c r="W3007" s="66">
        <v>55</v>
      </c>
      <c r="AN3007" s="7">
        <f>IF(Q3007&gt;0,RANK(Q3007,(N3007:P3007,Q3007:AE3007)),0)</f>
        <v>4</v>
      </c>
      <c r="AO3007" s="7">
        <f>IF(R3007&gt;0,RANK(R3007,(N3007:P3007,Q3007:AE3007)),0)</f>
        <v>7</v>
      </c>
      <c r="AP3007" s="7">
        <f>IF(T3007&gt;0,RANK(T3007,(N3007:P3007,Q3007:AE3007)),0)</f>
        <v>0</v>
      </c>
      <c r="AQ3007" s="7">
        <f>IF(S3007&gt;0,RANK(S3007,(N3007:P3007,Q3007:AE3007)),0)</f>
        <v>5</v>
      </c>
      <c r="AR3007" s="2">
        <f t="shared" si="1121"/>
        <v>4.1096603027623163E-3</v>
      </c>
      <c r="AS3007" s="2">
        <f t="shared" si="1122"/>
        <v>1.0404203298132447E-3</v>
      </c>
      <c r="AT3007" s="2">
        <f t="shared" si="1123"/>
        <v>0</v>
      </c>
      <c r="AU3007" s="2">
        <f t="shared" si="1124"/>
        <v>3.2773240389117205E-3</v>
      </c>
      <c r="AW3007" t="s">
        <v>2095</v>
      </c>
      <c r="AX3007" t="s">
        <v>2683</v>
      </c>
      <c r="AY3007">
        <v>6</v>
      </c>
      <c r="BA3007" s="119">
        <v>51</v>
      </c>
      <c r="BB3007" s="121">
        <v>171</v>
      </c>
      <c r="BC3007" s="125">
        <f t="shared" si="1115"/>
        <v>51171</v>
      </c>
      <c r="BE3007" s="7" t="s">
        <v>228</v>
      </c>
    </row>
    <row r="3008" spans="1:57" hidden="1" outlineLevel="1">
      <c r="A3008" t="s">
        <v>2229</v>
      </c>
      <c r="B3008" t="s">
        <v>2683</v>
      </c>
      <c r="C3008" s="1">
        <f t="shared" si="1116"/>
        <v>12302</v>
      </c>
      <c r="D3008" s="7">
        <f>IF(N3008&gt;0, RANK(N3008,(N3008:P3008,Q3008:AE3008)),0)</f>
        <v>2</v>
      </c>
      <c r="E3008" s="7">
        <f>IF(O3008&gt;0,RANK(O3008,(N3008:P3008,Q3008:AE3008)),0)</f>
        <v>1</v>
      </c>
      <c r="F3008" s="7">
        <f>IF(P3008&gt;0,RANK(P3008,(N3008:P3008,Q3008:AE3008)),0)</f>
        <v>3</v>
      </c>
      <c r="G3008" s="1">
        <f t="shared" si="1104"/>
        <v>3578</v>
      </c>
      <c r="H3008" s="2">
        <f t="shared" si="1105"/>
        <v>0.29084701674524466</v>
      </c>
      <c r="I3008" s="2"/>
      <c r="J3008" s="2">
        <f t="shared" si="1117"/>
        <v>0.3445781173792879</v>
      </c>
      <c r="K3008" s="2">
        <f t="shared" si="1118"/>
        <v>0.63542513412453261</v>
      </c>
      <c r="L3008" s="2">
        <f t="shared" si="1119"/>
        <v>6.8281580230856774E-3</v>
      </c>
      <c r="M3008" s="2">
        <f t="shared" si="1120"/>
        <v>1.3168590473093818E-2</v>
      </c>
      <c r="N3008" s="66">
        <v>4239</v>
      </c>
      <c r="O3008" s="66">
        <v>7817</v>
      </c>
      <c r="P3008" s="66">
        <v>84</v>
      </c>
      <c r="Q3008" s="66">
        <v>38</v>
      </c>
      <c r="R3008" s="66">
        <v>15</v>
      </c>
      <c r="S3008" s="66">
        <v>72</v>
      </c>
      <c r="W3008" s="66">
        <v>37</v>
      </c>
      <c r="AN3008" s="7">
        <f>IF(Q3008&gt;0,RANK(Q3008,(N3008:P3008,Q3008:AE3008)),0)</f>
        <v>5</v>
      </c>
      <c r="AO3008" s="7">
        <f>IF(R3008&gt;0,RANK(R3008,(N3008:P3008,Q3008:AE3008)),0)</f>
        <v>7</v>
      </c>
      <c r="AP3008" s="7">
        <f>IF(T3008&gt;0,RANK(T3008,(N3008:P3008,Q3008:AE3008)),0)</f>
        <v>0</v>
      </c>
      <c r="AQ3008" s="7">
        <f>IF(S3008&gt;0,RANK(S3008,(N3008:P3008,Q3008:AE3008)),0)</f>
        <v>4</v>
      </c>
      <c r="AR3008" s="2">
        <f t="shared" si="1121"/>
        <v>3.0889286294911397E-3</v>
      </c>
      <c r="AS3008" s="2">
        <f t="shared" si="1122"/>
        <v>1.219313932693871E-3</v>
      </c>
      <c r="AT3008" s="2">
        <f t="shared" si="1123"/>
        <v>0</v>
      </c>
      <c r="AU3008" s="2">
        <f t="shared" si="1124"/>
        <v>5.8527068769305803E-3</v>
      </c>
      <c r="AW3008" t="s">
        <v>2229</v>
      </c>
      <c r="AX3008" t="s">
        <v>2683</v>
      </c>
      <c r="AY3008">
        <v>9</v>
      </c>
      <c r="BA3008" s="119">
        <v>51</v>
      </c>
      <c r="BB3008" s="121">
        <v>173</v>
      </c>
      <c r="BC3008" s="125">
        <f t="shared" si="1115"/>
        <v>51173</v>
      </c>
      <c r="BE3008" s="7" t="s">
        <v>228</v>
      </c>
    </row>
    <row r="3009" spans="1:57" hidden="1" outlineLevel="1">
      <c r="A3009" t="s">
        <v>1606</v>
      </c>
      <c r="B3009" t="s">
        <v>2683</v>
      </c>
      <c r="C3009" s="1">
        <f t="shared" si="1116"/>
        <v>9067</v>
      </c>
      <c r="D3009" s="7">
        <f>IF(N3009&gt;0, RANK(N3009,(N3009:P3009,Q3009:AE3009)),0)</f>
        <v>2</v>
      </c>
      <c r="E3009" s="7">
        <f>IF(O3009&gt;0,RANK(O3009,(N3009:P3009,Q3009:AE3009)),0)</f>
        <v>1</v>
      </c>
      <c r="F3009" s="7">
        <f>IF(P3009&gt;0,RANK(P3009,(N3009:P3009,Q3009:AE3009)),0)</f>
        <v>4</v>
      </c>
      <c r="G3009" s="1">
        <f t="shared" si="1104"/>
        <v>181</v>
      </c>
      <c r="H3009" s="2">
        <f t="shared" si="1105"/>
        <v>1.9962501378625788E-2</v>
      </c>
      <c r="I3009" s="2"/>
      <c r="J3009" s="2">
        <f t="shared" si="1117"/>
        <v>0.48549685673320836</v>
      </c>
      <c r="K3009" s="2">
        <f t="shared" si="1118"/>
        <v>0.50545935811183418</v>
      </c>
      <c r="L3009" s="2">
        <f t="shared" si="1119"/>
        <v>2.5366714459027244E-3</v>
      </c>
      <c r="M3009" s="2">
        <f t="shared" si="1120"/>
        <v>6.5071137090547933E-3</v>
      </c>
      <c r="N3009" s="66">
        <v>4402</v>
      </c>
      <c r="O3009" s="66">
        <v>4583</v>
      </c>
      <c r="P3009" s="66">
        <v>23</v>
      </c>
      <c r="Q3009" s="66">
        <v>17</v>
      </c>
      <c r="R3009" s="66">
        <v>5</v>
      </c>
      <c r="S3009" s="66">
        <v>31</v>
      </c>
      <c r="W3009" s="66">
        <v>6</v>
      </c>
      <c r="AN3009" s="7">
        <f>IF(Q3009&gt;0,RANK(Q3009,(N3009:P3009,Q3009:AE3009)),0)</f>
        <v>5</v>
      </c>
      <c r="AO3009" s="7">
        <f>IF(R3009&gt;0,RANK(R3009,(N3009:P3009,Q3009:AE3009)),0)</f>
        <v>7</v>
      </c>
      <c r="AP3009" s="7">
        <f>IF(T3009&gt;0,RANK(T3009,(N3009:P3009,Q3009:AE3009)),0)</f>
        <v>0</v>
      </c>
      <c r="AQ3009" s="7">
        <f>IF(S3009&gt;0,RANK(S3009,(N3009:P3009,Q3009:AE3009)),0)</f>
        <v>3</v>
      </c>
      <c r="AR3009" s="2">
        <f t="shared" si="1121"/>
        <v>1.8749310687107093E-3</v>
      </c>
      <c r="AS3009" s="2">
        <f t="shared" si="1122"/>
        <v>5.5145031432667915E-4</v>
      </c>
      <c r="AT3009" s="2">
        <f t="shared" si="1123"/>
        <v>0</v>
      </c>
      <c r="AU3009" s="2">
        <f t="shared" si="1124"/>
        <v>3.4189919488254107E-3</v>
      </c>
      <c r="AW3009" t="s">
        <v>1606</v>
      </c>
      <c r="AX3009" t="s">
        <v>2683</v>
      </c>
      <c r="AY3009">
        <v>4</v>
      </c>
      <c r="BA3009" s="119">
        <v>51</v>
      </c>
      <c r="BB3009" s="121">
        <v>175</v>
      </c>
      <c r="BC3009" s="125">
        <f t="shared" si="1115"/>
        <v>51175</v>
      </c>
      <c r="BE3009" s="7" t="s">
        <v>228</v>
      </c>
    </row>
    <row r="3010" spans="1:57" hidden="1" outlineLevel="1">
      <c r="A3010" t="s">
        <v>2055</v>
      </c>
      <c r="B3010" t="s">
        <v>2683</v>
      </c>
      <c r="C3010" s="1">
        <f t="shared" si="1116"/>
        <v>54069</v>
      </c>
      <c r="D3010" s="7">
        <f>IF(N3010&gt;0, RANK(N3010,(N3010:P3010,Q3010:AE3010)),0)</f>
        <v>2</v>
      </c>
      <c r="E3010" s="7">
        <f>IF(O3010&gt;0,RANK(O3010,(N3010:P3010,Q3010:AE3010)),0)</f>
        <v>1</v>
      </c>
      <c r="F3010" s="7">
        <f>IF(P3010&gt;0,RANK(P3010,(N3010:P3010,Q3010:AE3010)),0)</f>
        <v>3</v>
      </c>
      <c r="G3010" s="1">
        <f t="shared" si="1104"/>
        <v>3713</v>
      </c>
      <c r="H3010" s="2">
        <f t="shared" si="1105"/>
        <v>6.8671512326841627E-2</v>
      </c>
      <c r="I3010" s="2"/>
      <c r="J3010" s="2">
        <f t="shared" si="1117"/>
        <v>0.460467180824502</v>
      </c>
      <c r="K3010" s="2">
        <f t="shared" si="1118"/>
        <v>0.52913869315134365</v>
      </c>
      <c r="L3010" s="2">
        <f t="shared" si="1119"/>
        <v>3.809946549778986E-3</v>
      </c>
      <c r="M3010" s="2">
        <f t="shared" si="1120"/>
        <v>6.5841794743753627E-3</v>
      </c>
      <c r="N3010" s="66">
        <v>24897</v>
      </c>
      <c r="O3010" s="66">
        <v>28610</v>
      </c>
      <c r="P3010" s="66">
        <v>206</v>
      </c>
      <c r="Q3010" s="66">
        <v>121</v>
      </c>
      <c r="R3010" s="66">
        <v>36</v>
      </c>
      <c r="S3010" s="66">
        <v>118</v>
      </c>
      <c r="W3010" s="66">
        <v>81</v>
      </c>
      <c r="AN3010" s="7">
        <f>IF(Q3010&gt;0,RANK(Q3010,(N3010:P3010,Q3010:AE3010)),0)</f>
        <v>4</v>
      </c>
      <c r="AO3010" s="7">
        <f>IF(R3010&gt;0,RANK(R3010,(N3010:P3010,Q3010:AE3010)),0)</f>
        <v>7</v>
      </c>
      <c r="AP3010" s="7">
        <f>IF(T3010&gt;0,RANK(T3010,(N3010:P3010,Q3010:AE3010)),0)</f>
        <v>0</v>
      </c>
      <c r="AQ3010" s="7">
        <f>IF(S3010&gt;0,RANK(S3010,(N3010:P3010,Q3010:AE3010)),0)</f>
        <v>5</v>
      </c>
      <c r="AR3010" s="2">
        <f t="shared" si="1121"/>
        <v>2.2378812258410548E-3</v>
      </c>
      <c r="AS3010" s="2">
        <f t="shared" si="1122"/>
        <v>6.6581590190312374E-4</v>
      </c>
      <c r="AT3010" s="2">
        <f t="shared" si="1123"/>
        <v>0</v>
      </c>
      <c r="AU3010" s="2">
        <f t="shared" si="1124"/>
        <v>2.1823965673491278E-3</v>
      </c>
      <c r="AW3010" t="s">
        <v>2055</v>
      </c>
      <c r="AX3010" t="s">
        <v>2683</v>
      </c>
      <c r="AY3010">
        <v>0</v>
      </c>
      <c r="BA3010" s="119">
        <v>51</v>
      </c>
      <c r="BB3010" s="121">
        <v>177</v>
      </c>
      <c r="BC3010" s="125">
        <f t="shared" si="1115"/>
        <v>51177</v>
      </c>
      <c r="BE3010" s="7" t="s">
        <v>228</v>
      </c>
    </row>
    <row r="3011" spans="1:57" hidden="1" outlineLevel="1">
      <c r="A3011" t="s">
        <v>256</v>
      </c>
      <c r="B3011" t="s">
        <v>2683</v>
      </c>
      <c r="C3011" s="1">
        <f t="shared" si="1116"/>
        <v>55455</v>
      </c>
      <c r="D3011" s="7">
        <f>IF(N3011&gt;0, RANK(N3011,(N3011:P3011,Q3011:AE3011)),0)</f>
        <v>2</v>
      </c>
      <c r="E3011" s="7">
        <f>IF(O3011&gt;0,RANK(O3011,(N3011:P3011,Q3011:AE3011)),0)</f>
        <v>1</v>
      </c>
      <c r="F3011" s="7">
        <f>IF(P3011&gt;0,RANK(P3011,(N3011:P3011,Q3011:AE3011)),0)</f>
        <v>3</v>
      </c>
      <c r="G3011" s="1">
        <f t="shared" si="1104"/>
        <v>3505</v>
      </c>
      <c r="H3011" s="2">
        <f t="shared" si="1105"/>
        <v>6.3204399963934718E-2</v>
      </c>
      <c r="I3011" s="2"/>
      <c r="J3011" s="2">
        <f t="shared" si="1117"/>
        <v>0.46372734649715985</v>
      </c>
      <c r="K3011" s="2">
        <f t="shared" si="1118"/>
        <v>0.52693174646109453</v>
      </c>
      <c r="L3011" s="2">
        <f t="shared" si="1119"/>
        <v>2.8852222522766208E-3</v>
      </c>
      <c r="M3011" s="2">
        <f t="shared" si="1120"/>
        <v>6.4556847894689951E-3</v>
      </c>
      <c r="N3011" s="66">
        <v>25716</v>
      </c>
      <c r="O3011" s="66">
        <v>29221</v>
      </c>
      <c r="P3011" s="66">
        <v>160</v>
      </c>
      <c r="Q3011" s="66">
        <v>137</v>
      </c>
      <c r="R3011" s="66">
        <v>19</v>
      </c>
      <c r="S3011" s="66">
        <v>85</v>
      </c>
      <c r="W3011" s="66">
        <v>117</v>
      </c>
      <c r="AN3011" s="7">
        <f>IF(Q3011&gt;0,RANK(Q3011,(N3011:P3011,Q3011:AE3011)),0)</f>
        <v>4</v>
      </c>
      <c r="AO3011" s="7">
        <f>IF(R3011&gt;0,RANK(R3011,(N3011:P3011,Q3011:AE3011)),0)</f>
        <v>7</v>
      </c>
      <c r="AP3011" s="7">
        <f>IF(T3011&gt;0,RANK(T3011,(N3011:P3011,Q3011:AE3011)),0)</f>
        <v>0</v>
      </c>
      <c r="AQ3011" s="7">
        <f>IF(S3011&gt;0,RANK(S3011,(N3011:P3011,Q3011:AE3011)),0)</f>
        <v>6</v>
      </c>
      <c r="AR3011" s="2">
        <f t="shared" si="1121"/>
        <v>2.4704715535118563E-3</v>
      </c>
      <c r="AS3011" s="2">
        <f t="shared" si="1122"/>
        <v>3.4262014245784871E-4</v>
      </c>
      <c r="AT3011" s="2">
        <f t="shared" si="1123"/>
        <v>0</v>
      </c>
      <c r="AU3011" s="2">
        <f t="shared" si="1124"/>
        <v>1.5327743215219547E-3</v>
      </c>
      <c r="AW3011" t="s">
        <v>256</v>
      </c>
      <c r="AX3011" t="s">
        <v>2683</v>
      </c>
      <c r="AY3011">
        <v>1</v>
      </c>
      <c r="BA3011" s="119">
        <v>51</v>
      </c>
      <c r="BB3011" s="121">
        <v>179</v>
      </c>
      <c r="BC3011" s="125">
        <f t="shared" si="1115"/>
        <v>51179</v>
      </c>
      <c r="BE3011" s="7" t="s">
        <v>228</v>
      </c>
    </row>
    <row r="3012" spans="1:57" hidden="1" outlineLevel="1">
      <c r="A3012" t="s">
        <v>98</v>
      </c>
      <c r="B3012" t="s">
        <v>2683</v>
      </c>
      <c r="C3012" s="1">
        <f t="shared" si="1116"/>
        <v>4325</v>
      </c>
      <c r="D3012" s="7">
        <f>IF(N3012&gt;0, RANK(N3012,(N3012:P3012,Q3012:AE3012)),0)</f>
        <v>1</v>
      </c>
      <c r="E3012" s="7">
        <f>IF(O3012&gt;0,RANK(O3012,(N3012:P3012,Q3012:AE3012)),0)</f>
        <v>2</v>
      </c>
      <c r="F3012" s="7">
        <f>IF(P3012&gt;0,RANK(P3012,(N3012:P3012,Q3012:AE3012)),0)</f>
        <v>4</v>
      </c>
      <c r="G3012" s="1">
        <f t="shared" si="1104"/>
        <v>963</v>
      </c>
      <c r="H3012" s="2">
        <f t="shared" si="1105"/>
        <v>0.22265895953757225</v>
      </c>
      <c r="I3012" s="2"/>
      <c r="J3012" s="2">
        <f t="shared" si="1117"/>
        <v>0.6071676300578035</v>
      </c>
      <c r="K3012" s="2">
        <f t="shared" si="1118"/>
        <v>0.38450867052023119</v>
      </c>
      <c r="L3012" s="2">
        <f t="shared" si="1119"/>
        <v>1.8497109826589595E-3</v>
      </c>
      <c r="M3012" s="2">
        <f t="shared" si="1120"/>
        <v>6.4739884393063543E-3</v>
      </c>
      <c r="N3012" s="66">
        <v>2626</v>
      </c>
      <c r="O3012" s="66">
        <v>1663</v>
      </c>
      <c r="P3012" s="66">
        <v>8</v>
      </c>
      <c r="Q3012" s="66">
        <v>8</v>
      </c>
      <c r="R3012" s="66">
        <v>6</v>
      </c>
      <c r="S3012" s="66">
        <v>14</v>
      </c>
      <c r="W3012" s="66">
        <v>0</v>
      </c>
      <c r="AN3012" s="7">
        <f>IF(Q3012&gt;0,RANK(Q3012,(N3012:P3012,Q3012:AE3012)),0)</f>
        <v>4</v>
      </c>
      <c r="AO3012" s="7">
        <f>IF(R3012&gt;0,RANK(R3012,(N3012:P3012,Q3012:AE3012)),0)</f>
        <v>6</v>
      </c>
      <c r="AP3012" s="7">
        <f>IF(T3012&gt;0,RANK(T3012,(N3012:P3012,Q3012:AE3012)),0)</f>
        <v>0</v>
      </c>
      <c r="AQ3012" s="7">
        <f>IF(S3012&gt;0,RANK(S3012,(N3012:P3012,Q3012:AE3012)),0)</f>
        <v>3</v>
      </c>
      <c r="AR3012" s="2">
        <f t="shared" si="1121"/>
        <v>1.8497109826589595E-3</v>
      </c>
      <c r="AS3012" s="2">
        <f t="shared" si="1122"/>
        <v>1.3872832369942196E-3</v>
      </c>
      <c r="AT3012" s="2">
        <f t="shared" si="1123"/>
        <v>0</v>
      </c>
      <c r="AU3012" s="2">
        <f t="shared" si="1124"/>
        <v>3.2369942196531793E-3</v>
      </c>
      <c r="AW3012" t="s">
        <v>98</v>
      </c>
      <c r="AX3012" t="s">
        <v>2683</v>
      </c>
      <c r="AY3012">
        <v>3</v>
      </c>
      <c r="BA3012" s="119">
        <v>51</v>
      </c>
      <c r="BB3012" s="121">
        <v>181</v>
      </c>
      <c r="BC3012" s="125">
        <f t="shared" si="1115"/>
        <v>51181</v>
      </c>
      <c r="BE3012" s="7" t="s">
        <v>228</v>
      </c>
    </row>
    <row r="3013" spans="1:57" hidden="1" outlineLevel="1">
      <c r="A3013" t="s">
        <v>3552</v>
      </c>
      <c r="B3013" t="s">
        <v>2683</v>
      </c>
      <c r="C3013" s="1">
        <f t="shared" si="1116"/>
        <v>5363</v>
      </c>
      <c r="D3013" s="7">
        <f>IF(N3013&gt;0, RANK(N3013,(N3013:P3013,Q3013:AE3013)),0)</f>
        <v>1</v>
      </c>
      <c r="E3013" s="7">
        <f>IF(O3013&gt;0,RANK(O3013,(N3013:P3013,Q3013:AE3013)),0)</f>
        <v>2</v>
      </c>
      <c r="F3013" s="7">
        <f>IF(P3013&gt;0,RANK(P3013,(N3013:P3013,Q3013:AE3013)),0)</f>
        <v>4</v>
      </c>
      <c r="G3013" s="1">
        <f t="shared" si="1104"/>
        <v>1275</v>
      </c>
      <c r="H3013" s="2">
        <f t="shared" si="1105"/>
        <v>0.23774007085586427</v>
      </c>
      <c r="I3013" s="2"/>
      <c r="J3013" s="2">
        <f t="shared" si="1117"/>
        <v>0.61551370501584934</v>
      </c>
      <c r="K3013" s="2">
        <f t="shared" si="1118"/>
        <v>0.37777363415998511</v>
      </c>
      <c r="L3013" s="2">
        <f t="shared" si="1119"/>
        <v>1.6781652060413948E-3</v>
      </c>
      <c r="M3013" s="2">
        <f t="shared" si="1120"/>
        <v>5.034495618124156E-3</v>
      </c>
      <c r="N3013" s="66">
        <v>3301</v>
      </c>
      <c r="O3013" s="66">
        <v>2026</v>
      </c>
      <c r="P3013" s="66">
        <v>9</v>
      </c>
      <c r="Q3013" s="66">
        <v>6</v>
      </c>
      <c r="R3013" s="66">
        <v>6</v>
      </c>
      <c r="S3013" s="66">
        <v>13</v>
      </c>
      <c r="W3013" s="66">
        <v>2</v>
      </c>
      <c r="AN3013" s="7">
        <f>IF(Q3013&gt;0,RANK(Q3013,(N3013:P3013,Q3013:AE3013)),0)</f>
        <v>5</v>
      </c>
      <c r="AO3013" s="7">
        <f>IF(R3013&gt;0,RANK(R3013,(N3013:P3013,Q3013:AE3013)),0)</f>
        <v>5</v>
      </c>
      <c r="AP3013" s="7">
        <f>IF(T3013&gt;0,RANK(T3013,(N3013:P3013,Q3013:AE3013)),0)</f>
        <v>0</v>
      </c>
      <c r="AQ3013" s="7">
        <f>IF(S3013&gt;0,RANK(S3013,(N3013:P3013,Q3013:AE3013)),0)</f>
        <v>3</v>
      </c>
      <c r="AR3013" s="2">
        <f t="shared" si="1121"/>
        <v>1.1187768040275966E-3</v>
      </c>
      <c r="AS3013" s="2">
        <f t="shared" si="1122"/>
        <v>1.1187768040275966E-3</v>
      </c>
      <c r="AT3013" s="2">
        <f t="shared" si="1123"/>
        <v>0</v>
      </c>
      <c r="AU3013" s="2">
        <f t="shared" si="1124"/>
        <v>2.4240164087264591E-3</v>
      </c>
      <c r="AW3013" t="s">
        <v>3552</v>
      </c>
      <c r="AX3013" t="s">
        <v>2683</v>
      </c>
      <c r="AY3013">
        <v>4</v>
      </c>
      <c r="BA3013" s="119">
        <v>51</v>
      </c>
      <c r="BB3013" s="121">
        <v>183</v>
      </c>
      <c r="BC3013" s="125">
        <f t="shared" si="1115"/>
        <v>51183</v>
      </c>
      <c r="BE3013" s="7" t="s">
        <v>228</v>
      </c>
    </row>
    <row r="3014" spans="1:57" hidden="1" outlineLevel="1">
      <c r="A3014" t="s">
        <v>2312</v>
      </c>
      <c r="B3014" t="s">
        <v>2683</v>
      </c>
      <c r="C3014" s="1">
        <f t="shared" si="1116"/>
        <v>17061</v>
      </c>
      <c r="D3014" s="7">
        <f>IF(N3014&gt;0, RANK(N3014,(N3014:P3014,Q3014:AE3014)),0)</f>
        <v>2</v>
      </c>
      <c r="E3014" s="7">
        <f>IF(O3014&gt;0,RANK(O3014,(N3014:P3014,Q3014:AE3014)),0)</f>
        <v>1</v>
      </c>
      <c r="F3014" s="7">
        <f>IF(P3014&gt;0,RANK(P3014,(N3014:P3014,Q3014:AE3014)),0)</f>
        <v>3</v>
      </c>
      <c r="G3014" s="1">
        <f t="shared" si="1104"/>
        <v>5605</v>
      </c>
      <c r="H3014" s="2">
        <f t="shared" si="1105"/>
        <v>0.32852704999706933</v>
      </c>
      <c r="I3014" s="2"/>
      <c r="J3014" s="2">
        <f t="shared" si="1117"/>
        <v>0.32799953109430868</v>
      </c>
      <c r="K3014" s="2">
        <f t="shared" si="1118"/>
        <v>0.65652658109137796</v>
      </c>
      <c r="L3014" s="2">
        <f t="shared" si="1119"/>
        <v>5.3924154504425299E-3</v>
      </c>
      <c r="M3014" s="2">
        <f t="shared" si="1120"/>
        <v>1.0081472363870829E-2</v>
      </c>
      <c r="N3014" s="66">
        <v>5596</v>
      </c>
      <c r="O3014" s="66">
        <v>11201</v>
      </c>
      <c r="P3014" s="66">
        <v>92</v>
      </c>
      <c r="Q3014" s="66">
        <v>32</v>
      </c>
      <c r="R3014" s="66">
        <v>20</v>
      </c>
      <c r="S3014" s="66">
        <v>72</v>
      </c>
      <c r="W3014" s="66">
        <v>48</v>
      </c>
      <c r="AN3014" s="7">
        <f>IF(Q3014&gt;0,RANK(Q3014,(N3014:P3014,Q3014:AE3014)),0)</f>
        <v>6</v>
      </c>
      <c r="AO3014" s="7">
        <f>IF(R3014&gt;0,RANK(R3014,(N3014:P3014,Q3014:AE3014)),0)</f>
        <v>7</v>
      </c>
      <c r="AP3014" s="7">
        <f>IF(T3014&gt;0,RANK(T3014,(N3014:P3014,Q3014:AE3014)),0)</f>
        <v>0</v>
      </c>
      <c r="AQ3014" s="7">
        <f>IF(S3014&gt;0,RANK(S3014,(N3014:P3014,Q3014:AE3014)),0)</f>
        <v>4</v>
      </c>
      <c r="AR3014" s="2">
        <f t="shared" si="1121"/>
        <v>1.8756227653713147E-3</v>
      </c>
      <c r="AS3014" s="2">
        <f t="shared" si="1122"/>
        <v>1.1722642283570717E-3</v>
      </c>
      <c r="AT3014" s="2">
        <f t="shared" si="1123"/>
        <v>0</v>
      </c>
      <c r="AU3014" s="2">
        <f t="shared" si="1124"/>
        <v>4.2201512220854578E-3</v>
      </c>
      <c r="AW3014" t="s">
        <v>2312</v>
      </c>
      <c r="AX3014" t="s">
        <v>2683</v>
      </c>
      <c r="AY3014">
        <v>9</v>
      </c>
      <c r="BA3014" s="119">
        <v>51</v>
      </c>
      <c r="BB3014" s="121">
        <v>185</v>
      </c>
      <c r="BC3014" s="125">
        <f t="shared" si="1115"/>
        <v>51185</v>
      </c>
      <c r="BE3014" s="7" t="s">
        <v>228</v>
      </c>
    </row>
    <row r="3015" spans="1:57" hidden="1" outlineLevel="1">
      <c r="A3015" t="s">
        <v>3421</v>
      </c>
      <c r="B3015" t="s">
        <v>2683</v>
      </c>
      <c r="C3015" s="1">
        <f t="shared" si="1116"/>
        <v>16126</v>
      </c>
      <c r="D3015" s="7">
        <f>IF(N3015&gt;0, RANK(N3015,(N3015:P3015,Q3015:AE3015)),0)</f>
        <v>2</v>
      </c>
      <c r="E3015" s="7">
        <f>IF(O3015&gt;0,RANK(O3015,(N3015:P3015,Q3015:AE3015)),0)</f>
        <v>1</v>
      </c>
      <c r="F3015" s="7">
        <f>IF(P3015&gt;0,RANK(P3015,(N3015:P3015,Q3015:AE3015)),0)</f>
        <v>4</v>
      </c>
      <c r="G3015" s="1">
        <f t="shared" ref="G3015:G3078" si="1125">IF(C3015&gt;0,MAX(N3015:P3015)-LARGE(N3015:P3015,2),0)</f>
        <v>1882</v>
      </c>
      <c r="H3015" s="2">
        <f t="shared" ref="H3015:H3078" si="1126">IF(C3015&gt;0,G3015/C3015,0)</f>
        <v>0.11670594071685476</v>
      </c>
      <c r="I3015" s="2"/>
      <c r="J3015" s="2">
        <f t="shared" si="1117"/>
        <v>0.43389557236760512</v>
      </c>
      <c r="K3015" s="2">
        <f t="shared" si="1118"/>
        <v>0.55060151308445993</v>
      </c>
      <c r="L3015" s="2">
        <f t="shared" si="1119"/>
        <v>3.9687461242713627E-3</v>
      </c>
      <c r="M3015" s="2">
        <f t="shared" si="1120"/>
        <v>1.1534168423663591E-2</v>
      </c>
      <c r="N3015" s="66">
        <v>6997</v>
      </c>
      <c r="O3015" s="66">
        <v>8879</v>
      </c>
      <c r="P3015" s="66">
        <v>64</v>
      </c>
      <c r="Q3015" s="66">
        <v>50</v>
      </c>
      <c r="R3015" s="66">
        <v>13</v>
      </c>
      <c r="S3015" s="66">
        <v>86</v>
      </c>
      <c r="W3015" s="66">
        <v>37</v>
      </c>
      <c r="AN3015" s="7">
        <f>IF(Q3015&gt;0,RANK(Q3015,(N3015:P3015,Q3015:AE3015)),0)</f>
        <v>5</v>
      </c>
      <c r="AO3015" s="7">
        <f>IF(R3015&gt;0,RANK(R3015,(N3015:P3015,Q3015:AE3015)),0)</f>
        <v>7</v>
      </c>
      <c r="AP3015" s="7">
        <f>IF(T3015&gt;0,RANK(T3015,(N3015:P3015,Q3015:AE3015)),0)</f>
        <v>0</v>
      </c>
      <c r="AQ3015" s="7">
        <f>IF(S3015&gt;0,RANK(S3015,(N3015:P3015,Q3015:AE3015)),0)</f>
        <v>3</v>
      </c>
      <c r="AR3015" s="2">
        <f t="shared" si="1121"/>
        <v>3.1005829095870022E-3</v>
      </c>
      <c r="AS3015" s="2">
        <f t="shared" si="1122"/>
        <v>8.0615155649262061E-4</v>
      </c>
      <c r="AT3015" s="2">
        <f t="shared" si="1123"/>
        <v>0</v>
      </c>
      <c r="AU3015" s="2">
        <f t="shared" si="1124"/>
        <v>5.333002604489644E-3</v>
      </c>
      <c r="AW3015" t="s">
        <v>3421</v>
      </c>
      <c r="AX3015" t="s">
        <v>2683</v>
      </c>
      <c r="AY3015">
        <v>10</v>
      </c>
      <c r="BA3015" s="119">
        <v>51</v>
      </c>
      <c r="BB3015" s="121">
        <v>187</v>
      </c>
      <c r="BC3015" s="125">
        <f t="shared" si="1115"/>
        <v>51187</v>
      </c>
      <c r="BE3015" s="7" t="s">
        <v>228</v>
      </c>
    </row>
    <row r="3016" spans="1:57" hidden="1" outlineLevel="1">
      <c r="A3016" t="s">
        <v>1616</v>
      </c>
      <c r="B3016" t="s">
        <v>2683</v>
      </c>
      <c r="C3016" s="1">
        <f t="shared" si="1116"/>
        <v>24500</v>
      </c>
      <c r="D3016" s="7">
        <f>IF(N3016&gt;0, RANK(N3016,(N3016:P3016,Q3016:AE3016)),0)</f>
        <v>2</v>
      </c>
      <c r="E3016" s="7">
        <f>IF(O3016&gt;0,RANK(O3016,(N3016:P3016,Q3016:AE3016)),0)</f>
        <v>1</v>
      </c>
      <c r="F3016" s="7">
        <f>IF(P3016&gt;0,RANK(P3016,(N3016:P3016,Q3016:AE3016)),0)</f>
        <v>3</v>
      </c>
      <c r="G3016" s="1">
        <f t="shared" si="1125"/>
        <v>8014</v>
      </c>
      <c r="H3016" s="2">
        <f t="shared" si="1126"/>
        <v>0.32710204081632654</v>
      </c>
      <c r="I3016" s="2"/>
      <c r="J3016" s="2">
        <f t="shared" si="1117"/>
        <v>0.32910204081632655</v>
      </c>
      <c r="K3016" s="2">
        <f t="shared" si="1118"/>
        <v>0.65620408163265309</v>
      </c>
      <c r="L3016" s="2">
        <f t="shared" si="1119"/>
        <v>4.5714285714285718E-3</v>
      </c>
      <c r="M3016" s="2">
        <f t="shared" si="1120"/>
        <v>1.0122448979591791E-2</v>
      </c>
      <c r="N3016" s="66">
        <v>8063</v>
      </c>
      <c r="O3016" s="66">
        <v>16077</v>
      </c>
      <c r="P3016" s="66">
        <v>112</v>
      </c>
      <c r="Q3016" s="66">
        <v>84</v>
      </c>
      <c r="R3016" s="66">
        <v>20</v>
      </c>
      <c r="S3016" s="66">
        <v>96</v>
      </c>
      <c r="W3016" s="66">
        <v>48</v>
      </c>
      <c r="AN3016" s="7">
        <f>IF(Q3016&gt;0,RANK(Q3016,(N3016:P3016,Q3016:AE3016)),0)</f>
        <v>5</v>
      </c>
      <c r="AO3016" s="7">
        <f>IF(R3016&gt;0,RANK(R3016,(N3016:P3016,Q3016:AE3016)),0)</f>
        <v>7</v>
      </c>
      <c r="AP3016" s="7">
        <f>IF(T3016&gt;0,RANK(T3016,(N3016:P3016,Q3016:AE3016)),0)</f>
        <v>0</v>
      </c>
      <c r="AQ3016" s="7">
        <f>IF(S3016&gt;0,RANK(S3016,(N3016:P3016,Q3016:AE3016)),0)</f>
        <v>4</v>
      </c>
      <c r="AR3016" s="2">
        <f t="shared" si="1121"/>
        <v>3.4285714285714284E-3</v>
      </c>
      <c r="AS3016" s="2">
        <f t="shared" si="1122"/>
        <v>8.1632653061224493E-4</v>
      </c>
      <c r="AT3016" s="2">
        <f t="shared" si="1123"/>
        <v>0</v>
      </c>
      <c r="AU3016" s="2">
        <f t="shared" si="1124"/>
        <v>3.9183673469387753E-3</v>
      </c>
      <c r="AW3016" t="s">
        <v>1616</v>
      </c>
      <c r="AX3016" t="s">
        <v>2683</v>
      </c>
      <c r="AY3016">
        <v>9</v>
      </c>
      <c r="BA3016" s="119">
        <v>51</v>
      </c>
      <c r="BB3016" s="121">
        <v>191</v>
      </c>
      <c r="BC3016" s="125">
        <f t="shared" si="1115"/>
        <v>51191</v>
      </c>
      <c r="BE3016" s="7" t="s">
        <v>228</v>
      </c>
    </row>
    <row r="3017" spans="1:57" hidden="1" outlineLevel="1">
      <c r="A3017" t="s">
        <v>1526</v>
      </c>
      <c r="B3017" t="s">
        <v>2683</v>
      </c>
      <c r="C3017" s="1">
        <f t="shared" si="1116"/>
        <v>8377</v>
      </c>
      <c r="D3017" s="7">
        <f>IF(N3017&gt;0, RANK(N3017,(N3017:P3017,Q3017:AE3017)),0)</f>
        <v>1</v>
      </c>
      <c r="E3017" s="7">
        <f>IF(O3017&gt;0,RANK(O3017,(N3017:P3017,Q3017:AE3017)),0)</f>
        <v>2</v>
      </c>
      <c r="F3017" s="7">
        <f>IF(P3017&gt;0,RANK(P3017,(N3017:P3017,Q3017:AE3017)),0)</f>
        <v>3</v>
      </c>
      <c r="G3017" s="1">
        <f t="shared" si="1125"/>
        <v>858</v>
      </c>
      <c r="H3017" s="2">
        <f t="shared" si="1126"/>
        <v>0.10242330189805419</v>
      </c>
      <c r="I3017" s="2"/>
      <c r="J3017" s="2">
        <f t="shared" si="1117"/>
        <v>0.54637698460069239</v>
      </c>
      <c r="K3017" s="2">
        <f t="shared" si="1118"/>
        <v>0.44395368270263819</v>
      </c>
      <c r="L3017" s="2">
        <f t="shared" si="1119"/>
        <v>3.461859854363137E-3</v>
      </c>
      <c r="M3017" s="2">
        <f t="shared" si="1120"/>
        <v>6.2074728423062824E-3</v>
      </c>
      <c r="N3017" s="66">
        <v>4577</v>
      </c>
      <c r="O3017" s="66">
        <v>3719</v>
      </c>
      <c r="P3017" s="66">
        <v>29</v>
      </c>
      <c r="Q3017" s="66">
        <v>16</v>
      </c>
      <c r="R3017" s="66">
        <v>7</v>
      </c>
      <c r="S3017" s="66">
        <v>22</v>
      </c>
      <c r="W3017" s="66">
        <v>7</v>
      </c>
      <c r="AN3017" s="7">
        <f>IF(Q3017&gt;0,RANK(Q3017,(N3017:P3017,Q3017:AE3017)),0)</f>
        <v>5</v>
      </c>
      <c r="AO3017" s="7">
        <f>IF(R3017&gt;0,RANK(R3017,(N3017:P3017,Q3017:AE3017)),0)</f>
        <v>6</v>
      </c>
      <c r="AP3017" s="7">
        <f>IF(T3017&gt;0,RANK(T3017,(N3017:P3017,Q3017:AE3017)),0)</f>
        <v>0</v>
      </c>
      <c r="AQ3017" s="7">
        <f>IF(S3017&gt;0,RANK(S3017,(N3017:P3017,Q3017:AE3017)),0)</f>
        <v>4</v>
      </c>
      <c r="AR3017" s="2">
        <f t="shared" si="1121"/>
        <v>1.9099916437865583E-3</v>
      </c>
      <c r="AS3017" s="2">
        <f t="shared" si="1122"/>
        <v>8.3562134415661937E-4</v>
      </c>
      <c r="AT3017" s="2">
        <f t="shared" si="1123"/>
        <v>0</v>
      </c>
      <c r="AU3017" s="2">
        <f t="shared" si="1124"/>
        <v>2.626238510206518E-3</v>
      </c>
      <c r="AW3017" t="s">
        <v>1526</v>
      </c>
      <c r="AX3017" t="s">
        <v>2683</v>
      </c>
      <c r="AY3017">
        <v>1</v>
      </c>
      <c r="BA3017" s="119">
        <v>51</v>
      </c>
      <c r="BB3017" s="121">
        <v>193</v>
      </c>
      <c r="BC3017" s="125">
        <f t="shared" si="1115"/>
        <v>51193</v>
      </c>
      <c r="BE3017" s="7" t="s">
        <v>228</v>
      </c>
    </row>
    <row r="3018" spans="1:57" hidden="1" outlineLevel="1">
      <c r="A3018" t="s">
        <v>909</v>
      </c>
      <c r="B3018" t="s">
        <v>2683</v>
      </c>
      <c r="C3018" s="1">
        <f t="shared" si="1116"/>
        <v>14138</v>
      </c>
      <c r="D3018" s="7">
        <f>IF(N3018&gt;0, RANK(N3018,(N3018:P3018,Q3018:AE3018)),0)</f>
        <v>2</v>
      </c>
      <c r="E3018" s="7">
        <f>IF(O3018&gt;0,RANK(O3018,(N3018:P3018,Q3018:AE3018)),0)</f>
        <v>1</v>
      </c>
      <c r="F3018" s="7">
        <f>IF(P3018&gt;0,RANK(P3018,(N3018:P3018,Q3018:AE3018)),0)</f>
        <v>3</v>
      </c>
      <c r="G3018" s="1">
        <f t="shared" si="1125"/>
        <v>3919</v>
      </c>
      <c r="H3018" s="2">
        <f t="shared" si="1126"/>
        <v>0.27719620879898149</v>
      </c>
      <c r="I3018" s="2"/>
      <c r="J3018" s="2">
        <f t="shared" si="1117"/>
        <v>0.35330315461875794</v>
      </c>
      <c r="K3018" s="2">
        <f t="shared" si="1118"/>
        <v>0.63049936341773938</v>
      </c>
      <c r="L3018" s="2">
        <f t="shared" si="1119"/>
        <v>6.7194794171735748E-3</v>
      </c>
      <c r="M3018" s="2">
        <f t="shared" si="1120"/>
        <v>9.4780025463291062E-3</v>
      </c>
      <c r="N3018" s="66">
        <v>4995</v>
      </c>
      <c r="O3018" s="66">
        <v>8914</v>
      </c>
      <c r="P3018" s="66">
        <v>95</v>
      </c>
      <c r="Q3018" s="66">
        <v>28</v>
      </c>
      <c r="R3018" s="66">
        <v>11</v>
      </c>
      <c r="S3018" s="66">
        <v>54</v>
      </c>
      <c r="W3018" s="66">
        <v>41</v>
      </c>
      <c r="AN3018" s="7">
        <f>IF(Q3018&gt;0,RANK(Q3018,(N3018:P3018,Q3018:AE3018)),0)</f>
        <v>6</v>
      </c>
      <c r="AO3018" s="7">
        <f>IF(R3018&gt;0,RANK(R3018,(N3018:P3018,Q3018:AE3018)),0)</f>
        <v>7</v>
      </c>
      <c r="AP3018" s="7">
        <f>IF(T3018&gt;0,RANK(T3018,(N3018:P3018,Q3018:AE3018)),0)</f>
        <v>0</v>
      </c>
      <c r="AQ3018" s="7">
        <f>IF(S3018&gt;0,RANK(S3018,(N3018:P3018,Q3018:AE3018)),0)</f>
        <v>4</v>
      </c>
      <c r="AR3018" s="2">
        <f t="shared" si="1121"/>
        <v>1.9804781440090537E-3</v>
      </c>
      <c r="AS3018" s="2">
        <f t="shared" si="1122"/>
        <v>7.7804498514641397E-4</v>
      </c>
      <c r="AT3018" s="2">
        <f t="shared" si="1123"/>
        <v>0</v>
      </c>
      <c r="AU3018" s="2">
        <f t="shared" si="1124"/>
        <v>3.8194935634460318E-3</v>
      </c>
      <c r="AW3018" t="s">
        <v>909</v>
      </c>
      <c r="AX3018" t="s">
        <v>2683</v>
      </c>
      <c r="AY3018">
        <v>9</v>
      </c>
      <c r="BA3018" s="119">
        <v>51</v>
      </c>
      <c r="BB3018" s="121">
        <v>195</v>
      </c>
      <c r="BC3018" s="125">
        <f t="shared" si="1115"/>
        <v>51195</v>
      </c>
      <c r="BE3018" s="7" t="s">
        <v>228</v>
      </c>
    </row>
    <row r="3019" spans="1:57" hidden="1" outlineLevel="1">
      <c r="A3019" t="s">
        <v>2271</v>
      </c>
      <c r="B3019" t="s">
        <v>2683</v>
      </c>
      <c r="C3019" s="1">
        <f t="shared" si="1116"/>
        <v>12491</v>
      </c>
      <c r="D3019" s="7">
        <f>IF(N3019&gt;0, RANK(N3019,(N3019:P3019,Q3019:AE3019)),0)</f>
        <v>2</v>
      </c>
      <c r="E3019" s="7">
        <f>IF(O3019&gt;0,RANK(O3019,(N3019:P3019,Q3019:AE3019)),0)</f>
        <v>1</v>
      </c>
      <c r="F3019" s="7">
        <f>IF(P3019&gt;0,RANK(P3019,(N3019:P3019,Q3019:AE3019)),0)</f>
        <v>3</v>
      </c>
      <c r="G3019" s="1">
        <f t="shared" si="1125"/>
        <v>4100</v>
      </c>
      <c r="H3019" s="2">
        <f t="shared" si="1126"/>
        <v>0.32823633015771353</v>
      </c>
      <c r="I3019" s="2"/>
      <c r="J3019" s="2">
        <f t="shared" si="1117"/>
        <v>0.3287967336482267</v>
      </c>
      <c r="K3019" s="2">
        <f t="shared" si="1118"/>
        <v>0.65703306380594029</v>
      </c>
      <c r="L3019" s="2">
        <f t="shared" si="1119"/>
        <v>5.6040349051316952E-3</v>
      </c>
      <c r="M3019" s="2">
        <f t="shared" si="1120"/>
        <v>8.5661676407013145E-3</v>
      </c>
      <c r="N3019" s="66">
        <v>4107</v>
      </c>
      <c r="O3019" s="66">
        <v>8207</v>
      </c>
      <c r="P3019" s="66">
        <v>70</v>
      </c>
      <c r="Q3019" s="66">
        <v>30</v>
      </c>
      <c r="R3019" s="66">
        <v>7</v>
      </c>
      <c r="S3019" s="66">
        <v>42</v>
      </c>
      <c r="W3019" s="66">
        <v>28</v>
      </c>
      <c r="AN3019" s="7">
        <f>IF(Q3019&gt;0,RANK(Q3019,(N3019:P3019,Q3019:AE3019)),0)</f>
        <v>5</v>
      </c>
      <c r="AO3019" s="7">
        <f>IF(R3019&gt;0,RANK(R3019,(N3019:P3019,Q3019:AE3019)),0)</f>
        <v>7</v>
      </c>
      <c r="AP3019" s="7">
        <f>IF(T3019&gt;0,RANK(T3019,(N3019:P3019,Q3019:AE3019)),0)</f>
        <v>0</v>
      </c>
      <c r="AQ3019" s="7">
        <f>IF(S3019&gt;0,RANK(S3019,(N3019:P3019,Q3019:AE3019)),0)</f>
        <v>4</v>
      </c>
      <c r="AR3019" s="2">
        <f t="shared" si="1121"/>
        <v>2.4017292450564404E-3</v>
      </c>
      <c r="AS3019" s="2">
        <f t="shared" si="1122"/>
        <v>5.6040349051316948E-4</v>
      </c>
      <c r="AT3019" s="2">
        <f t="shared" si="1123"/>
        <v>0</v>
      </c>
      <c r="AU3019" s="2">
        <f t="shared" si="1124"/>
        <v>3.3624209430790169E-3</v>
      </c>
      <c r="AW3019" t="s">
        <v>2271</v>
      </c>
      <c r="AX3019" t="s">
        <v>2683</v>
      </c>
      <c r="AY3019">
        <v>9</v>
      </c>
      <c r="BA3019" s="119">
        <v>51</v>
      </c>
      <c r="BB3019" s="121">
        <v>197</v>
      </c>
      <c r="BC3019" s="125">
        <f t="shared" si="1115"/>
        <v>51197</v>
      </c>
      <c r="BE3019" s="7" t="s">
        <v>228</v>
      </c>
    </row>
    <row r="3020" spans="1:57" hidden="1" outlineLevel="1">
      <c r="A3020" t="s">
        <v>2441</v>
      </c>
      <c r="B3020" t="s">
        <v>2683</v>
      </c>
      <c r="C3020" s="1">
        <f t="shared" si="1116"/>
        <v>33897</v>
      </c>
      <c r="D3020" s="7">
        <f>IF(N3020&gt;0, RANK(N3020,(N3020:P3020,Q3020:AE3020)),0)</f>
        <v>2</v>
      </c>
      <c r="E3020" s="7">
        <f>IF(O3020&gt;0,RANK(O3020,(N3020:P3020,Q3020:AE3020)),0)</f>
        <v>1</v>
      </c>
      <c r="F3020" s="7">
        <f>IF(P3020&gt;0,RANK(P3020,(N3020:P3020,Q3020:AE3020)),0)</f>
        <v>4</v>
      </c>
      <c r="G3020" s="1">
        <f t="shared" si="1125"/>
        <v>6133</v>
      </c>
      <c r="H3020" s="2">
        <f t="shared" si="1126"/>
        <v>0.18093046582293418</v>
      </c>
      <c r="I3020" s="2"/>
      <c r="J3020" s="2">
        <f t="shared" si="1117"/>
        <v>0.40416556037407442</v>
      </c>
      <c r="K3020" s="2">
        <f t="shared" si="1118"/>
        <v>0.58509602619700862</v>
      </c>
      <c r="L3020" s="2">
        <f t="shared" si="1119"/>
        <v>3.2746260731038143E-3</v>
      </c>
      <c r="M3020" s="2">
        <f t="shared" si="1120"/>
        <v>7.4637873558132013E-3</v>
      </c>
      <c r="N3020" s="66">
        <v>13700</v>
      </c>
      <c r="O3020" s="66">
        <v>19833</v>
      </c>
      <c r="P3020" s="66">
        <v>111</v>
      </c>
      <c r="Q3020" s="66">
        <v>124</v>
      </c>
      <c r="R3020" s="66">
        <v>14</v>
      </c>
      <c r="S3020" s="66">
        <v>65</v>
      </c>
      <c r="W3020" s="66">
        <v>50</v>
      </c>
      <c r="AN3020" s="7">
        <f>IF(Q3020&gt;0,RANK(Q3020,(N3020:P3020,Q3020:AE3020)),0)</f>
        <v>3</v>
      </c>
      <c r="AO3020" s="7">
        <f>IF(R3020&gt;0,RANK(R3020,(N3020:P3020,Q3020:AE3020)),0)</f>
        <v>7</v>
      </c>
      <c r="AP3020" s="7">
        <f>IF(T3020&gt;0,RANK(T3020,(N3020:P3020,Q3020:AE3020)),0)</f>
        <v>0</v>
      </c>
      <c r="AQ3020" s="7">
        <f>IF(S3020&gt;0,RANK(S3020,(N3020:P3020,Q3020:AE3020)),0)</f>
        <v>5</v>
      </c>
      <c r="AR3020" s="2">
        <f t="shared" si="1121"/>
        <v>3.6581408384222793E-3</v>
      </c>
      <c r="AS3020" s="2">
        <f t="shared" si="1122"/>
        <v>4.1301590111219281E-4</v>
      </c>
      <c r="AT3020" s="2">
        <f t="shared" si="1123"/>
        <v>0</v>
      </c>
      <c r="AU3020" s="2">
        <f t="shared" si="1124"/>
        <v>1.9175738265923238E-3</v>
      </c>
      <c r="AW3020" t="s">
        <v>2441</v>
      </c>
      <c r="AX3020" t="s">
        <v>2683</v>
      </c>
      <c r="AY3020">
        <v>1</v>
      </c>
      <c r="BA3020" s="119">
        <v>51</v>
      </c>
      <c r="BB3020" s="121">
        <v>199</v>
      </c>
      <c r="BC3020" s="125">
        <f t="shared" si="1115"/>
        <v>51199</v>
      </c>
      <c r="BE3020" s="7" t="s">
        <v>228</v>
      </c>
    </row>
    <row r="3021" spans="1:57" hidden="1" outlineLevel="1">
      <c r="A3021" t="s">
        <v>882</v>
      </c>
      <c r="B3021" t="s">
        <v>2683</v>
      </c>
      <c r="C3021" s="1">
        <f t="shared" si="1116"/>
        <v>70364</v>
      </c>
      <c r="D3021" s="7">
        <f>IF(N3021&gt;0, RANK(N3021,(N3021:P3021,Q3021:AE3021)),0)</f>
        <v>1</v>
      </c>
      <c r="E3021" s="7">
        <f>IF(O3021&gt;0,RANK(O3021,(N3021:P3021,Q3021:AE3021)),0)</f>
        <v>2</v>
      </c>
      <c r="F3021" s="7">
        <f>IF(P3021&gt;0,RANK(P3021,(N3021:P3021,Q3021:AE3021)),0)</f>
        <v>4</v>
      </c>
      <c r="G3021" s="1">
        <f t="shared" si="1125"/>
        <v>31292</v>
      </c>
      <c r="H3021" s="2">
        <f t="shared" si="1126"/>
        <v>0.44471604797908021</v>
      </c>
      <c r="I3021" s="2"/>
      <c r="J3021" s="2">
        <f t="shared" si="1117"/>
        <v>0.717312830424649</v>
      </c>
      <c r="K3021" s="2">
        <f t="shared" si="1118"/>
        <v>0.27259678244556873</v>
      </c>
      <c r="L3021" s="2">
        <f t="shared" si="1119"/>
        <v>2.6576090046046275E-3</v>
      </c>
      <c r="M3021" s="2">
        <f t="shared" si="1120"/>
        <v>7.432778125177647E-3</v>
      </c>
      <c r="N3021" s="66">
        <v>50473</v>
      </c>
      <c r="O3021" s="66">
        <v>19181</v>
      </c>
      <c r="P3021" s="66">
        <v>187</v>
      </c>
      <c r="Q3021" s="66">
        <v>218</v>
      </c>
      <c r="R3021" s="66">
        <v>40</v>
      </c>
      <c r="S3021" s="66">
        <v>81</v>
      </c>
      <c r="W3021" s="66">
        <v>184</v>
      </c>
      <c r="AN3021" s="7">
        <f>IF(Q3021&gt;0,RANK(Q3021,(N3021:P3021,Q3021:AE3021)),0)</f>
        <v>3</v>
      </c>
      <c r="AO3021" s="7">
        <f>IF(R3021&gt;0,RANK(R3021,(N3021:P3021,Q3021:AE3021)),0)</f>
        <v>7</v>
      </c>
      <c r="AP3021" s="7">
        <f>IF(T3021&gt;0,RANK(T3021,(N3021:P3021,Q3021:AE3021)),0)</f>
        <v>0</v>
      </c>
      <c r="AQ3021" s="7">
        <f>IF(S3021&gt;0,RANK(S3021,(N3021:P3021,Q3021:AE3021)),0)</f>
        <v>6</v>
      </c>
      <c r="AR3021" s="2">
        <f t="shared" si="1121"/>
        <v>3.098175203228924E-3</v>
      </c>
      <c r="AS3021" s="2">
        <f t="shared" si="1122"/>
        <v>5.6847251435393096E-4</v>
      </c>
      <c r="AT3021" s="2">
        <f t="shared" si="1123"/>
        <v>0</v>
      </c>
      <c r="AU3021" s="2">
        <f t="shared" si="1124"/>
        <v>1.1511568415667102E-3</v>
      </c>
      <c r="AW3021" t="s">
        <v>882</v>
      </c>
      <c r="AX3021" t="s">
        <v>2683</v>
      </c>
      <c r="AY3021">
        <v>8</v>
      </c>
      <c r="BA3021" s="119">
        <v>51</v>
      </c>
      <c r="BB3021" s="121">
        <v>510</v>
      </c>
      <c r="BC3021" s="125">
        <f t="shared" si="1115"/>
        <v>51510</v>
      </c>
      <c r="BE3021" s="7" t="s">
        <v>2792</v>
      </c>
    </row>
    <row r="3022" spans="1:57" hidden="1" outlineLevel="1">
      <c r="A3022" t="s">
        <v>2344</v>
      </c>
      <c r="B3022" t="s">
        <v>2683</v>
      </c>
      <c r="C3022" s="1">
        <f t="shared" ref="C3022:C3053" si="1127">SUM(N3022:AL3022)</f>
        <v>2734</v>
      </c>
      <c r="D3022" s="7">
        <f>IF(N3022&gt;0, RANK(N3022,(N3022:P3022,Q3022:AE3022)),0)</f>
        <v>2</v>
      </c>
      <c r="E3022" s="7">
        <f>IF(O3022&gt;0,RANK(O3022,(N3022:P3022,Q3022:AE3022)),0)</f>
        <v>1</v>
      </c>
      <c r="F3022" s="7">
        <f>IF(P3022&gt;0,RANK(P3022,(N3022:P3022,Q3022:AE3022)),0)</f>
        <v>3</v>
      </c>
      <c r="G3022" s="1">
        <f t="shared" si="1125"/>
        <v>289</v>
      </c>
      <c r="H3022" s="2">
        <f t="shared" si="1126"/>
        <v>0.10570592538405267</v>
      </c>
      <c r="I3022" s="2"/>
      <c r="J3022" s="2">
        <f t="shared" ref="J3022:J3052" si="1128">IF($C3022=0,"-",N3022/$C3022)</f>
        <v>0.44184345281638626</v>
      </c>
      <c r="K3022" s="2">
        <f t="shared" ref="K3022:K3052" si="1129">IF($C3022=0,"-",O3022/$C3022)</f>
        <v>0.54754937820043892</v>
      </c>
      <c r="L3022" s="2">
        <f t="shared" ref="L3022:L3052" si="1130">IF($C3022=0,"-",P3022/$C3022)</f>
        <v>5.1207022677395757E-3</v>
      </c>
      <c r="M3022" s="2">
        <f t="shared" ref="M3022:M3052" si="1131">IF(C3022=0,"-",(1-J3022-K3022-L3022))</f>
        <v>5.4864667154352438E-3</v>
      </c>
      <c r="N3022" s="66">
        <v>1208</v>
      </c>
      <c r="O3022" s="66">
        <v>1497</v>
      </c>
      <c r="P3022" s="66">
        <v>14</v>
      </c>
      <c r="Q3022" s="66">
        <v>7</v>
      </c>
      <c r="R3022" s="66">
        <v>3</v>
      </c>
      <c r="S3022" s="66">
        <v>3</v>
      </c>
      <c r="W3022" s="66">
        <v>2</v>
      </c>
      <c r="AN3022" s="7">
        <f>IF(Q3022&gt;0,RANK(Q3022,(N3022:P3022,Q3022:AE3022)),0)</f>
        <v>4</v>
      </c>
      <c r="AO3022" s="7">
        <f>IF(R3022&gt;0,RANK(R3022,(N3022:P3022,Q3022:AE3022)),0)</f>
        <v>5</v>
      </c>
      <c r="AP3022" s="7">
        <f>IF(T3022&gt;0,RANK(T3022,(N3022:P3022,Q3022:AE3022)),0)</f>
        <v>0</v>
      </c>
      <c r="AQ3022" s="7">
        <f>IF(S3022&gt;0,RANK(S3022,(N3022:P3022,Q3022:AE3022)),0)</f>
        <v>5</v>
      </c>
      <c r="AR3022" s="2">
        <f t="shared" ref="AR3022:AR3052" si="1132">IF($C3022=0,"-",Q3022/$C3022)</f>
        <v>2.5603511338697879E-3</v>
      </c>
      <c r="AS3022" s="2">
        <f t="shared" ref="AS3022:AS3052" si="1133">IF($C3022=0,"-",R3022/$C3022)</f>
        <v>1.0972933430870519E-3</v>
      </c>
      <c r="AT3022" s="2">
        <f t="shared" ref="AT3022:AT3052" si="1134">IF($C3022=0,"-",T3022/$C3022)</f>
        <v>0</v>
      </c>
      <c r="AU3022" s="2">
        <f t="shared" ref="AU3022:AU3052" si="1135">IF($C3022=0,"-",S3022/$C3022)</f>
        <v>1.0972933430870519E-3</v>
      </c>
      <c r="AW3022" t="s">
        <v>2344</v>
      </c>
      <c r="AX3022" t="s">
        <v>2683</v>
      </c>
      <c r="AY3022">
        <v>5</v>
      </c>
      <c r="BA3022" s="119">
        <v>51</v>
      </c>
      <c r="BB3022" s="121">
        <v>515</v>
      </c>
      <c r="BC3022" s="125">
        <f t="shared" si="1115"/>
        <v>51515</v>
      </c>
      <c r="BE3022" s="7" t="s">
        <v>2792</v>
      </c>
    </row>
    <row r="3023" spans="1:57" hidden="1" outlineLevel="1">
      <c r="A3023" t="s">
        <v>1127</v>
      </c>
      <c r="B3023" t="s">
        <v>2683</v>
      </c>
      <c r="C3023" s="1">
        <f t="shared" si="1127"/>
        <v>7359</v>
      </c>
      <c r="D3023" s="7">
        <f>IF(N3023&gt;0, RANK(N3023,(N3023:P3023,Q3023:AE3023)),0)</f>
        <v>2</v>
      </c>
      <c r="E3023" s="7">
        <f>IF(O3023&gt;0,RANK(O3023,(N3023:P3023,Q3023:AE3023)),0)</f>
        <v>1</v>
      </c>
      <c r="F3023" s="7">
        <f>IF(P3023&gt;0,RANK(P3023,(N3023:P3023,Q3023:AE3023)),0)</f>
        <v>3</v>
      </c>
      <c r="G3023" s="1">
        <f t="shared" si="1125"/>
        <v>1914</v>
      </c>
      <c r="H3023" s="2">
        <f t="shared" si="1126"/>
        <v>0.26008968609865468</v>
      </c>
      <c r="I3023" s="2"/>
      <c r="J3023" s="2">
        <f t="shared" si="1128"/>
        <v>0.36214159532545181</v>
      </c>
      <c r="K3023" s="2">
        <f t="shared" si="1129"/>
        <v>0.62223128142410655</v>
      </c>
      <c r="L3023" s="2">
        <f t="shared" si="1130"/>
        <v>5.2996331023236849E-3</v>
      </c>
      <c r="M3023" s="2">
        <f t="shared" si="1131"/>
        <v>1.0327490148117891E-2</v>
      </c>
      <c r="N3023" s="66">
        <v>2665</v>
      </c>
      <c r="O3023" s="66">
        <v>4579</v>
      </c>
      <c r="P3023" s="66">
        <v>39</v>
      </c>
      <c r="Q3023" s="66">
        <v>17</v>
      </c>
      <c r="R3023" s="66">
        <v>4</v>
      </c>
      <c r="S3023" s="66">
        <v>29</v>
      </c>
      <c r="W3023" s="66">
        <v>26</v>
      </c>
      <c r="AN3023" s="7">
        <f>IF(Q3023&gt;0,RANK(Q3023,(N3023:P3023,Q3023:AE3023)),0)</f>
        <v>6</v>
      </c>
      <c r="AO3023" s="7">
        <f>IF(R3023&gt;0,RANK(R3023,(N3023:P3023,Q3023:AE3023)),0)</f>
        <v>7</v>
      </c>
      <c r="AP3023" s="7">
        <f>IF(T3023&gt;0,RANK(T3023,(N3023:P3023,Q3023:AE3023)),0)</f>
        <v>0</v>
      </c>
      <c r="AQ3023" s="7">
        <f>IF(S3023&gt;0,RANK(S3023,(N3023:P3023,Q3023:AE3023)),0)</f>
        <v>4</v>
      </c>
      <c r="AR3023" s="2">
        <f t="shared" si="1132"/>
        <v>2.3100964805000679E-3</v>
      </c>
      <c r="AS3023" s="2">
        <f t="shared" si="1133"/>
        <v>5.4355211305883951E-4</v>
      </c>
      <c r="AT3023" s="2">
        <f t="shared" si="1134"/>
        <v>0</v>
      </c>
      <c r="AU3023" s="2">
        <f t="shared" si="1135"/>
        <v>3.9407528196765866E-3</v>
      </c>
      <c r="AW3023" t="s">
        <v>1127</v>
      </c>
      <c r="AX3023" t="s">
        <v>2683</v>
      </c>
      <c r="AY3023">
        <v>9</v>
      </c>
      <c r="BA3023" s="119">
        <v>51</v>
      </c>
      <c r="BB3023" s="121">
        <v>520</v>
      </c>
      <c r="BC3023" s="125">
        <f t="shared" si="1115"/>
        <v>51520</v>
      </c>
      <c r="BE3023" s="7" t="s">
        <v>2792</v>
      </c>
    </row>
    <row r="3024" spans="1:57" hidden="1" outlineLevel="1">
      <c r="A3024" t="s">
        <v>632</v>
      </c>
      <c r="B3024" t="s">
        <v>2683</v>
      </c>
      <c r="C3024" s="1">
        <f t="shared" si="1127"/>
        <v>2423</v>
      </c>
      <c r="D3024" s="7">
        <f>IF(N3024&gt;0, RANK(N3024,(N3024:P3024,Q3024:AE3024)),0)</f>
        <v>2</v>
      </c>
      <c r="E3024" s="7">
        <f>IF(O3024&gt;0,RANK(O3024,(N3024:P3024,Q3024:AE3024)),0)</f>
        <v>1</v>
      </c>
      <c r="F3024" s="7">
        <f>IF(P3024&gt;0,RANK(P3024,(N3024:P3024,Q3024:AE3024)),0)</f>
        <v>5</v>
      </c>
      <c r="G3024" s="1">
        <f t="shared" si="1125"/>
        <v>174</v>
      </c>
      <c r="H3024" s="2">
        <f t="shared" si="1126"/>
        <v>7.1811803549319028E-2</v>
      </c>
      <c r="I3024" s="2"/>
      <c r="J3024" s="2">
        <f t="shared" si="1128"/>
        <v>0.4572843582335947</v>
      </c>
      <c r="K3024" s="2">
        <f t="shared" si="1129"/>
        <v>0.52909616178291374</v>
      </c>
      <c r="L3024" s="2">
        <f t="shared" si="1130"/>
        <v>2.4762690879075525E-3</v>
      </c>
      <c r="M3024" s="2">
        <f t="shared" si="1131"/>
        <v>1.1143210895584003E-2</v>
      </c>
      <c r="N3024" s="66">
        <v>1108</v>
      </c>
      <c r="O3024" s="66">
        <v>1282</v>
      </c>
      <c r="P3024" s="66">
        <v>6</v>
      </c>
      <c r="Q3024" s="66">
        <v>8</v>
      </c>
      <c r="R3024" s="66">
        <v>1</v>
      </c>
      <c r="S3024" s="66">
        <v>12</v>
      </c>
      <c r="W3024" s="66">
        <v>6</v>
      </c>
      <c r="AN3024" s="7">
        <f>IF(Q3024&gt;0,RANK(Q3024,(N3024:P3024,Q3024:AE3024)),0)</f>
        <v>4</v>
      </c>
      <c r="AO3024" s="7">
        <f>IF(R3024&gt;0,RANK(R3024,(N3024:P3024,Q3024:AE3024)),0)</f>
        <v>7</v>
      </c>
      <c r="AP3024" s="7">
        <f>IF(T3024&gt;0,RANK(T3024,(N3024:P3024,Q3024:AE3024)),0)</f>
        <v>0</v>
      </c>
      <c r="AQ3024" s="7">
        <f>IF(S3024&gt;0,RANK(S3024,(N3024:P3024,Q3024:AE3024)),0)</f>
        <v>3</v>
      </c>
      <c r="AR3024" s="2">
        <f t="shared" si="1132"/>
        <v>3.3016921172100704E-3</v>
      </c>
      <c r="AS3024" s="2">
        <f t="shared" si="1133"/>
        <v>4.127115146512588E-4</v>
      </c>
      <c r="AT3024" s="2">
        <f t="shared" si="1134"/>
        <v>0</v>
      </c>
      <c r="AU3024" s="2">
        <f t="shared" si="1135"/>
        <v>4.9525381758151049E-3</v>
      </c>
      <c r="AW3024" t="s">
        <v>632</v>
      </c>
      <c r="AX3024" t="s">
        <v>2683</v>
      </c>
      <c r="AY3024">
        <v>6</v>
      </c>
      <c r="BA3024" s="119">
        <v>51</v>
      </c>
      <c r="BB3024" s="121">
        <v>530</v>
      </c>
      <c r="BC3024" s="125">
        <f t="shared" si="1115"/>
        <v>51530</v>
      </c>
      <c r="BE3024" s="7" t="s">
        <v>2792</v>
      </c>
    </row>
    <row r="3025" spans="1:57" hidden="1" outlineLevel="1">
      <c r="A3025" t="s">
        <v>844</v>
      </c>
      <c r="B3025" t="s">
        <v>2683</v>
      </c>
      <c r="C3025" s="1">
        <f t="shared" si="1127"/>
        <v>20044</v>
      </c>
      <c r="D3025" s="7">
        <f>IF(N3025&gt;0, RANK(N3025,(N3025:P3025,Q3025:AE3025)),0)</f>
        <v>1</v>
      </c>
      <c r="E3025" s="7">
        <f>IF(O3025&gt;0,RANK(O3025,(N3025:P3025,Q3025:AE3025)),0)</f>
        <v>2</v>
      </c>
      <c r="F3025" s="7">
        <f>IF(P3025&gt;0,RANK(P3025,(N3025:P3025,Q3025:AE3025)),0)</f>
        <v>5</v>
      </c>
      <c r="G3025" s="1">
        <f t="shared" si="1125"/>
        <v>11627</v>
      </c>
      <c r="H3025" s="2">
        <f t="shared" si="1126"/>
        <v>0.58007383755737374</v>
      </c>
      <c r="I3025" s="2"/>
      <c r="J3025" s="2">
        <f t="shared" si="1128"/>
        <v>0.78352624226701262</v>
      </c>
      <c r="K3025" s="2">
        <f t="shared" si="1129"/>
        <v>0.2034524047096388</v>
      </c>
      <c r="L3025" s="2">
        <f t="shared" si="1130"/>
        <v>3.0433047295948912E-3</v>
      </c>
      <c r="M3025" s="2">
        <f t="shared" si="1131"/>
        <v>9.9780482937536948E-3</v>
      </c>
      <c r="N3025" s="66">
        <v>15705</v>
      </c>
      <c r="O3025" s="66">
        <v>4078</v>
      </c>
      <c r="P3025" s="66">
        <v>61</v>
      </c>
      <c r="Q3025" s="66">
        <v>86</v>
      </c>
      <c r="R3025" s="66">
        <v>17</v>
      </c>
      <c r="S3025" s="66">
        <v>26</v>
      </c>
      <c r="W3025" s="66">
        <v>71</v>
      </c>
      <c r="AN3025" s="7">
        <f>IF(Q3025&gt;0,RANK(Q3025,(N3025:P3025,Q3025:AE3025)),0)</f>
        <v>3</v>
      </c>
      <c r="AO3025" s="7">
        <f>IF(R3025&gt;0,RANK(R3025,(N3025:P3025,Q3025:AE3025)),0)</f>
        <v>7</v>
      </c>
      <c r="AP3025" s="7">
        <f>IF(T3025&gt;0,RANK(T3025,(N3025:P3025,Q3025:AE3025)),0)</f>
        <v>0</v>
      </c>
      <c r="AQ3025" s="7">
        <f>IF(S3025&gt;0,RANK(S3025,(N3025:P3025,Q3025:AE3025)),0)</f>
        <v>6</v>
      </c>
      <c r="AR3025" s="2">
        <f t="shared" si="1132"/>
        <v>4.2905607663141091E-3</v>
      </c>
      <c r="AS3025" s="2">
        <f t="shared" si="1133"/>
        <v>8.4813410496906801E-4</v>
      </c>
      <c r="AT3025" s="2">
        <f t="shared" si="1134"/>
        <v>0</v>
      </c>
      <c r="AU3025" s="2">
        <f t="shared" si="1135"/>
        <v>1.2971462781879864E-3</v>
      </c>
      <c r="AW3025" t="s">
        <v>844</v>
      </c>
      <c r="AX3025" t="s">
        <v>2683</v>
      </c>
      <c r="AY3025">
        <v>5</v>
      </c>
      <c r="BA3025" s="119">
        <v>51</v>
      </c>
      <c r="BB3025" s="121">
        <v>540</v>
      </c>
      <c r="BC3025" s="125">
        <f t="shared" si="1115"/>
        <v>51540</v>
      </c>
      <c r="BE3025" s="7" t="s">
        <v>2792</v>
      </c>
    </row>
    <row r="3026" spans="1:57" hidden="1" outlineLevel="1">
      <c r="A3026" t="s">
        <v>2002</v>
      </c>
      <c r="B3026" t="s">
        <v>2683</v>
      </c>
      <c r="C3026" s="1">
        <f t="shared" si="1127"/>
        <v>107521</v>
      </c>
      <c r="D3026" s="7">
        <f>IF(N3026&gt;0, RANK(N3026,(N3026:P3026,Q3026:AE3026)),0)</f>
        <v>1</v>
      </c>
      <c r="E3026" s="7">
        <f>IF(O3026&gt;0,RANK(O3026,(N3026:P3026,Q3026:AE3026)),0)</f>
        <v>2</v>
      </c>
      <c r="F3026" s="7">
        <f>IF(P3026&gt;0,RANK(P3026,(N3026:P3026,Q3026:AE3026)),0)</f>
        <v>5</v>
      </c>
      <c r="G3026" s="1">
        <f t="shared" si="1125"/>
        <v>1369</v>
      </c>
      <c r="H3026" s="2">
        <f t="shared" si="1126"/>
        <v>1.2732396462086477E-2</v>
      </c>
      <c r="I3026" s="2"/>
      <c r="J3026" s="2">
        <f t="shared" si="1128"/>
        <v>0.50217166879028285</v>
      </c>
      <c r="K3026" s="2">
        <f t="shared" si="1129"/>
        <v>0.48943927232819634</v>
      </c>
      <c r="L3026" s="2">
        <f t="shared" si="1130"/>
        <v>1.7763971689251402E-3</v>
      </c>
      <c r="M3026" s="2">
        <f t="shared" si="1131"/>
        <v>6.6126617125956653E-3</v>
      </c>
      <c r="N3026" s="66">
        <v>53994</v>
      </c>
      <c r="O3026" s="66">
        <v>52625</v>
      </c>
      <c r="P3026" s="66">
        <v>191</v>
      </c>
      <c r="Q3026" s="66">
        <v>275</v>
      </c>
      <c r="R3026" s="66">
        <v>41</v>
      </c>
      <c r="S3026" s="66">
        <v>252</v>
      </c>
      <c r="W3026" s="66">
        <v>143</v>
      </c>
      <c r="AN3026" s="7">
        <f>IF(Q3026&gt;0,RANK(Q3026,(N3026:P3026,Q3026:AE3026)),0)</f>
        <v>3</v>
      </c>
      <c r="AO3026" s="7">
        <f>IF(R3026&gt;0,RANK(R3026,(N3026:P3026,Q3026:AE3026)),0)</f>
        <v>7</v>
      </c>
      <c r="AP3026" s="7">
        <f>IF(T3026&gt;0,RANK(T3026,(N3026:P3026,Q3026:AE3026)),0)</f>
        <v>0</v>
      </c>
      <c r="AQ3026" s="7">
        <f>IF(S3026&gt;0,RANK(S3026,(N3026:P3026,Q3026:AE3026)),0)</f>
        <v>4</v>
      </c>
      <c r="AR3026" s="2">
        <f t="shared" si="1132"/>
        <v>2.5576399029026888E-3</v>
      </c>
      <c r="AS3026" s="2">
        <f t="shared" si="1133"/>
        <v>3.8132085825094632E-4</v>
      </c>
      <c r="AT3026" s="2">
        <f t="shared" si="1134"/>
        <v>0</v>
      </c>
      <c r="AU3026" s="2">
        <f t="shared" si="1135"/>
        <v>2.3437282019326457E-3</v>
      </c>
      <c r="AW3026" t="s">
        <v>2002</v>
      </c>
      <c r="AX3026" t="s">
        <v>2683</v>
      </c>
      <c r="AY3026">
        <v>4</v>
      </c>
      <c r="BA3026" s="119">
        <v>51</v>
      </c>
      <c r="BB3026" s="121">
        <v>550</v>
      </c>
      <c r="BC3026" s="125">
        <f t="shared" si="1115"/>
        <v>51550</v>
      </c>
      <c r="BE3026" s="7" t="s">
        <v>2792</v>
      </c>
    </row>
    <row r="3027" spans="1:57" hidden="1" outlineLevel="1">
      <c r="A3027" t="s">
        <v>886</v>
      </c>
      <c r="B3027" t="s">
        <v>2683</v>
      </c>
      <c r="C3027" s="1">
        <f t="shared" si="1127"/>
        <v>8849</v>
      </c>
      <c r="D3027" s="7">
        <f>IF(N3027&gt;0, RANK(N3027,(N3027:P3027,Q3027:AE3027)),0)</f>
        <v>2</v>
      </c>
      <c r="E3027" s="7">
        <f>IF(O3027&gt;0,RANK(O3027,(N3027:P3027,Q3027:AE3027)),0)</f>
        <v>1</v>
      </c>
      <c r="F3027" s="7">
        <f>IF(P3027&gt;0,RANK(P3027,(N3027:P3027,Q3027:AE3027)),0)</f>
        <v>4</v>
      </c>
      <c r="G3027" s="1">
        <f t="shared" si="1125"/>
        <v>3599</v>
      </c>
      <c r="H3027" s="2">
        <f t="shared" si="1126"/>
        <v>0.4067126228952424</v>
      </c>
      <c r="I3027" s="2"/>
      <c r="J3027" s="2">
        <f t="shared" si="1128"/>
        <v>0.28952424002712168</v>
      </c>
      <c r="K3027" s="2">
        <f t="shared" si="1129"/>
        <v>0.69623686292236409</v>
      </c>
      <c r="L3027" s="2">
        <f t="shared" si="1130"/>
        <v>3.7292349418013336E-3</v>
      </c>
      <c r="M3027" s="2">
        <f t="shared" si="1131"/>
        <v>1.0509662108712955E-2</v>
      </c>
      <c r="N3027" s="66">
        <v>2562</v>
      </c>
      <c r="O3027" s="66">
        <v>6161</v>
      </c>
      <c r="P3027" s="66">
        <v>33</v>
      </c>
      <c r="Q3027" s="66">
        <v>35</v>
      </c>
      <c r="R3027" s="66">
        <v>7</v>
      </c>
      <c r="S3027" s="66">
        <v>29</v>
      </c>
      <c r="W3027" s="66">
        <v>22</v>
      </c>
      <c r="AN3027" s="7">
        <f>IF(Q3027&gt;0,RANK(Q3027,(N3027:P3027,Q3027:AE3027)),0)</f>
        <v>3</v>
      </c>
      <c r="AO3027" s="7">
        <f>IF(R3027&gt;0,RANK(R3027,(N3027:P3027,Q3027:AE3027)),0)</f>
        <v>7</v>
      </c>
      <c r="AP3027" s="7">
        <f>IF(T3027&gt;0,RANK(T3027,(N3027:P3027,Q3027:AE3027)),0)</f>
        <v>0</v>
      </c>
      <c r="AQ3027" s="7">
        <f>IF(S3027&gt;0,RANK(S3027,(N3027:P3027,Q3027:AE3027)),0)</f>
        <v>5</v>
      </c>
      <c r="AR3027" s="2">
        <f t="shared" si="1132"/>
        <v>3.9552491806983843E-3</v>
      </c>
      <c r="AS3027" s="2">
        <f t="shared" si="1133"/>
        <v>7.9104983613967675E-4</v>
      </c>
      <c r="AT3027" s="2">
        <f t="shared" si="1134"/>
        <v>0</v>
      </c>
      <c r="AU3027" s="2">
        <f t="shared" si="1135"/>
        <v>3.2772064640072323E-3</v>
      </c>
      <c r="AW3027" t="s">
        <v>886</v>
      </c>
      <c r="AX3027" t="s">
        <v>2683</v>
      </c>
      <c r="AY3027">
        <v>4</v>
      </c>
      <c r="BA3027" s="119">
        <v>51</v>
      </c>
      <c r="BB3027" s="121">
        <v>570</v>
      </c>
      <c r="BC3027" s="125">
        <f t="shared" si="1115"/>
        <v>51570</v>
      </c>
      <c r="BE3027" s="7" t="s">
        <v>2792</v>
      </c>
    </row>
    <row r="3028" spans="1:57" hidden="1" outlineLevel="1">
      <c r="A3028" t="s">
        <v>2946</v>
      </c>
      <c r="B3028" t="s">
        <v>2683</v>
      </c>
      <c r="C3028" s="1">
        <f t="shared" si="1127"/>
        <v>2354</v>
      </c>
      <c r="D3028" s="7">
        <f>IF(N3028&gt;0, RANK(N3028,(N3028:P3028,Q3028:AE3028)),0)</f>
        <v>1</v>
      </c>
      <c r="E3028" s="7">
        <f>IF(O3028&gt;0,RANK(O3028,(N3028:P3028,Q3028:AE3028)),0)</f>
        <v>2</v>
      </c>
      <c r="F3028" s="7">
        <f>IF(P3028&gt;0,RANK(P3028,(N3028:P3028,Q3028:AE3028)),0)</f>
        <v>3</v>
      </c>
      <c r="G3028" s="1">
        <f t="shared" si="1125"/>
        <v>284</v>
      </c>
      <c r="H3028" s="2">
        <f t="shared" si="1126"/>
        <v>0.12064570943075616</v>
      </c>
      <c r="I3028" s="2"/>
      <c r="J3028" s="2">
        <f t="shared" si="1128"/>
        <v>0.55395072217502128</v>
      </c>
      <c r="K3028" s="2">
        <f t="shared" si="1129"/>
        <v>0.43330501274426508</v>
      </c>
      <c r="L3028" s="2">
        <f t="shared" si="1130"/>
        <v>5.9473237043330502E-3</v>
      </c>
      <c r="M3028" s="2">
        <f t="shared" si="1131"/>
        <v>6.7969413763805846E-3</v>
      </c>
      <c r="N3028" s="66">
        <v>1304</v>
      </c>
      <c r="O3028" s="66">
        <v>1020</v>
      </c>
      <c r="P3028" s="66">
        <v>14</v>
      </c>
      <c r="Q3028" s="66">
        <v>5</v>
      </c>
      <c r="R3028" s="66">
        <v>0</v>
      </c>
      <c r="S3028" s="66">
        <v>6</v>
      </c>
      <c r="W3028" s="66">
        <v>5</v>
      </c>
      <c r="AN3028" s="7">
        <f>IF(Q3028&gt;0,RANK(Q3028,(N3028:P3028,Q3028:AE3028)),0)</f>
        <v>5</v>
      </c>
      <c r="AO3028" s="7">
        <f>IF(R3028&gt;0,RANK(R3028,(N3028:P3028,Q3028:AE3028)),0)</f>
        <v>0</v>
      </c>
      <c r="AP3028" s="7">
        <f>IF(T3028&gt;0,RANK(T3028,(N3028:P3028,Q3028:AE3028)),0)</f>
        <v>0</v>
      </c>
      <c r="AQ3028" s="7">
        <f>IF(S3028&gt;0,RANK(S3028,(N3028:P3028,Q3028:AE3028)),0)</f>
        <v>4</v>
      </c>
      <c r="AR3028" s="2">
        <f t="shared" si="1132"/>
        <v>2.1240441801189465E-3</v>
      </c>
      <c r="AS3028" s="2">
        <f t="shared" si="1133"/>
        <v>0</v>
      </c>
      <c r="AT3028" s="2">
        <f t="shared" si="1134"/>
        <v>0</v>
      </c>
      <c r="AU3028" s="2">
        <f t="shared" si="1135"/>
        <v>2.5488530161427358E-3</v>
      </c>
      <c r="AW3028" t="s">
        <v>2946</v>
      </c>
      <c r="AX3028" t="s">
        <v>2683</v>
      </c>
      <c r="AY3028">
        <v>0</v>
      </c>
      <c r="BA3028" s="119">
        <v>51</v>
      </c>
      <c r="BB3028" s="121">
        <v>580</v>
      </c>
      <c r="BC3028" s="125">
        <f t="shared" si="1115"/>
        <v>51580</v>
      </c>
      <c r="BE3028" s="7" t="s">
        <v>2792</v>
      </c>
    </row>
    <row r="3029" spans="1:57" hidden="1" outlineLevel="1">
      <c r="A3029" t="s">
        <v>1406</v>
      </c>
      <c r="B3029" t="s">
        <v>2683</v>
      </c>
      <c r="C3029" s="1">
        <f t="shared" si="1127"/>
        <v>20890</v>
      </c>
      <c r="D3029" s="7">
        <f>IF(N3029&gt;0, RANK(N3029,(N3029:P3029,Q3029:AE3029)),0)</f>
        <v>1</v>
      </c>
      <c r="E3029" s="7">
        <f>IF(O3029&gt;0,RANK(O3029,(N3029:P3029,Q3029:AE3029)),0)</f>
        <v>2</v>
      </c>
      <c r="F3029" s="7">
        <f>IF(P3029&gt;0,RANK(P3029,(N3029:P3029,Q3029:AE3029)),0)</f>
        <v>3</v>
      </c>
      <c r="G3029" s="1">
        <f t="shared" si="1125"/>
        <v>3991</v>
      </c>
      <c r="H3029" s="2">
        <f t="shared" si="1126"/>
        <v>0.19104834849210148</v>
      </c>
      <c r="I3029" s="2"/>
      <c r="J3029" s="2">
        <f t="shared" si="1128"/>
        <v>0.59128769746290089</v>
      </c>
      <c r="K3029" s="2">
        <f t="shared" si="1129"/>
        <v>0.40023934897079944</v>
      </c>
      <c r="L3029" s="2">
        <f t="shared" si="1130"/>
        <v>2.8243178554332215E-3</v>
      </c>
      <c r="M3029" s="2">
        <f t="shared" si="1131"/>
        <v>5.6486357108664577E-3</v>
      </c>
      <c r="N3029" s="66">
        <v>12352</v>
      </c>
      <c r="O3029" s="66">
        <v>8361</v>
      </c>
      <c r="P3029" s="66">
        <v>59</v>
      </c>
      <c r="Q3029" s="66">
        <v>47</v>
      </c>
      <c r="R3029" s="66">
        <v>15</v>
      </c>
      <c r="S3029" s="66">
        <v>37</v>
      </c>
      <c r="W3029" s="66">
        <v>19</v>
      </c>
      <c r="AN3029" s="7">
        <f>IF(Q3029&gt;0,RANK(Q3029,(N3029:P3029,Q3029:AE3029)),0)</f>
        <v>4</v>
      </c>
      <c r="AO3029" s="7">
        <f>IF(R3029&gt;0,RANK(R3029,(N3029:P3029,Q3029:AE3029)),0)</f>
        <v>7</v>
      </c>
      <c r="AP3029" s="7">
        <f>IF(T3029&gt;0,RANK(T3029,(N3029:P3029,Q3029:AE3029)),0)</f>
        <v>0</v>
      </c>
      <c r="AQ3029" s="7">
        <f>IF(S3029&gt;0,RANK(S3029,(N3029:P3029,Q3029:AE3029)),0)</f>
        <v>5</v>
      </c>
      <c r="AR3029" s="2">
        <f t="shared" si="1132"/>
        <v>2.2498803255146002E-3</v>
      </c>
      <c r="AS3029" s="2">
        <f t="shared" si="1133"/>
        <v>7.1804691239827668E-4</v>
      </c>
      <c r="AT3029" s="2">
        <f t="shared" si="1134"/>
        <v>0</v>
      </c>
      <c r="AU3029" s="2">
        <f t="shared" si="1135"/>
        <v>1.7711823839157491E-3</v>
      </c>
      <c r="AW3029" t="s">
        <v>1406</v>
      </c>
      <c r="AX3029" t="s">
        <v>2683</v>
      </c>
      <c r="AY3029">
        <v>5</v>
      </c>
      <c r="BA3029" s="119">
        <v>51</v>
      </c>
      <c r="BB3029" s="121">
        <v>590</v>
      </c>
      <c r="BC3029" s="125">
        <f t="shared" si="1115"/>
        <v>51590</v>
      </c>
      <c r="BE3029" s="7" t="s">
        <v>2792</v>
      </c>
    </row>
    <row r="3030" spans="1:57" hidden="1" outlineLevel="1">
      <c r="A3030" t="s">
        <v>1984</v>
      </c>
      <c r="B3030" t="s">
        <v>2683</v>
      </c>
      <c r="C3030" s="1">
        <f t="shared" si="1127"/>
        <v>2617</v>
      </c>
      <c r="D3030" s="7">
        <f>IF(N3030&gt;0, RANK(N3030,(N3030:P3030,Q3030:AE3030)),0)</f>
        <v>1</v>
      </c>
      <c r="E3030" s="7">
        <f>IF(O3030&gt;0,RANK(O3030,(N3030:P3030,Q3030:AE3030)),0)</f>
        <v>2</v>
      </c>
      <c r="F3030" s="7">
        <f>IF(P3030&gt;0,RANK(P3030,(N3030:P3030,Q3030:AE3030)),0)</f>
        <v>4</v>
      </c>
      <c r="G3030" s="1">
        <f t="shared" si="1125"/>
        <v>805</v>
      </c>
      <c r="H3030" s="2">
        <f t="shared" si="1126"/>
        <v>0.30760412686282002</v>
      </c>
      <c r="I3030" s="2"/>
      <c r="J3030" s="2">
        <f t="shared" si="1128"/>
        <v>0.65036301108139094</v>
      </c>
      <c r="K3030" s="2">
        <f t="shared" si="1129"/>
        <v>0.34275888421857087</v>
      </c>
      <c r="L3030" s="2">
        <f t="shared" si="1130"/>
        <v>1.9105846388995033E-3</v>
      </c>
      <c r="M3030" s="2">
        <f t="shared" si="1131"/>
        <v>4.9675200611386866E-3</v>
      </c>
      <c r="N3030" s="66">
        <v>1702</v>
      </c>
      <c r="O3030" s="66">
        <v>897</v>
      </c>
      <c r="P3030" s="66">
        <v>5</v>
      </c>
      <c r="Q3030" s="66">
        <v>7</v>
      </c>
      <c r="R3030" s="66">
        <v>2</v>
      </c>
      <c r="S3030" s="66">
        <v>3</v>
      </c>
      <c r="W3030" s="66">
        <v>1</v>
      </c>
      <c r="AN3030" s="7">
        <f>IF(Q3030&gt;0,RANK(Q3030,(N3030:P3030,Q3030:AE3030)),0)</f>
        <v>3</v>
      </c>
      <c r="AO3030" s="7">
        <f>IF(R3030&gt;0,RANK(R3030,(N3030:P3030,Q3030:AE3030)),0)</f>
        <v>6</v>
      </c>
      <c r="AP3030" s="7">
        <f>IF(T3030&gt;0,RANK(T3030,(N3030:P3030,Q3030:AE3030)),0)</f>
        <v>0</v>
      </c>
      <c r="AQ3030" s="7">
        <f>IF(S3030&gt;0,RANK(S3030,(N3030:P3030,Q3030:AE3030)),0)</f>
        <v>5</v>
      </c>
      <c r="AR3030" s="2">
        <f t="shared" si="1132"/>
        <v>2.6748184944593045E-3</v>
      </c>
      <c r="AS3030" s="2">
        <f t="shared" si="1133"/>
        <v>7.6423385555980129E-4</v>
      </c>
      <c r="AT3030" s="2">
        <f t="shared" si="1134"/>
        <v>0</v>
      </c>
      <c r="AU3030" s="2">
        <f t="shared" si="1135"/>
        <v>1.1463507833397019E-3</v>
      </c>
      <c r="AW3030" t="s">
        <v>1984</v>
      </c>
      <c r="AX3030" t="s">
        <v>2683</v>
      </c>
      <c r="AY3030">
        <v>4</v>
      </c>
      <c r="BA3030" s="119">
        <v>51</v>
      </c>
      <c r="BB3030" s="121">
        <v>595</v>
      </c>
      <c r="BC3030" s="125">
        <f t="shared" si="1115"/>
        <v>51595</v>
      </c>
      <c r="BE3030" s="7" t="s">
        <v>2792</v>
      </c>
    </row>
    <row r="3031" spans="1:57" hidden="1" outlineLevel="1">
      <c r="A3031" t="s">
        <v>1159</v>
      </c>
      <c r="B3031" t="s">
        <v>2683</v>
      </c>
      <c r="C3031" s="1">
        <f t="shared" si="1127"/>
        <v>11398</v>
      </c>
      <c r="D3031" s="7">
        <f>IF(N3031&gt;0, RANK(N3031,(N3031:P3031,Q3031:AE3031)),0)</f>
        <v>1</v>
      </c>
      <c r="E3031" s="7">
        <f>IF(O3031&gt;0,RANK(O3031,(N3031:P3031,Q3031:AE3031)),0)</f>
        <v>2</v>
      </c>
      <c r="F3031" s="7">
        <f>IF(P3031&gt;0,RANK(P3031,(N3031:P3031,Q3031:AE3031)),0)</f>
        <v>4</v>
      </c>
      <c r="G3031" s="1">
        <f t="shared" si="1125"/>
        <v>1884</v>
      </c>
      <c r="H3031" s="2">
        <f t="shared" si="1126"/>
        <v>0.16529215651868748</v>
      </c>
      <c r="I3031" s="2"/>
      <c r="J3031" s="2">
        <f t="shared" si="1128"/>
        <v>0.57685558869977194</v>
      </c>
      <c r="K3031" s="2">
        <f t="shared" si="1129"/>
        <v>0.41156343218108438</v>
      </c>
      <c r="L3031" s="2">
        <f t="shared" si="1130"/>
        <v>2.8952447797859272E-3</v>
      </c>
      <c r="M3031" s="2">
        <f t="shared" si="1131"/>
        <v>8.6857343393577594E-3</v>
      </c>
      <c r="N3031" s="66">
        <v>6575</v>
      </c>
      <c r="O3031" s="66">
        <v>4691</v>
      </c>
      <c r="P3031" s="66">
        <v>33</v>
      </c>
      <c r="Q3031" s="66">
        <v>48</v>
      </c>
      <c r="R3031" s="66">
        <v>4</v>
      </c>
      <c r="S3031" s="66">
        <v>22</v>
      </c>
      <c r="W3031" s="66">
        <v>25</v>
      </c>
      <c r="AN3031" s="7">
        <f>IF(Q3031&gt;0,RANK(Q3031,(N3031:P3031,Q3031:AE3031)),0)</f>
        <v>3</v>
      </c>
      <c r="AO3031" s="7">
        <f>IF(R3031&gt;0,RANK(R3031,(N3031:P3031,Q3031:AE3031)),0)</f>
        <v>7</v>
      </c>
      <c r="AP3031" s="7">
        <f>IF(T3031&gt;0,RANK(T3031,(N3031:P3031,Q3031:AE3031)),0)</f>
        <v>0</v>
      </c>
      <c r="AQ3031" s="7">
        <f>IF(S3031&gt;0,RANK(S3031,(N3031:P3031,Q3031:AE3031)),0)</f>
        <v>6</v>
      </c>
      <c r="AR3031" s="2">
        <f t="shared" si="1132"/>
        <v>4.2112651342340757E-3</v>
      </c>
      <c r="AS3031" s="2">
        <f t="shared" si="1133"/>
        <v>3.5093876118617303E-4</v>
      </c>
      <c r="AT3031" s="2">
        <f t="shared" si="1134"/>
        <v>0</v>
      </c>
      <c r="AU3031" s="2">
        <f t="shared" si="1135"/>
        <v>1.9301631865239516E-3</v>
      </c>
      <c r="AW3031" t="s">
        <v>1159</v>
      </c>
      <c r="AX3031" t="s">
        <v>2683</v>
      </c>
      <c r="AY3031">
        <v>11</v>
      </c>
      <c r="BA3031" s="119">
        <v>51</v>
      </c>
      <c r="BB3031" s="121">
        <v>600</v>
      </c>
      <c r="BC3031" s="125">
        <f t="shared" si="1115"/>
        <v>51600</v>
      </c>
      <c r="BE3031" s="7" t="s">
        <v>2792</v>
      </c>
    </row>
    <row r="3032" spans="1:57" hidden="1" outlineLevel="1">
      <c r="A3032" t="s">
        <v>1534</v>
      </c>
      <c r="B3032" t="s">
        <v>2683</v>
      </c>
      <c r="C3032" s="1">
        <f t="shared" si="1127"/>
        <v>6750</v>
      </c>
      <c r="D3032" s="7">
        <f>IF(N3032&gt;0, RANK(N3032,(N3032:P3032,Q3032:AE3032)),0)</f>
        <v>1</v>
      </c>
      <c r="E3032" s="7">
        <f>IF(O3032&gt;0,RANK(O3032,(N3032:P3032,Q3032:AE3032)),0)</f>
        <v>2</v>
      </c>
      <c r="F3032" s="7">
        <f>IF(P3032&gt;0,RANK(P3032,(N3032:P3032,Q3032:AE3032)),0)</f>
        <v>4</v>
      </c>
      <c r="G3032" s="1">
        <f t="shared" si="1125"/>
        <v>2725</v>
      </c>
      <c r="H3032" s="2">
        <f t="shared" si="1126"/>
        <v>0.40370370370370373</v>
      </c>
      <c r="I3032" s="2"/>
      <c r="J3032" s="2">
        <f t="shared" si="1128"/>
        <v>0.69555555555555559</v>
      </c>
      <c r="K3032" s="2">
        <f t="shared" si="1129"/>
        <v>0.29185185185185186</v>
      </c>
      <c r="L3032" s="2">
        <f t="shared" si="1130"/>
        <v>4.0000000000000001E-3</v>
      </c>
      <c r="M3032" s="2">
        <f t="shared" si="1131"/>
        <v>8.5925925925925441E-3</v>
      </c>
      <c r="N3032" s="66">
        <v>4695</v>
      </c>
      <c r="O3032" s="66">
        <v>1970</v>
      </c>
      <c r="P3032" s="66">
        <v>27</v>
      </c>
      <c r="Q3032" s="66">
        <v>31</v>
      </c>
      <c r="R3032" s="66">
        <v>4</v>
      </c>
      <c r="S3032" s="66">
        <v>9</v>
      </c>
      <c r="W3032" s="66">
        <v>14</v>
      </c>
      <c r="AN3032" s="7">
        <f>IF(Q3032&gt;0,RANK(Q3032,(N3032:P3032,Q3032:AE3032)),0)</f>
        <v>3</v>
      </c>
      <c r="AO3032" s="7">
        <f>IF(R3032&gt;0,RANK(R3032,(N3032:P3032,Q3032:AE3032)),0)</f>
        <v>7</v>
      </c>
      <c r="AP3032" s="7">
        <f>IF(T3032&gt;0,RANK(T3032,(N3032:P3032,Q3032:AE3032)),0)</f>
        <v>0</v>
      </c>
      <c r="AQ3032" s="7">
        <f>IF(S3032&gt;0,RANK(S3032,(N3032:P3032,Q3032:AE3032)),0)</f>
        <v>6</v>
      </c>
      <c r="AR3032" s="2">
        <f t="shared" si="1132"/>
        <v>4.5925925925925926E-3</v>
      </c>
      <c r="AS3032" s="2">
        <f t="shared" si="1133"/>
        <v>5.9259259259259258E-4</v>
      </c>
      <c r="AT3032" s="2">
        <f t="shared" si="1134"/>
        <v>0</v>
      </c>
      <c r="AU3032" s="2">
        <f t="shared" si="1135"/>
        <v>1.3333333333333333E-3</v>
      </c>
      <c r="AW3032" t="s">
        <v>1534</v>
      </c>
      <c r="AX3032" t="s">
        <v>2683</v>
      </c>
      <c r="AY3032">
        <v>8</v>
      </c>
      <c r="BA3032" s="119">
        <v>51</v>
      </c>
      <c r="BB3032" s="121">
        <v>610</v>
      </c>
      <c r="BC3032" s="125">
        <f t="shared" si="1115"/>
        <v>51610</v>
      </c>
      <c r="BE3032" s="7" t="s">
        <v>2792</v>
      </c>
    </row>
    <row r="3033" spans="1:57" hidden="1" outlineLevel="1">
      <c r="A3033" t="s">
        <v>2910</v>
      </c>
      <c r="B3033" t="s">
        <v>2683</v>
      </c>
      <c r="C3033" s="1">
        <f t="shared" si="1127"/>
        <v>4427</v>
      </c>
      <c r="D3033" s="7">
        <f>IF(N3033&gt;0, RANK(N3033,(N3033:P3033,Q3033:AE3033)),0)</f>
        <v>1</v>
      </c>
      <c r="E3033" s="7">
        <f>IF(O3033&gt;0,RANK(O3033,(N3033:P3033,Q3033:AE3033)),0)</f>
        <v>2</v>
      </c>
      <c r="F3033" s="7">
        <f>IF(P3033&gt;0,RANK(P3033,(N3033:P3033,Q3033:AE3033)),0)</f>
        <v>4</v>
      </c>
      <c r="G3033" s="1">
        <f t="shared" si="1125"/>
        <v>1243</v>
      </c>
      <c r="H3033" s="2">
        <f t="shared" si="1126"/>
        <v>0.28077704992093971</v>
      </c>
      <c r="I3033" s="2"/>
      <c r="J3033" s="2">
        <f t="shared" si="1128"/>
        <v>0.63677433928168059</v>
      </c>
      <c r="K3033" s="2">
        <f t="shared" si="1129"/>
        <v>0.35599728936074093</v>
      </c>
      <c r="L3033" s="2">
        <f t="shared" si="1130"/>
        <v>1.8070928393946238E-3</v>
      </c>
      <c r="M3033" s="2">
        <f t="shared" si="1131"/>
        <v>5.4212785181838542E-3</v>
      </c>
      <c r="N3033" s="66">
        <v>2819</v>
      </c>
      <c r="O3033" s="66">
        <v>1576</v>
      </c>
      <c r="P3033" s="66">
        <v>8</v>
      </c>
      <c r="Q3033" s="66">
        <v>8</v>
      </c>
      <c r="R3033" s="66">
        <v>4</v>
      </c>
      <c r="S3033" s="66">
        <v>11</v>
      </c>
      <c r="W3033" s="66">
        <v>1</v>
      </c>
      <c r="AN3033" s="7">
        <f>IF(Q3033&gt;0,RANK(Q3033,(N3033:P3033,Q3033:AE3033)),0)</f>
        <v>4</v>
      </c>
      <c r="AO3033" s="7">
        <f>IF(R3033&gt;0,RANK(R3033,(N3033:P3033,Q3033:AE3033)),0)</f>
        <v>6</v>
      </c>
      <c r="AP3033" s="7">
        <f>IF(T3033&gt;0,RANK(T3033,(N3033:P3033,Q3033:AE3033)),0)</f>
        <v>0</v>
      </c>
      <c r="AQ3033" s="7">
        <f>IF(S3033&gt;0,RANK(S3033,(N3033:P3033,Q3033:AE3033)),0)</f>
        <v>3</v>
      </c>
      <c r="AR3033" s="2">
        <f t="shared" si="1132"/>
        <v>1.8070928393946238E-3</v>
      </c>
      <c r="AS3033" s="2">
        <f t="shared" si="1133"/>
        <v>9.0354641969731192E-4</v>
      </c>
      <c r="AT3033" s="2">
        <f t="shared" si="1134"/>
        <v>0</v>
      </c>
      <c r="AU3033" s="2">
        <f t="shared" si="1135"/>
        <v>2.4847526541676079E-3</v>
      </c>
      <c r="AW3033" t="s">
        <v>2910</v>
      </c>
      <c r="AX3033" t="s">
        <v>2683</v>
      </c>
      <c r="AY3033">
        <v>4</v>
      </c>
      <c r="BA3033" s="119">
        <v>51</v>
      </c>
      <c r="BB3033" s="121">
        <v>620</v>
      </c>
      <c r="BC3033" s="125">
        <f t="shared" si="1115"/>
        <v>51620</v>
      </c>
      <c r="BE3033" s="7" t="s">
        <v>2792</v>
      </c>
    </row>
    <row r="3034" spans="1:57" hidden="1" outlineLevel="1">
      <c r="A3034" t="s">
        <v>1655</v>
      </c>
      <c r="B3034" t="s">
        <v>2683</v>
      </c>
      <c r="C3034" s="1">
        <f t="shared" si="1127"/>
        <v>9677</v>
      </c>
      <c r="D3034" s="7">
        <f>IF(N3034&gt;0, RANK(N3034,(N3034:P3034,Q3034:AE3034)),0)</f>
        <v>1</v>
      </c>
      <c r="E3034" s="7">
        <f>IF(O3034&gt;0,RANK(O3034,(N3034:P3034,Q3034:AE3034)),0)</f>
        <v>2</v>
      </c>
      <c r="F3034" s="7">
        <f>IF(P3034&gt;0,RANK(P3034,(N3034:P3034,Q3034:AE3034)),0)</f>
        <v>3</v>
      </c>
      <c r="G3034" s="1">
        <f t="shared" si="1125"/>
        <v>2742</v>
      </c>
      <c r="H3034" s="2">
        <f t="shared" si="1126"/>
        <v>0.28335227859873929</v>
      </c>
      <c r="I3034" s="2"/>
      <c r="J3034" s="2">
        <f t="shared" si="1128"/>
        <v>0.63604422858323861</v>
      </c>
      <c r="K3034" s="2">
        <f t="shared" si="1129"/>
        <v>0.35269194998449932</v>
      </c>
      <c r="L3034" s="2">
        <f t="shared" si="1130"/>
        <v>3.5134855843753231E-3</v>
      </c>
      <c r="M3034" s="2">
        <f t="shared" si="1131"/>
        <v>7.750335847886744E-3</v>
      </c>
      <c r="N3034" s="66">
        <v>6155</v>
      </c>
      <c r="O3034" s="66">
        <v>3413</v>
      </c>
      <c r="P3034" s="66">
        <v>34</v>
      </c>
      <c r="Q3034" s="66">
        <v>27</v>
      </c>
      <c r="R3034" s="66">
        <v>9</v>
      </c>
      <c r="S3034" s="66">
        <v>10</v>
      </c>
      <c r="W3034" s="66">
        <v>29</v>
      </c>
      <c r="AN3034" s="7">
        <f>IF(Q3034&gt;0,RANK(Q3034,(N3034:P3034,Q3034:AE3034)),0)</f>
        <v>5</v>
      </c>
      <c r="AO3034" s="7">
        <f>IF(R3034&gt;0,RANK(R3034,(N3034:P3034,Q3034:AE3034)),0)</f>
        <v>7</v>
      </c>
      <c r="AP3034" s="7">
        <f>IF(T3034&gt;0,RANK(T3034,(N3034:P3034,Q3034:AE3034)),0)</f>
        <v>0</v>
      </c>
      <c r="AQ3034" s="7">
        <f>IF(S3034&gt;0,RANK(S3034,(N3034:P3034,Q3034:AE3034)),0)</f>
        <v>6</v>
      </c>
      <c r="AR3034" s="2">
        <f t="shared" si="1132"/>
        <v>2.790120905239227E-3</v>
      </c>
      <c r="AS3034" s="2">
        <f t="shared" si="1133"/>
        <v>9.3004030174640903E-4</v>
      </c>
      <c r="AT3034" s="2">
        <f t="shared" si="1134"/>
        <v>0</v>
      </c>
      <c r="AU3034" s="2">
        <f t="shared" si="1135"/>
        <v>1.0333781130515657E-3</v>
      </c>
      <c r="AW3034" t="s">
        <v>1655</v>
      </c>
      <c r="AX3034" t="s">
        <v>2683</v>
      </c>
      <c r="AY3034">
        <v>1</v>
      </c>
      <c r="BA3034" s="119">
        <v>51</v>
      </c>
      <c r="BB3034" s="121">
        <v>630</v>
      </c>
      <c r="BC3034" s="125">
        <f t="shared" si="1115"/>
        <v>51630</v>
      </c>
      <c r="BE3034" s="7" t="s">
        <v>2792</v>
      </c>
    </row>
    <row r="3035" spans="1:57" hidden="1" outlineLevel="1">
      <c r="A3035" t="s">
        <v>1656</v>
      </c>
      <c r="B3035" t="s">
        <v>2683</v>
      </c>
      <c r="C3035" s="1">
        <f t="shared" si="1127"/>
        <v>2402</v>
      </c>
      <c r="D3035" s="7">
        <f>IF(N3035&gt;0, RANK(N3035,(N3035:P3035,Q3035:AE3035)),0)</f>
        <v>2</v>
      </c>
      <c r="E3035" s="7">
        <f>IF(O3035&gt;0,RANK(O3035,(N3035:P3035,Q3035:AE3035)),0)</f>
        <v>1</v>
      </c>
      <c r="F3035" s="7">
        <f>IF(P3035&gt;0,RANK(P3035,(N3035:P3035,Q3035:AE3035)),0)</f>
        <v>4</v>
      </c>
      <c r="G3035" s="1">
        <f t="shared" si="1125"/>
        <v>265</v>
      </c>
      <c r="H3035" s="2">
        <f t="shared" si="1126"/>
        <v>0.11032472939217319</v>
      </c>
      <c r="I3035" s="2"/>
      <c r="J3035" s="2">
        <f t="shared" si="1128"/>
        <v>0.43796835970024978</v>
      </c>
      <c r="K3035" s="2">
        <f t="shared" si="1129"/>
        <v>0.54829308909242302</v>
      </c>
      <c r="L3035" s="2">
        <f t="shared" si="1130"/>
        <v>3.7468776019983349E-3</v>
      </c>
      <c r="M3035" s="2">
        <f t="shared" si="1131"/>
        <v>9.9916736053289185E-3</v>
      </c>
      <c r="N3035" s="66">
        <v>1052</v>
      </c>
      <c r="O3035" s="66">
        <v>1317</v>
      </c>
      <c r="P3035" s="66">
        <v>9</v>
      </c>
      <c r="Q3035" s="66">
        <v>14</v>
      </c>
      <c r="R3035" s="66">
        <v>3</v>
      </c>
      <c r="S3035" s="66">
        <v>5</v>
      </c>
      <c r="W3035" s="66">
        <v>2</v>
      </c>
      <c r="AN3035" s="7">
        <f>IF(Q3035&gt;0,RANK(Q3035,(N3035:P3035,Q3035:AE3035)),0)</f>
        <v>3</v>
      </c>
      <c r="AO3035" s="7">
        <f>IF(R3035&gt;0,RANK(R3035,(N3035:P3035,Q3035:AE3035)),0)</f>
        <v>6</v>
      </c>
      <c r="AP3035" s="7">
        <f>IF(T3035&gt;0,RANK(T3035,(N3035:P3035,Q3035:AE3035)),0)</f>
        <v>0</v>
      </c>
      <c r="AQ3035" s="7">
        <f>IF(S3035&gt;0,RANK(S3035,(N3035:P3035,Q3035:AE3035)),0)</f>
        <v>5</v>
      </c>
      <c r="AR3035" s="2">
        <f t="shared" si="1132"/>
        <v>5.8284762697751874E-3</v>
      </c>
      <c r="AS3035" s="2">
        <f t="shared" si="1133"/>
        <v>1.2489592006661116E-3</v>
      </c>
      <c r="AT3035" s="2">
        <f t="shared" si="1134"/>
        <v>0</v>
      </c>
      <c r="AU3035" s="2">
        <f t="shared" si="1135"/>
        <v>2.0815986677768525E-3</v>
      </c>
      <c r="AW3035" t="s">
        <v>1656</v>
      </c>
      <c r="AX3035" t="s">
        <v>2683</v>
      </c>
      <c r="AY3035">
        <v>9</v>
      </c>
      <c r="BA3035" s="119">
        <v>51</v>
      </c>
      <c r="BB3035" s="121">
        <v>640</v>
      </c>
      <c r="BC3035" s="125">
        <f t="shared" si="1115"/>
        <v>51640</v>
      </c>
      <c r="BE3035" s="7" t="s">
        <v>2792</v>
      </c>
    </row>
    <row r="3036" spans="1:57" hidden="1" outlineLevel="1">
      <c r="A3036" t="s">
        <v>2828</v>
      </c>
      <c r="B3036" t="s">
        <v>2683</v>
      </c>
      <c r="C3036" s="1">
        <f t="shared" si="1127"/>
        <v>67943</v>
      </c>
      <c r="D3036" s="7">
        <f>IF(N3036&gt;0, RANK(N3036,(N3036:P3036,Q3036:AE3036)),0)</f>
        <v>1</v>
      </c>
      <c r="E3036" s="7">
        <f>IF(O3036&gt;0,RANK(O3036,(N3036:P3036,Q3036:AE3036)),0)</f>
        <v>2</v>
      </c>
      <c r="F3036" s="7">
        <f>IF(P3036&gt;0,RANK(P3036,(N3036:P3036,Q3036:AE3036)),0)</f>
        <v>3</v>
      </c>
      <c r="G3036" s="1">
        <f t="shared" si="1125"/>
        <v>26441</v>
      </c>
      <c r="H3036" s="2">
        <f t="shared" si="1126"/>
        <v>0.38916444666853095</v>
      </c>
      <c r="I3036" s="2"/>
      <c r="J3036" s="2">
        <f t="shared" si="1128"/>
        <v>0.69053471292112512</v>
      </c>
      <c r="K3036" s="2">
        <f t="shared" si="1129"/>
        <v>0.30137026625259411</v>
      </c>
      <c r="L3036" s="2">
        <f t="shared" si="1130"/>
        <v>2.3549151494635209E-3</v>
      </c>
      <c r="M3036" s="2">
        <f t="shared" si="1131"/>
        <v>5.7401056768172538E-3</v>
      </c>
      <c r="N3036" s="66">
        <v>46917</v>
      </c>
      <c r="O3036" s="66">
        <v>20476</v>
      </c>
      <c r="P3036" s="66">
        <v>160</v>
      </c>
      <c r="Q3036" s="66">
        <v>152</v>
      </c>
      <c r="R3036" s="66">
        <v>27</v>
      </c>
      <c r="S3036" s="66">
        <v>112</v>
      </c>
      <c r="W3036" s="66">
        <v>99</v>
      </c>
      <c r="AN3036" s="7">
        <f>IF(Q3036&gt;0,RANK(Q3036,(N3036:P3036,Q3036:AE3036)),0)</f>
        <v>4</v>
      </c>
      <c r="AO3036" s="7">
        <f>IF(R3036&gt;0,RANK(R3036,(N3036:P3036,Q3036:AE3036)),0)</f>
        <v>7</v>
      </c>
      <c r="AP3036" s="7">
        <f>IF(T3036&gt;0,RANK(T3036,(N3036:P3036,Q3036:AE3036)),0)</f>
        <v>0</v>
      </c>
      <c r="AQ3036" s="7">
        <f>IF(S3036&gt;0,RANK(S3036,(N3036:P3036,Q3036:AE3036)),0)</f>
        <v>5</v>
      </c>
      <c r="AR3036" s="2">
        <f t="shared" si="1132"/>
        <v>2.2371693919903449E-3</v>
      </c>
      <c r="AS3036" s="2">
        <f t="shared" si="1133"/>
        <v>3.9739193147196914E-4</v>
      </c>
      <c r="AT3036" s="2">
        <f t="shared" si="1134"/>
        <v>0</v>
      </c>
      <c r="AU3036" s="2">
        <f t="shared" si="1135"/>
        <v>1.6484406046244646E-3</v>
      </c>
      <c r="AW3036" t="s">
        <v>2828</v>
      </c>
      <c r="AX3036" t="s">
        <v>2683</v>
      </c>
      <c r="AY3036">
        <v>0</v>
      </c>
      <c r="BA3036" s="119">
        <v>51</v>
      </c>
      <c r="BB3036" s="121">
        <v>650</v>
      </c>
      <c r="BC3036" s="125">
        <f t="shared" si="1115"/>
        <v>51650</v>
      </c>
      <c r="BE3036" s="7" t="s">
        <v>2792</v>
      </c>
    </row>
    <row r="3037" spans="1:57" hidden="1" outlineLevel="1">
      <c r="A3037" t="s">
        <v>422</v>
      </c>
      <c r="B3037" t="s">
        <v>2683</v>
      </c>
      <c r="C3037" s="1">
        <f t="shared" si="1127"/>
        <v>14675</v>
      </c>
      <c r="D3037" s="7">
        <f>IF(N3037&gt;0, RANK(N3037,(N3037:P3037,Q3037:AE3037)),0)</f>
        <v>1</v>
      </c>
      <c r="E3037" s="7">
        <f>IF(O3037&gt;0,RANK(O3037,(N3037:P3037,Q3037:AE3037)),0)</f>
        <v>2</v>
      </c>
      <c r="F3037" s="7">
        <f>IF(P3037&gt;0,RANK(P3037,(N3037:P3037,Q3037:AE3037)),0)</f>
        <v>4</v>
      </c>
      <c r="G3037" s="1">
        <f t="shared" si="1125"/>
        <v>2396</v>
      </c>
      <c r="H3037" s="2">
        <f t="shared" si="1126"/>
        <v>0.16327086882453151</v>
      </c>
      <c r="I3037" s="2"/>
      <c r="J3037" s="2">
        <f t="shared" si="1128"/>
        <v>0.5754003407155025</v>
      </c>
      <c r="K3037" s="2">
        <f t="shared" si="1129"/>
        <v>0.41212947189097104</v>
      </c>
      <c r="L3037" s="2">
        <f t="shared" si="1130"/>
        <v>3.3390119250425896E-3</v>
      </c>
      <c r="M3037" s="2">
        <f t="shared" si="1131"/>
        <v>9.1311754684838646E-3</v>
      </c>
      <c r="N3037" s="66">
        <v>8444</v>
      </c>
      <c r="O3037" s="66">
        <v>6048</v>
      </c>
      <c r="P3037" s="66">
        <v>49</v>
      </c>
      <c r="Q3037" s="66">
        <v>68</v>
      </c>
      <c r="R3037" s="66">
        <v>9</v>
      </c>
      <c r="S3037" s="66">
        <v>24</v>
      </c>
      <c r="W3037" s="66">
        <v>33</v>
      </c>
      <c r="AN3037" s="7">
        <f>IF(Q3037&gt;0,RANK(Q3037,(N3037:P3037,Q3037:AE3037)),0)</f>
        <v>3</v>
      </c>
      <c r="AO3037" s="7">
        <f>IF(R3037&gt;0,RANK(R3037,(N3037:P3037,Q3037:AE3037)),0)</f>
        <v>7</v>
      </c>
      <c r="AP3037" s="7">
        <f>IF(T3037&gt;0,RANK(T3037,(N3037:P3037,Q3037:AE3037)),0)</f>
        <v>0</v>
      </c>
      <c r="AQ3037" s="7">
        <f>IF(S3037&gt;0,RANK(S3037,(N3037:P3037,Q3037:AE3037)),0)</f>
        <v>6</v>
      </c>
      <c r="AR3037" s="2">
        <f t="shared" si="1132"/>
        <v>4.6337308347529811E-3</v>
      </c>
      <c r="AS3037" s="2">
        <f t="shared" si="1133"/>
        <v>6.132879045996593E-4</v>
      </c>
      <c r="AT3037" s="2">
        <f t="shared" si="1134"/>
        <v>0</v>
      </c>
      <c r="AU3037" s="2">
        <f t="shared" si="1135"/>
        <v>1.6354344122657581E-3</v>
      </c>
      <c r="AW3037" t="s">
        <v>422</v>
      </c>
      <c r="AX3037" t="s">
        <v>2683</v>
      </c>
      <c r="AY3037">
        <v>6</v>
      </c>
      <c r="BA3037" s="119">
        <v>51</v>
      </c>
      <c r="BB3037" s="121">
        <v>660</v>
      </c>
      <c r="BC3037" s="125">
        <f t="shared" si="1115"/>
        <v>51660</v>
      </c>
      <c r="BE3037" s="7" t="s">
        <v>2792</v>
      </c>
    </row>
    <row r="3038" spans="1:57" hidden="1" outlineLevel="1">
      <c r="A3038" t="s">
        <v>2473</v>
      </c>
      <c r="B3038" t="s">
        <v>2683</v>
      </c>
      <c r="C3038" s="1">
        <f t="shared" si="1127"/>
        <v>9524</v>
      </c>
      <c r="D3038" s="7">
        <f>IF(N3038&gt;0, RANK(N3038,(N3038:P3038,Q3038:AE3038)),0)</f>
        <v>1</v>
      </c>
      <c r="E3038" s="7">
        <f>IF(O3038&gt;0,RANK(O3038,(N3038:P3038,Q3038:AE3038)),0)</f>
        <v>2</v>
      </c>
      <c r="F3038" s="7">
        <f>IF(P3038&gt;0,RANK(P3038,(N3038:P3038,Q3038:AE3038)),0)</f>
        <v>3</v>
      </c>
      <c r="G3038" s="1">
        <f t="shared" si="1125"/>
        <v>1136</v>
      </c>
      <c r="H3038" s="2">
        <f t="shared" si="1126"/>
        <v>0.11927761444771104</v>
      </c>
      <c r="I3038" s="2"/>
      <c r="J3038" s="2">
        <f t="shared" si="1128"/>
        <v>0.55491390172196553</v>
      </c>
      <c r="K3038" s="2">
        <f t="shared" si="1129"/>
        <v>0.43563628727425452</v>
      </c>
      <c r="L3038" s="2">
        <f t="shared" si="1130"/>
        <v>3.8849223015539687E-3</v>
      </c>
      <c r="M3038" s="2">
        <f t="shared" si="1131"/>
        <v>5.5648887022259827E-3</v>
      </c>
      <c r="N3038" s="66">
        <v>5285</v>
      </c>
      <c r="O3038" s="66">
        <v>4149</v>
      </c>
      <c r="P3038" s="66">
        <v>37</v>
      </c>
      <c r="Q3038" s="66">
        <v>21</v>
      </c>
      <c r="R3038" s="66">
        <v>4</v>
      </c>
      <c r="S3038" s="66">
        <v>17</v>
      </c>
      <c r="W3038" s="66">
        <v>11</v>
      </c>
      <c r="AN3038" s="7">
        <f>IF(Q3038&gt;0,RANK(Q3038,(N3038:P3038,Q3038:AE3038)),0)</f>
        <v>4</v>
      </c>
      <c r="AO3038" s="7">
        <f>IF(R3038&gt;0,RANK(R3038,(N3038:P3038,Q3038:AE3038)),0)</f>
        <v>7</v>
      </c>
      <c r="AP3038" s="7">
        <f>IF(T3038&gt;0,RANK(T3038,(N3038:P3038,Q3038:AE3038)),0)</f>
        <v>0</v>
      </c>
      <c r="AQ3038" s="7">
        <f>IF(S3038&gt;0,RANK(S3038,(N3038:P3038,Q3038:AE3038)),0)</f>
        <v>5</v>
      </c>
      <c r="AR3038" s="2">
        <f t="shared" si="1132"/>
        <v>2.2049559008819825E-3</v>
      </c>
      <c r="AS3038" s="2">
        <f t="shared" si="1133"/>
        <v>4.1999160016799666E-4</v>
      </c>
      <c r="AT3038" s="2">
        <f t="shared" si="1134"/>
        <v>0</v>
      </c>
      <c r="AU3038" s="2">
        <f t="shared" si="1135"/>
        <v>1.7849643007139858E-3</v>
      </c>
      <c r="AW3038" t="s">
        <v>2473</v>
      </c>
      <c r="AX3038" t="s">
        <v>2683</v>
      </c>
      <c r="AY3038">
        <v>4</v>
      </c>
      <c r="BA3038" s="119">
        <v>51</v>
      </c>
      <c r="BB3038" s="121">
        <v>670</v>
      </c>
      <c r="BC3038" s="125">
        <f t="shared" si="1115"/>
        <v>51670</v>
      </c>
      <c r="BE3038" s="7" t="s">
        <v>2792</v>
      </c>
    </row>
    <row r="3039" spans="1:57" hidden="1" outlineLevel="1">
      <c r="A3039" t="s">
        <v>3120</v>
      </c>
      <c r="B3039" t="s">
        <v>2683</v>
      </c>
      <c r="C3039" s="1">
        <f t="shared" si="1127"/>
        <v>2479</v>
      </c>
      <c r="D3039" s="7">
        <f>IF(N3039&gt;0, RANK(N3039,(N3039:P3039,Q3039:AE3039)),0)</f>
        <v>1</v>
      </c>
      <c r="E3039" s="7">
        <f>IF(O3039&gt;0,RANK(O3039,(N3039:P3039,Q3039:AE3039)),0)</f>
        <v>2</v>
      </c>
      <c r="F3039" s="7">
        <f>IF(P3039&gt;0,RANK(P3039,(N3039:P3039,Q3039:AE3039)),0)</f>
        <v>5</v>
      </c>
      <c r="G3039" s="1">
        <f t="shared" si="1125"/>
        <v>629</v>
      </c>
      <c r="H3039" s="2">
        <f t="shared" si="1126"/>
        <v>0.2537313432835821</v>
      </c>
      <c r="I3039" s="2"/>
      <c r="J3039" s="2">
        <f t="shared" si="1128"/>
        <v>0.62242839854780152</v>
      </c>
      <c r="K3039" s="2">
        <f t="shared" si="1129"/>
        <v>0.36869705526421942</v>
      </c>
      <c r="L3039" s="2">
        <f t="shared" si="1130"/>
        <v>1.6135538523598225E-3</v>
      </c>
      <c r="M3039" s="2">
        <f t="shared" si="1131"/>
        <v>7.2609923356192372E-3</v>
      </c>
      <c r="N3039" s="66">
        <v>1543</v>
      </c>
      <c r="O3039" s="66">
        <v>914</v>
      </c>
      <c r="P3039" s="66">
        <v>4</v>
      </c>
      <c r="Q3039" s="66">
        <v>11</v>
      </c>
      <c r="R3039" s="66">
        <v>0</v>
      </c>
      <c r="S3039" s="66">
        <v>2</v>
      </c>
      <c r="W3039" s="66">
        <v>5</v>
      </c>
      <c r="AN3039" s="7">
        <f>IF(Q3039&gt;0,RANK(Q3039,(N3039:P3039,Q3039:AE3039)),0)</f>
        <v>3</v>
      </c>
      <c r="AO3039" s="7">
        <f>IF(R3039&gt;0,RANK(R3039,(N3039:P3039,Q3039:AE3039)),0)</f>
        <v>0</v>
      </c>
      <c r="AP3039" s="7">
        <f>IF(T3039&gt;0,RANK(T3039,(N3039:P3039,Q3039:AE3039)),0)</f>
        <v>0</v>
      </c>
      <c r="AQ3039" s="7">
        <f>IF(S3039&gt;0,RANK(S3039,(N3039:P3039,Q3039:AE3039)),0)</f>
        <v>6</v>
      </c>
      <c r="AR3039" s="2">
        <f t="shared" si="1132"/>
        <v>4.4372730939895117E-3</v>
      </c>
      <c r="AS3039" s="2">
        <f t="shared" si="1133"/>
        <v>0</v>
      </c>
      <c r="AT3039" s="2">
        <f t="shared" si="1134"/>
        <v>0</v>
      </c>
      <c r="AU3039" s="2">
        <f t="shared" si="1135"/>
        <v>8.0677692617991124E-4</v>
      </c>
      <c r="AW3039" t="s">
        <v>3120</v>
      </c>
      <c r="AX3039" t="s">
        <v>2683</v>
      </c>
      <c r="AY3039">
        <v>6</v>
      </c>
      <c r="BA3039" s="119">
        <v>51</v>
      </c>
      <c r="BB3039" s="121">
        <v>678</v>
      </c>
      <c r="BC3039" s="125">
        <f t="shared" si="1115"/>
        <v>51678</v>
      </c>
      <c r="BE3039" s="7" t="s">
        <v>2792</v>
      </c>
    </row>
    <row r="3040" spans="1:57" hidden="1" outlineLevel="1">
      <c r="A3040" t="s">
        <v>2480</v>
      </c>
      <c r="B3040" t="s">
        <v>2683</v>
      </c>
      <c r="C3040" s="1">
        <f t="shared" si="1127"/>
        <v>34341</v>
      </c>
      <c r="D3040" s="7">
        <f>IF(N3040&gt;0, RANK(N3040,(N3040:P3040,Q3040:AE3040)),0)</f>
        <v>2</v>
      </c>
      <c r="E3040" s="7">
        <f>IF(O3040&gt;0,RANK(O3040,(N3040:P3040,Q3040:AE3040)),0)</f>
        <v>1</v>
      </c>
      <c r="F3040" s="7">
        <f>IF(P3040&gt;0,RANK(P3040,(N3040:P3040,Q3040:AE3040)),0)</f>
        <v>5</v>
      </c>
      <c r="G3040" s="1">
        <f t="shared" si="1125"/>
        <v>1369</v>
      </c>
      <c r="H3040" s="2">
        <f t="shared" si="1126"/>
        <v>3.9864884540345362E-2</v>
      </c>
      <c r="I3040" s="2"/>
      <c r="J3040" s="2">
        <f t="shared" si="1128"/>
        <v>0.4737485804140823</v>
      </c>
      <c r="K3040" s="2">
        <f t="shared" si="1129"/>
        <v>0.51361346495442761</v>
      </c>
      <c r="L3040" s="2">
        <f t="shared" si="1130"/>
        <v>2.2713374683323143E-3</v>
      </c>
      <c r="M3040" s="2">
        <f t="shared" si="1131"/>
        <v>1.0366617163157775E-2</v>
      </c>
      <c r="N3040" s="66">
        <v>16269</v>
      </c>
      <c r="O3040" s="66">
        <v>17638</v>
      </c>
      <c r="P3040" s="66">
        <v>78</v>
      </c>
      <c r="Q3040" s="66">
        <v>146</v>
      </c>
      <c r="R3040" s="66">
        <v>8</v>
      </c>
      <c r="S3040" s="66">
        <v>157</v>
      </c>
      <c r="W3040" s="66">
        <v>45</v>
      </c>
      <c r="AN3040" s="7">
        <f>IF(Q3040&gt;0,RANK(Q3040,(N3040:P3040,Q3040:AE3040)),0)</f>
        <v>4</v>
      </c>
      <c r="AO3040" s="7">
        <f>IF(R3040&gt;0,RANK(R3040,(N3040:P3040,Q3040:AE3040)),0)</f>
        <v>7</v>
      </c>
      <c r="AP3040" s="7">
        <f>IF(T3040&gt;0,RANK(T3040,(N3040:P3040,Q3040:AE3040)),0)</f>
        <v>0</v>
      </c>
      <c r="AQ3040" s="7">
        <f>IF(S3040&gt;0,RANK(S3040,(N3040:P3040,Q3040:AE3040)),0)</f>
        <v>3</v>
      </c>
      <c r="AR3040" s="2">
        <f t="shared" si="1132"/>
        <v>4.2514778253399726E-3</v>
      </c>
      <c r="AS3040" s="2">
        <f t="shared" si="1133"/>
        <v>2.3295768905972453E-4</v>
      </c>
      <c r="AT3040" s="2">
        <f t="shared" si="1134"/>
        <v>0</v>
      </c>
      <c r="AU3040" s="2">
        <f t="shared" si="1135"/>
        <v>4.5717946477970934E-3</v>
      </c>
      <c r="AW3040" t="s">
        <v>2480</v>
      </c>
      <c r="AX3040" t="s">
        <v>2683</v>
      </c>
      <c r="AY3040">
        <v>6</v>
      </c>
      <c r="BA3040" s="119">
        <v>51</v>
      </c>
      <c r="BB3040" s="121">
        <v>680</v>
      </c>
      <c r="BC3040" s="125">
        <f t="shared" si="1115"/>
        <v>51680</v>
      </c>
      <c r="BE3040" s="7" t="s">
        <v>2792</v>
      </c>
    </row>
    <row r="3041" spans="1:57" hidden="1" outlineLevel="1">
      <c r="A3041" t="s">
        <v>2192</v>
      </c>
      <c r="B3041" t="s">
        <v>2683</v>
      </c>
      <c r="C3041" s="1">
        <f t="shared" si="1127"/>
        <v>13627</v>
      </c>
      <c r="D3041" s="7">
        <f>IF(N3041&gt;0, RANK(N3041,(N3041:P3041,Q3041:AE3041)),0)</f>
        <v>1</v>
      </c>
      <c r="E3041" s="7">
        <f>IF(O3041&gt;0,RANK(O3041,(N3041:P3041,Q3041:AE3041)),0)</f>
        <v>2</v>
      </c>
      <c r="F3041" s="7">
        <f>IF(P3041&gt;0,RANK(P3041,(N3041:P3041,Q3041:AE3041)),0)</f>
        <v>5</v>
      </c>
      <c r="G3041" s="1">
        <f t="shared" si="1125"/>
        <v>1543</v>
      </c>
      <c r="H3041" s="2">
        <f t="shared" si="1126"/>
        <v>0.11323108534527042</v>
      </c>
      <c r="I3041" s="2"/>
      <c r="J3041" s="2">
        <f t="shared" si="1128"/>
        <v>0.55169883319879653</v>
      </c>
      <c r="K3041" s="2">
        <f t="shared" si="1129"/>
        <v>0.4384677478535261</v>
      </c>
      <c r="L3041" s="2">
        <f t="shared" si="1130"/>
        <v>2.2015117047038965E-3</v>
      </c>
      <c r="M3041" s="2">
        <f t="shared" si="1131"/>
        <v>7.6319072429734671E-3</v>
      </c>
      <c r="N3041" s="66">
        <v>7518</v>
      </c>
      <c r="O3041" s="66">
        <v>5975</v>
      </c>
      <c r="P3041" s="66">
        <v>30</v>
      </c>
      <c r="Q3041" s="66">
        <v>41</v>
      </c>
      <c r="R3041" s="66">
        <v>10</v>
      </c>
      <c r="S3041" s="66">
        <v>32</v>
      </c>
      <c r="W3041" s="66">
        <v>21</v>
      </c>
      <c r="AN3041" s="7">
        <f>IF(Q3041&gt;0,RANK(Q3041,(N3041:P3041,Q3041:AE3041)),0)</f>
        <v>3</v>
      </c>
      <c r="AO3041" s="7">
        <f>IF(R3041&gt;0,RANK(R3041,(N3041:P3041,Q3041:AE3041)),0)</f>
        <v>7</v>
      </c>
      <c r="AP3041" s="7">
        <f>IF(T3041&gt;0,RANK(T3041,(N3041:P3041,Q3041:AE3041)),0)</f>
        <v>0</v>
      </c>
      <c r="AQ3041" s="7">
        <f>IF(S3041&gt;0,RANK(S3041,(N3041:P3041,Q3041:AE3041)),0)</f>
        <v>4</v>
      </c>
      <c r="AR3041" s="2">
        <f t="shared" si="1132"/>
        <v>3.0087326630953252E-3</v>
      </c>
      <c r="AS3041" s="2">
        <f t="shared" si="1133"/>
        <v>7.3383723490129892E-4</v>
      </c>
      <c r="AT3041" s="2">
        <f t="shared" si="1134"/>
        <v>0</v>
      </c>
      <c r="AU3041" s="2">
        <f t="shared" si="1135"/>
        <v>2.3482791516841565E-3</v>
      </c>
      <c r="AW3041" t="s">
        <v>2192</v>
      </c>
      <c r="AX3041" t="s">
        <v>2683</v>
      </c>
      <c r="AY3041">
        <v>10</v>
      </c>
      <c r="BA3041" s="119">
        <v>51</v>
      </c>
      <c r="BB3041" s="121">
        <v>683</v>
      </c>
      <c r="BC3041" s="125">
        <f t="shared" si="1115"/>
        <v>51683</v>
      </c>
      <c r="BE3041" s="7" t="s">
        <v>2792</v>
      </c>
    </row>
    <row r="3042" spans="1:57" hidden="1" outlineLevel="1">
      <c r="A3042" t="s">
        <v>2261</v>
      </c>
      <c r="B3042" t="s">
        <v>2683</v>
      </c>
      <c r="C3042" s="1">
        <f t="shared" si="1127"/>
        <v>4140</v>
      </c>
      <c r="D3042" s="7">
        <f>IF(N3042&gt;0, RANK(N3042,(N3042:P3042,Q3042:AE3042)),0)</f>
        <v>1</v>
      </c>
      <c r="E3042" s="7">
        <f>IF(O3042&gt;0,RANK(O3042,(N3042:P3042,Q3042:AE3042)),0)</f>
        <v>2</v>
      </c>
      <c r="F3042" s="7">
        <f>IF(P3042&gt;0,RANK(P3042,(N3042:P3042,Q3042:AE3042)),0)</f>
        <v>3</v>
      </c>
      <c r="G3042" s="1">
        <f t="shared" si="1125"/>
        <v>829</v>
      </c>
      <c r="H3042" s="2">
        <f t="shared" si="1126"/>
        <v>0.20024154589371981</v>
      </c>
      <c r="I3042" s="2"/>
      <c r="J3042" s="2">
        <f t="shared" si="1128"/>
        <v>0.5949275362318841</v>
      </c>
      <c r="K3042" s="2">
        <f t="shared" si="1129"/>
        <v>0.39468599033816426</v>
      </c>
      <c r="L3042" s="2">
        <f t="shared" si="1130"/>
        <v>3.1400966183574878E-3</v>
      </c>
      <c r="M3042" s="2">
        <f t="shared" si="1131"/>
        <v>7.2463768115941492E-3</v>
      </c>
      <c r="N3042" s="66">
        <v>2463</v>
      </c>
      <c r="O3042" s="66">
        <v>1634</v>
      </c>
      <c r="P3042" s="66">
        <v>13</v>
      </c>
      <c r="Q3042" s="66">
        <v>10</v>
      </c>
      <c r="R3042" s="66">
        <v>1</v>
      </c>
      <c r="S3042" s="66">
        <v>13</v>
      </c>
      <c r="W3042" s="66">
        <v>6</v>
      </c>
      <c r="AN3042" s="7">
        <f>IF(Q3042&gt;0,RANK(Q3042,(N3042:P3042,Q3042:AE3042)),0)</f>
        <v>5</v>
      </c>
      <c r="AO3042" s="7">
        <f>IF(R3042&gt;0,RANK(R3042,(N3042:P3042,Q3042:AE3042)),0)</f>
        <v>7</v>
      </c>
      <c r="AP3042" s="7">
        <f>IF(T3042&gt;0,RANK(T3042,(N3042:P3042,Q3042:AE3042)),0)</f>
        <v>0</v>
      </c>
      <c r="AQ3042" s="7">
        <f>IF(S3042&gt;0,RANK(S3042,(N3042:P3042,Q3042:AE3042)),0)</f>
        <v>3</v>
      </c>
      <c r="AR3042" s="2">
        <f t="shared" si="1132"/>
        <v>2.4154589371980675E-3</v>
      </c>
      <c r="AS3042" s="2">
        <f t="shared" si="1133"/>
        <v>2.4154589371980676E-4</v>
      </c>
      <c r="AT3042" s="2">
        <f t="shared" si="1134"/>
        <v>0</v>
      </c>
      <c r="AU3042" s="2">
        <f t="shared" si="1135"/>
        <v>3.1400966183574878E-3</v>
      </c>
      <c r="AW3042" t="s">
        <v>2261</v>
      </c>
      <c r="AX3042" t="s">
        <v>2683</v>
      </c>
      <c r="AY3042">
        <v>10</v>
      </c>
      <c r="BA3042" s="119">
        <v>51</v>
      </c>
      <c r="BB3042" s="121">
        <v>685</v>
      </c>
      <c r="BC3042" s="125">
        <f t="shared" si="1115"/>
        <v>51685</v>
      </c>
      <c r="BE3042" s="7" t="s">
        <v>2792</v>
      </c>
    </row>
    <row r="3043" spans="1:57" hidden="1" outlineLevel="1">
      <c r="A3043" t="s">
        <v>1604</v>
      </c>
      <c r="B3043" t="s">
        <v>2683</v>
      </c>
      <c r="C3043" s="1">
        <f t="shared" si="1127"/>
        <v>6520</v>
      </c>
      <c r="D3043" s="7">
        <f>IF(N3043&gt;0, RANK(N3043,(N3043:P3043,Q3043:AE3043)),0)</f>
        <v>1</v>
      </c>
      <c r="E3043" s="7">
        <f>IF(O3043&gt;0,RANK(O3043,(N3043:P3043,Q3043:AE3043)),0)</f>
        <v>2</v>
      </c>
      <c r="F3043" s="7">
        <f>IF(P3043&gt;0,RANK(P3043,(N3043:P3043,Q3043:AE3043)),0)</f>
        <v>4</v>
      </c>
      <c r="G3043" s="1">
        <f t="shared" si="1125"/>
        <v>1828</v>
      </c>
      <c r="H3043" s="2">
        <f t="shared" si="1126"/>
        <v>0.28036809815950919</v>
      </c>
      <c r="I3043" s="2"/>
      <c r="J3043" s="2">
        <f t="shared" si="1128"/>
        <v>0.63481595092024545</v>
      </c>
      <c r="K3043" s="2">
        <f t="shared" si="1129"/>
        <v>0.3544478527607362</v>
      </c>
      <c r="L3043" s="2">
        <f t="shared" si="1130"/>
        <v>3.2208588957055215E-3</v>
      </c>
      <c r="M3043" s="2">
        <f t="shared" si="1131"/>
        <v>7.515337423312821E-3</v>
      </c>
      <c r="N3043" s="66">
        <v>4139</v>
      </c>
      <c r="O3043" s="66">
        <v>2311</v>
      </c>
      <c r="P3043" s="66">
        <v>21</v>
      </c>
      <c r="Q3043" s="66">
        <v>13</v>
      </c>
      <c r="R3043" s="66">
        <v>3</v>
      </c>
      <c r="S3043" s="66">
        <v>26</v>
      </c>
      <c r="W3043" s="66">
        <v>7</v>
      </c>
      <c r="AN3043" s="7">
        <f>IF(Q3043&gt;0,RANK(Q3043,(N3043:P3043,Q3043:AE3043)),0)</f>
        <v>5</v>
      </c>
      <c r="AO3043" s="7">
        <f>IF(R3043&gt;0,RANK(R3043,(N3043:P3043,Q3043:AE3043)),0)</f>
        <v>7</v>
      </c>
      <c r="AP3043" s="7">
        <f>IF(T3043&gt;0,RANK(T3043,(N3043:P3043,Q3043:AE3043)),0)</f>
        <v>0</v>
      </c>
      <c r="AQ3043" s="7">
        <f>IF(S3043&gt;0,RANK(S3043,(N3043:P3043,Q3043:AE3043)),0)</f>
        <v>3</v>
      </c>
      <c r="AR3043" s="2">
        <f t="shared" si="1132"/>
        <v>1.9938650306748468E-3</v>
      </c>
      <c r="AS3043" s="2">
        <f t="shared" si="1133"/>
        <v>4.6012269938650307E-4</v>
      </c>
      <c r="AT3043" s="2">
        <f t="shared" si="1134"/>
        <v>0</v>
      </c>
      <c r="AU3043" s="2">
        <f t="shared" si="1135"/>
        <v>3.9877300613496936E-3</v>
      </c>
      <c r="AW3043" t="s">
        <v>1604</v>
      </c>
      <c r="AX3043" t="s">
        <v>2683</v>
      </c>
      <c r="AY3043">
        <v>5</v>
      </c>
      <c r="BA3043" s="119">
        <v>51</v>
      </c>
      <c r="BB3043" s="121">
        <v>690</v>
      </c>
      <c r="BC3043" s="125">
        <f t="shared" si="1115"/>
        <v>51690</v>
      </c>
      <c r="BE3043" s="7" t="s">
        <v>2792</v>
      </c>
    </row>
    <row r="3044" spans="1:57" hidden="1" outlineLevel="1">
      <c r="A3044" t="s">
        <v>2098</v>
      </c>
      <c r="B3044" t="s">
        <v>2683</v>
      </c>
      <c r="C3044" s="1">
        <f t="shared" si="1127"/>
        <v>81295</v>
      </c>
      <c r="D3044" s="7">
        <f>IF(N3044&gt;0, RANK(N3044,(N3044:P3044,Q3044:AE3044)),0)</f>
        <v>1</v>
      </c>
      <c r="E3044" s="7">
        <f>IF(O3044&gt;0,RANK(O3044,(N3044:P3044,Q3044:AE3044)),0)</f>
        <v>2</v>
      </c>
      <c r="F3044" s="7">
        <f>IF(P3044&gt;0,RANK(P3044,(N3044:P3044,Q3044:AE3044)),0)</f>
        <v>3</v>
      </c>
      <c r="G3044" s="1">
        <f t="shared" si="1125"/>
        <v>23305</v>
      </c>
      <c r="H3044" s="2">
        <f t="shared" si="1126"/>
        <v>0.2866719970477889</v>
      </c>
      <c r="I3044" s="2"/>
      <c r="J3044" s="2">
        <f t="shared" si="1128"/>
        <v>0.63930131004366808</v>
      </c>
      <c r="K3044" s="2">
        <f t="shared" si="1129"/>
        <v>0.35262931299587918</v>
      </c>
      <c r="L3044" s="2">
        <f t="shared" si="1130"/>
        <v>2.3002644689095269E-3</v>
      </c>
      <c r="M3044" s="2">
        <f t="shared" si="1131"/>
        <v>5.769112491543207E-3</v>
      </c>
      <c r="N3044" s="66">
        <v>51972</v>
      </c>
      <c r="O3044" s="66">
        <v>28667</v>
      </c>
      <c r="P3044" s="66">
        <v>187</v>
      </c>
      <c r="Q3044" s="66">
        <v>171</v>
      </c>
      <c r="R3044" s="66">
        <v>44</v>
      </c>
      <c r="S3044" s="66">
        <v>137</v>
      </c>
      <c r="W3044" s="66">
        <v>117</v>
      </c>
      <c r="AN3044" s="7">
        <f>IF(Q3044&gt;0,RANK(Q3044,(N3044:P3044,Q3044:AE3044)),0)</f>
        <v>4</v>
      </c>
      <c r="AO3044" s="7">
        <f>IF(R3044&gt;0,RANK(R3044,(N3044:P3044,Q3044:AE3044)),0)</f>
        <v>7</v>
      </c>
      <c r="AP3044" s="7">
        <f>IF(T3044&gt;0,RANK(T3044,(N3044:P3044,Q3044:AE3044)),0)</f>
        <v>0</v>
      </c>
      <c r="AQ3044" s="7">
        <f>IF(S3044&gt;0,RANK(S3044,(N3044:P3044,Q3044:AE3044)),0)</f>
        <v>5</v>
      </c>
      <c r="AR3044" s="2">
        <f t="shared" si="1132"/>
        <v>2.1034503967033644E-3</v>
      </c>
      <c r="AS3044" s="2">
        <f t="shared" si="1133"/>
        <v>5.4123869856694754E-4</v>
      </c>
      <c r="AT3044" s="2">
        <f t="shared" si="1134"/>
        <v>0</v>
      </c>
      <c r="AU3044" s="2">
        <f t="shared" si="1135"/>
        <v>1.6852204932652686E-3</v>
      </c>
      <c r="AW3044" t="s">
        <v>2098</v>
      </c>
      <c r="AX3044" t="s">
        <v>2683</v>
      </c>
      <c r="AY3044">
        <v>0</v>
      </c>
      <c r="BA3044" s="119">
        <v>51</v>
      </c>
      <c r="BB3044" s="121">
        <v>700</v>
      </c>
      <c r="BC3044" s="125">
        <f t="shared" si="1115"/>
        <v>51700</v>
      </c>
      <c r="BE3044" s="7" t="s">
        <v>2792</v>
      </c>
    </row>
    <row r="3045" spans="1:57" hidden="1" outlineLevel="1">
      <c r="A3045" t="s">
        <v>1555</v>
      </c>
      <c r="B3045" t="s">
        <v>2683</v>
      </c>
      <c r="C3045" s="1">
        <f t="shared" si="1127"/>
        <v>88446</v>
      </c>
      <c r="D3045" s="7">
        <f>IF(N3045&gt;0, RANK(N3045,(N3045:P3045,Q3045:AE3045)),0)</f>
        <v>1</v>
      </c>
      <c r="E3045" s="7">
        <f>IF(O3045&gt;0,RANK(O3045,(N3045:P3045,Q3045:AE3045)),0)</f>
        <v>2</v>
      </c>
      <c r="F3045" s="7">
        <f>IF(P3045&gt;0,RANK(P3045,(N3045:P3045,Q3045:AE3045)),0)</f>
        <v>4</v>
      </c>
      <c r="G3045" s="1">
        <f t="shared" si="1125"/>
        <v>38005</v>
      </c>
      <c r="H3045" s="2">
        <f t="shared" si="1126"/>
        <v>0.42969721638061642</v>
      </c>
      <c r="I3045" s="2"/>
      <c r="J3045" s="2">
        <f t="shared" si="1128"/>
        <v>0.71025258349727516</v>
      </c>
      <c r="K3045" s="2">
        <f t="shared" si="1129"/>
        <v>0.28055536711665874</v>
      </c>
      <c r="L3045" s="2">
        <f t="shared" si="1130"/>
        <v>2.3630237659136646E-3</v>
      </c>
      <c r="M3045" s="2">
        <f t="shared" si="1131"/>
        <v>6.8290256201524388E-3</v>
      </c>
      <c r="N3045" s="66">
        <v>62819</v>
      </c>
      <c r="O3045" s="66">
        <v>24814</v>
      </c>
      <c r="P3045" s="66">
        <v>209</v>
      </c>
      <c r="Q3045" s="66">
        <v>271</v>
      </c>
      <c r="R3045" s="66">
        <v>45</v>
      </c>
      <c r="S3045" s="66">
        <v>147</v>
      </c>
      <c r="W3045" s="66">
        <v>141</v>
      </c>
      <c r="AN3045" s="7">
        <f>IF(Q3045&gt;0,RANK(Q3045,(N3045:P3045,Q3045:AE3045)),0)</f>
        <v>3</v>
      </c>
      <c r="AO3045" s="7">
        <f>IF(R3045&gt;0,RANK(R3045,(N3045:P3045,Q3045:AE3045)),0)</f>
        <v>7</v>
      </c>
      <c r="AP3045" s="7">
        <f>IF(T3045&gt;0,RANK(T3045,(N3045:P3045,Q3045:AE3045)),0)</f>
        <v>0</v>
      </c>
      <c r="AQ3045" s="7">
        <f>IF(S3045&gt;0,RANK(S3045,(N3045:P3045,Q3045:AE3045)),0)</f>
        <v>5</v>
      </c>
      <c r="AR3045" s="2">
        <f t="shared" si="1132"/>
        <v>3.0640164620220249E-3</v>
      </c>
      <c r="AS3045" s="2">
        <f t="shared" si="1133"/>
        <v>5.0878502136897093E-4</v>
      </c>
      <c r="AT3045" s="2">
        <f t="shared" si="1134"/>
        <v>0</v>
      </c>
      <c r="AU3045" s="2">
        <f t="shared" si="1135"/>
        <v>1.662031069805305E-3</v>
      </c>
      <c r="AW3045" t="s">
        <v>1555</v>
      </c>
      <c r="AX3045" t="s">
        <v>2683</v>
      </c>
      <c r="AY3045">
        <v>0</v>
      </c>
      <c r="BA3045" s="119">
        <v>51</v>
      </c>
      <c r="BB3045" s="121">
        <v>710</v>
      </c>
      <c r="BC3045" s="125">
        <f t="shared" si="1115"/>
        <v>51710</v>
      </c>
      <c r="BE3045" s="7" t="s">
        <v>2792</v>
      </c>
    </row>
    <row r="3046" spans="1:57" hidden="1" outlineLevel="1">
      <c r="A3046" t="s">
        <v>714</v>
      </c>
      <c r="B3046" t="s">
        <v>2683</v>
      </c>
      <c r="C3046" s="1">
        <f t="shared" si="1127"/>
        <v>1512</v>
      </c>
      <c r="D3046" s="7">
        <f>IF(N3046&gt;0, RANK(N3046,(N3046:P3046,Q3046:AE3046)),0)</f>
        <v>2</v>
      </c>
      <c r="E3046" s="7">
        <f>IF(O3046&gt;0,RANK(O3046,(N3046:P3046,Q3046:AE3046)),0)</f>
        <v>1</v>
      </c>
      <c r="F3046" s="7">
        <f>IF(P3046&gt;0,RANK(P3046,(N3046:P3046,Q3046:AE3046)),0)</f>
        <v>3</v>
      </c>
      <c r="G3046" s="1">
        <f t="shared" si="1125"/>
        <v>1</v>
      </c>
      <c r="H3046" s="2">
        <f t="shared" si="1126"/>
        <v>6.6137566137566134E-4</v>
      </c>
      <c r="I3046" s="2"/>
      <c r="J3046" s="2">
        <f t="shared" si="1128"/>
        <v>0.4914021164021164</v>
      </c>
      <c r="K3046" s="2">
        <f t="shared" si="1129"/>
        <v>0.49206349206349204</v>
      </c>
      <c r="L3046" s="2">
        <f t="shared" si="1130"/>
        <v>1.0582010582010581E-2</v>
      </c>
      <c r="M3046" s="2">
        <f t="shared" si="1131"/>
        <v>5.9523809523809867E-3</v>
      </c>
      <c r="N3046" s="66">
        <v>743</v>
      </c>
      <c r="O3046" s="66">
        <v>744</v>
      </c>
      <c r="P3046" s="66">
        <v>16</v>
      </c>
      <c r="Q3046" s="66">
        <v>1</v>
      </c>
      <c r="R3046" s="66">
        <v>1</v>
      </c>
      <c r="S3046" s="66">
        <v>2</v>
      </c>
      <c r="W3046" s="66">
        <v>5</v>
      </c>
      <c r="AN3046" s="7">
        <f>IF(Q3046&gt;0,RANK(Q3046,(N3046:P3046,Q3046:AE3046)),0)</f>
        <v>6</v>
      </c>
      <c r="AO3046" s="7">
        <f>IF(R3046&gt;0,RANK(R3046,(N3046:P3046,Q3046:AE3046)),0)</f>
        <v>6</v>
      </c>
      <c r="AP3046" s="7">
        <f>IF(T3046&gt;0,RANK(T3046,(N3046:P3046,Q3046:AE3046)),0)</f>
        <v>0</v>
      </c>
      <c r="AQ3046" s="7">
        <f>IF(S3046&gt;0,RANK(S3046,(N3046:P3046,Q3046:AE3046)),0)</f>
        <v>5</v>
      </c>
      <c r="AR3046" s="2">
        <f t="shared" si="1132"/>
        <v>6.6137566137566134E-4</v>
      </c>
      <c r="AS3046" s="2">
        <f t="shared" si="1133"/>
        <v>6.6137566137566134E-4</v>
      </c>
      <c r="AT3046" s="2">
        <f t="shared" si="1134"/>
        <v>0</v>
      </c>
      <c r="AU3046" s="2">
        <f t="shared" si="1135"/>
        <v>1.3227513227513227E-3</v>
      </c>
      <c r="AW3046" t="s">
        <v>714</v>
      </c>
      <c r="AX3046" t="s">
        <v>2683</v>
      </c>
      <c r="AY3046">
        <v>9</v>
      </c>
      <c r="BA3046" s="119">
        <v>51</v>
      </c>
      <c r="BB3046" s="121">
        <v>720</v>
      </c>
      <c r="BC3046" s="125">
        <f t="shared" si="1115"/>
        <v>51720</v>
      </c>
      <c r="BE3046" s="7" t="s">
        <v>2792</v>
      </c>
    </row>
    <row r="3047" spans="1:57" hidden="1" outlineLevel="1">
      <c r="A3047" t="s">
        <v>2400</v>
      </c>
      <c r="B3047" t="s">
        <v>2683</v>
      </c>
      <c r="C3047" s="1">
        <f t="shared" si="1127"/>
        <v>15540</v>
      </c>
      <c r="D3047" s="7">
        <f>IF(N3047&gt;0, RANK(N3047,(N3047:P3047,Q3047:AE3047)),0)</f>
        <v>1</v>
      </c>
      <c r="E3047" s="7">
        <f>IF(O3047&gt;0,RANK(O3047,(N3047:P3047,Q3047:AE3047)),0)</f>
        <v>2</v>
      </c>
      <c r="F3047" s="7">
        <f>IF(P3047&gt;0,RANK(P3047,(N3047:P3047,Q3047:AE3047)),0)</f>
        <v>3</v>
      </c>
      <c r="G3047" s="1">
        <f t="shared" si="1125"/>
        <v>12191</v>
      </c>
      <c r="H3047" s="2">
        <f t="shared" si="1126"/>
        <v>0.7844916344916345</v>
      </c>
      <c r="I3047" s="2"/>
      <c r="J3047" s="2">
        <f t="shared" si="1128"/>
        <v>0.88635778635778639</v>
      </c>
      <c r="K3047" s="2">
        <f t="shared" si="1129"/>
        <v>0.10186615186615186</v>
      </c>
      <c r="L3047" s="2">
        <f t="shared" si="1130"/>
        <v>4.375804375804376E-3</v>
      </c>
      <c r="M3047" s="2">
        <f t="shared" si="1131"/>
        <v>7.400257400257371E-3</v>
      </c>
      <c r="N3047" s="66">
        <v>13774</v>
      </c>
      <c r="O3047" s="66">
        <v>1583</v>
      </c>
      <c r="P3047" s="66">
        <v>68</v>
      </c>
      <c r="Q3047" s="66">
        <v>28</v>
      </c>
      <c r="R3047" s="66">
        <v>35</v>
      </c>
      <c r="S3047" s="66">
        <v>39</v>
      </c>
      <c r="W3047" s="66">
        <v>13</v>
      </c>
      <c r="AN3047" s="7">
        <f>IF(Q3047&gt;0,RANK(Q3047,(N3047:P3047,Q3047:AE3047)),0)</f>
        <v>6</v>
      </c>
      <c r="AO3047" s="7">
        <f>IF(R3047&gt;0,RANK(R3047,(N3047:P3047,Q3047:AE3047)),0)</f>
        <v>5</v>
      </c>
      <c r="AP3047" s="7">
        <f>IF(T3047&gt;0,RANK(T3047,(N3047:P3047,Q3047:AE3047)),0)</f>
        <v>0</v>
      </c>
      <c r="AQ3047" s="7">
        <f>IF(S3047&gt;0,RANK(S3047,(N3047:P3047,Q3047:AE3047)),0)</f>
        <v>4</v>
      </c>
      <c r="AR3047" s="2">
        <f t="shared" si="1132"/>
        <v>1.8018018018018018E-3</v>
      </c>
      <c r="AS3047" s="2">
        <f t="shared" si="1133"/>
        <v>2.2522522522522522E-3</v>
      </c>
      <c r="AT3047" s="2">
        <f t="shared" si="1134"/>
        <v>0</v>
      </c>
      <c r="AU3047" s="2">
        <f t="shared" si="1135"/>
        <v>2.5096525096525097E-3</v>
      </c>
      <c r="AW3047" t="s">
        <v>2400</v>
      </c>
      <c r="AX3047" t="s">
        <v>2683</v>
      </c>
      <c r="AY3047">
        <v>4</v>
      </c>
      <c r="BA3047" s="119">
        <v>51</v>
      </c>
      <c r="BB3047" s="121">
        <v>730</v>
      </c>
      <c r="BC3047" s="125">
        <f t="shared" si="1115"/>
        <v>51730</v>
      </c>
      <c r="BE3047" s="7" t="s">
        <v>2792</v>
      </c>
    </row>
    <row r="3048" spans="1:57" hidden="1" outlineLevel="1">
      <c r="A3048" t="s">
        <v>1429</v>
      </c>
      <c r="B3048" t="s">
        <v>2683</v>
      </c>
      <c r="C3048" s="1">
        <f t="shared" si="1127"/>
        <v>7065</v>
      </c>
      <c r="D3048" s="7">
        <f>IF(N3048&gt;0, RANK(N3048,(N3048:P3048,Q3048:AE3048)),0)</f>
        <v>2</v>
      </c>
      <c r="E3048" s="7">
        <f>IF(O3048&gt;0,RANK(O3048,(N3048:P3048,Q3048:AE3048)),0)</f>
        <v>1</v>
      </c>
      <c r="F3048" s="7">
        <f>IF(P3048&gt;0,RANK(P3048,(N3048:P3048,Q3048:AE3048)),0)</f>
        <v>4</v>
      </c>
      <c r="G3048" s="1">
        <f t="shared" si="1125"/>
        <v>3481</v>
      </c>
      <c r="H3048" s="2">
        <f t="shared" si="1126"/>
        <v>0.49271054493984429</v>
      </c>
      <c r="I3048" s="2"/>
      <c r="J3048" s="2">
        <f t="shared" si="1128"/>
        <v>0.24741684359518754</v>
      </c>
      <c r="K3048" s="2">
        <f t="shared" si="1129"/>
        <v>0.74012738853503179</v>
      </c>
      <c r="L3048" s="2">
        <f t="shared" si="1130"/>
        <v>3.821656050955414E-3</v>
      </c>
      <c r="M3048" s="2">
        <f t="shared" si="1131"/>
        <v>8.6341118188252297E-3</v>
      </c>
      <c r="N3048" s="66">
        <v>1748</v>
      </c>
      <c r="O3048" s="66">
        <v>5229</v>
      </c>
      <c r="P3048" s="66">
        <v>27</v>
      </c>
      <c r="Q3048" s="66">
        <v>32</v>
      </c>
      <c r="R3048" s="66">
        <v>5</v>
      </c>
      <c r="S3048" s="66">
        <v>10</v>
      </c>
      <c r="W3048" s="66">
        <v>14</v>
      </c>
      <c r="AN3048" s="7">
        <f>IF(Q3048&gt;0,RANK(Q3048,(N3048:P3048,Q3048:AE3048)),0)</f>
        <v>3</v>
      </c>
      <c r="AO3048" s="7">
        <f>IF(R3048&gt;0,RANK(R3048,(N3048:P3048,Q3048:AE3048)),0)</f>
        <v>7</v>
      </c>
      <c r="AP3048" s="7">
        <f>IF(T3048&gt;0,RANK(T3048,(N3048:P3048,Q3048:AE3048)),0)</f>
        <v>0</v>
      </c>
      <c r="AQ3048" s="7">
        <f>IF(S3048&gt;0,RANK(S3048,(N3048:P3048,Q3048:AE3048)),0)</f>
        <v>6</v>
      </c>
      <c r="AR3048" s="2">
        <f t="shared" si="1132"/>
        <v>4.529370134465676E-3</v>
      </c>
      <c r="AS3048" s="2">
        <f t="shared" si="1133"/>
        <v>7.0771408351026188E-4</v>
      </c>
      <c r="AT3048" s="2">
        <f t="shared" si="1134"/>
        <v>0</v>
      </c>
      <c r="AU3048" s="2">
        <f t="shared" si="1135"/>
        <v>1.4154281670205238E-3</v>
      </c>
      <c r="AW3048" t="s">
        <v>1429</v>
      </c>
      <c r="AX3048" t="s">
        <v>2683</v>
      </c>
      <c r="AY3048">
        <v>1</v>
      </c>
      <c r="BA3048" s="119">
        <v>51</v>
      </c>
      <c r="BB3048" s="121">
        <v>735</v>
      </c>
      <c r="BC3048" s="125">
        <f t="shared" ref="BC3048:BC3111" si="1136">1000*BA3048+BB3048</f>
        <v>51735</v>
      </c>
      <c r="BE3048" s="7" t="s">
        <v>2792</v>
      </c>
    </row>
    <row r="3049" spans="1:57" hidden="1" outlineLevel="1">
      <c r="A3049" t="s">
        <v>1763</v>
      </c>
      <c r="B3049" t="s">
        <v>2683</v>
      </c>
      <c r="C3049" s="1">
        <f t="shared" si="1127"/>
        <v>46665</v>
      </c>
      <c r="D3049" s="7">
        <f>IF(N3049&gt;0, RANK(N3049,(N3049:P3049,Q3049:AE3049)),0)</f>
        <v>1</v>
      </c>
      <c r="E3049" s="7">
        <f>IF(O3049&gt;0,RANK(O3049,(N3049:P3049,Q3049:AE3049)),0)</f>
        <v>2</v>
      </c>
      <c r="F3049" s="7">
        <f>IF(P3049&gt;0,RANK(P3049,(N3049:P3049,Q3049:AE3049)),0)</f>
        <v>4</v>
      </c>
      <c r="G3049" s="1">
        <f t="shared" si="1125"/>
        <v>18343</v>
      </c>
      <c r="H3049" s="2">
        <f t="shared" si="1126"/>
        <v>0.39307832422586519</v>
      </c>
      <c r="I3049" s="2"/>
      <c r="J3049" s="2">
        <f t="shared" si="1128"/>
        <v>0.69274616950605383</v>
      </c>
      <c r="K3049" s="2">
        <f t="shared" si="1129"/>
        <v>0.29966784528018858</v>
      </c>
      <c r="L3049" s="2">
        <f t="shared" si="1130"/>
        <v>1.9286403085824494E-3</v>
      </c>
      <c r="M3049" s="2">
        <f t="shared" si="1131"/>
        <v>5.6573449051751353E-3</v>
      </c>
      <c r="N3049" s="66">
        <v>32327</v>
      </c>
      <c r="O3049" s="66">
        <v>13984</v>
      </c>
      <c r="P3049" s="66">
        <v>90</v>
      </c>
      <c r="Q3049" s="66">
        <v>113</v>
      </c>
      <c r="R3049" s="66">
        <v>12</v>
      </c>
      <c r="S3049" s="66">
        <v>68</v>
      </c>
      <c r="W3049" s="66">
        <v>71</v>
      </c>
      <c r="AN3049" s="7">
        <f>IF(Q3049&gt;0,RANK(Q3049,(N3049:P3049,Q3049:AE3049)),0)</f>
        <v>3</v>
      </c>
      <c r="AO3049" s="7">
        <f>IF(R3049&gt;0,RANK(R3049,(N3049:P3049,Q3049:AE3049)),0)</f>
        <v>7</v>
      </c>
      <c r="AP3049" s="7">
        <f>IF(T3049&gt;0,RANK(T3049,(N3049:P3049,Q3049:AE3049)),0)</f>
        <v>0</v>
      </c>
      <c r="AQ3049" s="7">
        <f>IF(S3049&gt;0,RANK(S3049,(N3049:P3049,Q3049:AE3049)),0)</f>
        <v>6</v>
      </c>
      <c r="AR3049" s="2">
        <f t="shared" si="1132"/>
        <v>2.4215150541090752E-3</v>
      </c>
      <c r="AS3049" s="2">
        <f t="shared" si="1133"/>
        <v>2.5715204114432657E-4</v>
      </c>
      <c r="AT3049" s="2">
        <f t="shared" si="1134"/>
        <v>0</v>
      </c>
      <c r="AU3049" s="2">
        <f t="shared" si="1135"/>
        <v>1.4571948998178506E-3</v>
      </c>
      <c r="AW3049" t="s">
        <v>1763</v>
      </c>
      <c r="AX3049" t="s">
        <v>2683</v>
      </c>
      <c r="AY3049">
        <v>3</v>
      </c>
      <c r="BA3049" s="119">
        <v>51</v>
      </c>
      <c r="BB3049" s="121">
        <v>740</v>
      </c>
      <c r="BC3049" s="125">
        <f t="shared" si="1136"/>
        <v>51740</v>
      </c>
      <c r="BE3049" s="7" t="s">
        <v>2792</v>
      </c>
    </row>
    <row r="3050" spans="1:57" hidden="1" outlineLevel="1">
      <c r="A3050" t="s">
        <v>1773</v>
      </c>
      <c r="B3050" t="s">
        <v>2683</v>
      </c>
      <c r="C3050" s="1">
        <f t="shared" si="1127"/>
        <v>5429</v>
      </c>
      <c r="D3050" s="7">
        <f>IF(N3050&gt;0, RANK(N3050,(N3050:P3050,Q3050:AE3050)),0)</f>
        <v>1</v>
      </c>
      <c r="E3050" s="7">
        <f>IF(O3050&gt;0,RANK(O3050,(N3050:P3050,Q3050:AE3050)),0)</f>
        <v>2</v>
      </c>
      <c r="F3050" s="7">
        <f>IF(P3050&gt;0,RANK(P3050,(N3050:P3050,Q3050:AE3050)),0)</f>
        <v>3</v>
      </c>
      <c r="G3050" s="1">
        <f t="shared" si="1125"/>
        <v>512</v>
      </c>
      <c r="H3050" s="2">
        <f t="shared" si="1126"/>
        <v>9.4308344078099099E-2</v>
      </c>
      <c r="I3050" s="2"/>
      <c r="J3050" s="2">
        <f t="shared" si="1128"/>
        <v>0.53969423466568434</v>
      </c>
      <c r="K3050" s="2">
        <f t="shared" si="1129"/>
        <v>0.44538589058758521</v>
      </c>
      <c r="L3050" s="2">
        <f t="shared" si="1130"/>
        <v>5.3416835512985813E-3</v>
      </c>
      <c r="M3050" s="2">
        <f t="shared" si="1131"/>
        <v>9.5781911954318736E-3</v>
      </c>
      <c r="N3050" s="66">
        <v>2930</v>
      </c>
      <c r="O3050" s="66">
        <v>2418</v>
      </c>
      <c r="P3050" s="66">
        <v>29</v>
      </c>
      <c r="Q3050" s="66">
        <v>22</v>
      </c>
      <c r="R3050" s="66">
        <v>5</v>
      </c>
      <c r="S3050" s="66">
        <v>21</v>
      </c>
      <c r="W3050" s="66">
        <v>4</v>
      </c>
      <c r="AN3050" s="7">
        <f>IF(Q3050&gt;0,RANK(Q3050,(N3050:P3050,Q3050:AE3050)),0)</f>
        <v>4</v>
      </c>
      <c r="AO3050" s="7">
        <f>IF(R3050&gt;0,RANK(R3050,(N3050:P3050,Q3050:AE3050)),0)</f>
        <v>6</v>
      </c>
      <c r="AP3050" s="7">
        <f>IF(T3050&gt;0,RANK(T3050,(N3050:P3050,Q3050:AE3050)),0)</f>
        <v>0</v>
      </c>
      <c r="AQ3050" s="7">
        <f>IF(S3050&gt;0,RANK(S3050,(N3050:P3050,Q3050:AE3050)),0)</f>
        <v>5</v>
      </c>
      <c r="AR3050" s="2">
        <f t="shared" si="1132"/>
        <v>4.0523116596058208E-3</v>
      </c>
      <c r="AS3050" s="2">
        <f t="shared" si="1133"/>
        <v>9.2097992263768646E-4</v>
      </c>
      <c r="AT3050" s="2">
        <f t="shared" si="1134"/>
        <v>0</v>
      </c>
      <c r="AU3050" s="2">
        <f t="shared" si="1135"/>
        <v>3.8681156750782833E-3</v>
      </c>
      <c r="AW3050" t="s">
        <v>1773</v>
      </c>
      <c r="AX3050" t="s">
        <v>2683</v>
      </c>
      <c r="AY3050">
        <v>9</v>
      </c>
      <c r="BA3050" s="119">
        <v>51</v>
      </c>
      <c r="BB3050" s="121">
        <v>750</v>
      </c>
      <c r="BC3050" s="125">
        <f t="shared" si="1136"/>
        <v>51750</v>
      </c>
      <c r="BE3050" s="7" t="s">
        <v>2792</v>
      </c>
    </row>
    <row r="3051" spans="1:57" hidden="1" outlineLevel="1">
      <c r="A3051" t="s">
        <v>883</v>
      </c>
      <c r="B3051" t="s">
        <v>2683</v>
      </c>
      <c r="C3051" s="1">
        <f t="shared" si="1127"/>
        <v>93085</v>
      </c>
      <c r="D3051" s="7">
        <f>IF(N3051&gt;0, RANK(N3051,(N3051:P3051,Q3051:AE3051)),0)</f>
        <v>1</v>
      </c>
      <c r="E3051" s="7">
        <f>IF(O3051&gt;0,RANK(O3051,(N3051:P3051,Q3051:AE3051)),0)</f>
        <v>2</v>
      </c>
      <c r="F3051" s="7">
        <f>IF(P3051&gt;0,RANK(P3051,(N3051:P3051,Q3051:AE3051)),0)</f>
        <v>4</v>
      </c>
      <c r="G3051" s="1">
        <f t="shared" si="1125"/>
        <v>54974</v>
      </c>
      <c r="H3051" s="2">
        <f t="shared" si="1126"/>
        <v>0.59057850351828978</v>
      </c>
      <c r="I3051" s="2"/>
      <c r="J3051" s="2">
        <f t="shared" si="1128"/>
        <v>0.79092227533974324</v>
      </c>
      <c r="K3051" s="2">
        <f t="shared" si="1129"/>
        <v>0.20034377182145352</v>
      </c>
      <c r="L3051" s="2">
        <f t="shared" si="1130"/>
        <v>2.3956598807541494E-3</v>
      </c>
      <c r="M3051" s="2">
        <f t="shared" si="1131"/>
        <v>6.3382929580490886E-3</v>
      </c>
      <c r="N3051" s="66">
        <v>73623</v>
      </c>
      <c r="O3051" s="66">
        <v>18649</v>
      </c>
      <c r="P3051" s="66">
        <v>223</v>
      </c>
      <c r="Q3051" s="66">
        <v>296</v>
      </c>
      <c r="R3051" s="66">
        <v>74</v>
      </c>
      <c r="S3051" s="66">
        <v>107</v>
      </c>
      <c r="W3051" s="66">
        <v>113</v>
      </c>
      <c r="AN3051" s="7">
        <f>IF(Q3051&gt;0,RANK(Q3051,(N3051:P3051,Q3051:AE3051)),0)</f>
        <v>3</v>
      </c>
      <c r="AO3051" s="7">
        <f>IF(R3051&gt;0,RANK(R3051,(N3051:P3051,Q3051:AE3051)),0)</f>
        <v>7</v>
      </c>
      <c r="AP3051" s="7">
        <f>IF(T3051&gt;0,RANK(T3051,(N3051:P3051,Q3051:AE3051)),0)</f>
        <v>0</v>
      </c>
      <c r="AQ3051" s="7">
        <f>IF(S3051&gt;0,RANK(S3051,(N3051:P3051,Q3051:AE3051)),0)</f>
        <v>6</v>
      </c>
      <c r="AR3051" s="2">
        <f t="shared" si="1132"/>
        <v>3.1798893484449695E-3</v>
      </c>
      <c r="AS3051" s="2">
        <f t="shared" si="1133"/>
        <v>7.9497233711124237E-4</v>
      </c>
      <c r="AT3051" s="2">
        <f t="shared" si="1134"/>
        <v>0</v>
      </c>
      <c r="AU3051" s="2">
        <f t="shared" si="1135"/>
        <v>1.1494870279851748E-3</v>
      </c>
      <c r="AW3051" t="s">
        <v>883</v>
      </c>
      <c r="AX3051" t="s">
        <v>2683</v>
      </c>
      <c r="AY3051">
        <v>0</v>
      </c>
      <c r="BA3051" s="119">
        <v>51</v>
      </c>
      <c r="BB3051" s="121">
        <v>760</v>
      </c>
      <c r="BC3051" s="125">
        <f t="shared" si="1136"/>
        <v>51760</v>
      </c>
      <c r="BE3051" s="7" t="s">
        <v>2792</v>
      </c>
    </row>
    <row r="3052" spans="1:57" hidden="1" outlineLevel="1">
      <c r="A3052" t="s">
        <v>3103</v>
      </c>
      <c r="B3052" t="s">
        <v>2683</v>
      </c>
      <c r="C3052" s="1">
        <f t="shared" si="1127"/>
        <v>40772</v>
      </c>
      <c r="D3052" s="7">
        <f>IF(N3052&gt;0, RANK(N3052,(N3052:P3052,Q3052:AE3052)),0)</f>
        <v>1</v>
      </c>
      <c r="E3052" s="7">
        <f>IF(O3052&gt;0,RANK(O3052,(N3052:P3052,Q3052:AE3052)),0)</f>
        <v>2</v>
      </c>
      <c r="F3052" s="7">
        <f>IF(P3052&gt;0,RANK(P3052,(N3052:P3052,Q3052:AE3052)),0)</f>
        <v>3</v>
      </c>
      <c r="G3052" s="1">
        <f t="shared" si="1125"/>
        <v>9540</v>
      </c>
      <c r="H3052" s="2">
        <f t="shared" si="1126"/>
        <v>0.23398410673991954</v>
      </c>
      <c r="I3052" s="2"/>
      <c r="J3052" s="2">
        <f t="shared" si="1128"/>
        <v>0.61154714019425094</v>
      </c>
      <c r="K3052" s="2">
        <f t="shared" si="1129"/>
        <v>0.3775630334543314</v>
      </c>
      <c r="L3052" s="2">
        <f t="shared" si="1130"/>
        <v>3.3846757578730501E-3</v>
      </c>
      <c r="M3052" s="2">
        <f t="shared" si="1131"/>
        <v>7.505150593544614E-3</v>
      </c>
      <c r="N3052" s="66">
        <v>24934</v>
      </c>
      <c r="O3052" s="66">
        <v>15394</v>
      </c>
      <c r="P3052" s="66">
        <v>138</v>
      </c>
      <c r="Q3052" s="66">
        <v>135</v>
      </c>
      <c r="R3052" s="66">
        <v>21</v>
      </c>
      <c r="S3052" s="66">
        <v>91</v>
      </c>
      <c r="W3052" s="66">
        <v>59</v>
      </c>
      <c r="AN3052" s="7">
        <f>IF(Q3052&gt;0,RANK(Q3052,(N3052:P3052,Q3052:AE3052)),0)</f>
        <v>4</v>
      </c>
      <c r="AO3052" s="7">
        <f>IF(R3052&gt;0,RANK(R3052,(N3052:P3052,Q3052:AE3052)),0)</f>
        <v>7</v>
      </c>
      <c r="AP3052" s="7">
        <f>IF(T3052&gt;0,RANK(T3052,(N3052:P3052,Q3052:AE3052)),0)</f>
        <v>0</v>
      </c>
      <c r="AQ3052" s="7">
        <f>IF(S3052&gt;0,RANK(S3052,(N3052:P3052,Q3052:AE3052)),0)</f>
        <v>5</v>
      </c>
      <c r="AR3052" s="2">
        <f t="shared" si="1132"/>
        <v>3.3110958500932011E-3</v>
      </c>
      <c r="AS3052" s="2">
        <f t="shared" si="1133"/>
        <v>5.1505935445894245E-4</v>
      </c>
      <c r="AT3052" s="2">
        <f t="shared" si="1134"/>
        <v>0</v>
      </c>
      <c r="AU3052" s="2">
        <f t="shared" si="1135"/>
        <v>2.2319238693220837E-3</v>
      </c>
      <c r="AW3052" t="s">
        <v>3103</v>
      </c>
      <c r="AX3052" t="s">
        <v>2683</v>
      </c>
      <c r="AY3052">
        <v>6</v>
      </c>
      <c r="BA3052" s="119">
        <v>51</v>
      </c>
      <c r="BB3052" s="121">
        <v>770</v>
      </c>
      <c r="BC3052" s="125">
        <f t="shared" si="1136"/>
        <v>51770</v>
      </c>
      <c r="BE3052" s="7" t="s">
        <v>2792</v>
      </c>
    </row>
    <row r="3053" spans="1:57" hidden="1" outlineLevel="1">
      <c r="A3053" t="s">
        <v>760</v>
      </c>
      <c r="B3053" t="s">
        <v>2683</v>
      </c>
      <c r="C3053" s="1">
        <f t="shared" si="1127"/>
        <v>12406</v>
      </c>
      <c r="D3053" s="7">
        <f>IF(N3053&gt;0, RANK(N3053,(N3053:P3053,Q3053:AE3053)),0)</f>
        <v>2</v>
      </c>
      <c r="E3053" s="7">
        <f>IF(O3053&gt;0,RANK(O3053,(N3053:P3053,Q3053:AE3053)),0)</f>
        <v>1</v>
      </c>
      <c r="F3053" s="7">
        <f>IF(P3053&gt;0,RANK(P3053,(N3053:P3053,Q3053:AE3053)),0)</f>
        <v>5</v>
      </c>
      <c r="G3053" s="1">
        <f t="shared" si="1125"/>
        <v>1924</v>
      </c>
      <c r="H3053" s="2">
        <f t="shared" si="1126"/>
        <v>0.15508624858939224</v>
      </c>
      <c r="I3053" s="2"/>
      <c r="J3053" s="2">
        <f t="shared" ref="J3053:J3060" si="1137">IF($C3053=0,"-",N3053/$C3053)</f>
        <v>0.41625020151539577</v>
      </c>
      <c r="K3053" s="2">
        <f t="shared" ref="K3053:K3060" si="1138">IF($C3053=0,"-",O3053/$C3053)</f>
        <v>0.57133645010478795</v>
      </c>
      <c r="L3053" s="2">
        <f t="shared" ref="L3053:L3060" si="1139">IF($C3053=0,"-",P3053/$C3053)</f>
        <v>2.8212155408673225E-3</v>
      </c>
      <c r="M3053" s="2">
        <f t="shared" ref="M3053:M3060" si="1140">IF(C3053=0,"-",(1-J3053-K3053-L3053))</f>
        <v>9.5921328389490142E-3</v>
      </c>
      <c r="N3053" s="66">
        <v>5164</v>
      </c>
      <c r="O3053" s="66">
        <v>7088</v>
      </c>
      <c r="P3053" s="66">
        <v>35</v>
      </c>
      <c r="Q3053" s="66">
        <v>48</v>
      </c>
      <c r="R3053" s="66">
        <v>9</v>
      </c>
      <c r="S3053" s="66">
        <v>39</v>
      </c>
      <c r="W3053" s="66">
        <v>23</v>
      </c>
      <c r="AN3053" s="7">
        <f>IF(Q3053&gt;0,RANK(Q3053,(N3053:P3053,Q3053:AE3053)),0)</f>
        <v>3</v>
      </c>
      <c r="AO3053" s="7">
        <f>IF(R3053&gt;0,RANK(R3053,(N3053:P3053,Q3053:AE3053)),0)</f>
        <v>7</v>
      </c>
      <c r="AP3053" s="7">
        <f>IF(T3053&gt;0,RANK(T3053,(N3053:P3053,Q3053:AE3053)),0)</f>
        <v>0</v>
      </c>
      <c r="AQ3053" s="7">
        <f>IF(S3053&gt;0,RANK(S3053,(N3053:P3053,Q3053:AE3053)),0)</f>
        <v>4</v>
      </c>
      <c r="AR3053" s="2">
        <f t="shared" ref="AR3053:AR3060" si="1141">IF($C3053=0,"-",Q3053/$C3053)</f>
        <v>3.8690955989037564E-3</v>
      </c>
      <c r="AS3053" s="2">
        <f t="shared" ref="AS3053:AS3060" si="1142">IF($C3053=0,"-",R3053/$C3053)</f>
        <v>7.2545542479445434E-4</v>
      </c>
      <c r="AT3053" s="2">
        <f t="shared" ref="AT3053:AT3060" si="1143">IF($C3053=0,"-",T3053/$C3053)</f>
        <v>0</v>
      </c>
      <c r="AU3053" s="2">
        <f t="shared" ref="AU3053:AU3060" si="1144">IF($C3053=0,"-",S3053/$C3053)</f>
        <v>3.1436401741093021E-3</v>
      </c>
      <c r="AW3053" t="s">
        <v>760</v>
      </c>
      <c r="AX3053" t="s">
        <v>2683</v>
      </c>
      <c r="AY3053">
        <v>6</v>
      </c>
      <c r="BA3053" s="119">
        <v>51</v>
      </c>
      <c r="BB3053" s="121">
        <v>775</v>
      </c>
      <c r="BC3053" s="125">
        <f t="shared" si="1136"/>
        <v>51775</v>
      </c>
      <c r="BE3053" s="7" t="s">
        <v>2792</v>
      </c>
    </row>
    <row r="3054" spans="1:57" hidden="1" outlineLevel="1">
      <c r="A3054" t="s">
        <v>3471</v>
      </c>
      <c r="B3054" t="s">
        <v>2683</v>
      </c>
      <c r="C3054" s="1">
        <f t="shared" ref="C3054:C3060" si="1145">SUM(N3054:AL3054)</f>
        <v>11015</v>
      </c>
      <c r="D3054" s="7">
        <f>IF(N3054&gt;0, RANK(N3054,(N3054:P3054,Q3054:AE3054)),0)</f>
        <v>1</v>
      </c>
      <c r="E3054" s="7">
        <f>IF(O3054&gt;0,RANK(O3054,(N3054:P3054,Q3054:AE3054)),0)</f>
        <v>2</v>
      </c>
      <c r="F3054" s="7">
        <f>IF(P3054&gt;0,RANK(P3054,(N3054:P3054,Q3054:AE3054)),0)</f>
        <v>3</v>
      </c>
      <c r="G3054" s="1">
        <f t="shared" si="1125"/>
        <v>239</v>
      </c>
      <c r="H3054" s="2">
        <f t="shared" si="1126"/>
        <v>2.1697684975034045E-2</v>
      </c>
      <c r="I3054" s="2"/>
      <c r="J3054" s="2">
        <f t="shared" si="1137"/>
        <v>0.50558329550612802</v>
      </c>
      <c r="K3054" s="2">
        <f t="shared" si="1138"/>
        <v>0.48388561053109397</v>
      </c>
      <c r="L3054" s="2">
        <f t="shared" si="1139"/>
        <v>3.5406264185201997E-3</v>
      </c>
      <c r="M3054" s="2">
        <f t="shared" si="1140"/>
        <v>6.9904675442578161E-3</v>
      </c>
      <c r="N3054" s="66">
        <v>5569</v>
      </c>
      <c r="O3054" s="66">
        <v>5330</v>
      </c>
      <c r="P3054" s="66">
        <v>39</v>
      </c>
      <c r="Q3054" s="66">
        <v>31</v>
      </c>
      <c r="R3054" s="66">
        <v>4</v>
      </c>
      <c r="S3054" s="66">
        <v>24</v>
      </c>
      <c r="W3054" s="66">
        <v>18</v>
      </c>
      <c r="AN3054" s="7">
        <f>IF(Q3054&gt;0,RANK(Q3054,(N3054:P3054,Q3054:AE3054)),0)</f>
        <v>4</v>
      </c>
      <c r="AO3054" s="7">
        <f>IF(R3054&gt;0,RANK(R3054,(N3054:P3054,Q3054:AE3054)),0)</f>
        <v>7</v>
      </c>
      <c r="AP3054" s="7">
        <f>IF(T3054&gt;0,RANK(T3054,(N3054:P3054,Q3054:AE3054)),0)</f>
        <v>0</v>
      </c>
      <c r="AQ3054" s="7">
        <f>IF(S3054&gt;0,RANK(S3054,(N3054:P3054,Q3054:AE3054)),0)</f>
        <v>5</v>
      </c>
      <c r="AR3054" s="2">
        <f t="shared" si="1141"/>
        <v>2.814344076259646E-3</v>
      </c>
      <c r="AS3054" s="2">
        <f t="shared" si="1142"/>
        <v>3.6314117113027687E-4</v>
      </c>
      <c r="AT3054" s="2">
        <f t="shared" si="1143"/>
        <v>0</v>
      </c>
      <c r="AU3054" s="2">
        <f t="shared" si="1144"/>
        <v>2.1788470267816613E-3</v>
      </c>
      <c r="AW3054" t="s">
        <v>3471</v>
      </c>
      <c r="AX3054" t="s">
        <v>2683</v>
      </c>
      <c r="AY3054">
        <v>6</v>
      </c>
      <c r="BA3054" s="119">
        <v>51</v>
      </c>
      <c r="BB3054" s="121">
        <v>790</v>
      </c>
      <c r="BC3054" s="125">
        <f t="shared" si="1136"/>
        <v>51790</v>
      </c>
      <c r="BE3054" s="7" t="s">
        <v>2792</v>
      </c>
    </row>
    <row r="3055" spans="1:57" hidden="1" outlineLevel="1">
      <c r="A3055" t="s">
        <v>1827</v>
      </c>
      <c r="B3055" t="s">
        <v>2683</v>
      </c>
      <c r="C3055" s="1">
        <f t="shared" si="1145"/>
        <v>39908</v>
      </c>
      <c r="D3055" s="7">
        <f>IF(N3055&gt;0, RANK(N3055,(N3055:P3055,Q3055:AE3055)),0)</f>
        <v>1</v>
      </c>
      <c r="E3055" s="7">
        <f>IF(O3055&gt;0,RANK(O3055,(N3055:P3055,Q3055:AE3055)),0)</f>
        <v>2</v>
      </c>
      <c r="F3055" s="7">
        <f>IF(P3055&gt;0,RANK(P3055,(N3055:P3055,Q3055:AE3055)),0)</f>
        <v>5</v>
      </c>
      <c r="G3055" s="1">
        <f t="shared" si="1125"/>
        <v>5281</v>
      </c>
      <c r="H3055" s="2">
        <f t="shared" si="1126"/>
        <v>0.13232935752230129</v>
      </c>
      <c r="I3055" s="2"/>
      <c r="J3055" s="2">
        <f t="shared" si="1137"/>
        <v>0.56244362032675155</v>
      </c>
      <c r="K3055" s="2">
        <f t="shared" si="1138"/>
        <v>0.43011426280445025</v>
      </c>
      <c r="L3055" s="2">
        <f t="shared" si="1139"/>
        <v>1.4282850556279444E-3</v>
      </c>
      <c r="M3055" s="2">
        <f t="shared" si="1140"/>
        <v>6.0138318131702541E-3</v>
      </c>
      <c r="N3055" s="66">
        <v>22446</v>
      </c>
      <c r="O3055" s="66">
        <v>17165</v>
      </c>
      <c r="P3055" s="66">
        <v>57</v>
      </c>
      <c r="Q3055" s="66">
        <v>105</v>
      </c>
      <c r="R3055" s="66">
        <v>19</v>
      </c>
      <c r="S3055" s="66">
        <v>71</v>
      </c>
      <c r="W3055" s="66">
        <v>45</v>
      </c>
      <c r="AN3055" s="7">
        <f>IF(Q3055&gt;0,RANK(Q3055,(N3055:P3055,Q3055:AE3055)),0)</f>
        <v>3</v>
      </c>
      <c r="AO3055" s="7">
        <f>IF(R3055&gt;0,RANK(R3055,(N3055:P3055,Q3055:AE3055)),0)</f>
        <v>7</v>
      </c>
      <c r="AP3055" s="7">
        <f>IF(T3055&gt;0,RANK(T3055,(N3055:P3055,Q3055:AE3055)),0)</f>
        <v>0</v>
      </c>
      <c r="AQ3055" s="7">
        <f>IF(S3055&gt;0,RANK(S3055,(N3055:P3055,Q3055:AE3055)),0)</f>
        <v>4</v>
      </c>
      <c r="AR3055" s="2">
        <f t="shared" si="1141"/>
        <v>2.6310514182620024E-3</v>
      </c>
      <c r="AS3055" s="2">
        <f t="shared" si="1142"/>
        <v>4.760950185426481E-4</v>
      </c>
      <c r="AT3055" s="2">
        <f t="shared" si="1143"/>
        <v>0</v>
      </c>
      <c r="AU3055" s="2">
        <f t="shared" si="1144"/>
        <v>1.7790919113962113E-3</v>
      </c>
      <c r="AW3055" t="s">
        <v>1827</v>
      </c>
      <c r="AX3055" t="s">
        <v>2683</v>
      </c>
      <c r="AY3055">
        <v>4</v>
      </c>
      <c r="BA3055" s="119">
        <v>51</v>
      </c>
      <c r="BB3055" s="121">
        <v>800</v>
      </c>
      <c r="BC3055" s="125">
        <f t="shared" si="1136"/>
        <v>51800</v>
      </c>
      <c r="BE3055" s="7" t="s">
        <v>2792</v>
      </c>
    </row>
    <row r="3056" spans="1:57" hidden="1" outlineLevel="1">
      <c r="A3056" t="s">
        <v>2655</v>
      </c>
      <c r="B3056" t="s">
        <v>2683</v>
      </c>
      <c r="C3056" s="1">
        <f t="shared" si="1145"/>
        <v>201249</v>
      </c>
      <c r="D3056" s="7">
        <f>IF(N3056&gt;0, RANK(N3056,(N3056:P3056,Q3056:AE3056)),0)</f>
        <v>2</v>
      </c>
      <c r="E3056" s="7">
        <f>IF(O3056&gt;0,RANK(O3056,(N3056:P3056,Q3056:AE3056)),0)</f>
        <v>1</v>
      </c>
      <c r="F3056" s="7">
        <f>IF(P3056&gt;0,RANK(P3056,(N3056:P3056,Q3056:AE3056)),0)</f>
        <v>4</v>
      </c>
      <c r="G3056" s="1">
        <f t="shared" si="1125"/>
        <v>1434</v>
      </c>
      <c r="H3056" s="2">
        <f t="shared" si="1126"/>
        <v>7.1255012447266819E-3</v>
      </c>
      <c r="I3056" s="2"/>
      <c r="J3056" s="2">
        <f t="shared" si="1137"/>
        <v>0.4913564787899567</v>
      </c>
      <c r="K3056" s="2">
        <f t="shared" si="1138"/>
        <v>0.49848198003468341</v>
      </c>
      <c r="L3056" s="2">
        <f t="shared" si="1139"/>
        <v>2.6931810841296106E-3</v>
      </c>
      <c r="M3056" s="2">
        <f t="shared" si="1140"/>
        <v>7.4683600912302788E-3</v>
      </c>
      <c r="N3056" s="66">
        <v>98885</v>
      </c>
      <c r="O3056" s="66">
        <v>100319</v>
      </c>
      <c r="P3056" s="66">
        <v>542</v>
      </c>
      <c r="Q3056" s="66">
        <v>635</v>
      </c>
      <c r="R3056" s="66">
        <v>114</v>
      </c>
      <c r="S3056" s="66">
        <v>394</v>
      </c>
      <c r="W3056" s="66">
        <v>360</v>
      </c>
      <c r="AN3056" s="7">
        <f>IF(Q3056&gt;0,RANK(Q3056,(N3056:P3056,Q3056:AE3056)),0)</f>
        <v>3</v>
      </c>
      <c r="AO3056" s="7">
        <f>IF(R3056&gt;0,RANK(R3056,(N3056:P3056,Q3056:AE3056)),0)</f>
        <v>7</v>
      </c>
      <c r="AP3056" s="7">
        <f>IF(T3056&gt;0,RANK(T3056,(N3056:P3056,Q3056:AE3056)),0)</f>
        <v>0</v>
      </c>
      <c r="AQ3056" s="7">
        <f>IF(S3056&gt;0,RANK(S3056,(N3056:P3056,Q3056:AE3056)),0)</f>
        <v>5</v>
      </c>
      <c r="AR3056" s="2">
        <f t="shared" si="1141"/>
        <v>3.1552951815909643E-3</v>
      </c>
      <c r="AS3056" s="2">
        <f t="shared" si="1142"/>
        <v>5.6646244204940153E-4</v>
      </c>
      <c r="AT3056" s="2">
        <f t="shared" si="1143"/>
        <v>0</v>
      </c>
      <c r="AU3056" s="2">
        <f t="shared" si="1144"/>
        <v>1.9577737032233701E-3</v>
      </c>
      <c r="AW3056" t="s">
        <v>2655</v>
      </c>
      <c r="AX3056" t="s">
        <v>2683</v>
      </c>
      <c r="AY3056">
        <v>2</v>
      </c>
      <c r="BA3056" s="119">
        <v>51</v>
      </c>
      <c r="BB3056" s="121">
        <v>810</v>
      </c>
      <c r="BC3056" s="125">
        <f t="shared" si="1136"/>
        <v>51810</v>
      </c>
      <c r="BE3056" s="7" t="s">
        <v>2792</v>
      </c>
    </row>
    <row r="3057" spans="1:70" hidden="1" outlineLevel="1">
      <c r="A3057" t="s">
        <v>3282</v>
      </c>
      <c r="B3057" t="s">
        <v>2683</v>
      </c>
      <c r="C3057" s="1">
        <f t="shared" si="1145"/>
        <v>8860</v>
      </c>
      <c r="D3057" s="7">
        <f>IF(N3057&gt;0, RANK(N3057,(N3057:P3057,Q3057:AE3057)),0)</f>
        <v>2</v>
      </c>
      <c r="E3057" s="7">
        <f>IF(O3057&gt;0,RANK(O3057,(N3057:P3057,Q3057:AE3057)),0)</f>
        <v>1</v>
      </c>
      <c r="F3057" s="7">
        <f>IF(P3057&gt;0,RANK(P3057,(N3057:P3057,Q3057:AE3057)),0)</f>
        <v>4</v>
      </c>
      <c r="G3057" s="1">
        <f t="shared" si="1125"/>
        <v>909</v>
      </c>
      <c r="H3057" s="2">
        <f t="shared" si="1126"/>
        <v>0.1025959367945824</v>
      </c>
      <c r="I3057" s="2"/>
      <c r="J3057" s="2">
        <f t="shared" si="1137"/>
        <v>0.44085778781038376</v>
      </c>
      <c r="K3057" s="2">
        <f t="shared" si="1138"/>
        <v>0.5434537246049661</v>
      </c>
      <c r="L3057" s="2">
        <f t="shared" si="1139"/>
        <v>4.6275395033860047E-3</v>
      </c>
      <c r="M3057" s="2">
        <f t="shared" si="1140"/>
        <v>1.106094808126413E-2</v>
      </c>
      <c r="N3057" s="66">
        <v>3906</v>
      </c>
      <c r="O3057" s="66">
        <v>4815</v>
      </c>
      <c r="P3057" s="66">
        <v>41</v>
      </c>
      <c r="Q3057" s="66">
        <v>44</v>
      </c>
      <c r="R3057" s="66">
        <v>5</v>
      </c>
      <c r="S3057" s="66">
        <v>36</v>
      </c>
      <c r="W3057" s="66">
        <v>13</v>
      </c>
      <c r="AN3057" s="7">
        <f>IF(Q3057&gt;0,RANK(Q3057,(N3057:P3057,Q3057:AE3057)),0)</f>
        <v>3</v>
      </c>
      <c r="AO3057" s="7">
        <f>IF(R3057&gt;0,RANK(R3057,(N3057:P3057,Q3057:AE3057)),0)</f>
        <v>7</v>
      </c>
      <c r="AP3057" s="7">
        <f>IF(T3057&gt;0,RANK(T3057,(N3057:P3057,Q3057:AE3057)),0)</f>
        <v>0</v>
      </c>
      <c r="AQ3057" s="7">
        <f>IF(S3057&gt;0,RANK(S3057,(N3057:P3057,Q3057:AE3057)),0)</f>
        <v>5</v>
      </c>
      <c r="AR3057" s="2">
        <f t="shared" si="1141"/>
        <v>4.9661399548532733E-3</v>
      </c>
      <c r="AS3057" s="2">
        <f t="shared" si="1142"/>
        <v>5.6433408577878099E-4</v>
      </c>
      <c r="AT3057" s="2">
        <f t="shared" si="1143"/>
        <v>0</v>
      </c>
      <c r="AU3057" s="2">
        <f t="shared" si="1144"/>
        <v>4.0632054176072234E-3</v>
      </c>
      <c r="AW3057" t="s">
        <v>3282</v>
      </c>
      <c r="AX3057" t="s">
        <v>2683</v>
      </c>
      <c r="AY3057">
        <v>6</v>
      </c>
      <c r="BA3057" s="119">
        <v>51</v>
      </c>
      <c r="BB3057" s="121">
        <v>820</v>
      </c>
      <c r="BC3057" s="125">
        <f t="shared" si="1136"/>
        <v>51820</v>
      </c>
      <c r="BE3057" s="7" t="s">
        <v>2792</v>
      </c>
    </row>
    <row r="3058" spans="1:70" hidden="1" outlineLevel="1">
      <c r="A3058" t="s">
        <v>3239</v>
      </c>
      <c r="B3058" t="s">
        <v>2683</v>
      </c>
      <c r="C3058" s="1">
        <f t="shared" si="1145"/>
        <v>6787</v>
      </c>
      <c r="D3058" s="7">
        <f>IF(N3058&gt;0, RANK(N3058,(N3058:P3058,Q3058:AE3058)),0)</f>
        <v>1</v>
      </c>
      <c r="E3058" s="7">
        <f>IF(O3058&gt;0,RANK(O3058,(N3058:P3058,Q3058:AE3058)),0)</f>
        <v>2</v>
      </c>
      <c r="F3058" s="7">
        <f>IF(P3058&gt;0,RANK(P3058,(N3058:P3058,Q3058:AE3058)),0)</f>
        <v>5</v>
      </c>
      <c r="G3058" s="1">
        <f t="shared" si="1125"/>
        <v>1975</v>
      </c>
      <c r="H3058" s="2">
        <f t="shared" si="1126"/>
        <v>0.29099749521143364</v>
      </c>
      <c r="I3058" s="2"/>
      <c r="J3058" s="2">
        <f t="shared" si="1137"/>
        <v>0.63768970089877708</v>
      </c>
      <c r="K3058" s="2">
        <f t="shared" si="1138"/>
        <v>0.34669220568734344</v>
      </c>
      <c r="L3058" s="2">
        <f t="shared" si="1139"/>
        <v>3.2414910858995136E-3</v>
      </c>
      <c r="M3058" s="2">
        <f t="shared" si="1140"/>
        <v>1.2376602327979972E-2</v>
      </c>
      <c r="N3058" s="66">
        <v>4328</v>
      </c>
      <c r="O3058" s="66">
        <v>2353</v>
      </c>
      <c r="P3058" s="66">
        <v>22</v>
      </c>
      <c r="Q3058" s="66">
        <v>41</v>
      </c>
      <c r="R3058" s="66">
        <v>4</v>
      </c>
      <c r="S3058" s="66">
        <v>14</v>
      </c>
      <c r="W3058" s="66">
        <v>25</v>
      </c>
      <c r="AN3058" s="7">
        <f>IF(Q3058&gt;0,RANK(Q3058,(N3058:P3058,Q3058:AE3058)),0)</f>
        <v>3</v>
      </c>
      <c r="AO3058" s="7">
        <f>IF(R3058&gt;0,RANK(R3058,(N3058:P3058,Q3058:AE3058)),0)</f>
        <v>7</v>
      </c>
      <c r="AP3058" s="7">
        <f>IF(T3058&gt;0,RANK(T3058,(N3058:P3058,Q3058:AE3058)),0)</f>
        <v>0</v>
      </c>
      <c r="AQ3058" s="7">
        <f>IF(S3058&gt;0,RANK(S3058,(N3058:P3058,Q3058:AE3058)),0)</f>
        <v>6</v>
      </c>
      <c r="AR3058" s="2">
        <f t="shared" si="1141"/>
        <v>6.0409606600854574E-3</v>
      </c>
      <c r="AS3058" s="2">
        <f t="shared" si="1142"/>
        <v>5.8936201561809337E-4</v>
      </c>
      <c r="AT3058" s="2">
        <f t="shared" si="1143"/>
        <v>0</v>
      </c>
      <c r="AU3058" s="2">
        <f t="shared" si="1144"/>
        <v>2.0627670546633269E-3</v>
      </c>
      <c r="AW3058" t="s">
        <v>3239</v>
      </c>
      <c r="AX3058" t="s">
        <v>2683</v>
      </c>
      <c r="AY3058">
        <v>1</v>
      </c>
      <c r="BA3058" s="119">
        <v>51</v>
      </c>
      <c r="BB3058" s="121">
        <v>830</v>
      </c>
      <c r="BC3058" s="125">
        <f t="shared" si="1136"/>
        <v>51830</v>
      </c>
      <c r="BE3058" s="7" t="s">
        <v>2792</v>
      </c>
    </row>
    <row r="3059" spans="1:70" hidden="1" outlineLevel="1">
      <c r="A3059" t="s">
        <v>2659</v>
      </c>
      <c r="B3059" t="s">
        <v>2683</v>
      </c>
      <c r="C3059" s="1">
        <f t="shared" si="1145"/>
        <v>10126</v>
      </c>
      <c r="D3059" s="7">
        <f>IF(N3059&gt;0, RANK(N3059,(N3059:P3059,Q3059:AE3059)),0)</f>
        <v>1</v>
      </c>
      <c r="E3059" s="7">
        <f>IF(O3059&gt;0,RANK(O3059,(N3059:P3059,Q3059:AE3059)),0)</f>
        <v>2</v>
      </c>
      <c r="F3059" s="7">
        <f>IF(P3059&gt;0,RANK(P3059,(N3059:P3059,Q3059:AE3059)),0)</f>
        <v>3</v>
      </c>
      <c r="G3059" s="1">
        <f t="shared" si="1125"/>
        <v>543</v>
      </c>
      <c r="H3059" s="2">
        <f t="shared" si="1126"/>
        <v>5.362433339917045E-2</v>
      </c>
      <c r="I3059" s="2"/>
      <c r="J3059" s="2">
        <f t="shared" si="1137"/>
        <v>0.5202449140825598</v>
      </c>
      <c r="K3059" s="2">
        <f t="shared" si="1138"/>
        <v>0.4666205806833893</v>
      </c>
      <c r="L3059" s="2">
        <f t="shared" si="1139"/>
        <v>5.3328066363815922E-3</v>
      </c>
      <c r="M3059" s="2">
        <f t="shared" si="1140"/>
        <v>7.8016985976693161E-3</v>
      </c>
      <c r="N3059" s="66">
        <v>5268</v>
      </c>
      <c r="O3059" s="66">
        <v>4725</v>
      </c>
      <c r="P3059" s="66">
        <v>54</v>
      </c>
      <c r="Q3059" s="66">
        <v>22</v>
      </c>
      <c r="R3059" s="66">
        <v>13</v>
      </c>
      <c r="S3059" s="66">
        <v>30</v>
      </c>
      <c r="W3059" s="66">
        <v>14</v>
      </c>
      <c r="AN3059" s="7">
        <f>IF(Q3059&gt;0,RANK(Q3059,(N3059:P3059,Q3059:AE3059)),0)</f>
        <v>5</v>
      </c>
      <c r="AO3059" s="7">
        <f>IF(R3059&gt;0,RANK(R3059,(N3059:P3059,Q3059:AE3059)),0)</f>
        <v>7</v>
      </c>
      <c r="AP3059" s="7">
        <f>IF(T3059&gt;0,RANK(T3059,(N3059:P3059,Q3059:AE3059)),0)</f>
        <v>0</v>
      </c>
      <c r="AQ3059" s="7">
        <f>IF(S3059&gt;0,RANK(S3059,(N3059:P3059,Q3059:AE3059)),0)</f>
        <v>4</v>
      </c>
      <c r="AR3059" s="2">
        <f t="shared" si="1141"/>
        <v>2.1726249259332413E-3</v>
      </c>
      <c r="AS3059" s="2">
        <f t="shared" si="1142"/>
        <v>1.2838238198696426E-3</v>
      </c>
      <c r="AT3059" s="2">
        <f t="shared" si="1143"/>
        <v>0</v>
      </c>
      <c r="AU3059" s="2">
        <f t="shared" si="1144"/>
        <v>2.962670353545329E-3</v>
      </c>
      <c r="AW3059" t="s">
        <v>2659</v>
      </c>
      <c r="AX3059" t="s">
        <v>2683</v>
      </c>
      <c r="AY3059">
        <v>10</v>
      </c>
      <c r="BA3059" s="119">
        <v>51</v>
      </c>
      <c r="BB3059" s="121">
        <v>840</v>
      </c>
      <c r="BC3059" s="125">
        <f t="shared" si="1136"/>
        <v>51840</v>
      </c>
      <c r="BE3059" s="7" t="s">
        <v>2792</v>
      </c>
    </row>
    <row r="3060" spans="1:70" collapsed="1">
      <c r="A3060" t="s">
        <v>1815</v>
      </c>
      <c r="B3060" t="s">
        <v>2781</v>
      </c>
      <c r="C3060" s="1">
        <f t="shared" si="1145"/>
        <v>3723260</v>
      </c>
      <c r="D3060" s="7">
        <f>IF(N3060&gt;0, RANK(N3060,(N3060:P3060,Q3060:AE3060)),0)</f>
        <v>1</v>
      </c>
      <c r="E3060" s="7">
        <f>IF(O3060&gt;0,RANK(O3060,(N3060:P3060,Q3060:AE3060)),0)</f>
        <v>2</v>
      </c>
      <c r="F3060" s="7">
        <f>IF(P3060&gt;0,RANK(P3060,(N3060:P3060,Q3060:AE3060)),0)</f>
        <v>3</v>
      </c>
      <c r="G3060" s="1">
        <f t="shared" si="1125"/>
        <v>234527</v>
      </c>
      <c r="H3060" s="2">
        <f t="shared" si="1126"/>
        <v>6.2989691829203442E-2</v>
      </c>
      <c r="I3060" s="2"/>
      <c r="J3060" s="2">
        <f t="shared" si="1137"/>
        <v>0.5262946987317566</v>
      </c>
      <c r="K3060" s="2">
        <f t="shared" si="1138"/>
        <v>0.46330500690255316</v>
      </c>
      <c r="L3060" s="2">
        <f t="shared" si="1139"/>
        <v>3.0841252021078301E-3</v>
      </c>
      <c r="M3060" s="2">
        <f t="shared" si="1140"/>
        <v>7.3161691635824019E-3</v>
      </c>
      <c r="N3060" s="66">
        <f t="shared" ref="N3060:S3060" si="1146">SUM(N2926:N3059)</f>
        <v>1959532</v>
      </c>
      <c r="O3060" s="66">
        <f t="shared" si="1146"/>
        <v>1725005</v>
      </c>
      <c r="P3060" s="66">
        <f t="shared" si="1146"/>
        <v>11483</v>
      </c>
      <c r="Q3060" s="66">
        <f t="shared" si="1146"/>
        <v>11067</v>
      </c>
      <c r="R3060" s="66">
        <f t="shared" si="1146"/>
        <v>2344</v>
      </c>
      <c r="S3060" s="66">
        <f t="shared" si="1146"/>
        <v>7474</v>
      </c>
      <c r="U3060" s="105">
        <v>13</v>
      </c>
      <c r="W3060" s="66">
        <f>SUM(W2926:W3059)-Y3060-U3060-AA3060</f>
        <v>6302</v>
      </c>
      <c r="Y3060" s="105">
        <v>38</v>
      </c>
      <c r="AA3060" s="147">
        <v>2</v>
      </c>
      <c r="AL3060" s="66">
        <f>SUM(AL2926:AL3059)</f>
        <v>0</v>
      </c>
      <c r="AN3060" s="7">
        <f>IF(Q3060&gt;0,RANK(Q3060,(N3060:P3060,Q3060:AE3060)),0)</f>
        <v>4</v>
      </c>
      <c r="AO3060" s="7">
        <f>IF(R3060&gt;0,RANK(R3060,(N3060:P3060,Q3060:AE3060)),0)</f>
        <v>7</v>
      </c>
      <c r="AP3060" s="7">
        <f>IF(T3060&gt;0,RANK(T3060,(N3060:P3060,Q3060:AE3060)),0)</f>
        <v>0</v>
      </c>
      <c r="AQ3060" s="7">
        <f>IF(S3060&gt;0,RANK(S3060,(N3060:P3060,Q3060:AE3060)),0)</f>
        <v>5</v>
      </c>
      <c r="AR3060" s="2">
        <f t="shared" si="1141"/>
        <v>2.9723951590810206E-3</v>
      </c>
      <c r="AS3060" s="2">
        <f t="shared" si="1142"/>
        <v>6.295558193626016E-4</v>
      </c>
      <c r="AT3060" s="2">
        <f t="shared" si="1143"/>
        <v>0</v>
      </c>
      <c r="AU3060" s="2">
        <f t="shared" si="1144"/>
        <v>2.0073806288037903E-3</v>
      </c>
      <c r="AW3060" t="s">
        <v>1815</v>
      </c>
      <c r="AX3060" t="s">
        <v>2781</v>
      </c>
      <c r="BA3060" s="119">
        <v>51</v>
      </c>
      <c r="BB3060" s="121"/>
      <c r="BC3060" s="119">
        <v>51</v>
      </c>
      <c r="BE3060" s="7" t="s">
        <v>3272</v>
      </c>
    </row>
    <row r="3061" spans="1:70">
      <c r="C3061" s="1"/>
      <c r="E3061" s="7"/>
      <c r="F3061" s="7"/>
      <c r="I3061" s="2"/>
      <c r="AN3061" s="7"/>
      <c r="AO3061" s="7"/>
      <c r="AP3061" s="7"/>
      <c r="AQ3061" s="7"/>
      <c r="BA3061" s="119"/>
      <c r="BB3061" s="121"/>
      <c r="BC3061" s="125"/>
    </row>
    <row r="3062" spans="1:70" hidden="1" outlineLevel="1">
      <c r="A3062" t="s">
        <v>2268</v>
      </c>
      <c r="B3062" t="s">
        <v>2660</v>
      </c>
      <c r="C3062" s="1">
        <f t="shared" ref="C3062:C3101" si="1147">SUM(N3062:AL3062)</f>
        <v>4858</v>
      </c>
      <c r="D3062" s="7">
        <f>IF(N3062&gt;0, RANK(N3062,(N3062:P3062,Q3062:AE3062)),0)</f>
        <v>2</v>
      </c>
      <c r="E3062" s="7">
        <f>IF(O3062&gt;0,RANK(O3062,(N3062:P3062,Q3062:AE3062)),0)</f>
        <v>1</v>
      </c>
      <c r="F3062" s="7">
        <f>IF(P3062&gt;0,RANK(P3062,(N3062:P3062,Q3062:AE3062)),0)</f>
        <v>3</v>
      </c>
      <c r="G3062" s="1">
        <f t="shared" si="1125"/>
        <v>1670</v>
      </c>
      <c r="H3062" s="2">
        <f t="shared" si="1126"/>
        <v>0.34376286537669826</v>
      </c>
      <c r="I3062" s="2"/>
      <c r="J3062" s="2">
        <f t="shared" ref="J3062:J3101" si="1148">IF($C3062=0,"-",N3062/$C3062)</f>
        <v>0.31947303417044048</v>
      </c>
      <c r="K3062" s="2">
        <f t="shared" ref="K3062:K3101" si="1149">IF($C3062=0,"-",O3062/$C3062)</f>
        <v>0.66323589954713869</v>
      </c>
      <c r="L3062" s="2">
        <f t="shared" ref="L3062:L3101" si="1150">IF($C3062=0,"-",P3062/$C3062)</f>
        <v>9.0572251955537263E-3</v>
      </c>
      <c r="M3062" s="2">
        <f t="shared" ref="M3062:M3101" si="1151">IF(C3062=0,"-",(1-J3062-K3062-L3062))</f>
        <v>8.2338410868671042E-3</v>
      </c>
      <c r="N3062" s="66">
        <v>1552</v>
      </c>
      <c r="O3062" s="66">
        <v>3222</v>
      </c>
      <c r="P3062" s="66">
        <v>44</v>
      </c>
      <c r="Q3062" s="66">
        <v>16</v>
      </c>
      <c r="R3062" s="66">
        <v>2</v>
      </c>
      <c r="S3062" s="66">
        <v>18</v>
      </c>
      <c r="T3062" s="66">
        <v>2</v>
      </c>
      <c r="V3062" s="66">
        <v>2</v>
      </c>
      <c r="W3062" s="66">
        <f>IF(Notes!B$31=1,IF(BR3062&gt;0,BR3062-U3062-SUM(X3062:AL3062),SUM(BS3062:BY3062)),SUM(BS3062:BY3062))</f>
        <v>0</v>
      </c>
      <c r="AN3062" s="7">
        <f>IF(Q3062&gt;0,RANK(Q3062,(N3062:P3062,Q3062:AE3062)),0)</f>
        <v>5</v>
      </c>
      <c r="AO3062" s="7">
        <f>IF(R3062&gt;0,RANK(R3062,(N3062:P3062,Q3062:AE3062)),0)</f>
        <v>6</v>
      </c>
      <c r="AP3062" s="7">
        <f>IF(T3062&gt;0,RANK(T3062,(N3062:P3062,Q3062:AE3062)),0)</f>
        <v>6</v>
      </c>
      <c r="AQ3062" s="7">
        <f>IF(S3062&gt;0,RANK(S3062,(N3062:P3062,Q3062:AE3062)),0)</f>
        <v>4</v>
      </c>
      <c r="AR3062" s="2">
        <f t="shared" ref="AR3062:AR3101" si="1152">IF($C3062=0,"-",Q3062/$C3062)</f>
        <v>3.2935364347468094E-3</v>
      </c>
      <c r="AS3062" s="2">
        <f t="shared" ref="AS3062:AS3101" si="1153">IF($C3062=0,"-",R3062/$C3062)</f>
        <v>4.1169205434335118E-4</v>
      </c>
      <c r="AT3062" s="2">
        <f t="shared" ref="AT3062:AT3101" si="1154">IF($C3062=0,"-",T3062/$C3062)</f>
        <v>4.1169205434335118E-4</v>
      </c>
      <c r="AU3062" s="2">
        <f t="shared" ref="AU3062:AU3101" si="1155">IF($C3062=0,"-",S3062/$C3062)</f>
        <v>3.7052284890901604E-3</v>
      </c>
      <c r="AW3062" t="s">
        <v>2268</v>
      </c>
      <c r="AX3062" t="s">
        <v>2660</v>
      </c>
      <c r="AY3062">
        <v>0</v>
      </c>
      <c r="BA3062" s="119">
        <v>53</v>
      </c>
      <c r="BB3062" s="121">
        <v>1</v>
      </c>
      <c r="BC3062" s="125">
        <f t="shared" si="1136"/>
        <v>53001</v>
      </c>
      <c r="BE3062" s="7" t="s">
        <v>228</v>
      </c>
    </row>
    <row r="3063" spans="1:70" hidden="1" outlineLevel="1">
      <c r="A3063" t="s">
        <v>3283</v>
      </c>
      <c r="B3063" t="s">
        <v>2660</v>
      </c>
      <c r="C3063" s="1">
        <f t="shared" si="1147"/>
        <v>9780</v>
      </c>
      <c r="D3063" s="7">
        <f>IF(N3063&gt;0, RANK(N3063,(N3063:P3063,Q3063:AE3063)),0)</f>
        <v>2</v>
      </c>
      <c r="E3063" s="7">
        <f>IF(O3063&gt;0,RANK(O3063,(N3063:P3063,Q3063:AE3063)),0)</f>
        <v>1</v>
      </c>
      <c r="F3063" s="7">
        <f>IF(P3063&gt;0,RANK(P3063,(N3063:P3063,Q3063:AE3063)),0)</f>
        <v>3</v>
      </c>
      <c r="G3063" s="1">
        <f t="shared" si="1125"/>
        <v>1312</v>
      </c>
      <c r="H3063" s="2">
        <f t="shared" si="1126"/>
        <v>0.1341513292433538</v>
      </c>
      <c r="I3063" s="2"/>
      <c r="J3063" s="2">
        <f t="shared" si="1148"/>
        <v>0.42321063394683028</v>
      </c>
      <c r="K3063" s="2">
        <f t="shared" si="1149"/>
        <v>0.55736196319018405</v>
      </c>
      <c r="L3063" s="2">
        <f t="shared" si="1150"/>
        <v>1.2065439672801636E-2</v>
      </c>
      <c r="M3063" s="2">
        <f t="shared" si="1151"/>
        <v>7.3619631901840846E-3</v>
      </c>
      <c r="N3063" s="66">
        <v>4139</v>
      </c>
      <c r="O3063" s="66">
        <v>5451</v>
      </c>
      <c r="P3063" s="66">
        <v>118</v>
      </c>
      <c r="Q3063" s="66">
        <v>19</v>
      </c>
      <c r="R3063" s="66">
        <v>8</v>
      </c>
      <c r="S3063" s="66">
        <v>44</v>
      </c>
      <c r="T3063" s="66">
        <v>1</v>
      </c>
      <c r="V3063" s="66">
        <v>0</v>
      </c>
      <c r="W3063" s="66">
        <f>IF(Notes!B$31=1,IF(BR3063&gt;0,BR3063-U3063-SUM(X3063:AL3063),SUM(BS3063:BY3063)),SUM(BS3063:BY3063))</f>
        <v>0</v>
      </c>
      <c r="AN3063" s="7">
        <f>IF(Q3063&gt;0,RANK(Q3063,(N3063:P3063,Q3063:AE3063)),0)</f>
        <v>5</v>
      </c>
      <c r="AO3063" s="7">
        <f>IF(R3063&gt;0,RANK(R3063,(N3063:P3063,Q3063:AE3063)),0)</f>
        <v>6</v>
      </c>
      <c r="AP3063" s="7">
        <f>IF(T3063&gt;0,RANK(T3063,(N3063:P3063,Q3063:AE3063)),0)</f>
        <v>7</v>
      </c>
      <c r="AQ3063" s="7">
        <f>IF(S3063&gt;0,RANK(S3063,(N3063:P3063,Q3063:AE3063)),0)</f>
        <v>4</v>
      </c>
      <c r="AR3063" s="2">
        <f t="shared" si="1152"/>
        <v>1.9427402862985685E-3</v>
      </c>
      <c r="AS3063" s="2">
        <f t="shared" si="1153"/>
        <v>8.1799591002044991E-4</v>
      </c>
      <c r="AT3063" s="2">
        <f t="shared" si="1154"/>
        <v>1.0224948875255624E-4</v>
      </c>
      <c r="AU3063" s="2">
        <f t="shared" si="1155"/>
        <v>4.4989775051124748E-3</v>
      </c>
      <c r="AW3063" t="s">
        <v>3283</v>
      </c>
      <c r="AX3063" t="s">
        <v>2660</v>
      </c>
      <c r="AY3063">
        <v>5</v>
      </c>
      <c r="BA3063" s="119">
        <v>53</v>
      </c>
      <c r="BB3063" s="121">
        <v>3</v>
      </c>
      <c r="BC3063" s="125">
        <f t="shared" si="1136"/>
        <v>53003</v>
      </c>
      <c r="BE3063" s="7" t="s">
        <v>228</v>
      </c>
    </row>
    <row r="3064" spans="1:70" hidden="1" outlineLevel="1">
      <c r="A3064" t="s">
        <v>1568</v>
      </c>
      <c r="B3064" t="s">
        <v>2660</v>
      </c>
      <c r="C3064" s="1">
        <f t="shared" si="1147"/>
        <v>72911</v>
      </c>
      <c r="D3064" s="7">
        <f>IF(N3064&gt;0, RANK(N3064,(N3064:P3064,Q3064:AE3064)),0)</f>
        <v>2</v>
      </c>
      <c r="E3064" s="7">
        <f>IF(O3064&gt;0,RANK(O3064,(N3064:P3064,Q3064:AE3064)),0)</f>
        <v>1</v>
      </c>
      <c r="F3064" s="7">
        <f>IF(P3064&gt;0,RANK(P3064,(N3064:P3064,Q3064:AE3064)),0)</f>
        <v>3</v>
      </c>
      <c r="G3064" s="1">
        <f t="shared" si="1125"/>
        <v>19057</v>
      </c>
      <c r="H3064" s="2">
        <f t="shared" si="1126"/>
        <v>0.26137345530852685</v>
      </c>
      <c r="I3064" s="2"/>
      <c r="J3064" s="2">
        <f t="shared" si="1148"/>
        <v>0.36054916267778525</v>
      </c>
      <c r="K3064" s="2">
        <f t="shared" si="1149"/>
        <v>0.6219226179863121</v>
      </c>
      <c r="L3064" s="2">
        <f t="shared" si="1150"/>
        <v>8.3663644717532331E-3</v>
      </c>
      <c r="M3064" s="2">
        <f t="shared" si="1151"/>
        <v>9.1618548641494175E-3</v>
      </c>
      <c r="N3064" s="66">
        <v>26288</v>
      </c>
      <c r="O3064" s="66">
        <v>45345</v>
      </c>
      <c r="P3064" s="66">
        <v>610</v>
      </c>
      <c r="Q3064" s="66">
        <v>338</v>
      </c>
      <c r="R3064" s="66">
        <v>59</v>
      </c>
      <c r="S3064" s="66">
        <v>247</v>
      </c>
      <c r="T3064" s="66">
        <v>11</v>
      </c>
      <c r="V3064" s="66">
        <v>13</v>
      </c>
      <c r="W3064" s="66">
        <f>IF(Notes!B$31=1,IF(BR3064&gt;0,BR3064-U3064-SUM(X3064:AL3064),SUM(BS3064:BY3064)),SUM(BS3064:BY3064))</f>
        <v>0</v>
      </c>
      <c r="AN3064" s="7">
        <f>IF(Q3064&gt;0,RANK(Q3064,(N3064:P3064,Q3064:AE3064)),0)</f>
        <v>4</v>
      </c>
      <c r="AO3064" s="7">
        <f>IF(R3064&gt;0,RANK(R3064,(N3064:P3064,Q3064:AE3064)),0)</f>
        <v>6</v>
      </c>
      <c r="AP3064" s="7">
        <f>IF(T3064&gt;0,RANK(T3064,(N3064:P3064,Q3064:AE3064)),0)</f>
        <v>8</v>
      </c>
      <c r="AQ3064" s="7">
        <f>IF(S3064&gt;0,RANK(S3064,(N3064:P3064,Q3064:AE3064)),0)</f>
        <v>5</v>
      </c>
      <c r="AR3064" s="2">
        <f t="shared" si="1152"/>
        <v>4.6357888384468736E-3</v>
      </c>
      <c r="AS3064" s="2">
        <f t="shared" si="1153"/>
        <v>8.0920574398924718E-4</v>
      </c>
      <c r="AT3064" s="2">
        <f t="shared" si="1154"/>
        <v>1.5086886752341895E-4</v>
      </c>
      <c r="AU3064" s="2">
        <f t="shared" si="1155"/>
        <v>3.3876918434804074E-3</v>
      </c>
      <c r="AW3064" t="s">
        <v>1568</v>
      </c>
      <c r="AX3064" t="s">
        <v>2660</v>
      </c>
      <c r="AY3064">
        <v>4</v>
      </c>
      <c r="BA3064" s="119">
        <v>53</v>
      </c>
      <c r="BB3064" s="121">
        <v>5</v>
      </c>
      <c r="BC3064" s="125">
        <f t="shared" si="1136"/>
        <v>53005</v>
      </c>
      <c r="BE3064" s="7" t="s">
        <v>228</v>
      </c>
      <c r="BR3064" s="1">
        <v>430</v>
      </c>
    </row>
    <row r="3065" spans="1:70" hidden="1" outlineLevel="1">
      <c r="A3065" t="s">
        <v>3257</v>
      </c>
      <c r="B3065" t="s">
        <v>2660</v>
      </c>
      <c r="C3065" s="1">
        <f t="shared" si="1147"/>
        <v>31958</v>
      </c>
      <c r="D3065" s="7">
        <f>IF(N3065&gt;0, RANK(N3065,(N3065:P3065,Q3065:AE3065)),0)</f>
        <v>2</v>
      </c>
      <c r="E3065" s="7">
        <f>IF(O3065&gt;0,RANK(O3065,(N3065:P3065,Q3065:AE3065)),0)</f>
        <v>1</v>
      </c>
      <c r="F3065" s="7">
        <f>IF(P3065&gt;0,RANK(P3065,(N3065:P3065,Q3065:AE3065)),0)</f>
        <v>3</v>
      </c>
      <c r="G3065" s="1">
        <f t="shared" si="1125"/>
        <v>3824</v>
      </c>
      <c r="H3065" s="2">
        <f t="shared" si="1126"/>
        <v>0.11965704987796483</v>
      </c>
      <c r="I3065" s="2"/>
      <c r="J3065" s="2">
        <f t="shared" si="1148"/>
        <v>0.43122222917579323</v>
      </c>
      <c r="K3065" s="2">
        <f t="shared" si="1149"/>
        <v>0.55087927905375811</v>
      </c>
      <c r="L3065" s="2">
        <f t="shared" si="1150"/>
        <v>9.6376494148569993E-3</v>
      </c>
      <c r="M3065" s="2">
        <f t="shared" si="1151"/>
        <v>8.2608423555916664E-3</v>
      </c>
      <c r="N3065" s="66">
        <v>13781</v>
      </c>
      <c r="O3065" s="66">
        <v>17605</v>
      </c>
      <c r="P3065" s="66">
        <v>308</v>
      </c>
      <c r="Q3065" s="66">
        <v>98</v>
      </c>
      <c r="R3065" s="66">
        <v>29</v>
      </c>
      <c r="S3065" s="66">
        <v>125</v>
      </c>
      <c r="T3065" s="66">
        <v>7</v>
      </c>
      <c r="V3065" s="66">
        <v>5</v>
      </c>
      <c r="W3065" s="66">
        <f>IF(Notes!B$31=1,IF(BR3065&gt;0,BR3065-U3065-SUM(X3065:AL3065),SUM(BS3065:BY3065)),SUM(BS3065:BY3065))</f>
        <v>0</v>
      </c>
      <c r="AN3065" s="7">
        <f>IF(Q3065&gt;0,RANK(Q3065,(N3065:P3065,Q3065:AE3065)),0)</f>
        <v>5</v>
      </c>
      <c r="AO3065" s="7">
        <f>IF(R3065&gt;0,RANK(R3065,(N3065:P3065,Q3065:AE3065)),0)</f>
        <v>6</v>
      </c>
      <c r="AP3065" s="7">
        <f>IF(T3065&gt;0,RANK(T3065,(N3065:P3065,Q3065:AE3065)),0)</f>
        <v>7</v>
      </c>
      <c r="AQ3065" s="7">
        <f>IF(S3065&gt;0,RANK(S3065,(N3065:P3065,Q3065:AE3065)),0)</f>
        <v>4</v>
      </c>
      <c r="AR3065" s="2">
        <f t="shared" si="1152"/>
        <v>3.0665248138181363E-3</v>
      </c>
      <c r="AS3065" s="2">
        <f t="shared" si="1153"/>
        <v>9.0744101633393826E-4</v>
      </c>
      <c r="AT3065" s="2">
        <f t="shared" si="1154"/>
        <v>2.1903748670129545E-4</v>
      </c>
      <c r="AU3065" s="2">
        <f t="shared" si="1155"/>
        <v>3.9113836910945618E-3</v>
      </c>
      <c r="AW3065" t="s">
        <v>3257</v>
      </c>
      <c r="AX3065" t="s">
        <v>2660</v>
      </c>
      <c r="AY3065">
        <v>4</v>
      </c>
      <c r="BA3065" s="119">
        <v>53</v>
      </c>
      <c r="BB3065" s="121">
        <v>7</v>
      </c>
      <c r="BC3065" s="125">
        <f t="shared" si="1136"/>
        <v>53007</v>
      </c>
      <c r="BE3065" s="7" t="s">
        <v>228</v>
      </c>
      <c r="BR3065" s="1">
        <v>205</v>
      </c>
    </row>
    <row r="3066" spans="1:70" hidden="1" outlineLevel="1">
      <c r="A3066" t="s">
        <v>3258</v>
      </c>
      <c r="B3066" t="s">
        <v>2660</v>
      </c>
      <c r="C3066" s="1">
        <f t="shared" si="1147"/>
        <v>38519</v>
      </c>
      <c r="D3066" s="7">
        <f>IF(N3066&gt;0, RANK(N3066,(N3066:P3066,Q3066:AE3066)),0)</f>
        <v>1</v>
      </c>
      <c r="E3066" s="7">
        <f>IF(O3066&gt;0,RANK(O3066,(N3066:P3066,Q3066:AE3066)),0)</f>
        <v>2</v>
      </c>
      <c r="F3066" s="7">
        <f>IF(P3066&gt;0,RANK(P3066,(N3066:P3066,Q3066:AE3066)),0)</f>
        <v>3</v>
      </c>
      <c r="G3066" s="1">
        <f t="shared" si="1125"/>
        <v>1271</v>
      </c>
      <c r="H3066" s="2">
        <f t="shared" si="1126"/>
        <v>3.2996702925828812E-2</v>
      </c>
      <c r="I3066" s="2"/>
      <c r="J3066" s="2">
        <f t="shared" si="1148"/>
        <v>0.50546483553570964</v>
      </c>
      <c r="K3066" s="2">
        <f t="shared" si="1149"/>
        <v>0.47246813260988085</v>
      </c>
      <c r="L3066" s="2">
        <f t="shared" si="1150"/>
        <v>1.2409460266362055E-2</v>
      </c>
      <c r="M3066" s="2">
        <f t="shared" si="1151"/>
        <v>9.6575715880474478E-3</v>
      </c>
      <c r="N3066" s="66">
        <v>19470</v>
      </c>
      <c r="O3066" s="66">
        <v>18199</v>
      </c>
      <c r="P3066" s="66">
        <v>478</v>
      </c>
      <c r="Q3066" s="66">
        <v>177</v>
      </c>
      <c r="R3066" s="66">
        <v>54</v>
      </c>
      <c r="S3066" s="66">
        <v>116</v>
      </c>
      <c r="T3066" s="66">
        <v>11</v>
      </c>
      <c r="V3066" s="66">
        <v>14</v>
      </c>
      <c r="W3066" s="66">
        <f>IF(Notes!B$31=1,IF(BR3066&gt;0,BR3066-U3066-SUM(X3066:AL3066),SUM(BS3066:BY3066)),SUM(BS3066:BY3066))</f>
        <v>0</v>
      </c>
      <c r="AN3066" s="7">
        <f>IF(Q3066&gt;0,RANK(Q3066,(N3066:P3066,Q3066:AE3066)),0)</f>
        <v>4</v>
      </c>
      <c r="AO3066" s="7">
        <f>IF(R3066&gt;0,RANK(R3066,(N3066:P3066,Q3066:AE3066)),0)</f>
        <v>6</v>
      </c>
      <c r="AP3066" s="7">
        <f>IF(T3066&gt;0,RANK(T3066,(N3066:P3066,Q3066:AE3066)),0)</f>
        <v>8</v>
      </c>
      <c r="AQ3066" s="7">
        <f>IF(S3066&gt;0,RANK(S3066,(N3066:P3066,Q3066:AE3066)),0)</f>
        <v>5</v>
      </c>
      <c r="AR3066" s="2">
        <f t="shared" si="1152"/>
        <v>4.5951348685064515E-3</v>
      </c>
      <c r="AS3066" s="2">
        <f t="shared" si="1153"/>
        <v>1.4019055531036631E-3</v>
      </c>
      <c r="AT3066" s="2">
        <f t="shared" si="1154"/>
        <v>2.8557335341000543E-4</v>
      </c>
      <c r="AU3066" s="2">
        <f t="shared" si="1155"/>
        <v>3.0115008177782395E-3</v>
      </c>
      <c r="AW3066" t="s">
        <v>3258</v>
      </c>
      <c r="AX3066" t="s">
        <v>2660</v>
      </c>
      <c r="AY3066">
        <v>6</v>
      </c>
      <c r="BA3066" s="119">
        <v>53</v>
      </c>
      <c r="BB3066" s="121">
        <v>9</v>
      </c>
      <c r="BC3066" s="125">
        <f t="shared" si="1136"/>
        <v>53009</v>
      </c>
      <c r="BE3066" s="7" t="s">
        <v>228</v>
      </c>
    </row>
    <row r="3067" spans="1:70" hidden="1" outlineLevel="1">
      <c r="A3067" t="s">
        <v>2895</v>
      </c>
      <c r="B3067" t="s">
        <v>2660</v>
      </c>
      <c r="C3067" s="1">
        <f t="shared" si="1147"/>
        <v>182764</v>
      </c>
      <c r="D3067" s="7">
        <f>IF(N3067&gt;0, RANK(N3067,(N3067:P3067,Q3067:AE3067)),0)</f>
        <v>1</v>
      </c>
      <c r="E3067" s="7">
        <f>IF(O3067&gt;0,RANK(O3067,(N3067:P3067,Q3067:AE3067)),0)</f>
        <v>2</v>
      </c>
      <c r="F3067" s="7">
        <f>IF(P3067&gt;0,RANK(P3067,(N3067:P3067,Q3067:AE3067)),0)</f>
        <v>3</v>
      </c>
      <c r="G3067" s="1">
        <f t="shared" si="1125"/>
        <v>11144</v>
      </c>
      <c r="H3067" s="2">
        <f t="shared" si="1126"/>
        <v>6.0974809043356462E-2</v>
      </c>
      <c r="I3067" s="2"/>
      <c r="J3067" s="2">
        <f t="shared" si="1148"/>
        <v>0.52174388829309926</v>
      </c>
      <c r="K3067" s="2">
        <f t="shared" si="1149"/>
        <v>0.46076907924974286</v>
      </c>
      <c r="L3067" s="2">
        <f t="shared" si="1150"/>
        <v>9.7995228819680019E-3</v>
      </c>
      <c r="M3067" s="2">
        <f t="shared" si="1151"/>
        <v>7.6875095751898787E-3</v>
      </c>
      <c r="N3067" s="66">
        <v>95356</v>
      </c>
      <c r="O3067" s="66">
        <v>84212</v>
      </c>
      <c r="P3067" s="66">
        <v>1791</v>
      </c>
      <c r="Q3067" s="66">
        <v>581</v>
      </c>
      <c r="R3067" s="66">
        <v>140</v>
      </c>
      <c r="S3067" s="66">
        <v>622</v>
      </c>
      <c r="T3067" s="66">
        <v>26</v>
      </c>
      <c r="V3067" s="66">
        <v>36</v>
      </c>
      <c r="W3067" s="66">
        <f>IF(Notes!B$31=1,IF(BR3067&gt;0,BR3067-U3067-SUM(X3067:AL3067),SUM(BS3067:BY3067)),SUM(BS3067:BY3067))</f>
        <v>0</v>
      </c>
      <c r="AN3067" s="7">
        <f>IF(Q3067&gt;0,RANK(Q3067,(N3067:P3067,Q3067:AE3067)),0)</f>
        <v>5</v>
      </c>
      <c r="AO3067" s="7">
        <f>IF(R3067&gt;0,RANK(R3067,(N3067:P3067,Q3067:AE3067)),0)</f>
        <v>6</v>
      </c>
      <c r="AP3067" s="7">
        <f>IF(T3067&gt;0,RANK(T3067,(N3067:P3067,Q3067:AE3067)),0)</f>
        <v>8</v>
      </c>
      <c r="AQ3067" s="7">
        <f>IF(S3067&gt;0,RANK(S3067,(N3067:P3067,Q3067:AE3067)),0)</f>
        <v>4</v>
      </c>
      <c r="AR3067" s="2">
        <f t="shared" si="1152"/>
        <v>3.1789630342955945E-3</v>
      </c>
      <c r="AS3067" s="2">
        <f t="shared" si="1153"/>
        <v>7.6601518898689015E-4</v>
      </c>
      <c r="AT3067" s="2">
        <f t="shared" si="1154"/>
        <v>1.4225996366899388E-4</v>
      </c>
      <c r="AU3067" s="2">
        <f t="shared" si="1155"/>
        <v>3.4032960539274694E-3</v>
      </c>
      <c r="AW3067" t="s">
        <v>2895</v>
      </c>
      <c r="AX3067" t="s">
        <v>2660</v>
      </c>
      <c r="AY3067">
        <v>3</v>
      </c>
      <c r="BA3067" s="119">
        <v>53</v>
      </c>
      <c r="BB3067" s="121">
        <v>11</v>
      </c>
      <c r="BC3067" s="125">
        <f t="shared" si="1136"/>
        <v>53011</v>
      </c>
      <c r="BE3067" s="7" t="s">
        <v>228</v>
      </c>
      <c r="BR3067" s="1">
        <v>1161</v>
      </c>
    </row>
    <row r="3068" spans="1:70" hidden="1" outlineLevel="1">
      <c r="A3068" t="s">
        <v>1675</v>
      </c>
      <c r="B3068" t="s">
        <v>2660</v>
      </c>
      <c r="C3068" s="1">
        <f t="shared" si="1147"/>
        <v>2228</v>
      </c>
      <c r="D3068" s="7">
        <f>IF(N3068&gt;0, RANK(N3068,(N3068:P3068,Q3068:AE3068)),0)</f>
        <v>2</v>
      </c>
      <c r="E3068" s="7">
        <f>IF(O3068&gt;0,RANK(O3068,(N3068:P3068,Q3068:AE3068)),0)</f>
        <v>1</v>
      </c>
      <c r="F3068" s="7">
        <f>IF(P3068&gt;0,RANK(P3068,(N3068:P3068,Q3068:AE3068)),0)</f>
        <v>3</v>
      </c>
      <c r="G3068" s="1">
        <f t="shared" si="1125"/>
        <v>813</v>
      </c>
      <c r="H3068" s="2">
        <f t="shared" si="1126"/>
        <v>0.36490125673249552</v>
      </c>
      <c r="I3068" s="2"/>
      <c r="J3068" s="2">
        <f t="shared" si="1148"/>
        <v>0.30789946140035906</v>
      </c>
      <c r="K3068" s="2">
        <f t="shared" si="1149"/>
        <v>0.67280071813285458</v>
      </c>
      <c r="L3068" s="2">
        <f t="shared" si="1150"/>
        <v>1.1669658886894075E-2</v>
      </c>
      <c r="M3068" s="2">
        <f t="shared" si="1151"/>
        <v>7.6301615798922799E-3</v>
      </c>
      <c r="N3068" s="66">
        <v>686</v>
      </c>
      <c r="O3068" s="66">
        <v>1499</v>
      </c>
      <c r="P3068" s="66">
        <v>26</v>
      </c>
      <c r="Q3068" s="66">
        <v>1</v>
      </c>
      <c r="R3068" s="66">
        <v>3</v>
      </c>
      <c r="S3068" s="66">
        <v>11</v>
      </c>
      <c r="T3068" s="66">
        <v>0</v>
      </c>
      <c r="V3068" s="66">
        <v>2</v>
      </c>
      <c r="W3068" s="66">
        <f>IF(Notes!B$31=1,IF(BR3068&gt;0,BR3068-U3068-SUM(X3068:AL3068),SUM(BS3068:BY3068)),SUM(BS3068:BY3068))</f>
        <v>0</v>
      </c>
      <c r="AN3068" s="7">
        <f>IF(Q3068&gt;0,RANK(Q3068,(N3068:P3068,Q3068:AE3068)),0)</f>
        <v>7</v>
      </c>
      <c r="AO3068" s="7">
        <f>IF(R3068&gt;0,RANK(R3068,(N3068:P3068,Q3068:AE3068)),0)</f>
        <v>5</v>
      </c>
      <c r="AP3068" s="7">
        <f>IF(T3068&gt;0,RANK(T3068,(N3068:P3068,Q3068:AE3068)),0)</f>
        <v>0</v>
      </c>
      <c r="AQ3068" s="7">
        <f>IF(S3068&gt;0,RANK(S3068,(N3068:P3068,Q3068:AE3068)),0)</f>
        <v>4</v>
      </c>
      <c r="AR3068" s="2">
        <f t="shared" si="1152"/>
        <v>4.4883303411131061E-4</v>
      </c>
      <c r="AS3068" s="2">
        <f t="shared" si="1153"/>
        <v>1.3464991023339318E-3</v>
      </c>
      <c r="AT3068" s="2">
        <f t="shared" si="1154"/>
        <v>0</v>
      </c>
      <c r="AU3068" s="2">
        <f t="shared" si="1155"/>
        <v>4.9371633752244163E-3</v>
      </c>
      <c r="AW3068" t="s">
        <v>1675</v>
      </c>
      <c r="AX3068" t="s">
        <v>2660</v>
      </c>
      <c r="AY3068">
        <v>5</v>
      </c>
      <c r="BA3068" s="119">
        <v>53</v>
      </c>
      <c r="BB3068" s="121">
        <v>13</v>
      </c>
      <c r="BC3068" s="125">
        <f t="shared" si="1136"/>
        <v>53013</v>
      </c>
      <c r="BE3068" s="7" t="s">
        <v>228</v>
      </c>
      <c r="BR3068" s="1">
        <v>30</v>
      </c>
    </row>
    <row r="3069" spans="1:70" hidden="1" outlineLevel="1">
      <c r="A3069" t="s">
        <v>3125</v>
      </c>
      <c r="B3069" t="s">
        <v>2660</v>
      </c>
      <c r="C3069" s="1">
        <f t="shared" si="1147"/>
        <v>45229</v>
      </c>
      <c r="D3069" s="7">
        <f>IF(N3069&gt;0, RANK(N3069,(N3069:P3069,Q3069:AE3069)),0)</f>
        <v>1</v>
      </c>
      <c r="E3069" s="7">
        <f>IF(O3069&gt;0,RANK(O3069,(N3069:P3069,Q3069:AE3069)),0)</f>
        <v>2</v>
      </c>
      <c r="F3069" s="7">
        <f>IF(P3069&gt;0,RANK(P3069,(N3069:P3069,Q3069:AE3069)),0)</f>
        <v>3</v>
      </c>
      <c r="G3069" s="1">
        <f t="shared" si="1125"/>
        <v>5043</v>
      </c>
      <c r="H3069" s="2">
        <f t="shared" si="1126"/>
        <v>0.11149925932476951</v>
      </c>
      <c r="I3069" s="2"/>
      <c r="J3069" s="2">
        <f t="shared" si="1148"/>
        <v>0.54383249684936652</v>
      </c>
      <c r="K3069" s="2">
        <f t="shared" si="1149"/>
        <v>0.43233323752459707</v>
      </c>
      <c r="L3069" s="2">
        <f t="shared" si="1150"/>
        <v>1.4260761900550532E-2</v>
      </c>
      <c r="M3069" s="2">
        <f t="shared" si="1151"/>
        <v>9.5735037254858785E-3</v>
      </c>
      <c r="N3069" s="66">
        <v>24597</v>
      </c>
      <c r="O3069" s="66">
        <v>19554</v>
      </c>
      <c r="P3069" s="66">
        <v>645</v>
      </c>
      <c r="Q3069" s="66">
        <v>144</v>
      </c>
      <c r="R3069" s="66">
        <v>71</v>
      </c>
      <c r="S3069" s="66">
        <v>191</v>
      </c>
      <c r="T3069" s="66">
        <v>11</v>
      </c>
      <c r="V3069" s="66">
        <v>16</v>
      </c>
      <c r="W3069" s="66">
        <f>IF(Notes!B$31=1,IF(BR3069&gt;0,BR3069-U3069-SUM(X3069:AL3069),SUM(BS3069:BY3069)),SUM(BS3069:BY3069))</f>
        <v>0</v>
      </c>
      <c r="AN3069" s="7">
        <f>IF(Q3069&gt;0,RANK(Q3069,(N3069:P3069,Q3069:AE3069)),0)</f>
        <v>5</v>
      </c>
      <c r="AO3069" s="7">
        <f>IF(R3069&gt;0,RANK(R3069,(N3069:P3069,Q3069:AE3069)),0)</f>
        <v>6</v>
      </c>
      <c r="AP3069" s="7">
        <f>IF(T3069&gt;0,RANK(T3069,(N3069:P3069,Q3069:AE3069)),0)</f>
        <v>8</v>
      </c>
      <c r="AQ3069" s="7">
        <f>IF(S3069&gt;0,RANK(S3069,(N3069:P3069,Q3069:AE3069)),0)</f>
        <v>4</v>
      </c>
      <c r="AR3069" s="2">
        <f t="shared" si="1152"/>
        <v>3.1837980057043049E-3</v>
      </c>
      <c r="AS3069" s="2">
        <f t="shared" si="1153"/>
        <v>1.5697892944792058E-3</v>
      </c>
      <c r="AT3069" s="2">
        <f t="shared" si="1154"/>
        <v>2.4320679210241216E-4</v>
      </c>
      <c r="AU3069" s="2">
        <f t="shared" si="1155"/>
        <v>4.2229542992327932E-3</v>
      </c>
      <c r="AW3069" t="s">
        <v>3125</v>
      </c>
      <c r="AX3069" t="s">
        <v>2660</v>
      </c>
      <c r="AY3069">
        <v>3</v>
      </c>
      <c r="BA3069" s="119">
        <v>53</v>
      </c>
      <c r="BB3069" s="121">
        <v>15</v>
      </c>
      <c r="BC3069" s="125">
        <f t="shared" si="1136"/>
        <v>53015</v>
      </c>
      <c r="BE3069" s="7" t="s">
        <v>228</v>
      </c>
      <c r="BR3069" s="1">
        <v>283</v>
      </c>
    </row>
    <row r="3070" spans="1:70" hidden="1" outlineLevel="1">
      <c r="A3070" t="s">
        <v>3435</v>
      </c>
      <c r="B3070" t="s">
        <v>2660</v>
      </c>
      <c r="C3070" s="1">
        <f t="shared" si="1147"/>
        <v>15209</v>
      </c>
      <c r="D3070" s="7">
        <f>IF(N3070&gt;0, RANK(N3070,(N3070:P3070,Q3070:AE3070)),0)</f>
        <v>2</v>
      </c>
      <c r="E3070" s="7">
        <f>IF(O3070&gt;0,RANK(O3070,(N3070:P3070,Q3070:AE3070)),0)</f>
        <v>1</v>
      </c>
      <c r="F3070" s="7">
        <f>IF(P3070&gt;0,RANK(P3070,(N3070:P3070,Q3070:AE3070)),0)</f>
        <v>3</v>
      </c>
      <c r="G3070" s="1">
        <f t="shared" si="1125"/>
        <v>3250</v>
      </c>
      <c r="H3070" s="2">
        <f t="shared" si="1126"/>
        <v>0.21368926293641924</v>
      </c>
      <c r="I3070" s="2"/>
      <c r="J3070" s="2">
        <f t="shared" si="1148"/>
        <v>0.38450917220067066</v>
      </c>
      <c r="K3070" s="2">
        <f t="shared" si="1149"/>
        <v>0.59819843513708992</v>
      </c>
      <c r="L3070" s="2">
        <f t="shared" si="1150"/>
        <v>9.2708264843184961E-3</v>
      </c>
      <c r="M3070" s="2">
        <f t="shared" si="1151"/>
        <v>8.0215661779209791E-3</v>
      </c>
      <c r="N3070" s="66">
        <v>5848</v>
      </c>
      <c r="O3070" s="66">
        <v>9098</v>
      </c>
      <c r="P3070" s="66">
        <v>141</v>
      </c>
      <c r="Q3070" s="66">
        <v>59</v>
      </c>
      <c r="R3070" s="66">
        <v>15</v>
      </c>
      <c r="S3070" s="66">
        <v>44</v>
      </c>
      <c r="T3070" s="66">
        <v>4</v>
      </c>
      <c r="V3070" s="66">
        <v>0</v>
      </c>
      <c r="W3070" s="66">
        <f>IF(Notes!B$31=1,IF(BR3070&gt;0,BR3070-U3070-SUM(X3070:AL3070),SUM(BS3070:BY3070)),SUM(BS3070:BY3070))</f>
        <v>0</v>
      </c>
      <c r="AN3070" s="7">
        <f>IF(Q3070&gt;0,RANK(Q3070,(N3070:P3070,Q3070:AE3070)),0)</f>
        <v>4</v>
      </c>
      <c r="AO3070" s="7">
        <f>IF(R3070&gt;0,RANK(R3070,(N3070:P3070,Q3070:AE3070)),0)</f>
        <v>6</v>
      </c>
      <c r="AP3070" s="7">
        <f>IF(T3070&gt;0,RANK(T3070,(N3070:P3070,Q3070:AE3070)),0)</f>
        <v>7</v>
      </c>
      <c r="AQ3070" s="7">
        <f>IF(S3070&gt;0,RANK(S3070,(N3070:P3070,Q3070:AE3070)),0)</f>
        <v>5</v>
      </c>
      <c r="AR3070" s="2">
        <f t="shared" si="1152"/>
        <v>3.8792820040765338E-3</v>
      </c>
      <c r="AS3070" s="2">
        <f t="shared" si="1153"/>
        <v>9.8625813662962716E-4</v>
      </c>
      <c r="AT3070" s="2">
        <f t="shared" si="1154"/>
        <v>2.6300216976790061E-4</v>
      </c>
      <c r="AU3070" s="2">
        <f t="shared" si="1155"/>
        <v>2.8930238674469066E-3</v>
      </c>
      <c r="AW3070" t="s">
        <v>3435</v>
      </c>
      <c r="AX3070" t="s">
        <v>2660</v>
      </c>
      <c r="AY3070">
        <v>4</v>
      </c>
      <c r="BA3070" s="119">
        <v>53</v>
      </c>
      <c r="BB3070" s="121">
        <v>17</v>
      </c>
      <c r="BC3070" s="125">
        <f t="shared" si="1136"/>
        <v>53017</v>
      </c>
      <c r="BE3070" s="7" t="s">
        <v>228</v>
      </c>
      <c r="BR3070" s="146">
        <v>76</v>
      </c>
    </row>
    <row r="3071" spans="1:70" hidden="1" outlineLevel="1">
      <c r="A3071" t="s">
        <v>2550</v>
      </c>
      <c r="B3071" t="s">
        <v>2660</v>
      </c>
      <c r="C3071" s="1">
        <f t="shared" si="1147"/>
        <v>3501</v>
      </c>
      <c r="D3071" s="7">
        <f>IF(N3071&gt;0, RANK(N3071,(N3071:P3071,Q3071:AE3071)),0)</f>
        <v>2</v>
      </c>
      <c r="E3071" s="7">
        <f>IF(O3071&gt;0,RANK(O3071,(N3071:P3071,Q3071:AE3071)),0)</f>
        <v>1</v>
      </c>
      <c r="F3071" s="7">
        <f>IF(P3071&gt;0,RANK(P3071,(N3071:P3071,Q3071:AE3071)),0)</f>
        <v>3</v>
      </c>
      <c r="G3071" s="1">
        <f t="shared" si="1125"/>
        <v>449</v>
      </c>
      <c r="H3071" s="2">
        <f t="shared" si="1126"/>
        <v>0.12824907169380176</v>
      </c>
      <c r="I3071" s="2"/>
      <c r="J3071" s="2">
        <f t="shared" si="1148"/>
        <v>0.41902313624678661</v>
      </c>
      <c r="K3071" s="2">
        <f t="shared" si="1149"/>
        <v>0.5472722079405884</v>
      </c>
      <c r="L3071" s="2">
        <f t="shared" si="1150"/>
        <v>1.2853470437017995E-2</v>
      </c>
      <c r="M3071" s="2">
        <f t="shared" si="1151"/>
        <v>2.0851185375606943E-2</v>
      </c>
      <c r="N3071" s="66">
        <v>1467</v>
      </c>
      <c r="O3071" s="66">
        <v>1916</v>
      </c>
      <c r="P3071" s="66">
        <v>45</v>
      </c>
      <c r="Q3071" s="66">
        <v>27</v>
      </c>
      <c r="R3071" s="66">
        <v>12</v>
      </c>
      <c r="S3071" s="66">
        <v>32</v>
      </c>
      <c r="T3071" s="66">
        <v>1</v>
      </c>
      <c r="V3071" s="66">
        <v>1</v>
      </c>
      <c r="W3071" s="66">
        <f>IF(Notes!B$31=1,IF(BR3071&gt;0,BR3071-U3071-SUM(X3071:AL3071),SUM(BS3071:BY3071)),SUM(BS3071:BY3071))</f>
        <v>0</v>
      </c>
      <c r="AN3071" s="7">
        <f>IF(Q3071&gt;0,RANK(Q3071,(N3071:P3071,Q3071:AE3071)),0)</f>
        <v>5</v>
      </c>
      <c r="AO3071" s="7">
        <f>IF(R3071&gt;0,RANK(R3071,(N3071:P3071,Q3071:AE3071)),0)</f>
        <v>6</v>
      </c>
      <c r="AP3071" s="7">
        <f>IF(T3071&gt;0,RANK(T3071,(N3071:P3071,Q3071:AE3071)),0)</f>
        <v>7</v>
      </c>
      <c r="AQ3071" s="7">
        <f>IF(S3071&gt;0,RANK(S3071,(N3071:P3071,Q3071:AE3071)),0)</f>
        <v>4</v>
      </c>
      <c r="AR3071" s="2">
        <f t="shared" si="1152"/>
        <v>7.7120822622107968E-3</v>
      </c>
      <c r="AS3071" s="2">
        <f t="shared" si="1153"/>
        <v>3.4275921165381321E-3</v>
      </c>
      <c r="AT3071" s="2">
        <f t="shared" si="1154"/>
        <v>2.8563267637817766E-4</v>
      </c>
      <c r="AU3071" s="2">
        <f t="shared" si="1155"/>
        <v>9.1402456441016851E-3</v>
      </c>
      <c r="AW3071" t="s">
        <v>2550</v>
      </c>
      <c r="AX3071" t="s">
        <v>2660</v>
      </c>
      <c r="AY3071">
        <v>5</v>
      </c>
      <c r="BA3071" s="119">
        <v>53</v>
      </c>
      <c r="BB3071" s="121">
        <v>19</v>
      </c>
      <c r="BC3071" s="125">
        <f t="shared" si="1136"/>
        <v>53019</v>
      </c>
      <c r="BE3071" s="7" t="s">
        <v>228</v>
      </c>
      <c r="BR3071" s="1">
        <v>35</v>
      </c>
    </row>
    <row r="3072" spans="1:70" hidden="1" outlineLevel="1">
      <c r="A3072" t="s">
        <v>2910</v>
      </c>
      <c r="B3072" t="s">
        <v>2660</v>
      </c>
      <c r="C3072" s="1">
        <f t="shared" si="1147"/>
        <v>19696</v>
      </c>
      <c r="D3072" s="7">
        <f>IF(N3072&gt;0, RANK(N3072,(N3072:P3072,Q3072:AE3072)),0)</f>
        <v>2</v>
      </c>
      <c r="E3072" s="7">
        <f>IF(O3072&gt;0,RANK(O3072,(N3072:P3072,Q3072:AE3072)),0)</f>
        <v>1</v>
      </c>
      <c r="F3072" s="7">
        <f>IF(P3072&gt;0,RANK(P3072,(N3072:P3072,Q3072:AE3072)),0)</f>
        <v>3</v>
      </c>
      <c r="G3072" s="1">
        <f t="shared" si="1125"/>
        <v>4676</v>
      </c>
      <c r="H3072" s="2">
        <f t="shared" si="1126"/>
        <v>0.23740861088545898</v>
      </c>
      <c r="I3072" s="2"/>
      <c r="J3072" s="2">
        <f t="shared" si="1148"/>
        <v>0.37373070674248576</v>
      </c>
      <c r="K3072" s="2">
        <f t="shared" si="1149"/>
        <v>0.61113931762794471</v>
      </c>
      <c r="L3072" s="2">
        <f t="shared" si="1150"/>
        <v>7.9711616571892779E-3</v>
      </c>
      <c r="M3072" s="2">
        <f t="shared" si="1151"/>
        <v>7.1588139723802475E-3</v>
      </c>
      <c r="N3072" s="66">
        <v>7361</v>
      </c>
      <c r="O3072" s="66">
        <v>12037</v>
      </c>
      <c r="P3072" s="66">
        <v>157</v>
      </c>
      <c r="Q3072" s="66">
        <v>57</v>
      </c>
      <c r="R3072" s="66">
        <v>11</v>
      </c>
      <c r="S3072" s="66">
        <v>63</v>
      </c>
      <c r="T3072" s="66">
        <v>6</v>
      </c>
      <c r="V3072" s="66">
        <v>4</v>
      </c>
      <c r="W3072" s="66">
        <f>IF(Notes!B$31=1,IF(BR3072&gt;0,BR3072-U3072-SUM(X3072:AL3072),SUM(BS3072:BY3072)),SUM(BS3072:BY3072))</f>
        <v>0</v>
      </c>
      <c r="AN3072" s="7">
        <f>IF(Q3072&gt;0,RANK(Q3072,(N3072:P3072,Q3072:AE3072)),0)</f>
        <v>5</v>
      </c>
      <c r="AO3072" s="7">
        <f>IF(R3072&gt;0,RANK(R3072,(N3072:P3072,Q3072:AE3072)),0)</f>
        <v>6</v>
      </c>
      <c r="AP3072" s="7">
        <f>IF(T3072&gt;0,RANK(T3072,(N3072:P3072,Q3072:AE3072)),0)</f>
        <v>7</v>
      </c>
      <c r="AQ3072" s="7">
        <f>IF(S3072&gt;0,RANK(S3072,(N3072:P3072,Q3072:AE3072)),0)</f>
        <v>4</v>
      </c>
      <c r="AR3072" s="2">
        <f t="shared" si="1152"/>
        <v>2.8939886271324125E-3</v>
      </c>
      <c r="AS3072" s="2">
        <f t="shared" si="1153"/>
        <v>5.5848903330625512E-4</v>
      </c>
      <c r="AT3072" s="2">
        <f t="shared" si="1154"/>
        <v>3.0463038180341187E-4</v>
      </c>
      <c r="AU3072" s="2">
        <f t="shared" si="1155"/>
        <v>3.1986190089358245E-3</v>
      </c>
      <c r="AW3072" t="s">
        <v>2910</v>
      </c>
      <c r="AX3072" t="s">
        <v>2660</v>
      </c>
      <c r="AY3072">
        <v>4</v>
      </c>
      <c r="BA3072" s="119">
        <v>53</v>
      </c>
      <c r="BB3072" s="121">
        <v>21</v>
      </c>
      <c r="BC3072" s="125">
        <f t="shared" si="1136"/>
        <v>53021</v>
      </c>
      <c r="BE3072" s="7" t="s">
        <v>228</v>
      </c>
      <c r="BR3072" s="1">
        <v>99</v>
      </c>
    </row>
    <row r="3073" spans="1:70" hidden="1" outlineLevel="1">
      <c r="A3073" t="s">
        <v>870</v>
      </c>
      <c r="B3073" t="s">
        <v>2660</v>
      </c>
      <c r="C3073" s="1">
        <f t="shared" si="1147"/>
        <v>1373</v>
      </c>
      <c r="D3073" s="7">
        <f>IF(N3073&gt;0, RANK(N3073,(N3073:P3073,Q3073:AE3073)),0)</f>
        <v>2</v>
      </c>
      <c r="E3073" s="7">
        <f>IF(O3073&gt;0,RANK(O3073,(N3073:P3073,Q3073:AE3073)),0)</f>
        <v>1</v>
      </c>
      <c r="F3073" s="7">
        <f>IF(P3073&gt;0,RANK(P3073,(N3073:P3073,Q3073:AE3073)),0)</f>
        <v>3</v>
      </c>
      <c r="G3073" s="1">
        <f t="shared" si="1125"/>
        <v>583</v>
      </c>
      <c r="H3073" s="2">
        <f t="shared" si="1126"/>
        <v>0.42461762563729061</v>
      </c>
      <c r="I3073" s="2"/>
      <c r="J3073" s="2">
        <f t="shared" si="1148"/>
        <v>0.28040786598689005</v>
      </c>
      <c r="K3073" s="2">
        <f t="shared" si="1149"/>
        <v>0.7050254916241806</v>
      </c>
      <c r="L3073" s="2">
        <f t="shared" si="1150"/>
        <v>8.0116533139111441E-3</v>
      </c>
      <c r="M3073" s="2">
        <f t="shared" si="1151"/>
        <v>6.5549890750182076E-3</v>
      </c>
      <c r="N3073" s="66">
        <v>385</v>
      </c>
      <c r="O3073" s="66">
        <v>968</v>
      </c>
      <c r="P3073" s="66">
        <v>11</v>
      </c>
      <c r="Q3073" s="66">
        <v>4</v>
      </c>
      <c r="R3073" s="66">
        <v>1</v>
      </c>
      <c r="S3073" s="66">
        <v>2</v>
      </c>
      <c r="T3073" s="66">
        <v>2</v>
      </c>
      <c r="V3073" s="66">
        <v>0</v>
      </c>
      <c r="W3073" s="66">
        <f>IF(Notes!B$31=1,IF(BR3073&gt;0,BR3073-U3073-SUM(X3073:AL3073),SUM(BS3073:BY3073)),SUM(BS3073:BY3073))</f>
        <v>0</v>
      </c>
      <c r="AN3073" s="7">
        <f>IF(Q3073&gt;0,RANK(Q3073,(N3073:P3073,Q3073:AE3073)),0)</f>
        <v>4</v>
      </c>
      <c r="AO3073" s="7">
        <f>IF(R3073&gt;0,RANK(R3073,(N3073:P3073,Q3073:AE3073)),0)</f>
        <v>7</v>
      </c>
      <c r="AP3073" s="7">
        <f>IF(T3073&gt;0,RANK(T3073,(N3073:P3073,Q3073:AE3073)),0)</f>
        <v>5</v>
      </c>
      <c r="AQ3073" s="7">
        <f>IF(S3073&gt;0,RANK(S3073,(N3073:P3073,Q3073:AE3073)),0)</f>
        <v>5</v>
      </c>
      <c r="AR3073" s="2">
        <f t="shared" si="1152"/>
        <v>2.9133284777858705E-3</v>
      </c>
      <c r="AS3073" s="2">
        <f t="shared" si="1153"/>
        <v>7.2833211944646763E-4</v>
      </c>
      <c r="AT3073" s="2">
        <f t="shared" si="1154"/>
        <v>1.4566642388929353E-3</v>
      </c>
      <c r="AU3073" s="2">
        <f t="shared" si="1155"/>
        <v>1.4566642388929353E-3</v>
      </c>
      <c r="AW3073" t="s">
        <v>870</v>
      </c>
      <c r="AX3073" t="s">
        <v>2660</v>
      </c>
      <c r="AY3073">
        <v>5</v>
      </c>
      <c r="BA3073" s="119">
        <v>53</v>
      </c>
      <c r="BB3073" s="121">
        <v>23</v>
      </c>
      <c r="BC3073" s="125">
        <f t="shared" si="1136"/>
        <v>53023</v>
      </c>
      <c r="BE3073" s="7" t="s">
        <v>228</v>
      </c>
    </row>
    <row r="3074" spans="1:70" hidden="1" outlineLevel="1">
      <c r="A3074" t="s">
        <v>1789</v>
      </c>
      <c r="B3074" t="s">
        <v>2660</v>
      </c>
      <c r="C3074" s="1">
        <f t="shared" si="1147"/>
        <v>27438</v>
      </c>
      <c r="D3074" s="7">
        <f>IF(N3074&gt;0, RANK(N3074,(N3074:P3074,Q3074:AE3074)),0)</f>
        <v>2</v>
      </c>
      <c r="E3074" s="7">
        <f>IF(O3074&gt;0,RANK(O3074,(N3074:P3074,Q3074:AE3074)),0)</f>
        <v>1</v>
      </c>
      <c r="F3074" s="7">
        <f>IF(P3074&gt;0,RANK(P3074,(N3074:P3074,Q3074:AE3074)),0)</f>
        <v>3</v>
      </c>
      <c r="G3074" s="1">
        <f t="shared" si="1125"/>
        <v>7552</v>
      </c>
      <c r="H3074" s="2">
        <f t="shared" si="1126"/>
        <v>0.27523872002332533</v>
      </c>
      <c r="I3074" s="2"/>
      <c r="J3074" s="2">
        <f t="shared" si="1148"/>
        <v>0.349916174648298</v>
      </c>
      <c r="K3074" s="2">
        <f t="shared" si="1149"/>
        <v>0.62515489467162333</v>
      </c>
      <c r="L3074" s="2">
        <f t="shared" si="1150"/>
        <v>1.1990669873897514E-2</v>
      </c>
      <c r="M3074" s="2">
        <f t="shared" si="1151"/>
        <v>1.2938260806181217E-2</v>
      </c>
      <c r="N3074" s="66">
        <v>9601</v>
      </c>
      <c r="O3074" s="66">
        <v>17153</v>
      </c>
      <c r="P3074" s="66">
        <v>329</v>
      </c>
      <c r="Q3074" s="66">
        <v>104</v>
      </c>
      <c r="R3074" s="66">
        <v>25</v>
      </c>
      <c r="S3074" s="66">
        <v>207</v>
      </c>
      <c r="T3074" s="66">
        <v>9</v>
      </c>
      <c r="V3074" s="66">
        <v>10</v>
      </c>
      <c r="W3074" s="66">
        <f>IF(Notes!B$31=1,IF(BR3074&gt;0,BR3074-U3074-SUM(X3074:AL3074),SUM(BS3074:BY3074)),SUM(BS3074:BY3074))</f>
        <v>0</v>
      </c>
      <c r="AN3074" s="7">
        <f>IF(Q3074&gt;0,RANK(Q3074,(N3074:P3074,Q3074:AE3074)),0)</f>
        <v>5</v>
      </c>
      <c r="AO3074" s="7">
        <f>IF(R3074&gt;0,RANK(R3074,(N3074:P3074,Q3074:AE3074)),0)</f>
        <v>6</v>
      </c>
      <c r="AP3074" s="7">
        <f>IF(T3074&gt;0,RANK(T3074,(N3074:P3074,Q3074:AE3074)),0)</f>
        <v>8</v>
      </c>
      <c r="AQ3074" s="7">
        <f>IF(S3074&gt;0,RANK(S3074,(N3074:P3074,Q3074:AE3074)),0)</f>
        <v>4</v>
      </c>
      <c r="AR3074" s="2">
        <f t="shared" si="1152"/>
        <v>3.7903637291347766E-3</v>
      </c>
      <c r="AS3074" s="2">
        <f t="shared" si="1153"/>
        <v>9.1114512719585978E-4</v>
      </c>
      <c r="AT3074" s="2">
        <f t="shared" si="1154"/>
        <v>3.280122457905095E-4</v>
      </c>
      <c r="AU3074" s="2">
        <f t="shared" si="1155"/>
        <v>7.5442816531817187E-3</v>
      </c>
      <c r="AW3074" t="s">
        <v>1789</v>
      </c>
      <c r="AX3074" t="s">
        <v>2660</v>
      </c>
      <c r="AY3074">
        <v>4</v>
      </c>
      <c r="BA3074" s="119">
        <v>53</v>
      </c>
      <c r="BB3074" s="121">
        <v>25</v>
      </c>
      <c r="BC3074" s="125">
        <f t="shared" si="1136"/>
        <v>53025</v>
      </c>
      <c r="BE3074" s="7" t="s">
        <v>228</v>
      </c>
      <c r="BR3074" s="1">
        <v>196</v>
      </c>
    </row>
    <row r="3075" spans="1:70" hidden="1" outlineLevel="1">
      <c r="A3075" t="s">
        <v>3250</v>
      </c>
      <c r="B3075" t="s">
        <v>2660</v>
      </c>
      <c r="C3075" s="1">
        <f t="shared" si="1147"/>
        <v>29184</v>
      </c>
      <c r="D3075" s="7">
        <f>IF(N3075&gt;0, RANK(N3075,(N3075:P3075,Q3075:AE3075)),0)</f>
        <v>1</v>
      </c>
      <c r="E3075" s="7">
        <f>IF(O3075&gt;0,RANK(O3075,(N3075:P3075,Q3075:AE3075)),0)</f>
        <v>2</v>
      </c>
      <c r="F3075" s="7">
        <f>IF(P3075&gt;0,RANK(P3075,(N3075:P3075,Q3075:AE3075)),0)</f>
        <v>3</v>
      </c>
      <c r="G3075" s="1">
        <f t="shared" si="1125"/>
        <v>4250</v>
      </c>
      <c r="H3075" s="2">
        <f t="shared" si="1126"/>
        <v>0.14562774122807018</v>
      </c>
      <c r="I3075" s="2"/>
      <c r="J3075" s="2">
        <f t="shared" si="1148"/>
        <v>0.56037554824561409</v>
      </c>
      <c r="K3075" s="2">
        <f t="shared" si="1149"/>
        <v>0.41474780701754388</v>
      </c>
      <c r="L3075" s="2">
        <f t="shared" si="1150"/>
        <v>1.4391447368421052E-2</v>
      </c>
      <c r="M3075" s="2">
        <f t="shared" si="1151"/>
        <v>1.0485197368420983E-2</v>
      </c>
      <c r="N3075" s="66">
        <v>16354</v>
      </c>
      <c r="O3075" s="66">
        <v>12104</v>
      </c>
      <c r="P3075" s="66">
        <v>420</v>
      </c>
      <c r="Q3075" s="66">
        <v>132</v>
      </c>
      <c r="R3075" s="66">
        <v>50</v>
      </c>
      <c r="S3075" s="66">
        <v>109</v>
      </c>
      <c r="T3075" s="66">
        <v>4</v>
      </c>
      <c r="V3075" s="66">
        <v>11</v>
      </c>
      <c r="W3075" s="66">
        <f>IF(Notes!B$31=1,IF(BR3075&gt;0,BR3075-U3075-SUM(X3075:AL3075),SUM(BS3075:BY3075)),SUM(BS3075:BY3075))</f>
        <v>0</v>
      </c>
      <c r="AN3075" s="7">
        <f>IF(Q3075&gt;0,RANK(Q3075,(N3075:P3075,Q3075:AE3075)),0)</f>
        <v>4</v>
      </c>
      <c r="AO3075" s="7">
        <f>IF(R3075&gt;0,RANK(R3075,(N3075:P3075,Q3075:AE3075)),0)</f>
        <v>6</v>
      </c>
      <c r="AP3075" s="7">
        <f>IF(T3075&gt;0,RANK(T3075,(N3075:P3075,Q3075:AE3075)),0)</f>
        <v>8</v>
      </c>
      <c r="AQ3075" s="7">
        <f>IF(S3075&gt;0,RANK(S3075,(N3075:P3075,Q3075:AE3075)),0)</f>
        <v>5</v>
      </c>
      <c r="AR3075" s="2">
        <f t="shared" si="1152"/>
        <v>4.5230263157894739E-3</v>
      </c>
      <c r="AS3075" s="2">
        <f t="shared" si="1153"/>
        <v>1.713267543859649E-3</v>
      </c>
      <c r="AT3075" s="2">
        <f t="shared" si="1154"/>
        <v>1.3706140350877192E-4</v>
      </c>
      <c r="AU3075" s="2">
        <f t="shared" si="1155"/>
        <v>3.734923245614035E-3</v>
      </c>
      <c r="AW3075" t="s">
        <v>3250</v>
      </c>
      <c r="AX3075" t="s">
        <v>2660</v>
      </c>
      <c r="AY3075">
        <v>6</v>
      </c>
      <c r="BA3075" s="119">
        <v>53</v>
      </c>
      <c r="BB3075" s="121">
        <v>27</v>
      </c>
      <c r="BC3075" s="125">
        <f t="shared" si="1136"/>
        <v>53027</v>
      </c>
      <c r="BE3075" s="7" t="s">
        <v>228</v>
      </c>
    </row>
    <row r="3076" spans="1:70" hidden="1" outlineLevel="1">
      <c r="A3076" t="s">
        <v>2667</v>
      </c>
      <c r="B3076" t="s">
        <v>2660</v>
      </c>
      <c r="C3076" s="1">
        <f t="shared" si="1147"/>
        <v>42159</v>
      </c>
      <c r="D3076" s="7">
        <f>IF(N3076&gt;0, RANK(N3076,(N3076:P3076,Q3076:AE3076)),0)</f>
        <v>1</v>
      </c>
      <c r="E3076" s="7">
        <f>IF(O3076&gt;0,RANK(O3076,(N3076:P3076,Q3076:AE3076)),0)</f>
        <v>2</v>
      </c>
      <c r="F3076" s="7">
        <f>IF(P3076&gt;0,RANK(P3076,(N3076:P3076,Q3076:AE3076)),0)</f>
        <v>3</v>
      </c>
      <c r="G3076" s="1">
        <f t="shared" si="1125"/>
        <v>2632</v>
      </c>
      <c r="H3076" s="2">
        <f t="shared" si="1126"/>
        <v>6.243032329988852E-2</v>
      </c>
      <c r="I3076" s="2"/>
      <c r="J3076" s="2">
        <f t="shared" si="1148"/>
        <v>0.52320975355202926</v>
      </c>
      <c r="K3076" s="2">
        <f t="shared" si="1149"/>
        <v>0.46077943025214069</v>
      </c>
      <c r="L3076" s="2">
        <f t="shared" si="1150"/>
        <v>8.3019046941341119E-3</v>
      </c>
      <c r="M3076" s="2">
        <f t="shared" si="1151"/>
        <v>7.7089115016959458E-3</v>
      </c>
      <c r="N3076" s="66">
        <v>22058</v>
      </c>
      <c r="O3076" s="66">
        <v>19426</v>
      </c>
      <c r="P3076" s="66">
        <v>350</v>
      </c>
      <c r="Q3076" s="66">
        <v>173</v>
      </c>
      <c r="R3076" s="66">
        <v>49</v>
      </c>
      <c r="S3076" s="66">
        <v>93</v>
      </c>
      <c r="T3076" s="66">
        <v>6</v>
      </c>
      <c r="V3076" s="66">
        <v>4</v>
      </c>
      <c r="W3076" s="66">
        <f>IF(Notes!B$31=1,IF(BR3076&gt;0,BR3076-U3076-SUM(X3076:AL3076),SUM(BS3076:BY3076)),SUM(BS3076:BY3076))</f>
        <v>0</v>
      </c>
      <c r="AN3076" s="7">
        <f>IF(Q3076&gt;0,RANK(Q3076,(N3076:P3076,Q3076:AE3076)),0)</f>
        <v>4</v>
      </c>
      <c r="AO3076" s="7">
        <f>IF(R3076&gt;0,RANK(R3076,(N3076:P3076,Q3076:AE3076)),0)</f>
        <v>6</v>
      </c>
      <c r="AP3076" s="7">
        <f>IF(T3076&gt;0,RANK(T3076,(N3076:P3076,Q3076:AE3076)),0)</f>
        <v>7</v>
      </c>
      <c r="AQ3076" s="7">
        <f>IF(S3076&gt;0,RANK(S3076,(N3076:P3076,Q3076:AE3076)),0)</f>
        <v>5</v>
      </c>
      <c r="AR3076" s="2">
        <f t="shared" si="1152"/>
        <v>4.1035128916720037E-3</v>
      </c>
      <c r="AS3076" s="2">
        <f t="shared" si="1153"/>
        <v>1.1622666571787755E-3</v>
      </c>
      <c r="AT3076" s="2">
        <f t="shared" si="1154"/>
        <v>1.423183661851562E-4</v>
      </c>
      <c r="AU3076" s="2">
        <f t="shared" si="1155"/>
        <v>2.2059346758699209E-3</v>
      </c>
      <c r="AW3076" t="s">
        <v>2667</v>
      </c>
      <c r="AX3076" t="s">
        <v>2660</v>
      </c>
      <c r="AY3076">
        <v>2</v>
      </c>
      <c r="BA3076" s="119">
        <v>53</v>
      </c>
      <c r="BB3076" s="121">
        <v>29</v>
      </c>
      <c r="BC3076" s="125">
        <f t="shared" si="1136"/>
        <v>53029</v>
      </c>
      <c r="BE3076" s="7" t="s">
        <v>228</v>
      </c>
      <c r="BR3076" s="1">
        <v>5</v>
      </c>
    </row>
    <row r="3077" spans="1:70" hidden="1" outlineLevel="1">
      <c r="A3077" t="s">
        <v>996</v>
      </c>
      <c r="B3077" t="s">
        <v>2660</v>
      </c>
      <c r="C3077" s="1">
        <f t="shared" si="1147"/>
        <v>19991</v>
      </c>
      <c r="D3077" s="7">
        <f>IF(N3077&gt;0, RANK(N3077,(N3077:P3077,Q3077:AE3077)),0)</f>
        <v>1</v>
      </c>
      <c r="E3077" s="7">
        <f>IF(O3077&gt;0,RANK(O3077,(N3077:P3077,Q3077:AE3077)),0)</f>
        <v>2</v>
      </c>
      <c r="F3077" s="7">
        <f>IF(P3077&gt;0,RANK(P3077,(N3077:P3077,Q3077:AE3077)),0)</f>
        <v>3</v>
      </c>
      <c r="G3077" s="1">
        <f t="shared" si="1125"/>
        <v>6922</v>
      </c>
      <c r="H3077" s="2">
        <f t="shared" si="1126"/>
        <v>0.34625581511680253</v>
      </c>
      <c r="I3077" s="2"/>
      <c r="J3077" s="2">
        <f t="shared" si="1148"/>
        <v>0.66289830423690665</v>
      </c>
      <c r="K3077" s="2">
        <f t="shared" si="1149"/>
        <v>0.31664248912010406</v>
      </c>
      <c r="L3077" s="2">
        <f t="shared" si="1150"/>
        <v>1.0454704617077685E-2</v>
      </c>
      <c r="M3077" s="2">
        <f t="shared" si="1151"/>
        <v>1.0004502025911596E-2</v>
      </c>
      <c r="N3077" s="66">
        <v>13252</v>
      </c>
      <c r="O3077" s="66">
        <v>6330</v>
      </c>
      <c r="P3077" s="66">
        <v>209</v>
      </c>
      <c r="Q3077" s="66">
        <v>98</v>
      </c>
      <c r="R3077" s="66">
        <v>50</v>
      </c>
      <c r="S3077" s="66">
        <v>44</v>
      </c>
      <c r="T3077" s="66">
        <v>0</v>
      </c>
      <c r="V3077" s="66">
        <v>8</v>
      </c>
      <c r="W3077" s="66">
        <f>IF(Notes!B$31=1,IF(BR3077&gt;0,BR3077-U3077-SUM(X3077:AL3077),SUM(BS3077:BY3077)),SUM(BS3077:BY3077))</f>
        <v>0</v>
      </c>
      <c r="AN3077" s="7">
        <f>IF(Q3077&gt;0,RANK(Q3077,(N3077:P3077,Q3077:AE3077)),0)</f>
        <v>4</v>
      </c>
      <c r="AO3077" s="7">
        <f>IF(R3077&gt;0,RANK(R3077,(N3077:P3077,Q3077:AE3077)),0)</f>
        <v>5</v>
      </c>
      <c r="AP3077" s="7">
        <f>IF(T3077&gt;0,RANK(T3077,(N3077:P3077,Q3077:AE3077)),0)</f>
        <v>0</v>
      </c>
      <c r="AQ3077" s="7">
        <f>IF(S3077&gt;0,RANK(S3077,(N3077:P3077,Q3077:AE3077)),0)</f>
        <v>6</v>
      </c>
      <c r="AR3077" s="2">
        <f t="shared" si="1152"/>
        <v>4.9022059926967137E-3</v>
      </c>
      <c r="AS3077" s="2">
        <f t="shared" si="1153"/>
        <v>2.501125506477915E-3</v>
      </c>
      <c r="AT3077" s="2">
        <f t="shared" si="1154"/>
        <v>0</v>
      </c>
      <c r="AU3077" s="2">
        <f t="shared" si="1155"/>
        <v>2.2009904457005653E-3</v>
      </c>
      <c r="AW3077" t="s">
        <v>996</v>
      </c>
      <c r="AX3077" t="s">
        <v>2660</v>
      </c>
      <c r="AY3077">
        <v>6</v>
      </c>
      <c r="BA3077" s="119">
        <v>53</v>
      </c>
      <c r="BB3077" s="121">
        <v>31</v>
      </c>
      <c r="BC3077" s="125">
        <f t="shared" si="1136"/>
        <v>53031</v>
      </c>
      <c r="BE3077" s="7" t="s">
        <v>228</v>
      </c>
      <c r="BR3077" s="1">
        <v>132</v>
      </c>
    </row>
    <row r="3078" spans="1:70" hidden="1" outlineLevel="1">
      <c r="A3078" t="s">
        <v>3476</v>
      </c>
      <c r="B3078" t="s">
        <v>2660</v>
      </c>
      <c r="C3078" s="1">
        <f t="shared" si="1147"/>
        <v>922032</v>
      </c>
      <c r="D3078" s="7">
        <f>IF(N3078&gt;0, RANK(N3078,(N3078:P3078,Q3078:AE3078)),0)</f>
        <v>1</v>
      </c>
      <c r="E3078" s="7">
        <f>IF(O3078&gt;0,RANK(O3078,(N3078:P3078,Q3078:AE3078)),0)</f>
        <v>2</v>
      </c>
      <c r="F3078" s="7">
        <f>IF(P3078&gt;0,RANK(P3078,(N3078:P3078,Q3078:AE3078)),0)</f>
        <v>3</v>
      </c>
      <c r="G3078" s="1">
        <f t="shared" si="1125"/>
        <v>388514</v>
      </c>
      <c r="H3078" s="2">
        <f t="shared" si="1126"/>
        <v>0.42136715428531762</v>
      </c>
      <c r="I3078" s="2"/>
      <c r="J3078" s="2">
        <f t="shared" si="1148"/>
        <v>0.70304501362208682</v>
      </c>
      <c r="K3078" s="2">
        <f t="shared" si="1149"/>
        <v>0.2816778593367692</v>
      </c>
      <c r="L3078" s="2">
        <f t="shared" si="1150"/>
        <v>7.5724052961285504E-3</v>
      </c>
      <c r="M3078" s="2">
        <f t="shared" si="1151"/>
        <v>7.7047217450154281E-3</v>
      </c>
      <c r="N3078" s="66">
        <v>648230</v>
      </c>
      <c r="O3078" s="66">
        <v>259716</v>
      </c>
      <c r="P3078" s="66">
        <v>6982</v>
      </c>
      <c r="Q3078" s="66">
        <v>4058</v>
      </c>
      <c r="R3078" s="66">
        <v>1199</v>
      </c>
      <c r="S3078" s="66">
        <v>1471</v>
      </c>
      <c r="T3078" s="66">
        <v>217</v>
      </c>
      <c r="V3078" s="66">
        <v>159</v>
      </c>
      <c r="W3078" s="66">
        <f>IF(Notes!B$31=1,IF(BR3078&gt;0,BR3078-U3078-SUM(X3078:AL3078),SUM(BS3078:BY3078)),SUM(BS3078:BY3078))</f>
        <v>0</v>
      </c>
      <c r="AN3078" s="7">
        <f>IF(Q3078&gt;0,RANK(Q3078,(N3078:P3078,Q3078:AE3078)),0)</f>
        <v>4</v>
      </c>
      <c r="AO3078" s="7">
        <f>IF(R3078&gt;0,RANK(R3078,(N3078:P3078,Q3078:AE3078)),0)</f>
        <v>6</v>
      </c>
      <c r="AP3078" s="7">
        <f>IF(T3078&gt;0,RANK(T3078,(N3078:P3078,Q3078:AE3078)),0)</f>
        <v>7</v>
      </c>
      <c r="AQ3078" s="7">
        <f>IF(S3078&gt;0,RANK(S3078,(N3078:P3078,Q3078:AE3078)),0)</f>
        <v>5</v>
      </c>
      <c r="AR3078" s="2">
        <f t="shared" si="1152"/>
        <v>4.4011487670709906E-3</v>
      </c>
      <c r="AS3078" s="2">
        <f t="shared" si="1153"/>
        <v>1.3003887066826314E-3</v>
      </c>
      <c r="AT3078" s="2">
        <f t="shared" si="1154"/>
        <v>2.3534974924948376E-4</v>
      </c>
      <c r="AU3078" s="2">
        <f t="shared" si="1155"/>
        <v>1.595389314036823E-3</v>
      </c>
      <c r="AW3078" t="s">
        <v>3476</v>
      </c>
      <c r="AX3078" t="s">
        <v>2660</v>
      </c>
      <c r="AY3078">
        <v>0</v>
      </c>
      <c r="BA3078" s="119">
        <v>53</v>
      </c>
      <c r="BB3078" s="121">
        <v>33</v>
      </c>
      <c r="BC3078" s="125">
        <f t="shared" si="1136"/>
        <v>53033</v>
      </c>
      <c r="BE3078" s="7" t="s">
        <v>228</v>
      </c>
      <c r="BR3078" s="1">
        <v>4425</v>
      </c>
    </row>
    <row r="3079" spans="1:70" hidden="1" outlineLevel="1">
      <c r="A3079" t="s">
        <v>1379</v>
      </c>
      <c r="B3079" t="s">
        <v>2660</v>
      </c>
      <c r="C3079" s="1">
        <f t="shared" si="1147"/>
        <v>124337</v>
      </c>
      <c r="D3079" s="7">
        <f>IF(N3079&gt;0, RANK(N3079,(N3079:P3079,Q3079:AE3079)),0)</f>
        <v>1</v>
      </c>
      <c r="E3079" s="7">
        <f>IF(O3079&gt;0,RANK(O3079,(N3079:P3079,Q3079:AE3079)),0)</f>
        <v>2</v>
      </c>
      <c r="F3079" s="7">
        <f>IF(P3079&gt;0,RANK(P3079,(N3079:P3079,Q3079:AE3079)),0)</f>
        <v>3</v>
      </c>
      <c r="G3079" s="1">
        <f t="shared" ref="G3079:G3142" si="1156">IF(C3079&gt;0,MAX(N3079:P3079)-LARGE(N3079:P3079,2),0)</f>
        <v>15327</v>
      </c>
      <c r="H3079" s="2">
        <f t="shared" ref="H3079:H3142" si="1157">IF(C3079&gt;0,G3079/C3079,0)</f>
        <v>0.12326982314194487</v>
      </c>
      <c r="I3079" s="2"/>
      <c r="J3079" s="2">
        <f t="shared" si="1148"/>
        <v>0.55191938039360766</v>
      </c>
      <c r="K3079" s="2">
        <f t="shared" si="1149"/>
        <v>0.42864955725166282</v>
      </c>
      <c r="L3079" s="2">
        <f t="shared" si="1150"/>
        <v>1.0165920039891585E-2</v>
      </c>
      <c r="M3079" s="2">
        <f t="shared" si="1151"/>
        <v>9.2651423148379375E-3</v>
      </c>
      <c r="N3079" s="66">
        <v>68624</v>
      </c>
      <c r="O3079" s="66">
        <v>53297</v>
      </c>
      <c r="P3079" s="66">
        <v>1264</v>
      </c>
      <c r="Q3079" s="66">
        <v>594</v>
      </c>
      <c r="R3079" s="66">
        <v>114</v>
      </c>
      <c r="S3079" s="66">
        <v>392</v>
      </c>
      <c r="T3079" s="66">
        <v>18</v>
      </c>
      <c r="V3079" s="66">
        <v>34</v>
      </c>
      <c r="W3079" s="66">
        <f>IF(Notes!B$31=1,IF(BR3079&gt;0,BR3079-U3079-SUM(X3079:AL3079),SUM(BS3079:BY3079)),SUM(BS3079:BY3079))</f>
        <v>0</v>
      </c>
      <c r="AN3079" s="7">
        <f>IF(Q3079&gt;0,RANK(Q3079,(N3079:P3079,Q3079:AE3079)),0)</f>
        <v>4</v>
      </c>
      <c r="AO3079" s="7">
        <f>IF(R3079&gt;0,RANK(R3079,(N3079:P3079,Q3079:AE3079)),0)</f>
        <v>6</v>
      </c>
      <c r="AP3079" s="7">
        <f>IF(T3079&gt;0,RANK(T3079,(N3079:P3079,Q3079:AE3079)),0)</f>
        <v>8</v>
      </c>
      <c r="AQ3079" s="7">
        <f>IF(S3079&gt;0,RANK(S3079,(N3079:P3079,Q3079:AE3079)),0)</f>
        <v>5</v>
      </c>
      <c r="AR3079" s="2">
        <f t="shared" si="1152"/>
        <v>4.7773390060882924E-3</v>
      </c>
      <c r="AS3079" s="2">
        <f t="shared" si="1153"/>
        <v>9.1686304157250051E-4</v>
      </c>
      <c r="AT3079" s="2">
        <f t="shared" si="1154"/>
        <v>1.447678486693422E-4</v>
      </c>
      <c r="AU3079" s="2">
        <f t="shared" si="1155"/>
        <v>3.1527220376878968E-3</v>
      </c>
      <c r="AW3079" t="s">
        <v>1379</v>
      </c>
      <c r="AX3079" t="s">
        <v>2660</v>
      </c>
      <c r="AY3079">
        <v>0</v>
      </c>
      <c r="BA3079" s="119">
        <v>53</v>
      </c>
      <c r="BB3079" s="121">
        <v>35</v>
      </c>
      <c r="BC3079" s="125">
        <f t="shared" si="1136"/>
        <v>53035</v>
      </c>
      <c r="BE3079" s="7" t="s">
        <v>228</v>
      </c>
      <c r="BR3079" s="1">
        <v>674</v>
      </c>
    </row>
    <row r="3080" spans="1:70" hidden="1" outlineLevel="1">
      <c r="A3080" t="s">
        <v>1908</v>
      </c>
      <c r="B3080" t="s">
        <v>2660</v>
      </c>
      <c r="C3080" s="1">
        <f t="shared" si="1147"/>
        <v>17868</v>
      </c>
      <c r="D3080" s="7">
        <f>IF(N3080&gt;0, RANK(N3080,(N3080:P3080,Q3080:AE3080)),0)</f>
        <v>2</v>
      </c>
      <c r="E3080" s="7">
        <f>IF(O3080&gt;0,RANK(O3080,(N3080:P3080,Q3080:AE3080)),0)</f>
        <v>1</v>
      </c>
      <c r="F3080" s="7">
        <f>IF(P3080&gt;0,RANK(P3080,(N3080:P3080,Q3080:AE3080)),0)</f>
        <v>3</v>
      </c>
      <c r="G3080" s="1">
        <f t="shared" si="1156"/>
        <v>1441</v>
      </c>
      <c r="H3080" s="2">
        <f t="shared" si="1157"/>
        <v>8.0646966644280282E-2</v>
      </c>
      <c r="I3080" s="2"/>
      <c r="J3080" s="2">
        <f t="shared" si="1148"/>
        <v>0.44940676068950081</v>
      </c>
      <c r="K3080" s="2">
        <f t="shared" si="1149"/>
        <v>0.53005372733378109</v>
      </c>
      <c r="L3080" s="2">
        <f t="shared" si="1150"/>
        <v>1.0521602865457802E-2</v>
      </c>
      <c r="M3080" s="2">
        <f t="shared" si="1151"/>
        <v>1.0017909111260303E-2</v>
      </c>
      <c r="N3080" s="66">
        <v>8030</v>
      </c>
      <c r="O3080" s="66">
        <v>9471</v>
      </c>
      <c r="P3080" s="66">
        <v>188</v>
      </c>
      <c r="Q3080" s="66">
        <v>80</v>
      </c>
      <c r="R3080" s="66">
        <v>18</v>
      </c>
      <c r="S3080" s="66">
        <v>74</v>
      </c>
      <c r="T3080" s="66">
        <v>2</v>
      </c>
      <c r="V3080" s="66">
        <v>5</v>
      </c>
      <c r="W3080" s="66">
        <f>IF(Notes!B$31=1,IF(BR3080&gt;0,BR3080-U3080-SUM(X3080:AL3080),SUM(BS3080:BY3080)),SUM(BS3080:BY3080))</f>
        <v>0</v>
      </c>
      <c r="AN3080" s="7">
        <f>IF(Q3080&gt;0,RANK(Q3080,(N3080:P3080,Q3080:AE3080)),0)</f>
        <v>4</v>
      </c>
      <c r="AO3080" s="7">
        <f>IF(R3080&gt;0,RANK(R3080,(N3080:P3080,Q3080:AE3080)),0)</f>
        <v>6</v>
      </c>
      <c r="AP3080" s="7">
        <f>IF(T3080&gt;0,RANK(T3080,(N3080:P3080,Q3080:AE3080)),0)</f>
        <v>8</v>
      </c>
      <c r="AQ3080" s="7">
        <f>IF(S3080&gt;0,RANK(S3080,(N3080:P3080,Q3080:AE3080)),0)</f>
        <v>5</v>
      </c>
      <c r="AR3080" s="2">
        <f t="shared" si="1152"/>
        <v>4.4772778150884264E-3</v>
      </c>
      <c r="AS3080" s="2">
        <f t="shared" si="1153"/>
        <v>1.0073875083948958E-3</v>
      </c>
      <c r="AT3080" s="2">
        <f t="shared" si="1154"/>
        <v>1.1193194537721066E-4</v>
      </c>
      <c r="AU3080" s="2">
        <f t="shared" si="1155"/>
        <v>4.1414819789567939E-3</v>
      </c>
      <c r="AW3080" t="s">
        <v>1908</v>
      </c>
      <c r="AX3080" t="s">
        <v>2660</v>
      </c>
      <c r="AY3080">
        <v>4</v>
      </c>
      <c r="BA3080" s="119">
        <v>53</v>
      </c>
      <c r="BB3080" s="121">
        <v>37</v>
      </c>
      <c r="BC3080" s="125">
        <f t="shared" si="1136"/>
        <v>53037</v>
      </c>
      <c r="BE3080" s="7" t="s">
        <v>228</v>
      </c>
      <c r="BR3080" s="1">
        <v>109</v>
      </c>
    </row>
    <row r="3081" spans="1:70" hidden="1" outlineLevel="1">
      <c r="A3081" t="s">
        <v>2887</v>
      </c>
      <c r="B3081" t="s">
        <v>2660</v>
      </c>
      <c r="C3081" s="1">
        <f t="shared" si="1147"/>
        <v>10164</v>
      </c>
      <c r="D3081" s="7">
        <f>IF(N3081&gt;0, RANK(N3081,(N3081:P3081,Q3081:AE3081)),0)</f>
        <v>1</v>
      </c>
      <c r="E3081" s="7">
        <f>IF(O3081&gt;0,RANK(O3081,(N3081:P3081,Q3081:AE3081)),0)</f>
        <v>2</v>
      </c>
      <c r="F3081" s="7">
        <f>IF(P3081&gt;0,RANK(P3081,(N3081:P3081,Q3081:AE3081)),0)</f>
        <v>3</v>
      </c>
      <c r="G3081" s="1">
        <f t="shared" si="1156"/>
        <v>21</v>
      </c>
      <c r="H3081" s="2">
        <f t="shared" si="1157"/>
        <v>2.0661157024793389E-3</v>
      </c>
      <c r="I3081" s="2"/>
      <c r="J3081" s="2">
        <f t="shared" si="1148"/>
        <v>0.4884887839433294</v>
      </c>
      <c r="K3081" s="2">
        <f t="shared" si="1149"/>
        <v>0.48642266824085006</v>
      </c>
      <c r="L3081" s="2">
        <f t="shared" si="1150"/>
        <v>1.3675718221172766E-2</v>
      </c>
      <c r="M3081" s="2">
        <f t="shared" si="1151"/>
        <v>1.1412829594647773E-2</v>
      </c>
      <c r="N3081" s="66">
        <v>4965</v>
      </c>
      <c r="O3081" s="66">
        <v>4944</v>
      </c>
      <c r="P3081" s="66">
        <v>139</v>
      </c>
      <c r="Q3081" s="66">
        <v>45</v>
      </c>
      <c r="R3081" s="66">
        <v>16</v>
      </c>
      <c r="S3081" s="66">
        <v>48</v>
      </c>
      <c r="T3081" s="66">
        <v>3</v>
      </c>
      <c r="V3081" s="66">
        <v>4</v>
      </c>
      <c r="W3081" s="66">
        <f>IF(Notes!B$31=1,IF(BR3081&gt;0,BR3081-U3081-SUM(X3081:AL3081),SUM(BS3081:BY3081)),SUM(BS3081:BY3081))</f>
        <v>0</v>
      </c>
      <c r="AN3081" s="7">
        <f>IF(Q3081&gt;0,RANK(Q3081,(N3081:P3081,Q3081:AE3081)),0)</f>
        <v>5</v>
      </c>
      <c r="AO3081" s="7">
        <f>IF(R3081&gt;0,RANK(R3081,(N3081:P3081,Q3081:AE3081)),0)</f>
        <v>6</v>
      </c>
      <c r="AP3081" s="7">
        <f>IF(T3081&gt;0,RANK(T3081,(N3081:P3081,Q3081:AE3081)),0)</f>
        <v>8</v>
      </c>
      <c r="AQ3081" s="7">
        <f>IF(S3081&gt;0,RANK(S3081,(N3081:P3081,Q3081:AE3081)),0)</f>
        <v>4</v>
      </c>
      <c r="AR3081" s="2">
        <f t="shared" si="1152"/>
        <v>4.427390791027155E-3</v>
      </c>
      <c r="AS3081" s="2">
        <f t="shared" si="1153"/>
        <v>1.5741833923652105E-3</v>
      </c>
      <c r="AT3081" s="2">
        <f t="shared" si="1154"/>
        <v>2.9515938606847696E-4</v>
      </c>
      <c r="AU3081" s="2">
        <f t="shared" si="1155"/>
        <v>4.7225501770956314E-3</v>
      </c>
      <c r="AW3081" t="s">
        <v>2887</v>
      </c>
      <c r="AX3081" t="s">
        <v>2660</v>
      </c>
      <c r="AY3081">
        <v>4</v>
      </c>
      <c r="BA3081" s="119">
        <v>53</v>
      </c>
      <c r="BB3081" s="121">
        <v>39</v>
      </c>
      <c r="BC3081" s="125">
        <f t="shared" si="1136"/>
        <v>53039</v>
      </c>
      <c r="BE3081" s="7" t="s">
        <v>228</v>
      </c>
    </row>
    <row r="3082" spans="1:70" hidden="1" outlineLevel="1">
      <c r="A3082" t="s">
        <v>1343</v>
      </c>
      <c r="B3082" t="s">
        <v>2660</v>
      </c>
      <c r="C3082" s="1">
        <f t="shared" si="1147"/>
        <v>34705</v>
      </c>
      <c r="D3082" s="7">
        <f>IF(N3082&gt;0, RANK(N3082,(N3082:P3082,Q3082:AE3082)),0)</f>
        <v>2</v>
      </c>
      <c r="E3082" s="7">
        <f>IF(O3082&gt;0,RANK(O3082,(N3082:P3082,Q3082:AE3082)),0)</f>
        <v>1</v>
      </c>
      <c r="F3082" s="7">
        <f>IF(P3082&gt;0,RANK(P3082,(N3082:P3082,Q3082:AE3082)),0)</f>
        <v>3</v>
      </c>
      <c r="G3082" s="1">
        <f t="shared" si="1156"/>
        <v>6654</v>
      </c>
      <c r="H3082" s="2">
        <f t="shared" si="1157"/>
        <v>0.19173029822792104</v>
      </c>
      <c r="I3082" s="2"/>
      <c r="J3082" s="2">
        <f t="shared" si="1148"/>
        <v>0.39256591269269558</v>
      </c>
      <c r="K3082" s="2">
        <f t="shared" si="1149"/>
        <v>0.58429621092061668</v>
      </c>
      <c r="L3082" s="2">
        <f t="shared" si="1150"/>
        <v>1.1612159631177064E-2</v>
      </c>
      <c r="M3082" s="2">
        <f t="shared" si="1151"/>
        <v>1.1525716755510675E-2</v>
      </c>
      <c r="N3082" s="66">
        <v>13624</v>
      </c>
      <c r="O3082" s="66">
        <v>20278</v>
      </c>
      <c r="P3082" s="66">
        <v>403</v>
      </c>
      <c r="Q3082" s="66">
        <v>138</v>
      </c>
      <c r="R3082" s="66">
        <v>35</v>
      </c>
      <c r="S3082" s="66">
        <v>205</v>
      </c>
      <c r="T3082" s="66">
        <v>10</v>
      </c>
      <c r="V3082" s="66">
        <v>12</v>
      </c>
      <c r="W3082" s="66">
        <f>IF(Notes!B$31=1,IF(BR3082&gt;0,BR3082-U3082-SUM(X3082:AL3082),SUM(BS3082:BY3082)),SUM(BS3082:BY3082))</f>
        <v>0</v>
      </c>
      <c r="AN3082" s="7">
        <f>IF(Q3082&gt;0,RANK(Q3082,(N3082:P3082,Q3082:AE3082)),0)</f>
        <v>5</v>
      </c>
      <c r="AO3082" s="7">
        <f>IF(R3082&gt;0,RANK(R3082,(N3082:P3082,Q3082:AE3082)),0)</f>
        <v>6</v>
      </c>
      <c r="AP3082" s="7">
        <f>IF(T3082&gt;0,RANK(T3082,(N3082:P3082,Q3082:AE3082)),0)</f>
        <v>8</v>
      </c>
      <c r="AQ3082" s="7">
        <f>IF(S3082&gt;0,RANK(S3082,(N3082:P3082,Q3082:AE3082)),0)</f>
        <v>4</v>
      </c>
      <c r="AR3082" s="2">
        <f t="shared" si="1152"/>
        <v>3.9763722806512034E-3</v>
      </c>
      <c r="AS3082" s="2">
        <f t="shared" si="1153"/>
        <v>1.0085002161071891E-3</v>
      </c>
      <c r="AT3082" s="2">
        <f t="shared" si="1154"/>
        <v>2.8814291888776836E-4</v>
      </c>
      <c r="AU3082" s="2">
        <f t="shared" si="1155"/>
        <v>5.9069298371992509E-3</v>
      </c>
      <c r="AW3082" t="s">
        <v>1343</v>
      </c>
      <c r="AX3082" t="s">
        <v>2660</v>
      </c>
      <c r="AY3082">
        <v>3</v>
      </c>
      <c r="BA3082" s="119">
        <v>53</v>
      </c>
      <c r="BB3082" s="121">
        <v>41</v>
      </c>
      <c r="BC3082" s="125">
        <f t="shared" si="1136"/>
        <v>53041</v>
      </c>
      <c r="BE3082" s="7" t="s">
        <v>228</v>
      </c>
      <c r="BR3082" s="1">
        <v>264</v>
      </c>
    </row>
    <row r="3083" spans="1:70" hidden="1" outlineLevel="1">
      <c r="A3083" t="s">
        <v>2196</v>
      </c>
      <c r="B3083" t="s">
        <v>2660</v>
      </c>
      <c r="C3083" s="1">
        <f t="shared" si="1147"/>
        <v>5977</v>
      </c>
      <c r="D3083" s="7">
        <f>IF(N3083&gt;0, RANK(N3083,(N3083:P3083,Q3083:AE3083)),0)</f>
        <v>2</v>
      </c>
      <c r="E3083" s="7">
        <f>IF(O3083&gt;0,RANK(O3083,(N3083:P3083,Q3083:AE3083)),0)</f>
        <v>1</v>
      </c>
      <c r="F3083" s="7">
        <f>IF(P3083&gt;0,RANK(P3083,(N3083:P3083,Q3083:AE3083)),0)</f>
        <v>3</v>
      </c>
      <c r="G3083" s="1">
        <f t="shared" si="1156"/>
        <v>1771</v>
      </c>
      <c r="H3083" s="2">
        <f t="shared" si="1157"/>
        <v>0.29630249288940941</v>
      </c>
      <c r="I3083" s="2"/>
      <c r="J3083" s="2">
        <f t="shared" si="1148"/>
        <v>0.33996988455747029</v>
      </c>
      <c r="K3083" s="2">
        <f t="shared" si="1149"/>
        <v>0.6362723774468797</v>
      </c>
      <c r="L3083" s="2">
        <f t="shared" si="1150"/>
        <v>1.2548101054040488E-2</v>
      </c>
      <c r="M3083" s="2">
        <f t="shared" si="1151"/>
        <v>1.1209636941609464E-2</v>
      </c>
      <c r="N3083" s="66">
        <v>2032</v>
      </c>
      <c r="O3083" s="66">
        <v>3803</v>
      </c>
      <c r="P3083" s="66">
        <v>75</v>
      </c>
      <c r="Q3083" s="66">
        <v>17</v>
      </c>
      <c r="R3083" s="66">
        <v>6</v>
      </c>
      <c r="S3083" s="66">
        <v>40</v>
      </c>
      <c r="T3083" s="66">
        <v>3</v>
      </c>
      <c r="V3083" s="66">
        <v>1</v>
      </c>
      <c r="W3083" s="66">
        <f>IF(Notes!B$31=1,IF(BR3083&gt;0,BR3083-U3083-SUM(X3083:AL3083),SUM(BS3083:BY3083)),SUM(BS3083:BY3083))</f>
        <v>0</v>
      </c>
      <c r="AN3083" s="7">
        <f>IF(Q3083&gt;0,RANK(Q3083,(N3083:P3083,Q3083:AE3083)),0)</f>
        <v>5</v>
      </c>
      <c r="AO3083" s="7">
        <f>IF(R3083&gt;0,RANK(R3083,(N3083:P3083,Q3083:AE3083)),0)</f>
        <v>6</v>
      </c>
      <c r="AP3083" s="7">
        <f>IF(T3083&gt;0,RANK(T3083,(N3083:P3083,Q3083:AE3083)),0)</f>
        <v>7</v>
      </c>
      <c r="AQ3083" s="7">
        <f>IF(S3083&gt;0,RANK(S3083,(N3083:P3083,Q3083:AE3083)),0)</f>
        <v>4</v>
      </c>
      <c r="AR3083" s="2">
        <f t="shared" si="1152"/>
        <v>2.8442362389158441E-3</v>
      </c>
      <c r="AS3083" s="2">
        <f t="shared" si="1153"/>
        <v>1.003848084323239E-3</v>
      </c>
      <c r="AT3083" s="2">
        <f t="shared" si="1154"/>
        <v>5.0192404216161952E-4</v>
      </c>
      <c r="AU3083" s="2">
        <f t="shared" si="1155"/>
        <v>6.6923205621549275E-3</v>
      </c>
      <c r="AW3083" t="s">
        <v>2196</v>
      </c>
      <c r="AX3083" t="s">
        <v>2660</v>
      </c>
      <c r="AY3083">
        <v>5</v>
      </c>
      <c r="BA3083" s="119">
        <v>53</v>
      </c>
      <c r="BB3083" s="121">
        <v>43</v>
      </c>
      <c r="BC3083" s="125">
        <f t="shared" si="1136"/>
        <v>53043</v>
      </c>
      <c r="BE3083" s="7" t="s">
        <v>228</v>
      </c>
      <c r="BR3083" s="1">
        <v>31</v>
      </c>
    </row>
    <row r="3084" spans="1:70" hidden="1" outlineLevel="1">
      <c r="A3084" t="s">
        <v>1450</v>
      </c>
      <c r="B3084" t="s">
        <v>2660</v>
      </c>
      <c r="C3084" s="1">
        <f t="shared" si="1147"/>
        <v>28306</v>
      </c>
      <c r="D3084" s="7">
        <f>IF(N3084&gt;0, RANK(N3084,(N3084:P3084,Q3084:AE3084)),0)</f>
        <v>1</v>
      </c>
      <c r="E3084" s="7">
        <f>IF(O3084&gt;0,RANK(O3084,(N3084:P3084,Q3084:AE3084)),0)</f>
        <v>2</v>
      </c>
      <c r="F3084" s="7">
        <f>IF(P3084&gt;0,RANK(P3084,(N3084:P3084,Q3084:AE3084)),0)</f>
        <v>3</v>
      </c>
      <c r="G3084" s="1">
        <f t="shared" si="1156"/>
        <v>2450</v>
      </c>
      <c r="H3084" s="2">
        <f t="shared" si="1157"/>
        <v>8.6554087472620653E-2</v>
      </c>
      <c r="I3084" s="2"/>
      <c r="J3084" s="2">
        <f t="shared" si="1148"/>
        <v>0.53168939447466967</v>
      </c>
      <c r="K3084" s="2">
        <f t="shared" si="1149"/>
        <v>0.44513530700204906</v>
      </c>
      <c r="L3084" s="2">
        <f t="shared" si="1150"/>
        <v>1.264749523069314E-2</v>
      </c>
      <c r="M3084" s="2">
        <f t="shared" si="1151"/>
        <v>1.0527803292588123E-2</v>
      </c>
      <c r="N3084" s="66">
        <v>15050</v>
      </c>
      <c r="O3084" s="66">
        <v>12600</v>
      </c>
      <c r="P3084" s="66">
        <v>358</v>
      </c>
      <c r="Q3084" s="66">
        <v>128</v>
      </c>
      <c r="R3084" s="66">
        <v>43</v>
      </c>
      <c r="S3084" s="66">
        <v>115</v>
      </c>
      <c r="T3084" s="66">
        <v>5</v>
      </c>
      <c r="V3084" s="66">
        <v>7</v>
      </c>
      <c r="W3084" s="66">
        <f>IF(Notes!B$31=1,IF(BR3084&gt;0,BR3084-U3084-SUM(X3084:AL3084),SUM(BS3084:BY3084)),SUM(BS3084:BY3084))</f>
        <v>0</v>
      </c>
      <c r="AN3084" s="7">
        <f>IF(Q3084&gt;0,RANK(Q3084,(N3084:P3084,Q3084:AE3084)),0)</f>
        <v>4</v>
      </c>
      <c r="AO3084" s="7">
        <f>IF(R3084&gt;0,RANK(R3084,(N3084:P3084,Q3084:AE3084)),0)</f>
        <v>6</v>
      </c>
      <c r="AP3084" s="7">
        <f>IF(T3084&gt;0,RANK(T3084,(N3084:P3084,Q3084:AE3084)),0)</f>
        <v>8</v>
      </c>
      <c r="AQ3084" s="7">
        <f>IF(S3084&gt;0,RANK(S3084,(N3084:P3084,Q3084:AE3084)),0)</f>
        <v>5</v>
      </c>
      <c r="AR3084" s="2">
        <f t="shared" si="1152"/>
        <v>4.5220094679573235E-3</v>
      </c>
      <c r="AS3084" s="2">
        <f t="shared" si="1153"/>
        <v>1.5191125556419133E-3</v>
      </c>
      <c r="AT3084" s="2">
        <f t="shared" si="1154"/>
        <v>1.7664099484208294E-4</v>
      </c>
      <c r="AU3084" s="2">
        <f t="shared" si="1155"/>
        <v>4.0627428813679077E-3</v>
      </c>
      <c r="AW3084" t="s">
        <v>1450</v>
      </c>
      <c r="AX3084" t="s">
        <v>2660</v>
      </c>
      <c r="AY3084">
        <v>6</v>
      </c>
      <c r="BA3084" s="119">
        <v>53</v>
      </c>
      <c r="BB3084" s="121">
        <v>45</v>
      </c>
      <c r="BC3084" s="125">
        <f t="shared" si="1136"/>
        <v>53045</v>
      </c>
      <c r="BE3084" s="7" t="s">
        <v>228</v>
      </c>
      <c r="BR3084" s="1">
        <v>207</v>
      </c>
    </row>
    <row r="3085" spans="1:70" hidden="1" outlineLevel="1">
      <c r="A3085" t="s">
        <v>875</v>
      </c>
      <c r="B3085" t="s">
        <v>2660</v>
      </c>
      <c r="C3085" s="1">
        <f t="shared" si="1147"/>
        <v>16870</v>
      </c>
      <c r="D3085" s="7">
        <f>IF(N3085&gt;0, RANK(N3085,(N3085:P3085,Q3085:AE3085)),0)</f>
        <v>2</v>
      </c>
      <c r="E3085" s="7">
        <f>IF(O3085&gt;0,RANK(O3085,(N3085:P3085,Q3085:AE3085)),0)</f>
        <v>1</v>
      </c>
      <c r="F3085" s="7">
        <f>IF(P3085&gt;0,RANK(P3085,(N3085:P3085,Q3085:AE3085)),0)</f>
        <v>3</v>
      </c>
      <c r="G3085" s="1">
        <f t="shared" si="1156"/>
        <v>1185</v>
      </c>
      <c r="H3085" s="2">
        <f t="shared" si="1157"/>
        <v>7.024303497332543E-2</v>
      </c>
      <c r="I3085" s="2"/>
      <c r="J3085" s="2">
        <f t="shared" si="1148"/>
        <v>0.45127445168938946</v>
      </c>
      <c r="K3085" s="2">
        <f t="shared" si="1149"/>
        <v>0.52151748666271491</v>
      </c>
      <c r="L3085" s="2">
        <f t="shared" si="1150"/>
        <v>1.3278008298755186E-2</v>
      </c>
      <c r="M3085" s="2">
        <f t="shared" si="1151"/>
        <v>1.3930053349140501E-2</v>
      </c>
      <c r="N3085" s="66">
        <v>7613</v>
      </c>
      <c r="O3085" s="66">
        <v>8798</v>
      </c>
      <c r="P3085" s="66">
        <v>224</v>
      </c>
      <c r="Q3085" s="66">
        <v>87</v>
      </c>
      <c r="R3085" s="66">
        <v>30</v>
      </c>
      <c r="S3085" s="66">
        <v>105</v>
      </c>
      <c r="T3085" s="66">
        <v>9</v>
      </c>
      <c r="V3085" s="66">
        <v>4</v>
      </c>
      <c r="W3085" s="66">
        <f>IF(Notes!B$31=1,IF(BR3085&gt;0,BR3085-U3085-SUM(X3085:AL3085),SUM(BS3085:BY3085)),SUM(BS3085:BY3085))</f>
        <v>0</v>
      </c>
      <c r="AN3085" s="7">
        <f>IF(Q3085&gt;0,RANK(Q3085,(N3085:P3085,Q3085:AE3085)),0)</f>
        <v>5</v>
      </c>
      <c r="AO3085" s="7">
        <f>IF(R3085&gt;0,RANK(R3085,(N3085:P3085,Q3085:AE3085)),0)</f>
        <v>6</v>
      </c>
      <c r="AP3085" s="7">
        <f>IF(T3085&gt;0,RANK(T3085,(N3085:P3085,Q3085:AE3085)),0)</f>
        <v>7</v>
      </c>
      <c r="AQ3085" s="7">
        <f>IF(S3085&gt;0,RANK(S3085,(N3085:P3085,Q3085:AE3085)),0)</f>
        <v>4</v>
      </c>
      <c r="AR3085" s="2">
        <f t="shared" si="1152"/>
        <v>5.1570835803200947E-3</v>
      </c>
      <c r="AS3085" s="2">
        <f t="shared" si="1153"/>
        <v>1.7783046828689982E-3</v>
      </c>
      <c r="AT3085" s="2">
        <f t="shared" si="1154"/>
        <v>5.3349140486069941E-4</v>
      </c>
      <c r="AU3085" s="2">
        <f t="shared" si="1155"/>
        <v>6.2240663900414933E-3</v>
      </c>
      <c r="AW3085" t="s">
        <v>875</v>
      </c>
      <c r="AX3085" t="s">
        <v>2660</v>
      </c>
      <c r="AY3085">
        <v>5</v>
      </c>
      <c r="BA3085" s="119">
        <v>53</v>
      </c>
      <c r="BB3085" s="121">
        <v>47</v>
      </c>
      <c r="BC3085" s="125">
        <f t="shared" si="1136"/>
        <v>53047</v>
      </c>
      <c r="BE3085" s="7" t="s">
        <v>228</v>
      </c>
      <c r="BR3085" s="1">
        <v>117</v>
      </c>
    </row>
    <row r="3086" spans="1:70" hidden="1" outlineLevel="1">
      <c r="A3086" t="s">
        <v>3187</v>
      </c>
      <c r="B3086" t="s">
        <v>2660</v>
      </c>
      <c r="C3086" s="1">
        <f t="shared" si="1147"/>
        <v>10937</v>
      </c>
      <c r="D3086" s="7">
        <f>IF(N3086&gt;0, RANK(N3086,(N3086:P3086,Q3086:AE3086)),0)</f>
        <v>1</v>
      </c>
      <c r="E3086" s="7">
        <f>IF(O3086&gt;0,RANK(O3086,(N3086:P3086,Q3086:AE3086)),0)</f>
        <v>2</v>
      </c>
      <c r="F3086" s="7">
        <f>IF(P3086&gt;0,RANK(P3086,(N3086:P3086,Q3086:AE3086)),0)</f>
        <v>3</v>
      </c>
      <c r="G3086" s="1">
        <f t="shared" si="1156"/>
        <v>1539</v>
      </c>
      <c r="H3086" s="2">
        <f t="shared" si="1157"/>
        <v>0.1407150041144738</v>
      </c>
      <c r="I3086" s="2"/>
      <c r="J3086" s="2">
        <f t="shared" si="1148"/>
        <v>0.55719118588278316</v>
      </c>
      <c r="K3086" s="2">
        <f t="shared" si="1149"/>
        <v>0.41647618176830942</v>
      </c>
      <c r="L3086" s="2">
        <f t="shared" si="1150"/>
        <v>1.5817865959586723E-2</v>
      </c>
      <c r="M3086" s="2">
        <f t="shared" si="1151"/>
        <v>1.0514766389320702E-2</v>
      </c>
      <c r="N3086" s="66">
        <v>6094</v>
      </c>
      <c r="O3086" s="66">
        <v>4555</v>
      </c>
      <c r="P3086" s="66">
        <v>173</v>
      </c>
      <c r="Q3086" s="66">
        <v>43</v>
      </c>
      <c r="R3086" s="66">
        <v>17</v>
      </c>
      <c r="S3086" s="66">
        <v>49</v>
      </c>
      <c r="T3086" s="66">
        <v>4</v>
      </c>
      <c r="V3086" s="66">
        <v>2</v>
      </c>
      <c r="W3086" s="66">
        <f>IF(Notes!B$31=1,IF(BR3086&gt;0,BR3086-U3086-SUM(X3086:AL3086),SUM(BS3086:BY3086)),SUM(BS3086:BY3086))</f>
        <v>0</v>
      </c>
      <c r="AN3086" s="7">
        <f>IF(Q3086&gt;0,RANK(Q3086,(N3086:P3086,Q3086:AE3086)),0)</f>
        <v>5</v>
      </c>
      <c r="AO3086" s="7">
        <f>IF(R3086&gt;0,RANK(R3086,(N3086:P3086,Q3086:AE3086)),0)</f>
        <v>6</v>
      </c>
      <c r="AP3086" s="7">
        <f>IF(T3086&gt;0,RANK(T3086,(N3086:P3086,Q3086:AE3086)),0)</f>
        <v>7</v>
      </c>
      <c r="AQ3086" s="7">
        <f>IF(S3086&gt;0,RANK(S3086,(N3086:P3086,Q3086:AE3086)),0)</f>
        <v>4</v>
      </c>
      <c r="AR3086" s="2">
        <f t="shared" si="1152"/>
        <v>3.9316083020938097E-3</v>
      </c>
      <c r="AS3086" s="2">
        <f t="shared" si="1153"/>
        <v>1.5543567705952272E-3</v>
      </c>
      <c r="AT3086" s="2">
        <f t="shared" si="1154"/>
        <v>3.6573100484593583E-4</v>
      </c>
      <c r="AU3086" s="2">
        <f t="shared" si="1155"/>
        <v>4.4802048093627138E-3</v>
      </c>
      <c r="AW3086" t="s">
        <v>3187</v>
      </c>
      <c r="AX3086" t="s">
        <v>2660</v>
      </c>
      <c r="AY3086">
        <v>3</v>
      </c>
      <c r="BA3086" s="119">
        <v>53</v>
      </c>
      <c r="BB3086" s="121">
        <v>49</v>
      </c>
      <c r="BC3086" s="125">
        <f t="shared" si="1136"/>
        <v>53049</v>
      </c>
      <c r="BE3086" s="7" t="s">
        <v>228</v>
      </c>
      <c r="BR3086" s="1">
        <v>118</v>
      </c>
    </row>
    <row r="3087" spans="1:70" hidden="1" outlineLevel="1">
      <c r="A3087" t="s">
        <v>2407</v>
      </c>
      <c r="B3087" t="s">
        <v>2660</v>
      </c>
      <c r="C3087" s="1">
        <f t="shared" si="1147"/>
        <v>6552</v>
      </c>
      <c r="D3087" s="7">
        <f>IF(N3087&gt;0, RANK(N3087,(N3087:P3087,Q3087:AE3087)),0)</f>
        <v>2</v>
      </c>
      <c r="E3087" s="7">
        <f>IF(O3087&gt;0,RANK(O3087,(N3087:P3087,Q3087:AE3087)),0)</f>
        <v>1</v>
      </c>
      <c r="F3087" s="7">
        <f>IF(P3087&gt;0,RANK(P3087,(N3087:P3087,Q3087:AE3087)),0)</f>
        <v>3</v>
      </c>
      <c r="G3087" s="1">
        <f t="shared" si="1156"/>
        <v>1155</v>
      </c>
      <c r="H3087" s="2">
        <f t="shared" si="1157"/>
        <v>0.17628205128205129</v>
      </c>
      <c r="I3087" s="2"/>
      <c r="J3087" s="2">
        <f t="shared" si="1148"/>
        <v>0.39102564102564102</v>
      </c>
      <c r="K3087" s="2">
        <f t="shared" si="1149"/>
        <v>0.56730769230769229</v>
      </c>
      <c r="L3087" s="2">
        <f t="shared" si="1150"/>
        <v>2.1214896214896216E-2</v>
      </c>
      <c r="M3087" s="2">
        <f t="shared" si="1151"/>
        <v>2.0451770451770525E-2</v>
      </c>
      <c r="N3087" s="66">
        <v>2562</v>
      </c>
      <c r="O3087" s="66">
        <v>3717</v>
      </c>
      <c r="P3087" s="66">
        <v>139</v>
      </c>
      <c r="Q3087" s="66">
        <v>40</v>
      </c>
      <c r="R3087" s="66">
        <v>8</v>
      </c>
      <c r="S3087" s="66">
        <v>80</v>
      </c>
      <c r="T3087" s="66">
        <v>4</v>
      </c>
      <c r="V3087" s="66">
        <v>2</v>
      </c>
      <c r="W3087" s="66">
        <f>IF(Notes!B$31=1,IF(BR3087&gt;0,BR3087-U3087-SUM(X3087:AL3087),SUM(BS3087:BY3087)),SUM(BS3087:BY3087))</f>
        <v>0</v>
      </c>
      <c r="AN3087" s="7">
        <f>IF(Q3087&gt;0,RANK(Q3087,(N3087:P3087,Q3087:AE3087)),0)</f>
        <v>5</v>
      </c>
      <c r="AO3087" s="7">
        <f>IF(R3087&gt;0,RANK(R3087,(N3087:P3087,Q3087:AE3087)),0)</f>
        <v>6</v>
      </c>
      <c r="AP3087" s="7">
        <f>IF(T3087&gt;0,RANK(T3087,(N3087:P3087,Q3087:AE3087)),0)</f>
        <v>7</v>
      </c>
      <c r="AQ3087" s="7">
        <f>IF(S3087&gt;0,RANK(S3087,(N3087:P3087,Q3087:AE3087)),0)</f>
        <v>4</v>
      </c>
      <c r="AR3087" s="2">
        <f t="shared" si="1152"/>
        <v>6.105006105006105E-3</v>
      </c>
      <c r="AS3087" s="2">
        <f t="shared" si="1153"/>
        <v>1.221001221001221E-3</v>
      </c>
      <c r="AT3087" s="2">
        <f t="shared" si="1154"/>
        <v>6.105006105006105E-4</v>
      </c>
      <c r="AU3087" s="2">
        <f t="shared" si="1155"/>
        <v>1.221001221001221E-2</v>
      </c>
      <c r="AW3087" t="s">
        <v>2407</v>
      </c>
      <c r="AX3087" t="s">
        <v>2660</v>
      </c>
      <c r="AY3087">
        <v>5</v>
      </c>
      <c r="BA3087" s="119">
        <v>53</v>
      </c>
      <c r="BB3087" s="121">
        <v>51</v>
      </c>
      <c r="BC3087" s="125">
        <f t="shared" si="1136"/>
        <v>53051</v>
      </c>
      <c r="BE3087" s="7" t="s">
        <v>228</v>
      </c>
      <c r="BR3087" s="1">
        <v>53</v>
      </c>
    </row>
    <row r="3088" spans="1:70" hidden="1" outlineLevel="1">
      <c r="A3088" t="s">
        <v>2838</v>
      </c>
      <c r="B3088" t="s">
        <v>2660</v>
      </c>
      <c r="C3088" s="1">
        <f t="shared" si="1147"/>
        <v>329520</v>
      </c>
      <c r="D3088" s="7">
        <f>IF(N3088&gt;0, RANK(N3088,(N3088:P3088,Q3088:AE3088)),0)</f>
        <v>1</v>
      </c>
      <c r="E3088" s="7">
        <f>IF(O3088&gt;0,RANK(O3088,(N3088:P3088,Q3088:AE3088)),0)</f>
        <v>2</v>
      </c>
      <c r="F3088" s="7">
        <f>IF(P3088&gt;0,RANK(P3088,(N3088:P3088,Q3088:AE3088)),0)</f>
        <v>3</v>
      </c>
      <c r="G3088" s="1">
        <f t="shared" si="1156"/>
        <v>40151</v>
      </c>
      <c r="H3088" s="2">
        <f t="shared" si="1157"/>
        <v>0.12184692886622966</v>
      </c>
      <c r="I3088" s="2"/>
      <c r="J3088" s="2">
        <f t="shared" si="1148"/>
        <v>0.55178441369264386</v>
      </c>
      <c r="K3088" s="2">
        <f t="shared" si="1149"/>
        <v>0.4299374848264142</v>
      </c>
      <c r="L3088" s="2">
        <f t="shared" si="1150"/>
        <v>1.0151128914785142E-2</v>
      </c>
      <c r="M3088" s="2">
        <f t="shared" si="1151"/>
        <v>8.1269725661568017E-3</v>
      </c>
      <c r="N3088" s="66">
        <v>181824</v>
      </c>
      <c r="O3088" s="66">
        <v>141673</v>
      </c>
      <c r="P3088" s="66">
        <v>3345</v>
      </c>
      <c r="Q3088" s="66">
        <v>1388</v>
      </c>
      <c r="R3088" s="66">
        <v>339</v>
      </c>
      <c r="S3088" s="66">
        <v>804</v>
      </c>
      <c r="T3088" s="66">
        <v>66</v>
      </c>
      <c r="V3088" s="66">
        <v>81</v>
      </c>
      <c r="W3088" s="66">
        <f>IF(Notes!B$31=1,IF(BR3088&gt;0,BR3088-U3088-SUM(X3088:AL3088),SUM(BS3088:BY3088)),SUM(BS3088:BY3088))</f>
        <v>0</v>
      </c>
      <c r="AN3088" s="7">
        <f>IF(Q3088&gt;0,RANK(Q3088,(N3088:P3088,Q3088:AE3088)),0)</f>
        <v>4</v>
      </c>
      <c r="AO3088" s="7">
        <f>IF(R3088&gt;0,RANK(R3088,(N3088:P3088,Q3088:AE3088)),0)</f>
        <v>6</v>
      </c>
      <c r="AP3088" s="7">
        <f>IF(T3088&gt;0,RANK(T3088,(N3088:P3088,Q3088:AE3088)),0)</f>
        <v>8</v>
      </c>
      <c r="AQ3088" s="7">
        <f>IF(S3088&gt;0,RANK(S3088,(N3088:P3088,Q3088:AE3088)),0)</f>
        <v>5</v>
      </c>
      <c r="AR3088" s="2">
        <f t="shared" si="1152"/>
        <v>4.2121874241320707E-3</v>
      </c>
      <c r="AS3088" s="2">
        <f t="shared" si="1153"/>
        <v>1.0287691187181355E-3</v>
      </c>
      <c r="AT3088" s="2">
        <f t="shared" si="1154"/>
        <v>2.0029133284777859E-4</v>
      </c>
      <c r="AU3088" s="2">
        <f t="shared" si="1155"/>
        <v>2.4399126001456665E-3</v>
      </c>
      <c r="AW3088" t="s">
        <v>2838</v>
      </c>
      <c r="AX3088" t="s">
        <v>2660</v>
      </c>
      <c r="AY3088">
        <v>0</v>
      </c>
      <c r="BA3088" s="119">
        <v>53</v>
      </c>
      <c r="BB3088" s="121">
        <v>53</v>
      </c>
      <c r="BC3088" s="125">
        <f t="shared" si="1136"/>
        <v>53053</v>
      </c>
      <c r="BE3088" s="7" t="s">
        <v>228</v>
      </c>
      <c r="BR3088" s="1">
        <v>1816</v>
      </c>
    </row>
    <row r="3089" spans="1:77" hidden="1" outlineLevel="1">
      <c r="A3089" t="s">
        <v>820</v>
      </c>
      <c r="B3089" t="s">
        <v>2660</v>
      </c>
      <c r="C3089" s="1">
        <f t="shared" si="1147"/>
        <v>10531</v>
      </c>
      <c r="D3089" s="7">
        <f>IF(N3089&gt;0, RANK(N3089,(N3089:P3089,Q3089:AE3089)),0)</f>
        <v>1</v>
      </c>
      <c r="E3089" s="7">
        <f>IF(O3089&gt;0,RANK(O3089,(N3089:P3089,Q3089:AE3089)),0)</f>
        <v>2</v>
      </c>
      <c r="F3089" s="7">
        <f>IF(P3089&gt;0,RANK(P3089,(N3089:P3089,Q3089:AE3089)),0)</f>
        <v>3</v>
      </c>
      <c r="G3089" s="1">
        <f t="shared" si="1156"/>
        <v>4416</v>
      </c>
      <c r="H3089" s="2">
        <f t="shared" si="1157"/>
        <v>0.41933339663849589</v>
      </c>
      <c r="I3089" s="2"/>
      <c r="J3089" s="2">
        <f t="shared" si="1148"/>
        <v>0.70021840281074921</v>
      </c>
      <c r="K3089" s="2">
        <f t="shared" si="1149"/>
        <v>0.28088500617225337</v>
      </c>
      <c r="L3089" s="2">
        <f t="shared" si="1150"/>
        <v>9.0209856613806851E-3</v>
      </c>
      <c r="M3089" s="2">
        <f t="shared" si="1151"/>
        <v>9.8756053556167366E-3</v>
      </c>
      <c r="N3089" s="66">
        <v>7374</v>
      </c>
      <c r="O3089" s="66">
        <v>2958</v>
      </c>
      <c r="P3089" s="66">
        <v>95</v>
      </c>
      <c r="Q3089" s="66">
        <v>57</v>
      </c>
      <c r="R3089" s="66">
        <v>26</v>
      </c>
      <c r="S3089" s="66">
        <v>16</v>
      </c>
      <c r="T3089" s="66">
        <v>0</v>
      </c>
      <c r="V3089" s="66">
        <v>5</v>
      </c>
      <c r="W3089" s="66">
        <f>IF(Notes!B$31=1,IF(BR3089&gt;0,BR3089-U3089-SUM(X3089:AL3089),SUM(BS3089:BY3089)),SUM(BS3089:BY3089))</f>
        <v>0</v>
      </c>
      <c r="AN3089" s="7">
        <f>IF(Q3089&gt;0,RANK(Q3089,(N3089:P3089,Q3089:AE3089)),0)</f>
        <v>4</v>
      </c>
      <c r="AO3089" s="7">
        <f>IF(R3089&gt;0,RANK(R3089,(N3089:P3089,Q3089:AE3089)),0)</f>
        <v>5</v>
      </c>
      <c r="AP3089" s="7">
        <f>IF(T3089&gt;0,RANK(T3089,(N3089:P3089,Q3089:AE3089)),0)</f>
        <v>0</v>
      </c>
      <c r="AQ3089" s="7">
        <f>IF(S3089&gt;0,RANK(S3089,(N3089:P3089,Q3089:AE3089)),0)</f>
        <v>6</v>
      </c>
      <c r="AR3089" s="2">
        <f t="shared" si="1152"/>
        <v>5.4125913968284117E-3</v>
      </c>
      <c r="AS3089" s="2">
        <f t="shared" si="1153"/>
        <v>2.4689013389041876E-3</v>
      </c>
      <c r="AT3089" s="2">
        <f t="shared" si="1154"/>
        <v>0</v>
      </c>
      <c r="AU3089" s="2">
        <f t="shared" si="1155"/>
        <v>1.5193239008641155E-3</v>
      </c>
      <c r="AW3089" t="s">
        <v>820</v>
      </c>
      <c r="AX3089" t="s">
        <v>2660</v>
      </c>
      <c r="AY3089">
        <v>2</v>
      </c>
      <c r="BA3089" s="119">
        <v>53</v>
      </c>
      <c r="BB3089" s="121">
        <v>55</v>
      </c>
      <c r="BC3089" s="125">
        <f t="shared" si="1136"/>
        <v>53055</v>
      </c>
      <c r="BE3089" s="7" t="s">
        <v>228</v>
      </c>
      <c r="BR3089" s="1">
        <v>55</v>
      </c>
    </row>
    <row r="3090" spans="1:77" hidden="1" outlineLevel="1">
      <c r="A3090" t="s">
        <v>2604</v>
      </c>
      <c r="B3090" t="s">
        <v>2660</v>
      </c>
      <c r="C3090" s="1">
        <f t="shared" si="1147"/>
        <v>55886</v>
      </c>
      <c r="D3090" s="7">
        <f>IF(N3090&gt;0, RANK(N3090,(N3090:P3090,Q3090:AE3090)),0)</f>
        <v>1</v>
      </c>
      <c r="E3090" s="7">
        <f>IF(O3090&gt;0,RANK(O3090,(N3090:P3090,Q3090:AE3090)),0)</f>
        <v>2</v>
      </c>
      <c r="F3090" s="7">
        <f>IF(P3090&gt;0,RANK(P3090,(N3090:P3090,Q3090:AE3090)),0)</f>
        <v>3</v>
      </c>
      <c r="G3090" s="1">
        <f t="shared" si="1156"/>
        <v>5366</v>
      </c>
      <c r="H3090" s="2">
        <f t="shared" si="1157"/>
        <v>9.6016891529184412E-2</v>
      </c>
      <c r="I3090" s="2"/>
      <c r="J3090" s="2">
        <f t="shared" si="1148"/>
        <v>0.53775543069820708</v>
      </c>
      <c r="K3090" s="2">
        <f t="shared" si="1149"/>
        <v>0.44173853916902267</v>
      </c>
      <c r="L3090" s="2">
        <f t="shared" si="1150"/>
        <v>1.0915077121282611E-2</v>
      </c>
      <c r="M3090" s="2">
        <f t="shared" si="1151"/>
        <v>9.5909530114876365E-3</v>
      </c>
      <c r="N3090" s="66">
        <v>30053</v>
      </c>
      <c r="O3090" s="66">
        <v>24687</v>
      </c>
      <c r="P3090" s="66">
        <v>610</v>
      </c>
      <c r="Q3090" s="66">
        <v>244</v>
      </c>
      <c r="R3090" s="66">
        <v>84</v>
      </c>
      <c r="S3090" s="66">
        <v>185</v>
      </c>
      <c r="T3090" s="66">
        <v>11</v>
      </c>
      <c r="V3090" s="66">
        <v>12</v>
      </c>
      <c r="W3090" s="66">
        <f>IF(Notes!B$31=1,IF(BR3090&gt;0,BR3090-U3090-SUM(X3090:AL3090),SUM(BS3090:BY3090)),SUM(BS3090:BY3090))</f>
        <v>0</v>
      </c>
      <c r="AN3090" s="7">
        <f>IF(Q3090&gt;0,RANK(Q3090,(N3090:P3090,Q3090:AE3090)),0)</f>
        <v>4</v>
      </c>
      <c r="AO3090" s="7">
        <f>IF(R3090&gt;0,RANK(R3090,(N3090:P3090,Q3090:AE3090)),0)</f>
        <v>6</v>
      </c>
      <c r="AP3090" s="7">
        <f>IF(T3090&gt;0,RANK(T3090,(N3090:P3090,Q3090:AE3090)),0)</f>
        <v>8</v>
      </c>
      <c r="AQ3090" s="7">
        <f>IF(S3090&gt;0,RANK(S3090,(N3090:P3090,Q3090:AE3090)),0)</f>
        <v>5</v>
      </c>
      <c r="AR3090" s="2">
        <f t="shared" si="1152"/>
        <v>4.3660308485130445E-3</v>
      </c>
      <c r="AS3090" s="2">
        <f t="shared" si="1153"/>
        <v>1.5030598003077694E-3</v>
      </c>
      <c r="AT3090" s="2">
        <f t="shared" si="1154"/>
        <v>1.9682925956411267E-4</v>
      </c>
      <c r="AU3090" s="2">
        <f t="shared" si="1155"/>
        <v>3.3103102744873494E-3</v>
      </c>
      <c r="AW3090" t="s">
        <v>2604</v>
      </c>
      <c r="AX3090" t="s">
        <v>2660</v>
      </c>
      <c r="AY3090">
        <v>2</v>
      </c>
      <c r="BA3090" s="119">
        <v>53</v>
      </c>
      <c r="BB3090" s="121">
        <v>57</v>
      </c>
      <c r="BC3090" s="125">
        <f t="shared" si="1136"/>
        <v>53057</v>
      </c>
      <c r="BE3090" s="7" t="s">
        <v>228</v>
      </c>
      <c r="BR3090" s="1">
        <v>367</v>
      </c>
    </row>
    <row r="3091" spans="1:77" hidden="1" outlineLevel="1">
      <c r="A3091" t="s">
        <v>1090</v>
      </c>
      <c r="B3091" t="s">
        <v>2660</v>
      </c>
      <c r="C3091" s="1">
        <f t="shared" si="1147"/>
        <v>5490</v>
      </c>
      <c r="D3091" s="7">
        <f>IF(N3091&gt;0, RANK(N3091,(N3091:P3091,Q3091:AE3091)),0)</f>
        <v>1</v>
      </c>
      <c r="E3091" s="7">
        <f>IF(O3091&gt;0,RANK(O3091,(N3091:P3091,Q3091:AE3091)),0)</f>
        <v>2</v>
      </c>
      <c r="F3091" s="7">
        <f>IF(P3091&gt;0,RANK(P3091,(N3091:P3091,Q3091:AE3091)),0)</f>
        <v>3</v>
      </c>
      <c r="G3091" s="1">
        <f t="shared" si="1156"/>
        <v>293</v>
      </c>
      <c r="H3091" s="2">
        <f t="shared" si="1157"/>
        <v>5.3369763205828778E-2</v>
      </c>
      <c r="I3091" s="2"/>
      <c r="J3091" s="2">
        <f t="shared" si="1148"/>
        <v>0.5131147540983606</v>
      </c>
      <c r="K3091" s="2">
        <f t="shared" si="1149"/>
        <v>0.4597449908925319</v>
      </c>
      <c r="L3091" s="2">
        <f t="shared" si="1150"/>
        <v>1.493624772313297E-2</v>
      </c>
      <c r="M3091" s="2">
        <f t="shared" si="1151"/>
        <v>1.2204007285974525E-2</v>
      </c>
      <c r="N3091" s="66">
        <v>2817</v>
      </c>
      <c r="O3091" s="66">
        <v>2524</v>
      </c>
      <c r="P3091" s="66">
        <v>82</v>
      </c>
      <c r="Q3091" s="66">
        <v>18</v>
      </c>
      <c r="R3091" s="66">
        <v>5</v>
      </c>
      <c r="S3091" s="66">
        <v>41</v>
      </c>
      <c r="T3091" s="66">
        <v>1</v>
      </c>
      <c r="V3091" s="66">
        <v>2</v>
      </c>
      <c r="W3091" s="66">
        <f>IF(Notes!B$31=1,IF(BR3091&gt;0,BR3091-U3091-SUM(X3091:AL3091),SUM(BS3091:BY3091)),SUM(BS3091:BY3091))</f>
        <v>0</v>
      </c>
      <c r="AN3091" s="7">
        <f>IF(Q3091&gt;0,RANK(Q3091,(N3091:P3091,Q3091:AE3091)),0)</f>
        <v>5</v>
      </c>
      <c r="AO3091" s="7">
        <f>IF(R3091&gt;0,RANK(R3091,(N3091:P3091,Q3091:AE3091)),0)</f>
        <v>6</v>
      </c>
      <c r="AP3091" s="7">
        <f>IF(T3091&gt;0,RANK(T3091,(N3091:P3091,Q3091:AE3091)),0)</f>
        <v>8</v>
      </c>
      <c r="AQ3091" s="7">
        <f>IF(S3091&gt;0,RANK(S3091,(N3091:P3091,Q3091:AE3091)),0)</f>
        <v>4</v>
      </c>
      <c r="AR3091" s="2">
        <f t="shared" si="1152"/>
        <v>3.2786885245901639E-3</v>
      </c>
      <c r="AS3091" s="2">
        <f t="shared" si="1153"/>
        <v>9.1074681238615665E-4</v>
      </c>
      <c r="AT3091" s="2">
        <f t="shared" si="1154"/>
        <v>1.8214936247723133E-4</v>
      </c>
      <c r="AU3091" s="2">
        <f t="shared" si="1155"/>
        <v>7.4681238615664849E-3</v>
      </c>
      <c r="AW3091" t="s">
        <v>1090</v>
      </c>
      <c r="AX3091" t="s">
        <v>2660</v>
      </c>
      <c r="AY3091">
        <v>0</v>
      </c>
      <c r="BA3091" s="119">
        <v>53</v>
      </c>
      <c r="BB3091" s="121">
        <v>59</v>
      </c>
      <c r="BC3091" s="125">
        <f t="shared" si="1136"/>
        <v>53059</v>
      </c>
      <c r="BE3091" s="7" t="s">
        <v>228</v>
      </c>
    </row>
    <row r="3092" spans="1:77" hidden="1" outlineLevel="1">
      <c r="A3092" t="s">
        <v>1091</v>
      </c>
      <c r="B3092" t="s">
        <v>2660</v>
      </c>
      <c r="C3092" s="1">
        <f t="shared" si="1147"/>
        <v>320333</v>
      </c>
      <c r="D3092" s="7">
        <f>IF(N3092&gt;0, RANK(N3092,(N3092:P3092,Q3092:AE3092)),0)</f>
        <v>1</v>
      </c>
      <c r="E3092" s="7">
        <f>IF(O3092&gt;0,RANK(O3092,(N3092:P3092,Q3092:AE3092)),0)</f>
        <v>2</v>
      </c>
      <c r="F3092" s="7">
        <f>IF(P3092&gt;0,RANK(P3092,(N3092:P3092,Q3092:AE3092)),0)</f>
        <v>3</v>
      </c>
      <c r="G3092" s="1">
        <f t="shared" si="1156"/>
        <v>60572</v>
      </c>
      <c r="H3092" s="2">
        <f t="shared" si="1157"/>
        <v>0.18909072746173514</v>
      </c>
      <c r="I3092" s="2"/>
      <c r="J3092" s="2">
        <f t="shared" si="1148"/>
        <v>0.58468531184735884</v>
      </c>
      <c r="K3092" s="2">
        <f t="shared" si="1149"/>
        <v>0.39559458438562373</v>
      </c>
      <c r="L3092" s="2">
        <f t="shared" si="1150"/>
        <v>1.0339240727617823E-2</v>
      </c>
      <c r="M3092" s="2">
        <f t="shared" si="1151"/>
        <v>9.3808630393996152E-3</v>
      </c>
      <c r="N3092" s="66">
        <v>187294</v>
      </c>
      <c r="O3092" s="66">
        <v>126722</v>
      </c>
      <c r="P3092" s="66">
        <v>3312</v>
      </c>
      <c r="Q3092" s="66">
        <v>1559</v>
      </c>
      <c r="R3092" s="66">
        <v>331</v>
      </c>
      <c r="S3092" s="66">
        <v>972</v>
      </c>
      <c r="T3092" s="66">
        <v>73</v>
      </c>
      <c r="V3092" s="66">
        <v>70</v>
      </c>
      <c r="W3092" s="66">
        <f>IF(Notes!B$31=1,IF(BR3092&gt;0,BR3092-U3092-SUM(X3092:AL3092),SUM(BS3092:BY3092)),SUM(BS3092:BY3092))</f>
        <v>0</v>
      </c>
      <c r="AN3092" s="7">
        <f>IF(Q3092&gt;0,RANK(Q3092,(N3092:P3092,Q3092:AE3092)),0)</f>
        <v>4</v>
      </c>
      <c r="AO3092" s="7">
        <f>IF(R3092&gt;0,RANK(R3092,(N3092:P3092,Q3092:AE3092)),0)</f>
        <v>6</v>
      </c>
      <c r="AP3092" s="7">
        <f>IF(T3092&gt;0,RANK(T3092,(N3092:P3092,Q3092:AE3092)),0)</f>
        <v>7</v>
      </c>
      <c r="AQ3092" s="7">
        <f>IF(S3092&gt;0,RANK(S3092,(N3092:P3092,Q3092:AE3092)),0)</f>
        <v>5</v>
      </c>
      <c r="AR3092" s="2">
        <f t="shared" si="1152"/>
        <v>4.86681047534909E-3</v>
      </c>
      <c r="AS3092" s="2">
        <f t="shared" si="1153"/>
        <v>1.0332997224762981E-3</v>
      </c>
      <c r="AT3092" s="2">
        <f t="shared" si="1154"/>
        <v>2.2788785420172134E-4</v>
      </c>
      <c r="AU3092" s="2">
        <f t="shared" si="1155"/>
        <v>3.0343423874530568E-3</v>
      </c>
      <c r="AW3092" t="s">
        <v>1091</v>
      </c>
      <c r="AX3092" t="s">
        <v>2660</v>
      </c>
      <c r="AY3092">
        <v>0</v>
      </c>
      <c r="BA3092" s="119">
        <v>53</v>
      </c>
      <c r="BB3092" s="121">
        <v>61</v>
      </c>
      <c r="BC3092" s="125">
        <f t="shared" si="1136"/>
        <v>53061</v>
      </c>
      <c r="BE3092" s="7" t="s">
        <v>228</v>
      </c>
      <c r="BR3092" s="1">
        <v>1866</v>
      </c>
    </row>
    <row r="3093" spans="1:77" hidden="1" outlineLevel="1">
      <c r="A3093" t="s">
        <v>2157</v>
      </c>
      <c r="B3093" t="s">
        <v>2660</v>
      </c>
      <c r="C3093" s="1">
        <f t="shared" si="1147"/>
        <v>219511</v>
      </c>
      <c r="D3093" s="7">
        <f>IF(N3093&gt;0, RANK(N3093,(N3093:P3093,Q3093:AE3093)),0)</f>
        <v>2</v>
      </c>
      <c r="E3093" s="7">
        <f>IF(O3093&gt;0,RANK(O3093,(N3093:P3093,Q3093:AE3093)),0)</f>
        <v>1</v>
      </c>
      <c r="F3093" s="7">
        <f>IF(P3093&gt;0,RANK(P3093,(N3093:P3093,Q3093:AE3093)),0)</f>
        <v>3</v>
      </c>
      <c r="G3093" s="1">
        <f t="shared" si="1156"/>
        <v>2528</v>
      </c>
      <c r="H3093" s="2">
        <f t="shared" si="1157"/>
        <v>1.1516507145427792E-2</v>
      </c>
      <c r="I3093" s="2"/>
      <c r="J3093" s="2">
        <f t="shared" si="1148"/>
        <v>0.48191662376828498</v>
      </c>
      <c r="K3093" s="2">
        <f t="shared" si="1149"/>
        <v>0.49343313091371277</v>
      </c>
      <c r="L3093" s="2">
        <f t="shared" si="1150"/>
        <v>1.2003954243750883E-2</v>
      </c>
      <c r="M3093" s="2">
        <f t="shared" si="1151"/>
        <v>1.2646291074251312E-2</v>
      </c>
      <c r="N3093" s="66">
        <v>105786</v>
      </c>
      <c r="O3093" s="66">
        <v>108314</v>
      </c>
      <c r="P3093" s="66">
        <v>2635</v>
      </c>
      <c r="Q3093" s="66">
        <v>870</v>
      </c>
      <c r="R3093" s="66">
        <v>299</v>
      </c>
      <c r="S3093" s="66">
        <v>1499</v>
      </c>
      <c r="T3093" s="66">
        <v>37</v>
      </c>
      <c r="V3093" s="66">
        <v>71</v>
      </c>
      <c r="W3093" s="66">
        <f>IF(Notes!B$31=1,IF(BR3093&gt;0,BR3093-U3093-SUM(X3093:AL3093),SUM(BS3093:BY3093)),SUM(BS3093:BY3093))</f>
        <v>0</v>
      </c>
      <c r="AN3093" s="7">
        <f>IF(Q3093&gt;0,RANK(Q3093,(N3093:P3093,Q3093:AE3093)),0)</f>
        <v>5</v>
      </c>
      <c r="AO3093" s="7">
        <f>IF(R3093&gt;0,RANK(R3093,(N3093:P3093,Q3093:AE3093)),0)</f>
        <v>6</v>
      </c>
      <c r="AP3093" s="7">
        <f>IF(T3093&gt;0,RANK(T3093,(N3093:P3093,Q3093:AE3093)),0)</f>
        <v>8</v>
      </c>
      <c r="AQ3093" s="7">
        <f>IF(S3093&gt;0,RANK(S3093,(N3093:P3093,Q3093:AE3093)),0)</f>
        <v>4</v>
      </c>
      <c r="AR3093" s="2">
        <f t="shared" si="1152"/>
        <v>3.9633549115989635E-3</v>
      </c>
      <c r="AS3093" s="2">
        <f t="shared" si="1153"/>
        <v>1.3621185270897586E-3</v>
      </c>
      <c r="AT3093" s="2">
        <f t="shared" si="1154"/>
        <v>1.6855647325190993E-4</v>
      </c>
      <c r="AU3093" s="2">
        <f t="shared" si="1155"/>
        <v>6.8288149568814316E-3</v>
      </c>
      <c r="AW3093" t="s">
        <v>2157</v>
      </c>
      <c r="AX3093" t="s">
        <v>2660</v>
      </c>
      <c r="AY3093">
        <v>5</v>
      </c>
      <c r="BA3093" s="119">
        <v>53</v>
      </c>
      <c r="BB3093" s="121">
        <v>63</v>
      </c>
      <c r="BC3093" s="125">
        <f t="shared" si="1136"/>
        <v>53063</v>
      </c>
      <c r="BE3093" s="7" t="s">
        <v>228</v>
      </c>
      <c r="BR3093" s="1">
        <v>1496</v>
      </c>
    </row>
    <row r="3094" spans="1:77" hidden="1" outlineLevel="1">
      <c r="A3094" t="s">
        <v>1346</v>
      </c>
      <c r="B3094" t="s">
        <v>2660</v>
      </c>
      <c r="C3094" s="1">
        <f t="shared" si="1147"/>
        <v>22341</v>
      </c>
      <c r="D3094" s="7">
        <f>IF(N3094&gt;0, RANK(N3094,(N3094:P3094,Q3094:AE3094)),0)</f>
        <v>2</v>
      </c>
      <c r="E3094" s="7">
        <f>IF(O3094&gt;0,RANK(O3094,(N3094:P3094,Q3094:AE3094)),0)</f>
        <v>1</v>
      </c>
      <c r="F3094" s="7">
        <f>IF(P3094&gt;0,RANK(P3094,(N3094:P3094,Q3094:AE3094)),0)</f>
        <v>3</v>
      </c>
      <c r="G3094" s="1">
        <f t="shared" si="1156"/>
        <v>4633</v>
      </c>
      <c r="H3094" s="2">
        <f t="shared" si="1157"/>
        <v>0.20737657222147621</v>
      </c>
      <c r="I3094" s="2"/>
      <c r="J3094" s="2">
        <f t="shared" si="1148"/>
        <v>0.38042164630052372</v>
      </c>
      <c r="K3094" s="2">
        <f t="shared" si="1149"/>
        <v>0.58779821852199987</v>
      </c>
      <c r="L3094" s="2">
        <f t="shared" si="1150"/>
        <v>1.4592005729376483E-2</v>
      </c>
      <c r="M3094" s="2">
        <f t="shared" si="1151"/>
        <v>1.7188129448099984E-2</v>
      </c>
      <c r="N3094" s="66">
        <v>8499</v>
      </c>
      <c r="O3094" s="66">
        <v>13132</v>
      </c>
      <c r="P3094" s="66">
        <v>326</v>
      </c>
      <c r="Q3094" s="66">
        <v>96</v>
      </c>
      <c r="R3094" s="66">
        <v>25</v>
      </c>
      <c r="S3094" s="66">
        <v>258</v>
      </c>
      <c r="T3094" s="66">
        <v>1</v>
      </c>
      <c r="V3094" s="66">
        <v>4</v>
      </c>
      <c r="W3094" s="66">
        <f>IF(Notes!B$31=1,IF(BR3094&gt;0,BR3094-U3094-SUM(X3094:AL3094),SUM(BS3094:BY3094)),SUM(BS3094:BY3094))</f>
        <v>0</v>
      </c>
      <c r="AN3094" s="7">
        <f>IF(Q3094&gt;0,RANK(Q3094,(N3094:P3094,Q3094:AE3094)),0)</f>
        <v>5</v>
      </c>
      <c r="AO3094" s="7">
        <f>IF(R3094&gt;0,RANK(R3094,(N3094:P3094,Q3094:AE3094)),0)</f>
        <v>6</v>
      </c>
      <c r="AP3094" s="7">
        <f>IF(T3094&gt;0,RANK(T3094,(N3094:P3094,Q3094:AE3094)),0)</f>
        <v>8</v>
      </c>
      <c r="AQ3094" s="7">
        <f>IF(S3094&gt;0,RANK(S3094,(N3094:P3094,Q3094:AE3094)),0)</f>
        <v>4</v>
      </c>
      <c r="AR3094" s="2">
        <f t="shared" si="1152"/>
        <v>4.2970323620249761E-3</v>
      </c>
      <c r="AS3094" s="2">
        <f t="shared" si="1153"/>
        <v>1.1190188442773375E-3</v>
      </c>
      <c r="AT3094" s="2">
        <f t="shared" si="1154"/>
        <v>4.4760753771093508E-5</v>
      </c>
      <c r="AU3094" s="2">
        <f t="shared" si="1155"/>
        <v>1.1548274472942124E-2</v>
      </c>
      <c r="AW3094" t="s">
        <v>1346</v>
      </c>
      <c r="AX3094" t="s">
        <v>2660</v>
      </c>
      <c r="AY3094">
        <v>5</v>
      </c>
      <c r="BA3094" s="119">
        <v>53</v>
      </c>
      <c r="BB3094" s="121">
        <v>65</v>
      </c>
      <c r="BC3094" s="125">
        <f t="shared" si="1136"/>
        <v>53065</v>
      </c>
      <c r="BE3094" s="7" t="s">
        <v>228</v>
      </c>
      <c r="BR3094" s="1">
        <f>245+5</f>
        <v>250</v>
      </c>
    </row>
    <row r="3095" spans="1:77" hidden="1" outlineLevel="1">
      <c r="A3095" t="s">
        <v>1437</v>
      </c>
      <c r="B3095" t="s">
        <v>2660</v>
      </c>
      <c r="C3095" s="1">
        <f t="shared" si="1147"/>
        <v>126709</v>
      </c>
      <c r="D3095" s="7">
        <f>IF(N3095&gt;0, RANK(N3095,(N3095:P3095,Q3095:AE3095)),0)</f>
        <v>1</v>
      </c>
      <c r="E3095" s="7">
        <f>IF(O3095&gt;0,RANK(O3095,(N3095:P3095,Q3095:AE3095)),0)</f>
        <v>2</v>
      </c>
      <c r="F3095" s="7">
        <f>IF(P3095&gt;0,RANK(P3095,(N3095:P3095,Q3095:AE3095)),0)</f>
        <v>3</v>
      </c>
      <c r="G3095" s="1">
        <f t="shared" si="1156"/>
        <v>27516</v>
      </c>
      <c r="H3095" s="2">
        <f t="shared" si="1157"/>
        <v>0.2171590021229747</v>
      </c>
      <c r="I3095" s="2"/>
      <c r="J3095" s="2">
        <f t="shared" si="1148"/>
        <v>0.5988682729719278</v>
      </c>
      <c r="K3095" s="2">
        <f t="shared" si="1149"/>
        <v>0.38170927084895312</v>
      </c>
      <c r="L3095" s="2">
        <f t="shared" si="1150"/>
        <v>9.9835055126313056E-3</v>
      </c>
      <c r="M3095" s="2">
        <f t="shared" si="1151"/>
        <v>9.4389506664877797E-3</v>
      </c>
      <c r="N3095" s="66">
        <v>75882</v>
      </c>
      <c r="O3095" s="66">
        <v>48366</v>
      </c>
      <c r="P3095" s="66">
        <v>1265</v>
      </c>
      <c r="Q3095" s="66">
        <v>507</v>
      </c>
      <c r="R3095" s="66">
        <v>318</v>
      </c>
      <c r="S3095" s="66">
        <v>308</v>
      </c>
      <c r="T3095" s="66">
        <v>15</v>
      </c>
      <c r="V3095" s="66">
        <v>48</v>
      </c>
      <c r="W3095" s="66">
        <f>IF(Notes!B$31=1,IF(BR3095&gt;0,BR3095-U3095-SUM(X3095:AL3095),SUM(BS3095:BY3095)),SUM(BS3095:BY3095))</f>
        <v>0</v>
      </c>
      <c r="AN3095" s="7">
        <f>IF(Q3095&gt;0,RANK(Q3095,(N3095:P3095,Q3095:AE3095)),0)</f>
        <v>4</v>
      </c>
      <c r="AO3095" s="7">
        <f>IF(R3095&gt;0,RANK(R3095,(N3095:P3095,Q3095:AE3095)),0)</f>
        <v>5</v>
      </c>
      <c r="AP3095" s="7">
        <f>IF(T3095&gt;0,RANK(T3095,(N3095:P3095,Q3095:AE3095)),0)</f>
        <v>8</v>
      </c>
      <c r="AQ3095" s="7">
        <f>IF(S3095&gt;0,RANK(S3095,(N3095:P3095,Q3095:AE3095)),0)</f>
        <v>6</v>
      </c>
      <c r="AR3095" s="2">
        <f t="shared" si="1152"/>
        <v>4.0012943042719929E-3</v>
      </c>
      <c r="AS3095" s="2">
        <f t="shared" si="1153"/>
        <v>2.5096875517919013E-3</v>
      </c>
      <c r="AT3095" s="2">
        <f t="shared" si="1154"/>
        <v>1.183814882920708E-4</v>
      </c>
      <c r="AU3095" s="2">
        <f t="shared" si="1155"/>
        <v>2.4307665595971872E-3</v>
      </c>
      <c r="AW3095" t="s">
        <v>1437</v>
      </c>
      <c r="AX3095" t="s">
        <v>2660</v>
      </c>
      <c r="AY3095">
        <v>0</v>
      </c>
      <c r="BA3095" s="119">
        <v>53</v>
      </c>
      <c r="BB3095" s="121">
        <v>67</v>
      </c>
      <c r="BC3095" s="125">
        <f t="shared" si="1136"/>
        <v>53067</v>
      </c>
      <c r="BE3095" s="7" t="s">
        <v>228</v>
      </c>
      <c r="BR3095" s="66">
        <v>681</v>
      </c>
    </row>
    <row r="3096" spans="1:77" hidden="1" outlineLevel="1">
      <c r="A3096" t="s">
        <v>2840</v>
      </c>
      <c r="B3096" t="s">
        <v>2660</v>
      </c>
      <c r="C3096" s="1">
        <f t="shared" si="1147"/>
        <v>2294</v>
      </c>
      <c r="D3096" s="7">
        <f>IF(N3096&gt;0, RANK(N3096,(N3096:P3096,Q3096:AE3096)),0)</f>
        <v>1</v>
      </c>
      <c r="E3096" s="7">
        <f>IF(O3096&gt;0,RANK(O3096,(N3096:P3096,Q3096:AE3096)),0)</f>
        <v>2</v>
      </c>
      <c r="F3096" s="7">
        <f>IF(P3096&gt;0,RANK(P3096,(N3096:P3096,Q3096:AE3096)),0)</f>
        <v>3</v>
      </c>
      <c r="G3096" s="1">
        <f t="shared" si="1156"/>
        <v>16</v>
      </c>
      <c r="H3096" s="2">
        <f t="shared" si="1157"/>
        <v>6.9747166521360072E-3</v>
      </c>
      <c r="I3096" s="2"/>
      <c r="J3096" s="2">
        <f t="shared" si="1148"/>
        <v>0.48866608544027901</v>
      </c>
      <c r="K3096" s="2">
        <f t="shared" si="1149"/>
        <v>0.481691368788143</v>
      </c>
      <c r="L3096" s="2">
        <f t="shared" si="1150"/>
        <v>1.9180470793374021E-2</v>
      </c>
      <c r="M3096" s="2">
        <f t="shared" si="1151"/>
        <v>1.0462074978203968E-2</v>
      </c>
      <c r="N3096" s="66">
        <v>1121</v>
      </c>
      <c r="O3096" s="66">
        <v>1105</v>
      </c>
      <c r="P3096" s="66">
        <v>44</v>
      </c>
      <c r="Q3096" s="66">
        <v>10</v>
      </c>
      <c r="R3096" s="66">
        <v>2</v>
      </c>
      <c r="S3096" s="66">
        <v>9</v>
      </c>
      <c r="T3096" s="66">
        <v>2</v>
      </c>
      <c r="V3096" s="66">
        <v>1</v>
      </c>
      <c r="W3096" s="66">
        <f>IF(Notes!B$31=1,IF(BR3096&gt;0,BR3096-U3096-SUM(X3096:AL3096),SUM(BS3096:BY3096)),SUM(BS3096:BY3096))</f>
        <v>0</v>
      </c>
      <c r="AN3096" s="7">
        <f>IF(Q3096&gt;0,RANK(Q3096,(N3096:P3096,Q3096:AE3096)),0)</f>
        <v>4</v>
      </c>
      <c r="AO3096" s="7">
        <f>IF(R3096&gt;0,RANK(R3096,(N3096:P3096,Q3096:AE3096)),0)</f>
        <v>6</v>
      </c>
      <c r="AP3096" s="7">
        <f>IF(T3096&gt;0,RANK(T3096,(N3096:P3096,Q3096:AE3096)),0)</f>
        <v>6</v>
      </c>
      <c r="AQ3096" s="7">
        <f>IF(S3096&gt;0,RANK(S3096,(N3096:P3096,Q3096:AE3096)),0)</f>
        <v>5</v>
      </c>
      <c r="AR3096" s="2">
        <f t="shared" si="1152"/>
        <v>4.3591979075850041E-3</v>
      </c>
      <c r="AS3096" s="2">
        <f t="shared" si="1153"/>
        <v>8.7183958151700091E-4</v>
      </c>
      <c r="AT3096" s="2">
        <f t="shared" si="1154"/>
        <v>8.7183958151700091E-4</v>
      </c>
      <c r="AU3096" s="2">
        <f t="shared" si="1155"/>
        <v>3.9232781168265039E-3</v>
      </c>
      <c r="AW3096" t="s">
        <v>2840</v>
      </c>
      <c r="AX3096" t="s">
        <v>2660</v>
      </c>
      <c r="AY3096">
        <v>3</v>
      </c>
      <c r="BA3096" s="119">
        <v>53</v>
      </c>
      <c r="BB3096" s="121">
        <v>69</v>
      </c>
      <c r="BC3096" s="125">
        <f t="shared" si="1136"/>
        <v>53069</v>
      </c>
      <c r="BE3096" s="7" t="s">
        <v>228</v>
      </c>
      <c r="BR3096" s="1">
        <v>12</v>
      </c>
    </row>
    <row r="3097" spans="1:77" hidden="1" outlineLevel="1">
      <c r="A3097" t="s">
        <v>2371</v>
      </c>
      <c r="B3097" t="s">
        <v>2660</v>
      </c>
      <c r="C3097" s="1">
        <f t="shared" si="1147"/>
        <v>24727</v>
      </c>
      <c r="D3097" s="7">
        <f>IF(N3097&gt;0, RANK(N3097,(N3097:P3097,Q3097:AE3097)),0)</f>
        <v>2</v>
      </c>
      <c r="E3097" s="7">
        <f>IF(O3097&gt;0,RANK(O3097,(N3097:P3097,Q3097:AE3097)),0)</f>
        <v>1</v>
      </c>
      <c r="F3097" s="7">
        <f>IF(P3097&gt;0,RANK(P3097,(N3097:P3097,Q3097:AE3097)),0)</f>
        <v>3</v>
      </c>
      <c r="G3097" s="1">
        <f t="shared" si="1156"/>
        <v>4101</v>
      </c>
      <c r="H3097" s="2">
        <f t="shared" si="1157"/>
        <v>0.16585109394588912</v>
      </c>
      <c r="I3097" s="2"/>
      <c r="J3097" s="2">
        <f t="shared" si="1148"/>
        <v>0.40769199660290373</v>
      </c>
      <c r="K3097" s="2">
        <f t="shared" si="1149"/>
        <v>0.57354309054879282</v>
      </c>
      <c r="L3097" s="2">
        <f t="shared" si="1150"/>
        <v>1.0312613742063331E-2</v>
      </c>
      <c r="M3097" s="2">
        <f t="shared" si="1151"/>
        <v>8.4522991062400635E-3</v>
      </c>
      <c r="N3097" s="66">
        <v>10081</v>
      </c>
      <c r="O3097" s="66">
        <v>14182</v>
      </c>
      <c r="P3097" s="66">
        <v>255</v>
      </c>
      <c r="Q3097" s="66">
        <v>82</v>
      </c>
      <c r="R3097" s="66">
        <v>28</v>
      </c>
      <c r="S3097" s="66">
        <v>84</v>
      </c>
      <c r="T3097" s="66">
        <v>8</v>
      </c>
      <c r="V3097" s="66">
        <v>7</v>
      </c>
      <c r="W3097" s="66">
        <f>IF(Notes!B$31=1,IF(BR3097&gt;0,BR3097-U3097-SUM(X3097:AL3097),SUM(BS3097:BY3097)),SUM(BS3097:BY3097))</f>
        <v>0</v>
      </c>
      <c r="AN3097" s="7">
        <f>IF(Q3097&gt;0,RANK(Q3097,(N3097:P3097,Q3097:AE3097)),0)</f>
        <v>5</v>
      </c>
      <c r="AO3097" s="7">
        <f>IF(R3097&gt;0,RANK(R3097,(N3097:P3097,Q3097:AE3097)),0)</f>
        <v>6</v>
      </c>
      <c r="AP3097" s="7">
        <f>IF(T3097&gt;0,RANK(T3097,(N3097:P3097,Q3097:AE3097)),0)</f>
        <v>7</v>
      </c>
      <c r="AQ3097" s="7">
        <f>IF(S3097&gt;0,RANK(S3097,(N3097:P3097,Q3097:AE3097)),0)</f>
        <v>4</v>
      </c>
      <c r="AR3097" s="2">
        <f t="shared" si="1152"/>
        <v>3.3162130464674242E-3</v>
      </c>
      <c r="AS3097" s="2">
        <f t="shared" si="1153"/>
        <v>1.1323654305010716E-3</v>
      </c>
      <c r="AT3097" s="2">
        <f t="shared" si="1154"/>
        <v>3.2353298014316332E-4</v>
      </c>
      <c r="AU3097" s="2">
        <f t="shared" si="1155"/>
        <v>3.3970962915032153E-3</v>
      </c>
      <c r="AW3097" t="s">
        <v>2371</v>
      </c>
      <c r="AX3097" t="s">
        <v>2660</v>
      </c>
      <c r="AY3097">
        <v>5</v>
      </c>
      <c r="BA3097" s="119">
        <v>53</v>
      </c>
      <c r="BB3097" s="121">
        <v>71</v>
      </c>
      <c r="BC3097" s="125">
        <f t="shared" si="1136"/>
        <v>53071</v>
      </c>
      <c r="BE3097" s="7" t="s">
        <v>228</v>
      </c>
      <c r="BR3097" s="1">
        <v>150</v>
      </c>
    </row>
    <row r="3098" spans="1:77" hidden="1" outlineLevel="1">
      <c r="A3098" t="s">
        <v>2372</v>
      </c>
      <c r="B3098" t="s">
        <v>2660</v>
      </c>
      <c r="C3098" s="1">
        <f t="shared" si="1147"/>
        <v>100339</v>
      </c>
      <c r="D3098" s="7">
        <f>IF(N3098&gt;0, RANK(N3098,(N3098:P3098,Q3098:AE3098)),0)</f>
        <v>1</v>
      </c>
      <c r="E3098" s="7">
        <f>IF(O3098&gt;0,RANK(O3098,(N3098:P3098,Q3098:AE3098)),0)</f>
        <v>2</v>
      </c>
      <c r="F3098" s="7">
        <f>IF(P3098&gt;0,RANK(P3098,(N3098:P3098,Q3098:AE3098)),0)</f>
        <v>3</v>
      </c>
      <c r="G3098" s="1">
        <f t="shared" si="1156"/>
        <v>18031</v>
      </c>
      <c r="H3098" s="2">
        <f t="shared" si="1157"/>
        <v>0.17970081423972734</v>
      </c>
      <c r="I3098" s="2"/>
      <c r="J3098" s="2">
        <f t="shared" si="1148"/>
        <v>0.58039246952829904</v>
      </c>
      <c r="K3098" s="2">
        <f t="shared" si="1149"/>
        <v>0.40069165528857176</v>
      </c>
      <c r="L3098" s="2">
        <f t="shared" si="1150"/>
        <v>1.0016045605397702E-2</v>
      </c>
      <c r="M3098" s="2">
        <f t="shared" si="1151"/>
        <v>8.899829577731503E-3</v>
      </c>
      <c r="N3098" s="66">
        <v>58236</v>
      </c>
      <c r="O3098" s="66">
        <v>40205</v>
      </c>
      <c r="P3098" s="66">
        <v>1005</v>
      </c>
      <c r="Q3098" s="66">
        <v>327</v>
      </c>
      <c r="R3098" s="66">
        <v>210</v>
      </c>
      <c r="S3098" s="66">
        <v>316</v>
      </c>
      <c r="T3098" s="66">
        <v>23</v>
      </c>
      <c r="V3098" s="66">
        <v>17</v>
      </c>
      <c r="W3098" s="66">
        <f>IF(Notes!B$31=1,IF(BR3098&gt;0,BR3098-U3098-SUM(X3098:AL3098),SUM(BS3098:BY3098)),SUM(BS3098:BY3098))</f>
        <v>0</v>
      </c>
      <c r="AN3098" s="7">
        <f>IF(Q3098&gt;0,RANK(Q3098,(N3098:P3098,Q3098:AE3098)),0)</f>
        <v>4</v>
      </c>
      <c r="AO3098" s="7">
        <f>IF(R3098&gt;0,RANK(R3098,(N3098:P3098,Q3098:AE3098)),0)</f>
        <v>6</v>
      </c>
      <c r="AP3098" s="7">
        <f>IF(T3098&gt;0,RANK(T3098,(N3098:P3098,Q3098:AE3098)),0)</f>
        <v>7</v>
      </c>
      <c r="AQ3098" s="7">
        <f>IF(S3098&gt;0,RANK(S3098,(N3098:P3098,Q3098:AE3098)),0)</f>
        <v>5</v>
      </c>
      <c r="AR3098" s="2">
        <f t="shared" si="1152"/>
        <v>3.2589521522040283E-3</v>
      </c>
      <c r="AS3098" s="2">
        <f t="shared" si="1153"/>
        <v>2.0929050518741468E-3</v>
      </c>
      <c r="AT3098" s="2">
        <f t="shared" si="1154"/>
        <v>2.2922293425288272E-4</v>
      </c>
      <c r="AU3098" s="2">
        <f t="shared" si="1155"/>
        <v>3.1493237923439538E-3</v>
      </c>
      <c r="AW3098" t="s">
        <v>2372</v>
      </c>
      <c r="AX3098" t="s">
        <v>2660</v>
      </c>
      <c r="AY3098">
        <v>2</v>
      </c>
      <c r="BA3098" s="119">
        <v>53</v>
      </c>
      <c r="BB3098" s="121">
        <v>73</v>
      </c>
      <c r="BC3098" s="125">
        <f t="shared" si="1136"/>
        <v>53073</v>
      </c>
      <c r="BE3098" s="7" t="s">
        <v>228</v>
      </c>
      <c r="BR3098" s="1">
        <v>567</v>
      </c>
    </row>
    <row r="3099" spans="1:77" hidden="1" outlineLevel="1">
      <c r="A3099" t="s">
        <v>1148</v>
      </c>
      <c r="B3099" t="s">
        <v>2660</v>
      </c>
      <c r="C3099" s="1">
        <f t="shared" si="1147"/>
        <v>17589</v>
      </c>
      <c r="D3099" s="7">
        <f>IF(N3099&gt;0, RANK(N3099,(N3099:P3099,Q3099:AE3099)),0)</f>
        <v>1</v>
      </c>
      <c r="E3099" s="7">
        <f>IF(O3099&gt;0,RANK(O3099,(N3099:P3099,Q3099:AE3099)),0)</f>
        <v>2</v>
      </c>
      <c r="F3099" s="7">
        <f>IF(P3099&gt;0,RANK(P3099,(N3099:P3099,Q3099:AE3099)),0)</f>
        <v>3</v>
      </c>
      <c r="G3099" s="1">
        <f t="shared" si="1156"/>
        <v>966</v>
      </c>
      <c r="H3099" s="2">
        <f t="shared" si="1157"/>
        <v>5.4920689067030529E-2</v>
      </c>
      <c r="I3099" s="2"/>
      <c r="J3099" s="2">
        <f t="shared" si="1148"/>
        <v>0.51566319859002785</v>
      </c>
      <c r="K3099" s="2">
        <f t="shared" si="1149"/>
        <v>0.46074250952299733</v>
      </c>
      <c r="L3099" s="2">
        <f t="shared" si="1150"/>
        <v>1.1655011655011656E-2</v>
      </c>
      <c r="M3099" s="2">
        <f t="shared" si="1151"/>
        <v>1.1939280231963161E-2</v>
      </c>
      <c r="N3099" s="66">
        <v>9070</v>
      </c>
      <c r="O3099" s="66">
        <v>8104</v>
      </c>
      <c r="P3099" s="66">
        <v>205</v>
      </c>
      <c r="Q3099" s="66">
        <v>104</v>
      </c>
      <c r="R3099" s="66">
        <v>26</v>
      </c>
      <c r="S3099" s="66">
        <v>66</v>
      </c>
      <c r="T3099" s="66">
        <v>6</v>
      </c>
      <c r="V3099" s="66">
        <v>8</v>
      </c>
      <c r="W3099" s="66">
        <f>IF(Notes!B$31=1,IF(BR3099&gt;0,BR3099-U3099-SUM(X3099:AL3099),SUM(BS3099:BY3099)),SUM(BS3099:BY3099))</f>
        <v>0</v>
      </c>
      <c r="AN3099" s="7">
        <f>IF(Q3099&gt;0,RANK(Q3099,(N3099:P3099,Q3099:AE3099)),0)</f>
        <v>4</v>
      </c>
      <c r="AO3099" s="7">
        <f>IF(R3099&gt;0,RANK(R3099,(N3099:P3099,Q3099:AE3099)),0)</f>
        <v>6</v>
      </c>
      <c r="AP3099" s="7">
        <f>IF(T3099&gt;0,RANK(T3099,(N3099:P3099,Q3099:AE3099)),0)</f>
        <v>8</v>
      </c>
      <c r="AQ3099" s="7">
        <f>IF(S3099&gt;0,RANK(S3099,(N3099:P3099,Q3099:AE3099)),0)</f>
        <v>5</v>
      </c>
      <c r="AR3099" s="2">
        <f t="shared" si="1152"/>
        <v>5.9127864005912786E-3</v>
      </c>
      <c r="AS3099" s="2">
        <f t="shared" si="1153"/>
        <v>1.4781966001478197E-3</v>
      </c>
      <c r="AT3099" s="2">
        <f t="shared" si="1154"/>
        <v>3.4112229234180454E-4</v>
      </c>
      <c r="AU3099" s="2">
        <f t="shared" si="1155"/>
        <v>3.7523452157598499E-3</v>
      </c>
      <c r="AW3099" t="s">
        <v>1148</v>
      </c>
      <c r="AX3099" t="s">
        <v>2660</v>
      </c>
      <c r="AY3099">
        <v>5</v>
      </c>
      <c r="BA3099" s="119">
        <v>53</v>
      </c>
      <c r="BB3099" s="121">
        <v>75</v>
      </c>
      <c r="BC3099" s="125">
        <f t="shared" si="1136"/>
        <v>53075</v>
      </c>
      <c r="BE3099" s="7" t="s">
        <v>228</v>
      </c>
    </row>
    <row r="3100" spans="1:77" hidden="1" outlineLevel="1">
      <c r="A3100" t="s">
        <v>2373</v>
      </c>
      <c r="B3100" t="s">
        <v>2660</v>
      </c>
      <c r="C3100" s="1">
        <f t="shared" si="1147"/>
        <v>77062</v>
      </c>
      <c r="D3100" s="7">
        <f>IF(N3100&gt;0, RANK(N3100,(N3100:P3100,Q3100:AE3100)),0)</f>
        <v>2</v>
      </c>
      <c r="E3100" s="7">
        <f>IF(O3100&gt;0,RANK(O3100,(N3100:P3100,Q3100:AE3100)),0)</f>
        <v>1</v>
      </c>
      <c r="F3100" s="7">
        <f>IF(P3100&gt;0,RANK(P3100,(N3100:P3100,Q3100:AE3100)),0)</f>
        <v>3</v>
      </c>
      <c r="G3100" s="1">
        <f t="shared" si="1156"/>
        <v>8154</v>
      </c>
      <c r="H3100" s="2">
        <f t="shared" si="1157"/>
        <v>0.10581090550465859</v>
      </c>
      <c r="I3100" s="2"/>
      <c r="J3100" s="2">
        <f t="shared" si="1148"/>
        <v>0.43850406166463368</v>
      </c>
      <c r="K3100" s="2">
        <f t="shared" si="1149"/>
        <v>0.54431496716929229</v>
      </c>
      <c r="L3100" s="2">
        <f t="shared" si="1150"/>
        <v>8.8629934338584522E-3</v>
      </c>
      <c r="M3100" s="2">
        <f t="shared" si="1151"/>
        <v>8.317977732215636E-3</v>
      </c>
      <c r="N3100" s="66">
        <v>33792</v>
      </c>
      <c r="O3100" s="66">
        <v>41946</v>
      </c>
      <c r="P3100" s="66">
        <v>683</v>
      </c>
      <c r="Q3100" s="66">
        <v>208</v>
      </c>
      <c r="R3100" s="66">
        <v>61</v>
      </c>
      <c r="S3100" s="66">
        <v>327</v>
      </c>
      <c r="T3100" s="66">
        <v>22</v>
      </c>
      <c r="V3100" s="66">
        <v>23</v>
      </c>
      <c r="W3100" s="66">
        <f>IF(Notes!B$31=1,IF(BR3100&gt;0,BR3100-U3100-SUM(X3100:AL3100),SUM(BS3100:BY3100)),SUM(BS3100:BY3100))</f>
        <v>0</v>
      </c>
      <c r="AN3100" s="7">
        <f>IF(Q3100&gt;0,RANK(Q3100,(N3100:P3100,Q3100:AE3100)),0)</f>
        <v>5</v>
      </c>
      <c r="AO3100" s="7">
        <f>IF(R3100&gt;0,RANK(R3100,(N3100:P3100,Q3100:AE3100)),0)</f>
        <v>6</v>
      </c>
      <c r="AP3100" s="7">
        <f>IF(T3100&gt;0,RANK(T3100,(N3100:P3100,Q3100:AE3100)),0)</f>
        <v>8</v>
      </c>
      <c r="AQ3100" s="7">
        <f>IF(S3100&gt;0,RANK(S3100,(N3100:P3100,Q3100:AE3100)),0)</f>
        <v>4</v>
      </c>
      <c r="AR3100" s="2">
        <f t="shared" si="1152"/>
        <v>2.6991253795645067E-3</v>
      </c>
      <c r="AS3100" s="2">
        <f t="shared" si="1153"/>
        <v>7.9157042381459086E-4</v>
      </c>
      <c r="AT3100" s="2">
        <f t="shared" si="1154"/>
        <v>2.854844151462459E-4</v>
      </c>
      <c r="AU3100" s="2">
        <f t="shared" si="1155"/>
        <v>4.2433365342192005E-3</v>
      </c>
      <c r="AW3100" t="s">
        <v>2373</v>
      </c>
      <c r="AX3100" t="s">
        <v>2660</v>
      </c>
      <c r="AY3100">
        <v>4</v>
      </c>
      <c r="BA3100" s="119">
        <v>53</v>
      </c>
      <c r="BB3100" s="121">
        <v>77</v>
      </c>
      <c r="BC3100" s="125">
        <f t="shared" si="1136"/>
        <v>53077</v>
      </c>
      <c r="BE3100" s="7" t="s">
        <v>228</v>
      </c>
      <c r="BR3100" s="1">
        <v>472</v>
      </c>
    </row>
    <row r="3101" spans="1:77" collapsed="1">
      <c r="A3101" t="s">
        <v>1616</v>
      </c>
      <c r="B3101" t="s">
        <v>2781</v>
      </c>
      <c r="C3101" s="1">
        <f t="shared" si="1147"/>
        <v>3036878</v>
      </c>
      <c r="D3101" s="7">
        <f>IF(N3101&gt;0, RANK(N3101,(N3101:P3101,Q3101:AE3101)),0)</f>
        <v>1</v>
      </c>
      <c r="E3101" s="7">
        <f>IF(O3101&gt;0,RANK(O3101,(N3101:P3101,Q3101:AE3101)),0)</f>
        <v>2</v>
      </c>
      <c r="F3101" s="7">
        <f>IF(P3101&gt;0,RANK(P3101,(N3101:P3101,Q3101:AE3101)),0)</f>
        <v>3</v>
      </c>
      <c r="G3101" s="1">
        <f t="shared" si="1156"/>
        <v>521632</v>
      </c>
      <c r="H3101" s="2">
        <f t="shared" si="1157"/>
        <v>0.17176587271533464</v>
      </c>
      <c r="I3101" s="2"/>
      <c r="J3101" s="2">
        <f t="shared" si="1148"/>
        <v>0.57652892213648355</v>
      </c>
      <c r="K3101" s="2">
        <f t="shared" si="1149"/>
        <v>0.40476304942114893</v>
      </c>
      <c r="L3101" s="2">
        <f t="shared" si="1150"/>
        <v>9.7103011711369373E-3</v>
      </c>
      <c r="M3101" s="2">
        <f t="shared" si="1151"/>
        <v>8.9977272712305819E-3</v>
      </c>
      <c r="N3101" s="66">
        <f t="shared" ref="N3101:S3101" si="1158">SUM(N3062:N3100)</f>
        <v>1750848</v>
      </c>
      <c r="O3101" s="66">
        <f t="shared" si="1158"/>
        <v>1229216</v>
      </c>
      <c r="P3101" s="66">
        <f t="shared" si="1158"/>
        <v>29489</v>
      </c>
      <c r="Q3101" s="66">
        <f t="shared" si="1158"/>
        <v>12728</v>
      </c>
      <c r="R3101" s="66">
        <f t="shared" si="1158"/>
        <v>3819</v>
      </c>
      <c r="S3101" s="66">
        <f t="shared" si="1158"/>
        <v>9432</v>
      </c>
      <c r="T3101" s="66">
        <f t="shared" ref="T3101:V3101" si="1159">SUM(T3062:T3100)</f>
        <v>641</v>
      </c>
      <c r="V3101" s="66">
        <f t="shared" si="1159"/>
        <v>705</v>
      </c>
      <c r="W3101" s="66">
        <f t="shared" ref="W3101" si="1160">SUM(W3062:W3100)</f>
        <v>0</v>
      </c>
      <c r="AL3101" s="66">
        <f>SUM(AL3062:AL3100)</f>
        <v>0</v>
      </c>
      <c r="AN3101" s="7">
        <f>IF(Q3101&gt;0,RANK(Q3101,(N3101:P3101,Q3101:AE3101)),0)</f>
        <v>4</v>
      </c>
      <c r="AO3101" s="7">
        <f>IF(R3101&gt;0,RANK(R3101,(N3101:P3101,Q3101:AE3101)),0)</f>
        <v>6</v>
      </c>
      <c r="AP3101" s="7">
        <f>IF(T3101&gt;0,RANK(T3101,(N3101:P3101,Q3101:AE3101)),0)</f>
        <v>8</v>
      </c>
      <c r="AQ3101" s="7">
        <f>IF(S3101&gt;0,RANK(S3101,(N3101:P3101,Q3101:AE3101)),0)</f>
        <v>5</v>
      </c>
      <c r="AR3101" s="2">
        <f t="shared" si="1152"/>
        <v>4.1911463022222166E-3</v>
      </c>
      <c r="AS3101" s="2">
        <f t="shared" si="1153"/>
        <v>1.2575414619882656E-3</v>
      </c>
      <c r="AT3101" s="2">
        <f t="shared" si="1154"/>
        <v>2.1107202857671595E-4</v>
      </c>
      <c r="AU3101" s="2">
        <f t="shared" si="1155"/>
        <v>3.1058211755625349E-3</v>
      </c>
      <c r="AW3101" t="s">
        <v>1616</v>
      </c>
      <c r="AX3101" t="s">
        <v>2781</v>
      </c>
      <c r="BA3101" s="119">
        <v>53</v>
      </c>
      <c r="BB3101" s="121"/>
      <c r="BC3101" s="119">
        <v>53</v>
      </c>
      <c r="BE3101" s="7" t="s">
        <v>3272</v>
      </c>
      <c r="BR3101" s="1">
        <f>SUM(BR3062:BR3100)</f>
        <v>16382</v>
      </c>
    </row>
    <row r="3102" spans="1:77">
      <c r="C3102" s="1"/>
      <c r="E3102" s="7"/>
      <c r="F3102" s="7"/>
      <c r="I3102" s="2"/>
      <c r="AN3102" s="7"/>
      <c r="AO3102" s="7"/>
      <c r="AP3102" s="7"/>
      <c r="AQ3102" s="7"/>
      <c r="BA3102" s="119"/>
      <c r="BB3102" s="121"/>
      <c r="BC3102" s="125"/>
      <c r="BS3102" s="10" t="s">
        <v>294</v>
      </c>
      <c r="BT3102" s="1" t="s">
        <v>66</v>
      </c>
      <c r="BU3102" s="10" t="s">
        <v>3068</v>
      </c>
      <c r="BV3102" s="10" t="s">
        <v>67</v>
      </c>
      <c r="BW3102" s="10" t="s">
        <v>124</v>
      </c>
      <c r="BX3102" s="10" t="s">
        <v>68</v>
      </c>
      <c r="BY3102" s="10" t="s">
        <v>69</v>
      </c>
    </row>
    <row r="3103" spans="1:77" hidden="1" outlineLevel="1">
      <c r="A3103" t="s">
        <v>681</v>
      </c>
      <c r="B3103" t="s">
        <v>1579</v>
      </c>
      <c r="C3103" s="1">
        <f t="shared" ref="C3103:C3134" si="1161">SUM(N3103:AL3103)</f>
        <v>6232</v>
      </c>
      <c r="D3103" s="7">
        <f>IF(N3103&gt;0, RANK(N3103,(N3103:P3103,Q3103:AE3103)),0)</f>
        <v>2</v>
      </c>
      <c r="E3103" s="7">
        <f>IF(O3103&gt;0,RANK(O3103,(N3103:P3103,Q3103:AE3103)),0)</f>
        <v>1</v>
      </c>
      <c r="F3103" s="7">
        <f>IF(P3103&gt;0,RANK(P3103,(N3103:P3103,Q3103:AE3103)),0)</f>
        <v>3</v>
      </c>
      <c r="G3103" s="1">
        <f t="shared" si="1156"/>
        <v>1266</v>
      </c>
      <c r="H3103" s="2">
        <f t="shared" si="1157"/>
        <v>0.20314505776636713</v>
      </c>
      <c r="I3103" s="2"/>
      <c r="J3103" s="2">
        <f t="shared" ref="J3103:J3134" si="1162">IF($C3103=0,"-",N3103/$C3103)</f>
        <v>0.38815789473684209</v>
      </c>
      <c r="K3103" s="2">
        <f t="shared" ref="K3103:K3134" si="1163">IF($C3103=0,"-",O3103/$C3103)</f>
        <v>0.59130295250320919</v>
      </c>
      <c r="L3103" s="2">
        <f t="shared" ref="L3103:L3134" si="1164">IF($C3103=0,"-",P3103/$C3103)</f>
        <v>1.1071887034659821E-2</v>
      </c>
      <c r="M3103" s="2">
        <f t="shared" ref="M3103:M3134" si="1165">IF(C3103=0,"-",(1-J3103-K3103-L3103))</f>
        <v>9.4672657252889546E-3</v>
      </c>
      <c r="N3103" s="66">
        <v>2419</v>
      </c>
      <c r="O3103" s="66">
        <v>3685</v>
      </c>
      <c r="P3103" s="66">
        <v>69</v>
      </c>
      <c r="R3103" s="66">
        <v>28</v>
      </c>
      <c r="S3103" s="66">
        <v>31</v>
      </c>
      <c r="W3103" s="66">
        <f>IF(Notes!B$31=1,IF(BR3103&gt;0,BR3103-Q3103-SUM(T3103:V3103)-SUM(X3103:AL3103),SUM(BS3103:BY3103)),SUM(BS3103:BY3103))</f>
        <v>0</v>
      </c>
      <c r="AN3103" s="7">
        <f>IF(Q3103&gt;0,RANK(Q3103,(N3103:P3103,Q3103:AE3103)),0)</f>
        <v>0</v>
      </c>
      <c r="AO3103" s="7">
        <f>IF(R3103&gt;0,RANK(R3103,(N3103:P3103,Q3103:AE3103)),0)</f>
        <v>5</v>
      </c>
      <c r="AP3103" s="7">
        <f>IF(T3103&gt;0,RANK(T3103,(N3103:P3103,Q3103:AE3103)),0)</f>
        <v>0</v>
      </c>
      <c r="AQ3103" s="7">
        <f>IF(S3103&gt;0,RANK(S3103,(N3103:P3103,Q3103:AE3103)),0)</f>
        <v>4</v>
      </c>
      <c r="AR3103" s="2">
        <f t="shared" ref="AR3103:AR3134" si="1166">IF($C3103=0,"-",Q3103/$C3103)</f>
        <v>0</v>
      </c>
      <c r="AS3103" s="2">
        <f t="shared" ref="AS3103:AS3134" si="1167">IF($C3103=0,"-",R3103/$C3103)</f>
        <v>4.4929396662387678E-3</v>
      </c>
      <c r="AT3103" s="2">
        <f t="shared" ref="AT3103:AT3134" si="1168">IF($C3103=0,"-",T3103/$C3103)</f>
        <v>0</v>
      </c>
      <c r="AU3103" s="2">
        <f t="shared" ref="AU3103:AU3134" si="1169">IF($C3103=0,"-",S3103/$C3103)</f>
        <v>4.9743260590500646E-3</v>
      </c>
      <c r="AW3103" t="s">
        <v>681</v>
      </c>
      <c r="AX3103" t="s">
        <v>1579</v>
      </c>
      <c r="AY3103">
        <v>1</v>
      </c>
      <c r="BA3103" s="119">
        <v>54</v>
      </c>
      <c r="BB3103" s="121">
        <v>1</v>
      </c>
      <c r="BC3103" s="125">
        <f t="shared" si="1136"/>
        <v>54001</v>
      </c>
      <c r="BE3103" s="7" t="s">
        <v>228</v>
      </c>
      <c r="BS3103" s="10">
        <v>0</v>
      </c>
      <c r="BT3103" s="10">
        <v>0</v>
      </c>
      <c r="BU3103" s="10">
        <v>0</v>
      </c>
      <c r="BV3103" s="10">
        <v>0</v>
      </c>
      <c r="BW3103" s="10">
        <v>0</v>
      </c>
      <c r="BX3103" s="10">
        <v>0</v>
      </c>
      <c r="BY3103" s="10">
        <v>0</v>
      </c>
    </row>
    <row r="3104" spans="1:77" hidden="1" outlineLevel="1">
      <c r="A3104" t="s">
        <v>1704</v>
      </c>
      <c r="B3104" t="s">
        <v>1579</v>
      </c>
      <c r="C3104" s="1">
        <f t="shared" si="1161"/>
        <v>37292</v>
      </c>
      <c r="D3104" s="7">
        <f>IF(N3104&gt;0, RANK(N3104,(N3104:P3104,Q3104:AE3104)),0)</f>
        <v>2</v>
      </c>
      <c r="E3104" s="7">
        <f>IF(O3104&gt;0,RANK(O3104,(N3104:P3104,Q3104:AE3104)),0)</f>
        <v>1</v>
      </c>
      <c r="F3104" s="7">
        <f>IF(P3104&gt;0,RANK(P3104,(N3104:P3104,Q3104:AE3104)),0)</f>
        <v>3</v>
      </c>
      <c r="G3104" s="1">
        <f t="shared" si="1156"/>
        <v>4847</v>
      </c>
      <c r="H3104" s="2">
        <f t="shared" si="1157"/>
        <v>0.12997425721334335</v>
      </c>
      <c r="I3104" s="2"/>
      <c r="J3104" s="2">
        <f t="shared" si="1162"/>
        <v>0.42888555186098898</v>
      </c>
      <c r="K3104" s="2">
        <f t="shared" si="1163"/>
        <v>0.5588598090743323</v>
      </c>
      <c r="L3104" s="2">
        <f t="shared" si="1164"/>
        <v>6.8379277056741395E-3</v>
      </c>
      <c r="M3104" s="2">
        <f t="shared" si="1165"/>
        <v>5.4167113590045789E-3</v>
      </c>
      <c r="N3104" s="66">
        <v>15994</v>
      </c>
      <c r="O3104" s="66">
        <v>20841</v>
      </c>
      <c r="P3104" s="66">
        <v>255</v>
      </c>
      <c r="R3104" s="66">
        <v>79</v>
      </c>
      <c r="S3104" s="66">
        <v>122</v>
      </c>
      <c r="W3104" s="66">
        <f>IF(Notes!B$31=1,IF(BR3104&gt;0,BR3104-Q3104-SUM(T3104:V3104)-SUM(X3104:AL3104),SUM(BS3104:BY3104)),SUM(BS3104:BY3104))</f>
        <v>1</v>
      </c>
      <c r="AN3104" s="7">
        <f>IF(Q3104&gt;0,RANK(Q3104,(N3104:P3104,Q3104:AE3104)),0)</f>
        <v>0</v>
      </c>
      <c r="AO3104" s="7">
        <f>IF(R3104&gt;0,RANK(R3104,(N3104:P3104,Q3104:AE3104)),0)</f>
        <v>5</v>
      </c>
      <c r="AP3104" s="7">
        <f>IF(T3104&gt;0,RANK(T3104,(N3104:P3104,Q3104:AE3104)),0)</f>
        <v>0</v>
      </c>
      <c r="AQ3104" s="7">
        <f>IF(S3104&gt;0,RANK(S3104,(N3104:P3104,Q3104:AE3104)),0)</f>
        <v>4</v>
      </c>
      <c r="AR3104" s="2">
        <f t="shared" si="1166"/>
        <v>0</v>
      </c>
      <c r="AS3104" s="2">
        <f t="shared" si="1167"/>
        <v>2.1184168186206159E-3</v>
      </c>
      <c r="AT3104" s="2">
        <f t="shared" si="1168"/>
        <v>0</v>
      </c>
      <c r="AU3104" s="2">
        <f t="shared" si="1169"/>
        <v>3.2714791376166471E-3</v>
      </c>
      <c r="AW3104" t="s">
        <v>1704</v>
      </c>
      <c r="AX3104" t="s">
        <v>1579</v>
      </c>
      <c r="AY3104">
        <v>2</v>
      </c>
      <c r="BA3104" s="119">
        <v>54</v>
      </c>
      <c r="BB3104" s="121">
        <v>3</v>
      </c>
      <c r="BC3104" s="125">
        <f t="shared" si="1136"/>
        <v>54003</v>
      </c>
      <c r="BE3104" s="7" t="s">
        <v>228</v>
      </c>
      <c r="BR3104" s="1">
        <v>109</v>
      </c>
      <c r="BS3104" s="10">
        <v>0</v>
      </c>
      <c r="BT3104" s="10">
        <v>0</v>
      </c>
      <c r="BU3104" s="10">
        <v>1</v>
      </c>
      <c r="BV3104" s="10">
        <v>0</v>
      </c>
      <c r="BW3104" s="10">
        <v>0</v>
      </c>
      <c r="BX3104" s="10">
        <v>0</v>
      </c>
      <c r="BY3104" s="10">
        <v>0</v>
      </c>
    </row>
    <row r="3105" spans="1:77" hidden="1" outlineLevel="1">
      <c r="A3105" t="s">
        <v>3473</v>
      </c>
      <c r="B3105" t="s">
        <v>1579</v>
      </c>
      <c r="C3105" s="1">
        <f t="shared" si="1161"/>
        <v>8370</v>
      </c>
      <c r="D3105" s="7">
        <f>IF(N3105&gt;0, RANK(N3105,(N3105:P3105,Q3105:AE3105)),0)</f>
        <v>1</v>
      </c>
      <c r="E3105" s="7">
        <f>IF(O3105&gt;0,RANK(O3105,(N3105:P3105,Q3105:AE3105)),0)</f>
        <v>2</v>
      </c>
      <c r="F3105" s="7">
        <f>IF(P3105&gt;0,RANK(P3105,(N3105:P3105,Q3105:AE3105)),0)</f>
        <v>3</v>
      </c>
      <c r="G3105" s="1">
        <f t="shared" si="1156"/>
        <v>897</v>
      </c>
      <c r="H3105" s="2">
        <f t="shared" si="1157"/>
        <v>0.10716845878136201</v>
      </c>
      <c r="I3105" s="2"/>
      <c r="J3105" s="2">
        <f t="shared" si="1162"/>
        <v>0.54109916367980881</v>
      </c>
      <c r="K3105" s="2">
        <f t="shared" si="1163"/>
        <v>0.43393070489844682</v>
      </c>
      <c r="L3105" s="2">
        <f t="shared" si="1164"/>
        <v>1.2664277180406212E-2</v>
      </c>
      <c r="M3105" s="2">
        <f t="shared" si="1165"/>
        <v>1.2305854241338156E-2</v>
      </c>
      <c r="N3105" s="66">
        <v>4529</v>
      </c>
      <c r="O3105" s="66">
        <v>3632</v>
      </c>
      <c r="P3105" s="66">
        <v>106</v>
      </c>
      <c r="R3105" s="66">
        <v>51</v>
      </c>
      <c r="S3105" s="66">
        <v>48</v>
      </c>
      <c r="W3105" s="66">
        <f>IF(Notes!B$31=1,IF(BR3105&gt;0,BR3105-Q3105-SUM(T3105:V3105)-SUM(X3105:AL3105),SUM(BS3105:BY3105)),SUM(BS3105:BY3105))</f>
        <v>4</v>
      </c>
      <c r="AN3105" s="7">
        <f>IF(Q3105&gt;0,RANK(Q3105,(N3105:P3105,Q3105:AE3105)),0)</f>
        <v>0</v>
      </c>
      <c r="AO3105" s="7">
        <f>IF(R3105&gt;0,RANK(R3105,(N3105:P3105,Q3105:AE3105)),0)</f>
        <v>4</v>
      </c>
      <c r="AP3105" s="7">
        <f>IF(T3105&gt;0,RANK(T3105,(N3105:P3105,Q3105:AE3105)),0)</f>
        <v>0</v>
      </c>
      <c r="AQ3105" s="7">
        <f>IF(S3105&gt;0,RANK(S3105,(N3105:P3105,Q3105:AE3105)),0)</f>
        <v>5</v>
      </c>
      <c r="AR3105" s="2">
        <f t="shared" si="1166"/>
        <v>0</v>
      </c>
      <c r="AS3105" s="2">
        <f t="shared" si="1167"/>
        <v>6.0931899641577065E-3</v>
      </c>
      <c r="AT3105" s="2">
        <f t="shared" si="1168"/>
        <v>0</v>
      </c>
      <c r="AU3105" s="2">
        <f t="shared" si="1169"/>
        <v>5.7347670250896057E-3</v>
      </c>
      <c r="AW3105" t="s">
        <v>3473</v>
      </c>
      <c r="AX3105" t="s">
        <v>1579</v>
      </c>
      <c r="AY3105">
        <v>3</v>
      </c>
      <c r="BA3105" s="119">
        <v>54</v>
      </c>
      <c r="BB3105" s="121">
        <v>5</v>
      </c>
      <c r="BC3105" s="125">
        <f t="shared" si="1136"/>
        <v>54005</v>
      </c>
      <c r="BE3105" s="7" t="s">
        <v>228</v>
      </c>
      <c r="BS3105" s="10">
        <v>0</v>
      </c>
      <c r="BT3105" s="10">
        <v>0</v>
      </c>
      <c r="BU3105" s="10">
        <v>4</v>
      </c>
      <c r="BV3105" s="10">
        <v>0</v>
      </c>
      <c r="BW3105" s="10">
        <v>0</v>
      </c>
      <c r="BX3105" s="10">
        <v>0</v>
      </c>
      <c r="BY3105" s="10">
        <v>0</v>
      </c>
    </row>
    <row r="3106" spans="1:77" hidden="1" outlineLevel="1">
      <c r="A3106" t="s">
        <v>2227</v>
      </c>
      <c r="B3106" t="s">
        <v>1579</v>
      </c>
      <c r="C3106" s="1">
        <f t="shared" si="1161"/>
        <v>5409</v>
      </c>
      <c r="D3106" s="7">
        <f>IF(N3106&gt;0, RANK(N3106,(N3106:P3106,Q3106:AE3106)),0)</f>
        <v>1</v>
      </c>
      <c r="E3106" s="7">
        <f>IF(O3106&gt;0,RANK(O3106,(N3106:P3106,Q3106:AE3106)),0)</f>
        <v>2</v>
      </c>
      <c r="F3106" s="7">
        <f>IF(P3106&gt;0,RANK(P3106,(N3106:P3106,Q3106:AE3106)),0)</f>
        <v>3</v>
      </c>
      <c r="G3106" s="1">
        <f t="shared" si="1156"/>
        <v>75</v>
      </c>
      <c r="H3106" s="2">
        <f t="shared" si="1157"/>
        <v>1.3865779256794232E-2</v>
      </c>
      <c r="I3106" s="2"/>
      <c r="J3106" s="2">
        <f t="shared" si="1162"/>
        <v>0.49990756147162135</v>
      </c>
      <c r="K3106" s="2">
        <f t="shared" si="1163"/>
        <v>0.48604178221482713</v>
      </c>
      <c r="L3106" s="2">
        <f t="shared" si="1164"/>
        <v>7.7648363838047699E-3</v>
      </c>
      <c r="M3106" s="2">
        <f t="shared" si="1165"/>
        <v>6.2858199297467984E-3</v>
      </c>
      <c r="N3106" s="66">
        <v>2704</v>
      </c>
      <c r="O3106" s="66">
        <v>2629</v>
      </c>
      <c r="P3106" s="66">
        <v>42</v>
      </c>
      <c r="R3106" s="66">
        <v>19</v>
      </c>
      <c r="S3106" s="66">
        <v>14</v>
      </c>
      <c r="W3106" s="66">
        <f>IF(Notes!B$31=1,IF(BR3106&gt;0,BR3106-Q3106-SUM(T3106:V3106)-SUM(X3106:AL3106),SUM(BS3106:BY3106)),SUM(BS3106:BY3106))</f>
        <v>1</v>
      </c>
      <c r="AN3106" s="7">
        <f>IF(Q3106&gt;0,RANK(Q3106,(N3106:P3106,Q3106:AE3106)),0)</f>
        <v>0</v>
      </c>
      <c r="AO3106" s="7">
        <f>IF(R3106&gt;0,RANK(R3106,(N3106:P3106,Q3106:AE3106)),0)</f>
        <v>4</v>
      </c>
      <c r="AP3106" s="7">
        <f>IF(T3106&gt;0,RANK(T3106,(N3106:P3106,Q3106:AE3106)),0)</f>
        <v>0</v>
      </c>
      <c r="AQ3106" s="7">
        <f>IF(S3106&gt;0,RANK(S3106,(N3106:P3106,Q3106:AE3106)),0)</f>
        <v>5</v>
      </c>
      <c r="AR3106" s="2">
        <f t="shared" si="1166"/>
        <v>0</v>
      </c>
      <c r="AS3106" s="2">
        <f t="shared" si="1167"/>
        <v>3.5126640783878721E-3</v>
      </c>
      <c r="AT3106" s="2">
        <f t="shared" si="1168"/>
        <v>0</v>
      </c>
      <c r="AU3106" s="2">
        <f t="shared" si="1169"/>
        <v>2.5882787946015901E-3</v>
      </c>
      <c r="AW3106" t="s">
        <v>2227</v>
      </c>
      <c r="AX3106" t="s">
        <v>1579</v>
      </c>
      <c r="AY3106">
        <v>2</v>
      </c>
      <c r="BA3106" s="119">
        <v>54</v>
      </c>
      <c r="BB3106" s="121">
        <v>7</v>
      </c>
      <c r="BC3106" s="125">
        <f t="shared" si="1136"/>
        <v>54007</v>
      </c>
      <c r="BE3106" s="7" t="s">
        <v>228</v>
      </c>
      <c r="BR3106" s="1">
        <v>7</v>
      </c>
      <c r="BS3106" s="10">
        <v>0</v>
      </c>
      <c r="BT3106" s="10">
        <v>1</v>
      </c>
      <c r="BU3106" s="10">
        <v>0</v>
      </c>
      <c r="BV3106" s="10">
        <v>0</v>
      </c>
      <c r="BW3106" s="10">
        <v>0</v>
      </c>
      <c r="BX3106" s="10">
        <v>0</v>
      </c>
      <c r="BY3106" s="10">
        <v>0</v>
      </c>
    </row>
    <row r="3107" spans="1:77" hidden="1" outlineLevel="1">
      <c r="A3107" t="s">
        <v>1701</v>
      </c>
      <c r="B3107" t="s">
        <v>1579</v>
      </c>
      <c r="C3107" s="1">
        <f t="shared" si="1161"/>
        <v>9857</v>
      </c>
      <c r="D3107" s="7">
        <f>IF(N3107&gt;0, RANK(N3107,(N3107:P3107,Q3107:AE3107)),0)</f>
        <v>2</v>
      </c>
      <c r="E3107" s="7">
        <f>IF(O3107&gt;0,RANK(O3107,(N3107:P3107,Q3107:AE3107)),0)</f>
        <v>1</v>
      </c>
      <c r="F3107" s="7">
        <f>IF(P3107&gt;0,RANK(P3107,(N3107:P3107,Q3107:AE3107)),0)</f>
        <v>3</v>
      </c>
      <c r="G3107" s="1">
        <f t="shared" si="1156"/>
        <v>244</v>
      </c>
      <c r="H3107" s="2">
        <f t="shared" si="1157"/>
        <v>2.4753981941767273E-2</v>
      </c>
      <c r="I3107" s="2"/>
      <c r="J3107" s="2">
        <f t="shared" si="1162"/>
        <v>0.47854316729227958</v>
      </c>
      <c r="K3107" s="2">
        <f t="shared" si="1163"/>
        <v>0.50329714923404689</v>
      </c>
      <c r="L3107" s="2">
        <f t="shared" si="1164"/>
        <v>1.1971187988231713E-2</v>
      </c>
      <c r="M3107" s="2">
        <f t="shared" si="1165"/>
        <v>6.1884954854418694E-3</v>
      </c>
      <c r="N3107" s="66">
        <v>4717</v>
      </c>
      <c r="O3107" s="66">
        <v>4961</v>
      </c>
      <c r="P3107" s="66">
        <v>118</v>
      </c>
      <c r="R3107" s="66">
        <v>30</v>
      </c>
      <c r="S3107" s="66">
        <v>29</v>
      </c>
      <c r="W3107" s="66">
        <f>IF(Notes!B$31=1,IF(BR3107&gt;0,BR3107-Q3107-SUM(T3107:V3107)-SUM(X3107:AL3107),SUM(BS3107:BY3107)),SUM(BS3107:BY3107))</f>
        <v>2</v>
      </c>
      <c r="AN3107" s="7">
        <f>IF(Q3107&gt;0,RANK(Q3107,(N3107:P3107,Q3107:AE3107)),0)</f>
        <v>0</v>
      </c>
      <c r="AO3107" s="7">
        <f>IF(R3107&gt;0,RANK(R3107,(N3107:P3107,Q3107:AE3107)),0)</f>
        <v>4</v>
      </c>
      <c r="AP3107" s="7">
        <f>IF(T3107&gt;0,RANK(T3107,(N3107:P3107,Q3107:AE3107)),0)</f>
        <v>0</v>
      </c>
      <c r="AQ3107" s="7">
        <f>IF(S3107&gt;0,RANK(S3107,(N3107:P3107,Q3107:AE3107)),0)</f>
        <v>5</v>
      </c>
      <c r="AR3107" s="2">
        <f t="shared" si="1166"/>
        <v>0</v>
      </c>
      <c r="AS3107" s="2">
        <f t="shared" si="1167"/>
        <v>3.0435223698894189E-3</v>
      </c>
      <c r="AT3107" s="2">
        <f t="shared" si="1168"/>
        <v>0</v>
      </c>
      <c r="AU3107" s="2">
        <f t="shared" si="1169"/>
        <v>2.942071624226438E-3</v>
      </c>
      <c r="AW3107" t="s">
        <v>1701</v>
      </c>
      <c r="AX3107" t="s">
        <v>1579</v>
      </c>
      <c r="AY3107">
        <v>1</v>
      </c>
      <c r="BA3107" s="119">
        <v>54</v>
      </c>
      <c r="BB3107" s="121">
        <v>9</v>
      </c>
      <c r="BC3107" s="125">
        <f t="shared" si="1136"/>
        <v>54009</v>
      </c>
      <c r="BE3107" s="7" t="s">
        <v>228</v>
      </c>
      <c r="BS3107" s="10">
        <v>0</v>
      </c>
      <c r="BT3107" s="10">
        <v>0</v>
      </c>
      <c r="BU3107" s="10">
        <v>2</v>
      </c>
      <c r="BV3107" s="10">
        <v>0</v>
      </c>
      <c r="BW3107" s="10">
        <v>0</v>
      </c>
      <c r="BX3107" s="10">
        <v>0</v>
      </c>
      <c r="BY3107" s="10">
        <v>0</v>
      </c>
    </row>
    <row r="3108" spans="1:77" hidden="1" outlineLevel="1">
      <c r="A3108" t="s">
        <v>1987</v>
      </c>
      <c r="B3108" t="s">
        <v>1579</v>
      </c>
      <c r="C3108" s="1">
        <f t="shared" si="1161"/>
        <v>34592</v>
      </c>
      <c r="D3108" s="7">
        <f>IF(N3108&gt;0, RANK(N3108,(N3108:P3108,Q3108:AE3108)),0)</f>
        <v>2</v>
      </c>
      <c r="E3108" s="7">
        <f>IF(O3108&gt;0,RANK(O3108,(N3108:P3108,Q3108:AE3108)),0)</f>
        <v>1</v>
      </c>
      <c r="F3108" s="7">
        <f>IF(P3108&gt;0,RANK(P3108,(N3108:P3108,Q3108:AE3108)),0)</f>
        <v>3</v>
      </c>
      <c r="G3108" s="1">
        <f t="shared" si="1156"/>
        <v>3501</v>
      </c>
      <c r="H3108" s="2">
        <f t="shared" si="1157"/>
        <v>0.10120837187789085</v>
      </c>
      <c r="I3108" s="2"/>
      <c r="J3108" s="2">
        <f t="shared" si="1162"/>
        <v>0.44206753006475485</v>
      </c>
      <c r="K3108" s="2">
        <f t="shared" si="1163"/>
        <v>0.54327590194264574</v>
      </c>
      <c r="L3108" s="2">
        <f t="shared" si="1164"/>
        <v>8.9037927844588336E-3</v>
      </c>
      <c r="M3108" s="2">
        <f t="shared" si="1165"/>
        <v>5.7527752081405672E-3</v>
      </c>
      <c r="N3108" s="66">
        <v>15292</v>
      </c>
      <c r="O3108" s="66">
        <v>18793</v>
      </c>
      <c r="P3108" s="66">
        <v>308</v>
      </c>
      <c r="R3108" s="66">
        <v>80</v>
      </c>
      <c r="S3108" s="66">
        <v>118</v>
      </c>
      <c r="W3108" s="66">
        <f>IF(Notes!B$31=1,IF(BR3108&gt;0,BR3108-Q3108-SUM(T3108:V3108)-SUM(X3108:AL3108),SUM(BS3108:BY3108)),SUM(BS3108:BY3108))</f>
        <v>1</v>
      </c>
      <c r="AN3108" s="7">
        <f>IF(Q3108&gt;0,RANK(Q3108,(N3108:P3108,Q3108:AE3108)),0)</f>
        <v>0</v>
      </c>
      <c r="AO3108" s="7">
        <f>IF(R3108&gt;0,RANK(R3108,(N3108:P3108,Q3108:AE3108)),0)</f>
        <v>5</v>
      </c>
      <c r="AP3108" s="7">
        <f>IF(T3108&gt;0,RANK(T3108,(N3108:P3108,Q3108:AE3108)),0)</f>
        <v>0</v>
      </c>
      <c r="AQ3108" s="7">
        <f>IF(S3108&gt;0,RANK(S3108,(N3108:P3108,Q3108:AE3108)),0)</f>
        <v>4</v>
      </c>
      <c r="AR3108" s="2">
        <f t="shared" si="1166"/>
        <v>0</v>
      </c>
      <c r="AS3108" s="2">
        <f t="shared" si="1167"/>
        <v>2.3126734505087882E-3</v>
      </c>
      <c r="AT3108" s="2">
        <f t="shared" si="1168"/>
        <v>0</v>
      </c>
      <c r="AU3108" s="2">
        <f t="shared" si="1169"/>
        <v>3.4111933395004623E-3</v>
      </c>
      <c r="AW3108" t="s">
        <v>1987</v>
      </c>
      <c r="AX3108" t="s">
        <v>1579</v>
      </c>
      <c r="AY3108">
        <v>3</v>
      </c>
      <c r="BA3108" s="119">
        <v>54</v>
      </c>
      <c r="BB3108" s="121">
        <v>11</v>
      </c>
      <c r="BC3108" s="125">
        <f t="shared" si="1136"/>
        <v>54011</v>
      </c>
      <c r="BE3108" s="7" t="s">
        <v>228</v>
      </c>
      <c r="BR3108" s="105">
        <v>141</v>
      </c>
      <c r="BS3108" s="10">
        <v>0</v>
      </c>
      <c r="BT3108" s="10">
        <v>0</v>
      </c>
      <c r="BU3108" s="10">
        <v>1</v>
      </c>
      <c r="BV3108" s="10">
        <v>0</v>
      </c>
      <c r="BW3108" s="10">
        <v>0</v>
      </c>
      <c r="BX3108" s="10">
        <v>0</v>
      </c>
      <c r="BY3108" s="10">
        <v>0</v>
      </c>
    </row>
    <row r="3109" spans="1:77" hidden="1" outlineLevel="1">
      <c r="A3109" t="s">
        <v>2267</v>
      </c>
      <c r="B3109" t="s">
        <v>1579</v>
      </c>
      <c r="C3109" s="1">
        <f t="shared" si="1161"/>
        <v>2429</v>
      </c>
      <c r="D3109" s="7">
        <f>IF(N3109&gt;0, RANK(N3109,(N3109:P3109,Q3109:AE3109)),0)</f>
        <v>2</v>
      </c>
      <c r="E3109" s="7">
        <f>IF(O3109&gt;0,RANK(O3109,(N3109:P3109,Q3109:AE3109)),0)</f>
        <v>1</v>
      </c>
      <c r="F3109" s="7">
        <f>IF(P3109&gt;0,RANK(P3109,(N3109:P3109,Q3109:AE3109)),0)</f>
        <v>3</v>
      </c>
      <c r="G3109" s="1">
        <f t="shared" si="1156"/>
        <v>373</v>
      </c>
      <c r="H3109" s="2">
        <f t="shared" si="1157"/>
        <v>0.15356113627006998</v>
      </c>
      <c r="I3109" s="2"/>
      <c r="J3109" s="2">
        <f t="shared" si="1162"/>
        <v>0.4088102099629477</v>
      </c>
      <c r="K3109" s="2">
        <f t="shared" si="1163"/>
        <v>0.56237134623301765</v>
      </c>
      <c r="L3109" s="2">
        <f t="shared" si="1164"/>
        <v>1.6055990119390694E-2</v>
      </c>
      <c r="M3109" s="2">
        <f t="shared" si="1165"/>
        <v>1.2762453684643949E-2</v>
      </c>
      <c r="N3109" s="66">
        <v>993</v>
      </c>
      <c r="O3109" s="66">
        <v>1366</v>
      </c>
      <c r="P3109" s="66">
        <v>39</v>
      </c>
      <c r="R3109" s="66">
        <v>16</v>
      </c>
      <c r="S3109" s="66">
        <v>15</v>
      </c>
      <c r="W3109" s="66">
        <f>IF(Notes!B$31=1,IF(BR3109&gt;0,BR3109-Q3109-SUM(T3109:V3109)-SUM(X3109:AL3109),SUM(BS3109:BY3109)),SUM(BS3109:BY3109))</f>
        <v>0</v>
      </c>
      <c r="AN3109" s="7">
        <f>IF(Q3109&gt;0,RANK(Q3109,(N3109:P3109,Q3109:AE3109)),0)</f>
        <v>0</v>
      </c>
      <c r="AO3109" s="7">
        <f>IF(R3109&gt;0,RANK(R3109,(N3109:P3109,Q3109:AE3109)),0)</f>
        <v>4</v>
      </c>
      <c r="AP3109" s="7">
        <f>IF(T3109&gt;0,RANK(T3109,(N3109:P3109,Q3109:AE3109)),0)</f>
        <v>0</v>
      </c>
      <c r="AQ3109" s="7">
        <f>IF(S3109&gt;0,RANK(S3109,(N3109:P3109,Q3109:AE3109)),0)</f>
        <v>5</v>
      </c>
      <c r="AR3109" s="2">
        <f t="shared" si="1166"/>
        <v>0</v>
      </c>
      <c r="AS3109" s="2">
        <f t="shared" si="1167"/>
        <v>6.5870728694936188E-3</v>
      </c>
      <c r="AT3109" s="2">
        <f t="shared" si="1168"/>
        <v>0</v>
      </c>
      <c r="AU3109" s="2">
        <f t="shared" si="1169"/>
        <v>6.1753808151502679E-3</v>
      </c>
      <c r="AW3109" t="s">
        <v>2267</v>
      </c>
      <c r="AX3109" t="s">
        <v>1579</v>
      </c>
      <c r="AY3109">
        <v>2</v>
      </c>
      <c r="BA3109" s="119">
        <v>54</v>
      </c>
      <c r="BB3109" s="121">
        <v>13</v>
      </c>
      <c r="BC3109" s="125">
        <f t="shared" si="1136"/>
        <v>54013</v>
      </c>
      <c r="BE3109" s="7" t="s">
        <v>228</v>
      </c>
      <c r="BS3109" s="10">
        <v>0</v>
      </c>
      <c r="BT3109" s="10">
        <v>0</v>
      </c>
      <c r="BU3109" s="10">
        <v>0</v>
      </c>
      <c r="BV3109" s="10">
        <v>0</v>
      </c>
      <c r="BW3109" s="10">
        <v>0</v>
      </c>
      <c r="BX3109" s="10">
        <v>0</v>
      </c>
      <c r="BY3109" s="10">
        <v>0</v>
      </c>
    </row>
    <row r="3110" spans="1:77" hidden="1" outlineLevel="1">
      <c r="A3110" t="s">
        <v>233</v>
      </c>
      <c r="B3110" t="s">
        <v>1579</v>
      </c>
      <c r="C3110" s="1">
        <f t="shared" si="1161"/>
        <v>3265</v>
      </c>
      <c r="D3110" s="7">
        <f>IF(N3110&gt;0, RANK(N3110,(N3110:P3110,Q3110:AE3110)),0)</f>
        <v>2</v>
      </c>
      <c r="E3110" s="7">
        <f>IF(O3110&gt;0,RANK(O3110,(N3110:P3110,Q3110:AE3110)),0)</f>
        <v>1</v>
      </c>
      <c r="F3110" s="7">
        <f>IF(P3110&gt;0,RANK(P3110,(N3110:P3110,Q3110:AE3110)),0)</f>
        <v>3</v>
      </c>
      <c r="G3110" s="1">
        <f t="shared" si="1156"/>
        <v>334</v>
      </c>
      <c r="H3110" s="2">
        <f t="shared" si="1157"/>
        <v>0.10229709035222052</v>
      </c>
      <c r="I3110" s="2"/>
      <c r="J3110" s="2">
        <f t="shared" si="1162"/>
        <v>0.43522205206738129</v>
      </c>
      <c r="K3110" s="2">
        <f t="shared" si="1163"/>
        <v>0.53751914241960186</v>
      </c>
      <c r="L3110" s="2">
        <f t="shared" si="1164"/>
        <v>1.8070444104134761E-2</v>
      </c>
      <c r="M3110" s="2">
        <f t="shared" si="1165"/>
        <v>9.188361408882087E-3</v>
      </c>
      <c r="N3110" s="66">
        <v>1421</v>
      </c>
      <c r="O3110" s="66">
        <v>1755</v>
      </c>
      <c r="P3110" s="66">
        <v>59</v>
      </c>
      <c r="R3110" s="66">
        <v>18</v>
      </c>
      <c r="S3110" s="66">
        <v>12</v>
      </c>
      <c r="W3110" s="66">
        <f>IF(Notes!B$31=1,IF(BR3110&gt;0,BR3110-Q3110-SUM(T3110:V3110)-SUM(X3110:AL3110),SUM(BS3110:BY3110)),SUM(BS3110:BY3110))</f>
        <v>0</v>
      </c>
      <c r="AN3110" s="7">
        <f>IF(Q3110&gt;0,RANK(Q3110,(N3110:P3110,Q3110:AE3110)),0)</f>
        <v>0</v>
      </c>
      <c r="AO3110" s="7">
        <f>IF(R3110&gt;0,RANK(R3110,(N3110:P3110,Q3110:AE3110)),0)</f>
        <v>4</v>
      </c>
      <c r="AP3110" s="7">
        <f>IF(T3110&gt;0,RANK(T3110,(N3110:P3110,Q3110:AE3110)),0)</f>
        <v>0</v>
      </c>
      <c r="AQ3110" s="7">
        <f>IF(S3110&gt;0,RANK(S3110,(N3110:P3110,Q3110:AE3110)),0)</f>
        <v>5</v>
      </c>
      <c r="AR3110" s="2">
        <f t="shared" si="1166"/>
        <v>0</v>
      </c>
      <c r="AS3110" s="2">
        <f t="shared" si="1167"/>
        <v>5.5130168453292492E-3</v>
      </c>
      <c r="AT3110" s="2">
        <f t="shared" si="1168"/>
        <v>0</v>
      </c>
      <c r="AU3110" s="2">
        <f t="shared" si="1169"/>
        <v>3.675344563552833E-3</v>
      </c>
      <c r="AW3110" t="s">
        <v>233</v>
      </c>
      <c r="AX3110" t="s">
        <v>1579</v>
      </c>
      <c r="AY3110">
        <v>2</v>
      </c>
      <c r="BA3110" s="119">
        <v>54</v>
      </c>
      <c r="BB3110" s="121">
        <v>15</v>
      </c>
      <c r="BC3110" s="125">
        <f t="shared" si="1136"/>
        <v>54015</v>
      </c>
      <c r="BE3110" s="7" t="s">
        <v>228</v>
      </c>
      <c r="BS3110" s="10">
        <v>0</v>
      </c>
      <c r="BT3110" s="10">
        <v>0</v>
      </c>
      <c r="BU3110" s="10">
        <v>0</v>
      </c>
      <c r="BV3110" s="10">
        <v>0</v>
      </c>
      <c r="BW3110" s="10">
        <v>0</v>
      </c>
      <c r="BX3110" s="10">
        <v>0</v>
      </c>
      <c r="BY3110" s="10">
        <v>0</v>
      </c>
    </row>
    <row r="3111" spans="1:77" hidden="1" outlineLevel="1">
      <c r="A3111" t="s">
        <v>983</v>
      </c>
      <c r="B3111" t="s">
        <v>1579</v>
      </c>
      <c r="C3111" s="1">
        <f t="shared" si="1161"/>
        <v>3018</v>
      </c>
      <c r="D3111" s="7">
        <f>IF(N3111&gt;0, RANK(N3111,(N3111:P3111,Q3111:AE3111)),0)</f>
        <v>2</v>
      </c>
      <c r="E3111" s="7">
        <f>IF(O3111&gt;0,RANK(O3111,(N3111:P3111,Q3111:AE3111)),0)</f>
        <v>1</v>
      </c>
      <c r="F3111" s="7">
        <f>IF(P3111&gt;0,RANK(P3111,(N3111:P3111,Q3111:AE3111)),0)</f>
        <v>3</v>
      </c>
      <c r="G3111" s="1">
        <f t="shared" si="1156"/>
        <v>1483</v>
      </c>
      <c r="H3111" s="2">
        <f t="shared" si="1157"/>
        <v>0.49138502319416832</v>
      </c>
      <c r="I3111" s="2"/>
      <c r="J3111" s="2">
        <f t="shared" si="1162"/>
        <v>0.24353876739562624</v>
      </c>
      <c r="K3111" s="2">
        <f t="shared" si="1163"/>
        <v>0.73492379058979451</v>
      </c>
      <c r="L3111" s="2">
        <f t="shared" si="1164"/>
        <v>9.6090125911199465E-3</v>
      </c>
      <c r="M3111" s="2">
        <f t="shared" si="1165"/>
        <v>1.1928429423459353E-2</v>
      </c>
      <c r="N3111" s="66">
        <v>735</v>
      </c>
      <c r="O3111" s="66">
        <v>2218</v>
      </c>
      <c r="P3111" s="66">
        <v>29</v>
      </c>
      <c r="R3111" s="66">
        <v>15</v>
      </c>
      <c r="S3111" s="66">
        <v>21</v>
      </c>
      <c r="W3111" s="66">
        <f>IF(Notes!B$31=1,IF(BR3111&gt;0,BR3111-Q3111-SUM(T3111:V3111)-SUM(X3111:AL3111),SUM(BS3111:BY3111)),SUM(BS3111:BY3111))</f>
        <v>0</v>
      </c>
      <c r="AN3111" s="7">
        <f>IF(Q3111&gt;0,RANK(Q3111,(N3111:P3111,Q3111:AE3111)),0)</f>
        <v>0</v>
      </c>
      <c r="AO3111" s="7">
        <f>IF(R3111&gt;0,RANK(R3111,(N3111:P3111,Q3111:AE3111)),0)</f>
        <v>5</v>
      </c>
      <c r="AP3111" s="7">
        <f>IF(T3111&gt;0,RANK(T3111,(N3111:P3111,Q3111:AE3111)),0)</f>
        <v>0</v>
      </c>
      <c r="AQ3111" s="7">
        <f>IF(S3111&gt;0,RANK(S3111,(N3111:P3111,Q3111:AE3111)),0)</f>
        <v>4</v>
      </c>
      <c r="AR3111" s="2">
        <f t="shared" si="1166"/>
        <v>0</v>
      </c>
      <c r="AS3111" s="2">
        <f t="shared" si="1167"/>
        <v>4.970178926441352E-3</v>
      </c>
      <c r="AT3111" s="2">
        <f t="shared" si="1168"/>
        <v>0</v>
      </c>
      <c r="AU3111" s="2">
        <f t="shared" si="1169"/>
        <v>6.958250497017893E-3</v>
      </c>
      <c r="AW3111" t="s">
        <v>983</v>
      </c>
      <c r="AX3111" t="s">
        <v>1579</v>
      </c>
      <c r="AY3111">
        <v>1</v>
      </c>
      <c r="BA3111" s="119">
        <v>54</v>
      </c>
      <c r="BB3111" s="121">
        <v>17</v>
      </c>
      <c r="BC3111" s="125">
        <f t="shared" si="1136"/>
        <v>54017</v>
      </c>
      <c r="BE3111" s="7" t="s">
        <v>228</v>
      </c>
      <c r="BS3111" s="10">
        <v>0</v>
      </c>
      <c r="BT3111" s="10">
        <v>0</v>
      </c>
      <c r="BU3111" s="10">
        <v>0</v>
      </c>
      <c r="BV3111" s="10">
        <v>0</v>
      </c>
      <c r="BW3111" s="10">
        <v>0</v>
      </c>
      <c r="BX3111" s="10">
        <v>0</v>
      </c>
      <c r="BY3111" s="10">
        <v>0</v>
      </c>
    </row>
    <row r="3112" spans="1:77" hidden="1" outlineLevel="1">
      <c r="A3112" t="s">
        <v>3290</v>
      </c>
      <c r="B3112" t="s">
        <v>1579</v>
      </c>
      <c r="C3112" s="1">
        <f t="shared" si="1161"/>
        <v>15194</v>
      </c>
      <c r="D3112" s="7">
        <f>IF(N3112&gt;0, RANK(N3112,(N3112:P3112,Q3112:AE3112)),0)</f>
        <v>2</v>
      </c>
      <c r="E3112" s="7">
        <f>IF(O3112&gt;0,RANK(O3112,(N3112:P3112,Q3112:AE3112)),0)</f>
        <v>1</v>
      </c>
      <c r="F3112" s="7">
        <f>IF(P3112&gt;0,RANK(P3112,(N3112:P3112,Q3112:AE3112)),0)</f>
        <v>3</v>
      </c>
      <c r="G3112" s="1">
        <f t="shared" si="1156"/>
        <v>416</v>
      </c>
      <c r="H3112" s="2">
        <f t="shared" si="1157"/>
        <v>2.7379228642885351E-2</v>
      </c>
      <c r="I3112" s="2"/>
      <c r="J3112" s="2">
        <f t="shared" si="1162"/>
        <v>0.47663551401869159</v>
      </c>
      <c r="K3112" s="2">
        <f t="shared" si="1163"/>
        <v>0.50401474266157698</v>
      </c>
      <c r="L3112" s="2">
        <f t="shared" si="1164"/>
        <v>1.2504936159010136E-2</v>
      </c>
      <c r="M3112" s="2">
        <f t="shared" si="1165"/>
        <v>6.8448071607213577E-3</v>
      </c>
      <c r="N3112" s="66">
        <v>7242</v>
      </c>
      <c r="O3112" s="66">
        <v>7658</v>
      </c>
      <c r="P3112" s="66">
        <v>190</v>
      </c>
      <c r="R3112" s="66">
        <v>65</v>
      </c>
      <c r="S3112" s="66">
        <v>37</v>
      </c>
      <c r="W3112" s="66">
        <f>IF(Notes!B$31=1,IF(BR3112&gt;0,BR3112-Q3112-SUM(T3112:V3112)-SUM(X3112:AL3112),SUM(BS3112:BY3112)),SUM(BS3112:BY3112))</f>
        <v>2</v>
      </c>
      <c r="AN3112" s="7">
        <f>IF(Q3112&gt;0,RANK(Q3112,(N3112:P3112,Q3112:AE3112)),0)</f>
        <v>0</v>
      </c>
      <c r="AO3112" s="7">
        <f>IF(R3112&gt;0,RANK(R3112,(N3112:P3112,Q3112:AE3112)),0)</f>
        <v>4</v>
      </c>
      <c r="AP3112" s="7">
        <f>IF(T3112&gt;0,RANK(T3112,(N3112:P3112,Q3112:AE3112)),0)</f>
        <v>0</v>
      </c>
      <c r="AQ3112" s="7">
        <f>IF(S3112&gt;0,RANK(S3112,(N3112:P3112,Q3112:AE3112)),0)</f>
        <v>5</v>
      </c>
      <c r="AR3112" s="2">
        <f t="shared" si="1166"/>
        <v>0</v>
      </c>
      <c r="AS3112" s="2">
        <f t="shared" si="1167"/>
        <v>4.278004475450836E-3</v>
      </c>
      <c r="AT3112" s="2">
        <f t="shared" si="1168"/>
        <v>0</v>
      </c>
      <c r="AU3112" s="2">
        <f t="shared" si="1169"/>
        <v>2.4351717783335529E-3</v>
      </c>
      <c r="AW3112" t="s">
        <v>3290</v>
      </c>
      <c r="AX3112" t="s">
        <v>1579</v>
      </c>
      <c r="AY3112">
        <v>3</v>
      </c>
      <c r="BA3112" s="119">
        <v>54</v>
      </c>
      <c r="BB3112" s="121">
        <v>19</v>
      </c>
      <c r="BC3112" s="125">
        <f t="shared" ref="BC3112:BC3175" si="1170">1000*BA3112+BB3112</f>
        <v>54019</v>
      </c>
      <c r="BE3112" s="7" t="s">
        <v>228</v>
      </c>
      <c r="BS3112" s="10">
        <v>2</v>
      </c>
      <c r="BT3112" s="10">
        <v>0</v>
      </c>
      <c r="BU3112" s="10">
        <v>0</v>
      </c>
      <c r="BV3112" s="10">
        <v>0</v>
      </c>
      <c r="BW3112" s="10">
        <v>0</v>
      </c>
      <c r="BX3112" s="10">
        <v>0</v>
      </c>
      <c r="BY3112" s="10">
        <v>0</v>
      </c>
    </row>
    <row r="3113" spans="1:77" hidden="1" outlineLevel="1">
      <c r="A3113" t="s">
        <v>1035</v>
      </c>
      <c r="B3113" t="s">
        <v>1579</v>
      </c>
      <c r="C3113" s="1">
        <f t="shared" si="1161"/>
        <v>2521</v>
      </c>
      <c r="D3113" s="7">
        <f>IF(N3113&gt;0, RANK(N3113,(N3113:P3113,Q3113:AE3113)),0)</f>
        <v>2</v>
      </c>
      <c r="E3113" s="7">
        <f>IF(O3113&gt;0,RANK(O3113,(N3113:P3113,Q3113:AE3113)),0)</f>
        <v>1</v>
      </c>
      <c r="F3113" s="7">
        <f>IF(P3113&gt;0,RANK(P3113,(N3113:P3113,Q3113:AE3113)),0)</f>
        <v>3</v>
      </c>
      <c r="G3113" s="1">
        <f t="shared" si="1156"/>
        <v>441</v>
      </c>
      <c r="H3113" s="2">
        <f t="shared" si="1157"/>
        <v>0.17493058310194368</v>
      </c>
      <c r="I3113" s="2"/>
      <c r="J3113" s="2">
        <f t="shared" si="1162"/>
        <v>0.39825466084886951</v>
      </c>
      <c r="K3113" s="2">
        <f t="shared" si="1163"/>
        <v>0.57318524395081316</v>
      </c>
      <c r="L3113" s="2">
        <f t="shared" si="1164"/>
        <v>1.9833399444664817E-2</v>
      </c>
      <c r="M3113" s="2">
        <f t="shared" si="1165"/>
        <v>8.7266957556525089E-3</v>
      </c>
      <c r="N3113" s="66">
        <v>1004</v>
      </c>
      <c r="O3113" s="66">
        <v>1445</v>
      </c>
      <c r="P3113" s="66">
        <v>50</v>
      </c>
      <c r="R3113" s="66">
        <v>11</v>
      </c>
      <c r="S3113" s="66">
        <v>11</v>
      </c>
      <c r="W3113" s="66">
        <f>IF(Notes!B$31=1,IF(BR3113&gt;0,BR3113-Q3113-SUM(T3113:V3113)-SUM(X3113:AL3113),SUM(BS3113:BY3113)),SUM(BS3113:BY3113))</f>
        <v>0</v>
      </c>
      <c r="AN3113" s="7">
        <f>IF(Q3113&gt;0,RANK(Q3113,(N3113:P3113,Q3113:AE3113)),0)</f>
        <v>0</v>
      </c>
      <c r="AO3113" s="7">
        <f>IF(R3113&gt;0,RANK(R3113,(N3113:P3113,Q3113:AE3113)),0)</f>
        <v>4</v>
      </c>
      <c r="AP3113" s="7">
        <f>IF(T3113&gt;0,RANK(T3113,(N3113:P3113,Q3113:AE3113)),0)</f>
        <v>0</v>
      </c>
      <c r="AQ3113" s="7">
        <f>IF(S3113&gt;0,RANK(S3113,(N3113:P3113,Q3113:AE3113)),0)</f>
        <v>4</v>
      </c>
      <c r="AR3113" s="2">
        <f t="shared" si="1166"/>
        <v>0</v>
      </c>
      <c r="AS3113" s="2">
        <f t="shared" si="1167"/>
        <v>4.3633478778262597E-3</v>
      </c>
      <c r="AT3113" s="2">
        <f t="shared" si="1168"/>
        <v>0</v>
      </c>
      <c r="AU3113" s="2">
        <f t="shared" si="1169"/>
        <v>4.3633478778262597E-3</v>
      </c>
      <c r="AW3113" t="s">
        <v>1035</v>
      </c>
      <c r="AX3113" t="s">
        <v>1579</v>
      </c>
      <c r="AY3113">
        <v>1</v>
      </c>
      <c r="BA3113" s="119">
        <v>54</v>
      </c>
      <c r="BB3113" s="121">
        <v>21</v>
      </c>
      <c r="BC3113" s="125">
        <f t="shared" si="1170"/>
        <v>54021</v>
      </c>
      <c r="BE3113" s="7" t="s">
        <v>228</v>
      </c>
      <c r="BS3113" s="10">
        <v>0</v>
      </c>
      <c r="BT3113" s="10">
        <v>0</v>
      </c>
      <c r="BU3113" s="10">
        <v>0</v>
      </c>
      <c r="BV3113" s="10">
        <v>0</v>
      </c>
      <c r="BW3113" s="10">
        <v>0</v>
      </c>
      <c r="BX3113" s="10">
        <v>0</v>
      </c>
      <c r="BY3113" s="10">
        <v>0</v>
      </c>
    </row>
    <row r="3114" spans="1:77" hidden="1" outlineLevel="1">
      <c r="A3114" t="s">
        <v>1789</v>
      </c>
      <c r="B3114" t="s">
        <v>1579</v>
      </c>
      <c r="C3114" s="1">
        <f t="shared" si="1161"/>
        <v>4218</v>
      </c>
      <c r="D3114" s="7">
        <f>IF(N3114&gt;0, RANK(N3114,(N3114:P3114,Q3114:AE3114)),0)</f>
        <v>2</v>
      </c>
      <c r="E3114" s="7">
        <f>IF(O3114&gt;0,RANK(O3114,(N3114:P3114,Q3114:AE3114)),0)</f>
        <v>1</v>
      </c>
      <c r="F3114" s="7">
        <f>IF(P3114&gt;0,RANK(P3114,(N3114:P3114,Q3114:AE3114)),0)</f>
        <v>3</v>
      </c>
      <c r="G3114" s="1">
        <f t="shared" si="1156"/>
        <v>2169</v>
      </c>
      <c r="H3114" s="2">
        <f t="shared" si="1157"/>
        <v>0.51422475106685628</v>
      </c>
      <c r="I3114" s="2"/>
      <c r="J3114" s="2">
        <f t="shared" si="1162"/>
        <v>0.23636794689426269</v>
      </c>
      <c r="K3114" s="2">
        <f t="shared" si="1163"/>
        <v>0.75059269796111905</v>
      </c>
      <c r="L3114" s="2">
        <f t="shared" si="1164"/>
        <v>7.8236130867709811E-3</v>
      </c>
      <c r="M3114" s="2">
        <f t="shared" si="1165"/>
        <v>5.2157420578473109E-3</v>
      </c>
      <c r="N3114" s="66">
        <v>997</v>
      </c>
      <c r="O3114" s="66">
        <v>3166</v>
      </c>
      <c r="P3114" s="66">
        <v>33</v>
      </c>
      <c r="R3114" s="66">
        <v>14</v>
      </c>
      <c r="S3114" s="66">
        <v>8</v>
      </c>
      <c r="W3114" s="66">
        <f>IF(Notes!B$31=1,IF(BR3114&gt;0,BR3114-Q3114-SUM(T3114:V3114)-SUM(X3114:AL3114),SUM(BS3114:BY3114)),SUM(BS3114:BY3114))</f>
        <v>0</v>
      </c>
      <c r="AN3114" s="7">
        <f>IF(Q3114&gt;0,RANK(Q3114,(N3114:P3114,Q3114:AE3114)),0)</f>
        <v>0</v>
      </c>
      <c r="AO3114" s="7">
        <f>IF(R3114&gt;0,RANK(R3114,(N3114:P3114,Q3114:AE3114)),0)</f>
        <v>4</v>
      </c>
      <c r="AP3114" s="7">
        <f>IF(T3114&gt;0,RANK(T3114,(N3114:P3114,Q3114:AE3114)),0)</f>
        <v>0</v>
      </c>
      <c r="AQ3114" s="7">
        <f>IF(S3114&gt;0,RANK(S3114,(N3114:P3114,Q3114:AE3114)),0)</f>
        <v>5</v>
      </c>
      <c r="AR3114" s="2">
        <f t="shared" si="1166"/>
        <v>0</v>
      </c>
      <c r="AS3114" s="2">
        <f t="shared" si="1167"/>
        <v>3.3191085822664771E-3</v>
      </c>
      <c r="AT3114" s="2">
        <f t="shared" si="1168"/>
        <v>0</v>
      </c>
      <c r="AU3114" s="2">
        <f t="shared" si="1169"/>
        <v>1.896633475580844E-3</v>
      </c>
      <c r="AW3114" t="s">
        <v>1789</v>
      </c>
      <c r="AX3114" t="s">
        <v>1579</v>
      </c>
      <c r="AY3114">
        <v>1</v>
      </c>
      <c r="BA3114" s="119">
        <v>54</v>
      </c>
      <c r="BB3114" s="121">
        <v>23</v>
      </c>
      <c r="BC3114" s="125">
        <f t="shared" si="1170"/>
        <v>54023</v>
      </c>
      <c r="BE3114" s="7" t="s">
        <v>228</v>
      </c>
      <c r="BS3114" s="10">
        <v>0</v>
      </c>
      <c r="BT3114" s="10">
        <v>0</v>
      </c>
      <c r="BU3114" s="10">
        <v>0</v>
      </c>
      <c r="BV3114" s="10">
        <v>0</v>
      </c>
      <c r="BW3114" s="10">
        <v>0</v>
      </c>
      <c r="BX3114" s="10">
        <v>0</v>
      </c>
      <c r="BY3114" s="10">
        <v>0</v>
      </c>
    </row>
    <row r="3115" spans="1:77" hidden="1" outlineLevel="1">
      <c r="A3115" t="s">
        <v>3163</v>
      </c>
      <c r="B3115" t="s">
        <v>1579</v>
      </c>
      <c r="C3115" s="1">
        <f t="shared" si="1161"/>
        <v>13732</v>
      </c>
      <c r="D3115" s="7">
        <f>IF(N3115&gt;0, RANK(N3115,(N3115:P3115,Q3115:AE3115)),0)</f>
        <v>2</v>
      </c>
      <c r="E3115" s="7">
        <f>IF(O3115&gt;0,RANK(O3115,(N3115:P3115,Q3115:AE3115)),0)</f>
        <v>1</v>
      </c>
      <c r="F3115" s="7">
        <f>IF(P3115&gt;0,RANK(P3115,(N3115:P3115,Q3115:AE3115)),0)</f>
        <v>3</v>
      </c>
      <c r="G3115" s="1">
        <f t="shared" si="1156"/>
        <v>1686</v>
      </c>
      <c r="H3115" s="2">
        <f t="shared" si="1157"/>
        <v>0.12277891057384212</v>
      </c>
      <c r="I3115" s="2"/>
      <c r="J3115" s="2">
        <f t="shared" si="1162"/>
        <v>0.42826973492572096</v>
      </c>
      <c r="K3115" s="2">
        <f t="shared" si="1163"/>
        <v>0.55104864549956312</v>
      </c>
      <c r="L3115" s="2">
        <f t="shared" si="1164"/>
        <v>1.1360326245266531E-2</v>
      </c>
      <c r="M3115" s="2">
        <f t="shared" si="1165"/>
        <v>9.3212933294493944E-3</v>
      </c>
      <c r="N3115" s="66">
        <v>5881</v>
      </c>
      <c r="O3115" s="66">
        <v>7567</v>
      </c>
      <c r="P3115" s="66">
        <v>156</v>
      </c>
      <c r="R3115" s="66">
        <v>63</v>
      </c>
      <c r="S3115" s="66">
        <v>59</v>
      </c>
      <c r="W3115" s="66">
        <f>IF(Notes!B$31=1,IF(BR3115&gt;0,BR3115-Q3115-SUM(T3115:V3115)-SUM(X3115:AL3115),SUM(BS3115:BY3115)),SUM(BS3115:BY3115))</f>
        <v>6</v>
      </c>
      <c r="AN3115" s="7">
        <f>IF(Q3115&gt;0,RANK(Q3115,(N3115:P3115,Q3115:AE3115)),0)</f>
        <v>0</v>
      </c>
      <c r="AO3115" s="7">
        <f>IF(R3115&gt;0,RANK(R3115,(N3115:P3115,Q3115:AE3115)),0)</f>
        <v>4</v>
      </c>
      <c r="AP3115" s="7">
        <f>IF(T3115&gt;0,RANK(T3115,(N3115:P3115,Q3115:AE3115)),0)</f>
        <v>0</v>
      </c>
      <c r="AQ3115" s="7">
        <f>IF(S3115&gt;0,RANK(S3115,(N3115:P3115,Q3115:AE3115)),0)</f>
        <v>5</v>
      </c>
      <c r="AR3115" s="2">
        <f t="shared" si="1166"/>
        <v>0</v>
      </c>
      <c r="AS3115" s="2">
        <f t="shared" si="1167"/>
        <v>4.5878240605884066E-3</v>
      </c>
      <c r="AT3115" s="2">
        <f t="shared" si="1168"/>
        <v>0</v>
      </c>
      <c r="AU3115" s="2">
        <f t="shared" si="1169"/>
        <v>4.2965336440431113E-3</v>
      </c>
      <c r="AW3115" t="s">
        <v>3163</v>
      </c>
      <c r="AX3115" t="s">
        <v>1579</v>
      </c>
      <c r="AY3115">
        <v>3</v>
      </c>
      <c r="BA3115" s="119">
        <v>54</v>
      </c>
      <c r="BB3115" s="121">
        <v>25</v>
      </c>
      <c r="BC3115" s="125">
        <f t="shared" si="1170"/>
        <v>54025</v>
      </c>
      <c r="BE3115" s="7" t="s">
        <v>228</v>
      </c>
      <c r="BS3115" s="10">
        <v>0</v>
      </c>
      <c r="BT3115" s="10">
        <v>0</v>
      </c>
      <c r="BU3115" s="10">
        <v>6</v>
      </c>
      <c r="BV3115" s="10">
        <v>0</v>
      </c>
      <c r="BW3115" s="10">
        <v>0</v>
      </c>
      <c r="BX3115" s="10">
        <v>0</v>
      </c>
      <c r="BY3115" s="10">
        <v>0</v>
      </c>
    </row>
    <row r="3116" spans="1:77" hidden="1" outlineLevel="1">
      <c r="A3116" t="s">
        <v>370</v>
      </c>
      <c r="B3116" t="s">
        <v>1579</v>
      </c>
      <c r="C3116" s="1">
        <f t="shared" si="1161"/>
        <v>8347</v>
      </c>
      <c r="D3116" s="7">
        <f>IF(N3116&gt;0, RANK(N3116,(N3116:P3116,Q3116:AE3116)),0)</f>
        <v>2</v>
      </c>
      <c r="E3116" s="7">
        <f>IF(O3116&gt;0,RANK(O3116,(N3116:P3116,Q3116:AE3116)),0)</f>
        <v>1</v>
      </c>
      <c r="F3116" s="7">
        <f>IF(P3116&gt;0,RANK(P3116,(N3116:P3116,Q3116:AE3116)),0)</f>
        <v>3</v>
      </c>
      <c r="G3116" s="1">
        <f t="shared" si="1156"/>
        <v>2239</v>
      </c>
      <c r="H3116" s="2">
        <f t="shared" si="1157"/>
        <v>0.26824008625853601</v>
      </c>
      <c r="I3116" s="2"/>
      <c r="J3116" s="2">
        <f t="shared" si="1162"/>
        <v>0.35737390679285969</v>
      </c>
      <c r="K3116" s="2">
        <f t="shared" si="1163"/>
        <v>0.62561399305139576</v>
      </c>
      <c r="L3116" s="2">
        <f t="shared" si="1164"/>
        <v>8.9852641667665031E-3</v>
      </c>
      <c r="M3116" s="2">
        <f t="shared" si="1165"/>
        <v>8.0268359889781107E-3</v>
      </c>
      <c r="N3116" s="66">
        <v>2983</v>
      </c>
      <c r="O3116" s="66">
        <v>5222</v>
      </c>
      <c r="P3116" s="66">
        <v>75</v>
      </c>
      <c r="R3116" s="66">
        <v>28</v>
      </c>
      <c r="S3116" s="66">
        <v>38</v>
      </c>
      <c r="W3116" s="66">
        <f>IF(Notes!B$31=1,IF(BR3116&gt;0,BR3116-Q3116-SUM(T3116:V3116)-SUM(X3116:AL3116),SUM(BS3116:BY3116)),SUM(BS3116:BY3116))</f>
        <v>1</v>
      </c>
      <c r="AN3116" s="7">
        <f>IF(Q3116&gt;0,RANK(Q3116,(N3116:P3116,Q3116:AE3116)),0)</f>
        <v>0</v>
      </c>
      <c r="AO3116" s="7">
        <f>IF(R3116&gt;0,RANK(R3116,(N3116:P3116,Q3116:AE3116)),0)</f>
        <v>5</v>
      </c>
      <c r="AP3116" s="7">
        <f>IF(T3116&gt;0,RANK(T3116,(N3116:P3116,Q3116:AE3116)),0)</f>
        <v>0</v>
      </c>
      <c r="AQ3116" s="7">
        <f>IF(S3116&gt;0,RANK(S3116,(N3116:P3116,Q3116:AE3116)),0)</f>
        <v>4</v>
      </c>
      <c r="AR3116" s="2">
        <f t="shared" si="1166"/>
        <v>0</v>
      </c>
      <c r="AS3116" s="2">
        <f t="shared" si="1167"/>
        <v>3.3544986222594944E-3</v>
      </c>
      <c r="AT3116" s="2">
        <f t="shared" si="1168"/>
        <v>0</v>
      </c>
      <c r="AU3116" s="2">
        <f t="shared" si="1169"/>
        <v>4.5525338444950278E-3</v>
      </c>
      <c r="AW3116" t="s">
        <v>370</v>
      </c>
      <c r="AX3116" t="s">
        <v>1579</v>
      </c>
      <c r="AY3116">
        <v>2</v>
      </c>
      <c r="BA3116" s="119">
        <v>54</v>
      </c>
      <c r="BB3116" s="121">
        <v>27</v>
      </c>
      <c r="BC3116" s="125">
        <f t="shared" si="1170"/>
        <v>54027</v>
      </c>
      <c r="BE3116" s="7" t="s">
        <v>228</v>
      </c>
      <c r="BS3116" s="10">
        <v>0</v>
      </c>
      <c r="BT3116" s="10">
        <v>0</v>
      </c>
      <c r="BU3116" s="10">
        <v>0</v>
      </c>
      <c r="BV3116" s="10">
        <v>0</v>
      </c>
      <c r="BW3116" s="10">
        <v>0</v>
      </c>
      <c r="BX3116" s="10">
        <v>0</v>
      </c>
      <c r="BY3116" s="10">
        <v>1</v>
      </c>
    </row>
    <row r="3117" spans="1:77" hidden="1" outlineLevel="1">
      <c r="A3117" t="s">
        <v>3488</v>
      </c>
      <c r="B3117" t="s">
        <v>1579</v>
      </c>
      <c r="C3117" s="1">
        <f t="shared" si="1161"/>
        <v>13220</v>
      </c>
      <c r="D3117" s="7">
        <f>IF(N3117&gt;0, RANK(N3117,(N3117:P3117,Q3117:AE3117)),0)</f>
        <v>2</v>
      </c>
      <c r="E3117" s="7">
        <f>IF(O3117&gt;0,RANK(O3117,(N3117:P3117,Q3117:AE3117)),0)</f>
        <v>1</v>
      </c>
      <c r="F3117" s="7">
        <f>IF(P3117&gt;0,RANK(P3117,(N3117:P3117,Q3117:AE3117)),0)</f>
        <v>3</v>
      </c>
      <c r="G3117" s="1">
        <f t="shared" si="1156"/>
        <v>2014</v>
      </c>
      <c r="H3117" s="2">
        <f t="shared" si="1157"/>
        <v>0.15234493192133131</v>
      </c>
      <c r="I3117" s="2"/>
      <c r="J3117" s="2">
        <f t="shared" si="1162"/>
        <v>0.41633888048411499</v>
      </c>
      <c r="K3117" s="2">
        <f t="shared" si="1163"/>
        <v>0.5686838124054463</v>
      </c>
      <c r="L3117" s="2">
        <f t="shared" si="1164"/>
        <v>9.1527987897125559E-3</v>
      </c>
      <c r="M3117" s="2">
        <f t="shared" si="1165"/>
        <v>5.8245083207260975E-3</v>
      </c>
      <c r="N3117" s="66">
        <v>5504</v>
      </c>
      <c r="O3117" s="66">
        <v>7518</v>
      </c>
      <c r="P3117" s="66">
        <v>121</v>
      </c>
      <c r="R3117" s="66">
        <v>38</v>
      </c>
      <c r="S3117" s="66">
        <v>39</v>
      </c>
      <c r="W3117" s="66">
        <f>IF(Notes!B$31=1,IF(BR3117&gt;0,BR3117-Q3117-SUM(T3117:V3117)-SUM(X3117:AL3117),SUM(BS3117:BY3117)),SUM(BS3117:BY3117))</f>
        <v>0</v>
      </c>
      <c r="AN3117" s="7">
        <f>IF(Q3117&gt;0,RANK(Q3117,(N3117:P3117,Q3117:AE3117)),0)</f>
        <v>0</v>
      </c>
      <c r="AO3117" s="7">
        <f>IF(R3117&gt;0,RANK(R3117,(N3117:P3117,Q3117:AE3117)),0)</f>
        <v>5</v>
      </c>
      <c r="AP3117" s="7">
        <f>IF(T3117&gt;0,RANK(T3117,(N3117:P3117,Q3117:AE3117)),0)</f>
        <v>0</v>
      </c>
      <c r="AQ3117" s="7">
        <f>IF(S3117&gt;0,RANK(S3117,(N3117:P3117,Q3117:AE3117)),0)</f>
        <v>4</v>
      </c>
      <c r="AR3117" s="2">
        <f t="shared" si="1166"/>
        <v>0</v>
      </c>
      <c r="AS3117" s="2">
        <f t="shared" si="1167"/>
        <v>2.8744326777609681E-3</v>
      </c>
      <c r="AT3117" s="2">
        <f t="shared" si="1168"/>
        <v>0</v>
      </c>
      <c r="AU3117" s="2">
        <f t="shared" si="1169"/>
        <v>2.9500756429652044E-3</v>
      </c>
      <c r="AW3117" t="s">
        <v>3488</v>
      </c>
      <c r="AX3117" t="s">
        <v>1579</v>
      </c>
      <c r="AY3117">
        <v>1</v>
      </c>
      <c r="BA3117" s="119">
        <v>54</v>
      </c>
      <c r="BB3117" s="121">
        <v>29</v>
      </c>
      <c r="BC3117" s="125">
        <f t="shared" si="1170"/>
        <v>54029</v>
      </c>
      <c r="BE3117" s="7" t="s">
        <v>228</v>
      </c>
      <c r="BS3117" s="10">
        <v>0</v>
      </c>
      <c r="BT3117" s="10">
        <v>0</v>
      </c>
      <c r="BU3117" s="10">
        <v>0</v>
      </c>
      <c r="BV3117" s="10">
        <v>0</v>
      </c>
      <c r="BW3117" s="10">
        <v>0</v>
      </c>
      <c r="BX3117" s="10">
        <v>0</v>
      </c>
      <c r="BY3117" s="10">
        <v>0</v>
      </c>
    </row>
    <row r="3118" spans="1:77" hidden="1" outlineLevel="1">
      <c r="A3118" t="s">
        <v>2440</v>
      </c>
      <c r="B3118" t="s">
        <v>1579</v>
      </c>
      <c r="C3118" s="1">
        <f t="shared" si="1161"/>
        <v>5407</v>
      </c>
      <c r="D3118" s="7">
        <f>IF(N3118&gt;0, RANK(N3118,(N3118:P3118,Q3118:AE3118)),0)</f>
        <v>2</v>
      </c>
      <c r="E3118" s="7">
        <f>IF(O3118&gt;0,RANK(O3118,(N3118:P3118,Q3118:AE3118)),0)</f>
        <v>1</v>
      </c>
      <c r="F3118" s="7">
        <f>IF(P3118&gt;0,RANK(P3118,(N3118:P3118,Q3118:AE3118)),0)</f>
        <v>3</v>
      </c>
      <c r="G3118" s="1">
        <f t="shared" si="1156"/>
        <v>1475</v>
      </c>
      <c r="H3118" s="2">
        <f t="shared" si="1157"/>
        <v>0.27279452561494361</v>
      </c>
      <c r="I3118" s="2"/>
      <c r="J3118" s="2">
        <f t="shared" si="1162"/>
        <v>0.3515812835213612</v>
      </c>
      <c r="K3118" s="2">
        <f t="shared" si="1163"/>
        <v>0.62437580913630475</v>
      </c>
      <c r="L3118" s="2">
        <f t="shared" si="1164"/>
        <v>1.3870908082115775E-2</v>
      </c>
      <c r="M3118" s="2">
        <f t="shared" si="1165"/>
        <v>1.0171999260218277E-2</v>
      </c>
      <c r="N3118" s="66">
        <v>1901</v>
      </c>
      <c r="O3118" s="66">
        <v>3376</v>
      </c>
      <c r="P3118" s="66">
        <v>75</v>
      </c>
      <c r="R3118" s="66">
        <v>29</v>
      </c>
      <c r="S3118" s="66">
        <v>25</v>
      </c>
      <c r="W3118" s="66">
        <f>IF(Notes!B$31=1,IF(BR3118&gt;0,BR3118-Q3118-SUM(T3118:V3118)-SUM(X3118:AL3118),SUM(BS3118:BY3118)),SUM(BS3118:BY3118))</f>
        <v>1</v>
      </c>
      <c r="AN3118" s="7">
        <f>IF(Q3118&gt;0,RANK(Q3118,(N3118:P3118,Q3118:AE3118)),0)</f>
        <v>0</v>
      </c>
      <c r="AO3118" s="7">
        <f>IF(R3118&gt;0,RANK(R3118,(N3118:P3118,Q3118:AE3118)),0)</f>
        <v>4</v>
      </c>
      <c r="AP3118" s="7">
        <f>IF(T3118&gt;0,RANK(T3118,(N3118:P3118,Q3118:AE3118)),0)</f>
        <v>0</v>
      </c>
      <c r="AQ3118" s="7">
        <f>IF(S3118&gt;0,RANK(S3118,(N3118:P3118,Q3118:AE3118)),0)</f>
        <v>5</v>
      </c>
      <c r="AR3118" s="2">
        <f t="shared" si="1166"/>
        <v>0</v>
      </c>
      <c r="AS3118" s="2">
        <f t="shared" si="1167"/>
        <v>5.3634177917514332E-3</v>
      </c>
      <c r="AT3118" s="2">
        <f t="shared" si="1168"/>
        <v>0</v>
      </c>
      <c r="AU3118" s="2">
        <f t="shared" si="1169"/>
        <v>4.6236360273719255E-3</v>
      </c>
      <c r="AW3118" t="s">
        <v>2440</v>
      </c>
      <c r="AX3118" t="s">
        <v>1579</v>
      </c>
      <c r="AY3118">
        <v>2</v>
      </c>
      <c r="BA3118" s="119">
        <v>54</v>
      </c>
      <c r="BB3118" s="121">
        <v>31</v>
      </c>
      <c r="BC3118" s="125">
        <f t="shared" si="1170"/>
        <v>54031</v>
      </c>
      <c r="BE3118" s="7" t="s">
        <v>228</v>
      </c>
      <c r="BS3118" s="10">
        <v>0</v>
      </c>
      <c r="BT3118" s="10">
        <v>0</v>
      </c>
      <c r="BU3118" s="10">
        <v>1</v>
      </c>
      <c r="BV3118" s="10">
        <v>0</v>
      </c>
      <c r="BW3118" s="10">
        <v>0</v>
      </c>
      <c r="BX3118" s="10">
        <v>0</v>
      </c>
      <c r="BY3118" s="10">
        <v>0</v>
      </c>
    </row>
    <row r="3119" spans="1:77" hidden="1" outlineLevel="1">
      <c r="A3119" t="s">
        <v>1790</v>
      </c>
      <c r="B3119" t="s">
        <v>1579</v>
      </c>
      <c r="C3119" s="1">
        <f t="shared" si="1161"/>
        <v>31872</v>
      </c>
      <c r="D3119" s="7">
        <f>IF(N3119&gt;0, RANK(N3119,(N3119:P3119,Q3119:AE3119)),0)</f>
        <v>2</v>
      </c>
      <c r="E3119" s="7">
        <f>IF(O3119&gt;0,RANK(O3119,(N3119:P3119,Q3119:AE3119)),0)</f>
        <v>1</v>
      </c>
      <c r="F3119" s="7">
        <f>IF(P3119&gt;0,RANK(P3119,(N3119:P3119,Q3119:AE3119)),0)</f>
        <v>3</v>
      </c>
      <c r="G3119" s="1">
        <f t="shared" si="1156"/>
        <v>4242</v>
      </c>
      <c r="H3119" s="2">
        <f t="shared" si="1157"/>
        <v>0.13309487951807228</v>
      </c>
      <c r="I3119" s="2"/>
      <c r="J3119" s="2">
        <f t="shared" si="1162"/>
        <v>0.42614206827309237</v>
      </c>
      <c r="K3119" s="2">
        <f t="shared" si="1163"/>
        <v>0.55923694779116462</v>
      </c>
      <c r="L3119" s="2">
        <f t="shared" si="1164"/>
        <v>8.7851405622489959E-3</v>
      </c>
      <c r="M3119" s="2">
        <f t="shared" si="1165"/>
        <v>5.8358433734940745E-3</v>
      </c>
      <c r="N3119" s="66">
        <v>13582</v>
      </c>
      <c r="O3119" s="66">
        <v>17824</v>
      </c>
      <c r="P3119" s="66">
        <v>280</v>
      </c>
      <c r="R3119" s="66">
        <v>85</v>
      </c>
      <c r="S3119" s="66">
        <v>99</v>
      </c>
      <c r="W3119" s="66">
        <f>IF(Notes!B$31=1,IF(BR3119&gt;0,BR3119-Q3119-SUM(T3119:V3119)-SUM(X3119:AL3119),SUM(BS3119:BY3119)),SUM(BS3119:BY3119))</f>
        <v>2</v>
      </c>
      <c r="AN3119" s="7">
        <f>IF(Q3119&gt;0,RANK(Q3119,(N3119:P3119,Q3119:AE3119)),0)</f>
        <v>0</v>
      </c>
      <c r="AO3119" s="7">
        <f>IF(R3119&gt;0,RANK(R3119,(N3119:P3119,Q3119:AE3119)),0)</f>
        <v>5</v>
      </c>
      <c r="AP3119" s="7">
        <f>IF(T3119&gt;0,RANK(T3119,(N3119:P3119,Q3119:AE3119)),0)</f>
        <v>0</v>
      </c>
      <c r="AQ3119" s="7">
        <f>IF(S3119&gt;0,RANK(S3119,(N3119:P3119,Q3119:AE3119)),0)</f>
        <v>4</v>
      </c>
      <c r="AR3119" s="2">
        <f t="shared" si="1166"/>
        <v>0</v>
      </c>
      <c r="AS3119" s="2">
        <f t="shared" si="1167"/>
        <v>2.6669176706827311E-3</v>
      </c>
      <c r="AT3119" s="2">
        <f t="shared" si="1168"/>
        <v>0</v>
      </c>
      <c r="AU3119" s="2">
        <f t="shared" si="1169"/>
        <v>3.1061746987951807E-3</v>
      </c>
      <c r="AW3119" t="s">
        <v>1790</v>
      </c>
      <c r="AX3119" t="s">
        <v>1579</v>
      </c>
      <c r="AY3119">
        <v>1</v>
      </c>
      <c r="BA3119" s="119">
        <v>54</v>
      </c>
      <c r="BB3119" s="121">
        <v>33</v>
      </c>
      <c r="BC3119" s="125">
        <f t="shared" si="1170"/>
        <v>54033</v>
      </c>
      <c r="BE3119" s="7" t="s">
        <v>228</v>
      </c>
      <c r="BR3119" s="146">
        <v>208</v>
      </c>
      <c r="BS3119" s="10">
        <v>0</v>
      </c>
      <c r="BT3119" s="10">
        <v>0</v>
      </c>
      <c r="BU3119" s="10">
        <v>0</v>
      </c>
      <c r="BV3119" s="10">
        <v>0</v>
      </c>
      <c r="BW3119" s="10">
        <v>0</v>
      </c>
      <c r="BX3119" s="10">
        <v>1</v>
      </c>
      <c r="BY3119" s="10">
        <v>1</v>
      </c>
    </row>
    <row r="3120" spans="1:77" hidden="1" outlineLevel="1">
      <c r="A3120" t="s">
        <v>627</v>
      </c>
      <c r="B3120" t="s">
        <v>1579</v>
      </c>
      <c r="C3120" s="1">
        <f t="shared" si="1161"/>
        <v>12236</v>
      </c>
      <c r="D3120" s="7">
        <f>IF(N3120&gt;0, RANK(N3120,(N3120:P3120,Q3120:AE3120)),0)</f>
        <v>2</v>
      </c>
      <c r="E3120" s="7">
        <f>IF(O3120&gt;0,RANK(O3120,(N3120:P3120,Q3120:AE3120)),0)</f>
        <v>1</v>
      </c>
      <c r="F3120" s="7">
        <f>IF(P3120&gt;0,RANK(P3120,(N3120:P3120,Q3120:AE3120)),0)</f>
        <v>3</v>
      </c>
      <c r="G3120" s="1">
        <f t="shared" si="1156"/>
        <v>2287</v>
      </c>
      <c r="H3120" s="2">
        <f t="shared" si="1157"/>
        <v>0.18690748610657076</v>
      </c>
      <c r="I3120" s="2"/>
      <c r="J3120" s="2">
        <f t="shared" si="1162"/>
        <v>0.39727034978751224</v>
      </c>
      <c r="K3120" s="2">
        <f t="shared" si="1163"/>
        <v>0.58417783589408301</v>
      </c>
      <c r="L3120" s="2">
        <f t="shared" si="1164"/>
        <v>1.2013729977116704E-2</v>
      </c>
      <c r="M3120" s="2">
        <f t="shared" si="1165"/>
        <v>6.538084341287987E-3</v>
      </c>
      <c r="N3120" s="66">
        <v>4861</v>
      </c>
      <c r="O3120" s="66">
        <v>7148</v>
      </c>
      <c r="P3120" s="66">
        <v>147</v>
      </c>
      <c r="R3120" s="66">
        <v>35</v>
      </c>
      <c r="S3120" s="66">
        <v>34</v>
      </c>
      <c r="W3120" s="66">
        <f>IF(Notes!B$31=1,IF(BR3120&gt;0,BR3120-Q3120-SUM(T3120:V3120)-SUM(X3120:AL3120),SUM(BS3120:BY3120)),SUM(BS3120:BY3120))</f>
        <v>11</v>
      </c>
      <c r="AN3120" s="7">
        <f>IF(Q3120&gt;0,RANK(Q3120,(N3120:P3120,Q3120:AE3120)),0)</f>
        <v>0</v>
      </c>
      <c r="AO3120" s="7">
        <f>IF(R3120&gt;0,RANK(R3120,(N3120:P3120,Q3120:AE3120)),0)</f>
        <v>4</v>
      </c>
      <c r="AP3120" s="7">
        <f>IF(T3120&gt;0,RANK(T3120,(N3120:P3120,Q3120:AE3120)),0)</f>
        <v>0</v>
      </c>
      <c r="AQ3120" s="7">
        <f>IF(S3120&gt;0,RANK(S3120,(N3120:P3120,Q3120:AE3120)),0)</f>
        <v>5</v>
      </c>
      <c r="AR3120" s="2">
        <f t="shared" si="1166"/>
        <v>0</v>
      </c>
      <c r="AS3120" s="2">
        <f t="shared" si="1167"/>
        <v>2.860411899313501E-3</v>
      </c>
      <c r="AT3120" s="2">
        <f t="shared" si="1168"/>
        <v>0</v>
      </c>
      <c r="AU3120" s="2">
        <f t="shared" si="1169"/>
        <v>2.7786858450474009E-3</v>
      </c>
      <c r="AW3120" t="s">
        <v>627</v>
      </c>
      <c r="AX3120" t="s">
        <v>1579</v>
      </c>
      <c r="AY3120">
        <v>2</v>
      </c>
      <c r="BA3120" s="119">
        <v>54</v>
      </c>
      <c r="BB3120" s="121">
        <v>35</v>
      </c>
      <c r="BC3120" s="125">
        <f t="shared" si="1170"/>
        <v>54035</v>
      </c>
      <c r="BE3120" s="7" t="s">
        <v>228</v>
      </c>
      <c r="BS3120" s="10">
        <v>0</v>
      </c>
      <c r="BT3120" s="10">
        <v>0</v>
      </c>
      <c r="BU3120" s="10">
        <v>11</v>
      </c>
      <c r="BV3120" s="10">
        <v>0</v>
      </c>
      <c r="BW3120" s="10">
        <v>0</v>
      </c>
      <c r="BX3120" s="10">
        <v>0</v>
      </c>
      <c r="BY3120" s="10">
        <v>0</v>
      </c>
    </row>
    <row r="3121" spans="1:77" hidden="1" outlineLevel="1">
      <c r="A3121" t="s">
        <v>996</v>
      </c>
      <c r="B3121" t="s">
        <v>1579</v>
      </c>
      <c r="C3121" s="1">
        <f t="shared" si="1161"/>
        <v>22545</v>
      </c>
      <c r="D3121" s="7">
        <f>IF(N3121&gt;0, RANK(N3121,(N3121:P3121,Q3121:AE3121)),0)</f>
        <v>1</v>
      </c>
      <c r="E3121" s="7">
        <f>IF(O3121&gt;0,RANK(O3121,(N3121:P3121,Q3121:AE3121)),0)</f>
        <v>2</v>
      </c>
      <c r="F3121" s="7">
        <f>IF(P3121&gt;0,RANK(P3121,(N3121:P3121,Q3121:AE3121)),0)</f>
        <v>3</v>
      </c>
      <c r="G3121" s="1">
        <f t="shared" si="1156"/>
        <v>1087</v>
      </c>
      <c r="H3121" s="2">
        <f t="shared" si="1157"/>
        <v>4.8214681747615881E-2</v>
      </c>
      <c r="I3121" s="2"/>
      <c r="J3121" s="2">
        <f t="shared" si="1162"/>
        <v>0.51838545131958302</v>
      </c>
      <c r="K3121" s="2">
        <f t="shared" si="1163"/>
        <v>0.47017076957196718</v>
      </c>
      <c r="L3121" s="2">
        <f t="shared" si="1164"/>
        <v>5.8106010201818582E-3</v>
      </c>
      <c r="M3121" s="2">
        <f t="shared" si="1165"/>
        <v>5.6331780882679337E-3</v>
      </c>
      <c r="N3121" s="66">
        <v>11687</v>
      </c>
      <c r="O3121" s="66">
        <v>10600</v>
      </c>
      <c r="P3121" s="66">
        <v>131</v>
      </c>
      <c r="R3121" s="66">
        <v>44</v>
      </c>
      <c r="S3121" s="66">
        <v>78</v>
      </c>
      <c r="W3121" s="66">
        <f>IF(Notes!B$31=1,IF(BR3121&gt;0,BR3121-Q3121-SUM(T3121:V3121)-SUM(X3121:AL3121),SUM(BS3121:BY3121)),SUM(BS3121:BY3121))</f>
        <v>5</v>
      </c>
      <c r="AN3121" s="7">
        <f>IF(Q3121&gt;0,RANK(Q3121,(N3121:P3121,Q3121:AE3121)),0)</f>
        <v>0</v>
      </c>
      <c r="AO3121" s="7">
        <f>IF(R3121&gt;0,RANK(R3121,(N3121:P3121,Q3121:AE3121)),0)</f>
        <v>5</v>
      </c>
      <c r="AP3121" s="7">
        <f>IF(T3121&gt;0,RANK(T3121,(N3121:P3121,Q3121:AE3121)),0)</f>
        <v>0</v>
      </c>
      <c r="AQ3121" s="7">
        <f>IF(S3121&gt;0,RANK(S3121,(N3121:P3121,Q3121:AE3121)),0)</f>
        <v>4</v>
      </c>
      <c r="AR3121" s="2">
        <f t="shared" si="1166"/>
        <v>0</v>
      </c>
      <c r="AS3121" s="2">
        <f t="shared" si="1167"/>
        <v>1.9516522510534488E-3</v>
      </c>
      <c r="AT3121" s="2">
        <f t="shared" si="1168"/>
        <v>0</v>
      </c>
      <c r="AU3121" s="2">
        <f t="shared" si="1169"/>
        <v>3.4597471723220225E-3</v>
      </c>
      <c r="AW3121" t="s">
        <v>996</v>
      </c>
      <c r="AX3121" t="s">
        <v>1579</v>
      </c>
      <c r="AY3121">
        <v>2</v>
      </c>
      <c r="BA3121" s="119">
        <v>54</v>
      </c>
      <c r="BB3121" s="121">
        <v>37</v>
      </c>
      <c r="BC3121" s="125">
        <f t="shared" si="1170"/>
        <v>54037</v>
      </c>
      <c r="BE3121" s="7" t="s">
        <v>228</v>
      </c>
      <c r="BR3121" s="1">
        <v>119</v>
      </c>
      <c r="BS3121" s="10">
        <v>0</v>
      </c>
      <c r="BT3121" s="10">
        <v>0</v>
      </c>
      <c r="BU3121" s="10">
        <v>3</v>
      </c>
      <c r="BV3121" s="10">
        <v>1</v>
      </c>
      <c r="BW3121" s="10">
        <v>0</v>
      </c>
      <c r="BX3121" s="10">
        <v>0</v>
      </c>
      <c r="BY3121" s="10">
        <v>1</v>
      </c>
    </row>
    <row r="3122" spans="1:77" hidden="1" outlineLevel="1">
      <c r="A3122" t="s">
        <v>2493</v>
      </c>
      <c r="B3122" t="s">
        <v>1579</v>
      </c>
      <c r="C3122" s="1">
        <f t="shared" si="1161"/>
        <v>82484</v>
      </c>
      <c r="D3122" s="7">
        <f>IF(N3122&gt;0, RANK(N3122,(N3122:P3122,Q3122:AE3122)),0)</f>
        <v>2</v>
      </c>
      <c r="E3122" s="7">
        <f>IF(O3122&gt;0,RANK(O3122,(N3122:P3122,Q3122:AE3122)),0)</f>
        <v>1</v>
      </c>
      <c r="F3122" s="7">
        <f>IF(P3122&gt;0,RANK(P3122,(N3122:P3122,Q3122:AE3122)),0)</f>
        <v>3</v>
      </c>
      <c r="G3122" s="1">
        <f t="shared" si="1156"/>
        <v>358</v>
      </c>
      <c r="H3122" s="2">
        <f t="shared" si="1157"/>
        <v>4.3402356820716748E-3</v>
      </c>
      <c r="I3122" s="2"/>
      <c r="J3122" s="2">
        <f t="shared" si="1162"/>
        <v>0.49214393094418313</v>
      </c>
      <c r="K3122" s="2">
        <f t="shared" si="1163"/>
        <v>0.49648416662625477</v>
      </c>
      <c r="L3122" s="2">
        <f t="shared" si="1164"/>
        <v>7.2620144512875228E-3</v>
      </c>
      <c r="M3122" s="2">
        <f t="shared" si="1165"/>
        <v>4.1098879782746301E-3</v>
      </c>
      <c r="N3122" s="66">
        <v>40594</v>
      </c>
      <c r="O3122" s="66">
        <v>40952</v>
      </c>
      <c r="P3122" s="66">
        <v>599</v>
      </c>
      <c r="R3122" s="66">
        <v>175</v>
      </c>
      <c r="S3122" s="66">
        <v>160</v>
      </c>
      <c r="W3122" s="66">
        <f>IF(Notes!B$31=1,IF(BR3122&gt;0,BR3122-Q3122-SUM(T3122:V3122)-SUM(X3122:AL3122),SUM(BS3122:BY3122)),SUM(BS3122:BY3122))</f>
        <v>4</v>
      </c>
      <c r="AN3122" s="7">
        <f>IF(Q3122&gt;0,RANK(Q3122,(N3122:P3122,Q3122:AE3122)),0)</f>
        <v>0</v>
      </c>
      <c r="AO3122" s="7">
        <f>IF(R3122&gt;0,RANK(R3122,(N3122:P3122,Q3122:AE3122)),0)</f>
        <v>4</v>
      </c>
      <c r="AP3122" s="7">
        <f>IF(T3122&gt;0,RANK(T3122,(N3122:P3122,Q3122:AE3122)),0)</f>
        <v>0</v>
      </c>
      <c r="AQ3122" s="7">
        <f>IF(S3122&gt;0,RANK(S3122,(N3122:P3122,Q3122:AE3122)),0)</f>
        <v>5</v>
      </c>
      <c r="AR3122" s="2">
        <f t="shared" si="1166"/>
        <v>0</v>
      </c>
      <c r="AS3122" s="2">
        <f t="shared" si="1167"/>
        <v>2.1216235876048688E-3</v>
      </c>
      <c r="AT3122" s="2">
        <f t="shared" si="1168"/>
        <v>0</v>
      </c>
      <c r="AU3122" s="2">
        <f t="shared" si="1169"/>
        <v>1.9397701372387373E-3</v>
      </c>
      <c r="AW3122" t="s">
        <v>2493</v>
      </c>
      <c r="AX3122" t="s">
        <v>1579</v>
      </c>
      <c r="AY3122">
        <v>2</v>
      </c>
      <c r="BA3122" s="119">
        <v>54</v>
      </c>
      <c r="BB3122" s="121">
        <v>39</v>
      </c>
      <c r="BC3122" s="125">
        <f t="shared" si="1170"/>
        <v>54039</v>
      </c>
      <c r="BE3122" s="7" t="s">
        <v>228</v>
      </c>
      <c r="BR3122" s="66">
        <v>407</v>
      </c>
      <c r="BS3122" s="10">
        <v>0</v>
      </c>
      <c r="BT3122" s="10">
        <v>0</v>
      </c>
      <c r="BU3122" s="10">
        <v>4</v>
      </c>
      <c r="BV3122" s="10">
        <v>0</v>
      </c>
      <c r="BW3122" s="10">
        <v>0</v>
      </c>
      <c r="BX3122" s="10">
        <v>0</v>
      </c>
      <c r="BY3122" s="10">
        <v>0</v>
      </c>
    </row>
    <row r="3123" spans="1:77" hidden="1" outlineLevel="1">
      <c r="A3123" t="s">
        <v>1343</v>
      </c>
      <c r="B3123" t="s">
        <v>1579</v>
      </c>
      <c r="C3123" s="1">
        <f t="shared" si="1161"/>
        <v>6606</v>
      </c>
      <c r="D3123" s="7">
        <f>IF(N3123&gt;0, RANK(N3123,(N3123:P3123,Q3123:AE3123)),0)</f>
        <v>2</v>
      </c>
      <c r="E3123" s="7">
        <f>IF(O3123&gt;0,RANK(O3123,(N3123:P3123,Q3123:AE3123)),0)</f>
        <v>1</v>
      </c>
      <c r="F3123" s="7">
        <f>IF(P3123&gt;0,RANK(P3123,(N3123:P3123,Q3123:AE3123)),0)</f>
        <v>3</v>
      </c>
      <c r="G3123" s="1">
        <f t="shared" si="1156"/>
        <v>2226</v>
      </c>
      <c r="H3123" s="2">
        <f t="shared" si="1157"/>
        <v>0.33696639418710261</v>
      </c>
      <c r="I3123" s="2"/>
      <c r="J3123" s="2">
        <f t="shared" si="1162"/>
        <v>0.31925522252497729</v>
      </c>
      <c r="K3123" s="2">
        <f t="shared" si="1163"/>
        <v>0.6562216167120799</v>
      </c>
      <c r="L3123" s="2">
        <f t="shared" si="1164"/>
        <v>1.3169845594913715E-2</v>
      </c>
      <c r="M3123" s="2">
        <f t="shared" si="1165"/>
        <v>1.1353315168029093E-2</v>
      </c>
      <c r="N3123" s="66">
        <v>2109</v>
      </c>
      <c r="O3123" s="66">
        <v>4335</v>
      </c>
      <c r="P3123" s="66">
        <v>87</v>
      </c>
      <c r="R3123" s="66">
        <v>35</v>
      </c>
      <c r="S3123" s="66">
        <v>37</v>
      </c>
      <c r="W3123" s="66">
        <f>IF(Notes!B$31=1,IF(BR3123&gt;0,BR3123-Q3123-SUM(T3123:V3123)-SUM(X3123:AL3123),SUM(BS3123:BY3123)),SUM(BS3123:BY3123))</f>
        <v>3</v>
      </c>
      <c r="AN3123" s="7">
        <f>IF(Q3123&gt;0,RANK(Q3123,(N3123:P3123,Q3123:AE3123)),0)</f>
        <v>0</v>
      </c>
      <c r="AO3123" s="7">
        <f>IF(R3123&gt;0,RANK(R3123,(N3123:P3123,Q3123:AE3123)),0)</f>
        <v>5</v>
      </c>
      <c r="AP3123" s="7">
        <f>IF(T3123&gt;0,RANK(T3123,(N3123:P3123,Q3123:AE3123)),0)</f>
        <v>0</v>
      </c>
      <c r="AQ3123" s="7">
        <f>IF(S3123&gt;0,RANK(S3123,(N3123:P3123,Q3123:AE3123)),0)</f>
        <v>4</v>
      </c>
      <c r="AR3123" s="2">
        <f t="shared" si="1166"/>
        <v>0</v>
      </c>
      <c r="AS3123" s="2">
        <f t="shared" si="1167"/>
        <v>5.2982137450802297E-3</v>
      </c>
      <c r="AT3123" s="2">
        <f t="shared" si="1168"/>
        <v>0</v>
      </c>
      <c r="AU3123" s="2">
        <f t="shared" si="1169"/>
        <v>5.6009688162276718E-3</v>
      </c>
      <c r="AW3123" t="s">
        <v>1343</v>
      </c>
      <c r="AX3123" t="s">
        <v>1579</v>
      </c>
      <c r="AY3123">
        <v>2</v>
      </c>
      <c r="BA3123" s="119">
        <v>54</v>
      </c>
      <c r="BB3123" s="121">
        <v>41</v>
      </c>
      <c r="BC3123" s="125">
        <f t="shared" si="1170"/>
        <v>54041</v>
      </c>
      <c r="BE3123" s="7" t="s">
        <v>228</v>
      </c>
      <c r="BR3123" s="1">
        <v>5</v>
      </c>
      <c r="BS3123" s="10">
        <v>0</v>
      </c>
      <c r="BT3123" s="10">
        <v>1</v>
      </c>
      <c r="BU3123" s="10">
        <v>1</v>
      </c>
      <c r="BV3123" s="10">
        <v>0</v>
      </c>
      <c r="BW3123" s="10">
        <v>0</v>
      </c>
      <c r="BX3123" s="10">
        <v>0</v>
      </c>
      <c r="BY3123" s="10">
        <v>1</v>
      </c>
    </row>
    <row r="3124" spans="1:77" hidden="1" outlineLevel="1">
      <c r="A3124" t="s">
        <v>2196</v>
      </c>
      <c r="B3124" t="s">
        <v>1579</v>
      </c>
      <c r="C3124" s="1">
        <f t="shared" si="1161"/>
        <v>6835</v>
      </c>
      <c r="D3124" s="7">
        <f>IF(N3124&gt;0, RANK(N3124,(N3124:P3124,Q3124:AE3124)),0)</f>
        <v>2</v>
      </c>
      <c r="E3124" s="7">
        <f>IF(O3124&gt;0,RANK(O3124,(N3124:P3124,Q3124:AE3124)),0)</f>
        <v>1</v>
      </c>
      <c r="F3124" s="7">
        <f>IF(P3124&gt;0,RANK(P3124,(N3124:P3124,Q3124:AE3124)),0)</f>
        <v>3</v>
      </c>
      <c r="G3124" s="1">
        <f t="shared" si="1156"/>
        <v>608</v>
      </c>
      <c r="H3124" s="2">
        <f t="shared" si="1157"/>
        <v>8.8953913679590338E-2</v>
      </c>
      <c r="I3124" s="2"/>
      <c r="J3124" s="2">
        <f t="shared" si="1162"/>
        <v>0.44316020482809071</v>
      </c>
      <c r="K3124" s="2">
        <f t="shared" si="1163"/>
        <v>0.53211411850768109</v>
      </c>
      <c r="L3124" s="2">
        <f t="shared" si="1164"/>
        <v>1.5069495245062179E-2</v>
      </c>
      <c r="M3124" s="2">
        <f t="shared" si="1165"/>
        <v>9.6561814191660229E-3</v>
      </c>
      <c r="N3124" s="66">
        <v>3029</v>
      </c>
      <c r="O3124" s="66">
        <v>3637</v>
      </c>
      <c r="P3124" s="66">
        <v>103</v>
      </c>
      <c r="R3124" s="66">
        <v>38</v>
      </c>
      <c r="S3124" s="66">
        <v>28</v>
      </c>
      <c r="W3124" s="66">
        <f>IF(Notes!B$31=1,IF(BR3124&gt;0,BR3124-Q3124-SUM(T3124:V3124)-SUM(X3124:AL3124),SUM(BS3124:BY3124)),SUM(BS3124:BY3124))</f>
        <v>0</v>
      </c>
      <c r="AN3124" s="7">
        <f>IF(Q3124&gt;0,RANK(Q3124,(N3124:P3124,Q3124:AE3124)),0)</f>
        <v>0</v>
      </c>
      <c r="AO3124" s="7">
        <f>IF(R3124&gt;0,RANK(R3124,(N3124:P3124,Q3124:AE3124)),0)</f>
        <v>4</v>
      </c>
      <c r="AP3124" s="7">
        <f>IF(T3124&gt;0,RANK(T3124,(N3124:P3124,Q3124:AE3124)),0)</f>
        <v>0</v>
      </c>
      <c r="AQ3124" s="7">
        <f>IF(S3124&gt;0,RANK(S3124,(N3124:P3124,Q3124:AE3124)),0)</f>
        <v>5</v>
      </c>
      <c r="AR3124" s="2">
        <f t="shared" si="1166"/>
        <v>0</v>
      </c>
      <c r="AS3124" s="2">
        <f t="shared" si="1167"/>
        <v>5.5596196049743961E-3</v>
      </c>
      <c r="AT3124" s="2">
        <f t="shared" si="1168"/>
        <v>0</v>
      </c>
      <c r="AU3124" s="2">
        <f t="shared" si="1169"/>
        <v>4.0965618141916606E-3</v>
      </c>
      <c r="AW3124" t="s">
        <v>2196</v>
      </c>
      <c r="AX3124" t="s">
        <v>1579</v>
      </c>
      <c r="AY3124">
        <v>3</v>
      </c>
      <c r="BA3124" s="119">
        <v>54</v>
      </c>
      <c r="BB3124" s="121">
        <v>43</v>
      </c>
      <c r="BC3124" s="125">
        <f t="shared" si="1170"/>
        <v>54043</v>
      </c>
      <c r="BE3124" s="7" t="s">
        <v>228</v>
      </c>
      <c r="BS3124" s="10">
        <v>0</v>
      </c>
      <c r="BT3124" s="10">
        <v>0</v>
      </c>
      <c r="BU3124" s="10">
        <v>0</v>
      </c>
      <c r="BV3124" s="10">
        <v>0</v>
      </c>
      <c r="BW3124" s="10">
        <v>0</v>
      </c>
      <c r="BX3124" s="10">
        <v>0</v>
      </c>
      <c r="BY3124" s="10">
        <v>0</v>
      </c>
    </row>
    <row r="3125" spans="1:77" hidden="1" outlineLevel="1">
      <c r="A3125" t="s">
        <v>2374</v>
      </c>
      <c r="B3125" t="s">
        <v>1579</v>
      </c>
      <c r="C3125" s="1">
        <f t="shared" si="1161"/>
        <v>13465</v>
      </c>
      <c r="D3125" s="7">
        <f>IF(N3125&gt;0, RANK(N3125,(N3125:P3125,Q3125:AE3125)),0)</f>
        <v>2</v>
      </c>
      <c r="E3125" s="7">
        <f>IF(O3125&gt;0,RANK(O3125,(N3125:P3125,Q3125:AE3125)),0)</f>
        <v>1</v>
      </c>
      <c r="F3125" s="7">
        <f>IF(P3125&gt;0,RANK(P3125,(N3125:P3125,Q3125:AE3125)),0)</f>
        <v>3</v>
      </c>
      <c r="G3125" s="1">
        <f t="shared" si="1156"/>
        <v>1453</v>
      </c>
      <c r="H3125" s="2">
        <f t="shared" si="1157"/>
        <v>0.10790939472707019</v>
      </c>
      <c r="I3125" s="2"/>
      <c r="J3125" s="2">
        <f t="shared" si="1162"/>
        <v>0.43616784255477165</v>
      </c>
      <c r="K3125" s="2">
        <f t="shared" si="1163"/>
        <v>0.54407723728184176</v>
      </c>
      <c r="L3125" s="2">
        <f t="shared" si="1164"/>
        <v>1.3293724470850353E-2</v>
      </c>
      <c r="M3125" s="2">
        <f t="shared" si="1165"/>
        <v>6.4611956925361824E-3</v>
      </c>
      <c r="N3125" s="66">
        <v>5873</v>
      </c>
      <c r="O3125" s="66">
        <v>7326</v>
      </c>
      <c r="P3125" s="66">
        <v>179</v>
      </c>
      <c r="R3125" s="66">
        <v>41</v>
      </c>
      <c r="S3125" s="66">
        <v>45</v>
      </c>
      <c r="W3125" s="66">
        <f>IF(Notes!B$31=1,IF(BR3125&gt;0,BR3125-Q3125-SUM(T3125:V3125)-SUM(X3125:AL3125),SUM(BS3125:BY3125)),SUM(BS3125:BY3125))</f>
        <v>1</v>
      </c>
      <c r="AN3125" s="7">
        <f>IF(Q3125&gt;0,RANK(Q3125,(N3125:P3125,Q3125:AE3125)),0)</f>
        <v>0</v>
      </c>
      <c r="AO3125" s="7">
        <f>IF(R3125&gt;0,RANK(R3125,(N3125:P3125,Q3125:AE3125)),0)</f>
        <v>5</v>
      </c>
      <c r="AP3125" s="7">
        <f>IF(T3125&gt;0,RANK(T3125,(N3125:P3125,Q3125:AE3125)),0)</f>
        <v>0</v>
      </c>
      <c r="AQ3125" s="7">
        <f>IF(S3125&gt;0,RANK(S3125,(N3125:P3125,Q3125:AE3125)),0)</f>
        <v>4</v>
      </c>
      <c r="AR3125" s="2">
        <f t="shared" si="1166"/>
        <v>0</v>
      </c>
      <c r="AS3125" s="2">
        <f t="shared" si="1167"/>
        <v>3.0449313033791311E-3</v>
      </c>
      <c r="AT3125" s="2">
        <f t="shared" si="1168"/>
        <v>0</v>
      </c>
      <c r="AU3125" s="2">
        <f t="shared" si="1169"/>
        <v>3.3419977720014855E-3</v>
      </c>
      <c r="AW3125" t="s">
        <v>2374</v>
      </c>
      <c r="AX3125" t="s">
        <v>1579</v>
      </c>
      <c r="AY3125">
        <v>3</v>
      </c>
      <c r="BA3125" s="119">
        <v>54</v>
      </c>
      <c r="BB3125" s="121">
        <v>45</v>
      </c>
      <c r="BC3125" s="125">
        <f t="shared" si="1170"/>
        <v>54045</v>
      </c>
      <c r="BE3125" s="7" t="s">
        <v>228</v>
      </c>
      <c r="BR3125" s="1">
        <v>60</v>
      </c>
      <c r="BS3125" s="10">
        <v>0</v>
      </c>
      <c r="BT3125" s="10">
        <v>0</v>
      </c>
      <c r="BU3125" s="10">
        <v>1</v>
      </c>
      <c r="BV3125" s="10">
        <v>0</v>
      </c>
      <c r="BW3125" s="10">
        <v>0</v>
      </c>
      <c r="BX3125" s="10">
        <v>0</v>
      </c>
      <c r="BY3125" s="10">
        <v>0</v>
      </c>
    </row>
    <row r="3126" spans="1:77" hidden="1" outlineLevel="1">
      <c r="A3126" t="s">
        <v>2218</v>
      </c>
      <c r="B3126" t="s">
        <v>1579</v>
      </c>
      <c r="C3126" s="1">
        <f t="shared" si="1161"/>
        <v>6430</v>
      </c>
      <c r="D3126" s="7">
        <f>IF(N3126&gt;0, RANK(N3126,(N3126:P3126,Q3126:AE3126)),0)</f>
        <v>1</v>
      </c>
      <c r="E3126" s="7">
        <f>IF(O3126&gt;0,RANK(O3126,(N3126:P3126,Q3126:AE3126)),0)</f>
        <v>2</v>
      </c>
      <c r="F3126" s="7">
        <f>IF(P3126&gt;0,RANK(P3126,(N3126:P3126,Q3126:AE3126)),0)</f>
        <v>3</v>
      </c>
      <c r="G3126" s="1">
        <f t="shared" si="1156"/>
        <v>548</v>
      </c>
      <c r="H3126" s="2">
        <f t="shared" si="1157"/>
        <v>8.5225505443234831E-2</v>
      </c>
      <c r="I3126" s="2"/>
      <c r="J3126" s="2">
        <f t="shared" si="1162"/>
        <v>0.53343701399688959</v>
      </c>
      <c r="K3126" s="2">
        <f t="shared" si="1163"/>
        <v>0.44821150855365477</v>
      </c>
      <c r="L3126" s="2">
        <f t="shared" si="1164"/>
        <v>1.104199066874028E-2</v>
      </c>
      <c r="M3126" s="2">
        <f t="shared" si="1165"/>
        <v>7.3094867807153643E-3</v>
      </c>
      <c r="N3126" s="66">
        <v>3430</v>
      </c>
      <c r="O3126" s="66">
        <v>2882</v>
      </c>
      <c r="P3126" s="66">
        <v>71</v>
      </c>
      <c r="R3126" s="66">
        <v>31</v>
      </c>
      <c r="S3126" s="66">
        <v>16</v>
      </c>
      <c r="W3126" s="66">
        <f>IF(Notes!B$31=1,IF(BR3126&gt;0,BR3126-Q3126-SUM(T3126:V3126)-SUM(X3126:AL3126),SUM(BS3126:BY3126)),SUM(BS3126:BY3126))</f>
        <v>0</v>
      </c>
      <c r="AN3126" s="7">
        <f>IF(Q3126&gt;0,RANK(Q3126,(N3126:P3126,Q3126:AE3126)),0)</f>
        <v>0</v>
      </c>
      <c r="AO3126" s="7">
        <f>IF(R3126&gt;0,RANK(R3126,(N3126:P3126,Q3126:AE3126)),0)</f>
        <v>4</v>
      </c>
      <c r="AP3126" s="7">
        <f>IF(T3126&gt;0,RANK(T3126,(N3126:P3126,Q3126:AE3126)),0)</f>
        <v>0</v>
      </c>
      <c r="AQ3126" s="7">
        <f>IF(S3126&gt;0,RANK(S3126,(N3126:P3126,Q3126:AE3126)),0)</f>
        <v>5</v>
      </c>
      <c r="AR3126" s="2">
        <f t="shared" si="1166"/>
        <v>0</v>
      </c>
      <c r="AS3126" s="2">
        <f t="shared" si="1167"/>
        <v>4.8211508553654744E-3</v>
      </c>
      <c r="AT3126" s="2">
        <f t="shared" si="1168"/>
        <v>0</v>
      </c>
      <c r="AU3126" s="2">
        <f t="shared" si="1169"/>
        <v>2.4883359253499221E-3</v>
      </c>
      <c r="AW3126" t="s">
        <v>2218</v>
      </c>
      <c r="AX3126" t="s">
        <v>1579</v>
      </c>
      <c r="AY3126">
        <v>3</v>
      </c>
      <c r="BA3126" s="119">
        <v>54</v>
      </c>
      <c r="BB3126" s="121">
        <v>47</v>
      </c>
      <c r="BC3126" s="125">
        <f t="shared" si="1170"/>
        <v>54047</v>
      </c>
      <c r="BE3126" s="7" t="s">
        <v>228</v>
      </c>
      <c r="BS3126" s="10">
        <v>0</v>
      </c>
      <c r="BT3126" s="10">
        <v>0</v>
      </c>
      <c r="BU3126" s="10">
        <v>0</v>
      </c>
      <c r="BV3126" s="10">
        <v>0</v>
      </c>
      <c r="BW3126" s="10">
        <v>0</v>
      </c>
      <c r="BX3126" s="10">
        <v>0</v>
      </c>
      <c r="BY3126" s="10">
        <v>0</v>
      </c>
    </row>
    <row r="3127" spans="1:77" hidden="1" outlineLevel="1">
      <c r="A3127" t="s">
        <v>3367</v>
      </c>
      <c r="B3127" t="s">
        <v>1579</v>
      </c>
      <c r="C3127" s="1">
        <f t="shared" si="1161"/>
        <v>23607</v>
      </c>
      <c r="D3127" s="7">
        <f>IF(N3127&gt;0, RANK(N3127,(N3127:P3127,Q3127:AE3127)),0)</f>
        <v>1</v>
      </c>
      <c r="E3127" s="7">
        <f>IF(O3127&gt;0,RANK(O3127,(N3127:P3127,Q3127:AE3127)),0)</f>
        <v>2</v>
      </c>
      <c r="F3127" s="7">
        <f>IF(P3127&gt;0,RANK(P3127,(N3127:P3127,Q3127:AE3127)),0)</f>
        <v>3</v>
      </c>
      <c r="G3127" s="1">
        <f t="shared" si="1156"/>
        <v>117</v>
      </c>
      <c r="H3127" s="2">
        <f t="shared" si="1157"/>
        <v>4.9561570720548986E-3</v>
      </c>
      <c r="I3127" s="2"/>
      <c r="J3127" s="2">
        <f t="shared" si="1162"/>
        <v>0.49214216122336596</v>
      </c>
      <c r="K3127" s="2">
        <f t="shared" si="1163"/>
        <v>0.48718600415131103</v>
      </c>
      <c r="L3127" s="2">
        <f t="shared" si="1164"/>
        <v>1.3978904562206126E-2</v>
      </c>
      <c r="M3127" s="2">
        <f t="shared" si="1165"/>
        <v>6.6929300631168899E-3</v>
      </c>
      <c r="N3127" s="66">
        <v>11618</v>
      </c>
      <c r="O3127" s="66">
        <v>11501</v>
      </c>
      <c r="P3127" s="66">
        <v>330</v>
      </c>
      <c r="R3127" s="66">
        <v>83</v>
      </c>
      <c r="S3127" s="66">
        <v>71</v>
      </c>
      <c r="W3127" s="66">
        <f>IF(Notes!B$31=1,IF(BR3127&gt;0,BR3127-Q3127-SUM(T3127:V3127)-SUM(X3127:AL3127),SUM(BS3127:BY3127)),SUM(BS3127:BY3127))</f>
        <v>4</v>
      </c>
      <c r="AN3127" s="7">
        <f>IF(Q3127&gt;0,RANK(Q3127,(N3127:P3127,Q3127:AE3127)),0)</f>
        <v>0</v>
      </c>
      <c r="AO3127" s="7">
        <f>IF(R3127&gt;0,RANK(R3127,(N3127:P3127,Q3127:AE3127)),0)</f>
        <v>4</v>
      </c>
      <c r="AP3127" s="7">
        <f>IF(T3127&gt;0,RANK(T3127,(N3127:P3127,Q3127:AE3127)),0)</f>
        <v>0</v>
      </c>
      <c r="AQ3127" s="7">
        <f>IF(S3127&gt;0,RANK(S3127,(N3127:P3127,Q3127:AE3127)),0)</f>
        <v>5</v>
      </c>
      <c r="AR3127" s="2">
        <f t="shared" si="1166"/>
        <v>0</v>
      </c>
      <c r="AS3127" s="2">
        <f t="shared" si="1167"/>
        <v>3.5159062989791163E-3</v>
      </c>
      <c r="AT3127" s="2">
        <f t="shared" si="1168"/>
        <v>0</v>
      </c>
      <c r="AU3127" s="2">
        <f t="shared" si="1169"/>
        <v>3.0075824967170754E-3</v>
      </c>
      <c r="AW3127" t="s">
        <v>3367</v>
      </c>
      <c r="AX3127" t="s">
        <v>1579</v>
      </c>
      <c r="AY3127">
        <v>1</v>
      </c>
      <c r="BA3127" s="119">
        <v>54</v>
      </c>
      <c r="BB3127" s="121">
        <v>49</v>
      </c>
      <c r="BC3127" s="125">
        <f t="shared" si="1170"/>
        <v>54049</v>
      </c>
      <c r="BE3127" s="7" t="s">
        <v>228</v>
      </c>
      <c r="BR3127" s="1">
        <v>137</v>
      </c>
      <c r="BS3127" s="10">
        <v>0</v>
      </c>
      <c r="BT3127" s="10">
        <v>0</v>
      </c>
      <c r="BU3127" s="10">
        <v>4</v>
      </c>
      <c r="BV3127" s="10">
        <v>0</v>
      </c>
      <c r="BW3127" s="10">
        <v>0</v>
      </c>
      <c r="BX3127" s="10">
        <v>0</v>
      </c>
      <c r="BY3127" s="10">
        <v>0</v>
      </c>
    </row>
    <row r="3128" spans="1:77" hidden="1" outlineLevel="1">
      <c r="A3128" t="s">
        <v>3230</v>
      </c>
      <c r="B3128" t="s">
        <v>1579</v>
      </c>
      <c r="C3128" s="1">
        <f t="shared" si="1161"/>
        <v>14001</v>
      </c>
      <c r="D3128" s="7">
        <f>IF(N3128&gt;0, RANK(N3128,(N3128:P3128,Q3128:AE3128)),0)</f>
        <v>2</v>
      </c>
      <c r="E3128" s="7">
        <f>IF(O3128&gt;0,RANK(O3128,(N3128:P3128,Q3128:AE3128)),0)</f>
        <v>1</v>
      </c>
      <c r="F3128" s="7">
        <f>IF(P3128&gt;0,RANK(P3128,(N3128:P3128,Q3128:AE3128)),0)</f>
        <v>3</v>
      </c>
      <c r="G3128" s="1">
        <f t="shared" si="1156"/>
        <v>1763</v>
      </c>
      <c r="H3128" s="2">
        <f t="shared" si="1157"/>
        <v>0.12591957717305907</v>
      </c>
      <c r="I3128" s="2"/>
      <c r="J3128" s="2">
        <f t="shared" si="1162"/>
        <v>0.42825512463395471</v>
      </c>
      <c r="K3128" s="2">
        <f t="shared" si="1163"/>
        <v>0.55417470180701378</v>
      </c>
      <c r="L3128" s="2">
        <f t="shared" si="1164"/>
        <v>1.1142061281337047E-2</v>
      </c>
      <c r="M3128" s="2">
        <f t="shared" si="1165"/>
        <v>6.4281122776944071E-3</v>
      </c>
      <c r="N3128" s="66">
        <v>5996</v>
      </c>
      <c r="O3128" s="66">
        <v>7759</v>
      </c>
      <c r="P3128" s="66">
        <v>156</v>
      </c>
      <c r="R3128" s="66">
        <v>49</v>
      </c>
      <c r="S3128" s="66">
        <v>40</v>
      </c>
      <c r="W3128" s="66">
        <f>IF(Notes!B$31=1,IF(BR3128&gt;0,BR3128-Q3128-SUM(T3128:V3128)-SUM(X3128:AL3128),SUM(BS3128:BY3128)),SUM(BS3128:BY3128))</f>
        <v>1</v>
      </c>
      <c r="AN3128" s="7">
        <f>IF(Q3128&gt;0,RANK(Q3128,(N3128:P3128,Q3128:AE3128)),0)</f>
        <v>0</v>
      </c>
      <c r="AO3128" s="7">
        <f>IF(R3128&gt;0,RANK(R3128,(N3128:P3128,Q3128:AE3128)),0)</f>
        <v>4</v>
      </c>
      <c r="AP3128" s="7">
        <f>IF(T3128&gt;0,RANK(T3128,(N3128:P3128,Q3128:AE3128)),0)</f>
        <v>0</v>
      </c>
      <c r="AQ3128" s="7">
        <f>IF(S3128&gt;0,RANK(S3128,(N3128:P3128,Q3128:AE3128)),0)</f>
        <v>5</v>
      </c>
      <c r="AR3128" s="2">
        <f t="shared" si="1166"/>
        <v>0</v>
      </c>
      <c r="AS3128" s="2">
        <f t="shared" si="1167"/>
        <v>3.4997500178558676E-3</v>
      </c>
      <c r="AT3128" s="2">
        <f t="shared" si="1168"/>
        <v>0</v>
      </c>
      <c r="AU3128" s="2">
        <f t="shared" si="1169"/>
        <v>2.8569387900864223E-3</v>
      </c>
      <c r="AW3128" t="s">
        <v>3230</v>
      </c>
      <c r="AX3128" t="s">
        <v>1579</v>
      </c>
      <c r="AY3128">
        <v>1</v>
      </c>
      <c r="BA3128" s="119">
        <v>54</v>
      </c>
      <c r="BB3128" s="121">
        <v>51</v>
      </c>
      <c r="BC3128" s="125">
        <f t="shared" si="1170"/>
        <v>54051</v>
      </c>
      <c r="BE3128" s="7" t="s">
        <v>228</v>
      </c>
      <c r="BS3128" s="10">
        <v>0</v>
      </c>
      <c r="BT3128" s="10">
        <v>0</v>
      </c>
      <c r="BU3128" s="10">
        <v>0</v>
      </c>
      <c r="BV3128" s="10">
        <v>0</v>
      </c>
      <c r="BW3128" s="10">
        <v>0</v>
      </c>
      <c r="BX3128" s="10">
        <v>1</v>
      </c>
      <c r="BY3128" s="10">
        <v>0</v>
      </c>
    </row>
    <row r="3129" spans="1:77" hidden="1" outlineLevel="1">
      <c r="A3129" t="s">
        <v>1450</v>
      </c>
      <c r="B3129" t="s">
        <v>1579</v>
      </c>
      <c r="C3129" s="1">
        <f t="shared" si="1161"/>
        <v>10603</v>
      </c>
      <c r="D3129" s="7">
        <f>IF(N3129&gt;0, RANK(N3129,(N3129:P3129,Q3129:AE3129)),0)</f>
        <v>2</v>
      </c>
      <c r="E3129" s="7">
        <f>IF(O3129&gt;0,RANK(O3129,(N3129:P3129,Q3129:AE3129)),0)</f>
        <v>1</v>
      </c>
      <c r="F3129" s="7">
        <f>IF(P3129&gt;0,RANK(P3129,(N3129:P3129,Q3129:AE3129)),0)</f>
        <v>3</v>
      </c>
      <c r="G3129" s="1">
        <f t="shared" si="1156"/>
        <v>1369</v>
      </c>
      <c r="H3129" s="2">
        <f t="shared" si="1157"/>
        <v>0.12911440158445722</v>
      </c>
      <c r="I3129" s="2"/>
      <c r="J3129" s="2">
        <f t="shared" si="1162"/>
        <v>0.42289917947750638</v>
      </c>
      <c r="K3129" s="2">
        <f t="shared" si="1163"/>
        <v>0.55201358106196363</v>
      </c>
      <c r="L3129" s="2">
        <f t="shared" si="1164"/>
        <v>1.4807130057530888E-2</v>
      </c>
      <c r="M3129" s="2">
        <f t="shared" si="1165"/>
        <v>1.0280109402999154E-2</v>
      </c>
      <c r="N3129" s="66">
        <v>4484</v>
      </c>
      <c r="O3129" s="66">
        <v>5853</v>
      </c>
      <c r="P3129" s="66">
        <v>157</v>
      </c>
      <c r="R3129" s="66">
        <v>54</v>
      </c>
      <c r="S3129" s="66">
        <v>55</v>
      </c>
      <c r="W3129" s="66">
        <f>IF(Notes!B$31=1,IF(BR3129&gt;0,BR3129-Q3129-SUM(T3129:V3129)-SUM(X3129:AL3129),SUM(BS3129:BY3129)),SUM(BS3129:BY3129))</f>
        <v>0</v>
      </c>
      <c r="AN3129" s="7">
        <f>IF(Q3129&gt;0,RANK(Q3129,(N3129:P3129,Q3129:AE3129)),0)</f>
        <v>0</v>
      </c>
      <c r="AO3129" s="7">
        <f>IF(R3129&gt;0,RANK(R3129,(N3129:P3129,Q3129:AE3129)),0)</f>
        <v>5</v>
      </c>
      <c r="AP3129" s="7">
        <f>IF(T3129&gt;0,RANK(T3129,(N3129:P3129,Q3129:AE3129)),0)</f>
        <v>0</v>
      </c>
      <c r="AQ3129" s="7">
        <f>IF(S3129&gt;0,RANK(S3129,(N3129:P3129,Q3129:AE3129)),0)</f>
        <v>4</v>
      </c>
      <c r="AR3129" s="2">
        <f t="shared" si="1166"/>
        <v>0</v>
      </c>
      <c r="AS3129" s="2">
        <f t="shared" si="1167"/>
        <v>5.0928982363482034E-3</v>
      </c>
      <c r="AT3129" s="2">
        <f t="shared" si="1168"/>
        <v>0</v>
      </c>
      <c r="AU3129" s="2">
        <f t="shared" si="1169"/>
        <v>5.187211166650948E-3</v>
      </c>
      <c r="AW3129" t="s">
        <v>1450</v>
      </c>
      <c r="AX3129" t="s">
        <v>1579</v>
      </c>
      <c r="AY3129">
        <v>2</v>
      </c>
      <c r="BA3129" s="119">
        <v>54</v>
      </c>
      <c r="BB3129" s="121">
        <v>53</v>
      </c>
      <c r="BC3129" s="125">
        <f t="shared" si="1170"/>
        <v>54053</v>
      </c>
      <c r="BE3129" s="7" t="s">
        <v>228</v>
      </c>
      <c r="BS3129" s="10">
        <v>0</v>
      </c>
      <c r="BT3129" s="10">
        <v>0</v>
      </c>
      <c r="BU3129" s="10">
        <v>0</v>
      </c>
      <c r="BV3129" s="10">
        <v>0</v>
      </c>
      <c r="BW3129" s="10">
        <v>0</v>
      </c>
      <c r="BX3129" s="10">
        <v>0</v>
      </c>
      <c r="BY3129" s="10">
        <v>0</v>
      </c>
    </row>
    <row r="3130" spans="1:77" hidden="1" outlineLevel="1">
      <c r="A3130" t="s">
        <v>1770</v>
      </c>
      <c r="B3130" t="s">
        <v>1579</v>
      </c>
      <c r="C3130" s="1">
        <f t="shared" si="1161"/>
        <v>21022</v>
      </c>
      <c r="D3130" s="7">
        <f>IF(N3130&gt;0, RANK(N3130,(N3130:P3130,Q3130:AE3130)),0)</f>
        <v>2</v>
      </c>
      <c r="E3130" s="7">
        <f>IF(O3130&gt;0,RANK(O3130,(N3130:P3130,Q3130:AE3130)),0)</f>
        <v>1</v>
      </c>
      <c r="F3130" s="7">
        <f>IF(P3130&gt;0,RANK(P3130,(N3130:P3130,Q3130:AE3130)),0)</f>
        <v>3</v>
      </c>
      <c r="G3130" s="1">
        <f t="shared" si="1156"/>
        <v>5796</v>
      </c>
      <c r="H3130" s="2">
        <f t="shared" si="1157"/>
        <v>0.27571115973741794</v>
      </c>
      <c r="I3130" s="2"/>
      <c r="J3130" s="2">
        <f t="shared" si="1162"/>
        <v>0.35439063837884122</v>
      </c>
      <c r="K3130" s="2">
        <f t="shared" si="1163"/>
        <v>0.6301017981162591</v>
      </c>
      <c r="L3130" s="2">
        <f t="shared" si="1164"/>
        <v>9.466273427837504E-3</v>
      </c>
      <c r="M3130" s="2">
        <f t="shared" si="1165"/>
        <v>6.0412900770621756E-3</v>
      </c>
      <c r="N3130" s="66">
        <v>7450</v>
      </c>
      <c r="O3130" s="66">
        <v>13246</v>
      </c>
      <c r="P3130" s="66">
        <v>199</v>
      </c>
      <c r="R3130" s="66">
        <v>80</v>
      </c>
      <c r="S3130" s="66">
        <v>47</v>
      </c>
      <c r="W3130" s="66">
        <f>IF(Notes!B$31=1,IF(BR3130&gt;0,BR3130-Q3130-SUM(T3130:V3130)-SUM(X3130:AL3130),SUM(BS3130:BY3130)),SUM(BS3130:BY3130))</f>
        <v>0</v>
      </c>
      <c r="AN3130" s="7">
        <f>IF(Q3130&gt;0,RANK(Q3130,(N3130:P3130,Q3130:AE3130)),0)</f>
        <v>0</v>
      </c>
      <c r="AO3130" s="7">
        <f>IF(R3130&gt;0,RANK(R3130,(N3130:P3130,Q3130:AE3130)),0)</f>
        <v>4</v>
      </c>
      <c r="AP3130" s="7">
        <f>IF(T3130&gt;0,RANK(T3130,(N3130:P3130,Q3130:AE3130)),0)</f>
        <v>0</v>
      </c>
      <c r="AQ3130" s="7">
        <f>IF(S3130&gt;0,RANK(S3130,(N3130:P3130,Q3130:AE3130)),0)</f>
        <v>5</v>
      </c>
      <c r="AR3130" s="2">
        <f t="shared" si="1166"/>
        <v>0</v>
      </c>
      <c r="AS3130" s="2">
        <f t="shared" si="1167"/>
        <v>3.805537056417087E-3</v>
      </c>
      <c r="AT3130" s="2">
        <f t="shared" si="1168"/>
        <v>0</v>
      </c>
      <c r="AU3130" s="2">
        <f t="shared" si="1169"/>
        <v>2.2357530206450387E-3</v>
      </c>
      <c r="AW3130" t="s">
        <v>1770</v>
      </c>
      <c r="AX3130" t="s">
        <v>1579</v>
      </c>
      <c r="AY3130">
        <v>3</v>
      </c>
      <c r="BA3130" s="119">
        <v>54</v>
      </c>
      <c r="BB3130" s="121">
        <v>55</v>
      </c>
      <c r="BC3130" s="125">
        <f t="shared" si="1170"/>
        <v>54055</v>
      </c>
      <c r="BE3130" s="7" t="s">
        <v>228</v>
      </c>
      <c r="BR3130" s="1">
        <v>67</v>
      </c>
      <c r="BS3130" s="10">
        <v>0</v>
      </c>
      <c r="BT3130" s="10">
        <v>0</v>
      </c>
      <c r="BU3130" s="10">
        <v>0</v>
      </c>
      <c r="BV3130" s="10">
        <v>0</v>
      </c>
      <c r="BW3130" s="10">
        <v>0</v>
      </c>
      <c r="BX3130" s="10">
        <v>0</v>
      </c>
      <c r="BY3130" s="10">
        <v>0</v>
      </c>
    </row>
    <row r="3131" spans="1:77" hidden="1" outlineLevel="1">
      <c r="A3131" t="s">
        <v>2298</v>
      </c>
      <c r="B3131" t="s">
        <v>1579</v>
      </c>
      <c r="C3131" s="1">
        <f t="shared" si="1161"/>
        <v>11547</v>
      </c>
      <c r="D3131" s="7">
        <f>IF(N3131&gt;0, RANK(N3131,(N3131:P3131,Q3131:AE3131)),0)</f>
        <v>2</v>
      </c>
      <c r="E3131" s="7">
        <f>IF(O3131&gt;0,RANK(O3131,(N3131:P3131,Q3131:AE3131)),0)</f>
        <v>1</v>
      </c>
      <c r="F3131" s="7">
        <f>IF(P3131&gt;0,RANK(P3131,(N3131:P3131,Q3131:AE3131)),0)</f>
        <v>3</v>
      </c>
      <c r="G3131" s="1">
        <f t="shared" si="1156"/>
        <v>3866</v>
      </c>
      <c r="H3131" s="2">
        <f t="shared" si="1157"/>
        <v>0.33480557720620074</v>
      </c>
      <c r="I3131" s="2"/>
      <c r="J3131" s="2">
        <f t="shared" si="1162"/>
        <v>0.3247596778383996</v>
      </c>
      <c r="K3131" s="2">
        <f t="shared" si="1163"/>
        <v>0.65956525504460028</v>
      </c>
      <c r="L3131" s="2">
        <f t="shared" si="1164"/>
        <v>1.0305707110071879E-2</v>
      </c>
      <c r="M3131" s="2">
        <f t="shared" si="1165"/>
        <v>5.3693600069281838E-3</v>
      </c>
      <c r="N3131" s="66">
        <v>3750</v>
      </c>
      <c r="O3131" s="66">
        <v>7616</v>
      </c>
      <c r="P3131" s="66">
        <v>119</v>
      </c>
      <c r="R3131" s="66">
        <v>27</v>
      </c>
      <c r="S3131" s="66">
        <v>35</v>
      </c>
      <c r="W3131" s="66">
        <f>IF(Notes!B$31=1,IF(BR3131&gt;0,BR3131-Q3131-SUM(T3131:V3131)-SUM(X3131:AL3131),SUM(BS3131:BY3131)),SUM(BS3131:BY3131))</f>
        <v>0</v>
      </c>
      <c r="AN3131" s="7">
        <f>IF(Q3131&gt;0,RANK(Q3131,(N3131:P3131,Q3131:AE3131)),0)</f>
        <v>0</v>
      </c>
      <c r="AO3131" s="7">
        <f>IF(R3131&gt;0,RANK(R3131,(N3131:P3131,Q3131:AE3131)),0)</f>
        <v>5</v>
      </c>
      <c r="AP3131" s="7">
        <f>IF(T3131&gt;0,RANK(T3131,(N3131:P3131,Q3131:AE3131)),0)</f>
        <v>0</v>
      </c>
      <c r="AQ3131" s="7">
        <f>IF(S3131&gt;0,RANK(S3131,(N3131:P3131,Q3131:AE3131)),0)</f>
        <v>4</v>
      </c>
      <c r="AR3131" s="2">
        <f t="shared" si="1166"/>
        <v>0</v>
      </c>
      <c r="AS3131" s="2">
        <f t="shared" si="1167"/>
        <v>2.3382696804364772E-3</v>
      </c>
      <c r="AT3131" s="2">
        <f t="shared" si="1168"/>
        <v>0</v>
      </c>
      <c r="AU3131" s="2">
        <f t="shared" si="1169"/>
        <v>3.0310903264917297E-3</v>
      </c>
      <c r="AW3131" t="s">
        <v>2298</v>
      </c>
      <c r="AX3131" t="s">
        <v>1579</v>
      </c>
      <c r="AY3131">
        <v>1</v>
      </c>
      <c r="BA3131" s="119">
        <v>54</v>
      </c>
      <c r="BB3131" s="121">
        <v>57</v>
      </c>
      <c r="BC3131" s="125">
        <f t="shared" si="1170"/>
        <v>54057</v>
      </c>
      <c r="BE3131" s="7" t="s">
        <v>228</v>
      </c>
      <c r="BS3131" s="10">
        <v>0</v>
      </c>
      <c r="BT3131" s="10">
        <v>0</v>
      </c>
      <c r="BU3131" s="10">
        <v>0</v>
      </c>
      <c r="BV3131" s="10">
        <v>0</v>
      </c>
      <c r="BW3131" s="10">
        <v>0</v>
      </c>
      <c r="BX3131" s="10">
        <v>0</v>
      </c>
      <c r="BY3131" s="10">
        <v>0</v>
      </c>
    </row>
    <row r="3132" spans="1:77" hidden="1" outlineLevel="1">
      <c r="A3132" t="s">
        <v>2832</v>
      </c>
      <c r="B3132" t="s">
        <v>1579</v>
      </c>
      <c r="C3132" s="1">
        <f t="shared" si="1161"/>
        <v>8338</v>
      </c>
      <c r="D3132" s="7">
        <f>IF(N3132&gt;0, RANK(N3132,(N3132:P3132,Q3132:AE3132)),0)</f>
        <v>2</v>
      </c>
      <c r="E3132" s="7">
        <f>IF(O3132&gt;0,RANK(O3132,(N3132:P3132,Q3132:AE3132)),0)</f>
        <v>1</v>
      </c>
      <c r="F3132" s="7">
        <f>IF(P3132&gt;0,RANK(P3132,(N3132:P3132,Q3132:AE3132)),0)</f>
        <v>3</v>
      </c>
      <c r="G3132" s="1">
        <f t="shared" si="1156"/>
        <v>1005</v>
      </c>
      <c r="H3132" s="2">
        <f t="shared" si="1157"/>
        <v>0.12053250179899257</v>
      </c>
      <c r="I3132" s="2"/>
      <c r="J3132" s="2">
        <f t="shared" si="1162"/>
        <v>0.42959942432237946</v>
      </c>
      <c r="K3132" s="2">
        <f t="shared" si="1163"/>
        <v>0.55013192612137207</v>
      </c>
      <c r="L3132" s="2">
        <f t="shared" si="1164"/>
        <v>1.1873350923482849E-2</v>
      </c>
      <c r="M3132" s="2">
        <f t="shared" si="1165"/>
        <v>8.3952986327655594E-3</v>
      </c>
      <c r="N3132" s="66">
        <v>3582</v>
      </c>
      <c r="O3132" s="66">
        <v>4587</v>
      </c>
      <c r="P3132" s="66">
        <v>99</v>
      </c>
      <c r="R3132" s="66">
        <v>39</v>
      </c>
      <c r="S3132" s="66">
        <v>31</v>
      </c>
      <c r="W3132" s="66">
        <f>IF(Notes!B$31=1,IF(BR3132&gt;0,BR3132-Q3132-SUM(T3132:V3132)-SUM(X3132:AL3132),SUM(BS3132:BY3132)),SUM(BS3132:BY3132))</f>
        <v>0</v>
      </c>
      <c r="AN3132" s="7">
        <f>IF(Q3132&gt;0,RANK(Q3132,(N3132:P3132,Q3132:AE3132)),0)</f>
        <v>0</v>
      </c>
      <c r="AO3132" s="7">
        <f>IF(R3132&gt;0,RANK(R3132,(N3132:P3132,Q3132:AE3132)),0)</f>
        <v>4</v>
      </c>
      <c r="AP3132" s="7">
        <f>IF(T3132&gt;0,RANK(T3132,(N3132:P3132,Q3132:AE3132)),0)</f>
        <v>0</v>
      </c>
      <c r="AQ3132" s="7">
        <f>IF(S3132&gt;0,RANK(S3132,(N3132:P3132,Q3132:AE3132)),0)</f>
        <v>5</v>
      </c>
      <c r="AR3132" s="2">
        <f t="shared" si="1166"/>
        <v>0</v>
      </c>
      <c r="AS3132" s="2">
        <f t="shared" si="1167"/>
        <v>4.6773806668265775E-3</v>
      </c>
      <c r="AT3132" s="2">
        <f t="shared" si="1168"/>
        <v>0</v>
      </c>
      <c r="AU3132" s="2">
        <f t="shared" si="1169"/>
        <v>3.7179179659390742E-3</v>
      </c>
      <c r="AW3132" t="s">
        <v>2832</v>
      </c>
      <c r="AX3132" t="s">
        <v>1579</v>
      </c>
      <c r="AY3132">
        <v>3</v>
      </c>
      <c r="BA3132" s="119">
        <v>54</v>
      </c>
      <c r="BB3132" s="121">
        <v>59</v>
      </c>
      <c r="BC3132" s="125">
        <f t="shared" si="1170"/>
        <v>54059</v>
      </c>
      <c r="BE3132" s="7" t="s">
        <v>228</v>
      </c>
      <c r="BS3132" s="10">
        <v>0</v>
      </c>
      <c r="BT3132" s="10">
        <v>0</v>
      </c>
      <c r="BU3132" s="10">
        <v>0</v>
      </c>
      <c r="BV3132" s="10">
        <v>0</v>
      </c>
      <c r="BW3132" s="10">
        <v>0</v>
      </c>
      <c r="BX3132" s="10">
        <v>0</v>
      </c>
      <c r="BY3132" s="10">
        <v>0</v>
      </c>
    </row>
    <row r="3133" spans="1:77" hidden="1" outlineLevel="1">
      <c r="A3133" t="s">
        <v>2356</v>
      </c>
      <c r="B3133" t="s">
        <v>1579</v>
      </c>
      <c r="C3133" s="1">
        <f t="shared" si="1161"/>
        <v>33379</v>
      </c>
      <c r="D3133" s="7">
        <f>IF(N3133&gt;0, RANK(N3133,(N3133:P3133,Q3133:AE3133)),0)</f>
        <v>1</v>
      </c>
      <c r="E3133" s="7">
        <f>IF(O3133&gt;0,RANK(O3133,(N3133:P3133,Q3133:AE3133)),0)</f>
        <v>2</v>
      </c>
      <c r="F3133" s="7">
        <f>IF(P3133&gt;0,RANK(P3133,(N3133:P3133,Q3133:AE3133)),0)</f>
        <v>3</v>
      </c>
      <c r="G3133" s="1">
        <f t="shared" si="1156"/>
        <v>1285</v>
      </c>
      <c r="H3133" s="2">
        <f t="shared" si="1157"/>
        <v>3.8497258755504957E-2</v>
      </c>
      <c r="I3133" s="2"/>
      <c r="J3133" s="2">
        <f t="shared" si="1162"/>
        <v>0.51109979328320199</v>
      </c>
      <c r="K3133" s="2">
        <f t="shared" si="1163"/>
        <v>0.47260253452769707</v>
      </c>
      <c r="L3133" s="2">
        <f t="shared" si="1164"/>
        <v>9.7067018185086427E-3</v>
      </c>
      <c r="M3133" s="2">
        <f t="shared" si="1165"/>
        <v>6.5909703705922997E-3</v>
      </c>
      <c r="N3133" s="66">
        <v>17060</v>
      </c>
      <c r="O3133" s="66">
        <v>15775</v>
      </c>
      <c r="P3133" s="66">
        <v>324</v>
      </c>
      <c r="R3133" s="66">
        <v>89</v>
      </c>
      <c r="S3133" s="66">
        <v>129</v>
      </c>
      <c r="W3133" s="66">
        <f>IF(Notes!B$31=1,IF(BR3133&gt;0,BR3133-Q3133-SUM(T3133:V3133)-SUM(X3133:AL3133),SUM(BS3133:BY3133)),SUM(BS3133:BY3133))</f>
        <v>2</v>
      </c>
      <c r="AN3133" s="7">
        <f>IF(Q3133&gt;0,RANK(Q3133,(N3133:P3133,Q3133:AE3133)),0)</f>
        <v>0</v>
      </c>
      <c r="AO3133" s="7">
        <f>IF(R3133&gt;0,RANK(R3133,(N3133:P3133,Q3133:AE3133)),0)</f>
        <v>5</v>
      </c>
      <c r="AP3133" s="7">
        <f>IF(T3133&gt;0,RANK(T3133,(N3133:P3133,Q3133:AE3133)),0)</f>
        <v>0</v>
      </c>
      <c r="AQ3133" s="7">
        <f>IF(S3133&gt;0,RANK(S3133,(N3133:P3133,Q3133:AE3133)),0)</f>
        <v>4</v>
      </c>
      <c r="AR3133" s="2">
        <f t="shared" si="1166"/>
        <v>0</v>
      </c>
      <c r="AS3133" s="2">
        <f t="shared" si="1167"/>
        <v>2.6663471044668804E-3</v>
      </c>
      <c r="AT3133" s="2">
        <f t="shared" si="1168"/>
        <v>0</v>
      </c>
      <c r="AU3133" s="2">
        <f t="shared" si="1169"/>
        <v>3.8647053536654784E-3</v>
      </c>
      <c r="AW3133" t="s">
        <v>2356</v>
      </c>
      <c r="AX3133" t="s">
        <v>1579</v>
      </c>
      <c r="AY3133">
        <v>1</v>
      </c>
      <c r="BA3133" s="119">
        <v>54</v>
      </c>
      <c r="BB3133" s="121">
        <v>61</v>
      </c>
      <c r="BC3133" s="125">
        <f t="shared" si="1170"/>
        <v>54061</v>
      </c>
      <c r="BE3133" s="7" t="s">
        <v>228</v>
      </c>
      <c r="BR3133" s="105">
        <v>192</v>
      </c>
      <c r="BS3133" s="10">
        <v>0</v>
      </c>
      <c r="BT3133" s="10">
        <v>0</v>
      </c>
      <c r="BU3133" s="10">
        <v>1</v>
      </c>
      <c r="BV3133" s="10">
        <v>0</v>
      </c>
      <c r="BW3133" s="10">
        <v>1</v>
      </c>
      <c r="BX3133" s="10">
        <v>0</v>
      </c>
      <c r="BY3133" s="10">
        <v>0</v>
      </c>
    </row>
    <row r="3134" spans="1:77" hidden="1" outlineLevel="1">
      <c r="A3134" t="s">
        <v>1749</v>
      </c>
      <c r="B3134" t="s">
        <v>1579</v>
      </c>
      <c r="C3134" s="1">
        <f t="shared" si="1161"/>
        <v>5575</v>
      </c>
      <c r="D3134" s="7">
        <f>IF(N3134&gt;0, RANK(N3134,(N3134:P3134,Q3134:AE3134)),0)</f>
        <v>2</v>
      </c>
      <c r="E3134" s="7">
        <f>IF(O3134&gt;0,RANK(O3134,(N3134:P3134,Q3134:AE3134)),0)</f>
        <v>1</v>
      </c>
      <c r="F3134" s="7">
        <f>IF(P3134&gt;0,RANK(P3134,(N3134:P3134,Q3134:AE3134)),0)</f>
        <v>3</v>
      </c>
      <c r="G3134" s="1">
        <f t="shared" si="1156"/>
        <v>1383</v>
      </c>
      <c r="H3134" s="2">
        <f t="shared" si="1157"/>
        <v>0.24807174887892378</v>
      </c>
      <c r="I3134" s="2"/>
      <c r="J3134" s="2">
        <f t="shared" si="1162"/>
        <v>0.36125560538116591</v>
      </c>
      <c r="K3134" s="2">
        <f t="shared" si="1163"/>
        <v>0.60932735426008966</v>
      </c>
      <c r="L3134" s="2">
        <f t="shared" si="1164"/>
        <v>1.6143497757847534E-2</v>
      </c>
      <c r="M3134" s="2">
        <f t="shared" si="1165"/>
        <v>1.3273542600896839E-2</v>
      </c>
      <c r="N3134" s="66">
        <v>2014</v>
      </c>
      <c r="O3134" s="66">
        <v>3397</v>
      </c>
      <c r="P3134" s="66">
        <v>90</v>
      </c>
      <c r="R3134" s="66">
        <v>31</v>
      </c>
      <c r="S3134" s="66">
        <v>43</v>
      </c>
      <c r="W3134" s="66">
        <f>IF(Notes!B$31=1,IF(BR3134&gt;0,BR3134-Q3134-SUM(T3134:V3134)-SUM(X3134:AL3134),SUM(BS3134:BY3134)),SUM(BS3134:BY3134))</f>
        <v>0</v>
      </c>
      <c r="AN3134" s="7">
        <f>IF(Q3134&gt;0,RANK(Q3134,(N3134:P3134,Q3134:AE3134)),0)</f>
        <v>0</v>
      </c>
      <c r="AO3134" s="7">
        <f>IF(R3134&gt;0,RANK(R3134,(N3134:P3134,Q3134:AE3134)),0)</f>
        <v>5</v>
      </c>
      <c r="AP3134" s="7">
        <f>IF(T3134&gt;0,RANK(T3134,(N3134:P3134,Q3134:AE3134)),0)</f>
        <v>0</v>
      </c>
      <c r="AQ3134" s="7">
        <f>IF(S3134&gt;0,RANK(S3134,(N3134:P3134,Q3134:AE3134)),0)</f>
        <v>4</v>
      </c>
      <c r="AR3134" s="2">
        <f t="shared" si="1166"/>
        <v>0</v>
      </c>
      <c r="AS3134" s="2">
        <f t="shared" si="1167"/>
        <v>5.5605381165919282E-3</v>
      </c>
      <c r="AT3134" s="2">
        <f t="shared" si="1168"/>
        <v>0</v>
      </c>
      <c r="AU3134" s="2">
        <f t="shared" si="1169"/>
        <v>7.7130044843049328E-3</v>
      </c>
      <c r="AW3134" t="s">
        <v>1749</v>
      </c>
      <c r="AX3134" t="s">
        <v>1579</v>
      </c>
      <c r="AY3134">
        <v>3</v>
      </c>
      <c r="BA3134" s="119">
        <v>54</v>
      </c>
      <c r="BB3134" s="121">
        <v>63</v>
      </c>
      <c r="BC3134" s="125">
        <f t="shared" si="1170"/>
        <v>54063</v>
      </c>
      <c r="BE3134" s="7" t="s">
        <v>228</v>
      </c>
      <c r="BS3134" s="10">
        <v>0</v>
      </c>
      <c r="BT3134" s="10">
        <v>0</v>
      </c>
      <c r="BU3134" s="10">
        <v>0</v>
      </c>
      <c r="BV3134" s="10">
        <v>0</v>
      </c>
      <c r="BW3134" s="10">
        <v>0</v>
      </c>
      <c r="BX3134" s="10">
        <v>0</v>
      </c>
      <c r="BY3134" s="10">
        <v>0</v>
      </c>
    </row>
    <row r="3135" spans="1:77" hidden="1" outlineLevel="1">
      <c r="A3135" t="s">
        <v>1298</v>
      </c>
      <c r="B3135" t="s">
        <v>1579</v>
      </c>
      <c r="C3135" s="1">
        <f t="shared" ref="C3135:C3158" si="1171">SUM(N3135:AL3135)</f>
        <v>7276</v>
      </c>
      <c r="D3135" s="7">
        <f>IF(N3135&gt;0, RANK(N3135,(N3135:P3135,Q3135:AE3135)),0)</f>
        <v>2</v>
      </c>
      <c r="E3135" s="7">
        <f>IF(O3135&gt;0,RANK(O3135,(N3135:P3135,Q3135:AE3135)),0)</f>
        <v>1</v>
      </c>
      <c r="F3135" s="7">
        <f>IF(P3135&gt;0,RANK(P3135,(N3135:P3135,Q3135:AE3135)),0)</f>
        <v>3</v>
      </c>
      <c r="G3135" s="1">
        <f t="shared" si="1156"/>
        <v>1707</v>
      </c>
      <c r="H3135" s="2">
        <f t="shared" si="1157"/>
        <v>0.23460692688290269</v>
      </c>
      <c r="I3135" s="2"/>
      <c r="J3135" s="2">
        <f t="shared" ref="J3135:J3158" si="1172">IF($C3135=0,"-",N3135/$C3135)</f>
        <v>0.3739692138537658</v>
      </c>
      <c r="K3135" s="2">
        <f t="shared" ref="K3135:K3158" si="1173">IF($C3135=0,"-",O3135/$C3135)</f>
        <v>0.60857614073666855</v>
      </c>
      <c r="L3135" s="2">
        <f t="shared" ref="L3135:L3158" si="1174">IF($C3135=0,"-",P3135/$C3135)</f>
        <v>1.1682242990654205E-2</v>
      </c>
      <c r="M3135" s="2">
        <f t="shared" ref="M3135:M3158" si="1175">IF(C3135=0,"-",(1-J3135-K3135-L3135))</f>
        <v>5.7724024189114449E-3</v>
      </c>
      <c r="N3135" s="66">
        <v>2721</v>
      </c>
      <c r="O3135" s="66">
        <v>4428</v>
      </c>
      <c r="P3135" s="66">
        <v>85</v>
      </c>
      <c r="R3135" s="66">
        <v>17</v>
      </c>
      <c r="S3135" s="66">
        <v>25</v>
      </c>
      <c r="W3135" s="66">
        <f>IF(Notes!B$31=1,IF(BR3135&gt;0,BR3135-Q3135-SUM(T3135:V3135)-SUM(X3135:AL3135),SUM(BS3135:BY3135)),SUM(BS3135:BY3135))</f>
        <v>0</v>
      </c>
      <c r="AN3135" s="7">
        <f>IF(Q3135&gt;0,RANK(Q3135,(N3135:P3135,Q3135:AE3135)),0)</f>
        <v>0</v>
      </c>
      <c r="AO3135" s="7">
        <f>IF(R3135&gt;0,RANK(R3135,(N3135:P3135,Q3135:AE3135)),0)</f>
        <v>5</v>
      </c>
      <c r="AP3135" s="7">
        <f>IF(T3135&gt;0,RANK(T3135,(N3135:P3135,Q3135:AE3135)),0)</f>
        <v>0</v>
      </c>
      <c r="AQ3135" s="7">
        <f>IF(S3135&gt;0,RANK(S3135,(N3135:P3135,Q3135:AE3135)),0)</f>
        <v>4</v>
      </c>
      <c r="AR3135" s="2">
        <f t="shared" ref="AR3135:AR3158" si="1176">IF($C3135=0,"-",Q3135/$C3135)</f>
        <v>0</v>
      </c>
      <c r="AS3135" s="2">
        <f t="shared" ref="AS3135:AS3158" si="1177">IF($C3135=0,"-",R3135/$C3135)</f>
        <v>2.3364485981308409E-3</v>
      </c>
      <c r="AT3135" s="2">
        <f t="shared" ref="AT3135:AT3158" si="1178">IF($C3135=0,"-",T3135/$C3135)</f>
        <v>0</v>
      </c>
      <c r="AU3135" s="2">
        <f t="shared" ref="AU3135:AU3158" si="1179">IF($C3135=0,"-",S3135/$C3135)</f>
        <v>3.4359538207806486E-3</v>
      </c>
      <c r="AW3135" t="s">
        <v>1298</v>
      </c>
      <c r="AX3135" t="s">
        <v>1579</v>
      </c>
      <c r="AY3135">
        <v>2</v>
      </c>
      <c r="BA3135" s="119">
        <v>54</v>
      </c>
      <c r="BB3135" s="121">
        <v>65</v>
      </c>
      <c r="BC3135" s="125">
        <f t="shared" si="1170"/>
        <v>54065</v>
      </c>
      <c r="BE3135" s="7" t="s">
        <v>228</v>
      </c>
      <c r="BS3135" s="10">
        <v>0</v>
      </c>
      <c r="BT3135" s="10">
        <v>0</v>
      </c>
      <c r="BU3135" s="10">
        <v>0</v>
      </c>
      <c r="BV3135" s="10">
        <v>0</v>
      </c>
      <c r="BW3135" s="10">
        <v>0</v>
      </c>
      <c r="BX3135" s="10">
        <v>0</v>
      </c>
      <c r="BY3135" s="10">
        <v>0</v>
      </c>
    </row>
    <row r="3136" spans="1:77" hidden="1" outlineLevel="1">
      <c r="A3136" t="s">
        <v>2032</v>
      </c>
      <c r="B3136" t="s">
        <v>1579</v>
      </c>
      <c r="C3136" s="1">
        <f t="shared" si="1171"/>
        <v>9361</v>
      </c>
      <c r="D3136" s="7">
        <f>IF(N3136&gt;0, RANK(N3136,(N3136:P3136,Q3136:AE3136)),0)</f>
        <v>2</v>
      </c>
      <c r="E3136" s="7">
        <f>IF(O3136&gt;0,RANK(O3136,(N3136:P3136,Q3136:AE3136)),0)</f>
        <v>1</v>
      </c>
      <c r="F3136" s="7">
        <f>IF(P3136&gt;0,RANK(P3136,(N3136:P3136,Q3136:AE3136)),0)</f>
        <v>3</v>
      </c>
      <c r="G3136" s="1">
        <f t="shared" si="1156"/>
        <v>447</v>
      </c>
      <c r="H3136" s="2">
        <f t="shared" si="1157"/>
        <v>4.7751308620873838E-2</v>
      </c>
      <c r="I3136" s="2"/>
      <c r="J3136" s="2">
        <f t="shared" si="1172"/>
        <v>0.46544172631129155</v>
      </c>
      <c r="K3136" s="2">
        <f t="shared" si="1173"/>
        <v>0.51319303493216539</v>
      </c>
      <c r="L3136" s="2">
        <f t="shared" si="1174"/>
        <v>1.0041662215575259E-2</v>
      </c>
      <c r="M3136" s="2">
        <f t="shared" si="1175"/>
        <v>1.13235765409678E-2</v>
      </c>
      <c r="N3136" s="66">
        <v>4357</v>
      </c>
      <c r="O3136" s="66">
        <v>4804</v>
      </c>
      <c r="P3136" s="66">
        <v>94</v>
      </c>
      <c r="R3136" s="66">
        <v>44</v>
      </c>
      <c r="S3136" s="66">
        <v>62</v>
      </c>
      <c r="W3136" s="66">
        <f>IF(Notes!B$31=1,IF(BR3136&gt;0,BR3136-Q3136-SUM(T3136:V3136)-SUM(X3136:AL3136),SUM(BS3136:BY3136)),SUM(BS3136:BY3136))</f>
        <v>0</v>
      </c>
      <c r="AN3136" s="7">
        <f>IF(Q3136&gt;0,RANK(Q3136,(N3136:P3136,Q3136:AE3136)),0)</f>
        <v>0</v>
      </c>
      <c r="AO3136" s="7">
        <f>IF(R3136&gt;0,RANK(R3136,(N3136:P3136,Q3136:AE3136)),0)</f>
        <v>5</v>
      </c>
      <c r="AP3136" s="7">
        <f>IF(T3136&gt;0,RANK(T3136,(N3136:P3136,Q3136:AE3136)),0)</f>
        <v>0</v>
      </c>
      <c r="AQ3136" s="7">
        <f>IF(S3136&gt;0,RANK(S3136,(N3136:P3136,Q3136:AE3136)),0)</f>
        <v>4</v>
      </c>
      <c r="AR3136" s="2">
        <f t="shared" si="1176"/>
        <v>0</v>
      </c>
      <c r="AS3136" s="2">
        <f t="shared" si="1177"/>
        <v>4.7003525264394828E-3</v>
      </c>
      <c r="AT3136" s="2">
        <f t="shared" si="1178"/>
        <v>0</v>
      </c>
      <c r="AU3136" s="2">
        <f t="shared" si="1179"/>
        <v>6.6232240145283625E-3</v>
      </c>
      <c r="AW3136" t="s">
        <v>2032</v>
      </c>
      <c r="AX3136" t="s">
        <v>1579</v>
      </c>
      <c r="AY3136">
        <v>3</v>
      </c>
      <c r="BA3136" s="119">
        <v>54</v>
      </c>
      <c r="BB3136" s="121">
        <v>67</v>
      </c>
      <c r="BC3136" s="125">
        <f t="shared" si="1170"/>
        <v>54067</v>
      </c>
      <c r="BE3136" s="7" t="s">
        <v>228</v>
      </c>
      <c r="BS3136" s="10">
        <v>0</v>
      </c>
      <c r="BT3136" s="10">
        <v>0</v>
      </c>
      <c r="BU3136" s="10">
        <v>0</v>
      </c>
      <c r="BV3136" s="10">
        <v>0</v>
      </c>
      <c r="BW3136" s="10">
        <v>0</v>
      </c>
      <c r="BX3136" s="10">
        <v>0</v>
      </c>
      <c r="BY3136" s="10">
        <v>0</v>
      </c>
    </row>
    <row r="3137" spans="1:77" hidden="1" outlineLevel="1">
      <c r="A3137" t="s">
        <v>3200</v>
      </c>
      <c r="B3137" t="s">
        <v>1579</v>
      </c>
      <c r="C3137" s="1">
        <f t="shared" si="1171"/>
        <v>19540</v>
      </c>
      <c r="D3137" s="7">
        <f>IF(N3137&gt;0, RANK(N3137,(N3137:P3137,Q3137:AE3137)),0)</f>
        <v>2</v>
      </c>
      <c r="E3137" s="7">
        <f>IF(O3137&gt;0,RANK(O3137,(N3137:P3137,Q3137:AE3137)),0)</f>
        <v>1</v>
      </c>
      <c r="F3137" s="7">
        <f>IF(P3137&gt;0,RANK(P3137,(N3137:P3137,Q3137:AE3137)),0)</f>
        <v>3</v>
      </c>
      <c r="G3137" s="1">
        <f t="shared" si="1156"/>
        <v>2101</v>
      </c>
      <c r="H3137" s="2">
        <f t="shared" si="1157"/>
        <v>0.10752302968270215</v>
      </c>
      <c r="I3137" s="2"/>
      <c r="J3137" s="2">
        <f t="shared" si="1172"/>
        <v>0.43976458546571134</v>
      </c>
      <c r="K3137" s="2">
        <f t="shared" si="1173"/>
        <v>0.54728761514841351</v>
      </c>
      <c r="L3137" s="2">
        <f t="shared" si="1174"/>
        <v>8.0348004094165822E-3</v>
      </c>
      <c r="M3137" s="2">
        <f t="shared" si="1175"/>
        <v>4.9129989764586206E-3</v>
      </c>
      <c r="N3137" s="66">
        <v>8593</v>
      </c>
      <c r="O3137" s="66">
        <v>10694</v>
      </c>
      <c r="P3137" s="66">
        <v>157</v>
      </c>
      <c r="R3137" s="66">
        <v>51</v>
      </c>
      <c r="S3137" s="66">
        <v>45</v>
      </c>
      <c r="W3137" s="66">
        <f>IF(Notes!B$31=1,IF(BR3137&gt;0,BR3137-Q3137-SUM(T3137:V3137)-SUM(X3137:AL3137),SUM(BS3137:BY3137)),SUM(BS3137:BY3137))</f>
        <v>0</v>
      </c>
      <c r="AN3137" s="7">
        <f>IF(Q3137&gt;0,RANK(Q3137,(N3137:P3137,Q3137:AE3137)),0)</f>
        <v>0</v>
      </c>
      <c r="AO3137" s="7">
        <f>IF(R3137&gt;0,RANK(R3137,(N3137:P3137,Q3137:AE3137)),0)</f>
        <v>4</v>
      </c>
      <c r="AP3137" s="7">
        <f>IF(T3137&gt;0,RANK(T3137,(N3137:P3137,Q3137:AE3137)),0)</f>
        <v>0</v>
      </c>
      <c r="AQ3137" s="7">
        <f>IF(S3137&gt;0,RANK(S3137,(N3137:P3137,Q3137:AE3137)),0)</f>
        <v>5</v>
      </c>
      <c r="AR3137" s="2">
        <f t="shared" si="1176"/>
        <v>0</v>
      </c>
      <c r="AS3137" s="2">
        <f t="shared" si="1177"/>
        <v>2.6100307062436028E-3</v>
      </c>
      <c r="AT3137" s="2">
        <f t="shared" si="1178"/>
        <v>0</v>
      </c>
      <c r="AU3137" s="2">
        <f t="shared" si="1179"/>
        <v>2.3029682702149436E-3</v>
      </c>
      <c r="AW3137" t="s">
        <v>3200</v>
      </c>
      <c r="AX3137" t="s">
        <v>1579</v>
      </c>
      <c r="AY3137">
        <v>1</v>
      </c>
      <c r="BA3137" s="119">
        <v>54</v>
      </c>
      <c r="BB3137" s="121">
        <v>69</v>
      </c>
      <c r="BC3137" s="125">
        <f t="shared" si="1170"/>
        <v>54069</v>
      </c>
      <c r="BE3137" s="7" t="s">
        <v>228</v>
      </c>
      <c r="BS3137" s="10">
        <v>0</v>
      </c>
      <c r="BT3137" s="10">
        <v>0</v>
      </c>
      <c r="BU3137" s="10">
        <v>0</v>
      </c>
      <c r="BV3137" s="10">
        <v>0</v>
      </c>
      <c r="BW3137" s="10">
        <v>0</v>
      </c>
      <c r="BX3137" s="10">
        <v>0</v>
      </c>
      <c r="BY3137" s="10">
        <v>0</v>
      </c>
    </row>
    <row r="3138" spans="1:77" hidden="1" outlineLevel="1">
      <c r="A3138" t="s">
        <v>3108</v>
      </c>
      <c r="B3138" t="s">
        <v>1579</v>
      </c>
      <c r="C3138" s="1">
        <f t="shared" si="1171"/>
        <v>3395</v>
      </c>
      <c r="D3138" s="7">
        <f>IF(N3138&gt;0, RANK(N3138,(N3138:P3138,Q3138:AE3138)),0)</f>
        <v>2</v>
      </c>
      <c r="E3138" s="7">
        <f>IF(O3138&gt;0,RANK(O3138,(N3138:P3138,Q3138:AE3138)),0)</f>
        <v>1</v>
      </c>
      <c r="F3138" s="7">
        <f>IF(P3138&gt;0,RANK(P3138,(N3138:P3138,Q3138:AE3138)),0)</f>
        <v>3</v>
      </c>
      <c r="G3138" s="1">
        <f t="shared" si="1156"/>
        <v>725</v>
      </c>
      <c r="H3138" s="2">
        <f t="shared" si="1157"/>
        <v>0.21354933726067746</v>
      </c>
      <c r="I3138" s="2"/>
      <c r="J3138" s="2">
        <f t="shared" si="1172"/>
        <v>0.38586156111929309</v>
      </c>
      <c r="K3138" s="2">
        <f t="shared" si="1173"/>
        <v>0.59941089837997052</v>
      </c>
      <c r="L3138" s="2">
        <f t="shared" si="1174"/>
        <v>6.1855670103092781E-3</v>
      </c>
      <c r="M3138" s="2">
        <f t="shared" si="1175"/>
        <v>8.5419734904271585E-3</v>
      </c>
      <c r="N3138" s="66">
        <v>1310</v>
      </c>
      <c r="O3138" s="66">
        <v>2035</v>
      </c>
      <c r="P3138" s="66">
        <v>21</v>
      </c>
      <c r="R3138" s="66">
        <v>19</v>
      </c>
      <c r="S3138" s="66">
        <v>10</v>
      </c>
      <c r="W3138" s="66">
        <f>IF(Notes!B$31=1,IF(BR3138&gt;0,BR3138-Q3138-SUM(T3138:V3138)-SUM(X3138:AL3138),SUM(BS3138:BY3138)),SUM(BS3138:BY3138))</f>
        <v>0</v>
      </c>
      <c r="AN3138" s="7">
        <f>IF(Q3138&gt;0,RANK(Q3138,(N3138:P3138,Q3138:AE3138)),0)</f>
        <v>0</v>
      </c>
      <c r="AO3138" s="7">
        <f>IF(R3138&gt;0,RANK(R3138,(N3138:P3138,Q3138:AE3138)),0)</f>
        <v>4</v>
      </c>
      <c r="AP3138" s="7">
        <f>IF(T3138&gt;0,RANK(T3138,(N3138:P3138,Q3138:AE3138)),0)</f>
        <v>0</v>
      </c>
      <c r="AQ3138" s="7">
        <f>IF(S3138&gt;0,RANK(S3138,(N3138:P3138,Q3138:AE3138)),0)</f>
        <v>5</v>
      </c>
      <c r="AR3138" s="2">
        <f t="shared" si="1176"/>
        <v>0</v>
      </c>
      <c r="AS3138" s="2">
        <f t="shared" si="1177"/>
        <v>5.5964653902798233E-3</v>
      </c>
      <c r="AT3138" s="2">
        <f t="shared" si="1178"/>
        <v>0</v>
      </c>
      <c r="AU3138" s="2">
        <f t="shared" si="1179"/>
        <v>2.9455081001472753E-3</v>
      </c>
      <c r="AW3138" t="s">
        <v>3108</v>
      </c>
      <c r="AX3138" t="s">
        <v>1579</v>
      </c>
      <c r="AY3138">
        <v>2</v>
      </c>
      <c r="BA3138" s="119">
        <v>54</v>
      </c>
      <c r="BB3138" s="121">
        <v>71</v>
      </c>
      <c r="BC3138" s="125">
        <f t="shared" si="1170"/>
        <v>54071</v>
      </c>
      <c r="BE3138" s="7" t="s">
        <v>228</v>
      </c>
      <c r="BS3138" s="10">
        <v>0</v>
      </c>
      <c r="BT3138" s="10">
        <v>0</v>
      </c>
      <c r="BU3138" s="10">
        <v>0</v>
      </c>
      <c r="BV3138" s="10">
        <v>0</v>
      </c>
      <c r="BW3138" s="10">
        <v>0</v>
      </c>
      <c r="BX3138" s="10">
        <v>0</v>
      </c>
      <c r="BY3138" s="10">
        <v>0</v>
      </c>
    </row>
    <row r="3139" spans="1:77" hidden="1" outlineLevel="1">
      <c r="A3139" t="s">
        <v>2455</v>
      </c>
      <c r="B3139" t="s">
        <v>1579</v>
      </c>
      <c r="C3139" s="1">
        <f t="shared" si="1171"/>
        <v>2975</v>
      </c>
      <c r="D3139" s="7">
        <f>IF(N3139&gt;0, RANK(N3139,(N3139:P3139,Q3139:AE3139)),0)</f>
        <v>2</v>
      </c>
      <c r="E3139" s="7">
        <f>IF(O3139&gt;0,RANK(O3139,(N3139:P3139,Q3139:AE3139)),0)</f>
        <v>1</v>
      </c>
      <c r="F3139" s="7">
        <f>IF(P3139&gt;0,RANK(P3139,(N3139:P3139,Q3139:AE3139)),0)</f>
        <v>3</v>
      </c>
      <c r="G3139" s="1">
        <f t="shared" si="1156"/>
        <v>630</v>
      </c>
      <c r="H3139" s="2">
        <f t="shared" si="1157"/>
        <v>0.21176470588235294</v>
      </c>
      <c r="I3139" s="2"/>
      <c r="J3139" s="2">
        <f t="shared" si="1172"/>
        <v>0.3838655462184874</v>
      </c>
      <c r="K3139" s="2">
        <f t="shared" si="1173"/>
        <v>0.59563025210084031</v>
      </c>
      <c r="L3139" s="2">
        <f t="shared" si="1174"/>
        <v>1.0756302521008404E-2</v>
      </c>
      <c r="M3139" s="2">
        <f t="shared" si="1175"/>
        <v>9.7478991596638368E-3</v>
      </c>
      <c r="N3139" s="66">
        <v>1142</v>
      </c>
      <c r="O3139" s="66">
        <v>1772</v>
      </c>
      <c r="P3139" s="66">
        <v>32</v>
      </c>
      <c r="R3139" s="66">
        <v>16</v>
      </c>
      <c r="S3139" s="66">
        <v>12</v>
      </c>
      <c r="W3139" s="66">
        <f>IF(Notes!B$31=1,IF(BR3139&gt;0,BR3139-Q3139-SUM(T3139:V3139)-SUM(X3139:AL3139),SUM(BS3139:BY3139)),SUM(BS3139:BY3139))</f>
        <v>1</v>
      </c>
      <c r="AN3139" s="7">
        <f>IF(Q3139&gt;0,RANK(Q3139,(N3139:P3139,Q3139:AE3139)),0)</f>
        <v>0</v>
      </c>
      <c r="AO3139" s="7">
        <f>IF(R3139&gt;0,RANK(R3139,(N3139:P3139,Q3139:AE3139)),0)</f>
        <v>4</v>
      </c>
      <c r="AP3139" s="7">
        <f>IF(T3139&gt;0,RANK(T3139,(N3139:P3139,Q3139:AE3139)),0)</f>
        <v>0</v>
      </c>
      <c r="AQ3139" s="7">
        <f>IF(S3139&gt;0,RANK(S3139,(N3139:P3139,Q3139:AE3139)),0)</f>
        <v>5</v>
      </c>
      <c r="AR3139" s="2">
        <f t="shared" si="1176"/>
        <v>0</v>
      </c>
      <c r="AS3139" s="2">
        <f t="shared" si="1177"/>
        <v>5.3781512605042018E-3</v>
      </c>
      <c r="AT3139" s="2">
        <f t="shared" si="1178"/>
        <v>0</v>
      </c>
      <c r="AU3139" s="2">
        <f t="shared" si="1179"/>
        <v>4.0336134453781512E-3</v>
      </c>
      <c r="AW3139" t="s">
        <v>2455</v>
      </c>
      <c r="AX3139" t="s">
        <v>1579</v>
      </c>
      <c r="AY3139">
        <v>1</v>
      </c>
      <c r="BA3139" s="119">
        <v>54</v>
      </c>
      <c r="BB3139" s="121">
        <v>73</v>
      </c>
      <c r="BC3139" s="125">
        <f t="shared" si="1170"/>
        <v>54073</v>
      </c>
      <c r="BE3139" s="7" t="s">
        <v>228</v>
      </c>
      <c r="BS3139" s="10">
        <v>0</v>
      </c>
      <c r="BT3139" s="10">
        <v>0</v>
      </c>
      <c r="BU3139" s="10">
        <v>0</v>
      </c>
      <c r="BV3139" s="10">
        <v>0</v>
      </c>
      <c r="BW3139" s="10">
        <v>0</v>
      </c>
      <c r="BX3139" s="10">
        <v>1</v>
      </c>
      <c r="BY3139" s="10">
        <v>0</v>
      </c>
    </row>
    <row r="3140" spans="1:77" hidden="1" outlineLevel="1">
      <c r="A3140" t="s">
        <v>566</v>
      </c>
      <c r="B3140" t="s">
        <v>1579</v>
      </c>
      <c r="C3140" s="1">
        <f t="shared" si="1171"/>
        <v>3642</v>
      </c>
      <c r="D3140" s="7">
        <f>IF(N3140&gt;0, RANK(N3140,(N3140:P3140,Q3140:AE3140)),0)</f>
        <v>2</v>
      </c>
      <c r="E3140" s="7">
        <f>IF(O3140&gt;0,RANK(O3140,(N3140:P3140,Q3140:AE3140)),0)</f>
        <v>1</v>
      </c>
      <c r="F3140" s="7">
        <f>IF(P3140&gt;0,RANK(P3140,(N3140:P3140,Q3140:AE3140)),0)</f>
        <v>3</v>
      </c>
      <c r="G3140" s="1">
        <f t="shared" si="1156"/>
        <v>463</v>
      </c>
      <c r="H3140" s="2">
        <f t="shared" si="1157"/>
        <v>0.1271279516749039</v>
      </c>
      <c r="I3140" s="2"/>
      <c r="J3140" s="2">
        <f t="shared" si="1172"/>
        <v>0.42504118616144976</v>
      </c>
      <c r="K3140" s="2">
        <f t="shared" si="1173"/>
        <v>0.55216913783635369</v>
      </c>
      <c r="L3140" s="2">
        <f t="shared" si="1174"/>
        <v>1.1257550796265788E-2</v>
      </c>
      <c r="M3140" s="2">
        <f t="shared" si="1175"/>
        <v>1.1532125205930714E-2</v>
      </c>
      <c r="N3140" s="66">
        <v>1548</v>
      </c>
      <c r="O3140" s="66">
        <v>2011</v>
      </c>
      <c r="P3140" s="66">
        <v>41</v>
      </c>
      <c r="R3140" s="66">
        <v>22</v>
      </c>
      <c r="S3140" s="66">
        <v>19</v>
      </c>
      <c r="W3140" s="66">
        <f>IF(Notes!B$31=1,IF(BR3140&gt;0,BR3140-Q3140-SUM(T3140:V3140)-SUM(X3140:AL3140),SUM(BS3140:BY3140)),SUM(BS3140:BY3140))</f>
        <v>1</v>
      </c>
      <c r="AN3140" s="7">
        <f>IF(Q3140&gt;0,RANK(Q3140,(N3140:P3140,Q3140:AE3140)),0)</f>
        <v>0</v>
      </c>
      <c r="AO3140" s="7">
        <f>IF(R3140&gt;0,RANK(R3140,(N3140:P3140,Q3140:AE3140)),0)</f>
        <v>4</v>
      </c>
      <c r="AP3140" s="7">
        <f>IF(T3140&gt;0,RANK(T3140,(N3140:P3140,Q3140:AE3140)),0)</f>
        <v>0</v>
      </c>
      <c r="AQ3140" s="7">
        <f>IF(S3140&gt;0,RANK(S3140,(N3140:P3140,Q3140:AE3140)),0)</f>
        <v>5</v>
      </c>
      <c r="AR3140" s="2">
        <f t="shared" si="1176"/>
        <v>0</v>
      </c>
      <c r="AS3140" s="2">
        <f t="shared" si="1177"/>
        <v>6.0406370126304225E-3</v>
      </c>
      <c r="AT3140" s="2">
        <f t="shared" si="1178"/>
        <v>0</v>
      </c>
      <c r="AU3140" s="2">
        <f t="shared" si="1179"/>
        <v>5.216913783635365E-3</v>
      </c>
      <c r="AW3140" t="s">
        <v>566</v>
      </c>
      <c r="AX3140" t="s">
        <v>1579</v>
      </c>
      <c r="AY3140">
        <v>3</v>
      </c>
      <c r="BA3140" s="119">
        <v>54</v>
      </c>
      <c r="BB3140" s="121">
        <v>75</v>
      </c>
      <c r="BC3140" s="125">
        <f t="shared" si="1170"/>
        <v>54075</v>
      </c>
      <c r="BE3140" s="7" t="s">
        <v>228</v>
      </c>
      <c r="BR3140" s="1">
        <v>1</v>
      </c>
      <c r="BS3140" s="10">
        <v>0</v>
      </c>
      <c r="BT3140" s="10">
        <v>0</v>
      </c>
      <c r="BU3140" s="10">
        <v>1</v>
      </c>
      <c r="BV3140" s="10">
        <v>0</v>
      </c>
      <c r="BW3140" s="10">
        <v>0</v>
      </c>
      <c r="BX3140" s="10">
        <v>0</v>
      </c>
      <c r="BY3140" s="10">
        <v>0</v>
      </c>
    </row>
    <row r="3141" spans="1:77" hidden="1" outlineLevel="1">
      <c r="A3141" t="s">
        <v>1169</v>
      </c>
      <c r="B3141" t="s">
        <v>1579</v>
      </c>
      <c r="C3141" s="1">
        <f t="shared" si="1171"/>
        <v>11796</v>
      </c>
      <c r="D3141" s="7">
        <f>IF(N3141&gt;0, RANK(N3141,(N3141:P3141,Q3141:AE3141)),0)</f>
        <v>2</v>
      </c>
      <c r="E3141" s="7">
        <f>IF(O3141&gt;0,RANK(O3141,(N3141:P3141,Q3141:AE3141)),0)</f>
        <v>1</v>
      </c>
      <c r="F3141" s="7">
        <f>IF(P3141&gt;0,RANK(P3141,(N3141:P3141,Q3141:AE3141)),0)</f>
        <v>3</v>
      </c>
      <c r="G3141" s="1">
        <f t="shared" si="1156"/>
        <v>3120</v>
      </c>
      <c r="H3141" s="2">
        <f t="shared" si="1157"/>
        <v>0.26449643947100709</v>
      </c>
      <c r="I3141" s="2"/>
      <c r="J3141" s="2">
        <f t="shared" si="1172"/>
        <v>0.35647677178704645</v>
      </c>
      <c r="K3141" s="2">
        <f t="shared" si="1173"/>
        <v>0.6209732112580536</v>
      </c>
      <c r="L3141" s="2">
        <f t="shared" si="1174"/>
        <v>1.1953204476093592E-2</v>
      </c>
      <c r="M3141" s="2">
        <f t="shared" si="1175"/>
        <v>1.0596812478806296E-2</v>
      </c>
      <c r="N3141" s="66">
        <v>4205</v>
      </c>
      <c r="O3141" s="66">
        <v>7325</v>
      </c>
      <c r="P3141" s="66">
        <v>141</v>
      </c>
      <c r="R3141" s="66">
        <v>60</v>
      </c>
      <c r="S3141" s="66">
        <v>63</v>
      </c>
      <c r="W3141" s="66">
        <f>IF(Notes!B$31=1,IF(BR3141&gt;0,BR3141-Q3141-SUM(T3141:V3141)-SUM(X3141:AL3141),SUM(BS3141:BY3141)),SUM(BS3141:BY3141))</f>
        <v>2</v>
      </c>
      <c r="AN3141" s="7">
        <f>IF(Q3141&gt;0,RANK(Q3141,(N3141:P3141,Q3141:AE3141)),0)</f>
        <v>0</v>
      </c>
      <c r="AO3141" s="7">
        <f>IF(R3141&gt;0,RANK(R3141,(N3141:P3141,Q3141:AE3141)),0)</f>
        <v>5</v>
      </c>
      <c r="AP3141" s="7">
        <f>IF(T3141&gt;0,RANK(T3141,(N3141:P3141,Q3141:AE3141)),0)</f>
        <v>0</v>
      </c>
      <c r="AQ3141" s="7">
        <f>IF(S3141&gt;0,RANK(S3141,(N3141:P3141,Q3141:AE3141)),0)</f>
        <v>4</v>
      </c>
      <c r="AR3141" s="2">
        <f t="shared" si="1176"/>
        <v>0</v>
      </c>
      <c r="AS3141" s="2">
        <f t="shared" si="1177"/>
        <v>5.0864699898270603E-3</v>
      </c>
      <c r="AT3141" s="2">
        <f t="shared" si="1178"/>
        <v>0</v>
      </c>
      <c r="AU3141" s="2">
        <f t="shared" si="1179"/>
        <v>5.340793489318413E-3</v>
      </c>
      <c r="AW3141" t="s">
        <v>1169</v>
      </c>
      <c r="AX3141" t="s">
        <v>1579</v>
      </c>
      <c r="AY3141">
        <v>1</v>
      </c>
      <c r="BA3141" s="119">
        <v>54</v>
      </c>
      <c r="BB3141" s="121">
        <v>77</v>
      </c>
      <c r="BC3141" s="125">
        <f t="shared" si="1170"/>
        <v>54077</v>
      </c>
      <c r="BE3141" s="7" t="s">
        <v>228</v>
      </c>
      <c r="BS3141" s="10">
        <v>0</v>
      </c>
      <c r="BT3141" s="10">
        <v>0</v>
      </c>
      <c r="BU3141" s="10">
        <v>1</v>
      </c>
      <c r="BV3141" s="10">
        <v>0</v>
      </c>
      <c r="BW3141" s="10">
        <v>0</v>
      </c>
      <c r="BX3141" s="10">
        <v>0</v>
      </c>
      <c r="BY3141" s="10">
        <v>1</v>
      </c>
    </row>
    <row r="3142" spans="1:77" hidden="1" outlineLevel="1">
      <c r="A3142" t="s">
        <v>3245</v>
      </c>
      <c r="B3142" t="s">
        <v>1579</v>
      </c>
      <c r="C3142" s="1">
        <f t="shared" si="1171"/>
        <v>24780</v>
      </c>
      <c r="D3142" s="7">
        <f>IF(N3142&gt;0, RANK(N3142,(N3142:P3142,Q3142:AE3142)),0)</f>
        <v>2</v>
      </c>
      <c r="E3142" s="7">
        <f>IF(O3142&gt;0,RANK(O3142,(N3142:P3142,Q3142:AE3142)),0)</f>
        <v>1</v>
      </c>
      <c r="F3142" s="7">
        <f>IF(P3142&gt;0,RANK(P3142,(N3142:P3142,Q3142:AE3142)),0)</f>
        <v>3</v>
      </c>
      <c r="G3142" s="1">
        <f t="shared" si="1156"/>
        <v>5828</v>
      </c>
      <c r="H3142" s="2">
        <f t="shared" si="1157"/>
        <v>0.23518966908797417</v>
      </c>
      <c r="I3142" s="2"/>
      <c r="J3142" s="2">
        <f t="shared" si="1172"/>
        <v>0.37667473769168686</v>
      </c>
      <c r="K3142" s="2">
        <f t="shared" si="1173"/>
        <v>0.61186440677966103</v>
      </c>
      <c r="L3142" s="2">
        <f t="shared" si="1174"/>
        <v>6.9007263922518164E-3</v>
      </c>
      <c r="M3142" s="2">
        <f t="shared" si="1175"/>
        <v>4.5601291364003533E-3</v>
      </c>
      <c r="N3142" s="66">
        <v>9334</v>
      </c>
      <c r="O3142" s="66">
        <v>15162</v>
      </c>
      <c r="P3142" s="66">
        <v>171</v>
      </c>
      <c r="R3142" s="66">
        <v>55</v>
      </c>
      <c r="S3142" s="66">
        <v>56</v>
      </c>
      <c r="W3142" s="66">
        <f>IF(Notes!B$31=1,IF(BR3142&gt;0,BR3142-Q3142-SUM(T3142:V3142)-SUM(X3142:AL3142),SUM(BS3142:BY3142)),SUM(BS3142:BY3142))</f>
        <v>2</v>
      </c>
      <c r="AN3142" s="7">
        <f>IF(Q3142&gt;0,RANK(Q3142,(N3142:P3142,Q3142:AE3142)),0)</f>
        <v>0</v>
      </c>
      <c r="AO3142" s="7">
        <f>IF(R3142&gt;0,RANK(R3142,(N3142:P3142,Q3142:AE3142)),0)</f>
        <v>5</v>
      </c>
      <c r="AP3142" s="7">
        <f>IF(T3142&gt;0,RANK(T3142,(N3142:P3142,Q3142:AE3142)),0)</f>
        <v>0</v>
      </c>
      <c r="AQ3142" s="7">
        <f>IF(S3142&gt;0,RANK(S3142,(N3142:P3142,Q3142:AE3142)),0)</f>
        <v>4</v>
      </c>
      <c r="AR3142" s="2">
        <f t="shared" si="1176"/>
        <v>0</v>
      </c>
      <c r="AS3142" s="2">
        <f t="shared" si="1177"/>
        <v>2.2195318805488299E-3</v>
      </c>
      <c r="AT3142" s="2">
        <f t="shared" si="1178"/>
        <v>0</v>
      </c>
      <c r="AU3142" s="2">
        <f t="shared" si="1179"/>
        <v>2.2598870056497176E-3</v>
      </c>
      <c r="AW3142" t="s">
        <v>3245</v>
      </c>
      <c r="AX3142" t="s">
        <v>1579</v>
      </c>
      <c r="AY3142">
        <v>2</v>
      </c>
      <c r="BA3142" s="119">
        <v>54</v>
      </c>
      <c r="BB3142" s="121">
        <v>79</v>
      </c>
      <c r="BC3142" s="125">
        <f t="shared" si="1170"/>
        <v>54079</v>
      </c>
      <c r="BE3142" s="7" t="s">
        <v>228</v>
      </c>
      <c r="BR3142" s="1">
        <v>109</v>
      </c>
      <c r="BS3142" s="10">
        <v>0</v>
      </c>
      <c r="BT3142" s="10">
        <v>1</v>
      </c>
      <c r="BU3142" s="10">
        <v>1</v>
      </c>
      <c r="BV3142" s="10">
        <v>0</v>
      </c>
      <c r="BW3142" s="10">
        <v>0</v>
      </c>
      <c r="BX3142" s="10">
        <v>0</v>
      </c>
      <c r="BY3142" s="10">
        <v>0</v>
      </c>
    </row>
    <row r="3143" spans="1:77" hidden="1" outlineLevel="1">
      <c r="A3143" t="s">
        <v>2866</v>
      </c>
      <c r="B3143" t="s">
        <v>1579</v>
      </c>
      <c r="C3143" s="1">
        <f t="shared" si="1171"/>
        <v>28259</v>
      </c>
      <c r="D3143" s="7">
        <f>IF(N3143&gt;0, RANK(N3143,(N3143:P3143,Q3143:AE3143)),0)</f>
        <v>2</v>
      </c>
      <c r="E3143" s="7">
        <f>IF(O3143&gt;0,RANK(O3143,(N3143:P3143,Q3143:AE3143)),0)</f>
        <v>1</v>
      </c>
      <c r="F3143" s="7">
        <f>IF(P3143&gt;0,RANK(P3143,(N3143:P3143,Q3143:AE3143)),0)</f>
        <v>3</v>
      </c>
      <c r="G3143" s="1">
        <f t="shared" ref="G3143:G3206" si="1180">IF(C3143&gt;0,MAX(N3143:P3143)-LARGE(N3143:P3143,2),0)</f>
        <v>7311</v>
      </c>
      <c r="H3143" s="2">
        <f t="shared" ref="H3143:H3206" si="1181">IF(C3143&gt;0,G3143/C3143,0)</f>
        <v>0.25871403800559112</v>
      </c>
      <c r="I3143" s="2"/>
      <c r="J3143" s="2">
        <f t="shared" si="1172"/>
        <v>0.36225627233801622</v>
      </c>
      <c r="K3143" s="2">
        <f t="shared" si="1173"/>
        <v>0.62097031034360739</v>
      </c>
      <c r="L3143" s="2">
        <f t="shared" si="1174"/>
        <v>1.0616086910364839E-2</v>
      </c>
      <c r="M3143" s="2">
        <f t="shared" si="1175"/>
        <v>6.1573304080114986E-3</v>
      </c>
      <c r="N3143" s="66">
        <v>10237</v>
      </c>
      <c r="O3143" s="66">
        <v>17548</v>
      </c>
      <c r="P3143" s="66">
        <v>300</v>
      </c>
      <c r="R3143" s="66">
        <v>78</v>
      </c>
      <c r="S3143" s="66">
        <v>94</v>
      </c>
      <c r="W3143" s="66">
        <f>IF(Notes!B$31=1,IF(BR3143&gt;0,BR3143-Q3143-SUM(T3143:V3143)-SUM(X3143:AL3143),SUM(BS3143:BY3143)),SUM(BS3143:BY3143))</f>
        <v>2</v>
      </c>
      <c r="AN3143" s="7">
        <f>IF(Q3143&gt;0,RANK(Q3143,(N3143:P3143,Q3143:AE3143)),0)</f>
        <v>0</v>
      </c>
      <c r="AO3143" s="7">
        <f>IF(R3143&gt;0,RANK(R3143,(N3143:P3143,Q3143:AE3143)),0)</f>
        <v>5</v>
      </c>
      <c r="AP3143" s="7">
        <f>IF(T3143&gt;0,RANK(T3143,(N3143:P3143,Q3143:AE3143)),0)</f>
        <v>0</v>
      </c>
      <c r="AQ3143" s="7">
        <f>IF(S3143&gt;0,RANK(S3143,(N3143:P3143,Q3143:AE3143)),0)</f>
        <v>4</v>
      </c>
      <c r="AR3143" s="2">
        <f t="shared" si="1176"/>
        <v>0</v>
      </c>
      <c r="AS3143" s="2">
        <f t="shared" si="1177"/>
        <v>2.7601825966948584E-3</v>
      </c>
      <c r="AT3143" s="2">
        <f t="shared" si="1178"/>
        <v>0</v>
      </c>
      <c r="AU3143" s="2">
        <f t="shared" si="1179"/>
        <v>3.3263738985809831E-3</v>
      </c>
      <c r="AW3143" t="s">
        <v>2866</v>
      </c>
      <c r="AX3143" t="s">
        <v>1579</v>
      </c>
      <c r="AY3143">
        <v>3</v>
      </c>
      <c r="BA3143" s="119">
        <v>54</v>
      </c>
      <c r="BB3143" s="121">
        <v>81</v>
      </c>
      <c r="BC3143" s="125">
        <f t="shared" si="1170"/>
        <v>54081</v>
      </c>
      <c r="BE3143" s="7" t="s">
        <v>228</v>
      </c>
      <c r="BS3143" s="10">
        <v>0</v>
      </c>
      <c r="BT3143" s="10">
        <v>0</v>
      </c>
      <c r="BU3143" s="10">
        <v>2</v>
      </c>
      <c r="BV3143" s="10">
        <v>0</v>
      </c>
      <c r="BW3143" s="10">
        <v>0</v>
      </c>
      <c r="BX3143" s="10">
        <v>0</v>
      </c>
      <c r="BY3143" s="10">
        <v>0</v>
      </c>
    </row>
    <row r="3144" spans="1:77" hidden="1" outlineLevel="1">
      <c r="A3144" t="s">
        <v>572</v>
      </c>
      <c r="B3144" t="s">
        <v>1579</v>
      </c>
      <c r="C3144" s="1">
        <f t="shared" si="1171"/>
        <v>10833</v>
      </c>
      <c r="D3144" s="7">
        <f>IF(N3144&gt;0, RANK(N3144,(N3144:P3144,Q3144:AE3144)),0)</f>
        <v>2</v>
      </c>
      <c r="E3144" s="7">
        <f>IF(O3144&gt;0,RANK(O3144,(N3144:P3144,Q3144:AE3144)),0)</f>
        <v>1</v>
      </c>
      <c r="F3144" s="7">
        <f>IF(P3144&gt;0,RANK(P3144,(N3144:P3144,Q3144:AE3144)),0)</f>
        <v>3</v>
      </c>
      <c r="G3144" s="1">
        <f t="shared" si="1180"/>
        <v>1521</v>
      </c>
      <c r="H3144" s="2">
        <f t="shared" si="1181"/>
        <v>0.14040432013292717</v>
      </c>
      <c r="I3144" s="2"/>
      <c r="J3144" s="2">
        <f t="shared" si="1172"/>
        <v>0.41899750761561894</v>
      </c>
      <c r="K3144" s="2">
        <f t="shared" si="1173"/>
        <v>0.55940182774854608</v>
      </c>
      <c r="L3144" s="2">
        <f t="shared" si="1174"/>
        <v>1.2000369242130528E-2</v>
      </c>
      <c r="M3144" s="2">
        <f t="shared" si="1175"/>
        <v>9.6002953937044597E-3</v>
      </c>
      <c r="N3144" s="66">
        <v>4539</v>
      </c>
      <c r="O3144" s="66">
        <v>6060</v>
      </c>
      <c r="P3144" s="66">
        <v>130</v>
      </c>
      <c r="R3144" s="66">
        <v>49</v>
      </c>
      <c r="S3144" s="66">
        <v>53</v>
      </c>
      <c r="W3144" s="66">
        <f>IF(Notes!B$31=1,IF(BR3144&gt;0,BR3144-Q3144-SUM(T3144:V3144)-SUM(X3144:AL3144),SUM(BS3144:BY3144)),SUM(BS3144:BY3144))</f>
        <v>2</v>
      </c>
      <c r="AN3144" s="7">
        <f>IF(Q3144&gt;0,RANK(Q3144,(N3144:P3144,Q3144:AE3144)),0)</f>
        <v>0</v>
      </c>
      <c r="AO3144" s="7">
        <f>IF(R3144&gt;0,RANK(R3144,(N3144:P3144,Q3144:AE3144)),0)</f>
        <v>5</v>
      </c>
      <c r="AP3144" s="7">
        <f>IF(T3144&gt;0,RANK(T3144,(N3144:P3144,Q3144:AE3144)),0)</f>
        <v>0</v>
      </c>
      <c r="AQ3144" s="7">
        <f>IF(S3144&gt;0,RANK(S3144,(N3144:P3144,Q3144:AE3144)),0)</f>
        <v>4</v>
      </c>
      <c r="AR3144" s="2">
        <f t="shared" si="1176"/>
        <v>0</v>
      </c>
      <c r="AS3144" s="2">
        <f t="shared" si="1177"/>
        <v>4.5232160989568913E-3</v>
      </c>
      <c r="AT3144" s="2">
        <f t="shared" si="1178"/>
        <v>0</v>
      </c>
      <c r="AU3144" s="2">
        <f t="shared" si="1179"/>
        <v>4.8924582294839845E-3</v>
      </c>
      <c r="AW3144" t="s">
        <v>572</v>
      </c>
      <c r="AX3144" t="s">
        <v>1579</v>
      </c>
      <c r="AY3144">
        <v>2</v>
      </c>
      <c r="BA3144" s="119">
        <v>54</v>
      </c>
      <c r="BB3144" s="121">
        <v>83</v>
      </c>
      <c r="BC3144" s="125">
        <f t="shared" si="1170"/>
        <v>54083</v>
      </c>
      <c r="BE3144" s="7" t="s">
        <v>228</v>
      </c>
      <c r="BS3144" s="10">
        <v>0</v>
      </c>
      <c r="BT3144" s="10">
        <v>0</v>
      </c>
      <c r="BU3144" s="10">
        <v>2</v>
      </c>
      <c r="BV3144" s="10">
        <v>0</v>
      </c>
      <c r="BW3144" s="10">
        <v>0</v>
      </c>
      <c r="BX3144" s="10">
        <v>0</v>
      </c>
      <c r="BY3144" s="10">
        <v>0</v>
      </c>
    </row>
    <row r="3145" spans="1:77" hidden="1" outlineLevel="1">
      <c r="A3145" t="s">
        <v>2039</v>
      </c>
      <c r="B3145" t="s">
        <v>1579</v>
      </c>
      <c r="C3145" s="1">
        <f t="shared" si="1171"/>
        <v>3846</v>
      </c>
      <c r="D3145" s="7">
        <f>IF(N3145&gt;0, RANK(N3145,(N3145:P3145,Q3145:AE3145)),0)</f>
        <v>2</v>
      </c>
      <c r="E3145" s="7">
        <f>IF(O3145&gt;0,RANK(O3145,(N3145:P3145,Q3145:AE3145)),0)</f>
        <v>1</v>
      </c>
      <c r="F3145" s="7">
        <f>IF(P3145&gt;0,RANK(P3145,(N3145:P3145,Q3145:AE3145)),0)</f>
        <v>3</v>
      </c>
      <c r="G3145" s="1">
        <f t="shared" si="1180"/>
        <v>1783</v>
      </c>
      <c r="H3145" s="2">
        <f t="shared" si="1181"/>
        <v>0.46359854394175765</v>
      </c>
      <c r="I3145" s="2"/>
      <c r="J3145" s="2">
        <f t="shared" si="1172"/>
        <v>0.25949037961518462</v>
      </c>
      <c r="K3145" s="2">
        <f t="shared" si="1173"/>
        <v>0.72308892355694232</v>
      </c>
      <c r="L3145" s="2">
        <f t="shared" si="1174"/>
        <v>8.8403536141445655E-3</v>
      </c>
      <c r="M3145" s="2">
        <f t="shared" si="1175"/>
        <v>8.5803432137284957E-3</v>
      </c>
      <c r="N3145" s="66">
        <v>998</v>
      </c>
      <c r="O3145" s="66">
        <v>2781</v>
      </c>
      <c r="P3145" s="66">
        <v>34</v>
      </c>
      <c r="R3145" s="66">
        <v>24</v>
      </c>
      <c r="S3145" s="66">
        <v>8</v>
      </c>
      <c r="W3145" s="66">
        <f>IF(Notes!B$31=1,IF(BR3145&gt;0,BR3145-Q3145-SUM(T3145:V3145)-SUM(X3145:AL3145),SUM(BS3145:BY3145)),SUM(BS3145:BY3145))</f>
        <v>1</v>
      </c>
      <c r="AN3145" s="7">
        <f>IF(Q3145&gt;0,RANK(Q3145,(N3145:P3145,Q3145:AE3145)),0)</f>
        <v>0</v>
      </c>
      <c r="AO3145" s="7">
        <f>IF(R3145&gt;0,RANK(R3145,(N3145:P3145,Q3145:AE3145)),0)</f>
        <v>4</v>
      </c>
      <c r="AP3145" s="7">
        <f>IF(T3145&gt;0,RANK(T3145,(N3145:P3145,Q3145:AE3145)),0)</f>
        <v>0</v>
      </c>
      <c r="AQ3145" s="7">
        <f>IF(S3145&gt;0,RANK(S3145,(N3145:P3145,Q3145:AE3145)),0)</f>
        <v>5</v>
      </c>
      <c r="AR3145" s="2">
        <f t="shared" si="1176"/>
        <v>0</v>
      </c>
      <c r="AS3145" s="2">
        <f t="shared" si="1177"/>
        <v>6.2402496099843996E-3</v>
      </c>
      <c r="AT3145" s="2">
        <f t="shared" si="1178"/>
        <v>0</v>
      </c>
      <c r="AU3145" s="2">
        <f t="shared" si="1179"/>
        <v>2.0800832033281333E-3</v>
      </c>
      <c r="AW3145" t="s">
        <v>2039</v>
      </c>
      <c r="AX3145" t="s">
        <v>1579</v>
      </c>
      <c r="AY3145">
        <v>1</v>
      </c>
      <c r="BA3145" s="119">
        <v>54</v>
      </c>
      <c r="BB3145" s="121">
        <v>85</v>
      </c>
      <c r="BC3145" s="125">
        <f t="shared" si="1170"/>
        <v>54085</v>
      </c>
      <c r="BE3145" s="7" t="s">
        <v>228</v>
      </c>
      <c r="BS3145" s="10">
        <v>0</v>
      </c>
      <c r="BT3145" s="10">
        <v>0</v>
      </c>
      <c r="BU3145" s="10">
        <v>0</v>
      </c>
      <c r="BV3145" s="10">
        <v>0</v>
      </c>
      <c r="BW3145" s="10">
        <v>0</v>
      </c>
      <c r="BX3145" s="10">
        <v>0</v>
      </c>
      <c r="BY3145" s="10">
        <v>1</v>
      </c>
    </row>
    <row r="3146" spans="1:77" hidden="1" outlineLevel="1">
      <c r="A3146" t="s">
        <v>1600</v>
      </c>
      <c r="B3146" t="s">
        <v>1579</v>
      </c>
      <c r="C3146" s="1">
        <f t="shared" si="1171"/>
        <v>5563</v>
      </c>
      <c r="D3146" s="7">
        <f>IF(N3146&gt;0, RANK(N3146,(N3146:P3146,Q3146:AE3146)),0)</f>
        <v>2</v>
      </c>
      <c r="E3146" s="7">
        <f>IF(O3146&gt;0,RANK(O3146,(N3146:P3146,Q3146:AE3146)),0)</f>
        <v>1</v>
      </c>
      <c r="F3146" s="7">
        <f>IF(P3146&gt;0,RANK(P3146,(N3146:P3146,Q3146:AE3146)),0)</f>
        <v>3</v>
      </c>
      <c r="G3146" s="1">
        <f t="shared" si="1180"/>
        <v>432</v>
      </c>
      <c r="H3146" s="2">
        <f t="shared" si="1181"/>
        <v>7.7655941039007734E-2</v>
      </c>
      <c r="I3146" s="2"/>
      <c r="J3146" s="2">
        <f t="shared" si="1172"/>
        <v>0.45137515728923244</v>
      </c>
      <c r="K3146" s="2">
        <f t="shared" si="1173"/>
        <v>0.52903109832824013</v>
      </c>
      <c r="L3146" s="2">
        <f t="shared" si="1174"/>
        <v>1.1145065612079813E-2</v>
      </c>
      <c r="M3146" s="2">
        <f t="shared" si="1175"/>
        <v>8.4486787704476651E-3</v>
      </c>
      <c r="N3146" s="66">
        <v>2511</v>
      </c>
      <c r="O3146" s="66">
        <v>2943</v>
      </c>
      <c r="P3146" s="66">
        <v>62</v>
      </c>
      <c r="R3146" s="66">
        <v>27</v>
      </c>
      <c r="S3146" s="66">
        <v>20</v>
      </c>
      <c r="W3146" s="66">
        <f>IF(Notes!B$31=1,IF(BR3146&gt;0,BR3146-Q3146-SUM(T3146:V3146)-SUM(X3146:AL3146),SUM(BS3146:BY3146)),SUM(BS3146:BY3146))</f>
        <v>0</v>
      </c>
      <c r="AN3146" s="7">
        <f>IF(Q3146&gt;0,RANK(Q3146,(N3146:P3146,Q3146:AE3146)),0)</f>
        <v>0</v>
      </c>
      <c r="AO3146" s="7">
        <f>IF(R3146&gt;0,RANK(R3146,(N3146:P3146,Q3146:AE3146)),0)</f>
        <v>4</v>
      </c>
      <c r="AP3146" s="7">
        <f>IF(T3146&gt;0,RANK(T3146,(N3146:P3146,Q3146:AE3146)),0)</f>
        <v>0</v>
      </c>
      <c r="AQ3146" s="7">
        <f>IF(S3146&gt;0,RANK(S3146,(N3146:P3146,Q3146:AE3146)),0)</f>
        <v>5</v>
      </c>
      <c r="AR3146" s="2">
        <f t="shared" si="1176"/>
        <v>0</v>
      </c>
      <c r="AS3146" s="2">
        <f t="shared" si="1177"/>
        <v>4.8534963149379834E-3</v>
      </c>
      <c r="AT3146" s="2">
        <f t="shared" si="1178"/>
        <v>0</v>
      </c>
      <c r="AU3146" s="2">
        <f t="shared" si="1179"/>
        <v>3.5951824555096172E-3</v>
      </c>
      <c r="AW3146" t="s">
        <v>1600</v>
      </c>
      <c r="AX3146" t="s">
        <v>1579</v>
      </c>
      <c r="AY3146">
        <v>2</v>
      </c>
      <c r="BA3146" s="119">
        <v>54</v>
      </c>
      <c r="BB3146" s="121">
        <v>87</v>
      </c>
      <c r="BC3146" s="125">
        <f t="shared" si="1170"/>
        <v>54087</v>
      </c>
      <c r="BE3146" s="7" t="s">
        <v>228</v>
      </c>
      <c r="BS3146" s="10">
        <v>0</v>
      </c>
      <c r="BT3146" s="10">
        <v>0</v>
      </c>
      <c r="BU3146" s="10">
        <v>0</v>
      </c>
      <c r="BV3146" s="10">
        <v>0</v>
      </c>
      <c r="BW3146" s="10">
        <v>0</v>
      </c>
      <c r="BX3146" s="10">
        <v>0</v>
      </c>
      <c r="BY3146" s="10">
        <v>0</v>
      </c>
    </row>
    <row r="3147" spans="1:77" hidden="1" outlineLevel="1">
      <c r="A3147" t="s">
        <v>2627</v>
      </c>
      <c r="B3147" t="s">
        <v>1579</v>
      </c>
      <c r="C3147" s="1">
        <f t="shared" si="1171"/>
        <v>5316</v>
      </c>
      <c r="D3147" s="7">
        <f>IF(N3147&gt;0, RANK(N3147,(N3147:P3147,Q3147:AE3147)),0)</f>
        <v>2</v>
      </c>
      <c r="E3147" s="7">
        <f>IF(O3147&gt;0,RANK(O3147,(N3147:P3147,Q3147:AE3147)),0)</f>
        <v>1</v>
      </c>
      <c r="F3147" s="7">
        <f>IF(P3147&gt;0,RANK(P3147,(N3147:P3147,Q3147:AE3147)),0)</f>
        <v>3</v>
      </c>
      <c r="G3147" s="1">
        <f t="shared" si="1180"/>
        <v>601</v>
      </c>
      <c r="H3147" s="2">
        <f t="shared" si="1181"/>
        <v>0.11305492851768247</v>
      </c>
      <c r="I3147" s="2"/>
      <c r="J3147" s="2">
        <f t="shared" si="1172"/>
        <v>0.43077501881113617</v>
      </c>
      <c r="K3147" s="2">
        <f t="shared" si="1173"/>
        <v>0.54382994732881862</v>
      </c>
      <c r="L3147" s="2">
        <f t="shared" si="1174"/>
        <v>1.636568848758465E-2</v>
      </c>
      <c r="M3147" s="2">
        <f t="shared" si="1175"/>
        <v>9.029345372460619E-3</v>
      </c>
      <c r="N3147" s="66">
        <v>2290</v>
      </c>
      <c r="O3147" s="66">
        <v>2891</v>
      </c>
      <c r="P3147" s="66">
        <v>87</v>
      </c>
      <c r="R3147" s="66">
        <v>29</v>
      </c>
      <c r="S3147" s="66">
        <v>19</v>
      </c>
      <c r="W3147" s="66">
        <f>IF(Notes!B$31=1,IF(BR3147&gt;0,BR3147-Q3147-SUM(T3147:V3147)-SUM(X3147:AL3147),SUM(BS3147:BY3147)),SUM(BS3147:BY3147))</f>
        <v>0</v>
      </c>
      <c r="AN3147" s="7">
        <f>IF(Q3147&gt;0,RANK(Q3147,(N3147:P3147,Q3147:AE3147)),0)</f>
        <v>0</v>
      </c>
      <c r="AO3147" s="7">
        <f>IF(R3147&gt;0,RANK(R3147,(N3147:P3147,Q3147:AE3147)),0)</f>
        <v>4</v>
      </c>
      <c r="AP3147" s="7">
        <f>IF(T3147&gt;0,RANK(T3147,(N3147:P3147,Q3147:AE3147)),0)</f>
        <v>0</v>
      </c>
      <c r="AQ3147" s="7">
        <f>IF(S3147&gt;0,RANK(S3147,(N3147:P3147,Q3147:AE3147)),0)</f>
        <v>5</v>
      </c>
      <c r="AR3147" s="2">
        <f t="shared" si="1176"/>
        <v>0</v>
      </c>
      <c r="AS3147" s="2">
        <f t="shared" si="1177"/>
        <v>5.4552294958615504E-3</v>
      </c>
      <c r="AT3147" s="2">
        <f t="shared" si="1178"/>
        <v>0</v>
      </c>
      <c r="AU3147" s="2">
        <f t="shared" si="1179"/>
        <v>3.5741158765989467E-3</v>
      </c>
      <c r="AW3147" t="s">
        <v>2627</v>
      </c>
      <c r="AX3147" t="s">
        <v>1579</v>
      </c>
      <c r="AY3147">
        <v>3</v>
      </c>
      <c r="BA3147" s="119">
        <v>54</v>
      </c>
      <c r="BB3147" s="121">
        <v>89</v>
      </c>
      <c r="BC3147" s="125">
        <f t="shared" si="1170"/>
        <v>54089</v>
      </c>
      <c r="BE3147" s="7" t="s">
        <v>228</v>
      </c>
      <c r="BS3147" s="10">
        <v>0</v>
      </c>
      <c r="BT3147" s="10">
        <v>0</v>
      </c>
      <c r="BU3147" s="10">
        <v>0</v>
      </c>
      <c r="BV3147" s="10">
        <v>0</v>
      </c>
      <c r="BW3147" s="10">
        <v>0</v>
      </c>
      <c r="BX3147" s="10">
        <v>0</v>
      </c>
      <c r="BY3147" s="10">
        <v>0</v>
      </c>
    </row>
    <row r="3148" spans="1:77" hidden="1" outlineLevel="1">
      <c r="A3148" t="s">
        <v>3382</v>
      </c>
      <c r="B3148" t="s">
        <v>1579</v>
      </c>
      <c r="C3148" s="1">
        <f t="shared" si="1171"/>
        <v>6203</v>
      </c>
      <c r="D3148" s="7">
        <f>IF(N3148&gt;0, RANK(N3148,(N3148:P3148,Q3148:AE3148)),0)</f>
        <v>2</v>
      </c>
      <c r="E3148" s="7">
        <f>IF(O3148&gt;0,RANK(O3148,(N3148:P3148,Q3148:AE3148)),0)</f>
        <v>1</v>
      </c>
      <c r="F3148" s="7">
        <f>IF(P3148&gt;0,RANK(P3148,(N3148:P3148,Q3148:AE3148)),0)</f>
        <v>3</v>
      </c>
      <c r="G3148" s="1">
        <f t="shared" si="1180"/>
        <v>1143</v>
      </c>
      <c r="H3148" s="2">
        <f t="shared" si="1181"/>
        <v>0.18426567789779139</v>
      </c>
      <c r="I3148" s="2"/>
      <c r="J3148" s="2">
        <f t="shared" si="1172"/>
        <v>0.39690472352087697</v>
      </c>
      <c r="K3148" s="2">
        <f t="shared" si="1173"/>
        <v>0.58117040141866838</v>
      </c>
      <c r="L3148" s="2">
        <f t="shared" si="1174"/>
        <v>1.4025471546026116E-2</v>
      </c>
      <c r="M3148" s="2">
        <f t="shared" si="1175"/>
        <v>7.899403514428591E-3</v>
      </c>
      <c r="N3148" s="66">
        <v>2462</v>
      </c>
      <c r="O3148" s="66">
        <v>3605</v>
      </c>
      <c r="P3148" s="66">
        <v>87</v>
      </c>
      <c r="R3148" s="66">
        <v>25</v>
      </c>
      <c r="S3148" s="66">
        <v>24</v>
      </c>
      <c r="W3148" s="66">
        <f>IF(Notes!B$31=1,IF(BR3148&gt;0,BR3148-Q3148-SUM(T3148:V3148)-SUM(X3148:AL3148),SUM(BS3148:BY3148)),SUM(BS3148:BY3148))</f>
        <v>0</v>
      </c>
      <c r="AN3148" s="7">
        <f>IF(Q3148&gt;0,RANK(Q3148,(N3148:P3148,Q3148:AE3148)),0)</f>
        <v>0</v>
      </c>
      <c r="AO3148" s="7">
        <f>IF(R3148&gt;0,RANK(R3148,(N3148:P3148,Q3148:AE3148)),0)</f>
        <v>4</v>
      </c>
      <c r="AP3148" s="7">
        <f>IF(T3148&gt;0,RANK(T3148,(N3148:P3148,Q3148:AE3148)),0)</f>
        <v>0</v>
      </c>
      <c r="AQ3148" s="7">
        <f>IF(S3148&gt;0,RANK(S3148,(N3148:P3148,Q3148:AE3148)),0)</f>
        <v>5</v>
      </c>
      <c r="AR3148" s="2">
        <f t="shared" si="1176"/>
        <v>0</v>
      </c>
      <c r="AS3148" s="2">
        <f t="shared" si="1177"/>
        <v>4.0303079155247458E-3</v>
      </c>
      <c r="AT3148" s="2">
        <f t="shared" si="1178"/>
        <v>0</v>
      </c>
      <c r="AU3148" s="2">
        <f t="shared" si="1179"/>
        <v>3.8690955989037564E-3</v>
      </c>
      <c r="AW3148" t="s">
        <v>3382</v>
      </c>
      <c r="AX3148" t="s">
        <v>1579</v>
      </c>
      <c r="AY3148">
        <v>1</v>
      </c>
      <c r="BA3148" s="119">
        <v>54</v>
      </c>
      <c r="BB3148" s="121">
        <v>91</v>
      </c>
      <c r="BC3148" s="125">
        <f t="shared" si="1170"/>
        <v>54091</v>
      </c>
      <c r="BE3148" s="7" t="s">
        <v>228</v>
      </c>
      <c r="BS3148" s="10">
        <v>0</v>
      </c>
      <c r="BT3148" s="10">
        <v>0</v>
      </c>
      <c r="BU3148" s="10">
        <v>0</v>
      </c>
      <c r="BV3148" s="10">
        <v>0</v>
      </c>
      <c r="BW3148" s="10">
        <v>0</v>
      </c>
      <c r="BX3148" s="10">
        <v>0</v>
      </c>
      <c r="BY3148" s="10">
        <v>0</v>
      </c>
    </row>
    <row r="3149" spans="1:77" hidden="1" outlineLevel="1">
      <c r="A3149" t="s">
        <v>1922</v>
      </c>
      <c r="B3149" t="s">
        <v>1579</v>
      </c>
      <c r="C3149" s="1">
        <f t="shared" si="1171"/>
        <v>3507</v>
      </c>
      <c r="D3149" s="7">
        <f>IF(N3149&gt;0, RANK(N3149,(N3149:P3149,Q3149:AE3149)),0)</f>
        <v>2</v>
      </c>
      <c r="E3149" s="7">
        <f>IF(O3149&gt;0,RANK(O3149,(N3149:P3149,Q3149:AE3149)),0)</f>
        <v>1</v>
      </c>
      <c r="F3149" s="7">
        <f>IF(P3149&gt;0,RANK(P3149,(N3149:P3149,Q3149:AE3149)),0)</f>
        <v>3</v>
      </c>
      <c r="G3149" s="1">
        <f t="shared" si="1180"/>
        <v>835</v>
      </c>
      <c r="H3149" s="2">
        <f t="shared" si="1181"/>
        <v>0.23809523809523808</v>
      </c>
      <c r="I3149" s="2"/>
      <c r="J3149" s="2">
        <f t="shared" si="1172"/>
        <v>0.36726546906187624</v>
      </c>
      <c r="K3149" s="2">
        <f t="shared" si="1173"/>
        <v>0.60536070715711432</v>
      </c>
      <c r="L3149" s="2">
        <f t="shared" si="1174"/>
        <v>1.6538351867693184E-2</v>
      </c>
      <c r="M3149" s="2">
        <f t="shared" si="1175"/>
        <v>1.0835471913316314E-2</v>
      </c>
      <c r="N3149" s="66">
        <v>1288</v>
      </c>
      <c r="O3149" s="66">
        <v>2123</v>
      </c>
      <c r="P3149" s="66">
        <v>58</v>
      </c>
      <c r="R3149" s="66">
        <v>23</v>
      </c>
      <c r="S3149" s="66">
        <v>15</v>
      </c>
      <c r="W3149" s="66">
        <f>IF(Notes!B$31=1,IF(BR3149&gt;0,BR3149-Q3149-SUM(T3149:V3149)-SUM(X3149:AL3149),SUM(BS3149:BY3149)),SUM(BS3149:BY3149))</f>
        <v>0</v>
      </c>
      <c r="AN3149" s="7">
        <f>IF(Q3149&gt;0,RANK(Q3149,(N3149:P3149,Q3149:AE3149)),0)</f>
        <v>0</v>
      </c>
      <c r="AO3149" s="7">
        <f>IF(R3149&gt;0,RANK(R3149,(N3149:P3149,Q3149:AE3149)),0)</f>
        <v>4</v>
      </c>
      <c r="AP3149" s="7">
        <f>IF(T3149&gt;0,RANK(T3149,(N3149:P3149,Q3149:AE3149)),0)</f>
        <v>0</v>
      </c>
      <c r="AQ3149" s="7">
        <f>IF(S3149&gt;0,RANK(S3149,(N3149:P3149,Q3149:AE3149)),0)</f>
        <v>5</v>
      </c>
      <c r="AR3149" s="2">
        <f t="shared" si="1176"/>
        <v>0</v>
      </c>
      <c r="AS3149" s="2">
        <f t="shared" si="1177"/>
        <v>6.5583119475335046E-3</v>
      </c>
      <c r="AT3149" s="2">
        <f t="shared" si="1178"/>
        <v>0</v>
      </c>
      <c r="AU3149" s="2">
        <f t="shared" si="1179"/>
        <v>4.2771599657827203E-3</v>
      </c>
      <c r="AW3149" t="s">
        <v>1922</v>
      </c>
      <c r="AX3149" t="s">
        <v>1579</v>
      </c>
      <c r="AY3149">
        <v>1</v>
      </c>
      <c r="BA3149" s="119">
        <v>54</v>
      </c>
      <c r="BB3149" s="121">
        <v>93</v>
      </c>
      <c r="BC3149" s="125">
        <f t="shared" si="1170"/>
        <v>54093</v>
      </c>
      <c r="BE3149" s="7" t="s">
        <v>228</v>
      </c>
      <c r="BS3149" s="10">
        <v>0</v>
      </c>
      <c r="BT3149" s="10">
        <v>0</v>
      </c>
      <c r="BU3149" s="10">
        <v>0</v>
      </c>
      <c r="BV3149" s="10">
        <v>0</v>
      </c>
      <c r="BW3149" s="10">
        <v>0</v>
      </c>
      <c r="BX3149" s="10">
        <v>0</v>
      </c>
      <c r="BY3149" s="10">
        <v>0</v>
      </c>
    </row>
    <row r="3150" spans="1:77" hidden="1" outlineLevel="1">
      <c r="A3150" t="s">
        <v>2232</v>
      </c>
      <c r="B3150" t="s">
        <v>1579</v>
      </c>
      <c r="C3150" s="1">
        <f t="shared" si="1171"/>
        <v>3741</v>
      </c>
      <c r="D3150" s="7">
        <f>IF(N3150&gt;0, RANK(N3150,(N3150:P3150,Q3150:AE3150)),0)</f>
        <v>2</v>
      </c>
      <c r="E3150" s="7">
        <f>IF(O3150&gt;0,RANK(O3150,(N3150:P3150,Q3150:AE3150)),0)</f>
        <v>1</v>
      </c>
      <c r="F3150" s="7">
        <f>IF(P3150&gt;0,RANK(P3150,(N3150:P3150,Q3150:AE3150)),0)</f>
        <v>3</v>
      </c>
      <c r="G3150" s="1">
        <f t="shared" si="1180"/>
        <v>1174</v>
      </c>
      <c r="H3150" s="2">
        <f t="shared" si="1181"/>
        <v>0.31381983426891208</v>
      </c>
      <c r="I3150" s="2"/>
      <c r="J3150" s="2">
        <f t="shared" si="1172"/>
        <v>0.33172948409516173</v>
      </c>
      <c r="K3150" s="2">
        <f t="shared" si="1173"/>
        <v>0.64554931836407381</v>
      </c>
      <c r="L3150" s="2">
        <f t="shared" si="1174"/>
        <v>1.5503875968992248E-2</v>
      </c>
      <c r="M3150" s="2">
        <f t="shared" si="1175"/>
        <v>7.2173215717722672E-3</v>
      </c>
      <c r="N3150" s="66">
        <v>1241</v>
      </c>
      <c r="O3150" s="66">
        <v>2415</v>
      </c>
      <c r="P3150" s="66">
        <v>58</v>
      </c>
      <c r="R3150" s="66">
        <v>13</v>
      </c>
      <c r="S3150" s="66">
        <v>14</v>
      </c>
      <c r="W3150" s="66">
        <f>IF(Notes!B$31=1,IF(BR3150&gt;0,BR3150-Q3150-SUM(T3150:V3150)-SUM(X3150:AL3150),SUM(BS3150:BY3150)),SUM(BS3150:BY3150))</f>
        <v>0</v>
      </c>
      <c r="AN3150" s="7">
        <f>IF(Q3150&gt;0,RANK(Q3150,(N3150:P3150,Q3150:AE3150)),0)</f>
        <v>0</v>
      </c>
      <c r="AO3150" s="7">
        <f>IF(R3150&gt;0,RANK(R3150,(N3150:P3150,Q3150:AE3150)),0)</f>
        <v>5</v>
      </c>
      <c r="AP3150" s="7">
        <f>IF(T3150&gt;0,RANK(T3150,(N3150:P3150,Q3150:AE3150)),0)</f>
        <v>0</v>
      </c>
      <c r="AQ3150" s="7">
        <f>IF(S3150&gt;0,RANK(S3150,(N3150:P3150,Q3150:AE3150)),0)</f>
        <v>4</v>
      </c>
      <c r="AR3150" s="2">
        <f t="shared" si="1176"/>
        <v>0</v>
      </c>
      <c r="AS3150" s="2">
        <f t="shared" si="1177"/>
        <v>3.475006682705159E-3</v>
      </c>
      <c r="AT3150" s="2">
        <f t="shared" si="1178"/>
        <v>0</v>
      </c>
      <c r="AU3150" s="2">
        <f t="shared" si="1179"/>
        <v>3.7423148890670943E-3</v>
      </c>
      <c r="AW3150" t="s">
        <v>2232</v>
      </c>
      <c r="AX3150" t="s">
        <v>1579</v>
      </c>
      <c r="AY3150">
        <v>1</v>
      </c>
      <c r="BA3150" s="119">
        <v>54</v>
      </c>
      <c r="BB3150" s="121">
        <v>95</v>
      </c>
      <c r="BC3150" s="125">
        <f t="shared" si="1170"/>
        <v>54095</v>
      </c>
      <c r="BE3150" s="7" t="s">
        <v>228</v>
      </c>
      <c r="BS3150" s="10">
        <v>0</v>
      </c>
      <c r="BT3150" s="10">
        <v>0</v>
      </c>
      <c r="BU3150" s="10">
        <v>0</v>
      </c>
      <c r="BV3150" s="10">
        <v>0</v>
      </c>
      <c r="BW3150" s="10">
        <v>0</v>
      </c>
      <c r="BX3150" s="10">
        <v>0</v>
      </c>
      <c r="BY3150" s="10">
        <v>0</v>
      </c>
    </row>
    <row r="3151" spans="1:77" hidden="1" outlineLevel="1">
      <c r="A3151" t="s">
        <v>933</v>
      </c>
      <c r="B3151" t="s">
        <v>1579</v>
      </c>
      <c r="C3151" s="1">
        <f t="shared" si="1171"/>
        <v>8971</v>
      </c>
      <c r="D3151" s="7">
        <f>IF(N3151&gt;0, RANK(N3151,(N3151:P3151,Q3151:AE3151)),0)</f>
        <v>2</v>
      </c>
      <c r="E3151" s="7">
        <f>IF(O3151&gt;0,RANK(O3151,(N3151:P3151,Q3151:AE3151)),0)</f>
        <v>1</v>
      </c>
      <c r="F3151" s="7">
        <f>IF(P3151&gt;0,RANK(P3151,(N3151:P3151,Q3151:AE3151)),0)</f>
        <v>3</v>
      </c>
      <c r="G3151" s="1">
        <f t="shared" si="1180"/>
        <v>2986</v>
      </c>
      <c r="H3151" s="2">
        <f t="shared" si="1181"/>
        <v>0.33285029539627692</v>
      </c>
      <c r="I3151" s="2"/>
      <c r="J3151" s="2">
        <f t="shared" si="1172"/>
        <v>0.32605060751309778</v>
      </c>
      <c r="K3151" s="2">
        <f t="shared" si="1173"/>
        <v>0.65890090290937464</v>
      </c>
      <c r="L3151" s="2">
        <f t="shared" si="1174"/>
        <v>9.2520343328502952E-3</v>
      </c>
      <c r="M3151" s="2">
        <f t="shared" si="1175"/>
        <v>5.7964552446772843E-3</v>
      </c>
      <c r="N3151" s="66">
        <v>2925</v>
      </c>
      <c r="O3151" s="66">
        <v>5911</v>
      </c>
      <c r="P3151" s="66">
        <v>83</v>
      </c>
      <c r="R3151" s="66">
        <v>30</v>
      </c>
      <c r="S3151" s="66">
        <v>21</v>
      </c>
      <c r="W3151" s="66">
        <f>IF(Notes!B$31=1,IF(BR3151&gt;0,BR3151-Q3151-SUM(T3151:V3151)-SUM(X3151:AL3151),SUM(BS3151:BY3151)),SUM(BS3151:BY3151))</f>
        <v>1</v>
      </c>
      <c r="AN3151" s="7">
        <f>IF(Q3151&gt;0,RANK(Q3151,(N3151:P3151,Q3151:AE3151)),0)</f>
        <v>0</v>
      </c>
      <c r="AO3151" s="7">
        <f>IF(R3151&gt;0,RANK(R3151,(N3151:P3151,Q3151:AE3151)),0)</f>
        <v>4</v>
      </c>
      <c r="AP3151" s="7">
        <f>IF(T3151&gt;0,RANK(T3151,(N3151:P3151,Q3151:AE3151)),0)</f>
        <v>0</v>
      </c>
      <c r="AQ3151" s="7">
        <f>IF(S3151&gt;0,RANK(S3151,(N3151:P3151,Q3151:AE3151)),0)</f>
        <v>5</v>
      </c>
      <c r="AR3151" s="2">
        <f t="shared" si="1176"/>
        <v>0</v>
      </c>
      <c r="AS3151" s="2">
        <f t="shared" si="1177"/>
        <v>3.344108795006131E-3</v>
      </c>
      <c r="AT3151" s="2">
        <f t="shared" si="1178"/>
        <v>0</v>
      </c>
      <c r="AU3151" s="2">
        <f t="shared" si="1179"/>
        <v>2.3408761565042917E-3</v>
      </c>
      <c r="AW3151" t="s">
        <v>933</v>
      </c>
      <c r="AX3151" t="s">
        <v>1579</v>
      </c>
      <c r="AY3151">
        <v>2</v>
      </c>
      <c r="BA3151" s="119">
        <v>54</v>
      </c>
      <c r="BB3151" s="121">
        <v>97</v>
      </c>
      <c r="BC3151" s="125">
        <f t="shared" si="1170"/>
        <v>54097</v>
      </c>
      <c r="BE3151" s="7" t="s">
        <v>228</v>
      </c>
      <c r="BS3151" s="10">
        <v>0</v>
      </c>
      <c r="BT3151" s="10">
        <v>0</v>
      </c>
      <c r="BU3151" s="10">
        <v>1</v>
      </c>
      <c r="BV3151" s="10">
        <v>0</v>
      </c>
      <c r="BW3151" s="10">
        <v>0</v>
      </c>
      <c r="BX3151" s="10">
        <v>0</v>
      </c>
      <c r="BY3151" s="10">
        <v>0</v>
      </c>
    </row>
    <row r="3152" spans="1:77" hidden="1" outlineLevel="1">
      <c r="A3152" t="s">
        <v>3422</v>
      </c>
      <c r="B3152" t="s">
        <v>1579</v>
      </c>
      <c r="C3152" s="1">
        <f t="shared" si="1171"/>
        <v>15430</v>
      </c>
      <c r="D3152" s="7">
        <f>IF(N3152&gt;0, RANK(N3152,(N3152:P3152,Q3152:AE3152)),0)</f>
        <v>2</v>
      </c>
      <c r="E3152" s="7">
        <f>IF(O3152&gt;0,RANK(O3152,(N3152:P3152,Q3152:AE3152)),0)</f>
        <v>1</v>
      </c>
      <c r="F3152" s="7">
        <f>IF(P3152&gt;0,RANK(P3152,(N3152:P3152,Q3152:AE3152)),0)</f>
        <v>3</v>
      </c>
      <c r="G3152" s="1">
        <f t="shared" si="1180"/>
        <v>2810</v>
      </c>
      <c r="H3152" s="2">
        <f t="shared" si="1181"/>
        <v>0.18211276733635776</v>
      </c>
      <c r="I3152" s="2"/>
      <c r="J3152" s="2">
        <f t="shared" si="1172"/>
        <v>0.39773169151004539</v>
      </c>
      <c r="K3152" s="2">
        <f t="shared" si="1173"/>
        <v>0.57984445884640312</v>
      </c>
      <c r="L3152" s="2">
        <f t="shared" si="1174"/>
        <v>1.1276733635774465E-2</v>
      </c>
      <c r="M3152" s="2">
        <f t="shared" si="1175"/>
        <v>1.1147116007777021E-2</v>
      </c>
      <c r="N3152" s="66">
        <v>6137</v>
      </c>
      <c r="O3152" s="66">
        <v>8947</v>
      </c>
      <c r="P3152" s="66">
        <v>174</v>
      </c>
      <c r="R3152" s="66">
        <v>58</v>
      </c>
      <c r="S3152" s="66">
        <v>110</v>
      </c>
      <c r="W3152" s="66">
        <f>IF(Notes!B$31=1,IF(BR3152&gt;0,BR3152-Q3152-SUM(T3152:V3152)-SUM(X3152:AL3152),SUM(BS3152:BY3152)),SUM(BS3152:BY3152))</f>
        <v>4</v>
      </c>
      <c r="AN3152" s="7">
        <f>IF(Q3152&gt;0,RANK(Q3152,(N3152:P3152,Q3152:AE3152)),0)</f>
        <v>0</v>
      </c>
      <c r="AO3152" s="7">
        <f>IF(R3152&gt;0,RANK(R3152,(N3152:P3152,Q3152:AE3152)),0)</f>
        <v>5</v>
      </c>
      <c r="AP3152" s="7">
        <f>IF(T3152&gt;0,RANK(T3152,(N3152:P3152,Q3152:AE3152)),0)</f>
        <v>0</v>
      </c>
      <c r="AQ3152" s="7">
        <f>IF(S3152&gt;0,RANK(S3152,(N3152:P3152,Q3152:AE3152)),0)</f>
        <v>4</v>
      </c>
      <c r="AR3152" s="2">
        <f t="shared" si="1176"/>
        <v>0</v>
      </c>
      <c r="AS3152" s="2">
        <f t="shared" si="1177"/>
        <v>3.7589112119248216E-3</v>
      </c>
      <c r="AT3152" s="2">
        <f t="shared" si="1178"/>
        <v>0</v>
      </c>
      <c r="AU3152" s="2">
        <f t="shared" si="1179"/>
        <v>7.1289695398574207E-3</v>
      </c>
      <c r="AW3152" t="s">
        <v>3422</v>
      </c>
      <c r="AX3152" t="s">
        <v>1579</v>
      </c>
      <c r="AY3152">
        <v>3</v>
      </c>
      <c r="BA3152" s="119">
        <v>54</v>
      </c>
      <c r="BB3152" s="121">
        <v>99</v>
      </c>
      <c r="BC3152" s="125">
        <f t="shared" si="1170"/>
        <v>54099</v>
      </c>
      <c r="BE3152" s="7" t="s">
        <v>228</v>
      </c>
      <c r="BS3152" s="10">
        <v>0</v>
      </c>
      <c r="BT3152" s="10">
        <v>0</v>
      </c>
      <c r="BU3152" s="10">
        <v>4</v>
      </c>
      <c r="BV3152" s="10">
        <v>0</v>
      </c>
      <c r="BW3152" s="10">
        <v>0</v>
      </c>
      <c r="BX3152" s="10">
        <v>0</v>
      </c>
      <c r="BY3152" s="10">
        <v>0</v>
      </c>
    </row>
    <row r="3153" spans="1:77" hidden="1" outlineLevel="1">
      <c r="A3153" t="s">
        <v>3311</v>
      </c>
      <c r="B3153" t="s">
        <v>1579</v>
      </c>
      <c r="C3153" s="1">
        <f t="shared" si="1171"/>
        <v>3057</v>
      </c>
      <c r="D3153" s="7">
        <f>IF(N3153&gt;0, RANK(N3153,(N3153:P3153,Q3153:AE3153)),0)</f>
        <v>1</v>
      </c>
      <c r="E3153" s="7">
        <f>IF(O3153&gt;0,RANK(O3153,(N3153:P3153,Q3153:AE3153)),0)</f>
        <v>2</v>
      </c>
      <c r="F3153" s="7">
        <f>IF(P3153&gt;0,RANK(P3153,(N3153:P3153,Q3153:AE3153)),0)</f>
        <v>3</v>
      </c>
      <c r="G3153" s="1">
        <f t="shared" si="1180"/>
        <v>166</v>
      </c>
      <c r="H3153" s="2">
        <f t="shared" si="1181"/>
        <v>5.4301602878639187E-2</v>
      </c>
      <c r="I3153" s="2"/>
      <c r="J3153" s="2">
        <f t="shared" si="1172"/>
        <v>0.5076872751063134</v>
      </c>
      <c r="K3153" s="2">
        <f t="shared" si="1173"/>
        <v>0.45338567222767417</v>
      </c>
      <c r="L3153" s="2">
        <f t="shared" si="1174"/>
        <v>1.7991494929669612E-2</v>
      </c>
      <c r="M3153" s="2">
        <f t="shared" si="1175"/>
        <v>2.0935557736342817E-2</v>
      </c>
      <c r="N3153" s="66">
        <v>1552</v>
      </c>
      <c r="O3153" s="66">
        <v>1386</v>
      </c>
      <c r="P3153" s="66">
        <v>55</v>
      </c>
      <c r="R3153" s="66">
        <v>22</v>
      </c>
      <c r="S3153" s="66">
        <v>37</v>
      </c>
      <c r="W3153" s="66">
        <f>IF(Notes!B$31=1,IF(BR3153&gt;0,BR3153-Q3153-SUM(T3153:V3153)-SUM(X3153:AL3153),SUM(BS3153:BY3153)),SUM(BS3153:BY3153))</f>
        <v>5</v>
      </c>
      <c r="AN3153" s="7">
        <f>IF(Q3153&gt;0,RANK(Q3153,(N3153:P3153,Q3153:AE3153)),0)</f>
        <v>0</v>
      </c>
      <c r="AO3153" s="7">
        <f>IF(R3153&gt;0,RANK(R3153,(N3153:P3153,Q3153:AE3153)),0)</f>
        <v>5</v>
      </c>
      <c r="AP3153" s="7">
        <f>IF(T3153&gt;0,RANK(T3153,(N3153:P3153,Q3153:AE3153)),0)</f>
        <v>0</v>
      </c>
      <c r="AQ3153" s="7">
        <f>IF(S3153&gt;0,RANK(S3153,(N3153:P3153,Q3153:AE3153)),0)</f>
        <v>4</v>
      </c>
      <c r="AR3153" s="2">
        <f t="shared" si="1176"/>
        <v>0</v>
      </c>
      <c r="AS3153" s="2">
        <f t="shared" si="1177"/>
        <v>7.1965979718678439E-3</v>
      </c>
      <c r="AT3153" s="2">
        <f t="shared" si="1178"/>
        <v>0</v>
      </c>
      <c r="AU3153" s="2">
        <f t="shared" si="1179"/>
        <v>1.2103369316323193E-2</v>
      </c>
      <c r="AW3153" t="s">
        <v>3311</v>
      </c>
      <c r="AX3153" t="s">
        <v>1579</v>
      </c>
      <c r="AY3153">
        <v>3</v>
      </c>
      <c r="BA3153" s="119">
        <v>54</v>
      </c>
      <c r="BB3153" s="121">
        <v>101</v>
      </c>
      <c r="BC3153" s="125">
        <f t="shared" si="1170"/>
        <v>54101</v>
      </c>
      <c r="BE3153" s="7" t="s">
        <v>228</v>
      </c>
      <c r="BS3153" s="10">
        <v>0</v>
      </c>
      <c r="BT3153" s="10">
        <v>0</v>
      </c>
      <c r="BU3153" s="10">
        <v>5</v>
      </c>
      <c r="BV3153" s="10">
        <v>0</v>
      </c>
      <c r="BW3153" s="10">
        <v>0</v>
      </c>
      <c r="BX3153" s="10">
        <v>0</v>
      </c>
      <c r="BY3153" s="10">
        <v>0</v>
      </c>
    </row>
    <row r="3154" spans="1:77" hidden="1" outlineLevel="1">
      <c r="A3154" t="s">
        <v>1999</v>
      </c>
      <c r="B3154" t="s">
        <v>1579</v>
      </c>
      <c r="C3154" s="1">
        <f t="shared" si="1171"/>
        <v>6454</v>
      </c>
      <c r="D3154" s="7">
        <f>IF(N3154&gt;0, RANK(N3154,(N3154:P3154,Q3154:AE3154)),0)</f>
        <v>2</v>
      </c>
      <c r="E3154" s="7">
        <f>IF(O3154&gt;0,RANK(O3154,(N3154:P3154,Q3154:AE3154)),0)</f>
        <v>1</v>
      </c>
      <c r="F3154" s="7">
        <f>IF(P3154&gt;0,RANK(P3154,(N3154:P3154,Q3154:AE3154)),0)</f>
        <v>3</v>
      </c>
      <c r="G3154" s="1">
        <f t="shared" si="1180"/>
        <v>400</v>
      </c>
      <c r="H3154" s="2">
        <f t="shared" si="1181"/>
        <v>6.1977068484660676E-2</v>
      </c>
      <c r="I3154" s="2"/>
      <c r="J3154" s="2">
        <f t="shared" si="1172"/>
        <v>0.45584133870467924</v>
      </c>
      <c r="K3154" s="2">
        <f t="shared" si="1173"/>
        <v>0.51781840718933991</v>
      </c>
      <c r="L3154" s="2">
        <f t="shared" si="1174"/>
        <v>1.5029439107530214E-2</v>
      </c>
      <c r="M3154" s="2">
        <f t="shared" si="1175"/>
        <v>1.1310814998450628E-2</v>
      </c>
      <c r="N3154" s="66">
        <v>2942</v>
      </c>
      <c r="O3154" s="66">
        <v>3342</v>
      </c>
      <c r="P3154" s="66">
        <v>97</v>
      </c>
      <c r="R3154" s="66">
        <v>24</v>
      </c>
      <c r="S3154" s="66">
        <v>47</v>
      </c>
      <c r="W3154" s="66">
        <f>IF(Notes!B$31=1,IF(BR3154&gt;0,BR3154-Q3154-SUM(T3154:V3154)-SUM(X3154:AL3154),SUM(BS3154:BY3154)),SUM(BS3154:BY3154))</f>
        <v>2</v>
      </c>
      <c r="AN3154" s="7">
        <f>IF(Q3154&gt;0,RANK(Q3154,(N3154:P3154,Q3154:AE3154)),0)</f>
        <v>0</v>
      </c>
      <c r="AO3154" s="7">
        <f>IF(R3154&gt;0,RANK(R3154,(N3154:P3154,Q3154:AE3154)),0)</f>
        <v>5</v>
      </c>
      <c r="AP3154" s="7">
        <f>IF(T3154&gt;0,RANK(T3154,(N3154:P3154,Q3154:AE3154)),0)</f>
        <v>0</v>
      </c>
      <c r="AQ3154" s="7">
        <f>IF(S3154&gt;0,RANK(S3154,(N3154:P3154,Q3154:AE3154)),0)</f>
        <v>4</v>
      </c>
      <c r="AR3154" s="2">
        <f t="shared" si="1176"/>
        <v>0</v>
      </c>
      <c r="AS3154" s="2">
        <f t="shared" si="1177"/>
        <v>3.7186241090796405E-3</v>
      </c>
      <c r="AT3154" s="2">
        <f t="shared" si="1178"/>
        <v>0</v>
      </c>
      <c r="AU3154" s="2">
        <f t="shared" si="1179"/>
        <v>7.2823055469476297E-3</v>
      </c>
      <c r="AW3154" t="s">
        <v>1999</v>
      </c>
      <c r="AX3154" t="s">
        <v>1579</v>
      </c>
      <c r="AY3154">
        <v>1</v>
      </c>
      <c r="BA3154" s="119">
        <v>54</v>
      </c>
      <c r="BB3154" s="121">
        <v>103</v>
      </c>
      <c r="BC3154" s="125">
        <f t="shared" si="1170"/>
        <v>54103</v>
      </c>
      <c r="BE3154" s="7" t="s">
        <v>228</v>
      </c>
      <c r="BS3154" s="10">
        <v>2</v>
      </c>
      <c r="BT3154" s="10">
        <v>0</v>
      </c>
      <c r="BU3154" s="10">
        <v>0</v>
      </c>
      <c r="BV3154" s="10">
        <v>0</v>
      </c>
      <c r="BW3154" s="10">
        <v>0</v>
      </c>
      <c r="BX3154" s="10">
        <v>0</v>
      </c>
      <c r="BY3154" s="10">
        <v>0</v>
      </c>
    </row>
    <row r="3155" spans="1:77" hidden="1" outlineLevel="1">
      <c r="A3155" t="s">
        <v>504</v>
      </c>
      <c r="B3155" t="s">
        <v>1579</v>
      </c>
      <c r="C3155" s="1">
        <f t="shared" si="1171"/>
        <v>2326</v>
      </c>
      <c r="D3155" s="7">
        <f>IF(N3155&gt;0, RANK(N3155,(N3155:P3155,Q3155:AE3155)),0)</f>
        <v>2</v>
      </c>
      <c r="E3155" s="7">
        <f>IF(O3155&gt;0,RANK(O3155,(N3155:P3155,Q3155:AE3155)),0)</f>
        <v>1</v>
      </c>
      <c r="F3155" s="7">
        <f>IF(P3155&gt;0,RANK(P3155,(N3155:P3155,Q3155:AE3155)),0)</f>
        <v>3</v>
      </c>
      <c r="G3155" s="1">
        <f t="shared" si="1180"/>
        <v>714</v>
      </c>
      <c r="H3155" s="2">
        <f t="shared" si="1181"/>
        <v>0.30696474634565779</v>
      </c>
      <c r="I3155" s="2"/>
      <c r="J3155" s="2">
        <f t="shared" si="1172"/>
        <v>0.33619948409286327</v>
      </c>
      <c r="K3155" s="2">
        <f t="shared" si="1173"/>
        <v>0.64316423043852111</v>
      </c>
      <c r="L3155" s="2">
        <f t="shared" si="1174"/>
        <v>1.0748065348237317E-2</v>
      </c>
      <c r="M3155" s="2">
        <f t="shared" si="1175"/>
        <v>9.8882201203783059E-3</v>
      </c>
      <c r="N3155" s="66">
        <v>782</v>
      </c>
      <c r="O3155" s="66">
        <v>1496</v>
      </c>
      <c r="P3155" s="66">
        <v>25</v>
      </c>
      <c r="R3155" s="66">
        <v>8</v>
      </c>
      <c r="S3155" s="66">
        <v>13</v>
      </c>
      <c r="W3155" s="66">
        <f>IF(Notes!B$31=1,IF(BR3155&gt;0,BR3155-Q3155-SUM(T3155:V3155)-SUM(X3155:AL3155),SUM(BS3155:BY3155)),SUM(BS3155:BY3155))</f>
        <v>2</v>
      </c>
      <c r="AN3155" s="7">
        <f>IF(Q3155&gt;0,RANK(Q3155,(N3155:P3155,Q3155:AE3155)),0)</f>
        <v>0</v>
      </c>
      <c r="AO3155" s="7">
        <f>IF(R3155&gt;0,RANK(R3155,(N3155:P3155,Q3155:AE3155)),0)</f>
        <v>5</v>
      </c>
      <c r="AP3155" s="7">
        <f>IF(T3155&gt;0,RANK(T3155,(N3155:P3155,Q3155:AE3155)),0)</f>
        <v>0</v>
      </c>
      <c r="AQ3155" s="7">
        <f>IF(S3155&gt;0,RANK(S3155,(N3155:P3155,Q3155:AE3155)),0)</f>
        <v>4</v>
      </c>
      <c r="AR3155" s="2">
        <f t="shared" si="1176"/>
        <v>0</v>
      </c>
      <c r="AS3155" s="2">
        <f t="shared" si="1177"/>
        <v>3.4393809114359416E-3</v>
      </c>
      <c r="AT3155" s="2">
        <f t="shared" si="1178"/>
        <v>0</v>
      </c>
      <c r="AU3155" s="2">
        <f t="shared" si="1179"/>
        <v>5.5889939810834051E-3</v>
      </c>
      <c r="AW3155" t="s">
        <v>504</v>
      </c>
      <c r="AX3155" t="s">
        <v>1579</v>
      </c>
      <c r="AY3155">
        <v>2</v>
      </c>
      <c r="BA3155" s="119">
        <v>54</v>
      </c>
      <c r="BB3155" s="121">
        <v>105</v>
      </c>
      <c r="BC3155" s="125">
        <f t="shared" si="1170"/>
        <v>54105</v>
      </c>
      <c r="BE3155" s="7" t="s">
        <v>228</v>
      </c>
      <c r="BS3155" s="10">
        <v>0</v>
      </c>
      <c r="BT3155" s="10">
        <v>0</v>
      </c>
      <c r="BU3155" s="10">
        <v>1</v>
      </c>
      <c r="BV3155" s="10">
        <v>0</v>
      </c>
      <c r="BW3155" s="10">
        <v>0</v>
      </c>
      <c r="BX3155" s="10">
        <v>0</v>
      </c>
      <c r="BY3155" s="10">
        <v>1</v>
      </c>
    </row>
    <row r="3156" spans="1:77" hidden="1" outlineLevel="1">
      <c r="A3156" t="s">
        <v>2365</v>
      </c>
      <c r="B3156" t="s">
        <v>1579</v>
      </c>
      <c r="C3156" s="1">
        <f t="shared" si="1171"/>
        <v>36002</v>
      </c>
      <c r="D3156" s="7">
        <f>IF(N3156&gt;0, RANK(N3156,(N3156:P3156,Q3156:AE3156)),0)</f>
        <v>2</v>
      </c>
      <c r="E3156" s="7">
        <f>IF(O3156&gt;0,RANK(O3156,(N3156:P3156,Q3156:AE3156)),0)</f>
        <v>1</v>
      </c>
      <c r="F3156" s="7">
        <f>IF(P3156&gt;0,RANK(P3156,(N3156:P3156,Q3156:AE3156)),0)</f>
        <v>3</v>
      </c>
      <c r="G3156" s="1">
        <f t="shared" si="1180"/>
        <v>10323</v>
      </c>
      <c r="H3156" s="2">
        <f t="shared" si="1181"/>
        <v>0.28673407032942616</v>
      </c>
      <c r="I3156" s="2"/>
      <c r="J3156" s="2">
        <f t="shared" si="1172"/>
        <v>0.34923059830009445</v>
      </c>
      <c r="K3156" s="2">
        <f t="shared" si="1173"/>
        <v>0.63596466862952061</v>
      </c>
      <c r="L3156" s="2">
        <f t="shared" si="1174"/>
        <v>8.8883950891617131E-3</v>
      </c>
      <c r="M3156" s="2">
        <f t="shared" si="1175"/>
        <v>5.9163379812231659E-3</v>
      </c>
      <c r="N3156" s="66">
        <v>12573</v>
      </c>
      <c r="O3156" s="66">
        <v>22896</v>
      </c>
      <c r="P3156" s="66">
        <v>320</v>
      </c>
      <c r="R3156" s="66">
        <v>98</v>
      </c>
      <c r="S3156" s="66">
        <v>103</v>
      </c>
      <c r="W3156" s="66">
        <f>IF(Notes!B$31=1,IF(BR3156&gt;0,BR3156-Q3156-SUM(T3156:V3156)-SUM(X3156:AL3156),SUM(BS3156:BY3156)),SUM(BS3156:BY3156))</f>
        <v>12</v>
      </c>
      <c r="AN3156" s="7">
        <f>IF(Q3156&gt;0,RANK(Q3156,(N3156:P3156,Q3156:AE3156)),0)</f>
        <v>0</v>
      </c>
      <c r="AO3156" s="7">
        <f>IF(R3156&gt;0,RANK(R3156,(N3156:P3156,Q3156:AE3156)),0)</f>
        <v>5</v>
      </c>
      <c r="AP3156" s="7">
        <f>IF(T3156&gt;0,RANK(T3156,(N3156:P3156,Q3156:AE3156)),0)</f>
        <v>0</v>
      </c>
      <c r="AQ3156" s="7">
        <f>IF(S3156&gt;0,RANK(S3156,(N3156:P3156,Q3156:AE3156)),0)</f>
        <v>4</v>
      </c>
      <c r="AR3156" s="2">
        <f t="shared" si="1176"/>
        <v>0</v>
      </c>
      <c r="AS3156" s="2">
        <f t="shared" si="1177"/>
        <v>2.7220709960557748E-3</v>
      </c>
      <c r="AT3156" s="2">
        <f t="shared" si="1178"/>
        <v>0</v>
      </c>
      <c r="AU3156" s="2">
        <f t="shared" si="1179"/>
        <v>2.8609521693239263E-3</v>
      </c>
      <c r="AW3156" t="s">
        <v>2365</v>
      </c>
      <c r="AX3156" t="s">
        <v>1579</v>
      </c>
      <c r="AY3156">
        <v>1</v>
      </c>
      <c r="BA3156" s="119">
        <v>54</v>
      </c>
      <c r="BB3156" s="121">
        <v>107</v>
      </c>
      <c r="BC3156" s="125">
        <f t="shared" si="1170"/>
        <v>54107</v>
      </c>
      <c r="BE3156" s="7" t="s">
        <v>228</v>
      </c>
      <c r="BR3156" s="1">
        <v>136</v>
      </c>
      <c r="BS3156" s="10">
        <v>0</v>
      </c>
      <c r="BT3156" s="10">
        <v>0</v>
      </c>
      <c r="BU3156" s="10">
        <v>1</v>
      </c>
      <c r="BV3156" s="10">
        <v>0</v>
      </c>
      <c r="BW3156" s="10">
        <v>0</v>
      </c>
      <c r="BX3156" s="10">
        <v>0</v>
      </c>
      <c r="BY3156" s="10">
        <v>11</v>
      </c>
    </row>
    <row r="3157" spans="1:77" hidden="1" outlineLevel="1">
      <c r="A3157" t="s">
        <v>3270</v>
      </c>
      <c r="B3157" t="s">
        <v>1579</v>
      </c>
      <c r="C3157" s="1">
        <f t="shared" si="1171"/>
        <v>7530</v>
      </c>
      <c r="D3157" s="7">
        <f>IF(N3157&gt;0, RANK(N3157,(N3157:P3157,Q3157:AE3157)),0)</f>
        <v>2</v>
      </c>
      <c r="E3157" s="7">
        <f>IF(O3157&gt;0,RANK(O3157,(N3157:P3157,Q3157:AE3157)),0)</f>
        <v>1</v>
      </c>
      <c r="F3157" s="7">
        <f>IF(P3157&gt;0,RANK(P3157,(N3157:P3157,Q3157:AE3157)),0)</f>
        <v>3</v>
      </c>
      <c r="G3157" s="1">
        <f t="shared" si="1180"/>
        <v>1886</v>
      </c>
      <c r="H3157" s="2">
        <f t="shared" si="1181"/>
        <v>0.25046480743691901</v>
      </c>
      <c r="I3157" s="2"/>
      <c r="J3157" s="2">
        <f t="shared" si="1172"/>
        <v>0.36321381142098275</v>
      </c>
      <c r="K3157" s="2">
        <f t="shared" si="1173"/>
        <v>0.61367861885790176</v>
      </c>
      <c r="L3157" s="2">
        <f t="shared" si="1174"/>
        <v>1.4741035856573706E-2</v>
      </c>
      <c r="M3157" s="2">
        <f t="shared" si="1175"/>
        <v>8.3665338645417895E-3</v>
      </c>
      <c r="N3157" s="66">
        <v>2735</v>
      </c>
      <c r="O3157" s="66">
        <v>4621</v>
      </c>
      <c r="P3157" s="66">
        <v>111</v>
      </c>
      <c r="R3157" s="66">
        <v>43</v>
      </c>
      <c r="S3157" s="66">
        <v>20</v>
      </c>
      <c r="W3157" s="66">
        <f>IF(Notes!B$31=1,IF(BR3157&gt;0,BR3157-Q3157-SUM(T3157:V3157)-SUM(X3157:AL3157),SUM(BS3157:BY3157)),SUM(BS3157:BY3157))</f>
        <v>0</v>
      </c>
      <c r="AN3157" s="7">
        <f>IF(Q3157&gt;0,RANK(Q3157,(N3157:P3157,Q3157:AE3157)),0)</f>
        <v>0</v>
      </c>
      <c r="AO3157" s="7">
        <f>IF(R3157&gt;0,RANK(R3157,(N3157:P3157,Q3157:AE3157)),0)</f>
        <v>4</v>
      </c>
      <c r="AP3157" s="7">
        <f>IF(T3157&gt;0,RANK(T3157,(N3157:P3157,Q3157:AE3157)),0)</f>
        <v>0</v>
      </c>
      <c r="AQ3157" s="7">
        <f>IF(S3157&gt;0,RANK(S3157,(N3157:P3157,Q3157:AE3157)),0)</f>
        <v>5</v>
      </c>
      <c r="AR3157" s="2">
        <f t="shared" si="1176"/>
        <v>0</v>
      </c>
      <c r="AS3157" s="2">
        <f t="shared" si="1177"/>
        <v>5.7104913678618857E-3</v>
      </c>
      <c r="AT3157" s="2">
        <f t="shared" si="1178"/>
        <v>0</v>
      </c>
      <c r="AU3157" s="2">
        <f t="shared" si="1179"/>
        <v>2.6560424966799467E-3</v>
      </c>
      <c r="AW3157" t="s">
        <v>3270</v>
      </c>
      <c r="AX3157" t="s">
        <v>1579</v>
      </c>
      <c r="AY3157">
        <v>3</v>
      </c>
      <c r="BA3157" s="119">
        <v>54</v>
      </c>
      <c r="BB3157" s="121">
        <v>109</v>
      </c>
      <c r="BC3157" s="125">
        <f t="shared" si="1170"/>
        <v>54109</v>
      </c>
      <c r="BE3157" s="7" t="s">
        <v>228</v>
      </c>
      <c r="BS3157" s="10">
        <v>0</v>
      </c>
      <c r="BT3157" s="10">
        <v>0</v>
      </c>
      <c r="BU3157" s="10">
        <v>0</v>
      </c>
      <c r="BV3157" s="10">
        <v>0</v>
      </c>
      <c r="BW3157" s="10">
        <v>0</v>
      </c>
      <c r="BX3157" s="10">
        <v>0</v>
      </c>
      <c r="BY3157" s="10">
        <v>0</v>
      </c>
    </row>
    <row r="3158" spans="1:77" collapsed="1">
      <c r="A3158" t="s">
        <v>1578</v>
      </c>
      <c r="B3158" t="s">
        <v>2781</v>
      </c>
      <c r="C3158" s="1">
        <f t="shared" si="1171"/>
        <v>713451</v>
      </c>
      <c r="D3158" s="7">
        <f>IF(N3158&gt;0, RANK(N3158,(N3158:P3158,Q3158:AE3158)),0)</f>
        <v>2</v>
      </c>
      <c r="E3158" s="7">
        <f>IF(O3158&gt;0,RANK(O3158,(N3158:P3158,Q3158:AE3158)),0)</f>
        <v>1</v>
      </c>
      <c r="F3158" s="7">
        <f>IF(P3158&gt;0,RANK(P3158,(N3158:P3158,Q3158:AE3158)),0)</f>
        <v>3</v>
      </c>
      <c r="G3158" s="1">
        <f t="shared" si="1180"/>
        <v>93609</v>
      </c>
      <c r="H3158" s="2">
        <f t="shared" si="1181"/>
        <v>0.13120592724658037</v>
      </c>
      <c r="I3158" s="2"/>
      <c r="J3158" s="2">
        <f t="shared" si="1172"/>
        <v>0.42589750382296754</v>
      </c>
      <c r="K3158" s="2">
        <f t="shared" si="1173"/>
        <v>0.55710343106954785</v>
      </c>
      <c r="L3158" s="2">
        <f t="shared" si="1174"/>
        <v>1.0118424390743022E-2</v>
      </c>
      <c r="M3158" s="2">
        <f t="shared" si="1175"/>
        <v>6.8806407167415901E-3</v>
      </c>
      <c r="N3158" s="66">
        <f t="shared" ref="N3158:S3158" si="1182">SUM(N3103:N3157)</f>
        <v>303857</v>
      </c>
      <c r="O3158" s="66">
        <f t="shared" si="1182"/>
        <v>397466</v>
      </c>
      <c r="P3158" s="66">
        <f t="shared" si="1182"/>
        <v>7219</v>
      </c>
      <c r="R3158" s="66">
        <f t="shared" si="1182"/>
        <v>2355</v>
      </c>
      <c r="S3158" s="66">
        <f t="shared" si="1182"/>
        <v>2465</v>
      </c>
      <c r="W3158" s="66">
        <f t="shared" ref="W3158" si="1183">SUM(W3103:W3157)</f>
        <v>89</v>
      </c>
      <c r="AL3158" s="66">
        <f>SUM(AL3103:AL3157)</f>
        <v>0</v>
      </c>
      <c r="AN3158" s="7">
        <f>IF(Q3158&gt;0,RANK(Q3158,(N3158:P3158,Q3158:AE3158)),0)</f>
        <v>0</v>
      </c>
      <c r="AO3158" s="7">
        <f>IF(R3158&gt;0,RANK(R3158,(N3158:P3158,Q3158:AE3158)),0)</f>
        <v>5</v>
      </c>
      <c r="AP3158" s="7">
        <f>IF(T3158&gt;0,RANK(T3158,(N3158:P3158,Q3158:AE3158)),0)</f>
        <v>0</v>
      </c>
      <c r="AQ3158" s="7">
        <f>IF(S3158&gt;0,RANK(S3158,(N3158:P3158,Q3158:AE3158)),0)</f>
        <v>4</v>
      </c>
      <c r="AR3158" s="2">
        <f t="shared" si="1176"/>
        <v>0</v>
      </c>
      <c r="AS3158" s="2">
        <f t="shared" si="1177"/>
        <v>3.3008573819365309E-3</v>
      </c>
      <c r="AT3158" s="2">
        <f t="shared" si="1178"/>
        <v>0</v>
      </c>
      <c r="AU3158" s="2">
        <f t="shared" si="1179"/>
        <v>3.4550375568889805E-3</v>
      </c>
      <c r="AW3158" t="s">
        <v>1578</v>
      </c>
      <c r="AX3158" t="s">
        <v>2781</v>
      </c>
      <c r="BA3158" s="119">
        <v>54</v>
      </c>
      <c r="BB3158" s="121"/>
      <c r="BC3158" s="119">
        <v>54</v>
      </c>
      <c r="BE3158" s="7" t="s">
        <v>3272</v>
      </c>
      <c r="BR3158" s="1">
        <f>SUM(BR3103:BR3157)</f>
        <v>1698</v>
      </c>
      <c r="BS3158" s="1">
        <f t="shared" ref="BS3158:BY3158" si="1184">SUM(BS3103:BS3157)</f>
        <v>4</v>
      </c>
      <c r="BT3158" s="1">
        <f t="shared" si="1184"/>
        <v>3</v>
      </c>
      <c r="BU3158" s="1">
        <f t="shared" si="1184"/>
        <v>59</v>
      </c>
      <c r="BV3158" s="1">
        <f t="shared" si="1184"/>
        <v>1</v>
      </c>
      <c r="BW3158" s="1">
        <f t="shared" si="1184"/>
        <v>1</v>
      </c>
      <c r="BX3158" s="1">
        <f t="shared" si="1184"/>
        <v>3</v>
      </c>
      <c r="BY3158" s="1">
        <f t="shared" si="1184"/>
        <v>18</v>
      </c>
    </row>
    <row r="3159" spans="1:77">
      <c r="C3159" s="1"/>
      <c r="E3159" s="7"/>
      <c r="F3159" s="7"/>
      <c r="I3159" s="2"/>
      <c r="AN3159" s="7"/>
      <c r="AO3159" s="7"/>
      <c r="AP3159" s="7"/>
      <c r="AQ3159" s="7"/>
      <c r="BA3159" s="119"/>
      <c r="BB3159" s="121"/>
      <c r="BC3159" s="125"/>
    </row>
    <row r="3160" spans="1:77" hidden="1" outlineLevel="1">
      <c r="A3160" t="s">
        <v>2268</v>
      </c>
      <c r="B3160" t="s">
        <v>918</v>
      </c>
      <c r="C3160" s="1">
        <f t="shared" ref="C3160:C3191" si="1185">SUM(N3160:AL3160)</f>
        <v>9986</v>
      </c>
      <c r="D3160" s="7">
        <f>IF(N3160&gt;0, RANK(N3160,(N3160:P3160,Q3160:AE3160)),0)</f>
        <v>1</v>
      </c>
      <c r="E3160" s="7">
        <f>IF(O3160&gt;0,RANK(O3160,(N3160:P3160,Q3160:AE3160)),0)</f>
        <v>2</v>
      </c>
      <c r="F3160" s="7">
        <f>IF(P3160&gt;0,RANK(P3160,(N3160:P3160,Q3160:AE3160)),0)</f>
        <v>3</v>
      </c>
      <c r="G3160" s="1">
        <f t="shared" si="1180"/>
        <v>1832</v>
      </c>
      <c r="H3160" s="2">
        <f t="shared" si="1181"/>
        <v>0.18345683957540557</v>
      </c>
      <c r="I3160" s="2"/>
      <c r="J3160" s="2">
        <f t="shared" ref="J3160:J3191" si="1186">IF($C3160=0,"-",N3160/$C3160)</f>
        <v>0.58141397957139995</v>
      </c>
      <c r="K3160" s="2">
        <f t="shared" ref="K3160:K3191" si="1187">IF($C3160=0,"-",O3160/$C3160)</f>
        <v>0.39795713999599441</v>
      </c>
      <c r="L3160" s="2">
        <f t="shared" ref="L3160:L3191" si="1188">IF($C3160=0,"-",P3160/$C3160)</f>
        <v>7.6106549168836373E-3</v>
      </c>
      <c r="M3160" s="2">
        <f t="shared" ref="M3160:M3191" si="1189">IF(C3160=0,"-",(1-J3160-K3160-L3160))</f>
        <v>1.3018225515721998E-2</v>
      </c>
      <c r="N3160" s="66">
        <v>5806</v>
      </c>
      <c r="O3160" s="66">
        <v>3974</v>
      </c>
      <c r="P3160" s="66">
        <v>76</v>
      </c>
      <c r="Q3160" s="66">
        <v>27</v>
      </c>
      <c r="R3160" s="66">
        <v>16</v>
      </c>
      <c r="S3160" s="66">
        <v>43</v>
      </c>
      <c r="U3160" s="66">
        <v>0</v>
      </c>
      <c r="V3160" s="66">
        <v>0</v>
      </c>
      <c r="W3160" s="66">
        <v>38</v>
      </c>
      <c r="AL3160" s="66">
        <v>6</v>
      </c>
      <c r="AN3160" s="7">
        <f>IF(Q3160&gt;0,RANK(Q3160,(N3160:P3160,Q3160:AE3160)),0)</f>
        <v>6</v>
      </c>
      <c r="AO3160" s="7">
        <f>IF(R3160&gt;0,RANK(R3160,(N3160:P3160,Q3160:AE3160)),0)</f>
        <v>7</v>
      </c>
      <c r="AP3160" s="7">
        <f>IF(T3160&gt;0,RANK(T3160,(N3160:P3160,Q3160:AE3160)),0)</f>
        <v>0</v>
      </c>
      <c r="AQ3160" s="7">
        <f>IF(S3160&gt;0,RANK(S3160,(N3160:P3160,Q3160:AE3160)),0)</f>
        <v>4</v>
      </c>
      <c r="AR3160" s="2">
        <f t="shared" ref="AR3160:AR3191" si="1190">IF($C3160=0,"-",Q3160/$C3160)</f>
        <v>2.7037852994191867E-3</v>
      </c>
      <c r="AS3160" s="2">
        <f t="shared" ref="AS3160:AS3191" si="1191">IF($C3160=0,"-",R3160/$C3160)</f>
        <v>1.6022431403965552E-3</v>
      </c>
      <c r="AT3160" s="2">
        <f t="shared" ref="AT3160:AT3191" si="1192">IF($C3160=0,"-",T3160/$C3160)</f>
        <v>0</v>
      </c>
      <c r="AU3160" s="2">
        <f t="shared" ref="AU3160:AU3191" si="1193">IF($C3160=0,"-",S3160/$C3160)</f>
        <v>4.3060284398157419E-3</v>
      </c>
      <c r="AW3160" t="s">
        <v>2268</v>
      </c>
      <c r="AX3160" t="s">
        <v>918</v>
      </c>
      <c r="AY3160" s="66">
        <v>6</v>
      </c>
      <c r="BA3160" s="119">
        <v>55</v>
      </c>
      <c r="BB3160" s="121">
        <v>1</v>
      </c>
      <c r="BC3160" s="125">
        <f t="shared" si="1170"/>
        <v>55001</v>
      </c>
      <c r="BE3160" s="7" t="s">
        <v>228</v>
      </c>
    </row>
    <row r="3161" spans="1:77" hidden="1" outlineLevel="1">
      <c r="A3161" t="s">
        <v>2756</v>
      </c>
      <c r="B3161" t="s">
        <v>918</v>
      </c>
      <c r="C3161" s="1">
        <f t="shared" si="1185"/>
        <v>8574</v>
      </c>
      <c r="D3161" s="7">
        <f>IF(N3161&gt;0, RANK(N3161,(N3161:P3161,Q3161:AE3161)),0)</f>
        <v>1</v>
      </c>
      <c r="E3161" s="7">
        <f>IF(O3161&gt;0,RANK(O3161,(N3161:P3161,Q3161:AE3161)),0)</f>
        <v>2</v>
      </c>
      <c r="F3161" s="7">
        <f>IF(P3161&gt;0,RANK(P3161,(N3161:P3161,Q3161:AE3161)),0)</f>
        <v>3</v>
      </c>
      <c r="G3161" s="1">
        <f t="shared" si="1180"/>
        <v>3184</v>
      </c>
      <c r="H3161" s="2">
        <f t="shared" si="1181"/>
        <v>0.37135526008864006</v>
      </c>
      <c r="I3161" s="2"/>
      <c r="J3161" s="2">
        <f t="shared" si="1186"/>
        <v>0.67856309773734547</v>
      </c>
      <c r="K3161" s="2">
        <f t="shared" si="1187"/>
        <v>0.30720783764870541</v>
      </c>
      <c r="L3161" s="2">
        <f t="shared" si="1188"/>
        <v>6.8812689526475393E-3</v>
      </c>
      <c r="M3161" s="2">
        <f t="shared" si="1189"/>
        <v>7.347795661301588E-3</v>
      </c>
      <c r="N3161" s="66">
        <v>5818</v>
      </c>
      <c r="O3161" s="66">
        <v>2634</v>
      </c>
      <c r="P3161" s="66">
        <v>59</v>
      </c>
      <c r="Q3161" s="66">
        <v>15</v>
      </c>
      <c r="R3161" s="66">
        <v>15</v>
      </c>
      <c r="S3161" s="66">
        <v>11</v>
      </c>
      <c r="U3161" s="66">
        <v>1</v>
      </c>
      <c r="V3161" s="66">
        <v>0</v>
      </c>
      <c r="W3161" s="66">
        <v>19</v>
      </c>
      <c r="AL3161" s="66">
        <v>2</v>
      </c>
      <c r="AN3161" s="7">
        <f>IF(Q3161&gt;0,RANK(Q3161,(N3161:P3161,Q3161:AE3161)),0)</f>
        <v>5</v>
      </c>
      <c r="AO3161" s="7">
        <f>IF(R3161&gt;0,RANK(R3161,(N3161:P3161,Q3161:AE3161)),0)</f>
        <v>5</v>
      </c>
      <c r="AP3161" s="7">
        <f>IF(T3161&gt;0,RANK(T3161,(N3161:P3161,Q3161:AE3161)),0)</f>
        <v>0</v>
      </c>
      <c r="AQ3161" s="7">
        <f>IF(S3161&gt;0,RANK(S3161,(N3161:P3161,Q3161:AE3161)),0)</f>
        <v>7</v>
      </c>
      <c r="AR3161" s="2">
        <f t="shared" si="1190"/>
        <v>1.7494751574527643E-3</v>
      </c>
      <c r="AS3161" s="2">
        <f t="shared" si="1191"/>
        <v>1.7494751574527643E-3</v>
      </c>
      <c r="AT3161" s="2">
        <f t="shared" si="1192"/>
        <v>0</v>
      </c>
      <c r="AU3161" s="2">
        <f t="shared" si="1193"/>
        <v>1.2829484487986936E-3</v>
      </c>
      <c r="AW3161" t="s">
        <v>2756</v>
      </c>
      <c r="AX3161" t="s">
        <v>918</v>
      </c>
      <c r="AY3161" s="66">
        <v>7</v>
      </c>
      <c r="BA3161" s="119">
        <v>55</v>
      </c>
      <c r="BB3161" s="121">
        <v>3</v>
      </c>
      <c r="BC3161" s="125">
        <f t="shared" si="1170"/>
        <v>55003</v>
      </c>
      <c r="BE3161" s="7" t="s">
        <v>228</v>
      </c>
    </row>
    <row r="3162" spans="1:77" hidden="1" outlineLevel="1">
      <c r="A3162" t="s">
        <v>1816</v>
      </c>
      <c r="B3162" t="s">
        <v>918</v>
      </c>
      <c r="C3162" s="1">
        <f t="shared" si="1185"/>
        <v>22886</v>
      </c>
      <c r="D3162" s="7">
        <f>IF(N3162&gt;0, RANK(N3162,(N3162:P3162,Q3162:AE3162)),0)</f>
        <v>1</v>
      </c>
      <c r="E3162" s="7">
        <f>IF(O3162&gt;0,RANK(O3162,(N3162:P3162,Q3162:AE3162)),0)</f>
        <v>2</v>
      </c>
      <c r="F3162" s="7">
        <f>IF(P3162&gt;0,RANK(P3162,(N3162:P3162,Q3162:AE3162)),0)</f>
        <v>3</v>
      </c>
      <c r="G3162" s="1">
        <f t="shared" si="1180"/>
        <v>1621</v>
      </c>
      <c r="H3162" s="2">
        <f t="shared" si="1181"/>
        <v>7.082932797343354E-2</v>
      </c>
      <c r="I3162" s="2"/>
      <c r="J3162" s="2">
        <f t="shared" si="1186"/>
        <v>0.52774622039674912</v>
      </c>
      <c r="K3162" s="2">
        <f t="shared" si="1187"/>
        <v>0.45691689242331557</v>
      </c>
      <c r="L3162" s="2">
        <f t="shared" si="1188"/>
        <v>6.1172769378659442E-3</v>
      </c>
      <c r="M3162" s="2">
        <f t="shared" si="1189"/>
        <v>9.2196102420693659E-3</v>
      </c>
      <c r="N3162" s="66">
        <v>12078</v>
      </c>
      <c r="O3162" s="66">
        <v>10457</v>
      </c>
      <c r="P3162" s="66">
        <v>140</v>
      </c>
      <c r="Q3162" s="66">
        <v>72</v>
      </c>
      <c r="R3162" s="66">
        <v>34</v>
      </c>
      <c r="S3162" s="66">
        <v>46</v>
      </c>
      <c r="U3162" s="66">
        <v>3</v>
      </c>
      <c r="V3162" s="66">
        <v>3</v>
      </c>
      <c r="W3162" s="66">
        <v>49</v>
      </c>
      <c r="AL3162" s="66">
        <v>4</v>
      </c>
      <c r="AN3162" s="7">
        <f>IF(Q3162&gt;0,RANK(Q3162,(N3162:P3162,Q3162:AE3162)),0)</f>
        <v>4</v>
      </c>
      <c r="AO3162" s="7">
        <f>IF(R3162&gt;0,RANK(R3162,(N3162:P3162,Q3162:AE3162)),0)</f>
        <v>7</v>
      </c>
      <c r="AP3162" s="7">
        <f>IF(T3162&gt;0,RANK(T3162,(N3162:P3162,Q3162:AE3162)),0)</f>
        <v>0</v>
      </c>
      <c r="AQ3162" s="7">
        <f>IF(S3162&gt;0,RANK(S3162,(N3162:P3162,Q3162:AE3162)),0)</f>
        <v>6</v>
      </c>
      <c r="AR3162" s="2">
        <f t="shared" si="1190"/>
        <v>3.1460281394739141E-3</v>
      </c>
      <c r="AS3162" s="2">
        <f t="shared" si="1191"/>
        <v>1.4856243991960151E-3</v>
      </c>
      <c r="AT3162" s="2">
        <f t="shared" si="1192"/>
        <v>0</v>
      </c>
      <c r="AU3162" s="2">
        <f t="shared" si="1193"/>
        <v>2.0099624224416673E-3</v>
      </c>
      <c r="AW3162" t="s">
        <v>1816</v>
      </c>
      <c r="AX3162" t="s">
        <v>918</v>
      </c>
      <c r="AY3162" s="66">
        <v>7</v>
      </c>
      <c r="BA3162" s="119">
        <v>55</v>
      </c>
      <c r="BB3162" s="121">
        <v>5</v>
      </c>
      <c r="BC3162" s="125">
        <f t="shared" si="1170"/>
        <v>55005</v>
      </c>
      <c r="BE3162" s="7" t="s">
        <v>228</v>
      </c>
    </row>
    <row r="3163" spans="1:77" hidden="1" outlineLevel="1">
      <c r="A3163" t="s">
        <v>946</v>
      </c>
      <c r="B3163" t="s">
        <v>918</v>
      </c>
      <c r="C3163" s="1">
        <f t="shared" si="1185"/>
        <v>9468</v>
      </c>
      <c r="D3163" s="7">
        <f>IF(N3163&gt;0, RANK(N3163,(N3163:P3163,Q3163:AE3163)),0)</f>
        <v>1</v>
      </c>
      <c r="E3163" s="7">
        <f>IF(O3163&gt;0,RANK(O3163,(N3163:P3163,Q3163:AE3163)),0)</f>
        <v>2</v>
      </c>
      <c r="F3163" s="7">
        <f>IF(P3163&gt;0,RANK(P3163,(N3163:P3163,Q3163:AE3163)),0)</f>
        <v>3</v>
      </c>
      <c r="G3163" s="1">
        <f t="shared" si="1180"/>
        <v>2607</v>
      </c>
      <c r="H3163" s="2">
        <f t="shared" si="1181"/>
        <v>0.27534854245880863</v>
      </c>
      <c r="I3163" s="2"/>
      <c r="J3163" s="2">
        <f t="shared" si="1186"/>
        <v>0.6307562315166878</v>
      </c>
      <c r="K3163" s="2">
        <f t="shared" si="1187"/>
        <v>0.35540768905787917</v>
      </c>
      <c r="L3163" s="2">
        <f t="shared" si="1188"/>
        <v>6.8652302492606676E-3</v>
      </c>
      <c r="M3163" s="2">
        <f t="shared" si="1189"/>
        <v>6.9708491761723557E-3</v>
      </c>
      <c r="N3163" s="66">
        <v>5972</v>
      </c>
      <c r="O3163" s="66">
        <v>3365</v>
      </c>
      <c r="P3163" s="66">
        <v>65</v>
      </c>
      <c r="Q3163" s="66">
        <v>15</v>
      </c>
      <c r="R3163" s="66">
        <v>11</v>
      </c>
      <c r="S3163" s="66">
        <v>13</v>
      </c>
      <c r="U3163" s="66">
        <v>0</v>
      </c>
      <c r="V3163" s="66">
        <v>1</v>
      </c>
      <c r="W3163" s="66">
        <v>22</v>
      </c>
      <c r="AL3163" s="66">
        <v>4</v>
      </c>
      <c r="AN3163" s="7">
        <f>IF(Q3163&gt;0,RANK(Q3163,(N3163:P3163,Q3163:AE3163)),0)</f>
        <v>5</v>
      </c>
      <c r="AO3163" s="7">
        <f>IF(R3163&gt;0,RANK(R3163,(N3163:P3163,Q3163:AE3163)),0)</f>
        <v>7</v>
      </c>
      <c r="AP3163" s="7">
        <f>IF(T3163&gt;0,RANK(T3163,(N3163:P3163,Q3163:AE3163)),0)</f>
        <v>0</v>
      </c>
      <c r="AQ3163" s="7">
        <f>IF(S3163&gt;0,RANK(S3163,(N3163:P3163,Q3163:AE3163)),0)</f>
        <v>6</v>
      </c>
      <c r="AR3163" s="2">
        <f t="shared" si="1190"/>
        <v>1.5842839036755386E-3</v>
      </c>
      <c r="AS3163" s="2">
        <f t="shared" si="1191"/>
        <v>1.1618081960287283E-3</v>
      </c>
      <c r="AT3163" s="2">
        <f t="shared" si="1192"/>
        <v>0</v>
      </c>
      <c r="AU3163" s="2">
        <f t="shared" si="1193"/>
        <v>1.3730460498521334E-3</v>
      </c>
      <c r="AW3163" t="s">
        <v>946</v>
      </c>
      <c r="AX3163" t="s">
        <v>918</v>
      </c>
      <c r="AY3163" s="66">
        <v>7</v>
      </c>
      <c r="BA3163" s="119">
        <v>55</v>
      </c>
      <c r="BB3163" s="121">
        <v>7</v>
      </c>
      <c r="BC3163" s="125">
        <f t="shared" si="1170"/>
        <v>55007</v>
      </c>
      <c r="BE3163" s="7" t="s">
        <v>228</v>
      </c>
    </row>
    <row r="3164" spans="1:77" hidden="1" outlineLevel="1">
      <c r="A3164" t="s">
        <v>1256</v>
      </c>
      <c r="B3164" t="s">
        <v>918</v>
      </c>
      <c r="C3164" s="1">
        <f t="shared" si="1185"/>
        <v>124754</v>
      </c>
      <c r="D3164" s="7">
        <f>IF(N3164&gt;0, RANK(N3164,(N3164:P3164,Q3164:AE3164)),0)</f>
        <v>1</v>
      </c>
      <c r="E3164" s="7">
        <f>IF(O3164&gt;0,RANK(O3164,(N3164:P3164,Q3164:AE3164)),0)</f>
        <v>2</v>
      </c>
      <c r="F3164" s="7">
        <f>IF(P3164&gt;0,RANK(P3164,(N3164:P3164,Q3164:AE3164)),0)</f>
        <v>3</v>
      </c>
      <c r="G3164" s="1">
        <f t="shared" si="1180"/>
        <v>11415</v>
      </c>
      <c r="H3164" s="2">
        <f t="shared" si="1181"/>
        <v>9.1500072141975405E-2</v>
      </c>
      <c r="I3164" s="2"/>
      <c r="J3164" s="2">
        <f t="shared" si="1186"/>
        <v>0.53921317152155446</v>
      </c>
      <c r="K3164" s="2">
        <f t="shared" si="1187"/>
        <v>0.44771309937957904</v>
      </c>
      <c r="L3164" s="2">
        <f t="shared" si="1188"/>
        <v>5.1140644788944646E-3</v>
      </c>
      <c r="M3164" s="2">
        <f t="shared" si="1189"/>
        <v>7.9596646199720407E-3</v>
      </c>
      <c r="N3164" s="66">
        <v>67269</v>
      </c>
      <c r="O3164" s="66">
        <v>55854</v>
      </c>
      <c r="P3164" s="66">
        <v>638</v>
      </c>
      <c r="Q3164" s="66">
        <v>426</v>
      </c>
      <c r="R3164" s="66">
        <v>132</v>
      </c>
      <c r="S3164" s="66">
        <v>174</v>
      </c>
      <c r="U3164" s="66">
        <v>11</v>
      </c>
      <c r="V3164" s="66">
        <v>16</v>
      </c>
      <c r="W3164" s="66">
        <v>219</v>
      </c>
      <c r="AL3164" s="66">
        <v>15</v>
      </c>
      <c r="AN3164" s="7">
        <f>IF(Q3164&gt;0,RANK(Q3164,(N3164:P3164,Q3164:AE3164)),0)</f>
        <v>4</v>
      </c>
      <c r="AO3164" s="7">
        <f>IF(R3164&gt;0,RANK(R3164,(N3164:P3164,Q3164:AE3164)),0)</f>
        <v>7</v>
      </c>
      <c r="AP3164" s="7">
        <f>IF(T3164&gt;0,RANK(T3164,(N3164:P3164,Q3164:AE3164)),0)</f>
        <v>0</v>
      </c>
      <c r="AQ3164" s="7">
        <f>IF(S3164&gt;0,RANK(S3164,(N3164:P3164,Q3164:AE3164)),0)</f>
        <v>6</v>
      </c>
      <c r="AR3164" s="2">
        <f t="shared" si="1190"/>
        <v>3.4147201692931689E-3</v>
      </c>
      <c r="AS3164" s="2">
        <f t="shared" si="1191"/>
        <v>1.058082305978165E-3</v>
      </c>
      <c r="AT3164" s="2">
        <f t="shared" si="1192"/>
        <v>0</v>
      </c>
      <c r="AU3164" s="2">
        <f t="shared" si="1193"/>
        <v>1.3947448578803085E-3</v>
      </c>
      <c r="AW3164" t="s">
        <v>1256</v>
      </c>
      <c r="AX3164" t="s">
        <v>918</v>
      </c>
      <c r="AY3164" s="66">
        <v>8</v>
      </c>
      <c r="BA3164" s="119">
        <v>55</v>
      </c>
      <c r="BB3164" s="121">
        <v>9</v>
      </c>
      <c r="BC3164" s="125">
        <f t="shared" si="1170"/>
        <v>55009</v>
      </c>
      <c r="BE3164" s="7" t="s">
        <v>228</v>
      </c>
    </row>
    <row r="3165" spans="1:77" hidden="1" outlineLevel="1">
      <c r="A3165" t="s">
        <v>1487</v>
      </c>
      <c r="B3165" t="s">
        <v>918</v>
      </c>
      <c r="C3165" s="1">
        <f t="shared" si="1185"/>
        <v>7000</v>
      </c>
      <c r="D3165" s="7">
        <f>IF(N3165&gt;0, RANK(N3165,(N3165:P3165,Q3165:AE3165)),0)</f>
        <v>1</v>
      </c>
      <c r="E3165" s="7">
        <f>IF(O3165&gt;0,RANK(O3165,(N3165:P3165,Q3165:AE3165)),0)</f>
        <v>2</v>
      </c>
      <c r="F3165" s="7">
        <f>IF(P3165&gt;0,RANK(P3165,(N3165:P3165,Q3165:AE3165)),0)</f>
        <v>3</v>
      </c>
      <c r="G3165" s="1">
        <f t="shared" si="1180"/>
        <v>1026</v>
      </c>
      <c r="H3165" s="2">
        <f t="shared" si="1181"/>
        <v>0.14657142857142857</v>
      </c>
      <c r="I3165" s="2"/>
      <c r="J3165" s="2">
        <f t="shared" si="1186"/>
        <v>0.56414285714285717</v>
      </c>
      <c r="K3165" s="2">
        <f t="shared" si="1187"/>
        <v>0.41757142857142859</v>
      </c>
      <c r="L3165" s="2">
        <f t="shared" si="1188"/>
        <v>9.1428571428571435E-3</v>
      </c>
      <c r="M3165" s="2">
        <f t="shared" si="1189"/>
        <v>9.142857142857095E-3</v>
      </c>
      <c r="N3165" s="66">
        <v>3949</v>
      </c>
      <c r="O3165" s="66">
        <v>2923</v>
      </c>
      <c r="P3165" s="66">
        <v>64</v>
      </c>
      <c r="Q3165" s="66">
        <v>25</v>
      </c>
      <c r="R3165" s="66">
        <v>14</v>
      </c>
      <c r="S3165" s="66">
        <v>17</v>
      </c>
      <c r="U3165" s="66">
        <v>0</v>
      </c>
      <c r="V3165" s="66">
        <v>2</v>
      </c>
      <c r="W3165" s="66">
        <v>5</v>
      </c>
      <c r="AL3165" s="66">
        <v>1</v>
      </c>
      <c r="AN3165" s="7">
        <f>IF(Q3165&gt;0,RANK(Q3165,(N3165:P3165,Q3165:AE3165)),0)</f>
        <v>4</v>
      </c>
      <c r="AO3165" s="7">
        <f>IF(R3165&gt;0,RANK(R3165,(N3165:P3165,Q3165:AE3165)),0)</f>
        <v>6</v>
      </c>
      <c r="AP3165" s="7">
        <f>IF(T3165&gt;0,RANK(T3165,(N3165:P3165,Q3165:AE3165)),0)</f>
        <v>0</v>
      </c>
      <c r="AQ3165" s="7">
        <f>IF(S3165&gt;0,RANK(S3165,(N3165:P3165,Q3165:AE3165)),0)</f>
        <v>5</v>
      </c>
      <c r="AR3165" s="2">
        <f t="shared" si="1190"/>
        <v>3.5714285714285713E-3</v>
      </c>
      <c r="AS3165" s="2">
        <f t="shared" si="1191"/>
        <v>2E-3</v>
      </c>
      <c r="AT3165" s="2">
        <f t="shared" si="1192"/>
        <v>0</v>
      </c>
      <c r="AU3165" s="2">
        <f t="shared" si="1193"/>
        <v>2.4285714285714284E-3</v>
      </c>
      <c r="AW3165" t="s">
        <v>1487</v>
      </c>
      <c r="AX3165" t="s">
        <v>918</v>
      </c>
      <c r="AY3165" s="66">
        <v>3</v>
      </c>
      <c r="BA3165" s="119">
        <v>55</v>
      </c>
      <c r="BB3165" s="121">
        <v>11</v>
      </c>
      <c r="BC3165" s="125">
        <f t="shared" si="1170"/>
        <v>55011</v>
      </c>
      <c r="BE3165" s="7" t="s">
        <v>228</v>
      </c>
    </row>
    <row r="3166" spans="1:77" hidden="1" outlineLevel="1">
      <c r="A3166" t="s">
        <v>1247</v>
      </c>
      <c r="B3166" t="s">
        <v>918</v>
      </c>
      <c r="C3166" s="1">
        <f t="shared" si="1185"/>
        <v>8688</v>
      </c>
      <c r="D3166" s="7">
        <f>IF(N3166&gt;0, RANK(N3166,(N3166:P3166,Q3166:AE3166)),0)</f>
        <v>1</v>
      </c>
      <c r="E3166" s="7">
        <f>IF(O3166&gt;0,RANK(O3166,(N3166:P3166,Q3166:AE3166)),0)</f>
        <v>2</v>
      </c>
      <c r="F3166" s="7">
        <f>IF(P3166&gt;0,RANK(P3166,(N3166:P3166,Q3166:AE3166)),0)</f>
        <v>3</v>
      </c>
      <c r="G3166" s="1">
        <f t="shared" si="1180"/>
        <v>137</v>
      </c>
      <c r="H3166" s="2">
        <f t="shared" si="1181"/>
        <v>1.5768876611418049E-2</v>
      </c>
      <c r="I3166" s="2"/>
      <c r="J3166" s="2">
        <f t="shared" si="1186"/>
        <v>0.49919429097605894</v>
      </c>
      <c r="K3166" s="2">
        <f t="shared" si="1187"/>
        <v>0.48342541436464087</v>
      </c>
      <c r="L3166" s="2">
        <f t="shared" si="1188"/>
        <v>4.8342541436464086E-3</v>
      </c>
      <c r="M3166" s="2">
        <f t="shared" si="1189"/>
        <v>1.254604051565378E-2</v>
      </c>
      <c r="N3166" s="66">
        <v>4337</v>
      </c>
      <c r="O3166" s="66">
        <v>4200</v>
      </c>
      <c r="P3166" s="66">
        <v>42</v>
      </c>
      <c r="Q3166" s="66">
        <v>36</v>
      </c>
      <c r="R3166" s="66">
        <v>24</v>
      </c>
      <c r="S3166" s="66">
        <v>19</v>
      </c>
      <c r="U3166" s="66">
        <v>3</v>
      </c>
      <c r="V3166" s="66">
        <v>2</v>
      </c>
      <c r="W3166" s="66">
        <v>20</v>
      </c>
      <c r="AL3166" s="66">
        <v>5</v>
      </c>
      <c r="AN3166" s="7">
        <f>IF(Q3166&gt;0,RANK(Q3166,(N3166:P3166,Q3166:AE3166)),0)</f>
        <v>4</v>
      </c>
      <c r="AO3166" s="7">
        <f>IF(R3166&gt;0,RANK(R3166,(N3166:P3166,Q3166:AE3166)),0)</f>
        <v>5</v>
      </c>
      <c r="AP3166" s="7">
        <f>IF(T3166&gt;0,RANK(T3166,(N3166:P3166,Q3166:AE3166)),0)</f>
        <v>0</v>
      </c>
      <c r="AQ3166" s="7">
        <f>IF(S3166&gt;0,RANK(S3166,(N3166:P3166,Q3166:AE3166)),0)</f>
        <v>7</v>
      </c>
      <c r="AR3166" s="2">
        <f t="shared" si="1190"/>
        <v>4.1436464088397788E-3</v>
      </c>
      <c r="AS3166" s="2">
        <f t="shared" si="1191"/>
        <v>2.7624309392265192E-3</v>
      </c>
      <c r="AT3166" s="2">
        <f t="shared" si="1192"/>
        <v>0</v>
      </c>
      <c r="AU3166" s="2">
        <f t="shared" si="1193"/>
        <v>2.1869244935543279E-3</v>
      </c>
      <c r="AW3166" t="s">
        <v>1247</v>
      </c>
      <c r="AX3166" t="s">
        <v>918</v>
      </c>
      <c r="AY3166" s="66">
        <v>7</v>
      </c>
      <c r="BA3166" s="119">
        <v>55</v>
      </c>
      <c r="BB3166" s="121">
        <v>13</v>
      </c>
      <c r="BC3166" s="125">
        <f t="shared" si="1170"/>
        <v>55013</v>
      </c>
      <c r="BE3166" s="7" t="s">
        <v>228</v>
      </c>
    </row>
    <row r="3167" spans="1:77" hidden="1" outlineLevel="1">
      <c r="A3167" t="s">
        <v>1150</v>
      </c>
      <c r="B3167" t="s">
        <v>918</v>
      </c>
      <c r="C3167" s="1">
        <f t="shared" si="1185"/>
        <v>26474</v>
      </c>
      <c r="D3167" s="7">
        <f>IF(N3167&gt;0, RANK(N3167,(N3167:P3167,Q3167:AE3167)),0)</f>
        <v>1</v>
      </c>
      <c r="E3167" s="7">
        <f>IF(O3167&gt;0,RANK(O3167,(N3167:P3167,Q3167:AE3167)),0)</f>
        <v>2</v>
      </c>
      <c r="F3167" s="7">
        <f>IF(P3167&gt;0,RANK(P3167,(N3167:P3167,Q3167:AE3167)),0)</f>
        <v>3</v>
      </c>
      <c r="G3167" s="1">
        <f t="shared" si="1180"/>
        <v>573</v>
      </c>
      <c r="H3167" s="2">
        <f t="shared" si="1181"/>
        <v>2.1643877011407419E-2</v>
      </c>
      <c r="I3167" s="2"/>
      <c r="J3167" s="2">
        <f t="shared" si="1186"/>
        <v>0.50219082873762932</v>
      </c>
      <c r="K3167" s="2">
        <f t="shared" si="1187"/>
        <v>0.48054695172622197</v>
      </c>
      <c r="L3167" s="2">
        <f t="shared" si="1188"/>
        <v>7.4034902168164992E-3</v>
      </c>
      <c r="M3167" s="2">
        <f t="shared" si="1189"/>
        <v>9.8587293193322049E-3</v>
      </c>
      <c r="N3167" s="66">
        <v>13295</v>
      </c>
      <c r="O3167" s="66">
        <v>12722</v>
      </c>
      <c r="P3167" s="66">
        <v>196</v>
      </c>
      <c r="Q3167" s="66">
        <v>83</v>
      </c>
      <c r="R3167" s="66">
        <v>38</v>
      </c>
      <c r="S3167" s="66">
        <v>76</v>
      </c>
      <c r="U3167" s="66">
        <v>3</v>
      </c>
      <c r="V3167" s="66">
        <v>0</v>
      </c>
      <c r="W3167" s="66">
        <v>50</v>
      </c>
      <c r="AL3167" s="66">
        <v>11</v>
      </c>
      <c r="AN3167" s="7">
        <f>IF(Q3167&gt;0,RANK(Q3167,(N3167:P3167,Q3167:AE3167)),0)</f>
        <v>4</v>
      </c>
      <c r="AO3167" s="7">
        <f>IF(R3167&gt;0,RANK(R3167,(N3167:P3167,Q3167:AE3167)),0)</f>
        <v>7</v>
      </c>
      <c r="AP3167" s="7">
        <f>IF(T3167&gt;0,RANK(T3167,(N3167:P3167,Q3167:AE3167)),0)</f>
        <v>0</v>
      </c>
      <c r="AQ3167" s="7">
        <f>IF(S3167&gt;0,RANK(S3167,(N3167:P3167,Q3167:AE3167)),0)</f>
        <v>5</v>
      </c>
      <c r="AR3167" s="2">
        <f t="shared" si="1190"/>
        <v>3.1351514693661706E-3</v>
      </c>
      <c r="AS3167" s="2">
        <f t="shared" si="1191"/>
        <v>1.4353705522399335E-3</v>
      </c>
      <c r="AT3167" s="2">
        <f t="shared" si="1192"/>
        <v>0</v>
      </c>
      <c r="AU3167" s="2">
        <f t="shared" si="1193"/>
        <v>2.870741104479867E-3</v>
      </c>
      <c r="AW3167" t="s">
        <v>1150</v>
      </c>
      <c r="AX3167" t="s">
        <v>918</v>
      </c>
      <c r="AY3167" s="66">
        <v>0</v>
      </c>
      <c r="BA3167" s="119">
        <v>55</v>
      </c>
      <c r="BB3167" s="121">
        <v>15</v>
      </c>
      <c r="BC3167" s="125">
        <f t="shared" si="1170"/>
        <v>55015</v>
      </c>
      <c r="BE3167" s="7" t="s">
        <v>228</v>
      </c>
    </row>
    <row r="3168" spans="1:77" hidden="1" outlineLevel="1">
      <c r="A3168" t="s">
        <v>1447</v>
      </c>
      <c r="B3168" t="s">
        <v>918</v>
      </c>
      <c r="C3168" s="1">
        <f t="shared" si="1185"/>
        <v>30231</v>
      </c>
      <c r="D3168" s="7">
        <f>IF(N3168&gt;0, RANK(N3168,(N3168:P3168,Q3168:AE3168)),0)</f>
        <v>1</v>
      </c>
      <c r="E3168" s="7">
        <f>IF(O3168&gt;0,RANK(O3168,(N3168:P3168,Q3168:AE3168)),0)</f>
        <v>2</v>
      </c>
      <c r="F3168" s="7">
        <f>IF(P3168&gt;0,RANK(P3168,(N3168:P3168,Q3168:AE3168)),0)</f>
        <v>3</v>
      </c>
      <c r="G3168" s="1">
        <f t="shared" si="1180"/>
        <v>2747</v>
      </c>
      <c r="H3168" s="2">
        <f t="shared" si="1181"/>
        <v>9.0866990837220066E-2</v>
      </c>
      <c r="I3168" s="2"/>
      <c r="J3168" s="2">
        <f t="shared" si="1186"/>
        <v>0.5371638384439813</v>
      </c>
      <c r="K3168" s="2">
        <f t="shared" si="1187"/>
        <v>0.44629684760676125</v>
      </c>
      <c r="L3168" s="2">
        <f t="shared" si="1188"/>
        <v>9.3612516952796803E-3</v>
      </c>
      <c r="M3168" s="2">
        <f t="shared" si="1189"/>
        <v>7.17806225397777E-3</v>
      </c>
      <c r="N3168" s="66">
        <v>16239</v>
      </c>
      <c r="O3168" s="66">
        <v>13492</v>
      </c>
      <c r="P3168" s="66">
        <v>283</v>
      </c>
      <c r="Q3168" s="66">
        <v>55</v>
      </c>
      <c r="R3168" s="66">
        <v>26</v>
      </c>
      <c r="S3168" s="66">
        <v>67</v>
      </c>
      <c r="U3168" s="66">
        <v>4</v>
      </c>
      <c r="V3168" s="66">
        <v>2</v>
      </c>
      <c r="W3168" s="66">
        <v>58</v>
      </c>
      <c r="AL3168" s="66">
        <v>5</v>
      </c>
      <c r="AN3168" s="7">
        <f>IF(Q3168&gt;0,RANK(Q3168,(N3168:P3168,Q3168:AE3168)),0)</f>
        <v>6</v>
      </c>
      <c r="AO3168" s="7">
        <f>IF(R3168&gt;0,RANK(R3168,(N3168:P3168,Q3168:AE3168)),0)</f>
        <v>7</v>
      </c>
      <c r="AP3168" s="7">
        <f>IF(T3168&gt;0,RANK(T3168,(N3168:P3168,Q3168:AE3168)),0)</f>
        <v>0</v>
      </c>
      <c r="AQ3168" s="7">
        <f>IF(S3168&gt;0,RANK(S3168,(N3168:P3168,Q3168:AE3168)),0)</f>
        <v>4</v>
      </c>
      <c r="AR3168" s="2">
        <f t="shared" si="1190"/>
        <v>1.8193245344183123E-3</v>
      </c>
      <c r="AS3168" s="2">
        <f t="shared" si="1191"/>
        <v>8.6004432536138401E-4</v>
      </c>
      <c r="AT3168" s="2">
        <f t="shared" si="1192"/>
        <v>0</v>
      </c>
      <c r="AU3168" s="2">
        <f t="shared" si="1193"/>
        <v>2.2162680692004895E-3</v>
      </c>
      <c r="AW3168" t="s">
        <v>1447</v>
      </c>
      <c r="AX3168" t="s">
        <v>918</v>
      </c>
      <c r="AY3168" s="66">
        <v>7</v>
      </c>
      <c r="BA3168" s="119">
        <v>55</v>
      </c>
      <c r="BB3168" s="121">
        <v>17</v>
      </c>
      <c r="BC3168" s="125">
        <f t="shared" si="1170"/>
        <v>55017</v>
      </c>
      <c r="BE3168" s="7" t="s">
        <v>228</v>
      </c>
    </row>
    <row r="3169" spans="1:57" hidden="1" outlineLevel="1">
      <c r="A3169" t="s">
        <v>2895</v>
      </c>
      <c r="B3169" t="s">
        <v>918</v>
      </c>
      <c r="C3169" s="1">
        <f t="shared" si="1185"/>
        <v>14187</v>
      </c>
      <c r="D3169" s="7">
        <f>IF(N3169&gt;0, RANK(N3169,(N3169:P3169,Q3169:AE3169)),0)</f>
        <v>1</v>
      </c>
      <c r="E3169" s="7">
        <f>IF(O3169&gt;0,RANK(O3169,(N3169:P3169,Q3169:AE3169)),0)</f>
        <v>2</v>
      </c>
      <c r="F3169" s="7">
        <f>IF(P3169&gt;0,RANK(P3169,(N3169:P3169,Q3169:AE3169)),0)</f>
        <v>3</v>
      </c>
      <c r="G3169" s="1">
        <f t="shared" si="1180"/>
        <v>1071</v>
      </c>
      <c r="H3169" s="2">
        <f t="shared" si="1181"/>
        <v>7.5491647282723617E-2</v>
      </c>
      <c r="I3169" s="2"/>
      <c r="J3169" s="2">
        <f t="shared" si="1186"/>
        <v>0.52541058715725664</v>
      </c>
      <c r="K3169" s="2">
        <f t="shared" si="1187"/>
        <v>0.44991893987453302</v>
      </c>
      <c r="L3169" s="2">
        <f t="shared" si="1188"/>
        <v>1.0643546909142173E-2</v>
      </c>
      <c r="M3169" s="2">
        <f t="shared" si="1189"/>
        <v>1.4026926059068171E-2</v>
      </c>
      <c r="N3169" s="66">
        <v>7454</v>
      </c>
      <c r="O3169" s="66">
        <v>6383</v>
      </c>
      <c r="P3169" s="66">
        <v>151</v>
      </c>
      <c r="Q3169" s="66">
        <v>45</v>
      </c>
      <c r="R3169" s="66">
        <v>31</v>
      </c>
      <c r="S3169" s="66">
        <v>48</v>
      </c>
      <c r="U3169" s="66">
        <v>3</v>
      </c>
      <c r="V3169" s="66">
        <v>3</v>
      </c>
      <c r="W3169" s="66">
        <v>58</v>
      </c>
      <c r="AL3169" s="66">
        <v>11</v>
      </c>
      <c r="AN3169" s="7">
        <f>IF(Q3169&gt;0,RANK(Q3169,(N3169:P3169,Q3169:AE3169)),0)</f>
        <v>6</v>
      </c>
      <c r="AO3169" s="7">
        <f>IF(R3169&gt;0,RANK(R3169,(N3169:P3169,Q3169:AE3169)),0)</f>
        <v>7</v>
      </c>
      <c r="AP3169" s="7">
        <f>IF(T3169&gt;0,RANK(T3169,(N3169:P3169,Q3169:AE3169)),0)</f>
        <v>0</v>
      </c>
      <c r="AQ3169" s="7">
        <f>IF(S3169&gt;0,RANK(S3169,(N3169:P3169,Q3169:AE3169)),0)</f>
        <v>5</v>
      </c>
      <c r="AR3169" s="2">
        <f t="shared" si="1190"/>
        <v>3.1719179530556143E-3</v>
      </c>
      <c r="AS3169" s="2">
        <f t="shared" si="1191"/>
        <v>2.185099034327201E-3</v>
      </c>
      <c r="AT3169" s="2">
        <f t="shared" si="1192"/>
        <v>0</v>
      </c>
      <c r="AU3169" s="2">
        <f t="shared" si="1193"/>
        <v>3.3833791499259885E-3</v>
      </c>
      <c r="AW3169" t="s">
        <v>2895</v>
      </c>
      <c r="AX3169" t="s">
        <v>918</v>
      </c>
      <c r="AY3169" s="66">
        <v>0</v>
      </c>
      <c r="BA3169" s="119">
        <v>55</v>
      </c>
      <c r="BB3169" s="121">
        <v>19</v>
      </c>
      <c r="BC3169" s="125">
        <f t="shared" si="1170"/>
        <v>55019</v>
      </c>
      <c r="BE3169" s="7" t="s">
        <v>228</v>
      </c>
    </row>
    <row r="3170" spans="1:57" hidden="1" outlineLevel="1">
      <c r="A3170" t="s">
        <v>1675</v>
      </c>
      <c r="B3170" t="s">
        <v>918</v>
      </c>
      <c r="C3170" s="1">
        <f t="shared" si="1185"/>
        <v>29272</v>
      </c>
      <c r="D3170" s="7">
        <f>IF(N3170&gt;0, RANK(N3170,(N3170:P3170,Q3170:AE3170)),0)</f>
        <v>1</v>
      </c>
      <c r="E3170" s="7">
        <f>IF(O3170&gt;0,RANK(O3170,(N3170:P3170,Q3170:AE3170)),0)</f>
        <v>2</v>
      </c>
      <c r="F3170" s="7">
        <f>IF(P3170&gt;0,RANK(P3170,(N3170:P3170,Q3170:AE3170)),0)</f>
        <v>3</v>
      </c>
      <c r="G3170" s="1">
        <f t="shared" si="1180"/>
        <v>4468</v>
      </c>
      <c r="H3170" s="2">
        <f t="shared" si="1181"/>
        <v>0.15263733260453677</v>
      </c>
      <c r="I3170" s="2"/>
      <c r="J3170" s="2">
        <f t="shared" si="1186"/>
        <v>0.56917873735993441</v>
      </c>
      <c r="K3170" s="2">
        <f t="shared" si="1187"/>
        <v>0.41654140475539764</v>
      </c>
      <c r="L3170" s="2">
        <f t="shared" si="1188"/>
        <v>6.0467340803498221E-3</v>
      </c>
      <c r="M3170" s="2">
        <f t="shared" si="1189"/>
        <v>8.2331238043181348E-3</v>
      </c>
      <c r="N3170" s="66">
        <v>16661</v>
      </c>
      <c r="O3170" s="66">
        <v>12193</v>
      </c>
      <c r="P3170" s="66">
        <v>177</v>
      </c>
      <c r="Q3170" s="66">
        <v>78</v>
      </c>
      <c r="R3170" s="66">
        <v>27</v>
      </c>
      <c r="S3170" s="66">
        <v>54</v>
      </c>
      <c r="U3170" s="66">
        <v>2</v>
      </c>
      <c r="V3170" s="66">
        <v>1</v>
      </c>
      <c r="W3170" s="66">
        <v>75</v>
      </c>
      <c r="AL3170" s="66">
        <v>4</v>
      </c>
      <c r="AN3170" s="7">
        <f>IF(Q3170&gt;0,RANK(Q3170,(N3170:P3170,Q3170:AE3170)),0)</f>
        <v>4</v>
      </c>
      <c r="AO3170" s="7">
        <f>IF(R3170&gt;0,RANK(R3170,(N3170:P3170,Q3170:AE3170)),0)</f>
        <v>7</v>
      </c>
      <c r="AP3170" s="7">
        <f>IF(T3170&gt;0,RANK(T3170,(N3170:P3170,Q3170:AE3170)),0)</f>
        <v>0</v>
      </c>
      <c r="AQ3170" s="7">
        <f>IF(S3170&gt;0,RANK(S3170,(N3170:P3170,Q3170:AE3170)),0)</f>
        <v>6</v>
      </c>
      <c r="AR3170" s="2">
        <f t="shared" si="1190"/>
        <v>2.6646624760863625E-3</v>
      </c>
      <c r="AS3170" s="2">
        <f t="shared" si="1191"/>
        <v>9.2238316479912544E-4</v>
      </c>
      <c r="AT3170" s="2">
        <f t="shared" si="1192"/>
        <v>0</v>
      </c>
      <c r="AU3170" s="2">
        <f t="shared" si="1193"/>
        <v>1.8447663295982509E-3</v>
      </c>
      <c r="AW3170" t="s">
        <v>1675</v>
      </c>
      <c r="AX3170" t="s">
        <v>918</v>
      </c>
      <c r="AY3170" s="66">
        <v>2</v>
      </c>
      <c r="BA3170" s="119">
        <v>55</v>
      </c>
      <c r="BB3170" s="121">
        <v>21</v>
      </c>
      <c r="BC3170" s="125">
        <f t="shared" si="1170"/>
        <v>55021</v>
      </c>
      <c r="BE3170" s="7" t="s">
        <v>228</v>
      </c>
    </row>
    <row r="3171" spans="1:57" hidden="1" outlineLevel="1">
      <c r="A3171" t="s">
        <v>1997</v>
      </c>
      <c r="B3171" t="s">
        <v>918</v>
      </c>
      <c r="C3171" s="1">
        <f t="shared" si="1185"/>
        <v>7981</v>
      </c>
      <c r="D3171" s="7">
        <f>IF(N3171&gt;0, RANK(N3171,(N3171:P3171,Q3171:AE3171)),0)</f>
        <v>1</v>
      </c>
      <c r="E3171" s="7">
        <f>IF(O3171&gt;0,RANK(O3171,(N3171:P3171,Q3171:AE3171)),0)</f>
        <v>2</v>
      </c>
      <c r="F3171" s="7">
        <f>IF(P3171&gt;0,RANK(P3171,(N3171:P3171,Q3171:AE3171)),0)</f>
        <v>3</v>
      </c>
      <c r="G3171" s="1">
        <f t="shared" si="1180"/>
        <v>2157</v>
      </c>
      <c r="H3171" s="2">
        <f t="shared" si="1181"/>
        <v>0.27026688384914171</v>
      </c>
      <c r="I3171" s="2"/>
      <c r="J3171" s="2">
        <f t="shared" si="1186"/>
        <v>0.62485904022052374</v>
      </c>
      <c r="K3171" s="2">
        <f t="shared" si="1187"/>
        <v>0.35459215637138203</v>
      </c>
      <c r="L3171" s="2">
        <f t="shared" si="1188"/>
        <v>5.763688760806916E-3</v>
      </c>
      <c r="M3171" s="2">
        <f t="shared" si="1189"/>
        <v>1.4785114647287313E-2</v>
      </c>
      <c r="N3171" s="66">
        <v>4987</v>
      </c>
      <c r="O3171" s="66">
        <v>2830</v>
      </c>
      <c r="P3171" s="66">
        <v>46</v>
      </c>
      <c r="Q3171" s="66">
        <v>32</v>
      </c>
      <c r="R3171" s="66">
        <v>27</v>
      </c>
      <c r="S3171" s="66">
        <v>28</v>
      </c>
      <c r="U3171" s="66">
        <v>3</v>
      </c>
      <c r="V3171" s="66">
        <v>0</v>
      </c>
      <c r="W3171" s="66">
        <v>27</v>
      </c>
      <c r="AL3171" s="66">
        <v>1</v>
      </c>
      <c r="AN3171" s="7">
        <f>IF(Q3171&gt;0,RANK(Q3171,(N3171:P3171,Q3171:AE3171)),0)</f>
        <v>4</v>
      </c>
      <c r="AO3171" s="7">
        <f>IF(R3171&gt;0,RANK(R3171,(N3171:P3171,Q3171:AE3171)),0)</f>
        <v>6</v>
      </c>
      <c r="AP3171" s="7">
        <f>IF(T3171&gt;0,RANK(T3171,(N3171:P3171,Q3171:AE3171)),0)</f>
        <v>0</v>
      </c>
      <c r="AQ3171" s="7">
        <f>IF(S3171&gt;0,RANK(S3171,(N3171:P3171,Q3171:AE3171)),0)</f>
        <v>5</v>
      </c>
      <c r="AR3171" s="2">
        <f t="shared" si="1190"/>
        <v>4.009522616213507E-3</v>
      </c>
      <c r="AS3171" s="2">
        <f t="shared" si="1191"/>
        <v>3.3830347074301466E-3</v>
      </c>
      <c r="AT3171" s="2">
        <f t="shared" si="1192"/>
        <v>0</v>
      </c>
      <c r="AU3171" s="2">
        <f t="shared" si="1193"/>
        <v>3.5083322891868189E-3</v>
      </c>
      <c r="AW3171" t="s">
        <v>1997</v>
      </c>
      <c r="AX3171" t="s">
        <v>918</v>
      </c>
      <c r="AY3171" s="66">
        <v>3</v>
      </c>
      <c r="BA3171" s="119">
        <v>55</v>
      </c>
      <c r="BB3171" s="121">
        <v>23</v>
      </c>
      <c r="BC3171" s="125">
        <f t="shared" si="1170"/>
        <v>55023</v>
      </c>
      <c r="BE3171" s="7" t="s">
        <v>228</v>
      </c>
    </row>
    <row r="3172" spans="1:57" hidden="1" outlineLevel="1">
      <c r="A3172" t="s">
        <v>1151</v>
      </c>
      <c r="B3172" t="s">
        <v>918</v>
      </c>
      <c r="C3172" s="1">
        <f t="shared" si="1185"/>
        <v>282939</v>
      </c>
      <c r="D3172" s="7">
        <f>IF(N3172&gt;0, RANK(N3172,(N3172:P3172,Q3172:AE3172)),0)</f>
        <v>1</v>
      </c>
      <c r="E3172" s="7">
        <f>IF(O3172&gt;0,RANK(O3172,(N3172:P3172,Q3172:AE3172)),0)</f>
        <v>2</v>
      </c>
      <c r="F3172" s="7">
        <f>IF(P3172&gt;0,RANK(P3172,(N3172:P3172,Q3172:AE3172)),0)</f>
        <v>3</v>
      </c>
      <c r="G3172" s="1">
        <f t="shared" si="1180"/>
        <v>132919</v>
      </c>
      <c r="H3172" s="2">
        <f t="shared" si="1181"/>
        <v>0.46977970516613121</v>
      </c>
      <c r="I3172" s="2"/>
      <c r="J3172" s="2">
        <f t="shared" si="1186"/>
        <v>0.72801557932982019</v>
      </c>
      <c r="K3172" s="2">
        <f t="shared" si="1187"/>
        <v>0.25823587416368898</v>
      </c>
      <c r="L3172" s="2">
        <f t="shared" si="1188"/>
        <v>5.2696871057012285E-3</v>
      </c>
      <c r="M3172" s="2">
        <f t="shared" si="1189"/>
        <v>8.4788594007895943E-3</v>
      </c>
      <c r="N3172" s="66">
        <v>205984</v>
      </c>
      <c r="O3172" s="66">
        <v>73065</v>
      </c>
      <c r="P3172" s="66">
        <v>1491</v>
      </c>
      <c r="Q3172" s="66">
        <v>983</v>
      </c>
      <c r="R3172" s="66">
        <v>435</v>
      </c>
      <c r="S3172" s="66">
        <v>316</v>
      </c>
      <c r="U3172" s="66">
        <v>103</v>
      </c>
      <c r="V3172" s="66">
        <v>20</v>
      </c>
      <c r="W3172" s="66">
        <v>511</v>
      </c>
      <c r="AL3172" s="66">
        <v>31</v>
      </c>
      <c r="AN3172" s="7">
        <f>IF(Q3172&gt;0,RANK(Q3172,(N3172:P3172,Q3172:AE3172)),0)</f>
        <v>4</v>
      </c>
      <c r="AO3172" s="7">
        <f>IF(R3172&gt;0,RANK(R3172,(N3172:P3172,Q3172:AE3172)),0)</f>
        <v>6</v>
      </c>
      <c r="AP3172" s="7">
        <f>IF(T3172&gt;0,RANK(T3172,(N3172:P3172,Q3172:AE3172)),0)</f>
        <v>0</v>
      </c>
      <c r="AQ3172" s="7">
        <f>IF(S3172&gt;0,RANK(S3172,(N3172:P3172,Q3172:AE3172)),0)</f>
        <v>7</v>
      </c>
      <c r="AR3172" s="2">
        <f t="shared" si="1190"/>
        <v>3.4742470991980605E-3</v>
      </c>
      <c r="AS3172" s="2">
        <f t="shared" si="1191"/>
        <v>1.5374338638363746E-3</v>
      </c>
      <c r="AT3172" s="2">
        <f t="shared" si="1192"/>
        <v>0</v>
      </c>
      <c r="AU3172" s="2">
        <f t="shared" si="1193"/>
        <v>1.1168485079822859E-3</v>
      </c>
      <c r="AW3172" t="s">
        <v>1151</v>
      </c>
      <c r="AX3172" t="s">
        <v>918</v>
      </c>
      <c r="AY3172" s="66">
        <v>2</v>
      </c>
      <c r="BA3172" s="119">
        <v>55</v>
      </c>
      <c r="BB3172" s="121">
        <v>25</v>
      </c>
      <c r="BC3172" s="125">
        <f t="shared" si="1170"/>
        <v>55025</v>
      </c>
      <c r="BE3172" s="7" t="s">
        <v>228</v>
      </c>
    </row>
    <row r="3173" spans="1:57" hidden="1" outlineLevel="1">
      <c r="A3173" t="s">
        <v>358</v>
      </c>
      <c r="B3173" t="s">
        <v>918</v>
      </c>
      <c r="C3173" s="1">
        <f t="shared" si="1185"/>
        <v>42823</v>
      </c>
      <c r="D3173" s="7">
        <f>IF(N3173&gt;0, RANK(N3173,(N3173:P3173,Q3173:AE3173)),0)</f>
        <v>2</v>
      </c>
      <c r="E3173" s="7">
        <f>IF(O3173&gt;0,RANK(O3173,(N3173:P3173,Q3173:AE3173)),0)</f>
        <v>1</v>
      </c>
      <c r="F3173" s="7">
        <f>IF(P3173&gt;0,RANK(P3173,(N3173:P3173,Q3173:AE3173)),0)</f>
        <v>3</v>
      </c>
      <c r="G3173" s="1">
        <f t="shared" si="1180"/>
        <v>3832</v>
      </c>
      <c r="H3173" s="2">
        <f t="shared" si="1181"/>
        <v>8.9484622749457066E-2</v>
      </c>
      <c r="I3173" s="2"/>
      <c r="J3173" s="2">
        <f t="shared" si="1186"/>
        <v>0.44796020829927841</v>
      </c>
      <c r="K3173" s="2">
        <f t="shared" si="1187"/>
        <v>0.53744483104873553</v>
      </c>
      <c r="L3173" s="2">
        <f t="shared" si="1188"/>
        <v>7.0756369240828525E-3</v>
      </c>
      <c r="M3173" s="2">
        <f t="shared" si="1189"/>
        <v>7.5193237279032139E-3</v>
      </c>
      <c r="N3173" s="66">
        <v>19183</v>
      </c>
      <c r="O3173" s="66">
        <v>23015</v>
      </c>
      <c r="P3173" s="66">
        <v>303</v>
      </c>
      <c r="Q3173" s="66">
        <v>85</v>
      </c>
      <c r="R3173" s="66">
        <v>52</v>
      </c>
      <c r="S3173" s="66">
        <v>81</v>
      </c>
      <c r="U3173" s="66">
        <v>1</v>
      </c>
      <c r="V3173" s="66">
        <v>1</v>
      </c>
      <c r="W3173" s="66">
        <v>82</v>
      </c>
      <c r="AL3173" s="66">
        <v>20</v>
      </c>
      <c r="AN3173" s="7">
        <f>IF(Q3173&gt;0,RANK(Q3173,(N3173:P3173,Q3173:AE3173)),0)</f>
        <v>4</v>
      </c>
      <c r="AO3173" s="7">
        <f>IF(R3173&gt;0,RANK(R3173,(N3173:P3173,Q3173:AE3173)),0)</f>
        <v>7</v>
      </c>
      <c r="AP3173" s="7">
        <f>IF(T3173&gt;0,RANK(T3173,(N3173:P3173,Q3173:AE3173)),0)</f>
        <v>0</v>
      </c>
      <c r="AQ3173" s="7">
        <f>IF(S3173&gt;0,RANK(S3173,(N3173:P3173,Q3173:AE3173)),0)</f>
        <v>6</v>
      </c>
      <c r="AR3173" s="2">
        <f t="shared" si="1190"/>
        <v>1.9849146486701072E-3</v>
      </c>
      <c r="AS3173" s="2">
        <f t="shared" si="1191"/>
        <v>1.2143007262452421E-3</v>
      </c>
      <c r="AT3173" s="2">
        <f t="shared" si="1192"/>
        <v>0</v>
      </c>
      <c r="AU3173" s="2">
        <f t="shared" si="1193"/>
        <v>1.8915069004973963E-3</v>
      </c>
      <c r="AW3173" t="s">
        <v>358</v>
      </c>
      <c r="AX3173" t="s">
        <v>918</v>
      </c>
      <c r="AY3173" s="66">
        <v>6</v>
      </c>
      <c r="BA3173" s="119">
        <v>55</v>
      </c>
      <c r="BB3173" s="121">
        <v>27</v>
      </c>
      <c r="BC3173" s="125">
        <f t="shared" si="1170"/>
        <v>55027</v>
      </c>
      <c r="BE3173" s="7" t="s">
        <v>228</v>
      </c>
    </row>
    <row r="3174" spans="1:57" hidden="1" outlineLevel="1">
      <c r="A3174" t="s">
        <v>980</v>
      </c>
      <c r="B3174" t="s">
        <v>918</v>
      </c>
      <c r="C3174" s="1">
        <f t="shared" si="1185"/>
        <v>17481</v>
      </c>
      <c r="D3174" s="7">
        <f>IF(N3174&gt;0, RANK(N3174,(N3174:P3174,Q3174:AE3174)),0)</f>
        <v>1</v>
      </c>
      <c r="E3174" s="7">
        <f>IF(O3174&gt;0,RANK(O3174,(N3174:P3174,Q3174:AE3174)),0)</f>
        <v>2</v>
      </c>
      <c r="F3174" s="7">
        <f>IF(P3174&gt;0,RANK(P3174,(N3174:P3174,Q3174:AE3174)),0)</f>
        <v>3</v>
      </c>
      <c r="G3174" s="1">
        <f t="shared" si="1180"/>
        <v>3030</v>
      </c>
      <c r="H3174" s="2">
        <f t="shared" si="1181"/>
        <v>0.1733310451347177</v>
      </c>
      <c r="I3174" s="2"/>
      <c r="J3174" s="2">
        <f t="shared" si="1186"/>
        <v>0.58017275899548082</v>
      </c>
      <c r="K3174" s="2">
        <f t="shared" si="1187"/>
        <v>0.40684171386076312</v>
      </c>
      <c r="L3174" s="2">
        <f t="shared" si="1188"/>
        <v>5.5488816429266064E-3</v>
      </c>
      <c r="M3174" s="2">
        <f t="shared" si="1189"/>
        <v>7.436645500829453E-3</v>
      </c>
      <c r="N3174" s="66">
        <v>10142</v>
      </c>
      <c r="O3174" s="66">
        <v>7112</v>
      </c>
      <c r="P3174" s="66">
        <v>97</v>
      </c>
      <c r="Q3174" s="66">
        <v>35</v>
      </c>
      <c r="R3174" s="66">
        <v>28</v>
      </c>
      <c r="S3174" s="66">
        <v>27</v>
      </c>
      <c r="U3174" s="66">
        <v>1</v>
      </c>
      <c r="V3174" s="66">
        <v>0</v>
      </c>
      <c r="W3174" s="66">
        <v>37</v>
      </c>
      <c r="AL3174" s="66">
        <v>2</v>
      </c>
      <c r="AN3174" s="7">
        <f>IF(Q3174&gt;0,RANK(Q3174,(N3174:P3174,Q3174:AE3174)),0)</f>
        <v>5</v>
      </c>
      <c r="AO3174" s="7">
        <f>IF(R3174&gt;0,RANK(R3174,(N3174:P3174,Q3174:AE3174)),0)</f>
        <v>6</v>
      </c>
      <c r="AP3174" s="7">
        <f>IF(T3174&gt;0,RANK(T3174,(N3174:P3174,Q3174:AE3174)),0)</f>
        <v>0</v>
      </c>
      <c r="AQ3174" s="7">
        <f>IF(S3174&gt;0,RANK(S3174,(N3174:P3174,Q3174:AE3174)),0)</f>
        <v>7</v>
      </c>
      <c r="AR3174" s="2">
        <f t="shared" si="1190"/>
        <v>2.0021737886848578E-3</v>
      </c>
      <c r="AS3174" s="2">
        <f t="shared" si="1191"/>
        <v>1.6017390309478862E-3</v>
      </c>
      <c r="AT3174" s="2">
        <f t="shared" si="1192"/>
        <v>0</v>
      </c>
      <c r="AU3174" s="2">
        <f t="shared" si="1193"/>
        <v>1.5445340655568904E-3</v>
      </c>
      <c r="AW3174" t="s">
        <v>980</v>
      </c>
      <c r="AX3174" t="s">
        <v>918</v>
      </c>
      <c r="AY3174" s="66">
        <v>8</v>
      </c>
      <c r="BA3174" s="119">
        <v>55</v>
      </c>
      <c r="BB3174" s="121">
        <v>29</v>
      </c>
      <c r="BC3174" s="125">
        <f t="shared" si="1170"/>
        <v>55029</v>
      </c>
      <c r="BE3174" s="7" t="s">
        <v>228</v>
      </c>
    </row>
    <row r="3175" spans="1:57" hidden="1" outlineLevel="1">
      <c r="A3175" t="s">
        <v>3435</v>
      </c>
      <c r="B3175" t="s">
        <v>918</v>
      </c>
      <c r="C3175" s="1">
        <f t="shared" si="1185"/>
        <v>24066</v>
      </c>
      <c r="D3175" s="7">
        <f>IF(N3175&gt;0, RANK(N3175,(N3175:P3175,Q3175:AE3175)),0)</f>
        <v>1</v>
      </c>
      <c r="E3175" s="7">
        <f>IF(O3175&gt;0,RANK(O3175,(N3175:P3175,Q3175:AE3175)),0)</f>
        <v>2</v>
      </c>
      <c r="F3175" s="7">
        <f>IF(P3175&gt;0,RANK(P3175,(N3175:P3175,Q3175:AE3175)),0)</f>
        <v>3</v>
      </c>
      <c r="G3175" s="1">
        <f t="shared" si="1180"/>
        <v>7995</v>
      </c>
      <c r="H3175" s="2">
        <f t="shared" si="1181"/>
        <v>0.33221141859885317</v>
      </c>
      <c r="I3175" s="2"/>
      <c r="J3175" s="2">
        <f t="shared" si="1186"/>
        <v>0.65777445358597186</v>
      </c>
      <c r="K3175" s="2">
        <f t="shared" si="1187"/>
        <v>0.32556303498711875</v>
      </c>
      <c r="L3175" s="2">
        <f t="shared" si="1188"/>
        <v>7.8118507437879162E-3</v>
      </c>
      <c r="M3175" s="2">
        <f t="shared" si="1189"/>
        <v>8.8506606831214724E-3</v>
      </c>
      <c r="N3175" s="66">
        <v>15830</v>
      </c>
      <c r="O3175" s="66">
        <v>7835</v>
      </c>
      <c r="P3175" s="66">
        <v>188</v>
      </c>
      <c r="Q3175" s="66">
        <v>63</v>
      </c>
      <c r="R3175" s="66">
        <v>37</v>
      </c>
      <c r="S3175" s="66">
        <v>39</v>
      </c>
      <c r="U3175" s="66">
        <v>4</v>
      </c>
      <c r="V3175" s="66">
        <v>8</v>
      </c>
      <c r="W3175" s="66">
        <v>54</v>
      </c>
      <c r="AL3175" s="66">
        <v>8</v>
      </c>
      <c r="AN3175" s="7">
        <f>IF(Q3175&gt;0,RANK(Q3175,(N3175:P3175,Q3175:AE3175)),0)</f>
        <v>4</v>
      </c>
      <c r="AO3175" s="7">
        <f>IF(R3175&gt;0,RANK(R3175,(N3175:P3175,Q3175:AE3175)),0)</f>
        <v>7</v>
      </c>
      <c r="AP3175" s="7">
        <f>IF(T3175&gt;0,RANK(T3175,(N3175:P3175,Q3175:AE3175)),0)</f>
        <v>0</v>
      </c>
      <c r="AQ3175" s="7">
        <f>IF(S3175&gt;0,RANK(S3175,(N3175:P3175,Q3175:AE3175)),0)</f>
        <v>6</v>
      </c>
      <c r="AR3175" s="2">
        <f t="shared" si="1190"/>
        <v>2.617801047120419E-3</v>
      </c>
      <c r="AS3175" s="2">
        <f t="shared" si="1191"/>
        <v>1.5374387102135793E-3</v>
      </c>
      <c r="AT3175" s="2">
        <f t="shared" si="1192"/>
        <v>0</v>
      </c>
      <c r="AU3175" s="2">
        <f t="shared" si="1193"/>
        <v>1.6205435053602592E-3</v>
      </c>
      <c r="AW3175" t="s">
        <v>3435</v>
      </c>
      <c r="AX3175" t="s">
        <v>918</v>
      </c>
      <c r="AY3175" s="66">
        <v>7</v>
      </c>
      <c r="BA3175" s="119">
        <v>55</v>
      </c>
      <c r="BB3175" s="121">
        <v>31</v>
      </c>
      <c r="BC3175" s="125">
        <f t="shared" si="1170"/>
        <v>55031</v>
      </c>
      <c r="BE3175" s="7" t="s">
        <v>228</v>
      </c>
    </row>
    <row r="3176" spans="1:57" hidden="1" outlineLevel="1">
      <c r="A3176" t="s">
        <v>2897</v>
      </c>
      <c r="B3176" t="s">
        <v>918</v>
      </c>
      <c r="C3176" s="1">
        <f t="shared" si="1185"/>
        <v>22989</v>
      </c>
      <c r="D3176" s="7">
        <f>IF(N3176&gt;0, RANK(N3176,(N3176:P3176,Q3176:AE3176)),0)</f>
        <v>1</v>
      </c>
      <c r="E3176" s="7">
        <f>IF(O3176&gt;0,RANK(O3176,(N3176:P3176,Q3176:AE3176)),0)</f>
        <v>2</v>
      </c>
      <c r="F3176" s="7">
        <f>IF(P3176&gt;0,RANK(P3176,(N3176:P3176,Q3176:AE3176)),0)</f>
        <v>3</v>
      </c>
      <c r="G3176" s="1">
        <f t="shared" si="1180"/>
        <v>3436</v>
      </c>
      <c r="H3176" s="2">
        <f t="shared" si="1181"/>
        <v>0.14946278655008918</v>
      </c>
      <c r="I3176" s="2"/>
      <c r="J3176" s="2">
        <f t="shared" si="1186"/>
        <v>0.56557484014093695</v>
      </c>
      <c r="K3176" s="2">
        <f t="shared" si="1187"/>
        <v>0.4161120535908478</v>
      </c>
      <c r="L3176" s="2">
        <f t="shared" si="1188"/>
        <v>6.9598503632171908E-3</v>
      </c>
      <c r="M3176" s="2">
        <f t="shared" si="1189"/>
        <v>1.135325590499806E-2</v>
      </c>
      <c r="N3176" s="66">
        <v>13002</v>
      </c>
      <c r="O3176" s="66">
        <v>9566</v>
      </c>
      <c r="P3176" s="66">
        <v>160</v>
      </c>
      <c r="Q3176" s="66">
        <v>98</v>
      </c>
      <c r="R3176" s="66">
        <v>52</v>
      </c>
      <c r="S3176" s="66">
        <v>30</v>
      </c>
      <c r="U3176" s="66">
        <v>6</v>
      </c>
      <c r="V3176" s="66">
        <v>3</v>
      </c>
      <c r="W3176" s="66">
        <v>66</v>
      </c>
      <c r="AL3176" s="66">
        <v>6</v>
      </c>
      <c r="AN3176" s="7">
        <f>IF(Q3176&gt;0,RANK(Q3176,(N3176:P3176,Q3176:AE3176)),0)</f>
        <v>4</v>
      </c>
      <c r="AO3176" s="7">
        <f>IF(R3176&gt;0,RANK(R3176,(N3176:P3176,Q3176:AE3176)),0)</f>
        <v>6</v>
      </c>
      <c r="AP3176" s="7">
        <f>IF(T3176&gt;0,RANK(T3176,(N3176:P3176,Q3176:AE3176)),0)</f>
        <v>0</v>
      </c>
      <c r="AQ3176" s="7">
        <f>IF(S3176&gt;0,RANK(S3176,(N3176:P3176,Q3176:AE3176)),0)</f>
        <v>7</v>
      </c>
      <c r="AR3176" s="2">
        <f t="shared" si="1190"/>
        <v>4.2629083474705291E-3</v>
      </c>
      <c r="AS3176" s="2">
        <f t="shared" si="1191"/>
        <v>2.261951368045587E-3</v>
      </c>
      <c r="AT3176" s="2">
        <f t="shared" si="1192"/>
        <v>0</v>
      </c>
      <c r="AU3176" s="2">
        <f t="shared" si="1193"/>
        <v>1.3049719431032234E-3</v>
      </c>
      <c r="AW3176" t="s">
        <v>2897</v>
      </c>
      <c r="AX3176" t="s">
        <v>918</v>
      </c>
      <c r="AY3176" s="66">
        <v>3</v>
      </c>
      <c r="BA3176" s="119">
        <v>55</v>
      </c>
      <c r="BB3176" s="121">
        <v>33</v>
      </c>
      <c r="BC3176" s="125">
        <f t="shared" ref="BC3176:BC3239" si="1194">1000*BA3176+BB3176</f>
        <v>55033</v>
      </c>
      <c r="BE3176" s="7" t="s">
        <v>228</v>
      </c>
    </row>
    <row r="3177" spans="1:57" hidden="1" outlineLevel="1">
      <c r="A3177" t="s">
        <v>2970</v>
      </c>
      <c r="B3177" t="s">
        <v>918</v>
      </c>
      <c r="C3177" s="1">
        <f t="shared" si="1185"/>
        <v>55010</v>
      </c>
      <c r="D3177" s="7">
        <f>IF(N3177&gt;0, RANK(N3177,(N3177:P3177,Q3177:AE3177)),0)</f>
        <v>1</v>
      </c>
      <c r="E3177" s="7">
        <f>IF(O3177&gt;0,RANK(O3177,(N3177:P3177,Q3177:AE3177)),0)</f>
        <v>2</v>
      </c>
      <c r="F3177" s="7">
        <f>IF(P3177&gt;0,RANK(P3177,(N3177:P3177,Q3177:AE3177)),0)</f>
        <v>3</v>
      </c>
      <c r="G3177" s="1">
        <f t="shared" si="1180"/>
        <v>12187</v>
      </c>
      <c r="H3177" s="2">
        <f t="shared" si="1181"/>
        <v>0.2215415379021996</v>
      </c>
      <c r="I3177" s="2"/>
      <c r="J3177" s="2">
        <f t="shared" si="1186"/>
        <v>0.60254499181966914</v>
      </c>
      <c r="K3177" s="2">
        <f t="shared" si="1187"/>
        <v>0.38100345391746954</v>
      </c>
      <c r="L3177" s="2">
        <f t="shared" si="1188"/>
        <v>7.5077258680239954E-3</v>
      </c>
      <c r="M3177" s="2">
        <f t="shared" si="1189"/>
        <v>8.9438283948373269E-3</v>
      </c>
      <c r="N3177" s="66">
        <v>33146</v>
      </c>
      <c r="O3177" s="66">
        <v>20959</v>
      </c>
      <c r="P3177" s="66">
        <v>413</v>
      </c>
      <c r="Q3177" s="66">
        <v>192</v>
      </c>
      <c r="R3177" s="66">
        <v>75</v>
      </c>
      <c r="S3177" s="66">
        <v>89</v>
      </c>
      <c r="U3177" s="66">
        <v>11</v>
      </c>
      <c r="V3177" s="66">
        <v>3</v>
      </c>
      <c r="W3177" s="66">
        <v>112</v>
      </c>
      <c r="AL3177" s="66">
        <v>10</v>
      </c>
      <c r="AN3177" s="7">
        <f>IF(Q3177&gt;0,RANK(Q3177,(N3177:P3177,Q3177:AE3177)),0)</f>
        <v>4</v>
      </c>
      <c r="AO3177" s="7">
        <f>IF(R3177&gt;0,RANK(R3177,(N3177:P3177,Q3177:AE3177)),0)</f>
        <v>7</v>
      </c>
      <c r="AP3177" s="7">
        <f>IF(T3177&gt;0,RANK(T3177,(N3177:P3177,Q3177:AE3177)),0)</f>
        <v>0</v>
      </c>
      <c r="AQ3177" s="7">
        <f>IF(S3177&gt;0,RANK(S3177,(N3177:P3177,Q3177:AE3177)),0)</f>
        <v>6</v>
      </c>
      <c r="AR3177" s="2">
        <f t="shared" si="1190"/>
        <v>3.4902744955462644E-3</v>
      </c>
      <c r="AS3177" s="2">
        <f t="shared" si="1191"/>
        <v>1.3633884748227596E-3</v>
      </c>
      <c r="AT3177" s="2">
        <f t="shared" si="1192"/>
        <v>0</v>
      </c>
      <c r="AU3177" s="2">
        <f t="shared" si="1193"/>
        <v>1.6178876567896747E-3</v>
      </c>
      <c r="AW3177" t="s">
        <v>2970</v>
      </c>
      <c r="AX3177" t="s">
        <v>918</v>
      </c>
      <c r="AY3177" s="66">
        <v>3</v>
      </c>
      <c r="BA3177" s="119">
        <v>55</v>
      </c>
      <c r="BB3177" s="121">
        <v>35</v>
      </c>
      <c r="BC3177" s="125">
        <f t="shared" si="1194"/>
        <v>55035</v>
      </c>
      <c r="BE3177" s="7" t="s">
        <v>228</v>
      </c>
    </row>
    <row r="3178" spans="1:57" hidden="1" outlineLevel="1">
      <c r="A3178" t="s">
        <v>3185</v>
      </c>
      <c r="B3178" t="s">
        <v>918</v>
      </c>
      <c r="C3178" s="1">
        <f t="shared" si="1185"/>
        <v>2685</v>
      </c>
      <c r="D3178" s="7">
        <f>IF(N3178&gt;0, RANK(N3178,(N3178:P3178,Q3178:AE3178)),0)</f>
        <v>2</v>
      </c>
      <c r="E3178" s="7">
        <f>IF(O3178&gt;0,RANK(O3178,(N3178:P3178,Q3178:AE3178)),0)</f>
        <v>1</v>
      </c>
      <c r="F3178" s="7">
        <f>IF(P3178&gt;0,RANK(P3178,(N3178:P3178,Q3178:AE3178)),0)</f>
        <v>3</v>
      </c>
      <c r="G3178" s="1">
        <f t="shared" si="1180"/>
        <v>378</v>
      </c>
      <c r="H3178" s="2">
        <f t="shared" si="1181"/>
        <v>0.14078212290502792</v>
      </c>
      <c r="I3178" s="2"/>
      <c r="J3178" s="2">
        <f t="shared" si="1186"/>
        <v>0.4223463687150838</v>
      </c>
      <c r="K3178" s="2">
        <f t="shared" si="1187"/>
        <v>0.56312849162011169</v>
      </c>
      <c r="L3178" s="2">
        <f t="shared" si="1188"/>
        <v>4.4692737430167594E-3</v>
      </c>
      <c r="M3178" s="2">
        <f t="shared" si="1189"/>
        <v>1.0055865921787751E-2</v>
      </c>
      <c r="N3178" s="66">
        <v>1134</v>
      </c>
      <c r="O3178" s="66">
        <v>1512</v>
      </c>
      <c r="P3178" s="66">
        <v>12</v>
      </c>
      <c r="Q3178" s="66">
        <v>10</v>
      </c>
      <c r="R3178" s="66">
        <v>3</v>
      </c>
      <c r="S3178" s="66">
        <v>5</v>
      </c>
      <c r="U3178" s="66">
        <v>2</v>
      </c>
      <c r="V3178" s="66">
        <v>0</v>
      </c>
      <c r="W3178" s="66">
        <v>6</v>
      </c>
      <c r="AL3178" s="66">
        <v>1</v>
      </c>
      <c r="AN3178" s="7">
        <f>IF(Q3178&gt;0,RANK(Q3178,(N3178:P3178,Q3178:AE3178)),0)</f>
        <v>4</v>
      </c>
      <c r="AO3178" s="7">
        <f>IF(R3178&gt;0,RANK(R3178,(N3178:P3178,Q3178:AE3178)),0)</f>
        <v>7</v>
      </c>
      <c r="AP3178" s="7">
        <f>IF(T3178&gt;0,RANK(T3178,(N3178:P3178,Q3178:AE3178)),0)</f>
        <v>0</v>
      </c>
      <c r="AQ3178" s="7">
        <f>IF(S3178&gt;0,RANK(S3178,(N3178:P3178,Q3178:AE3178)),0)</f>
        <v>6</v>
      </c>
      <c r="AR3178" s="2">
        <f t="shared" si="1190"/>
        <v>3.7243947858472998E-3</v>
      </c>
      <c r="AS3178" s="2">
        <f t="shared" si="1191"/>
        <v>1.1173184357541898E-3</v>
      </c>
      <c r="AT3178" s="2">
        <f t="shared" si="1192"/>
        <v>0</v>
      </c>
      <c r="AU3178" s="2">
        <f t="shared" si="1193"/>
        <v>1.8621973929236499E-3</v>
      </c>
      <c r="AW3178" t="s">
        <v>3185</v>
      </c>
      <c r="AX3178" t="s">
        <v>918</v>
      </c>
      <c r="AY3178" s="66">
        <v>8</v>
      </c>
      <c r="BA3178" s="119">
        <v>55</v>
      </c>
      <c r="BB3178" s="121">
        <v>37</v>
      </c>
      <c r="BC3178" s="125">
        <f t="shared" si="1194"/>
        <v>55037</v>
      </c>
      <c r="BE3178" s="7" t="s">
        <v>228</v>
      </c>
    </row>
    <row r="3179" spans="1:57" hidden="1" outlineLevel="1">
      <c r="A3179" t="s">
        <v>2221</v>
      </c>
      <c r="B3179" t="s">
        <v>918</v>
      </c>
      <c r="C3179" s="1">
        <f t="shared" si="1185"/>
        <v>52323</v>
      </c>
      <c r="D3179" s="7">
        <f>IF(N3179&gt;0, RANK(N3179,(N3179:P3179,Q3179:AE3179)),0)</f>
        <v>2</v>
      </c>
      <c r="E3179" s="7">
        <f>IF(O3179&gt;0,RANK(O3179,(N3179:P3179,Q3179:AE3179)),0)</f>
        <v>1</v>
      </c>
      <c r="F3179" s="7">
        <f>IF(P3179&gt;0,RANK(P3179,(N3179:P3179,Q3179:AE3179)),0)</f>
        <v>3</v>
      </c>
      <c r="G3179" s="1">
        <f t="shared" si="1180"/>
        <v>4701</v>
      </c>
      <c r="H3179" s="2">
        <f t="shared" si="1181"/>
        <v>8.9845765724442403E-2</v>
      </c>
      <c r="I3179" s="2"/>
      <c r="J3179" s="2">
        <f t="shared" si="1186"/>
        <v>0.44842612235536955</v>
      </c>
      <c r="K3179" s="2">
        <f t="shared" si="1187"/>
        <v>0.53827188807981197</v>
      </c>
      <c r="L3179" s="2">
        <f t="shared" si="1188"/>
        <v>5.408711274200638E-3</v>
      </c>
      <c r="M3179" s="2">
        <f t="shared" si="1189"/>
        <v>7.8932782906177903E-3</v>
      </c>
      <c r="N3179" s="66">
        <v>23463</v>
      </c>
      <c r="O3179" s="66">
        <v>28164</v>
      </c>
      <c r="P3179" s="66">
        <v>283</v>
      </c>
      <c r="Q3179" s="66">
        <v>132</v>
      </c>
      <c r="R3179" s="66">
        <v>74</v>
      </c>
      <c r="S3179" s="66">
        <v>89</v>
      </c>
      <c r="U3179" s="66">
        <v>9</v>
      </c>
      <c r="V3179" s="66">
        <v>1</v>
      </c>
      <c r="W3179" s="66">
        <v>95</v>
      </c>
      <c r="AL3179" s="66">
        <v>13</v>
      </c>
      <c r="AN3179" s="7">
        <f>IF(Q3179&gt;0,RANK(Q3179,(N3179:P3179,Q3179:AE3179)),0)</f>
        <v>4</v>
      </c>
      <c r="AO3179" s="7">
        <f>IF(R3179&gt;0,RANK(R3179,(N3179:P3179,Q3179:AE3179)),0)</f>
        <v>7</v>
      </c>
      <c r="AP3179" s="7">
        <f>IF(T3179&gt;0,RANK(T3179,(N3179:P3179,Q3179:AE3179)),0)</f>
        <v>0</v>
      </c>
      <c r="AQ3179" s="7">
        <f>IF(S3179&gt;0,RANK(S3179,(N3179:P3179,Q3179:AE3179)),0)</f>
        <v>6</v>
      </c>
      <c r="AR3179" s="2">
        <f t="shared" si="1190"/>
        <v>2.5227911243621351E-3</v>
      </c>
      <c r="AS3179" s="2">
        <f t="shared" si="1191"/>
        <v>1.4142919939605909E-3</v>
      </c>
      <c r="AT3179" s="2">
        <f t="shared" si="1192"/>
        <v>0</v>
      </c>
      <c r="AU3179" s="2">
        <f t="shared" si="1193"/>
        <v>1.7009728035471971E-3</v>
      </c>
      <c r="AW3179" t="s">
        <v>2221</v>
      </c>
      <c r="AX3179" t="s">
        <v>918</v>
      </c>
      <c r="AY3179" s="66">
        <v>6</v>
      </c>
      <c r="BA3179" s="119">
        <v>55</v>
      </c>
      <c r="BB3179" s="121">
        <v>39</v>
      </c>
      <c r="BC3179" s="125">
        <f t="shared" si="1194"/>
        <v>55039</v>
      </c>
      <c r="BE3179" s="7" t="s">
        <v>228</v>
      </c>
    </row>
    <row r="3180" spans="1:57" hidden="1" outlineLevel="1">
      <c r="A3180" t="s">
        <v>261</v>
      </c>
      <c r="B3180" t="s">
        <v>918</v>
      </c>
      <c r="C3180" s="1">
        <f t="shared" si="1185"/>
        <v>4683</v>
      </c>
      <c r="D3180" s="7">
        <f>IF(N3180&gt;0, RANK(N3180,(N3180:P3180,Q3180:AE3180)),0)</f>
        <v>1</v>
      </c>
      <c r="E3180" s="7">
        <f>IF(O3180&gt;0,RANK(O3180,(N3180:P3180,Q3180:AE3180)),0)</f>
        <v>2</v>
      </c>
      <c r="F3180" s="7">
        <f>IF(P3180&gt;0,RANK(P3180,(N3180:P3180,Q3180:AE3180)),0)</f>
        <v>3</v>
      </c>
      <c r="G3180" s="1">
        <f t="shared" si="1180"/>
        <v>710</v>
      </c>
      <c r="H3180" s="2">
        <f t="shared" si="1181"/>
        <v>0.15161221439248346</v>
      </c>
      <c r="I3180" s="2"/>
      <c r="J3180" s="2">
        <f t="shared" si="1186"/>
        <v>0.5707879564381807</v>
      </c>
      <c r="K3180" s="2">
        <f t="shared" si="1187"/>
        <v>0.41917574204569719</v>
      </c>
      <c r="L3180" s="2">
        <f t="shared" si="1188"/>
        <v>4.2707666026051676E-3</v>
      </c>
      <c r="M3180" s="2">
        <f t="shared" si="1189"/>
        <v>5.7655349135169471E-3</v>
      </c>
      <c r="N3180" s="66">
        <v>2673</v>
      </c>
      <c r="O3180" s="66">
        <v>1963</v>
      </c>
      <c r="P3180" s="66">
        <v>20</v>
      </c>
      <c r="Q3180" s="66">
        <v>12</v>
      </c>
      <c r="R3180" s="66">
        <v>6</v>
      </c>
      <c r="S3180" s="66">
        <v>3</v>
      </c>
      <c r="U3180" s="66">
        <v>2</v>
      </c>
      <c r="V3180" s="66">
        <v>0</v>
      </c>
      <c r="W3180" s="66">
        <v>4</v>
      </c>
      <c r="AL3180" s="66">
        <v>0</v>
      </c>
      <c r="AN3180" s="7">
        <f>IF(Q3180&gt;0,RANK(Q3180,(N3180:P3180,Q3180:AE3180)),0)</f>
        <v>4</v>
      </c>
      <c r="AO3180" s="7">
        <f>IF(R3180&gt;0,RANK(R3180,(N3180:P3180,Q3180:AE3180)),0)</f>
        <v>5</v>
      </c>
      <c r="AP3180" s="7">
        <f>IF(T3180&gt;0,RANK(T3180,(N3180:P3180,Q3180:AE3180)),0)</f>
        <v>0</v>
      </c>
      <c r="AQ3180" s="7">
        <f>IF(S3180&gt;0,RANK(S3180,(N3180:P3180,Q3180:AE3180)),0)</f>
        <v>7</v>
      </c>
      <c r="AR3180" s="2">
        <f t="shared" si="1190"/>
        <v>2.5624599615631004E-3</v>
      </c>
      <c r="AS3180" s="2">
        <f t="shared" si="1191"/>
        <v>1.2812299807815502E-3</v>
      </c>
      <c r="AT3180" s="2">
        <f t="shared" si="1192"/>
        <v>0</v>
      </c>
      <c r="AU3180" s="2">
        <f t="shared" si="1193"/>
        <v>6.406149903907751E-4</v>
      </c>
      <c r="AW3180" t="s">
        <v>261</v>
      </c>
      <c r="AX3180" t="s">
        <v>918</v>
      </c>
      <c r="AY3180" s="66">
        <v>8</v>
      </c>
      <c r="BA3180" s="119">
        <v>55</v>
      </c>
      <c r="BB3180" s="121">
        <v>41</v>
      </c>
      <c r="BC3180" s="125">
        <f t="shared" si="1194"/>
        <v>55041</v>
      </c>
      <c r="BE3180" s="7" t="s">
        <v>228</v>
      </c>
    </row>
    <row r="3181" spans="1:57" hidden="1" outlineLevel="1">
      <c r="A3181" t="s">
        <v>1789</v>
      </c>
      <c r="B3181" t="s">
        <v>918</v>
      </c>
      <c r="C3181" s="1">
        <f t="shared" si="1185"/>
        <v>24320</v>
      </c>
      <c r="D3181" s="7">
        <f>IF(N3181&gt;0, RANK(N3181,(N3181:P3181,Q3181:AE3181)),0)</f>
        <v>1</v>
      </c>
      <c r="E3181" s="7">
        <f>IF(O3181&gt;0,RANK(O3181,(N3181:P3181,Q3181:AE3181)),0)</f>
        <v>2</v>
      </c>
      <c r="F3181" s="7">
        <f>IF(P3181&gt;0,RANK(P3181,(N3181:P3181,Q3181:AE3181)),0)</f>
        <v>3</v>
      </c>
      <c r="G3181" s="1">
        <f t="shared" si="1180"/>
        <v>5807</v>
      </c>
      <c r="H3181" s="2">
        <f t="shared" si="1181"/>
        <v>0.23877467105263159</v>
      </c>
      <c r="I3181" s="2"/>
      <c r="J3181" s="2">
        <f t="shared" si="1186"/>
        <v>0.61163651315789469</v>
      </c>
      <c r="K3181" s="2">
        <f t="shared" si="1187"/>
        <v>0.37286184210526313</v>
      </c>
      <c r="L3181" s="2">
        <f t="shared" si="1188"/>
        <v>5.9210526315789476E-3</v>
      </c>
      <c r="M3181" s="2">
        <f t="shared" si="1189"/>
        <v>9.580592105263231E-3</v>
      </c>
      <c r="N3181" s="66">
        <v>14875</v>
      </c>
      <c r="O3181" s="66">
        <v>9068</v>
      </c>
      <c r="P3181" s="66">
        <v>144</v>
      </c>
      <c r="Q3181" s="66">
        <v>79</v>
      </c>
      <c r="R3181" s="66">
        <v>39</v>
      </c>
      <c r="S3181" s="66">
        <v>51</v>
      </c>
      <c r="U3181" s="66">
        <v>8</v>
      </c>
      <c r="V3181" s="66">
        <v>4</v>
      </c>
      <c r="W3181" s="66">
        <v>50</v>
      </c>
      <c r="AL3181" s="66">
        <v>2</v>
      </c>
      <c r="AN3181" s="7">
        <f>IF(Q3181&gt;0,RANK(Q3181,(N3181:P3181,Q3181:AE3181)),0)</f>
        <v>4</v>
      </c>
      <c r="AO3181" s="7">
        <f>IF(R3181&gt;0,RANK(R3181,(N3181:P3181,Q3181:AE3181)),0)</f>
        <v>7</v>
      </c>
      <c r="AP3181" s="7">
        <f>IF(T3181&gt;0,RANK(T3181,(N3181:P3181,Q3181:AE3181)),0)</f>
        <v>0</v>
      </c>
      <c r="AQ3181" s="7">
        <f>IF(S3181&gt;0,RANK(S3181,(N3181:P3181,Q3181:AE3181)),0)</f>
        <v>5</v>
      </c>
      <c r="AR3181" s="2">
        <f t="shared" si="1190"/>
        <v>3.2483552631578949E-3</v>
      </c>
      <c r="AS3181" s="2">
        <f t="shared" si="1191"/>
        <v>1.6036184210526316E-3</v>
      </c>
      <c r="AT3181" s="2">
        <f t="shared" si="1192"/>
        <v>0</v>
      </c>
      <c r="AU3181" s="2">
        <f t="shared" si="1193"/>
        <v>2.0970394736842105E-3</v>
      </c>
      <c r="AW3181" t="s">
        <v>1789</v>
      </c>
      <c r="AX3181" t="s">
        <v>918</v>
      </c>
      <c r="AY3181" s="66">
        <v>3</v>
      </c>
      <c r="BA3181" s="119">
        <v>55</v>
      </c>
      <c r="BB3181" s="121">
        <v>43</v>
      </c>
      <c r="BC3181" s="125">
        <f t="shared" si="1194"/>
        <v>55043</v>
      </c>
      <c r="BE3181" s="7" t="s">
        <v>228</v>
      </c>
    </row>
    <row r="3182" spans="1:57" hidden="1" outlineLevel="1">
      <c r="A3182" t="s">
        <v>2225</v>
      </c>
      <c r="B3182" t="s">
        <v>918</v>
      </c>
      <c r="C3182" s="1">
        <f t="shared" si="1185"/>
        <v>18534</v>
      </c>
      <c r="D3182" s="7">
        <f>IF(N3182&gt;0, RANK(N3182,(N3182:P3182,Q3182:AE3182)),0)</f>
        <v>1</v>
      </c>
      <c r="E3182" s="7">
        <f>IF(O3182&gt;0,RANK(O3182,(N3182:P3182,Q3182:AE3182)),0)</f>
        <v>2</v>
      </c>
      <c r="F3182" s="7">
        <f>IF(P3182&gt;0,RANK(P3182,(N3182:P3182,Q3182:AE3182)),0)</f>
        <v>3</v>
      </c>
      <c r="G3182" s="1">
        <f t="shared" si="1180"/>
        <v>4772</v>
      </c>
      <c r="H3182" s="2">
        <f t="shared" si="1181"/>
        <v>0.25747275277867704</v>
      </c>
      <c r="I3182" s="2"/>
      <c r="J3182" s="2">
        <f t="shared" si="1186"/>
        <v>0.62058918743930069</v>
      </c>
      <c r="K3182" s="2">
        <f t="shared" si="1187"/>
        <v>0.36311643466062371</v>
      </c>
      <c r="L3182" s="2">
        <f t="shared" si="1188"/>
        <v>6.0969029891011113E-3</v>
      </c>
      <c r="M3182" s="2">
        <f t="shared" si="1189"/>
        <v>1.0197474910974485E-2</v>
      </c>
      <c r="N3182" s="66">
        <v>11502</v>
      </c>
      <c r="O3182" s="66">
        <v>6730</v>
      </c>
      <c r="P3182" s="66">
        <v>113</v>
      </c>
      <c r="Q3182" s="66">
        <v>61</v>
      </c>
      <c r="R3182" s="66">
        <v>27</v>
      </c>
      <c r="S3182" s="66">
        <v>36</v>
      </c>
      <c r="U3182" s="66">
        <v>1</v>
      </c>
      <c r="V3182" s="66">
        <v>3</v>
      </c>
      <c r="W3182" s="66">
        <v>52</v>
      </c>
      <c r="AL3182" s="66">
        <v>9</v>
      </c>
      <c r="AN3182" s="7">
        <f>IF(Q3182&gt;0,RANK(Q3182,(N3182:P3182,Q3182:AE3182)),0)</f>
        <v>4</v>
      </c>
      <c r="AO3182" s="7">
        <f>IF(R3182&gt;0,RANK(R3182,(N3182:P3182,Q3182:AE3182)),0)</f>
        <v>7</v>
      </c>
      <c r="AP3182" s="7">
        <f>IF(T3182&gt;0,RANK(T3182,(N3182:P3182,Q3182:AE3182)),0)</f>
        <v>0</v>
      </c>
      <c r="AQ3182" s="7">
        <f>IF(S3182&gt;0,RANK(S3182,(N3182:P3182,Q3182:AE3182)),0)</f>
        <v>6</v>
      </c>
      <c r="AR3182" s="2">
        <f t="shared" si="1190"/>
        <v>3.2912485162404229E-3</v>
      </c>
      <c r="AS3182" s="2">
        <f t="shared" si="1191"/>
        <v>1.4567821301392037E-3</v>
      </c>
      <c r="AT3182" s="2">
        <f t="shared" si="1192"/>
        <v>0</v>
      </c>
      <c r="AU3182" s="2">
        <f t="shared" si="1193"/>
        <v>1.9423761735189381E-3</v>
      </c>
      <c r="AW3182" t="s">
        <v>2225</v>
      </c>
      <c r="AX3182" t="s">
        <v>918</v>
      </c>
      <c r="AY3182" s="66">
        <v>2</v>
      </c>
      <c r="BA3182" s="119">
        <v>55</v>
      </c>
      <c r="BB3182" s="121">
        <v>45</v>
      </c>
      <c r="BC3182" s="125">
        <f t="shared" si="1194"/>
        <v>55045</v>
      </c>
      <c r="BE3182" s="7" t="s">
        <v>228</v>
      </c>
    </row>
    <row r="3183" spans="1:57" hidden="1" outlineLevel="1">
      <c r="A3183" t="s">
        <v>2290</v>
      </c>
      <c r="B3183" t="s">
        <v>918</v>
      </c>
      <c r="C3183" s="1">
        <f t="shared" si="1185"/>
        <v>9536</v>
      </c>
      <c r="D3183" s="7">
        <f>IF(N3183&gt;0, RANK(N3183,(N3183:P3183,Q3183:AE3183)),0)</f>
        <v>2</v>
      </c>
      <c r="E3183" s="7">
        <f>IF(O3183&gt;0,RANK(O3183,(N3183:P3183,Q3183:AE3183)),0)</f>
        <v>1</v>
      </c>
      <c r="F3183" s="7">
        <f>IF(P3183&gt;0,RANK(P3183,(N3183:P3183,Q3183:AE3183)),0)</f>
        <v>3</v>
      </c>
      <c r="G3183" s="1">
        <f t="shared" si="1180"/>
        <v>1393</v>
      </c>
      <c r="H3183" s="2">
        <f t="shared" si="1181"/>
        <v>0.14607802013422819</v>
      </c>
      <c r="I3183" s="2"/>
      <c r="J3183" s="2">
        <f t="shared" si="1186"/>
        <v>0.41946308724832215</v>
      </c>
      <c r="K3183" s="2">
        <f t="shared" si="1187"/>
        <v>0.56554110738255037</v>
      </c>
      <c r="L3183" s="2">
        <f t="shared" si="1188"/>
        <v>7.3406040268456374E-3</v>
      </c>
      <c r="M3183" s="2">
        <f t="shared" si="1189"/>
        <v>7.6552013422818421E-3</v>
      </c>
      <c r="N3183" s="66">
        <v>4000</v>
      </c>
      <c r="O3183" s="66">
        <v>5393</v>
      </c>
      <c r="P3183" s="66">
        <v>70</v>
      </c>
      <c r="Q3183" s="66">
        <v>19</v>
      </c>
      <c r="R3183" s="66">
        <v>19</v>
      </c>
      <c r="S3183" s="66">
        <v>15</v>
      </c>
      <c r="U3183" s="66">
        <v>2</v>
      </c>
      <c r="V3183" s="66">
        <v>0</v>
      </c>
      <c r="W3183" s="66">
        <v>15</v>
      </c>
      <c r="AL3183" s="66">
        <v>3</v>
      </c>
      <c r="AN3183" s="7">
        <f>IF(Q3183&gt;0,RANK(Q3183,(N3183:P3183,Q3183:AE3183)),0)</f>
        <v>4</v>
      </c>
      <c r="AO3183" s="7">
        <f>IF(R3183&gt;0,RANK(R3183,(N3183:P3183,Q3183:AE3183)),0)</f>
        <v>4</v>
      </c>
      <c r="AP3183" s="7">
        <f>IF(T3183&gt;0,RANK(T3183,(N3183:P3183,Q3183:AE3183)),0)</f>
        <v>0</v>
      </c>
      <c r="AQ3183" s="7">
        <f>IF(S3183&gt;0,RANK(S3183,(N3183:P3183,Q3183:AE3183)),0)</f>
        <v>6</v>
      </c>
      <c r="AR3183" s="2">
        <f t="shared" si="1190"/>
        <v>1.9924496644295304E-3</v>
      </c>
      <c r="AS3183" s="2">
        <f t="shared" si="1191"/>
        <v>1.9924496644295304E-3</v>
      </c>
      <c r="AT3183" s="2">
        <f t="shared" si="1192"/>
        <v>0</v>
      </c>
      <c r="AU3183" s="2">
        <f t="shared" si="1193"/>
        <v>1.572986577181208E-3</v>
      </c>
      <c r="AW3183" t="s">
        <v>2290</v>
      </c>
      <c r="AX3183" t="s">
        <v>918</v>
      </c>
      <c r="AY3183" s="66">
        <v>6</v>
      </c>
      <c r="BA3183" s="119">
        <v>55</v>
      </c>
      <c r="BB3183" s="121">
        <v>47</v>
      </c>
      <c r="BC3183" s="125">
        <f t="shared" si="1194"/>
        <v>55047</v>
      </c>
      <c r="BE3183" s="7" t="s">
        <v>228</v>
      </c>
    </row>
    <row r="3184" spans="1:57" hidden="1" outlineLevel="1">
      <c r="A3184" t="s">
        <v>2605</v>
      </c>
      <c r="B3184" t="s">
        <v>918</v>
      </c>
      <c r="C3184" s="1">
        <f t="shared" si="1185"/>
        <v>11969</v>
      </c>
      <c r="D3184" s="7">
        <f>IF(N3184&gt;0, RANK(N3184,(N3184:P3184,Q3184:AE3184)),0)</f>
        <v>1</v>
      </c>
      <c r="E3184" s="7">
        <f>IF(O3184&gt;0,RANK(O3184,(N3184:P3184,Q3184:AE3184)),0)</f>
        <v>2</v>
      </c>
      <c r="F3184" s="7">
        <f>IF(P3184&gt;0,RANK(P3184,(N3184:P3184,Q3184:AE3184)),0)</f>
        <v>3</v>
      </c>
      <c r="G3184" s="1">
        <f t="shared" si="1180"/>
        <v>4158</v>
      </c>
      <c r="H3184" s="2">
        <f t="shared" si="1181"/>
        <v>0.34739744339543821</v>
      </c>
      <c r="I3184" s="2"/>
      <c r="J3184" s="2">
        <f t="shared" si="1186"/>
        <v>0.66730721029325757</v>
      </c>
      <c r="K3184" s="2">
        <f t="shared" si="1187"/>
        <v>0.31990976689781936</v>
      </c>
      <c r="L3184" s="2">
        <f t="shared" si="1188"/>
        <v>3.8432617595454926E-3</v>
      </c>
      <c r="M3184" s="2">
        <f t="shared" si="1189"/>
        <v>8.9397610493775793E-3</v>
      </c>
      <c r="N3184" s="66">
        <v>7987</v>
      </c>
      <c r="O3184" s="66">
        <v>3829</v>
      </c>
      <c r="P3184" s="66">
        <v>46</v>
      </c>
      <c r="Q3184" s="66">
        <v>28</v>
      </c>
      <c r="R3184" s="66">
        <v>33</v>
      </c>
      <c r="S3184" s="66">
        <v>21</v>
      </c>
      <c r="U3184" s="66">
        <v>0</v>
      </c>
      <c r="V3184" s="66">
        <v>1</v>
      </c>
      <c r="W3184" s="66">
        <v>21</v>
      </c>
      <c r="AL3184" s="66">
        <v>3</v>
      </c>
      <c r="AN3184" s="7">
        <f>IF(Q3184&gt;0,RANK(Q3184,(N3184:P3184,Q3184:AE3184)),0)</f>
        <v>5</v>
      </c>
      <c r="AO3184" s="7">
        <f>IF(R3184&gt;0,RANK(R3184,(N3184:P3184,Q3184:AE3184)),0)</f>
        <v>4</v>
      </c>
      <c r="AP3184" s="7">
        <f>IF(T3184&gt;0,RANK(T3184,(N3184:P3184,Q3184:AE3184)),0)</f>
        <v>0</v>
      </c>
      <c r="AQ3184" s="7">
        <f>IF(S3184&gt;0,RANK(S3184,(N3184:P3184,Q3184:AE3184)),0)</f>
        <v>6</v>
      </c>
      <c r="AR3184" s="2">
        <f t="shared" si="1190"/>
        <v>2.3393767232016043E-3</v>
      </c>
      <c r="AS3184" s="2">
        <f t="shared" si="1191"/>
        <v>2.757122566630462E-3</v>
      </c>
      <c r="AT3184" s="2">
        <f t="shared" si="1192"/>
        <v>0</v>
      </c>
      <c r="AU3184" s="2">
        <f t="shared" si="1193"/>
        <v>1.7545325424012032E-3</v>
      </c>
      <c r="AW3184" t="s">
        <v>2605</v>
      </c>
      <c r="AX3184" t="s">
        <v>918</v>
      </c>
      <c r="AY3184" s="66">
        <v>3</v>
      </c>
      <c r="BA3184" s="119">
        <v>55</v>
      </c>
      <c r="BB3184" s="121">
        <v>49</v>
      </c>
      <c r="BC3184" s="125">
        <f t="shared" si="1194"/>
        <v>55049</v>
      </c>
      <c r="BE3184" s="7" t="s">
        <v>228</v>
      </c>
    </row>
    <row r="3185" spans="1:57" hidden="1" outlineLevel="1">
      <c r="A3185" t="s">
        <v>503</v>
      </c>
      <c r="B3185" t="s">
        <v>918</v>
      </c>
      <c r="C3185" s="1">
        <f t="shared" si="1185"/>
        <v>3432</v>
      </c>
      <c r="D3185" s="7">
        <f>IF(N3185&gt;0, RANK(N3185,(N3185:P3185,Q3185:AE3185)),0)</f>
        <v>1</v>
      </c>
      <c r="E3185" s="7">
        <f>IF(O3185&gt;0,RANK(O3185,(N3185:P3185,Q3185:AE3185)),0)</f>
        <v>2</v>
      </c>
      <c r="F3185" s="7">
        <f>IF(P3185&gt;0,RANK(P3185,(N3185:P3185,Q3185:AE3185)),0)</f>
        <v>3</v>
      </c>
      <c r="G3185" s="1">
        <f t="shared" si="1180"/>
        <v>450</v>
      </c>
      <c r="H3185" s="2">
        <f t="shared" si="1181"/>
        <v>0.13111888111888112</v>
      </c>
      <c r="I3185" s="2"/>
      <c r="J3185" s="2">
        <f t="shared" si="1186"/>
        <v>0.55769230769230771</v>
      </c>
      <c r="K3185" s="2">
        <f t="shared" si="1187"/>
        <v>0.42657342657342656</v>
      </c>
      <c r="L3185" s="2">
        <f t="shared" si="1188"/>
        <v>6.41025641025641E-3</v>
      </c>
      <c r="M3185" s="2">
        <f t="shared" si="1189"/>
        <v>9.3240093240093188E-3</v>
      </c>
      <c r="N3185" s="66">
        <v>1914</v>
      </c>
      <c r="O3185" s="66">
        <v>1464</v>
      </c>
      <c r="P3185" s="66">
        <v>22</v>
      </c>
      <c r="Q3185" s="66">
        <v>12</v>
      </c>
      <c r="R3185" s="66">
        <v>7</v>
      </c>
      <c r="S3185" s="66">
        <v>6</v>
      </c>
      <c r="U3185" s="66">
        <v>2</v>
      </c>
      <c r="V3185" s="66">
        <v>0</v>
      </c>
      <c r="W3185" s="66">
        <v>4</v>
      </c>
      <c r="AL3185" s="66">
        <v>1</v>
      </c>
      <c r="AN3185" s="7">
        <f>IF(Q3185&gt;0,RANK(Q3185,(N3185:P3185,Q3185:AE3185)),0)</f>
        <v>4</v>
      </c>
      <c r="AO3185" s="7">
        <f>IF(R3185&gt;0,RANK(R3185,(N3185:P3185,Q3185:AE3185)),0)</f>
        <v>5</v>
      </c>
      <c r="AP3185" s="7">
        <f>IF(T3185&gt;0,RANK(T3185,(N3185:P3185,Q3185:AE3185)),0)</f>
        <v>0</v>
      </c>
      <c r="AQ3185" s="7">
        <f>IF(S3185&gt;0,RANK(S3185,(N3185:P3185,Q3185:AE3185)),0)</f>
        <v>6</v>
      </c>
      <c r="AR3185" s="2">
        <f t="shared" si="1190"/>
        <v>3.4965034965034965E-3</v>
      </c>
      <c r="AS3185" s="2">
        <f t="shared" si="1191"/>
        <v>2.0396270396270395E-3</v>
      </c>
      <c r="AT3185" s="2">
        <f t="shared" si="1192"/>
        <v>0</v>
      </c>
      <c r="AU3185" s="2">
        <f t="shared" si="1193"/>
        <v>1.7482517482517483E-3</v>
      </c>
      <c r="AW3185" t="s">
        <v>503</v>
      </c>
      <c r="AX3185" t="s">
        <v>918</v>
      </c>
      <c r="AY3185" s="66">
        <v>7</v>
      </c>
      <c r="BA3185" s="119">
        <v>55</v>
      </c>
      <c r="BB3185" s="121">
        <v>51</v>
      </c>
      <c r="BC3185" s="125">
        <f t="shared" si="1194"/>
        <v>55051</v>
      </c>
      <c r="BE3185" s="7" t="s">
        <v>228</v>
      </c>
    </row>
    <row r="3186" spans="1:57" hidden="1" outlineLevel="1">
      <c r="A3186" t="s">
        <v>627</v>
      </c>
      <c r="B3186" t="s">
        <v>918</v>
      </c>
      <c r="C3186" s="1">
        <f t="shared" si="1185"/>
        <v>9251</v>
      </c>
      <c r="D3186" s="7">
        <f>IF(N3186&gt;0, RANK(N3186,(N3186:P3186,Q3186:AE3186)),0)</f>
        <v>1</v>
      </c>
      <c r="E3186" s="7">
        <f>IF(O3186&gt;0,RANK(O3186,(N3186:P3186,Q3186:AE3186)),0)</f>
        <v>2</v>
      </c>
      <c r="F3186" s="7">
        <f>IF(P3186&gt;0,RANK(P3186,(N3186:P3186,Q3186:AE3186)),0)</f>
        <v>3</v>
      </c>
      <c r="G3186" s="1">
        <f t="shared" si="1180"/>
        <v>2020</v>
      </c>
      <c r="H3186" s="2">
        <f t="shared" si="1181"/>
        <v>0.21835477245703167</v>
      </c>
      <c r="I3186" s="2"/>
      <c r="J3186" s="2">
        <f t="shared" si="1186"/>
        <v>0.60231326343098046</v>
      </c>
      <c r="K3186" s="2">
        <f t="shared" si="1187"/>
        <v>0.38395849097394874</v>
      </c>
      <c r="L3186" s="2">
        <f t="shared" si="1188"/>
        <v>6.7019781645227547E-3</v>
      </c>
      <c r="M3186" s="2">
        <f t="shared" si="1189"/>
        <v>7.0262674305480435E-3</v>
      </c>
      <c r="N3186" s="66">
        <v>5572</v>
      </c>
      <c r="O3186" s="66">
        <v>3552</v>
      </c>
      <c r="P3186" s="66">
        <v>62</v>
      </c>
      <c r="Q3186" s="66">
        <v>22</v>
      </c>
      <c r="R3186" s="66">
        <v>17</v>
      </c>
      <c r="S3186" s="66">
        <v>23</v>
      </c>
      <c r="U3186" s="66">
        <v>0</v>
      </c>
      <c r="V3186" s="66">
        <v>1</v>
      </c>
      <c r="W3186" s="66">
        <v>2</v>
      </c>
      <c r="AL3186" s="66">
        <v>0</v>
      </c>
      <c r="AN3186" s="7">
        <f>IF(Q3186&gt;0,RANK(Q3186,(N3186:P3186,Q3186:AE3186)),0)</f>
        <v>5</v>
      </c>
      <c r="AO3186" s="7">
        <f>IF(R3186&gt;0,RANK(R3186,(N3186:P3186,Q3186:AE3186)),0)</f>
        <v>6</v>
      </c>
      <c r="AP3186" s="7">
        <f>IF(T3186&gt;0,RANK(T3186,(N3186:P3186,Q3186:AE3186)),0)</f>
        <v>0</v>
      </c>
      <c r="AQ3186" s="7">
        <f>IF(S3186&gt;0,RANK(S3186,(N3186:P3186,Q3186:AE3186)),0)</f>
        <v>4</v>
      </c>
      <c r="AR3186" s="2">
        <f t="shared" si="1190"/>
        <v>2.3781212841854932E-3</v>
      </c>
      <c r="AS3186" s="2">
        <f t="shared" si="1191"/>
        <v>1.8376391741433359E-3</v>
      </c>
      <c r="AT3186" s="2">
        <f t="shared" si="1192"/>
        <v>0</v>
      </c>
      <c r="AU3186" s="2">
        <f t="shared" si="1193"/>
        <v>2.4862177061939252E-3</v>
      </c>
      <c r="AW3186" t="s">
        <v>627</v>
      </c>
      <c r="AX3186" t="s">
        <v>918</v>
      </c>
      <c r="AY3186" s="66">
        <v>3</v>
      </c>
      <c r="BA3186" s="119">
        <v>55</v>
      </c>
      <c r="BB3186" s="121">
        <v>53</v>
      </c>
      <c r="BC3186" s="125">
        <f t="shared" si="1194"/>
        <v>55053</v>
      </c>
      <c r="BE3186" s="7" t="s">
        <v>228</v>
      </c>
    </row>
    <row r="3187" spans="1:57" hidden="1" outlineLevel="1">
      <c r="A3187" t="s">
        <v>996</v>
      </c>
      <c r="B3187" t="s">
        <v>918</v>
      </c>
      <c r="C3187" s="1">
        <f t="shared" si="1185"/>
        <v>43166</v>
      </c>
      <c r="D3187" s="7">
        <f>IF(N3187&gt;0, RANK(N3187,(N3187:P3187,Q3187:AE3187)),0)</f>
        <v>1</v>
      </c>
      <c r="E3187" s="7">
        <f>IF(O3187&gt;0,RANK(O3187,(N3187:P3187,Q3187:AE3187)),0)</f>
        <v>2</v>
      </c>
      <c r="F3187" s="7">
        <f>IF(P3187&gt;0,RANK(P3187,(N3187:P3187,Q3187:AE3187)),0)</f>
        <v>3</v>
      </c>
      <c r="G3187" s="1">
        <f t="shared" si="1180"/>
        <v>352</v>
      </c>
      <c r="H3187" s="2">
        <f t="shared" si="1181"/>
        <v>8.1545660936848448E-3</v>
      </c>
      <c r="I3187" s="2"/>
      <c r="J3187" s="2">
        <f t="shared" si="1186"/>
        <v>0.49687253857202429</v>
      </c>
      <c r="K3187" s="2">
        <f t="shared" si="1187"/>
        <v>0.48871797247833942</v>
      </c>
      <c r="L3187" s="2">
        <f t="shared" si="1188"/>
        <v>5.3514339989806795E-3</v>
      </c>
      <c r="M3187" s="2">
        <f t="shared" si="1189"/>
        <v>9.0580549506556057E-3</v>
      </c>
      <c r="N3187" s="66">
        <v>21448</v>
      </c>
      <c r="O3187" s="66">
        <v>21096</v>
      </c>
      <c r="P3187" s="66">
        <v>231</v>
      </c>
      <c r="Q3187" s="66">
        <v>140</v>
      </c>
      <c r="R3187" s="66">
        <v>61</v>
      </c>
      <c r="S3187" s="66">
        <v>78</v>
      </c>
      <c r="U3187" s="66">
        <v>10</v>
      </c>
      <c r="V3187" s="66">
        <v>1</v>
      </c>
      <c r="W3187" s="66">
        <v>96</v>
      </c>
      <c r="AL3187" s="66">
        <v>5</v>
      </c>
      <c r="AN3187" s="7">
        <f>IF(Q3187&gt;0,RANK(Q3187,(N3187:P3187,Q3187:AE3187)),0)</f>
        <v>4</v>
      </c>
      <c r="AO3187" s="7">
        <f>IF(R3187&gt;0,RANK(R3187,(N3187:P3187,Q3187:AE3187)),0)</f>
        <v>7</v>
      </c>
      <c r="AP3187" s="7">
        <f>IF(T3187&gt;0,RANK(T3187,(N3187:P3187,Q3187:AE3187)),0)</f>
        <v>0</v>
      </c>
      <c r="AQ3187" s="7">
        <f>IF(S3187&gt;0,RANK(S3187,(N3187:P3187,Q3187:AE3187)),0)</f>
        <v>6</v>
      </c>
      <c r="AR3187" s="2">
        <f t="shared" si="1190"/>
        <v>3.2432933327155634E-3</v>
      </c>
      <c r="AS3187" s="2">
        <f t="shared" si="1191"/>
        <v>1.4131492378260668E-3</v>
      </c>
      <c r="AT3187" s="2">
        <f t="shared" si="1192"/>
        <v>0</v>
      </c>
      <c r="AU3187" s="2">
        <f t="shared" si="1193"/>
        <v>1.8069777139415281E-3</v>
      </c>
      <c r="AW3187" t="s">
        <v>996</v>
      </c>
      <c r="AX3187" t="s">
        <v>918</v>
      </c>
      <c r="AY3187" s="66">
        <v>0</v>
      </c>
      <c r="BA3187" s="119">
        <v>55</v>
      </c>
      <c r="BB3187" s="121">
        <v>55</v>
      </c>
      <c r="BC3187" s="125">
        <f t="shared" si="1194"/>
        <v>55055</v>
      </c>
      <c r="BE3187" s="7" t="s">
        <v>228</v>
      </c>
    </row>
    <row r="3188" spans="1:57" hidden="1" outlineLevel="1">
      <c r="A3188" t="s">
        <v>2738</v>
      </c>
      <c r="B3188" t="s">
        <v>918</v>
      </c>
      <c r="C3188" s="1">
        <f t="shared" si="1185"/>
        <v>11530</v>
      </c>
      <c r="D3188" s="7">
        <f>IF(N3188&gt;0, RANK(N3188,(N3188:P3188,Q3188:AE3188)),0)</f>
        <v>1</v>
      </c>
      <c r="E3188" s="7">
        <f>IF(O3188&gt;0,RANK(O3188,(N3188:P3188,Q3188:AE3188)),0)</f>
        <v>2</v>
      </c>
      <c r="F3188" s="7">
        <f>IF(P3188&gt;0,RANK(P3188,(N3188:P3188,Q3188:AE3188)),0)</f>
        <v>3</v>
      </c>
      <c r="G3188" s="1">
        <f t="shared" si="1180"/>
        <v>1038</v>
      </c>
      <c r="H3188" s="2">
        <f t="shared" si="1181"/>
        <v>9.0026019080659145E-2</v>
      </c>
      <c r="I3188" s="2"/>
      <c r="J3188" s="2">
        <f t="shared" si="1186"/>
        <v>0.53651344319167393</v>
      </c>
      <c r="K3188" s="2">
        <f t="shared" si="1187"/>
        <v>0.44648742411101472</v>
      </c>
      <c r="L3188" s="2">
        <f t="shared" si="1188"/>
        <v>5.9843885516045097E-3</v>
      </c>
      <c r="M3188" s="2">
        <f t="shared" si="1189"/>
        <v>1.1014744145706839E-2</v>
      </c>
      <c r="N3188" s="66">
        <v>6186</v>
      </c>
      <c r="O3188" s="66">
        <v>5148</v>
      </c>
      <c r="P3188" s="66">
        <v>69</v>
      </c>
      <c r="Q3188" s="66">
        <v>31</v>
      </c>
      <c r="R3188" s="66">
        <v>22</v>
      </c>
      <c r="S3188" s="66">
        <v>36</v>
      </c>
      <c r="U3188" s="66">
        <v>1</v>
      </c>
      <c r="V3188" s="66">
        <v>1</v>
      </c>
      <c r="W3188" s="66">
        <v>31</v>
      </c>
      <c r="AL3188" s="66">
        <v>5</v>
      </c>
      <c r="AN3188" s="7">
        <f>IF(Q3188&gt;0,RANK(Q3188,(N3188:P3188,Q3188:AE3188)),0)</f>
        <v>5</v>
      </c>
      <c r="AO3188" s="7">
        <f>IF(R3188&gt;0,RANK(R3188,(N3188:P3188,Q3188:AE3188)),0)</f>
        <v>7</v>
      </c>
      <c r="AP3188" s="7">
        <f>IF(T3188&gt;0,RANK(T3188,(N3188:P3188,Q3188:AE3188)),0)</f>
        <v>0</v>
      </c>
      <c r="AQ3188" s="7">
        <f>IF(S3188&gt;0,RANK(S3188,(N3188:P3188,Q3188:AE3188)),0)</f>
        <v>4</v>
      </c>
      <c r="AR3188" s="2">
        <f t="shared" si="1190"/>
        <v>2.6886383347788376E-3</v>
      </c>
      <c r="AS3188" s="2">
        <f t="shared" si="1191"/>
        <v>1.9080659150043364E-3</v>
      </c>
      <c r="AT3188" s="2">
        <f t="shared" si="1192"/>
        <v>0</v>
      </c>
      <c r="AU3188" s="2">
        <f t="shared" si="1193"/>
        <v>3.1222896790980051E-3</v>
      </c>
      <c r="AW3188" t="s">
        <v>2738</v>
      </c>
      <c r="AX3188" t="s">
        <v>918</v>
      </c>
      <c r="AY3188" s="66">
        <v>3</v>
      </c>
      <c r="BA3188" s="119">
        <v>55</v>
      </c>
      <c r="BB3188" s="121">
        <v>57</v>
      </c>
      <c r="BC3188" s="125">
        <f t="shared" si="1194"/>
        <v>55057</v>
      </c>
      <c r="BE3188" s="7" t="s">
        <v>228</v>
      </c>
    </row>
    <row r="3189" spans="1:57" hidden="1" outlineLevel="1">
      <c r="A3189" t="s">
        <v>1043</v>
      </c>
      <c r="B3189" t="s">
        <v>918</v>
      </c>
      <c r="C3189" s="1">
        <f t="shared" si="1185"/>
        <v>78789</v>
      </c>
      <c r="D3189" s="7">
        <f>IF(N3189&gt;0, RANK(N3189,(N3189:P3189,Q3189:AE3189)),0)</f>
        <v>1</v>
      </c>
      <c r="E3189" s="7">
        <f>IF(O3189&gt;0,RANK(O3189,(N3189:P3189,Q3189:AE3189)),0)</f>
        <v>2</v>
      </c>
      <c r="F3189" s="7">
        <f>IF(P3189&gt;0,RANK(P3189,(N3189:P3189,Q3189:AE3189)),0)</f>
        <v>3</v>
      </c>
      <c r="G3189" s="1">
        <f t="shared" si="1180"/>
        <v>14227</v>
      </c>
      <c r="H3189" s="2">
        <f t="shared" si="1181"/>
        <v>0.18057089187576947</v>
      </c>
      <c r="I3189" s="2"/>
      <c r="J3189" s="2">
        <f t="shared" si="1186"/>
        <v>0.58175633654444148</v>
      </c>
      <c r="K3189" s="2">
        <f t="shared" si="1187"/>
        <v>0.40118544466867201</v>
      </c>
      <c r="L3189" s="2">
        <f t="shared" si="1188"/>
        <v>6.485676934597469E-3</v>
      </c>
      <c r="M3189" s="2">
        <f t="shared" si="1189"/>
        <v>1.0572541852289046E-2</v>
      </c>
      <c r="N3189" s="66">
        <v>45836</v>
      </c>
      <c r="O3189" s="66">
        <v>31609</v>
      </c>
      <c r="P3189" s="66">
        <v>511</v>
      </c>
      <c r="Q3189" s="66">
        <v>251</v>
      </c>
      <c r="R3189" s="66">
        <v>103</v>
      </c>
      <c r="S3189" s="66">
        <v>113</v>
      </c>
      <c r="U3189" s="66">
        <v>13</v>
      </c>
      <c r="V3189" s="66">
        <v>3</v>
      </c>
      <c r="W3189" s="66">
        <v>271</v>
      </c>
      <c r="AL3189" s="66">
        <v>79</v>
      </c>
      <c r="AN3189" s="7">
        <f>IF(Q3189&gt;0,RANK(Q3189,(N3189:P3189,Q3189:AE3189)),0)</f>
        <v>5</v>
      </c>
      <c r="AO3189" s="7">
        <f>IF(R3189&gt;0,RANK(R3189,(N3189:P3189,Q3189:AE3189)),0)</f>
        <v>7</v>
      </c>
      <c r="AP3189" s="7">
        <f>IF(T3189&gt;0,RANK(T3189,(N3189:P3189,Q3189:AE3189)),0)</f>
        <v>0</v>
      </c>
      <c r="AQ3189" s="7">
        <f>IF(S3189&gt;0,RANK(S3189,(N3189:P3189,Q3189:AE3189)),0)</f>
        <v>6</v>
      </c>
      <c r="AR3189" s="2">
        <f t="shared" si="1190"/>
        <v>3.1857238954676416E-3</v>
      </c>
      <c r="AS3189" s="2">
        <f t="shared" si="1191"/>
        <v>1.3072890885783548E-3</v>
      </c>
      <c r="AT3189" s="2">
        <f t="shared" si="1192"/>
        <v>0</v>
      </c>
      <c r="AU3189" s="2">
        <f t="shared" si="1193"/>
        <v>1.4342103593141175E-3</v>
      </c>
      <c r="AW3189" t="s">
        <v>1043</v>
      </c>
      <c r="AX3189" t="s">
        <v>918</v>
      </c>
      <c r="AY3189" s="66">
        <v>1</v>
      </c>
      <c r="BA3189" s="119">
        <v>55</v>
      </c>
      <c r="BB3189" s="121">
        <v>59</v>
      </c>
      <c r="BC3189" s="125">
        <f t="shared" si="1194"/>
        <v>55059</v>
      </c>
      <c r="BE3189" s="7" t="s">
        <v>228</v>
      </c>
    </row>
    <row r="3190" spans="1:57" hidden="1" outlineLevel="1">
      <c r="A3190" t="s">
        <v>1069</v>
      </c>
      <c r="B3190" t="s">
        <v>918</v>
      </c>
      <c r="C3190" s="1">
        <f t="shared" si="1185"/>
        <v>10787</v>
      </c>
      <c r="D3190" s="7">
        <f>IF(N3190&gt;0, RANK(N3190,(N3190:P3190,Q3190:AE3190)),0)</f>
        <v>1</v>
      </c>
      <c r="E3190" s="7">
        <f>IF(O3190&gt;0,RANK(O3190,(N3190:P3190,Q3190:AE3190)),0)</f>
        <v>2</v>
      </c>
      <c r="F3190" s="7">
        <f>IF(P3190&gt;0,RANK(P3190,(N3190:P3190,Q3190:AE3190)),0)</f>
        <v>3</v>
      </c>
      <c r="G3190" s="1">
        <f t="shared" si="1180"/>
        <v>1191</v>
      </c>
      <c r="H3190" s="2">
        <f t="shared" si="1181"/>
        <v>0.11041067952164643</v>
      </c>
      <c r="I3190" s="2"/>
      <c r="J3190" s="2">
        <f t="shared" si="1186"/>
        <v>0.54714007601742842</v>
      </c>
      <c r="K3190" s="2">
        <f t="shared" si="1187"/>
        <v>0.43672939649578196</v>
      </c>
      <c r="L3190" s="2">
        <f t="shared" si="1188"/>
        <v>8.1579679243533876E-3</v>
      </c>
      <c r="M3190" s="2">
        <f t="shared" si="1189"/>
        <v>7.9725595624362267E-3</v>
      </c>
      <c r="N3190" s="66">
        <v>5902</v>
      </c>
      <c r="O3190" s="66">
        <v>4711</v>
      </c>
      <c r="P3190" s="66">
        <v>88</v>
      </c>
      <c r="Q3190" s="66">
        <v>23</v>
      </c>
      <c r="R3190" s="66">
        <v>13</v>
      </c>
      <c r="S3190" s="66">
        <v>26</v>
      </c>
      <c r="U3190" s="66">
        <v>2</v>
      </c>
      <c r="V3190" s="66">
        <v>1</v>
      </c>
      <c r="W3190" s="66">
        <v>19</v>
      </c>
      <c r="AL3190" s="66">
        <v>2</v>
      </c>
      <c r="AN3190" s="7">
        <f>IF(Q3190&gt;0,RANK(Q3190,(N3190:P3190,Q3190:AE3190)),0)</f>
        <v>5</v>
      </c>
      <c r="AO3190" s="7">
        <f>IF(R3190&gt;0,RANK(R3190,(N3190:P3190,Q3190:AE3190)),0)</f>
        <v>7</v>
      </c>
      <c r="AP3190" s="7">
        <f>IF(T3190&gt;0,RANK(T3190,(N3190:P3190,Q3190:AE3190)),0)</f>
        <v>0</v>
      </c>
      <c r="AQ3190" s="7">
        <f>IF(S3190&gt;0,RANK(S3190,(N3190:P3190,Q3190:AE3190)),0)</f>
        <v>4</v>
      </c>
      <c r="AR3190" s="2">
        <f t="shared" si="1190"/>
        <v>2.1321961620469083E-3</v>
      </c>
      <c r="AS3190" s="2">
        <f t="shared" si="1191"/>
        <v>1.205154352461296E-3</v>
      </c>
      <c r="AT3190" s="2">
        <f t="shared" si="1192"/>
        <v>0</v>
      </c>
      <c r="AU3190" s="2">
        <f t="shared" si="1193"/>
        <v>2.410308704922592E-3</v>
      </c>
      <c r="AW3190" t="s">
        <v>1069</v>
      </c>
      <c r="AX3190" t="s">
        <v>918</v>
      </c>
      <c r="AY3190" s="66">
        <v>8</v>
      </c>
      <c r="BA3190" s="119">
        <v>55</v>
      </c>
      <c r="BB3190" s="121">
        <v>61</v>
      </c>
      <c r="BC3190" s="125">
        <f t="shared" si="1194"/>
        <v>55061</v>
      </c>
      <c r="BE3190" s="7" t="s">
        <v>228</v>
      </c>
    </row>
    <row r="3191" spans="1:57" hidden="1" outlineLevel="1">
      <c r="A3191" t="s">
        <v>2595</v>
      </c>
      <c r="B3191" t="s">
        <v>918</v>
      </c>
      <c r="C3191" s="1">
        <f t="shared" si="1185"/>
        <v>63218</v>
      </c>
      <c r="D3191" s="7">
        <f>IF(N3191&gt;0, RANK(N3191,(N3191:P3191,Q3191:AE3191)),0)</f>
        <v>1</v>
      </c>
      <c r="E3191" s="7">
        <f>IF(O3191&gt;0,RANK(O3191,(N3191:P3191,Q3191:AE3191)),0)</f>
        <v>2</v>
      </c>
      <c r="F3191" s="7">
        <f>IF(P3191&gt;0,RANK(P3191,(N3191:P3191,Q3191:AE3191)),0)</f>
        <v>3</v>
      </c>
      <c r="G3191" s="1">
        <f t="shared" si="1180"/>
        <v>14823</v>
      </c>
      <c r="H3191" s="2">
        <f t="shared" si="1181"/>
        <v>0.23447435856876206</v>
      </c>
      <c r="I3191" s="2"/>
      <c r="J3191" s="2">
        <f t="shared" si="1186"/>
        <v>0.60938340346103959</v>
      </c>
      <c r="K3191" s="2">
        <f t="shared" si="1187"/>
        <v>0.3749090448922775</v>
      </c>
      <c r="L3191" s="2">
        <f t="shared" si="1188"/>
        <v>6.3905849599797523E-3</v>
      </c>
      <c r="M3191" s="2">
        <f t="shared" si="1189"/>
        <v>9.3169666867031625E-3</v>
      </c>
      <c r="N3191" s="66">
        <v>38524</v>
      </c>
      <c r="O3191" s="66">
        <v>23701</v>
      </c>
      <c r="P3191" s="66">
        <v>404</v>
      </c>
      <c r="Q3191" s="66">
        <v>191</v>
      </c>
      <c r="R3191" s="66">
        <v>70</v>
      </c>
      <c r="S3191" s="66">
        <v>104</v>
      </c>
      <c r="U3191" s="66">
        <v>10</v>
      </c>
      <c r="V3191" s="66">
        <v>5</v>
      </c>
      <c r="W3191" s="66">
        <v>195</v>
      </c>
      <c r="AL3191" s="66">
        <v>14</v>
      </c>
      <c r="AN3191" s="7">
        <f>IF(Q3191&gt;0,RANK(Q3191,(N3191:P3191,Q3191:AE3191)),0)</f>
        <v>5</v>
      </c>
      <c r="AO3191" s="7">
        <f>IF(R3191&gt;0,RANK(R3191,(N3191:P3191,Q3191:AE3191)),0)</f>
        <v>7</v>
      </c>
      <c r="AP3191" s="7">
        <f>IF(T3191&gt;0,RANK(T3191,(N3191:P3191,Q3191:AE3191)),0)</f>
        <v>0</v>
      </c>
      <c r="AQ3191" s="7">
        <f>IF(S3191&gt;0,RANK(S3191,(N3191:P3191,Q3191:AE3191)),0)</f>
        <v>6</v>
      </c>
      <c r="AR3191" s="2">
        <f t="shared" si="1190"/>
        <v>3.0212914043468635E-3</v>
      </c>
      <c r="AS3191" s="2">
        <f t="shared" si="1191"/>
        <v>1.1072795722737196E-3</v>
      </c>
      <c r="AT3191" s="2">
        <f t="shared" si="1192"/>
        <v>0</v>
      </c>
      <c r="AU3191" s="2">
        <f t="shared" si="1193"/>
        <v>1.645101078806669E-3</v>
      </c>
      <c r="AW3191" t="s">
        <v>2595</v>
      </c>
      <c r="AX3191" t="s">
        <v>918</v>
      </c>
      <c r="AY3191" s="66">
        <v>3</v>
      </c>
      <c r="BA3191" s="119">
        <v>55</v>
      </c>
      <c r="BB3191" s="121">
        <v>63</v>
      </c>
      <c r="BC3191" s="125">
        <f t="shared" si="1194"/>
        <v>55063</v>
      </c>
      <c r="BE3191" s="7" t="s">
        <v>228</v>
      </c>
    </row>
    <row r="3192" spans="1:57" hidden="1" outlineLevel="1">
      <c r="A3192" t="s">
        <v>3267</v>
      </c>
      <c r="B3192" t="s">
        <v>918</v>
      </c>
      <c r="C3192" s="1">
        <f t="shared" ref="C3192:C3223" si="1195">SUM(N3192:AL3192)</f>
        <v>7831</v>
      </c>
      <c r="D3192" s="7">
        <f>IF(N3192&gt;0, RANK(N3192,(N3192:P3192,Q3192:AE3192)),0)</f>
        <v>1</v>
      </c>
      <c r="E3192" s="7">
        <f>IF(O3192&gt;0,RANK(O3192,(N3192:P3192,Q3192:AE3192)),0)</f>
        <v>2</v>
      </c>
      <c r="F3192" s="7">
        <f>IF(P3192&gt;0,RANK(P3192,(N3192:P3192,Q3192:AE3192)),0)</f>
        <v>3</v>
      </c>
      <c r="G3192" s="1">
        <f t="shared" si="1180"/>
        <v>1748</v>
      </c>
      <c r="H3192" s="2">
        <f t="shared" si="1181"/>
        <v>0.2232154258715362</v>
      </c>
      <c r="I3192" s="2"/>
      <c r="J3192" s="2">
        <f t="shared" ref="J3192:J3223" si="1196">IF($C3192=0,"-",N3192/$C3192)</f>
        <v>0.60426510024262547</v>
      </c>
      <c r="K3192" s="2">
        <f t="shared" ref="K3192:K3223" si="1197">IF($C3192=0,"-",O3192/$C3192)</f>
        <v>0.38104967437108928</v>
      </c>
      <c r="L3192" s="2">
        <f t="shared" ref="L3192:L3223" si="1198">IF($C3192=0,"-",P3192/$C3192)</f>
        <v>7.5341591112246201E-3</v>
      </c>
      <c r="M3192" s="2">
        <f t="shared" ref="M3192:M3223" si="1199">IF(C3192=0,"-",(1-J3192-K3192-L3192))</f>
        <v>7.1510662750606298E-3</v>
      </c>
      <c r="N3192" s="66">
        <v>4732</v>
      </c>
      <c r="O3192" s="66">
        <v>2984</v>
      </c>
      <c r="P3192" s="66">
        <v>59</v>
      </c>
      <c r="Q3192" s="66">
        <v>14</v>
      </c>
      <c r="R3192" s="66">
        <v>16</v>
      </c>
      <c r="S3192" s="66">
        <v>12</v>
      </c>
      <c r="U3192" s="66">
        <v>1</v>
      </c>
      <c r="V3192" s="66">
        <v>1</v>
      </c>
      <c r="W3192" s="66">
        <v>8</v>
      </c>
      <c r="AL3192" s="66">
        <v>4</v>
      </c>
      <c r="AN3192" s="7">
        <f>IF(Q3192&gt;0,RANK(Q3192,(N3192:P3192,Q3192:AE3192)),0)</f>
        <v>5</v>
      </c>
      <c r="AO3192" s="7">
        <f>IF(R3192&gt;0,RANK(R3192,(N3192:P3192,Q3192:AE3192)),0)</f>
        <v>4</v>
      </c>
      <c r="AP3192" s="7">
        <f>IF(T3192&gt;0,RANK(T3192,(N3192:P3192,Q3192:AE3192)),0)</f>
        <v>0</v>
      </c>
      <c r="AQ3192" s="7">
        <f>IF(S3192&gt;0,RANK(S3192,(N3192:P3192,Q3192:AE3192)),0)</f>
        <v>6</v>
      </c>
      <c r="AR3192" s="2">
        <f t="shared" ref="AR3192:AR3223" si="1200">IF($C3192=0,"-",Q3192/$C3192)</f>
        <v>1.7877665687651642E-3</v>
      </c>
      <c r="AS3192" s="2">
        <f t="shared" ref="AS3192:AS3223" si="1201">IF($C3192=0,"-",R3192/$C3192)</f>
        <v>2.043161792874473E-3</v>
      </c>
      <c r="AT3192" s="2">
        <f t="shared" ref="AT3192:AT3223" si="1202">IF($C3192=0,"-",T3192/$C3192)</f>
        <v>0</v>
      </c>
      <c r="AU3192" s="2">
        <f t="shared" ref="AU3192:AU3223" si="1203">IF($C3192=0,"-",S3192/$C3192)</f>
        <v>1.5323713446558549E-3</v>
      </c>
      <c r="AW3192" t="s">
        <v>3267</v>
      </c>
      <c r="AX3192" t="s">
        <v>918</v>
      </c>
      <c r="AY3192" s="66">
        <v>3</v>
      </c>
      <c r="BA3192" s="119">
        <v>55</v>
      </c>
      <c r="BB3192" s="121">
        <v>65</v>
      </c>
      <c r="BC3192" s="125">
        <f t="shared" si="1194"/>
        <v>55065</v>
      </c>
      <c r="BE3192" s="7" t="s">
        <v>228</v>
      </c>
    </row>
    <row r="3193" spans="1:57" hidden="1" outlineLevel="1">
      <c r="A3193" t="s">
        <v>2954</v>
      </c>
      <c r="B3193" t="s">
        <v>918</v>
      </c>
      <c r="C3193" s="1">
        <f t="shared" si="1195"/>
        <v>10402</v>
      </c>
      <c r="D3193" s="7">
        <f>IF(N3193&gt;0, RANK(N3193,(N3193:P3193,Q3193:AE3193)),0)</f>
        <v>1</v>
      </c>
      <c r="E3193" s="7">
        <f>IF(O3193&gt;0,RANK(O3193,(N3193:P3193,Q3193:AE3193)),0)</f>
        <v>2</v>
      </c>
      <c r="F3193" s="7">
        <f>IF(P3193&gt;0,RANK(P3193,(N3193:P3193,Q3193:AE3193)),0)</f>
        <v>3</v>
      </c>
      <c r="G3193" s="1">
        <f t="shared" si="1180"/>
        <v>101</v>
      </c>
      <c r="H3193" s="2">
        <f t="shared" si="1181"/>
        <v>9.7096712170736399E-3</v>
      </c>
      <c r="I3193" s="2"/>
      <c r="J3193" s="2">
        <f t="shared" si="1196"/>
        <v>0.49817342818688715</v>
      </c>
      <c r="K3193" s="2">
        <f t="shared" si="1197"/>
        <v>0.48846375696981348</v>
      </c>
      <c r="L3193" s="2">
        <f t="shared" si="1198"/>
        <v>4.5183618534897132E-3</v>
      </c>
      <c r="M3193" s="2">
        <f t="shared" si="1199"/>
        <v>8.8444529898096622E-3</v>
      </c>
      <c r="N3193" s="66">
        <v>5182</v>
      </c>
      <c r="O3193" s="66">
        <v>5081</v>
      </c>
      <c r="P3193" s="66">
        <v>47</v>
      </c>
      <c r="Q3193" s="66">
        <v>25</v>
      </c>
      <c r="R3193" s="66">
        <v>24</v>
      </c>
      <c r="S3193" s="66">
        <v>18</v>
      </c>
      <c r="U3193" s="66">
        <v>2</v>
      </c>
      <c r="V3193" s="66">
        <v>0</v>
      </c>
      <c r="W3193" s="66">
        <v>22</v>
      </c>
      <c r="AL3193" s="66">
        <v>1</v>
      </c>
      <c r="AN3193" s="7">
        <f>IF(Q3193&gt;0,RANK(Q3193,(N3193:P3193,Q3193:AE3193)),0)</f>
        <v>4</v>
      </c>
      <c r="AO3193" s="7">
        <f>IF(R3193&gt;0,RANK(R3193,(N3193:P3193,Q3193:AE3193)),0)</f>
        <v>5</v>
      </c>
      <c r="AP3193" s="7">
        <f>IF(T3193&gt;0,RANK(T3193,(N3193:P3193,Q3193:AE3193)),0)</f>
        <v>0</v>
      </c>
      <c r="AQ3193" s="7">
        <f>IF(S3193&gt;0,RANK(S3193,(N3193:P3193,Q3193:AE3193)),0)</f>
        <v>7</v>
      </c>
      <c r="AR3193" s="2">
        <f t="shared" si="1200"/>
        <v>2.4033839646221879E-3</v>
      </c>
      <c r="AS3193" s="2">
        <f t="shared" si="1201"/>
        <v>2.3072486060373007E-3</v>
      </c>
      <c r="AT3193" s="2">
        <f t="shared" si="1202"/>
        <v>0</v>
      </c>
      <c r="AU3193" s="2">
        <f t="shared" si="1203"/>
        <v>1.7304364545279755E-3</v>
      </c>
      <c r="AW3193" t="s">
        <v>2954</v>
      </c>
      <c r="AX3193" t="s">
        <v>918</v>
      </c>
      <c r="AY3193" s="66">
        <v>0</v>
      </c>
      <c r="BA3193" s="119">
        <v>55</v>
      </c>
      <c r="BB3193" s="121">
        <v>67</v>
      </c>
      <c r="BC3193" s="125">
        <f t="shared" si="1194"/>
        <v>55067</v>
      </c>
      <c r="BE3193" s="7" t="s">
        <v>228</v>
      </c>
    </row>
    <row r="3194" spans="1:57" hidden="1" outlineLevel="1">
      <c r="A3194" t="s">
        <v>2196</v>
      </c>
      <c r="B3194" t="s">
        <v>918</v>
      </c>
      <c r="C3194" s="1">
        <f t="shared" si="1195"/>
        <v>15268</v>
      </c>
      <c r="D3194" s="7">
        <f>IF(N3194&gt;0, RANK(N3194,(N3194:P3194,Q3194:AE3194)),0)</f>
        <v>1</v>
      </c>
      <c r="E3194" s="7">
        <f>IF(O3194&gt;0,RANK(O3194,(N3194:P3194,Q3194:AE3194)),0)</f>
        <v>2</v>
      </c>
      <c r="F3194" s="7">
        <f>IF(P3194&gt;0,RANK(P3194,(N3194:P3194,Q3194:AE3194)),0)</f>
        <v>3</v>
      </c>
      <c r="G3194" s="1">
        <f t="shared" si="1180"/>
        <v>1905</v>
      </c>
      <c r="H3194" s="2">
        <f t="shared" si="1181"/>
        <v>0.12477076237883154</v>
      </c>
      <c r="I3194" s="2"/>
      <c r="J3194" s="2">
        <f t="shared" si="1196"/>
        <v>0.5517422059208803</v>
      </c>
      <c r="K3194" s="2">
        <f t="shared" si="1197"/>
        <v>0.42697144354204875</v>
      </c>
      <c r="L3194" s="2">
        <f t="shared" si="1198"/>
        <v>8.7765260675923499E-3</v>
      </c>
      <c r="M3194" s="2">
        <f t="shared" si="1199"/>
        <v>1.2509824469478603E-2</v>
      </c>
      <c r="N3194" s="66">
        <v>8424</v>
      </c>
      <c r="O3194" s="66">
        <v>6519</v>
      </c>
      <c r="P3194" s="66">
        <v>134</v>
      </c>
      <c r="Q3194" s="66">
        <v>60</v>
      </c>
      <c r="R3194" s="66">
        <v>21</v>
      </c>
      <c r="S3194" s="66">
        <v>38</v>
      </c>
      <c r="U3194" s="66">
        <v>0</v>
      </c>
      <c r="V3194" s="66">
        <v>1</v>
      </c>
      <c r="W3194" s="66">
        <v>63</v>
      </c>
      <c r="AL3194" s="66">
        <v>8</v>
      </c>
      <c r="AN3194" s="7">
        <f>IF(Q3194&gt;0,RANK(Q3194,(N3194:P3194,Q3194:AE3194)),0)</f>
        <v>5</v>
      </c>
      <c r="AO3194" s="7">
        <f>IF(R3194&gt;0,RANK(R3194,(N3194:P3194,Q3194:AE3194)),0)</f>
        <v>7</v>
      </c>
      <c r="AP3194" s="7">
        <f>IF(T3194&gt;0,RANK(T3194,(N3194:P3194,Q3194:AE3194)),0)</f>
        <v>0</v>
      </c>
      <c r="AQ3194" s="7">
        <f>IF(S3194&gt;0,RANK(S3194,(N3194:P3194,Q3194:AE3194)),0)</f>
        <v>6</v>
      </c>
      <c r="AR3194" s="2">
        <f t="shared" si="1200"/>
        <v>3.9297877914592615E-3</v>
      </c>
      <c r="AS3194" s="2">
        <f t="shared" si="1201"/>
        <v>1.3754257270107413E-3</v>
      </c>
      <c r="AT3194" s="2">
        <f t="shared" si="1202"/>
        <v>0</v>
      </c>
      <c r="AU3194" s="2">
        <f t="shared" si="1203"/>
        <v>2.4888656012575323E-3</v>
      </c>
      <c r="AW3194" t="s">
        <v>2196</v>
      </c>
      <c r="AX3194" t="s">
        <v>918</v>
      </c>
      <c r="AY3194" s="66">
        <v>7</v>
      </c>
      <c r="BA3194" s="119">
        <v>55</v>
      </c>
      <c r="BB3194" s="121">
        <v>69</v>
      </c>
      <c r="BC3194" s="125">
        <f t="shared" si="1194"/>
        <v>55069</v>
      </c>
      <c r="BE3194" s="7" t="s">
        <v>228</v>
      </c>
    </row>
    <row r="3195" spans="1:57" hidden="1" outlineLevel="1">
      <c r="A3195" t="s">
        <v>3364</v>
      </c>
      <c r="B3195" t="s">
        <v>918</v>
      </c>
      <c r="C3195" s="1">
        <f t="shared" si="1195"/>
        <v>42414</v>
      </c>
      <c r="D3195" s="7">
        <f>IF(N3195&gt;0, RANK(N3195,(N3195:P3195,Q3195:AE3195)),0)</f>
        <v>1</v>
      </c>
      <c r="E3195" s="7">
        <f>IF(O3195&gt;0,RANK(O3195,(N3195:P3195,Q3195:AE3195)),0)</f>
        <v>2</v>
      </c>
      <c r="F3195" s="7">
        <f>IF(P3195&gt;0,RANK(P3195,(N3195:P3195,Q3195:AE3195)),0)</f>
        <v>3</v>
      </c>
      <c r="G3195" s="1">
        <f t="shared" si="1180"/>
        <v>3194</v>
      </c>
      <c r="H3195" s="2">
        <f t="shared" si="1181"/>
        <v>7.5305323713868069E-2</v>
      </c>
      <c r="I3195" s="2"/>
      <c r="J3195" s="2">
        <f t="shared" si="1196"/>
        <v>0.52878766445041736</v>
      </c>
      <c r="K3195" s="2">
        <f t="shared" si="1197"/>
        <v>0.45348234073654925</v>
      </c>
      <c r="L3195" s="2">
        <f t="shared" si="1198"/>
        <v>8.8414202857547038E-3</v>
      </c>
      <c r="M3195" s="2">
        <f t="shared" si="1199"/>
        <v>8.8885745272786858E-3</v>
      </c>
      <c r="N3195" s="66">
        <v>22428</v>
      </c>
      <c r="O3195" s="66">
        <v>19234</v>
      </c>
      <c r="P3195" s="66">
        <v>375</v>
      </c>
      <c r="Q3195" s="66">
        <v>125</v>
      </c>
      <c r="R3195" s="66">
        <v>71</v>
      </c>
      <c r="S3195" s="66">
        <v>65</v>
      </c>
      <c r="U3195" s="66">
        <v>7</v>
      </c>
      <c r="V3195" s="66">
        <v>1</v>
      </c>
      <c r="W3195" s="66">
        <v>96</v>
      </c>
      <c r="AL3195" s="66">
        <v>12</v>
      </c>
      <c r="AN3195" s="7">
        <f>IF(Q3195&gt;0,RANK(Q3195,(N3195:P3195,Q3195:AE3195)),0)</f>
        <v>4</v>
      </c>
      <c r="AO3195" s="7">
        <f>IF(R3195&gt;0,RANK(R3195,(N3195:P3195,Q3195:AE3195)),0)</f>
        <v>6</v>
      </c>
      <c r="AP3195" s="7">
        <f>IF(T3195&gt;0,RANK(T3195,(N3195:P3195,Q3195:AE3195)),0)</f>
        <v>0</v>
      </c>
      <c r="AQ3195" s="7">
        <f>IF(S3195&gt;0,RANK(S3195,(N3195:P3195,Q3195:AE3195)),0)</f>
        <v>7</v>
      </c>
      <c r="AR3195" s="2">
        <f t="shared" si="1200"/>
        <v>2.9471400952515679E-3</v>
      </c>
      <c r="AS3195" s="2">
        <f t="shared" si="1201"/>
        <v>1.6739755741028905E-3</v>
      </c>
      <c r="AT3195" s="2">
        <f t="shared" si="1202"/>
        <v>0</v>
      </c>
      <c r="AU3195" s="2">
        <f t="shared" si="1203"/>
        <v>1.5325128495308152E-3</v>
      </c>
      <c r="AW3195" t="s">
        <v>3364</v>
      </c>
      <c r="AX3195" t="s">
        <v>918</v>
      </c>
      <c r="AY3195" s="66">
        <v>6</v>
      </c>
      <c r="BA3195" s="119">
        <v>55</v>
      </c>
      <c r="BB3195" s="121">
        <v>71</v>
      </c>
      <c r="BC3195" s="125">
        <f t="shared" si="1194"/>
        <v>55071</v>
      </c>
      <c r="BE3195" s="7" t="s">
        <v>228</v>
      </c>
    </row>
    <row r="3196" spans="1:57" hidden="1" outlineLevel="1">
      <c r="A3196" t="s">
        <v>3365</v>
      </c>
      <c r="B3196" t="s">
        <v>918</v>
      </c>
      <c r="C3196" s="1">
        <f t="shared" si="1195"/>
        <v>67940</v>
      </c>
      <c r="D3196" s="7">
        <f>IF(N3196&gt;0, RANK(N3196,(N3196:P3196,Q3196:AE3196)),0)</f>
        <v>1</v>
      </c>
      <c r="E3196" s="7">
        <f>IF(O3196&gt;0,RANK(O3196,(N3196:P3196,Q3196:AE3196)),0)</f>
        <v>2</v>
      </c>
      <c r="F3196" s="7">
        <f>IF(P3196&gt;0,RANK(P3196,(N3196:P3196,Q3196:AE3196)),0)</f>
        <v>3</v>
      </c>
      <c r="G3196" s="1">
        <f t="shared" si="1180"/>
        <v>6022</v>
      </c>
      <c r="H3196" s="2">
        <f t="shared" si="1181"/>
        <v>8.8637032675890487E-2</v>
      </c>
      <c r="I3196" s="2"/>
      <c r="J3196" s="2">
        <f t="shared" si="1196"/>
        <v>0.53528113040918457</v>
      </c>
      <c r="K3196" s="2">
        <f t="shared" si="1197"/>
        <v>0.44664409773329411</v>
      </c>
      <c r="L3196" s="2">
        <f t="shared" si="1198"/>
        <v>6.8001177509567261E-3</v>
      </c>
      <c r="M3196" s="2">
        <f t="shared" si="1199"/>
        <v>1.1274654106564596E-2</v>
      </c>
      <c r="N3196" s="66">
        <v>36367</v>
      </c>
      <c r="O3196" s="66">
        <v>30345</v>
      </c>
      <c r="P3196" s="66">
        <v>462</v>
      </c>
      <c r="Q3196" s="66">
        <v>323</v>
      </c>
      <c r="R3196" s="66">
        <v>96</v>
      </c>
      <c r="S3196" s="66">
        <v>152</v>
      </c>
      <c r="U3196" s="66">
        <v>11</v>
      </c>
      <c r="V3196" s="66">
        <v>1</v>
      </c>
      <c r="W3196" s="66">
        <v>157</v>
      </c>
      <c r="AL3196" s="66">
        <v>26</v>
      </c>
      <c r="AN3196" s="7">
        <f>IF(Q3196&gt;0,RANK(Q3196,(N3196:P3196,Q3196:AE3196)),0)</f>
        <v>4</v>
      </c>
      <c r="AO3196" s="7">
        <f>IF(R3196&gt;0,RANK(R3196,(N3196:P3196,Q3196:AE3196)),0)</f>
        <v>7</v>
      </c>
      <c r="AP3196" s="7">
        <f>IF(T3196&gt;0,RANK(T3196,(N3196:P3196,Q3196:AE3196)),0)</f>
        <v>0</v>
      </c>
      <c r="AQ3196" s="7">
        <f>IF(S3196&gt;0,RANK(S3196,(N3196:P3196,Q3196:AE3196)),0)</f>
        <v>6</v>
      </c>
      <c r="AR3196" s="2">
        <f t="shared" si="1200"/>
        <v>4.7541948778333822E-3</v>
      </c>
      <c r="AS3196" s="2">
        <f t="shared" si="1201"/>
        <v>1.4130114807182808E-3</v>
      </c>
      <c r="AT3196" s="2">
        <f t="shared" si="1202"/>
        <v>0</v>
      </c>
      <c r="AU3196" s="2">
        <f t="shared" si="1203"/>
        <v>2.2372681778039445E-3</v>
      </c>
      <c r="AW3196" t="s">
        <v>3365</v>
      </c>
      <c r="AX3196" t="s">
        <v>918</v>
      </c>
      <c r="AY3196" s="66">
        <v>7</v>
      </c>
      <c r="BA3196" s="119">
        <v>55</v>
      </c>
      <c r="BB3196" s="121">
        <v>73</v>
      </c>
      <c r="BC3196" s="125">
        <f t="shared" si="1194"/>
        <v>55073</v>
      </c>
      <c r="BE3196" s="7" t="s">
        <v>228</v>
      </c>
    </row>
    <row r="3197" spans="1:57" hidden="1" outlineLevel="1">
      <c r="A3197" t="s">
        <v>3107</v>
      </c>
      <c r="B3197" t="s">
        <v>918</v>
      </c>
      <c r="C3197" s="1">
        <f t="shared" si="1195"/>
        <v>21255</v>
      </c>
      <c r="D3197" s="7">
        <f>IF(N3197&gt;0, RANK(N3197,(N3197:P3197,Q3197:AE3197)),0)</f>
        <v>1</v>
      </c>
      <c r="E3197" s="7">
        <f>IF(O3197&gt;0,RANK(O3197,(N3197:P3197,Q3197:AE3197)),0)</f>
        <v>2</v>
      </c>
      <c r="F3197" s="7">
        <f>IF(P3197&gt;0,RANK(P3197,(N3197:P3197,Q3197:AE3197)),0)</f>
        <v>3</v>
      </c>
      <c r="G3197" s="1">
        <f t="shared" si="1180"/>
        <v>1469</v>
      </c>
      <c r="H3197" s="2">
        <f t="shared" si="1181"/>
        <v>6.9113149847094796E-2</v>
      </c>
      <c r="I3197" s="2"/>
      <c r="J3197" s="2">
        <f t="shared" si="1196"/>
        <v>0.52669960009409555</v>
      </c>
      <c r="K3197" s="2">
        <f t="shared" si="1197"/>
        <v>0.45758645024700073</v>
      </c>
      <c r="L3197" s="2">
        <f t="shared" si="1198"/>
        <v>5.786873676781934E-3</v>
      </c>
      <c r="M3197" s="2">
        <f t="shared" si="1199"/>
        <v>9.9270759821217802E-3</v>
      </c>
      <c r="N3197" s="66">
        <v>11195</v>
      </c>
      <c r="O3197" s="66">
        <v>9726</v>
      </c>
      <c r="P3197" s="66">
        <v>123</v>
      </c>
      <c r="Q3197" s="66">
        <v>63</v>
      </c>
      <c r="R3197" s="66">
        <v>40</v>
      </c>
      <c r="S3197" s="66">
        <v>49</v>
      </c>
      <c r="U3197" s="66">
        <v>9</v>
      </c>
      <c r="V3197" s="66">
        <v>2</v>
      </c>
      <c r="W3197" s="66">
        <v>40</v>
      </c>
      <c r="AL3197" s="66">
        <v>8</v>
      </c>
      <c r="AN3197" s="7">
        <f>IF(Q3197&gt;0,RANK(Q3197,(N3197:P3197,Q3197:AE3197)),0)</f>
        <v>4</v>
      </c>
      <c r="AO3197" s="7">
        <f>IF(R3197&gt;0,RANK(R3197,(N3197:P3197,Q3197:AE3197)),0)</f>
        <v>6</v>
      </c>
      <c r="AP3197" s="7">
        <f>IF(T3197&gt;0,RANK(T3197,(N3197:P3197,Q3197:AE3197)),0)</f>
        <v>0</v>
      </c>
      <c r="AQ3197" s="7">
        <f>IF(S3197&gt;0,RANK(S3197,(N3197:P3197,Q3197:AE3197)),0)</f>
        <v>5</v>
      </c>
      <c r="AR3197" s="2">
        <f t="shared" si="1200"/>
        <v>2.9640084685956247E-3</v>
      </c>
      <c r="AS3197" s="2">
        <f t="shared" si="1201"/>
        <v>1.8819101387908728E-3</v>
      </c>
      <c r="AT3197" s="2">
        <f t="shared" si="1202"/>
        <v>0</v>
      </c>
      <c r="AU3197" s="2">
        <f t="shared" si="1203"/>
        <v>2.3053399200188189E-3</v>
      </c>
      <c r="AW3197" t="s">
        <v>3107</v>
      </c>
      <c r="AX3197" t="s">
        <v>918</v>
      </c>
      <c r="AY3197" s="66">
        <v>8</v>
      </c>
      <c r="BA3197" s="119">
        <v>55</v>
      </c>
      <c r="BB3197" s="121">
        <v>75</v>
      </c>
      <c r="BC3197" s="125">
        <f t="shared" si="1194"/>
        <v>55075</v>
      </c>
      <c r="BE3197" s="7" t="s">
        <v>228</v>
      </c>
    </row>
    <row r="3198" spans="1:57" hidden="1" outlineLevel="1">
      <c r="A3198" t="s">
        <v>3426</v>
      </c>
      <c r="B3198" t="s">
        <v>918</v>
      </c>
      <c r="C3198" s="1">
        <f t="shared" si="1195"/>
        <v>7846</v>
      </c>
      <c r="D3198" s="7">
        <f>IF(N3198&gt;0, RANK(N3198,(N3198:P3198,Q3198:AE3198)),0)</f>
        <v>1</v>
      </c>
      <c r="E3198" s="7">
        <f>IF(O3198&gt;0,RANK(O3198,(N3198:P3198,Q3198:AE3198)),0)</f>
        <v>2</v>
      </c>
      <c r="F3198" s="7">
        <f>IF(P3198&gt;0,RANK(P3198,(N3198:P3198,Q3198:AE3198)),0)</f>
        <v>3</v>
      </c>
      <c r="G3198" s="1">
        <f t="shared" si="1180"/>
        <v>414</v>
      </c>
      <c r="H3198" s="2">
        <f t="shared" si="1181"/>
        <v>5.2765740504715782E-2</v>
      </c>
      <c r="I3198" s="2"/>
      <c r="J3198" s="2">
        <f t="shared" si="1196"/>
        <v>0.51848075452459852</v>
      </c>
      <c r="K3198" s="2">
        <f t="shared" si="1197"/>
        <v>0.46571501401988274</v>
      </c>
      <c r="L3198" s="2">
        <f t="shared" si="1198"/>
        <v>5.8628600560795309E-3</v>
      </c>
      <c r="M3198" s="2">
        <f t="shared" si="1199"/>
        <v>9.9413713994392049E-3</v>
      </c>
      <c r="N3198" s="66">
        <v>4068</v>
      </c>
      <c r="O3198" s="66">
        <v>3654</v>
      </c>
      <c r="P3198" s="66">
        <v>46</v>
      </c>
      <c r="Q3198" s="66">
        <v>19</v>
      </c>
      <c r="R3198" s="66">
        <v>13</v>
      </c>
      <c r="S3198" s="66">
        <v>29</v>
      </c>
      <c r="U3198" s="66">
        <v>1</v>
      </c>
      <c r="V3198" s="66">
        <v>3</v>
      </c>
      <c r="W3198" s="66">
        <v>11</v>
      </c>
      <c r="AL3198" s="66">
        <v>2</v>
      </c>
      <c r="AN3198" s="7">
        <f>IF(Q3198&gt;0,RANK(Q3198,(N3198:P3198,Q3198:AE3198)),0)</f>
        <v>5</v>
      </c>
      <c r="AO3198" s="7">
        <f>IF(R3198&gt;0,RANK(R3198,(N3198:P3198,Q3198:AE3198)),0)</f>
        <v>6</v>
      </c>
      <c r="AP3198" s="7">
        <f>IF(T3198&gt;0,RANK(T3198,(N3198:P3198,Q3198:AE3198)),0)</f>
        <v>0</v>
      </c>
      <c r="AQ3198" s="7">
        <f>IF(S3198&gt;0,RANK(S3198,(N3198:P3198,Q3198:AE3198)),0)</f>
        <v>4</v>
      </c>
      <c r="AR3198" s="2">
        <f t="shared" si="1200"/>
        <v>2.4216161101198062E-3</v>
      </c>
      <c r="AS3198" s="2">
        <f t="shared" si="1201"/>
        <v>1.6568952332398675E-3</v>
      </c>
      <c r="AT3198" s="2">
        <f t="shared" si="1202"/>
        <v>0</v>
      </c>
      <c r="AU3198" s="2">
        <f t="shared" si="1203"/>
        <v>3.6961509049197043E-3</v>
      </c>
      <c r="AW3198" t="s">
        <v>3426</v>
      </c>
      <c r="AX3198" t="s">
        <v>918</v>
      </c>
      <c r="AY3198" s="66">
        <v>6</v>
      </c>
      <c r="BA3198" s="119">
        <v>55</v>
      </c>
      <c r="BB3198" s="121">
        <v>77</v>
      </c>
      <c r="BC3198" s="125">
        <f t="shared" si="1194"/>
        <v>55077</v>
      </c>
      <c r="BE3198" s="7" t="s">
        <v>228</v>
      </c>
    </row>
    <row r="3199" spans="1:57" hidden="1" outlineLevel="1">
      <c r="A3199" t="s">
        <v>860</v>
      </c>
      <c r="B3199" t="s">
        <v>918</v>
      </c>
      <c r="C3199" s="1">
        <f t="shared" si="1195"/>
        <v>1448</v>
      </c>
      <c r="D3199" s="7">
        <f>IF(N3199&gt;0, RANK(N3199,(N3199:P3199,Q3199:AE3199)),0)</f>
        <v>1</v>
      </c>
      <c r="E3199" s="7">
        <f>IF(O3199&gt;0,RANK(O3199,(N3199:P3199,Q3199:AE3199)),0)</f>
        <v>2</v>
      </c>
      <c r="F3199" s="7">
        <f>IF(P3199&gt;0,RANK(P3199,(N3199:P3199,Q3199:AE3199)),0)</f>
        <v>3</v>
      </c>
      <c r="G3199" s="1">
        <f t="shared" si="1180"/>
        <v>1072</v>
      </c>
      <c r="H3199" s="2">
        <f t="shared" si="1181"/>
        <v>0.74033149171270718</v>
      </c>
      <c r="I3199" s="2"/>
      <c r="J3199" s="2">
        <f t="shared" si="1196"/>
        <v>0.86809392265193375</v>
      </c>
      <c r="K3199" s="2">
        <f t="shared" si="1197"/>
        <v>0.12776243093922651</v>
      </c>
      <c r="L3199" s="2">
        <f t="shared" si="1198"/>
        <v>2.7624309392265192E-3</v>
      </c>
      <c r="M3199" s="2">
        <f t="shared" si="1199"/>
        <v>1.3812154696132214E-3</v>
      </c>
      <c r="N3199" s="66">
        <v>1257</v>
      </c>
      <c r="O3199" s="66">
        <v>185</v>
      </c>
      <c r="P3199" s="66">
        <v>4</v>
      </c>
      <c r="Q3199" s="66">
        <v>0</v>
      </c>
      <c r="R3199" s="66">
        <v>2</v>
      </c>
      <c r="S3199" s="66">
        <v>0</v>
      </c>
      <c r="U3199" s="66">
        <v>0</v>
      </c>
      <c r="V3199" s="66">
        <v>0</v>
      </c>
      <c r="W3199" s="66">
        <v>0</v>
      </c>
      <c r="AL3199" s="66">
        <v>0</v>
      </c>
      <c r="AN3199" s="7">
        <f>IF(Q3199&gt;0,RANK(Q3199,(N3199:P3199,Q3199:AE3199)),0)</f>
        <v>0</v>
      </c>
      <c r="AO3199" s="7">
        <f>IF(R3199&gt;0,RANK(R3199,(N3199:P3199,Q3199:AE3199)),0)</f>
        <v>4</v>
      </c>
      <c r="AP3199" s="7">
        <f>IF(T3199&gt;0,RANK(T3199,(N3199:P3199,Q3199:AE3199)),0)</f>
        <v>0</v>
      </c>
      <c r="AQ3199" s="7">
        <f>IF(S3199&gt;0,RANK(S3199,(N3199:P3199,Q3199:AE3199)),0)</f>
        <v>0</v>
      </c>
      <c r="AR3199" s="2">
        <f t="shared" si="1200"/>
        <v>0</v>
      </c>
      <c r="AS3199" s="2">
        <f t="shared" si="1201"/>
        <v>1.3812154696132596E-3</v>
      </c>
      <c r="AT3199" s="2">
        <f t="shared" si="1202"/>
        <v>0</v>
      </c>
      <c r="AU3199" s="2">
        <f t="shared" si="1203"/>
        <v>0</v>
      </c>
      <c r="AW3199" t="s">
        <v>860</v>
      </c>
      <c r="AX3199" t="s">
        <v>918</v>
      </c>
      <c r="AY3199" s="66">
        <v>8</v>
      </c>
      <c r="BA3199" s="119">
        <v>55</v>
      </c>
      <c r="BB3199" s="121">
        <v>78</v>
      </c>
      <c r="BC3199" s="125">
        <f t="shared" si="1194"/>
        <v>55078</v>
      </c>
      <c r="BE3199" s="7" t="s">
        <v>228</v>
      </c>
    </row>
    <row r="3200" spans="1:57" hidden="1" outlineLevel="1">
      <c r="A3200" t="s">
        <v>1378</v>
      </c>
      <c r="B3200" t="s">
        <v>918</v>
      </c>
      <c r="C3200" s="1">
        <f t="shared" si="1195"/>
        <v>475192</v>
      </c>
      <c r="D3200" s="7">
        <f>IF(N3200&gt;0, RANK(N3200,(N3200:P3200,Q3200:AE3200)),0)</f>
        <v>1</v>
      </c>
      <c r="E3200" s="7">
        <f>IF(O3200&gt;0,RANK(O3200,(N3200:P3200,Q3200:AE3200)),0)</f>
        <v>2</v>
      </c>
      <c r="F3200" s="7">
        <f>IF(P3200&gt;0,RANK(P3200,(N3200:P3200,Q3200:AE3200)),0)</f>
        <v>3</v>
      </c>
      <c r="G3200" s="1">
        <f t="shared" si="1180"/>
        <v>170374</v>
      </c>
      <c r="H3200" s="2">
        <f t="shared" si="1181"/>
        <v>0.35853718076061886</v>
      </c>
      <c r="I3200" s="2"/>
      <c r="J3200" s="2">
        <f t="shared" si="1196"/>
        <v>0.67303111163487606</v>
      </c>
      <c r="K3200" s="2">
        <f t="shared" si="1197"/>
        <v>0.31449393087425714</v>
      </c>
      <c r="L3200" s="2">
        <f t="shared" si="1198"/>
        <v>4.966413575986128E-3</v>
      </c>
      <c r="M3200" s="2">
        <f t="shared" si="1199"/>
        <v>7.5085439148806724E-3</v>
      </c>
      <c r="N3200" s="66">
        <v>319819</v>
      </c>
      <c r="O3200" s="66">
        <v>149445</v>
      </c>
      <c r="P3200" s="66">
        <v>2360</v>
      </c>
      <c r="Q3200" s="66">
        <v>1105</v>
      </c>
      <c r="R3200" s="66">
        <v>589</v>
      </c>
      <c r="S3200" s="66">
        <v>540</v>
      </c>
      <c r="U3200" s="66">
        <v>120</v>
      </c>
      <c r="V3200" s="66">
        <v>56</v>
      </c>
      <c r="W3200" s="66">
        <v>1089</v>
      </c>
      <c r="AL3200" s="66">
        <v>69</v>
      </c>
      <c r="AN3200" s="7">
        <f>IF(Q3200&gt;0,RANK(Q3200,(N3200:P3200,Q3200:AE3200)),0)</f>
        <v>4</v>
      </c>
      <c r="AO3200" s="7">
        <f>IF(R3200&gt;0,RANK(R3200,(N3200:P3200,Q3200:AE3200)),0)</f>
        <v>6</v>
      </c>
      <c r="AP3200" s="7">
        <f>IF(T3200&gt;0,RANK(T3200,(N3200:P3200,Q3200:AE3200)),0)</f>
        <v>0</v>
      </c>
      <c r="AQ3200" s="7">
        <f>IF(S3200&gt;0,RANK(S3200,(N3200:P3200,Q3200:AE3200)),0)</f>
        <v>7</v>
      </c>
      <c r="AR3200" s="2">
        <f t="shared" si="1200"/>
        <v>2.3253758480782506E-3</v>
      </c>
      <c r="AS3200" s="2">
        <f t="shared" si="1201"/>
        <v>1.2394989814643344E-3</v>
      </c>
      <c r="AT3200" s="2">
        <f t="shared" si="1202"/>
        <v>0</v>
      </c>
      <c r="AU3200" s="2">
        <f t="shared" si="1203"/>
        <v>1.1363827673866564E-3</v>
      </c>
      <c r="AW3200" t="s">
        <v>1378</v>
      </c>
      <c r="AX3200" t="s">
        <v>918</v>
      </c>
      <c r="AY3200" s="66">
        <v>0</v>
      </c>
      <c r="BA3200" s="119">
        <v>55</v>
      </c>
      <c r="BB3200" s="121">
        <v>79</v>
      </c>
      <c r="BC3200" s="125">
        <f t="shared" si="1194"/>
        <v>55079</v>
      </c>
      <c r="BE3200" s="7" t="s">
        <v>228</v>
      </c>
    </row>
    <row r="3201" spans="1:57" hidden="1" outlineLevel="1">
      <c r="A3201" t="s">
        <v>1749</v>
      </c>
      <c r="B3201" t="s">
        <v>918</v>
      </c>
      <c r="C3201" s="1">
        <f t="shared" si="1195"/>
        <v>19152</v>
      </c>
      <c r="D3201" s="7">
        <f>IF(N3201&gt;0, RANK(N3201,(N3201:P3201,Q3201:AE3201)),0)</f>
        <v>1</v>
      </c>
      <c r="E3201" s="7">
        <f>IF(O3201&gt;0,RANK(O3201,(N3201:P3201,Q3201:AE3201)),0)</f>
        <v>2</v>
      </c>
      <c r="F3201" s="7">
        <f>IF(P3201&gt;0,RANK(P3201,(N3201:P3201,Q3201:AE3201)),0)</f>
        <v>3</v>
      </c>
      <c r="G3201" s="1">
        <f t="shared" si="1180"/>
        <v>1532</v>
      </c>
      <c r="H3201" s="2">
        <f t="shared" si="1181"/>
        <v>7.9991645781119461E-2</v>
      </c>
      <c r="I3201" s="2"/>
      <c r="J3201" s="2">
        <f t="shared" si="1196"/>
        <v>0.53247702589807855</v>
      </c>
      <c r="K3201" s="2">
        <f t="shared" si="1197"/>
        <v>0.45248538011695905</v>
      </c>
      <c r="L3201" s="2">
        <f t="shared" si="1198"/>
        <v>5.8479532163742687E-3</v>
      </c>
      <c r="M3201" s="2">
        <f t="shared" si="1199"/>
        <v>9.1896407685881365E-3</v>
      </c>
      <c r="N3201" s="66">
        <v>10198</v>
      </c>
      <c r="O3201" s="66">
        <v>8666</v>
      </c>
      <c r="P3201" s="66">
        <v>112</v>
      </c>
      <c r="Q3201" s="66">
        <v>66</v>
      </c>
      <c r="R3201" s="66">
        <v>37</v>
      </c>
      <c r="S3201" s="66">
        <v>26</v>
      </c>
      <c r="U3201" s="66">
        <v>8</v>
      </c>
      <c r="V3201" s="66">
        <v>0</v>
      </c>
      <c r="W3201" s="66">
        <v>31</v>
      </c>
      <c r="AL3201" s="66">
        <v>8</v>
      </c>
      <c r="AN3201" s="7">
        <f>IF(Q3201&gt;0,RANK(Q3201,(N3201:P3201,Q3201:AE3201)),0)</f>
        <v>4</v>
      </c>
      <c r="AO3201" s="7">
        <f>IF(R3201&gt;0,RANK(R3201,(N3201:P3201,Q3201:AE3201)),0)</f>
        <v>5</v>
      </c>
      <c r="AP3201" s="7">
        <f>IF(T3201&gt;0,RANK(T3201,(N3201:P3201,Q3201:AE3201)),0)</f>
        <v>0</v>
      </c>
      <c r="AQ3201" s="7">
        <f>IF(S3201&gt;0,RANK(S3201,(N3201:P3201,Q3201:AE3201)),0)</f>
        <v>7</v>
      </c>
      <c r="AR3201" s="2">
        <f t="shared" si="1200"/>
        <v>3.4461152882205512E-3</v>
      </c>
      <c r="AS3201" s="2">
        <f t="shared" si="1201"/>
        <v>1.9319131161236423E-3</v>
      </c>
      <c r="AT3201" s="2">
        <f t="shared" si="1202"/>
        <v>0</v>
      </c>
      <c r="AU3201" s="2">
        <f t="shared" si="1203"/>
        <v>1.3575605680868838E-3</v>
      </c>
      <c r="AW3201" t="s">
        <v>1749</v>
      </c>
      <c r="AX3201" t="s">
        <v>918</v>
      </c>
      <c r="AY3201" s="66">
        <v>3</v>
      </c>
      <c r="BA3201" s="119">
        <v>55</v>
      </c>
      <c r="BB3201" s="121">
        <v>81</v>
      </c>
      <c r="BC3201" s="125">
        <f t="shared" si="1194"/>
        <v>55081</v>
      </c>
      <c r="BE3201" s="7" t="s">
        <v>228</v>
      </c>
    </row>
    <row r="3202" spans="1:57" hidden="1" outlineLevel="1">
      <c r="A3202" t="s">
        <v>2241</v>
      </c>
      <c r="B3202" t="s">
        <v>918</v>
      </c>
      <c r="C3202" s="1">
        <f t="shared" si="1195"/>
        <v>18968</v>
      </c>
      <c r="D3202" s="7">
        <f>IF(N3202&gt;0, RANK(N3202,(N3202:P3202,Q3202:AE3202)),0)</f>
        <v>1</v>
      </c>
      <c r="E3202" s="7">
        <f>IF(O3202&gt;0,RANK(O3202,(N3202:P3202,Q3202:AE3202)),0)</f>
        <v>2</v>
      </c>
      <c r="F3202" s="7">
        <f>IF(P3202&gt;0,RANK(P3202,(N3202:P3202,Q3202:AE3202)),0)</f>
        <v>3</v>
      </c>
      <c r="G3202" s="1">
        <f t="shared" si="1180"/>
        <v>1172</v>
      </c>
      <c r="H3202" s="2">
        <f t="shared" si="1181"/>
        <v>6.1788274989455924E-2</v>
      </c>
      <c r="I3202" s="2"/>
      <c r="J3202" s="2">
        <f t="shared" si="1196"/>
        <v>0.52335512442007592</v>
      </c>
      <c r="K3202" s="2">
        <f t="shared" si="1197"/>
        <v>0.46156684943061999</v>
      </c>
      <c r="L3202" s="2">
        <f t="shared" si="1198"/>
        <v>6.8536482496836778E-3</v>
      </c>
      <c r="M3202" s="2">
        <f t="shared" si="1199"/>
        <v>8.2243778996204144E-3</v>
      </c>
      <c r="N3202" s="66">
        <v>9927</v>
      </c>
      <c r="O3202" s="66">
        <v>8755</v>
      </c>
      <c r="P3202" s="66">
        <v>130</v>
      </c>
      <c r="Q3202" s="66">
        <v>50</v>
      </c>
      <c r="R3202" s="66">
        <v>37</v>
      </c>
      <c r="S3202" s="66">
        <v>32</v>
      </c>
      <c r="U3202" s="66">
        <v>2</v>
      </c>
      <c r="V3202" s="66">
        <v>1</v>
      </c>
      <c r="W3202" s="66">
        <v>32</v>
      </c>
      <c r="AL3202" s="66">
        <v>2</v>
      </c>
      <c r="AN3202" s="7">
        <f>IF(Q3202&gt;0,RANK(Q3202,(N3202:P3202,Q3202:AE3202)),0)</f>
        <v>4</v>
      </c>
      <c r="AO3202" s="7">
        <f>IF(R3202&gt;0,RANK(R3202,(N3202:P3202,Q3202:AE3202)),0)</f>
        <v>5</v>
      </c>
      <c r="AP3202" s="7">
        <f>IF(T3202&gt;0,RANK(T3202,(N3202:P3202,Q3202:AE3202)),0)</f>
        <v>0</v>
      </c>
      <c r="AQ3202" s="7">
        <f>IF(S3202&gt;0,RANK(S3202,(N3202:P3202,Q3202:AE3202)),0)</f>
        <v>6</v>
      </c>
      <c r="AR3202" s="2">
        <f t="shared" si="1200"/>
        <v>2.6360185575706454E-3</v>
      </c>
      <c r="AS3202" s="2">
        <f t="shared" si="1201"/>
        <v>1.9506537326022776E-3</v>
      </c>
      <c r="AT3202" s="2">
        <f t="shared" si="1202"/>
        <v>0</v>
      </c>
      <c r="AU3202" s="2">
        <f t="shared" si="1203"/>
        <v>1.6870518768452129E-3</v>
      </c>
      <c r="AW3202" t="s">
        <v>2241</v>
      </c>
      <c r="AX3202" t="s">
        <v>918</v>
      </c>
      <c r="AY3202" s="66">
        <v>8</v>
      </c>
      <c r="BA3202" s="119">
        <v>55</v>
      </c>
      <c r="BB3202" s="121">
        <v>83</v>
      </c>
      <c r="BC3202" s="125">
        <f t="shared" si="1194"/>
        <v>55083</v>
      </c>
      <c r="BE3202" s="7" t="s">
        <v>228</v>
      </c>
    </row>
    <row r="3203" spans="1:57" hidden="1" outlineLevel="1">
      <c r="A3203" t="s">
        <v>547</v>
      </c>
      <c r="B3203" t="s">
        <v>918</v>
      </c>
      <c r="C3203" s="1">
        <f t="shared" si="1195"/>
        <v>21927</v>
      </c>
      <c r="D3203" s="7">
        <f>IF(N3203&gt;0, RANK(N3203,(N3203:P3203,Q3203:AE3203)),0)</f>
        <v>1</v>
      </c>
      <c r="E3203" s="7">
        <f>IF(O3203&gt;0,RANK(O3203,(N3203:P3203,Q3203:AE3203)),0)</f>
        <v>2</v>
      </c>
      <c r="F3203" s="7">
        <f>IF(P3203&gt;0,RANK(P3203,(N3203:P3203,Q3203:AE3203)),0)</f>
        <v>3</v>
      </c>
      <c r="G3203" s="1">
        <f t="shared" si="1180"/>
        <v>2277</v>
      </c>
      <c r="H3203" s="2">
        <f t="shared" si="1181"/>
        <v>0.10384457518128334</v>
      </c>
      <c r="I3203" s="2"/>
      <c r="J3203" s="2">
        <f t="shared" si="1196"/>
        <v>0.54302914215350939</v>
      </c>
      <c r="K3203" s="2">
        <f t="shared" si="1197"/>
        <v>0.43918456697222602</v>
      </c>
      <c r="L3203" s="2">
        <f t="shared" si="1198"/>
        <v>5.6095225064988373E-3</v>
      </c>
      <c r="M3203" s="2">
        <f t="shared" si="1199"/>
        <v>1.2176768367765749E-2</v>
      </c>
      <c r="N3203" s="66">
        <v>11907</v>
      </c>
      <c r="O3203" s="66">
        <v>9630</v>
      </c>
      <c r="P3203" s="66">
        <v>123</v>
      </c>
      <c r="Q3203" s="66">
        <v>110</v>
      </c>
      <c r="R3203" s="66">
        <v>34</v>
      </c>
      <c r="S3203" s="66">
        <v>52</v>
      </c>
      <c r="U3203" s="66">
        <v>2</v>
      </c>
      <c r="V3203" s="66">
        <v>3</v>
      </c>
      <c r="W3203" s="66">
        <v>59</v>
      </c>
      <c r="AL3203" s="66">
        <v>7</v>
      </c>
      <c r="AN3203" s="7">
        <f>IF(Q3203&gt;0,RANK(Q3203,(N3203:P3203,Q3203:AE3203)),0)</f>
        <v>4</v>
      </c>
      <c r="AO3203" s="7">
        <f>IF(R3203&gt;0,RANK(R3203,(N3203:P3203,Q3203:AE3203)),0)</f>
        <v>7</v>
      </c>
      <c r="AP3203" s="7">
        <f>IF(T3203&gt;0,RANK(T3203,(N3203:P3203,Q3203:AE3203)),0)</f>
        <v>0</v>
      </c>
      <c r="AQ3203" s="7">
        <f>IF(S3203&gt;0,RANK(S3203,(N3203:P3203,Q3203:AE3203)),0)</f>
        <v>6</v>
      </c>
      <c r="AR3203" s="2">
        <f t="shared" si="1200"/>
        <v>5.0166461440233501E-3</v>
      </c>
      <c r="AS3203" s="2">
        <f t="shared" si="1201"/>
        <v>1.5505997172435809E-3</v>
      </c>
      <c r="AT3203" s="2">
        <f t="shared" si="1202"/>
        <v>0</v>
      </c>
      <c r="AU3203" s="2">
        <f t="shared" si="1203"/>
        <v>2.3715054499019472E-3</v>
      </c>
      <c r="AW3203" t="s">
        <v>547</v>
      </c>
      <c r="AX3203" t="s">
        <v>918</v>
      </c>
      <c r="AY3203" s="66">
        <v>0</v>
      </c>
      <c r="BA3203" s="119">
        <v>55</v>
      </c>
      <c r="BB3203" s="121">
        <v>85</v>
      </c>
      <c r="BC3203" s="125">
        <f t="shared" si="1194"/>
        <v>55085</v>
      </c>
      <c r="BE3203" s="7" t="s">
        <v>228</v>
      </c>
    </row>
    <row r="3204" spans="1:57" hidden="1" outlineLevel="1">
      <c r="A3204" t="s">
        <v>2596</v>
      </c>
      <c r="B3204" t="s">
        <v>918</v>
      </c>
      <c r="C3204" s="1">
        <f t="shared" si="1195"/>
        <v>91563</v>
      </c>
      <c r="D3204" s="7">
        <f>IF(N3204&gt;0, RANK(N3204,(N3204:P3204,Q3204:AE3204)),0)</f>
        <v>1</v>
      </c>
      <c r="E3204" s="7">
        <f>IF(O3204&gt;0,RANK(O3204,(N3204:P3204,Q3204:AE3204)),0)</f>
        <v>2</v>
      </c>
      <c r="F3204" s="7">
        <f>IF(P3204&gt;0,RANK(P3204,(N3204:P3204,Q3204:AE3204)),0)</f>
        <v>3</v>
      </c>
      <c r="G3204" s="1">
        <f t="shared" si="1180"/>
        <v>10617</v>
      </c>
      <c r="H3204" s="2">
        <f t="shared" si="1181"/>
        <v>0.11595295042757446</v>
      </c>
      <c r="I3204" s="2"/>
      <c r="J3204" s="2">
        <f t="shared" si="1196"/>
        <v>0.54928300732828761</v>
      </c>
      <c r="K3204" s="2">
        <f t="shared" si="1197"/>
        <v>0.43333005690071319</v>
      </c>
      <c r="L3204" s="2">
        <f t="shared" si="1198"/>
        <v>6.6730011030656485E-3</v>
      </c>
      <c r="M3204" s="2">
        <f t="shared" si="1199"/>
        <v>1.0713934667933554E-2</v>
      </c>
      <c r="N3204" s="66">
        <v>50294</v>
      </c>
      <c r="O3204" s="66">
        <v>39677</v>
      </c>
      <c r="P3204" s="66">
        <v>611</v>
      </c>
      <c r="Q3204" s="66">
        <v>399</v>
      </c>
      <c r="R3204" s="66">
        <v>134</v>
      </c>
      <c r="S3204" s="66">
        <v>228</v>
      </c>
      <c r="U3204" s="66">
        <v>11</v>
      </c>
      <c r="V3204" s="66">
        <v>11</v>
      </c>
      <c r="W3204" s="66">
        <v>178</v>
      </c>
      <c r="AL3204" s="66">
        <v>20</v>
      </c>
      <c r="AN3204" s="7">
        <f>IF(Q3204&gt;0,RANK(Q3204,(N3204:P3204,Q3204:AE3204)),0)</f>
        <v>4</v>
      </c>
      <c r="AO3204" s="7">
        <f>IF(R3204&gt;0,RANK(R3204,(N3204:P3204,Q3204:AE3204)),0)</f>
        <v>7</v>
      </c>
      <c r="AP3204" s="7">
        <f>IF(T3204&gt;0,RANK(T3204,(N3204:P3204,Q3204:AE3204)),0)</f>
        <v>0</v>
      </c>
      <c r="AQ3204" s="7">
        <f>IF(S3204&gt;0,RANK(S3204,(N3204:P3204,Q3204:AE3204)),0)</f>
        <v>5</v>
      </c>
      <c r="AR3204" s="2">
        <f t="shared" si="1200"/>
        <v>4.3576553848170109E-3</v>
      </c>
      <c r="AS3204" s="2">
        <f t="shared" si="1201"/>
        <v>1.4634732370062142E-3</v>
      </c>
      <c r="AT3204" s="2">
        <f t="shared" si="1202"/>
        <v>0</v>
      </c>
      <c r="AU3204" s="2">
        <f t="shared" si="1203"/>
        <v>2.4900887913240064E-3</v>
      </c>
      <c r="AW3204" t="s">
        <v>2596</v>
      </c>
      <c r="AX3204" t="s">
        <v>918</v>
      </c>
      <c r="AY3204" s="66">
        <v>0</v>
      </c>
      <c r="BA3204" s="119">
        <v>55</v>
      </c>
      <c r="BB3204" s="121">
        <v>87</v>
      </c>
      <c r="BC3204" s="125">
        <f t="shared" si="1194"/>
        <v>55087</v>
      </c>
      <c r="BE3204" s="7" t="s">
        <v>228</v>
      </c>
    </row>
    <row r="3205" spans="1:57" hidden="1" outlineLevel="1">
      <c r="A3205" t="s">
        <v>3179</v>
      </c>
      <c r="B3205" t="s">
        <v>918</v>
      </c>
      <c r="C3205" s="1">
        <f t="shared" si="1195"/>
        <v>53365</v>
      </c>
      <c r="D3205" s="7">
        <f>IF(N3205&gt;0, RANK(N3205,(N3205:P3205,Q3205:AE3205)),0)</f>
        <v>2</v>
      </c>
      <c r="E3205" s="7">
        <f>IF(O3205&gt;0,RANK(O3205,(N3205:P3205,Q3205:AE3205)),0)</f>
        <v>1</v>
      </c>
      <c r="F3205" s="7">
        <f>IF(P3205&gt;0,RANK(P3205,(N3205:P3205,Q3205:AE3205)),0)</f>
        <v>3</v>
      </c>
      <c r="G3205" s="1">
        <f t="shared" si="1180"/>
        <v>11593</v>
      </c>
      <c r="H3205" s="2">
        <f t="shared" si="1181"/>
        <v>0.2172397638901902</v>
      </c>
      <c r="I3205" s="2"/>
      <c r="J3205" s="2">
        <f t="shared" si="1196"/>
        <v>0.38562728380024358</v>
      </c>
      <c r="K3205" s="2">
        <f t="shared" si="1197"/>
        <v>0.60286704769043375</v>
      </c>
      <c r="L3205" s="2">
        <f t="shared" si="1198"/>
        <v>4.4598519628970303E-3</v>
      </c>
      <c r="M3205" s="2">
        <f t="shared" si="1199"/>
        <v>7.0458165464256338E-3</v>
      </c>
      <c r="N3205" s="66">
        <v>20579</v>
      </c>
      <c r="O3205" s="66">
        <v>32172</v>
      </c>
      <c r="P3205" s="66">
        <v>238</v>
      </c>
      <c r="Q3205" s="66">
        <v>140</v>
      </c>
      <c r="R3205" s="66">
        <v>57</v>
      </c>
      <c r="S3205" s="66">
        <v>63</v>
      </c>
      <c r="U3205" s="66">
        <v>6</v>
      </c>
      <c r="V3205" s="66">
        <v>2</v>
      </c>
      <c r="W3205" s="66">
        <v>100</v>
      </c>
      <c r="AL3205" s="66">
        <v>8</v>
      </c>
      <c r="AN3205" s="7">
        <f>IF(Q3205&gt;0,RANK(Q3205,(N3205:P3205,Q3205:AE3205)),0)</f>
        <v>4</v>
      </c>
      <c r="AO3205" s="7">
        <f>IF(R3205&gt;0,RANK(R3205,(N3205:P3205,Q3205:AE3205)),0)</f>
        <v>7</v>
      </c>
      <c r="AP3205" s="7">
        <f>IF(T3205&gt;0,RANK(T3205,(N3205:P3205,Q3205:AE3205)),0)</f>
        <v>0</v>
      </c>
      <c r="AQ3205" s="7">
        <f>IF(S3205&gt;0,RANK(S3205,(N3205:P3205,Q3205:AE3205)),0)</f>
        <v>6</v>
      </c>
      <c r="AR3205" s="2">
        <f t="shared" si="1200"/>
        <v>2.6234423311159E-3</v>
      </c>
      <c r="AS3205" s="2">
        <f t="shared" si="1201"/>
        <v>1.0681158062400449E-3</v>
      </c>
      <c r="AT3205" s="2">
        <f t="shared" si="1202"/>
        <v>0</v>
      </c>
      <c r="AU3205" s="2">
        <f t="shared" si="1203"/>
        <v>1.1805490490021549E-3</v>
      </c>
      <c r="AW3205" t="s">
        <v>3179</v>
      </c>
      <c r="AX3205" t="s">
        <v>918</v>
      </c>
      <c r="AY3205" s="66">
        <v>5</v>
      </c>
      <c r="BA3205" s="119">
        <v>55</v>
      </c>
      <c r="BB3205" s="121">
        <v>89</v>
      </c>
      <c r="BC3205" s="125">
        <f t="shared" si="1194"/>
        <v>55089</v>
      </c>
      <c r="BE3205" s="7" t="s">
        <v>228</v>
      </c>
    </row>
    <row r="3206" spans="1:57" hidden="1" outlineLevel="1">
      <c r="A3206" t="s">
        <v>1893</v>
      </c>
      <c r="B3206" t="s">
        <v>918</v>
      </c>
      <c r="C3206" s="1">
        <f t="shared" si="1195"/>
        <v>3771</v>
      </c>
      <c r="D3206" s="7">
        <f>IF(N3206&gt;0, RANK(N3206,(N3206:P3206,Q3206:AE3206)),0)</f>
        <v>1</v>
      </c>
      <c r="E3206" s="7">
        <f>IF(O3206&gt;0,RANK(O3206,(N3206:P3206,Q3206:AE3206)),0)</f>
        <v>2</v>
      </c>
      <c r="F3206" s="7">
        <f>IF(P3206&gt;0,RANK(P3206,(N3206:P3206,Q3206:AE3206)),0)</f>
        <v>3</v>
      </c>
      <c r="G3206" s="1">
        <f t="shared" si="1180"/>
        <v>486</v>
      </c>
      <c r="H3206" s="2">
        <f t="shared" si="1181"/>
        <v>0.12887828162291171</v>
      </c>
      <c r="I3206" s="2"/>
      <c r="J3206" s="2">
        <f t="shared" si="1196"/>
        <v>0.55741182710156456</v>
      </c>
      <c r="K3206" s="2">
        <f t="shared" si="1197"/>
        <v>0.42853354547865286</v>
      </c>
      <c r="L3206" s="2">
        <f t="shared" si="1198"/>
        <v>6.8947228851763461E-3</v>
      </c>
      <c r="M3206" s="2">
        <f t="shared" si="1199"/>
        <v>7.1599045346062377E-3</v>
      </c>
      <c r="N3206" s="66">
        <v>2102</v>
      </c>
      <c r="O3206" s="66">
        <v>1616</v>
      </c>
      <c r="P3206" s="66">
        <v>26</v>
      </c>
      <c r="Q3206" s="66">
        <v>10</v>
      </c>
      <c r="R3206" s="66">
        <v>8</v>
      </c>
      <c r="S3206" s="66">
        <v>8</v>
      </c>
      <c r="U3206" s="66">
        <v>0</v>
      </c>
      <c r="V3206" s="66">
        <v>0</v>
      </c>
      <c r="W3206" s="66">
        <v>0</v>
      </c>
      <c r="AL3206" s="66">
        <v>1</v>
      </c>
      <c r="AN3206" s="7">
        <f>IF(Q3206&gt;0,RANK(Q3206,(N3206:P3206,Q3206:AE3206)),0)</f>
        <v>4</v>
      </c>
      <c r="AO3206" s="7">
        <f>IF(R3206&gt;0,RANK(R3206,(N3206:P3206,Q3206:AE3206)),0)</f>
        <v>5</v>
      </c>
      <c r="AP3206" s="7">
        <f>IF(T3206&gt;0,RANK(T3206,(N3206:P3206,Q3206:AE3206)),0)</f>
        <v>0</v>
      </c>
      <c r="AQ3206" s="7">
        <f>IF(S3206&gt;0,RANK(S3206,(N3206:P3206,Q3206:AE3206)),0)</f>
        <v>5</v>
      </c>
      <c r="AR3206" s="2">
        <f t="shared" si="1200"/>
        <v>2.6518164942985947E-3</v>
      </c>
      <c r="AS3206" s="2">
        <f t="shared" si="1201"/>
        <v>2.1214531954388757E-3</v>
      </c>
      <c r="AT3206" s="2">
        <f t="shared" si="1202"/>
        <v>0</v>
      </c>
      <c r="AU3206" s="2">
        <f t="shared" si="1203"/>
        <v>2.1214531954388757E-3</v>
      </c>
      <c r="AW3206" t="s">
        <v>1893</v>
      </c>
      <c r="AX3206" t="s">
        <v>918</v>
      </c>
      <c r="AY3206" s="66">
        <v>3</v>
      </c>
      <c r="BA3206" s="119">
        <v>55</v>
      </c>
      <c r="BB3206" s="121">
        <v>91</v>
      </c>
      <c r="BC3206" s="125">
        <f t="shared" si="1194"/>
        <v>55091</v>
      </c>
      <c r="BE3206" s="7" t="s">
        <v>228</v>
      </c>
    </row>
    <row r="3207" spans="1:57" hidden="1" outlineLevel="1">
      <c r="A3207" t="s">
        <v>2838</v>
      </c>
      <c r="B3207" t="s">
        <v>918</v>
      </c>
      <c r="C3207" s="1">
        <f t="shared" si="1195"/>
        <v>22107</v>
      </c>
      <c r="D3207" s="7">
        <f>IF(N3207&gt;0, RANK(N3207,(N3207:P3207,Q3207:AE3207)),0)</f>
        <v>1</v>
      </c>
      <c r="E3207" s="7">
        <f>IF(O3207&gt;0,RANK(O3207,(N3207:P3207,Q3207:AE3207)),0)</f>
        <v>2</v>
      </c>
      <c r="F3207" s="7">
        <f>IF(P3207&gt;0,RANK(P3207,(N3207:P3207,Q3207:AE3207)),0)</f>
        <v>3</v>
      </c>
      <c r="G3207" s="1">
        <f t="shared" ref="G3207:G3257" si="1204">IF(C3207&gt;0,MAX(N3207:P3207)-LARGE(N3207:P3207,2),0)</f>
        <v>1991</v>
      </c>
      <c r="H3207" s="2">
        <f t="shared" ref="H3207:H3257" si="1205">IF(C3207&gt;0,G3207/C3207,0)</f>
        <v>9.0061971321300949E-2</v>
      </c>
      <c r="I3207" s="2"/>
      <c r="J3207" s="2">
        <f t="shared" si="1196"/>
        <v>0.53390328855113767</v>
      </c>
      <c r="K3207" s="2">
        <f t="shared" si="1197"/>
        <v>0.44384131722983672</v>
      </c>
      <c r="L3207" s="2">
        <f t="shared" si="1198"/>
        <v>9.8158954177409875E-3</v>
      </c>
      <c r="M3207" s="2">
        <f t="shared" si="1199"/>
        <v>1.2439498801284627E-2</v>
      </c>
      <c r="N3207" s="66">
        <v>11803</v>
      </c>
      <c r="O3207" s="66">
        <v>9812</v>
      </c>
      <c r="P3207" s="66">
        <v>217</v>
      </c>
      <c r="Q3207" s="66">
        <v>85</v>
      </c>
      <c r="R3207" s="66">
        <v>52</v>
      </c>
      <c r="S3207" s="66">
        <v>43</v>
      </c>
      <c r="U3207" s="66">
        <v>4</v>
      </c>
      <c r="V3207" s="66">
        <v>2</v>
      </c>
      <c r="W3207" s="66">
        <v>81</v>
      </c>
      <c r="AL3207" s="66">
        <v>8</v>
      </c>
      <c r="AN3207" s="7">
        <f>IF(Q3207&gt;0,RANK(Q3207,(N3207:P3207,Q3207:AE3207)),0)</f>
        <v>4</v>
      </c>
      <c r="AO3207" s="7">
        <f>IF(R3207&gt;0,RANK(R3207,(N3207:P3207,Q3207:AE3207)),0)</f>
        <v>6</v>
      </c>
      <c r="AP3207" s="7">
        <f>IF(T3207&gt;0,RANK(T3207,(N3207:P3207,Q3207:AE3207)),0)</f>
        <v>0</v>
      </c>
      <c r="AQ3207" s="7">
        <f>IF(S3207&gt;0,RANK(S3207,(N3207:P3207,Q3207:AE3207)),0)</f>
        <v>7</v>
      </c>
      <c r="AR3207" s="2">
        <f t="shared" si="1200"/>
        <v>3.84493599312435E-3</v>
      </c>
      <c r="AS3207" s="2">
        <f t="shared" si="1201"/>
        <v>2.3521961369701904E-3</v>
      </c>
      <c r="AT3207" s="2">
        <f t="shared" si="1202"/>
        <v>0</v>
      </c>
      <c r="AU3207" s="2">
        <f t="shared" si="1203"/>
        <v>1.9450852671099653E-3</v>
      </c>
      <c r="AW3207" t="s">
        <v>2838</v>
      </c>
      <c r="AX3207" t="s">
        <v>918</v>
      </c>
      <c r="AY3207" s="66">
        <v>3</v>
      </c>
      <c r="BA3207" s="119">
        <v>55</v>
      </c>
      <c r="BB3207" s="121">
        <v>93</v>
      </c>
      <c r="BC3207" s="125">
        <f t="shared" si="1194"/>
        <v>55093</v>
      </c>
      <c r="BE3207" s="7" t="s">
        <v>228</v>
      </c>
    </row>
    <row r="3208" spans="1:57" hidden="1" outlineLevel="1">
      <c r="A3208" t="s">
        <v>1895</v>
      </c>
      <c r="B3208" t="s">
        <v>918</v>
      </c>
      <c r="C3208" s="1">
        <f t="shared" si="1195"/>
        <v>22643</v>
      </c>
      <c r="D3208" s="7">
        <f>IF(N3208&gt;0, RANK(N3208,(N3208:P3208,Q3208:AE3208)),0)</f>
        <v>2</v>
      </c>
      <c r="E3208" s="7">
        <f>IF(O3208&gt;0,RANK(O3208,(N3208:P3208,Q3208:AE3208)),0)</f>
        <v>1</v>
      </c>
      <c r="F3208" s="7">
        <f>IF(P3208&gt;0,RANK(P3208,(N3208:P3208,Q3208:AE3208)),0)</f>
        <v>3</v>
      </c>
      <c r="G3208" s="1">
        <f t="shared" si="1204"/>
        <v>406</v>
      </c>
      <c r="H3208" s="2">
        <f t="shared" si="1205"/>
        <v>1.7930486242989003E-2</v>
      </c>
      <c r="I3208" s="2"/>
      <c r="J3208" s="2">
        <f t="shared" si="1196"/>
        <v>0.48032504526785319</v>
      </c>
      <c r="K3208" s="2">
        <f t="shared" si="1197"/>
        <v>0.49825553151084218</v>
      </c>
      <c r="L3208" s="2">
        <f t="shared" si="1198"/>
        <v>7.9494766594532529E-3</v>
      </c>
      <c r="M3208" s="2">
        <f t="shared" si="1199"/>
        <v>1.3469946561851437E-2</v>
      </c>
      <c r="N3208" s="66">
        <v>10876</v>
      </c>
      <c r="O3208" s="66">
        <v>11282</v>
      </c>
      <c r="P3208" s="66">
        <v>180</v>
      </c>
      <c r="Q3208" s="66">
        <v>97</v>
      </c>
      <c r="R3208" s="66">
        <v>66</v>
      </c>
      <c r="S3208" s="66">
        <v>58</v>
      </c>
      <c r="U3208" s="66">
        <v>6</v>
      </c>
      <c r="V3208" s="66">
        <v>2</v>
      </c>
      <c r="W3208" s="66">
        <v>71</v>
      </c>
      <c r="AL3208" s="66">
        <v>5</v>
      </c>
      <c r="AN3208" s="7">
        <f>IF(Q3208&gt;0,RANK(Q3208,(N3208:P3208,Q3208:AE3208)),0)</f>
        <v>4</v>
      </c>
      <c r="AO3208" s="7">
        <f>IF(R3208&gt;0,RANK(R3208,(N3208:P3208,Q3208:AE3208)),0)</f>
        <v>6</v>
      </c>
      <c r="AP3208" s="7">
        <f>IF(T3208&gt;0,RANK(T3208,(N3208:P3208,Q3208:AE3208)),0)</f>
        <v>0</v>
      </c>
      <c r="AQ3208" s="7">
        <f>IF(S3208&gt;0,RANK(S3208,(N3208:P3208,Q3208:AE3208)),0)</f>
        <v>7</v>
      </c>
      <c r="AR3208" s="2">
        <f t="shared" si="1200"/>
        <v>4.2838846442609197E-3</v>
      </c>
      <c r="AS3208" s="2">
        <f t="shared" si="1201"/>
        <v>2.9148081084661927E-3</v>
      </c>
      <c r="AT3208" s="2">
        <f t="shared" si="1202"/>
        <v>0</v>
      </c>
      <c r="AU3208" s="2">
        <f t="shared" si="1203"/>
        <v>2.5614980347127146E-3</v>
      </c>
      <c r="AW3208" t="s">
        <v>1895</v>
      </c>
      <c r="AX3208" t="s">
        <v>918</v>
      </c>
      <c r="AY3208" s="66">
        <v>7</v>
      </c>
      <c r="BA3208" s="119">
        <v>55</v>
      </c>
      <c r="BB3208" s="121">
        <v>95</v>
      </c>
      <c r="BC3208" s="125">
        <f t="shared" si="1194"/>
        <v>55095</v>
      </c>
      <c r="BE3208" s="7" t="s">
        <v>228</v>
      </c>
    </row>
    <row r="3209" spans="1:57" hidden="1" outlineLevel="1">
      <c r="A3209" t="s">
        <v>1137</v>
      </c>
      <c r="B3209" t="s">
        <v>918</v>
      </c>
      <c r="C3209" s="1">
        <f t="shared" si="1195"/>
        <v>39422</v>
      </c>
      <c r="D3209" s="7">
        <f>IF(N3209&gt;0, RANK(N3209,(N3209:P3209,Q3209:AE3209)),0)</f>
        <v>1</v>
      </c>
      <c r="E3209" s="7">
        <f>IF(O3209&gt;0,RANK(O3209,(N3209:P3209,Q3209:AE3209)),0)</f>
        <v>2</v>
      </c>
      <c r="F3209" s="7">
        <f>IF(P3209&gt;0,RANK(P3209,(N3209:P3209,Q3209:AE3209)),0)</f>
        <v>3</v>
      </c>
      <c r="G3209" s="1">
        <f t="shared" si="1204"/>
        <v>11007</v>
      </c>
      <c r="H3209" s="2">
        <f t="shared" si="1205"/>
        <v>0.27920957840799554</v>
      </c>
      <c r="I3209" s="2"/>
      <c r="J3209" s="2">
        <f t="shared" si="1196"/>
        <v>0.62952158693115523</v>
      </c>
      <c r="K3209" s="2">
        <f t="shared" si="1197"/>
        <v>0.35031200852315963</v>
      </c>
      <c r="L3209" s="2">
        <f t="shared" si="1198"/>
        <v>8.3455938308558669E-3</v>
      </c>
      <c r="M3209" s="2">
        <f t="shared" si="1199"/>
        <v>1.1820810714829268E-2</v>
      </c>
      <c r="N3209" s="66">
        <v>24817</v>
      </c>
      <c r="O3209" s="66">
        <v>13810</v>
      </c>
      <c r="P3209" s="66">
        <v>329</v>
      </c>
      <c r="Q3209" s="66">
        <v>134</v>
      </c>
      <c r="R3209" s="66">
        <v>102</v>
      </c>
      <c r="S3209" s="66">
        <v>76</v>
      </c>
      <c r="U3209" s="66">
        <v>11</v>
      </c>
      <c r="V3209" s="66">
        <v>8</v>
      </c>
      <c r="W3209" s="66">
        <v>126</v>
      </c>
      <c r="AL3209" s="66">
        <v>9</v>
      </c>
      <c r="AN3209" s="7">
        <f>IF(Q3209&gt;0,RANK(Q3209,(N3209:P3209,Q3209:AE3209)),0)</f>
        <v>4</v>
      </c>
      <c r="AO3209" s="7">
        <f>IF(R3209&gt;0,RANK(R3209,(N3209:P3209,Q3209:AE3209)),0)</f>
        <v>6</v>
      </c>
      <c r="AP3209" s="7">
        <f>IF(T3209&gt;0,RANK(T3209,(N3209:P3209,Q3209:AE3209)),0)</f>
        <v>0</v>
      </c>
      <c r="AQ3209" s="7">
        <f>IF(S3209&gt;0,RANK(S3209,(N3209:P3209,Q3209:AE3209)),0)</f>
        <v>7</v>
      </c>
      <c r="AR3209" s="2">
        <f t="shared" si="1200"/>
        <v>3.3991172441783777E-3</v>
      </c>
      <c r="AS3209" s="2">
        <f t="shared" si="1201"/>
        <v>2.5873877530313023E-3</v>
      </c>
      <c r="AT3209" s="2">
        <f t="shared" si="1202"/>
        <v>0</v>
      </c>
      <c r="AU3209" s="2">
        <f t="shared" si="1203"/>
        <v>1.9278575414743036E-3</v>
      </c>
      <c r="AW3209" t="s">
        <v>1137</v>
      </c>
      <c r="AX3209" t="s">
        <v>918</v>
      </c>
      <c r="AY3209" s="66">
        <v>7</v>
      </c>
      <c r="BA3209" s="119">
        <v>55</v>
      </c>
      <c r="BB3209" s="121">
        <v>97</v>
      </c>
      <c r="BC3209" s="125">
        <f t="shared" si="1194"/>
        <v>55097</v>
      </c>
      <c r="BE3209" s="7" t="s">
        <v>228</v>
      </c>
    </row>
    <row r="3210" spans="1:57" hidden="1" outlineLevel="1">
      <c r="A3210" t="s">
        <v>2545</v>
      </c>
      <c r="B3210" t="s">
        <v>918</v>
      </c>
      <c r="C3210" s="1">
        <f t="shared" si="1195"/>
        <v>8194</v>
      </c>
      <c r="D3210" s="7">
        <f>IF(N3210&gt;0, RANK(N3210,(N3210:P3210,Q3210:AE3210)),0)</f>
        <v>1</v>
      </c>
      <c r="E3210" s="7">
        <f>IF(O3210&gt;0,RANK(O3210,(N3210:P3210,Q3210:AE3210)),0)</f>
        <v>2</v>
      </c>
      <c r="F3210" s="7">
        <f>IF(P3210&gt;0,RANK(P3210,(N3210:P3210,Q3210:AE3210)),0)</f>
        <v>3</v>
      </c>
      <c r="G3210" s="1">
        <f t="shared" si="1204"/>
        <v>1098</v>
      </c>
      <c r="H3210" s="2">
        <f t="shared" si="1205"/>
        <v>0.1340004881620698</v>
      </c>
      <c r="I3210" s="2"/>
      <c r="J3210" s="2">
        <f t="shared" si="1196"/>
        <v>0.55638271906272885</v>
      </c>
      <c r="K3210" s="2">
        <f t="shared" si="1197"/>
        <v>0.42238223090065902</v>
      </c>
      <c r="L3210" s="2">
        <f t="shared" si="1198"/>
        <v>8.9089577739809613E-3</v>
      </c>
      <c r="M3210" s="2">
        <f t="shared" si="1199"/>
        <v>1.2326092262631174E-2</v>
      </c>
      <c r="N3210" s="66">
        <v>4559</v>
      </c>
      <c r="O3210" s="66">
        <v>3461</v>
      </c>
      <c r="P3210" s="66">
        <v>73</v>
      </c>
      <c r="Q3210" s="66">
        <v>42</v>
      </c>
      <c r="R3210" s="66">
        <v>15</v>
      </c>
      <c r="S3210" s="66">
        <v>21</v>
      </c>
      <c r="U3210" s="66">
        <v>0</v>
      </c>
      <c r="V3210" s="66">
        <v>0</v>
      </c>
      <c r="W3210" s="66">
        <v>18</v>
      </c>
      <c r="AL3210" s="66">
        <v>5</v>
      </c>
      <c r="AN3210" s="7">
        <f>IF(Q3210&gt;0,RANK(Q3210,(N3210:P3210,Q3210:AE3210)),0)</f>
        <v>4</v>
      </c>
      <c r="AO3210" s="7">
        <f>IF(R3210&gt;0,RANK(R3210,(N3210:P3210,Q3210:AE3210)),0)</f>
        <v>7</v>
      </c>
      <c r="AP3210" s="7">
        <f>IF(T3210&gt;0,RANK(T3210,(N3210:P3210,Q3210:AE3210)),0)</f>
        <v>0</v>
      </c>
      <c r="AQ3210" s="7">
        <f>IF(S3210&gt;0,RANK(S3210,(N3210:P3210,Q3210:AE3210)),0)</f>
        <v>5</v>
      </c>
      <c r="AR3210" s="2">
        <f t="shared" si="1200"/>
        <v>5.1257017329753478E-3</v>
      </c>
      <c r="AS3210" s="2">
        <f t="shared" si="1201"/>
        <v>1.8306077617769099E-3</v>
      </c>
      <c r="AT3210" s="2">
        <f t="shared" si="1202"/>
        <v>0</v>
      </c>
      <c r="AU3210" s="2">
        <f t="shared" si="1203"/>
        <v>2.5628508664876739E-3</v>
      </c>
      <c r="AW3210" t="s">
        <v>2545</v>
      </c>
      <c r="AX3210" t="s">
        <v>918</v>
      </c>
      <c r="AY3210" s="66">
        <v>7</v>
      </c>
      <c r="BA3210" s="119">
        <v>55</v>
      </c>
      <c r="BB3210" s="121">
        <v>99</v>
      </c>
      <c r="BC3210" s="125">
        <f t="shared" si="1194"/>
        <v>55099</v>
      </c>
      <c r="BE3210" s="7" t="s">
        <v>228</v>
      </c>
    </row>
    <row r="3211" spans="1:57" hidden="1" outlineLevel="1">
      <c r="A3211" t="s">
        <v>2546</v>
      </c>
      <c r="B3211" t="s">
        <v>918</v>
      </c>
      <c r="C3211" s="1">
        <f t="shared" si="1195"/>
        <v>100642</v>
      </c>
      <c r="D3211" s="7">
        <f>IF(N3211&gt;0, RANK(N3211,(N3211:P3211,Q3211:AE3211)),0)</f>
        <v>1</v>
      </c>
      <c r="E3211" s="7">
        <f>IF(O3211&gt;0,RANK(O3211,(N3211:P3211,Q3211:AE3211)),0)</f>
        <v>2</v>
      </c>
      <c r="F3211" s="7">
        <f>IF(P3211&gt;0,RANK(P3211,(N3211:P3211,Q3211:AE3211)),0)</f>
        <v>3</v>
      </c>
      <c r="G3211" s="1">
        <f t="shared" si="1204"/>
        <v>7454</v>
      </c>
      <c r="H3211" s="2">
        <f t="shared" si="1205"/>
        <v>7.4064505872299832E-2</v>
      </c>
      <c r="I3211" s="2"/>
      <c r="J3211" s="2">
        <f t="shared" si="1196"/>
        <v>0.53067307883388648</v>
      </c>
      <c r="K3211" s="2">
        <f t="shared" si="1197"/>
        <v>0.45660857296158663</v>
      </c>
      <c r="L3211" s="2">
        <f t="shared" si="1198"/>
        <v>4.9283599292541877E-3</v>
      </c>
      <c r="M3211" s="2">
        <f t="shared" si="1199"/>
        <v>7.7899882752726982E-3</v>
      </c>
      <c r="N3211" s="66">
        <v>53408</v>
      </c>
      <c r="O3211" s="66">
        <v>45954</v>
      </c>
      <c r="P3211" s="66">
        <v>496</v>
      </c>
      <c r="Q3211" s="66">
        <v>240</v>
      </c>
      <c r="R3211" s="66">
        <v>145</v>
      </c>
      <c r="S3211" s="66">
        <v>170</v>
      </c>
      <c r="U3211" s="66">
        <v>8</v>
      </c>
      <c r="V3211" s="66">
        <v>10</v>
      </c>
      <c r="W3211" s="66">
        <v>192</v>
      </c>
      <c r="AL3211" s="66">
        <v>19</v>
      </c>
      <c r="AN3211" s="7">
        <f>IF(Q3211&gt;0,RANK(Q3211,(N3211:P3211,Q3211:AE3211)),0)</f>
        <v>4</v>
      </c>
      <c r="AO3211" s="7">
        <f>IF(R3211&gt;0,RANK(R3211,(N3211:P3211,Q3211:AE3211)),0)</f>
        <v>7</v>
      </c>
      <c r="AP3211" s="7">
        <f>IF(T3211&gt;0,RANK(T3211,(N3211:P3211,Q3211:AE3211)),0)</f>
        <v>0</v>
      </c>
      <c r="AQ3211" s="7">
        <f>IF(S3211&gt;0,RANK(S3211,(N3211:P3211,Q3211:AE3211)),0)</f>
        <v>6</v>
      </c>
      <c r="AR3211" s="2">
        <f t="shared" si="1200"/>
        <v>2.3846902883488006E-3</v>
      </c>
      <c r="AS3211" s="2">
        <f t="shared" si="1201"/>
        <v>1.4407503825440671E-3</v>
      </c>
      <c r="AT3211" s="2">
        <f t="shared" si="1202"/>
        <v>0</v>
      </c>
      <c r="AU3211" s="2">
        <f t="shared" si="1203"/>
        <v>1.6891556209137338E-3</v>
      </c>
      <c r="AW3211" t="s">
        <v>2546</v>
      </c>
      <c r="AX3211" t="s">
        <v>918</v>
      </c>
      <c r="AY3211" s="66">
        <v>1</v>
      </c>
      <c r="BA3211" s="119">
        <v>55</v>
      </c>
      <c r="BB3211" s="121">
        <v>101</v>
      </c>
      <c r="BC3211" s="125">
        <f t="shared" si="1194"/>
        <v>55101</v>
      </c>
      <c r="BE3211" s="7" t="s">
        <v>228</v>
      </c>
    </row>
    <row r="3212" spans="1:57" hidden="1" outlineLevel="1">
      <c r="A3212" t="s">
        <v>2830</v>
      </c>
      <c r="B3212" t="s">
        <v>918</v>
      </c>
      <c r="C3212" s="1">
        <f t="shared" si="1195"/>
        <v>8450</v>
      </c>
      <c r="D3212" s="7">
        <f>IF(N3212&gt;0, RANK(N3212,(N3212:P3212,Q3212:AE3212)),0)</f>
        <v>1</v>
      </c>
      <c r="E3212" s="7">
        <f>IF(O3212&gt;0,RANK(O3212,(N3212:P3212,Q3212:AE3212)),0)</f>
        <v>2</v>
      </c>
      <c r="F3212" s="7">
        <f>IF(P3212&gt;0,RANK(P3212,(N3212:P3212,Q3212:AE3212)),0)</f>
        <v>3</v>
      </c>
      <c r="G3212" s="1">
        <f t="shared" si="1204"/>
        <v>1743</v>
      </c>
      <c r="H3212" s="2">
        <f t="shared" si="1205"/>
        <v>0.20627218934911243</v>
      </c>
      <c r="I3212" s="2"/>
      <c r="J3212" s="2">
        <f t="shared" si="1196"/>
        <v>0.59656804733727808</v>
      </c>
      <c r="K3212" s="2">
        <f t="shared" si="1197"/>
        <v>0.39029585798816568</v>
      </c>
      <c r="L3212" s="2">
        <f t="shared" si="1198"/>
        <v>3.4319526627218937E-3</v>
      </c>
      <c r="M3212" s="2">
        <f t="shared" si="1199"/>
        <v>9.704142011834338E-3</v>
      </c>
      <c r="N3212" s="66">
        <v>5041</v>
      </c>
      <c r="O3212" s="66">
        <v>3298</v>
      </c>
      <c r="P3212" s="66">
        <v>29</v>
      </c>
      <c r="Q3212" s="66">
        <v>24</v>
      </c>
      <c r="R3212" s="66">
        <v>14</v>
      </c>
      <c r="S3212" s="66">
        <v>23</v>
      </c>
      <c r="U3212" s="66">
        <v>3</v>
      </c>
      <c r="V3212" s="66">
        <v>1</v>
      </c>
      <c r="W3212" s="66">
        <v>16</v>
      </c>
      <c r="AL3212" s="66">
        <v>1</v>
      </c>
      <c r="AN3212" s="7">
        <f>IF(Q3212&gt;0,RANK(Q3212,(N3212:P3212,Q3212:AE3212)),0)</f>
        <v>4</v>
      </c>
      <c r="AO3212" s="7">
        <f>IF(R3212&gt;0,RANK(R3212,(N3212:P3212,Q3212:AE3212)),0)</f>
        <v>7</v>
      </c>
      <c r="AP3212" s="7">
        <f>IF(T3212&gt;0,RANK(T3212,(N3212:P3212,Q3212:AE3212)),0)</f>
        <v>0</v>
      </c>
      <c r="AQ3212" s="7">
        <f>IF(S3212&gt;0,RANK(S3212,(N3212:P3212,Q3212:AE3212)),0)</f>
        <v>5</v>
      </c>
      <c r="AR3212" s="2">
        <f t="shared" si="1200"/>
        <v>2.8402366863905324E-3</v>
      </c>
      <c r="AS3212" s="2">
        <f t="shared" si="1201"/>
        <v>1.6568047337278107E-3</v>
      </c>
      <c r="AT3212" s="2">
        <f t="shared" si="1202"/>
        <v>0</v>
      </c>
      <c r="AU3212" s="2">
        <f t="shared" si="1203"/>
        <v>2.7218934911242602E-3</v>
      </c>
      <c r="AW3212" t="s">
        <v>2830</v>
      </c>
      <c r="AX3212" t="s">
        <v>918</v>
      </c>
      <c r="AY3212" s="66">
        <v>3</v>
      </c>
      <c r="BA3212" s="119">
        <v>55</v>
      </c>
      <c r="BB3212" s="121">
        <v>103</v>
      </c>
      <c r="BC3212" s="125">
        <f t="shared" si="1194"/>
        <v>55103</v>
      </c>
      <c r="BE3212" s="7" t="s">
        <v>228</v>
      </c>
    </row>
    <row r="3213" spans="1:57" hidden="1" outlineLevel="1">
      <c r="A3213" t="s">
        <v>2401</v>
      </c>
      <c r="B3213" t="s">
        <v>918</v>
      </c>
      <c r="C3213" s="1">
        <f t="shared" si="1195"/>
        <v>79169</v>
      </c>
      <c r="D3213" s="7">
        <f>IF(N3213&gt;0, RANK(N3213,(N3213:P3213,Q3213:AE3213)),0)</f>
        <v>1</v>
      </c>
      <c r="E3213" s="7">
        <f>IF(O3213&gt;0,RANK(O3213,(N3213:P3213,Q3213:AE3213)),0)</f>
        <v>2</v>
      </c>
      <c r="F3213" s="7">
        <f>IF(P3213&gt;0,RANK(P3213,(N3213:P3213,Q3213:AE3213)),0)</f>
        <v>3</v>
      </c>
      <c r="G3213" s="1">
        <f t="shared" si="1204"/>
        <v>23165</v>
      </c>
      <c r="H3213" s="2">
        <f t="shared" si="1205"/>
        <v>0.29260190225972288</v>
      </c>
      <c r="I3213" s="2"/>
      <c r="J3213" s="2">
        <f t="shared" si="1196"/>
        <v>0.63824224128130957</v>
      </c>
      <c r="K3213" s="2">
        <f t="shared" si="1197"/>
        <v>0.34564033902158675</v>
      </c>
      <c r="L3213" s="2">
        <f t="shared" si="1198"/>
        <v>6.6819083227020676E-3</v>
      </c>
      <c r="M3213" s="2">
        <f t="shared" si="1199"/>
        <v>9.4355113744016075E-3</v>
      </c>
      <c r="N3213" s="66">
        <v>50529</v>
      </c>
      <c r="O3213" s="66">
        <v>27364</v>
      </c>
      <c r="P3213" s="66">
        <v>529</v>
      </c>
      <c r="Q3213" s="66">
        <v>187</v>
      </c>
      <c r="R3213" s="66">
        <v>111</v>
      </c>
      <c r="S3213" s="66">
        <v>230</v>
      </c>
      <c r="U3213" s="66">
        <v>16</v>
      </c>
      <c r="V3213" s="66">
        <v>4</v>
      </c>
      <c r="W3213" s="66">
        <v>177</v>
      </c>
      <c r="AL3213" s="66">
        <v>22</v>
      </c>
      <c r="AN3213" s="7">
        <f>IF(Q3213&gt;0,RANK(Q3213,(N3213:P3213,Q3213:AE3213)),0)</f>
        <v>5</v>
      </c>
      <c r="AO3213" s="7">
        <f>IF(R3213&gt;0,RANK(R3213,(N3213:P3213,Q3213:AE3213)),0)</f>
        <v>7</v>
      </c>
      <c r="AP3213" s="7">
        <f>IF(T3213&gt;0,RANK(T3213,(N3213:P3213,Q3213:AE3213)),0)</f>
        <v>0</v>
      </c>
      <c r="AQ3213" s="7">
        <f>IF(S3213&gt;0,RANK(S3213,(N3213:P3213,Q3213:AE3213)),0)</f>
        <v>4</v>
      </c>
      <c r="AR3213" s="2">
        <f t="shared" si="1200"/>
        <v>2.3620356452651921E-3</v>
      </c>
      <c r="AS3213" s="2">
        <f t="shared" si="1201"/>
        <v>1.4020639391681088E-3</v>
      </c>
      <c r="AT3213" s="2">
        <f t="shared" si="1202"/>
        <v>0</v>
      </c>
      <c r="AU3213" s="2">
        <f t="shared" si="1203"/>
        <v>2.9051775316095946E-3</v>
      </c>
      <c r="AW3213" t="s">
        <v>2401</v>
      </c>
      <c r="AX3213" t="s">
        <v>918</v>
      </c>
      <c r="AY3213" s="66">
        <v>0</v>
      </c>
      <c r="BA3213" s="119">
        <v>55</v>
      </c>
      <c r="BB3213" s="121">
        <v>105</v>
      </c>
      <c r="BC3213" s="125">
        <f t="shared" si="1194"/>
        <v>55105</v>
      </c>
      <c r="BE3213" s="7" t="s">
        <v>228</v>
      </c>
    </row>
    <row r="3214" spans="1:57" ht="14" hidden="1" customHeight="1" outlineLevel="1">
      <c r="A3214" t="s">
        <v>2869</v>
      </c>
      <c r="B3214" t="s">
        <v>918</v>
      </c>
      <c r="C3214" s="1">
        <f t="shared" si="1195"/>
        <v>7272</v>
      </c>
      <c r="D3214" s="7">
        <f>IF(N3214&gt;0, RANK(N3214,(N3214:P3214,Q3214:AE3214)),0)</f>
        <v>1</v>
      </c>
      <c r="E3214" s="7">
        <f>IF(O3214&gt;0,RANK(O3214,(N3214:P3214,Q3214:AE3214)),0)</f>
        <v>2</v>
      </c>
      <c r="F3214" s="7">
        <f>IF(P3214&gt;0,RANK(P3214,(N3214:P3214,Q3214:AE3214)),0)</f>
        <v>3</v>
      </c>
      <c r="G3214" s="1">
        <f t="shared" si="1204"/>
        <v>602</v>
      </c>
      <c r="H3214" s="2">
        <f t="shared" si="1205"/>
        <v>8.2783278327832777E-2</v>
      </c>
      <c r="I3214" s="2"/>
      <c r="J3214" s="2">
        <f t="shared" si="1196"/>
        <v>0.53011551155115511</v>
      </c>
      <c r="K3214" s="2">
        <f t="shared" si="1197"/>
        <v>0.44733223322332233</v>
      </c>
      <c r="L3214" s="2">
        <f t="shared" si="1198"/>
        <v>9.4884488448844888E-3</v>
      </c>
      <c r="M3214" s="2">
        <f t="shared" si="1199"/>
        <v>1.3063806380638077E-2</v>
      </c>
      <c r="N3214" s="66">
        <v>3855</v>
      </c>
      <c r="O3214" s="66">
        <v>3253</v>
      </c>
      <c r="P3214" s="66">
        <v>69</v>
      </c>
      <c r="Q3214" s="66">
        <v>36</v>
      </c>
      <c r="R3214" s="66">
        <v>12</v>
      </c>
      <c r="S3214" s="66">
        <v>22</v>
      </c>
      <c r="U3214" s="66">
        <v>1</v>
      </c>
      <c r="V3214" s="66">
        <v>1</v>
      </c>
      <c r="W3214" s="66">
        <v>18</v>
      </c>
      <c r="AL3214" s="66">
        <v>5</v>
      </c>
      <c r="AN3214" s="7">
        <f>IF(Q3214&gt;0,RANK(Q3214,(N3214:P3214,Q3214:AE3214)),0)</f>
        <v>4</v>
      </c>
      <c r="AO3214" s="7">
        <f>IF(R3214&gt;0,RANK(R3214,(N3214:P3214,Q3214:AE3214)),0)</f>
        <v>7</v>
      </c>
      <c r="AP3214" s="7">
        <f>IF(T3214&gt;0,RANK(T3214,(N3214:P3214,Q3214:AE3214)),0)</f>
        <v>0</v>
      </c>
      <c r="AQ3214" s="7">
        <f>IF(S3214&gt;0,RANK(S3214,(N3214:P3214,Q3214:AE3214)),0)</f>
        <v>5</v>
      </c>
      <c r="AR3214" s="2">
        <f t="shared" si="1200"/>
        <v>4.9504950495049506E-3</v>
      </c>
      <c r="AS3214" s="2">
        <f t="shared" si="1201"/>
        <v>1.6501650165016502E-3</v>
      </c>
      <c r="AT3214" s="2">
        <f t="shared" si="1202"/>
        <v>0</v>
      </c>
      <c r="AU3214" s="2">
        <f t="shared" si="1203"/>
        <v>3.0253025302530252E-3</v>
      </c>
      <c r="AW3214" t="s">
        <v>2869</v>
      </c>
      <c r="AX3214" t="s">
        <v>918</v>
      </c>
      <c r="AY3214" s="66">
        <v>7</v>
      </c>
      <c r="BA3214" s="119">
        <v>55</v>
      </c>
      <c r="BB3214" s="121">
        <v>107</v>
      </c>
      <c r="BC3214" s="125">
        <f t="shared" si="1194"/>
        <v>55107</v>
      </c>
      <c r="BE3214" s="7" t="s">
        <v>228</v>
      </c>
    </row>
    <row r="3215" spans="1:57" ht="14" hidden="1" customHeight="1" outlineLevel="1">
      <c r="A3215" t="s">
        <v>2080</v>
      </c>
      <c r="B3215" t="s">
        <v>918</v>
      </c>
      <c r="C3215" s="1">
        <f t="shared" si="1195"/>
        <v>44821</v>
      </c>
      <c r="D3215" s="7">
        <f>IF(N3215&gt;0, RANK(N3215,(N3215:P3215,Q3215:AE3215)),0)</f>
        <v>2</v>
      </c>
      <c r="E3215" s="7">
        <f>IF(O3215&gt;0,RANK(O3215,(N3215:P3215,Q3215:AE3215)),0)</f>
        <v>1</v>
      </c>
      <c r="F3215" s="7">
        <f>IF(P3215&gt;0,RANK(P3215,(N3215:P3215,Q3215:AE3215)),0)</f>
        <v>3</v>
      </c>
      <c r="G3215" s="1">
        <f t="shared" si="1204"/>
        <v>1660</v>
      </c>
      <c r="H3215" s="2">
        <f t="shared" si="1205"/>
        <v>3.7036210704803549E-2</v>
      </c>
      <c r="I3215" s="2"/>
      <c r="J3215" s="2">
        <f t="shared" si="1196"/>
        <v>0.47247941812989447</v>
      </c>
      <c r="K3215" s="2">
        <f t="shared" si="1197"/>
        <v>0.50951562883469803</v>
      </c>
      <c r="L3215" s="2">
        <f t="shared" si="1198"/>
        <v>7.5634189330893997E-3</v>
      </c>
      <c r="M3215" s="2">
        <f t="shared" si="1199"/>
        <v>1.0441534102318101E-2</v>
      </c>
      <c r="N3215" s="66">
        <v>21177</v>
      </c>
      <c r="O3215" s="66">
        <v>22837</v>
      </c>
      <c r="P3215" s="66">
        <v>339</v>
      </c>
      <c r="Q3215" s="66">
        <v>182</v>
      </c>
      <c r="R3215" s="66">
        <v>61</v>
      </c>
      <c r="S3215" s="66">
        <v>82</v>
      </c>
      <c r="U3215" s="66">
        <v>2</v>
      </c>
      <c r="V3215" s="66">
        <v>2</v>
      </c>
      <c r="W3215" s="66">
        <v>122</v>
      </c>
      <c r="AL3215" s="66">
        <v>17</v>
      </c>
      <c r="AN3215" s="7">
        <f>IF(Q3215&gt;0,RANK(Q3215,(N3215:P3215,Q3215:AE3215)),0)</f>
        <v>4</v>
      </c>
      <c r="AO3215" s="7">
        <f>IF(R3215&gt;0,RANK(R3215,(N3215:P3215,Q3215:AE3215)),0)</f>
        <v>7</v>
      </c>
      <c r="AP3215" s="7">
        <f>IF(T3215&gt;0,RANK(T3215,(N3215:P3215,Q3215:AE3215)),0)</f>
        <v>0</v>
      </c>
      <c r="AQ3215" s="7">
        <f>IF(S3215&gt;0,RANK(S3215,(N3215:P3215,Q3215:AE3215)),0)</f>
        <v>6</v>
      </c>
      <c r="AR3215" s="2">
        <f t="shared" si="1200"/>
        <v>4.0605965953459319E-3</v>
      </c>
      <c r="AS3215" s="2">
        <f t="shared" si="1201"/>
        <v>1.3609691885500101E-3</v>
      </c>
      <c r="AT3215" s="2">
        <f t="shared" si="1202"/>
        <v>0</v>
      </c>
      <c r="AU3215" s="2">
        <f t="shared" si="1203"/>
        <v>1.8294995649360791E-3</v>
      </c>
      <c r="AW3215" t="s">
        <v>2080</v>
      </c>
      <c r="AX3215" t="s">
        <v>918</v>
      </c>
      <c r="AY3215" s="66">
        <v>3</v>
      </c>
      <c r="BA3215" s="119">
        <v>55</v>
      </c>
      <c r="BB3215" s="121">
        <v>109</v>
      </c>
      <c r="BC3215" s="125">
        <f t="shared" si="1194"/>
        <v>55109</v>
      </c>
      <c r="BE3215" s="7" t="s">
        <v>228</v>
      </c>
    </row>
    <row r="3216" spans="1:57" hidden="1" outlineLevel="1">
      <c r="A3216" t="s">
        <v>2382</v>
      </c>
      <c r="B3216" t="s">
        <v>918</v>
      </c>
      <c r="C3216" s="1">
        <f t="shared" si="1195"/>
        <v>30626</v>
      </c>
      <c r="D3216" s="7">
        <f>IF(N3216&gt;0, RANK(N3216,(N3216:P3216,Q3216:AE3216)),0)</f>
        <v>1</v>
      </c>
      <c r="E3216" s="7">
        <f>IF(O3216&gt;0,RANK(O3216,(N3216:P3216,Q3216:AE3216)),0)</f>
        <v>2</v>
      </c>
      <c r="F3216" s="7">
        <f>IF(P3216&gt;0,RANK(P3216,(N3216:P3216,Q3216:AE3216)),0)</f>
        <v>3</v>
      </c>
      <c r="G3216" s="1">
        <f t="shared" si="1204"/>
        <v>7055</v>
      </c>
      <c r="H3216" s="2">
        <f t="shared" si="1205"/>
        <v>0.2303598249853066</v>
      </c>
      <c r="I3216" s="2"/>
      <c r="J3216" s="2">
        <f t="shared" si="1196"/>
        <v>0.60788219160190693</v>
      </c>
      <c r="K3216" s="2">
        <f t="shared" si="1197"/>
        <v>0.37752236661660027</v>
      </c>
      <c r="L3216" s="2">
        <f t="shared" si="1198"/>
        <v>6.5957029974531445E-3</v>
      </c>
      <c r="M3216" s="2">
        <f t="shared" si="1199"/>
        <v>7.9997387840396571E-3</v>
      </c>
      <c r="N3216" s="66">
        <v>18617</v>
      </c>
      <c r="O3216" s="66">
        <v>11562</v>
      </c>
      <c r="P3216" s="66">
        <v>202</v>
      </c>
      <c r="Q3216" s="66">
        <v>77</v>
      </c>
      <c r="R3216" s="66">
        <v>47</v>
      </c>
      <c r="S3216" s="66">
        <v>44</v>
      </c>
      <c r="U3216" s="66">
        <v>3</v>
      </c>
      <c r="V3216" s="66">
        <v>1</v>
      </c>
      <c r="W3216" s="66">
        <v>67</v>
      </c>
      <c r="AL3216" s="66">
        <v>6</v>
      </c>
      <c r="AN3216" s="7">
        <f>IF(Q3216&gt;0,RANK(Q3216,(N3216:P3216,Q3216:AE3216)),0)</f>
        <v>4</v>
      </c>
      <c r="AO3216" s="7">
        <f>IF(R3216&gt;0,RANK(R3216,(N3216:P3216,Q3216:AE3216)),0)</f>
        <v>6</v>
      </c>
      <c r="AP3216" s="7">
        <f>IF(T3216&gt;0,RANK(T3216,(N3216:P3216,Q3216:AE3216)),0)</f>
        <v>0</v>
      </c>
      <c r="AQ3216" s="7">
        <f>IF(S3216&gt;0,RANK(S3216,(N3216:P3216,Q3216:AE3216)),0)</f>
        <v>7</v>
      </c>
      <c r="AR3216" s="2">
        <f t="shared" si="1200"/>
        <v>2.51420361784105E-3</v>
      </c>
      <c r="AS3216" s="2">
        <f t="shared" si="1201"/>
        <v>1.5346437667341476E-3</v>
      </c>
      <c r="AT3216" s="2">
        <f t="shared" si="1202"/>
        <v>0</v>
      </c>
      <c r="AU3216" s="2">
        <f t="shared" si="1203"/>
        <v>1.4366877816234572E-3</v>
      </c>
      <c r="AW3216" t="s">
        <v>2382</v>
      </c>
      <c r="AX3216" t="s">
        <v>918</v>
      </c>
      <c r="AY3216" s="66">
        <v>0</v>
      </c>
      <c r="BA3216" s="119">
        <v>55</v>
      </c>
      <c r="BB3216" s="121">
        <v>111</v>
      </c>
      <c r="BC3216" s="125">
        <f t="shared" si="1194"/>
        <v>55111</v>
      </c>
      <c r="BE3216" s="7" t="s">
        <v>228</v>
      </c>
    </row>
    <row r="3217" spans="1:57" hidden="1" outlineLevel="1">
      <c r="A3217" t="s">
        <v>3160</v>
      </c>
      <c r="B3217" t="s">
        <v>918</v>
      </c>
      <c r="C3217" s="1">
        <f t="shared" si="1195"/>
        <v>9085</v>
      </c>
      <c r="D3217" s="7">
        <f>IF(N3217&gt;0, RANK(N3217,(N3217:P3217,Q3217:AE3217)),0)</f>
        <v>1</v>
      </c>
      <c r="E3217" s="7">
        <f>IF(O3217&gt;0,RANK(O3217,(N3217:P3217,Q3217:AE3217)),0)</f>
        <v>2</v>
      </c>
      <c r="F3217" s="7">
        <f>IF(P3217&gt;0,RANK(P3217,(N3217:P3217,Q3217:AE3217)),0)</f>
        <v>3</v>
      </c>
      <c r="G3217" s="1">
        <f t="shared" si="1204"/>
        <v>566</v>
      </c>
      <c r="H3217" s="2">
        <f t="shared" si="1205"/>
        <v>6.2300495321959276E-2</v>
      </c>
      <c r="I3217" s="2"/>
      <c r="J3217" s="2">
        <f t="shared" si="1196"/>
        <v>0.5244909190974133</v>
      </c>
      <c r="K3217" s="2">
        <f t="shared" si="1197"/>
        <v>0.46219042377545405</v>
      </c>
      <c r="L3217" s="2">
        <f t="shared" si="1198"/>
        <v>4.7330764997248215E-3</v>
      </c>
      <c r="M3217" s="2">
        <f t="shared" si="1199"/>
        <v>8.5855806274078277E-3</v>
      </c>
      <c r="N3217" s="66">
        <v>4765</v>
      </c>
      <c r="O3217" s="66">
        <v>4199</v>
      </c>
      <c r="P3217" s="66">
        <v>43</v>
      </c>
      <c r="Q3217" s="66">
        <v>24</v>
      </c>
      <c r="R3217" s="66">
        <v>21</v>
      </c>
      <c r="S3217" s="66">
        <v>18</v>
      </c>
      <c r="U3217" s="66">
        <v>1</v>
      </c>
      <c r="V3217" s="66">
        <v>0</v>
      </c>
      <c r="W3217" s="66">
        <v>13</v>
      </c>
      <c r="AL3217" s="66">
        <v>1</v>
      </c>
      <c r="AN3217" s="7">
        <f>IF(Q3217&gt;0,RANK(Q3217,(N3217:P3217,Q3217:AE3217)),0)</f>
        <v>4</v>
      </c>
      <c r="AO3217" s="7">
        <f>IF(R3217&gt;0,RANK(R3217,(N3217:P3217,Q3217:AE3217)),0)</f>
        <v>5</v>
      </c>
      <c r="AP3217" s="7">
        <f>IF(T3217&gt;0,RANK(T3217,(N3217:P3217,Q3217:AE3217)),0)</f>
        <v>0</v>
      </c>
      <c r="AQ3217" s="7">
        <f>IF(S3217&gt;0,RANK(S3217,(N3217:P3217,Q3217:AE3217)),0)</f>
        <v>6</v>
      </c>
      <c r="AR3217" s="2">
        <f t="shared" si="1200"/>
        <v>2.6417171161254816E-3</v>
      </c>
      <c r="AS3217" s="2">
        <f t="shared" si="1201"/>
        <v>2.3115024766097963E-3</v>
      </c>
      <c r="AT3217" s="2">
        <f t="shared" si="1202"/>
        <v>0</v>
      </c>
      <c r="AU3217" s="2">
        <f t="shared" si="1203"/>
        <v>1.981287837094111E-3</v>
      </c>
      <c r="AW3217" t="s">
        <v>3160</v>
      </c>
      <c r="AX3217" t="s">
        <v>918</v>
      </c>
      <c r="AY3217" s="66">
        <v>7</v>
      </c>
      <c r="BA3217" s="119">
        <v>55</v>
      </c>
      <c r="BB3217" s="121">
        <v>113</v>
      </c>
      <c r="BC3217" s="125">
        <f t="shared" si="1194"/>
        <v>55113</v>
      </c>
      <c r="BE3217" s="7" t="s">
        <v>228</v>
      </c>
    </row>
    <row r="3218" spans="1:57" hidden="1" outlineLevel="1">
      <c r="A3218" t="s">
        <v>3161</v>
      </c>
      <c r="B3218" t="s">
        <v>918</v>
      </c>
      <c r="C3218" s="1">
        <f t="shared" si="1195"/>
        <v>20089</v>
      </c>
      <c r="D3218" s="7">
        <f>IF(N3218&gt;0, RANK(N3218,(N3218:P3218,Q3218:AE3218)),0)</f>
        <v>1</v>
      </c>
      <c r="E3218" s="7">
        <f>IF(O3218&gt;0,RANK(O3218,(N3218:P3218,Q3218:AE3218)),0)</f>
        <v>2</v>
      </c>
      <c r="F3218" s="7">
        <f>IF(P3218&gt;0,RANK(P3218,(N3218:P3218,Q3218:AE3218)),0)</f>
        <v>3</v>
      </c>
      <c r="G3218" s="1">
        <f t="shared" si="1204"/>
        <v>721</v>
      </c>
      <c r="H3218" s="2">
        <f t="shared" si="1205"/>
        <v>3.5890288217432426E-2</v>
      </c>
      <c r="I3218" s="2"/>
      <c r="J3218" s="2">
        <f t="shared" si="1196"/>
        <v>0.5106774851909005</v>
      </c>
      <c r="K3218" s="2">
        <f t="shared" si="1197"/>
        <v>0.47478719697346805</v>
      </c>
      <c r="L3218" s="2">
        <f t="shared" si="1198"/>
        <v>5.9236398028771967E-3</v>
      </c>
      <c r="M3218" s="2">
        <f t="shared" si="1199"/>
        <v>8.6116780327542483E-3</v>
      </c>
      <c r="N3218" s="66">
        <v>10259</v>
      </c>
      <c r="O3218" s="66">
        <v>9538</v>
      </c>
      <c r="P3218" s="66">
        <v>119</v>
      </c>
      <c r="Q3218" s="66">
        <v>66</v>
      </c>
      <c r="R3218" s="66">
        <v>32</v>
      </c>
      <c r="S3218" s="66">
        <v>33</v>
      </c>
      <c r="U3218" s="66">
        <v>4</v>
      </c>
      <c r="V3218" s="66">
        <v>3</v>
      </c>
      <c r="W3218" s="66">
        <v>30</v>
      </c>
      <c r="AL3218" s="66">
        <v>5</v>
      </c>
      <c r="AN3218" s="7">
        <f>IF(Q3218&gt;0,RANK(Q3218,(N3218:P3218,Q3218:AE3218)),0)</f>
        <v>4</v>
      </c>
      <c r="AO3218" s="7">
        <f>IF(R3218&gt;0,RANK(R3218,(N3218:P3218,Q3218:AE3218)),0)</f>
        <v>6</v>
      </c>
      <c r="AP3218" s="7">
        <f>IF(T3218&gt;0,RANK(T3218,(N3218:P3218,Q3218:AE3218)),0)</f>
        <v>0</v>
      </c>
      <c r="AQ3218" s="7">
        <f>IF(S3218&gt;0,RANK(S3218,(N3218:P3218,Q3218:AE3218)),0)</f>
        <v>5</v>
      </c>
      <c r="AR3218" s="2">
        <f t="shared" si="1200"/>
        <v>3.285380058738613E-3</v>
      </c>
      <c r="AS3218" s="2">
        <f t="shared" si="1201"/>
        <v>1.5929115436308428E-3</v>
      </c>
      <c r="AT3218" s="2">
        <f t="shared" si="1202"/>
        <v>0</v>
      </c>
      <c r="AU3218" s="2">
        <f t="shared" si="1203"/>
        <v>1.6426900293693065E-3</v>
      </c>
      <c r="AW3218" t="s">
        <v>3161</v>
      </c>
      <c r="AX3218" t="s">
        <v>918</v>
      </c>
      <c r="AY3218" s="66">
        <v>8</v>
      </c>
      <c r="BA3218" s="119">
        <v>55</v>
      </c>
      <c r="BB3218" s="121">
        <v>115</v>
      </c>
      <c r="BC3218" s="125">
        <f t="shared" si="1194"/>
        <v>55115</v>
      </c>
      <c r="BE3218" s="7" t="s">
        <v>228</v>
      </c>
    </row>
    <row r="3219" spans="1:57" hidden="1" outlineLevel="1">
      <c r="A3219" t="s">
        <v>2976</v>
      </c>
      <c r="B3219" t="s">
        <v>918</v>
      </c>
      <c r="C3219" s="1">
        <f t="shared" si="1195"/>
        <v>62107</v>
      </c>
      <c r="D3219" s="7">
        <f>IF(N3219&gt;0, RANK(N3219,(N3219:P3219,Q3219:AE3219)),0)</f>
        <v>2</v>
      </c>
      <c r="E3219" s="7">
        <f>IF(O3219&gt;0,RANK(O3219,(N3219:P3219,Q3219:AE3219)),0)</f>
        <v>1</v>
      </c>
      <c r="F3219" s="7">
        <f>IF(P3219&gt;0,RANK(P3219,(N3219:P3219,Q3219:AE3219)),0)</f>
        <v>3</v>
      </c>
      <c r="G3219" s="1">
        <f t="shared" si="1204"/>
        <v>406</v>
      </c>
      <c r="H3219" s="2">
        <f t="shared" si="1205"/>
        <v>6.5371053182410998E-3</v>
      </c>
      <c r="I3219" s="2"/>
      <c r="J3219" s="2">
        <f t="shared" si="1196"/>
        <v>0.48939733041364097</v>
      </c>
      <c r="K3219" s="2">
        <f t="shared" si="1197"/>
        <v>0.49593443573188206</v>
      </c>
      <c r="L3219" s="2">
        <f t="shared" si="1198"/>
        <v>6.1506754472120699E-3</v>
      </c>
      <c r="M3219" s="2">
        <f t="shared" si="1199"/>
        <v>8.5175584072648934E-3</v>
      </c>
      <c r="N3219" s="66">
        <v>30395</v>
      </c>
      <c r="O3219" s="66">
        <v>30801</v>
      </c>
      <c r="P3219" s="66">
        <v>382</v>
      </c>
      <c r="Q3219" s="66">
        <v>142</v>
      </c>
      <c r="R3219" s="66">
        <v>89</v>
      </c>
      <c r="S3219" s="66">
        <v>127</v>
      </c>
      <c r="U3219" s="66">
        <v>14</v>
      </c>
      <c r="V3219" s="66">
        <v>3</v>
      </c>
      <c r="W3219" s="66">
        <v>133</v>
      </c>
      <c r="AL3219" s="66">
        <v>21</v>
      </c>
      <c r="AN3219" s="7">
        <f>IF(Q3219&gt;0,RANK(Q3219,(N3219:P3219,Q3219:AE3219)),0)</f>
        <v>4</v>
      </c>
      <c r="AO3219" s="7">
        <f>IF(R3219&gt;0,RANK(R3219,(N3219:P3219,Q3219:AE3219)),0)</f>
        <v>7</v>
      </c>
      <c r="AP3219" s="7">
        <f>IF(T3219&gt;0,RANK(T3219,(N3219:P3219,Q3219:AE3219)),0)</f>
        <v>0</v>
      </c>
      <c r="AQ3219" s="7">
        <f>IF(S3219&gt;0,RANK(S3219,(N3219:P3219,Q3219:AE3219)),0)</f>
        <v>6</v>
      </c>
      <c r="AR3219" s="2">
        <f t="shared" si="1200"/>
        <v>2.2863767369217642E-3</v>
      </c>
      <c r="AS3219" s="2">
        <f t="shared" si="1201"/>
        <v>1.433010771732655E-3</v>
      </c>
      <c r="AT3219" s="2">
        <f t="shared" si="1202"/>
        <v>0</v>
      </c>
      <c r="AU3219" s="2">
        <f t="shared" si="1203"/>
        <v>2.0448580675286199E-3</v>
      </c>
      <c r="AW3219" t="s">
        <v>2976</v>
      </c>
      <c r="AX3219" t="s">
        <v>918</v>
      </c>
      <c r="AY3219" s="66">
        <v>6</v>
      </c>
      <c r="BA3219" s="119">
        <v>55</v>
      </c>
      <c r="BB3219" s="121">
        <v>117</v>
      </c>
      <c r="BC3219" s="125">
        <f t="shared" si="1194"/>
        <v>55117</v>
      </c>
      <c r="BE3219" s="7" t="s">
        <v>228</v>
      </c>
    </row>
    <row r="3220" spans="1:57" hidden="1" outlineLevel="1">
      <c r="A3220" t="s">
        <v>3382</v>
      </c>
      <c r="B3220" t="s">
        <v>918</v>
      </c>
      <c r="C3220" s="1">
        <f t="shared" si="1195"/>
        <v>9346</v>
      </c>
      <c r="D3220" s="7">
        <f>IF(N3220&gt;0, RANK(N3220,(N3220:P3220,Q3220:AE3220)),0)</f>
        <v>2</v>
      </c>
      <c r="E3220" s="7">
        <f>IF(O3220&gt;0,RANK(O3220,(N3220:P3220,Q3220:AE3220)),0)</f>
        <v>1</v>
      </c>
      <c r="F3220" s="7">
        <f>IF(P3220&gt;0,RANK(P3220,(N3220:P3220,Q3220:AE3220)),0)</f>
        <v>3</v>
      </c>
      <c r="G3220" s="1">
        <f t="shared" si="1204"/>
        <v>23</v>
      </c>
      <c r="H3220" s="2">
        <f t="shared" si="1205"/>
        <v>2.4609458591910976E-3</v>
      </c>
      <c r="I3220" s="2"/>
      <c r="J3220" s="2">
        <f t="shared" si="1196"/>
        <v>0.48823025893430344</v>
      </c>
      <c r="K3220" s="2">
        <f t="shared" si="1197"/>
        <v>0.49069120479349454</v>
      </c>
      <c r="L3220" s="2">
        <f t="shared" si="1198"/>
        <v>1.0271774020971538E-2</v>
      </c>
      <c r="M3220" s="2">
        <f t="shared" si="1199"/>
        <v>1.0806762251230426E-2</v>
      </c>
      <c r="N3220" s="66">
        <v>4563</v>
      </c>
      <c r="O3220" s="66">
        <v>4586</v>
      </c>
      <c r="P3220" s="66">
        <v>96</v>
      </c>
      <c r="Q3220" s="66">
        <v>29</v>
      </c>
      <c r="R3220" s="66">
        <v>14</v>
      </c>
      <c r="S3220" s="66">
        <v>21</v>
      </c>
      <c r="U3220" s="66">
        <v>4</v>
      </c>
      <c r="V3220" s="66">
        <v>1</v>
      </c>
      <c r="W3220" s="66">
        <v>23</v>
      </c>
      <c r="AL3220" s="66">
        <v>9</v>
      </c>
      <c r="AN3220" s="7">
        <f>IF(Q3220&gt;0,RANK(Q3220,(N3220:P3220,Q3220:AE3220)),0)</f>
        <v>4</v>
      </c>
      <c r="AO3220" s="7">
        <f>IF(R3220&gt;0,RANK(R3220,(N3220:P3220,Q3220:AE3220)),0)</f>
        <v>7</v>
      </c>
      <c r="AP3220" s="7">
        <f>IF(T3220&gt;0,RANK(T3220,(N3220:P3220,Q3220:AE3220)),0)</f>
        <v>0</v>
      </c>
      <c r="AQ3220" s="7">
        <f>IF(S3220&gt;0,RANK(S3220,(N3220:P3220,Q3220:AE3220)),0)</f>
        <v>6</v>
      </c>
      <c r="AR3220" s="2">
        <f t="shared" si="1200"/>
        <v>3.1029317355018189E-3</v>
      </c>
      <c r="AS3220" s="2">
        <f t="shared" si="1201"/>
        <v>1.497967044725016E-3</v>
      </c>
      <c r="AT3220" s="2">
        <f t="shared" si="1202"/>
        <v>0</v>
      </c>
      <c r="AU3220" s="2">
        <f t="shared" si="1203"/>
        <v>2.2469505670875242E-3</v>
      </c>
      <c r="AW3220" t="s">
        <v>3382</v>
      </c>
      <c r="AX3220" t="s">
        <v>918</v>
      </c>
      <c r="AY3220" s="66">
        <v>7</v>
      </c>
      <c r="BA3220" s="119">
        <v>55</v>
      </c>
      <c r="BB3220" s="121">
        <v>119</v>
      </c>
      <c r="BC3220" s="125">
        <f t="shared" si="1194"/>
        <v>55119</v>
      </c>
      <c r="BE3220" s="7" t="s">
        <v>228</v>
      </c>
    </row>
    <row r="3221" spans="1:57" hidden="1" outlineLevel="1">
      <c r="A3221" t="s">
        <v>2050</v>
      </c>
      <c r="B3221" t="s">
        <v>918</v>
      </c>
      <c r="C3221" s="1">
        <f t="shared" si="1195"/>
        <v>13314</v>
      </c>
      <c r="D3221" s="7">
        <f>IF(N3221&gt;0, RANK(N3221,(N3221:P3221,Q3221:AE3221)),0)</f>
        <v>1</v>
      </c>
      <c r="E3221" s="7">
        <f>IF(O3221&gt;0,RANK(O3221,(N3221:P3221,Q3221:AE3221)),0)</f>
        <v>2</v>
      </c>
      <c r="F3221" s="7">
        <f>IF(P3221&gt;0,RANK(P3221,(N3221:P3221,Q3221:AE3221)),0)</f>
        <v>3</v>
      </c>
      <c r="G3221" s="1">
        <f t="shared" si="1204"/>
        <v>3513</v>
      </c>
      <c r="H3221" s="2">
        <f t="shared" si="1205"/>
        <v>0.26385759351059035</v>
      </c>
      <c r="I3221" s="2"/>
      <c r="J3221" s="2">
        <f t="shared" si="1196"/>
        <v>0.62498122277302093</v>
      </c>
      <c r="K3221" s="2">
        <f t="shared" si="1197"/>
        <v>0.36112362926243052</v>
      </c>
      <c r="L3221" s="2">
        <f t="shared" si="1198"/>
        <v>5.6331680937359175E-3</v>
      </c>
      <c r="M3221" s="2">
        <f t="shared" si="1199"/>
        <v>8.2619798708126312E-3</v>
      </c>
      <c r="N3221" s="66">
        <v>8321</v>
      </c>
      <c r="O3221" s="66">
        <v>4808</v>
      </c>
      <c r="P3221" s="66">
        <v>75</v>
      </c>
      <c r="Q3221" s="66">
        <v>44</v>
      </c>
      <c r="R3221" s="66">
        <v>23</v>
      </c>
      <c r="S3221" s="66">
        <v>19</v>
      </c>
      <c r="U3221" s="66">
        <v>2</v>
      </c>
      <c r="V3221" s="66">
        <v>1</v>
      </c>
      <c r="W3221" s="66">
        <v>19</v>
      </c>
      <c r="AL3221" s="66">
        <v>2</v>
      </c>
      <c r="AN3221" s="7">
        <f>IF(Q3221&gt;0,RANK(Q3221,(N3221:P3221,Q3221:AE3221)),0)</f>
        <v>4</v>
      </c>
      <c r="AO3221" s="7">
        <f>IF(R3221&gt;0,RANK(R3221,(N3221:P3221,Q3221:AE3221)),0)</f>
        <v>5</v>
      </c>
      <c r="AP3221" s="7">
        <f>IF(T3221&gt;0,RANK(T3221,(N3221:P3221,Q3221:AE3221)),0)</f>
        <v>0</v>
      </c>
      <c r="AQ3221" s="7">
        <f>IF(S3221&gt;0,RANK(S3221,(N3221:P3221,Q3221:AE3221)),0)</f>
        <v>6</v>
      </c>
      <c r="AR3221" s="2">
        <f t="shared" si="1200"/>
        <v>3.3047919483250713E-3</v>
      </c>
      <c r="AS3221" s="2">
        <f t="shared" si="1201"/>
        <v>1.7275048820790146E-3</v>
      </c>
      <c r="AT3221" s="2">
        <f t="shared" si="1202"/>
        <v>0</v>
      </c>
      <c r="AU3221" s="2">
        <f t="shared" si="1203"/>
        <v>1.4270692504130989E-3</v>
      </c>
      <c r="AW3221" t="s">
        <v>2050</v>
      </c>
      <c r="AX3221" t="s">
        <v>918</v>
      </c>
      <c r="AY3221" s="66">
        <v>3</v>
      </c>
      <c r="BA3221" s="119">
        <v>55</v>
      </c>
      <c r="BB3221" s="121">
        <v>121</v>
      </c>
      <c r="BC3221" s="125">
        <f t="shared" si="1194"/>
        <v>55121</v>
      </c>
      <c r="BE3221" s="7" t="s">
        <v>228</v>
      </c>
    </row>
    <row r="3222" spans="1:57" hidden="1" outlineLevel="1">
      <c r="A3222" t="s">
        <v>1301</v>
      </c>
      <c r="B3222" t="s">
        <v>918</v>
      </c>
      <c r="C3222" s="1">
        <f t="shared" si="1195"/>
        <v>14075</v>
      </c>
      <c r="D3222" s="7">
        <f>IF(N3222&gt;0, RANK(N3222,(N3222:P3222,Q3222:AE3222)),0)</f>
        <v>1</v>
      </c>
      <c r="E3222" s="7">
        <f>IF(O3222&gt;0,RANK(O3222,(N3222:P3222,Q3222:AE3222)),0)</f>
        <v>2</v>
      </c>
      <c r="F3222" s="7">
        <f>IF(P3222&gt;0,RANK(P3222,(N3222:P3222,Q3222:AE3222)),0)</f>
        <v>3</v>
      </c>
      <c r="G3222" s="1">
        <f t="shared" si="1204"/>
        <v>3096</v>
      </c>
      <c r="H3222" s="2">
        <f t="shared" si="1205"/>
        <v>0.21996447602131439</v>
      </c>
      <c r="I3222" s="2"/>
      <c r="J3222" s="2">
        <f t="shared" si="1196"/>
        <v>0.60127886323268209</v>
      </c>
      <c r="K3222" s="2">
        <f t="shared" si="1197"/>
        <v>0.38131438721136768</v>
      </c>
      <c r="L3222" s="2">
        <f t="shared" si="1198"/>
        <v>6.6074600355239786E-3</v>
      </c>
      <c r="M3222" s="2">
        <f t="shared" si="1199"/>
        <v>1.0799289520426251E-2</v>
      </c>
      <c r="N3222" s="66">
        <v>8463</v>
      </c>
      <c r="O3222" s="66">
        <v>5367</v>
      </c>
      <c r="P3222" s="66">
        <v>93</v>
      </c>
      <c r="Q3222" s="66">
        <v>43</v>
      </c>
      <c r="R3222" s="66">
        <v>34</v>
      </c>
      <c r="S3222" s="66">
        <v>48</v>
      </c>
      <c r="U3222" s="66">
        <v>2</v>
      </c>
      <c r="V3222" s="66">
        <v>2</v>
      </c>
      <c r="W3222" s="66">
        <v>22</v>
      </c>
      <c r="AL3222" s="66">
        <v>1</v>
      </c>
      <c r="AN3222" s="7">
        <f>IF(Q3222&gt;0,RANK(Q3222,(N3222:P3222,Q3222:AE3222)),0)</f>
        <v>5</v>
      </c>
      <c r="AO3222" s="7">
        <f>IF(R3222&gt;0,RANK(R3222,(N3222:P3222,Q3222:AE3222)),0)</f>
        <v>6</v>
      </c>
      <c r="AP3222" s="7">
        <f>IF(T3222&gt;0,RANK(T3222,(N3222:P3222,Q3222:AE3222)),0)</f>
        <v>0</v>
      </c>
      <c r="AQ3222" s="7">
        <f>IF(S3222&gt;0,RANK(S3222,(N3222:P3222,Q3222:AE3222)),0)</f>
        <v>4</v>
      </c>
      <c r="AR3222" s="2">
        <f t="shared" si="1200"/>
        <v>3.0550621669626996E-3</v>
      </c>
      <c r="AS3222" s="2">
        <f t="shared" si="1201"/>
        <v>2.4156305506216696E-3</v>
      </c>
      <c r="AT3222" s="2">
        <f t="shared" si="1202"/>
        <v>0</v>
      </c>
      <c r="AU3222" s="2">
        <f t="shared" si="1203"/>
        <v>3.4103019538188279E-3</v>
      </c>
      <c r="AW3222" t="s">
        <v>1301</v>
      </c>
      <c r="AX3222" t="s">
        <v>918</v>
      </c>
      <c r="AY3222" s="66">
        <v>3</v>
      </c>
      <c r="BA3222" s="119">
        <v>55</v>
      </c>
      <c r="BB3222" s="121">
        <v>123</v>
      </c>
      <c r="BC3222" s="125">
        <f t="shared" si="1194"/>
        <v>55123</v>
      </c>
      <c r="BE3222" s="7" t="s">
        <v>228</v>
      </c>
    </row>
    <row r="3223" spans="1:57" hidden="1" outlineLevel="1">
      <c r="A3223" t="s">
        <v>1250</v>
      </c>
      <c r="B3223" t="s">
        <v>918</v>
      </c>
      <c r="C3223" s="1">
        <f t="shared" si="1195"/>
        <v>13750</v>
      </c>
      <c r="D3223" s="7">
        <f>IF(N3223&gt;0, RANK(N3223,(N3223:P3223,Q3223:AE3223)),0)</f>
        <v>2</v>
      </c>
      <c r="E3223" s="7">
        <f>IF(O3223&gt;0,RANK(O3223,(N3223:P3223,Q3223:AE3223)),0)</f>
        <v>1</v>
      </c>
      <c r="F3223" s="7">
        <f>IF(P3223&gt;0,RANK(P3223,(N3223:P3223,Q3223:AE3223)),0)</f>
        <v>3</v>
      </c>
      <c r="G3223" s="1">
        <f t="shared" si="1204"/>
        <v>564</v>
      </c>
      <c r="H3223" s="2">
        <f t="shared" si="1205"/>
        <v>4.1018181818181815E-2</v>
      </c>
      <c r="I3223" s="2"/>
      <c r="J3223" s="2">
        <f t="shared" si="1196"/>
        <v>0.47207272727272725</v>
      </c>
      <c r="K3223" s="2">
        <f t="shared" si="1197"/>
        <v>0.51309090909090904</v>
      </c>
      <c r="L3223" s="2">
        <f t="shared" si="1198"/>
        <v>5.9636363636363637E-3</v>
      </c>
      <c r="M3223" s="2">
        <f t="shared" si="1199"/>
        <v>8.8727272727273949E-3</v>
      </c>
      <c r="N3223" s="66">
        <v>6491</v>
      </c>
      <c r="O3223" s="66">
        <v>7055</v>
      </c>
      <c r="P3223" s="66">
        <v>82</v>
      </c>
      <c r="Q3223" s="66">
        <v>40</v>
      </c>
      <c r="R3223" s="66">
        <v>19</v>
      </c>
      <c r="S3223" s="66">
        <v>25</v>
      </c>
      <c r="U3223" s="66">
        <v>0</v>
      </c>
      <c r="V3223" s="66">
        <v>1</v>
      </c>
      <c r="W3223" s="66">
        <v>33</v>
      </c>
      <c r="AL3223" s="66">
        <v>4</v>
      </c>
      <c r="AN3223" s="7">
        <f>IF(Q3223&gt;0,RANK(Q3223,(N3223:P3223,Q3223:AE3223)),0)</f>
        <v>4</v>
      </c>
      <c r="AO3223" s="7">
        <f>IF(R3223&gt;0,RANK(R3223,(N3223:P3223,Q3223:AE3223)),0)</f>
        <v>7</v>
      </c>
      <c r="AP3223" s="7">
        <f>IF(T3223&gt;0,RANK(T3223,(N3223:P3223,Q3223:AE3223)),0)</f>
        <v>0</v>
      </c>
      <c r="AQ3223" s="7">
        <f>IF(S3223&gt;0,RANK(S3223,(N3223:P3223,Q3223:AE3223)),0)</f>
        <v>6</v>
      </c>
      <c r="AR3223" s="2">
        <f t="shared" si="1200"/>
        <v>2.9090909090909089E-3</v>
      </c>
      <c r="AS3223" s="2">
        <f t="shared" si="1201"/>
        <v>1.3818181818181818E-3</v>
      </c>
      <c r="AT3223" s="2">
        <f t="shared" si="1202"/>
        <v>0</v>
      </c>
      <c r="AU3223" s="2">
        <f t="shared" si="1203"/>
        <v>1.8181818181818182E-3</v>
      </c>
      <c r="AW3223" t="s">
        <v>1250</v>
      </c>
      <c r="AX3223" t="s">
        <v>918</v>
      </c>
      <c r="AY3223" s="66">
        <v>8</v>
      </c>
      <c r="BA3223" s="119">
        <v>55</v>
      </c>
      <c r="BB3223" s="121">
        <v>125</v>
      </c>
      <c r="BC3223" s="125">
        <f t="shared" si="1194"/>
        <v>55125</v>
      </c>
      <c r="BE3223" s="7" t="s">
        <v>228</v>
      </c>
    </row>
    <row r="3224" spans="1:57" hidden="1" outlineLevel="1">
      <c r="A3224" t="s">
        <v>1626</v>
      </c>
      <c r="B3224" t="s">
        <v>918</v>
      </c>
      <c r="C3224" s="1">
        <f t="shared" ref="C3224:C3232" si="1206">SUM(N3224:AL3224)</f>
        <v>50422</v>
      </c>
      <c r="D3224" s="7">
        <f>IF(N3224&gt;0, RANK(N3224,(N3224:P3224,Q3224:AE3224)),0)</f>
        <v>2</v>
      </c>
      <c r="E3224" s="7">
        <f>IF(O3224&gt;0,RANK(O3224,(N3224:P3224,Q3224:AE3224)),0)</f>
        <v>1</v>
      </c>
      <c r="F3224" s="7">
        <f>IF(P3224&gt;0,RANK(P3224,(N3224:P3224,Q3224:AE3224)),0)</f>
        <v>3</v>
      </c>
      <c r="G3224" s="1">
        <f t="shared" si="1204"/>
        <v>1308</v>
      </c>
      <c r="H3224" s="2">
        <f t="shared" si="1205"/>
        <v>2.5941057474911745E-2</v>
      </c>
      <c r="I3224" s="2"/>
      <c r="J3224" s="2">
        <f t="shared" ref="J3224:J3232" si="1207">IF($C3224=0,"-",N3224/$C3224)</f>
        <v>0.47949307841815081</v>
      </c>
      <c r="K3224" s="2">
        <f t="shared" ref="K3224:K3232" si="1208">IF($C3224=0,"-",O3224/$C3224)</f>
        <v>0.50543413589306252</v>
      </c>
      <c r="L3224" s="2">
        <f t="shared" ref="L3224:L3232" si="1209">IF($C3224=0,"-",P3224/$C3224)</f>
        <v>5.7117924715402004E-3</v>
      </c>
      <c r="M3224" s="2">
        <f t="shared" ref="M3224:M3232" si="1210">IF(C3224=0,"-",(1-J3224-K3224-L3224))</f>
        <v>9.3609932172464723E-3</v>
      </c>
      <c r="N3224" s="66">
        <v>24177</v>
      </c>
      <c r="O3224" s="66">
        <v>25485</v>
      </c>
      <c r="P3224" s="66">
        <v>288</v>
      </c>
      <c r="Q3224" s="66">
        <v>138</v>
      </c>
      <c r="R3224" s="66">
        <v>63</v>
      </c>
      <c r="S3224" s="66">
        <v>94</v>
      </c>
      <c r="U3224" s="66">
        <v>7</v>
      </c>
      <c r="V3224" s="66">
        <v>4</v>
      </c>
      <c r="W3224" s="66">
        <v>142</v>
      </c>
      <c r="AL3224" s="66">
        <v>24</v>
      </c>
      <c r="AN3224" s="7">
        <f>IF(Q3224&gt;0,RANK(Q3224,(N3224:P3224,Q3224:AE3224)),0)</f>
        <v>5</v>
      </c>
      <c r="AO3224" s="7">
        <f>IF(R3224&gt;0,RANK(R3224,(N3224:P3224,Q3224:AE3224)),0)</f>
        <v>7</v>
      </c>
      <c r="AP3224" s="7">
        <f>IF(T3224&gt;0,RANK(T3224,(N3224:P3224,Q3224:AE3224)),0)</f>
        <v>0</v>
      </c>
      <c r="AQ3224" s="7">
        <f>IF(S3224&gt;0,RANK(S3224,(N3224:P3224,Q3224:AE3224)),0)</f>
        <v>6</v>
      </c>
      <c r="AR3224" s="2">
        <f t="shared" ref="AR3224:AR3232" si="1211">IF($C3224=0,"-",Q3224/$C3224)</f>
        <v>2.7369005592796794E-3</v>
      </c>
      <c r="AS3224" s="2">
        <f t="shared" ref="AS3224:AS3232" si="1212">IF($C3224=0,"-",R3224/$C3224)</f>
        <v>1.249454603149419E-3</v>
      </c>
      <c r="AT3224" s="2">
        <f t="shared" ref="AT3224:AT3232" si="1213">IF($C3224=0,"-",T3224/$C3224)</f>
        <v>0</v>
      </c>
      <c r="AU3224" s="2">
        <f t="shared" ref="AU3224:AU3232" si="1214">IF($C3224=0,"-",S3224/$C3224)</f>
        <v>1.8642655983499266E-3</v>
      </c>
      <c r="AW3224" t="s">
        <v>1626</v>
      </c>
      <c r="AX3224" t="s">
        <v>918</v>
      </c>
      <c r="AY3224" s="66">
        <v>0</v>
      </c>
      <c r="BA3224" s="119">
        <v>55</v>
      </c>
      <c r="BB3224" s="121">
        <v>127</v>
      </c>
      <c r="BC3224" s="125">
        <f t="shared" si="1194"/>
        <v>55127</v>
      </c>
      <c r="BE3224" s="7" t="s">
        <v>228</v>
      </c>
    </row>
    <row r="3225" spans="1:57" hidden="1" outlineLevel="1">
      <c r="A3225" t="s">
        <v>3405</v>
      </c>
      <c r="B3225" t="s">
        <v>918</v>
      </c>
      <c r="C3225" s="1">
        <f t="shared" si="1206"/>
        <v>9112</v>
      </c>
      <c r="D3225" s="7">
        <f>IF(N3225&gt;0, RANK(N3225,(N3225:P3225,Q3225:AE3225)),0)</f>
        <v>1</v>
      </c>
      <c r="E3225" s="7">
        <f>IF(O3225&gt;0,RANK(O3225,(N3225:P3225,Q3225:AE3225)),0)</f>
        <v>2</v>
      </c>
      <c r="F3225" s="7">
        <f>IF(P3225&gt;0,RANK(P3225,(N3225:P3225,Q3225:AE3225)),0)</f>
        <v>3</v>
      </c>
      <c r="G3225" s="1">
        <f t="shared" si="1204"/>
        <v>390</v>
      </c>
      <c r="H3225" s="2">
        <f t="shared" si="1205"/>
        <v>4.2800702370500439E-2</v>
      </c>
      <c r="I3225" s="2"/>
      <c r="J3225" s="2">
        <f t="shared" si="1207"/>
        <v>0.51503511852502193</v>
      </c>
      <c r="K3225" s="2">
        <f t="shared" si="1208"/>
        <v>0.4722344161545215</v>
      </c>
      <c r="L3225" s="2">
        <f t="shared" si="1209"/>
        <v>4.3898156277436349E-3</v>
      </c>
      <c r="M3225" s="2">
        <f t="shared" si="1210"/>
        <v>8.3406496927129394E-3</v>
      </c>
      <c r="N3225" s="66">
        <v>4693</v>
      </c>
      <c r="O3225" s="66">
        <v>4303</v>
      </c>
      <c r="P3225" s="66">
        <v>40</v>
      </c>
      <c r="Q3225" s="66">
        <v>27</v>
      </c>
      <c r="R3225" s="66">
        <v>10</v>
      </c>
      <c r="S3225" s="66">
        <v>19</v>
      </c>
      <c r="U3225" s="66">
        <v>6</v>
      </c>
      <c r="V3225" s="66">
        <v>1</v>
      </c>
      <c r="W3225" s="66">
        <v>10</v>
      </c>
      <c r="AL3225" s="66">
        <v>3</v>
      </c>
      <c r="AN3225" s="7">
        <f>IF(Q3225&gt;0,RANK(Q3225,(N3225:P3225,Q3225:AE3225)),0)</f>
        <v>4</v>
      </c>
      <c r="AO3225" s="7">
        <f>IF(R3225&gt;0,RANK(R3225,(N3225:P3225,Q3225:AE3225)),0)</f>
        <v>6</v>
      </c>
      <c r="AP3225" s="7">
        <f>IF(T3225&gt;0,RANK(T3225,(N3225:P3225,Q3225:AE3225)),0)</f>
        <v>0</v>
      </c>
      <c r="AQ3225" s="7">
        <f>IF(S3225&gt;0,RANK(S3225,(N3225:P3225,Q3225:AE3225)),0)</f>
        <v>5</v>
      </c>
      <c r="AR3225" s="2">
        <f t="shared" si="1211"/>
        <v>2.9631255487269537E-3</v>
      </c>
      <c r="AS3225" s="2">
        <f t="shared" si="1212"/>
        <v>1.0974539069359087E-3</v>
      </c>
      <c r="AT3225" s="2">
        <f t="shared" si="1213"/>
        <v>0</v>
      </c>
      <c r="AU3225" s="2">
        <f t="shared" si="1214"/>
        <v>2.0851624231782266E-3</v>
      </c>
      <c r="AW3225" t="s">
        <v>3405</v>
      </c>
      <c r="AX3225" t="s">
        <v>918</v>
      </c>
      <c r="AY3225" s="66">
        <v>7</v>
      </c>
      <c r="BA3225" s="119">
        <v>55</v>
      </c>
      <c r="BB3225" s="121">
        <v>129</v>
      </c>
      <c r="BC3225" s="125">
        <f t="shared" si="1194"/>
        <v>55129</v>
      </c>
      <c r="BE3225" s="7" t="s">
        <v>228</v>
      </c>
    </row>
    <row r="3226" spans="1:57" hidden="1" outlineLevel="1">
      <c r="A3226" t="s">
        <v>1616</v>
      </c>
      <c r="B3226" t="s">
        <v>918</v>
      </c>
      <c r="C3226" s="1">
        <f t="shared" si="1206"/>
        <v>74411</v>
      </c>
      <c r="D3226" s="7">
        <f>IF(N3226&gt;0, RANK(N3226,(N3226:P3226,Q3226:AE3226)),0)</f>
        <v>2</v>
      </c>
      <c r="E3226" s="7">
        <f>IF(O3226&gt;0,RANK(O3226,(N3226:P3226,Q3226:AE3226)),0)</f>
        <v>1</v>
      </c>
      <c r="F3226" s="7">
        <f>IF(P3226&gt;0,RANK(P3226,(N3226:P3226,Q3226:AE3226)),0)</f>
        <v>3</v>
      </c>
      <c r="G3226" s="1">
        <f t="shared" si="1204"/>
        <v>22010</v>
      </c>
      <c r="H3226" s="2">
        <f t="shared" si="1205"/>
        <v>0.29578960099985219</v>
      </c>
      <c r="I3226" s="2"/>
      <c r="J3226" s="2">
        <f t="shared" si="1207"/>
        <v>0.34563438201341201</v>
      </c>
      <c r="K3226" s="2">
        <f t="shared" si="1208"/>
        <v>0.6414239830132642</v>
      </c>
      <c r="L3226" s="2">
        <f t="shared" si="1209"/>
        <v>5.2814772009514722E-3</v>
      </c>
      <c r="M3226" s="2">
        <f t="shared" si="1210"/>
        <v>7.6601577723723179E-3</v>
      </c>
      <c r="N3226" s="66">
        <v>25719</v>
      </c>
      <c r="O3226" s="66">
        <v>47729</v>
      </c>
      <c r="P3226" s="66">
        <v>393</v>
      </c>
      <c r="Q3226" s="66">
        <v>193</v>
      </c>
      <c r="R3226" s="66">
        <v>98</v>
      </c>
      <c r="S3226" s="66">
        <v>90</v>
      </c>
      <c r="U3226" s="66">
        <v>11</v>
      </c>
      <c r="V3226" s="66">
        <v>7</v>
      </c>
      <c r="W3226" s="66">
        <v>147</v>
      </c>
      <c r="AL3226" s="66">
        <v>24</v>
      </c>
      <c r="AN3226" s="7">
        <f>IF(Q3226&gt;0,RANK(Q3226,(N3226:P3226,Q3226:AE3226)),0)</f>
        <v>4</v>
      </c>
      <c r="AO3226" s="7">
        <f>IF(R3226&gt;0,RANK(R3226,(N3226:P3226,Q3226:AE3226)),0)</f>
        <v>6</v>
      </c>
      <c r="AP3226" s="7">
        <f>IF(T3226&gt;0,RANK(T3226,(N3226:P3226,Q3226:AE3226)),0)</f>
        <v>0</v>
      </c>
      <c r="AQ3226" s="7">
        <f>IF(S3226&gt;0,RANK(S3226,(N3226:P3226,Q3226:AE3226)),0)</f>
        <v>7</v>
      </c>
      <c r="AR3226" s="2">
        <f t="shared" si="1211"/>
        <v>2.593702543978713E-3</v>
      </c>
      <c r="AS3226" s="2">
        <f t="shared" si="1212"/>
        <v>1.3170095819166521E-3</v>
      </c>
      <c r="AT3226" s="2">
        <f t="shared" si="1213"/>
        <v>0</v>
      </c>
      <c r="AU3226" s="2">
        <f t="shared" si="1214"/>
        <v>1.2094985956377416E-3</v>
      </c>
      <c r="AW3226" t="s">
        <v>1616</v>
      </c>
      <c r="AX3226" t="s">
        <v>918</v>
      </c>
      <c r="AY3226" s="66">
        <v>5</v>
      </c>
      <c r="BA3226" s="119">
        <v>55</v>
      </c>
      <c r="BB3226" s="121">
        <v>131</v>
      </c>
      <c r="BC3226" s="125">
        <f t="shared" si="1194"/>
        <v>55131</v>
      </c>
      <c r="BE3226" s="7" t="s">
        <v>228</v>
      </c>
    </row>
    <row r="3227" spans="1:57" hidden="1" outlineLevel="1">
      <c r="A3227" t="s">
        <v>2167</v>
      </c>
      <c r="B3227" t="s">
        <v>918</v>
      </c>
      <c r="C3227" s="1">
        <f t="shared" si="1206"/>
        <v>232897</v>
      </c>
      <c r="D3227" s="7">
        <f>IF(N3227&gt;0, RANK(N3227,(N3227:P3227,Q3227:AE3227)),0)</f>
        <v>2</v>
      </c>
      <c r="E3227" s="7">
        <f>IF(O3227&gt;0,RANK(O3227,(N3227:P3227,Q3227:AE3227)),0)</f>
        <v>1</v>
      </c>
      <c r="F3227" s="7">
        <f>IF(P3227&gt;0,RANK(P3227,(N3227:P3227,Q3227:AE3227)),0)</f>
        <v>3</v>
      </c>
      <c r="G3227" s="1">
        <f t="shared" si="1204"/>
        <v>59813</v>
      </c>
      <c r="H3227" s="2">
        <f t="shared" si="1205"/>
        <v>0.25682168512260783</v>
      </c>
      <c r="I3227" s="2"/>
      <c r="J3227" s="2">
        <f t="shared" si="1207"/>
        <v>0.36642378390447278</v>
      </c>
      <c r="K3227" s="2">
        <f t="shared" si="1208"/>
        <v>0.62324546902708067</v>
      </c>
      <c r="L3227" s="2">
        <f t="shared" si="1209"/>
        <v>3.8987191762882303E-3</v>
      </c>
      <c r="M3227" s="2">
        <f t="shared" si="1210"/>
        <v>6.432027892158269E-3</v>
      </c>
      <c r="N3227" s="66">
        <v>85339</v>
      </c>
      <c r="O3227" s="66">
        <v>145152</v>
      </c>
      <c r="P3227" s="66">
        <v>908</v>
      </c>
      <c r="Q3227" s="66">
        <v>565</v>
      </c>
      <c r="R3227" s="66">
        <v>209</v>
      </c>
      <c r="S3227" s="66">
        <v>311</v>
      </c>
      <c r="U3227" s="66">
        <v>14</v>
      </c>
      <c r="V3227" s="66">
        <v>6</v>
      </c>
      <c r="W3227" s="66">
        <v>346</v>
      </c>
      <c r="AL3227" s="66">
        <v>47</v>
      </c>
      <c r="AN3227" s="7">
        <f>IF(Q3227&gt;0,RANK(Q3227,(N3227:P3227,Q3227:AE3227)),0)</f>
        <v>4</v>
      </c>
      <c r="AO3227" s="7">
        <f>IF(R3227&gt;0,RANK(R3227,(N3227:P3227,Q3227:AE3227)),0)</f>
        <v>7</v>
      </c>
      <c r="AP3227" s="7">
        <f>IF(T3227&gt;0,RANK(T3227,(N3227:P3227,Q3227:AE3227)),0)</f>
        <v>0</v>
      </c>
      <c r="AQ3227" s="7">
        <f>IF(S3227&gt;0,RANK(S3227,(N3227:P3227,Q3227:AE3227)),0)</f>
        <v>6</v>
      </c>
      <c r="AR3227" s="2">
        <f t="shared" si="1211"/>
        <v>2.4259651262145926E-3</v>
      </c>
      <c r="AS3227" s="2">
        <f t="shared" si="1212"/>
        <v>8.9739240952008831E-4</v>
      </c>
      <c r="AT3227" s="2">
        <f t="shared" si="1213"/>
        <v>0</v>
      </c>
      <c r="AU3227" s="2">
        <f t="shared" si="1214"/>
        <v>1.3353542553145811E-3</v>
      </c>
      <c r="AW3227" t="s">
        <v>2167</v>
      </c>
      <c r="AX3227" t="s">
        <v>918</v>
      </c>
      <c r="AY3227" s="66">
        <v>0</v>
      </c>
      <c r="BA3227" s="119">
        <v>55</v>
      </c>
      <c r="BB3227" s="121">
        <v>133</v>
      </c>
      <c r="BC3227" s="125">
        <f t="shared" si="1194"/>
        <v>55133</v>
      </c>
      <c r="BE3227" s="7" t="s">
        <v>228</v>
      </c>
    </row>
    <row r="3228" spans="1:57" hidden="1" outlineLevel="1">
      <c r="A3228" t="s">
        <v>2549</v>
      </c>
      <c r="B3228" t="s">
        <v>918</v>
      </c>
      <c r="C3228" s="1">
        <f t="shared" si="1206"/>
        <v>25511</v>
      </c>
      <c r="D3228" s="7">
        <f>IF(N3228&gt;0, RANK(N3228,(N3228:P3228,Q3228:AE3228)),0)</f>
        <v>1</v>
      </c>
      <c r="E3228" s="7">
        <f>IF(O3228&gt;0,RANK(O3228,(N3228:P3228,Q3228:AE3228)),0)</f>
        <v>2</v>
      </c>
      <c r="F3228" s="7">
        <f>IF(P3228&gt;0,RANK(P3228,(N3228:P3228,Q3228:AE3228)),0)</f>
        <v>3</v>
      </c>
      <c r="G3228" s="1">
        <f t="shared" si="1204"/>
        <v>720</v>
      </c>
      <c r="H3228" s="2">
        <f t="shared" si="1205"/>
        <v>2.8223119438673512E-2</v>
      </c>
      <c r="I3228" s="2"/>
      <c r="J3228" s="2">
        <f t="shared" si="1207"/>
        <v>0.507702559680138</v>
      </c>
      <c r="K3228" s="2">
        <f t="shared" si="1208"/>
        <v>0.47947944024146449</v>
      </c>
      <c r="L3228" s="2">
        <f t="shared" si="1209"/>
        <v>5.0174434557641798E-3</v>
      </c>
      <c r="M3228" s="2">
        <f t="shared" si="1210"/>
        <v>7.800556622633327E-3</v>
      </c>
      <c r="N3228" s="66">
        <v>12952</v>
      </c>
      <c r="O3228" s="66">
        <v>12232</v>
      </c>
      <c r="P3228" s="66">
        <v>128</v>
      </c>
      <c r="Q3228" s="66">
        <v>62</v>
      </c>
      <c r="R3228" s="66">
        <v>31</v>
      </c>
      <c r="S3228" s="66">
        <v>60</v>
      </c>
      <c r="U3228" s="66">
        <v>2</v>
      </c>
      <c r="V3228" s="66">
        <v>2</v>
      </c>
      <c r="W3228" s="66">
        <v>38</v>
      </c>
      <c r="AL3228" s="66">
        <v>4</v>
      </c>
      <c r="AN3228" s="7">
        <f>IF(Q3228&gt;0,RANK(Q3228,(N3228:P3228,Q3228:AE3228)),0)</f>
        <v>4</v>
      </c>
      <c r="AO3228" s="7">
        <f>IF(R3228&gt;0,RANK(R3228,(N3228:P3228,Q3228:AE3228)),0)</f>
        <v>7</v>
      </c>
      <c r="AP3228" s="7">
        <f>IF(T3228&gt;0,RANK(T3228,(N3228:P3228,Q3228:AE3228)),0)</f>
        <v>0</v>
      </c>
      <c r="AQ3228" s="7">
        <f>IF(S3228&gt;0,RANK(S3228,(N3228:P3228,Q3228:AE3228)),0)</f>
        <v>5</v>
      </c>
      <c r="AR3228" s="2">
        <f t="shared" si="1211"/>
        <v>2.4303241738857749E-3</v>
      </c>
      <c r="AS3228" s="2">
        <f t="shared" si="1212"/>
        <v>1.2151620869428875E-3</v>
      </c>
      <c r="AT3228" s="2">
        <f t="shared" si="1213"/>
        <v>0</v>
      </c>
      <c r="AU3228" s="2">
        <f t="shared" si="1214"/>
        <v>2.3519266198894595E-3</v>
      </c>
      <c r="AW3228" t="s">
        <v>2549</v>
      </c>
      <c r="AX3228" t="s">
        <v>918</v>
      </c>
      <c r="AY3228" s="66">
        <v>8</v>
      </c>
      <c r="BA3228" s="119">
        <v>55</v>
      </c>
      <c r="BB3228" s="121">
        <v>135</v>
      </c>
      <c r="BC3228" s="125">
        <f t="shared" si="1194"/>
        <v>55135</v>
      </c>
      <c r="BE3228" s="7" t="s">
        <v>228</v>
      </c>
    </row>
    <row r="3229" spans="1:57" hidden="1" outlineLevel="1">
      <c r="A3229" t="s">
        <v>1560</v>
      </c>
      <c r="B3229" t="s">
        <v>918</v>
      </c>
      <c r="C3229" s="1">
        <f t="shared" si="1206"/>
        <v>11849</v>
      </c>
      <c r="D3229" s="7">
        <f>IF(N3229&gt;0, RANK(N3229,(N3229:P3229,Q3229:AE3229)),0)</f>
        <v>1</v>
      </c>
      <c r="E3229" s="7">
        <f>IF(O3229&gt;0,RANK(O3229,(N3229:P3229,Q3229:AE3229)),0)</f>
        <v>2</v>
      </c>
      <c r="F3229" s="7">
        <f>IF(P3229&gt;0,RANK(P3229,(N3229:P3229,Q3229:AE3229)),0)</f>
        <v>3</v>
      </c>
      <c r="G3229" s="1">
        <f t="shared" si="1204"/>
        <v>98</v>
      </c>
      <c r="H3229" s="2">
        <f t="shared" si="1205"/>
        <v>8.2707401468478346E-3</v>
      </c>
      <c r="I3229" s="2"/>
      <c r="J3229" s="2">
        <f t="shared" si="1207"/>
        <v>0.49523166511941935</v>
      </c>
      <c r="K3229" s="2">
        <f t="shared" si="1208"/>
        <v>0.48696092497257154</v>
      </c>
      <c r="L3229" s="2">
        <f t="shared" si="1209"/>
        <v>6.7516246096717024E-3</v>
      </c>
      <c r="M3229" s="2">
        <f t="shared" si="1210"/>
        <v>1.1055785298337461E-2</v>
      </c>
      <c r="N3229" s="66">
        <v>5868</v>
      </c>
      <c r="O3229" s="66">
        <v>5770</v>
      </c>
      <c r="P3229" s="66">
        <v>80</v>
      </c>
      <c r="Q3229" s="66">
        <v>38</v>
      </c>
      <c r="R3229" s="66">
        <v>16</v>
      </c>
      <c r="S3229" s="66">
        <v>37</v>
      </c>
      <c r="U3229" s="66">
        <v>1</v>
      </c>
      <c r="V3229" s="66">
        <v>1</v>
      </c>
      <c r="W3229" s="66">
        <v>29</v>
      </c>
      <c r="AL3229" s="66">
        <v>9</v>
      </c>
      <c r="AN3229" s="7">
        <f>IF(Q3229&gt;0,RANK(Q3229,(N3229:P3229,Q3229:AE3229)),0)</f>
        <v>4</v>
      </c>
      <c r="AO3229" s="7">
        <f>IF(R3229&gt;0,RANK(R3229,(N3229:P3229,Q3229:AE3229)),0)</f>
        <v>7</v>
      </c>
      <c r="AP3229" s="7">
        <f>IF(T3229&gt;0,RANK(T3229,(N3229:P3229,Q3229:AE3229)),0)</f>
        <v>0</v>
      </c>
      <c r="AQ3229" s="7">
        <f>IF(S3229&gt;0,RANK(S3229,(N3229:P3229,Q3229:AE3229)),0)</f>
        <v>5</v>
      </c>
      <c r="AR3229" s="2">
        <f t="shared" si="1211"/>
        <v>3.2070216895940585E-3</v>
      </c>
      <c r="AS3229" s="2">
        <f t="shared" si="1212"/>
        <v>1.3503249219343405E-3</v>
      </c>
      <c r="AT3229" s="2">
        <f t="shared" si="1213"/>
        <v>0</v>
      </c>
      <c r="AU3229" s="2">
        <f t="shared" si="1214"/>
        <v>3.1226263819731622E-3</v>
      </c>
      <c r="AW3229" t="s">
        <v>1560</v>
      </c>
      <c r="AX3229" t="s">
        <v>918</v>
      </c>
      <c r="AY3229" s="66">
        <v>6</v>
      </c>
      <c r="BA3229" s="119">
        <v>55</v>
      </c>
      <c r="BB3229" s="121">
        <v>137</v>
      </c>
      <c r="BC3229" s="125">
        <f t="shared" si="1194"/>
        <v>55137</v>
      </c>
      <c r="BE3229" s="7" t="s">
        <v>228</v>
      </c>
    </row>
    <row r="3230" spans="1:57" hidden="1" outlineLevel="1">
      <c r="A3230" t="s">
        <v>1434</v>
      </c>
      <c r="B3230" t="s">
        <v>918</v>
      </c>
      <c r="C3230" s="1">
        <f t="shared" si="1206"/>
        <v>87677</v>
      </c>
      <c r="D3230" s="7">
        <f>IF(N3230&gt;0, RANK(N3230,(N3230:P3230,Q3230:AE3230)),0)</f>
        <v>1</v>
      </c>
      <c r="E3230" s="7">
        <f>IF(O3230&gt;0,RANK(O3230,(N3230:P3230,Q3230:AE3230)),0)</f>
        <v>2</v>
      </c>
      <c r="F3230" s="7">
        <f>IF(P3230&gt;0,RANK(P3230,(N3230:P3230,Q3230:AE3230)),0)</f>
        <v>3</v>
      </c>
      <c r="G3230" s="1">
        <f t="shared" si="1204"/>
        <v>10221</v>
      </c>
      <c r="H3230" s="2">
        <f t="shared" si="1205"/>
        <v>0.1165756127604731</v>
      </c>
      <c r="I3230" s="2"/>
      <c r="J3230" s="2">
        <f t="shared" si="1207"/>
        <v>0.54936870558983542</v>
      </c>
      <c r="K3230" s="2">
        <f t="shared" si="1208"/>
        <v>0.43279309282936229</v>
      </c>
      <c r="L3230" s="2">
        <f t="shared" si="1209"/>
        <v>6.4669183480274188E-3</v>
      </c>
      <c r="M3230" s="2">
        <f t="shared" si="1210"/>
        <v>1.1371283232774875E-2</v>
      </c>
      <c r="N3230" s="66">
        <v>48167</v>
      </c>
      <c r="O3230" s="66">
        <v>37946</v>
      </c>
      <c r="P3230" s="66">
        <v>567</v>
      </c>
      <c r="Q3230" s="66">
        <v>323</v>
      </c>
      <c r="R3230" s="66">
        <v>132</v>
      </c>
      <c r="S3230" s="66">
        <v>209</v>
      </c>
      <c r="U3230" s="66">
        <v>12</v>
      </c>
      <c r="V3230" s="66">
        <v>4</v>
      </c>
      <c r="W3230" s="66">
        <v>284</v>
      </c>
      <c r="AL3230" s="66">
        <v>33</v>
      </c>
      <c r="AN3230" s="7">
        <f>IF(Q3230&gt;0,RANK(Q3230,(N3230:P3230,Q3230:AE3230)),0)</f>
        <v>4</v>
      </c>
      <c r="AO3230" s="7">
        <f>IF(R3230&gt;0,RANK(R3230,(N3230:P3230,Q3230:AE3230)),0)</f>
        <v>7</v>
      </c>
      <c r="AP3230" s="7">
        <f>IF(T3230&gt;0,RANK(T3230,(N3230:P3230,Q3230:AE3230)),0)</f>
        <v>0</v>
      </c>
      <c r="AQ3230" s="7">
        <f>IF(S3230&gt;0,RANK(S3230,(N3230:P3230,Q3230:AE3230)),0)</f>
        <v>6</v>
      </c>
      <c r="AR3230" s="2">
        <f t="shared" si="1211"/>
        <v>3.6839764134265541E-3</v>
      </c>
      <c r="AS3230" s="2">
        <f t="shared" si="1212"/>
        <v>1.5055259646201398E-3</v>
      </c>
      <c r="AT3230" s="2">
        <f t="shared" si="1213"/>
        <v>0</v>
      </c>
      <c r="AU3230" s="2">
        <f t="shared" si="1214"/>
        <v>2.3837494439818883E-3</v>
      </c>
      <c r="AW3230" t="s">
        <v>1434</v>
      </c>
      <c r="AX3230" t="s">
        <v>918</v>
      </c>
      <c r="AY3230" s="66">
        <v>6</v>
      </c>
      <c r="BA3230" s="119">
        <v>55</v>
      </c>
      <c r="BB3230" s="121">
        <v>139</v>
      </c>
      <c r="BC3230" s="125">
        <f t="shared" si="1194"/>
        <v>55139</v>
      </c>
      <c r="BE3230" s="7" t="s">
        <v>228</v>
      </c>
    </row>
    <row r="3231" spans="1:57" hidden="1" outlineLevel="1">
      <c r="A3231" t="s">
        <v>2365</v>
      </c>
      <c r="B3231" t="s">
        <v>918</v>
      </c>
      <c r="C3231" s="1">
        <f t="shared" si="1206"/>
        <v>39052</v>
      </c>
      <c r="D3231" s="7">
        <f>IF(N3231&gt;0, RANK(N3231,(N3231:P3231,Q3231:AE3231)),0)</f>
        <v>1</v>
      </c>
      <c r="E3231" s="7">
        <f>IF(O3231&gt;0,RANK(O3231,(N3231:P3231,Q3231:AE3231)),0)</f>
        <v>2</v>
      </c>
      <c r="F3231" s="7">
        <f>IF(P3231&gt;0,RANK(P3231,(N3231:P3231,Q3231:AE3231)),0)</f>
        <v>3</v>
      </c>
      <c r="G3231" s="1">
        <f t="shared" si="1204"/>
        <v>5129</v>
      </c>
      <c r="H3231" s="2">
        <f t="shared" si="1205"/>
        <v>0.13133770357472088</v>
      </c>
      <c r="I3231" s="2"/>
      <c r="J3231" s="2">
        <f t="shared" si="1207"/>
        <v>0.55592543275632489</v>
      </c>
      <c r="K3231" s="2">
        <f t="shared" si="1208"/>
        <v>0.42458772918160403</v>
      </c>
      <c r="L3231" s="2">
        <f t="shared" si="1209"/>
        <v>8.552698965481921E-3</v>
      </c>
      <c r="M3231" s="2">
        <f t="shared" si="1210"/>
        <v>1.0934139096589156E-2</v>
      </c>
      <c r="N3231" s="66">
        <v>21710</v>
      </c>
      <c r="O3231" s="66">
        <v>16581</v>
      </c>
      <c r="P3231" s="66">
        <v>334</v>
      </c>
      <c r="Q3231" s="66">
        <v>135</v>
      </c>
      <c r="R3231" s="66">
        <v>53</v>
      </c>
      <c r="S3231" s="66">
        <v>96</v>
      </c>
      <c r="U3231" s="66">
        <v>5</v>
      </c>
      <c r="V3231" s="66">
        <v>2</v>
      </c>
      <c r="W3231" s="66">
        <v>115</v>
      </c>
      <c r="AL3231" s="66">
        <v>21</v>
      </c>
      <c r="AN3231" s="7">
        <f>IF(Q3231&gt;0,RANK(Q3231,(N3231:P3231,Q3231:AE3231)),0)</f>
        <v>4</v>
      </c>
      <c r="AO3231" s="7">
        <f>IF(R3231&gt;0,RANK(R3231,(N3231:P3231,Q3231:AE3231)),0)</f>
        <v>7</v>
      </c>
      <c r="AP3231" s="7">
        <f>IF(T3231&gt;0,RANK(T3231,(N3231:P3231,Q3231:AE3231)),0)</f>
        <v>0</v>
      </c>
      <c r="AQ3231" s="7">
        <f>IF(S3231&gt;0,RANK(S3231,(N3231:P3231,Q3231:AE3231)),0)</f>
        <v>6</v>
      </c>
      <c r="AR3231" s="2">
        <f t="shared" si="1211"/>
        <v>3.4569292225750284E-3</v>
      </c>
      <c r="AS3231" s="2">
        <f t="shared" si="1212"/>
        <v>1.3571648058998259E-3</v>
      </c>
      <c r="AT3231" s="2">
        <f t="shared" si="1213"/>
        <v>0</v>
      </c>
      <c r="AU3231" s="2">
        <f t="shared" si="1214"/>
        <v>2.4582607804977978E-3</v>
      </c>
      <c r="AW3231" t="s">
        <v>2365</v>
      </c>
      <c r="AX3231" t="s">
        <v>918</v>
      </c>
      <c r="AY3231" s="66">
        <v>7</v>
      </c>
      <c r="BA3231" s="119">
        <v>55</v>
      </c>
      <c r="BB3231" s="121">
        <v>141</v>
      </c>
      <c r="BC3231" s="125">
        <f t="shared" si="1194"/>
        <v>55141</v>
      </c>
      <c r="BE3231" s="7" t="s">
        <v>228</v>
      </c>
    </row>
    <row r="3232" spans="1:57" collapsed="1">
      <c r="A3232" t="s">
        <v>2458</v>
      </c>
      <c r="B3232" t="s">
        <v>2781</v>
      </c>
      <c r="C3232" s="1">
        <f t="shared" si="1206"/>
        <v>2983417</v>
      </c>
      <c r="D3232" s="7">
        <f>IF(N3232&gt;0, RANK(N3232,(N3232:P3232,Q3232:AE3232)),0)</f>
        <v>1</v>
      </c>
      <c r="E3232" s="7">
        <f>IF(O3232&gt;0,RANK(O3232,(N3232:P3232,Q3232:AE3232)),0)</f>
        <v>2</v>
      </c>
      <c r="F3232" s="7">
        <f>IF(P3232&gt;0,RANK(P3232,(N3232:P3232,Q3232:AE3232)),0)</f>
        <v>3</v>
      </c>
      <c r="G3232" s="1">
        <f t="shared" si="1204"/>
        <v>414818</v>
      </c>
      <c r="H3232" s="2">
        <f t="shared" si="1205"/>
        <v>0.13904124029594253</v>
      </c>
      <c r="I3232" s="2"/>
      <c r="J3232" s="2">
        <f t="shared" si="1207"/>
        <v>0.56217786517942347</v>
      </c>
      <c r="K3232" s="2">
        <f t="shared" si="1208"/>
        <v>0.42313662488348092</v>
      </c>
      <c r="L3232" s="2">
        <f t="shared" si="1209"/>
        <v>5.9009518280548779E-3</v>
      </c>
      <c r="M3232" s="2">
        <f t="shared" si="1210"/>
        <v>8.7845581090407309E-3</v>
      </c>
      <c r="N3232" s="66">
        <f t="shared" ref="N3232:S3232" si="1215">SUM(N3160:N3231)</f>
        <v>1677211</v>
      </c>
      <c r="O3232" s="66">
        <f t="shared" si="1215"/>
        <v>1262393</v>
      </c>
      <c r="P3232" s="66">
        <f t="shared" si="1215"/>
        <v>17605</v>
      </c>
      <c r="Q3232" s="66">
        <f t="shared" si="1215"/>
        <v>8858</v>
      </c>
      <c r="R3232" s="66">
        <f t="shared" si="1215"/>
        <v>4216</v>
      </c>
      <c r="S3232" s="66">
        <f t="shared" si="1215"/>
        <v>5072</v>
      </c>
      <c r="U3232" s="66">
        <f>SUM(U3160:U3231)</f>
        <v>540</v>
      </c>
      <c r="V3232" s="66">
        <f>SUM(V3160:V3231)</f>
        <v>237</v>
      </c>
      <c r="W3232" s="66">
        <f>SUM(W3160:W3231)</f>
        <v>6521</v>
      </c>
      <c r="AL3232" s="66">
        <f>SUM(AL3160:AL3231)</f>
        <v>764</v>
      </c>
      <c r="AN3232" s="7">
        <f>IF(Q3232&gt;0,RANK(Q3232,(N3232:P3232,Q3232:AE3232)),0)</f>
        <v>4</v>
      </c>
      <c r="AO3232" s="7">
        <f>IF(R3232&gt;0,RANK(R3232,(N3232:P3232,Q3232:AE3232)),0)</f>
        <v>7</v>
      </c>
      <c r="AP3232" s="7">
        <f>IF(T3232&gt;0,RANK(T3232,(N3232:P3232,Q3232:AE3232)),0)</f>
        <v>0</v>
      </c>
      <c r="AQ3232" s="7">
        <f>IF(S3232&gt;0,RANK(S3232,(N3232:P3232,Q3232:AE3232)),0)</f>
        <v>6</v>
      </c>
      <c r="AR3232" s="2">
        <f t="shared" si="1211"/>
        <v>2.969078744272088E-3</v>
      </c>
      <c r="AS3232" s="2">
        <f t="shared" si="1212"/>
        <v>1.4131447263322559E-3</v>
      </c>
      <c r="AT3232" s="2">
        <f t="shared" si="1213"/>
        <v>0</v>
      </c>
      <c r="AU3232" s="2">
        <f t="shared" si="1214"/>
        <v>1.7000640540695451E-3</v>
      </c>
      <c r="AW3232" t="s">
        <v>2458</v>
      </c>
      <c r="AX3232" t="s">
        <v>2781</v>
      </c>
      <c r="BA3232" s="119">
        <v>55</v>
      </c>
      <c r="BB3232" s="121"/>
      <c r="BC3232" s="119">
        <v>55</v>
      </c>
      <c r="BE3232" s="7" t="s">
        <v>3272</v>
      </c>
    </row>
    <row r="3233" spans="1:57">
      <c r="C3233" s="1"/>
      <c r="E3233" s="7"/>
      <c r="F3233" s="7"/>
      <c r="I3233" s="2"/>
      <c r="AN3233" s="7"/>
      <c r="AO3233" s="7"/>
      <c r="AP3233" s="7"/>
      <c r="AQ3233" s="7"/>
      <c r="BA3233" s="119"/>
      <c r="BB3233" s="121"/>
      <c r="BC3233" s="125"/>
    </row>
    <row r="3234" spans="1:57" hidden="1" outlineLevel="1">
      <c r="A3234" t="s">
        <v>3493</v>
      </c>
      <c r="B3234" t="s">
        <v>1973</v>
      </c>
      <c r="C3234" s="1">
        <f t="shared" ref="C3234:C3257" si="1216">SUM(N3234:AL3234)</f>
        <v>17117</v>
      </c>
      <c r="D3234" s="7">
        <f>IF(N3234&gt;0, RANK(N3234,(N3234:P3234,Q3234:AE3234)),0)</f>
        <v>1</v>
      </c>
      <c r="E3234" s="7">
        <f>IF(O3234&gt;0,RANK(O3234,(N3234:P3234,Q3234:AE3234)),0)</f>
        <v>2</v>
      </c>
      <c r="F3234" s="7">
        <f>IF(P3234&gt;0,RANK(P3234,(N3234:P3234,Q3234:AE3234)),0)</f>
        <v>3</v>
      </c>
      <c r="G3234" s="1">
        <f t="shared" si="1204"/>
        <v>708</v>
      </c>
      <c r="H3234" s="2">
        <f t="shared" si="1205"/>
        <v>4.1362388268972365E-2</v>
      </c>
      <c r="I3234" s="2"/>
      <c r="J3234" s="2">
        <f t="shared" ref="J3234:J3257" si="1217">IF($C3234=0,"-",N3234/$C3234)</f>
        <v>0.50499503417654967</v>
      </c>
      <c r="K3234" s="2">
        <f t="shared" ref="K3234:K3257" si="1218">IF($C3234=0,"-",O3234/$C3234)</f>
        <v>0.46363264590757725</v>
      </c>
      <c r="L3234" s="2">
        <f t="shared" ref="L3234:L3257" si="1219">IF($C3234=0,"-",P3234/$C3234)</f>
        <v>1.1742711923818426E-2</v>
      </c>
      <c r="M3234" s="2">
        <f t="shared" ref="M3234:M3257" si="1220">IF(C3234=0,"-",(1-J3234-K3234-L3234))</f>
        <v>1.9629607992054654E-2</v>
      </c>
      <c r="N3234" s="66">
        <v>8644</v>
      </c>
      <c r="O3234" s="66">
        <v>7936</v>
      </c>
      <c r="P3234" s="66">
        <v>201</v>
      </c>
      <c r="Q3234" s="66">
        <v>149</v>
      </c>
      <c r="S3234" s="66">
        <v>64</v>
      </c>
      <c r="W3234" s="66">
        <v>123</v>
      </c>
      <c r="AN3234" s="7">
        <f>IF(Q3234&gt;0,RANK(Q3234,(N3234:P3234,Q3234:AE3234)),0)</f>
        <v>4</v>
      </c>
      <c r="AO3234" s="7">
        <f>IF(R3234&gt;0,RANK(R3234,(N3234:P3234,Q3234:AE3234)),0)</f>
        <v>0</v>
      </c>
      <c r="AP3234" s="7">
        <f>IF(T3234&gt;0,RANK(T3234,(N3234:P3234,Q3234:AE3234)),0)</f>
        <v>0</v>
      </c>
      <c r="AQ3234" s="7">
        <f>IF(S3234&gt;0,RANK(S3234,(N3234:P3234,Q3234:AE3234)),0)</f>
        <v>6</v>
      </c>
      <c r="AR3234" s="2">
        <f t="shared" ref="AR3234:AR3257" si="1221">IF($C3234=0,"-",Q3234/$C3234)</f>
        <v>8.7047964012385345E-3</v>
      </c>
      <c r="AS3234" s="2">
        <f t="shared" ref="AS3234:AS3257" si="1222">IF($C3234=0,"-",R3234/$C3234)</f>
        <v>0</v>
      </c>
      <c r="AT3234" s="2">
        <f t="shared" ref="AT3234:AT3257" si="1223">IF($C3234=0,"-",T3234/$C3234)</f>
        <v>0</v>
      </c>
      <c r="AU3234" s="2">
        <f t="shared" ref="AU3234:AU3257" si="1224">IF($C3234=0,"-",S3234/$C3234)</f>
        <v>3.7389729508675584E-3</v>
      </c>
      <c r="AW3234" t="s">
        <v>3493</v>
      </c>
      <c r="AX3234" t="s">
        <v>1973</v>
      </c>
      <c r="AY3234" s="66">
        <v>1</v>
      </c>
      <c r="BA3234" s="119">
        <v>56</v>
      </c>
      <c r="BB3234" s="121">
        <v>1</v>
      </c>
      <c r="BC3234" s="125">
        <f t="shared" si="1194"/>
        <v>56001</v>
      </c>
      <c r="BE3234" s="7" t="s">
        <v>228</v>
      </c>
    </row>
    <row r="3235" spans="1:57" hidden="1" outlineLevel="1">
      <c r="A3235" t="s">
        <v>426</v>
      </c>
      <c r="B3235" t="s">
        <v>1973</v>
      </c>
      <c r="C3235" s="1">
        <f t="shared" si="1216"/>
        <v>5310</v>
      </c>
      <c r="D3235" s="7">
        <f>IF(N3235&gt;0, RANK(N3235,(N3235:P3235,Q3235:AE3235)),0)</f>
        <v>2</v>
      </c>
      <c r="E3235" s="7">
        <f>IF(O3235&gt;0,RANK(O3235,(N3235:P3235,Q3235:AE3235)),0)</f>
        <v>1</v>
      </c>
      <c r="F3235" s="7">
        <f>IF(P3235&gt;0,RANK(P3235,(N3235:P3235,Q3235:AE3235)),0)</f>
        <v>3</v>
      </c>
      <c r="G3235" s="1">
        <f t="shared" si="1204"/>
        <v>2937</v>
      </c>
      <c r="H3235" s="2">
        <f t="shared" si="1205"/>
        <v>0.55310734463276834</v>
      </c>
      <c r="I3235" s="2"/>
      <c r="J3235" s="2">
        <f t="shared" si="1217"/>
        <v>0.20866290018832392</v>
      </c>
      <c r="K3235" s="2">
        <f t="shared" si="1218"/>
        <v>0.76177024482109224</v>
      </c>
      <c r="L3235" s="2">
        <f t="shared" si="1219"/>
        <v>7.7212806026365349E-3</v>
      </c>
      <c r="M3235" s="2">
        <f t="shared" si="1220"/>
        <v>2.1845574387947334E-2</v>
      </c>
      <c r="N3235" s="66">
        <v>1108</v>
      </c>
      <c r="O3235" s="66">
        <v>4045</v>
      </c>
      <c r="P3235" s="66">
        <v>41</v>
      </c>
      <c r="Q3235" s="66">
        <v>37</v>
      </c>
      <c r="S3235" s="66">
        <v>39</v>
      </c>
      <c r="W3235" s="66">
        <v>40</v>
      </c>
      <c r="AN3235" s="7">
        <f>IF(Q3235&gt;0,RANK(Q3235,(N3235:P3235,Q3235:AE3235)),0)</f>
        <v>6</v>
      </c>
      <c r="AO3235" s="7">
        <f>IF(R3235&gt;0,RANK(R3235,(N3235:P3235,Q3235:AE3235)),0)</f>
        <v>0</v>
      </c>
      <c r="AP3235" s="7">
        <f>IF(T3235&gt;0,RANK(T3235,(N3235:P3235,Q3235:AE3235)),0)</f>
        <v>0</v>
      </c>
      <c r="AQ3235" s="7">
        <f>IF(S3235&gt;0,RANK(S3235,(N3235:P3235,Q3235:AE3235)),0)</f>
        <v>5</v>
      </c>
      <c r="AR3235" s="2">
        <f t="shared" si="1221"/>
        <v>6.9679849340866292E-3</v>
      </c>
      <c r="AS3235" s="2">
        <f t="shared" si="1222"/>
        <v>0</v>
      </c>
      <c r="AT3235" s="2">
        <f t="shared" si="1223"/>
        <v>0</v>
      </c>
      <c r="AU3235" s="2">
        <f t="shared" si="1224"/>
        <v>7.3446327683615821E-3</v>
      </c>
      <c r="AW3235" t="s">
        <v>426</v>
      </c>
      <c r="AX3235" t="s">
        <v>1973</v>
      </c>
      <c r="AY3235" s="66">
        <v>1</v>
      </c>
      <c r="BA3235" s="119">
        <v>56</v>
      </c>
      <c r="BB3235" s="121">
        <v>3</v>
      </c>
      <c r="BC3235" s="125">
        <f t="shared" si="1194"/>
        <v>56003</v>
      </c>
      <c r="BE3235" s="7" t="s">
        <v>228</v>
      </c>
    </row>
    <row r="3236" spans="1:57" hidden="1" outlineLevel="1">
      <c r="A3236" t="s">
        <v>2392</v>
      </c>
      <c r="B3236" t="s">
        <v>1973</v>
      </c>
      <c r="C3236" s="1">
        <f t="shared" si="1216"/>
        <v>16320</v>
      </c>
      <c r="D3236" s="7">
        <f>IF(N3236&gt;0, RANK(N3236,(N3236:P3236,Q3236:AE3236)),0)</f>
        <v>2</v>
      </c>
      <c r="E3236" s="7">
        <f>IF(O3236&gt;0,RANK(O3236,(N3236:P3236,Q3236:AE3236)),0)</f>
        <v>1</v>
      </c>
      <c r="F3236" s="7">
        <f>IF(P3236&gt;0,RANK(P3236,(N3236:P3236,Q3236:AE3236)),0)</f>
        <v>3</v>
      </c>
      <c r="G3236" s="1">
        <f t="shared" si="1204"/>
        <v>10021</v>
      </c>
      <c r="H3236" s="2">
        <f t="shared" si="1205"/>
        <v>0.61403186274509802</v>
      </c>
      <c r="I3236" s="2"/>
      <c r="J3236" s="2">
        <f t="shared" si="1217"/>
        <v>0.18321078431372548</v>
      </c>
      <c r="K3236" s="2">
        <f t="shared" si="1218"/>
        <v>0.79724264705882353</v>
      </c>
      <c r="L3236" s="2">
        <f t="shared" si="1219"/>
        <v>6.4338235294117644E-3</v>
      </c>
      <c r="M3236" s="2">
        <f t="shared" si="1220"/>
        <v>1.3112745098039202E-2</v>
      </c>
      <c r="N3236" s="66">
        <v>2990</v>
      </c>
      <c r="O3236" s="66">
        <v>13011</v>
      </c>
      <c r="P3236" s="66">
        <v>105</v>
      </c>
      <c r="Q3236" s="66">
        <v>77</v>
      </c>
      <c r="S3236" s="66">
        <v>57</v>
      </c>
      <c r="W3236" s="66">
        <v>80</v>
      </c>
      <c r="AN3236" s="7">
        <f>IF(Q3236&gt;0,RANK(Q3236,(N3236:P3236,Q3236:AE3236)),0)</f>
        <v>5</v>
      </c>
      <c r="AO3236" s="7">
        <f>IF(R3236&gt;0,RANK(R3236,(N3236:P3236,Q3236:AE3236)),0)</f>
        <v>0</v>
      </c>
      <c r="AP3236" s="7">
        <f>IF(T3236&gt;0,RANK(T3236,(N3236:P3236,Q3236:AE3236)),0)</f>
        <v>0</v>
      </c>
      <c r="AQ3236" s="7">
        <f>IF(S3236&gt;0,RANK(S3236,(N3236:P3236,Q3236:AE3236)),0)</f>
        <v>6</v>
      </c>
      <c r="AR3236" s="2">
        <f t="shared" si="1221"/>
        <v>4.7181372549019605E-3</v>
      </c>
      <c r="AS3236" s="2">
        <f t="shared" si="1222"/>
        <v>0</v>
      </c>
      <c r="AT3236" s="2">
        <f t="shared" si="1223"/>
        <v>0</v>
      </c>
      <c r="AU3236" s="2">
        <f t="shared" si="1224"/>
        <v>3.4926470588235296E-3</v>
      </c>
      <c r="AW3236" t="s">
        <v>2392</v>
      </c>
      <c r="AX3236" t="s">
        <v>1973</v>
      </c>
      <c r="AY3236" s="66">
        <v>1</v>
      </c>
      <c r="BA3236" s="119">
        <v>56</v>
      </c>
      <c r="BB3236" s="121">
        <v>5</v>
      </c>
      <c r="BC3236" s="125">
        <f t="shared" si="1194"/>
        <v>56005</v>
      </c>
      <c r="BE3236" s="7" t="s">
        <v>228</v>
      </c>
    </row>
    <row r="3237" spans="1:57" hidden="1" outlineLevel="1">
      <c r="A3237" t="s">
        <v>3467</v>
      </c>
      <c r="B3237" t="s">
        <v>1973</v>
      </c>
      <c r="C3237" s="1">
        <f t="shared" si="1216"/>
        <v>6854</v>
      </c>
      <c r="D3237" s="7">
        <f>IF(N3237&gt;0, RANK(N3237,(N3237:P3237,Q3237:AE3237)),0)</f>
        <v>2</v>
      </c>
      <c r="E3237" s="7">
        <f>IF(O3237&gt;0,RANK(O3237,(N3237:P3237,Q3237:AE3237)),0)</f>
        <v>1</v>
      </c>
      <c r="F3237" s="7">
        <f>IF(P3237&gt;0,RANK(P3237,(N3237:P3237,Q3237:AE3237)),0)</f>
        <v>3</v>
      </c>
      <c r="G3237" s="1">
        <f t="shared" si="1204"/>
        <v>1995</v>
      </c>
      <c r="H3237" s="2">
        <f t="shared" si="1205"/>
        <v>0.2910709074992705</v>
      </c>
      <c r="I3237" s="2"/>
      <c r="J3237" s="2">
        <f t="shared" si="1217"/>
        <v>0.34082287715202803</v>
      </c>
      <c r="K3237" s="2">
        <f t="shared" si="1218"/>
        <v>0.63189378465129853</v>
      </c>
      <c r="L3237" s="2">
        <f t="shared" si="1219"/>
        <v>1.1817916545083164E-2</v>
      </c>
      <c r="M3237" s="2">
        <f t="shared" si="1220"/>
        <v>1.5465421651590226E-2</v>
      </c>
      <c r="N3237" s="66">
        <v>2336</v>
      </c>
      <c r="O3237" s="66">
        <v>4331</v>
      </c>
      <c r="P3237" s="66">
        <v>81</v>
      </c>
      <c r="Q3237" s="66">
        <v>46</v>
      </c>
      <c r="S3237" s="66">
        <v>22</v>
      </c>
      <c r="W3237" s="66">
        <v>38</v>
      </c>
      <c r="AN3237" s="7">
        <f>IF(Q3237&gt;0,RANK(Q3237,(N3237:P3237,Q3237:AE3237)),0)</f>
        <v>4</v>
      </c>
      <c r="AO3237" s="7">
        <f>IF(R3237&gt;0,RANK(R3237,(N3237:P3237,Q3237:AE3237)),0)</f>
        <v>0</v>
      </c>
      <c r="AP3237" s="7">
        <f>IF(T3237&gt;0,RANK(T3237,(N3237:P3237,Q3237:AE3237)),0)</f>
        <v>0</v>
      </c>
      <c r="AQ3237" s="7">
        <f>IF(S3237&gt;0,RANK(S3237,(N3237:P3237,Q3237:AE3237)),0)</f>
        <v>6</v>
      </c>
      <c r="AR3237" s="2">
        <f t="shared" si="1221"/>
        <v>6.7114093959731542E-3</v>
      </c>
      <c r="AS3237" s="2">
        <f t="shared" si="1222"/>
        <v>0</v>
      </c>
      <c r="AT3237" s="2">
        <f t="shared" si="1223"/>
        <v>0</v>
      </c>
      <c r="AU3237" s="2">
        <f t="shared" si="1224"/>
        <v>3.2098044937262913E-3</v>
      </c>
      <c r="AW3237" t="s">
        <v>3467</v>
      </c>
      <c r="AX3237" t="s">
        <v>1973</v>
      </c>
      <c r="AY3237" s="66">
        <v>1</v>
      </c>
      <c r="BA3237" s="119">
        <v>56</v>
      </c>
      <c r="BB3237" s="121">
        <v>7</v>
      </c>
      <c r="BC3237" s="125">
        <f t="shared" si="1194"/>
        <v>56007</v>
      </c>
      <c r="BE3237" s="7" t="s">
        <v>228</v>
      </c>
    </row>
    <row r="3238" spans="1:57" hidden="1" outlineLevel="1">
      <c r="A3238" t="s">
        <v>2070</v>
      </c>
      <c r="B3238" t="s">
        <v>1973</v>
      </c>
      <c r="C3238" s="1">
        <f t="shared" si="1216"/>
        <v>6451</v>
      </c>
      <c r="D3238" s="7">
        <f>IF(N3238&gt;0, RANK(N3238,(N3238:P3238,Q3238:AE3238)),0)</f>
        <v>2</v>
      </c>
      <c r="E3238" s="7">
        <f>IF(O3238&gt;0,RANK(O3238,(N3238:P3238,Q3238:AE3238)),0)</f>
        <v>1</v>
      </c>
      <c r="F3238" s="7">
        <f>IF(P3238&gt;0,RANK(P3238,(N3238:P3238,Q3238:AE3238)),0)</f>
        <v>3</v>
      </c>
      <c r="G3238" s="1">
        <f t="shared" si="1204"/>
        <v>3542</v>
      </c>
      <c r="H3238" s="2">
        <f t="shared" si="1205"/>
        <v>0.54906216090528603</v>
      </c>
      <c r="I3238" s="2"/>
      <c r="J3238" s="2">
        <f t="shared" si="1217"/>
        <v>0.21392032243063092</v>
      </c>
      <c r="K3238" s="2">
        <f t="shared" si="1218"/>
        <v>0.76298248333591689</v>
      </c>
      <c r="L3238" s="2">
        <f t="shared" si="1219"/>
        <v>1.0230971942334521E-2</v>
      </c>
      <c r="M3238" s="2">
        <f t="shared" si="1220"/>
        <v>1.2866222291117613E-2</v>
      </c>
      <c r="N3238" s="66">
        <v>1380</v>
      </c>
      <c r="O3238" s="66">
        <v>4922</v>
      </c>
      <c r="P3238" s="66">
        <v>66</v>
      </c>
      <c r="Q3238" s="66">
        <v>27</v>
      </c>
      <c r="S3238" s="66">
        <v>28</v>
      </c>
      <c r="W3238" s="66">
        <v>28</v>
      </c>
      <c r="AN3238" s="7">
        <f>IF(Q3238&gt;0,RANK(Q3238,(N3238:P3238,Q3238:AE3238)),0)</f>
        <v>6</v>
      </c>
      <c r="AO3238" s="7">
        <f>IF(R3238&gt;0,RANK(R3238,(N3238:P3238,Q3238:AE3238)),0)</f>
        <v>0</v>
      </c>
      <c r="AP3238" s="7">
        <f>IF(T3238&gt;0,RANK(T3238,(N3238:P3238,Q3238:AE3238)),0)</f>
        <v>0</v>
      </c>
      <c r="AQ3238" s="7">
        <f>IF(S3238&gt;0,RANK(S3238,(N3238:P3238,Q3238:AE3238)),0)</f>
        <v>4</v>
      </c>
      <c r="AR3238" s="2">
        <f t="shared" si="1221"/>
        <v>4.1853976127732137E-3</v>
      </c>
      <c r="AS3238" s="2">
        <f t="shared" si="1222"/>
        <v>0</v>
      </c>
      <c r="AT3238" s="2">
        <f t="shared" si="1223"/>
        <v>0</v>
      </c>
      <c r="AU3238" s="2">
        <f t="shared" si="1224"/>
        <v>4.3404123391722216E-3</v>
      </c>
      <c r="AW3238" t="s">
        <v>2070</v>
      </c>
      <c r="AX3238" t="s">
        <v>1973</v>
      </c>
      <c r="AY3238" s="66">
        <v>1</v>
      </c>
      <c r="BA3238" s="119">
        <v>56</v>
      </c>
      <c r="BB3238" s="121">
        <v>9</v>
      </c>
      <c r="BC3238" s="125">
        <f t="shared" si="1194"/>
        <v>56009</v>
      </c>
      <c r="BE3238" s="7" t="s">
        <v>228</v>
      </c>
    </row>
    <row r="3239" spans="1:57" hidden="1" outlineLevel="1">
      <c r="A3239" t="s">
        <v>2888</v>
      </c>
      <c r="B3239" t="s">
        <v>1973</v>
      </c>
      <c r="C3239" s="1">
        <f t="shared" si="1216"/>
        <v>3683</v>
      </c>
      <c r="D3239" s="7">
        <f>IF(N3239&gt;0, RANK(N3239,(N3239:P3239,Q3239:AE3239)),0)</f>
        <v>2</v>
      </c>
      <c r="E3239" s="7">
        <f>IF(O3239&gt;0,RANK(O3239,(N3239:P3239,Q3239:AE3239)),0)</f>
        <v>1</v>
      </c>
      <c r="F3239" s="7">
        <f>IF(P3239&gt;0,RANK(P3239,(N3239:P3239,Q3239:AE3239)),0)</f>
        <v>3</v>
      </c>
      <c r="G3239" s="1">
        <f t="shared" si="1204"/>
        <v>2355</v>
      </c>
      <c r="H3239" s="2">
        <f t="shared" si="1205"/>
        <v>0.63942438229704046</v>
      </c>
      <c r="I3239" s="2"/>
      <c r="J3239" s="2">
        <f t="shared" si="1217"/>
        <v>0.16616888406190605</v>
      </c>
      <c r="K3239" s="2">
        <f t="shared" si="1218"/>
        <v>0.80559326635894646</v>
      </c>
      <c r="L3239" s="2">
        <f t="shared" si="1219"/>
        <v>8.4170513168612543E-3</v>
      </c>
      <c r="M3239" s="2">
        <f t="shared" si="1220"/>
        <v>1.982079826228629E-2</v>
      </c>
      <c r="N3239" s="66">
        <v>612</v>
      </c>
      <c r="O3239" s="66">
        <v>2967</v>
      </c>
      <c r="P3239" s="66">
        <v>31</v>
      </c>
      <c r="Q3239" s="66">
        <v>29</v>
      </c>
      <c r="S3239" s="66">
        <v>22</v>
      </c>
      <c r="W3239" s="66">
        <v>22</v>
      </c>
      <c r="AN3239" s="7">
        <f>IF(Q3239&gt;0,RANK(Q3239,(N3239:P3239,Q3239:AE3239)),0)</f>
        <v>4</v>
      </c>
      <c r="AO3239" s="7">
        <f>IF(R3239&gt;0,RANK(R3239,(N3239:P3239,Q3239:AE3239)),0)</f>
        <v>0</v>
      </c>
      <c r="AP3239" s="7">
        <f>IF(T3239&gt;0,RANK(T3239,(N3239:P3239,Q3239:AE3239)),0)</f>
        <v>0</v>
      </c>
      <c r="AQ3239" s="7">
        <f>IF(S3239&gt;0,RANK(S3239,(N3239:P3239,Q3239:AE3239)),0)</f>
        <v>5</v>
      </c>
      <c r="AR3239" s="2">
        <f t="shared" si="1221"/>
        <v>7.874015748031496E-3</v>
      </c>
      <c r="AS3239" s="2">
        <f t="shared" si="1222"/>
        <v>0</v>
      </c>
      <c r="AT3239" s="2">
        <f t="shared" si="1223"/>
        <v>0</v>
      </c>
      <c r="AU3239" s="2">
        <f t="shared" si="1224"/>
        <v>5.9733912571273418E-3</v>
      </c>
      <c r="AW3239" t="s">
        <v>2888</v>
      </c>
      <c r="AX3239" t="s">
        <v>1973</v>
      </c>
      <c r="AY3239" s="66">
        <v>1</v>
      </c>
      <c r="BA3239" s="119">
        <v>56</v>
      </c>
      <c r="BB3239" s="121">
        <v>11</v>
      </c>
      <c r="BC3239" s="125">
        <f t="shared" si="1194"/>
        <v>56011</v>
      </c>
      <c r="BE3239" s="7" t="s">
        <v>228</v>
      </c>
    </row>
    <row r="3240" spans="1:57" hidden="1" outlineLevel="1">
      <c r="A3240" t="s">
        <v>3484</v>
      </c>
      <c r="B3240" t="s">
        <v>1973</v>
      </c>
      <c r="C3240" s="1">
        <f t="shared" si="1216"/>
        <v>17592</v>
      </c>
      <c r="D3240" s="7">
        <f>IF(N3240&gt;0, RANK(N3240,(N3240:P3240,Q3240:AE3240)),0)</f>
        <v>2</v>
      </c>
      <c r="E3240" s="7">
        <f>IF(O3240&gt;0,RANK(O3240,(N3240:P3240,Q3240:AE3240)),0)</f>
        <v>1</v>
      </c>
      <c r="F3240" s="7">
        <f>IF(P3240&gt;0,RANK(P3240,(N3240:P3240,Q3240:AE3240)),0)</f>
        <v>3</v>
      </c>
      <c r="G3240" s="1">
        <f t="shared" si="1204"/>
        <v>5067</v>
      </c>
      <c r="H3240" s="2">
        <f t="shared" si="1205"/>
        <v>0.28802864938608458</v>
      </c>
      <c r="I3240" s="2"/>
      <c r="J3240" s="2">
        <f t="shared" si="1217"/>
        <v>0.34197362437471579</v>
      </c>
      <c r="K3240" s="2">
        <f t="shared" si="1218"/>
        <v>0.63000227376080031</v>
      </c>
      <c r="L3240" s="2">
        <f t="shared" si="1219"/>
        <v>1.0800363801728058E-2</v>
      </c>
      <c r="M3240" s="2">
        <f t="shared" si="1220"/>
        <v>1.7223738062755838E-2</v>
      </c>
      <c r="N3240" s="66">
        <v>6016</v>
      </c>
      <c r="O3240" s="66">
        <v>11083</v>
      </c>
      <c r="P3240" s="66">
        <v>190</v>
      </c>
      <c r="Q3240" s="66">
        <v>102</v>
      </c>
      <c r="S3240" s="66">
        <v>91</v>
      </c>
      <c r="W3240" s="66">
        <v>110</v>
      </c>
      <c r="AN3240" s="7">
        <f>IF(Q3240&gt;0,RANK(Q3240,(N3240:P3240,Q3240:AE3240)),0)</f>
        <v>5</v>
      </c>
      <c r="AO3240" s="7">
        <f>IF(R3240&gt;0,RANK(R3240,(N3240:P3240,Q3240:AE3240)),0)</f>
        <v>0</v>
      </c>
      <c r="AP3240" s="7">
        <f>IF(T3240&gt;0,RANK(T3240,(N3240:P3240,Q3240:AE3240)),0)</f>
        <v>0</v>
      </c>
      <c r="AQ3240" s="7">
        <f>IF(S3240&gt;0,RANK(S3240,(N3240:P3240,Q3240:AE3240)),0)</f>
        <v>6</v>
      </c>
      <c r="AR3240" s="2">
        <f t="shared" si="1221"/>
        <v>5.7980900409276941E-3</v>
      </c>
      <c r="AS3240" s="2">
        <f t="shared" si="1222"/>
        <v>0</v>
      </c>
      <c r="AT3240" s="2">
        <f t="shared" si="1223"/>
        <v>0</v>
      </c>
      <c r="AU3240" s="2">
        <f t="shared" si="1224"/>
        <v>5.1728058208276488E-3</v>
      </c>
      <c r="AW3240" t="s">
        <v>3484</v>
      </c>
      <c r="AX3240" t="s">
        <v>1973</v>
      </c>
      <c r="AY3240" s="66">
        <v>1</v>
      </c>
      <c r="BA3240" s="119">
        <v>56</v>
      </c>
      <c r="BB3240" s="121">
        <v>13</v>
      </c>
      <c r="BC3240" s="125">
        <f t="shared" ref="BC3240:BC3256" si="1225">1000*BA3240+BB3240</f>
        <v>56013</v>
      </c>
      <c r="BE3240" s="7" t="s">
        <v>228</v>
      </c>
    </row>
    <row r="3241" spans="1:57" hidden="1" outlineLevel="1">
      <c r="A3241" t="s">
        <v>2845</v>
      </c>
      <c r="B3241" t="s">
        <v>1973</v>
      </c>
      <c r="C3241" s="1">
        <f t="shared" si="1216"/>
        <v>5912</v>
      </c>
      <c r="D3241" s="7">
        <f>IF(N3241&gt;0, RANK(N3241,(N3241:P3241,Q3241:AE3241)),0)</f>
        <v>2</v>
      </c>
      <c r="E3241" s="7">
        <f>IF(O3241&gt;0,RANK(O3241,(N3241:P3241,Q3241:AE3241)),0)</f>
        <v>1</v>
      </c>
      <c r="F3241" s="7">
        <f>IF(P3241&gt;0,RANK(P3241,(N3241:P3241,Q3241:AE3241)),0)</f>
        <v>3</v>
      </c>
      <c r="G3241" s="1">
        <f t="shared" si="1204"/>
        <v>2110</v>
      </c>
      <c r="H3241" s="2">
        <f t="shared" si="1205"/>
        <v>0.35690121786197565</v>
      </c>
      <c r="I3241" s="2"/>
      <c r="J3241" s="2">
        <f t="shared" si="1217"/>
        <v>0.30987821380243574</v>
      </c>
      <c r="K3241" s="2">
        <f t="shared" si="1218"/>
        <v>0.66677943166441134</v>
      </c>
      <c r="L3241" s="2">
        <f t="shared" si="1219"/>
        <v>8.6265223274695543E-3</v>
      </c>
      <c r="M3241" s="2">
        <f t="shared" si="1220"/>
        <v>1.4715832205683366E-2</v>
      </c>
      <c r="N3241" s="66">
        <v>1832</v>
      </c>
      <c r="O3241" s="66">
        <v>3942</v>
      </c>
      <c r="P3241" s="66">
        <v>51</v>
      </c>
      <c r="Q3241" s="66">
        <v>26</v>
      </c>
      <c r="S3241" s="66">
        <v>31</v>
      </c>
      <c r="W3241" s="66">
        <v>30</v>
      </c>
      <c r="AN3241" s="7">
        <f>IF(Q3241&gt;0,RANK(Q3241,(N3241:P3241,Q3241:AE3241)),0)</f>
        <v>6</v>
      </c>
      <c r="AO3241" s="7">
        <f>IF(R3241&gt;0,RANK(R3241,(N3241:P3241,Q3241:AE3241)),0)</f>
        <v>0</v>
      </c>
      <c r="AP3241" s="7">
        <f>IF(T3241&gt;0,RANK(T3241,(N3241:P3241,Q3241:AE3241)),0)</f>
        <v>0</v>
      </c>
      <c r="AQ3241" s="7">
        <f>IF(S3241&gt;0,RANK(S3241,(N3241:P3241,Q3241:AE3241)),0)</f>
        <v>4</v>
      </c>
      <c r="AR3241" s="2">
        <f t="shared" si="1221"/>
        <v>4.3978349120433018E-3</v>
      </c>
      <c r="AS3241" s="2">
        <f t="shared" si="1222"/>
        <v>0</v>
      </c>
      <c r="AT3241" s="2">
        <f t="shared" si="1223"/>
        <v>0</v>
      </c>
      <c r="AU3241" s="2">
        <f t="shared" si="1224"/>
        <v>5.2435723951285524E-3</v>
      </c>
      <c r="AW3241" t="s">
        <v>2845</v>
      </c>
      <c r="AX3241" t="s">
        <v>1973</v>
      </c>
      <c r="AY3241" s="66">
        <v>1</v>
      </c>
      <c r="BA3241" s="119">
        <v>56</v>
      </c>
      <c r="BB3241" s="121">
        <v>15</v>
      </c>
      <c r="BC3241" s="125">
        <f t="shared" si="1225"/>
        <v>56015</v>
      </c>
      <c r="BE3241" s="7" t="s">
        <v>228</v>
      </c>
    </row>
    <row r="3242" spans="1:57" hidden="1" outlineLevel="1">
      <c r="A3242" t="s">
        <v>1245</v>
      </c>
      <c r="B3242" t="s">
        <v>1973</v>
      </c>
      <c r="C3242" s="1">
        <f t="shared" si="1216"/>
        <v>2546</v>
      </c>
      <c r="D3242" s="7">
        <f>IF(N3242&gt;0, RANK(N3242,(N3242:P3242,Q3242:AE3242)),0)</f>
        <v>2</v>
      </c>
      <c r="E3242" s="7">
        <f>IF(O3242&gt;0,RANK(O3242,(N3242:P3242,Q3242:AE3242)),0)</f>
        <v>1</v>
      </c>
      <c r="F3242" s="7">
        <f>IF(P3242&gt;0,RANK(P3242,(N3242:P3242,Q3242:AE3242)),0)</f>
        <v>4</v>
      </c>
      <c r="G3242" s="1">
        <f t="shared" si="1204"/>
        <v>1215</v>
      </c>
      <c r="H3242" s="2">
        <f t="shared" si="1205"/>
        <v>0.47721916732128827</v>
      </c>
      <c r="I3242" s="2"/>
      <c r="J3242" s="2">
        <f t="shared" si="1217"/>
        <v>0.24312647289866457</v>
      </c>
      <c r="K3242" s="2">
        <f t="shared" si="1218"/>
        <v>0.72034564021995284</v>
      </c>
      <c r="L3242" s="2">
        <f t="shared" si="1219"/>
        <v>1.0604870384917517E-2</v>
      </c>
      <c r="M3242" s="2">
        <f t="shared" si="1220"/>
        <v>2.5923016496465015E-2</v>
      </c>
      <c r="N3242" s="66">
        <v>619</v>
      </c>
      <c r="O3242" s="66">
        <v>1834</v>
      </c>
      <c r="P3242" s="66">
        <v>27</v>
      </c>
      <c r="Q3242" s="66">
        <v>28</v>
      </c>
      <c r="S3242" s="66">
        <v>15</v>
      </c>
      <c r="W3242" s="66">
        <v>23</v>
      </c>
      <c r="AN3242" s="7">
        <f>IF(Q3242&gt;0,RANK(Q3242,(N3242:P3242,Q3242:AE3242)),0)</f>
        <v>3</v>
      </c>
      <c r="AO3242" s="7">
        <f>IF(R3242&gt;0,RANK(R3242,(N3242:P3242,Q3242:AE3242)),0)</f>
        <v>0</v>
      </c>
      <c r="AP3242" s="7">
        <f>IF(T3242&gt;0,RANK(T3242,(N3242:P3242,Q3242:AE3242)),0)</f>
        <v>0</v>
      </c>
      <c r="AQ3242" s="7">
        <f>IF(S3242&gt;0,RANK(S3242,(N3242:P3242,Q3242:AE3242)),0)</f>
        <v>6</v>
      </c>
      <c r="AR3242" s="2">
        <f t="shared" si="1221"/>
        <v>1.0997643362136685E-2</v>
      </c>
      <c r="AS3242" s="2">
        <f t="shared" si="1222"/>
        <v>0</v>
      </c>
      <c r="AT3242" s="2">
        <f t="shared" si="1223"/>
        <v>0</v>
      </c>
      <c r="AU3242" s="2">
        <f t="shared" si="1224"/>
        <v>5.8915946582875096E-3</v>
      </c>
      <c r="AW3242" t="s">
        <v>1245</v>
      </c>
      <c r="AX3242" t="s">
        <v>1973</v>
      </c>
      <c r="AY3242" s="66">
        <v>1</v>
      </c>
      <c r="BA3242" s="119">
        <v>56</v>
      </c>
      <c r="BB3242" s="121">
        <v>17</v>
      </c>
      <c r="BC3242" s="125">
        <f t="shared" si="1225"/>
        <v>56017</v>
      </c>
      <c r="BE3242" s="7" t="s">
        <v>228</v>
      </c>
    </row>
    <row r="3243" spans="1:57" hidden="1" outlineLevel="1">
      <c r="A3243" t="s">
        <v>1979</v>
      </c>
      <c r="B3243" t="s">
        <v>1973</v>
      </c>
      <c r="C3243" s="1">
        <f t="shared" si="1216"/>
        <v>4354</v>
      </c>
      <c r="D3243" s="7">
        <f>IF(N3243&gt;0, RANK(N3243,(N3243:P3243,Q3243:AE3243)),0)</f>
        <v>2</v>
      </c>
      <c r="E3243" s="7">
        <f>IF(O3243&gt;0,RANK(O3243,(N3243:P3243,Q3243:AE3243)),0)</f>
        <v>1</v>
      </c>
      <c r="F3243" s="7">
        <f>IF(P3243&gt;0,RANK(P3243,(N3243:P3243,Q3243:AE3243)),0)</f>
        <v>3</v>
      </c>
      <c r="G3243" s="1">
        <f t="shared" si="1204"/>
        <v>2426</v>
      </c>
      <c r="H3243" s="2">
        <f t="shared" si="1205"/>
        <v>0.55718879191547999</v>
      </c>
      <c r="I3243" s="2"/>
      <c r="J3243" s="2">
        <f t="shared" si="1217"/>
        <v>0.20854386770785485</v>
      </c>
      <c r="K3243" s="2">
        <f t="shared" si="1218"/>
        <v>0.76573265962333481</v>
      </c>
      <c r="L3243" s="2">
        <f t="shared" si="1219"/>
        <v>7.5792374827744601E-3</v>
      </c>
      <c r="M3243" s="2">
        <f t="shared" si="1220"/>
        <v>1.8144235186035904E-2</v>
      </c>
      <c r="N3243" s="66">
        <v>908</v>
      </c>
      <c r="O3243" s="66">
        <v>3334</v>
      </c>
      <c r="P3243" s="66">
        <v>33</v>
      </c>
      <c r="Q3243" s="66">
        <v>31</v>
      </c>
      <c r="S3243" s="66">
        <v>20</v>
      </c>
      <c r="W3243" s="66">
        <v>28</v>
      </c>
      <c r="AN3243" s="7">
        <f>IF(Q3243&gt;0,RANK(Q3243,(N3243:P3243,Q3243:AE3243)),0)</f>
        <v>4</v>
      </c>
      <c r="AO3243" s="7">
        <f>IF(R3243&gt;0,RANK(R3243,(N3243:P3243,Q3243:AE3243)),0)</f>
        <v>0</v>
      </c>
      <c r="AP3243" s="7">
        <f>IF(T3243&gt;0,RANK(T3243,(N3243:P3243,Q3243:AE3243)),0)</f>
        <v>0</v>
      </c>
      <c r="AQ3243" s="7">
        <f>IF(S3243&gt;0,RANK(S3243,(N3243:P3243,Q3243:AE3243)),0)</f>
        <v>6</v>
      </c>
      <c r="AR3243" s="2">
        <f t="shared" si="1221"/>
        <v>7.1198897565457053E-3</v>
      </c>
      <c r="AS3243" s="2">
        <f t="shared" si="1222"/>
        <v>0</v>
      </c>
      <c r="AT3243" s="2">
        <f t="shared" si="1223"/>
        <v>0</v>
      </c>
      <c r="AU3243" s="2">
        <f t="shared" si="1224"/>
        <v>4.5934772622875514E-3</v>
      </c>
      <c r="AW3243" t="s">
        <v>1979</v>
      </c>
      <c r="AX3243" t="s">
        <v>1973</v>
      </c>
      <c r="AY3243" s="66">
        <v>1</v>
      </c>
      <c r="BA3243" s="119">
        <v>56</v>
      </c>
      <c r="BB3243" s="121">
        <v>19</v>
      </c>
      <c r="BC3243" s="125">
        <f t="shared" si="1225"/>
        <v>56019</v>
      </c>
      <c r="BE3243" s="7" t="s">
        <v>228</v>
      </c>
    </row>
    <row r="3244" spans="1:57" hidden="1" outlineLevel="1">
      <c r="A3244" t="s">
        <v>1246</v>
      </c>
      <c r="B3244" t="s">
        <v>1973</v>
      </c>
      <c r="C3244" s="1">
        <f t="shared" si="1216"/>
        <v>41625</v>
      </c>
      <c r="D3244" s="7">
        <f>IF(N3244&gt;0, RANK(N3244,(N3244:P3244,Q3244:AE3244)),0)</f>
        <v>2</v>
      </c>
      <c r="E3244" s="7">
        <f>IF(O3244&gt;0,RANK(O3244,(N3244:P3244,Q3244:AE3244)),0)</f>
        <v>1</v>
      </c>
      <c r="F3244" s="7">
        <f>IF(P3244&gt;0,RANK(P3244,(N3244:P3244,Q3244:AE3244)),0)</f>
        <v>3</v>
      </c>
      <c r="G3244" s="1">
        <f t="shared" si="1204"/>
        <v>8477</v>
      </c>
      <c r="H3244" s="2">
        <f t="shared" si="1205"/>
        <v>0.20365165165165164</v>
      </c>
      <c r="I3244" s="2"/>
      <c r="J3244" s="2">
        <f t="shared" si="1217"/>
        <v>0.38611411411411412</v>
      </c>
      <c r="K3244" s="2">
        <f t="shared" si="1218"/>
        <v>0.58976576576576578</v>
      </c>
      <c r="L3244" s="2">
        <f t="shared" si="1219"/>
        <v>9.5135135135135142E-3</v>
      </c>
      <c r="M3244" s="2">
        <f t="shared" si="1220"/>
        <v>1.4606606606606589E-2</v>
      </c>
      <c r="N3244" s="66">
        <v>16072</v>
      </c>
      <c r="O3244" s="66">
        <v>24549</v>
      </c>
      <c r="P3244" s="66">
        <v>396</v>
      </c>
      <c r="Q3244" s="66">
        <v>236</v>
      </c>
      <c r="S3244" s="66">
        <v>176</v>
      </c>
      <c r="W3244" s="66">
        <v>196</v>
      </c>
      <c r="AN3244" s="7">
        <f>IF(Q3244&gt;0,RANK(Q3244,(N3244:P3244,Q3244:AE3244)),0)</f>
        <v>4</v>
      </c>
      <c r="AO3244" s="7">
        <f>IF(R3244&gt;0,RANK(R3244,(N3244:P3244,Q3244:AE3244)),0)</f>
        <v>0</v>
      </c>
      <c r="AP3244" s="7">
        <f>IF(T3244&gt;0,RANK(T3244,(N3244:P3244,Q3244:AE3244)),0)</f>
        <v>0</v>
      </c>
      <c r="AQ3244" s="7">
        <f>IF(S3244&gt;0,RANK(S3244,(N3244:P3244,Q3244:AE3244)),0)</f>
        <v>6</v>
      </c>
      <c r="AR3244" s="2">
        <f t="shared" si="1221"/>
        <v>5.66966966966967E-3</v>
      </c>
      <c r="AS3244" s="2">
        <f t="shared" si="1222"/>
        <v>0</v>
      </c>
      <c r="AT3244" s="2">
        <f t="shared" si="1223"/>
        <v>0</v>
      </c>
      <c r="AU3244" s="2">
        <f t="shared" si="1224"/>
        <v>4.2282282282282285E-3</v>
      </c>
      <c r="AW3244" t="s">
        <v>1246</v>
      </c>
      <c r="AX3244" t="s">
        <v>1973</v>
      </c>
      <c r="AY3244" s="66">
        <v>1</v>
      </c>
      <c r="BA3244" s="119">
        <v>56</v>
      </c>
      <c r="BB3244" s="121">
        <v>21</v>
      </c>
      <c r="BC3244" s="125">
        <f t="shared" si="1225"/>
        <v>56021</v>
      </c>
      <c r="BE3244" s="7" t="s">
        <v>228</v>
      </c>
    </row>
    <row r="3245" spans="1:57" hidden="1" outlineLevel="1">
      <c r="A3245" t="s">
        <v>2196</v>
      </c>
      <c r="B3245" t="s">
        <v>1973</v>
      </c>
      <c r="C3245" s="1">
        <f t="shared" si="1216"/>
        <v>8568</v>
      </c>
      <c r="D3245" s="7">
        <f>IF(N3245&gt;0, RANK(N3245,(N3245:P3245,Q3245:AE3245)),0)</f>
        <v>2</v>
      </c>
      <c r="E3245" s="7">
        <f>IF(O3245&gt;0,RANK(O3245,(N3245:P3245,Q3245:AE3245)),0)</f>
        <v>1</v>
      </c>
      <c r="F3245" s="7">
        <f>IF(P3245&gt;0,RANK(P3245,(N3245:P3245,Q3245:AE3245)),0)</f>
        <v>3</v>
      </c>
      <c r="G3245" s="1">
        <f t="shared" si="1204"/>
        <v>4662</v>
      </c>
      <c r="H3245" s="2">
        <f t="shared" si="1205"/>
        <v>0.54411764705882348</v>
      </c>
      <c r="I3245" s="2"/>
      <c r="J3245" s="2">
        <f t="shared" si="1217"/>
        <v>0.21276844070961717</v>
      </c>
      <c r="K3245" s="2">
        <f t="shared" si="1218"/>
        <v>0.75688608776844069</v>
      </c>
      <c r="L3245" s="2">
        <f t="shared" si="1219"/>
        <v>1.027077497665733E-2</v>
      </c>
      <c r="M3245" s="2">
        <f t="shared" si="1220"/>
        <v>2.0074696545284786E-2</v>
      </c>
      <c r="N3245" s="66">
        <v>1823</v>
      </c>
      <c r="O3245" s="66">
        <v>6485</v>
      </c>
      <c r="P3245" s="66">
        <v>88</v>
      </c>
      <c r="Q3245" s="66">
        <v>57</v>
      </c>
      <c r="S3245" s="66">
        <v>72</v>
      </c>
      <c r="W3245" s="66">
        <v>43</v>
      </c>
      <c r="AN3245" s="7">
        <f>IF(Q3245&gt;0,RANK(Q3245,(N3245:P3245,Q3245:AE3245)),0)</f>
        <v>5</v>
      </c>
      <c r="AO3245" s="7">
        <f>IF(R3245&gt;0,RANK(R3245,(N3245:P3245,Q3245:AE3245)),0)</f>
        <v>0</v>
      </c>
      <c r="AP3245" s="7">
        <f>IF(T3245&gt;0,RANK(T3245,(N3245:P3245,Q3245:AE3245)),0)</f>
        <v>0</v>
      </c>
      <c r="AQ3245" s="7">
        <f>IF(S3245&gt;0,RANK(S3245,(N3245:P3245,Q3245:AE3245)),0)</f>
        <v>4</v>
      </c>
      <c r="AR3245" s="2">
        <f t="shared" si="1221"/>
        <v>6.6526610644257701E-3</v>
      </c>
      <c r="AS3245" s="2">
        <f t="shared" si="1222"/>
        <v>0</v>
      </c>
      <c r="AT3245" s="2">
        <f t="shared" si="1223"/>
        <v>0</v>
      </c>
      <c r="AU3245" s="2">
        <f t="shared" si="1224"/>
        <v>8.4033613445378148E-3</v>
      </c>
      <c r="AW3245" t="s">
        <v>2196</v>
      </c>
      <c r="AX3245" t="s">
        <v>1973</v>
      </c>
      <c r="AY3245" s="66">
        <v>1</v>
      </c>
      <c r="BA3245" s="119">
        <v>56</v>
      </c>
      <c r="BB3245" s="121">
        <v>23</v>
      </c>
      <c r="BC3245" s="125">
        <f t="shared" si="1225"/>
        <v>56023</v>
      </c>
      <c r="BE3245" s="7" t="s">
        <v>228</v>
      </c>
    </row>
    <row r="3246" spans="1:57" hidden="1" outlineLevel="1">
      <c r="A3246" t="s">
        <v>2065</v>
      </c>
      <c r="B3246" t="s">
        <v>1973</v>
      </c>
      <c r="C3246" s="1">
        <f t="shared" si="1216"/>
        <v>33267</v>
      </c>
      <c r="D3246" s="7">
        <f>IF(N3246&gt;0, RANK(N3246,(N3246:P3246,Q3246:AE3246)),0)</f>
        <v>2</v>
      </c>
      <c r="E3246" s="7">
        <f>IF(O3246&gt;0,RANK(O3246,(N3246:P3246,Q3246:AE3246)),0)</f>
        <v>1</v>
      </c>
      <c r="F3246" s="7">
        <f>IF(P3246&gt;0,RANK(P3246,(N3246:P3246,Q3246:AE3246)),0)</f>
        <v>3</v>
      </c>
      <c r="G3246" s="1">
        <f t="shared" si="1204"/>
        <v>11431</v>
      </c>
      <c r="H3246" s="2">
        <f t="shared" si="1205"/>
        <v>0.3436137914449755</v>
      </c>
      <c r="I3246" s="2"/>
      <c r="J3246" s="2">
        <f t="shared" si="1217"/>
        <v>0.31487660444284127</v>
      </c>
      <c r="K3246" s="2">
        <f t="shared" si="1218"/>
        <v>0.65849039588781677</v>
      </c>
      <c r="L3246" s="2">
        <f t="shared" si="1219"/>
        <v>9.7694411879640491E-3</v>
      </c>
      <c r="M3246" s="2">
        <f t="shared" si="1220"/>
        <v>1.686355848137791E-2</v>
      </c>
      <c r="N3246" s="66">
        <v>10475</v>
      </c>
      <c r="O3246" s="66">
        <v>21906</v>
      </c>
      <c r="P3246" s="66">
        <v>325</v>
      </c>
      <c r="Q3246" s="66">
        <v>197</v>
      </c>
      <c r="S3246" s="66">
        <v>138</v>
      </c>
      <c r="W3246" s="66">
        <v>226</v>
      </c>
      <c r="AN3246" s="7">
        <f>IF(Q3246&gt;0,RANK(Q3246,(N3246:P3246,Q3246:AE3246)),0)</f>
        <v>5</v>
      </c>
      <c r="AO3246" s="7">
        <f>IF(R3246&gt;0,RANK(R3246,(N3246:P3246,Q3246:AE3246)),0)</f>
        <v>0</v>
      </c>
      <c r="AP3246" s="7">
        <f>IF(T3246&gt;0,RANK(T3246,(N3246:P3246,Q3246:AE3246)),0)</f>
        <v>0</v>
      </c>
      <c r="AQ3246" s="7">
        <f>IF(S3246&gt;0,RANK(S3246,(N3246:P3246,Q3246:AE3246)),0)</f>
        <v>6</v>
      </c>
      <c r="AR3246" s="2">
        <f t="shared" si="1221"/>
        <v>5.9217843508582082E-3</v>
      </c>
      <c r="AS3246" s="2">
        <f t="shared" si="1222"/>
        <v>0</v>
      </c>
      <c r="AT3246" s="2">
        <f t="shared" si="1223"/>
        <v>0</v>
      </c>
      <c r="AU3246" s="2">
        <f t="shared" si="1224"/>
        <v>4.1482550275047346E-3</v>
      </c>
      <c r="AW3246" t="s">
        <v>2065</v>
      </c>
      <c r="AX3246" t="s">
        <v>1973</v>
      </c>
      <c r="AY3246" s="66">
        <v>1</v>
      </c>
      <c r="BA3246" s="119">
        <v>56</v>
      </c>
      <c r="BB3246" s="121">
        <v>25</v>
      </c>
      <c r="BC3246" s="125">
        <f t="shared" si="1225"/>
        <v>56025</v>
      </c>
      <c r="BE3246" s="7" t="s">
        <v>228</v>
      </c>
    </row>
    <row r="3247" spans="1:57" hidden="1" outlineLevel="1">
      <c r="A3247" t="s">
        <v>349</v>
      </c>
      <c r="B3247" t="s">
        <v>1973</v>
      </c>
      <c r="C3247" s="1">
        <f t="shared" si="1216"/>
        <v>1293</v>
      </c>
      <c r="D3247" s="7">
        <f>IF(N3247&gt;0, RANK(N3247,(N3247:P3247,Q3247:AE3247)),0)</f>
        <v>2</v>
      </c>
      <c r="E3247" s="7">
        <f>IF(O3247&gt;0,RANK(O3247,(N3247:P3247,Q3247:AE3247)),0)</f>
        <v>1</v>
      </c>
      <c r="F3247" s="7">
        <f>IF(P3247&gt;0,RANK(P3247,(N3247:P3247,Q3247:AE3247)),0)</f>
        <v>3</v>
      </c>
      <c r="G3247" s="1">
        <f t="shared" si="1204"/>
        <v>773</v>
      </c>
      <c r="H3247" s="2">
        <f t="shared" si="1205"/>
        <v>0.59783449342614081</v>
      </c>
      <c r="I3247" s="2"/>
      <c r="J3247" s="2">
        <f t="shared" si="1217"/>
        <v>0.18870843000773396</v>
      </c>
      <c r="K3247" s="2">
        <f t="shared" si="1218"/>
        <v>0.78654292343387466</v>
      </c>
      <c r="L3247" s="2">
        <f t="shared" si="1219"/>
        <v>7.7339520494972931E-3</v>
      </c>
      <c r="M3247" s="2">
        <f t="shared" si="1220"/>
        <v>1.701469450889408E-2</v>
      </c>
      <c r="N3247" s="66">
        <v>244</v>
      </c>
      <c r="O3247" s="66">
        <v>1017</v>
      </c>
      <c r="P3247" s="66">
        <v>10</v>
      </c>
      <c r="Q3247" s="66">
        <v>10</v>
      </c>
      <c r="S3247" s="66">
        <v>7</v>
      </c>
      <c r="W3247" s="66">
        <v>5</v>
      </c>
      <c r="AN3247" s="7">
        <f>IF(Q3247&gt;0,RANK(Q3247,(N3247:P3247,Q3247:AE3247)),0)</f>
        <v>3</v>
      </c>
      <c r="AO3247" s="7">
        <f>IF(R3247&gt;0,RANK(R3247,(N3247:P3247,Q3247:AE3247)),0)</f>
        <v>0</v>
      </c>
      <c r="AP3247" s="7">
        <f>IF(T3247&gt;0,RANK(T3247,(N3247:P3247,Q3247:AE3247)),0)</f>
        <v>0</v>
      </c>
      <c r="AQ3247" s="7">
        <f>IF(S3247&gt;0,RANK(S3247,(N3247:P3247,Q3247:AE3247)),0)</f>
        <v>5</v>
      </c>
      <c r="AR3247" s="2">
        <f t="shared" si="1221"/>
        <v>7.7339520494972931E-3</v>
      </c>
      <c r="AS3247" s="2">
        <f t="shared" si="1222"/>
        <v>0</v>
      </c>
      <c r="AT3247" s="2">
        <f t="shared" si="1223"/>
        <v>0</v>
      </c>
      <c r="AU3247" s="2">
        <f t="shared" si="1224"/>
        <v>5.4137664346481052E-3</v>
      </c>
      <c r="AW3247" t="s">
        <v>349</v>
      </c>
      <c r="AX3247" t="s">
        <v>1973</v>
      </c>
      <c r="AY3247" s="66">
        <v>1</v>
      </c>
      <c r="BA3247" s="119">
        <v>56</v>
      </c>
      <c r="BB3247" s="121">
        <v>27</v>
      </c>
      <c r="BC3247" s="125">
        <f t="shared" si="1225"/>
        <v>56027</v>
      </c>
      <c r="BE3247" s="7" t="s">
        <v>228</v>
      </c>
    </row>
    <row r="3248" spans="1:57" hidden="1" outlineLevel="1">
      <c r="A3248" t="s">
        <v>1027</v>
      </c>
      <c r="B3248" t="s">
        <v>1973</v>
      </c>
      <c r="C3248" s="1">
        <f t="shared" si="1216"/>
        <v>14985</v>
      </c>
      <c r="D3248" s="7">
        <f>IF(N3248&gt;0, RANK(N3248,(N3248:P3248,Q3248:AE3248)),0)</f>
        <v>2</v>
      </c>
      <c r="E3248" s="7">
        <f>IF(O3248&gt;0,RANK(O3248,(N3248:P3248,Q3248:AE3248)),0)</f>
        <v>1</v>
      </c>
      <c r="F3248" s="7">
        <f>IF(P3248&gt;0,RANK(P3248,(N3248:P3248,Q3248:AE3248)),0)</f>
        <v>3</v>
      </c>
      <c r="G3248" s="1">
        <f t="shared" si="1204"/>
        <v>7082</v>
      </c>
      <c r="H3248" s="2">
        <f t="shared" si="1205"/>
        <v>0.47260593927260591</v>
      </c>
      <c r="I3248" s="2"/>
      <c r="J3248" s="2">
        <f t="shared" si="1217"/>
        <v>0.25071738405071736</v>
      </c>
      <c r="K3248" s="2">
        <f t="shared" si="1218"/>
        <v>0.72332332332332328</v>
      </c>
      <c r="L3248" s="2">
        <f t="shared" si="1219"/>
        <v>8.875542208875542E-3</v>
      </c>
      <c r="M3248" s="2">
        <f t="shared" si="1220"/>
        <v>1.7083750417083876E-2</v>
      </c>
      <c r="N3248" s="66">
        <v>3757</v>
      </c>
      <c r="O3248" s="66">
        <v>10839</v>
      </c>
      <c r="P3248" s="66">
        <v>133</v>
      </c>
      <c r="Q3248" s="66">
        <v>111</v>
      </c>
      <c r="S3248" s="66">
        <v>61</v>
      </c>
      <c r="W3248" s="66">
        <v>84</v>
      </c>
      <c r="AN3248" s="7">
        <f>IF(Q3248&gt;0,RANK(Q3248,(N3248:P3248,Q3248:AE3248)),0)</f>
        <v>4</v>
      </c>
      <c r="AO3248" s="7">
        <f>IF(R3248&gt;0,RANK(R3248,(N3248:P3248,Q3248:AE3248)),0)</f>
        <v>0</v>
      </c>
      <c r="AP3248" s="7">
        <f>IF(T3248&gt;0,RANK(T3248,(N3248:P3248,Q3248:AE3248)),0)</f>
        <v>0</v>
      </c>
      <c r="AQ3248" s="7">
        <f>IF(S3248&gt;0,RANK(S3248,(N3248:P3248,Q3248:AE3248)),0)</f>
        <v>6</v>
      </c>
      <c r="AR3248" s="2">
        <f t="shared" si="1221"/>
        <v>7.4074074074074077E-3</v>
      </c>
      <c r="AS3248" s="2">
        <f t="shared" si="1222"/>
        <v>0</v>
      </c>
      <c r="AT3248" s="2">
        <f t="shared" si="1223"/>
        <v>0</v>
      </c>
      <c r="AU3248" s="2">
        <f t="shared" si="1224"/>
        <v>4.0707374040707374E-3</v>
      </c>
      <c r="AW3248" t="s">
        <v>1027</v>
      </c>
      <c r="AX3248" t="s">
        <v>1973</v>
      </c>
      <c r="AY3248" s="66">
        <v>1</v>
      </c>
      <c r="BA3248" s="119">
        <v>56</v>
      </c>
      <c r="BB3248" s="121">
        <v>29</v>
      </c>
      <c r="BC3248" s="125">
        <f t="shared" si="1225"/>
        <v>56029</v>
      </c>
      <c r="BE3248" s="7" t="s">
        <v>228</v>
      </c>
    </row>
    <row r="3249" spans="1:57" hidden="1" outlineLevel="1">
      <c r="A3249" t="s">
        <v>2844</v>
      </c>
      <c r="B3249" t="s">
        <v>1973</v>
      </c>
      <c r="C3249" s="1">
        <f t="shared" si="1216"/>
        <v>4560</v>
      </c>
      <c r="D3249" s="7">
        <f>IF(N3249&gt;0, RANK(N3249,(N3249:P3249,Q3249:AE3249)),0)</f>
        <v>2</v>
      </c>
      <c r="E3249" s="7">
        <f>IF(O3249&gt;0,RANK(O3249,(N3249:P3249,Q3249:AE3249)),0)</f>
        <v>1</v>
      </c>
      <c r="F3249" s="7">
        <f>IF(P3249&gt;0,RANK(P3249,(N3249:P3249,Q3249:AE3249)),0)</f>
        <v>3</v>
      </c>
      <c r="G3249" s="1">
        <f t="shared" si="1204"/>
        <v>1595</v>
      </c>
      <c r="H3249" s="2">
        <f t="shared" si="1205"/>
        <v>0.34978070175438597</v>
      </c>
      <c r="I3249" s="2"/>
      <c r="J3249" s="2">
        <f t="shared" si="1217"/>
        <v>0.30855263157894736</v>
      </c>
      <c r="K3249" s="2">
        <f t="shared" si="1218"/>
        <v>0.65833333333333333</v>
      </c>
      <c r="L3249" s="2">
        <f t="shared" si="1219"/>
        <v>1.4912280701754385E-2</v>
      </c>
      <c r="M3249" s="2">
        <f t="shared" si="1220"/>
        <v>1.820175438596499E-2</v>
      </c>
      <c r="N3249" s="66">
        <v>1407</v>
      </c>
      <c r="O3249" s="66">
        <v>3002</v>
      </c>
      <c r="P3249" s="66">
        <v>68</v>
      </c>
      <c r="Q3249" s="66">
        <v>29</v>
      </c>
      <c r="S3249" s="66">
        <v>29</v>
      </c>
      <c r="W3249" s="66">
        <v>25</v>
      </c>
      <c r="AN3249" s="7">
        <f>IF(Q3249&gt;0,RANK(Q3249,(N3249:P3249,Q3249:AE3249)),0)</f>
        <v>4</v>
      </c>
      <c r="AO3249" s="7">
        <f>IF(R3249&gt;0,RANK(R3249,(N3249:P3249,Q3249:AE3249)),0)</f>
        <v>0</v>
      </c>
      <c r="AP3249" s="7">
        <f>IF(T3249&gt;0,RANK(T3249,(N3249:P3249,Q3249:AE3249)),0)</f>
        <v>0</v>
      </c>
      <c r="AQ3249" s="7">
        <f>IF(S3249&gt;0,RANK(S3249,(N3249:P3249,Q3249:AE3249)),0)</f>
        <v>4</v>
      </c>
      <c r="AR3249" s="2">
        <f t="shared" si="1221"/>
        <v>6.3596491228070174E-3</v>
      </c>
      <c r="AS3249" s="2">
        <f t="shared" si="1222"/>
        <v>0</v>
      </c>
      <c r="AT3249" s="2">
        <f t="shared" si="1223"/>
        <v>0</v>
      </c>
      <c r="AU3249" s="2">
        <f t="shared" si="1224"/>
        <v>6.3596491228070174E-3</v>
      </c>
      <c r="AW3249" t="s">
        <v>2844</v>
      </c>
      <c r="AX3249" t="s">
        <v>1973</v>
      </c>
      <c r="AY3249" s="66">
        <v>1</v>
      </c>
      <c r="BA3249" s="119">
        <v>56</v>
      </c>
      <c r="BB3249" s="121">
        <v>31</v>
      </c>
      <c r="BC3249" s="125">
        <f t="shared" si="1225"/>
        <v>56031</v>
      </c>
      <c r="BE3249" s="7" t="s">
        <v>228</v>
      </c>
    </row>
    <row r="3250" spans="1:57" hidden="1" outlineLevel="1">
      <c r="A3250" t="s">
        <v>2161</v>
      </c>
      <c r="B3250" t="s">
        <v>1973</v>
      </c>
      <c r="C3250" s="1">
        <f t="shared" si="1216"/>
        <v>14981</v>
      </c>
      <c r="D3250" s="7">
        <f>IF(N3250&gt;0, RANK(N3250,(N3250:P3250,Q3250:AE3250)),0)</f>
        <v>2</v>
      </c>
      <c r="E3250" s="7">
        <f>IF(O3250&gt;0,RANK(O3250,(N3250:P3250,Q3250:AE3250)),0)</f>
        <v>1</v>
      </c>
      <c r="F3250" s="7">
        <f>IF(P3250&gt;0,RANK(P3250,(N3250:P3250,Q3250:AE3250)),0)</f>
        <v>3</v>
      </c>
      <c r="G3250" s="1">
        <f t="shared" si="1204"/>
        <v>5719</v>
      </c>
      <c r="H3250" s="2">
        <f t="shared" si="1205"/>
        <v>0.38175021694145916</v>
      </c>
      <c r="I3250" s="2"/>
      <c r="J3250" s="2">
        <f t="shared" si="1217"/>
        <v>0.29757693077898673</v>
      </c>
      <c r="K3250" s="2">
        <f t="shared" si="1218"/>
        <v>0.67932714772044589</v>
      </c>
      <c r="L3250" s="2">
        <f t="shared" si="1219"/>
        <v>9.0114144583138649E-3</v>
      </c>
      <c r="M3250" s="2">
        <f t="shared" si="1220"/>
        <v>1.408450704225352E-2</v>
      </c>
      <c r="N3250" s="66">
        <v>4458</v>
      </c>
      <c r="O3250" s="66">
        <v>10177</v>
      </c>
      <c r="P3250" s="66">
        <v>135</v>
      </c>
      <c r="Q3250" s="66">
        <v>88</v>
      </c>
      <c r="S3250" s="66">
        <v>54</v>
      </c>
      <c r="W3250" s="66">
        <v>69</v>
      </c>
      <c r="AN3250" s="7">
        <f>IF(Q3250&gt;0,RANK(Q3250,(N3250:P3250,Q3250:AE3250)),0)</f>
        <v>4</v>
      </c>
      <c r="AO3250" s="7">
        <f>IF(R3250&gt;0,RANK(R3250,(N3250:P3250,Q3250:AE3250)),0)</f>
        <v>0</v>
      </c>
      <c r="AP3250" s="7">
        <f>IF(T3250&gt;0,RANK(T3250,(N3250:P3250,Q3250:AE3250)),0)</f>
        <v>0</v>
      </c>
      <c r="AQ3250" s="7">
        <f>IF(S3250&gt;0,RANK(S3250,(N3250:P3250,Q3250:AE3250)),0)</f>
        <v>6</v>
      </c>
      <c r="AR3250" s="2">
        <f t="shared" si="1221"/>
        <v>5.8741072024564448E-3</v>
      </c>
      <c r="AS3250" s="2">
        <f t="shared" si="1222"/>
        <v>0</v>
      </c>
      <c r="AT3250" s="2">
        <f t="shared" si="1223"/>
        <v>0</v>
      </c>
      <c r="AU3250" s="2">
        <f t="shared" si="1224"/>
        <v>3.6045657833255456E-3</v>
      </c>
      <c r="AW3250" t="s">
        <v>2161</v>
      </c>
      <c r="AX3250" t="s">
        <v>1973</v>
      </c>
      <c r="AY3250" s="66">
        <v>1</v>
      </c>
      <c r="BA3250" s="119">
        <v>56</v>
      </c>
      <c r="BB3250" s="121">
        <v>33</v>
      </c>
      <c r="BC3250" s="125">
        <f t="shared" si="1225"/>
        <v>56033</v>
      </c>
      <c r="BE3250" s="7" t="s">
        <v>228</v>
      </c>
    </row>
    <row r="3251" spans="1:57" hidden="1" outlineLevel="1">
      <c r="A3251" t="s">
        <v>1141</v>
      </c>
      <c r="B3251" t="s">
        <v>1973</v>
      </c>
      <c r="C3251" s="1">
        <f t="shared" si="1216"/>
        <v>4356</v>
      </c>
      <c r="D3251" s="7">
        <f>IF(N3251&gt;0, RANK(N3251,(N3251:P3251,Q3251:AE3251)),0)</f>
        <v>2</v>
      </c>
      <c r="E3251" s="7">
        <f>IF(O3251&gt;0,RANK(O3251,(N3251:P3251,Q3251:AE3251)),0)</f>
        <v>1</v>
      </c>
      <c r="F3251" s="7">
        <f>IF(P3251&gt;0,RANK(P3251,(N3251:P3251,Q3251:AE3251)),0)</f>
        <v>3</v>
      </c>
      <c r="G3251" s="1">
        <f t="shared" si="1204"/>
        <v>2380</v>
      </c>
      <c r="H3251" s="2">
        <f t="shared" si="1205"/>
        <v>0.54637281910009183</v>
      </c>
      <c r="I3251" s="2"/>
      <c r="J3251" s="2">
        <f t="shared" si="1217"/>
        <v>0.21487603305785125</v>
      </c>
      <c r="K3251" s="2">
        <f t="shared" si="1218"/>
        <v>0.76124885215794302</v>
      </c>
      <c r="L3251" s="2">
        <f t="shared" si="1219"/>
        <v>7.575757575757576E-3</v>
      </c>
      <c r="M3251" s="2">
        <f t="shared" si="1220"/>
        <v>1.6299357208448211E-2</v>
      </c>
      <c r="N3251" s="66">
        <v>936</v>
      </c>
      <c r="O3251" s="66">
        <v>3316</v>
      </c>
      <c r="P3251" s="66">
        <v>33</v>
      </c>
      <c r="Q3251" s="66">
        <v>28</v>
      </c>
      <c r="S3251" s="66">
        <v>15</v>
      </c>
      <c r="W3251" s="66">
        <v>28</v>
      </c>
      <c r="AN3251" s="7">
        <f>IF(Q3251&gt;0,RANK(Q3251,(N3251:P3251,Q3251:AE3251)),0)</f>
        <v>4</v>
      </c>
      <c r="AO3251" s="7">
        <f>IF(R3251&gt;0,RANK(R3251,(N3251:P3251,Q3251:AE3251)),0)</f>
        <v>0</v>
      </c>
      <c r="AP3251" s="7">
        <f>IF(T3251&gt;0,RANK(T3251,(N3251:P3251,Q3251:AE3251)),0)</f>
        <v>0</v>
      </c>
      <c r="AQ3251" s="7">
        <f>IF(S3251&gt;0,RANK(S3251,(N3251:P3251,Q3251:AE3251)),0)</f>
        <v>6</v>
      </c>
      <c r="AR3251" s="2">
        <f t="shared" si="1221"/>
        <v>6.4279155188246093E-3</v>
      </c>
      <c r="AS3251" s="2">
        <f t="shared" si="1222"/>
        <v>0</v>
      </c>
      <c r="AT3251" s="2">
        <f t="shared" si="1223"/>
        <v>0</v>
      </c>
      <c r="AU3251" s="2">
        <f t="shared" si="1224"/>
        <v>3.4435261707988982E-3</v>
      </c>
      <c r="AW3251" t="s">
        <v>1141</v>
      </c>
      <c r="AX3251" t="s">
        <v>1973</v>
      </c>
      <c r="AY3251" s="66">
        <v>1</v>
      </c>
      <c r="BA3251" s="119">
        <v>56</v>
      </c>
      <c r="BB3251" s="121">
        <v>35</v>
      </c>
      <c r="BC3251" s="125">
        <f t="shared" si="1225"/>
        <v>56035</v>
      </c>
      <c r="BE3251" s="7" t="s">
        <v>228</v>
      </c>
    </row>
    <row r="3252" spans="1:57" hidden="1" outlineLevel="1">
      <c r="A3252" t="s">
        <v>2489</v>
      </c>
      <c r="B3252" t="s">
        <v>1973</v>
      </c>
      <c r="C3252" s="1">
        <f t="shared" si="1216"/>
        <v>16703</v>
      </c>
      <c r="D3252" s="7">
        <f>IF(N3252&gt;0, RANK(N3252,(N3252:P3252,Q3252:AE3252)),0)</f>
        <v>2</v>
      </c>
      <c r="E3252" s="7">
        <f>IF(O3252&gt;0,RANK(O3252,(N3252:P3252,Q3252:AE3252)),0)</f>
        <v>1</v>
      </c>
      <c r="F3252" s="7">
        <f>IF(P3252&gt;0,RANK(P3252,(N3252:P3252,Q3252:AE3252)),0)</f>
        <v>3</v>
      </c>
      <c r="G3252" s="1">
        <f t="shared" si="1204"/>
        <v>4598</v>
      </c>
      <c r="H3252" s="2">
        <f t="shared" si="1205"/>
        <v>0.27527988984014845</v>
      </c>
      <c r="I3252" s="2"/>
      <c r="J3252" s="2">
        <f t="shared" si="1217"/>
        <v>0.34496796982577982</v>
      </c>
      <c r="K3252" s="2">
        <f t="shared" si="1218"/>
        <v>0.62024785966592832</v>
      </c>
      <c r="L3252" s="2">
        <f t="shared" si="1219"/>
        <v>1.406932886307849E-2</v>
      </c>
      <c r="M3252" s="2">
        <f t="shared" si="1220"/>
        <v>2.0714841645213367E-2</v>
      </c>
      <c r="N3252" s="66">
        <v>5762</v>
      </c>
      <c r="O3252" s="66">
        <v>10360</v>
      </c>
      <c r="P3252" s="66">
        <v>235</v>
      </c>
      <c r="Q3252" s="66">
        <v>103</v>
      </c>
      <c r="S3252" s="66">
        <v>102</v>
      </c>
      <c r="W3252" s="66">
        <v>141</v>
      </c>
      <c r="AN3252" s="7">
        <f>IF(Q3252&gt;0,RANK(Q3252,(N3252:P3252,Q3252:AE3252)),0)</f>
        <v>5</v>
      </c>
      <c r="AO3252" s="7">
        <f>IF(R3252&gt;0,RANK(R3252,(N3252:P3252,Q3252:AE3252)),0)</f>
        <v>0</v>
      </c>
      <c r="AP3252" s="7">
        <f>IF(T3252&gt;0,RANK(T3252,(N3252:P3252,Q3252:AE3252)),0)</f>
        <v>0</v>
      </c>
      <c r="AQ3252" s="7">
        <f>IF(S3252&gt;0,RANK(S3252,(N3252:P3252,Q3252:AE3252)),0)</f>
        <v>6</v>
      </c>
      <c r="AR3252" s="2">
        <f t="shared" si="1221"/>
        <v>6.1665569059450396E-3</v>
      </c>
      <c r="AS3252" s="2">
        <f t="shared" si="1222"/>
        <v>0</v>
      </c>
      <c r="AT3252" s="2">
        <f t="shared" si="1223"/>
        <v>0</v>
      </c>
      <c r="AU3252" s="2">
        <f t="shared" si="1224"/>
        <v>6.1066874214213019E-3</v>
      </c>
      <c r="AW3252" t="s">
        <v>2489</v>
      </c>
      <c r="AX3252" t="s">
        <v>1973</v>
      </c>
      <c r="AY3252" s="66">
        <v>1</v>
      </c>
      <c r="BA3252" s="119">
        <v>56</v>
      </c>
      <c r="BB3252" s="121">
        <v>37</v>
      </c>
      <c r="BC3252" s="125">
        <f t="shared" si="1225"/>
        <v>56037</v>
      </c>
      <c r="BE3252" s="7" t="s">
        <v>228</v>
      </c>
    </row>
    <row r="3253" spans="1:57" hidden="1" outlineLevel="1">
      <c r="A3253" t="s">
        <v>616</v>
      </c>
      <c r="B3253" t="s">
        <v>1973</v>
      </c>
      <c r="C3253" s="1">
        <f t="shared" si="1216"/>
        <v>12316</v>
      </c>
      <c r="D3253" s="7">
        <f>IF(N3253&gt;0, RANK(N3253,(N3253:P3253,Q3253:AE3253)),0)</f>
        <v>1</v>
      </c>
      <c r="E3253" s="7">
        <f>IF(O3253&gt;0,RANK(O3253,(N3253:P3253,Q3253:AE3253)),0)</f>
        <v>2</v>
      </c>
      <c r="F3253" s="7">
        <f>IF(P3253&gt;0,RANK(P3253,(N3253:P3253,Q3253:AE3253)),0)</f>
        <v>3</v>
      </c>
      <c r="G3253" s="1">
        <f t="shared" si="1204"/>
        <v>2907</v>
      </c>
      <c r="H3253" s="2">
        <f t="shared" si="1205"/>
        <v>0.2360344267619357</v>
      </c>
      <c r="I3253" s="2"/>
      <c r="J3253" s="2">
        <f t="shared" si="1217"/>
        <v>0.60669048392335179</v>
      </c>
      <c r="K3253" s="2">
        <f t="shared" si="1218"/>
        <v>0.37065605716141603</v>
      </c>
      <c r="L3253" s="2">
        <f t="shared" si="1219"/>
        <v>7.7135433582331929E-3</v>
      </c>
      <c r="M3253" s="2">
        <f t="shared" si="1220"/>
        <v>1.493991555699899E-2</v>
      </c>
      <c r="N3253" s="66">
        <v>7472</v>
      </c>
      <c r="O3253" s="66">
        <v>4565</v>
      </c>
      <c r="P3253" s="66">
        <v>95</v>
      </c>
      <c r="Q3253" s="66">
        <v>91</v>
      </c>
      <c r="S3253" s="66">
        <v>30</v>
      </c>
      <c r="W3253" s="66">
        <v>63</v>
      </c>
      <c r="AN3253" s="7">
        <f>IF(Q3253&gt;0,RANK(Q3253,(N3253:P3253,Q3253:AE3253)),0)</f>
        <v>4</v>
      </c>
      <c r="AO3253" s="7">
        <f>IF(R3253&gt;0,RANK(R3253,(N3253:P3253,Q3253:AE3253)),0)</f>
        <v>0</v>
      </c>
      <c r="AP3253" s="7">
        <f>IF(T3253&gt;0,RANK(T3253,(N3253:P3253,Q3253:AE3253)),0)</f>
        <v>0</v>
      </c>
      <c r="AQ3253" s="7">
        <f>IF(S3253&gt;0,RANK(S3253,(N3253:P3253,Q3253:AE3253)),0)</f>
        <v>6</v>
      </c>
      <c r="AR3253" s="2">
        <f t="shared" si="1221"/>
        <v>7.3887625852549531E-3</v>
      </c>
      <c r="AS3253" s="2">
        <f t="shared" si="1222"/>
        <v>0</v>
      </c>
      <c r="AT3253" s="2">
        <f t="shared" si="1223"/>
        <v>0</v>
      </c>
      <c r="AU3253" s="2">
        <f t="shared" si="1224"/>
        <v>2.4358557973367975E-3</v>
      </c>
      <c r="AW3253" t="s">
        <v>616</v>
      </c>
      <c r="AX3253" t="s">
        <v>1973</v>
      </c>
      <c r="AY3253" s="66">
        <v>1</v>
      </c>
      <c r="BA3253" s="119">
        <v>56</v>
      </c>
      <c r="BB3253" s="121">
        <v>39</v>
      </c>
      <c r="BC3253" s="125">
        <f t="shared" si="1225"/>
        <v>56039</v>
      </c>
      <c r="BE3253" s="7" t="s">
        <v>228</v>
      </c>
    </row>
    <row r="3254" spans="1:57" hidden="1" outlineLevel="1">
      <c r="A3254" t="s">
        <v>3001</v>
      </c>
      <c r="B3254" t="s">
        <v>1973</v>
      </c>
      <c r="C3254" s="1">
        <f t="shared" si="1216"/>
        <v>8383</v>
      </c>
      <c r="D3254" s="7">
        <f>IF(N3254&gt;0, RANK(N3254,(N3254:P3254,Q3254:AE3254)),0)</f>
        <v>2</v>
      </c>
      <c r="E3254" s="7">
        <f>IF(O3254&gt;0,RANK(O3254,(N3254:P3254,Q3254:AE3254)),0)</f>
        <v>1</v>
      </c>
      <c r="F3254" s="7">
        <f>IF(P3254&gt;0,RANK(P3254,(N3254:P3254,Q3254:AE3254)),0)</f>
        <v>3</v>
      </c>
      <c r="G3254" s="1">
        <f t="shared" si="1204"/>
        <v>3446</v>
      </c>
      <c r="H3254" s="2">
        <f t="shared" si="1205"/>
        <v>0.4110700226649171</v>
      </c>
      <c r="I3254" s="2"/>
      <c r="J3254" s="2">
        <f t="shared" si="1217"/>
        <v>0.27639269951091494</v>
      </c>
      <c r="K3254" s="2">
        <f t="shared" si="1218"/>
        <v>0.68746272217583204</v>
      </c>
      <c r="L3254" s="2">
        <f t="shared" si="1219"/>
        <v>1.2883216032446618E-2</v>
      </c>
      <c r="M3254" s="2">
        <f t="shared" si="1220"/>
        <v>2.32613622808064E-2</v>
      </c>
      <c r="N3254" s="66">
        <v>2317</v>
      </c>
      <c r="O3254" s="66">
        <v>5763</v>
      </c>
      <c r="P3254" s="66">
        <v>108</v>
      </c>
      <c r="Q3254" s="66">
        <v>56</v>
      </c>
      <c r="S3254" s="66">
        <v>74</v>
      </c>
      <c r="W3254" s="66">
        <v>65</v>
      </c>
      <c r="AN3254" s="7">
        <f>IF(Q3254&gt;0,RANK(Q3254,(N3254:P3254,Q3254:AE3254)),0)</f>
        <v>6</v>
      </c>
      <c r="AO3254" s="7">
        <f>IF(R3254&gt;0,RANK(R3254,(N3254:P3254,Q3254:AE3254)),0)</f>
        <v>0</v>
      </c>
      <c r="AP3254" s="7">
        <f>IF(T3254&gt;0,RANK(T3254,(N3254:P3254,Q3254:AE3254)),0)</f>
        <v>0</v>
      </c>
      <c r="AQ3254" s="7">
        <f>IF(S3254&gt;0,RANK(S3254,(N3254:P3254,Q3254:AE3254)),0)</f>
        <v>4</v>
      </c>
      <c r="AR3254" s="2">
        <f t="shared" si="1221"/>
        <v>6.6801860908982467E-3</v>
      </c>
      <c r="AS3254" s="2">
        <f t="shared" si="1222"/>
        <v>0</v>
      </c>
      <c r="AT3254" s="2">
        <f t="shared" si="1223"/>
        <v>0</v>
      </c>
      <c r="AU3254" s="2">
        <f t="shared" si="1224"/>
        <v>8.8273887629726835E-3</v>
      </c>
      <c r="AW3254" t="s">
        <v>3001</v>
      </c>
      <c r="AX3254" t="s">
        <v>1973</v>
      </c>
      <c r="AY3254" s="66">
        <v>1</v>
      </c>
      <c r="BA3254" s="119">
        <v>56</v>
      </c>
      <c r="BB3254" s="121">
        <v>41</v>
      </c>
      <c r="BC3254" s="125">
        <f t="shared" si="1225"/>
        <v>56041</v>
      </c>
      <c r="BE3254" s="7" t="s">
        <v>228</v>
      </c>
    </row>
    <row r="3255" spans="1:57" hidden="1" outlineLevel="1">
      <c r="A3255" t="s">
        <v>1145</v>
      </c>
      <c r="B3255" t="s">
        <v>1973</v>
      </c>
      <c r="C3255" s="1">
        <f t="shared" si="1216"/>
        <v>4089</v>
      </c>
      <c r="D3255" s="7">
        <f>IF(N3255&gt;0, RANK(N3255,(N3255:P3255,Q3255:AE3255)),0)</f>
        <v>2</v>
      </c>
      <c r="E3255" s="7">
        <f>IF(O3255&gt;0,RANK(O3255,(N3255:P3255,Q3255:AE3255)),0)</f>
        <v>1</v>
      </c>
      <c r="F3255" s="7">
        <f>IF(P3255&gt;0,RANK(P3255,(N3255:P3255,Q3255:AE3255)),0)</f>
        <v>4</v>
      </c>
      <c r="G3255" s="1">
        <f t="shared" si="1204"/>
        <v>1914</v>
      </c>
      <c r="H3255" s="2">
        <f t="shared" si="1205"/>
        <v>0.46808510638297873</v>
      </c>
      <c r="I3255" s="2"/>
      <c r="J3255" s="2">
        <f t="shared" si="1217"/>
        <v>0.25483003179261432</v>
      </c>
      <c r="K3255" s="2">
        <f t="shared" si="1218"/>
        <v>0.72291513817559305</v>
      </c>
      <c r="L3255" s="2">
        <f t="shared" si="1219"/>
        <v>6.1139642944485206E-3</v>
      </c>
      <c r="M3255" s="2">
        <f t="shared" si="1220"/>
        <v>1.6140865737344107E-2</v>
      </c>
      <c r="N3255" s="66">
        <v>1042</v>
      </c>
      <c r="O3255" s="66">
        <v>2956</v>
      </c>
      <c r="P3255" s="66">
        <v>25</v>
      </c>
      <c r="Q3255" s="66">
        <v>14</v>
      </c>
      <c r="S3255" s="66">
        <v>23</v>
      </c>
      <c r="W3255" s="66">
        <v>29</v>
      </c>
      <c r="AN3255" s="7">
        <f>IF(Q3255&gt;0,RANK(Q3255,(N3255:P3255,Q3255:AE3255)),0)</f>
        <v>6</v>
      </c>
      <c r="AO3255" s="7">
        <f>IF(R3255&gt;0,RANK(R3255,(N3255:P3255,Q3255:AE3255)),0)</f>
        <v>0</v>
      </c>
      <c r="AP3255" s="7">
        <f>IF(T3255&gt;0,RANK(T3255,(N3255:P3255,Q3255:AE3255)),0)</f>
        <v>0</v>
      </c>
      <c r="AQ3255" s="7">
        <f>IF(S3255&gt;0,RANK(S3255,(N3255:P3255,Q3255:AE3255)),0)</f>
        <v>5</v>
      </c>
      <c r="AR3255" s="2">
        <f t="shared" si="1221"/>
        <v>3.4238200048911714E-3</v>
      </c>
      <c r="AS3255" s="2">
        <f t="shared" si="1222"/>
        <v>0</v>
      </c>
      <c r="AT3255" s="2">
        <f t="shared" si="1223"/>
        <v>0</v>
      </c>
      <c r="AU3255" s="2">
        <f t="shared" si="1224"/>
        <v>5.6248471508926392E-3</v>
      </c>
      <c r="AW3255" t="s">
        <v>1145</v>
      </c>
      <c r="AX3255" t="s">
        <v>1973</v>
      </c>
      <c r="AY3255" s="66">
        <v>1</v>
      </c>
      <c r="BA3255" s="119">
        <v>56</v>
      </c>
      <c r="BB3255" s="121">
        <v>43</v>
      </c>
      <c r="BC3255" s="125">
        <f t="shared" si="1225"/>
        <v>56043</v>
      </c>
      <c r="BE3255" s="7" t="s">
        <v>228</v>
      </c>
    </row>
    <row r="3256" spans="1:57" hidden="1" outlineLevel="1">
      <c r="A3256" t="s">
        <v>1894</v>
      </c>
      <c r="B3256" t="s">
        <v>1973</v>
      </c>
      <c r="C3256" s="1">
        <f t="shared" si="1216"/>
        <v>3393</v>
      </c>
      <c r="D3256" s="7">
        <f>IF(N3256&gt;0, RANK(N3256,(N3256:P3256,Q3256:AE3256)),0)</f>
        <v>2</v>
      </c>
      <c r="E3256" s="7">
        <f>IF(O3256&gt;0,RANK(O3256,(N3256:P3256,Q3256:AE3256)),0)</f>
        <v>1</v>
      </c>
      <c r="F3256" s="7">
        <f>IF(P3256&gt;0,RANK(P3256,(N3256:P3256,Q3256:AE3256)),0)</f>
        <v>3</v>
      </c>
      <c r="G3256" s="1">
        <f t="shared" si="1204"/>
        <v>1960</v>
      </c>
      <c r="H3256" s="2">
        <f t="shared" si="1205"/>
        <v>0.57765988800471557</v>
      </c>
      <c r="I3256" s="2"/>
      <c r="J3256" s="2">
        <f t="shared" si="1217"/>
        <v>0.19392867668729738</v>
      </c>
      <c r="K3256" s="2">
        <f t="shared" si="1218"/>
        <v>0.77158856469201298</v>
      </c>
      <c r="L3256" s="2">
        <f t="shared" si="1219"/>
        <v>1.4146772767462422E-2</v>
      </c>
      <c r="M3256" s="2">
        <f t="shared" si="1220"/>
        <v>2.0335985853227191E-2</v>
      </c>
      <c r="N3256" s="66">
        <v>658</v>
      </c>
      <c r="O3256" s="66">
        <v>2618</v>
      </c>
      <c r="P3256" s="66">
        <v>48</v>
      </c>
      <c r="Q3256" s="66">
        <v>22</v>
      </c>
      <c r="S3256" s="66">
        <v>22</v>
      </c>
      <c r="W3256" s="66">
        <v>25</v>
      </c>
      <c r="AN3256" s="7">
        <f>IF(Q3256&gt;0,RANK(Q3256,(N3256:P3256,Q3256:AE3256)),0)</f>
        <v>5</v>
      </c>
      <c r="AO3256" s="7">
        <f>IF(R3256&gt;0,RANK(R3256,(N3256:P3256,Q3256:AE3256)),0)</f>
        <v>0</v>
      </c>
      <c r="AP3256" s="7">
        <f>IF(T3256&gt;0,RANK(T3256,(N3256:P3256,Q3256:AE3256)),0)</f>
        <v>0</v>
      </c>
      <c r="AQ3256" s="7">
        <f>IF(S3256&gt;0,RANK(S3256,(N3256:P3256,Q3256:AE3256)),0)</f>
        <v>5</v>
      </c>
      <c r="AR3256" s="2">
        <f t="shared" si="1221"/>
        <v>6.4839375184202767E-3</v>
      </c>
      <c r="AS3256" s="2">
        <f t="shared" si="1222"/>
        <v>0</v>
      </c>
      <c r="AT3256" s="2">
        <f t="shared" si="1223"/>
        <v>0</v>
      </c>
      <c r="AU3256" s="2">
        <f t="shared" si="1224"/>
        <v>6.4839375184202767E-3</v>
      </c>
      <c r="AW3256" t="s">
        <v>1894</v>
      </c>
      <c r="AX3256" t="s">
        <v>1973</v>
      </c>
      <c r="AY3256" s="66">
        <v>1</v>
      </c>
      <c r="BA3256" s="119">
        <v>56</v>
      </c>
      <c r="BB3256" s="121">
        <v>45</v>
      </c>
      <c r="BC3256" s="125">
        <f t="shared" si="1225"/>
        <v>56045</v>
      </c>
      <c r="BE3256" s="7" t="s">
        <v>228</v>
      </c>
    </row>
    <row r="3257" spans="1:57" collapsed="1">
      <c r="A3257" t="s">
        <v>3270</v>
      </c>
      <c r="B3257" t="s">
        <v>2781</v>
      </c>
      <c r="C3257" s="1">
        <f t="shared" si="1216"/>
        <v>254658</v>
      </c>
      <c r="D3257" s="7">
        <f>IF(N3257&gt;0, RANK(N3257,(N3257:P3257,Q3257:AE3257)),0)</f>
        <v>2</v>
      </c>
      <c r="E3257" s="7">
        <f>IF(O3257&gt;0,RANK(O3257,(N3257:P3257,Q3257:AE3257)),0)</f>
        <v>1</v>
      </c>
      <c r="F3257" s="7">
        <f>IF(P3257&gt;0,RANK(P3257,(N3257:P3257,Q3257:AE3257)),0)</f>
        <v>3</v>
      </c>
      <c r="G3257" s="1">
        <f t="shared" si="1204"/>
        <v>82090</v>
      </c>
      <c r="H3257" s="2">
        <f t="shared" si="1205"/>
        <v>0.32235390209614462</v>
      </c>
      <c r="I3257" s="2"/>
      <c r="J3257" s="2">
        <f t="shared" si="1217"/>
        <v>0.32540897988675005</v>
      </c>
      <c r="K3257" s="2">
        <f t="shared" si="1218"/>
        <v>0.64776288198289467</v>
      </c>
      <c r="L3257" s="2">
        <f t="shared" si="1219"/>
        <v>9.9152588962451594E-3</v>
      </c>
      <c r="M3257" s="2">
        <f t="shared" si="1220"/>
        <v>1.691287923411007E-2</v>
      </c>
      <c r="N3257" s="66">
        <f t="shared" ref="N3257:S3257" si="1226">SUM(N3234:N3256)</f>
        <v>82868</v>
      </c>
      <c r="O3257" s="66">
        <f t="shared" si="1226"/>
        <v>164958</v>
      </c>
      <c r="P3257" s="66">
        <f t="shared" si="1226"/>
        <v>2525</v>
      </c>
      <c r="Q3257" s="66">
        <f t="shared" si="1226"/>
        <v>1594</v>
      </c>
      <c r="S3257" s="66">
        <f t="shared" si="1226"/>
        <v>1192</v>
      </c>
      <c r="W3257" s="66">
        <f t="shared" ref="W3257" si="1227">SUM(W3234:W3256)</f>
        <v>1521</v>
      </c>
      <c r="AL3257" s="66">
        <f>SUM(AL3234:AL3256)</f>
        <v>0</v>
      </c>
      <c r="AN3257" s="7">
        <f>IF(Q3257&gt;0,RANK(Q3257,(N3257:P3257,Q3257:AE3257)),0)</f>
        <v>4</v>
      </c>
      <c r="AO3257" s="7">
        <f>IF(R3257&gt;0,RANK(R3257,(N3257:P3257,Q3257:AE3257)),0)</f>
        <v>0</v>
      </c>
      <c r="AP3257" s="7">
        <f>IF(T3257&gt;0,RANK(T3257,(N3257:P3257,Q3257:AE3257)),0)</f>
        <v>0</v>
      </c>
      <c r="AQ3257" s="7">
        <f>IF(S3257&gt;0,RANK(S3257,(N3257:P3257,Q3257:AE3257)),0)</f>
        <v>6</v>
      </c>
      <c r="AR3257" s="2">
        <f t="shared" si="1221"/>
        <v>6.2593753190553604E-3</v>
      </c>
      <c r="AS3257" s="2">
        <f t="shared" si="1222"/>
        <v>0</v>
      </c>
      <c r="AT3257" s="2">
        <f t="shared" si="1223"/>
        <v>0</v>
      </c>
      <c r="AU3257" s="2">
        <f t="shared" si="1224"/>
        <v>4.6807875660690021E-3</v>
      </c>
      <c r="AW3257" t="s">
        <v>3270</v>
      </c>
      <c r="AX3257" t="s">
        <v>2781</v>
      </c>
      <c r="BA3257" s="119">
        <v>56</v>
      </c>
      <c r="BB3257" s="121"/>
      <c r="BC3257" s="119">
        <v>56</v>
      </c>
      <c r="BE3257" s="7" t="s">
        <v>3272</v>
      </c>
    </row>
    <row r="3258" spans="1:57">
      <c r="C3258" s="1"/>
      <c r="E3258" s="7"/>
      <c r="F3258" s="7"/>
      <c r="I3258" s="2"/>
      <c r="AN3258" s="7"/>
      <c r="AO3258" s="7"/>
      <c r="AP3258" s="7"/>
      <c r="AQ3258" s="7"/>
      <c r="BA3258" s="119"/>
      <c r="BB3258" s="121"/>
      <c r="BC3258" s="125"/>
    </row>
    <row r="3259" spans="1:57">
      <c r="A3259" s="65"/>
      <c r="C3259" s="1"/>
      <c r="E3259" s="7"/>
      <c r="F3259" s="7"/>
      <c r="I3259" s="2"/>
      <c r="AN3259" s="7"/>
      <c r="AO3259" s="7"/>
      <c r="AP3259" s="7"/>
      <c r="AQ3259" s="7"/>
      <c r="BA3259" s="119"/>
      <c r="BB3259" s="121"/>
      <c r="BC3259" s="125"/>
    </row>
    <row r="3260" spans="1:57">
      <c r="A3260" s="65"/>
      <c r="BA3260" s="119"/>
      <c r="BB3260" s="121"/>
      <c r="BC3260" s="125"/>
    </row>
    <row r="3261" spans="1:57">
      <c r="BA3261" s="119"/>
      <c r="BB3261" s="121"/>
      <c r="BC3261" s="125"/>
    </row>
    <row r="3262" spans="1:57">
      <c r="BA3262" s="119"/>
      <c r="BB3262" s="121"/>
      <c r="BC3262" s="125"/>
    </row>
    <row r="3263" spans="1:57" hidden="1" outlineLevel="1">
      <c r="A3263" t="s">
        <v>732</v>
      </c>
      <c r="B3263" t="s">
        <v>3089</v>
      </c>
      <c r="AW3263" t="s">
        <v>732</v>
      </c>
      <c r="AX3263" t="s">
        <v>3089</v>
      </c>
      <c r="BA3263" s="119">
        <v>72</v>
      </c>
      <c r="BB3263" s="121">
        <v>1</v>
      </c>
      <c r="BC3263" s="125"/>
      <c r="BE3263" s="7" t="s">
        <v>1569</v>
      </c>
    </row>
    <row r="3264" spans="1:57" hidden="1" outlineLevel="1">
      <c r="A3264" t="s">
        <v>2445</v>
      </c>
      <c r="B3264" t="s">
        <v>3089</v>
      </c>
      <c r="AW3264" t="s">
        <v>2445</v>
      </c>
      <c r="AX3264" t="s">
        <v>3089</v>
      </c>
      <c r="BA3264" s="119">
        <v>72</v>
      </c>
      <c r="BB3264" s="121">
        <v>3</v>
      </c>
      <c r="BC3264" s="125"/>
      <c r="BE3264" s="7" t="s">
        <v>1569</v>
      </c>
    </row>
    <row r="3265" spans="1:57" hidden="1" outlineLevel="1">
      <c r="A3265" t="s">
        <v>2563</v>
      </c>
      <c r="B3265" t="s">
        <v>3089</v>
      </c>
      <c r="AW3265" t="s">
        <v>2563</v>
      </c>
      <c r="AX3265" t="s">
        <v>3089</v>
      </c>
      <c r="BA3265" s="119">
        <v>72</v>
      </c>
      <c r="BB3265" s="121">
        <v>5</v>
      </c>
      <c r="BC3265" s="125"/>
      <c r="BE3265" s="7" t="s">
        <v>1569</v>
      </c>
    </row>
    <row r="3266" spans="1:57" hidden="1" outlineLevel="1">
      <c r="A3266" t="s">
        <v>2673</v>
      </c>
      <c r="B3266" t="s">
        <v>3089</v>
      </c>
      <c r="AW3266" t="s">
        <v>2673</v>
      </c>
      <c r="AX3266" t="s">
        <v>3089</v>
      </c>
      <c r="BA3266" s="119">
        <v>72</v>
      </c>
      <c r="BB3266" s="121">
        <v>7</v>
      </c>
      <c r="BC3266" s="125"/>
      <c r="BE3266" s="7" t="s">
        <v>1569</v>
      </c>
    </row>
    <row r="3267" spans="1:57" hidden="1" outlineLevel="1">
      <c r="A3267" t="s">
        <v>1595</v>
      </c>
      <c r="B3267" t="s">
        <v>3089</v>
      </c>
      <c r="AW3267" t="s">
        <v>1595</v>
      </c>
      <c r="AX3267" t="s">
        <v>3089</v>
      </c>
      <c r="BA3267" s="119">
        <v>72</v>
      </c>
      <c r="BB3267" s="121">
        <v>9</v>
      </c>
      <c r="BC3267" s="125"/>
      <c r="BE3267" s="7" t="s">
        <v>1569</v>
      </c>
    </row>
    <row r="3268" spans="1:57" hidden="1" outlineLevel="1">
      <c r="A3268" t="s">
        <v>2256</v>
      </c>
      <c r="B3268" t="s">
        <v>3089</v>
      </c>
      <c r="AW3268" t="s">
        <v>2256</v>
      </c>
      <c r="AX3268" t="s">
        <v>3089</v>
      </c>
      <c r="BA3268" s="119">
        <v>72</v>
      </c>
      <c r="BB3268" s="121">
        <v>11</v>
      </c>
      <c r="BC3268" s="125"/>
      <c r="BE3268" s="7" t="s">
        <v>1569</v>
      </c>
    </row>
    <row r="3269" spans="1:57" hidden="1" outlineLevel="1">
      <c r="A3269" t="s">
        <v>2257</v>
      </c>
      <c r="B3269" t="s">
        <v>3089</v>
      </c>
      <c r="AW3269" t="s">
        <v>2257</v>
      </c>
      <c r="AX3269" t="s">
        <v>3089</v>
      </c>
      <c r="BA3269" s="119">
        <v>72</v>
      </c>
      <c r="BB3269" s="121">
        <v>13</v>
      </c>
      <c r="BC3269" s="125"/>
      <c r="BE3269" s="7" t="s">
        <v>1569</v>
      </c>
    </row>
    <row r="3270" spans="1:57" hidden="1" outlineLevel="1">
      <c r="A3270" t="s">
        <v>3433</v>
      </c>
      <c r="B3270" t="s">
        <v>3089</v>
      </c>
      <c r="AW3270" t="s">
        <v>3433</v>
      </c>
      <c r="AX3270" t="s">
        <v>3089</v>
      </c>
      <c r="BA3270" s="119">
        <v>72</v>
      </c>
      <c r="BB3270" s="121">
        <v>15</v>
      </c>
      <c r="BC3270" s="125"/>
      <c r="BE3270" s="7" t="s">
        <v>1569</v>
      </c>
    </row>
    <row r="3271" spans="1:57" hidden="1" outlineLevel="1">
      <c r="A3271" t="s">
        <v>3387</v>
      </c>
      <c r="B3271" t="s">
        <v>3089</v>
      </c>
      <c r="AW3271" t="s">
        <v>3387</v>
      </c>
      <c r="AX3271" t="s">
        <v>3089</v>
      </c>
      <c r="BA3271" s="119">
        <v>72</v>
      </c>
      <c r="BB3271" s="121">
        <v>17</v>
      </c>
      <c r="BC3271" s="125"/>
      <c r="BE3271" s="7" t="s">
        <v>1569</v>
      </c>
    </row>
    <row r="3272" spans="1:57" hidden="1" outlineLevel="1">
      <c r="A3272" t="s">
        <v>3168</v>
      </c>
      <c r="B3272" t="s">
        <v>3089</v>
      </c>
      <c r="AW3272" t="s">
        <v>3168</v>
      </c>
      <c r="AX3272" t="s">
        <v>3089</v>
      </c>
      <c r="BA3272" s="119">
        <v>72</v>
      </c>
      <c r="BB3272" s="121">
        <v>19</v>
      </c>
      <c r="BC3272" s="125"/>
      <c r="BE3272" s="7" t="s">
        <v>1569</v>
      </c>
    </row>
    <row r="3273" spans="1:57" hidden="1" outlineLevel="1">
      <c r="A3273" t="s">
        <v>2987</v>
      </c>
      <c r="B3273" t="s">
        <v>3089</v>
      </c>
      <c r="AW3273" t="s">
        <v>2987</v>
      </c>
      <c r="AX3273" t="s">
        <v>3089</v>
      </c>
      <c r="BA3273" s="119">
        <v>72</v>
      </c>
      <c r="BB3273" s="121">
        <v>21</v>
      </c>
      <c r="BC3273" s="125"/>
      <c r="BE3273" s="7" t="s">
        <v>1569</v>
      </c>
    </row>
    <row r="3274" spans="1:57" hidden="1" outlineLevel="1">
      <c r="A3274" t="s">
        <v>3228</v>
      </c>
      <c r="B3274" t="s">
        <v>3089</v>
      </c>
      <c r="AW3274" t="s">
        <v>3228</v>
      </c>
      <c r="AX3274" t="s">
        <v>3089</v>
      </c>
      <c r="BA3274" s="119">
        <v>72</v>
      </c>
      <c r="BB3274" s="121">
        <v>23</v>
      </c>
      <c r="BC3274" s="125"/>
      <c r="BE3274" s="7" t="s">
        <v>1569</v>
      </c>
    </row>
    <row r="3275" spans="1:57" hidden="1" outlineLevel="1">
      <c r="A3275" t="s">
        <v>1399</v>
      </c>
      <c r="B3275" t="s">
        <v>3089</v>
      </c>
      <c r="AW3275" t="s">
        <v>1399</v>
      </c>
      <c r="AX3275" t="s">
        <v>3089</v>
      </c>
      <c r="BA3275" s="119">
        <v>72</v>
      </c>
      <c r="BB3275" s="121">
        <v>25</v>
      </c>
      <c r="BC3275" s="125"/>
      <c r="BE3275" s="7" t="s">
        <v>1569</v>
      </c>
    </row>
    <row r="3276" spans="1:57" hidden="1" outlineLevel="1">
      <c r="A3276" t="s">
        <v>2484</v>
      </c>
      <c r="B3276" t="s">
        <v>3089</v>
      </c>
      <c r="AW3276" t="s">
        <v>2484</v>
      </c>
      <c r="AX3276" t="s">
        <v>3089</v>
      </c>
      <c r="BA3276" s="119">
        <v>72</v>
      </c>
      <c r="BB3276" s="121">
        <v>27</v>
      </c>
      <c r="BC3276" s="125"/>
      <c r="BE3276" s="7" t="s">
        <v>1569</v>
      </c>
    </row>
    <row r="3277" spans="1:57" hidden="1" outlineLevel="1">
      <c r="A3277" t="s">
        <v>3265</v>
      </c>
      <c r="B3277" t="s">
        <v>3089</v>
      </c>
      <c r="AW3277" t="s">
        <v>3265</v>
      </c>
      <c r="AX3277" t="s">
        <v>3089</v>
      </c>
      <c r="BA3277" s="119">
        <v>72</v>
      </c>
      <c r="BB3277" s="121">
        <v>29</v>
      </c>
      <c r="BC3277" s="125"/>
      <c r="BE3277" s="7" t="s">
        <v>1569</v>
      </c>
    </row>
    <row r="3278" spans="1:57" hidden="1" outlineLevel="1">
      <c r="A3278" t="s">
        <v>3266</v>
      </c>
      <c r="B3278" t="s">
        <v>3089</v>
      </c>
      <c r="AW3278" t="s">
        <v>3266</v>
      </c>
      <c r="AX3278" t="s">
        <v>3089</v>
      </c>
      <c r="BA3278" s="119">
        <v>72</v>
      </c>
      <c r="BB3278" s="121">
        <v>31</v>
      </c>
      <c r="BC3278" s="125"/>
      <c r="BE3278" s="7" t="s">
        <v>1569</v>
      </c>
    </row>
    <row r="3279" spans="1:57" hidden="1" outlineLevel="1">
      <c r="A3279" t="s">
        <v>3140</v>
      </c>
      <c r="B3279" t="s">
        <v>3089</v>
      </c>
      <c r="AW3279" t="s">
        <v>3140</v>
      </c>
      <c r="AX3279" t="s">
        <v>3089</v>
      </c>
      <c r="BA3279" s="119">
        <v>72</v>
      </c>
      <c r="BB3279" s="121">
        <v>33</v>
      </c>
      <c r="BC3279" s="125"/>
      <c r="BE3279" s="7" t="s">
        <v>1569</v>
      </c>
    </row>
    <row r="3280" spans="1:57" hidden="1" outlineLevel="1">
      <c r="A3280" t="s">
        <v>1882</v>
      </c>
      <c r="B3280" t="s">
        <v>3089</v>
      </c>
      <c r="AW3280" t="s">
        <v>1882</v>
      </c>
      <c r="AX3280" t="s">
        <v>3089</v>
      </c>
      <c r="BA3280" s="119">
        <v>72</v>
      </c>
      <c r="BB3280" s="121">
        <v>35</v>
      </c>
      <c r="BC3280" s="125"/>
      <c r="BE3280" s="7" t="s">
        <v>1569</v>
      </c>
    </row>
    <row r="3281" spans="1:57" hidden="1" outlineLevel="1">
      <c r="A3281" t="s">
        <v>3299</v>
      </c>
      <c r="B3281" t="s">
        <v>3089</v>
      </c>
      <c r="AW3281" t="s">
        <v>3299</v>
      </c>
      <c r="AX3281" t="s">
        <v>3089</v>
      </c>
      <c r="BA3281" s="119">
        <v>72</v>
      </c>
      <c r="BB3281" s="121">
        <v>37</v>
      </c>
      <c r="BC3281" s="125"/>
      <c r="BE3281" s="7" t="s">
        <v>1569</v>
      </c>
    </row>
    <row r="3282" spans="1:57" hidden="1" outlineLevel="1">
      <c r="A3282" t="s">
        <v>1726</v>
      </c>
      <c r="B3282" t="s">
        <v>3089</v>
      </c>
      <c r="AW3282" t="s">
        <v>1726</v>
      </c>
      <c r="AX3282" t="s">
        <v>3089</v>
      </c>
      <c r="BA3282" s="119">
        <v>72</v>
      </c>
      <c r="BB3282" s="121">
        <v>39</v>
      </c>
      <c r="BC3282" s="125"/>
      <c r="BE3282" s="7" t="s">
        <v>1569</v>
      </c>
    </row>
    <row r="3283" spans="1:57" hidden="1" outlineLevel="1">
      <c r="A3283" t="s">
        <v>1498</v>
      </c>
      <c r="B3283" t="s">
        <v>3089</v>
      </c>
      <c r="AW3283" t="s">
        <v>1498</v>
      </c>
      <c r="AX3283" t="s">
        <v>3089</v>
      </c>
      <c r="BA3283" s="119">
        <v>72</v>
      </c>
      <c r="BB3283" s="121">
        <v>41</v>
      </c>
      <c r="BC3283" s="125"/>
      <c r="BE3283" s="7" t="s">
        <v>1569</v>
      </c>
    </row>
    <row r="3284" spans="1:57" hidden="1" outlineLevel="1">
      <c r="A3284" t="s">
        <v>1499</v>
      </c>
      <c r="B3284" t="s">
        <v>3089</v>
      </c>
      <c r="AW3284" t="s">
        <v>1499</v>
      </c>
      <c r="AX3284" t="s">
        <v>3089</v>
      </c>
      <c r="BA3284" s="119">
        <v>72</v>
      </c>
      <c r="BB3284" s="121">
        <v>43</v>
      </c>
      <c r="BC3284" s="125"/>
      <c r="BE3284" s="7" t="s">
        <v>1569</v>
      </c>
    </row>
    <row r="3285" spans="1:57" hidden="1" outlineLevel="1">
      <c r="A3285" t="s">
        <v>2598</v>
      </c>
      <c r="B3285" t="s">
        <v>3089</v>
      </c>
      <c r="AW3285" t="s">
        <v>2598</v>
      </c>
      <c r="AX3285" t="s">
        <v>3089</v>
      </c>
      <c r="BA3285" s="119">
        <v>72</v>
      </c>
      <c r="BB3285" s="121">
        <v>45</v>
      </c>
      <c r="BC3285" s="125"/>
      <c r="BE3285" s="7" t="s">
        <v>1569</v>
      </c>
    </row>
    <row r="3286" spans="1:57" hidden="1" outlineLevel="1">
      <c r="A3286" t="s">
        <v>1813</v>
      </c>
      <c r="B3286" t="s">
        <v>3089</v>
      </c>
      <c r="AW3286" t="s">
        <v>1813</v>
      </c>
      <c r="AX3286" t="s">
        <v>3089</v>
      </c>
      <c r="BA3286" s="119">
        <v>72</v>
      </c>
      <c r="BB3286" s="121">
        <v>47</v>
      </c>
      <c r="BC3286" s="125"/>
      <c r="BE3286" s="7" t="s">
        <v>1569</v>
      </c>
    </row>
    <row r="3287" spans="1:57" hidden="1" outlineLevel="1">
      <c r="A3287" t="s">
        <v>1033</v>
      </c>
      <c r="B3287" t="s">
        <v>3089</v>
      </c>
      <c r="AW3287" t="s">
        <v>1033</v>
      </c>
      <c r="AX3287" t="s">
        <v>3089</v>
      </c>
      <c r="BA3287" s="119">
        <v>72</v>
      </c>
      <c r="BB3287" s="121">
        <v>49</v>
      </c>
      <c r="BC3287" s="125"/>
      <c r="BE3287" s="7" t="s">
        <v>1569</v>
      </c>
    </row>
    <row r="3288" spans="1:57" hidden="1" outlineLevel="1">
      <c r="A3288" t="s">
        <v>710</v>
      </c>
      <c r="B3288" t="s">
        <v>3089</v>
      </c>
      <c r="AW3288" t="s">
        <v>710</v>
      </c>
      <c r="AX3288" t="s">
        <v>3089</v>
      </c>
      <c r="BA3288" s="119">
        <v>72</v>
      </c>
      <c r="BB3288" s="121">
        <v>51</v>
      </c>
      <c r="BC3288" s="125"/>
      <c r="BE3288" s="7" t="s">
        <v>1569</v>
      </c>
    </row>
    <row r="3289" spans="1:57" hidden="1" outlineLevel="1">
      <c r="A3289" t="s">
        <v>3010</v>
      </c>
      <c r="B3289" t="s">
        <v>3089</v>
      </c>
      <c r="AW3289" t="s">
        <v>3010</v>
      </c>
      <c r="AX3289" t="s">
        <v>3089</v>
      </c>
      <c r="BA3289" s="119">
        <v>72</v>
      </c>
      <c r="BB3289" s="121">
        <v>53</v>
      </c>
      <c r="BC3289" s="125"/>
      <c r="BE3289" s="7" t="s">
        <v>1569</v>
      </c>
    </row>
    <row r="3290" spans="1:57" hidden="1" outlineLevel="1">
      <c r="A3290" t="s">
        <v>1683</v>
      </c>
      <c r="B3290" t="s">
        <v>3089</v>
      </c>
      <c r="AW3290" t="s">
        <v>1683</v>
      </c>
      <c r="AX3290" t="s">
        <v>3089</v>
      </c>
      <c r="BA3290" s="119">
        <v>72</v>
      </c>
      <c r="BB3290" s="121">
        <v>54</v>
      </c>
      <c r="BC3290" s="125"/>
      <c r="BE3290" s="7" t="s">
        <v>1569</v>
      </c>
    </row>
    <row r="3291" spans="1:57" hidden="1" outlineLevel="1">
      <c r="A3291" t="s">
        <v>2237</v>
      </c>
      <c r="B3291" t="s">
        <v>3089</v>
      </c>
      <c r="AW3291" t="s">
        <v>2237</v>
      </c>
      <c r="AX3291" t="s">
        <v>3089</v>
      </c>
      <c r="BA3291" s="119">
        <v>72</v>
      </c>
      <c r="BB3291" s="121">
        <v>55</v>
      </c>
      <c r="BC3291" s="125"/>
      <c r="BE3291" s="7" t="s">
        <v>1569</v>
      </c>
    </row>
    <row r="3292" spans="1:57" hidden="1" outlineLevel="1">
      <c r="A3292" t="s">
        <v>2712</v>
      </c>
      <c r="B3292" t="s">
        <v>3089</v>
      </c>
      <c r="AW3292" t="s">
        <v>2712</v>
      </c>
      <c r="AX3292" t="s">
        <v>3089</v>
      </c>
      <c r="BA3292" s="119">
        <v>72</v>
      </c>
      <c r="BB3292" s="121">
        <v>57</v>
      </c>
      <c r="BC3292" s="125"/>
      <c r="BE3292" s="7" t="s">
        <v>1569</v>
      </c>
    </row>
    <row r="3293" spans="1:57" hidden="1" outlineLevel="1">
      <c r="A3293" t="s">
        <v>2028</v>
      </c>
      <c r="B3293" t="s">
        <v>3089</v>
      </c>
      <c r="AW3293" t="s">
        <v>2028</v>
      </c>
      <c r="AX3293" t="s">
        <v>3089</v>
      </c>
      <c r="BA3293" s="119">
        <v>72</v>
      </c>
      <c r="BB3293" s="121">
        <v>59</v>
      </c>
      <c r="BC3293" s="125"/>
      <c r="BE3293" s="7" t="s">
        <v>1569</v>
      </c>
    </row>
    <row r="3294" spans="1:57" hidden="1" outlineLevel="1">
      <c r="A3294" t="s">
        <v>709</v>
      </c>
      <c r="B3294" t="s">
        <v>3089</v>
      </c>
      <c r="AW3294" t="s">
        <v>709</v>
      </c>
      <c r="AX3294" t="s">
        <v>3089</v>
      </c>
      <c r="BA3294" s="119">
        <v>72</v>
      </c>
      <c r="BB3294" s="121">
        <v>61</v>
      </c>
      <c r="BC3294" s="125"/>
      <c r="BE3294" s="7" t="s">
        <v>1569</v>
      </c>
    </row>
    <row r="3295" spans="1:57" hidden="1" outlineLevel="1">
      <c r="A3295" t="s">
        <v>569</v>
      </c>
      <c r="B3295" t="s">
        <v>3089</v>
      </c>
      <c r="AW3295" t="s">
        <v>569</v>
      </c>
      <c r="AX3295" t="s">
        <v>3089</v>
      </c>
      <c r="BA3295" s="119">
        <v>72</v>
      </c>
      <c r="BB3295" s="121">
        <v>63</v>
      </c>
      <c r="BC3295" s="125"/>
      <c r="BE3295" s="7" t="s">
        <v>1569</v>
      </c>
    </row>
    <row r="3296" spans="1:57" hidden="1" outlineLevel="1">
      <c r="A3296" t="s">
        <v>3192</v>
      </c>
      <c r="B3296" t="s">
        <v>3089</v>
      </c>
      <c r="AW3296" t="s">
        <v>3192</v>
      </c>
      <c r="AX3296" t="s">
        <v>3089</v>
      </c>
      <c r="BA3296" s="119">
        <v>72</v>
      </c>
      <c r="BB3296" s="121">
        <v>65</v>
      </c>
      <c r="BC3296" s="125"/>
      <c r="BE3296" s="7" t="s">
        <v>1569</v>
      </c>
    </row>
    <row r="3297" spans="1:57" hidden="1" outlineLevel="1">
      <c r="A3297" t="s">
        <v>2226</v>
      </c>
      <c r="B3297" t="s">
        <v>3089</v>
      </c>
      <c r="AW3297" t="s">
        <v>2226</v>
      </c>
      <c r="AX3297" t="s">
        <v>3089</v>
      </c>
      <c r="BA3297" s="119">
        <v>72</v>
      </c>
      <c r="BB3297" s="121">
        <v>67</v>
      </c>
      <c r="BC3297" s="125"/>
      <c r="BE3297" s="7" t="s">
        <v>1569</v>
      </c>
    </row>
    <row r="3298" spans="1:57" hidden="1" outlineLevel="1">
      <c r="A3298" t="s">
        <v>2450</v>
      </c>
      <c r="B3298" t="s">
        <v>3089</v>
      </c>
      <c r="AW3298" t="s">
        <v>2450</v>
      </c>
      <c r="AX3298" t="s">
        <v>3089</v>
      </c>
      <c r="BA3298" s="119">
        <v>72</v>
      </c>
      <c r="BB3298" s="121">
        <v>69</v>
      </c>
      <c r="BC3298" s="125"/>
      <c r="BE3298" s="7" t="s">
        <v>1569</v>
      </c>
    </row>
    <row r="3299" spans="1:57" hidden="1" outlineLevel="1">
      <c r="A3299" t="s">
        <v>2882</v>
      </c>
      <c r="B3299" t="s">
        <v>3089</v>
      </c>
      <c r="AW3299" t="s">
        <v>2882</v>
      </c>
      <c r="AX3299" t="s">
        <v>3089</v>
      </c>
      <c r="BA3299" s="119">
        <v>72</v>
      </c>
      <c r="BB3299" s="121">
        <v>71</v>
      </c>
      <c r="BC3299" s="125"/>
      <c r="BE3299" s="7" t="s">
        <v>1569</v>
      </c>
    </row>
    <row r="3300" spans="1:57" hidden="1" outlineLevel="1">
      <c r="A3300" t="s">
        <v>1144</v>
      </c>
      <c r="B3300" t="s">
        <v>3089</v>
      </c>
      <c r="AW3300" t="s">
        <v>1144</v>
      </c>
      <c r="AX3300" t="s">
        <v>3089</v>
      </c>
      <c r="BA3300" s="119">
        <v>72</v>
      </c>
      <c r="BB3300" s="121">
        <v>73</v>
      </c>
      <c r="BC3300" s="125"/>
      <c r="BE3300" s="7" t="s">
        <v>1569</v>
      </c>
    </row>
    <row r="3301" spans="1:57" hidden="1" outlineLevel="1">
      <c r="A3301" t="s">
        <v>1134</v>
      </c>
      <c r="B3301" t="s">
        <v>3089</v>
      </c>
      <c r="AW3301" t="s">
        <v>1134</v>
      </c>
      <c r="AX3301" t="s">
        <v>3089</v>
      </c>
      <c r="BA3301" s="119">
        <v>72</v>
      </c>
      <c r="BB3301" s="121">
        <v>75</v>
      </c>
      <c r="BC3301" s="125"/>
      <c r="BE3301" s="7" t="s">
        <v>1569</v>
      </c>
    </row>
    <row r="3302" spans="1:57" hidden="1" outlineLevel="1">
      <c r="A3302" t="s">
        <v>1135</v>
      </c>
      <c r="B3302" t="s">
        <v>3089</v>
      </c>
      <c r="AW3302" t="s">
        <v>1135</v>
      </c>
      <c r="AX3302" t="s">
        <v>3089</v>
      </c>
      <c r="BA3302" s="119">
        <v>72</v>
      </c>
      <c r="BB3302" s="121">
        <v>77</v>
      </c>
      <c r="BC3302" s="125"/>
      <c r="BE3302" s="7" t="s">
        <v>1569</v>
      </c>
    </row>
    <row r="3303" spans="1:57" hidden="1" outlineLevel="1">
      <c r="A3303" t="s">
        <v>3300</v>
      </c>
      <c r="B3303" t="s">
        <v>3089</v>
      </c>
      <c r="AW3303" t="s">
        <v>3300</v>
      </c>
      <c r="AX3303" t="s">
        <v>3089</v>
      </c>
      <c r="BA3303" s="119">
        <v>72</v>
      </c>
      <c r="BB3303" s="121">
        <v>79</v>
      </c>
      <c r="BC3303" s="125"/>
      <c r="BE3303" s="7" t="s">
        <v>1569</v>
      </c>
    </row>
    <row r="3304" spans="1:57" hidden="1" outlineLevel="1">
      <c r="A3304" t="s">
        <v>2326</v>
      </c>
      <c r="B3304" t="s">
        <v>3089</v>
      </c>
      <c r="AW3304" t="s">
        <v>2326</v>
      </c>
      <c r="AX3304" t="s">
        <v>3089</v>
      </c>
      <c r="BA3304" s="119">
        <v>72</v>
      </c>
      <c r="BB3304" s="121">
        <v>81</v>
      </c>
      <c r="BC3304" s="125"/>
      <c r="BE3304" s="7" t="s">
        <v>1569</v>
      </c>
    </row>
    <row r="3305" spans="1:57" hidden="1" outlineLevel="1">
      <c r="A3305" t="s">
        <v>3190</v>
      </c>
      <c r="B3305" t="s">
        <v>3089</v>
      </c>
      <c r="AW3305" t="s">
        <v>3190</v>
      </c>
      <c r="AX3305" t="s">
        <v>3089</v>
      </c>
      <c r="BA3305" s="119">
        <v>72</v>
      </c>
      <c r="BB3305" s="121">
        <v>83</v>
      </c>
      <c r="BC3305" s="125"/>
      <c r="BE3305" s="7" t="s">
        <v>1569</v>
      </c>
    </row>
    <row r="3306" spans="1:57" hidden="1" outlineLevel="1">
      <c r="A3306" t="s">
        <v>3191</v>
      </c>
      <c r="B3306" t="s">
        <v>3089</v>
      </c>
      <c r="AW3306" t="s">
        <v>3191</v>
      </c>
      <c r="AX3306" t="s">
        <v>3089</v>
      </c>
      <c r="BA3306" s="119">
        <v>72</v>
      </c>
      <c r="BB3306" s="121">
        <v>85</v>
      </c>
      <c r="BC3306" s="125"/>
      <c r="BE3306" s="7" t="s">
        <v>1569</v>
      </c>
    </row>
    <row r="3307" spans="1:57" hidden="1" outlineLevel="1">
      <c r="A3307" t="s">
        <v>1900</v>
      </c>
      <c r="B3307" t="s">
        <v>3089</v>
      </c>
      <c r="AW3307" t="s">
        <v>1900</v>
      </c>
      <c r="AX3307" t="s">
        <v>3089</v>
      </c>
      <c r="BA3307" s="119">
        <v>72</v>
      </c>
      <c r="BB3307" s="121">
        <v>87</v>
      </c>
      <c r="BC3307" s="125"/>
      <c r="BE3307" s="7" t="s">
        <v>1569</v>
      </c>
    </row>
    <row r="3308" spans="1:57" hidden="1" outlineLevel="1">
      <c r="A3308" t="s">
        <v>1461</v>
      </c>
      <c r="B3308" t="s">
        <v>3089</v>
      </c>
      <c r="AW3308" t="s">
        <v>1461</v>
      </c>
      <c r="AX3308" t="s">
        <v>3089</v>
      </c>
      <c r="BA3308" s="119">
        <v>72</v>
      </c>
      <c r="BB3308" s="121">
        <v>89</v>
      </c>
      <c r="BC3308" s="125"/>
      <c r="BE3308" s="7" t="s">
        <v>1569</v>
      </c>
    </row>
    <row r="3309" spans="1:57" hidden="1" outlineLevel="1">
      <c r="A3309" t="s">
        <v>1886</v>
      </c>
      <c r="B3309" t="s">
        <v>3089</v>
      </c>
      <c r="AW3309" t="s">
        <v>1886</v>
      </c>
      <c r="AX3309" t="s">
        <v>3089</v>
      </c>
      <c r="BA3309" s="119">
        <v>72</v>
      </c>
      <c r="BB3309" s="121">
        <v>91</v>
      </c>
      <c r="BC3309" s="125"/>
      <c r="BE3309" s="7" t="s">
        <v>1569</v>
      </c>
    </row>
    <row r="3310" spans="1:57" hidden="1" outlineLevel="1">
      <c r="A3310" t="s">
        <v>1667</v>
      </c>
      <c r="B3310" t="s">
        <v>3089</v>
      </c>
      <c r="AW3310" t="s">
        <v>1667</v>
      </c>
      <c r="AX3310" t="s">
        <v>3089</v>
      </c>
      <c r="BA3310" s="119">
        <v>72</v>
      </c>
      <c r="BB3310" s="121">
        <v>93</v>
      </c>
      <c r="BC3310" s="125"/>
      <c r="BE3310" s="7" t="s">
        <v>1569</v>
      </c>
    </row>
    <row r="3311" spans="1:57" hidden="1" outlineLevel="1">
      <c r="A3311" t="s">
        <v>1913</v>
      </c>
      <c r="B3311" t="s">
        <v>3089</v>
      </c>
      <c r="AW3311" t="s">
        <v>1913</v>
      </c>
      <c r="AX3311" t="s">
        <v>3089</v>
      </c>
      <c r="BA3311" s="119">
        <v>72</v>
      </c>
      <c r="BB3311" s="121">
        <v>95</v>
      </c>
      <c r="BC3311" s="125"/>
      <c r="BE3311" s="7" t="s">
        <v>1569</v>
      </c>
    </row>
    <row r="3312" spans="1:57" hidden="1" outlineLevel="1">
      <c r="A3312" t="s">
        <v>2696</v>
      </c>
      <c r="B3312" t="s">
        <v>3089</v>
      </c>
      <c r="AW3312" t="s">
        <v>2696</v>
      </c>
      <c r="AX3312" t="s">
        <v>3089</v>
      </c>
      <c r="BA3312" s="119">
        <v>72</v>
      </c>
      <c r="BB3312" s="121">
        <v>97</v>
      </c>
      <c r="BC3312" s="125"/>
      <c r="BE3312" s="7" t="s">
        <v>1569</v>
      </c>
    </row>
    <row r="3313" spans="1:57" hidden="1" outlineLevel="1">
      <c r="A3313" t="s">
        <v>2697</v>
      </c>
      <c r="B3313" t="s">
        <v>3089</v>
      </c>
      <c r="AW3313" t="s">
        <v>2697</v>
      </c>
      <c r="AX3313" t="s">
        <v>3089</v>
      </c>
      <c r="BA3313" s="119">
        <v>72</v>
      </c>
      <c r="BB3313" s="121">
        <v>99</v>
      </c>
      <c r="BC3313" s="125"/>
      <c r="BE3313" s="7" t="s">
        <v>1569</v>
      </c>
    </row>
    <row r="3314" spans="1:57" hidden="1" outlineLevel="1">
      <c r="A3314" t="s">
        <v>2835</v>
      </c>
      <c r="B3314" t="s">
        <v>3089</v>
      </c>
      <c r="AW3314" t="s">
        <v>2835</v>
      </c>
      <c r="AX3314" t="s">
        <v>3089</v>
      </c>
      <c r="BA3314" s="119">
        <v>72</v>
      </c>
      <c r="BB3314" s="121">
        <v>101</v>
      </c>
      <c r="BC3314" s="125"/>
      <c r="BE3314" s="7" t="s">
        <v>1569</v>
      </c>
    </row>
    <row r="3315" spans="1:57" hidden="1" outlineLevel="1">
      <c r="A3315" t="s">
        <v>3454</v>
      </c>
      <c r="B3315" t="s">
        <v>3089</v>
      </c>
      <c r="AW3315" t="s">
        <v>3454</v>
      </c>
      <c r="AX3315" t="s">
        <v>3089</v>
      </c>
      <c r="BA3315" s="119">
        <v>72</v>
      </c>
      <c r="BB3315" s="121">
        <v>103</v>
      </c>
      <c r="BC3315" s="125"/>
      <c r="BE3315" s="7" t="s">
        <v>1569</v>
      </c>
    </row>
    <row r="3316" spans="1:57" hidden="1" outlineLevel="1">
      <c r="A3316" t="s">
        <v>2849</v>
      </c>
      <c r="B3316" t="s">
        <v>3089</v>
      </c>
      <c r="AW3316" t="s">
        <v>2849</v>
      </c>
      <c r="AX3316" t="s">
        <v>3089</v>
      </c>
      <c r="BA3316" s="119">
        <v>72</v>
      </c>
      <c r="BB3316" s="121">
        <v>105</v>
      </c>
      <c r="BC3316" s="125"/>
      <c r="BE3316" s="7" t="s">
        <v>1569</v>
      </c>
    </row>
    <row r="3317" spans="1:57" hidden="1" outlineLevel="1">
      <c r="A3317" t="s">
        <v>2918</v>
      </c>
      <c r="B3317" t="s">
        <v>3089</v>
      </c>
      <c r="AW3317" t="s">
        <v>2918</v>
      </c>
      <c r="AX3317" t="s">
        <v>3089</v>
      </c>
      <c r="BA3317" s="119">
        <v>72</v>
      </c>
      <c r="BB3317" s="121">
        <v>107</v>
      </c>
      <c r="BC3317" s="125"/>
      <c r="BE3317" s="7" t="s">
        <v>1569</v>
      </c>
    </row>
    <row r="3318" spans="1:57" hidden="1" outlineLevel="1">
      <c r="A3318" t="s">
        <v>2085</v>
      </c>
      <c r="B3318" t="s">
        <v>3089</v>
      </c>
      <c r="AW3318" t="s">
        <v>2085</v>
      </c>
      <c r="AX3318" t="s">
        <v>3089</v>
      </c>
      <c r="BA3318" s="119">
        <v>72</v>
      </c>
      <c r="BB3318" s="121">
        <v>109</v>
      </c>
      <c r="BC3318" s="125"/>
      <c r="BE3318" s="7" t="s">
        <v>1569</v>
      </c>
    </row>
    <row r="3319" spans="1:57" hidden="1" outlineLevel="1">
      <c r="A3319" t="s">
        <v>1615</v>
      </c>
      <c r="B3319" t="s">
        <v>3089</v>
      </c>
      <c r="AW3319" t="s">
        <v>1615</v>
      </c>
      <c r="AX3319" t="s">
        <v>3089</v>
      </c>
      <c r="BA3319" s="119">
        <v>72</v>
      </c>
      <c r="BB3319" s="121">
        <v>111</v>
      </c>
      <c r="BC3319" s="125"/>
      <c r="BE3319" s="7" t="s">
        <v>1569</v>
      </c>
    </row>
    <row r="3320" spans="1:57" hidden="1" outlineLevel="1">
      <c r="A3320" t="s">
        <v>2332</v>
      </c>
      <c r="B3320" t="s">
        <v>3089</v>
      </c>
      <c r="AW3320" t="s">
        <v>2332</v>
      </c>
      <c r="AX3320" t="s">
        <v>3089</v>
      </c>
      <c r="BA3320" s="119">
        <v>72</v>
      </c>
      <c r="BB3320" s="121">
        <v>113</v>
      </c>
      <c r="BC3320" s="125"/>
      <c r="BE3320" s="7" t="s">
        <v>1569</v>
      </c>
    </row>
    <row r="3321" spans="1:57" hidden="1" outlineLevel="1">
      <c r="A3321" t="s">
        <v>1619</v>
      </c>
      <c r="B3321" t="s">
        <v>3089</v>
      </c>
      <c r="AW3321" t="s">
        <v>1619</v>
      </c>
      <c r="AX3321" t="s">
        <v>3089</v>
      </c>
      <c r="BA3321" s="119">
        <v>72</v>
      </c>
      <c r="BB3321" s="121">
        <v>115</v>
      </c>
      <c r="BC3321" s="125"/>
      <c r="BE3321" s="7" t="s">
        <v>1569</v>
      </c>
    </row>
    <row r="3322" spans="1:57" hidden="1" outlineLevel="1">
      <c r="A3322" t="s">
        <v>1620</v>
      </c>
      <c r="B3322" t="s">
        <v>3089</v>
      </c>
      <c r="AW3322" t="s">
        <v>1620</v>
      </c>
      <c r="AX3322" t="s">
        <v>3089</v>
      </c>
      <c r="BA3322" s="119">
        <v>72</v>
      </c>
      <c r="BB3322" s="121">
        <v>117</v>
      </c>
      <c r="BC3322" s="125"/>
      <c r="BE3322" s="7" t="s">
        <v>1569</v>
      </c>
    </row>
    <row r="3323" spans="1:57" hidden="1" outlineLevel="1">
      <c r="A3323" t="s">
        <v>2674</v>
      </c>
      <c r="B3323" t="s">
        <v>3089</v>
      </c>
      <c r="AW3323" t="s">
        <v>2674</v>
      </c>
      <c r="AX3323" t="s">
        <v>3089</v>
      </c>
      <c r="BA3323" s="119">
        <v>72</v>
      </c>
      <c r="BB3323" s="121">
        <v>119</v>
      </c>
      <c r="BC3323" s="125"/>
      <c r="BE3323" s="7" t="s">
        <v>1569</v>
      </c>
    </row>
    <row r="3324" spans="1:57" hidden="1" outlineLevel="1">
      <c r="A3324" t="s">
        <v>2927</v>
      </c>
      <c r="B3324" t="s">
        <v>3089</v>
      </c>
      <c r="AW3324" t="s">
        <v>2927</v>
      </c>
      <c r="AX3324" t="s">
        <v>3089</v>
      </c>
      <c r="BA3324" s="119">
        <v>72</v>
      </c>
      <c r="BB3324" s="121">
        <v>121</v>
      </c>
      <c r="BC3324" s="125"/>
      <c r="BE3324" s="7" t="s">
        <v>1569</v>
      </c>
    </row>
    <row r="3325" spans="1:57" hidden="1" outlineLevel="1">
      <c r="A3325" t="s">
        <v>2930</v>
      </c>
      <c r="B3325" t="s">
        <v>3089</v>
      </c>
      <c r="AW3325" t="s">
        <v>2930</v>
      </c>
      <c r="AX3325" t="s">
        <v>3089</v>
      </c>
      <c r="BA3325" s="119">
        <v>72</v>
      </c>
      <c r="BB3325" s="121">
        <v>123</v>
      </c>
      <c r="BC3325" s="125"/>
      <c r="BE3325" s="7" t="s">
        <v>1569</v>
      </c>
    </row>
    <row r="3326" spans="1:57" hidden="1" outlineLevel="1">
      <c r="A3326" t="s">
        <v>2202</v>
      </c>
      <c r="B3326" t="s">
        <v>3089</v>
      </c>
      <c r="AW3326" t="s">
        <v>2202</v>
      </c>
      <c r="AX3326" t="s">
        <v>3089</v>
      </c>
      <c r="BA3326" s="119">
        <v>72</v>
      </c>
      <c r="BB3326" s="121">
        <v>125</v>
      </c>
      <c r="BC3326" s="125"/>
      <c r="BE3326" s="7" t="s">
        <v>1569</v>
      </c>
    </row>
    <row r="3327" spans="1:57" hidden="1" outlineLevel="1">
      <c r="A3327" t="s">
        <v>820</v>
      </c>
      <c r="B3327" t="s">
        <v>3089</v>
      </c>
      <c r="AW3327" t="s">
        <v>820</v>
      </c>
      <c r="AX3327" t="s">
        <v>3089</v>
      </c>
      <c r="BA3327" s="119">
        <v>72</v>
      </c>
      <c r="BB3327" s="121">
        <v>127</v>
      </c>
      <c r="BC3327" s="125"/>
      <c r="BE3327" s="7" t="s">
        <v>1569</v>
      </c>
    </row>
    <row r="3328" spans="1:57" hidden="1" outlineLevel="1">
      <c r="A3328" t="s">
        <v>2203</v>
      </c>
      <c r="B3328" t="s">
        <v>3089</v>
      </c>
      <c r="AW3328" t="s">
        <v>2203</v>
      </c>
      <c r="AX3328" t="s">
        <v>3089</v>
      </c>
      <c r="BA3328" s="119">
        <v>72</v>
      </c>
      <c r="BB3328" s="121">
        <v>129</v>
      </c>
      <c r="BC3328" s="125"/>
      <c r="BE3328" s="7" t="s">
        <v>1569</v>
      </c>
    </row>
    <row r="3329" spans="1:57" hidden="1" outlineLevel="1">
      <c r="A3329" t="s">
        <v>2890</v>
      </c>
      <c r="B3329" t="s">
        <v>3089</v>
      </c>
      <c r="AW3329" t="s">
        <v>2890</v>
      </c>
      <c r="AX3329" t="s">
        <v>3089</v>
      </c>
      <c r="BA3329" s="119">
        <v>72</v>
      </c>
      <c r="BB3329" s="121">
        <v>131</v>
      </c>
      <c r="BC3329" s="125"/>
      <c r="BE3329" s="7" t="s">
        <v>1569</v>
      </c>
    </row>
    <row r="3330" spans="1:57" hidden="1" outlineLevel="1">
      <c r="A3330" t="s">
        <v>3017</v>
      </c>
      <c r="B3330" t="s">
        <v>3089</v>
      </c>
      <c r="AW3330" t="s">
        <v>3017</v>
      </c>
      <c r="AX3330" t="s">
        <v>3089</v>
      </c>
      <c r="BA3330" s="119">
        <v>72</v>
      </c>
      <c r="BB3330" s="121">
        <v>133</v>
      </c>
      <c r="BC3330" s="125"/>
      <c r="BE3330" s="7" t="s">
        <v>1569</v>
      </c>
    </row>
    <row r="3331" spans="1:57" hidden="1" outlineLevel="1">
      <c r="A3331" t="s">
        <v>3298</v>
      </c>
      <c r="B3331" t="s">
        <v>3089</v>
      </c>
      <c r="AW3331" t="s">
        <v>3298</v>
      </c>
      <c r="AX3331" t="s">
        <v>3089</v>
      </c>
      <c r="BA3331" s="119">
        <v>72</v>
      </c>
      <c r="BB3331" s="121">
        <v>135</v>
      </c>
      <c r="BC3331" s="125"/>
      <c r="BE3331" s="7" t="s">
        <v>1569</v>
      </c>
    </row>
    <row r="3332" spans="1:57" hidden="1" outlineLevel="1">
      <c r="A3332" t="s">
        <v>3326</v>
      </c>
      <c r="B3332" t="s">
        <v>3089</v>
      </c>
      <c r="AW3332" t="s">
        <v>3326</v>
      </c>
      <c r="AX3332" t="s">
        <v>3089</v>
      </c>
      <c r="BA3332" s="119">
        <v>72</v>
      </c>
      <c r="BB3332" s="121">
        <v>137</v>
      </c>
      <c r="BC3332" s="125"/>
      <c r="BE3332" s="7" t="s">
        <v>1569</v>
      </c>
    </row>
    <row r="3333" spans="1:57" hidden="1" outlineLevel="1">
      <c r="A3333" t="s">
        <v>2966</v>
      </c>
      <c r="B3333" t="s">
        <v>3089</v>
      </c>
      <c r="AW3333" t="s">
        <v>2966</v>
      </c>
      <c r="AX3333" t="s">
        <v>3089</v>
      </c>
      <c r="BA3333" s="119">
        <v>72</v>
      </c>
      <c r="BB3333" s="121">
        <v>139</v>
      </c>
      <c r="BC3333" s="125"/>
      <c r="BE3333" s="7" t="s">
        <v>1569</v>
      </c>
    </row>
    <row r="3334" spans="1:57" hidden="1" outlineLevel="1">
      <c r="A3334" t="s">
        <v>2967</v>
      </c>
      <c r="B3334" t="s">
        <v>3089</v>
      </c>
      <c r="AW3334" t="s">
        <v>2967</v>
      </c>
      <c r="AX3334" t="s">
        <v>3089</v>
      </c>
      <c r="BA3334" s="119">
        <v>72</v>
      </c>
      <c r="BB3334" s="121">
        <v>141</v>
      </c>
      <c r="BC3334" s="125"/>
      <c r="BE3334" s="7" t="s">
        <v>1569</v>
      </c>
    </row>
    <row r="3335" spans="1:57" hidden="1" outlineLevel="1">
      <c r="A3335" t="s">
        <v>2968</v>
      </c>
      <c r="B3335" t="s">
        <v>3089</v>
      </c>
      <c r="AW3335" t="s">
        <v>2968</v>
      </c>
      <c r="AX3335" t="s">
        <v>3089</v>
      </c>
      <c r="BA3335" s="119">
        <v>72</v>
      </c>
      <c r="BB3335" s="121">
        <v>143</v>
      </c>
      <c r="BC3335" s="125"/>
      <c r="BE3335" s="7" t="s">
        <v>1569</v>
      </c>
    </row>
    <row r="3336" spans="1:57" hidden="1" outlineLevel="1">
      <c r="A3336" t="s">
        <v>2975</v>
      </c>
      <c r="B3336" t="s">
        <v>3089</v>
      </c>
      <c r="AW3336" t="s">
        <v>2975</v>
      </c>
      <c r="AX3336" t="s">
        <v>3089</v>
      </c>
      <c r="BA3336" s="119">
        <v>72</v>
      </c>
      <c r="BB3336" s="121">
        <v>145</v>
      </c>
      <c r="BC3336" s="125"/>
      <c r="BE3336" s="7" t="s">
        <v>1569</v>
      </c>
    </row>
    <row r="3337" spans="1:57" hidden="1" outlineLevel="1">
      <c r="A3337" t="s">
        <v>1911</v>
      </c>
      <c r="B3337" t="s">
        <v>3089</v>
      </c>
      <c r="AW3337" t="s">
        <v>1911</v>
      </c>
      <c r="AX3337" t="s">
        <v>3089</v>
      </c>
      <c r="BA3337" s="119">
        <v>72</v>
      </c>
      <c r="BB3337" s="121">
        <v>147</v>
      </c>
      <c r="BC3337" s="125"/>
      <c r="BE3337" s="7" t="s">
        <v>1569</v>
      </c>
    </row>
    <row r="3338" spans="1:57" hidden="1" outlineLevel="1">
      <c r="A3338" t="s">
        <v>2211</v>
      </c>
      <c r="B3338" t="s">
        <v>3089</v>
      </c>
      <c r="AW3338" t="s">
        <v>2211</v>
      </c>
      <c r="AX3338" t="s">
        <v>3089</v>
      </c>
      <c r="BA3338" s="119">
        <v>72</v>
      </c>
      <c r="BB3338" s="121">
        <v>149</v>
      </c>
      <c r="BC3338" s="125"/>
      <c r="BE3338" s="7" t="s">
        <v>1569</v>
      </c>
    </row>
    <row r="3339" spans="1:57" hidden="1" outlineLevel="1">
      <c r="A3339" t="s">
        <v>2941</v>
      </c>
      <c r="B3339" t="s">
        <v>3089</v>
      </c>
      <c r="AW3339" t="s">
        <v>2941</v>
      </c>
      <c r="AX3339" t="s">
        <v>3089</v>
      </c>
      <c r="BA3339" s="119">
        <v>72</v>
      </c>
      <c r="BB3339" s="121">
        <v>151</v>
      </c>
      <c r="BC3339" s="125"/>
      <c r="BE3339" s="7" t="s">
        <v>1569</v>
      </c>
    </row>
    <row r="3340" spans="1:57" hidden="1" outlineLevel="1">
      <c r="A3340" t="s">
        <v>3101</v>
      </c>
      <c r="B3340" t="s">
        <v>3089</v>
      </c>
      <c r="AW3340" t="s">
        <v>3101</v>
      </c>
      <c r="AX3340" t="s">
        <v>3089</v>
      </c>
      <c r="BA3340" s="119">
        <v>72</v>
      </c>
      <c r="BB3340" s="121">
        <v>153</v>
      </c>
      <c r="BC3340" s="125"/>
      <c r="BE3340" s="7" t="s">
        <v>1569</v>
      </c>
    </row>
    <row r="3341" spans="1:57" collapsed="1">
      <c r="A3341" t="s">
        <v>791</v>
      </c>
      <c r="B3341" t="s">
        <v>2781</v>
      </c>
      <c r="BA3341" s="119"/>
      <c r="BB3341" s="121"/>
      <c r="BC3341" s="125"/>
    </row>
    <row r="3342" spans="1:57">
      <c r="BA3342" s="119"/>
      <c r="BB3342" s="121"/>
      <c r="BC3342" s="125"/>
    </row>
    <row r="3343" spans="1:57" hidden="1" outlineLevel="1">
      <c r="A3343" t="s">
        <v>1448</v>
      </c>
      <c r="B3343" t="s">
        <v>1274</v>
      </c>
      <c r="AW3343" t="s">
        <v>1448</v>
      </c>
      <c r="AX3343" t="s">
        <v>1274</v>
      </c>
      <c r="BA3343" s="119">
        <v>2</v>
      </c>
      <c r="BB3343" s="121">
        <v>13</v>
      </c>
      <c r="BC3343" s="125">
        <f t="shared" ref="BC3343:BC3374" si="1228">(BA3343&amp;BB3343)*1</f>
        <v>213</v>
      </c>
      <c r="BE3343" s="7" t="s">
        <v>2687</v>
      </c>
    </row>
    <row r="3344" spans="1:57" hidden="1" outlineLevel="1">
      <c r="A3344" t="s">
        <v>1448</v>
      </c>
      <c r="B3344" t="s">
        <v>1274</v>
      </c>
      <c r="AW3344" t="s">
        <v>1448</v>
      </c>
      <c r="AX3344" t="s">
        <v>1274</v>
      </c>
      <c r="BA3344" s="119">
        <v>2</v>
      </c>
      <c r="BB3344" s="121">
        <v>13</v>
      </c>
      <c r="BC3344" s="125">
        <f t="shared" si="1228"/>
        <v>213</v>
      </c>
      <c r="BE3344" s="7" t="s">
        <v>2687</v>
      </c>
    </row>
    <row r="3345" spans="1:57" hidden="1" outlineLevel="1">
      <c r="A3345" t="s">
        <v>1448</v>
      </c>
      <c r="B3345" t="s">
        <v>1274</v>
      </c>
      <c r="AW3345" t="s">
        <v>1448</v>
      </c>
      <c r="AX3345" t="s">
        <v>1274</v>
      </c>
      <c r="BA3345" s="119">
        <v>2</v>
      </c>
      <c r="BB3345" s="121">
        <v>13</v>
      </c>
      <c r="BC3345" s="125">
        <f t="shared" si="1228"/>
        <v>213</v>
      </c>
      <c r="BE3345" s="7" t="s">
        <v>2687</v>
      </c>
    </row>
    <row r="3346" spans="1:57" hidden="1" outlineLevel="1">
      <c r="A3346" t="s">
        <v>1448</v>
      </c>
      <c r="B3346" t="s">
        <v>1274</v>
      </c>
      <c r="AW3346" t="s">
        <v>1448</v>
      </c>
      <c r="AX3346" t="s">
        <v>1274</v>
      </c>
      <c r="BA3346" s="119">
        <v>2</v>
      </c>
      <c r="BB3346" s="121">
        <v>13</v>
      </c>
      <c r="BC3346" s="125">
        <f t="shared" si="1228"/>
        <v>213</v>
      </c>
      <c r="BE3346" s="7" t="s">
        <v>2687</v>
      </c>
    </row>
    <row r="3347" spans="1:57" hidden="1" outlineLevel="1">
      <c r="A3347" t="s">
        <v>1448</v>
      </c>
      <c r="B3347" t="s">
        <v>1274</v>
      </c>
      <c r="AW3347" t="s">
        <v>1448</v>
      </c>
      <c r="AX3347" t="s">
        <v>1274</v>
      </c>
      <c r="BA3347" s="119">
        <v>2</v>
      </c>
      <c r="BB3347" s="121">
        <v>13</v>
      </c>
      <c r="BC3347" s="125">
        <f t="shared" si="1228"/>
        <v>213</v>
      </c>
      <c r="BE3347" s="7" t="s">
        <v>2687</v>
      </c>
    </row>
    <row r="3348" spans="1:57" hidden="1" outlineLevel="1">
      <c r="A3348" t="s">
        <v>1448</v>
      </c>
      <c r="B3348" t="s">
        <v>1274</v>
      </c>
      <c r="AW3348" t="s">
        <v>1448</v>
      </c>
      <c r="AX3348" t="s">
        <v>1274</v>
      </c>
      <c r="BA3348" s="119">
        <v>2</v>
      </c>
      <c r="BB3348" s="121">
        <v>13</v>
      </c>
      <c r="BC3348" s="125">
        <f t="shared" si="1228"/>
        <v>213</v>
      </c>
      <c r="BE3348" s="7" t="s">
        <v>2687</v>
      </c>
    </row>
    <row r="3349" spans="1:57" hidden="1" outlineLevel="1">
      <c r="A3349" t="s">
        <v>1448</v>
      </c>
      <c r="B3349" t="s">
        <v>1274</v>
      </c>
      <c r="AW3349" t="s">
        <v>1448</v>
      </c>
      <c r="AX3349" t="s">
        <v>1274</v>
      </c>
      <c r="BA3349" s="119">
        <v>2</v>
      </c>
      <c r="BB3349" s="121">
        <v>13</v>
      </c>
      <c r="BC3349" s="125">
        <f t="shared" si="1228"/>
        <v>213</v>
      </c>
      <c r="BE3349" s="7" t="s">
        <v>2687</v>
      </c>
    </row>
    <row r="3350" spans="1:57" hidden="1" outlineLevel="1">
      <c r="A3350" t="s">
        <v>1448</v>
      </c>
      <c r="B3350" t="s">
        <v>1274</v>
      </c>
      <c r="AW3350" t="s">
        <v>1448</v>
      </c>
      <c r="AX3350" t="s">
        <v>1274</v>
      </c>
      <c r="BA3350" s="119">
        <v>2</v>
      </c>
      <c r="BB3350" s="121">
        <v>13</v>
      </c>
      <c r="BC3350" s="125">
        <f t="shared" si="1228"/>
        <v>213</v>
      </c>
      <c r="BE3350" s="7" t="s">
        <v>2687</v>
      </c>
    </row>
    <row r="3351" spans="1:57" hidden="1" outlineLevel="1">
      <c r="A3351" t="s">
        <v>1448</v>
      </c>
      <c r="B3351" t="s">
        <v>1274</v>
      </c>
      <c r="AW3351" t="s">
        <v>1448</v>
      </c>
      <c r="AX3351" t="s">
        <v>1274</v>
      </c>
      <c r="BA3351" s="119">
        <v>2</v>
      </c>
      <c r="BB3351" s="121">
        <v>13</v>
      </c>
      <c r="BC3351" s="125">
        <f t="shared" si="1228"/>
        <v>213</v>
      </c>
      <c r="BE3351" s="7" t="s">
        <v>2687</v>
      </c>
    </row>
    <row r="3352" spans="1:57" hidden="1" outlineLevel="1">
      <c r="A3352" t="s">
        <v>1448</v>
      </c>
      <c r="B3352" t="s">
        <v>1274</v>
      </c>
      <c r="AW3352" t="s">
        <v>1448</v>
      </c>
      <c r="AX3352" t="s">
        <v>1274</v>
      </c>
      <c r="BA3352" s="119">
        <v>2</v>
      </c>
      <c r="BB3352" s="121">
        <v>13</v>
      </c>
      <c r="BC3352" s="125">
        <f t="shared" si="1228"/>
        <v>213</v>
      </c>
      <c r="BE3352" s="7" t="s">
        <v>2687</v>
      </c>
    </row>
    <row r="3353" spans="1:57" hidden="1" outlineLevel="1">
      <c r="A3353" t="s">
        <v>1448</v>
      </c>
      <c r="B3353" t="s">
        <v>1274</v>
      </c>
      <c r="AW3353" t="s">
        <v>1448</v>
      </c>
      <c r="AX3353" t="s">
        <v>1274</v>
      </c>
      <c r="BA3353" s="119">
        <v>2</v>
      </c>
      <c r="BB3353" s="121">
        <v>13</v>
      </c>
      <c r="BC3353" s="125">
        <f t="shared" si="1228"/>
        <v>213</v>
      </c>
      <c r="BE3353" s="7" t="s">
        <v>2687</v>
      </c>
    </row>
    <row r="3354" spans="1:57" hidden="1" outlineLevel="1">
      <c r="A3354" t="s">
        <v>1448</v>
      </c>
      <c r="B3354" t="s">
        <v>1274</v>
      </c>
      <c r="AW3354" t="s">
        <v>1448</v>
      </c>
      <c r="AX3354" t="s">
        <v>1274</v>
      </c>
      <c r="BA3354" s="119">
        <v>2</v>
      </c>
      <c r="BB3354" s="121">
        <v>13</v>
      </c>
      <c r="BC3354" s="125">
        <f t="shared" si="1228"/>
        <v>213</v>
      </c>
      <c r="BE3354" s="7" t="s">
        <v>2687</v>
      </c>
    </row>
    <row r="3355" spans="1:57" hidden="1" outlineLevel="1">
      <c r="A3355" t="s">
        <v>1448</v>
      </c>
      <c r="B3355" t="s">
        <v>1274</v>
      </c>
      <c r="AW3355" t="s">
        <v>1448</v>
      </c>
      <c r="AX3355" t="s">
        <v>1274</v>
      </c>
      <c r="BA3355" s="119">
        <v>2</v>
      </c>
      <c r="BB3355" s="121">
        <v>13</v>
      </c>
      <c r="BC3355" s="125">
        <f t="shared" si="1228"/>
        <v>213</v>
      </c>
      <c r="BE3355" s="7" t="s">
        <v>2687</v>
      </c>
    </row>
    <row r="3356" spans="1:57" hidden="1" outlineLevel="1">
      <c r="A3356" t="s">
        <v>1448</v>
      </c>
      <c r="B3356" t="s">
        <v>1274</v>
      </c>
      <c r="AW3356" t="s">
        <v>1448</v>
      </c>
      <c r="AX3356" t="s">
        <v>1274</v>
      </c>
      <c r="BA3356" s="119">
        <v>2</v>
      </c>
      <c r="BB3356" s="121">
        <v>13</v>
      </c>
      <c r="BC3356" s="125">
        <f t="shared" si="1228"/>
        <v>213</v>
      </c>
      <c r="BE3356" s="7" t="s">
        <v>2687</v>
      </c>
    </row>
    <row r="3357" spans="1:57" hidden="1" outlineLevel="1">
      <c r="A3357" t="s">
        <v>3133</v>
      </c>
      <c r="B3357" t="s">
        <v>1274</v>
      </c>
      <c r="AW3357" t="s">
        <v>3133</v>
      </c>
      <c r="AX3357" t="s">
        <v>1274</v>
      </c>
      <c r="BA3357" s="119">
        <v>2</v>
      </c>
      <c r="BB3357" s="121">
        <v>16</v>
      </c>
      <c r="BC3357" s="125">
        <f t="shared" si="1228"/>
        <v>216</v>
      </c>
      <c r="BE3357" s="7" t="s">
        <v>3134</v>
      </c>
    </row>
    <row r="3358" spans="1:57" hidden="1" outlineLevel="1">
      <c r="A3358" t="s">
        <v>3133</v>
      </c>
      <c r="B3358" t="s">
        <v>1274</v>
      </c>
      <c r="AW3358" t="s">
        <v>3133</v>
      </c>
      <c r="AX3358" t="s">
        <v>1274</v>
      </c>
      <c r="BA3358" s="119">
        <v>2</v>
      </c>
      <c r="BB3358" s="121">
        <v>16</v>
      </c>
      <c r="BC3358" s="125">
        <f t="shared" si="1228"/>
        <v>216</v>
      </c>
      <c r="BE3358" s="7" t="s">
        <v>3134</v>
      </c>
    </row>
    <row r="3359" spans="1:57" hidden="1" outlineLevel="1">
      <c r="A3359" t="s">
        <v>3133</v>
      </c>
      <c r="B3359" t="s">
        <v>1274</v>
      </c>
      <c r="AW3359" t="s">
        <v>3133</v>
      </c>
      <c r="AX3359" t="s">
        <v>1274</v>
      </c>
      <c r="BA3359" s="119">
        <v>2</v>
      </c>
      <c r="BB3359" s="121">
        <v>16</v>
      </c>
      <c r="BC3359" s="125">
        <f t="shared" si="1228"/>
        <v>216</v>
      </c>
      <c r="BE3359" s="7" t="s">
        <v>3134</v>
      </c>
    </row>
    <row r="3360" spans="1:57" hidden="1" outlineLevel="1">
      <c r="A3360" t="s">
        <v>3133</v>
      </c>
      <c r="B3360" t="s">
        <v>1274</v>
      </c>
      <c r="AW3360" t="s">
        <v>3133</v>
      </c>
      <c r="AX3360" t="s">
        <v>1274</v>
      </c>
      <c r="BA3360" s="119">
        <v>2</v>
      </c>
      <c r="BB3360" s="121">
        <v>16</v>
      </c>
      <c r="BC3360" s="125">
        <f t="shared" si="1228"/>
        <v>216</v>
      </c>
      <c r="BE3360" s="7" t="s">
        <v>3134</v>
      </c>
    </row>
    <row r="3361" spans="1:57" hidden="1" outlineLevel="1">
      <c r="A3361" t="s">
        <v>3133</v>
      </c>
      <c r="B3361" t="s">
        <v>1274</v>
      </c>
      <c r="AW3361" t="s">
        <v>3133</v>
      </c>
      <c r="AX3361" t="s">
        <v>1274</v>
      </c>
      <c r="BA3361" s="119">
        <v>2</v>
      </c>
      <c r="BB3361" s="121">
        <v>16</v>
      </c>
      <c r="BC3361" s="125">
        <f t="shared" si="1228"/>
        <v>216</v>
      </c>
      <c r="BE3361" s="7" t="s">
        <v>3134</v>
      </c>
    </row>
    <row r="3362" spans="1:57" hidden="1" outlineLevel="1">
      <c r="A3362" t="s">
        <v>3133</v>
      </c>
      <c r="B3362" t="s">
        <v>1274</v>
      </c>
      <c r="AW3362" t="s">
        <v>3133</v>
      </c>
      <c r="AX3362" t="s">
        <v>1274</v>
      </c>
      <c r="BA3362" s="119">
        <v>2</v>
      </c>
      <c r="BB3362" s="121">
        <v>16</v>
      </c>
      <c r="BC3362" s="125">
        <f t="shared" si="1228"/>
        <v>216</v>
      </c>
      <c r="BE3362" s="7" t="s">
        <v>3134</v>
      </c>
    </row>
    <row r="3363" spans="1:57" hidden="1" outlineLevel="1">
      <c r="A3363" t="s">
        <v>3133</v>
      </c>
      <c r="B3363" t="s">
        <v>1274</v>
      </c>
      <c r="AW3363" t="s">
        <v>3133</v>
      </c>
      <c r="AX3363" t="s">
        <v>1274</v>
      </c>
      <c r="BA3363" s="119">
        <v>2</v>
      </c>
      <c r="BB3363" s="121">
        <v>16</v>
      </c>
      <c r="BC3363" s="125">
        <f t="shared" si="1228"/>
        <v>216</v>
      </c>
      <c r="BE3363" s="7" t="s">
        <v>3134</v>
      </c>
    </row>
    <row r="3364" spans="1:57" hidden="1" outlineLevel="1">
      <c r="A3364" t="s">
        <v>3133</v>
      </c>
      <c r="B3364" t="s">
        <v>1274</v>
      </c>
      <c r="AW3364" t="s">
        <v>3133</v>
      </c>
      <c r="AX3364" t="s">
        <v>1274</v>
      </c>
      <c r="BA3364" s="119">
        <v>2</v>
      </c>
      <c r="BB3364" s="121">
        <v>16</v>
      </c>
      <c r="BC3364" s="125">
        <f t="shared" si="1228"/>
        <v>216</v>
      </c>
      <c r="BE3364" s="7" t="s">
        <v>3134</v>
      </c>
    </row>
    <row r="3365" spans="1:57" hidden="1" outlineLevel="1">
      <c r="A3365" t="s">
        <v>3133</v>
      </c>
      <c r="B3365" t="s">
        <v>1274</v>
      </c>
      <c r="AW3365" t="s">
        <v>3133</v>
      </c>
      <c r="AX3365" t="s">
        <v>1274</v>
      </c>
      <c r="BA3365" s="119">
        <v>2</v>
      </c>
      <c r="BB3365" s="121">
        <v>16</v>
      </c>
      <c r="BC3365" s="125">
        <f t="shared" si="1228"/>
        <v>216</v>
      </c>
      <c r="BE3365" s="7" t="s">
        <v>3134</v>
      </c>
    </row>
    <row r="3366" spans="1:57" hidden="1" outlineLevel="1">
      <c r="A3366" t="s">
        <v>3133</v>
      </c>
      <c r="B3366" t="s">
        <v>1274</v>
      </c>
      <c r="AW3366" t="s">
        <v>3133</v>
      </c>
      <c r="AX3366" t="s">
        <v>1274</v>
      </c>
      <c r="BA3366" s="119">
        <v>2</v>
      </c>
      <c r="BB3366" s="121">
        <v>16</v>
      </c>
      <c r="BC3366" s="125">
        <f t="shared" si="1228"/>
        <v>216</v>
      </c>
      <c r="BE3366" s="7" t="s">
        <v>3134</v>
      </c>
    </row>
    <row r="3367" spans="1:57" hidden="1" outlineLevel="1">
      <c r="A3367" t="s">
        <v>3133</v>
      </c>
      <c r="B3367" t="s">
        <v>1274</v>
      </c>
      <c r="AW3367" t="s">
        <v>3133</v>
      </c>
      <c r="AX3367" t="s">
        <v>1274</v>
      </c>
      <c r="BA3367" s="119">
        <v>2</v>
      </c>
      <c r="BB3367" s="121">
        <v>16</v>
      </c>
      <c r="BC3367" s="125">
        <f t="shared" si="1228"/>
        <v>216</v>
      </c>
      <c r="BE3367" s="7" t="s">
        <v>3134</v>
      </c>
    </row>
    <row r="3368" spans="1:57" hidden="1" outlineLevel="1">
      <c r="A3368" t="s">
        <v>3133</v>
      </c>
      <c r="B3368" t="s">
        <v>1274</v>
      </c>
      <c r="AW3368" t="s">
        <v>3133</v>
      </c>
      <c r="AX3368" t="s">
        <v>1274</v>
      </c>
      <c r="BA3368" s="119">
        <v>2</v>
      </c>
      <c r="BB3368" s="121">
        <v>16</v>
      </c>
      <c r="BC3368" s="125">
        <f t="shared" si="1228"/>
        <v>216</v>
      </c>
      <c r="BE3368" s="7" t="s">
        <v>3134</v>
      </c>
    </row>
    <row r="3369" spans="1:57" hidden="1" outlineLevel="1">
      <c r="A3369" t="s">
        <v>3133</v>
      </c>
      <c r="B3369" t="s">
        <v>1274</v>
      </c>
      <c r="AW3369" t="s">
        <v>3133</v>
      </c>
      <c r="AX3369" t="s">
        <v>1274</v>
      </c>
      <c r="BA3369" s="119">
        <v>2</v>
      </c>
      <c r="BB3369" s="121">
        <v>16</v>
      </c>
      <c r="BC3369" s="125">
        <f t="shared" si="1228"/>
        <v>216</v>
      </c>
      <c r="BE3369" s="7" t="s">
        <v>3134</v>
      </c>
    </row>
    <row r="3370" spans="1:57" hidden="1" outlineLevel="1">
      <c r="A3370" t="s">
        <v>3133</v>
      </c>
      <c r="B3370" t="s">
        <v>1274</v>
      </c>
      <c r="AW3370" t="s">
        <v>3133</v>
      </c>
      <c r="AX3370" t="s">
        <v>1274</v>
      </c>
      <c r="BA3370" s="119">
        <v>2</v>
      </c>
      <c r="BB3370" s="121">
        <v>16</v>
      </c>
      <c r="BC3370" s="125">
        <f t="shared" si="1228"/>
        <v>216</v>
      </c>
      <c r="BE3370" s="7" t="s">
        <v>3134</v>
      </c>
    </row>
    <row r="3371" spans="1:57" hidden="1" outlineLevel="1">
      <c r="A3371" t="s">
        <v>3133</v>
      </c>
      <c r="B3371" t="s">
        <v>1274</v>
      </c>
      <c r="AW3371" t="s">
        <v>3133</v>
      </c>
      <c r="AX3371" t="s">
        <v>1274</v>
      </c>
      <c r="BA3371" s="119">
        <v>2</v>
      </c>
      <c r="BB3371" s="121">
        <v>16</v>
      </c>
      <c r="BC3371" s="125">
        <f t="shared" si="1228"/>
        <v>216</v>
      </c>
      <c r="BE3371" s="7" t="s">
        <v>3134</v>
      </c>
    </row>
    <row r="3372" spans="1:57" hidden="1" outlineLevel="1">
      <c r="A3372" t="s">
        <v>3133</v>
      </c>
      <c r="B3372" t="s">
        <v>1274</v>
      </c>
      <c r="AW3372" t="s">
        <v>3133</v>
      </c>
      <c r="AX3372" t="s">
        <v>1274</v>
      </c>
      <c r="BA3372" s="119">
        <v>2</v>
      </c>
      <c r="BB3372" s="121">
        <v>16</v>
      </c>
      <c r="BC3372" s="125">
        <f t="shared" si="1228"/>
        <v>216</v>
      </c>
      <c r="BE3372" s="7" t="s">
        <v>3134</v>
      </c>
    </row>
    <row r="3373" spans="1:57" hidden="1" outlineLevel="1">
      <c r="A3373" t="s">
        <v>3133</v>
      </c>
      <c r="B3373" t="s">
        <v>1274</v>
      </c>
      <c r="AW3373" t="s">
        <v>3133</v>
      </c>
      <c r="AX3373" t="s">
        <v>1274</v>
      </c>
      <c r="BA3373" s="119">
        <v>2</v>
      </c>
      <c r="BB3373" s="121">
        <v>16</v>
      </c>
      <c r="BC3373" s="125">
        <f t="shared" si="1228"/>
        <v>216</v>
      </c>
      <c r="BE3373" s="7" t="s">
        <v>3134</v>
      </c>
    </row>
    <row r="3374" spans="1:57" hidden="1" outlineLevel="1">
      <c r="A3374" t="s">
        <v>3133</v>
      </c>
      <c r="B3374" t="s">
        <v>1274</v>
      </c>
      <c r="AW3374" t="s">
        <v>3133</v>
      </c>
      <c r="AX3374" t="s">
        <v>1274</v>
      </c>
      <c r="BA3374" s="119">
        <v>2</v>
      </c>
      <c r="BB3374" s="121">
        <v>16</v>
      </c>
      <c r="BC3374" s="125">
        <f t="shared" si="1228"/>
        <v>216</v>
      </c>
      <c r="BE3374" s="7" t="s">
        <v>3134</v>
      </c>
    </row>
    <row r="3375" spans="1:57" hidden="1" outlineLevel="1">
      <c r="A3375" t="s">
        <v>3133</v>
      </c>
      <c r="B3375" t="s">
        <v>1274</v>
      </c>
      <c r="AW3375" t="s">
        <v>3133</v>
      </c>
      <c r="AX3375" t="s">
        <v>1274</v>
      </c>
      <c r="BA3375" s="119">
        <v>2</v>
      </c>
      <c r="BB3375" s="121">
        <v>16</v>
      </c>
      <c r="BC3375" s="125">
        <f t="shared" ref="BC3375:BC3406" si="1229">(BA3375&amp;BB3375)*1</f>
        <v>216</v>
      </c>
      <c r="BE3375" s="7" t="s">
        <v>3134</v>
      </c>
    </row>
    <row r="3376" spans="1:57" hidden="1" outlineLevel="1">
      <c r="A3376" t="s">
        <v>3133</v>
      </c>
      <c r="B3376" t="s">
        <v>1274</v>
      </c>
      <c r="AW3376" t="s">
        <v>3133</v>
      </c>
      <c r="AX3376" t="s">
        <v>1274</v>
      </c>
      <c r="BA3376" s="119">
        <v>2</v>
      </c>
      <c r="BB3376" s="121">
        <v>16</v>
      </c>
      <c r="BC3376" s="125">
        <f t="shared" si="1229"/>
        <v>216</v>
      </c>
      <c r="BE3376" s="7" t="s">
        <v>3134</v>
      </c>
    </row>
    <row r="3377" spans="1:57" hidden="1" outlineLevel="1">
      <c r="A3377" t="s">
        <v>3133</v>
      </c>
      <c r="B3377" t="s">
        <v>1274</v>
      </c>
      <c r="AW3377" t="s">
        <v>3133</v>
      </c>
      <c r="AX3377" t="s">
        <v>1274</v>
      </c>
      <c r="BA3377" s="119">
        <v>2</v>
      </c>
      <c r="BB3377" s="121">
        <v>16</v>
      </c>
      <c r="BC3377" s="125">
        <f t="shared" si="1229"/>
        <v>216</v>
      </c>
      <c r="BE3377" s="7" t="s">
        <v>3134</v>
      </c>
    </row>
    <row r="3378" spans="1:57" hidden="1" outlineLevel="1">
      <c r="A3378" t="s">
        <v>3133</v>
      </c>
      <c r="B3378" t="s">
        <v>1274</v>
      </c>
      <c r="AW3378" t="s">
        <v>3133</v>
      </c>
      <c r="AX3378" t="s">
        <v>1274</v>
      </c>
      <c r="BA3378" s="119">
        <v>2</v>
      </c>
      <c r="BB3378" s="121">
        <v>16</v>
      </c>
      <c r="BC3378" s="125">
        <f t="shared" si="1229"/>
        <v>216</v>
      </c>
      <c r="BE3378" s="7" t="s">
        <v>3134</v>
      </c>
    </row>
    <row r="3379" spans="1:57" hidden="1" outlineLevel="1">
      <c r="A3379" t="s">
        <v>3133</v>
      </c>
      <c r="B3379" t="s">
        <v>1274</v>
      </c>
      <c r="AW3379" t="s">
        <v>3133</v>
      </c>
      <c r="AX3379" t="s">
        <v>1274</v>
      </c>
      <c r="BA3379" s="119">
        <v>2</v>
      </c>
      <c r="BB3379" s="121">
        <v>16</v>
      </c>
      <c r="BC3379" s="125">
        <f t="shared" si="1229"/>
        <v>216</v>
      </c>
      <c r="BE3379" s="7" t="s">
        <v>3134</v>
      </c>
    </row>
    <row r="3380" spans="1:57" hidden="1" outlineLevel="1">
      <c r="A3380" t="s">
        <v>3133</v>
      </c>
      <c r="B3380" t="s">
        <v>1274</v>
      </c>
      <c r="AW3380" t="s">
        <v>3133</v>
      </c>
      <c r="AX3380" t="s">
        <v>1274</v>
      </c>
      <c r="BA3380" s="119">
        <v>2</v>
      </c>
      <c r="BB3380" s="121">
        <v>16</v>
      </c>
      <c r="BC3380" s="125">
        <f t="shared" si="1229"/>
        <v>216</v>
      </c>
      <c r="BE3380" s="7" t="s">
        <v>3134</v>
      </c>
    </row>
    <row r="3381" spans="1:57" hidden="1" outlineLevel="1">
      <c r="A3381" t="s">
        <v>3133</v>
      </c>
      <c r="B3381" t="s">
        <v>1274</v>
      </c>
      <c r="AW3381" t="s">
        <v>3133</v>
      </c>
      <c r="AX3381" t="s">
        <v>1274</v>
      </c>
      <c r="BA3381" s="119">
        <v>2</v>
      </c>
      <c r="BB3381" s="121">
        <v>16</v>
      </c>
      <c r="BC3381" s="125">
        <f t="shared" si="1229"/>
        <v>216</v>
      </c>
      <c r="BE3381" s="7" t="s">
        <v>3134</v>
      </c>
    </row>
    <row r="3382" spans="1:57" hidden="1" outlineLevel="1">
      <c r="A3382" t="s">
        <v>3133</v>
      </c>
      <c r="B3382" t="s">
        <v>1274</v>
      </c>
      <c r="AW3382" t="s">
        <v>3133</v>
      </c>
      <c r="AX3382" t="s">
        <v>1274</v>
      </c>
      <c r="BA3382" s="119">
        <v>2</v>
      </c>
      <c r="BB3382" s="121">
        <v>16</v>
      </c>
      <c r="BC3382" s="125">
        <f t="shared" si="1229"/>
        <v>216</v>
      </c>
      <c r="BE3382" s="7" t="s">
        <v>3134</v>
      </c>
    </row>
    <row r="3383" spans="1:57" hidden="1" outlineLevel="1">
      <c r="A3383" t="s">
        <v>3133</v>
      </c>
      <c r="B3383" t="s">
        <v>1274</v>
      </c>
      <c r="AW3383" t="s">
        <v>3133</v>
      </c>
      <c r="AX3383" t="s">
        <v>1274</v>
      </c>
      <c r="BA3383" s="119">
        <v>2</v>
      </c>
      <c r="BB3383" s="121">
        <v>16</v>
      </c>
      <c r="BC3383" s="125">
        <f t="shared" si="1229"/>
        <v>216</v>
      </c>
      <c r="BE3383" s="7" t="s">
        <v>3134</v>
      </c>
    </row>
    <row r="3384" spans="1:57" hidden="1" outlineLevel="1">
      <c r="A3384" t="s">
        <v>3133</v>
      </c>
      <c r="B3384" t="s">
        <v>1274</v>
      </c>
      <c r="AW3384" t="s">
        <v>3133</v>
      </c>
      <c r="AX3384" t="s">
        <v>1274</v>
      </c>
      <c r="BA3384" s="119">
        <v>2</v>
      </c>
      <c r="BB3384" s="121">
        <v>16</v>
      </c>
      <c r="BC3384" s="125">
        <f t="shared" si="1229"/>
        <v>216</v>
      </c>
      <c r="BE3384" s="7" t="s">
        <v>3134</v>
      </c>
    </row>
    <row r="3385" spans="1:57" hidden="1" outlineLevel="1">
      <c r="A3385" t="s">
        <v>3133</v>
      </c>
      <c r="B3385" t="s">
        <v>1274</v>
      </c>
      <c r="AW3385" t="s">
        <v>3133</v>
      </c>
      <c r="AX3385" t="s">
        <v>1274</v>
      </c>
      <c r="BA3385" s="119">
        <v>2</v>
      </c>
      <c r="BB3385" s="121">
        <v>16</v>
      </c>
      <c r="BC3385" s="125">
        <f t="shared" si="1229"/>
        <v>216</v>
      </c>
      <c r="BE3385" s="7" t="s">
        <v>3134</v>
      </c>
    </row>
    <row r="3386" spans="1:57" hidden="1" outlineLevel="1">
      <c r="A3386" t="s">
        <v>3133</v>
      </c>
      <c r="B3386" t="s">
        <v>1274</v>
      </c>
      <c r="AW3386" t="s">
        <v>3133</v>
      </c>
      <c r="AX3386" t="s">
        <v>1274</v>
      </c>
      <c r="BA3386" s="119">
        <v>2</v>
      </c>
      <c r="BB3386" s="121">
        <v>16</v>
      </c>
      <c r="BC3386" s="125">
        <f t="shared" si="1229"/>
        <v>216</v>
      </c>
      <c r="BE3386" s="7" t="s">
        <v>3134</v>
      </c>
    </row>
    <row r="3387" spans="1:57" hidden="1" outlineLevel="1">
      <c r="A3387" t="s">
        <v>3133</v>
      </c>
      <c r="B3387" t="s">
        <v>1274</v>
      </c>
      <c r="AW3387" t="s">
        <v>3133</v>
      </c>
      <c r="AX3387" t="s">
        <v>1274</v>
      </c>
      <c r="BA3387" s="119">
        <v>2</v>
      </c>
      <c r="BB3387" s="121">
        <v>16</v>
      </c>
      <c r="BC3387" s="125">
        <f t="shared" si="1229"/>
        <v>216</v>
      </c>
      <c r="BE3387" s="7" t="s">
        <v>3134</v>
      </c>
    </row>
    <row r="3388" spans="1:57" hidden="1" outlineLevel="1">
      <c r="A3388" t="s">
        <v>3133</v>
      </c>
      <c r="B3388" t="s">
        <v>1274</v>
      </c>
      <c r="AW3388" t="s">
        <v>3133</v>
      </c>
      <c r="AX3388" t="s">
        <v>1274</v>
      </c>
      <c r="BA3388" s="119">
        <v>2</v>
      </c>
      <c r="BB3388" s="121">
        <v>16</v>
      </c>
      <c r="BC3388" s="125">
        <f t="shared" si="1229"/>
        <v>216</v>
      </c>
      <c r="BE3388" s="7" t="s">
        <v>3134</v>
      </c>
    </row>
    <row r="3389" spans="1:57" hidden="1" outlineLevel="1">
      <c r="A3389" t="s">
        <v>3133</v>
      </c>
      <c r="B3389" t="s">
        <v>1274</v>
      </c>
      <c r="AW3389" t="s">
        <v>3133</v>
      </c>
      <c r="AX3389" t="s">
        <v>1274</v>
      </c>
      <c r="BA3389" s="119">
        <v>2</v>
      </c>
      <c r="BB3389" s="121">
        <v>16</v>
      </c>
      <c r="BC3389" s="125">
        <f t="shared" si="1229"/>
        <v>216</v>
      </c>
      <c r="BE3389" s="7" t="s">
        <v>3134</v>
      </c>
    </row>
    <row r="3390" spans="1:57" hidden="1" outlineLevel="1">
      <c r="A3390" t="s">
        <v>3133</v>
      </c>
      <c r="B3390" t="s">
        <v>1274</v>
      </c>
      <c r="AW3390" t="s">
        <v>3133</v>
      </c>
      <c r="AX3390" t="s">
        <v>1274</v>
      </c>
      <c r="BA3390" s="119">
        <v>2</v>
      </c>
      <c r="BB3390" s="121">
        <v>16</v>
      </c>
      <c r="BC3390" s="125">
        <f t="shared" si="1229"/>
        <v>216</v>
      </c>
      <c r="BE3390" s="7" t="s">
        <v>3134</v>
      </c>
    </row>
    <row r="3391" spans="1:57" hidden="1" outlineLevel="1">
      <c r="A3391" t="s">
        <v>3133</v>
      </c>
      <c r="B3391" t="s">
        <v>1274</v>
      </c>
      <c r="AW3391" t="s">
        <v>3133</v>
      </c>
      <c r="AX3391" t="s">
        <v>1274</v>
      </c>
      <c r="BA3391" s="119">
        <v>2</v>
      </c>
      <c r="BB3391" s="121">
        <v>16</v>
      </c>
      <c r="BC3391" s="125">
        <f t="shared" si="1229"/>
        <v>216</v>
      </c>
      <c r="BE3391" s="7" t="s">
        <v>3134</v>
      </c>
    </row>
    <row r="3392" spans="1:57" hidden="1" outlineLevel="1">
      <c r="A3392" t="s">
        <v>2955</v>
      </c>
      <c r="B3392" t="s">
        <v>1274</v>
      </c>
      <c r="AW3392" t="s">
        <v>2955</v>
      </c>
      <c r="AX3392" t="s">
        <v>1274</v>
      </c>
      <c r="BA3392" s="119">
        <v>2</v>
      </c>
      <c r="BB3392" s="121">
        <v>20</v>
      </c>
      <c r="BC3392" s="125">
        <f t="shared" si="1229"/>
        <v>220</v>
      </c>
      <c r="BE3392" s="7" t="s">
        <v>3419</v>
      </c>
    </row>
    <row r="3393" spans="1:57" hidden="1" outlineLevel="1">
      <c r="A3393" t="s">
        <v>2394</v>
      </c>
      <c r="B3393" t="s">
        <v>1274</v>
      </c>
      <c r="AW3393" t="s">
        <v>2394</v>
      </c>
      <c r="AX3393" t="s">
        <v>1274</v>
      </c>
      <c r="BA3393" s="119">
        <v>2</v>
      </c>
      <c r="BB3393" s="121">
        <v>50</v>
      </c>
      <c r="BC3393" s="125">
        <f t="shared" si="1229"/>
        <v>250</v>
      </c>
      <c r="BE3393" s="7" t="s">
        <v>3134</v>
      </c>
    </row>
    <row r="3394" spans="1:57" hidden="1" outlineLevel="1">
      <c r="A3394" t="s">
        <v>2394</v>
      </c>
      <c r="B3394" t="s">
        <v>1274</v>
      </c>
      <c r="AW3394" t="s">
        <v>2394</v>
      </c>
      <c r="AX3394" t="s">
        <v>1274</v>
      </c>
      <c r="BA3394" s="119">
        <v>2</v>
      </c>
      <c r="BB3394" s="121">
        <v>50</v>
      </c>
      <c r="BC3394" s="125">
        <f t="shared" si="1229"/>
        <v>250</v>
      </c>
      <c r="BE3394" s="7" t="s">
        <v>3134</v>
      </c>
    </row>
    <row r="3395" spans="1:57" hidden="1" outlineLevel="1">
      <c r="A3395" t="s">
        <v>2394</v>
      </c>
      <c r="B3395" t="s">
        <v>1274</v>
      </c>
      <c r="AW3395" t="s">
        <v>2394</v>
      </c>
      <c r="AX3395" t="s">
        <v>1274</v>
      </c>
      <c r="BA3395" s="119">
        <v>2</v>
      </c>
      <c r="BB3395" s="121">
        <v>50</v>
      </c>
      <c r="BC3395" s="125">
        <f t="shared" si="1229"/>
        <v>250</v>
      </c>
      <c r="BE3395" s="7" t="s">
        <v>3134</v>
      </c>
    </row>
    <row r="3396" spans="1:57" hidden="1" outlineLevel="1">
      <c r="A3396" t="s">
        <v>2857</v>
      </c>
      <c r="B3396" t="s">
        <v>1274</v>
      </c>
      <c r="AW3396" t="s">
        <v>2857</v>
      </c>
      <c r="AX3396" t="s">
        <v>1274</v>
      </c>
      <c r="BA3396" s="119">
        <v>2</v>
      </c>
      <c r="BB3396" s="121">
        <v>60</v>
      </c>
      <c r="BC3396" s="125">
        <f t="shared" si="1229"/>
        <v>260</v>
      </c>
      <c r="BE3396" s="7" t="s">
        <v>2687</v>
      </c>
    </row>
    <row r="3397" spans="1:57" hidden="1" outlineLevel="1">
      <c r="A3397" t="s">
        <v>2858</v>
      </c>
      <c r="B3397" t="s">
        <v>1274</v>
      </c>
      <c r="AW3397" t="s">
        <v>2858</v>
      </c>
      <c r="AX3397" t="s">
        <v>1274</v>
      </c>
      <c r="BA3397" s="119">
        <v>2</v>
      </c>
      <c r="BB3397" s="121">
        <v>68</v>
      </c>
      <c r="BC3397" s="125">
        <f t="shared" si="1229"/>
        <v>268</v>
      </c>
      <c r="BE3397" s="7" t="s">
        <v>2687</v>
      </c>
    </row>
    <row r="3398" spans="1:57" hidden="1" outlineLevel="1">
      <c r="A3398" t="s">
        <v>2320</v>
      </c>
      <c r="B3398" t="s">
        <v>1274</v>
      </c>
      <c r="AW3398" t="s">
        <v>2320</v>
      </c>
      <c r="AX3398" t="s">
        <v>1274</v>
      </c>
      <c r="BA3398" s="119">
        <v>2</v>
      </c>
      <c r="BB3398" s="121">
        <v>70</v>
      </c>
      <c r="BC3398" s="125">
        <f t="shared" si="1229"/>
        <v>270</v>
      </c>
      <c r="BE3398" s="7" t="s">
        <v>3134</v>
      </c>
    </row>
    <row r="3399" spans="1:57" hidden="1" outlineLevel="1">
      <c r="A3399" t="s">
        <v>2320</v>
      </c>
      <c r="B3399" t="s">
        <v>1274</v>
      </c>
      <c r="AW3399" t="s">
        <v>2320</v>
      </c>
      <c r="AX3399" t="s">
        <v>1274</v>
      </c>
      <c r="BA3399" s="119">
        <v>2</v>
      </c>
      <c r="BB3399" s="121">
        <v>70</v>
      </c>
      <c r="BC3399" s="125">
        <f t="shared" si="1229"/>
        <v>270</v>
      </c>
      <c r="BE3399" s="7" t="s">
        <v>3134</v>
      </c>
    </row>
    <row r="3400" spans="1:57" hidden="1" outlineLevel="1">
      <c r="A3400" t="s">
        <v>3430</v>
      </c>
      <c r="B3400" t="s">
        <v>1274</v>
      </c>
      <c r="AW3400" t="s">
        <v>3430</v>
      </c>
      <c r="AX3400" t="s">
        <v>1274</v>
      </c>
      <c r="BA3400" s="119">
        <v>2</v>
      </c>
      <c r="BB3400" s="121">
        <v>90</v>
      </c>
      <c r="BC3400" s="125">
        <f t="shared" si="1229"/>
        <v>290</v>
      </c>
      <c r="BE3400" s="7" t="s">
        <v>2687</v>
      </c>
    </row>
    <row r="3401" spans="1:57" hidden="1" outlineLevel="1">
      <c r="A3401" t="s">
        <v>3007</v>
      </c>
      <c r="B3401" t="s">
        <v>1274</v>
      </c>
      <c r="AW3401" t="s">
        <v>3007</v>
      </c>
      <c r="AX3401" t="s">
        <v>1274</v>
      </c>
      <c r="BA3401" s="119">
        <v>2</v>
      </c>
      <c r="BB3401" s="121">
        <v>100</v>
      </c>
      <c r="BC3401" s="125">
        <f t="shared" si="1229"/>
        <v>2100</v>
      </c>
      <c r="BE3401" s="7" t="s">
        <v>2687</v>
      </c>
    </row>
    <row r="3402" spans="1:57" hidden="1" outlineLevel="1">
      <c r="A3402" t="s">
        <v>2738</v>
      </c>
      <c r="B3402" t="s">
        <v>1274</v>
      </c>
      <c r="AW3402" t="s">
        <v>2738</v>
      </c>
      <c r="AX3402" t="s">
        <v>1274</v>
      </c>
      <c r="BA3402" s="119">
        <v>2</v>
      </c>
      <c r="BB3402" s="121">
        <v>110</v>
      </c>
      <c r="BC3402" s="125">
        <f t="shared" si="1229"/>
        <v>2110</v>
      </c>
      <c r="BE3402" s="7" t="s">
        <v>1906</v>
      </c>
    </row>
    <row r="3403" spans="1:57" hidden="1" outlineLevel="1">
      <c r="A3403" t="s">
        <v>2738</v>
      </c>
      <c r="B3403" t="s">
        <v>1274</v>
      </c>
      <c r="AW3403" t="s">
        <v>2738</v>
      </c>
      <c r="AX3403" t="s">
        <v>1274</v>
      </c>
      <c r="BA3403" s="119">
        <v>2</v>
      </c>
      <c r="BB3403" s="121">
        <v>110</v>
      </c>
      <c r="BC3403" s="125">
        <f t="shared" si="1229"/>
        <v>2110</v>
      </c>
      <c r="BE3403" s="7" t="s">
        <v>1906</v>
      </c>
    </row>
    <row r="3404" spans="1:57" hidden="1" outlineLevel="1">
      <c r="A3404" t="s">
        <v>3460</v>
      </c>
      <c r="B3404" t="s">
        <v>1274</v>
      </c>
      <c r="AW3404" t="s">
        <v>3460</v>
      </c>
      <c r="AX3404" t="s">
        <v>1274</v>
      </c>
      <c r="BA3404" s="119">
        <v>2</v>
      </c>
      <c r="BB3404" s="121">
        <v>122</v>
      </c>
      <c r="BC3404" s="125">
        <f t="shared" si="1229"/>
        <v>2122</v>
      </c>
      <c r="BE3404" s="7" t="s">
        <v>2687</v>
      </c>
    </row>
    <row r="3405" spans="1:57" hidden="1" outlineLevel="1">
      <c r="A3405" t="s">
        <v>3460</v>
      </c>
      <c r="B3405" t="s">
        <v>1274</v>
      </c>
      <c r="AW3405" t="s">
        <v>3460</v>
      </c>
      <c r="AX3405" t="s">
        <v>1274</v>
      </c>
      <c r="BA3405" s="119">
        <v>2</v>
      </c>
      <c r="BB3405" s="121">
        <v>122</v>
      </c>
      <c r="BC3405" s="125">
        <f t="shared" si="1229"/>
        <v>2122</v>
      </c>
      <c r="BE3405" s="7" t="s">
        <v>2687</v>
      </c>
    </row>
    <row r="3406" spans="1:57" hidden="1" outlineLevel="1">
      <c r="A3406" t="s">
        <v>2082</v>
      </c>
      <c r="B3406" t="s">
        <v>1274</v>
      </c>
      <c r="AW3406" t="s">
        <v>2082</v>
      </c>
      <c r="AX3406" t="s">
        <v>1274</v>
      </c>
      <c r="BA3406" s="119">
        <v>2</v>
      </c>
      <c r="BB3406" s="121">
        <v>130</v>
      </c>
      <c r="BC3406" s="125">
        <f t="shared" si="1229"/>
        <v>2130</v>
      </c>
      <c r="BE3406" s="7" t="s">
        <v>2687</v>
      </c>
    </row>
    <row r="3407" spans="1:57" hidden="1" outlineLevel="1">
      <c r="A3407" t="s">
        <v>2082</v>
      </c>
      <c r="B3407" t="s">
        <v>1274</v>
      </c>
      <c r="AW3407" t="s">
        <v>2082</v>
      </c>
      <c r="AX3407" t="s">
        <v>1274</v>
      </c>
      <c r="BA3407" s="119">
        <v>2</v>
      </c>
      <c r="BB3407" s="121">
        <v>130</v>
      </c>
      <c r="BC3407" s="125">
        <f t="shared" ref="BC3407:BC3438" si="1230">(BA3407&amp;BB3407)*1</f>
        <v>2130</v>
      </c>
      <c r="BE3407" s="7" t="s">
        <v>2687</v>
      </c>
    </row>
    <row r="3408" spans="1:57" hidden="1" outlineLevel="1">
      <c r="A3408" t="s">
        <v>2978</v>
      </c>
      <c r="B3408" t="s">
        <v>1274</v>
      </c>
      <c r="AW3408" t="s">
        <v>2978</v>
      </c>
      <c r="AX3408" t="s">
        <v>1274</v>
      </c>
      <c r="BA3408" s="119">
        <v>2</v>
      </c>
      <c r="BB3408" s="121">
        <v>150</v>
      </c>
      <c r="BC3408" s="125">
        <f t="shared" si="1230"/>
        <v>2150</v>
      </c>
      <c r="BE3408" s="7" t="s">
        <v>2687</v>
      </c>
    </row>
    <row r="3409" spans="1:57" hidden="1" outlineLevel="1">
      <c r="A3409" t="s">
        <v>2978</v>
      </c>
      <c r="B3409" t="s">
        <v>1274</v>
      </c>
      <c r="AW3409" t="s">
        <v>2978</v>
      </c>
      <c r="AX3409" t="s">
        <v>1274</v>
      </c>
      <c r="BA3409" s="119">
        <v>2</v>
      </c>
      <c r="BB3409" s="121">
        <v>150</v>
      </c>
      <c r="BC3409" s="125">
        <f t="shared" si="1230"/>
        <v>2150</v>
      </c>
      <c r="BE3409" s="7" t="s">
        <v>2687</v>
      </c>
    </row>
    <row r="3410" spans="1:57" hidden="1" outlineLevel="1">
      <c r="A3410" t="s">
        <v>2978</v>
      </c>
      <c r="B3410" t="s">
        <v>1274</v>
      </c>
      <c r="AW3410" t="s">
        <v>2978</v>
      </c>
      <c r="AX3410" t="s">
        <v>1274</v>
      </c>
      <c r="BA3410" s="119">
        <v>2</v>
      </c>
      <c r="BB3410" s="121">
        <v>150</v>
      </c>
      <c r="BC3410" s="125">
        <f t="shared" si="1230"/>
        <v>2150</v>
      </c>
      <c r="BE3410" s="7" t="s">
        <v>2687</v>
      </c>
    </row>
    <row r="3411" spans="1:57" hidden="1" outlineLevel="1">
      <c r="A3411" t="s">
        <v>2978</v>
      </c>
      <c r="B3411" t="s">
        <v>1274</v>
      </c>
      <c r="AW3411" t="s">
        <v>2978</v>
      </c>
      <c r="AX3411" t="s">
        <v>1274</v>
      </c>
      <c r="BA3411" s="119">
        <v>2</v>
      </c>
      <c r="BB3411" s="121">
        <v>150</v>
      </c>
      <c r="BC3411" s="125">
        <f t="shared" si="1230"/>
        <v>2150</v>
      </c>
      <c r="BE3411" s="7" t="s">
        <v>2687</v>
      </c>
    </row>
    <row r="3412" spans="1:57" hidden="1" outlineLevel="1">
      <c r="A3412" t="s">
        <v>2978</v>
      </c>
      <c r="B3412" t="s">
        <v>1274</v>
      </c>
      <c r="AW3412" t="s">
        <v>2978</v>
      </c>
      <c r="AX3412" t="s">
        <v>1274</v>
      </c>
      <c r="BA3412" s="119">
        <v>2</v>
      </c>
      <c r="BB3412" s="121">
        <v>150</v>
      </c>
      <c r="BC3412" s="125">
        <f t="shared" si="1230"/>
        <v>2150</v>
      </c>
      <c r="BE3412" s="7" t="s">
        <v>2687</v>
      </c>
    </row>
    <row r="3413" spans="1:57" hidden="1" outlineLevel="1">
      <c r="A3413" t="s">
        <v>2978</v>
      </c>
      <c r="B3413" t="s">
        <v>1274</v>
      </c>
      <c r="AW3413" t="s">
        <v>2978</v>
      </c>
      <c r="AX3413" t="s">
        <v>1274</v>
      </c>
      <c r="BA3413" s="119">
        <v>2</v>
      </c>
      <c r="BB3413" s="121">
        <v>150</v>
      </c>
      <c r="BC3413" s="125">
        <f t="shared" si="1230"/>
        <v>2150</v>
      </c>
      <c r="BE3413" s="7" t="s">
        <v>2687</v>
      </c>
    </row>
    <row r="3414" spans="1:57" hidden="1" outlineLevel="1">
      <c r="A3414" t="s">
        <v>3196</v>
      </c>
      <c r="B3414" t="s">
        <v>1274</v>
      </c>
      <c r="AW3414" t="s">
        <v>3196</v>
      </c>
      <c r="AX3414" t="s">
        <v>1274</v>
      </c>
      <c r="BA3414" s="119">
        <v>2</v>
      </c>
      <c r="BB3414" s="121">
        <v>164</v>
      </c>
      <c r="BC3414" s="125">
        <f t="shared" si="1230"/>
        <v>2164</v>
      </c>
      <c r="BE3414" s="7" t="s">
        <v>2687</v>
      </c>
    </row>
    <row r="3415" spans="1:57" hidden="1" outlineLevel="1">
      <c r="A3415" t="s">
        <v>3196</v>
      </c>
      <c r="B3415" t="s">
        <v>1274</v>
      </c>
      <c r="AW3415" t="s">
        <v>3196</v>
      </c>
      <c r="AX3415" t="s">
        <v>1274</v>
      </c>
      <c r="BA3415" s="119">
        <v>2</v>
      </c>
      <c r="BB3415" s="121">
        <v>164</v>
      </c>
      <c r="BC3415" s="125">
        <f t="shared" si="1230"/>
        <v>2164</v>
      </c>
      <c r="BE3415" s="7" t="s">
        <v>2687</v>
      </c>
    </row>
    <row r="3416" spans="1:57" hidden="1" outlineLevel="1">
      <c r="A3416" t="s">
        <v>355</v>
      </c>
      <c r="B3416" t="s">
        <v>1274</v>
      </c>
      <c r="AW3416" t="s">
        <v>355</v>
      </c>
      <c r="AX3416" t="s">
        <v>1274</v>
      </c>
      <c r="BA3416" s="119">
        <v>2</v>
      </c>
      <c r="BB3416" s="121">
        <v>170</v>
      </c>
      <c r="BC3416" s="125">
        <f t="shared" si="1230"/>
        <v>2170</v>
      </c>
      <c r="BE3416" s="7" t="s">
        <v>2687</v>
      </c>
    </row>
    <row r="3417" spans="1:57" hidden="1" outlineLevel="1">
      <c r="A3417" t="s">
        <v>1841</v>
      </c>
      <c r="B3417" t="s">
        <v>1274</v>
      </c>
      <c r="AW3417" t="s">
        <v>1841</v>
      </c>
      <c r="AX3417" t="s">
        <v>1274</v>
      </c>
      <c r="BA3417" s="119">
        <v>2</v>
      </c>
      <c r="BB3417" s="121">
        <v>180</v>
      </c>
      <c r="BC3417" s="125">
        <f t="shared" si="1230"/>
        <v>2180</v>
      </c>
      <c r="BE3417" s="7" t="s">
        <v>3134</v>
      </c>
    </row>
    <row r="3418" spans="1:57" hidden="1" outlineLevel="1">
      <c r="A3418" t="s">
        <v>1841</v>
      </c>
      <c r="B3418" t="s">
        <v>1274</v>
      </c>
      <c r="AW3418" t="s">
        <v>1841</v>
      </c>
      <c r="AX3418" t="s">
        <v>1274</v>
      </c>
      <c r="BA3418" s="119">
        <v>2</v>
      </c>
      <c r="BB3418" s="121">
        <v>180</v>
      </c>
      <c r="BC3418" s="125">
        <f t="shared" si="1230"/>
        <v>2180</v>
      </c>
      <c r="BE3418" s="7" t="s">
        <v>3134</v>
      </c>
    </row>
    <row r="3419" spans="1:57" hidden="1" outlineLevel="1">
      <c r="A3419" t="s">
        <v>1841</v>
      </c>
      <c r="B3419" t="s">
        <v>1274</v>
      </c>
      <c r="AW3419" t="s">
        <v>1841</v>
      </c>
      <c r="AX3419" t="s">
        <v>1274</v>
      </c>
      <c r="BA3419" s="119">
        <v>2</v>
      </c>
      <c r="BB3419" s="121">
        <v>180</v>
      </c>
      <c r="BC3419" s="125">
        <f t="shared" si="1230"/>
        <v>2180</v>
      </c>
      <c r="BE3419" s="7" t="s">
        <v>3134</v>
      </c>
    </row>
    <row r="3420" spans="1:57" hidden="1" outlineLevel="1">
      <c r="A3420" t="s">
        <v>1841</v>
      </c>
      <c r="B3420" t="s">
        <v>1274</v>
      </c>
      <c r="AW3420" t="s">
        <v>1841</v>
      </c>
      <c r="AX3420" t="s">
        <v>1274</v>
      </c>
      <c r="BA3420" s="119">
        <v>2</v>
      </c>
      <c r="BB3420" s="121">
        <v>180</v>
      </c>
      <c r="BC3420" s="125">
        <f t="shared" si="1230"/>
        <v>2180</v>
      </c>
      <c r="BE3420" s="7" t="s">
        <v>3134</v>
      </c>
    </row>
    <row r="3421" spans="1:57" hidden="1" outlineLevel="1">
      <c r="A3421" t="s">
        <v>1841</v>
      </c>
      <c r="B3421" t="s">
        <v>1274</v>
      </c>
      <c r="AW3421" t="s">
        <v>1841</v>
      </c>
      <c r="AX3421" t="s">
        <v>1274</v>
      </c>
      <c r="BA3421" s="119">
        <v>2</v>
      </c>
      <c r="BB3421" s="121">
        <v>180</v>
      </c>
      <c r="BC3421" s="125">
        <f t="shared" si="1230"/>
        <v>2180</v>
      </c>
      <c r="BE3421" s="7" t="s">
        <v>3134</v>
      </c>
    </row>
    <row r="3422" spans="1:57" hidden="1" outlineLevel="1">
      <c r="A3422" t="s">
        <v>1841</v>
      </c>
      <c r="B3422" t="s">
        <v>1274</v>
      </c>
      <c r="AW3422" t="s">
        <v>1841</v>
      </c>
      <c r="AX3422" t="s">
        <v>1274</v>
      </c>
      <c r="BA3422" s="119">
        <v>2</v>
      </c>
      <c r="BB3422" s="121">
        <v>180</v>
      </c>
      <c r="BC3422" s="125">
        <f t="shared" si="1230"/>
        <v>2180</v>
      </c>
      <c r="BE3422" s="7" t="s">
        <v>3134</v>
      </c>
    </row>
    <row r="3423" spans="1:57" hidden="1" outlineLevel="1">
      <c r="A3423" t="s">
        <v>1583</v>
      </c>
      <c r="B3423" t="s">
        <v>1274</v>
      </c>
      <c r="AW3423" t="s">
        <v>1583</v>
      </c>
      <c r="AX3423" t="s">
        <v>1274</v>
      </c>
      <c r="BA3423" s="119">
        <v>2</v>
      </c>
      <c r="BB3423" s="121">
        <v>185</v>
      </c>
      <c r="BC3423" s="125">
        <f t="shared" si="1230"/>
        <v>2185</v>
      </c>
      <c r="BE3423" s="7" t="s">
        <v>2687</v>
      </c>
    </row>
    <row r="3424" spans="1:57" hidden="1" outlineLevel="1">
      <c r="A3424" t="s">
        <v>2979</v>
      </c>
      <c r="B3424" t="s">
        <v>1274</v>
      </c>
      <c r="AW3424" t="s">
        <v>2979</v>
      </c>
      <c r="AX3424" t="s">
        <v>1274</v>
      </c>
      <c r="BA3424" s="119">
        <v>2</v>
      </c>
      <c r="BB3424" s="121">
        <v>188</v>
      </c>
      <c r="BC3424" s="125">
        <f t="shared" si="1230"/>
        <v>2188</v>
      </c>
      <c r="BE3424" s="7" t="s">
        <v>2687</v>
      </c>
    </row>
    <row r="3425" spans="1:57" hidden="1" outlineLevel="1">
      <c r="A3425" t="s">
        <v>1614</v>
      </c>
      <c r="B3425" t="s">
        <v>1274</v>
      </c>
      <c r="AW3425" t="s">
        <v>1614</v>
      </c>
      <c r="AX3425" t="s">
        <v>1274</v>
      </c>
      <c r="BA3425" s="119">
        <v>2</v>
      </c>
      <c r="BB3425" s="121">
        <v>201</v>
      </c>
      <c r="BC3425" s="125">
        <f t="shared" si="1230"/>
        <v>2201</v>
      </c>
      <c r="BE3425" s="7" t="s">
        <v>3134</v>
      </c>
    </row>
    <row r="3426" spans="1:57" hidden="1" outlineLevel="1">
      <c r="A3426" t="s">
        <v>1614</v>
      </c>
      <c r="B3426" t="s">
        <v>1274</v>
      </c>
      <c r="AW3426" t="s">
        <v>1614</v>
      </c>
      <c r="AX3426" t="s">
        <v>1274</v>
      </c>
      <c r="BA3426" s="119">
        <v>2</v>
      </c>
      <c r="BB3426" s="121">
        <v>201</v>
      </c>
      <c r="BC3426" s="125">
        <f t="shared" si="1230"/>
        <v>2201</v>
      </c>
      <c r="BE3426" s="7" t="s">
        <v>3134</v>
      </c>
    </row>
    <row r="3427" spans="1:57" hidden="1" outlineLevel="1">
      <c r="A3427" t="s">
        <v>1614</v>
      </c>
      <c r="B3427" t="s">
        <v>1274</v>
      </c>
      <c r="AW3427" t="s">
        <v>1614</v>
      </c>
      <c r="AX3427" t="s">
        <v>1274</v>
      </c>
      <c r="BA3427" s="119">
        <v>2</v>
      </c>
      <c r="BB3427" s="121">
        <v>201</v>
      </c>
      <c r="BC3427" s="125">
        <f t="shared" si="1230"/>
        <v>2201</v>
      </c>
      <c r="BE3427" s="7" t="s">
        <v>3134</v>
      </c>
    </row>
    <row r="3428" spans="1:57" hidden="1" outlineLevel="1">
      <c r="A3428" t="s">
        <v>1614</v>
      </c>
      <c r="B3428" t="s">
        <v>1274</v>
      </c>
      <c r="AW3428" t="s">
        <v>1614</v>
      </c>
      <c r="AX3428" t="s">
        <v>1274</v>
      </c>
      <c r="BA3428" s="119">
        <v>2</v>
      </c>
      <c r="BB3428" s="121">
        <v>201</v>
      </c>
      <c r="BC3428" s="125">
        <f t="shared" si="1230"/>
        <v>2201</v>
      </c>
      <c r="BE3428" s="7" t="s">
        <v>3134</v>
      </c>
    </row>
    <row r="3429" spans="1:57" hidden="1" outlineLevel="1">
      <c r="A3429" t="s">
        <v>1614</v>
      </c>
      <c r="B3429" t="s">
        <v>1274</v>
      </c>
      <c r="AW3429" t="s">
        <v>1614</v>
      </c>
      <c r="AX3429" t="s">
        <v>1274</v>
      </c>
      <c r="BA3429" s="119">
        <v>2</v>
      </c>
      <c r="BB3429" s="121">
        <v>201</v>
      </c>
      <c r="BC3429" s="125">
        <f t="shared" si="1230"/>
        <v>2201</v>
      </c>
      <c r="BE3429" s="7" t="s">
        <v>3134</v>
      </c>
    </row>
    <row r="3430" spans="1:57" hidden="1" outlineLevel="1">
      <c r="A3430" t="s">
        <v>1614</v>
      </c>
      <c r="B3430" t="s">
        <v>1274</v>
      </c>
      <c r="AW3430" t="s">
        <v>1614</v>
      </c>
      <c r="AX3430" t="s">
        <v>1274</v>
      </c>
      <c r="BA3430" s="119">
        <v>2</v>
      </c>
      <c r="BB3430" s="121">
        <v>201</v>
      </c>
      <c r="BC3430" s="125">
        <f t="shared" si="1230"/>
        <v>2201</v>
      </c>
      <c r="BE3430" s="7" t="s">
        <v>3134</v>
      </c>
    </row>
    <row r="3431" spans="1:57" hidden="1" outlineLevel="1">
      <c r="A3431" t="s">
        <v>3431</v>
      </c>
      <c r="B3431" t="s">
        <v>1274</v>
      </c>
      <c r="AW3431" t="s">
        <v>3431</v>
      </c>
      <c r="AX3431" t="s">
        <v>1274</v>
      </c>
      <c r="BA3431" s="119">
        <v>2</v>
      </c>
      <c r="BB3431" s="121">
        <v>220</v>
      </c>
      <c r="BC3431" s="125">
        <f t="shared" si="1230"/>
        <v>2220</v>
      </c>
      <c r="BE3431" s="7" t="s">
        <v>1906</v>
      </c>
    </row>
    <row r="3432" spans="1:57" hidden="1" outlineLevel="1">
      <c r="A3432" t="s">
        <v>3431</v>
      </c>
      <c r="B3432" t="s">
        <v>1274</v>
      </c>
      <c r="AW3432" t="s">
        <v>3431</v>
      </c>
      <c r="AX3432" t="s">
        <v>1274</v>
      </c>
      <c r="BA3432" s="119">
        <v>2</v>
      </c>
      <c r="BB3432" s="121">
        <v>220</v>
      </c>
      <c r="BC3432" s="125">
        <f t="shared" si="1230"/>
        <v>2220</v>
      </c>
      <c r="BE3432" s="7" t="s">
        <v>1906</v>
      </c>
    </row>
    <row r="3433" spans="1:57" hidden="1" outlineLevel="1">
      <c r="A3433" t="s">
        <v>3431</v>
      </c>
      <c r="B3433" t="s">
        <v>1274</v>
      </c>
      <c r="AW3433" t="s">
        <v>3431</v>
      </c>
      <c r="AX3433" t="s">
        <v>1274</v>
      </c>
      <c r="BA3433" s="119">
        <v>2</v>
      </c>
      <c r="BB3433" s="121">
        <v>220</v>
      </c>
      <c r="BC3433" s="125">
        <f t="shared" si="1230"/>
        <v>2220</v>
      </c>
      <c r="BE3433" s="7" t="s">
        <v>1906</v>
      </c>
    </row>
    <row r="3434" spans="1:57" hidden="1" outlineLevel="1">
      <c r="A3434" t="s">
        <v>3425</v>
      </c>
      <c r="B3434" t="s">
        <v>1274</v>
      </c>
      <c r="AW3434" t="s">
        <v>3425</v>
      </c>
      <c r="AX3434" t="s">
        <v>1274</v>
      </c>
      <c r="BA3434" s="119">
        <v>2</v>
      </c>
      <c r="BB3434" s="121">
        <v>232</v>
      </c>
      <c r="BC3434" s="125">
        <f t="shared" si="1230"/>
        <v>2232</v>
      </c>
      <c r="BE3434" s="7" t="s">
        <v>3134</v>
      </c>
    </row>
    <row r="3435" spans="1:57" hidden="1" outlineLevel="1">
      <c r="A3435" t="s">
        <v>3425</v>
      </c>
      <c r="B3435" t="s">
        <v>1274</v>
      </c>
      <c r="AW3435" t="s">
        <v>3425</v>
      </c>
      <c r="AX3435" t="s">
        <v>1274</v>
      </c>
      <c r="BA3435" s="119">
        <v>2</v>
      </c>
      <c r="BB3435" s="121">
        <v>232</v>
      </c>
      <c r="BC3435" s="125">
        <f t="shared" si="1230"/>
        <v>2232</v>
      </c>
      <c r="BE3435" s="7" t="s">
        <v>3134</v>
      </c>
    </row>
    <row r="3436" spans="1:57" hidden="1" outlineLevel="1">
      <c r="A3436" t="s">
        <v>3425</v>
      </c>
      <c r="B3436" t="s">
        <v>1274</v>
      </c>
      <c r="AW3436" t="s">
        <v>3425</v>
      </c>
      <c r="AX3436" t="s">
        <v>1274</v>
      </c>
      <c r="BA3436" s="119">
        <v>2</v>
      </c>
      <c r="BB3436" s="121">
        <v>232</v>
      </c>
      <c r="BC3436" s="125">
        <f t="shared" si="1230"/>
        <v>2232</v>
      </c>
      <c r="BE3436" s="7" t="s">
        <v>3134</v>
      </c>
    </row>
    <row r="3437" spans="1:57" hidden="1" outlineLevel="1">
      <c r="A3437" t="s">
        <v>3425</v>
      </c>
      <c r="B3437" t="s">
        <v>1274</v>
      </c>
      <c r="AW3437" t="s">
        <v>3425</v>
      </c>
      <c r="AX3437" t="s">
        <v>1274</v>
      </c>
      <c r="BA3437" s="119">
        <v>2</v>
      </c>
      <c r="BB3437" s="121">
        <v>232</v>
      </c>
      <c r="BC3437" s="125">
        <f t="shared" si="1230"/>
        <v>2232</v>
      </c>
      <c r="BE3437" s="7" t="s">
        <v>3134</v>
      </c>
    </row>
    <row r="3438" spans="1:57" hidden="1" outlineLevel="1">
      <c r="A3438" t="s">
        <v>3425</v>
      </c>
      <c r="B3438" t="s">
        <v>1274</v>
      </c>
      <c r="AW3438" t="s">
        <v>3425</v>
      </c>
      <c r="AX3438" t="s">
        <v>1274</v>
      </c>
      <c r="BA3438" s="119">
        <v>2</v>
      </c>
      <c r="BB3438" s="121">
        <v>232</v>
      </c>
      <c r="BC3438" s="125">
        <f t="shared" si="1230"/>
        <v>2232</v>
      </c>
      <c r="BE3438" s="7" t="s">
        <v>3134</v>
      </c>
    </row>
    <row r="3439" spans="1:57" hidden="1" outlineLevel="1">
      <c r="A3439" t="s">
        <v>3425</v>
      </c>
      <c r="B3439" t="s">
        <v>1274</v>
      </c>
      <c r="AW3439" t="s">
        <v>3425</v>
      </c>
      <c r="AX3439" t="s">
        <v>1274</v>
      </c>
      <c r="BA3439" s="119">
        <v>2</v>
      </c>
      <c r="BB3439" s="121">
        <v>232</v>
      </c>
      <c r="BC3439" s="125">
        <f t="shared" ref="BC3439:BC3455" si="1231">(BA3439&amp;BB3439)*1</f>
        <v>2232</v>
      </c>
      <c r="BE3439" s="7" t="s">
        <v>3134</v>
      </c>
    </row>
    <row r="3440" spans="1:57" hidden="1" outlineLevel="1">
      <c r="A3440" t="s">
        <v>2558</v>
      </c>
      <c r="B3440" t="s">
        <v>1274</v>
      </c>
      <c r="AW3440" t="s">
        <v>2558</v>
      </c>
      <c r="AX3440" t="s">
        <v>1274</v>
      </c>
      <c r="BA3440" s="119">
        <v>2</v>
      </c>
      <c r="BB3440" s="121">
        <v>240</v>
      </c>
      <c r="BC3440" s="125">
        <f t="shared" si="1231"/>
        <v>2240</v>
      </c>
      <c r="BE3440" s="7" t="s">
        <v>3134</v>
      </c>
    </row>
    <row r="3441" spans="1:57" hidden="1" outlineLevel="1">
      <c r="A3441" t="s">
        <v>1904</v>
      </c>
      <c r="B3441" t="s">
        <v>1274</v>
      </c>
      <c r="AW3441" t="s">
        <v>1904</v>
      </c>
      <c r="AX3441" t="s">
        <v>1274</v>
      </c>
      <c r="BA3441" s="119">
        <v>2</v>
      </c>
      <c r="BB3441" s="121">
        <v>261</v>
      </c>
      <c r="BC3441" s="125">
        <f t="shared" si="1231"/>
        <v>2261</v>
      </c>
      <c r="BE3441" s="7" t="s">
        <v>3134</v>
      </c>
    </row>
    <row r="3442" spans="1:57" hidden="1" outlineLevel="1">
      <c r="A3442" t="s">
        <v>1904</v>
      </c>
      <c r="B3442" t="s">
        <v>1274</v>
      </c>
      <c r="AW3442" t="s">
        <v>1904</v>
      </c>
      <c r="AX3442" t="s">
        <v>1274</v>
      </c>
      <c r="BA3442" s="119">
        <v>2</v>
      </c>
      <c r="BB3442" s="121">
        <v>261</v>
      </c>
      <c r="BC3442" s="125">
        <f t="shared" si="1231"/>
        <v>2261</v>
      </c>
      <c r="BE3442" s="7" t="s">
        <v>3134</v>
      </c>
    </row>
    <row r="3443" spans="1:57" hidden="1" outlineLevel="1">
      <c r="A3443" t="s">
        <v>1904</v>
      </c>
      <c r="B3443" t="s">
        <v>1274</v>
      </c>
      <c r="AW3443" t="s">
        <v>1904</v>
      </c>
      <c r="AX3443" t="s">
        <v>1274</v>
      </c>
      <c r="BA3443" s="119">
        <v>2</v>
      </c>
      <c r="BB3443" s="121">
        <v>261</v>
      </c>
      <c r="BC3443" s="125">
        <f t="shared" si="1231"/>
        <v>2261</v>
      </c>
      <c r="BE3443" s="7" t="s">
        <v>3134</v>
      </c>
    </row>
    <row r="3444" spans="1:57" hidden="1" outlineLevel="1">
      <c r="A3444" t="s">
        <v>1904</v>
      </c>
      <c r="B3444" t="s">
        <v>1274</v>
      </c>
      <c r="AW3444" t="s">
        <v>1904</v>
      </c>
      <c r="AX3444" t="s">
        <v>1274</v>
      </c>
      <c r="BA3444" s="119">
        <v>2</v>
      </c>
      <c r="BB3444" s="121">
        <v>261</v>
      </c>
      <c r="BC3444" s="125">
        <f t="shared" si="1231"/>
        <v>2261</v>
      </c>
      <c r="BE3444" s="7" t="s">
        <v>3134</v>
      </c>
    </row>
    <row r="3445" spans="1:57" hidden="1" outlineLevel="1">
      <c r="A3445" t="s">
        <v>1904</v>
      </c>
      <c r="B3445" t="s">
        <v>1274</v>
      </c>
      <c r="AW3445" t="s">
        <v>1904</v>
      </c>
      <c r="AX3445" t="s">
        <v>1274</v>
      </c>
      <c r="BA3445" s="119">
        <v>2</v>
      </c>
      <c r="BB3445" s="121">
        <v>261</v>
      </c>
      <c r="BC3445" s="125">
        <f t="shared" si="1231"/>
        <v>2261</v>
      </c>
      <c r="BE3445" s="7" t="s">
        <v>3134</v>
      </c>
    </row>
    <row r="3446" spans="1:57" hidden="1" outlineLevel="1">
      <c r="A3446" t="s">
        <v>1904</v>
      </c>
      <c r="B3446" t="s">
        <v>1274</v>
      </c>
      <c r="AW3446" t="s">
        <v>1904</v>
      </c>
      <c r="AX3446" t="s">
        <v>1274</v>
      </c>
      <c r="BA3446" s="119">
        <v>2</v>
      </c>
      <c r="BB3446" s="121">
        <v>261</v>
      </c>
      <c r="BC3446" s="125">
        <f t="shared" si="1231"/>
        <v>2261</v>
      </c>
      <c r="BE3446" s="7" t="s">
        <v>3134</v>
      </c>
    </row>
    <row r="3447" spans="1:57" hidden="1" outlineLevel="1">
      <c r="A3447" t="s">
        <v>3126</v>
      </c>
      <c r="B3447" t="s">
        <v>1274</v>
      </c>
      <c r="AW3447" t="s">
        <v>3126</v>
      </c>
      <c r="AX3447" t="s">
        <v>1274</v>
      </c>
      <c r="BA3447" s="119">
        <v>2</v>
      </c>
      <c r="BB3447" s="121">
        <v>270</v>
      </c>
      <c r="BC3447" s="125">
        <f t="shared" si="1231"/>
        <v>2270</v>
      </c>
      <c r="BE3447" s="7" t="s">
        <v>3134</v>
      </c>
    </row>
    <row r="3448" spans="1:57" hidden="1" outlineLevel="1">
      <c r="A3448" t="s">
        <v>2135</v>
      </c>
      <c r="B3448" t="s">
        <v>1274</v>
      </c>
      <c r="AW3448" t="s">
        <v>2135</v>
      </c>
      <c r="AX3448" t="s">
        <v>1274</v>
      </c>
      <c r="BA3448" s="119">
        <v>2</v>
      </c>
      <c r="BB3448" s="121">
        <v>280</v>
      </c>
      <c r="BC3448" s="125">
        <f t="shared" si="1231"/>
        <v>2280</v>
      </c>
      <c r="BE3448" s="7" t="s">
        <v>3134</v>
      </c>
    </row>
    <row r="3449" spans="1:57" hidden="1" outlineLevel="1">
      <c r="A3449" t="s">
        <v>2135</v>
      </c>
      <c r="B3449" t="s">
        <v>1274</v>
      </c>
      <c r="AW3449" t="s">
        <v>2135</v>
      </c>
      <c r="AX3449" t="s">
        <v>1274</v>
      </c>
      <c r="BA3449" s="119">
        <v>2</v>
      </c>
      <c r="BB3449" s="121">
        <v>280</v>
      </c>
      <c r="BC3449" s="125">
        <f t="shared" si="1231"/>
        <v>2280</v>
      </c>
      <c r="BE3449" s="7" t="s">
        <v>3134</v>
      </c>
    </row>
    <row r="3450" spans="1:57" hidden="1" outlineLevel="1">
      <c r="A3450" t="s">
        <v>2135</v>
      </c>
      <c r="B3450" t="s">
        <v>1274</v>
      </c>
      <c r="AW3450" t="s">
        <v>2135</v>
      </c>
      <c r="AX3450" t="s">
        <v>1274</v>
      </c>
      <c r="BA3450" s="119">
        <v>2</v>
      </c>
      <c r="BB3450" s="121">
        <v>280</v>
      </c>
      <c r="BC3450" s="125">
        <f t="shared" si="1231"/>
        <v>2280</v>
      </c>
      <c r="BE3450" s="7" t="s">
        <v>3134</v>
      </c>
    </row>
    <row r="3451" spans="1:57" hidden="1" outlineLevel="1">
      <c r="A3451" t="s">
        <v>2135</v>
      </c>
      <c r="B3451" t="s">
        <v>1274</v>
      </c>
      <c r="AW3451" t="s">
        <v>2135</v>
      </c>
      <c r="AX3451" t="s">
        <v>1274</v>
      </c>
      <c r="BA3451" s="119">
        <v>2</v>
      </c>
      <c r="BB3451" s="121">
        <v>280</v>
      </c>
      <c r="BC3451" s="125">
        <f t="shared" si="1231"/>
        <v>2280</v>
      </c>
      <c r="BE3451" s="7" t="s">
        <v>3134</v>
      </c>
    </row>
    <row r="3452" spans="1:57" hidden="1" outlineLevel="1">
      <c r="A3452" t="s">
        <v>2135</v>
      </c>
      <c r="B3452" t="s">
        <v>1274</v>
      </c>
      <c r="AW3452" t="s">
        <v>2135</v>
      </c>
      <c r="AX3452" t="s">
        <v>1274</v>
      </c>
      <c r="BA3452" s="119">
        <v>2</v>
      </c>
      <c r="BB3452" s="121">
        <v>280</v>
      </c>
      <c r="BC3452" s="125">
        <f t="shared" si="1231"/>
        <v>2280</v>
      </c>
      <c r="BE3452" s="7" t="s">
        <v>3134</v>
      </c>
    </row>
    <row r="3453" spans="1:57" hidden="1" outlineLevel="1">
      <c r="A3453" t="s">
        <v>2135</v>
      </c>
      <c r="B3453" t="s">
        <v>1274</v>
      </c>
      <c r="AW3453" t="s">
        <v>2135</v>
      </c>
      <c r="AX3453" t="s">
        <v>1274</v>
      </c>
      <c r="BA3453" s="119">
        <v>2</v>
      </c>
      <c r="BB3453" s="121">
        <v>280</v>
      </c>
      <c r="BC3453" s="125">
        <f t="shared" si="1231"/>
        <v>2280</v>
      </c>
      <c r="BE3453" s="7" t="s">
        <v>3134</v>
      </c>
    </row>
    <row r="3454" spans="1:57" hidden="1" outlineLevel="1">
      <c r="A3454" t="s">
        <v>2706</v>
      </c>
      <c r="B3454" t="s">
        <v>1274</v>
      </c>
      <c r="AW3454" t="s">
        <v>2706</v>
      </c>
      <c r="AX3454" t="s">
        <v>1274</v>
      </c>
      <c r="BA3454" s="119">
        <v>2</v>
      </c>
      <c r="BB3454" s="121">
        <v>282</v>
      </c>
      <c r="BC3454" s="125">
        <f t="shared" si="1231"/>
        <v>2282</v>
      </c>
      <c r="BE3454" s="7" t="s">
        <v>1906</v>
      </c>
    </row>
    <row r="3455" spans="1:57" hidden="1" outlineLevel="1">
      <c r="A3455" t="s">
        <v>2791</v>
      </c>
      <c r="B3455" t="s">
        <v>1274</v>
      </c>
      <c r="AW3455" t="s">
        <v>2791</v>
      </c>
      <c r="AX3455" t="s">
        <v>1274</v>
      </c>
      <c r="BA3455" s="119">
        <v>2</v>
      </c>
      <c r="BB3455" s="121">
        <v>290</v>
      </c>
      <c r="BC3455" s="125">
        <f t="shared" si="1231"/>
        <v>2290</v>
      </c>
      <c r="BE3455" s="7" t="s">
        <v>3134</v>
      </c>
    </row>
    <row r="3456" spans="1:57" collapsed="1">
      <c r="A3456" s="10" t="s">
        <v>2403</v>
      </c>
      <c r="B3456" t="s">
        <v>2781</v>
      </c>
      <c r="BA3456" s="119"/>
      <c r="BB3456" s="121"/>
      <c r="BC3456" s="125"/>
    </row>
  </sheetData>
  <phoneticPr fontId="8"/>
  <conditionalFormatting sqref="D3265:D3292 D3802:D3820 D3:D3263">
    <cfRule type="cellIs" dxfId="40" priority="1" stopIfTrue="1" operator="equal">
      <formula>1</formula>
    </cfRule>
    <cfRule type="cellIs" dxfId="39" priority="2" stopIfTrue="1" operator="equal">
      <formula>3</formula>
    </cfRule>
  </conditionalFormatting>
  <conditionalFormatting sqref="E3265:E3292 E3802:E3820 E3:E3263">
    <cfRule type="cellIs" dxfId="38" priority="3" stopIfTrue="1" operator="equal">
      <formula>1</formula>
    </cfRule>
    <cfRule type="cellIs" dxfId="37" priority="4" stopIfTrue="1" operator="equal">
      <formula>3</formula>
    </cfRule>
  </conditionalFormatting>
  <conditionalFormatting sqref="F3:F70 AN3:AQ70 F3802:F3820 AN3802:AQ3820 F3265:F3292 AN3265:AQ3292 F114:F3263 F72:F112 AN72:AQ3263">
    <cfRule type="cellIs" dxfId="36" priority="5" stopIfTrue="1" operator="equal">
      <formula>1</formula>
    </cfRule>
    <cfRule type="cellIs" dxfId="35" priority="6" stopIfTrue="1" operator="equal">
      <formula>3</formula>
    </cfRule>
  </conditionalFormatting>
  <conditionalFormatting sqref="G1:G2">
    <cfRule type="expression" dxfId="34" priority="7" stopIfTrue="1">
      <formula>IF(D1=1,1,0)</formula>
    </cfRule>
    <cfRule type="expression" dxfId="33" priority="8" stopIfTrue="1">
      <formula>IF(E1=1,1,0)</formula>
    </cfRule>
  </conditionalFormatting>
  <conditionalFormatting sqref="H1:H2 H3262:H65537">
    <cfRule type="expression" dxfId="32" priority="9" stopIfTrue="1">
      <formula>IF(D1=1,1,0)</formula>
    </cfRule>
    <cfRule type="expression" dxfId="31" priority="10" stopIfTrue="1">
      <formula>IF(E1=1,1,0)</formula>
    </cfRule>
  </conditionalFormatting>
  <conditionalFormatting sqref="G3:G3261">
    <cfRule type="expression" dxfId="30" priority="11" stopIfTrue="1">
      <formula>IF(AND(G3&gt;0,D3=1),1,0)</formula>
    </cfRule>
    <cfRule type="expression" dxfId="29" priority="12" stopIfTrue="1">
      <formula>IF(AND(G3&gt;0,E3=1),1,0)</formula>
    </cfRule>
    <cfRule type="expression" dxfId="28" priority="13" stopIfTrue="1">
      <formula>IF(AND(G3&gt;0,F3=1),1,0)</formula>
    </cfRule>
  </conditionalFormatting>
  <conditionalFormatting sqref="H3:H3261">
    <cfRule type="expression" dxfId="27" priority="14" stopIfTrue="1">
      <formula>IF(AND(G3&gt;0,D3=1),1,0)</formula>
    </cfRule>
    <cfRule type="expression" dxfId="26" priority="15" stopIfTrue="1">
      <formula>IF(AND(G3&gt;0,E3=1),1,0)</formula>
    </cfRule>
    <cfRule type="expression" dxfId="25" priority="16" stopIfTrue="1">
      <formula>IF(AND(G3&gt;0,F3=1),1,0)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BG1652"/>
  <sheetViews>
    <sheetView workbookViewId="0">
      <pane xSplit="1" ySplit="1" topLeftCell="B693" activePane="bottomRight" state="frozenSplit"/>
      <selection pane="topRight" activeCell="B1" sqref="B1"/>
      <selection pane="bottomLeft" activeCell="A2" sqref="A2"/>
      <selection pane="bottomRight" activeCell="A693" sqref="A693"/>
    </sheetView>
  </sheetViews>
  <sheetFormatPr baseColWidth="10" defaultRowHeight="13" outlineLevelRow="1" x14ac:dyDescent="0"/>
  <cols>
    <col min="1" max="1" width="16.28515625" customWidth="1"/>
    <col min="2" max="2" width="2.42578125" style="65" customWidth="1"/>
    <col min="3" max="3" width="10.7109375" style="65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customWidth="1"/>
    <col min="18" max="39" width="8.7109375" customWidth="1"/>
    <col min="40" max="40" width="18.140625" customWidth="1"/>
    <col min="41" max="41" width="14.28515625" customWidth="1"/>
    <col min="42" max="42" width="3" bestFit="1" customWidth="1"/>
    <col min="44" max="44" width="3" style="119" bestFit="1" customWidth="1"/>
    <col min="45" max="45" width="4" style="121" bestFit="1" customWidth="1"/>
    <col min="46" max="46" width="4.140625" style="121" bestFit="1" customWidth="1"/>
    <col min="47" max="47" width="7.140625" style="125" customWidth="1"/>
    <col min="48" max="48" width="6" style="125" bestFit="1" customWidth="1"/>
    <col min="51" max="51" width="6.5703125" style="1" customWidth="1"/>
    <col min="52" max="52" width="5.5703125" style="1" bestFit="1" customWidth="1"/>
  </cols>
  <sheetData>
    <row r="1" spans="1:57">
      <c r="A1" s="65" t="s">
        <v>749</v>
      </c>
      <c r="C1" s="26" t="s">
        <v>211</v>
      </c>
      <c r="D1" s="23" t="str">
        <f>LEFT(N1)</f>
        <v>O</v>
      </c>
      <c r="E1" s="20" t="str">
        <f>LEFT(O1)</f>
        <v>M</v>
      </c>
      <c r="F1" s="21" t="str">
        <f>LEFT(P1)</f>
        <v>N</v>
      </c>
      <c r="G1" s="30" t="s">
        <v>1998</v>
      </c>
      <c r="H1" s="2" t="s">
        <v>2923</v>
      </c>
      <c r="I1" s="16"/>
      <c r="J1" s="15" t="str">
        <f>County!J1</f>
        <v>Obama</v>
      </c>
      <c r="K1" s="14" t="str">
        <f>County!K1</f>
        <v>McCain</v>
      </c>
      <c r="L1" s="16" t="str">
        <f>County!L1</f>
        <v>Nader</v>
      </c>
      <c r="M1" t="str">
        <f>County!M1</f>
        <v>Other</v>
      </c>
      <c r="N1" s="3" t="str">
        <f>County!N1</f>
        <v>Obama</v>
      </c>
      <c r="O1" s="4" t="str">
        <f>County!O1</f>
        <v>McCain</v>
      </c>
      <c r="P1" s="22" t="str">
        <f>County!P1</f>
        <v>Nader</v>
      </c>
      <c r="Q1" s="1" t="str">
        <f>County!Q1</f>
        <v>Barr</v>
      </c>
      <c r="R1" s="1" t="str">
        <f>County!R1</f>
        <v>McKinney</v>
      </c>
      <c r="S1" s="1" t="str">
        <f>County!S1</f>
        <v>Baldwin</v>
      </c>
      <c r="T1" s="1" t="str">
        <f>County!T1</f>
        <v>Calero</v>
      </c>
      <c r="U1" s="1" t="str">
        <f>County!U1</f>
        <v>Moore</v>
      </c>
      <c r="V1" s="1" t="str">
        <f>County!V1</f>
        <v>LaRiva</v>
      </c>
      <c r="W1" s="1" t="str">
        <f>County!W1</f>
        <v>Write-ins</v>
      </c>
      <c r="X1" s="1" t="str">
        <f>County!X1</f>
        <v>Jay</v>
      </c>
      <c r="Y1" s="1" t="str">
        <f>County!Y1</f>
        <v>Keyes</v>
      </c>
      <c r="Z1" s="1" t="str">
        <f>County!Z1</f>
        <v>None</v>
      </c>
      <c r="AA1" s="1" t="str">
        <f>County!AA1</f>
        <v>Allen</v>
      </c>
      <c r="AB1" s="1" t="str">
        <f>County!AB1</f>
        <v>Polachek</v>
      </c>
      <c r="AC1" s="1" t="str">
        <f>County!AC1</f>
        <v>Lyttle</v>
      </c>
      <c r="AD1" s="1" t="str">
        <f>County!AD1</f>
        <v>McEnulty</v>
      </c>
      <c r="AE1" s="1" t="str">
        <f>County!AE1</f>
        <v>Amondson</v>
      </c>
      <c r="AF1" s="1" t="str">
        <f>County!AF1</f>
        <v>Stevens</v>
      </c>
      <c r="AG1" s="1" t="str">
        <f>County!AG1</f>
        <v>Paul</v>
      </c>
      <c r="AH1" s="1" t="str">
        <f>County!AH1</f>
        <v>Weill</v>
      </c>
      <c r="AI1" s="1" t="str">
        <f>County!AI1</f>
        <v>Phillies</v>
      </c>
      <c r="AJ1" s="1" t="str">
        <f>County!AJ1</f>
        <v>Boss</v>
      </c>
      <c r="AK1" s="1" t="str">
        <f>County!AK1</f>
        <v>Duncan</v>
      </c>
      <c r="AL1" s="1" t="str">
        <f>County!AL1</f>
        <v>Wamboldt</v>
      </c>
      <c r="AN1" t="s">
        <v>749</v>
      </c>
      <c r="AO1" t="s">
        <v>228</v>
      </c>
      <c r="AP1" t="s">
        <v>1918</v>
      </c>
      <c r="AR1" s="124" t="s">
        <v>322</v>
      </c>
      <c r="AS1" s="121" t="s">
        <v>323</v>
      </c>
      <c r="AT1" s="121" t="s">
        <v>300</v>
      </c>
      <c r="AU1" s="125" t="s">
        <v>1221</v>
      </c>
      <c r="AV1" s="125" t="s">
        <v>2914</v>
      </c>
      <c r="AW1" s="7" t="s">
        <v>2083</v>
      </c>
      <c r="AX1" s="7" t="s">
        <v>2084</v>
      </c>
      <c r="AY1" s="1" t="s">
        <v>414</v>
      </c>
      <c r="AZ1" s="1" t="s">
        <v>1068</v>
      </c>
      <c r="BB1" s="7" t="s">
        <v>923</v>
      </c>
      <c r="BC1" s="7" t="s">
        <v>161</v>
      </c>
      <c r="BD1" s="7" t="s">
        <v>672</v>
      </c>
    </row>
    <row r="2" spans="1:57">
      <c r="A2" s="10"/>
      <c r="B2" s="10"/>
      <c r="C2" s="1"/>
      <c r="D2" s="7"/>
      <c r="E2" s="7"/>
      <c r="F2" s="7"/>
      <c r="G2" s="1"/>
      <c r="I2" s="16"/>
      <c r="J2" s="2"/>
      <c r="K2" s="2"/>
      <c r="L2" s="2"/>
      <c r="M2" s="2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57" hidden="1" outlineLevel="1">
      <c r="A3" t="s">
        <v>1316</v>
      </c>
      <c r="B3" s="10" t="s">
        <v>1972</v>
      </c>
      <c r="C3" s="1">
        <f t="shared" ref="C3:C34" si="0">SUM(N3:AL3)</f>
        <v>1866</v>
      </c>
      <c r="D3" s="7">
        <f>IF(N3&gt;0, RANK(N3,(N3:P3,Q3:AE3)),0)</f>
        <v>1</v>
      </c>
      <c r="E3" s="7">
        <f>IF(O3&gt;0,RANK(O3,(N3:P3,Q3:AE3)),0)</f>
        <v>2</v>
      </c>
      <c r="F3" s="7">
        <f t="shared" ref="F3:F34" si="1">IF(P3&gt;0,RANK(P3,(N3:AE3)),0)</f>
        <v>3</v>
      </c>
      <c r="G3" s="1">
        <f t="shared" ref="G3:G65" si="2">IF(C3&gt;0,MAX(N3:P3)-LARGE(N3:P3,2),0)</f>
        <v>345</v>
      </c>
      <c r="H3" s="2">
        <f t="shared" ref="H3:H65" si="3">IF(C3&gt;0,G3/C3,0)</f>
        <v>0.18488745980707397</v>
      </c>
      <c r="I3" s="8"/>
      <c r="J3" s="2">
        <f t="shared" ref="J3:J34" si="4">IF(C3=0,"-",N3/C3)</f>
        <v>0.58413719185423363</v>
      </c>
      <c r="K3" s="2">
        <f t="shared" ref="K3:K34" si="5">IF(C3=0,"-",O3/C3)</f>
        <v>0.39924973204715969</v>
      </c>
      <c r="L3" s="2">
        <f t="shared" ref="L3:L34" si="6">IF(C3=0,"-",P3/C3)</f>
        <v>1.6613076098606645E-2</v>
      </c>
      <c r="M3" s="2">
        <f t="shared" ref="M3:M34" si="7">IF(C3=0,"-",(1-J3-K3-L3))</f>
        <v>3.8163916471489756E-17</v>
      </c>
      <c r="N3" s="1">
        <v>1090</v>
      </c>
      <c r="O3" s="1">
        <v>745</v>
      </c>
      <c r="P3" s="1">
        <v>31</v>
      </c>
      <c r="Q3" s="1"/>
      <c r="R3" s="1">
        <v>0</v>
      </c>
      <c r="S3" s="1">
        <v>0</v>
      </c>
      <c r="T3" s="1">
        <v>0</v>
      </c>
      <c r="U3">
        <v>0</v>
      </c>
      <c r="W3" s="1"/>
      <c r="Y3" s="1"/>
      <c r="Z3" s="1"/>
      <c r="AA3" s="1"/>
      <c r="AB3" s="1"/>
      <c r="AN3" t="str">
        <f>A3</f>
        <v>Andover</v>
      </c>
      <c r="AO3" t="s">
        <v>3169</v>
      </c>
      <c r="AP3" s="10">
        <v>2</v>
      </c>
      <c r="AR3" s="119">
        <v>9</v>
      </c>
      <c r="AS3" s="121">
        <v>13</v>
      </c>
      <c r="AT3" s="121">
        <v>5</v>
      </c>
      <c r="AU3" s="125">
        <v>1080</v>
      </c>
      <c r="AV3" s="125">
        <f>AR3*1000+AS3</f>
        <v>9013</v>
      </c>
      <c r="AW3" t="s">
        <v>749</v>
      </c>
      <c r="AX3" s="129">
        <f t="shared" ref="AX3:AX34" si="8">AR3*100000+AU3</f>
        <v>901080</v>
      </c>
      <c r="BB3">
        <v>15.7</v>
      </c>
      <c r="BC3">
        <v>0.24</v>
      </c>
      <c r="BD3">
        <v>15.46</v>
      </c>
      <c r="BE3" s="2"/>
    </row>
    <row r="4" spans="1:57" hidden="1" outlineLevel="1">
      <c r="A4" t="s">
        <v>1194</v>
      </c>
      <c r="B4" s="10" t="s">
        <v>1972</v>
      </c>
      <c r="C4" s="1">
        <f t="shared" si="0"/>
        <v>7658</v>
      </c>
      <c r="D4" s="7">
        <f>IF(N4&gt;0, RANK(N4,(N4:P4,Q4:AE4)),0)</f>
        <v>1</v>
      </c>
      <c r="E4" s="7">
        <f>IF(O4&gt;0,RANK(O4,(N4:P4,Q4:AE4)),0)</f>
        <v>2</v>
      </c>
      <c r="F4" s="7">
        <f t="shared" si="1"/>
        <v>3</v>
      </c>
      <c r="G4" s="1">
        <f t="shared" si="2"/>
        <v>1698</v>
      </c>
      <c r="H4" s="2">
        <f t="shared" si="3"/>
        <v>0.22172891094280492</v>
      </c>
      <c r="I4" s="8"/>
      <c r="J4" s="2">
        <f t="shared" si="4"/>
        <v>0.60276834682684777</v>
      </c>
      <c r="K4" s="2">
        <f t="shared" si="5"/>
        <v>0.38103943588404282</v>
      </c>
      <c r="L4" s="2">
        <f t="shared" si="6"/>
        <v>1.6192217289109429E-2</v>
      </c>
      <c r="M4" s="2">
        <f t="shared" si="7"/>
        <v>-1.7347234759768071E-17</v>
      </c>
      <c r="N4" s="1">
        <v>4616</v>
      </c>
      <c r="O4" s="1">
        <v>2918</v>
      </c>
      <c r="P4" s="1">
        <v>124</v>
      </c>
      <c r="Q4" s="1"/>
      <c r="R4" s="1">
        <v>0</v>
      </c>
      <c r="S4" s="1">
        <v>0</v>
      </c>
      <c r="T4" s="1">
        <v>0</v>
      </c>
      <c r="U4">
        <v>0</v>
      </c>
      <c r="W4" s="1"/>
      <c r="Y4" s="1"/>
      <c r="Z4" s="1"/>
      <c r="AA4" s="1"/>
      <c r="AB4" s="1"/>
      <c r="AN4" t="str">
        <f t="shared" ref="AN4:AN67" si="9">A4</f>
        <v>Ansonia</v>
      </c>
      <c r="AO4" t="s">
        <v>1960</v>
      </c>
      <c r="AP4" s="10">
        <v>3</v>
      </c>
      <c r="AR4" s="119">
        <v>9</v>
      </c>
      <c r="AS4" s="121">
        <v>9</v>
      </c>
      <c r="AT4" s="121">
        <v>5</v>
      </c>
      <c r="AU4" s="125">
        <v>1220</v>
      </c>
      <c r="AV4" s="125">
        <f t="shared" ref="AV4:AV67" si="10">AR4*1000+AS4</f>
        <v>9009</v>
      </c>
      <c r="AW4" t="s">
        <v>749</v>
      </c>
      <c r="AX4" s="129">
        <f t="shared" si="8"/>
        <v>901220</v>
      </c>
      <c r="BB4">
        <v>6.19</v>
      </c>
      <c r="BC4">
        <v>0.16</v>
      </c>
      <c r="BD4">
        <v>6.03</v>
      </c>
      <c r="BE4" s="2"/>
    </row>
    <row r="5" spans="1:57" hidden="1" outlineLevel="1">
      <c r="A5" t="s">
        <v>1178</v>
      </c>
      <c r="B5" s="10" t="s">
        <v>1972</v>
      </c>
      <c r="C5" s="1">
        <f t="shared" si="0"/>
        <v>2317</v>
      </c>
      <c r="D5" s="7">
        <f>IF(N5&gt;0, RANK(N5,(N5:P5,Q5:AE5)),0)</f>
        <v>1</v>
      </c>
      <c r="E5" s="7">
        <f>IF(O5&gt;0,RANK(O5,(N5:P5,Q5:AE5)),0)</f>
        <v>2</v>
      </c>
      <c r="F5" s="7">
        <f t="shared" si="1"/>
        <v>3</v>
      </c>
      <c r="G5" s="1">
        <f t="shared" si="2"/>
        <v>585</v>
      </c>
      <c r="H5" s="2">
        <f t="shared" si="3"/>
        <v>0.25248165731549416</v>
      </c>
      <c r="I5" s="8"/>
      <c r="J5" s="2">
        <f t="shared" si="4"/>
        <v>0.61372464393612425</v>
      </c>
      <c r="K5" s="2">
        <f t="shared" si="5"/>
        <v>0.36124298662063015</v>
      </c>
      <c r="L5" s="2">
        <f t="shared" si="6"/>
        <v>2.4600776866637895E-2</v>
      </c>
      <c r="M5" s="2">
        <f t="shared" si="7"/>
        <v>4.3159257660771097E-4</v>
      </c>
      <c r="N5" s="1">
        <v>1422</v>
      </c>
      <c r="O5" s="1">
        <v>837</v>
      </c>
      <c r="P5" s="1">
        <v>57</v>
      </c>
      <c r="Q5" s="1"/>
      <c r="R5" s="1">
        <v>0</v>
      </c>
      <c r="S5" s="1">
        <v>1</v>
      </c>
      <c r="T5" s="1">
        <v>0</v>
      </c>
      <c r="U5">
        <v>0</v>
      </c>
      <c r="W5" s="1"/>
      <c r="Y5" s="1"/>
      <c r="Z5" s="1"/>
      <c r="AA5" s="1"/>
      <c r="AB5" s="1"/>
      <c r="AN5" t="str">
        <f t="shared" si="9"/>
        <v>Ashford</v>
      </c>
      <c r="AO5" t="s">
        <v>238</v>
      </c>
      <c r="AP5" s="10">
        <v>2</v>
      </c>
      <c r="AR5" s="119">
        <v>9</v>
      </c>
      <c r="AS5" s="121">
        <v>15</v>
      </c>
      <c r="AT5" s="121">
        <v>5</v>
      </c>
      <c r="AU5" s="125">
        <v>1430</v>
      </c>
      <c r="AV5" s="125">
        <f t="shared" si="10"/>
        <v>9015</v>
      </c>
      <c r="AW5" t="s">
        <v>749</v>
      </c>
      <c r="AX5" s="129">
        <f t="shared" si="8"/>
        <v>901430</v>
      </c>
      <c r="BB5">
        <v>39.5</v>
      </c>
      <c r="BC5">
        <v>0.71</v>
      </c>
      <c r="BD5">
        <v>38.79</v>
      </c>
      <c r="BE5" s="2"/>
    </row>
    <row r="6" spans="1:57" hidden="1" outlineLevel="1">
      <c r="A6" t="s">
        <v>3174</v>
      </c>
      <c r="B6" s="10" t="s">
        <v>1972</v>
      </c>
      <c r="C6" s="1">
        <f t="shared" si="0"/>
        <v>10666</v>
      </c>
      <c r="D6" s="7">
        <f>IF(N6&gt;0, RANK(N6,(N6:P6,Q6:AE6)),0)</f>
        <v>1</v>
      </c>
      <c r="E6" s="7">
        <f>IF(O6&gt;0,RANK(O6,(N6:P6,Q6:AE6)),0)</f>
        <v>2</v>
      </c>
      <c r="F6" s="7">
        <f t="shared" si="1"/>
        <v>3</v>
      </c>
      <c r="G6" s="1">
        <f t="shared" si="2"/>
        <v>830</v>
      </c>
      <c r="H6" s="2">
        <f t="shared" si="3"/>
        <v>7.7817363585224078E-2</v>
      </c>
      <c r="I6" s="8"/>
      <c r="J6" s="2">
        <f t="shared" si="4"/>
        <v>0.5342208888055503</v>
      </c>
      <c r="K6" s="2">
        <f t="shared" si="5"/>
        <v>0.45640352522032629</v>
      </c>
      <c r="L6" s="2">
        <f t="shared" si="6"/>
        <v>9.3755859741233832E-3</v>
      </c>
      <c r="M6" s="2">
        <f t="shared" si="7"/>
        <v>2.9490299091605721E-17</v>
      </c>
      <c r="N6" s="1">
        <v>5698</v>
      </c>
      <c r="O6" s="1">
        <v>4868</v>
      </c>
      <c r="P6" s="1">
        <v>100</v>
      </c>
      <c r="Q6" s="1"/>
      <c r="R6" s="1">
        <v>0</v>
      </c>
      <c r="S6" s="1">
        <v>0</v>
      </c>
      <c r="T6" s="1">
        <v>0</v>
      </c>
      <c r="U6">
        <v>0</v>
      </c>
      <c r="W6" s="1"/>
      <c r="Y6" s="1"/>
      <c r="Z6" s="1"/>
      <c r="AA6" s="1"/>
      <c r="AB6" s="1"/>
      <c r="AN6" t="str">
        <f t="shared" si="9"/>
        <v>Avon</v>
      </c>
      <c r="AO6" t="s">
        <v>1909</v>
      </c>
      <c r="AP6" s="10">
        <v>5</v>
      </c>
      <c r="AR6" s="119">
        <v>9</v>
      </c>
      <c r="AS6" s="121">
        <v>3</v>
      </c>
      <c r="AT6" s="121">
        <v>5</v>
      </c>
      <c r="AU6" s="125">
        <v>2060</v>
      </c>
      <c r="AV6" s="125">
        <f t="shared" si="10"/>
        <v>9003</v>
      </c>
      <c r="AW6" t="s">
        <v>749</v>
      </c>
      <c r="AX6" s="129">
        <f t="shared" si="8"/>
        <v>902060</v>
      </c>
      <c r="BB6">
        <v>23.52</v>
      </c>
      <c r="BC6">
        <v>0.4</v>
      </c>
      <c r="BD6">
        <v>23.12</v>
      </c>
      <c r="BE6" s="2"/>
    </row>
    <row r="7" spans="1:57" hidden="1" outlineLevel="1">
      <c r="A7" t="s">
        <v>3150</v>
      </c>
      <c r="B7" s="10" t="s">
        <v>1972</v>
      </c>
      <c r="C7" s="1">
        <f t="shared" si="0"/>
        <v>2242</v>
      </c>
      <c r="D7" s="7">
        <f>IF(N7&gt;0, RANK(N7,(N7:P7,Q7:AE7)),0)</f>
        <v>1</v>
      </c>
      <c r="E7" s="7">
        <f>IF(O7&gt;0,RANK(O7,(N7:P7,Q7:AE7)),0)</f>
        <v>2</v>
      </c>
      <c r="F7" s="7">
        <f t="shared" si="1"/>
        <v>3</v>
      </c>
      <c r="G7" s="1">
        <f t="shared" si="2"/>
        <v>254</v>
      </c>
      <c r="H7" s="2">
        <f t="shared" si="3"/>
        <v>0.11329170383586083</v>
      </c>
      <c r="I7" s="8"/>
      <c r="J7" s="2">
        <f t="shared" si="4"/>
        <v>0.54549509366636928</v>
      </c>
      <c r="K7" s="2">
        <f t="shared" si="5"/>
        <v>0.43220338983050849</v>
      </c>
      <c r="L7" s="2">
        <f t="shared" si="6"/>
        <v>2.2301516503122211E-2</v>
      </c>
      <c r="M7" s="2">
        <f t="shared" si="7"/>
        <v>2.0816681711721685E-17</v>
      </c>
      <c r="N7" s="1">
        <v>1223</v>
      </c>
      <c r="O7" s="1">
        <v>969</v>
      </c>
      <c r="P7" s="1">
        <v>50</v>
      </c>
      <c r="Q7" s="1"/>
      <c r="R7" s="1">
        <v>0</v>
      </c>
      <c r="S7" s="1">
        <v>0</v>
      </c>
      <c r="T7" s="1">
        <v>0</v>
      </c>
      <c r="U7">
        <v>0</v>
      </c>
      <c r="W7" s="1"/>
      <c r="Y7" s="1"/>
      <c r="Z7" s="1"/>
      <c r="AA7" s="1"/>
      <c r="AB7" s="1"/>
      <c r="AN7" t="str">
        <f t="shared" si="9"/>
        <v>Barkhamsted</v>
      </c>
      <c r="AO7" t="s">
        <v>469</v>
      </c>
      <c r="AP7" s="10">
        <v>1</v>
      </c>
      <c r="AR7" s="119">
        <v>9</v>
      </c>
      <c r="AS7" s="121">
        <v>5</v>
      </c>
      <c r="AT7" s="121">
        <v>5</v>
      </c>
      <c r="AU7" s="125">
        <v>2760</v>
      </c>
      <c r="AV7" s="125">
        <f t="shared" si="10"/>
        <v>9005</v>
      </c>
      <c r="AW7" t="s">
        <v>749</v>
      </c>
      <c r="AX7" s="129">
        <f t="shared" si="8"/>
        <v>902760</v>
      </c>
      <c r="BB7">
        <v>38.83</v>
      </c>
      <c r="BC7">
        <v>2.61</v>
      </c>
      <c r="BD7">
        <v>36.22</v>
      </c>
      <c r="BE7" s="2"/>
    </row>
    <row r="8" spans="1:57" hidden="1" outlineLevel="1">
      <c r="A8" t="s">
        <v>1338</v>
      </c>
      <c r="B8" s="10" t="s">
        <v>1972</v>
      </c>
      <c r="C8" s="1">
        <f t="shared" si="0"/>
        <v>3117</v>
      </c>
      <c r="D8" s="7">
        <f>IF(N8&gt;0, RANK(N8,(N8:P8,Q8:AE8)),0)</f>
        <v>2</v>
      </c>
      <c r="E8" s="7">
        <f>IF(O8&gt;0,RANK(O8,(N8:P8,Q8:AE8)),0)</f>
        <v>1</v>
      </c>
      <c r="F8" s="7">
        <f t="shared" si="1"/>
        <v>3</v>
      </c>
      <c r="G8" s="1">
        <f t="shared" si="2"/>
        <v>93</v>
      </c>
      <c r="H8" s="2">
        <f t="shared" si="3"/>
        <v>2.9836381135707413E-2</v>
      </c>
      <c r="I8" s="8"/>
      <c r="J8" s="2">
        <f t="shared" si="4"/>
        <v>0.47577799165864615</v>
      </c>
      <c r="K8" s="2">
        <f t="shared" si="5"/>
        <v>0.50561437279435351</v>
      </c>
      <c r="L8" s="2">
        <f t="shared" si="6"/>
        <v>1.8607635547000321E-2</v>
      </c>
      <c r="M8" s="2">
        <f t="shared" si="7"/>
        <v>-3.1225022567582528E-17</v>
      </c>
      <c r="N8" s="1">
        <v>1483</v>
      </c>
      <c r="O8" s="1">
        <v>1576</v>
      </c>
      <c r="P8" s="1">
        <v>58</v>
      </c>
      <c r="Q8" s="1"/>
      <c r="R8" s="1">
        <v>0</v>
      </c>
      <c r="S8" s="1">
        <v>0</v>
      </c>
      <c r="T8" s="1">
        <v>0</v>
      </c>
      <c r="U8">
        <v>0</v>
      </c>
      <c r="W8" s="1"/>
      <c r="Y8" s="1"/>
      <c r="Z8" s="1"/>
      <c r="AA8" s="1"/>
      <c r="AB8" s="1"/>
      <c r="AN8" t="str">
        <f t="shared" si="9"/>
        <v>Beacon Falls</v>
      </c>
      <c r="AO8" t="s">
        <v>1960</v>
      </c>
      <c r="AP8" s="10">
        <v>3</v>
      </c>
      <c r="AR8" s="119">
        <v>9</v>
      </c>
      <c r="AS8" s="121">
        <v>9</v>
      </c>
      <c r="AT8" s="121">
        <v>10</v>
      </c>
      <c r="AU8" s="125">
        <v>3250</v>
      </c>
      <c r="AV8" s="125">
        <f t="shared" si="10"/>
        <v>9009</v>
      </c>
      <c r="AW8" t="s">
        <v>749</v>
      </c>
      <c r="AX8" s="129">
        <f t="shared" si="8"/>
        <v>903250</v>
      </c>
      <c r="BB8">
        <v>9.8699999999999992</v>
      </c>
      <c r="BC8">
        <v>0.1</v>
      </c>
      <c r="BD8">
        <v>9.7799999999999994</v>
      </c>
      <c r="BE8" s="2"/>
    </row>
    <row r="9" spans="1:57" hidden="1" outlineLevel="1">
      <c r="A9" t="s">
        <v>2393</v>
      </c>
      <c r="B9" s="10" t="s">
        <v>1972</v>
      </c>
      <c r="C9" s="1">
        <f t="shared" si="0"/>
        <v>11129</v>
      </c>
      <c r="D9" s="7">
        <f>IF(N9&gt;0, RANK(N9,(N9:P9,Q9:AE9)),0)</f>
        <v>1</v>
      </c>
      <c r="E9" s="7">
        <f>IF(O9&gt;0,RANK(O9,(N9:P9,Q9:AE9)),0)</f>
        <v>2</v>
      </c>
      <c r="F9" s="7">
        <f t="shared" si="1"/>
        <v>3</v>
      </c>
      <c r="G9" s="1">
        <f t="shared" si="2"/>
        <v>1071</v>
      </c>
      <c r="H9" s="2">
        <f t="shared" si="3"/>
        <v>9.6235061550903042E-2</v>
      </c>
      <c r="I9" s="8"/>
      <c r="J9" s="2">
        <f t="shared" si="4"/>
        <v>0.54164794680564288</v>
      </c>
      <c r="K9" s="2">
        <f t="shared" si="5"/>
        <v>0.44541288525473988</v>
      </c>
      <c r="L9" s="2">
        <f t="shared" si="6"/>
        <v>1.27594572737892E-2</v>
      </c>
      <c r="M9" s="2">
        <f t="shared" si="7"/>
        <v>1.797106658280468E-4</v>
      </c>
      <c r="N9" s="1">
        <v>6028</v>
      </c>
      <c r="O9" s="1">
        <v>4957</v>
      </c>
      <c r="P9" s="1">
        <v>142</v>
      </c>
      <c r="Q9" s="1"/>
      <c r="R9" s="1">
        <v>1</v>
      </c>
      <c r="S9" s="1">
        <v>1</v>
      </c>
      <c r="T9" s="1">
        <v>0</v>
      </c>
      <c r="U9">
        <v>0</v>
      </c>
      <c r="W9" s="1"/>
      <c r="Y9" s="1"/>
      <c r="Z9" s="1"/>
      <c r="AA9" s="1"/>
      <c r="AB9" s="1"/>
      <c r="AN9" t="str">
        <f t="shared" si="9"/>
        <v>Berlin</v>
      </c>
      <c r="AO9" t="s">
        <v>1909</v>
      </c>
      <c r="AP9" s="10">
        <v>1</v>
      </c>
      <c r="AR9" s="119">
        <v>9</v>
      </c>
      <c r="AS9" s="121">
        <v>3</v>
      </c>
      <c r="AT9" s="121">
        <v>10</v>
      </c>
      <c r="AU9" s="125">
        <v>4300</v>
      </c>
      <c r="AV9" s="125">
        <f t="shared" si="10"/>
        <v>9003</v>
      </c>
      <c r="AW9" t="s">
        <v>749</v>
      </c>
      <c r="AX9" s="129">
        <f t="shared" si="8"/>
        <v>904300</v>
      </c>
      <c r="BB9">
        <v>27.04</v>
      </c>
      <c r="BC9">
        <v>0.59</v>
      </c>
      <c r="BD9">
        <v>26.45</v>
      </c>
      <c r="BE9" s="2"/>
    </row>
    <row r="10" spans="1:57" hidden="1" outlineLevel="1">
      <c r="A10" t="s">
        <v>431</v>
      </c>
      <c r="B10" s="10" t="s">
        <v>1972</v>
      </c>
      <c r="C10" s="1">
        <f t="shared" si="0"/>
        <v>3357</v>
      </c>
      <c r="D10" s="7">
        <f>IF(N10&gt;0, RANK(N10,(N10:P10,Q10:AE10)),0)</f>
        <v>1</v>
      </c>
      <c r="E10" s="7">
        <f>IF(O10&gt;0,RANK(O10,(N10:P10,Q10:AE10)),0)</f>
        <v>2</v>
      </c>
      <c r="F10" s="7">
        <f t="shared" si="1"/>
        <v>3</v>
      </c>
      <c r="G10" s="1">
        <f t="shared" si="2"/>
        <v>256</v>
      </c>
      <c r="H10" s="2">
        <f t="shared" si="3"/>
        <v>7.6258564194221029E-2</v>
      </c>
      <c r="I10" s="8"/>
      <c r="J10" s="2">
        <f t="shared" si="4"/>
        <v>0.53053321417932675</v>
      </c>
      <c r="K10" s="2">
        <f t="shared" si="5"/>
        <v>0.45427464998510575</v>
      </c>
      <c r="L10" s="2">
        <f t="shared" si="6"/>
        <v>1.4894250819183795E-2</v>
      </c>
      <c r="M10" s="2">
        <f t="shared" si="7"/>
        <v>2.9788501638370463E-4</v>
      </c>
      <c r="N10" s="1">
        <v>1781</v>
      </c>
      <c r="O10" s="1">
        <v>1525</v>
      </c>
      <c r="P10" s="1">
        <v>50</v>
      </c>
      <c r="Q10" s="1"/>
      <c r="R10" s="1">
        <v>1</v>
      </c>
      <c r="S10" s="1">
        <v>0</v>
      </c>
      <c r="T10" s="1">
        <v>0</v>
      </c>
      <c r="U10">
        <v>0</v>
      </c>
      <c r="W10" s="1"/>
      <c r="Y10" s="1"/>
      <c r="Z10" s="1"/>
      <c r="AA10" s="1"/>
      <c r="AB10" s="1"/>
      <c r="AN10" t="str">
        <f t="shared" si="9"/>
        <v>Bethany</v>
      </c>
      <c r="AO10" t="s">
        <v>1960</v>
      </c>
      <c r="AP10" s="10">
        <v>3</v>
      </c>
      <c r="AR10" s="119">
        <v>9</v>
      </c>
      <c r="AS10" s="121">
        <v>9</v>
      </c>
      <c r="AT10" s="121">
        <v>15</v>
      </c>
      <c r="AU10" s="125">
        <v>4580</v>
      </c>
      <c r="AV10" s="125">
        <f t="shared" si="10"/>
        <v>9009</v>
      </c>
      <c r="AW10" t="s">
        <v>749</v>
      </c>
      <c r="AX10" s="129">
        <f t="shared" si="8"/>
        <v>904580</v>
      </c>
      <c r="BB10">
        <v>21.36</v>
      </c>
      <c r="BC10">
        <v>0.39</v>
      </c>
      <c r="BD10">
        <v>20.97</v>
      </c>
      <c r="BE10" s="2"/>
    </row>
    <row r="11" spans="1:57" hidden="1" outlineLevel="1">
      <c r="A11" t="s">
        <v>2394</v>
      </c>
      <c r="B11" s="10" t="s">
        <v>1972</v>
      </c>
      <c r="C11" s="1">
        <f t="shared" si="0"/>
        <v>9668</v>
      </c>
      <c r="D11" s="7">
        <f>IF(N11&gt;0, RANK(N11,(N11:P11,Q11:AE11)),0)</f>
        <v>1</v>
      </c>
      <c r="E11" s="7">
        <f>IF(O11&gt;0,RANK(O11,(N11:P11,Q11:AE11)),0)</f>
        <v>2</v>
      </c>
      <c r="F11" s="7">
        <f t="shared" si="1"/>
        <v>3</v>
      </c>
      <c r="G11" s="1">
        <f t="shared" si="2"/>
        <v>809</v>
      </c>
      <c r="H11" s="2">
        <f t="shared" si="3"/>
        <v>8.3678113363673978E-2</v>
      </c>
      <c r="I11" s="8"/>
      <c r="J11" s="2">
        <f t="shared" si="4"/>
        <v>0.53568473314025655</v>
      </c>
      <c r="K11" s="2">
        <f t="shared" si="5"/>
        <v>0.45200661977658252</v>
      </c>
      <c r="L11" s="2">
        <f t="shared" si="6"/>
        <v>1.2101779064956558E-2</v>
      </c>
      <c r="M11" s="2">
        <f t="shared" si="7"/>
        <v>2.0686801820437098E-4</v>
      </c>
      <c r="N11" s="1">
        <v>5179</v>
      </c>
      <c r="O11" s="1">
        <v>4370</v>
      </c>
      <c r="P11" s="1">
        <v>117</v>
      </c>
      <c r="Q11" s="1"/>
      <c r="R11" s="1">
        <v>0</v>
      </c>
      <c r="S11" s="1">
        <v>2</v>
      </c>
      <c r="T11" s="1">
        <v>0</v>
      </c>
      <c r="U11">
        <v>0</v>
      </c>
      <c r="W11" s="1"/>
      <c r="Y11" s="1"/>
      <c r="Z11" s="1"/>
      <c r="AA11" s="1"/>
      <c r="AB11" s="1"/>
      <c r="AN11" t="str">
        <f t="shared" si="9"/>
        <v>Bethel</v>
      </c>
      <c r="AO11" t="s">
        <v>3115</v>
      </c>
      <c r="AP11" s="10">
        <v>5</v>
      </c>
      <c r="AR11" s="119">
        <v>9</v>
      </c>
      <c r="AS11" s="121">
        <v>1</v>
      </c>
      <c r="AT11" s="121">
        <v>5</v>
      </c>
      <c r="AU11" s="125">
        <v>4720</v>
      </c>
      <c r="AV11" s="125">
        <f t="shared" si="10"/>
        <v>9001</v>
      </c>
      <c r="AW11" t="s">
        <v>749</v>
      </c>
      <c r="AX11" s="129">
        <f t="shared" si="8"/>
        <v>904720</v>
      </c>
      <c r="BB11">
        <v>16.89</v>
      </c>
      <c r="BC11">
        <v>0.09</v>
      </c>
      <c r="BD11">
        <v>16.79</v>
      </c>
      <c r="BE11" s="2"/>
    </row>
    <row r="12" spans="1:57" hidden="1" outlineLevel="1">
      <c r="A12" t="s">
        <v>1419</v>
      </c>
      <c r="B12" s="10" t="s">
        <v>1972</v>
      </c>
      <c r="C12" s="1">
        <f t="shared" si="0"/>
        <v>2275</v>
      </c>
      <c r="D12" s="7">
        <f>IF(N12&gt;0, RANK(N12,(N12:P12,Q12:AE12)),0)</f>
        <v>2</v>
      </c>
      <c r="E12" s="7">
        <f>IF(O12&gt;0,RANK(O12,(N12:P12,Q12:AE12)),0)</f>
        <v>1</v>
      </c>
      <c r="F12" s="7">
        <f t="shared" si="1"/>
        <v>3</v>
      </c>
      <c r="G12" s="1">
        <f t="shared" si="2"/>
        <v>187</v>
      </c>
      <c r="H12" s="2">
        <f t="shared" si="3"/>
        <v>8.2197802197802192E-2</v>
      </c>
      <c r="I12" s="8"/>
      <c r="J12" s="2">
        <f t="shared" si="4"/>
        <v>0.4514285714285714</v>
      </c>
      <c r="K12" s="2">
        <f t="shared" si="5"/>
        <v>0.53362637362637366</v>
      </c>
      <c r="L12" s="2">
        <f t="shared" si="6"/>
        <v>1.3186813186813187E-2</v>
      </c>
      <c r="M12" s="2">
        <f t="shared" si="7"/>
        <v>1.7582417582417496E-3</v>
      </c>
      <c r="N12" s="1">
        <v>1027</v>
      </c>
      <c r="O12" s="1">
        <v>1214</v>
      </c>
      <c r="P12" s="1">
        <v>30</v>
      </c>
      <c r="Q12" s="1"/>
      <c r="R12" s="1">
        <v>0</v>
      </c>
      <c r="S12" s="1">
        <v>4</v>
      </c>
      <c r="T12" s="1">
        <v>0</v>
      </c>
      <c r="U12">
        <v>0</v>
      </c>
      <c r="W12" s="1"/>
      <c r="Y12" s="1"/>
      <c r="Z12" s="1"/>
      <c r="AA12" s="1"/>
      <c r="AB12" s="1"/>
      <c r="AN12" t="str">
        <f t="shared" si="9"/>
        <v>Bethlehem</v>
      </c>
      <c r="AO12" t="s">
        <v>469</v>
      </c>
      <c r="AP12" s="10">
        <v>5</v>
      </c>
      <c r="AR12" s="119">
        <v>9</v>
      </c>
      <c r="AS12" s="121">
        <v>5</v>
      </c>
      <c r="AT12" s="121">
        <v>10</v>
      </c>
      <c r="AU12" s="125">
        <v>4930</v>
      </c>
      <c r="AV12" s="125">
        <f t="shared" si="10"/>
        <v>9005</v>
      </c>
      <c r="AW12" t="s">
        <v>749</v>
      </c>
      <c r="AX12" s="129">
        <f t="shared" si="8"/>
        <v>904930</v>
      </c>
      <c r="BB12">
        <v>19.66</v>
      </c>
      <c r="BC12">
        <v>0.3</v>
      </c>
      <c r="BD12">
        <v>19.36</v>
      </c>
      <c r="BE12" s="2"/>
    </row>
    <row r="13" spans="1:57" hidden="1" outlineLevel="1">
      <c r="A13" t="s">
        <v>2530</v>
      </c>
      <c r="B13" s="10" t="s">
        <v>1972</v>
      </c>
      <c r="C13" s="1">
        <f t="shared" si="0"/>
        <v>12222</v>
      </c>
      <c r="D13" s="7">
        <f>IF(N13&gt;0, RANK(N13,(N13:P13,Q13:AE13)),0)</f>
        <v>1</v>
      </c>
      <c r="E13" s="7">
        <f>IF(O13&gt;0,RANK(O13,(N13:P13,Q13:AE13)),0)</f>
        <v>2</v>
      </c>
      <c r="F13" s="7">
        <f t="shared" si="1"/>
        <v>3</v>
      </c>
      <c r="G13" s="1">
        <f t="shared" si="2"/>
        <v>8606</v>
      </c>
      <c r="H13" s="2">
        <f t="shared" si="3"/>
        <v>0.70414007527409594</v>
      </c>
      <c r="I13" s="8"/>
      <c r="J13" s="2">
        <f t="shared" si="4"/>
        <v>0.84961544755359186</v>
      </c>
      <c r="K13" s="2">
        <f t="shared" si="5"/>
        <v>0.145475372279496</v>
      </c>
      <c r="L13" s="2">
        <f t="shared" si="6"/>
        <v>4.9091801669121256E-3</v>
      </c>
      <c r="M13" s="2">
        <f t="shared" si="7"/>
        <v>1.0408340855860843E-17</v>
      </c>
      <c r="N13" s="1">
        <v>10384</v>
      </c>
      <c r="O13" s="1">
        <v>1778</v>
      </c>
      <c r="P13" s="1">
        <v>60</v>
      </c>
      <c r="Q13" s="1"/>
      <c r="R13" s="1">
        <v>0</v>
      </c>
      <c r="S13" s="1">
        <v>0</v>
      </c>
      <c r="T13" s="1">
        <v>0</v>
      </c>
      <c r="U13">
        <v>0</v>
      </c>
      <c r="W13" s="1"/>
      <c r="Y13" s="1"/>
      <c r="Z13" s="1"/>
      <c r="AA13" s="1"/>
      <c r="AB13" s="1"/>
      <c r="AN13" t="str">
        <f t="shared" si="9"/>
        <v>Bloomfield</v>
      </c>
      <c r="AO13" t="s">
        <v>1909</v>
      </c>
      <c r="AP13" s="10">
        <v>1</v>
      </c>
      <c r="AR13" s="119">
        <v>9</v>
      </c>
      <c r="AS13" s="121">
        <v>3</v>
      </c>
      <c r="AT13" s="121">
        <v>15</v>
      </c>
      <c r="AU13" s="125">
        <v>5910</v>
      </c>
      <c r="AV13" s="125">
        <f t="shared" si="10"/>
        <v>9003</v>
      </c>
      <c r="AW13" t="s">
        <v>749</v>
      </c>
      <c r="AX13" s="129">
        <f t="shared" si="8"/>
        <v>905910</v>
      </c>
      <c r="BB13">
        <v>26.18</v>
      </c>
      <c r="BC13">
        <v>0.16</v>
      </c>
      <c r="BD13">
        <v>26.01</v>
      </c>
      <c r="BE13" s="2"/>
    </row>
    <row r="14" spans="1:57" hidden="1" outlineLevel="1">
      <c r="A14" t="s">
        <v>2531</v>
      </c>
      <c r="B14" s="10" t="s">
        <v>1972</v>
      </c>
      <c r="C14" s="1">
        <f t="shared" si="0"/>
        <v>3046</v>
      </c>
      <c r="D14" s="7">
        <f>IF(N14&gt;0, RANK(N14,(N14:P14,Q14:AE14)),0)</f>
        <v>1</v>
      </c>
      <c r="E14" s="7">
        <f>IF(O14&gt;0,RANK(O14,(N14:P14,Q14:AE14)),0)</f>
        <v>2</v>
      </c>
      <c r="F14" s="7">
        <f t="shared" si="1"/>
        <v>3</v>
      </c>
      <c r="G14" s="1">
        <f t="shared" si="2"/>
        <v>392</v>
      </c>
      <c r="H14" s="2">
        <f t="shared" si="3"/>
        <v>0.12869336835193695</v>
      </c>
      <c r="I14" s="8"/>
      <c r="J14" s="2">
        <f t="shared" si="4"/>
        <v>0.55548260013131978</v>
      </c>
      <c r="K14" s="2">
        <f t="shared" si="5"/>
        <v>0.42678923177938277</v>
      </c>
      <c r="L14" s="2">
        <f t="shared" si="6"/>
        <v>1.7399868680236377E-2</v>
      </c>
      <c r="M14" s="2">
        <f t="shared" si="7"/>
        <v>3.2829940906107039E-4</v>
      </c>
      <c r="N14" s="1">
        <v>1692</v>
      </c>
      <c r="O14" s="1">
        <v>1300</v>
      </c>
      <c r="P14" s="1">
        <v>53</v>
      </c>
      <c r="Q14" s="1"/>
      <c r="R14" s="1">
        <v>0</v>
      </c>
      <c r="S14" s="1">
        <v>1</v>
      </c>
      <c r="T14" s="1">
        <v>0</v>
      </c>
      <c r="U14">
        <v>0</v>
      </c>
      <c r="W14" s="1"/>
      <c r="Y14" s="1"/>
      <c r="Z14" s="1"/>
      <c r="AA14" s="1"/>
      <c r="AB14" s="1"/>
      <c r="AN14" t="str">
        <f t="shared" si="9"/>
        <v>Bolton</v>
      </c>
      <c r="AO14" t="s">
        <v>3169</v>
      </c>
      <c r="AP14" s="10">
        <v>2</v>
      </c>
      <c r="AR14" s="119">
        <v>9</v>
      </c>
      <c r="AS14" s="121">
        <v>13</v>
      </c>
      <c r="AT14" s="121">
        <v>10</v>
      </c>
      <c r="AU14" s="125">
        <v>6260</v>
      </c>
      <c r="AV14" s="125">
        <f t="shared" si="10"/>
        <v>9013</v>
      </c>
      <c r="AW14" t="s">
        <v>749</v>
      </c>
      <c r="AX14" s="129">
        <f t="shared" si="8"/>
        <v>906260</v>
      </c>
      <c r="BB14">
        <v>14.69</v>
      </c>
      <c r="BC14">
        <v>0.28000000000000003</v>
      </c>
      <c r="BD14">
        <v>14.41</v>
      </c>
      <c r="BE14" s="2"/>
    </row>
    <row r="15" spans="1:57" hidden="1" outlineLevel="1">
      <c r="A15" t="s">
        <v>1992</v>
      </c>
      <c r="B15" s="10" t="s">
        <v>1972</v>
      </c>
      <c r="C15" s="1">
        <f t="shared" si="0"/>
        <v>1388</v>
      </c>
      <c r="D15" s="7">
        <f>IF(N15&gt;0, RANK(N15,(N15:P15,Q15:AE15)),0)</f>
        <v>1</v>
      </c>
      <c r="E15" s="7">
        <f>IF(O15&gt;0,RANK(O15,(N15:P15,Q15:AE15)),0)</f>
        <v>2</v>
      </c>
      <c r="F15" s="7">
        <f t="shared" si="1"/>
        <v>3</v>
      </c>
      <c r="G15" s="1">
        <f t="shared" si="2"/>
        <v>90</v>
      </c>
      <c r="H15" s="2">
        <f t="shared" si="3"/>
        <v>6.4841498559077809E-2</v>
      </c>
      <c r="I15" s="8"/>
      <c r="J15" s="2">
        <f t="shared" si="4"/>
        <v>0.52089337175792505</v>
      </c>
      <c r="K15" s="2">
        <f t="shared" si="5"/>
        <v>0.45605187319884727</v>
      </c>
      <c r="L15" s="2">
        <f t="shared" si="6"/>
        <v>1.9452449567723344E-2</v>
      </c>
      <c r="M15" s="2">
        <f t="shared" si="7"/>
        <v>3.6023054755043374E-3</v>
      </c>
      <c r="N15" s="1">
        <v>723</v>
      </c>
      <c r="O15" s="1">
        <v>633</v>
      </c>
      <c r="P15" s="1">
        <v>27</v>
      </c>
      <c r="Q15" s="1"/>
      <c r="R15" s="1">
        <v>1</v>
      </c>
      <c r="S15" s="1">
        <v>4</v>
      </c>
      <c r="T15" s="1">
        <v>0</v>
      </c>
      <c r="U15">
        <v>0</v>
      </c>
      <c r="W15" s="1"/>
      <c r="Y15" s="1"/>
      <c r="Z15" s="1"/>
      <c r="AA15" s="1"/>
      <c r="AB15" s="1"/>
      <c r="AN15" t="str">
        <f t="shared" si="9"/>
        <v>Bozrah</v>
      </c>
      <c r="AO15" t="s">
        <v>2025</v>
      </c>
      <c r="AP15" s="10">
        <v>2</v>
      </c>
      <c r="AR15" s="119">
        <v>9</v>
      </c>
      <c r="AS15" s="121">
        <v>11</v>
      </c>
      <c r="AT15" s="121">
        <v>5</v>
      </c>
      <c r="AU15" s="125">
        <v>6820</v>
      </c>
      <c r="AV15" s="125">
        <f t="shared" si="10"/>
        <v>9011</v>
      </c>
      <c r="AW15" t="s">
        <v>749</v>
      </c>
      <c r="AX15" s="129">
        <f t="shared" si="8"/>
        <v>906820</v>
      </c>
      <c r="BB15">
        <v>20.239999999999998</v>
      </c>
      <c r="BC15">
        <v>0.27</v>
      </c>
      <c r="BD15">
        <v>19.97</v>
      </c>
      <c r="BE15" s="2"/>
    </row>
    <row r="16" spans="1:57" hidden="1" outlineLevel="1">
      <c r="A16" t="s">
        <v>928</v>
      </c>
      <c r="B16" s="10" t="s">
        <v>1972</v>
      </c>
      <c r="C16" s="1">
        <f t="shared" si="0"/>
        <v>15144</v>
      </c>
      <c r="D16" s="7">
        <f>IF(N16&gt;0, RANK(N16,(N16:P16,Q16:AE16)),0)</f>
        <v>1</v>
      </c>
      <c r="E16" s="7">
        <f>IF(O16&gt;0,RANK(O16,(N16:P16,Q16:AE16)),0)</f>
        <v>2</v>
      </c>
      <c r="F16" s="7">
        <f t="shared" si="1"/>
        <v>3</v>
      </c>
      <c r="G16" s="1">
        <f t="shared" si="2"/>
        <v>3156</v>
      </c>
      <c r="H16" s="2">
        <f t="shared" si="3"/>
        <v>0.20839936608557844</v>
      </c>
      <c r="I16" s="8"/>
      <c r="J16" s="2">
        <f t="shared" si="4"/>
        <v>0.59838880084521928</v>
      </c>
      <c r="K16" s="2">
        <f t="shared" si="5"/>
        <v>0.38998943475964076</v>
      </c>
      <c r="L16" s="2">
        <f t="shared" si="6"/>
        <v>1.1291600633914422E-2</v>
      </c>
      <c r="M16" s="2">
        <f t="shared" si="7"/>
        <v>3.3016376122553363E-4</v>
      </c>
      <c r="N16" s="1">
        <v>9062</v>
      </c>
      <c r="O16" s="1">
        <v>5906</v>
      </c>
      <c r="P16" s="1">
        <v>171</v>
      </c>
      <c r="Q16" s="1"/>
      <c r="R16" s="1">
        <v>0</v>
      </c>
      <c r="S16" s="1">
        <v>5</v>
      </c>
      <c r="T16" s="1">
        <v>0</v>
      </c>
      <c r="U16">
        <v>0</v>
      </c>
      <c r="W16" s="1"/>
      <c r="Y16" s="1"/>
      <c r="Z16" s="1"/>
      <c r="AA16" s="1"/>
      <c r="AB16" s="1"/>
      <c r="AN16" t="str">
        <f t="shared" si="9"/>
        <v>Branford</v>
      </c>
      <c r="AO16" t="s">
        <v>1960</v>
      </c>
      <c r="AP16" s="10">
        <v>3</v>
      </c>
      <c r="AR16" s="119">
        <v>9</v>
      </c>
      <c r="AS16" s="121">
        <v>9</v>
      </c>
      <c r="AT16" s="121">
        <v>20</v>
      </c>
      <c r="AU16" s="125">
        <v>7310</v>
      </c>
      <c r="AV16" s="125">
        <f t="shared" si="10"/>
        <v>9009</v>
      </c>
      <c r="AW16" t="s">
        <v>749</v>
      </c>
      <c r="AX16" s="129">
        <f t="shared" si="8"/>
        <v>907310</v>
      </c>
      <c r="BB16">
        <v>28</v>
      </c>
      <c r="BC16">
        <v>6.02</v>
      </c>
      <c r="BD16">
        <v>21.98</v>
      </c>
      <c r="BE16" s="2"/>
    </row>
    <row r="17" spans="1:57" hidden="1" outlineLevel="1">
      <c r="A17" t="s">
        <v>491</v>
      </c>
      <c r="B17" s="10" t="s">
        <v>1972</v>
      </c>
      <c r="C17" s="1">
        <f t="shared" si="0"/>
        <v>40682</v>
      </c>
      <c r="D17" s="7">
        <f>IF(N17&gt;0, RANK(N17,(N17:P17,Q17:AE17)),0)</f>
        <v>1</v>
      </c>
      <c r="E17" s="7">
        <f>IF(O17&gt;0,RANK(O17,(N17:P17,Q17:AE17)),0)</f>
        <v>2</v>
      </c>
      <c r="F17" s="7">
        <f t="shared" si="1"/>
        <v>3</v>
      </c>
      <c r="G17" s="1">
        <f t="shared" si="2"/>
        <v>27469</v>
      </c>
      <c r="H17" s="2">
        <f t="shared" si="3"/>
        <v>0.67521262474804578</v>
      </c>
      <c r="I17" s="8"/>
      <c r="J17" s="2">
        <f t="shared" si="4"/>
        <v>0.83516051324910279</v>
      </c>
      <c r="K17" s="2">
        <f t="shared" si="5"/>
        <v>0.15994788850105698</v>
      </c>
      <c r="L17" s="2">
        <f t="shared" si="6"/>
        <v>4.8915982498402245E-3</v>
      </c>
      <c r="M17" s="2">
        <f t="shared" si="7"/>
        <v>4.3368086899420177E-18</v>
      </c>
      <c r="N17" s="1">
        <v>33976</v>
      </c>
      <c r="O17" s="1">
        <v>6507</v>
      </c>
      <c r="P17" s="1">
        <v>199</v>
      </c>
      <c r="Q17" s="1"/>
      <c r="R17" s="1">
        <v>0</v>
      </c>
      <c r="S17" s="1">
        <v>0</v>
      </c>
      <c r="T17" s="1">
        <v>0</v>
      </c>
      <c r="U17">
        <v>0</v>
      </c>
      <c r="W17" s="1"/>
      <c r="Y17" s="1"/>
      <c r="Z17" s="1"/>
      <c r="AA17" s="1"/>
      <c r="AB17" s="1"/>
      <c r="AN17" t="str">
        <f t="shared" si="9"/>
        <v>Bridgeport</v>
      </c>
      <c r="AO17" t="s">
        <v>3115</v>
      </c>
      <c r="AP17" s="10">
        <v>4</v>
      </c>
      <c r="AR17" s="119">
        <v>9</v>
      </c>
      <c r="AS17" s="121">
        <v>1</v>
      </c>
      <c r="AT17" s="121">
        <v>10</v>
      </c>
      <c r="AU17" s="125">
        <v>8070</v>
      </c>
      <c r="AV17" s="125">
        <f t="shared" si="10"/>
        <v>9001</v>
      </c>
      <c r="AW17" t="s">
        <v>749</v>
      </c>
      <c r="AX17" s="129">
        <f t="shared" si="8"/>
        <v>908070</v>
      </c>
      <c r="BB17">
        <v>19.399999999999999</v>
      </c>
      <c r="BC17">
        <v>3.4</v>
      </c>
      <c r="BD17">
        <v>16</v>
      </c>
      <c r="BE17" s="2"/>
    </row>
    <row r="18" spans="1:57" hidden="1" outlineLevel="1">
      <c r="A18" t="s">
        <v>3154</v>
      </c>
      <c r="B18" s="10" t="s">
        <v>1972</v>
      </c>
      <c r="C18" s="1">
        <f t="shared" si="0"/>
        <v>1176</v>
      </c>
      <c r="D18" s="7">
        <f>IF(N18&gt;0, RANK(N18,(N18:P18,Q18:AE18)),0)</f>
        <v>1</v>
      </c>
      <c r="E18" s="7">
        <f>IF(O18&gt;0,RANK(O18,(N18:P18,Q18:AE18)),0)</f>
        <v>2</v>
      </c>
      <c r="F18" s="7">
        <f t="shared" si="1"/>
        <v>3</v>
      </c>
      <c r="G18" s="1">
        <f t="shared" si="2"/>
        <v>7</v>
      </c>
      <c r="H18" s="2">
        <f t="shared" si="3"/>
        <v>5.9523809523809521E-3</v>
      </c>
      <c r="I18" s="8"/>
      <c r="J18" s="2">
        <f t="shared" si="4"/>
        <v>0.49914965986394561</v>
      </c>
      <c r="K18" s="2">
        <f t="shared" si="5"/>
        <v>0.49319727891156462</v>
      </c>
      <c r="L18" s="2">
        <f t="shared" si="6"/>
        <v>7.6530612244897957E-3</v>
      </c>
      <c r="M18" s="2">
        <f t="shared" si="7"/>
        <v>3.6429192995512949E-17</v>
      </c>
      <c r="N18" s="1">
        <v>587</v>
      </c>
      <c r="O18" s="1">
        <v>580</v>
      </c>
      <c r="P18" s="1">
        <v>9</v>
      </c>
      <c r="Q18" s="1"/>
      <c r="R18" s="1">
        <v>0</v>
      </c>
      <c r="S18" s="1">
        <v>0</v>
      </c>
      <c r="T18" s="1">
        <v>0</v>
      </c>
      <c r="U18">
        <v>0</v>
      </c>
      <c r="W18" s="1"/>
      <c r="Y18" s="1"/>
      <c r="Z18" s="1"/>
      <c r="AA18" s="1"/>
      <c r="AB18" s="1"/>
      <c r="AN18" t="str">
        <f t="shared" si="9"/>
        <v>Bridgewater</v>
      </c>
      <c r="AO18" t="s">
        <v>469</v>
      </c>
      <c r="AP18" s="10">
        <v>5</v>
      </c>
      <c r="AR18" s="119">
        <v>9</v>
      </c>
      <c r="AS18" s="121">
        <v>5</v>
      </c>
      <c r="AT18" s="121">
        <v>15</v>
      </c>
      <c r="AU18" s="125">
        <v>8210</v>
      </c>
      <c r="AV18" s="125">
        <f t="shared" si="10"/>
        <v>9005</v>
      </c>
      <c r="AW18" t="s">
        <v>749</v>
      </c>
      <c r="AX18" s="129">
        <f t="shared" si="8"/>
        <v>908210</v>
      </c>
      <c r="BB18">
        <v>17.260000000000002</v>
      </c>
      <c r="BC18">
        <v>1.03</v>
      </c>
      <c r="BD18">
        <v>16.23</v>
      </c>
      <c r="BE18" s="2"/>
    </row>
    <row r="19" spans="1:57" hidden="1" outlineLevel="1">
      <c r="A19" t="s">
        <v>1127</v>
      </c>
      <c r="B19" s="10" t="s">
        <v>1972</v>
      </c>
      <c r="C19" s="1">
        <f t="shared" si="0"/>
        <v>26566</v>
      </c>
      <c r="D19" s="7">
        <f>IF(N19&gt;0, RANK(N19,(N19:P19,Q19:AE19)),0)</f>
        <v>1</v>
      </c>
      <c r="E19" s="7">
        <f>IF(O19&gt;0,RANK(O19,(N19:P19,Q19:AE19)),0)</f>
        <v>2</v>
      </c>
      <c r="F19" s="7">
        <f t="shared" si="1"/>
        <v>3</v>
      </c>
      <c r="G19" s="1">
        <f t="shared" si="2"/>
        <v>5763</v>
      </c>
      <c r="H19" s="2">
        <f t="shared" si="3"/>
        <v>0.2169314160957615</v>
      </c>
      <c r="I19" s="8"/>
      <c r="J19" s="2">
        <f t="shared" si="4"/>
        <v>0.60099375141157874</v>
      </c>
      <c r="K19" s="2">
        <f t="shared" si="5"/>
        <v>0.38406233531581718</v>
      </c>
      <c r="L19" s="2">
        <f t="shared" si="6"/>
        <v>1.4868629074757209E-2</v>
      </c>
      <c r="M19" s="2">
        <f t="shared" si="7"/>
        <v>7.528419784687268E-5</v>
      </c>
      <c r="N19" s="1">
        <v>15966</v>
      </c>
      <c r="O19" s="1">
        <v>10203</v>
      </c>
      <c r="P19" s="1">
        <v>395</v>
      </c>
      <c r="Q19" s="1"/>
      <c r="R19" s="1">
        <v>0</v>
      </c>
      <c r="S19" s="1">
        <v>2</v>
      </c>
      <c r="T19" s="1">
        <v>0</v>
      </c>
      <c r="U19">
        <v>0</v>
      </c>
      <c r="W19" s="1"/>
      <c r="Y19" s="1"/>
      <c r="Z19" s="1"/>
      <c r="AA19" s="1"/>
      <c r="AB19" s="1"/>
      <c r="AN19" t="str">
        <f t="shared" si="9"/>
        <v>Bristol</v>
      </c>
      <c r="AO19" t="s">
        <v>1909</v>
      </c>
      <c r="AP19" s="10">
        <v>1</v>
      </c>
      <c r="AR19" s="119">
        <v>9</v>
      </c>
      <c r="AS19" s="121">
        <v>3</v>
      </c>
      <c r="AT19" s="121">
        <v>20</v>
      </c>
      <c r="AU19" s="125">
        <v>8490</v>
      </c>
      <c r="AV19" s="125">
        <f t="shared" si="10"/>
        <v>9003</v>
      </c>
      <c r="AW19" t="s">
        <v>749</v>
      </c>
      <c r="AX19" s="129">
        <f t="shared" si="8"/>
        <v>908490</v>
      </c>
      <c r="BB19">
        <v>26.84</v>
      </c>
      <c r="BC19">
        <v>0.34</v>
      </c>
      <c r="BD19">
        <v>26.51</v>
      </c>
      <c r="BE19" s="2"/>
    </row>
    <row r="20" spans="1:57" hidden="1" outlineLevel="1">
      <c r="A20" t="s">
        <v>1541</v>
      </c>
      <c r="B20" s="10" t="s">
        <v>1972</v>
      </c>
      <c r="C20" s="1">
        <f t="shared" si="0"/>
        <v>9177</v>
      </c>
      <c r="D20" s="7">
        <f>IF(N20&gt;0, RANK(N20,(N20:P20,Q20:AE20)),0)</f>
        <v>2</v>
      </c>
      <c r="E20" s="7">
        <f>IF(O20&gt;0,RANK(O20,(N20:P20,Q20:AE20)),0)</f>
        <v>1</v>
      </c>
      <c r="F20" s="7">
        <f t="shared" si="1"/>
        <v>3</v>
      </c>
      <c r="G20" s="1">
        <f t="shared" si="2"/>
        <v>413</v>
      </c>
      <c r="H20" s="2">
        <f t="shared" si="3"/>
        <v>4.5003813882532419E-2</v>
      </c>
      <c r="I20" s="8"/>
      <c r="J20" s="2">
        <f t="shared" si="4"/>
        <v>0.47292143401983217</v>
      </c>
      <c r="K20" s="2">
        <f t="shared" si="5"/>
        <v>0.5179252479023646</v>
      </c>
      <c r="L20" s="2">
        <f t="shared" si="6"/>
        <v>8.7174457883840029E-3</v>
      </c>
      <c r="M20" s="2">
        <f t="shared" si="7"/>
        <v>4.3587228941917126E-4</v>
      </c>
      <c r="N20" s="1">
        <v>4340</v>
      </c>
      <c r="O20" s="1">
        <v>4753</v>
      </c>
      <c r="P20" s="1">
        <v>80</v>
      </c>
      <c r="Q20" s="1"/>
      <c r="R20" s="1">
        <v>0</v>
      </c>
      <c r="S20" s="1">
        <v>4</v>
      </c>
      <c r="T20" s="1">
        <v>0</v>
      </c>
      <c r="U20">
        <v>0</v>
      </c>
      <c r="W20" s="1"/>
      <c r="Y20" s="1"/>
      <c r="Z20" s="1"/>
      <c r="AA20" s="1"/>
      <c r="AB20" s="1"/>
      <c r="AN20" t="str">
        <f t="shared" si="9"/>
        <v>Brookfield</v>
      </c>
      <c r="AO20" t="s">
        <v>3115</v>
      </c>
      <c r="AP20" s="10">
        <v>5</v>
      </c>
      <c r="AR20" s="119">
        <v>9</v>
      </c>
      <c r="AS20" s="121">
        <v>1</v>
      </c>
      <c r="AT20" s="121">
        <v>15</v>
      </c>
      <c r="AU20" s="125">
        <v>8980</v>
      </c>
      <c r="AV20" s="125">
        <f t="shared" si="10"/>
        <v>9001</v>
      </c>
      <c r="AW20" t="s">
        <v>749</v>
      </c>
      <c r="AX20" s="129">
        <f t="shared" si="8"/>
        <v>908980</v>
      </c>
      <c r="BB20">
        <v>20.399999999999999</v>
      </c>
      <c r="BC20">
        <v>0.6</v>
      </c>
      <c r="BD20">
        <v>19.8</v>
      </c>
      <c r="BE20" s="2"/>
    </row>
    <row r="21" spans="1:57" hidden="1" outlineLevel="1">
      <c r="A21" t="s">
        <v>636</v>
      </c>
      <c r="B21" s="10" t="s">
        <v>1972</v>
      </c>
      <c r="C21" s="1">
        <f t="shared" si="0"/>
        <v>3682</v>
      </c>
      <c r="D21" s="7">
        <f>IF(N21&gt;0, RANK(N21,(N21:P21,Q21:AE21)),0)</f>
        <v>1</v>
      </c>
      <c r="E21" s="7">
        <f>IF(O21&gt;0,RANK(O21,(N21:P21,Q21:AE21)),0)</f>
        <v>2</v>
      </c>
      <c r="F21" s="7">
        <f t="shared" si="1"/>
        <v>3</v>
      </c>
      <c r="G21" s="1">
        <f t="shared" si="2"/>
        <v>258</v>
      </c>
      <c r="H21" s="2">
        <f t="shared" si="3"/>
        <v>7.0070613796849535E-2</v>
      </c>
      <c r="I21" s="8"/>
      <c r="J21" s="2">
        <f t="shared" si="4"/>
        <v>0.52471482889733845</v>
      </c>
      <c r="K21" s="2">
        <f t="shared" si="5"/>
        <v>0.45464421510048886</v>
      </c>
      <c r="L21" s="2">
        <f t="shared" si="6"/>
        <v>1.9282998370450843E-2</v>
      </c>
      <c r="M21" s="2">
        <f t="shared" si="7"/>
        <v>1.3579576317218518E-3</v>
      </c>
      <c r="N21" s="1">
        <v>1932</v>
      </c>
      <c r="O21" s="1">
        <v>1674</v>
      </c>
      <c r="P21" s="1">
        <v>71</v>
      </c>
      <c r="Q21" s="1"/>
      <c r="R21" s="1">
        <v>0</v>
      </c>
      <c r="S21" s="1">
        <v>5</v>
      </c>
      <c r="T21" s="1">
        <v>0</v>
      </c>
      <c r="U21">
        <v>0</v>
      </c>
      <c r="W21" s="1"/>
      <c r="Y21" s="1"/>
      <c r="Z21" s="1"/>
      <c r="AA21" s="1"/>
      <c r="AB21" s="1"/>
      <c r="AN21" t="str">
        <f t="shared" si="9"/>
        <v>Brooklyn</v>
      </c>
      <c r="AO21" t="s">
        <v>238</v>
      </c>
      <c r="AP21" s="10">
        <v>2</v>
      </c>
      <c r="AR21" s="119">
        <v>9</v>
      </c>
      <c r="AS21" s="121">
        <v>15</v>
      </c>
      <c r="AT21" s="121">
        <v>10</v>
      </c>
      <c r="AU21" s="125">
        <v>9190</v>
      </c>
      <c r="AV21" s="125">
        <f t="shared" si="10"/>
        <v>9015</v>
      </c>
      <c r="AW21" t="s">
        <v>749</v>
      </c>
      <c r="AX21" s="129">
        <f t="shared" si="8"/>
        <v>909190</v>
      </c>
      <c r="BB21">
        <v>29.14</v>
      </c>
      <c r="BC21">
        <v>0.17</v>
      </c>
      <c r="BD21">
        <v>28.97</v>
      </c>
      <c r="BE21" s="2"/>
    </row>
    <row r="22" spans="1:57" hidden="1" outlineLevel="1">
      <c r="A22" t="s">
        <v>2010</v>
      </c>
      <c r="B22" s="10" t="s">
        <v>1972</v>
      </c>
      <c r="C22" s="1">
        <f t="shared" si="0"/>
        <v>5215</v>
      </c>
      <c r="D22" s="7">
        <f>IF(N22&gt;0, RANK(N22,(N22:P22,Q22:AE22)),0)</f>
        <v>1</v>
      </c>
      <c r="E22" s="7">
        <f>IF(O22&gt;0,RANK(O22,(N22:P22,Q22:AE22)),0)</f>
        <v>2</v>
      </c>
      <c r="F22" s="7">
        <f t="shared" si="1"/>
        <v>3</v>
      </c>
      <c r="G22" s="1">
        <f t="shared" si="2"/>
        <v>310</v>
      </c>
      <c r="H22" s="2">
        <f t="shared" si="3"/>
        <v>5.9443911792905084E-2</v>
      </c>
      <c r="I22" s="8"/>
      <c r="J22" s="2">
        <f t="shared" si="4"/>
        <v>0.52080536912751674</v>
      </c>
      <c r="K22" s="2">
        <f t="shared" si="5"/>
        <v>0.4613614573346117</v>
      </c>
      <c r="L22" s="2">
        <f t="shared" si="6"/>
        <v>1.6682646212847554E-2</v>
      </c>
      <c r="M22" s="2">
        <f t="shared" si="7"/>
        <v>1.1505273250240061E-3</v>
      </c>
      <c r="N22" s="1">
        <v>2716</v>
      </c>
      <c r="O22" s="1">
        <v>2406</v>
      </c>
      <c r="P22" s="1">
        <v>87</v>
      </c>
      <c r="Q22" s="1"/>
      <c r="R22" s="1">
        <v>2</v>
      </c>
      <c r="S22" s="1">
        <v>4</v>
      </c>
      <c r="T22" s="1">
        <v>0</v>
      </c>
      <c r="U22">
        <v>0</v>
      </c>
      <c r="W22" s="1"/>
      <c r="Y22" s="1"/>
      <c r="Z22" s="1"/>
      <c r="AA22" s="1"/>
      <c r="AB22" s="1"/>
      <c r="AN22" t="str">
        <f t="shared" si="9"/>
        <v>Burlington</v>
      </c>
      <c r="AO22" t="s">
        <v>1909</v>
      </c>
      <c r="AP22" s="10">
        <v>5</v>
      </c>
      <c r="AR22" s="119">
        <v>9</v>
      </c>
      <c r="AS22" s="121">
        <v>3</v>
      </c>
      <c r="AT22" s="121">
        <v>25</v>
      </c>
      <c r="AU22" s="125">
        <v>10100</v>
      </c>
      <c r="AV22" s="125">
        <f t="shared" si="10"/>
        <v>9003</v>
      </c>
      <c r="AW22" t="s">
        <v>749</v>
      </c>
      <c r="AX22" s="129">
        <f t="shared" si="8"/>
        <v>910100</v>
      </c>
      <c r="BB22">
        <v>30.43</v>
      </c>
      <c r="BC22">
        <v>0.63</v>
      </c>
      <c r="BD22">
        <v>29.8</v>
      </c>
      <c r="BE22" s="2"/>
    </row>
    <row r="23" spans="1:57" hidden="1" outlineLevel="1">
      <c r="A23" t="s">
        <v>1197</v>
      </c>
      <c r="B23" s="10" t="s">
        <v>1972</v>
      </c>
      <c r="C23" s="1">
        <f t="shared" si="0"/>
        <v>634</v>
      </c>
      <c r="D23" s="7">
        <f>IF(N23&gt;0, RANK(N23,(N23:P23,Q23:AE23)),0)</f>
        <v>1</v>
      </c>
      <c r="E23" s="7">
        <f>IF(O23&gt;0,RANK(O23,(N23:P23,Q23:AE23)),0)</f>
        <v>2</v>
      </c>
      <c r="F23" s="7">
        <f t="shared" si="1"/>
        <v>3</v>
      </c>
      <c r="G23" s="1">
        <f t="shared" si="2"/>
        <v>240</v>
      </c>
      <c r="H23" s="2">
        <f t="shared" si="3"/>
        <v>0.37854889589905361</v>
      </c>
      <c r="I23" s="8"/>
      <c r="J23" s="2">
        <f t="shared" si="4"/>
        <v>0.67665615141955837</v>
      </c>
      <c r="K23" s="2">
        <f t="shared" si="5"/>
        <v>0.29810725552050471</v>
      </c>
      <c r="L23" s="2">
        <f t="shared" si="6"/>
        <v>2.5236593059936908E-2</v>
      </c>
      <c r="M23" s="2">
        <f t="shared" si="7"/>
        <v>1.0408340855860843E-17</v>
      </c>
      <c r="N23" s="1">
        <v>429</v>
      </c>
      <c r="O23" s="1">
        <v>189</v>
      </c>
      <c r="P23" s="1">
        <v>16</v>
      </c>
      <c r="Q23" s="1"/>
      <c r="R23" s="1">
        <v>0</v>
      </c>
      <c r="S23" s="1">
        <v>0</v>
      </c>
      <c r="T23" s="1">
        <v>0</v>
      </c>
      <c r="U23">
        <v>0</v>
      </c>
      <c r="W23" s="1"/>
      <c r="Y23" s="1"/>
      <c r="Z23" s="1"/>
      <c r="AA23" s="1"/>
      <c r="AB23" s="1"/>
      <c r="AN23" t="str">
        <f t="shared" si="9"/>
        <v>Canaan</v>
      </c>
      <c r="AO23" t="s">
        <v>469</v>
      </c>
      <c r="AP23" s="10">
        <v>5</v>
      </c>
      <c r="AR23" s="119">
        <v>9</v>
      </c>
      <c r="AS23" s="121">
        <v>5</v>
      </c>
      <c r="AT23" s="121">
        <v>20</v>
      </c>
      <c r="AU23" s="125">
        <v>10940</v>
      </c>
      <c r="AV23" s="125">
        <f t="shared" si="10"/>
        <v>9005</v>
      </c>
      <c r="AW23" t="s">
        <v>749</v>
      </c>
      <c r="AX23" s="129">
        <f t="shared" si="8"/>
        <v>910940</v>
      </c>
      <c r="BB23">
        <v>33.28</v>
      </c>
      <c r="BC23">
        <v>0.33</v>
      </c>
      <c r="BD23">
        <v>32.950000000000003</v>
      </c>
      <c r="BE23" s="2"/>
    </row>
    <row r="24" spans="1:57" hidden="1" outlineLevel="1">
      <c r="A24" t="s">
        <v>1200</v>
      </c>
      <c r="B24" s="10" t="s">
        <v>1972</v>
      </c>
      <c r="C24" s="1">
        <f t="shared" si="0"/>
        <v>2744</v>
      </c>
      <c r="D24" s="7">
        <f>IF(N24&gt;0, RANK(N24,(N24:P24,Q24:AE24)),0)</f>
        <v>2</v>
      </c>
      <c r="E24" s="7">
        <f>IF(O24&gt;0,RANK(O24,(N24:P24,Q24:AE24)),0)</f>
        <v>1</v>
      </c>
      <c r="F24" s="7">
        <f t="shared" si="1"/>
        <v>3</v>
      </c>
      <c r="G24" s="1">
        <f t="shared" si="2"/>
        <v>11</v>
      </c>
      <c r="H24" s="2">
        <f t="shared" si="3"/>
        <v>4.0087463556851312E-3</v>
      </c>
      <c r="I24" s="8"/>
      <c r="J24" s="2">
        <f t="shared" si="4"/>
        <v>0.48615160349854225</v>
      </c>
      <c r="K24" s="2">
        <f t="shared" si="5"/>
        <v>0.49016034985422741</v>
      </c>
      <c r="L24" s="2">
        <f t="shared" si="6"/>
        <v>2.2594752186588921E-2</v>
      </c>
      <c r="M24" s="2">
        <f t="shared" si="7"/>
        <v>1.0932944606414224E-3</v>
      </c>
      <c r="N24" s="1">
        <v>1334</v>
      </c>
      <c r="O24" s="1">
        <v>1345</v>
      </c>
      <c r="P24" s="1">
        <v>62</v>
      </c>
      <c r="Q24" s="1"/>
      <c r="R24" s="1">
        <v>1</v>
      </c>
      <c r="S24" s="1">
        <v>2</v>
      </c>
      <c r="T24" s="1">
        <v>0</v>
      </c>
      <c r="U24">
        <v>0</v>
      </c>
      <c r="W24" s="1"/>
      <c r="Y24" s="1"/>
      <c r="Z24" s="1"/>
      <c r="AA24" s="1"/>
      <c r="AB24" s="1"/>
      <c r="AN24" t="str">
        <f t="shared" si="9"/>
        <v>Canterbury</v>
      </c>
      <c r="AO24" t="s">
        <v>238</v>
      </c>
      <c r="AP24" s="10">
        <v>2</v>
      </c>
      <c r="AR24" s="119">
        <v>9</v>
      </c>
      <c r="AS24" s="121">
        <v>15</v>
      </c>
      <c r="AT24" s="121">
        <v>15</v>
      </c>
      <c r="AU24" s="125">
        <v>12130</v>
      </c>
      <c r="AV24" s="125">
        <f t="shared" si="10"/>
        <v>9015</v>
      </c>
      <c r="AW24" t="s">
        <v>749</v>
      </c>
      <c r="AX24" s="129">
        <f t="shared" si="8"/>
        <v>912130</v>
      </c>
      <c r="BB24">
        <v>40.15</v>
      </c>
      <c r="BC24">
        <v>0.25</v>
      </c>
      <c r="BD24">
        <v>39.9</v>
      </c>
      <c r="BE24" s="2"/>
    </row>
    <row r="25" spans="1:57" hidden="1" outlineLevel="1">
      <c r="A25" t="s">
        <v>1662</v>
      </c>
      <c r="B25" s="10" t="s">
        <v>1972</v>
      </c>
      <c r="C25" s="1">
        <f t="shared" si="0"/>
        <v>5972</v>
      </c>
      <c r="D25" s="7">
        <f>IF(N25&gt;0, RANK(N25,(N25:P25,Q25:AE25)),0)</f>
        <v>1</v>
      </c>
      <c r="E25" s="7">
        <f>IF(O25&gt;0,RANK(O25,(N25:P25,Q25:AE25)),0)</f>
        <v>2</v>
      </c>
      <c r="F25" s="7">
        <f t="shared" si="1"/>
        <v>3</v>
      </c>
      <c r="G25" s="1">
        <f t="shared" si="2"/>
        <v>940</v>
      </c>
      <c r="H25" s="2">
        <f t="shared" si="3"/>
        <v>0.15740120562625587</v>
      </c>
      <c r="I25" s="8"/>
      <c r="J25" s="2">
        <f t="shared" si="4"/>
        <v>0.57133288680509042</v>
      </c>
      <c r="K25" s="2">
        <f t="shared" si="5"/>
        <v>0.41393168117883455</v>
      </c>
      <c r="L25" s="2">
        <f t="shared" si="6"/>
        <v>1.4567983924983255E-2</v>
      </c>
      <c r="M25" s="2">
        <f t="shared" si="7"/>
        <v>1.6744809109176841E-4</v>
      </c>
      <c r="N25" s="1">
        <v>3412</v>
      </c>
      <c r="O25" s="1">
        <v>2472</v>
      </c>
      <c r="P25" s="1">
        <v>87</v>
      </c>
      <c r="Q25" s="1"/>
      <c r="R25" s="1">
        <v>0</v>
      </c>
      <c r="S25" s="1">
        <v>0</v>
      </c>
      <c r="T25" s="1">
        <v>0</v>
      </c>
      <c r="U25">
        <v>1</v>
      </c>
      <c r="W25" s="1"/>
      <c r="Y25" s="1"/>
      <c r="Z25" s="1"/>
      <c r="AA25" s="1"/>
      <c r="AB25" s="1"/>
      <c r="AN25" t="str">
        <f t="shared" si="9"/>
        <v>Canton</v>
      </c>
      <c r="AO25" t="s">
        <v>1909</v>
      </c>
      <c r="AP25" s="10">
        <v>5</v>
      </c>
      <c r="AR25" s="119">
        <v>9</v>
      </c>
      <c r="AS25" s="121">
        <v>3</v>
      </c>
      <c r="AT25" s="121">
        <v>30</v>
      </c>
      <c r="AU25" s="125">
        <v>12270</v>
      </c>
      <c r="AV25" s="125">
        <f t="shared" si="10"/>
        <v>9003</v>
      </c>
      <c r="AW25" t="s">
        <v>749</v>
      </c>
      <c r="AX25" s="129">
        <f t="shared" si="8"/>
        <v>912270</v>
      </c>
      <c r="BB25">
        <v>25.04</v>
      </c>
      <c r="BC25">
        <v>0.47</v>
      </c>
      <c r="BD25">
        <v>24.57</v>
      </c>
      <c r="BE25" s="2"/>
    </row>
    <row r="26" spans="1:57" hidden="1" outlineLevel="1">
      <c r="A26" t="s">
        <v>637</v>
      </c>
      <c r="B26" s="10" t="s">
        <v>1972</v>
      </c>
      <c r="C26" s="1">
        <f t="shared" si="0"/>
        <v>1123</v>
      </c>
      <c r="D26" s="7">
        <f>IF(N26&gt;0, RANK(N26,(N26:P26,Q26:AE26)),0)</f>
        <v>1</v>
      </c>
      <c r="E26" s="7">
        <f>IF(O26&gt;0,RANK(O26,(N26:P26,Q26:AE26)),0)</f>
        <v>2</v>
      </c>
      <c r="F26" s="7">
        <f t="shared" si="1"/>
        <v>3</v>
      </c>
      <c r="G26" s="1">
        <f t="shared" si="2"/>
        <v>223</v>
      </c>
      <c r="H26" s="2">
        <f t="shared" si="3"/>
        <v>0.19857524487978628</v>
      </c>
      <c r="I26" s="8"/>
      <c r="J26" s="2">
        <f t="shared" si="4"/>
        <v>0.59038290293855744</v>
      </c>
      <c r="K26" s="2">
        <f t="shared" si="5"/>
        <v>0.39180765805877116</v>
      </c>
      <c r="L26" s="2">
        <f t="shared" si="6"/>
        <v>1.7809439002671415E-2</v>
      </c>
      <c r="M26" s="2">
        <f t="shared" si="7"/>
        <v>-1.3877787807814457E-17</v>
      </c>
      <c r="N26" s="1">
        <v>663</v>
      </c>
      <c r="O26" s="1">
        <v>440</v>
      </c>
      <c r="P26" s="1">
        <v>20</v>
      </c>
      <c r="Q26" s="1"/>
      <c r="R26" s="1">
        <v>0</v>
      </c>
      <c r="S26" s="1">
        <v>0</v>
      </c>
      <c r="T26" s="1">
        <v>0</v>
      </c>
      <c r="U26">
        <v>0</v>
      </c>
      <c r="W26" s="1"/>
      <c r="Y26" s="1"/>
      <c r="Z26" s="1"/>
      <c r="AA26" s="1"/>
      <c r="AB26" s="1"/>
      <c r="AN26" t="str">
        <f t="shared" si="9"/>
        <v>Chaplin</v>
      </c>
      <c r="AO26" t="s">
        <v>238</v>
      </c>
      <c r="AP26" s="10">
        <v>2</v>
      </c>
      <c r="AR26" s="119">
        <v>9</v>
      </c>
      <c r="AS26" s="121">
        <v>15</v>
      </c>
      <c r="AT26" s="121">
        <v>20</v>
      </c>
      <c r="AU26" s="125">
        <v>13810</v>
      </c>
      <c r="AV26" s="125">
        <f t="shared" si="10"/>
        <v>9015</v>
      </c>
      <c r="AW26" t="s">
        <v>749</v>
      </c>
      <c r="AX26" s="129">
        <f t="shared" si="8"/>
        <v>913810</v>
      </c>
      <c r="BB26">
        <v>19.559999999999999</v>
      </c>
      <c r="BC26">
        <v>0.13</v>
      </c>
      <c r="BD26">
        <v>19.43</v>
      </c>
      <c r="BE26" s="2"/>
    </row>
    <row r="27" spans="1:57" hidden="1" outlineLevel="1">
      <c r="A27" t="s">
        <v>1536</v>
      </c>
      <c r="B27" s="10" t="s">
        <v>1972</v>
      </c>
      <c r="C27" s="1">
        <f t="shared" si="0"/>
        <v>15162</v>
      </c>
      <c r="D27" s="7">
        <f>IF(N27&gt;0, RANK(N27,(N27:P27,Q27:AE27)),0)</f>
        <v>1</v>
      </c>
      <c r="E27" s="7">
        <f>IF(O27&gt;0,RANK(O27,(N27:P27,Q27:AE27)),0)</f>
        <v>2</v>
      </c>
      <c r="F27" s="7">
        <f t="shared" si="1"/>
        <v>3</v>
      </c>
      <c r="G27" s="1">
        <f t="shared" si="2"/>
        <v>1338</v>
      </c>
      <c r="H27" s="2">
        <f t="shared" si="3"/>
        <v>8.8246933122279381E-2</v>
      </c>
      <c r="I27" s="8"/>
      <c r="J27" s="2">
        <f t="shared" si="4"/>
        <v>0.53930879831156842</v>
      </c>
      <c r="K27" s="2">
        <f t="shared" si="5"/>
        <v>0.45106186518928904</v>
      </c>
      <c r="L27" s="2">
        <f t="shared" si="6"/>
        <v>9.1676559820604141E-3</v>
      </c>
      <c r="M27" s="2">
        <f t="shared" si="7"/>
        <v>4.6168051708213483E-4</v>
      </c>
      <c r="N27" s="1">
        <v>8177</v>
      </c>
      <c r="O27" s="1">
        <v>6839</v>
      </c>
      <c r="P27" s="1">
        <v>139</v>
      </c>
      <c r="Q27" s="1"/>
      <c r="R27" s="1">
        <v>0</v>
      </c>
      <c r="S27" s="1">
        <v>6</v>
      </c>
      <c r="T27" s="1">
        <v>0</v>
      </c>
      <c r="U27">
        <v>1</v>
      </c>
      <c r="W27" s="1"/>
      <c r="Y27" s="1"/>
      <c r="Z27" s="1"/>
      <c r="AA27" s="1"/>
      <c r="AB27" s="1"/>
      <c r="AN27" t="str">
        <f t="shared" si="9"/>
        <v>Cheshire</v>
      </c>
      <c r="AO27" t="s">
        <v>1960</v>
      </c>
      <c r="AP27" s="10">
        <v>5</v>
      </c>
      <c r="AR27" s="119">
        <v>9</v>
      </c>
      <c r="AS27" s="121">
        <v>9</v>
      </c>
      <c r="AT27" s="121">
        <v>25</v>
      </c>
      <c r="AU27" s="125">
        <v>14160</v>
      </c>
      <c r="AV27" s="125">
        <f t="shared" si="10"/>
        <v>9009</v>
      </c>
      <c r="AW27" t="s">
        <v>749</v>
      </c>
      <c r="AX27" s="129">
        <f t="shared" si="8"/>
        <v>914160</v>
      </c>
      <c r="BB27">
        <v>33.409999999999997</v>
      </c>
      <c r="BC27">
        <v>0.5</v>
      </c>
      <c r="BD27">
        <v>32.909999999999997</v>
      </c>
      <c r="BE27" s="2"/>
    </row>
    <row r="28" spans="1:57" hidden="1" outlineLevel="1">
      <c r="A28" t="s">
        <v>2652</v>
      </c>
      <c r="B28" s="10" t="s">
        <v>1972</v>
      </c>
      <c r="C28" s="1">
        <f t="shared" si="0"/>
        <v>2262</v>
      </c>
      <c r="D28" s="7">
        <f>IF(N28&gt;0, RANK(N28,(N28:P28,Q28:AE28)),0)</f>
        <v>1</v>
      </c>
      <c r="E28" s="7">
        <f>IF(O28&gt;0,RANK(O28,(N28:P28,Q28:AE28)),0)</f>
        <v>2</v>
      </c>
      <c r="F28" s="7">
        <f t="shared" si="1"/>
        <v>3</v>
      </c>
      <c r="G28" s="1">
        <f t="shared" si="2"/>
        <v>817</v>
      </c>
      <c r="H28" s="2">
        <f t="shared" si="3"/>
        <v>0.36118479221927496</v>
      </c>
      <c r="I28" s="8"/>
      <c r="J28" s="2">
        <f t="shared" si="4"/>
        <v>0.67506631299734743</v>
      </c>
      <c r="K28" s="2">
        <f t="shared" si="5"/>
        <v>0.31388152077807252</v>
      </c>
      <c r="L28" s="2">
        <f t="shared" si="6"/>
        <v>1.0610079575596816E-2</v>
      </c>
      <c r="M28" s="2">
        <f t="shared" si="7"/>
        <v>4.4208664898323473E-4</v>
      </c>
      <c r="N28" s="1">
        <v>1527</v>
      </c>
      <c r="O28" s="1">
        <v>710</v>
      </c>
      <c r="P28" s="1">
        <v>24</v>
      </c>
      <c r="Q28" s="1"/>
      <c r="R28" s="1">
        <v>0</v>
      </c>
      <c r="S28" s="1">
        <v>0</v>
      </c>
      <c r="T28" s="1">
        <v>0</v>
      </c>
      <c r="U28">
        <v>1</v>
      </c>
      <c r="W28" s="1"/>
      <c r="Y28" s="1"/>
      <c r="Z28" s="1"/>
      <c r="AA28" s="1"/>
      <c r="AB28" s="1"/>
      <c r="AN28" t="str">
        <f t="shared" si="9"/>
        <v>Chester</v>
      </c>
      <c r="AO28" t="s">
        <v>3384</v>
      </c>
      <c r="AP28" s="10">
        <v>2</v>
      </c>
      <c r="AR28" s="119">
        <v>9</v>
      </c>
      <c r="AS28" s="121">
        <v>7</v>
      </c>
      <c r="AT28" s="121">
        <v>5</v>
      </c>
      <c r="AU28" s="125">
        <v>14300</v>
      </c>
      <c r="AV28" s="125">
        <f t="shared" si="10"/>
        <v>9007</v>
      </c>
      <c r="AW28" t="s">
        <v>749</v>
      </c>
      <c r="AX28" s="129">
        <f t="shared" si="8"/>
        <v>914300</v>
      </c>
      <c r="BB28">
        <v>16.829999999999998</v>
      </c>
      <c r="BC28">
        <v>0.8</v>
      </c>
      <c r="BD28">
        <v>16.03</v>
      </c>
      <c r="BE28" s="2"/>
    </row>
    <row r="29" spans="1:57" hidden="1" outlineLevel="1">
      <c r="A29" t="s">
        <v>740</v>
      </c>
      <c r="B29" s="10" t="s">
        <v>1972</v>
      </c>
      <c r="C29" s="1">
        <f t="shared" si="0"/>
        <v>6993</v>
      </c>
      <c r="D29" s="7">
        <f>IF(N29&gt;0, RANK(N29,(N29:P29,Q29:AE29)),0)</f>
        <v>1</v>
      </c>
      <c r="E29" s="7">
        <f>IF(O29&gt;0,RANK(O29,(N29:P29,Q29:AE29)),0)</f>
        <v>2</v>
      </c>
      <c r="F29" s="7">
        <f t="shared" si="1"/>
        <v>3</v>
      </c>
      <c r="G29" s="1">
        <f t="shared" si="2"/>
        <v>894</v>
      </c>
      <c r="H29" s="2">
        <f t="shared" si="3"/>
        <v>0.12784212784212784</v>
      </c>
      <c r="I29" s="8"/>
      <c r="J29" s="2">
        <f t="shared" si="4"/>
        <v>0.55741455741455737</v>
      </c>
      <c r="K29" s="2">
        <f t="shared" si="5"/>
        <v>0.42957242957242958</v>
      </c>
      <c r="L29" s="2">
        <f t="shared" si="6"/>
        <v>1.2870012870012869E-2</v>
      </c>
      <c r="M29" s="2">
        <f t="shared" si="7"/>
        <v>1.4300014300018364E-4</v>
      </c>
      <c r="N29" s="1">
        <v>3898</v>
      </c>
      <c r="O29" s="1">
        <v>3004</v>
      </c>
      <c r="P29" s="1">
        <v>90</v>
      </c>
      <c r="Q29" s="1"/>
      <c r="R29" s="1">
        <v>0</v>
      </c>
      <c r="S29" s="1">
        <v>1</v>
      </c>
      <c r="T29" s="1">
        <v>0</v>
      </c>
      <c r="U29">
        <v>0</v>
      </c>
      <c r="W29" s="1"/>
      <c r="Y29" s="1"/>
      <c r="Z29" s="1"/>
      <c r="AA29" s="1"/>
      <c r="AB29" s="1"/>
      <c r="AN29" t="str">
        <f t="shared" si="9"/>
        <v>Clinton</v>
      </c>
      <c r="AO29" t="s">
        <v>3384</v>
      </c>
      <c r="AP29" s="10">
        <v>2</v>
      </c>
      <c r="AR29" s="119">
        <v>9</v>
      </c>
      <c r="AS29" s="121">
        <v>7</v>
      </c>
      <c r="AT29" s="121">
        <v>10</v>
      </c>
      <c r="AU29" s="125">
        <v>15350</v>
      </c>
      <c r="AV29" s="125">
        <f t="shared" si="10"/>
        <v>9007</v>
      </c>
      <c r="AW29" t="s">
        <v>749</v>
      </c>
      <c r="AX29" s="129">
        <f t="shared" si="8"/>
        <v>915350</v>
      </c>
      <c r="BB29">
        <v>19.04</v>
      </c>
      <c r="BC29">
        <v>2.76</v>
      </c>
      <c r="BD29">
        <v>16.28</v>
      </c>
      <c r="BE29" s="2"/>
    </row>
    <row r="30" spans="1:57" hidden="1" outlineLevel="1">
      <c r="A30" t="s">
        <v>303</v>
      </c>
      <c r="B30" s="10" t="s">
        <v>1972</v>
      </c>
      <c r="C30" s="1">
        <f t="shared" si="0"/>
        <v>8219</v>
      </c>
      <c r="D30" s="7">
        <f>IF(N30&gt;0, RANK(N30,(N30:P30,Q30:AE30)),0)</f>
        <v>1</v>
      </c>
      <c r="E30" s="7">
        <f>IF(O30&gt;0,RANK(O30,(N30:P30,Q30:AE30)),0)</f>
        <v>2</v>
      </c>
      <c r="F30" s="7">
        <f t="shared" si="1"/>
        <v>3</v>
      </c>
      <c r="G30" s="1">
        <f t="shared" si="2"/>
        <v>1357</v>
      </c>
      <c r="H30" s="2">
        <f t="shared" si="3"/>
        <v>0.1651052439469522</v>
      </c>
      <c r="I30" s="8"/>
      <c r="J30" s="2">
        <f t="shared" si="4"/>
        <v>0.57330575495802405</v>
      </c>
      <c r="K30" s="2">
        <f t="shared" si="5"/>
        <v>0.40820051101107191</v>
      </c>
      <c r="L30" s="2">
        <f t="shared" si="6"/>
        <v>1.8007056819564424E-2</v>
      </c>
      <c r="M30" s="2">
        <f t="shared" si="7"/>
        <v>4.8667721133961728E-4</v>
      </c>
      <c r="N30" s="1">
        <v>4712</v>
      </c>
      <c r="O30" s="1">
        <v>3355</v>
      </c>
      <c r="P30" s="1">
        <v>148</v>
      </c>
      <c r="Q30" s="1"/>
      <c r="R30" s="1">
        <v>2</v>
      </c>
      <c r="S30" s="1">
        <v>1</v>
      </c>
      <c r="T30" s="1">
        <v>0</v>
      </c>
      <c r="U30">
        <v>1</v>
      </c>
      <c r="W30" s="1"/>
      <c r="Y30" s="1"/>
      <c r="Z30" s="1"/>
      <c r="AA30" s="1"/>
      <c r="AB30" s="1"/>
      <c r="AN30" t="str">
        <f t="shared" si="9"/>
        <v>Colchester</v>
      </c>
      <c r="AO30" t="s">
        <v>2025</v>
      </c>
      <c r="AP30" s="10">
        <v>2</v>
      </c>
      <c r="AR30" s="119">
        <v>9</v>
      </c>
      <c r="AS30" s="121">
        <v>11</v>
      </c>
      <c r="AT30" s="121">
        <v>10</v>
      </c>
      <c r="AU30" s="125">
        <v>15910</v>
      </c>
      <c r="AV30" s="125">
        <f t="shared" si="10"/>
        <v>9011</v>
      </c>
      <c r="AW30" t="s">
        <v>749</v>
      </c>
      <c r="AX30" s="129">
        <f t="shared" si="8"/>
        <v>915910</v>
      </c>
      <c r="BB30">
        <v>49.8</v>
      </c>
      <c r="BC30">
        <v>0.74</v>
      </c>
      <c r="BD30">
        <v>49.06</v>
      </c>
      <c r="BE30" s="2"/>
    </row>
    <row r="31" spans="1:57" hidden="1" outlineLevel="1">
      <c r="A31" t="s">
        <v>3055</v>
      </c>
      <c r="B31" s="10" t="s">
        <v>1972</v>
      </c>
      <c r="C31" s="1">
        <f t="shared" si="0"/>
        <v>905</v>
      </c>
      <c r="D31" s="7">
        <f>IF(N31&gt;0, RANK(N31,(N31:P31,Q31:AE31)),0)</f>
        <v>1</v>
      </c>
      <c r="E31" s="7">
        <f>IF(O31&gt;0,RANK(O31,(N31:P31,Q31:AE31)),0)</f>
        <v>2</v>
      </c>
      <c r="F31" s="7">
        <f t="shared" si="1"/>
        <v>3</v>
      </c>
      <c r="G31" s="1">
        <f t="shared" si="2"/>
        <v>39</v>
      </c>
      <c r="H31" s="2">
        <f t="shared" si="3"/>
        <v>4.3093922651933701E-2</v>
      </c>
      <c r="I31" s="8"/>
      <c r="J31" s="2">
        <f t="shared" si="4"/>
        <v>0.50828729281767959</v>
      </c>
      <c r="K31" s="2">
        <f t="shared" si="5"/>
        <v>0.46519337016574586</v>
      </c>
      <c r="L31" s="2">
        <f t="shared" si="6"/>
        <v>2.430939226519337E-2</v>
      </c>
      <c r="M31" s="2">
        <f t="shared" si="7"/>
        <v>2.2099447513811814E-3</v>
      </c>
      <c r="N31" s="1">
        <v>460</v>
      </c>
      <c r="O31" s="1">
        <v>421</v>
      </c>
      <c r="P31" s="1">
        <v>22</v>
      </c>
      <c r="Q31" s="1"/>
      <c r="R31" s="1">
        <v>0</v>
      </c>
      <c r="S31" s="1">
        <v>2</v>
      </c>
      <c r="T31" s="1">
        <v>0</v>
      </c>
      <c r="U31">
        <v>0</v>
      </c>
      <c r="W31" s="1"/>
      <c r="Y31" s="1"/>
      <c r="Z31" s="1"/>
      <c r="AA31" s="1"/>
      <c r="AB31" s="1"/>
      <c r="AN31" t="str">
        <f t="shared" si="9"/>
        <v>Colebrook</v>
      </c>
      <c r="AO31" t="s">
        <v>469</v>
      </c>
      <c r="AP31" s="10">
        <v>1</v>
      </c>
      <c r="AR31" s="119">
        <v>9</v>
      </c>
      <c r="AS31" s="121">
        <v>5</v>
      </c>
      <c r="AT31" s="121">
        <v>25</v>
      </c>
      <c r="AU31" s="125">
        <v>16050</v>
      </c>
      <c r="AV31" s="125">
        <f t="shared" si="10"/>
        <v>9005</v>
      </c>
      <c r="AW31" t="s">
        <v>749</v>
      </c>
      <c r="AX31" s="129">
        <f t="shared" si="8"/>
        <v>916050</v>
      </c>
      <c r="BB31">
        <v>32.92</v>
      </c>
      <c r="BC31">
        <v>1.45</v>
      </c>
      <c r="BD31">
        <v>31.47</v>
      </c>
      <c r="BE31" s="2"/>
    </row>
    <row r="32" spans="1:57" hidden="1" outlineLevel="1">
      <c r="A32" t="s">
        <v>1675</v>
      </c>
      <c r="B32" s="10" t="s">
        <v>1972</v>
      </c>
      <c r="C32" s="1">
        <f t="shared" si="0"/>
        <v>3204</v>
      </c>
      <c r="D32" s="7">
        <f>IF(N32&gt;0, RANK(N32,(N32:P32,Q32:AE32)),0)</f>
        <v>1</v>
      </c>
      <c r="E32" s="7">
        <f>IF(O32&gt;0,RANK(O32,(N32:P32,Q32:AE32)),0)</f>
        <v>2</v>
      </c>
      <c r="F32" s="7">
        <f t="shared" si="1"/>
        <v>3</v>
      </c>
      <c r="G32" s="1">
        <f t="shared" si="2"/>
        <v>537</v>
      </c>
      <c r="H32" s="2">
        <f t="shared" si="3"/>
        <v>0.16760299625468164</v>
      </c>
      <c r="I32" s="8"/>
      <c r="J32" s="2">
        <f t="shared" si="4"/>
        <v>0.57521847690387018</v>
      </c>
      <c r="K32" s="2">
        <f t="shared" si="5"/>
        <v>0.40761548064918851</v>
      </c>
      <c r="L32" s="2">
        <f t="shared" si="6"/>
        <v>1.5917602996254682E-2</v>
      </c>
      <c r="M32" s="2">
        <f t="shared" si="7"/>
        <v>1.2484394506866274E-3</v>
      </c>
      <c r="N32" s="1">
        <v>1843</v>
      </c>
      <c r="O32" s="1">
        <v>1306</v>
      </c>
      <c r="P32" s="1">
        <v>51</v>
      </c>
      <c r="Q32" s="1"/>
      <c r="R32" s="1">
        <v>1</v>
      </c>
      <c r="S32" s="1">
        <v>2</v>
      </c>
      <c r="T32" s="1">
        <v>0</v>
      </c>
      <c r="U32">
        <v>1</v>
      </c>
      <c r="W32" s="1"/>
      <c r="Y32" s="1"/>
      <c r="Z32" s="1"/>
      <c r="AA32" s="1"/>
      <c r="AB32" s="1"/>
      <c r="AN32" t="str">
        <f t="shared" si="9"/>
        <v>Columbia</v>
      </c>
      <c r="AO32" t="s">
        <v>3169</v>
      </c>
      <c r="AP32" s="10">
        <v>2</v>
      </c>
      <c r="AR32" s="119">
        <v>9</v>
      </c>
      <c r="AS32" s="121">
        <v>13</v>
      </c>
      <c r="AT32" s="121">
        <v>15</v>
      </c>
      <c r="AU32" s="125">
        <v>16400</v>
      </c>
      <c r="AV32" s="125">
        <f t="shared" si="10"/>
        <v>9013</v>
      </c>
      <c r="AW32" t="s">
        <v>749</v>
      </c>
      <c r="AX32" s="129">
        <f t="shared" si="8"/>
        <v>916400</v>
      </c>
      <c r="BB32">
        <v>21.97</v>
      </c>
      <c r="BC32">
        <v>0.61</v>
      </c>
      <c r="BD32">
        <v>21.36</v>
      </c>
      <c r="BE32" s="2"/>
    </row>
    <row r="33" spans="1:57" hidden="1" outlineLevel="1">
      <c r="A33" t="s">
        <v>879</v>
      </c>
      <c r="B33" s="10" t="s">
        <v>1972</v>
      </c>
      <c r="C33" s="1">
        <f t="shared" si="0"/>
        <v>963</v>
      </c>
      <c r="D33" s="7">
        <f>IF(N33&gt;0, RANK(N33,(N33:P33,Q33:AE33)),0)</f>
        <v>1</v>
      </c>
      <c r="E33" s="7">
        <f>IF(O33&gt;0,RANK(O33,(N33:P33,Q33:AE33)),0)</f>
        <v>2</v>
      </c>
      <c r="F33" s="7">
        <f t="shared" si="1"/>
        <v>3</v>
      </c>
      <c r="G33" s="1">
        <f t="shared" si="2"/>
        <v>514</v>
      </c>
      <c r="H33" s="2">
        <f t="shared" si="3"/>
        <v>0.53374870197300106</v>
      </c>
      <c r="I33" s="8"/>
      <c r="J33" s="2">
        <f t="shared" si="4"/>
        <v>0.76012461059190028</v>
      </c>
      <c r="K33" s="2">
        <f t="shared" si="5"/>
        <v>0.22637590861889928</v>
      </c>
      <c r="L33" s="2">
        <f t="shared" si="6"/>
        <v>1.2461059190031152E-2</v>
      </c>
      <c r="M33" s="2">
        <f t="shared" si="7"/>
        <v>1.0384215991692831E-3</v>
      </c>
      <c r="N33" s="1">
        <v>732</v>
      </c>
      <c r="O33" s="1">
        <v>218</v>
      </c>
      <c r="P33" s="1">
        <v>12</v>
      </c>
      <c r="Q33" s="1"/>
      <c r="R33" s="1">
        <v>1</v>
      </c>
      <c r="S33" s="1">
        <v>0</v>
      </c>
      <c r="T33" s="1">
        <v>0</v>
      </c>
      <c r="U33">
        <v>0</v>
      </c>
      <c r="W33" s="1"/>
      <c r="Y33" s="1"/>
      <c r="Z33" s="1"/>
      <c r="AA33" s="1"/>
      <c r="AB33" s="1"/>
      <c r="AN33" t="str">
        <f t="shared" si="9"/>
        <v>Cornwall</v>
      </c>
      <c r="AO33" t="s">
        <v>469</v>
      </c>
      <c r="AP33" s="10">
        <v>5</v>
      </c>
      <c r="AR33" s="119">
        <v>9</v>
      </c>
      <c r="AS33" s="121">
        <v>5</v>
      </c>
      <c r="AT33" s="121">
        <v>30</v>
      </c>
      <c r="AU33" s="125">
        <v>17240</v>
      </c>
      <c r="AV33" s="125">
        <f t="shared" si="10"/>
        <v>9005</v>
      </c>
      <c r="AW33" t="s">
        <v>749</v>
      </c>
      <c r="AX33" s="129">
        <f t="shared" si="8"/>
        <v>917240</v>
      </c>
      <c r="BB33">
        <v>46.27</v>
      </c>
      <c r="BC33">
        <v>0.25</v>
      </c>
      <c r="BD33">
        <v>46.01</v>
      </c>
      <c r="BE33" s="2"/>
    </row>
    <row r="34" spans="1:57" hidden="1" outlineLevel="1">
      <c r="A34" t="s">
        <v>726</v>
      </c>
      <c r="B34" s="10" t="s">
        <v>1972</v>
      </c>
      <c r="C34" s="1">
        <f t="shared" si="0"/>
        <v>6620</v>
      </c>
      <c r="D34" s="7">
        <f>IF(N34&gt;0, RANK(N34,(N34:P34,Q34:AE34)),0)</f>
        <v>1</v>
      </c>
      <c r="E34" s="7">
        <f>IF(O34&gt;0,RANK(O34,(N34:P34,Q34:AE34)),0)</f>
        <v>2</v>
      </c>
      <c r="F34" s="7">
        <f t="shared" si="1"/>
        <v>3</v>
      </c>
      <c r="G34" s="1">
        <f t="shared" si="2"/>
        <v>1267</v>
      </c>
      <c r="H34" s="2">
        <f t="shared" si="3"/>
        <v>0.19138972809667673</v>
      </c>
      <c r="I34" s="8"/>
      <c r="J34" s="2">
        <f t="shared" si="4"/>
        <v>0.58731117824773416</v>
      </c>
      <c r="K34" s="2">
        <f t="shared" si="5"/>
        <v>0.3959214501510574</v>
      </c>
      <c r="L34" s="2">
        <f t="shared" si="6"/>
        <v>1.6616314199395771E-2</v>
      </c>
      <c r="M34" s="2">
        <f t="shared" si="7"/>
        <v>1.5105740181267646E-4</v>
      </c>
      <c r="N34" s="1">
        <v>3888</v>
      </c>
      <c r="O34" s="1">
        <v>2621</v>
      </c>
      <c r="P34" s="1">
        <v>110</v>
      </c>
      <c r="Q34" s="1"/>
      <c r="R34" s="1">
        <v>0</v>
      </c>
      <c r="S34" s="1">
        <v>1</v>
      </c>
      <c r="T34" s="1">
        <v>0</v>
      </c>
      <c r="U34">
        <v>0</v>
      </c>
      <c r="W34" s="1"/>
      <c r="Y34" s="1"/>
      <c r="Z34" s="1"/>
      <c r="AA34" s="1"/>
      <c r="AB34" s="1"/>
      <c r="AN34" t="str">
        <f t="shared" si="9"/>
        <v>Coventry</v>
      </c>
      <c r="AO34" t="s">
        <v>3169</v>
      </c>
      <c r="AP34" s="10">
        <v>2</v>
      </c>
      <c r="AR34" s="119">
        <v>9</v>
      </c>
      <c r="AS34" s="121">
        <v>13</v>
      </c>
      <c r="AT34" s="121">
        <v>20</v>
      </c>
      <c r="AU34" s="125">
        <v>17800</v>
      </c>
      <c r="AV34" s="125">
        <f t="shared" si="10"/>
        <v>9013</v>
      </c>
      <c r="AW34" t="s">
        <v>749</v>
      </c>
      <c r="AX34" s="129">
        <f t="shared" si="8"/>
        <v>917800</v>
      </c>
      <c r="BB34">
        <v>38.36</v>
      </c>
      <c r="BC34">
        <v>0.64</v>
      </c>
      <c r="BD34">
        <v>37.72</v>
      </c>
      <c r="BE34" s="2"/>
    </row>
    <row r="35" spans="1:57" hidden="1" outlineLevel="1">
      <c r="A35" t="s">
        <v>642</v>
      </c>
      <c r="B35" s="10" t="s">
        <v>1972</v>
      </c>
      <c r="C35" s="1">
        <f t="shared" ref="C35:C66" si="11">SUM(N35:AL35)</f>
        <v>7660</v>
      </c>
      <c r="D35" s="7">
        <f>IF(N35&gt;0, RANK(N35,(N35:P35,Q35:AE35)),0)</f>
        <v>1</v>
      </c>
      <c r="E35" s="7">
        <f>IF(O35&gt;0,RANK(O35,(N35:P35,Q35:AE35)),0)</f>
        <v>2</v>
      </c>
      <c r="F35" s="7">
        <f t="shared" ref="F35:F66" si="12">IF(P35&gt;0,RANK(P35,(N35:AE35)),0)</f>
        <v>3</v>
      </c>
      <c r="G35" s="1">
        <f t="shared" si="2"/>
        <v>1562</v>
      </c>
      <c r="H35" s="2">
        <f t="shared" si="3"/>
        <v>0.20391644908616188</v>
      </c>
      <c r="I35" s="8"/>
      <c r="J35" s="2">
        <f t="shared" ref="J35:J66" si="13">IF(C35=0,"-",N35/C35)</f>
        <v>0.59412532637075721</v>
      </c>
      <c r="K35" s="2">
        <f t="shared" ref="K35:K66" si="14">IF(C35=0,"-",O35/C35)</f>
        <v>0.3902088772845953</v>
      </c>
      <c r="L35" s="2">
        <f t="shared" ref="L35:L66" si="15">IF(C35=0,"-",P35/C35)</f>
        <v>1.5535248041775456E-2</v>
      </c>
      <c r="M35" s="2">
        <f t="shared" ref="M35:M66" si="16">IF(C35=0,"-",(1-J35-K35-L35))</f>
        <v>1.305483028720307E-4</v>
      </c>
      <c r="N35" s="1">
        <v>4551</v>
      </c>
      <c r="O35" s="1">
        <v>2989</v>
      </c>
      <c r="P35" s="1">
        <v>119</v>
      </c>
      <c r="Q35" s="1"/>
      <c r="R35" s="1">
        <v>0</v>
      </c>
      <c r="S35" s="1">
        <v>1</v>
      </c>
      <c r="T35" s="1">
        <v>0</v>
      </c>
      <c r="U35">
        <v>0</v>
      </c>
      <c r="W35" s="1"/>
      <c r="Y35" s="1"/>
      <c r="Z35" s="1"/>
      <c r="AA35" s="1"/>
      <c r="AB35" s="1"/>
      <c r="AN35" t="str">
        <f t="shared" si="9"/>
        <v>Cromwell</v>
      </c>
      <c r="AO35" t="s">
        <v>3384</v>
      </c>
      <c r="AP35" s="10">
        <v>1</v>
      </c>
      <c r="AR35" s="119">
        <v>9</v>
      </c>
      <c r="AS35" s="121">
        <v>7</v>
      </c>
      <c r="AT35" s="121">
        <v>15</v>
      </c>
      <c r="AU35" s="125">
        <v>18080</v>
      </c>
      <c r="AV35" s="125">
        <f t="shared" si="10"/>
        <v>9007</v>
      </c>
      <c r="AW35" t="s">
        <v>749</v>
      </c>
      <c r="AX35" s="129">
        <f t="shared" ref="AX35:AX66" si="17">AR35*100000+AU35</f>
        <v>918080</v>
      </c>
      <c r="BB35">
        <v>12.91</v>
      </c>
      <c r="BC35">
        <v>0.52</v>
      </c>
      <c r="BD35">
        <v>12.39</v>
      </c>
      <c r="BE35" s="2"/>
    </row>
    <row r="36" spans="1:57" hidden="1" outlineLevel="1">
      <c r="A36" t="s">
        <v>2536</v>
      </c>
      <c r="B36" s="10" t="s">
        <v>1972</v>
      </c>
      <c r="C36" s="1">
        <f t="shared" si="11"/>
        <v>26979</v>
      </c>
      <c r="D36" s="7">
        <f>IF(N36&gt;0, RANK(N36,(N36:P36,Q36:AE36)),0)</f>
        <v>1</v>
      </c>
      <c r="E36" s="7">
        <f>IF(O36&gt;0,RANK(O36,(N36:P36,Q36:AE36)),0)</f>
        <v>2</v>
      </c>
      <c r="F36" s="7">
        <f t="shared" si="12"/>
        <v>3</v>
      </c>
      <c r="G36" s="1">
        <f t="shared" si="2"/>
        <v>5296</v>
      </c>
      <c r="H36" s="2">
        <f t="shared" si="3"/>
        <v>0.19630082656881279</v>
      </c>
      <c r="I36" s="8"/>
      <c r="J36" s="2">
        <f t="shared" si="13"/>
        <v>0.59409170095259278</v>
      </c>
      <c r="K36" s="2">
        <f t="shared" si="14"/>
        <v>0.39779087438377997</v>
      </c>
      <c r="L36" s="2">
        <f t="shared" si="15"/>
        <v>8.1174246636272658E-3</v>
      </c>
      <c r="M36" s="2">
        <f t="shared" si="16"/>
        <v>-1.7347234759768071E-17</v>
      </c>
      <c r="N36" s="1">
        <v>16028</v>
      </c>
      <c r="O36" s="1">
        <v>10732</v>
      </c>
      <c r="P36" s="1">
        <v>219</v>
      </c>
      <c r="Q36" s="1"/>
      <c r="R36" s="1">
        <v>0</v>
      </c>
      <c r="S36" s="1">
        <v>0</v>
      </c>
      <c r="T36" s="1">
        <v>0</v>
      </c>
      <c r="U36">
        <v>0</v>
      </c>
      <c r="W36" s="1"/>
      <c r="Y36" s="1"/>
      <c r="Z36" s="1"/>
      <c r="AA36" s="1"/>
      <c r="AB36" s="1"/>
      <c r="AN36" t="str">
        <f t="shared" si="9"/>
        <v>Danbury</v>
      </c>
      <c r="AO36" t="s">
        <v>3115</v>
      </c>
      <c r="AP36" s="10">
        <v>5</v>
      </c>
      <c r="AR36" s="119">
        <v>9</v>
      </c>
      <c r="AS36" s="121">
        <v>1</v>
      </c>
      <c r="AT36" s="121">
        <v>20</v>
      </c>
      <c r="AU36" s="125">
        <v>18500</v>
      </c>
      <c r="AV36" s="125">
        <f t="shared" si="10"/>
        <v>9001</v>
      </c>
      <c r="AW36" t="s">
        <v>749</v>
      </c>
      <c r="AX36" s="129">
        <f t="shared" si="17"/>
        <v>918500</v>
      </c>
      <c r="BB36">
        <v>44.3</v>
      </c>
      <c r="BC36">
        <v>2.19</v>
      </c>
      <c r="BD36">
        <v>42.11</v>
      </c>
      <c r="BE36" s="2"/>
    </row>
    <row r="37" spans="1:57" hidden="1" outlineLevel="1">
      <c r="A37" t="s">
        <v>1226</v>
      </c>
      <c r="B37" s="10" t="s">
        <v>1972</v>
      </c>
      <c r="C37" s="1">
        <f t="shared" si="11"/>
        <v>10960</v>
      </c>
      <c r="D37" s="7">
        <f>IF(N37&gt;0, RANK(N37,(N37:P37,Q37:AE37)),0)</f>
        <v>2</v>
      </c>
      <c r="E37" s="7">
        <f>IF(O37&gt;0,RANK(O37,(N37:P37,Q37:AE37)),0)</f>
        <v>1</v>
      </c>
      <c r="F37" s="7">
        <f t="shared" si="12"/>
        <v>3</v>
      </c>
      <c r="G37" s="1">
        <f t="shared" si="2"/>
        <v>1006</v>
      </c>
      <c r="H37" s="2">
        <f t="shared" si="3"/>
        <v>9.1788321167883213E-2</v>
      </c>
      <c r="I37" s="8"/>
      <c r="J37" s="2">
        <f t="shared" si="13"/>
        <v>0.45100364963503647</v>
      </c>
      <c r="K37" s="2">
        <f t="shared" si="14"/>
        <v>0.54279197080291974</v>
      </c>
      <c r="L37" s="2">
        <f t="shared" si="15"/>
        <v>5.7481751824817514E-3</v>
      </c>
      <c r="M37" s="2">
        <f t="shared" si="16"/>
        <v>4.562043795620311E-4</v>
      </c>
      <c r="N37" s="1">
        <v>4943</v>
      </c>
      <c r="O37" s="1">
        <v>5949</v>
      </c>
      <c r="P37" s="1">
        <v>63</v>
      </c>
      <c r="Q37" s="1"/>
      <c r="R37" s="1">
        <v>0</v>
      </c>
      <c r="S37" s="1">
        <v>5</v>
      </c>
      <c r="T37" s="1">
        <v>0</v>
      </c>
      <c r="U37">
        <v>0</v>
      </c>
      <c r="W37" s="1"/>
      <c r="Y37" s="1"/>
      <c r="Z37" s="1"/>
      <c r="AA37" s="1"/>
      <c r="AB37" s="1"/>
      <c r="AN37" t="str">
        <f t="shared" si="9"/>
        <v>Darien</v>
      </c>
      <c r="AO37" t="s">
        <v>3115</v>
      </c>
      <c r="AP37" s="10">
        <v>4</v>
      </c>
      <c r="AR37" s="119">
        <v>9</v>
      </c>
      <c r="AS37" s="121">
        <v>1</v>
      </c>
      <c r="AT37" s="121">
        <v>25</v>
      </c>
      <c r="AU37" s="125">
        <v>18850</v>
      </c>
      <c r="AV37" s="125">
        <f t="shared" si="10"/>
        <v>9001</v>
      </c>
      <c r="AW37" t="s">
        <v>749</v>
      </c>
      <c r="AX37" s="129">
        <f t="shared" si="17"/>
        <v>918850</v>
      </c>
      <c r="BB37">
        <v>23.44</v>
      </c>
      <c r="BC37">
        <v>10.59</v>
      </c>
      <c r="BD37">
        <v>12.86</v>
      </c>
      <c r="BE37" s="2"/>
    </row>
    <row r="38" spans="1:57" hidden="1" outlineLevel="1">
      <c r="A38" t="s">
        <v>1660</v>
      </c>
      <c r="B38" s="10" t="s">
        <v>1972</v>
      </c>
      <c r="C38" s="1">
        <f t="shared" si="11"/>
        <v>2646</v>
      </c>
      <c r="D38" s="7">
        <f>IF(N38&gt;0, RANK(N38,(N38:P38,Q38:AE38)),0)</f>
        <v>1</v>
      </c>
      <c r="E38" s="7">
        <f>IF(O38&gt;0,RANK(O38,(N38:P38,Q38:AE38)),0)</f>
        <v>2</v>
      </c>
      <c r="F38" s="7">
        <f t="shared" si="12"/>
        <v>3</v>
      </c>
      <c r="G38" s="1">
        <f t="shared" si="2"/>
        <v>722</v>
      </c>
      <c r="H38" s="2">
        <f t="shared" si="3"/>
        <v>0.27286470143613001</v>
      </c>
      <c r="I38" s="8"/>
      <c r="J38" s="2">
        <f t="shared" si="13"/>
        <v>0.63038548752834467</v>
      </c>
      <c r="K38" s="2">
        <f t="shared" si="14"/>
        <v>0.35752078609221466</v>
      </c>
      <c r="L38" s="2">
        <f t="shared" si="15"/>
        <v>1.2093726379440665E-2</v>
      </c>
      <c r="M38" s="2">
        <f t="shared" si="16"/>
        <v>6.9388939039072284E-18</v>
      </c>
      <c r="N38" s="1">
        <v>1668</v>
      </c>
      <c r="O38" s="1">
        <v>946</v>
      </c>
      <c r="P38" s="1">
        <v>32</v>
      </c>
      <c r="Q38" s="1"/>
      <c r="R38" s="1">
        <v>0</v>
      </c>
      <c r="S38" s="1">
        <v>0</v>
      </c>
      <c r="T38" s="1">
        <v>0</v>
      </c>
      <c r="U38">
        <v>0</v>
      </c>
      <c r="W38" s="1"/>
      <c r="Y38" s="1"/>
      <c r="Z38" s="1"/>
      <c r="AA38" s="1"/>
      <c r="AB38" s="1"/>
      <c r="AN38" t="str">
        <f t="shared" si="9"/>
        <v>Deep River</v>
      </c>
      <c r="AO38" t="s">
        <v>3384</v>
      </c>
      <c r="AP38" s="10">
        <v>2</v>
      </c>
      <c r="AR38" s="119">
        <v>9</v>
      </c>
      <c r="AS38" s="121">
        <v>7</v>
      </c>
      <c r="AT38" s="121">
        <v>20</v>
      </c>
      <c r="AU38" s="125">
        <v>19130</v>
      </c>
      <c r="AV38" s="125">
        <f t="shared" si="10"/>
        <v>9007</v>
      </c>
      <c r="AW38" t="s">
        <v>749</v>
      </c>
      <c r="AX38" s="129">
        <f t="shared" si="17"/>
        <v>919130</v>
      </c>
      <c r="BB38">
        <v>14.17</v>
      </c>
      <c r="BC38">
        <v>0.61</v>
      </c>
      <c r="BD38">
        <v>13.55</v>
      </c>
      <c r="BE38" s="2"/>
    </row>
    <row r="39" spans="1:57" hidden="1" outlineLevel="1">
      <c r="A39" t="s">
        <v>289</v>
      </c>
      <c r="B39" s="10" t="s">
        <v>1972</v>
      </c>
      <c r="C39" s="1">
        <f t="shared" si="11"/>
        <v>5339</v>
      </c>
      <c r="D39" s="7">
        <f>IF(N39&gt;0, RANK(N39,(N39:P39,Q39:AE39)),0)</f>
        <v>1</v>
      </c>
      <c r="E39" s="7">
        <f>IF(O39&gt;0,RANK(O39,(N39:P39,Q39:AE39)),0)</f>
        <v>2</v>
      </c>
      <c r="F39" s="7">
        <f t="shared" si="12"/>
        <v>3</v>
      </c>
      <c r="G39" s="1">
        <f t="shared" si="2"/>
        <v>497</v>
      </c>
      <c r="H39" s="2">
        <f t="shared" si="3"/>
        <v>9.3088593369544864E-2</v>
      </c>
      <c r="I39" s="8"/>
      <c r="J39" s="2">
        <f t="shared" si="13"/>
        <v>0.53942685896235254</v>
      </c>
      <c r="K39" s="2">
        <f t="shared" si="14"/>
        <v>0.44633826559280765</v>
      </c>
      <c r="L39" s="2">
        <f t="shared" si="15"/>
        <v>1.4234875444839857E-2</v>
      </c>
      <c r="M39" s="2">
        <f t="shared" si="16"/>
        <v>-4.5102810375396984E-17</v>
      </c>
      <c r="N39" s="1">
        <v>2880</v>
      </c>
      <c r="O39" s="1">
        <v>2383</v>
      </c>
      <c r="P39" s="1">
        <v>76</v>
      </c>
      <c r="Q39" s="1"/>
      <c r="R39" s="1">
        <v>0</v>
      </c>
      <c r="S39" s="1">
        <v>0</v>
      </c>
      <c r="T39" s="1">
        <v>0</v>
      </c>
      <c r="U39">
        <v>0</v>
      </c>
      <c r="W39" s="1"/>
      <c r="Y39" s="1"/>
      <c r="Z39" s="1"/>
      <c r="AA39" s="1"/>
      <c r="AB39" s="1"/>
      <c r="AN39" t="str">
        <f t="shared" si="9"/>
        <v>Derby</v>
      </c>
      <c r="AO39" t="s">
        <v>1960</v>
      </c>
      <c r="AP39" s="10">
        <v>3</v>
      </c>
      <c r="AR39" s="119">
        <v>9</v>
      </c>
      <c r="AS39" s="121">
        <v>9</v>
      </c>
      <c r="AT39" s="121">
        <v>30</v>
      </c>
      <c r="AU39" s="125">
        <v>19550</v>
      </c>
      <c r="AV39" s="125">
        <f t="shared" si="10"/>
        <v>9009</v>
      </c>
      <c r="AW39" t="s">
        <v>749</v>
      </c>
      <c r="AX39" s="129">
        <f t="shared" si="17"/>
        <v>919550</v>
      </c>
      <c r="BB39">
        <v>5.38</v>
      </c>
      <c r="BC39">
        <v>0.4</v>
      </c>
      <c r="BD39">
        <v>4.9800000000000004</v>
      </c>
      <c r="BE39" s="2"/>
    </row>
    <row r="40" spans="1:57" hidden="1" outlineLevel="1">
      <c r="A40" t="s">
        <v>2302</v>
      </c>
      <c r="B40" s="10" t="s">
        <v>1972</v>
      </c>
      <c r="C40" s="1">
        <f t="shared" si="11"/>
        <v>4160</v>
      </c>
      <c r="D40" s="7">
        <f>IF(N40&gt;0, RANK(N40,(N40:P40,Q40:AE40)),0)</f>
        <v>1</v>
      </c>
      <c r="E40" s="7">
        <f>IF(O40&gt;0,RANK(O40,(N40:P40,Q40:AE40)),0)</f>
        <v>2</v>
      </c>
      <c r="F40" s="7">
        <f t="shared" si="12"/>
        <v>3</v>
      </c>
      <c r="G40" s="1">
        <f t="shared" si="2"/>
        <v>295</v>
      </c>
      <c r="H40" s="2">
        <f t="shared" si="3"/>
        <v>7.0913461538461536E-2</v>
      </c>
      <c r="I40" s="8"/>
      <c r="J40" s="2">
        <f t="shared" si="13"/>
        <v>0.52596153846153848</v>
      </c>
      <c r="K40" s="2">
        <f t="shared" si="14"/>
        <v>0.45504807692307692</v>
      </c>
      <c r="L40" s="2">
        <f t="shared" si="15"/>
        <v>1.8990384615384614E-2</v>
      </c>
      <c r="M40" s="2">
        <f t="shared" si="16"/>
        <v>-1.0408340855860843E-17</v>
      </c>
      <c r="N40" s="3">
        <v>2188</v>
      </c>
      <c r="O40" s="1">
        <v>1893</v>
      </c>
      <c r="P40" s="1">
        <v>79</v>
      </c>
      <c r="Q40" s="1"/>
      <c r="R40" s="1">
        <v>0</v>
      </c>
      <c r="S40" s="1">
        <v>0</v>
      </c>
      <c r="T40" s="1">
        <v>0</v>
      </c>
      <c r="U40">
        <v>0</v>
      </c>
      <c r="W40" s="1"/>
      <c r="Y40" s="1"/>
      <c r="Z40" s="1"/>
      <c r="AA40" s="1"/>
      <c r="AB40" s="1"/>
      <c r="AN40" t="str">
        <f t="shared" si="9"/>
        <v>Durham</v>
      </c>
      <c r="AO40" t="s">
        <v>3384</v>
      </c>
      <c r="AP40" s="10">
        <v>0</v>
      </c>
      <c r="AR40" s="119">
        <v>9</v>
      </c>
      <c r="AS40" s="121">
        <v>7</v>
      </c>
      <c r="AT40" s="121">
        <v>25</v>
      </c>
      <c r="AU40" s="125">
        <v>20810</v>
      </c>
      <c r="AV40" s="125">
        <f t="shared" si="10"/>
        <v>9007</v>
      </c>
      <c r="AW40" t="s">
        <v>749</v>
      </c>
      <c r="AX40" s="129">
        <f t="shared" si="17"/>
        <v>920810</v>
      </c>
      <c r="BB40">
        <v>23.76</v>
      </c>
      <c r="BC40">
        <v>0.16</v>
      </c>
      <c r="BD40">
        <v>23.6</v>
      </c>
      <c r="BE40" s="2"/>
    </row>
    <row r="41" spans="1:57" hidden="1" outlineLevel="1">
      <c r="A41" t="s">
        <v>1494</v>
      </c>
      <c r="B41" s="10" t="s">
        <v>1972</v>
      </c>
      <c r="C41" s="1">
        <f t="shared" si="11"/>
        <v>2956</v>
      </c>
      <c r="D41" s="7">
        <f>IF(N41&gt;0, RANK(N41,(N41:P41,Q41:AE41)),0)</f>
        <v>1</v>
      </c>
      <c r="E41" s="7">
        <f>IF(O41&gt;0,RANK(O41,(N41:P41,Q41:AE41)),0)</f>
        <v>2</v>
      </c>
      <c r="F41" s="7">
        <f t="shared" si="12"/>
        <v>3</v>
      </c>
      <c r="G41" s="1">
        <f t="shared" si="2"/>
        <v>309</v>
      </c>
      <c r="H41" s="2">
        <f t="shared" si="3"/>
        <v>0.10453315290933694</v>
      </c>
      <c r="I41" s="8"/>
      <c r="J41" s="2">
        <f t="shared" si="13"/>
        <v>0.54533152909336946</v>
      </c>
      <c r="K41" s="2">
        <f t="shared" si="14"/>
        <v>0.4407983761840325</v>
      </c>
      <c r="L41" s="2">
        <f t="shared" si="15"/>
        <v>1.3531799729364006E-2</v>
      </c>
      <c r="M41" s="2">
        <f t="shared" si="16"/>
        <v>3.3829499323403088E-4</v>
      </c>
      <c r="N41" s="1">
        <v>1612</v>
      </c>
      <c r="O41" s="1">
        <v>1303</v>
      </c>
      <c r="P41" s="1">
        <v>40</v>
      </c>
      <c r="Q41" s="1"/>
      <c r="R41" s="1">
        <v>0</v>
      </c>
      <c r="S41" s="1">
        <v>1</v>
      </c>
      <c r="T41" s="1">
        <v>0</v>
      </c>
      <c r="U41">
        <v>0</v>
      </c>
      <c r="W41" s="1"/>
      <c r="Y41" s="1"/>
      <c r="Z41" s="1"/>
      <c r="AA41" s="1"/>
      <c r="AB41" s="1"/>
      <c r="AN41" t="str">
        <f t="shared" si="9"/>
        <v>East Granby</v>
      </c>
      <c r="AO41" t="s">
        <v>1909</v>
      </c>
      <c r="AP41" s="10">
        <v>1</v>
      </c>
      <c r="AR41" s="119">
        <v>9</v>
      </c>
      <c r="AS41" s="121">
        <v>3</v>
      </c>
      <c r="AT41" s="121">
        <v>35</v>
      </c>
      <c r="AU41" s="125">
        <v>22070</v>
      </c>
      <c r="AV41" s="125">
        <f t="shared" si="10"/>
        <v>9003</v>
      </c>
      <c r="AW41" t="s">
        <v>749</v>
      </c>
      <c r="AX41" s="129">
        <f t="shared" si="17"/>
        <v>922070</v>
      </c>
      <c r="BB41">
        <v>17.559999999999999</v>
      </c>
      <c r="BC41">
        <v>0.08</v>
      </c>
      <c r="BD41">
        <v>17.48</v>
      </c>
      <c r="BE41" s="2"/>
    </row>
    <row r="42" spans="1:57" hidden="1" outlineLevel="1">
      <c r="A42" t="s">
        <v>2146</v>
      </c>
      <c r="B42" s="10" t="s">
        <v>1972</v>
      </c>
      <c r="C42" s="1">
        <f t="shared" si="11"/>
        <v>4879</v>
      </c>
      <c r="D42" s="7">
        <f>IF(N42&gt;0, RANK(N42,(N42:P42,Q42:AE42)),0)</f>
        <v>1</v>
      </c>
      <c r="E42" s="7">
        <f>IF(O42&gt;0,RANK(O42,(N42:P42,Q42:AE42)),0)</f>
        <v>2</v>
      </c>
      <c r="F42" s="7">
        <f t="shared" si="12"/>
        <v>3</v>
      </c>
      <c r="G42" s="1">
        <f t="shared" si="2"/>
        <v>956</v>
      </c>
      <c r="H42" s="2">
        <f t="shared" si="3"/>
        <v>0.19594179135068662</v>
      </c>
      <c r="I42" s="8"/>
      <c r="J42" s="2">
        <f t="shared" si="13"/>
        <v>0.5890551342488215</v>
      </c>
      <c r="K42" s="2">
        <f t="shared" si="14"/>
        <v>0.39311334289813488</v>
      </c>
      <c r="L42" s="2">
        <f t="shared" si="15"/>
        <v>1.7421602787456445E-2</v>
      </c>
      <c r="M42" s="2">
        <f t="shared" si="16"/>
        <v>4.0992006558717917E-4</v>
      </c>
      <c r="N42" s="1">
        <v>2874</v>
      </c>
      <c r="O42" s="1">
        <v>1918</v>
      </c>
      <c r="P42" s="1">
        <v>85</v>
      </c>
      <c r="Q42" s="1"/>
      <c r="R42" s="1">
        <v>0</v>
      </c>
      <c r="S42" s="1">
        <v>1</v>
      </c>
      <c r="T42" s="1">
        <v>0</v>
      </c>
      <c r="U42">
        <v>1</v>
      </c>
      <c r="W42" s="1"/>
      <c r="Y42" s="1"/>
      <c r="Z42" s="1"/>
      <c r="AA42" s="1"/>
      <c r="AB42" s="1"/>
      <c r="AN42" t="str">
        <f t="shared" si="9"/>
        <v>East Haddam</v>
      </c>
      <c r="AO42" t="s">
        <v>3384</v>
      </c>
      <c r="AP42" s="10">
        <v>2</v>
      </c>
      <c r="AR42" s="119">
        <v>9</v>
      </c>
      <c r="AS42" s="121">
        <v>7</v>
      </c>
      <c r="AT42" s="121">
        <v>30</v>
      </c>
      <c r="AU42" s="125">
        <v>22280</v>
      </c>
      <c r="AV42" s="125">
        <f t="shared" si="10"/>
        <v>9007</v>
      </c>
      <c r="AW42" t="s">
        <v>749</v>
      </c>
      <c r="AX42" s="129">
        <f t="shared" si="17"/>
        <v>922280</v>
      </c>
      <c r="BB42">
        <v>56.57</v>
      </c>
      <c r="BC42">
        <v>2.2400000000000002</v>
      </c>
      <c r="BD42">
        <v>54.33</v>
      </c>
      <c r="BE42" s="2"/>
    </row>
    <row r="43" spans="1:57" hidden="1" outlineLevel="1">
      <c r="A43" t="s">
        <v>2016</v>
      </c>
      <c r="B43" s="10" t="s">
        <v>1972</v>
      </c>
      <c r="C43" s="1">
        <f t="shared" si="11"/>
        <v>6860</v>
      </c>
      <c r="D43" s="7">
        <f>IF(N43&gt;0, RANK(N43,(N43:P43,Q43:AE43)),0)</f>
        <v>1</v>
      </c>
      <c r="E43" s="7">
        <f>IF(O43&gt;0,RANK(O43,(N43:P43,Q43:AE43)),0)</f>
        <v>2</v>
      </c>
      <c r="F43" s="7">
        <f t="shared" si="12"/>
        <v>3</v>
      </c>
      <c r="G43" s="1">
        <f t="shared" si="2"/>
        <v>949</v>
      </c>
      <c r="H43" s="2">
        <f t="shared" si="3"/>
        <v>0.13833819241982506</v>
      </c>
      <c r="I43" s="8"/>
      <c r="J43" s="2">
        <f t="shared" si="13"/>
        <v>0.56034985422740524</v>
      </c>
      <c r="K43" s="2">
        <f t="shared" si="14"/>
        <v>0.42201166180758015</v>
      </c>
      <c r="L43" s="2">
        <f t="shared" si="15"/>
        <v>1.7638483965014579E-2</v>
      </c>
      <c r="M43" s="2">
        <f t="shared" si="16"/>
        <v>2.7755575615628914E-17</v>
      </c>
      <c r="N43" s="1">
        <v>3844</v>
      </c>
      <c r="O43" s="1">
        <v>2895</v>
      </c>
      <c r="P43" s="1">
        <v>121</v>
      </c>
      <c r="Q43" s="1"/>
      <c r="R43" s="1">
        <v>0</v>
      </c>
      <c r="S43" s="1">
        <v>0</v>
      </c>
      <c r="T43" s="1">
        <v>0</v>
      </c>
      <c r="U43">
        <v>0</v>
      </c>
      <c r="W43" s="1"/>
      <c r="Y43" s="1"/>
      <c r="Z43" s="1"/>
      <c r="AA43" s="1"/>
      <c r="AB43" s="1"/>
      <c r="AN43" t="str">
        <f t="shared" si="9"/>
        <v>East Hampton</v>
      </c>
      <c r="AO43" t="s">
        <v>3384</v>
      </c>
      <c r="AP43" s="10">
        <v>2</v>
      </c>
      <c r="AR43" s="119">
        <v>9</v>
      </c>
      <c r="AS43" s="121">
        <v>7</v>
      </c>
      <c r="AT43" s="121">
        <v>35</v>
      </c>
      <c r="AU43" s="125">
        <v>22490</v>
      </c>
      <c r="AV43" s="125">
        <f t="shared" si="10"/>
        <v>9007</v>
      </c>
      <c r="AW43" t="s">
        <v>749</v>
      </c>
      <c r="AX43" s="129">
        <f t="shared" si="17"/>
        <v>922490</v>
      </c>
      <c r="BB43">
        <v>36.840000000000003</v>
      </c>
      <c r="BC43">
        <v>1.24</v>
      </c>
      <c r="BD43">
        <v>35.590000000000003</v>
      </c>
      <c r="BE43" s="2"/>
    </row>
    <row r="44" spans="1:57" hidden="1" outlineLevel="1">
      <c r="A44" t="s">
        <v>1832</v>
      </c>
      <c r="B44" s="10" t="s">
        <v>1972</v>
      </c>
      <c r="C44" s="1">
        <f t="shared" si="11"/>
        <v>20236</v>
      </c>
      <c r="D44" s="7">
        <f>IF(N44&gt;0, RANK(N44,(N44:P44,Q44:AE44)),0)</f>
        <v>1</v>
      </c>
      <c r="E44" s="7">
        <f>IF(O44&gt;0,RANK(O44,(N44:P44,Q44:AE44)),0)</f>
        <v>2</v>
      </c>
      <c r="F44" s="7">
        <f t="shared" si="12"/>
        <v>3</v>
      </c>
      <c r="G44" s="1">
        <f t="shared" si="2"/>
        <v>9616</v>
      </c>
      <c r="H44" s="2">
        <f t="shared" si="3"/>
        <v>0.47519272583514527</v>
      </c>
      <c r="I44" s="8"/>
      <c r="J44" s="2">
        <f t="shared" si="13"/>
        <v>0.73191342162482709</v>
      </c>
      <c r="K44" s="2">
        <f t="shared" si="14"/>
        <v>0.25672069578968176</v>
      </c>
      <c r="L44" s="2">
        <f t="shared" si="15"/>
        <v>1.1118798181458786E-2</v>
      </c>
      <c r="M44" s="2">
        <f t="shared" si="16"/>
        <v>2.4708440403236297E-4</v>
      </c>
      <c r="N44" s="1">
        <v>14811</v>
      </c>
      <c r="O44" s="1">
        <v>5195</v>
      </c>
      <c r="P44" s="1">
        <v>225</v>
      </c>
      <c r="Q44" s="1"/>
      <c r="R44" s="1">
        <v>0</v>
      </c>
      <c r="S44" s="1">
        <v>5</v>
      </c>
      <c r="T44" s="1">
        <v>0</v>
      </c>
      <c r="U44">
        <v>0</v>
      </c>
      <c r="W44" s="1"/>
      <c r="Y44" s="1"/>
      <c r="Z44" s="1"/>
      <c r="AA44" s="1"/>
      <c r="AB44" s="1"/>
      <c r="AN44" t="str">
        <f t="shared" si="9"/>
        <v>East Hartford</v>
      </c>
      <c r="AO44" t="s">
        <v>1909</v>
      </c>
      <c r="AP44" s="10">
        <v>1</v>
      </c>
      <c r="AR44" s="119">
        <v>9</v>
      </c>
      <c r="AS44" s="121">
        <v>3</v>
      </c>
      <c r="AT44" s="121">
        <v>40</v>
      </c>
      <c r="AU44" s="125">
        <v>22630</v>
      </c>
      <c r="AV44" s="125">
        <f t="shared" si="10"/>
        <v>9003</v>
      </c>
      <c r="AW44" t="s">
        <v>749</v>
      </c>
      <c r="AX44" s="129">
        <f t="shared" si="17"/>
        <v>922630</v>
      </c>
      <c r="BB44">
        <v>18.78</v>
      </c>
      <c r="BC44">
        <v>0.76</v>
      </c>
      <c r="BD44">
        <v>18.02</v>
      </c>
      <c r="BE44" s="2"/>
    </row>
    <row r="45" spans="1:57" hidden="1" outlineLevel="1">
      <c r="A45" t="s">
        <v>1022</v>
      </c>
      <c r="B45" s="10" t="s">
        <v>1972</v>
      </c>
      <c r="C45" s="1">
        <f t="shared" si="11"/>
        <v>12350</v>
      </c>
      <c r="D45" s="7">
        <f>IF(N45&gt;0, RANK(N45,(N45:P45,Q45:AE45)),0)</f>
        <v>1</v>
      </c>
      <c r="E45" s="7">
        <f>IF(O45&gt;0,RANK(O45,(N45:P45,Q45:AE45)),0)</f>
        <v>2</v>
      </c>
      <c r="F45" s="7">
        <f t="shared" si="12"/>
        <v>3</v>
      </c>
      <c r="G45" s="1">
        <f t="shared" si="2"/>
        <v>1591</v>
      </c>
      <c r="H45" s="2">
        <f t="shared" si="3"/>
        <v>0.1288259109311741</v>
      </c>
      <c r="I45" s="8"/>
      <c r="J45" s="2">
        <f t="shared" si="13"/>
        <v>0.55692307692307697</v>
      </c>
      <c r="K45" s="2">
        <f t="shared" si="14"/>
        <v>0.42809716599190284</v>
      </c>
      <c r="L45" s="2">
        <f t="shared" si="15"/>
        <v>1.4979757085020242E-2</v>
      </c>
      <c r="M45" s="2">
        <f t="shared" si="16"/>
        <v>-4.6837533851373792E-17</v>
      </c>
      <c r="N45" s="1">
        <v>6878</v>
      </c>
      <c r="O45" s="1">
        <v>5287</v>
      </c>
      <c r="P45" s="1">
        <v>185</v>
      </c>
      <c r="Q45" s="1"/>
      <c r="R45" s="1">
        <v>0</v>
      </c>
      <c r="S45" s="1">
        <v>0</v>
      </c>
      <c r="T45" s="1">
        <v>0</v>
      </c>
      <c r="U45">
        <v>0</v>
      </c>
      <c r="W45" s="1"/>
      <c r="Y45" s="1"/>
      <c r="Z45" s="1"/>
      <c r="AA45" s="1"/>
      <c r="AB45" s="1"/>
      <c r="AN45" t="str">
        <f t="shared" si="9"/>
        <v>East Haven</v>
      </c>
      <c r="AO45" t="s">
        <v>1960</v>
      </c>
      <c r="AP45" s="10">
        <v>3</v>
      </c>
      <c r="AR45" s="119">
        <v>9</v>
      </c>
      <c r="AS45" s="121">
        <v>9</v>
      </c>
      <c r="AT45" s="121">
        <v>35</v>
      </c>
      <c r="AU45" s="125">
        <v>22910</v>
      </c>
      <c r="AV45" s="125">
        <f t="shared" si="10"/>
        <v>9009</v>
      </c>
      <c r="AW45" t="s">
        <v>749</v>
      </c>
      <c r="AX45" s="129">
        <f t="shared" si="17"/>
        <v>922910</v>
      </c>
      <c r="BB45">
        <v>13.42</v>
      </c>
      <c r="BC45">
        <v>1.1499999999999999</v>
      </c>
      <c r="BD45">
        <v>12.26</v>
      </c>
      <c r="BE45" s="2"/>
    </row>
    <row r="46" spans="1:57" hidden="1" outlineLevel="1">
      <c r="A46" t="s">
        <v>1801</v>
      </c>
      <c r="B46" s="10" t="s">
        <v>1972</v>
      </c>
      <c r="C46" s="1">
        <f t="shared" si="11"/>
        <v>9872</v>
      </c>
      <c r="D46" s="7">
        <f>IF(N46&gt;0, RANK(N46,(N46:P46,Q46:AE46)),0)</f>
        <v>1</v>
      </c>
      <c r="E46" s="7">
        <f>IF(O46&gt;0,RANK(O46,(N46:P46,Q46:AE46)),0)</f>
        <v>2</v>
      </c>
      <c r="F46" s="7">
        <f t="shared" si="12"/>
        <v>3</v>
      </c>
      <c r="G46" s="1">
        <f t="shared" si="2"/>
        <v>2142</v>
      </c>
      <c r="H46" s="2">
        <f t="shared" si="3"/>
        <v>0.21697730956239869</v>
      </c>
      <c r="I46" s="8"/>
      <c r="J46" s="2">
        <f t="shared" si="13"/>
        <v>0.60382901134521882</v>
      </c>
      <c r="K46" s="2">
        <f t="shared" si="14"/>
        <v>0.38685170178282008</v>
      </c>
      <c r="L46" s="2">
        <f t="shared" si="15"/>
        <v>9.2179902755267426E-3</v>
      </c>
      <c r="M46" s="2">
        <f t="shared" si="16"/>
        <v>1.0129659643435401E-4</v>
      </c>
      <c r="N46" s="1">
        <v>5961</v>
      </c>
      <c r="O46" s="1">
        <v>3819</v>
      </c>
      <c r="P46" s="1">
        <v>91</v>
      </c>
      <c r="Q46" s="1"/>
      <c r="R46" s="1">
        <v>0</v>
      </c>
      <c r="S46" s="1">
        <v>1</v>
      </c>
      <c r="T46" s="1">
        <v>0</v>
      </c>
      <c r="U46">
        <v>0</v>
      </c>
      <c r="W46" s="1"/>
      <c r="Y46" s="1"/>
      <c r="Z46" s="1"/>
      <c r="AA46" s="1"/>
      <c r="AB46" s="1"/>
      <c r="AN46" t="str">
        <f t="shared" si="9"/>
        <v>East Lyme</v>
      </c>
      <c r="AO46" t="s">
        <v>2025</v>
      </c>
      <c r="AP46" s="10">
        <v>2</v>
      </c>
      <c r="AR46" s="119">
        <v>9</v>
      </c>
      <c r="AS46" s="121">
        <v>11</v>
      </c>
      <c r="AT46" s="121">
        <v>15</v>
      </c>
      <c r="AU46" s="125">
        <v>23400</v>
      </c>
      <c r="AV46" s="125">
        <f t="shared" si="10"/>
        <v>9011</v>
      </c>
      <c r="AW46" t="s">
        <v>749</v>
      </c>
      <c r="AX46" s="129">
        <f t="shared" si="17"/>
        <v>923400</v>
      </c>
      <c r="BB46">
        <v>41.97</v>
      </c>
      <c r="BC46">
        <v>7.93</v>
      </c>
      <c r="BD46">
        <v>34.03</v>
      </c>
      <c r="BE46" s="2"/>
    </row>
    <row r="47" spans="1:57" hidden="1" outlineLevel="1">
      <c r="A47" t="s">
        <v>1424</v>
      </c>
      <c r="B47" s="10" t="s">
        <v>1972</v>
      </c>
      <c r="C47" s="1">
        <f t="shared" si="11"/>
        <v>5281</v>
      </c>
      <c r="D47" s="7">
        <f>IF(N47&gt;0, RANK(N47,(N47:P47,Q47:AE47)),0)</f>
        <v>1</v>
      </c>
      <c r="E47" s="7">
        <f>IF(O47&gt;0,RANK(O47,(N47:P47,Q47:AE47)),0)</f>
        <v>2</v>
      </c>
      <c r="F47" s="7">
        <f t="shared" si="12"/>
        <v>3</v>
      </c>
      <c r="G47" s="1">
        <f t="shared" si="2"/>
        <v>1006</v>
      </c>
      <c r="H47" s="2">
        <f t="shared" si="3"/>
        <v>0.19049422457867829</v>
      </c>
      <c r="I47" s="8"/>
      <c r="J47" s="2">
        <f t="shared" si="13"/>
        <v>0.58814618443476618</v>
      </c>
      <c r="K47" s="2">
        <f t="shared" si="14"/>
        <v>0.39765195985608787</v>
      </c>
      <c r="L47" s="2">
        <f t="shared" si="15"/>
        <v>1.4012497633024049E-2</v>
      </c>
      <c r="M47" s="2">
        <f t="shared" si="16"/>
        <v>1.8935807612190103E-4</v>
      </c>
      <c r="N47" s="1">
        <v>3106</v>
      </c>
      <c r="O47" s="1">
        <v>2100</v>
      </c>
      <c r="P47" s="1">
        <v>74</v>
      </c>
      <c r="Q47" s="1"/>
      <c r="R47" s="1">
        <v>0</v>
      </c>
      <c r="S47" s="1">
        <v>1</v>
      </c>
      <c r="T47" s="1">
        <v>0</v>
      </c>
      <c r="U47">
        <v>0</v>
      </c>
      <c r="W47" s="1"/>
      <c r="Y47" s="1"/>
      <c r="Z47" s="1"/>
      <c r="AA47" s="1"/>
      <c r="AB47" s="1"/>
      <c r="AN47" t="str">
        <f t="shared" si="9"/>
        <v>East Windsor</v>
      </c>
      <c r="AO47" t="s">
        <v>1909</v>
      </c>
      <c r="AP47" s="10">
        <v>1</v>
      </c>
      <c r="AR47" s="119">
        <v>9</v>
      </c>
      <c r="AS47" s="121">
        <v>3</v>
      </c>
      <c r="AT47" s="121">
        <v>45</v>
      </c>
      <c r="AU47" s="125">
        <v>24800</v>
      </c>
      <c r="AV47" s="125">
        <f t="shared" si="10"/>
        <v>9003</v>
      </c>
      <c r="AW47" t="s">
        <v>749</v>
      </c>
      <c r="AX47" s="129">
        <f t="shared" si="17"/>
        <v>924800</v>
      </c>
      <c r="BB47">
        <v>26.82</v>
      </c>
      <c r="BC47">
        <v>0.53</v>
      </c>
      <c r="BD47">
        <v>26.29</v>
      </c>
      <c r="BE47" s="2"/>
    </row>
    <row r="48" spans="1:57" hidden="1" outlineLevel="1">
      <c r="A48" t="s">
        <v>1425</v>
      </c>
      <c r="B48" s="10" t="s">
        <v>1972</v>
      </c>
      <c r="C48" s="1">
        <f t="shared" si="11"/>
        <v>991</v>
      </c>
      <c r="D48" s="7">
        <f>IF(N48&gt;0, RANK(N48,(N48:P48,Q48:AE48)),0)</f>
        <v>2</v>
      </c>
      <c r="E48" s="7">
        <f>IF(O48&gt;0,RANK(O48,(N48:P48,Q48:AE48)),0)</f>
        <v>1</v>
      </c>
      <c r="F48" s="7">
        <f t="shared" si="12"/>
        <v>3</v>
      </c>
      <c r="G48" s="1">
        <f t="shared" si="2"/>
        <v>3</v>
      </c>
      <c r="H48" s="2">
        <f t="shared" si="3"/>
        <v>3.0272452068617556E-3</v>
      </c>
      <c r="I48" s="8"/>
      <c r="J48" s="2">
        <f t="shared" si="13"/>
        <v>0.48940464177598386</v>
      </c>
      <c r="K48" s="2">
        <f t="shared" si="14"/>
        <v>0.49243188698284562</v>
      </c>
      <c r="L48" s="2">
        <f t="shared" si="15"/>
        <v>1.8163471241170535E-2</v>
      </c>
      <c r="M48" s="2">
        <f t="shared" si="16"/>
        <v>-2.0816681711721685E-17</v>
      </c>
      <c r="N48" s="1">
        <v>485</v>
      </c>
      <c r="O48" s="1">
        <v>488</v>
      </c>
      <c r="P48" s="1">
        <v>18</v>
      </c>
      <c r="Q48" s="1"/>
      <c r="R48" s="1">
        <v>0</v>
      </c>
      <c r="S48" s="1">
        <v>0</v>
      </c>
      <c r="T48" s="1">
        <v>0</v>
      </c>
      <c r="U48">
        <v>0</v>
      </c>
      <c r="W48" s="1"/>
      <c r="Y48" s="1"/>
      <c r="Z48" s="1"/>
      <c r="AA48" s="1"/>
      <c r="AB48" s="1"/>
      <c r="AN48" t="str">
        <f t="shared" si="9"/>
        <v>Eastford</v>
      </c>
      <c r="AO48" t="s">
        <v>238</v>
      </c>
      <c r="AP48" s="10">
        <v>2</v>
      </c>
      <c r="AR48" s="119">
        <v>9</v>
      </c>
      <c r="AS48" s="121">
        <v>15</v>
      </c>
      <c r="AT48" s="121">
        <v>25</v>
      </c>
      <c r="AU48" s="125">
        <v>21860</v>
      </c>
      <c r="AV48" s="125">
        <f t="shared" si="10"/>
        <v>9015</v>
      </c>
      <c r="AW48" t="s">
        <v>749</v>
      </c>
      <c r="AX48" s="129">
        <f t="shared" si="17"/>
        <v>921860</v>
      </c>
      <c r="BB48">
        <v>29.23</v>
      </c>
      <c r="BC48">
        <v>0.35</v>
      </c>
      <c r="BD48">
        <v>28.89</v>
      </c>
      <c r="BE48" s="2"/>
    </row>
    <row r="49" spans="1:57" hidden="1" outlineLevel="1">
      <c r="A49" t="s">
        <v>1991</v>
      </c>
      <c r="B49" s="10" t="s">
        <v>1972</v>
      </c>
      <c r="C49" s="1">
        <f t="shared" si="11"/>
        <v>4524</v>
      </c>
      <c r="D49" s="7">
        <f>IF(N49&gt;0, RANK(N49,(N49:P49,Q49:AE49)),0)</f>
        <v>2</v>
      </c>
      <c r="E49" s="7">
        <f>IF(O49&gt;0,RANK(O49,(N49:P49,Q49:AE49)),0)</f>
        <v>1</v>
      </c>
      <c r="F49" s="7">
        <f t="shared" si="12"/>
        <v>3</v>
      </c>
      <c r="G49" s="1">
        <f t="shared" si="2"/>
        <v>21</v>
      </c>
      <c r="H49" s="2">
        <f t="shared" si="3"/>
        <v>4.6419098143236073E-3</v>
      </c>
      <c r="I49" s="8"/>
      <c r="J49" s="2">
        <f t="shared" si="13"/>
        <v>0.49469496021220161</v>
      </c>
      <c r="K49" s="2">
        <f t="shared" si="14"/>
        <v>0.49933687002652521</v>
      </c>
      <c r="L49" s="2">
        <f t="shared" si="15"/>
        <v>5.7471264367816091E-3</v>
      </c>
      <c r="M49" s="2">
        <f t="shared" si="16"/>
        <v>2.2104332449156966E-4</v>
      </c>
      <c r="N49" s="1">
        <v>2238</v>
      </c>
      <c r="O49" s="1">
        <v>2259</v>
      </c>
      <c r="P49" s="1">
        <v>26</v>
      </c>
      <c r="Q49" s="1"/>
      <c r="R49" s="1">
        <v>0</v>
      </c>
      <c r="S49" s="1">
        <v>1</v>
      </c>
      <c r="T49" s="1">
        <v>0</v>
      </c>
      <c r="U49">
        <v>0</v>
      </c>
      <c r="W49" s="1"/>
      <c r="Y49" s="1"/>
      <c r="Z49" s="1"/>
      <c r="AA49" s="1"/>
      <c r="AB49" s="1"/>
      <c r="AN49" t="str">
        <f t="shared" si="9"/>
        <v>Easton</v>
      </c>
      <c r="AO49" t="s">
        <v>3115</v>
      </c>
      <c r="AP49" s="10">
        <v>4</v>
      </c>
      <c r="AR49" s="119">
        <v>9</v>
      </c>
      <c r="AS49" s="121">
        <v>1</v>
      </c>
      <c r="AT49" s="121">
        <v>30</v>
      </c>
      <c r="AU49" s="125">
        <v>23890</v>
      </c>
      <c r="AV49" s="125">
        <f t="shared" si="10"/>
        <v>9001</v>
      </c>
      <c r="AW49" t="s">
        <v>749</v>
      </c>
      <c r="AX49" s="129">
        <f t="shared" si="17"/>
        <v>923890</v>
      </c>
      <c r="BB49">
        <v>28.63</v>
      </c>
      <c r="BC49">
        <v>1.21</v>
      </c>
      <c r="BD49">
        <v>27.42</v>
      </c>
      <c r="BE49" s="2"/>
    </row>
    <row r="50" spans="1:57" hidden="1" outlineLevel="1">
      <c r="A50" t="s">
        <v>1172</v>
      </c>
      <c r="B50" s="10" t="s">
        <v>1972</v>
      </c>
      <c r="C50" s="1">
        <f t="shared" si="11"/>
        <v>7854</v>
      </c>
      <c r="D50" s="7">
        <f>IF(N50&gt;0, RANK(N50,(N50:P50,Q50:AE50)),0)</f>
        <v>1</v>
      </c>
      <c r="E50" s="7">
        <f>IF(O50&gt;0,RANK(O50,(N50:P50,Q50:AE50)),0)</f>
        <v>2</v>
      </c>
      <c r="F50" s="7">
        <f t="shared" si="12"/>
        <v>3</v>
      </c>
      <c r="G50" s="1">
        <f t="shared" si="2"/>
        <v>717</v>
      </c>
      <c r="H50" s="2">
        <f t="shared" si="3"/>
        <v>9.129106187929717E-2</v>
      </c>
      <c r="I50" s="8"/>
      <c r="J50" s="2">
        <f t="shared" si="13"/>
        <v>0.53934300993124518</v>
      </c>
      <c r="K50" s="2">
        <f t="shared" si="14"/>
        <v>0.44805194805194803</v>
      </c>
      <c r="L50" s="2">
        <f t="shared" si="15"/>
        <v>1.2477718360071301E-2</v>
      </c>
      <c r="M50" s="2">
        <f t="shared" si="16"/>
        <v>1.2732365673548754E-4</v>
      </c>
      <c r="N50" s="1">
        <v>4236</v>
      </c>
      <c r="O50" s="1">
        <v>3519</v>
      </c>
      <c r="P50" s="1">
        <v>98</v>
      </c>
      <c r="Q50" s="1"/>
      <c r="R50" s="1">
        <v>1</v>
      </c>
      <c r="S50" s="1">
        <v>0</v>
      </c>
      <c r="T50" s="1">
        <v>0</v>
      </c>
      <c r="U50">
        <v>0</v>
      </c>
      <c r="W50" s="1"/>
      <c r="Y50" s="1"/>
      <c r="Z50" s="1"/>
      <c r="AA50" s="1"/>
      <c r="AB50" s="1"/>
      <c r="AN50" t="str">
        <f t="shared" si="9"/>
        <v>Ellington</v>
      </c>
      <c r="AO50" t="s">
        <v>3169</v>
      </c>
      <c r="AP50" s="10">
        <v>2</v>
      </c>
      <c r="AR50" s="119">
        <v>9</v>
      </c>
      <c r="AS50" s="121">
        <v>13</v>
      </c>
      <c r="AT50" s="121">
        <v>25</v>
      </c>
      <c r="AU50" s="125">
        <v>25360</v>
      </c>
      <c r="AV50" s="125">
        <f t="shared" si="10"/>
        <v>9013</v>
      </c>
      <c r="AW50" t="s">
        <v>749</v>
      </c>
      <c r="AX50" s="129">
        <f t="shared" si="17"/>
        <v>925360</v>
      </c>
      <c r="BB50">
        <v>34.61</v>
      </c>
      <c r="BC50">
        <v>0.55000000000000004</v>
      </c>
      <c r="BD50">
        <v>34.049999999999997</v>
      </c>
      <c r="BE50" s="2"/>
    </row>
    <row r="51" spans="1:57" hidden="1" outlineLevel="1">
      <c r="A51" t="s">
        <v>1703</v>
      </c>
      <c r="B51" s="10" t="s">
        <v>1972</v>
      </c>
      <c r="C51" s="1">
        <f t="shared" si="11"/>
        <v>19557</v>
      </c>
      <c r="D51" s="7">
        <f>IF(N51&gt;0, RANK(N51,(N51:P51,Q51:AE51)),0)</f>
        <v>1</v>
      </c>
      <c r="E51" s="7">
        <f>IF(O51&gt;0,RANK(O51,(N51:P51,Q51:AE51)),0)</f>
        <v>2</v>
      </c>
      <c r="F51" s="7">
        <f t="shared" si="12"/>
        <v>3</v>
      </c>
      <c r="G51" s="1">
        <f t="shared" si="2"/>
        <v>3928</v>
      </c>
      <c r="H51" s="2">
        <f t="shared" si="3"/>
        <v>0.20084880094083959</v>
      </c>
      <c r="I51" s="8"/>
      <c r="J51" s="2">
        <f t="shared" si="13"/>
        <v>0.59231988546300562</v>
      </c>
      <c r="K51" s="2">
        <f t="shared" si="14"/>
        <v>0.391471084522166</v>
      </c>
      <c r="L51" s="2">
        <f t="shared" si="15"/>
        <v>1.5851101907245486E-2</v>
      </c>
      <c r="M51" s="2">
        <f t="shared" si="16"/>
        <v>3.5792810758288746E-4</v>
      </c>
      <c r="N51" s="1">
        <v>11584</v>
      </c>
      <c r="O51" s="1">
        <v>7656</v>
      </c>
      <c r="P51" s="1">
        <v>310</v>
      </c>
      <c r="Q51" s="1"/>
      <c r="R51" s="1">
        <v>1</v>
      </c>
      <c r="S51" s="1">
        <v>6</v>
      </c>
      <c r="T51" s="1">
        <v>0</v>
      </c>
      <c r="U51">
        <v>0</v>
      </c>
      <c r="W51" s="1"/>
      <c r="Y51" s="1"/>
      <c r="Z51" s="1"/>
      <c r="AA51" s="1"/>
      <c r="AB51" s="1"/>
      <c r="AN51" t="str">
        <f t="shared" si="9"/>
        <v>Enfield</v>
      </c>
      <c r="AO51" t="s">
        <v>1909</v>
      </c>
      <c r="AP51" s="10">
        <v>2</v>
      </c>
      <c r="AR51" s="119">
        <v>9</v>
      </c>
      <c r="AS51" s="121">
        <v>3</v>
      </c>
      <c r="AT51" s="121">
        <v>50</v>
      </c>
      <c r="AU51" s="125">
        <v>25990</v>
      </c>
      <c r="AV51" s="125">
        <f t="shared" si="10"/>
        <v>9003</v>
      </c>
      <c r="AW51" t="s">
        <v>749</v>
      </c>
      <c r="AX51" s="129">
        <f t="shared" si="17"/>
        <v>925990</v>
      </c>
      <c r="BB51">
        <v>34.22</v>
      </c>
      <c r="BC51">
        <v>0.83</v>
      </c>
      <c r="BD51">
        <v>33.380000000000003</v>
      </c>
      <c r="BE51" s="2"/>
    </row>
    <row r="52" spans="1:57" hidden="1" outlineLevel="1">
      <c r="A52" t="s">
        <v>1885</v>
      </c>
      <c r="B52" s="10" t="s">
        <v>1972</v>
      </c>
      <c r="C52" s="1">
        <f t="shared" si="11"/>
        <v>4120</v>
      </c>
      <c r="D52" s="7">
        <f>IF(N52&gt;0, RANK(N52,(N52:P52,Q52:AE52)),0)</f>
        <v>1</v>
      </c>
      <c r="E52" s="7">
        <f>IF(O52&gt;0,RANK(O52,(N52:P52,Q52:AE52)),0)</f>
        <v>2</v>
      </c>
      <c r="F52" s="7">
        <f t="shared" si="12"/>
        <v>3</v>
      </c>
      <c r="G52" s="1">
        <f t="shared" si="2"/>
        <v>1001</v>
      </c>
      <c r="H52" s="2">
        <f t="shared" si="3"/>
        <v>0.24296116504854368</v>
      </c>
      <c r="I52" s="8"/>
      <c r="J52" s="2">
        <f t="shared" si="13"/>
        <v>0.61699029126213589</v>
      </c>
      <c r="K52" s="2">
        <f t="shared" si="14"/>
        <v>0.37402912621359224</v>
      </c>
      <c r="L52" s="2">
        <f t="shared" si="15"/>
        <v>8.7378640776699032E-3</v>
      </c>
      <c r="M52" s="2">
        <f t="shared" si="16"/>
        <v>2.4271844660195968E-4</v>
      </c>
      <c r="N52" s="1">
        <v>2542</v>
      </c>
      <c r="O52" s="1">
        <v>1541</v>
      </c>
      <c r="P52" s="1">
        <v>36</v>
      </c>
      <c r="Q52" s="1"/>
      <c r="R52" s="1">
        <v>1</v>
      </c>
      <c r="S52" s="1">
        <v>0</v>
      </c>
      <c r="T52" s="1">
        <v>0</v>
      </c>
      <c r="U52">
        <v>0</v>
      </c>
      <c r="W52" s="1"/>
      <c r="Y52" s="1"/>
      <c r="Z52" s="1"/>
      <c r="AA52" s="1"/>
      <c r="AB52" s="1"/>
      <c r="AN52" t="str">
        <f t="shared" si="9"/>
        <v>Essex</v>
      </c>
      <c r="AO52" t="s">
        <v>3384</v>
      </c>
      <c r="AP52" s="10">
        <v>2</v>
      </c>
      <c r="AR52" s="119">
        <v>9</v>
      </c>
      <c r="AS52" s="121">
        <v>7</v>
      </c>
      <c r="AT52" s="121">
        <v>40</v>
      </c>
      <c r="AU52" s="125">
        <v>26270</v>
      </c>
      <c r="AV52" s="125">
        <f t="shared" si="10"/>
        <v>9007</v>
      </c>
      <c r="AW52" t="s">
        <v>749</v>
      </c>
      <c r="AX52" s="129">
        <f t="shared" si="17"/>
        <v>926270</v>
      </c>
      <c r="BB52">
        <v>11.82</v>
      </c>
      <c r="BC52">
        <v>1.46</v>
      </c>
      <c r="BD52">
        <v>10.36</v>
      </c>
      <c r="BE52" s="2"/>
    </row>
    <row r="53" spans="1:57" hidden="1" outlineLevel="1">
      <c r="A53" t="s">
        <v>3115</v>
      </c>
      <c r="B53" s="10" t="s">
        <v>1972</v>
      </c>
      <c r="C53" s="1">
        <f t="shared" si="11"/>
        <v>30537</v>
      </c>
      <c r="D53" s="7">
        <f>IF(N53&gt;0, RANK(N53,(N53:P53,Q53:AE53)),0)</f>
        <v>1</v>
      </c>
      <c r="E53" s="7">
        <f>IF(O53&gt;0,RANK(O53,(N53:P53,Q53:AE53)),0)</f>
        <v>2</v>
      </c>
      <c r="F53" s="7">
        <f t="shared" si="12"/>
        <v>3</v>
      </c>
      <c r="G53" s="1">
        <f t="shared" si="2"/>
        <v>4165</v>
      </c>
      <c r="H53" s="2">
        <f t="shared" si="3"/>
        <v>0.13639191800111342</v>
      </c>
      <c r="I53" s="8"/>
      <c r="J53" s="2">
        <f t="shared" si="13"/>
        <v>0.56443003569440353</v>
      </c>
      <c r="K53" s="2">
        <f t="shared" si="14"/>
        <v>0.42803811769329009</v>
      </c>
      <c r="L53" s="2">
        <f t="shared" si="15"/>
        <v>7.5318466123063827E-3</v>
      </c>
      <c r="M53" s="2">
        <f t="shared" si="16"/>
        <v>-1.7347234759768071E-18</v>
      </c>
      <c r="N53" s="1">
        <v>17236</v>
      </c>
      <c r="O53" s="1">
        <v>13071</v>
      </c>
      <c r="P53" s="1">
        <v>230</v>
      </c>
      <c r="Q53" s="1"/>
      <c r="R53" s="1">
        <v>0</v>
      </c>
      <c r="S53" s="1">
        <v>0</v>
      </c>
      <c r="T53" s="1">
        <v>0</v>
      </c>
      <c r="U53">
        <v>0</v>
      </c>
      <c r="W53" s="1"/>
      <c r="Y53" s="1"/>
      <c r="Z53" s="1"/>
      <c r="AA53" s="1"/>
      <c r="AB53" s="1"/>
      <c r="AN53" t="str">
        <f t="shared" si="9"/>
        <v>Fairfield</v>
      </c>
      <c r="AO53" t="s">
        <v>3115</v>
      </c>
      <c r="AP53" s="10">
        <v>4</v>
      </c>
      <c r="AR53" s="119">
        <v>9</v>
      </c>
      <c r="AS53" s="121">
        <v>1</v>
      </c>
      <c r="AT53" s="121">
        <v>35</v>
      </c>
      <c r="AU53" s="125">
        <v>26620</v>
      </c>
      <c r="AV53" s="125">
        <f t="shared" si="10"/>
        <v>9001</v>
      </c>
      <c r="AW53" t="s">
        <v>749</v>
      </c>
      <c r="AX53" s="129">
        <f t="shared" si="17"/>
        <v>926620</v>
      </c>
      <c r="BB53">
        <v>31.33</v>
      </c>
      <c r="BC53">
        <v>1.3</v>
      </c>
      <c r="BD53">
        <v>30.03</v>
      </c>
      <c r="BE53" s="2"/>
    </row>
    <row r="54" spans="1:57" hidden="1" outlineLevel="1">
      <c r="A54" t="s">
        <v>1734</v>
      </c>
      <c r="B54" s="10" t="s">
        <v>1972</v>
      </c>
      <c r="C54" s="1">
        <f t="shared" si="11"/>
        <v>14071</v>
      </c>
      <c r="D54" s="7">
        <f>IF(N54&gt;0, RANK(N54,(N54:P54,Q54:AE54)),0)</f>
        <v>1</v>
      </c>
      <c r="E54" s="7">
        <f>IF(O54&gt;0,RANK(O54,(N54:P54,Q54:AE54)),0)</f>
        <v>2</v>
      </c>
      <c r="F54" s="7">
        <f t="shared" si="12"/>
        <v>3</v>
      </c>
      <c r="G54" s="1">
        <f t="shared" si="2"/>
        <v>2266</v>
      </c>
      <c r="H54" s="2">
        <f t="shared" si="3"/>
        <v>0.16104043777983085</v>
      </c>
      <c r="I54" s="8"/>
      <c r="J54" s="2">
        <f t="shared" si="13"/>
        <v>0.57479923246393294</v>
      </c>
      <c r="K54" s="2">
        <f t="shared" si="14"/>
        <v>0.41375879468410204</v>
      </c>
      <c r="L54" s="2">
        <f t="shared" si="15"/>
        <v>1.1086632080164877E-2</v>
      </c>
      <c r="M54" s="2">
        <f t="shared" si="16"/>
        <v>3.5534077180014376E-4</v>
      </c>
      <c r="N54" s="1">
        <v>8088</v>
      </c>
      <c r="O54" s="1">
        <v>5822</v>
      </c>
      <c r="P54" s="1">
        <v>156</v>
      </c>
      <c r="Q54" s="1"/>
      <c r="R54" s="1">
        <v>1</v>
      </c>
      <c r="S54" s="1">
        <v>3</v>
      </c>
      <c r="T54" s="1">
        <v>1</v>
      </c>
      <c r="U54">
        <v>0</v>
      </c>
      <c r="W54" s="1"/>
      <c r="Y54" s="1"/>
      <c r="Z54" s="1"/>
      <c r="AA54" s="1"/>
      <c r="AB54" s="1"/>
      <c r="AN54" t="str">
        <f t="shared" si="9"/>
        <v>Farmington</v>
      </c>
      <c r="AO54" t="s">
        <v>1909</v>
      </c>
      <c r="AP54" s="10">
        <v>5</v>
      </c>
      <c r="AR54" s="119">
        <v>9</v>
      </c>
      <c r="AS54" s="121">
        <v>3</v>
      </c>
      <c r="AT54" s="121">
        <v>55</v>
      </c>
      <c r="AU54" s="125">
        <v>27600</v>
      </c>
      <c r="AV54" s="125">
        <f t="shared" si="10"/>
        <v>9003</v>
      </c>
      <c r="AW54" t="s">
        <v>749</v>
      </c>
      <c r="AX54" s="129">
        <f t="shared" si="17"/>
        <v>927600</v>
      </c>
      <c r="BB54">
        <v>28.77</v>
      </c>
      <c r="BC54">
        <v>0.72</v>
      </c>
      <c r="BD54">
        <v>28.06</v>
      </c>
      <c r="BE54" s="2"/>
    </row>
    <row r="55" spans="1:57" hidden="1" outlineLevel="1">
      <c r="A55" t="s">
        <v>2910</v>
      </c>
      <c r="B55" s="10" t="s">
        <v>1972</v>
      </c>
      <c r="C55" s="1">
        <f t="shared" si="11"/>
        <v>1064</v>
      </c>
      <c r="D55" s="7">
        <f>IF(N55&gt;0, RANK(N55,(N55:P55,Q55:AE55)),0)</f>
        <v>1</v>
      </c>
      <c r="E55" s="7">
        <f>IF(O55&gt;0,RANK(O55,(N55:P55,Q55:AE55)),0)</f>
        <v>2</v>
      </c>
      <c r="F55" s="7">
        <f t="shared" si="12"/>
        <v>3</v>
      </c>
      <c r="G55" s="1">
        <f t="shared" si="2"/>
        <v>34</v>
      </c>
      <c r="H55" s="2">
        <f t="shared" si="3"/>
        <v>3.1954887218045111E-2</v>
      </c>
      <c r="I55" s="8"/>
      <c r="J55" s="2">
        <f t="shared" si="13"/>
        <v>0.50563909774436089</v>
      </c>
      <c r="K55" s="2">
        <f t="shared" si="14"/>
        <v>0.47368421052631576</v>
      </c>
      <c r="L55" s="2">
        <f t="shared" si="15"/>
        <v>1.9736842105263157E-2</v>
      </c>
      <c r="M55" s="2">
        <f t="shared" si="16"/>
        <v>9.3984962406019196E-4</v>
      </c>
      <c r="N55" s="1">
        <v>538</v>
      </c>
      <c r="O55" s="1">
        <v>504</v>
      </c>
      <c r="P55" s="1">
        <v>21</v>
      </c>
      <c r="Q55" s="1"/>
      <c r="R55" s="1">
        <v>0</v>
      </c>
      <c r="S55" s="1">
        <v>1</v>
      </c>
      <c r="T55" s="1">
        <v>0</v>
      </c>
      <c r="U55">
        <v>0</v>
      </c>
      <c r="W55" s="1"/>
      <c r="Y55" s="1"/>
      <c r="Z55" s="1"/>
      <c r="AA55" s="1"/>
      <c r="AB55" s="1"/>
      <c r="AN55" t="str">
        <f t="shared" si="9"/>
        <v>Franklin</v>
      </c>
      <c r="AO55" t="s">
        <v>2025</v>
      </c>
      <c r="AP55" s="10">
        <v>2</v>
      </c>
      <c r="AR55" s="119">
        <v>9</v>
      </c>
      <c r="AS55" s="121">
        <v>11</v>
      </c>
      <c r="AT55" s="121">
        <v>20</v>
      </c>
      <c r="AU55" s="125">
        <v>29910</v>
      </c>
      <c r="AV55" s="125">
        <f t="shared" si="10"/>
        <v>9011</v>
      </c>
      <c r="AW55" t="s">
        <v>749</v>
      </c>
      <c r="AX55" s="129">
        <f t="shared" si="17"/>
        <v>929910</v>
      </c>
      <c r="BB55">
        <v>19.579999999999998</v>
      </c>
      <c r="BC55">
        <v>7.0000000000000007E-2</v>
      </c>
      <c r="BD55">
        <v>19.510000000000002</v>
      </c>
      <c r="BE55" s="2"/>
    </row>
    <row r="56" spans="1:57" hidden="1" outlineLevel="1">
      <c r="A56" t="s">
        <v>1700</v>
      </c>
      <c r="B56" s="10" t="s">
        <v>1972</v>
      </c>
      <c r="C56" s="1">
        <f t="shared" si="11"/>
        <v>19778</v>
      </c>
      <c r="D56" s="7">
        <f>IF(N56&gt;0, RANK(N56,(N56:P56,Q56:AE56)),0)</f>
        <v>1</v>
      </c>
      <c r="E56" s="7">
        <f>IF(O56&gt;0,RANK(O56,(N56:P56,Q56:AE56)),0)</f>
        <v>2</v>
      </c>
      <c r="F56" s="7">
        <f t="shared" si="12"/>
        <v>3</v>
      </c>
      <c r="G56" s="1">
        <f t="shared" si="2"/>
        <v>4012</v>
      </c>
      <c r="H56" s="2">
        <f t="shared" si="3"/>
        <v>0.20285165335220953</v>
      </c>
      <c r="I56" s="8"/>
      <c r="J56" s="2">
        <f t="shared" si="13"/>
        <v>0.59495398928101928</v>
      </c>
      <c r="K56" s="2">
        <f t="shared" si="14"/>
        <v>0.39210233592880978</v>
      </c>
      <c r="L56" s="2">
        <f t="shared" si="15"/>
        <v>1.2640307412276267E-2</v>
      </c>
      <c r="M56" s="2">
        <f t="shared" si="16"/>
        <v>3.0336737789467792E-4</v>
      </c>
      <c r="N56" s="66">
        <v>11767</v>
      </c>
      <c r="O56" s="66">
        <v>7755</v>
      </c>
      <c r="P56" s="66">
        <v>250</v>
      </c>
      <c r="Q56" s="66"/>
      <c r="R56" s="66">
        <v>0</v>
      </c>
      <c r="S56" s="66">
        <v>6</v>
      </c>
      <c r="T56" s="66">
        <v>0</v>
      </c>
      <c r="U56">
        <v>0</v>
      </c>
      <c r="W56" s="1"/>
      <c r="Y56" s="1"/>
      <c r="Z56" s="1"/>
      <c r="AA56" s="1"/>
      <c r="AB56" s="1"/>
      <c r="AN56" t="str">
        <f t="shared" si="9"/>
        <v>Glastonbury</v>
      </c>
      <c r="AO56" t="s">
        <v>1909</v>
      </c>
      <c r="AP56" s="10">
        <v>0</v>
      </c>
      <c r="AR56" s="119">
        <v>9</v>
      </c>
      <c r="AS56" s="121">
        <v>3</v>
      </c>
      <c r="AT56" s="121">
        <v>60</v>
      </c>
      <c r="AU56" s="125">
        <v>31240</v>
      </c>
      <c r="AV56" s="125">
        <f t="shared" si="10"/>
        <v>9003</v>
      </c>
      <c r="AW56" t="s">
        <v>749</v>
      </c>
      <c r="AX56" s="129">
        <f t="shared" si="17"/>
        <v>931240</v>
      </c>
      <c r="BB56">
        <v>52.29</v>
      </c>
      <c r="BC56">
        <v>0.92</v>
      </c>
      <c r="BD56">
        <v>51.37</v>
      </c>
      <c r="BE56" s="2"/>
    </row>
    <row r="57" spans="1:57" hidden="1" outlineLevel="1">
      <c r="A57" t="s">
        <v>2845</v>
      </c>
      <c r="B57" s="10" t="s">
        <v>1972</v>
      </c>
      <c r="C57" s="1">
        <f t="shared" si="11"/>
        <v>1807</v>
      </c>
      <c r="D57" s="7">
        <f>IF(N57&gt;0, RANK(N57,(N57:P57,Q57:AE57)),0)</f>
        <v>2</v>
      </c>
      <c r="E57" s="7">
        <f>IF(O57&gt;0,RANK(O57,(N57:P57,Q57:AE57)),0)</f>
        <v>1</v>
      </c>
      <c r="F57" s="7">
        <f t="shared" si="12"/>
        <v>3</v>
      </c>
      <c r="G57" s="1">
        <f t="shared" si="2"/>
        <v>71</v>
      </c>
      <c r="H57" s="2">
        <f t="shared" si="3"/>
        <v>3.9291643608190374E-2</v>
      </c>
      <c r="I57" s="8"/>
      <c r="J57" s="2">
        <f t="shared" si="13"/>
        <v>0.47371333702268953</v>
      </c>
      <c r="K57" s="2">
        <f t="shared" si="14"/>
        <v>0.51300498063087996</v>
      </c>
      <c r="L57" s="2">
        <f t="shared" si="15"/>
        <v>1.3281682346430549E-2</v>
      </c>
      <c r="M57" s="2">
        <f t="shared" si="16"/>
        <v>-9.1940344226770776E-17</v>
      </c>
      <c r="N57" s="1">
        <v>856</v>
      </c>
      <c r="O57" s="1">
        <v>927</v>
      </c>
      <c r="P57" s="1">
        <v>24</v>
      </c>
      <c r="Q57" s="1"/>
      <c r="R57" s="1">
        <v>0</v>
      </c>
      <c r="S57" s="1">
        <v>0</v>
      </c>
      <c r="T57" s="1">
        <v>0</v>
      </c>
      <c r="U57">
        <v>0</v>
      </c>
      <c r="W57" s="1"/>
      <c r="Y57" s="1"/>
      <c r="Z57" s="1"/>
      <c r="AA57" s="1"/>
      <c r="AB57" s="1"/>
      <c r="AN57" t="str">
        <f t="shared" si="9"/>
        <v>Goshen</v>
      </c>
      <c r="AO57" t="s">
        <v>469</v>
      </c>
      <c r="AP57" s="10">
        <v>5</v>
      </c>
      <c r="AR57" s="119">
        <v>9</v>
      </c>
      <c r="AS57" s="121">
        <v>5</v>
      </c>
      <c r="AT57" s="121">
        <v>35</v>
      </c>
      <c r="AU57" s="125">
        <v>32290</v>
      </c>
      <c r="AV57" s="125">
        <f t="shared" si="10"/>
        <v>9005</v>
      </c>
      <c r="AW57" t="s">
        <v>749</v>
      </c>
      <c r="AX57" s="129">
        <f t="shared" si="17"/>
        <v>932290</v>
      </c>
      <c r="BB57">
        <v>45.2</v>
      </c>
      <c r="BC57">
        <v>1.55</v>
      </c>
      <c r="BD57">
        <v>43.66</v>
      </c>
      <c r="BE57" s="2"/>
    </row>
    <row r="58" spans="1:57" hidden="1" outlineLevel="1">
      <c r="A58" t="s">
        <v>689</v>
      </c>
      <c r="B58" s="10" t="s">
        <v>1972</v>
      </c>
      <c r="C58" s="1">
        <f t="shared" si="11"/>
        <v>6492</v>
      </c>
      <c r="D58" s="7">
        <f>IF(N58&gt;0, RANK(N58,(N58:P58,Q58:AE58)),0)</f>
        <v>1</v>
      </c>
      <c r="E58" s="7">
        <f>IF(O58&gt;0,RANK(O58,(N58:P58,Q58:AE58)),0)</f>
        <v>2</v>
      </c>
      <c r="F58" s="7">
        <f t="shared" si="12"/>
        <v>3</v>
      </c>
      <c r="G58" s="1">
        <f t="shared" si="2"/>
        <v>509</v>
      </c>
      <c r="H58" s="2">
        <f t="shared" si="3"/>
        <v>7.8404189772027108E-2</v>
      </c>
      <c r="I58" s="8"/>
      <c r="J58" s="2">
        <f t="shared" si="13"/>
        <v>0.53234750462107205</v>
      </c>
      <c r="K58" s="2">
        <f t="shared" si="14"/>
        <v>0.45394331484904499</v>
      </c>
      <c r="L58" s="2">
        <f t="shared" si="15"/>
        <v>1.3401109057301294E-2</v>
      </c>
      <c r="M58" s="2">
        <f t="shared" si="16"/>
        <v>3.0807147258166481E-4</v>
      </c>
      <c r="N58" s="1">
        <v>3456</v>
      </c>
      <c r="O58" s="1">
        <v>2947</v>
      </c>
      <c r="P58" s="1">
        <v>87</v>
      </c>
      <c r="Q58" s="1"/>
      <c r="R58" s="1">
        <v>1</v>
      </c>
      <c r="S58" s="1">
        <v>1</v>
      </c>
      <c r="T58" s="1">
        <v>0</v>
      </c>
      <c r="U58">
        <v>0</v>
      </c>
      <c r="W58" s="1"/>
      <c r="Y58" s="1"/>
      <c r="Z58" s="1"/>
      <c r="AA58" s="1"/>
      <c r="AB58" s="1"/>
      <c r="AN58" t="str">
        <f t="shared" si="9"/>
        <v>Granby</v>
      </c>
      <c r="AO58" t="s">
        <v>1909</v>
      </c>
      <c r="AP58" s="10">
        <v>1</v>
      </c>
      <c r="AR58" s="119">
        <v>9</v>
      </c>
      <c r="AS58" s="121">
        <v>3</v>
      </c>
      <c r="AT58" s="121">
        <v>65</v>
      </c>
      <c r="AU58" s="125">
        <v>32640</v>
      </c>
      <c r="AV58" s="125">
        <f t="shared" si="10"/>
        <v>9003</v>
      </c>
      <c r="AW58" t="s">
        <v>749</v>
      </c>
      <c r="AX58" s="129">
        <f t="shared" si="17"/>
        <v>932640</v>
      </c>
      <c r="BB58">
        <v>40.82</v>
      </c>
      <c r="BC58">
        <v>0.13</v>
      </c>
      <c r="BD58">
        <v>40.69</v>
      </c>
      <c r="BE58" s="2"/>
    </row>
    <row r="59" spans="1:57" hidden="1" outlineLevel="1">
      <c r="A59" t="s">
        <v>1523</v>
      </c>
      <c r="B59" s="10" t="s">
        <v>1972</v>
      </c>
      <c r="C59" s="1">
        <f t="shared" si="11"/>
        <v>30374</v>
      </c>
      <c r="D59" s="7">
        <f>IF(N59&gt;0, RANK(N59,(N59:P59,Q59:AE59)),0)</f>
        <v>1</v>
      </c>
      <c r="E59" s="7">
        <f>IF(O59&gt;0,RANK(O59,(N59:P59,Q59:AE59)),0)</f>
        <v>2</v>
      </c>
      <c r="F59" s="7">
        <f t="shared" si="12"/>
        <v>3</v>
      </c>
      <c r="G59" s="1">
        <f t="shared" si="2"/>
        <v>2296</v>
      </c>
      <c r="H59" s="2">
        <f t="shared" si="3"/>
        <v>7.5590965957727005E-2</v>
      </c>
      <c r="I59" s="8"/>
      <c r="J59" s="2">
        <f t="shared" si="13"/>
        <v>0.53443734773161256</v>
      </c>
      <c r="K59" s="2">
        <f t="shared" si="14"/>
        <v>0.45884638177388554</v>
      </c>
      <c r="L59" s="2">
        <f t="shared" si="15"/>
        <v>6.7162704945018768E-3</v>
      </c>
      <c r="M59" s="2">
        <f t="shared" si="16"/>
        <v>3.1225022567582528E-17</v>
      </c>
      <c r="N59" s="1">
        <v>16233</v>
      </c>
      <c r="O59" s="1">
        <v>13937</v>
      </c>
      <c r="P59" s="1">
        <v>204</v>
      </c>
      <c r="Q59" s="1"/>
      <c r="R59" s="1">
        <v>0</v>
      </c>
      <c r="S59" s="1">
        <v>0</v>
      </c>
      <c r="T59" s="1">
        <v>0</v>
      </c>
      <c r="U59">
        <v>0</v>
      </c>
      <c r="W59" s="1"/>
      <c r="Y59" s="1"/>
      <c r="Z59" s="1"/>
      <c r="AA59" s="1"/>
      <c r="AB59" s="1"/>
      <c r="AN59" t="str">
        <f t="shared" si="9"/>
        <v>Greenwich</v>
      </c>
      <c r="AO59" t="s">
        <v>3115</v>
      </c>
      <c r="AP59" s="10">
        <v>4</v>
      </c>
      <c r="AR59" s="119">
        <v>9</v>
      </c>
      <c r="AS59" s="121">
        <v>1</v>
      </c>
      <c r="AT59" s="121">
        <v>40</v>
      </c>
      <c r="AU59" s="125">
        <v>33620</v>
      </c>
      <c r="AV59" s="125">
        <f t="shared" si="10"/>
        <v>9001</v>
      </c>
      <c r="AW59" t="s">
        <v>749</v>
      </c>
      <c r="AX59" s="129">
        <f t="shared" si="17"/>
        <v>933620</v>
      </c>
      <c r="BB59">
        <v>67.239999999999995</v>
      </c>
      <c r="BC59">
        <v>19.420000000000002</v>
      </c>
      <c r="BD59">
        <v>47.83</v>
      </c>
      <c r="BE59" s="2"/>
    </row>
    <row r="60" spans="1:57" hidden="1" outlineLevel="1">
      <c r="A60" t="s">
        <v>371</v>
      </c>
      <c r="B60" s="10" t="s">
        <v>1972</v>
      </c>
      <c r="C60" s="1">
        <f t="shared" si="11"/>
        <v>5185</v>
      </c>
      <c r="D60" s="7">
        <f>IF(N60&gt;0, RANK(N60,(N60:P60,Q60:AE60)),0)</f>
        <v>1</v>
      </c>
      <c r="E60" s="7">
        <f>IF(O60&gt;0,RANK(O60,(N60:P60,Q60:AE60)),0)</f>
        <v>2</v>
      </c>
      <c r="F60" s="7">
        <f t="shared" si="12"/>
        <v>3</v>
      </c>
      <c r="G60" s="1">
        <f t="shared" si="2"/>
        <v>517</v>
      </c>
      <c r="H60" s="2">
        <f t="shared" si="3"/>
        <v>9.9710703953712634E-2</v>
      </c>
      <c r="I60" s="8"/>
      <c r="J60" s="2">
        <f t="shared" si="13"/>
        <v>0.54059787849566054</v>
      </c>
      <c r="K60" s="2">
        <f t="shared" si="14"/>
        <v>0.44088717454194792</v>
      </c>
      <c r="L60" s="2">
        <f t="shared" si="15"/>
        <v>1.8322082931533271E-2</v>
      </c>
      <c r="M60" s="2">
        <f t="shared" si="16"/>
        <v>1.9286403085826131E-4</v>
      </c>
      <c r="N60" s="1">
        <v>2803</v>
      </c>
      <c r="O60" s="1">
        <v>2286</v>
      </c>
      <c r="P60" s="1">
        <v>95</v>
      </c>
      <c r="Q60" s="1"/>
      <c r="R60" s="1">
        <v>0</v>
      </c>
      <c r="S60" s="1">
        <v>1</v>
      </c>
      <c r="T60" s="1">
        <v>0</v>
      </c>
      <c r="U60">
        <v>0</v>
      </c>
      <c r="W60" s="1"/>
      <c r="Y60" s="1"/>
      <c r="Z60" s="1"/>
      <c r="AA60" s="1"/>
      <c r="AB60" s="1"/>
      <c r="AN60" t="str">
        <f t="shared" si="9"/>
        <v>Griswold</v>
      </c>
      <c r="AO60" t="s">
        <v>2025</v>
      </c>
      <c r="AP60" s="10">
        <v>2</v>
      </c>
      <c r="AR60" s="119">
        <v>9</v>
      </c>
      <c r="AS60" s="121">
        <v>11</v>
      </c>
      <c r="AT60" s="121">
        <v>25</v>
      </c>
      <c r="AU60" s="125">
        <v>33900</v>
      </c>
      <c r="AV60" s="125">
        <f t="shared" si="10"/>
        <v>9011</v>
      </c>
      <c r="AW60" t="s">
        <v>749</v>
      </c>
      <c r="AX60" s="129">
        <f t="shared" si="17"/>
        <v>933900</v>
      </c>
      <c r="BB60">
        <v>37.1</v>
      </c>
      <c r="BC60">
        <v>2.16</v>
      </c>
      <c r="BD60">
        <v>34.950000000000003</v>
      </c>
      <c r="BE60" s="2"/>
    </row>
    <row r="61" spans="1:57" hidden="1" outlineLevel="1">
      <c r="A61" t="s">
        <v>1658</v>
      </c>
      <c r="B61" s="10" t="s">
        <v>1972</v>
      </c>
      <c r="C61" s="1">
        <f t="shared" si="11"/>
        <v>14937</v>
      </c>
      <c r="D61" s="7">
        <f>IF(N61&gt;0, RANK(N61,(N61:P61,Q61:AE61)),0)</f>
        <v>1</v>
      </c>
      <c r="E61" s="7">
        <f>IF(O61&gt;0,RANK(O61,(N61:P61,Q61:AE61)),0)</f>
        <v>2</v>
      </c>
      <c r="F61" s="7">
        <f t="shared" si="12"/>
        <v>3</v>
      </c>
      <c r="G61" s="1">
        <f t="shared" si="2"/>
        <v>3139</v>
      </c>
      <c r="H61" s="2">
        <f t="shared" si="3"/>
        <v>0.21014929370020755</v>
      </c>
      <c r="I61" s="8"/>
      <c r="J61" s="2">
        <f t="shared" si="13"/>
        <v>0.59938407980183439</v>
      </c>
      <c r="K61" s="2">
        <f t="shared" si="14"/>
        <v>0.38923478610162682</v>
      </c>
      <c r="L61" s="2">
        <f t="shared" si="15"/>
        <v>1.1247238401285399E-2</v>
      </c>
      <c r="M61" s="2">
        <f t="shared" si="16"/>
        <v>1.3389569525339325E-4</v>
      </c>
      <c r="N61" s="1">
        <v>8953</v>
      </c>
      <c r="O61" s="1">
        <v>5814</v>
      </c>
      <c r="P61" s="1">
        <v>168</v>
      </c>
      <c r="Q61" s="1"/>
      <c r="R61" s="1">
        <v>0</v>
      </c>
      <c r="S61" s="1">
        <v>2</v>
      </c>
      <c r="T61" s="1">
        <v>0</v>
      </c>
      <c r="U61">
        <v>0</v>
      </c>
      <c r="W61" s="1"/>
      <c r="Y61" s="1"/>
      <c r="Z61" s="1"/>
      <c r="AA61" s="1"/>
      <c r="AB61" s="1"/>
      <c r="AN61" t="str">
        <f t="shared" si="9"/>
        <v>Groton</v>
      </c>
      <c r="AO61" t="s">
        <v>2025</v>
      </c>
      <c r="AP61" s="10">
        <v>2</v>
      </c>
      <c r="AR61" s="119">
        <v>9</v>
      </c>
      <c r="AS61" s="121">
        <v>11</v>
      </c>
      <c r="AT61" s="121">
        <v>30</v>
      </c>
      <c r="AU61" s="125">
        <v>34250</v>
      </c>
      <c r="AV61" s="125">
        <f t="shared" si="10"/>
        <v>9011</v>
      </c>
      <c r="AW61" t="s">
        <v>749</v>
      </c>
      <c r="AX61" s="129">
        <f t="shared" si="17"/>
        <v>934250</v>
      </c>
      <c r="BB61">
        <v>45.2</v>
      </c>
      <c r="BC61">
        <v>13.9</v>
      </c>
      <c r="BD61">
        <v>31.3</v>
      </c>
      <c r="BE61" s="2"/>
    </row>
    <row r="62" spans="1:57" hidden="1" outlineLevel="1">
      <c r="A62" t="s">
        <v>2590</v>
      </c>
      <c r="B62" s="10" t="s">
        <v>1972</v>
      </c>
      <c r="C62" s="1">
        <f t="shared" si="11"/>
        <v>13330</v>
      </c>
      <c r="D62" s="7">
        <f>IF(N62&gt;0, RANK(N62,(N62:P62,Q62:AE62)),0)</f>
        <v>1</v>
      </c>
      <c r="E62" s="7">
        <f>IF(O62&gt;0,RANK(O62,(N62:P62,Q62:AE62)),0)</f>
        <v>2</v>
      </c>
      <c r="F62" s="7">
        <f t="shared" si="12"/>
        <v>3</v>
      </c>
      <c r="G62" s="1">
        <f t="shared" si="2"/>
        <v>3061</v>
      </c>
      <c r="H62" s="2">
        <f t="shared" si="3"/>
        <v>0.22963240810202551</v>
      </c>
      <c r="I62" s="8"/>
      <c r="J62" s="2">
        <f t="shared" si="13"/>
        <v>0.61020255063765938</v>
      </c>
      <c r="K62" s="2">
        <f t="shared" si="14"/>
        <v>0.38057014253563393</v>
      </c>
      <c r="L62" s="2">
        <f t="shared" si="15"/>
        <v>9.2273068267066764E-3</v>
      </c>
      <c r="M62" s="2">
        <f t="shared" si="16"/>
        <v>1.7347234759768071E-17</v>
      </c>
      <c r="N62" s="1">
        <v>8134</v>
      </c>
      <c r="O62" s="1">
        <v>5073</v>
      </c>
      <c r="P62" s="1">
        <v>123</v>
      </c>
      <c r="Q62" s="1"/>
      <c r="R62" s="1">
        <v>0</v>
      </c>
      <c r="S62" s="1">
        <v>0</v>
      </c>
      <c r="T62" s="1">
        <v>0</v>
      </c>
      <c r="U62">
        <v>0</v>
      </c>
      <c r="W62" s="1"/>
      <c r="Y62" s="1"/>
      <c r="Z62" s="1"/>
      <c r="AA62" s="1"/>
      <c r="AB62" s="1"/>
      <c r="AN62" t="str">
        <f t="shared" si="9"/>
        <v>Guilford</v>
      </c>
      <c r="AO62" t="s">
        <v>1960</v>
      </c>
      <c r="AP62" s="10">
        <v>3</v>
      </c>
      <c r="AR62" s="119">
        <v>9</v>
      </c>
      <c r="AS62" s="121">
        <v>9</v>
      </c>
      <c r="AT62" s="121">
        <v>40</v>
      </c>
      <c r="AU62" s="125">
        <v>34950</v>
      </c>
      <c r="AV62" s="125">
        <f t="shared" si="10"/>
        <v>9009</v>
      </c>
      <c r="AW62" t="s">
        <v>749</v>
      </c>
      <c r="AX62" s="129">
        <f t="shared" si="17"/>
        <v>934950</v>
      </c>
      <c r="BB62">
        <v>49.73</v>
      </c>
      <c r="BC62">
        <v>2.68</v>
      </c>
      <c r="BD62">
        <v>47.05</v>
      </c>
      <c r="BE62" s="2"/>
    </row>
    <row r="63" spans="1:57" hidden="1" outlineLevel="1">
      <c r="A63" t="s">
        <v>282</v>
      </c>
      <c r="B63" s="10" t="s">
        <v>1972</v>
      </c>
      <c r="C63" s="1">
        <f t="shared" si="11"/>
        <v>4773</v>
      </c>
      <c r="D63" s="7">
        <f>IF(N63&gt;0, RANK(N63,(N63:P63,Q63:AE63)),0)</f>
        <v>1</v>
      </c>
      <c r="E63" s="7">
        <f>IF(O63&gt;0,RANK(O63,(N63:P63,Q63:AE63)),0)</f>
        <v>2</v>
      </c>
      <c r="F63" s="7">
        <f t="shared" si="12"/>
        <v>3</v>
      </c>
      <c r="G63" s="1">
        <f t="shared" si="2"/>
        <v>569</v>
      </c>
      <c r="H63" s="2">
        <f t="shared" si="3"/>
        <v>0.11921223549130526</v>
      </c>
      <c r="I63" s="8"/>
      <c r="J63" s="2">
        <f t="shared" si="13"/>
        <v>0.55248271527341297</v>
      </c>
      <c r="K63" s="2">
        <f t="shared" si="14"/>
        <v>0.4332704797821077</v>
      </c>
      <c r="L63" s="2">
        <f t="shared" si="15"/>
        <v>1.4246804944479363E-2</v>
      </c>
      <c r="M63" s="2">
        <f t="shared" si="16"/>
        <v>-3.2959746043559335E-17</v>
      </c>
      <c r="N63" s="1">
        <v>2637</v>
      </c>
      <c r="O63" s="1">
        <v>2068</v>
      </c>
      <c r="P63" s="1">
        <v>68</v>
      </c>
      <c r="Q63" s="1"/>
      <c r="R63" s="1">
        <v>0</v>
      </c>
      <c r="S63" s="1">
        <v>0</v>
      </c>
      <c r="T63" s="1">
        <v>0</v>
      </c>
      <c r="U63">
        <v>0</v>
      </c>
      <c r="W63" s="1"/>
      <c r="Y63" s="1"/>
      <c r="Z63" s="1"/>
      <c r="AA63" s="1"/>
      <c r="AB63" s="1"/>
      <c r="AN63" t="str">
        <f t="shared" si="9"/>
        <v>Haddam</v>
      </c>
      <c r="AO63" t="s">
        <v>3384</v>
      </c>
      <c r="AP63" s="10">
        <v>2</v>
      </c>
      <c r="AR63" s="119">
        <v>9</v>
      </c>
      <c r="AS63" s="121">
        <v>7</v>
      </c>
      <c r="AT63" s="121">
        <v>45</v>
      </c>
      <c r="AU63" s="125">
        <v>35230</v>
      </c>
      <c r="AV63" s="125">
        <f t="shared" si="10"/>
        <v>9007</v>
      </c>
      <c r="AW63" t="s">
        <v>749</v>
      </c>
      <c r="AX63" s="129">
        <f t="shared" si="17"/>
        <v>935230</v>
      </c>
      <c r="BB63">
        <v>46.35</v>
      </c>
      <c r="BC63">
        <v>2.3199999999999998</v>
      </c>
      <c r="BD63">
        <v>44.03</v>
      </c>
      <c r="BE63" s="2"/>
    </row>
    <row r="64" spans="1:57" hidden="1" outlineLevel="1">
      <c r="A64" t="s">
        <v>283</v>
      </c>
      <c r="B64" s="10" t="s">
        <v>1972</v>
      </c>
      <c r="C64" s="1">
        <f t="shared" si="11"/>
        <v>28772</v>
      </c>
      <c r="D64" s="7">
        <f>IF(N64&gt;0, RANK(N64,(N64:P64,Q64:AE64)),0)</f>
        <v>1</v>
      </c>
      <c r="E64" s="7">
        <f>IF(O64&gt;0,RANK(O64,(N64:P64,Q64:AE64)),0)</f>
        <v>2</v>
      </c>
      <c r="F64" s="7">
        <f t="shared" si="12"/>
        <v>3</v>
      </c>
      <c r="G64" s="1">
        <f t="shared" si="2"/>
        <v>11429</v>
      </c>
      <c r="H64" s="2">
        <f t="shared" si="3"/>
        <v>0.39722647017934104</v>
      </c>
      <c r="I64" s="8"/>
      <c r="J64" s="2">
        <f t="shared" si="13"/>
        <v>0.69373001529264566</v>
      </c>
      <c r="K64" s="2">
        <f t="shared" si="14"/>
        <v>0.29650354511330462</v>
      </c>
      <c r="L64" s="2">
        <f t="shared" si="15"/>
        <v>9.4188794661476428E-3</v>
      </c>
      <c r="M64" s="2">
        <f t="shared" si="16"/>
        <v>3.4756012790207111E-4</v>
      </c>
      <c r="N64" s="1">
        <v>19960</v>
      </c>
      <c r="O64" s="1">
        <v>8531</v>
      </c>
      <c r="P64" s="1">
        <v>271</v>
      </c>
      <c r="Q64" s="1"/>
      <c r="R64" s="1">
        <v>2</v>
      </c>
      <c r="S64" s="1">
        <v>8</v>
      </c>
      <c r="T64" s="1">
        <v>0</v>
      </c>
      <c r="U64">
        <v>0</v>
      </c>
      <c r="W64" s="1"/>
      <c r="Y64" s="1"/>
      <c r="Z64" s="1"/>
      <c r="AA64" s="1"/>
      <c r="AB64" s="1"/>
      <c r="AN64" t="str">
        <f t="shared" si="9"/>
        <v>Hamden</v>
      </c>
      <c r="AO64" t="s">
        <v>1960</v>
      </c>
      <c r="AP64" s="10">
        <v>3</v>
      </c>
      <c r="AR64" s="119">
        <v>9</v>
      </c>
      <c r="AS64" s="121">
        <v>9</v>
      </c>
      <c r="AT64" s="121">
        <v>45</v>
      </c>
      <c r="AU64" s="125">
        <v>35650</v>
      </c>
      <c r="AV64" s="125">
        <f t="shared" si="10"/>
        <v>9009</v>
      </c>
      <c r="AW64" t="s">
        <v>749</v>
      </c>
      <c r="AX64" s="129">
        <f t="shared" si="17"/>
        <v>935650</v>
      </c>
      <c r="BB64">
        <v>33.32</v>
      </c>
      <c r="BC64">
        <v>0.54</v>
      </c>
      <c r="BD64">
        <v>32.78</v>
      </c>
      <c r="BE64" s="2"/>
    </row>
    <row r="65" spans="1:57" hidden="1" outlineLevel="1">
      <c r="A65" t="s">
        <v>2828</v>
      </c>
      <c r="B65" s="10" t="s">
        <v>1972</v>
      </c>
      <c r="C65" s="1">
        <f t="shared" si="11"/>
        <v>1105</v>
      </c>
      <c r="D65" s="7">
        <f>IF(N65&gt;0, RANK(N65,(N65:P65,Q65:AE65)),0)</f>
        <v>1</v>
      </c>
      <c r="E65" s="7">
        <f>IF(O65&gt;0,RANK(O65,(N65:P65,Q65:AE65)),0)</f>
        <v>2</v>
      </c>
      <c r="F65" s="7">
        <f t="shared" si="12"/>
        <v>3</v>
      </c>
      <c r="G65" s="1">
        <f t="shared" si="2"/>
        <v>210</v>
      </c>
      <c r="H65" s="2">
        <f t="shared" si="3"/>
        <v>0.19004524886877827</v>
      </c>
      <c r="I65" s="8"/>
      <c r="J65" s="2">
        <f t="shared" si="13"/>
        <v>0.58190045248868782</v>
      </c>
      <c r="K65" s="2">
        <f t="shared" si="14"/>
        <v>0.3918552036199095</v>
      </c>
      <c r="L65" s="2">
        <f t="shared" si="15"/>
        <v>2.6244343891402715E-2</v>
      </c>
      <c r="M65" s="2">
        <f t="shared" si="16"/>
        <v>-3.8163916471489756E-17</v>
      </c>
      <c r="N65" s="1">
        <v>643</v>
      </c>
      <c r="O65" s="1">
        <v>433</v>
      </c>
      <c r="P65" s="1">
        <v>29</v>
      </c>
      <c r="Q65" s="1"/>
      <c r="R65" s="1">
        <v>0</v>
      </c>
      <c r="S65" s="1">
        <v>0</v>
      </c>
      <c r="T65" s="1">
        <v>0</v>
      </c>
      <c r="U65">
        <v>0</v>
      </c>
      <c r="W65" s="1"/>
      <c r="Y65" s="1"/>
      <c r="Z65" s="1"/>
      <c r="AA65" s="1"/>
      <c r="AB65" s="1"/>
      <c r="AN65" t="str">
        <f t="shared" si="9"/>
        <v>Hampton</v>
      </c>
      <c r="AO65" t="s">
        <v>238</v>
      </c>
      <c r="AP65" s="10">
        <v>2</v>
      </c>
      <c r="AR65" s="119">
        <v>9</v>
      </c>
      <c r="AS65" s="121">
        <v>15</v>
      </c>
      <c r="AT65" s="121">
        <v>30</v>
      </c>
      <c r="AU65" s="125">
        <v>36000</v>
      </c>
      <c r="AV65" s="125">
        <f t="shared" si="10"/>
        <v>9015</v>
      </c>
      <c r="AW65" t="s">
        <v>749</v>
      </c>
      <c r="AX65" s="129">
        <f t="shared" si="17"/>
        <v>936000</v>
      </c>
      <c r="BB65">
        <v>25.5</v>
      </c>
      <c r="BC65">
        <v>0.5</v>
      </c>
      <c r="BD65">
        <v>25</v>
      </c>
      <c r="BE65" s="2"/>
    </row>
    <row r="66" spans="1:57" hidden="1" outlineLevel="1">
      <c r="A66" t="s">
        <v>1909</v>
      </c>
      <c r="B66" s="10" t="s">
        <v>1972</v>
      </c>
      <c r="C66" s="1">
        <f t="shared" si="11"/>
        <v>34597</v>
      </c>
      <c r="D66" s="7">
        <f>IF(N66&gt;0, RANK(N66,(N66:P66,Q66:AE66)),0)</f>
        <v>1</v>
      </c>
      <c r="E66" s="7">
        <f>IF(O66&gt;0,RANK(O66,(N66:P66,Q66:AE66)),0)</f>
        <v>2</v>
      </c>
      <c r="F66" s="7">
        <f t="shared" si="12"/>
        <v>3</v>
      </c>
      <c r="G66" s="1">
        <f t="shared" ref="G66:G129" si="18">IF(C66&gt;0,MAX(N66:P66)-LARGE(N66:P66,2),0)</f>
        <v>29055</v>
      </c>
      <c r="H66" s="2">
        <f t="shared" ref="H66:H129" si="19">IF(C66&gt;0,G66/C66,0)</f>
        <v>0.8398127005231667</v>
      </c>
      <c r="I66" s="8"/>
      <c r="J66" s="2">
        <f t="shared" si="13"/>
        <v>0.9174494898401595</v>
      </c>
      <c r="K66" s="2">
        <f t="shared" si="14"/>
        <v>7.7636789316992805E-2</v>
      </c>
      <c r="L66" s="2">
        <f t="shared" si="15"/>
        <v>4.7691996415874212E-3</v>
      </c>
      <c r="M66" s="2">
        <f t="shared" si="16"/>
        <v>1.4452120126026962E-4</v>
      </c>
      <c r="N66" s="1">
        <v>31741</v>
      </c>
      <c r="O66" s="1">
        <v>2686</v>
      </c>
      <c r="P66" s="1">
        <v>165</v>
      </c>
      <c r="Q66" s="1"/>
      <c r="R66" s="1">
        <v>2</v>
      </c>
      <c r="S66" s="1">
        <v>1</v>
      </c>
      <c r="T66" s="1">
        <v>0</v>
      </c>
      <c r="U66">
        <v>2</v>
      </c>
      <c r="W66" s="1"/>
      <c r="Y66" s="1"/>
      <c r="Z66" s="1"/>
      <c r="AA66" s="1"/>
      <c r="AB66" s="1"/>
      <c r="AN66" t="str">
        <f t="shared" si="9"/>
        <v>Hartford</v>
      </c>
      <c r="AO66" t="s">
        <v>1909</v>
      </c>
      <c r="AP66" s="10">
        <v>1</v>
      </c>
      <c r="AR66" s="119">
        <v>9</v>
      </c>
      <c r="AS66" s="121">
        <v>3</v>
      </c>
      <c r="AT66" s="121">
        <v>70</v>
      </c>
      <c r="AU66" s="125">
        <v>37070</v>
      </c>
      <c r="AV66" s="125">
        <f t="shared" si="10"/>
        <v>9003</v>
      </c>
      <c r="AW66" t="s">
        <v>749</v>
      </c>
      <c r="AX66" s="129">
        <f t="shared" si="17"/>
        <v>937070</v>
      </c>
      <c r="BB66">
        <v>17.97</v>
      </c>
      <c r="BC66">
        <v>0.66</v>
      </c>
      <c r="BD66">
        <v>17.309999999999999</v>
      </c>
      <c r="BE66" s="2"/>
    </row>
    <row r="67" spans="1:57" hidden="1" outlineLevel="1">
      <c r="A67" t="s">
        <v>1180</v>
      </c>
      <c r="B67" s="10" t="s">
        <v>1972</v>
      </c>
      <c r="C67" s="1">
        <f t="shared" ref="C67:C98" si="20">SUM(N67:AL67)</f>
        <v>1276</v>
      </c>
      <c r="D67" s="7">
        <f>IF(N67&gt;0, RANK(N67,(N67:P67,Q67:AE67)),0)</f>
        <v>2</v>
      </c>
      <c r="E67" s="7">
        <f>IF(O67&gt;0,RANK(O67,(N67:P67,Q67:AE67)),0)</f>
        <v>1</v>
      </c>
      <c r="F67" s="7">
        <f t="shared" ref="F67:F98" si="21">IF(P67&gt;0,RANK(P67,(N67:AE67)),0)</f>
        <v>3</v>
      </c>
      <c r="G67" s="1">
        <f t="shared" si="18"/>
        <v>260</v>
      </c>
      <c r="H67" s="2">
        <f t="shared" si="19"/>
        <v>0.20376175548589343</v>
      </c>
      <c r="I67" s="8"/>
      <c r="J67" s="2">
        <f t="shared" ref="J67:J98" si="22">IF(C67=0,"-",N67/C67)</f>
        <v>0.38871473354231972</v>
      </c>
      <c r="K67" s="2">
        <f t="shared" ref="K67:K98" si="23">IF(C67=0,"-",O67/C67)</f>
        <v>0.59247648902821315</v>
      </c>
      <c r="L67" s="2">
        <f t="shared" ref="L67:L98" si="24">IF(C67=0,"-",P67/C67)</f>
        <v>1.7241379310344827E-2</v>
      </c>
      <c r="M67" s="2">
        <f t="shared" ref="M67:M98" si="25">IF(C67=0,"-",(1-J67-K67-L67))</f>
        <v>1.5673981191222444E-3</v>
      </c>
      <c r="N67" s="1">
        <v>496</v>
      </c>
      <c r="O67" s="1">
        <v>756</v>
      </c>
      <c r="P67" s="1">
        <v>22</v>
      </c>
      <c r="Q67" s="1"/>
      <c r="R67" s="1">
        <v>0</v>
      </c>
      <c r="S67" s="1">
        <v>2</v>
      </c>
      <c r="T67" s="1">
        <v>0</v>
      </c>
      <c r="U67">
        <v>0</v>
      </c>
      <c r="W67" s="1"/>
      <c r="Y67" s="1"/>
      <c r="Z67" s="1"/>
      <c r="AA67" s="1"/>
      <c r="AB67" s="1"/>
      <c r="AN67" t="str">
        <f t="shared" si="9"/>
        <v>Hartland</v>
      </c>
      <c r="AO67" t="s">
        <v>1909</v>
      </c>
      <c r="AP67" s="10">
        <v>1</v>
      </c>
      <c r="AR67" s="119">
        <v>9</v>
      </c>
      <c r="AS67" s="121">
        <v>3</v>
      </c>
      <c r="AT67" s="121">
        <v>75</v>
      </c>
      <c r="AU67" s="125">
        <v>37140</v>
      </c>
      <c r="AV67" s="125">
        <f t="shared" si="10"/>
        <v>9003</v>
      </c>
      <c r="AW67" t="s">
        <v>749</v>
      </c>
      <c r="AX67" s="129">
        <f t="shared" ref="AX67:AX98" si="26">AR67*100000+AU67</f>
        <v>937140</v>
      </c>
      <c r="BB67">
        <v>34.57</v>
      </c>
      <c r="BC67">
        <v>1.54</v>
      </c>
      <c r="BD67">
        <v>33.03</v>
      </c>
      <c r="BE67" s="2"/>
    </row>
    <row r="68" spans="1:57" hidden="1" outlineLevel="1">
      <c r="A68" t="s">
        <v>3237</v>
      </c>
      <c r="B68" s="10" t="s">
        <v>1972</v>
      </c>
      <c r="C68" s="1">
        <f t="shared" si="20"/>
        <v>3309</v>
      </c>
      <c r="D68" s="7">
        <f>IF(N68&gt;0, RANK(N68,(N68:P68,Q68:AE68)),0)</f>
        <v>2</v>
      </c>
      <c r="E68" s="7">
        <f>IF(O68&gt;0,RANK(O68,(N68:P68,Q68:AE68)),0)</f>
        <v>1</v>
      </c>
      <c r="F68" s="7">
        <f t="shared" si="21"/>
        <v>3</v>
      </c>
      <c r="G68" s="1">
        <f t="shared" si="18"/>
        <v>264</v>
      </c>
      <c r="H68" s="2">
        <f t="shared" si="19"/>
        <v>7.9782411604714415E-2</v>
      </c>
      <c r="I68" s="8"/>
      <c r="J68" s="2">
        <f t="shared" si="22"/>
        <v>0.44877606527651859</v>
      </c>
      <c r="K68" s="2">
        <f t="shared" si="23"/>
        <v>0.52855847688123303</v>
      </c>
      <c r="L68" s="2">
        <f t="shared" si="24"/>
        <v>2.1456633423995165E-2</v>
      </c>
      <c r="M68" s="2">
        <f t="shared" si="25"/>
        <v>1.2088244182532175E-3</v>
      </c>
      <c r="N68" s="1">
        <v>1485</v>
      </c>
      <c r="O68" s="1">
        <v>1749</v>
      </c>
      <c r="P68" s="1">
        <v>71</v>
      </c>
      <c r="Q68" s="1"/>
      <c r="R68" s="1">
        <v>0</v>
      </c>
      <c r="S68" s="1">
        <v>4</v>
      </c>
      <c r="T68" s="1">
        <v>0</v>
      </c>
      <c r="U68">
        <v>0</v>
      </c>
      <c r="W68" s="1"/>
      <c r="Y68" s="1"/>
      <c r="Z68" s="1"/>
      <c r="AA68" s="1"/>
      <c r="AB68" s="1"/>
      <c r="AN68" t="str">
        <f t="shared" ref="AN68:AN131" si="27">A68</f>
        <v>Harwinton</v>
      </c>
      <c r="AO68" t="s">
        <v>469</v>
      </c>
      <c r="AP68" s="10">
        <v>5</v>
      </c>
      <c r="AR68" s="119">
        <v>9</v>
      </c>
      <c r="AS68" s="121">
        <v>5</v>
      </c>
      <c r="AT68" s="121">
        <v>40</v>
      </c>
      <c r="AU68" s="125">
        <v>37280</v>
      </c>
      <c r="AV68" s="125">
        <f t="shared" ref="AV68:AV131" si="28">AR68*1000+AS68</f>
        <v>9005</v>
      </c>
      <c r="AW68" t="s">
        <v>749</v>
      </c>
      <c r="AX68" s="129">
        <f t="shared" si="26"/>
        <v>937280</v>
      </c>
      <c r="BB68">
        <v>31.1</v>
      </c>
      <c r="BC68">
        <v>0.35</v>
      </c>
      <c r="BD68">
        <v>30.75</v>
      </c>
      <c r="BE68" s="2"/>
    </row>
    <row r="69" spans="1:57" hidden="1" outlineLevel="1">
      <c r="A69" t="s">
        <v>1093</v>
      </c>
      <c r="B69" s="10" t="s">
        <v>1972</v>
      </c>
      <c r="C69" s="1">
        <f t="shared" si="20"/>
        <v>5317</v>
      </c>
      <c r="D69" s="7">
        <f>IF(N69&gt;0, RANK(N69,(N69:P69,Q69:AE69)),0)</f>
        <v>1</v>
      </c>
      <c r="E69" s="7">
        <f>IF(O69&gt;0,RANK(O69,(N69:P69,Q69:AE69)),0)</f>
        <v>2</v>
      </c>
      <c r="F69" s="7">
        <f t="shared" si="21"/>
        <v>3</v>
      </c>
      <c r="G69" s="1">
        <f t="shared" si="18"/>
        <v>669</v>
      </c>
      <c r="H69" s="2">
        <f t="shared" si="19"/>
        <v>0.12582283242429942</v>
      </c>
      <c r="I69" s="8"/>
      <c r="J69" s="2">
        <f t="shared" si="22"/>
        <v>0.55557645288696633</v>
      </c>
      <c r="K69" s="2">
        <f t="shared" si="23"/>
        <v>0.42975362046266691</v>
      </c>
      <c r="L69" s="2">
        <f t="shared" si="24"/>
        <v>1.4669926650366748E-2</v>
      </c>
      <c r="M69" s="2">
        <f t="shared" si="25"/>
        <v>1.214306433183765E-17</v>
      </c>
      <c r="N69" s="1">
        <v>2954</v>
      </c>
      <c r="O69" s="1">
        <v>2285</v>
      </c>
      <c r="P69" s="1">
        <v>78</v>
      </c>
      <c r="Q69" s="1"/>
      <c r="R69" s="1">
        <v>0</v>
      </c>
      <c r="S69" s="1">
        <v>0</v>
      </c>
      <c r="T69" s="1">
        <v>0</v>
      </c>
      <c r="U69">
        <v>0</v>
      </c>
      <c r="W69" s="1"/>
      <c r="Y69" s="1"/>
      <c r="Z69" s="1"/>
      <c r="AA69" s="1"/>
      <c r="AB69" s="1"/>
      <c r="AN69" t="str">
        <f t="shared" si="27"/>
        <v>Hebron</v>
      </c>
      <c r="AO69" t="s">
        <v>3169</v>
      </c>
      <c r="AP69" s="10">
        <v>2</v>
      </c>
      <c r="AR69" s="119">
        <v>9</v>
      </c>
      <c r="AS69" s="121">
        <v>13</v>
      </c>
      <c r="AT69" s="121">
        <v>30</v>
      </c>
      <c r="AU69" s="125">
        <v>37910</v>
      </c>
      <c r="AV69" s="125">
        <f t="shared" si="28"/>
        <v>9013</v>
      </c>
      <c r="AW69" t="s">
        <v>749</v>
      </c>
      <c r="AX69" s="129">
        <f t="shared" si="26"/>
        <v>937910</v>
      </c>
      <c r="BB69">
        <v>37.26</v>
      </c>
      <c r="BC69">
        <v>0.36</v>
      </c>
      <c r="BD69">
        <v>36.9</v>
      </c>
      <c r="BE69" s="2"/>
    </row>
    <row r="70" spans="1:57" hidden="1" outlineLevel="1">
      <c r="A70" t="s">
        <v>2201</v>
      </c>
      <c r="B70" s="10" t="s">
        <v>1972</v>
      </c>
      <c r="C70" s="1">
        <f t="shared" si="20"/>
        <v>1782</v>
      </c>
      <c r="D70" s="7">
        <f>IF(N70&gt;0, RANK(N70,(N70:P70,Q70:AE70)),0)</f>
        <v>1</v>
      </c>
      <c r="E70" s="7">
        <f>IF(O70&gt;0,RANK(O70,(N70:P70,Q70:AE70)),0)</f>
        <v>2</v>
      </c>
      <c r="F70" s="7">
        <f t="shared" si="21"/>
        <v>3</v>
      </c>
      <c r="G70" s="1">
        <f t="shared" si="18"/>
        <v>581</v>
      </c>
      <c r="H70" s="2">
        <f t="shared" si="19"/>
        <v>0.32603815937149272</v>
      </c>
      <c r="I70" s="8"/>
      <c r="J70" s="2">
        <f t="shared" si="22"/>
        <v>0.65768799102132436</v>
      </c>
      <c r="K70" s="2">
        <f t="shared" si="23"/>
        <v>0.33164983164983164</v>
      </c>
      <c r="L70" s="2">
        <f t="shared" si="24"/>
        <v>1.0662177328843996E-2</v>
      </c>
      <c r="M70" s="2">
        <f t="shared" si="25"/>
        <v>6.9388939039072284E-18</v>
      </c>
      <c r="N70" s="1">
        <v>1172</v>
      </c>
      <c r="O70" s="1">
        <v>591</v>
      </c>
      <c r="P70" s="1">
        <v>19</v>
      </c>
      <c r="Q70" s="1"/>
      <c r="R70" s="1">
        <v>0</v>
      </c>
      <c r="S70" s="1">
        <v>0</v>
      </c>
      <c r="T70" s="1">
        <v>0</v>
      </c>
      <c r="U70">
        <v>0</v>
      </c>
      <c r="W70" s="1"/>
      <c r="Y70" s="1"/>
      <c r="Z70" s="1"/>
      <c r="AA70" s="1"/>
      <c r="AB70" s="1"/>
      <c r="AN70" t="str">
        <f t="shared" si="27"/>
        <v>Kent</v>
      </c>
      <c r="AO70" t="s">
        <v>469</v>
      </c>
      <c r="AP70" s="10">
        <v>5</v>
      </c>
      <c r="AR70" s="119">
        <v>9</v>
      </c>
      <c r="AS70" s="121">
        <v>5</v>
      </c>
      <c r="AT70" s="121">
        <v>45</v>
      </c>
      <c r="AU70" s="125">
        <v>40290</v>
      </c>
      <c r="AV70" s="125">
        <f t="shared" si="28"/>
        <v>9005</v>
      </c>
      <c r="AW70" t="s">
        <v>749</v>
      </c>
      <c r="AX70" s="129">
        <f t="shared" si="26"/>
        <v>940290</v>
      </c>
      <c r="BB70">
        <v>49.59</v>
      </c>
      <c r="BC70">
        <v>1.1200000000000001</v>
      </c>
      <c r="BD70">
        <v>48.47</v>
      </c>
      <c r="BE70" s="2"/>
    </row>
    <row r="71" spans="1:57" hidden="1" outlineLevel="1">
      <c r="A71" t="s">
        <v>453</v>
      </c>
      <c r="B71" s="10" t="s">
        <v>1972</v>
      </c>
      <c r="C71" s="1">
        <f t="shared" si="20"/>
        <v>6571</v>
      </c>
      <c r="D71" s="7">
        <f>IF(N71&gt;0, RANK(N71,(N71:P71,Q71:AE71)),0)</f>
        <v>1</v>
      </c>
      <c r="E71" s="7">
        <f>IF(O71&gt;0,RANK(O71,(N71:P71,Q71:AE71)),0)</f>
        <v>2</v>
      </c>
      <c r="F71" s="7">
        <f t="shared" si="21"/>
        <v>3</v>
      </c>
      <c r="G71" s="1">
        <f t="shared" si="18"/>
        <v>814</v>
      </c>
      <c r="H71" s="2">
        <f t="shared" si="19"/>
        <v>0.12387764419418658</v>
      </c>
      <c r="I71" s="8"/>
      <c r="J71" s="2">
        <f t="shared" si="22"/>
        <v>0.55227514837924208</v>
      </c>
      <c r="K71" s="2">
        <f t="shared" si="23"/>
        <v>0.42839750418505557</v>
      </c>
      <c r="L71" s="2">
        <f t="shared" si="24"/>
        <v>1.9175163597625933E-2</v>
      </c>
      <c r="M71" s="2">
        <f t="shared" si="25"/>
        <v>1.5218383807642441E-4</v>
      </c>
      <c r="N71" s="1">
        <v>3629</v>
      </c>
      <c r="O71" s="1">
        <v>2815</v>
      </c>
      <c r="P71" s="1">
        <v>126</v>
      </c>
      <c r="Q71" s="1"/>
      <c r="R71" s="1">
        <v>0</v>
      </c>
      <c r="S71" s="1">
        <v>1</v>
      </c>
      <c r="T71" s="1">
        <v>0</v>
      </c>
      <c r="U71">
        <v>0</v>
      </c>
      <c r="W71" s="1"/>
      <c r="Y71" s="1"/>
      <c r="Z71" s="1"/>
      <c r="AA71" s="1"/>
      <c r="AB71" s="1"/>
      <c r="AN71" t="str">
        <f t="shared" si="27"/>
        <v>Killingly</v>
      </c>
      <c r="AO71" t="s">
        <v>238</v>
      </c>
      <c r="AP71" s="10">
        <v>2</v>
      </c>
      <c r="AR71" s="119">
        <v>9</v>
      </c>
      <c r="AS71" s="121">
        <v>15</v>
      </c>
      <c r="AT71" s="121">
        <v>35</v>
      </c>
      <c r="AU71" s="125">
        <v>40500</v>
      </c>
      <c r="AV71" s="125">
        <f t="shared" si="28"/>
        <v>9015</v>
      </c>
      <c r="AW71" t="s">
        <v>749</v>
      </c>
      <c r="AX71" s="129">
        <f t="shared" si="26"/>
        <v>940500</v>
      </c>
      <c r="BB71">
        <v>49.99</v>
      </c>
      <c r="BC71">
        <v>1.47</v>
      </c>
      <c r="BD71">
        <v>48.52</v>
      </c>
      <c r="BE71" s="2"/>
    </row>
    <row r="72" spans="1:57" hidden="1" outlineLevel="1">
      <c r="A72" t="s">
        <v>2231</v>
      </c>
      <c r="B72" s="10" t="s">
        <v>1972</v>
      </c>
      <c r="C72" s="1">
        <f t="shared" si="20"/>
        <v>3932</v>
      </c>
      <c r="D72" s="7">
        <f>IF(N72&gt;0, RANK(N72,(N72:P72,Q72:AE72)),0)</f>
        <v>1</v>
      </c>
      <c r="E72" s="7">
        <f>IF(O72&gt;0,RANK(O72,(N72:P72,Q72:AE72)),0)</f>
        <v>2</v>
      </c>
      <c r="F72" s="7">
        <f t="shared" si="21"/>
        <v>3</v>
      </c>
      <c r="G72" s="1">
        <f t="shared" si="18"/>
        <v>441</v>
      </c>
      <c r="H72" s="2">
        <f t="shared" si="19"/>
        <v>0.11215666327568667</v>
      </c>
      <c r="I72" s="8"/>
      <c r="J72" s="2">
        <f t="shared" si="22"/>
        <v>0.55162767039674465</v>
      </c>
      <c r="K72" s="2">
        <f t="shared" si="23"/>
        <v>0.43947100712105797</v>
      </c>
      <c r="L72" s="2">
        <f t="shared" si="24"/>
        <v>8.6469989827060029E-3</v>
      </c>
      <c r="M72" s="2">
        <f t="shared" si="25"/>
        <v>2.5432349949137956E-4</v>
      </c>
      <c r="N72" s="1">
        <v>2169</v>
      </c>
      <c r="O72" s="1">
        <v>1728</v>
      </c>
      <c r="P72" s="1">
        <v>34</v>
      </c>
      <c r="Q72" s="1"/>
      <c r="R72" s="1">
        <v>0</v>
      </c>
      <c r="S72" s="1">
        <v>1</v>
      </c>
      <c r="T72" s="1">
        <v>0</v>
      </c>
      <c r="U72">
        <v>0</v>
      </c>
      <c r="W72" s="1"/>
      <c r="Y72" s="1"/>
      <c r="Z72" s="1"/>
      <c r="AA72" s="1"/>
      <c r="AB72" s="1"/>
      <c r="AN72" t="str">
        <f t="shared" si="27"/>
        <v>Killingworth</v>
      </c>
      <c r="AO72" t="s">
        <v>3384</v>
      </c>
      <c r="AP72" s="10">
        <v>2</v>
      </c>
      <c r="AR72" s="119">
        <v>9</v>
      </c>
      <c r="AS72" s="121">
        <v>7</v>
      </c>
      <c r="AT72" s="121">
        <v>50</v>
      </c>
      <c r="AU72" s="125">
        <v>40710</v>
      </c>
      <c r="AV72" s="125">
        <f t="shared" si="28"/>
        <v>9007</v>
      </c>
      <c r="AW72" t="s">
        <v>749</v>
      </c>
      <c r="AX72" s="129">
        <f t="shared" si="26"/>
        <v>940710</v>
      </c>
      <c r="BB72">
        <v>35.81</v>
      </c>
      <c r="BC72">
        <v>0.48</v>
      </c>
      <c r="BD72">
        <v>35.33</v>
      </c>
      <c r="BE72" s="2"/>
    </row>
    <row r="73" spans="1:57" hidden="1" outlineLevel="1">
      <c r="A73" t="s">
        <v>2479</v>
      </c>
      <c r="B73" s="10" t="s">
        <v>1972</v>
      </c>
      <c r="C73" s="1">
        <f t="shared" si="20"/>
        <v>3868</v>
      </c>
      <c r="D73" s="7">
        <f>IF(N73&gt;0, RANK(N73,(N73:P73,Q73:AE73)),0)</f>
        <v>1</v>
      </c>
      <c r="E73" s="7">
        <f>IF(O73&gt;0,RANK(O73,(N73:P73,Q73:AE73)),0)</f>
        <v>2</v>
      </c>
      <c r="F73" s="7">
        <f t="shared" si="21"/>
        <v>3</v>
      </c>
      <c r="G73" s="1">
        <f t="shared" si="18"/>
        <v>412</v>
      </c>
      <c r="H73" s="2">
        <f t="shared" si="19"/>
        <v>0.10651499482936919</v>
      </c>
      <c r="I73" s="8"/>
      <c r="J73" s="2">
        <f t="shared" si="22"/>
        <v>0.54369183040330915</v>
      </c>
      <c r="K73" s="2">
        <f t="shared" si="23"/>
        <v>0.43717683557394005</v>
      </c>
      <c r="L73" s="2">
        <f t="shared" si="24"/>
        <v>1.9131334022750777E-2</v>
      </c>
      <c r="M73" s="2">
        <f t="shared" si="25"/>
        <v>2.4286128663675299E-17</v>
      </c>
      <c r="N73" s="1">
        <v>2103</v>
      </c>
      <c r="O73" s="1">
        <v>1691</v>
      </c>
      <c r="P73" s="1">
        <v>74</v>
      </c>
      <c r="Q73" s="1"/>
      <c r="R73" s="1">
        <v>0</v>
      </c>
      <c r="S73" s="1">
        <v>0</v>
      </c>
      <c r="T73" s="1">
        <v>0</v>
      </c>
      <c r="U73">
        <v>0</v>
      </c>
      <c r="W73" s="1"/>
      <c r="Y73" s="1"/>
      <c r="Z73" s="1"/>
      <c r="AA73" s="1"/>
      <c r="AB73" s="1"/>
      <c r="AN73" t="str">
        <f t="shared" si="27"/>
        <v>Lebanon</v>
      </c>
      <c r="AO73" t="s">
        <v>2025</v>
      </c>
      <c r="AP73" s="10">
        <v>2</v>
      </c>
      <c r="AR73" s="119">
        <v>9</v>
      </c>
      <c r="AS73" s="121">
        <v>11</v>
      </c>
      <c r="AT73" s="121">
        <v>35</v>
      </c>
      <c r="AU73" s="125">
        <v>42390</v>
      </c>
      <c r="AV73" s="125">
        <f t="shared" si="28"/>
        <v>9011</v>
      </c>
      <c r="AW73" t="s">
        <v>749</v>
      </c>
      <c r="AX73" s="129">
        <f t="shared" si="26"/>
        <v>942390</v>
      </c>
      <c r="BB73">
        <v>55.24</v>
      </c>
      <c r="BC73">
        <v>1.1299999999999999</v>
      </c>
      <c r="BD73">
        <v>54.11</v>
      </c>
      <c r="BE73" s="2"/>
    </row>
    <row r="74" spans="1:57" hidden="1" outlineLevel="1">
      <c r="A74" t="s">
        <v>1190</v>
      </c>
      <c r="B74" s="10" t="s">
        <v>1972</v>
      </c>
      <c r="C74" s="1">
        <f t="shared" si="20"/>
        <v>7604</v>
      </c>
      <c r="D74" s="7">
        <f>IF(N74&gt;0, RANK(N74,(N74:P74,Q74:AE74)),0)</f>
        <v>1</v>
      </c>
      <c r="E74" s="7">
        <f>IF(O74&gt;0,RANK(O74,(N74:P74,Q74:AE74)),0)</f>
        <v>2</v>
      </c>
      <c r="F74" s="7">
        <f t="shared" si="21"/>
        <v>3</v>
      </c>
      <c r="G74" s="1">
        <f t="shared" si="18"/>
        <v>429</v>
      </c>
      <c r="H74" s="2">
        <f t="shared" si="19"/>
        <v>5.6417674907943187E-2</v>
      </c>
      <c r="I74" s="8"/>
      <c r="J74" s="2">
        <f t="shared" si="22"/>
        <v>0.52314571278274591</v>
      </c>
      <c r="K74" s="2">
        <f t="shared" si="23"/>
        <v>0.46672803787480271</v>
      </c>
      <c r="L74" s="2">
        <f t="shared" si="24"/>
        <v>9.2056812204103101E-3</v>
      </c>
      <c r="M74" s="2">
        <f t="shared" si="25"/>
        <v>9.2056812204106657E-4</v>
      </c>
      <c r="N74" s="1">
        <v>3978</v>
      </c>
      <c r="O74" s="1">
        <v>3549</v>
      </c>
      <c r="P74" s="1">
        <v>70</v>
      </c>
      <c r="Q74" s="1"/>
      <c r="R74" s="1">
        <v>0</v>
      </c>
      <c r="S74" s="1">
        <v>7</v>
      </c>
      <c r="T74" s="1">
        <v>0</v>
      </c>
      <c r="U74">
        <v>0</v>
      </c>
      <c r="W74" s="1"/>
      <c r="Y74" s="1"/>
      <c r="Z74" s="1"/>
      <c r="AA74" s="1"/>
      <c r="AB74" s="1"/>
      <c r="AN74" t="str">
        <f t="shared" si="27"/>
        <v>Ledyard</v>
      </c>
      <c r="AO74" t="s">
        <v>2025</v>
      </c>
      <c r="AP74" s="10">
        <v>2</v>
      </c>
      <c r="AR74" s="119">
        <v>9</v>
      </c>
      <c r="AS74" s="121">
        <v>11</v>
      </c>
      <c r="AT74" s="121">
        <v>40</v>
      </c>
      <c r="AU74" s="125">
        <v>42600</v>
      </c>
      <c r="AV74" s="125">
        <f t="shared" si="28"/>
        <v>9011</v>
      </c>
      <c r="AW74" t="s">
        <v>749</v>
      </c>
      <c r="AX74" s="129">
        <f t="shared" si="26"/>
        <v>942600</v>
      </c>
      <c r="BB74">
        <v>40</v>
      </c>
      <c r="BC74">
        <v>1.85</v>
      </c>
      <c r="BD74">
        <v>38.14</v>
      </c>
      <c r="BE74" s="2"/>
    </row>
    <row r="75" spans="1:57" hidden="1" outlineLevel="1">
      <c r="A75" t="s">
        <v>1976</v>
      </c>
      <c r="B75" s="10" t="s">
        <v>1972</v>
      </c>
      <c r="C75" s="1">
        <f t="shared" si="20"/>
        <v>2259</v>
      </c>
      <c r="D75" s="7">
        <f>IF(N75&gt;0, RANK(N75,(N75:P75,Q75:AE75)),0)</f>
        <v>1</v>
      </c>
      <c r="E75" s="7">
        <f>IF(O75&gt;0,RANK(O75,(N75:P75,Q75:AE75)),0)</f>
        <v>2</v>
      </c>
      <c r="F75" s="7">
        <f t="shared" si="21"/>
        <v>3</v>
      </c>
      <c r="G75" s="1">
        <f t="shared" si="18"/>
        <v>339</v>
      </c>
      <c r="H75" s="2">
        <f t="shared" si="19"/>
        <v>0.150066401062417</v>
      </c>
      <c r="I75" s="8"/>
      <c r="J75" s="2">
        <f t="shared" si="22"/>
        <v>0.56529437804338201</v>
      </c>
      <c r="K75" s="2">
        <f t="shared" si="23"/>
        <v>0.41522797698096503</v>
      </c>
      <c r="L75" s="2">
        <f t="shared" si="24"/>
        <v>1.9477644975652943E-2</v>
      </c>
      <c r="M75" s="2">
        <f t="shared" si="25"/>
        <v>2.0816681711721685E-17</v>
      </c>
      <c r="N75" s="1">
        <v>1277</v>
      </c>
      <c r="O75" s="1">
        <v>938</v>
      </c>
      <c r="P75" s="1">
        <v>44</v>
      </c>
      <c r="Q75" s="1"/>
      <c r="R75" s="1">
        <v>0</v>
      </c>
      <c r="S75" s="1">
        <v>0</v>
      </c>
      <c r="T75" s="1">
        <v>0</v>
      </c>
      <c r="U75">
        <v>0</v>
      </c>
      <c r="W75" s="1"/>
      <c r="Y75" s="1"/>
      <c r="Z75" s="1"/>
      <c r="AA75" s="1"/>
      <c r="AB75" s="1"/>
      <c r="AN75" t="str">
        <f t="shared" si="27"/>
        <v>Lisbon</v>
      </c>
      <c r="AO75" t="s">
        <v>2025</v>
      </c>
      <c r="AP75" s="10">
        <v>2</v>
      </c>
      <c r="AR75" s="119">
        <v>9</v>
      </c>
      <c r="AS75" s="121">
        <v>11</v>
      </c>
      <c r="AT75" s="121">
        <v>45</v>
      </c>
      <c r="AU75" s="125">
        <v>43230</v>
      </c>
      <c r="AV75" s="125">
        <f t="shared" si="28"/>
        <v>9011</v>
      </c>
      <c r="AW75" t="s">
        <v>749</v>
      </c>
      <c r="AX75" s="129">
        <f t="shared" si="26"/>
        <v>943230</v>
      </c>
      <c r="BB75">
        <v>16.63</v>
      </c>
      <c r="BC75">
        <v>0.38</v>
      </c>
      <c r="BD75">
        <v>16.260000000000002</v>
      </c>
      <c r="BE75" s="2"/>
    </row>
    <row r="76" spans="1:57" hidden="1" outlineLevel="1">
      <c r="A76" t="s">
        <v>469</v>
      </c>
      <c r="B76" s="10" t="s">
        <v>1972</v>
      </c>
      <c r="C76" s="1">
        <f t="shared" si="20"/>
        <v>4999</v>
      </c>
      <c r="D76" s="7">
        <f>IF(N76&gt;0, RANK(N76,(N76:P76,Q76:AE76)),0)</f>
        <v>1</v>
      </c>
      <c r="E76" s="7">
        <f>IF(O76&gt;0,RANK(O76,(N76:P76,Q76:AE76)),0)</f>
        <v>2</v>
      </c>
      <c r="F76" s="7">
        <f t="shared" si="21"/>
        <v>3</v>
      </c>
      <c r="G76" s="1">
        <f t="shared" si="18"/>
        <v>193</v>
      </c>
      <c r="H76" s="2">
        <f t="shared" si="19"/>
        <v>3.8607721544308859E-2</v>
      </c>
      <c r="I76" s="8"/>
      <c r="J76" s="2">
        <f t="shared" si="22"/>
        <v>0.50990198039607926</v>
      </c>
      <c r="K76" s="2">
        <f t="shared" si="23"/>
        <v>0.47129425885177034</v>
      </c>
      <c r="L76" s="2">
        <f t="shared" si="24"/>
        <v>1.8203640728145631E-2</v>
      </c>
      <c r="M76" s="2">
        <f t="shared" si="25"/>
        <v>6.0012002400476952E-4</v>
      </c>
      <c r="N76" s="1">
        <v>2549</v>
      </c>
      <c r="O76" s="1">
        <v>2356</v>
      </c>
      <c r="P76" s="1">
        <v>91</v>
      </c>
      <c r="Q76" s="1"/>
      <c r="R76" s="1">
        <v>0</v>
      </c>
      <c r="S76" s="1">
        <v>3</v>
      </c>
      <c r="T76" s="1">
        <v>0</v>
      </c>
      <c r="U76">
        <v>0</v>
      </c>
      <c r="W76" s="1"/>
      <c r="Y76" s="1"/>
      <c r="Z76" s="1"/>
      <c r="AA76" s="1"/>
      <c r="AB76" s="1"/>
      <c r="AN76" t="str">
        <f t="shared" si="27"/>
        <v>Litchfield</v>
      </c>
      <c r="AO76" t="s">
        <v>469</v>
      </c>
      <c r="AP76" s="10">
        <v>5</v>
      </c>
      <c r="AR76" s="119">
        <v>9</v>
      </c>
      <c r="AS76" s="121">
        <v>5</v>
      </c>
      <c r="AT76" s="121">
        <v>50</v>
      </c>
      <c r="AU76" s="125">
        <v>43370</v>
      </c>
      <c r="AV76" s="125">
        <f t="shared" si="28"/>
        <v>9005</v>
      </c>
      <c r="AW76" t="s">
        <v>749</v>
      </c>
      <c r="AX76" s="129">
        <f t="shared" si="26"/>
        <v>943370</v>
      </c>
      <c r="BB76">
        <v>56.78</v>
      </c>
      <c r="BC76">
        <v>0.72</v>
      </c>
      <c r="BD76">
        <v>56.06</v>
      </c>
      <c r="BE76" s="2"/>
    </row>
    <row r="77" spans="1:57" hidden="1" outlineLevel="1">
      <c r="A77" t="s">
        <v>1323</v>
      </c>
      <c r="B77" s="10" t="s">
        <v>1972</v>
      </c>
      <c r="C77" s="1">
        <f t="shared" si="20"/>
        <v>1585</v>
      </c>
      <c r="D77" s="7">
        <f>IF(N77&gt;0, RANK(N77,(N77:P77,Q77:AE77)),0)</f>
        <v>1</v>
      </c>
      <c r="E77" s="7">
        <f>IF(O77&gt;0,RANK(O77,(N77:P77,Q77:AE77)),0)</f>
        <v>2</v>
      </c>
      <c r="F77" s="7">
        <f t="shared" si="21"/>
        <v>3</v>
      </c>
      <c r="G77" s="1">
        <f t="shared" si="18"/>
        <v>438</v>
      </c>
      <c r="H77" s="2">
        <f t="shared" si="19"/>
        <v>0.27634069400630917</v>
      </c>
      <c r="I77" s="8"/>
      <c r="J77" s="2">
        <f t="shared" si="22"/>
        <v>0.63280757097791795</v>
      </c>
      <c r="K77" s="2">
        <f t="shared" si="23"/>
        <v>0.35646687697160884</v>
      </c>
      <c r="L77" s="2">
        <f t="shared" si="24"/>
        <v>1.0094637223974764E-2</v>
      </c>
      <c r="M77" s="2">
        <f t="shared" si="25"/>
        <v>6.3091482649844412E-4</v>
      </c>
      <c r="N77" s="1">
        <v>1003</v>
      </c>
      <c r="O77" s="1">
        <v>565</v>
      </c>
      <c r="P77" s="1">
        <v>16</v>
      </c>
      <c r="Q77" s="1"/>
      <c r="R77" s="1">
        <v>0</v>
      </c>
      <c r="S77" s="1">
        <v>1</v>
      </c>
      <c r="T77" s="1">
        <v>0</v>
      </c>
      <c r="U77">
        <v>0</v>
      </c>
      <c r="W77" s="1"/>
      <c r="Y77" s="1"/>
      <c r="Z77" s="1"/>
      <c r="AA77" s="1"/>
      <c r="AB77" s="1"/>
      <c r="AN77" t="str">
        <f t="shared" si="27"/>
        <v>Lyme</v>
      </c>
      <c r="AO77" t="s">
        <v>2025</v>
      </c>
      <c r="AP77" s="10">
        <v>2</v>
      </c>
      <c r="AR77" s="119">
        <v>9</v>
      </c>
      <c r="AS77" s="121">
        <v>11</v>
      </c>
      <c r="AT77" s="121">
        <v>50</v>
      </c>
      <c r="AU77" s="125">
        <v>44210</v>
      </c>
      <c r="AV77" s="125">
        <f t="shared" si="28"/>
        <v>9011</v>
      </c>
      <c r="AW77" t="s">
        <v>749</v>
      </c>
      <c r="AX77" s="129">
        <f t="shared" si="26"/>
        <v>944210</v>
      </c>
      <c r="BB77">
        <v>34.479999999999997</v>
      </c>
      <c r="BC77">
        <v>2.63</v>
      </c>
      <c r="BD77">
        <v>31.85</v>
      </c>
      <c r="BE77" s="2"/>
    </row>
    <row r="78" spans="1:57" hidden="1" outlineLevel="1">
      <c r="A78" t="s">
        <v>1872</v>
      </c>
      <c r="B78" s="10" t="s">
        <v>1972</v>
      </c>
      <c r="C78" s="1">
        <f t="shared" si="20"/>
        <v>10930</v>
      </c>
      <c r="D78" s="7">
        <f>IF(N78&gt;0, RANK(N78,(N78:P78,Q78:AE78)),0)</f>
        <v>1</v>
      </c>
      <c r="E78" s="7">
        <f>IF(O78&gt;0,RANK(O78,(N78:P78,Q78:AE78)),0)</f>
        <v>2</v>
      </c>
      <c r="F78" s="7">
        <f t="shared" si="21"/>
        <v>3</v>
      </c>
      <c r="G78" s="1">
        <f t="shared" si="18"/>
        <v>1370</v>
      </c>
      <c r="H78" s="2">
        <f t="shared" si="19"/>
        <v>0.12534309240622141</v>
      </c>
      <c r="I78" s="8"/>
      <c r="J78" s="2">
        <f t="shared" si="22"/>
        <v>0.55782250686184809</v>
      </c>
      <c r="K78" s="2">
        <f t="shared" si="23"/>
        <v>0.43247941445562671</v>
      </c>
      <c r="L78" s="2">
        <f t="shared" si="24"/>
        <v>9.6980786825251603E-3</v>
      </c>
      <c r="M78" s="2">
        <f t="shared" si="25"/>
        <v>4.163336342344337E-17</v>
      </c>
      <c r="N78" s="1">
        <v>6097</v>
      </c>
      <c r="O78" s="1">
        <v>4727</v>
      </c>
      <c r="P78" s="1">
        <v>106</v>
      </c>
      <c r="Q78" s="1"/>
      <c r="R78" s="1">
        <v>0</v>
      </c>
      <c r="S78" s="1">
        <v>0</v>
      </c>
      <c r="T78" s="1">
        <v>0</v>
      </c>
      <c r="U78">
        <v>0</v>
      </c>
      <c r="W78" s="1"/>
      <c r="Y78" s="1"/>
      <c r="Z78" s="1"/>
      <c r="AA78" s="1"/>
      <c r="AB78" s="1"/>
      <c r="AN78" t="str">
        <f t="shared" si="27"/>
        <v>Madison</v>
      </c>
      <c r="AO78" t="s">
        <v>1960</v>
      </c>
      <c r="AP78" s="10">
        <v>2</v>
      </c>
      <c r="AR78" s="119">
        <v>9</v>
      </c>
      <c r="AS78" s="121">
        <v>9</v>
      </c>
      <c r="AT78" s="121">
        <v>50</v>
      </c>
      <c r="AU78" s="125">
        <v>44560</v>
      </c>
      <c r="AV78" s="125">
        <f t="shared" si="28"/>
        <v>9009</v>
      </c>
      <c r="AW78" t="s">
        <v>749</v>
      </c>
      <c r="AX78" s="129">
        <f t="shared" si="26"/>
        <v>944560</v>
      </c>
      <c r="BB78">
        <v>36.78</v>
      </c>
      <c r="BC78">
        <v>0.57999999999999996</v>
      </c>
      <c r="BD78">
        <v>36.200000000000003</v>
      </c>
      <c r="BE78" s="2"/>
    </row>
    <row r="79" spans="1:57" hidden="1" outlineLevel="1">
      <c r="A79" t="s">
        <v>480</v>
      </c>
      <c r="B79" s="10" t="s">
        <v>1972</v>
      </c>
      <c r="C79" s="1">
        <f t="shared" si="20"/>
        <v>26602</v>
      </c>
      <c r="D79" s="7">
        <f>IF(N79&gt;0, RANK(N79,(N79:P79,Q79:AE79)),0)</f>
        <v>1</v>
      </c>
      <c r="E79" s="7">
        <f>IF(O79&gt;0,RANK(O79,(N79:P79,Q79:AE79)),0)</f>
        <v>2</v>
      </c>
      <c r="F79" s="7">
        <f t="shared" si="21"/>
        <v>3</v>
      </c>
      <c r="G79" s="1">
        <f t="shared" si="18"/>
        <v>9325</v>
      </c>
      <c r="H79" s="2">
        <f t="shared" si="19"/>
        <v>0.35053755356740096</v>
      </c>
      <c r="I79" s="8"/>
      <c r="J79" s="2">
        <f t="shared" si="22"/>
        <v>0.66844598150515</v>
      </c>
      <c r="K79" s="2">
        <f t="shared" si="23"/>
        <v>0.31790842793774904</v>
      </c>
      <c r="L79" s="2">
        <f t="shared" si="24"/>
        <v>1.3382452447184423E-2</v>
      </c>
      <c r="M79" s="2">
        <f t="shared" si="25"/>
        <v>2.6313810991653898E-4</v>
      </c>
      <c r="N79" s="1">
        <v>17782</v>
      </c>
      <c r="O79" s="1">
        <v>8457</v>
      </c>
      <c r="P79" s="1">
        <v>356</v>
      </c>
      <c r="Q79" s="1"/>
      <c r="R79" s="1">
        <v>3</v>
      </c>
      <c r="S79" s="1">
        <v>4</v>
      </c>
      <c r="T79" s="1">
        <v>0</v>
      </c>
      <c r="U79">
        <v>0</v>
      </c>
      <c r="W79" s="1"/>
      <c r="Y79" s="1"/>
      <c r="Z79" s="1"/>
      <c r="AA79" s="1"/>
      <c r="AB79" s="1"/>
      <c r="AN79" t="str">
        <f t="shared" si="27"/>
        <v>Manchester</v>
      </c>
      <c r="AO79" t="s">
        <v>1909</v>
      </c>
      <c r="AP79" s="10">
        <v>1</v>
      </c>
      <c r="AR79" s="119">
        <v>9</v>
      </c>
      <c r="AS79" s="121">
        <v>3</v>
      </c>
      <c r="AT79" s="121">
        <v>80</v>
      </c>
      <c r="AU79" s="125">
        <v>44700</v>
      </c>
      <c r="AV79" s="125">
        <f t="shared" si="28"/>
        <v>9003</v>
      </c>
      <c r="AW79" t="s">
        <v>749</v>
      </c>
      <c r="AX79" s="129">
        <f t="shared" si="26"/>
        <v>944700</v>
      </c>
      <c r="BB79">
        <v>27.68</v>
      </c>
      <c r="BC79">
        <v>0.42</v>
      </c>
      <c r="BD79">
        <v>27.26</v>
      </c>
      <c r="BE79" s="2"/>
    </row>
    <row r="80" spans="1:57" hidden="1" outlineLevel="1">
      <c r="A80" t="s">
        <v>3355</v>
      </c>
      <c r="B80" s="10" t="s">
        <v>1972</v>
      </c>
      <c r="C80" s="1">
        <f t="shared" si="20"/>
        <v>10306</v>
      </c>
      <c r="D80" s="7">
        <f>IF(N80&gt;0, RANK(N80,(N80:P80,Q80:AE80)),0)</f>
        <v>1</v>
      </c>
      <c r="E80" s="7">
        <f>IF(O80&gt;0,RANK(O80,(N80:P80,Q80:AE80)),0)</f>
        <v>2</v>
      </c>
      <c r="F80" s="7">
        <f t="shared" si="21"/>
        <v>3</v>
      </c>
      <c r="G80" s="1">
        <f t="shared" si="18"/>
        <v>5639</v>
      </c>
      <c r="H80" s="2">
        <f t="shared" si="19"/>
        <v>0.54715699592470401</v>
      </c>
      <c r="I80" s="8"/>
      <c r="J80" s="2">
        <f t="shared" si="22"/>
        <v>0.76402095866485542</v>
      </c>
      <c r="K80" s="2">
        <f t="shared" si="23"/>
        <v>0.21686396274015138</v>
      </c>
      <c r="L80" s="2">
        <f t="shared" si="24"/>
        <v>1.8144770036871725E-2</v>
      </c>
      <c r="M80" s="2">
        <f t="shared" si="25"/>
        <v>9.7030855812147571E-4</v>
      </c>
      <c r="N80" s="1">
        <v>7874</v>
      </c>
      <c r="O80" s="1">
        <v>2235</v>
      </c>
      <c r="P80" s="1">
        <v>187</v>
      </c>
      <c r="Q80" s="1"/>
      <c r="R80" s="1">
        <v>9</v>
      </c>
      <c r="S80" s="1">
        <v>0</v>
      </c>
      <c r="T80" s="1">
        <v>0</v>
      </c>
      <c r="U80">
        <v>1</v>
      </c>
      <c r="W80" s="1"/>
      <c r="Y80" s="1"/>
      <c r="Z80" s="1"/>
      <c r="AA80" s="1"/>
      <c r="AB80" s="1"/>
      <c r="AN80" t="str">
        <f t="shared" si="27"/>
        <v>Mansfield</v>
      </c>
      <c r="AO80" t="s">
        <v>3169</v>
      </c>
      <c r="AP80" s="10">
        <v>2</v>
      </c>
      <c r="AR80" s="119">
        <v>9</v>
      </c>
      <c r="AS80" s="121">
        <v>13</v>
      </c>
      <c r="AT80" s="121">
        <v>35</v>
      </c>
      <c r="AU80" s="125">
        <v>44910</v>
      </c>
      <c r="AV80" s="125">
        <f t="shared" si="28"/>
        <v>9013</v>
      </c>
      <c r="AW80" t="s">
        <v>749</v>
      </c>
      <c r="AX80" s="129">
        <f t="shared" si="26"/>
        <v>944910</v>
      </c>
      <c r="BB80">
        <v>45.49</v>
      </c>
      <c r="BC80">
        <v>1.03</v>
      </c>
      <c r="BD80">
        <v>44.46</v>
      </c>
      <c r="BE80" s="2"/>
    </row>
    <row r="81" spans="1:57" hidden="1" outlineLevel="1">
      <c r="A81" t="s">
        <v>2703</v>
      </c>
      <c r="B81" s="10" t="s">
        <v>1972</v>
      </c>
      <c r="C81" s="1">
        <f t="shared" si="20"/>
        <v>3703</v>
      </c>
      <c r="D81" s="7">
        <f>IF(N81&gt;0, RANK(N81,(N81:P81,Q81:AE81)),0)</f>
        <v>1</v>
      </c>
      <c r="E81" s="7">
        <f>IF(O81&gt;0,RANK(O81,(N81:P81,Q81:AE81)),0)</f>
        <v>2</v>
      </c>
      <c r="F81" s="7">
        <f t="shared" si="21"/>
        <v>3</v>
      </c>
      <c r="G81" s="1">
        <f t="shared" si="18"/>
        <v>477</v>
      </c>
      <c r="H81" s="2">
        <f t="shared" si="19"/>
        <v>0.12881447475020255</v>
      </c>
      <c r="I81" s="8"/>
      <c r="J81" s="2">
        <f t="shared" si="22"/>
        <v>0.55927626248987306</v>
      </c>
      <c r="K81" s="2">
        <f t="shared" si="23"/>
        <v>0.43046178773967053</v>
      </c>
      <c r="L81" s="2">
        <f t="shared" si="24"/>
        <v>9.7218471509586818E-3</v>
      </c>
      <c r="M81" s="2">
        <f t="shared" si="25"/>
        <v>5.4010261949773153E-4</v>
      </c>
      <c r="N81" s="1">
        <v>2071</v>
      </c>
      <c r="O81" s="1">
        <v>1594</v>
      </c>
      <c r="P81" s="1">
        <v>36</v>
      </c>
      <c r="Q81" s="1"/>
      <c r="R81" s="1">
        <v>2</v>
      </c>
      <c r="S81" s="1">
        <v>0</v>
      </c>
      <c r="T81" s="1">
        <v>0</v>
      </c>
      <c r="U81">
        <v>0</v>
      </c>
      <c r="W81" s="1"/>
      <c r="Y81" s="1"/>
      <c r="Z81" s="1"/>
      <c r="AA81" s="1"/>
      <c r="AB81" s="1"/>
      <c r="AN81" t="str">
        <f t="shared" si="27"/>
        <v>Marlborough</v>
      </c>
      <c r="AO81" t="s">
        <v>1909</v>
      </c>
      <c r="AP81" s="10">
        <v>2</v>
      </c>
      <c r="AR81" s="119">
        <v>9</v>
      </c>
      <c r="AS81" s="121">
        <v>3</v>
      </c>
      <c r="AT81" s="121">
        <v>85</v>
      </c>
      <c r="AU81" s="125">
        <v>45820</v>
      </c>
      <c r="AV81" s="125">
        <f t="shared" si="28"/>
        <v>9003</v>
      </c>
      <c r="AW81" t="s">
        <v>749</v>
      </c>
      <c r="AX81" s="129">
        <f t="shared" si="26"/>
        <v>945820</v>
      </c>
      <c r="BB81">
        <v>23.43</v>
      </c>
      <c r="BC81">
        <v>0.15</v>
      </c>
      <c r="BD81">
        <v>23.28</v>
      </c>
      <c r="BE81" s="2"/>
    </row>
    <row r="82" spans="1:57" hidden="1" outlineLevel="1">
      <c r="A82" t="s">
        <v>1164</v>
      </c>
      <c r="B82" s="10" t="s">
        <v>1972</v>
      </c>
      <c r="C82" s="1">
        <f t="shared" si="20"/>
        <v>23577</v>
      </c>
      <c r="D82" s="7">
        <f>IF(N82&gt;0, RANK(N82,(N82:P82,Q82:AE82)),0)</f>
        <v>1</v>
      </c>
      <c r="E82" s="7">
        <f>IF(O82&gt;0,RANK(O82,(N82:P82,Q82:AE82)),0)</f>
        <v>2</v>
      </c>
      <c r="F82" s="7">
        <f t="shared" si="21"/>
        <v>3</v>
      </c>
      <c r="G82" s="1">
        <f t="shared" si="18"/>
        <v>8550</v>
      </c>
      <c r="H82" s="2">
        <f t="shared" si="19"/>
        <v>0.36264155745005727</v>
      </c>
      <c r="I82" s="8"/>
      <c r="J82" s="2">
        <f t="shared" si="22"/>
        <v>0.67493743902956271</v>
      </c>
      <c r="K82" s="2">
        <f t="shared" si="23"/>
        <v>0.31229588157950544</v>
      </c>
      <c r="L82" s="2">
        <f t="shared" si="24"/>
        <v>1.276667939093184E-2</v>
      </c>
      <c r="M82" s="2">
        <f t="shared" si="25"/>
        <v>5.2041704279304213E-18</v>
      </c>
      <c r="N82" s="1">
        <v>15913</v>
      </c>
      <c r="O82" s="1">
        <v>7363</v>
      </c>
      <c r="P82" s="1">
        <v>301</v>
      </c>
      <c r="Q82" s="1"/>
      <c r="R82" s="1">
        <v>0</v>
      </c>
      <c r="S82" s="1">
        <v>0</v>
      </c>
      <c r="T82" s="1">
        <v>0</v>
      </c>
      <c r="U82">
        <v>0</v>
      </c>
      <c r="W82" s="1"/>
      <c r="Y82" s="1"/>
      <c r="Z82" s="1"/>
      <c r="AA82" s="1"/>
      <c r="AB82" s="1"/>
      <c r="AN82" t="str">
        <f t="shared" si="27"/>
        <v>Meriden</v>
      </c>
      <c r="AO82" t="s">
        <v>1960</v>
      </c>
      <c r="AP82" s="10">
        <v>5</v>
      </c>
      <c r="AR82" s="119">
        <v>9</v>
      </c>
      <c r="AS82" s="121">
        <v>9</v>
      </c>
      <c r="AT82" s="121">
        <v>55</v>
      </c>
      <c r="AU82" s="125">
        <v>46520</v>
      </c>
      <c r="AV82" s="125">
        <f t="shared" si="28"/>
        <v>9009</v>
      </c>
      <c r="AW82" t="s">
        <v>749</v>
      </c>
      <c r="AX82" s="129">
        <f t="shared" si="26"/>
        <v>946520</v>
      </c>
      <c r="BB82">
        <v>24.14</v>
      </c>
      <c r="BC82">
        <v>0.4</v>
      </c>
      <c r="BD82">
        <v>23.75</v>
      </c>
      <c r="BE82" s="2"/>
    </row>
    <row r="83" spans="1:57" hidden="1" outlineLevel="1">
      <c r="A83" t="s">
        <v>512</v>
      </c>
      <c r="B83" s="10" t="s">
        <v>1972</v>
      </c>
      <c r="C83" s="1">
        <f t="shared" si="20"/>
        <v>4433</v>
      </c>
      <c r="D83" s="7">
        <f>IF(N83&gt;0, RANK(N83,(N83:P83,Q83:AE83)),0)</f>
        <v>2</v>
      </c>
      <c r="E83" s="7">
        <f>IF(O83&gt;0,RANK(O83,(N83:P83,Q83:AE83)),0)</f>
        <v>1</v>
      </c>
      <c r="F83" s="7">
        <f t="shared" si="21"/>
        <v>3</v>
      </c>
      <c r="G83" s="1">
        <f t="shared" si="18"/>
        <v>563</v>
      </c>
      <c r="H83" s="2">
        <f t="shared" si="19"/>
        <v>0.12700203022783668</v>
      </c>
      <c r="I83" s="8"/>
      <c r="J83" s="2">
        <f t="shared" si="22"/>
        <v>0.4297315587638168</v>
      </c>
      <c r="K83" s="2">
        <f t="shared" si="23"/>
        <v>0.55673358899165348</v>
      </c>
      <c r="L83" s="2">
        <f t="shared" si="24"/>
        <v>1.3309271373787504E-2</v>
      </c>
      <c r="M83" s="2">
        <f t="shared" si="25"/>
        <v>2.2558087074215673E-4</v>
      </c>
      <c r="N83" s="1">
        <v>1905</v>
      </c>
      <c r="O83" s="1">
        <v>2468</v>
      </c>
      <c r="P83" s="1">
        <v>59</v>
      </c>
      <c r="Q83" s="1"/>
      <c r="R83" s="1">
        <v>0</v>
      </c>
      <c r="S83" s="1">
        <v>1</v>
      </c>
      <c r="T83" s="1">
        <v>0</v>
      </c>
      <c r="U83">
        <v>0</v>
      </c>
      <c r="W83" s="1"/>
      <c r="Y83" s="1"/>
      <c r="Z83" s="1"/>
      <c r="AA83" s="1"/>
      <c r="AB83" s="1"/>
      <c r="AN83" t="str">
        <f t="shared" si="27"/>
        <v>Middlebury</v>
      </c>
      <c r="AO83" t="s">
        <v>1960</v>
      </c>
      <c r="AP83" s="10">
        <v>5</v>
      </c>
      <c r="AR83" s="119">
        <v>9</v>
      </c>
      <c r="AS83" s="121">
        <v>9</v>
      </c>
      <c r="AT83" s="121">
        <v>60</v>
      </c>
      <c r="AU83" s="125">
        <v>46940</v>
      </c>
      <c r="AV83" s="125">
        <f t="shared" si="28"/>
        <v>9009</v>
      </c>
      <c r="AW83" t="s">
        <v>749</v>
      </c>
      <c r="AX83" s="129">
        <f t="shared" si="26"/>
        <v>946940</v>
      </c>
      <c r="BB83">
        <v>18.45</v>
      </c>
      <c r="BC83">
        <v>0.7</v>
      </c>
      <c r="BD83">
        <v>17.75</v>
      </c>
      <c r="BE83" s="2"/>
    </row>
    <row r="84" spans="1:57" hidden="1" outlineLevel="1">
      <c r="A84" t="s">
        <v>3166</v>
      </c>
      <c r="B84" s="10" t="s">
        <v>1972</v>
      </c>
      <c r="C84" s="1">
        <f t="shared" si="20"/>
        <v>2566</v>
      </c>
      <c r="D84" s="7">
        <f>IF(N84&gt;0, RANK(N84,(N84:P84,Q84:AE84)),0)</f>
        <v>1</v>
      </c>
      <c r="E84" s="7">
        <f>IF(O84&gt;0,RANK(O84,(N84:P84,Q84:AE84)),0)</f>
        <v>2</v>
      </c>
      <c r="F84" s="7">
        <f t="shared" si="21"/>
        <v>3</v>
      </c>
      <c r="G84" s="1">
        <f t="shared" si="18"/>
        <v>373</v>
      </c>
      <c r="H84" s="2">
        <f t="shared" si="19"/>
        <v>0.14536243180046765</v>
      </c>
      <c r="I84" s="8"/>
      <c r="J84" s="2">
        <f t="shared" si="22"/>
        <v>0.56586126266562742</v>
      </c>
      <c r="K84" s="2">
        <f t="shared" si="23"/>
        <v>0.42049883086515977</v>
      </c>
      <c r="L84" s="2">
        <f t="shared" si="24"/>
        <v>1.3250194855806703E-2</v>
      </c>
      <c r="M84" s="2">
        <f t="shared" si="25"/>
        <v>3.8971161340611155E-4</v>
      </c>
      <c r="N84" s="1">
        <v>1452</v>
      </c>
      <c r="O84" s="1">
        <v>1079</v>
      </c>
      <c r="P84" s="1">
        <v>34</v>
      </c>
      <c r="Q84" s="1"/>
      <c r="R84" s="1">
        <v>0</v>
      </c>
      <c r="S84" s="1">
        <v>1</v>
      </c>
      <c r="T84" s="1">
        <v>0</v>
      </c>
      <c r="U84">
        <v>0</v>
      </c>
      <c r="W84" s="1"/>
      <c r="Y84" s="1"/>
      <c r="Z84" s="1"/>
      <c r="AA84" s="1"/>
      <c r="AB84" s="1"/>
      <c r="AN84" t="str">
        <f t="shared" si="27"/>
        <v>Middlefield</v>
      </c>
      <c r="AO84" t="s">
        <v>3384</v>
      </c>
      <c r="AP84" s="10">
        <v>3</v>
      </c>
      <c r="AR84" s="119">
        <v>9</v>
      </c>
      <c r="AS84" s="121">
        <v>7</v>
      </c>
      <c r="AT84" s="121">
        <v>55</v>
      </c>
      <c r="AU84" s="125">
        <v>47080</v>
      </c>
      <c r="AV84" s="125">
        <f t="shared" si="28"/>
        <v>9007</v>
      </c>
      <c r="AW84" t="s">
        <v>749</v>
      </c>
      <c r="AX84" s="129">
        <f t="shared" si="26"/>
        <v>947080</v>
      </c>
      <c r="BB84">
        <v>13.32</v>
      </c>
      <c r="BC84">
        <v>0.62</v>
      </c>
      <c r="BD84">
        <v>12.7</v>
      </c>
      <c r="BE84" s="2"/>
    </row>
    <row r="85" spans="1:57" hidden="1" outlineLevel="1">
      <c r="A85" t="s">
        <v>2745</v>
      </c>
      <c r="B85" s="10" t="s">
        <v>1972</v>
      </c>
      <c r="C85" s="1">
        <f t="shared" si="20"/>
        <v>21392</v>
      </c>
      <c r="D85" s="7">
        <f>IF(N85&gt;0, RANK(N85,(N85:P85,Q85:AE85)),0)</f>
        <v>1</v>
      </c>
      <c r="E85" s="7">
        <f>IF(O85&gt;0,RANK(O85,(N85:P85,Q85:AE85)),0)</f>
        <v>2</v>
      </c>
      <c r="F85" s="7">
        <f t="shared" si="21"/>
        <v>3</v>
      </c>
      <c r="G85" s="1">
        <f t="shared" si="18"/>
        <v>9236</v>
      </c>
      <c r="H85" s="2">
        <f t="shared" si="19"/>
        <v>0.4317501869857891</v>
      </c>
      <c r="I85" s="8"/>
      <c r="J85" s="2">
        <f t="shared" si="22"/>
        <v>0.70788145100972322</v>
      </c>
      <c r="K85" s="2">
        <f t="shared" si="23"/>
        <v>0.27613126402393418</v>
      </c>
      <c r="L85" s="2">
        <f t="shared" si="24"/>
        <v>1.5660059835452506E-2</v>
      </c>
      <c r="M85" s="2">
        <f t="shared" si="25"/>
        <v>3.2722513089010127E-4</v>
      </c>
      <c r="N85" s="1">
        <v>15143</v>
      </c>
      <c r="O85" s="1">
        <v>5907</v>
      </c>
      <c r="P85" s="1">
        <v>335</v>
      </c>
      <c r="Q85" s="1"/>
      <c r="R85" s="1">
        <v>3</v>
      </c>
      <c r="S85" s="1">
        <v>4</v>
      </c>
      <c r="T85" s="1">
        <v>0</v>
      </c>
      <c r="U85">
        <v>0</v>
      </c>
      <c r="W85" s="1"/>
      <c r="Y85" s="1"/>
      <c r="Z85" s="1"/>
      <c r="AA85" s="1"/>
      <c r="AB85" s="1"/>
      <c r="AN85" t="str">
        <f t="shared" si="27"/>
        <v>Middletown</v>
      </c>
      <c r="AO85" t="s">
        <v>3384</v>
      </c>
      <c r="AP85" s="10">
        <v>0</v>
      </c>
      <c r="AR85" s="119">
        <v>9</v>
      </c>
      <c r="AS85" s="121">
        <v>7</v>
      </c>
      <c r="AT85" s="121">
        <v>60</v>
      </c>
      <c r="AU85" s="125">
        <v>47360</v>
      </c>
      <c r="AV85" s="125">
        <f t="shared" si="28"/>
        <v>9007</v>
      </c>
      <c r="AW85" t="s">
        <v>749</v>
      </c>
      <c r="AX85" s="129">
        <f t="shared" si="26"/>
        <v>947360</v>
      </c>
      <c r="BB85">
        <v>42.32</v>
      </c>
      <c r="BC85">
        <v>1.42</v>
      </c>
      <c r="BD85">
        <v>40.9</v>
      </c>
      <c r="BE85" s="2"/>
    </row>
    <row r="86" spans="1:57" hidden="1" outlineLevel="1">
      <c r="A86" t="s">
        <v>2158</v>
      </c>
      <c r="B86" s="10" t="s">
        <v>1972</v>
      </c>
      <c r="C86" s="1">
        <f t="shared" si="20"/>
        <v>26994</v>
      </c>
      <c r="D86" s="7">
        <f>IF(N86&gt;0, RANK(N86,(N86:P86,Q86:AE86)),0)</f>
        <v>1</v>
      </c>
      <c r="E86" s="7">
        <f>IF(O86&gt;0,RANK(O86,(N86:P86,Q86:AE86)),0)</f>
        <v>2</v>
      </c>
      <c r="F86" s="7">
        <f t="shared" si="21"/>
        <v>3</v>
      </c>
      <c r="G86" s="1">
        <f t="shared" si="18"/>
        <v>3101</v>
      </c>
      <c r="H86" s="2">
        <f t="shared" si="19"/>
        <v>0.11487738015855375</v>
      </c>
      <c r="I86" s="8"/>
      <c r="J86" s="2">
        <f t="shared" si="22"/>
        <v>0.55097429058309255</v>
      </c>
      <c r="K86" s="2">
        <f t="shared" si="23"/>
        <v>0.4360969104245388</v>
      </c>
      <c r="L86" s="2">
        <f t="shared" si="24"/>
        <v>1.2854708453730459E-2</v>
      </c>
      <c r="M86" s="2">
        <f t="shared" si="25"/>
        <v>7.4090538638191955E-5</v>
      </c>
      <c r="N86" s="1">
        <v>14873</v>
      </c>
      <c r="O86" s="1">
        <v>11772</v>
      </c>
      <c r="P86" s="1">
        <v>347</v>
      </c>
      <c r="Q86" s="1"/>
      <c r="R86" s="1">
        <v>0</v>
      </c>
      <c r="S86" s="1">
        <v>2</v>
      </c>
      <c r="T86" s="1">
        <v>0</v>
      </c>
      <c r="U86">
        <v>0</v>
      </c>
      <c r="W86" s="1"/>
      <c r="Y86" s="1"/>
      <c r="Z86" s="1"/>
      <c r="AA86" s="1"/>
      <c r="AB86" s="1"/>
      <c r="AN86" t="str">
        <f t="shared" si="27"/>
        <v>Milford</v>
      </c>
      <c r="AO86" t="s">
        <v>1960</v>
      </c>
      <c r="AP86" s="10">
        <v>3</v>
      </c>
      <c r="AR86" s="119">
        <v>9</v>
      </c>
      <c r="AS86" s="121">
        <v>9</v>
      </c>
      <c r="AT86" s="121">
        <v>65</v>
      </c>
      <c r="AU86" s="125">
        <v>47535</v>
      </c>
      <c r="AV86" s="125">
        <f t="shared" si="28"/>
        <v>9009</v>
      </c>
      <c r="AW86" t="s">
        <v>749</v>
      </c>
      <c r="AX86" s="129">
        <f t="shared" si="26"/>
        <v>947535</v>
      </c>
      <c r="BB86">
        <v>26.15</v>
      </c>
      <c r="BC86">
        <v>3.59</v>
      </c>
      <c r="BD86">
        <v>22.56</v>
      </c>
      <c r="BE86" s="2"/>
    </row>
    <row r="87" spans="1:57" hidden="1" outlineLevel="1">
      <c r="A87" t="s">
        <v>1749</v>
      </c>
      <c r="B87" s="10" t="s">
        <v>1972</v>
      </c>
      <c r="C87" s="1">
        <f t="shared" si="20"/>
        <v>11059</v>
      </c>
      <c r="D87" s="7">
        <f>IF(N87&gt;0, RANK(N87,(N87:P87,Q87:AE87)),0)</f>
        <v>2</v>
      </c>
      <c r="E87" s="7">
        <f>IF(O87&gt;0,RANK(O87,(N87:P87,Q87:AE87)),0)</f>
        <v>1</v>
      </c>
      <c r="F87" s="7">
        <f t="shared" si="21"/>
        <v>3</v>
      </c>
      <c r="G87" s="1">
        <f t="shared" si="18"/>
        <v>682</v>
      </c>
      <c r="H87" s="2">
        <f t="shared" si="19"/>
        <v>6.1669228682521025E-2</v>
      </c>
      <c r="I87" s="8"/>
      <c r="J87" s="2">
        <f t="shared" si="22"/>
        <v>0.46414684872049916</v>
      </c>
      <c r="K87" s="2">
        <f t="shared" si="23"/>
        <v>0.52581607740302017</v>
      </c>
      <c r="L87" s="2">
        <f t="shared" si="24"/>
        <v>9.9466497875033907E-3</v>
      </c>
      <c r="M87" s="2">
        <f t="shared" si="25"/>
        <v>9.0424088977282546E-5</v>
      </c>
      <c r="N87" s="1">
        <v>5133</v>
      </c>
      <c r="O87" s="1">
        <v>5815</v>
      </c>
      <c r="P87" s="1">
        <v>110</v>
      </c>
      <c r="Q87" s="1"/>
      <c r="R87" s="1">
        <v>0</v>
      </c>
      <c r="S87" s="1">
        <v>1</v>
      </c>
      <c r="T87" s="1">
        <v>0</v>
      </c>
      <c r="U87">
        <v>0</v>
      </c>
      <c r="W87" s="1"/>
      <c r="Y87" s="1"/>
      <c r="Z87" s="1"/>
      <c r="AA87" s="1"/>
      <c r="AB87" s="1"/>
      <c r="AN87" t="str">
        <f t="shared" si="27"/>
        <v>Monroe</v>
      </c>
      <c r="AO87" t="s">
        <v>3115</v>
      </c>
      <c r="AP87" s="10">
        <v>4</v>
      </c>
      <c r="AR87" s="119">
        <v>9</v>
      </c>
      <c r="AS87" s="121">
        <v>1</v>
      </c>
      <c r="AT87" s="121">
        <v>45</v>
      </c>
      <c r="AU87" s="125">
        <v>48620</v>
      </c>
      <c r="AV87" s="125">
        <f t="shared" si="28"/>
        <v>9001</v>
      </c>
      <c r="AW87" t="s">
        <v>749</v>
      </c>
      <c r="AX87" s="129">
        <f t="shared" si="26"/>
        <v>948620</v>
      </c>
      <c r="BB87">
        <v>26.33</v>
      </c>
      <c r="BC87">
        <v>0.2</v>
      </c>
      <c r="BD87">
        <v>26.13</v>
      </c>
      <c r="BE87" s="2"/>
    </row>
    <row r="88" spans="1:57" hidden="1" outlineLevel="1">
      <c r="A88" t="s">
        <v>2642</v>
      </c>
      <c r="B88" s="10" t="s">
        <v>1972</v>
      </c>
      <c r="C88" s="1">
        <f t="shared" si="20"/>
        <v>8076</v>
      </c>
      <c r="D88" s="7">
        <f>IF(N88&gt;0, RANK(N88,(N88:P88,Q88:AE88)),0)</f>
        <v>1</v>
      </c>
      <c r="E88" s="7">
        <f>IF(O88&gt;0,RANK(O88,(N88:P88,Q88:AE88)),0)</f>
        <v>2</v>
      </c>
      <c r="F88" s="7">
        <f t="shared" si="21"/>
        <v>3</v>
      </c>
      <c r="G88" s="1">
        <f t="shared" si="18"/>
        <v>912</v>
      </c>
      <c r="H88" s="2">
        <f t="shared" si="19"/>
        <v>0.11292719167904904</v>
      </c>
      <c r="I88" s="8"/>
      <c r="J88" s="2">
        <f t="shared" si="22"/>
        <v>0.54952947003467068</v>
      </c>
      <c r="K88" s="2">
        <f t="shared" si="23"/>
        <v>0.4366022783556216</v>
      </c>
      <c r="L88" s="2">
        <f t="shared" si="24"/>
        <v>1.3496780584447747E-2</v>
      </c>
      <c r="M88" s="2">
        <f t="shared" si="25"/>
        <v>3.7147102525997983E-4</v>
      </c>
      <c r="N88" s="1">
        <v>4438</v>
      </c>
      <c r="O88" s="1">
        <v>3526</v>
      </c>
      <c r="P88" s="1">
        <v>109</v>
      </c>
      <c r="Q88" s="1"/>
      <c r="R88" s="1">
        <v>0</v>
      </c>
      <c r="S88" s="1">
        <v>3</v>
      </c>
      <c r="T88" s="1">
        <v>0</v>
      </c>
      <c r="U88">
        <v>0</v>
      </c>
      <c r="W88" s="1"/>
      <c r="Y88" s="1"/>
      <c r="Z88" s="1"/>
      <c r="AA88" s="1"/>
      <c r="AB88" s="1"/>
      <c r="AN88" t="str">
        <f t="shared" si="27"/>
        <v>Montville</v>
      </c>
      <c r="AO88" t="s">
        <v>2025</v>
      </c>
      <c r="AP88" s="10">
        <v>2</v>
      </c>
      <c r="AR88" s="119">
        <v>9</v>
      </c>
      <c r="AS88" s="121">
        <v>11</v>
      </c>
      <c r="AT88" s="121">
        <v>55</v>
      </c>
      <c r="AU88" s="125">
        <v>48900</v>
      </c>
      <c r="AV88" s="125">
        <f t="shared" si="28"/>
        <v>9011</v>
      </c>
      <c r="AW88" t="s">
        <v>749</v>
      </c>
      <c r="AX88" s="129">
        <f t="shared" si="26"/>
        <v>948900</v>
      </c>
      <c r="BB88">
        <v>44.13</v>
      </c>
      <c r="BC88">
        <v>2.11</v>
      </c>
      <c r="BD88">
        <v>42.02</v>
      </c>
      <c r="BE88" s="2"/>
    </row>
    <row r="89" spans="1:57" hidden="1" outlineLevel="1">
      <c r="A89" t="s">
        <v>467</v>
      </c>
      <c r="B89" s="10" t="s">
        <v>1972</v>
      </c>
      <c r="C89" s="1">
        <f t="shared" si="20"/>
        <v>1386</v>
      </c>
      <c r="D89" s="7">
        <f>IF(N89&gt;0, RANK(N89,(N89:P89,Q89:AE89)),0)</f>
        <v>2</v>
      </c>
      <c r="E89" s="7">
        <f>IF(O89&gt;0,RANK(O89,(N89:P89,Q89:AE89)),0)</f>
        <v>1</v>
      </c>
      <c r="F89" s="7">
        <f t="shared" si="21"/>
        <v>3</v>
      </c>
      <c r="G89" s="1">
        <f t="shared" si="18"/>
        <v>56</v>
      </c>
      <c r="H89" s="2">
        <f t="shared" si="19"/>
        <v>4.0404040404040407E-2</v>
      </c>
      <c r="I89" s="8"/>
      <c r="J89" s="2">
        <f t="shared" si="22"/>
        <v>0.46753246753246752</v>
      </c>
      <c r="K89" s="2">
        <f t="shared" si="23"/>
        <v>0.50793650793650791</v>
      </c>
      <c r="L89" s="2">
        <f t="shared" si="24"/>
        <v>2.4531024531024532E-2</v>
      </c>
      <c r="M89" s="2">
        <f t="shared" si="25"/>
        <v>9.3675067702747583E-17</v>
      </c>
      <c r="N89" s="1">
        <v>648</v>
      </c>
      <c r="O89" s="1">
        <v>704</v>
      </c>
      <c r="P89" s="1">
        <v>34</v>
      </c>
      <c r="Q89" s="1"/>
      <c r="R89" s="1">
        <v>0</v>
      </c>
      <c r="S89" s="1">
        <v>0</v>
      </c>
      <c r="T89" s="1">
        <v>0</v>
      </c>
      <c r="U89">
        <v>0</v>
      </c>
      <c r="W89" s="1"/>
      <c r="Y89" s="1"/>
      <c r="Z89" s="1"/>
      <c r="AA89" s="1"/>
      <c r="AB89" s="1"/>
      <c r="AN89" t="str">
        <f t="shared" si="27"/>
        <v>Morris</v>
      </c>
      <c r="AO89" t="s">
        <v>469</v>
      </c>
      <c r="AP89" s="10">
        <v>5</v>
      </c>
      <c r="AR89" s="119">
        <v>9</v>
      </c>
      <c r="AS89" s="121">
        <v>5</v>
      </c>
      <c r="AT89" s="121">
        <v>55</v>
      </c>
      <c r="AU89" s="125">
        <v>49460</v>
      </c>
      <c r="AV89" s="125">
        <f t="shared" si="28"/>
        <v>9005</v>
      </c>
      <c r="AW89" t="s">
        <v>749</v>
      </c>
      <c r="AX89" s="129">
        <f t="shared" si="26"/>
        <v>949460</v>
      </c>
      <c r="BB89">
        <v>18.72</v>
      </c>
      <c r="BC89">
        <v>1.53</v>
      </c>
      <c r="BD89">
        <v>17.190000000000001</v>
      </c>
      <c r="BE89" s="2"/>
    </row>
    <row r="90" spans="1:57" hidden="1" outlineLevel="1">
      <c r="A90" t="s">
        <v>762</v>
      </c>
      <c r="B90" s="10" t="s">
        <v>1972</v>
      </c>
      <c r="C90" s="1">
        <f t="shared" si="20"/>
        <v>13345</v>
      </c>
      <c r="D90" s="7">
        <f>IF(N90&gt;0, RANK(N90,(N90:P90,Q90:AE90)),0)</f>
        <v>1</v>
      </c>
      <c r="E90" s="7">
        <f>IF(O90&gt;0,RANK(O90,(N90:P90,Q90:AE90)),0)</f>
        <v>2</v>
      </c>
      <c r="F90" s="7">
        <f t="shared" si="21"/>
        <v>3</v>
      </c>
      <c r="G90" s="1">
        <f t="shared" si="18"/>
        <v>886</v>
      </c>
      <c r="H90" s="2">
        <f t="shared" si="19"/>
        <v>6.6391907081303853E-2</v>
      </c>
      <c r="I90" s="8"/>
      <c r="J90" s="2">
        <f t="shared" si="22"/>
        <v>0.52708879730236047</v>
      </c>
      <c r="K90" s="2">
        <f t="shared" si="23"/>
        <v>0.46069689022105659</v>
      </c>
      <c r="L90" s="2">
        <f t="shared" si="24"/>
        <v>1.1764705882352941E-2</v>
      </c>
      <c r="M90" s="2">
        <f t="shared" si="25"/>
        <v>4.4960659423000371E-4</v>
      </c>
      <c r="N90" s="1">
        <v>7034</v>
      </c>
      <c r="O90" s="1">
        <v>6148</v>
      </c>
      <c r="P90" s="1">
        <v>157</v>
      </c>
      <c r="Q90" s="1"/>
      <c r="R90" s="1">
        <v>0</v>
      </c>
      <c r="S90" s="1">
        <v>6</v>
      </c>
      <c r="T90" s="1">
        <v>0</v>
      </c>
      <c r="U90">
        <v>0</v>
      </c>
      <c r="W90" s="1"/>
      <c r="Y90" s="1"/>
      <c r="Z90" s="1"/>
      <c r="AA90" s="1"/>
      <c r="AB90" s="1"/>
      <c r="AN90" t="str">
        <f t="shared" si="27"/>
        <v>Naugatuck</v>
      </c>
      <c r="AO90" t="s">
        <v>1960</v>
      </c>
      <c r="AP90" s="10">
        <v>3</v>
      </c>
      <c r="AR90" s="119">
        <v>9</v>
      </c>
      <c r="AS90" s="121">
        <v>9</v>
      </c>
      <c r="AT90" s="121">
        <v>70</v>
      </c>
      <c r="AU90" s="125">
        <v>49950</v>
      </c>
      <c r="AV90" s="125">
        <f t="shared" si="28"/>
        <v>9009</v>
      </c>
      <c r="AW90" t="s">
        <v>749</v>
      </c>
      <c r="AX90" s="129">
        <f t="shared" si="26"/>
        <v>949950</v>
      </c>
      <c r="BB90">
        <v>16.45</v>
      </c>
      <c r="BC90">
        <v>0.06</v>
      </c>
      <c r="BD90">
        <v>16.39</v>
      </c>
      <c r="BE90" s="2"/>
    </row>
    <row r="91" spans="1:57" hidden="1" outlineLevel="1">
      <c r="A91" t="s">
        <v>862</v>
      </c>
      <c r="B91" s="10" t="s">
        <v>1972</v>
      </c>
      <c r="C91" s="1">
        <f t="shared" si="20"/>
        <v>22460</v>
      </c>
      <c r="D91" s="7">
        <f>IF(N91&gt;0, RANK(N91,(N91:P91,Q91:AE91)),0)</f>
        <v>1</v>
      </c>
      <c r="E91" s="7">
        <f>IF(O91&gt;0,RANK(O91,(N91:P91,Q91:AE91)),0)</f>
        <v>2</v>
      </c>
      <c r="F91" s="7">
        <f t="shared" si="21"/>
        <v>3</v>
      </c>
      <c r="G91" s="1">
        <f t="shared" si="18"/>
        <v>11300</v>
      </c>
      <c r="H91" s="2">
        <f t="shared" si="19"/>
        <v>0.5031166518254675</v>
      </c>
      <c r="I91" s="8"/>
      <c r="J91" s="2">
        <f t="shared" si="22"/>
        <v>0.7454140694568121</v>
      </c>
      <c r="K91" s="2">
        <f t="shared" si="23"/>
        <v>0.2422974176313446</v>
      </c>
      <c r="L91" s="2">
        <f t="shared" si="24"/>
        <v>1.2110418521816563E-2</v>
      </c>
      <c r="M91" s="2">
        <f t="shared" si="25"/>
        <v>1.780943900267333E-4</v>
      </c>
      <c r="N91" s="1">
        <v>16742</v>
      </c>
      <c r="O91" s="1">
        <v>5442</v>
      </c>
      <c r="P91" s="1">
        <v>272</v>
      </c>
      <c r="Q91" s="1"/>
      <c r="R91" s="1">
        <v>1</v>
      </c>
      <c r="S91" s="1">
        <v>2</v>
      </c>
      <c r="T91" s="1">
        <v>0</v>
      </c>
      <c r="U91">
        <v>1</v>
      </c>
      <c r="W91" s="1"/>
      <c r="Y91" s="1"/>
      <c r="Z91" s="1"/>
      <c r="AA91" s="1"/>
      <c r="AB91" s="1"/>
      <c r="AN91" t="str">
        <f t="shared" si="27"/>
        <v>New Britain</v>
      </c>
      <c r="AO91" t="s">
        <v>1909</v>
      </c>
      <c r="AP91" s="10">
        <v>5</v>
      </c>
      <c r="AR91" s="119">
        <v>9</v>
      </c>
      <c r="AS91" s="121">
        <v>3</v>
      </c>
      <c r="AT91" s="121">
        <v>90</v>
      </c>
      <c r="AU91" s="125">
        <v>50440</v>
      </c>
      <c r="AV91" s="125">
        <f t="shared" si="28"/>
        <v>9003</v>
      </c>
      <c r="AW91" t="s">
        <v>749</v>
      </c>
      <c r="AX91" s="129">
        <f t="shared" si="26"/>
        <v>950440</v>
      </c>
      <c r="BB91">
        <v>13.4</v>
      </c>
      <c r="BC91">
        <v>7.0000000000000007E-2</v>
      </c>
      <c r="BD91">
        <v>13.34</v>
      </c>
      <c r="BE91" s="2"/>
    </row>
    <row r="92" spans="1:57" hidden="1" outlineLevel="1">
      <c r="A92" t="s">
        <v>425</v>
      </c>
      <c r="B92" s="10" t="s">
        <v>1972</v>
      </c>
      <c r="C92" s="1">
        <f t="shared" si="20"/>
        <v>11128</v>
      </c>
      <c r="D92" s="7">
        <f>IF(N92&gt;0, RANK(N92,(N92:P92,Q92:AE92)),0)</f>
        <v>2</v>
      </c>
      <c r="E92" s="7">
        <f>IF(O92&gt;0,RANK(O92,(N92:P92,Q92:AE92)),0)</f>
        <v>1</v>
      </c>
      <c r="F92" s="7">
        <f t="shared" si="21"/>
        <v>3</v>
      </c>
      <c r="G92" s="1">
        <f t="shared" si="18"/>
        <v>690</v>
      </c>
      <c r="H92" s="2">
        <f t="shared" si="19"/>
        <v>6.2005751258087709E-2</v>
      </c>
      <c r="I92" s="8"/>
      <c r="J92" s="2">
        <f t="shared" si="22"/>
        <v>0.46612149532710279</v>
      </c>
      <c r="K92" s="2">
        <f t="shared" si="23"/>
        <v>0.5281272465851905</v>
      </c>
      <c r="L92" s="2">
        <f t="shared" si="24"/>
        <v>5.6613946800862687E-3</v>
      </c>
      <c r="M92" s="2">
        <f t="shared" si="25"/>
        <v>8.9863407620443397E-5</v>
      </c>
      <c r="N92" s="1">
        <v>5187</v>
      </c>
      <c r="O92" s="1">
        <v>5877</v>
      </c>
      <c r="P92" s="1">
        <v>63</v>
      </c>
      <c r="Q92" s="1"/>
      <c r="R92" s="1">
        <v>1</v>
      </c>
      <c r="S92" s="1">
        <v>0</v>
      </c>
      <c r="T92" s="1">
        <v>0</v>
      </c>
      <c r="U92">
        <v>0</v>
      </c>
      <c r="W92" s="1"/>
      <c r="Y92" s="1"/>
      <c r="Z92" s="1"/>
      <c r="AA92" s="1"/>
      <c r="AB92" s="1"/>
      <c r="AN92" t="str">
        <f t="shared" si="27"/>
        <v>New Canaan</v>
      </c>
      <c r="AO92" t="s">
        <v>3115</v>
      </c>
      <c r="AP92" s="10">
        <v>4</v>
      </c>
      <c r="AR92" s="119">
        <v>9</v>
      </c>
      <c r="AS92" s="121">
        <v>1</v>
      </c>
      <c r="AT92" s="121">
        <v>50</v>
      </c>
      <c r="AU92" s="125">
        <v>50580</v>
      </c>
      <c r="AV92" s="125">
        <f t="shared" si="28"/>
        <v>9001</v>
      </c>
      <c r="AW92" t="s">
        <v>749</v>
      </c>
      <c r="AX92" s="129">
        <f t="shared" si="26"/>
        <v>950580</v>
      </c>
      <c r="BB92">
        <v>22.48</v>
      </c>
      <c r="BC92">
        <v>0.35</v>
      </c>
      <c r="BD92">
        <v>22.13</v>
      </c>
      <c r="BE92" s="2"/>
    </row>
    <row r="93" spans="1:57" hidden="1" outlineLevel="1">
      <c r="A93" t="s">
        <v>2731</v>
      </c>
      <c r="B93" s="10" t="s">
        <v>1972</v>
      </c>
      <c r="C93" s="1">
        <f t="shared" si="20"/>
        <v>7522</v>
      </c>
      <c r="D93" s="7">
        <f>IF(N93&gt;0, RANK(N93,(N93:P93,Q93:AE93)),0)</f>
        <v>2</v>
      </c>
      <c r="E93" s="7">
        <f>IF(O93&gt;0,RANK(O93,(N93:P93,Q93:AE93)),0)</f>
        <v>1</v>
      </c>
      <c r="F93" s="7">
        <f t="shared" si="21"/>
        <v>3</v>
      </c>
      <c r="G93" s="1">
        <f t="shared" si="18"/>
        <v>687</v>
      </c>
      <c r="H93" s="2">
        <f t="shared" si="19"/>
        <v>9.133209252858282E-2</v>
      </c>
      <c r="I93" s="8"/>
      <c r="J93" s="2">
        <f t="shared" si="22"/>
        <v>0.44894974740760435</v>
      </c>
      <c r="K93" s="2">
        <f t="shared" si="23"/>
        <v>0.54028183993618717</v>
      </c>
      <c r="L93" s="2">
        <f t="shared" si="24"/>
        <v>1.0502525923956394E-2</v>
      </c>
      <c r="M93" s="2">
        <f t="shared" si="25"/>
        <v>2.658867322521425E-4</v>
      </c>
      <c r="N93" s="1">
        <v>3377</v>
      </c>
      <c r="O93" s="1">
        <v>4064</v>
      </c>
      <c r="P93" s="1">
        <v>79</v>
      </c>
      <c r="Q93" s="1"/>
      <c r="R93" s="1">
        <v>0</v>
      </c>
      <c r="S93" s="1">
        <v>2</v>
      </c>
      <c r="T93" s="1">
        <v>0</v>
      </c>
      <c r="U93">
        <v>0</v>
      </c>
      <c r="W93" s="1"/>
      <c r="Y93" s="1"/>
      <c r="Z93" s="1"/>
      <c r="AA93" s="1"/>
      <c r="AB93" s="1"/>
      <c r="AN93" t="str">
        <f t="shared" si="27"/>
        <v>New Fairfield</v>
      </c>
      <c r="AO93" t="s">
        <v>3115</v>
      </c>
      <c r="AP93" s="10">
        <v>5</v>
      </c>
      <c r="AR93" s="119">
        <v>9</v>
      </c>
      <c r="AS93" s="121">
        <v>1</v>
      </c>
      <c r="AT93" s="121">
        <v>55</v>
      </c>
      <c r="AU93" s="125">
        <v>50860</v>
      </c>
      <c r="AV93" s="125">
        <f t="shared" si="28"/>
        <v>9001</v>
      </c>
      <c r="AW93" t="s">
        <v>749</v>
      </c>
      <c r="AX93" s="129">
        <f t="shared" si="26"/>
        <v>950860</v>
      </c>
      <c r="BB93">
        <v>25.06</v>
      </c>
      <c r="BC93">
        <v>4.59</v>
      </c>
      <c r="BD93">
        <v>20.46</v>
      </c>
      <c r="BE93" s="2"/>
    </row>
    <row r="94" spans="1:57" hidden="1" outlineLevel="1">
      <c r="A94" t="s">
        <v>1828</v>
      </c>
      <c r="B94" s="10" t="s">
        <v>1972</v>
      </c>
      <c r="C94" s="1">
        <f t="shared" si="20"/>
        <v>4227</v>
      </c>
      <c r="D94" s="7">
        <f>IF(N94&gt;0, RANK(N94,(N94:P94,Q94:AE94)),0)</f>
        <v>1</v>
      </c>
      <c r="E94" s="7">
        <f>IF(O94&gt;0,RANK(O94,(N94:P94,Q94:AE94)),0)</f>
        <v>2</v>
      </c>
      <c r="F94" s="7">
        <f t="shared" si="21"/>
        <v>3</v>
      </c>
      <c r="G94" s="1">
        <f t="shared" si="18"/>
        <v>245</v>
      </c>
      <c r="H94" s="2">
        <f t="shared" si="19"/>
        <v>5.7960728649160159E-2</v>
      </c>
      <c r="I94" s="8"/>
      <c r="J94" s="2">
        <f t="shared" si="22"/>
        <v>0.5188076650106459</v>
      </c>
      <c r="K94" s="2">
        <f t="shared" si="23"/>
        <v>0.46084693636148566</v>
      </c>
      <c r="L94" s="2">
        <f t="shared" si="24"/>
        <v>2.0345398627868466E-2</v>
      </c>
      <c r="M94" s="2">
        <f t="shared" si="25"/>
        <v>-2.7755575615628914E-17</v>
      </c>
      <c r="N94" s="1">
        <v>2193</v>
      </c>
      <c r="O94" s="1">
        <v>1948</v>
      </c>
      <c r="P94" s="1">
        <v>86</v>
      </c>
      <c r="Q94" s="1"/>
      <c r="R94" s="1">
        <v>0</v>
      </c>
      <c r="S94" s="1">
        <v>0</v>
      </c>
      <c r="T94" s="1">
        <v>0</v>
      </c>
      <c r="U94">
        <v>0</v>
      </c>
      <c r="W94" s="1"/>
      <c r="Y94" s="1"/>
      <c r="Z94" s="1"/>
      <c r="AA94" s="1"/>
      <c r="AB94" s="1"/>
      <c r="AN94" t="str">
        <f t="shared" si="27"/>
        <v>New Hartford</v>
      </c>
      <c r="AO94" t="s">
        <v>469</v>
      </c>
      <c r="AP94" s="10">
        <v>1</v>
      </c>
      <c r="AR94" s="119">
        <v>9</v>
      </c>
      <c r="AS94" s="121">
        <v>5</v>
      </c>
      <c r="AT94" s="121">
        <v>60</v>
      </c>
      <c r="AU94" s="125">
        <v>51350</v>
      </c>
      <c r="AV94" s="125">
        <f t="shared" si="28"/>
        <v>9005</v>
      </c>
      <c r="AW94" t="s">
        <v>749</v>
      </c>
      <c r="AX94" s="129">
        <f t="shared" si="26"/>
        <v>951350</v>
      </c>
      <c r="BB94">
        <v>38.14</v>
      </c>
      <c r="BC94">
        <v>1.1100000000000001</v>
      </c>
      <c r="BD94">
        <v>37.03</v>
      </c>
      <c r="BE94" s="2"/>
    </row>
    <row r="95" spans="1:57" hidden="1" outlineLevel="1">
      <c r="A95" t="s">
        <v>1960</v>
      </c>
      <c r="B95" s="10" t="s">
        <v>1972</v>
      </c>
      <c r="C95" s="1">
        <f t="shared" si="20"/>
        <v>44569</v>
      </c>
      <c r="D95" s="7">
        <f>IF(N95&gt;0, RANK(N95,(N95:P95,Q95:AE95)),0)</f>
        <v>1</v>
      </c>
      <c r="E95" s="7">
        <f>IF(O95&gt;0,RANK(O95,(N95:P95,Q95:AE95)),0)</f>
        <v>2</v>
      </c>
      <c r="F95" s="7">
        <f t="shared" si="21"/>
        <v>3</v>
      </c>
      <c r="G95" s="1">
        <f t="shared" si="18"/>
        <v>34014</v>
      </c>
      <c r="H95" s="2">
        <f t="shared" si="19"/>
        <v>0.76317619870313447</v>
      </c>
      <c r="I95" s="8"/>
      <c r="J95" s="2">
        <f t="shared" si="22"/>
        <v>0.87756063631672243</v>
      </c>
      <c r="K95" s="2">
        <f t="shared" si="23"/>
        <v>0.11438443761358792</v>
      </c>
      <c r="L95" s="2">
        <f t="shared" si="24"/>
        <v>7.7856806300343291E-3</v>
      </c>
      <c r="M95" s="2">
        <f t="shared" si="25"/>
        <v>2.6924543965531778E-4</v>
      </c>
      <c r="N95" s="1">
        <v>39112</v>
      </c>
      <c r="O95" s="1">
        <v>5098</v>
      </c>
      <c r="P95" s="1">
        <v>347</v>
      </c>
      <c r="Q95" s="1"/>
      <c r="R95" s="1">
        <v>12</v>
      </c>
      <c r="S95" s="1">
        <v>0</v>
      </c>
      <c r="T95" s="1">
        <v>0</v>
      </c>
      <c r="U95">
        <v>0</v>
      </c>
      <c r="W95" s="1"/>
      <c r="Y95" s="1"/>
      <c r="Z95" s="1"/>
      <c r="AA95" s="1"/>
      <c r="AB95" s="1"/>
      <c r="AN95" t="str">
        <f t="shared" si="27"/>
        <v>New Haven</v>
      </c>
      <c r="AO95" t="s">
        <v>1960</v>
      </c>
      <c r="AP95" s="10">
        <v>3</v>
      </c>
      <c r="AR95" s="119">
        <v>9</v>
      </c>
      <c r="AS95" s="121">
        <v>9</v>
      </c>
      <c r="AT95" s="121">
        <v>75</v>
      </c>
      <c r="AU95" s="125">
        <v>52070</v>
      </c>
      <c r="AV95" s="125">
        <f t="shared" si="28"/>
        <v>9009</v>
      </c>
      <c r="AW95" t="s">
        <v>749</v>
      </c>
      <c r="AX95" s="129">
        <f t="shared" si="26"/>
        <v>952070</v>
      </c>
      <c r="BB95">
        <v>20.25</v>
      </c>
      <c r="BC95">
        <v>1.4</v>
      </c>
      <c r="BD95">
        <v>18.850000000000001</v>
      </c>
      <c r="BE95" s="2"/>
    </row>
    <row r="96" spans="1:57" hidden="1" outlineLevel="1">
      <c r="A96" t="s">
        <v>2025</v>
      </c>
      <c r="B96" s="10" t="s">
        <v>1972</v>
      </c>
      <c r="C96" s="1">
        <f t="shared" si="20"/>
        <v>10434</v>
      </c>
      <c r="D96" s="7">
        <f>IF(N96&gt;0, RANK(N96,(N96:P96,Q96:AE96)),0)</f>
        <v>1</v>
      </c>
      <c r="E96" s="7">
        <f>IF(O96&gt;0,RANK(O96,(N96:P96,Q96:AE96)),0)</f>
        <v>2</v>
      </c>
      <c r="F96" s="7">
        <f t="shared" si="21"/>
        <v>3</v>
      </c>
      <c r="G96" s="1">
        <f t="shared" si="18"/>
        <v>6376</v>
      </c>
      <c r="H96" s="2">
        <f t="shared" si="19"/>
        <v>0.61107916427065367</v>
      </c>
      <c r="I96" s="8"/>
      <c r="J96" s="2">
        <f t="shared" si="22"/>
        <v>0.80103507763082227</v>
      </c>
      <c r="K96" s="2">
        <f t="shared" si="23"/>
        <v>0.18995591336016868</v>
      </c>
      <c r="L96" s="2">
        <f t="shared" si="24"/>
        <v>8.9131684876365726E-3</v>
      </c>
      <c r="M96" s="2">
        <f t="shared" si="25"/>
        <v>9.5840521372483195E-5</v>
      </c>
      <c r="N96" s="1">
        <v>8358</v>
      </c>
      <c r="O96" s="1">
        <v>1982</v>
      </c>
      <c r="P96" s="1">
        <v>93</v>
      </c>
      <c r="Q96" s="1"/>
      <c r="R96" s="1">
        <v>1</v>
      </c>
      <c r="S96" s="1">
        <v>0</v>
      </c>
      <c r="T96" s="1">
        <v>0</v>
      </c>
      <c r="U96">
        <v>0</v>
      </c>
      <c r="W96" s="1"/>
      <c r="Y96" s="1"/>
      <c r="Z96" s="1"/>
      <c r="AA96" s="1"/>
      <c r="AB96" s="1"/>
      <c r="AN96" t="str">
        <f t="shared" si="27"/>
        <v>New London</v>
      </c>
      <c r="AO96" t="s">
        <v>2025</v>
      </c>
      <c r="AP96" s="10">
        <v>2</v>
      </c>
      <c r="AR96" s="119">
        <v>9</v>
      </c>
      <c r="AS96" s="121">
        <v>11</v>
      </c>
      <c r="AT96" s="121">
        <v>60</v>
      </c>
      <c r="AU96" s="125">
        <v>52350</v>
      </c>
      <c r="AV96" s="125">
        <f t="shared" si="28"/>
        <v>9011</v>
      </c>
      <c r="AW96" t="s">
        <v>749</v>
      </c>
      <c r="AX96" s="129">
        <f t="shared" si="26"/>
        <v>952350</v>
      </c>
      <c r="BB96">
        <v>10.76</v>
      </c>
      <c r="BC96">
        <v>5.23</v>
      </c>
      <c r="BD96">
        <v>5.54</v>
      </c>
      <c r="BE96" s="2"/>
    </row>
    <row r="97" spans="1:57" hidden="1" outlineLevel="1">
      <c r="A97" t="s">
        <v>1239</v>
      </c>
      <c r="B97" s="10" t="s">
        <v>1972</v>
      </c>
      <c r="C97" s="1">
        <f t="shared" si="20"/>
        <v>13763</v>
      </c>
      <c r="D97" s="7">
        <f>IF(N97&gt;0, RANK(N97,(N97:P97,Q97:AE97)),0)</f>
        <v>1</v>
      </c>
      <c r="E97" s="7">
        <f>IF(O97&gt;0,RANK(O97,(N97:P97,Q97:AE97)),0)</f>
        <v>2</v>
      </c>
      <c r="F97" s="7">
        <f t="shared" si="21"/>
        <v>3</v>
      </c>
      <c r="G97" s="1">
        <f t="shared" si="18"/>
        <v>1109</v>
      </c>
      <c r="H97" s="2">
        <f t="shared" si="19"/>
        <v>8.0578362275666643E-2</v>
      </c>
      <c r="I97" s="8"/>
      <c r="J97" s="2">
        <f t="shared" si="22"/>
        <v>0.53505776356898926</v>
      </c>
      <c r="K97" s="2">
        <f t="shared" si="23"/>
        <v>0.45447940129332265</v>
      </c>
      <c r="L97" s="2">
        <f t="shared" si="24"/>
        <v>1.0244859405652838E-2</v>
      </c>
      <c r="M97" s="2">
        <f t="shared" si="25"/>
        <v>2.1797573203524885E-4</v>
      </c>
      <c r="N97" s="1">
        <v>7364</v>
      </c>
      <c r="O97" s="1">
        <v>6255</v>
      </c>
      <c r="P97" s="1">
        <v>141</v>
      </c>
      <c r="Q97" s="1"/>
      <c r="R97" s="1">
        <v>2</v>
      </c>
      <c r="S97" s="1">
        <v>1</v>
      </c>
      <c r="T97" s="1">
        <v>0</v>
      </c>
      <c r="U97">
        <v>0</v>
      </c>
      <c r="W97" s="1"/>
      <c r="Y97" s="1"/>
      <c r="Z97" s="1"/>
      <c r="AA97" s="1"/>
      <c r="AB97" s="1"/>
      <c r="AN97" t="str">
        <f t="shared" si="27"/>
        <v>New Milford</v>
      </c>
      <c r="AO97" t="s">
        <v>469</v>
      </c>
      <c r="AP97" s="10">
        <v>5</v>
      </c>
      <c r="AR97" s="119">
        <v>9</v>
      </c>
      <c r="AS97" s="121">
        <v>5</v>
      </c>
      <c r="AT97" s="121">
        <v>65</v>
      </c>
      <c r="AU97" s="125">
        <v>52630</v>
      </c>
      <c r="AV97" s="125">
        <f t="shared" si="28"/>
        <v>9005</v>
      </c>
      <c r="AW97" t="s">
        <v>749</v>
      </c>
      <c r="AX97" s="129">
        <f t="shared" si="26"/>
        <v>952630</v>
      </c>
      <c r="BB97">
        <v>63.7</v>
      </c>
      <c r="BC97">
        <v>2.11</v>
      </c>
      <c r="BD97">
        <v>61.59</v>
      </c>
      <c r="BE97" s="2"/>
    </row>
    <row r="98" spans="1:57" hidden="1" outlineLevel="1">
      <c r="A98" t="s">
        <v>837</v>
      </c>
      <c r="B98" s="10" t="s">
        <v>1972</v>
      </c>
      <c r="C98" s="1">
        <f t="shared" si="20"/>
        <v>15831</v>
      </c>
      <c r="D98" s="7">
        <f>IF(N98&gt;0, RANK(N98,(N98:P98,Q98:AE98)),0)</f>
        <v>1</v>
      </c>
      <c r="E98" s="7">
        <f>IF(O98&gt;0,RANK(O98,(N98:P98,Q98:AE98)),0)</f>
        <v>2</v>
      </c>
      <c r="F98" s="7">
        <f t="shared" si="21"/>
        <v>3</v>
      </c>
      <c r="G98" s="1">
        <f t="shared" si="18"/>
        <v>4149</v>
      </c>
      <c r="H98" s="2">
        <f t="shared" si="19"/>
        <v>0.26208072768618534</v>
      </c>
      <c r="I98" s="8"/>
      <c r="J98" s="2">
        <f t="shared" si="22"/>
        <v>0.62377613543048449</v>
      </c>
      <c r="K98" s="2">
        <f t="shared" si="23"/>
        <v>0.36169540774429915</v>
      </c>
      <c r="L98" s="2">
        <f t="shared" si="24"/>
        <v>1.4149453603688964E-2</v>
      </c>
      <c r="M98" s="2">
        <f t="shared" si="25"/>
        <v>3.7900322152739814E-4</v>
      </c>
      <c r="N98" s="1">
        <v>9875</v>
      </c>
      <c r="O98" s="1">
        <v>5726</v>
      </c>
      <c r="P98" s="1">
        <v>224</v>
      </c>
      <c r="Q98" s="1"/>
      <c r="R98" s="1">
        <v>0</v>
      </c>
      <c r="S98" s="1">
        <v>6</v>
      </c>
      <c r="T98" s="1">
        <v>0</v>
      </c>
      <c r="U98">
        <v>0</v>
      </c>
      <c r="W98" s="1"/>
      <c r="Y98" s="1"/>
      <c r="Z98" s="1"/>
      <c r="AA98" s="1"/>
      <c r="AB98" s="1"/>
      <c r="AN98" t="str">
        <f t="shared" si="27"/>
        <v>Newington</v>
      </c>
      <c r="AO98" t="s">
        <v>1909</v>
      </c>
      <c r="AP98" s="10">
        <v>1</v>
      </c>
      <c r="AR98" s="119">
        <v>9</v>
      </c>
      <c r="AS98" s="121">
        <v>3</v>
      </c>
      <c r="AT98" s="121">
        <v>95</v>
      </c>
      <c r="AU98" s="125">
        <v>52140</v>
      </c>
      <c r="AV98" s="125">
        <f t="shared" si="28"/>
        <v>9003</v>
      </c>
      <c r="AW98" t="s">
        <v>749</v>
      </c>
      <c r="AX98" s="129">
        <f t="shared" si="26"/>
        <v>952140</v>
      </c>
      <c r="BB98">
        <v>13.18</v>
      </c>
      <c r="BC98">
        <v>0</v>
      </c>
      <c r="BD98">
        <v>13.18</v>
      </c>
      <c r="BE98" s="2"/>
    </row>
    <row r="99" spans="1:57" hidden="1" outlineLevel="1">
      <c r="A99" t="s">
        <v>945</v>
      </c>
      <c r="B99" s="10" t="s">
        <v>1972</v>
      </c>
      <c r="C99" s="1">
        <f t="shared" ref="C99:C130" si="29">SUM(N99:AL99)</f>
        <v>15182</v>
      </c>
      <c r="D99" s="7">
        <f>IF(N99&gt;0, RANK(N99,(N99:P99,Q99:AE99)),0)</f>
        <v>1</v>
      </c>
      <c r="E99" s="7">
        <f>IF(O99&gt;0,RANK(O99,(N99:P99,Q99:AE99)),0)</f>
        <v>2</v>
      </c>
      <c r="F99" s="7">
        <f t="shared" ref="F99:F130" si="30">IF(P99&gt;0,RANK(P99,(N99:AE99)),0)</f>
        <v>3</v>
      </c>
      <c r="G99" s="1">
        <f t="shared" si="18"/>
        <v>494</v>
      </c>
      <c r="H99" s="2">
        <f t="shared" si="19"/>
        <v>3.2538532472664999E-2</v>
      </c>
      <c r="I99" s="8"/>
      <c r="J99" s="2">
        <f t="shared" ref="J99:J130" si="31">IF(C99=0,"-",N99/C99)</f>
        <v>0.51139507311289689</v>
      </c>
      <c r="K99" s="2">
        <f t="shared" ref="K99:K130" si="32">IF(C99=0,"-",O99/C99)</f>
        <v>0.47885654064023186</v>
      </c>
      <c r="L99" s="2">
        <f t="shared" ref="L99:L130" si="33">IF(C99=0,"-",P99/C99)</f>
        <v>9.0238440258200506E-3</v>
      </c>
      <c r="M99" s="2">
        <f t="shared" ref="M99:M130" si="34">IF(C99=0,"-",(1-J99-K99-L99))</f>
        <v>7.2454222105119287E-4</v>
      </c>
      <c r="N99" s="1">
        <v>7764</v>
      </c>
      <c r="O99" s="1">
        <v>7270</v>
      </c>
      <c r="P99" s="1">
        <v>137</v>
      </c>
      <c r="Q99" s="1"/>
      <c r="R99" s="1">
        <v>1</v>
      </c>
      <c r="S99" s="1">
        <v>10</v>
      </c>
      <c r="T99" s="1">
        <v>0</v>
      </c>
      <c r="U99">
        <v>0</v>
      </c>
      <c r="W99" s="1"/>
      <c r="Y99" s="1"/>
      <c r="Z99" s="1"/>
      <c r="AA99" s="1"/>
      <c r="AB99" s="1"/>
      <c r="AN99" t="str">
        <f t="shared" si="27"/>
        <v>Newtown</v>
      </c>
      <c r="AO99" t="s">
        <v>3115</v>
      </c>
      <c r="AP99" s="10">
        <v>5</v>
      </c>
      <c r="AR99" s="119">
        <v>9</v>
      </c>
      <c r="AS99" s="121">
        <v>1</v>
      </c>
      <c r="AT99" s="121">
        <v>60</v>
      </c>
      <c r="AU99" s="125">
        <v>52980</v>
      </c>
      <c r="AV99" s="125">
        <f t="shared" si="28"/>
        <v>9001</v>
      </c>
      <c r="AW99" t="s">
        <v>749</v>
      </c>
      <c r="AX99" s="129">
        <f t="shared" ref="AX99:AX130" si="35">AR99*100000+AU99</f>
        <v>952980</v>
      </c>
      <c r="BB99">
        <v>59.07</v>
      </c>
      <c r="BC99">
        <v>1.31</v>
      </c>
      <c r="BD99">
        <v>57.76</v>
      </c>
      <c r="BE99" s="2"/>
    </row>
    <row r="100" spans="1:57" hidden="1" outlineLevel="1">
      <c r="A100" t="s">
        <v>1555</v>
      </c>
      <c r="B100" s="10" t="s">
        <v>1972</v>
      </c>
      <c r="C100" s="1">
        <f t="shared" si="29"/>
        <v>849</v>
      </c>
      <c r="D100" s="7">
        <f>IF(N100&gt;0, RANK(N100,(N100:P100,Q100:AE100)),0)</f>
        <v>1</v>
      </c>
      <c r="E100" s="7">
        <f>IF(O100&gt;0,RANK(O100,(N100:P100,Q100:AE100)),0)</f>
        <v>2</v>
      </c>
      <c r="F100" s="7">
        <f t="shared" si="30"/>
        <v>3</v>
      </c>
      <c r="G100" s="1">
        <f t="shared" si="18"/>
        <v>452</v>
      </c>
      <c r="H100" s="2">
        <f t="shared" si="19"/>
        <v>0.53239104829210837</v>
      </c>
      <c r="I100" s="8"/>
      <c r="J100" s="2">
        <f t="shared" si="31"/>
        <v>0.75382803297997647</v>
      </c>
      <c r="K100" s="2">
        <f t="shared" si="32"/>
        <v>0.22143698468786807</v>
      </c>
      <c r="L100" s="2">
        <f t="shared" si="33"/>
        <v>2.3557126030624265E-2</v>
      </c>
      <c r="M100" s="2">
        <f t="shared" si="34"/>
        <v>1.1778563015311938E-3</v>
      </c>
      <c r="N100" s="1">
        <v>640</v>
      </c>
      <c r="O100" s="1">
        <v>188</v>
      </c>
      <c r="P100" s="1">
        <v>20</v>
      </c>
      <c r="Q100" s="1"/>
      <c r="R100" s="1">
        <v>0</v>
      </c>
      <c r="S100" s="1">
        <v>1</v>
      </c>
      <c r="T100" s="1">
        <v>0</v>
      </c>
      <c r="U100">
        <v>0</v>
      </c>
      <c r="W100" s="1"/>
      <c r="Y100" s="1"/>
      <c r="Z100" s="1"/>
      <c r="AA100" s="1"/>
      <c r="AB100" s="1"/>
      <c r="AN100" t="str">
        <f t="shared" si="27"/>
        <v>Norfolk</v>
      </c>
      <c r="AO100" t="s">
        <v>469</v>
      </c>
      <c r="AP100" s="10">
        <v>5</v>
      </c>
      <c r="AR100" s="119">
        <v>9</v>
      </c>
      <c r="AS100" s="121">
        <v>5</v>
      </c>
      <c r="AT100" s="121">
        <v>70</v>
      </c>
      <c r="AU100" s="125">
        <v>53470</v>
      </c>
      <c r="AV100" s="125">
        <f t="shared" si="28"/>
        <v>9005</v>
      </c>
      <c r="AW100" t="s">
        <v>749</v>
      </c>
      <c r="AX100" s="129">
        <f t="shared" si="35"/>
        <v>953470</v>
      </c>
      <c r="BB100">
        <v>46.41</v>
      </c>
      <c r="BC100">
        <v>1.1000000000000001</v>
      </c>
      <c r="BD100">
        <v>45.31</v>
      </c>
      <c r="BE100" s="2"/>
    </row>
    <row r="101" spans="1:57" hidden="1" outlineLevel="1">
      <c r="A101" t="s">
        <v>855</v>
      </c>
      <c r="B101" s="10" t="s">
        <v>1972</v>
      </c>
      <c r="C101" s="1">
        <f t="shared" si="29"/>
        <v>7386</v>
      </c>
      <c r="D101" s="7">
        <f>IF(N101&gt;0, RANK(N101,(N101:P101,Q101:AE101)),0)</f>
        <v>1</v>
      </c>
      <c r="E101" s="7">
        <f>IF(O101&gt;0,RANK(O101,(N101:P101,Q101:AE101)),0)</f>
        <v>2</v>
      </c>
      <c r="F101" s="7">
        <f t="shared" si="30"/>
        <v>3</v>
      </c>
      <c r="G101" s="1">
        <f t="shared" si="18"/>
        <v>275</v>
      </c>
      <c r="H101" s="2">
        <f t="shared" si="19"/>
        <v>3.7232602220417008E-2</v>
      </c>
      <c r="I101" s="8"/>
      <c r="J101" s="2">
        <f t="shared" si="31"/>
        <v>0.51164365014893043</v>
      </c>
      <c r="K101" s="2">
        <f t="shared" si="32"/>
        <v>0.47441104792851341</v>
      </c>
      <c r="L101" s="2">
        <f t="shared" si="33"/>
        <v>1.3539128080151638E-2</v>
      </c>
      <c r="M101" s="2">
        <f t="shared" si="34"/>
        <v>4.061738424045256E-4</v>
      </c>
      <c r="N101" s="1">
        <v>3779</v>
      </c>
      <c r="O101" s="1">
        <v>3504</v>
      </c>
      <c r="P101" s="1">
        <v>100</v>
      </c>
      <c r="Q101" s="1"/>
      <c r="R101" s="1">
        <v>0</v>
      </c>
      <c r="S101" s="1">
        <v>3</v>
      </c>
      <c r="T101" s="1">
        <v>0</v>
      </c>
      <c r="U101">
        <v>0</v>
      </c>
      <c r="W101" s="1"/>
      <c r="Y101" s="1"/>
      <c r="Z101" s="1"/>
      <c r="AA101" s="1"/>
      <c r="AB101" s="1"/>
      <c r="AN101" t="str">
        <f t="shared" si="27"/>
        <v>North Branford</v>
      </c>
      <c r="AO101" t="s">
        <v>1960</v>
      </c>
      <c r="AP101" s="10">
        <v>3</v>
      </c>
      <c r="AR101" s="119">
        <v>9</v>
      </c>
      <c r="AS101" s="121">
        <v>9</v>
      </c>
      <c r="AT101" s="121">
        <v>80</v>
      </c>
      <c r="AU101" s="125">
        <v>53890</v>
      </c>
      <c r="AV101" s="125">
        <f t="shared" si="28"/>
        <v>9009</v>
      </c>
      <c r="AW101" t="s">
        <v>749</v>
      </c>
      <c r="AX101" s="129">
        <f t="shared" si="35"/>
        <v>953890</v>
      </c>
      <c r="BB101">
        <v>26.65</v>
      </c>
      <c r="BC101">
        <v>1.73</v>
      </c>
      <c r="BD101">
        <v>24.92</v>
      </c>
      <c r="BE101" s="2"/>
    </row>
    <row r="102" spans="1:57" hidden="1" outlineLevel="1">
      <c r="A102" t="s">
        <v>2303</v>
      </c>
      <c r="B102" s="10" t="s">
        <v>1972</v>
      </c>
      <c r="C102" s="1">
        <f t="shared" si="29"/>
        <v>1541</v>
      </c>
      <c r="D102" s="7">
        <f>IF(N102&gt;0, RANK(N102,(N102:P102,Q102:AE102)),0)</f>
        <v>1</v>
      </c>
      <c r="E102" s="7">
        <f>IF(O102&gt;0,RANK(O102,(N102:P102,Q102:AE102)),0)</f>
        <v>2</v>
      </c>
      <c r="F102" s="7">
        <f t="shared" si="30"/>
        <v>3</v>
      </c>
      <c r="G102" s="1">
        <f t="shared" si="18"/>
        <v>299</v>
      </c>
      <c r="H102" s="2">
        <f t="shared" si="19"/>
        <v>0.19402985074626866</v>
      </c>
      <c r="I102" s="8"/>
      <c r="J102" s="2">
        <f t="shared" si="31"/>
        <v>0.59052563270603509</v>
      </c>
      <c r="K102" s="2">
        <f t="shared" si="32"/>
        <v>0.39649578195976637</v>
      </c>
      <c r="L102" s="2">
        <f t="shared" si="33"/>
        <v>1.2978585334198572E-2</v>
      </c>
      <c r="M102" s="2">
        <f t="shared" si="34"/>
        <v>-2.7755575615628914E-17</v>
      </c>
      <c r="N102" s="1">
        <v>910</v>
      </c>
      <c r="O102" s="1">
        <v>611</v>
      </c>
      <c r="P102" s="1">
        <v>20</v>
      </c>
      <c r="Q102" s="1"/>
      <c r="R102" s="1">
        <v>0</v>
      </c>
      <c r="S102" s="1">
        <v>0</v>
      </c>
      <c r="T102" s="1">
        <v>0</v>
      </c>
      <c r="U102">
        <v>0</v>
      </c>
      <c r="W102" s="1"/>
      <c r="Y102" s="1"/>
      <c r="Z102" s="1"/>
      <c r="AA102" s="1"/>
      <c r="AB102" s="1"/>
      <c r="AN102" t="str">
        <f t="shared" si="27"/>
        <v>North Canaan</v>
      </c>
      <c r="AO102" t="s">
        <v>469</v>
      </c>
      <c r="AP102" s="10">
        <v>5</v>
      </c>
      <c r="AR102" s="119">
        <v>9</v>
      </c>
      <c r="AS102" s="121">
        <v>5</v>
      </c>
      <c r="AT102" s="121">
        <v>75</v>
      </c>
      <c r="AU102" s="125">
        <v>54030</v>
      </c>
      <c r="AV102" s="125">
        <f t="shared" si="28"/>
        <v>9005</v>
      </c>
      <c r="AW102" t="s">
        <v>749</v>
      </c>
      <c r="AX102" s="129">
        <f t="shared" si="35"/>
        <v>954030</v>
      </c>
      <c r="BB102">
        <v>19.46</v>
      </c>
      <c r="BC102">
        <v>0.01</v>
      </c>
      <c r="BD102">
        <v>19.45</v>
      </c>
      <c r="BE102" s="2"/>
    </row>
    <row r="103" spans="1:57" hidden="1" outlineLevel="1">
      <c r="A103" t="s">
        <v>2124</v>
      </c>
      <c r="B103" s="10" t="s">
        <v>1972</v>
      </c>
      <c r="C103" s="1">
        <f t="shared" si="29"/>
        <v>13430</v>
      </c>
      <c r="D103" s="7">
        <f>IF(N103&gt;0, RANK(N103,(N103:P103,Q103:AE103)),0)</f>
        <v>1</v>
      </c>
      <c r="E103" s="7">
        <f>IF(O103&gt;0,RANK(O103,(N103:P103,Q103:AE103)),0)</f>
        <v>2</v>
      </c>
      <c r="F103" s="7">
        <f t="shared" si="30"/>
        <v>3</v>
      </c>
      <c r="G103" s="1">
        <f t="shared" si="18"/>
        <v>684</v>
      </c>
      <c r="H103" s="2">
        <f t="shared" si="19"/>
        <v>5.0930752047654508E-2</v>
      </c>
      <c r="I103" s="8"/>
      <c r="J103" s="2">
        <f t="shared" si="31"/>
        <v>0.51988086373790021</v>
      </c>
      <c r="K103" s="2">
        <f t="shared" si="32"/>
        <v>0.4689501116902457</v>
      </c>
      <c r="L103" s="2">
        <f t="shared" si="33"/>
        <v>1.0573343261355174E-2</v>
      </c>
      <c r="M103" s="2">
        <f t="shared" si="34"/>
        <v>5.9568131049891719E-4</v>
      </c>
      <c r="N103" s="1">
        <v>6982</v>
      </c>
      <c r="O103" s="1">
        <v>6298</v>
      </c>
      <c r="P103" s="1">
        <v>142</v>
      </c>
      <c r="Q103" s="1"/>
      <c r="R103" s="1">
        <v>2</v>
      </c>
      <c r="S103" s="1">
        <v>5</v>
      </c>
      <c r="T103" s="1">
        <v>1</v>
      </c>
      <c r="U103">
        <v>0</v>
      </c>
      <c r="W103" s="1"/>
      <c r="Y103" s="1"/>
      <c r="Z103" s="1"/>
      <c r="AA103" s="1"/>
      <c r="AB103" s="1"/>
      <c r="AN103" t="str">
        <f t="shared" si="27"/>
        <v>North Haven</v>
      </c>
      <c r="AO103" t="s">
        <v>1960</v>
      </c>
      <c r="AP103" s="10">
        <v>3</v>
      </c>
      <c r="AR103" s="119">
        <v>9</v>
      </c>
      <c r="AS103" s="121">
        <v>9</v>
      </c>
      <c r="AT103" s="121">
        <v>85</v>
      </c>
      <c r="AU103" s="125">
        <v>54870</v>
      </c>
      <c r="AV103" s="125">
        <f t="shared" si="28"/>
        <v>9009</v>
      </c>
      <c r="AW103" t="s">
        <v>749</v>
      </c>
      <c r="AX103" s="129">
        <f t="shared" si="35"/>
        <v>954870</v>
      </c>
      <c r="BB103">
        <v>21.09</v>
      </c>
      <c r="BC103">
        <v>0.32</v>
      </c>
      <c r="BD103">
        <v>20.77</v>
      </c>
      <c r="BE103" s="2"/>
    </row>
    <row r="104" spans="1:57" hidden="1" outlineLevel="1">
      <c r="A104" t="s">
        <v>1130</v>
      </c>
      <c r="B104" s="10" t="s">
        <v>1972</v>
      </c>
      <c r="C104" s="1">
        <f t="shared" si="29"/>
        <v>2992</v>
      </c>
      <c r="D104" s="7">
        <f>IF(N104&gt;0, RANK(N104,(N104:P104,Q104:AE104)),0)</f>
        <v>1</v>
      </c>
      <c r="E104" s="7">
        <f>IF(O104&gt;0,RANK(O104,(N104:P104,Q104:AE104)),0)</f>
        <v>2</v>
      </c>
      <c r="F104" s="7">
        <f t="shared" si="30"/>
        <v>3</v>
      </c>
      <c r="G104" s="1">
        <f t="shared" si="18"/>
        <v>157</v>
      </c>
      <c r="H104" s="2">
        <f t="shared" si="19"/>
        <v>5.2473262032085563E-2</v>
      </c>
      <c r="I104" s="8"/>
      <c r="J104" s="2">
        <f t="shared" si="31"/>
        <v>0.51905080213903743</v>
      </c>
      <c r="K104" s="2">
        <f t="shared" si="32"/>
        <v>0.46657754010695185</v>
      </c>
      <c r="L104" s="2">
        <f t="shared" si="33"/>
        <v>1.2366310160427808E-2</v>
      </c>
      <c r="M104" s="2">
        <f t="shared" si="34"/>
        <v>2.0053475935829165E-3</v>
      </c>
      <c r="N104" s="1">
        <v>1553</v>
      </c>
      <c r="O104" s="1">
        <v>1396</v>
      </c>
      <c r="P104" s="1">
        <v>37</v>
      </c>
      <c r="Q104" s="1"/>
      <c r="R104" s="1">
        <v>1</v>
      </c>
      <c r="S104" s="1">
        <v>5</v>
      </c>
      <c r="T104" s="1">
        <v>0</v>
      </c>
      <c r="U104">
        <v>0</v>
      </c>
      <c r="W104" s="1"/>
      <c r="Y104" s="1"/>
      <c r="Z104" s="1"/>
      <c r="AA104" s="1"/>
      <c r="AB104" s="1"/>
      <c r="AN104" t="str">
        <f t="shared" si="27"/>
        <v>North Stonington</v>
      </c>
      <c r="AO104" t="s">
        <v>2025</v>
      </c>
      <c r="AP104" s="10">
        <v>2</v>
      </c>
      <c r="AR104" s="119">
        <v>9</v>
      </c>
      <c r="AS104" s="121">
        <v>11</v>
      </c>
      <c r="AT104" s="121">
        <v>65</v>
      </c>
      <c r="AU104" s="125">
        <v>55500</v>
      </c>
      <c r="AV104" s="125">
        <f t="shared" si="28"/>
        <v>9011</v>
      </c>
      <c r="AW104" t="s">
        <v>749</v>
      </c>
      <c r="AX104" s="129">
        <f t="shared" si="35"/>
        <v>955500</v>
      </c>
      <c r="BB104">
        <v>54.97</v>
      </c>
      <c r="BC104">
        <v>0.66</v>
      </c>
      <c r="BD104">
        <v>54.31</v>
      </c>
      <c r="BE104" s="2"/>
    </row>
    <row r="105" spans="1:57" hidden="1" outlineLevel="1">
      <c r="A105" t="s">
        <v>1131</v>
      </c>
      <c r="B105" s="10" t="s">
        <v>1972</v>
      </c>
      <c r="C105" s="1">
        <f t="shared" si="29"/>
        <v>37384</v>
      </c>
      <c r="D105" s="7">
        <f>IF(N105&gt;0, RANK(N105,(N105:P105,Q105:AE105)),0)</f>
        <v>1</v>
      </c>
      <c r="E105" s="7">
        <f>IF(O105&gt;0,RANK(O105,(N105:P105,Q105:AE105)),0)</f>
        <v>2</v>
      </c>
      <c r="F105" s="7">
        <f t="shared" si="30"/>
        <v>3</v>
      </c>
      <c r="G105" s="1">
        <f t="shared" si="18"/>
        <v>11838</v>
      </c>
      <c r="H105" s="2">
        <f t="shared" si="19"/>
        <v>0.31665953349026321</v>
      </c>
      <c r="I105" s="8"/>
      <c r="J105" s="2">
        <f t="shared" si="31"/>
        <v>0.65506633854055207</v>
      </c>
      <c r="K105" s="2">
        <f t="shared" si="32"/>
        <v>0.33840680505028892</v>
      </c>
      <c r="L105" s="2">
        <f t="shared" si="33"/>
        <v>6.5268564091589985E-3</v>
      </c>
      <c r="M105" s="2">
        <f t="shared" si="34"/>
        <v>1.1275702593849246E-17</v>
      </c>
      <c r="N105" s="1">
        <v>24489</v>
      </c>
      <c r="O105" s="1">
        <v>12651</v>
      </c>
      <c r="P105" s="1">
        <v>244</v>
      </c>
      <c r="Q105" s="1"/>
      <c r="R105" s="1">
        <v>0</v>
      </c>
      <c r="S105" s="1">
        <v>0</v>
      </c>
      <c r="T105" s="1">
        <v>0</v>
      </c>
      <c r="U105">
        <v>0</v>
      </c>
      <c r="W105" s="1"/>
      <c r="Y105" s="1"/>
      <c r="Z105" s="1"/>
      <c r="AA105" s="1"/>
      <c r="AB105" s="1"/>
      <c r="AN105" t="str">
        <f t="shared" si="27"/>
        <v>Norwalk</v>
      </c>
      <c r="AO105" t="s">
        <v>3115</v>
      </c>
      <c r="AP105" s="10">
        <v>4</v>
      </c>
      <c r="AR105" s="119">
        <v>9</v>
      </c>
      <c r="AS105" s="121">
        <v>1</v>
      </c>
      <c r="AT105" s="121">
        <v>65</v>
      </c>
      <c r="AU105" s="125">
        <v>56060</v>
      </c>
      <c r="AV105" s="125">
        <f t="shared" si="28"/>
        <v>9001</v>
      </c>
      <c r="AW105" t="s">
        <v>749</v>
      </c>
      <c r="AX105" s="129">
        <f t="shared" si="35"/>
        <v>956060</v>
      </c>
      <c r="BB105">
        <v>36.33</v>
      </c>
      <c r="BC105">
        <v>13.53</v>
      </c>
      <c r="BD105">
        <v>22.81</v>
      </c>
      <c r="BE105" s="2"/>
    </row>
    <row r="106" spans="1:57" hidden="1" outlineLevel="1">
      <c r="A106" t="s">
        <v>552</v>
      </c>
      <c r="B106" s="10" t="s">
        <v>1972</v>
      </c>
      <c r="C106" s="1">
        <f t="shared" si="29"/>
        <v>13591</v>
      </c>
      <c r="D106" s="7">
        <f>IF(N106&gt;0, RANK(N106,(N106:P106,Q106:AE106)),0)</f>
        <v>1</v>
      </c>
      <c r="E106" s="7">
        <f>IF(O106&gt;0,RANK(O106,(N106:P106,Q106:AE106)),0)</f>
        <v>2</v>
      </c>
      <c r="F106" s="7">
        <f t="shared" si="30"/>
        <v>3</v>
      </c>
      <c r="G106" s="1">
        <f t="shared" si="18"/>
        <v>4391</v>
      </c>
      <c r="H106" s="2">
        <f t="shared" si="19"/>
        <v>0.32308145096019425</v>
      </c>
      <c r="I106" s="8"/>
      <c r="J106" s="2">
        <f t="shared" si="31"/>
        <v>0.65455080568022961</v>
      </c>
      <c r="K106" s="2">
        <f t="shared" si="32"/>
        <v>0.3314693547200353</v>
      </c>
      <c r="L106" s="2">
        <f t="shared" si="33"/>
        <v>1.3979839599735118E-2</v>
      </c>
      <c r="M106" s="2">
        <f t="shared" si="34"/>
        <v>-2.9490299091605721E-17</v>
      </c>
      <c r="N106" s="1">
        <v>8896</v>
      </c>
      <c r="O106" s="1">
        <v>4505</v>
      </c>
      <c r="P106" s="1">
        <v>190</v>
      </c>
      <c r="Q106" s="1"/>
      <c r="R106" s="1">
        <v>0</v>
      </c>
      <c r="S106" s="1">
        <v>0</v>
      </c>
      <c r="T106" s="1">
        <v>0</v>
      </c>
      <c r="U106">
        <v>0</v>
      </c>
      <c r="W106" s="1"/>
      <c r="Y106" s="1"/>
      <c r="Z106" s="1"/>
      <c r="AA106" s="1"/>
      <c r="AB106" s="1"/>
      <c r="AN106" t="str">
        <f t="shared" si="27"/>
        <v>Norwich</v>
      </c>
      <c r="AO106" t="s">
        <v>2025</v>
      </c>
      <c r="AP106" s="10">
        <v>2</v>
      </c>
      <c r="AR106" s="119">
        <v>9</v>
      </c>
      <c r="AS106" s="121">
        <v>11</v>
      </c>
      <c r="AT106" s="121">
        <v>70</v>
      </c>
      <c r="AU106" s="125">
        <v>56270</v>
      </c>
      <c r="AV106" s="125">
        <f t="shared" si="28"/>
        <v>9011</v>
      </c>
      <c r="AW106" t="s">
        <v>749</v>
      </c>
      <c r="AX106" s="129">
        <f t="shared" si="35"/>
        <v>956270</v>
      </c>
      <c r="BB106">
        <v>29.48</v>
      </c>
      <c r="BC106">
        <v>1.1399999999999999</v>
      </c>
      <c r="BD106">
        <v>28.33</v>
      </c>
      <c r="BE106" s="2"/>
    </row>
    <row r="107" spans="1:57" hidden="1" outlineLevel="1">
      <c r="A107" t="s">
        <v>3414</v>
      </c>
      <c r="B107" s="10" t="s">
        <v>1972</v>
      </c>
      <c r="C107" s="1">
        <f t="shared" si="29"/>
        <v>4796</v>
      </c>
      <c r="D107" s="7">
        <f>IF(N107&gt;0, RANK(N107,(N107:P107,Q107:AE107)),0)</f>
        <v>1</v>
      </c>
      <c r="E107" s="7">
        <f>IF(O107&gt;0,RANK(O107,(N107:P107,Q107:AE107)),0)</f>
        <v>2</v>
      </c>
      <c r="F107" s="7">
        <f t="shared" si="30"/>
        <v>3</v>
      </c>
      <c r="G107" s="1">
        <f t="shared" si="18"/>
        <v>980</v>
      </c>
      <c r="H107" s="2">
        <f t="shared" si="19"/>
        <v>0.2043369474562135</v>
      </c>
      <c r="I107" s="8"/>
      <c r="J107" s="2">
        <f t="shared" si="31"/>
        <v>0.60175145954962472</v>
      </c>
      <c r="K107" s="2">
        <f t="shared" si="32"/>
        <v>0.39741451209341117</v>
      </c>
      <c r="L107" s="2">
        <f t="shared" si="33"/>
        <v>8.3402835696413675E-4</v>
      </c>
      <c r="M107" s="2">
        <f t="shared" si="34"/>
        <v>-2.5153490401663703E-17</v>
      </c>
      <c r="N107" s="1">
        <v>2886</v>
      </c>
      <c r="O107" s="1">
        <v>1906</v>
      </c>
      <c r="P107" s="1">
        <v>4</v>
      </c>
      <c r="Q107" s="1"/>
      <c r="R107" s="1">
        <v>0</v>
      </c>
      <c r="S107" s="1">
        <v>0</v>
      </c>
      <c r="T107" s="1">
        <v>0</v>
      </c>
      <c r="U107">
        <v>0</v>
      </c>
      <c r="W107" s="1"/>
      <c r="Y107" s="1"/>
      <c r="Z107" s="1"/>
      <c r="AA107" s="1"/>
      <c r="AB107" s="1"/>
      <c r="AN107" t="str">
        <f t="shared" si="27"/>
        <v>Old Lyme</v>
      </c>
      <c r="AO107" t="s">
        <v>2025</v>
      </c>
      <c r="AP107" s="10">
        <v>2</v>
      </c>
      <c r="AR107" s="119">
        <v>9</v>
      </c>
      <c r="AS107" s="121">
        <v>11</v>
      </c>
      <c r="AT107" s="121">
        <v>75</v>
      </c>
      <c r="AU107" s="125">
        <v>57040</v>
      </c>
      <c r="AV107" s="125">
        <f t="shared" si="28"/>
        <v>9011</v>
      </c>
      <c r="AW107" t="s">
        <v>749</v>
      </c>
      <c r="AX107" s="129">
        <f t="shared" si="35"/>
        <v>957040</v>
      </c>
      <c r="BB107">
        <v>28.82</v>
      </c>
      <c r="BC107">
        <v>5.72</v>
      </c>
      <c r="BD107">
        <v>23.1</v>
      </c>
      <c r="BE107" s="2"/>
    </row>
    <row r="108" spans="1:57" hidden="1" outlineLevel="1">
      <c r="A108" t="s">
        <v>2785</v>
      </c>
      <c r="B108" s="10" t="s">
        <v>1972</v>
      </c>
      <c r="C108" s="1">
        <f t="shared" si="29"/>
        <v>6243</v>
      </c>
      <c r="D108" s="7">
        <f>IF(N108&gt;0, RANK(N108,(N108:P108,Q108:AE108)),0)</f>
        <v>1</v>
      </c>
      <c r="E108" s="7">
        <f>IF(O108&gt;0,RANK(O108,(N108:P108,Q108:AE108)),0)</f>
        <v>2</v>
      </c>
      <c r="F108" s="7">
        <f t="shared" si="30"/>
        <v>3</v>
      </c>
      <c r="G108" s="1">
        <f t="shared" si="18"/>
        <v>747</v>
      </c>
      <c r="H108" s="2">
        <f t="shared" si="19"/>
        <v>0.11965401249399327</v>
      </c>
      <c r="I108" s="8"/>
      <c r="J108" s="2">
        <f t="shared" si="31"/>
        <v>0.55454108601633834</v>
      </c>
      <c r="K108" s="2">
        <f t="shared" si="32"/>
        <v>0.43488707352234501</v>
      </c>
      <c r="L108" s="2">
        <f t="shared" si="33"/>
        <v>1.0411661060387635E-2</v>
      </c>
      <c r="M108" s="2">
        <f t="shared" si="34"/>
        <v>1.6017940092901556E-4</v>
      </c>
      <c r="N108" s="1">
        <v>3462</v>
      </c>
      <c r="O108" s="1">
        <v>2715</v>
      </c>
      <c r="P108" s="1">
        <v>65</v>
      </c>
      <c r="Q108" s="1"/>
      <c r="R108" s="1">
        <v>0</v>
      </c>
      <c r="S108" s="1">
        <v>1</v>
      </c>
      <c r="T108" s="1">
        <v>0</v>
      </c>
      <c r="U108">
        <v>0</v>
      </c>
      <c r="W108" s="1"/>
      <c r="Y108" s="1"/>
      <c r="Z108" s="1"/>
      <c r="AA108" s="1"/>
      <c r="AB108" s="1"/>
      <c r="AN108" t="str">
        <f t="shared" si="27"/>
        <v>Old Saybrook</v>
      </c>
      <c r="AO108" t="s">
        <v>3384</v>
      </c>
      <c r="AP108" s="10">
        <v>2</v>
      </c>
      <c r="AR108" s="119">
        <v>9</v>
      </c>
      <c r="AS108" s="121">
        <v>7</v>
      </c>
      <c r="AT108" s="121">
        <v>65</v>
      </c>
      <c r="AU108" s="125">
        <v>57320</v>
      </c>
      <c r="AV108" s="125">
        <f t="shared" si="28"/>
        <v>9007</v>
      </c>
      <c r="AW108" t="s">
        <v>749</v>
      </c>
      <c r="AX108" s="129">
        <f t="shared" si="35"/>
        <v>957320</v>
      </c>
      <c r="BB108">
        <v>21.61</v>
      </c>
      <c r="BC108">
        <v>6.58</v>
      </c>
      <c r="BD108">
        <v>15.04</v>
      </c>
      <c r="BE108" s="2"/>
    </row>
    <row r="109" spans="1:57" hidden="1" outlineLevel="1">
      <c r="A109" t="s">
        <v>3376</v>
      </c>
      <c r="B109" s="10" t="s">
        <v>1972</v>
      </c>
      <c r="C109" s="1">
        <f t="shared" si="29"/>
        <v>8377</v>
      </c>
      <c r="D109" s="7">
        <f>IF(N109&gt;0, RANK(N109,(N109:P109,Q109:AE109)),0)</f>
        <v>2</v>
      </c>
      <c r="E109" s="7">
        <f>IF(O109&gt;0,RANK(O109,(N109:P109,Q109:AE109)),0)</f>
        <v>1</v>
      </c>
      <c r="F109" s="7">
        <f t="shared" si="30"/>
        <v>3</v>
      </c>
      <c r="G109" s="1">
        <f t="shared" si="18"/>
        <v>131</v>
      </c>
      <c r="H109" s="2">
        <f t="shared" si="19"/>
        <v>1.5638056583502449E-2</v>
      </c>
      <c r="I109" s="8"/>
      <c r="J109" s="2">
        <f t="shared" si="31"/>
        <v>0.48633162229915244</v>
      </c>
      <c r="K109" s="2">
        <f t="shared" si="32"/>
        <v>0.50196967888265487</v>
      </c>
      <c r="L109" s="2">
        <f t="shared" si="33"/>
        <v>1.1579324340456011E-2</v>
      </c>
      <c r="M109" s="2">
        <f t="shared" si="34"/>
        <v>1.1937447773662131E-4</v>
      </c>
      <c r="N109" s="1">
        <v>4074</v>
      </c>
      <c r="O109" s="1">
        <v>4205</v>
      </c>
      <c r="P109" s="1">
        <v>97</v>
      </c>
      <c r="Q109" s="1"/>
      <c r="R109" s="1">
        <v>0</v>
      </c>
      <c r="S109" s="1">
        <v>0</v>
      </c>
      <c r="T109" s="1">
        <v>1</v>
      </c>
      <c r="U109">
        <v>0</v>
      </c>
      <c r="W109" s="1"/>
      <c r="Y109" s="1"/>
      <c r="Z109" s="1"/>
      <c r="AA109" s="1"/>
      <c r="AB109" s="1"/>
      <c r="AN109" t="str">
        <f t="shared" si="27"/>
        <v>Orange</v>
      </c>
      <c r="AO109" t="s">
        <v>1960</v>
      </c>
      <c r="AP109" s="10">
        <v>3</v>
      </c>
      <c r="AR109" s="119">
        <v>9</v>
      </c>
      <c r="AS109" s="121">
        <v>9</v>
      </c>
      <c r="AT109" s="121">
        <v>90</v>
      </c>
      <c r="AU109" s="125">
        <v>57600</v>
      </c>
      <c r="AV109" s="125">
        <f t="shared" si="28"/>
        <v>9009</v>
      </c>
      <c r="AW109" t="s">
        <v>749</v>
      </c>
      <c r="AX109" s="129">
        <f t="shared" si="35"/>
        <v>957600</v>
      </c>
      <c r="BB109">
        <v>17.43</v>
      </c>
      <c r="BC109">
        <v>0.24</v>
      </c>
      <c r="BD109">
        <v>17.190000000000001</v>
      </c>
      <c r="BE109" s="2"/>
    </row>
    <row r="110" spans="1:57" hidden="1" outlineLevel="1">
      <c r="A110" t="s">
        <v>2592</v>
      </c>
      <c r="B110" s="10" t="s">
        <v>1972</v>
      </c>
      <c r="C110" s="1">
        <f t="shared" si="29"/>
        <v>6873</v>
      </c>
      <c r="D110" s="7">
        <f>IF(N110&gt;0, RANK(N110,(N110:P110,Q110:AE110)),0)</f>
        <v>2</v>
      </c>
      <c r="E110" s="7">
        <f>IF(O110&gt;0,RANK(O110,(N110:P110,Q110:AE110)),0)</f>
        <v>1</v>
      </c>
      <c r="F110" s="7">
        <f t="shared" si="30"/>
        <v>3</v>
      </c>
      <c r="G110" s="1">
        <f t="shared" si="18"/>
        <v>869</v>
      </c>
      <c r="H110" s="2">
        <f t="shared" si="19"/>
        <v>0.12643678160919541</v>
      </c>
      <c r="I110" s="8"/>
      <c r="J110" s="2">
        <f t="shared" si="31"/>
        <v>0.4302342499636258</v>
      </c>
      <c r="K110" s="2">
        <f t="shared" si="32"/>
        <v>0.55667103157282116</v>
      </c>
      <c r="L110" s="2">
        <f t="shared" si="33"/>
        <v>1.2658227848101266E-2</v>
      </c>
      <c r="M110" s="2">
        <f t="shared" si="34"/>
        <v>4.3649061545176886E-4</v>
      </c>
      <c r="N110" s="1">
        <v>2957</v>
      </c>
      <c r="O110" s="1">
        <v>3826</v>
      </c>
      <c r="P110" s="1">
        <v>87</v>
      </c>
      <c r="Q110" s="1"/>
      <c r="R110" s="1">
        <v>1</v>
      </c>
      <c r="S110" s="1">
        <v>2</v>
      </c>
      <c r="T110" s="1">
        <v>0</v>
      </c>
      <c r="U110">
        <v>0</v>
      </c>
      <c r="W110" s="1"/>
      <c r="Y110" s="1"/>
      <c r="Z110" s="1"/>
      <c r="AA110" s="1"/>
      <c r="AB110" s="1"/>
      <c r="AN110" t="str">
        <f t="shared" si="27"/>
        <v>Oxford</v>
      </c>
      <c r="AO110" t="s">
        <v>1960</v>
      </c>
      <c r="AP110" s="10">
        <v>4</v>
      </c>
      <c r="AR110" s="119">
        <v>9</v>
      </c>
      <c r="AS110" s="121">
        <v>9</v>
      </c>
      <c r="AT110" s="121">
        <v>95</v>
      </c>
      <c r="AU110" s="125">
        <v>58300</v>
      </c>
      <c r="AV110" s="125">
        <f t="shared" si="28"/>
        <v>9009</v>
      </c>
      <c r="AW110" t="s">
        <v>749</v>
      </c>
      <c r="AX110" s="129">
        <f t="shared" si="35"/>
        <v>958300</v>
      </c>
      <c r="BB110">
        <v>33.39</v>
      </c>
      <c r="BC110">
        <v>0.5</v>
      </c>
      <c r="BD110">
        <v>32.89</v>
      </c>
      <c r="BE110" s="2"/>
    </row>
    <row r="111" spans="1:57" hidden="1" outlineLevel="1">
      <c r="A111" t="s">
        <v>1533</v>
      </c>
      <c r="B111" s="10" t="s">
        <v>1972</v>
      </c>
      <c r="C111" s="1">
        <f t="shared" si="29"/>
        <v>6222</v>
      </c>
      <c r="D111" s="7">
        <f>IF(N111&gt;0, RANK(N111,(N111:P111,Q111:AE111)),0)</f>
        <v>1</v>
      </c>
      <c r="E111" s="7">
        <f>IF(O111&gt;0,RANK(O111,(N111:P111,Q111:AE111)),0)</f>
        <v>2</v>
      </c>
      <c r="F111" s="7">
        <f t="shared" si="30"/>
        <v>3</v>
      </c>
      <c r="G111" s="1">
        <f t="shared" si="18"/>
        <v>629</v>
      </c>
      <c r="H111" s="2">
        <f t="shared" si="19"/>
        <v>0.10109289617486339</v>
      </c>
      <c r="I111" s="8"/>
      <c r="J111" s="2">
        <f t="shared" si="31"/>
        <v>0.54194792671166825</v>
      </c>
      <c r="K111" s="2">
        <f t="shared" si="32"/>
        <v>0.44085503053680486</v>
      </c>
      <c r="L111" s="2">
        <f t="shared" si="33"/>
        <v>1.6714882674381228E-2</v>
      </c>
      <c r="M111" s="2">
        <f t="shared" si="34"/>
        <v>4.821600771456637E-4</v>
      </c>
      <c r="N111" s="1">
        <v>3372</v>
      </c>
      <c r="O111" s="1">
        <v>2743</v>
      </c>
      <c r="P111" s="1">
        <v>104</v>
      </c>
      <c r="Q111" s="1"/>
      <c r="R111" s="1">
        <v>0</v>
      </c>
      <c r="S111" s="1">
        <v>3</v>
      </c>
      <c r="T111" s="1">
        <v>0</v>
      </c>
      <c r="U111">
        <v>0</v>
      </c>
      <c r="W111" s="1"/>
      <c r="Y111" s="1"/>
      <c r="Z111" s="1"/>
      <c r="AA111" s="1"/>
      <c r="AB111" s="1"/>
      <c r="AN111" t="str">
        <f t="shared" si="27"/>
        <v>Plainfield</v>
      </c>
      <c r="AO111" t="s">
        <v>238</v>
      </c>
      <c r="AP111" s="10">
        <v>2</v>
      </c>
      <c r="AR111" s="119">
        <v>9</v>
      </c>
      <c r="AS111" s="121">
        <v>15</v>
      </c>
      <c r="AT111" s="121">
        <v>40</v>
      </c>
      <c r="AU111" s="125">
        <v>59980</v>
      </c>
      <c r="AV111" s="125">
        <f t="shared" si="28"/>
        <v>9015</v>
      </c>
      <c r="AW111" t="s">
        <v>749</v>
      </c>
      <c r="AX111" s="129">
        <f t="shared" si="35"/>
        <v>959980</v>
      </c>
      <c r="BB111">
        <v>43.04</v>
      </c>
      <c r="BC111">
        <v>0.78</v>
      </c>
      <c r="BD111">
        <v>42.27</v>
      </c>
      <c r="BE111" s="2"/>
    </row>
    <row r="112" spans="1:57" hidden="1" outlineLevel="1">
      <c r="A112" t="s">
        <v>418</v>
      </c>
      <c r="B112" s="10" t="s">
        <v>1972</v>
      </c>
      <c r="C112" s="1">
        <f t="shared" si="29"/>
        <v>8490</v>
      </c>
      <c r="D112" s="7">
        <f>IF(N112&gt;0, RANK(N112,(N112:P112,Q112:AE112)),0)</f>
        <v>1</v>
      </c>
      <c r="E112" s="7">
        <f>IF(O112&gt;0,RANK(O112,(N112:P112,Q112:AE112)),0)</f>
        <v>2</v>
      </c>
      <c r="F112" s="7">
        <f t="shared" si="30"/>
        <v>3</v>
      </c>
      <c r="G112" s="1">
        <f t="shared" si="18"/>
        <v>1599</v>
      </c>
      <c r="H112" s="2">
        <f t="shared" si="19"/>
        <v>0.18833922261484098</v>
      </c>
      <c r="I112" s="8"/>
      <c r="J112" s="2">
        <f t="shared" si="31"/>
        <v>0.58692579505300357</v>
      </c>
      <c r="K112" s="2">
        <f t="shared" si="32"/>
        <v>0.39858657243816253</v>
      </c>
      <c r="L112" s="2">
        <f t="shared" si="33"/>
        <v>1.4487632508833921E-2</v>
      </c>
      <c r="M112" s="2">
        <f t="shared" si="34"/>
        <v>-2.9490299091605721E-17</v>
      </c>
      <c r="N112" s="1">
        <v>4983</v>
      </c>
      <c r="O112" s="1">
        <v>3384</v>
      </c>
      <c r="P112" s="1">
        <v>123</v>
      </c>
      <c r="Q112" s="1"/>
      <c r="R112" s="1">
        <v>0</v>
      </c>
      <c r="S112" s="1">
        <v>0</v>
      </c>
      <c r="T112" s="1">
        <v>0</v>
      </c>
      <c r="U112">
        <v>0</v>
      </c>
      <c r="W112" s="1"/>
      <c r="Y112" s="1"/>
      <c r="Z112" s="1"/>
      <c r="AA112" s="1"/>
      <c r="AB112" s="1"/>
      <c r="AN112" t="str">
        <f t="shared" si="27"/>
        <v>Plainville</v>
      </c>
      <c r="AO112" t="s">
        <v>1909</v>
      </c>
      <c r="AP112" s="10">
        <v>5</v>
      </c>
      <c r="AR112" s="119">
        <v>9</v>
      </c>
      <c r="AS112" s="121">
        <v>3</v>
      </c>
      <c r="AT112" s="121">
        <v>100</v>
      </c>
      <c r="AU112" s="125">
        <v>60120</v>
      </c>
      <c r="AV112" s="125">
        <f t="shared" si="28"/>
        <v>9003</v>
      </c>
      <c r="AW112" t="s">
        <v>749</v>
      </c>
      <c r="AX112" s="129">
        <f t="shared" si="35"/>
        <v>960120</v>
      </c>
      <c r="BB112">
        <v>9.81</v>
      </c>
      <c r="BC112">
        <v>0.05</v>
      </c>
      <c r="BD112">
        <v>9.76</v>
      </c>
      <c r="BE112" s="2"/>
    </row>
    <row r="113" spans="1:57" hidden="1" outlineLevel="1">
      <c r="A113" t="s">
        <v>2518</v>
      </c>
      <c r="B113" s="10" t="s">
        <v>1972</v>
      </c>
      <c r="C113" s="1">
        <f t="shared" si="29"/>
        <v>5658</v>
      </c>
      <c r="D113" s="7">
        <f>IF(N113&gt;0, RANK(N113,(N113:P113,Q113:AE113)),0)</f>
        <v>1</v>
      </c>
      <c r="E113" s="7">
        <f>IF(O113&gt;0,RANK(O113,(N113:P113,Q113:AE113)),0)</f>
        <v>2</v>
      </c>
      <c r="F113" s="7">
        <f t="shared" si="30"/>
        <v>3</v>
      </c>
      <c r="G113" s="1">
        <f t="shared" si="18"/>
        <v>176</v>
      </c>
      <c r="H113" s="2">
        <f t="shared" si="19"/>
        <v>3.1106398020501944E-2</v>
      </c>
      <c r="I113" s="8"/>
      <c r="J113" s="2">
        <f t="shared" si="31"/>
        <v>0.50636267232237542</v>
      </c>
      <c r="K113" s="2">
        <f t="shared" si="32"/>
        <v>0.47525627430187345</v>
      </c>
      <c r="L113" s="2">
        <f t="shared" si="33"/>
        <v>1.8027571580063628E-2</v>
      </c>
      <c r="M113" s="2">
        <f t="shared" si="34"/>
        <v>3.5348179568750471E-4</v>
      </c>
      <c r="N113" s="1">
        <v>2865</v>
      </c>
      <c r="O113" s="1">
        <v>2689</v>
      </c>
      <c r="P113" s="1">
        <v>102</v>
      </c>
      <c r="Q113" s="1"/>
      <c r="R113" s="1">
        <v>0</v>
      </c>
      <c r="S113" s="1">
        <v>2</v>
      </c>
      <c r="T113" s="1">
        <v>0</v>
      </c>
      <c r="U113">
        <v>0</v>
      </c>
      <c r="W113" s="1"/>
      <c r="Y113" s="1"/>
      <c r="Z113" s="1"/>
      <c r="AA113" s="1"/>
      <c r="AB113" s="1"/>
      <c r="AN113" t="str">
        <f t="shared" si="27"/>
        <v>Plymouth</v>
      </c>
      <c r="AO113" t="s">
        <v>469</v>
      </c>
      <c r="AP113" s="10">
        <v>5</v>
      </c>
      <c r="AR113" s="119">
        <v>9</v>
      </c>
      <c r="AS113" s="121">
        <v>5</v>
      </c>
      <c r="AT113" s="121">
        <v>80</v>
      </c>
      <c r="AU113" s="125">
        <v>60750</v>
      </c>
      <c r="AV113" s="125">
        <f t="shared" si="28"/>
        <v>9005</v>
      </c>
      <c r="AW113" t="s">
        <v>749</v>
      </c>
      <c r="AX113" s="129">
        <f t="shared" si="35"/>
        <v>960750</v>
      </c>
      <c r="BB113">
        <v>22.32</v>
      </c>
      <c r="BC113">
        <v>0.6</v>
      </c>
      <c r="BD113">
        <v>21.72</v>
      </c>
      <c r="BE113" s="2"/>
    </row>
    <row r="114" spans="1:57" hidden="1" outlineLevel="1">
      <c r="A114" t="s">
        <v>2012</v>
      </c>
      <c r="B114" s="10" t="s">
        <v>1972</v>
      </c>
      <c r="C114" s="1">
        <f t="shared" si="29"/>
        <v>2258</v>
      </c>
      <c r="D114" s="7">
        <f>IF(N114&gt;0, RANK(N114,(N114:P114,Q114:AE114)),0)</f>
        <v>1</v>
      </c>
      <c r="E114" s="7">
        <f>IF(O114&gt;0,RANK(O114,(N114:P114,Q114:AE114)),0)</f>
        <v>2</v>
      </c>
      <c r="F114" s="7">
        <f t="shared" si="30"/>
        <v>3</v>
      </c>
      <c r="G114" s="1">
        <f t="shared" si="18"/>
        <v>186</v>
      </c>
      <c r="H114" s="2">
        <f t="shared" si="19"/>
        <v>8.2373782108060234E-2</v>
      </c>
      <c r="I114" s="8"/>
      <c r="J114" s="2">
        <f t="shared" si="31"/>
        <v>0.53277236492471214</v>
      </c>
      <c r="K114" s="2">
        <f t="shared" si="32"/>
        <v>0.4503985828166519</v>
      </c>
      <c r="L114" s="2">
        <f t="shared" si="33"/>
        <v>1.6386182462356066E-2</v>
      </c>
      <c r="M114" s="2">
        <f t="shared" si="34"/>
        <v>4.4286979627989123E-4</v>
      </c>
      <c r="N114" s="1">
        <v>1203</v>
      </c>
      <c r="O114" s="1">
        <v>1017</v>
      </c>
      <c r="P114" s="1">
        <v>37</v>
      </c>
      <c r="Q114" s="1"/>
      <c r="R114" s="1">
        <v>1</v>
      </c>
      <c r="S114" s="1">
        <v>0</v>
      </c>
      <c r="T114" s="1">
        <v>0</v>
      </c>
      <c r="U114">
        <v>0</v>
      </c>
      <c r="W114" s="1"/>
      <c r="Y114" s="1"/>
      <c r="Z114" s="1"/>
      <c r="AA114" s="1"/>
      <c r="AB114" s="1"/>
      <c r="AN114" t="str">
        <f t="shared" si="27"/>
        <v>Pomfret</v>
      </c>
      <c r="AO114" t="s">
        <v>238</v>
      </c>
      <c r="AP114" s="10">
        <v>2</v>
      </c>
      <c r="AR114" s="119">
        <v>9</v>
      </c>
      <c r="AS114" s="121">
        <v>15</v>
      </c>
      <c r="AT114" s="121">
        <v>45</v>
      </c>
      <c r="AU114" s="125">
        <v>61030</v>
      </c>
      <c r="AV114" s="125">
        <f t="shared" si="28"/>
        <v>9015</v>
      </c>
      <c r="AW114" t="s">
        <v>749</v>
      </c>
      <c r="AX114" s="129">
        <f t="shared" si="35"/>
        <v>961030</v>
      </c>
      <c r="BB114">
        <v>40.56</v>
      </c>
      <c r="BC114">
        <v>0.26</v>
      </c>
      <c r="BD114">
        <v>40.299999999999997</v>
      </c>
      <c r="BE114" s="2"/>
    </row>
    <row r="115" spans="1:57" hidden="1" outlineLevel="1">
      <c r="A115" t="s">
        <v>1566</v>
      </c>
      <c r="B115" s="10" t="s">
        <v>1972</v>
      </c>
      <c r="C115" s="1">
        <f t="shared" si="29"/>
        <v>4932</v>
      </c>
      <c r="D115" s="7">
        <f>IF(N115&gt;0, RANK(N115,(N115:P115,Q115:AE115)),0)</f>
        <v>1</v>
      </c>
      <c r="E115" s="7">
        <f>IF(O115&gt;0,RANK(O115,(N115:P115,Q115:AE115)),0)</f>
        <v>2</v>
      </c>
      <c r="F115" s="7">
        <f t="shared" si="30"/>
        <v>3</v>
      </c>
      <c r="G115" s="1">
        <f t="shared" si="18"/>
        <v>1080</v>
      </c>
      <c r="H115" s="2">
        <f t="shared" si="19"/>
        <v>0.21897810218978103</v>
      </c>
      <c r="I115" s="8"/>
      <c r="J115" s="2">
        <f t="shared" si="31"/>
        <v>0.59306569343065696</v>
      </c>
      <c r="K115" s="2">
        <f t="shared" si="32"/>
        <v>0.37408759124087593</v>
      </c>
      <c r="L115" s="2">
        <f t="shared" si="33"/>
        <v>3.2846715328467155E-2</v>
      </c>
      <c r="M115" s="2">
        <f t="shared" si="34"/>
        <v>-4.163336342344337E-17</v>
      </c>
      <c r="N115" s="1">
        <v>2925</v>
      </c>
      <c r="O115" s="1">
        <v>1845</v>
      </c>
      <c r="P115" s="1">
        <v>162</v>
      </c>
      <c r="Q115" s="1"/>
      <c r="R115" s="1">
        <v>0</v>
      </c>
      <c r="S115" s="1">
        <v>0</v>
      </c>
      <c r="T115" s="1">
        <v>0</v>
      </c>
      <c r="U115">
        <v>0</v>
      </c>
      <c r="W115" s="1"/>
      <c r="Y115" s="1"/>
      <c r="Z115" s="1"/>
      <c r="AA115" s="1"/>
      <c r="AB115" s="1"/>
      <c r="AN115" t="str">
        <f t="shared" si="27"/>
        <v>Portland</v>
      </c>
      <c r="AO115" t="s">
        <v>3384</v>
      </c>
      <c r="AP115" s="10">
        <v>1</v>
      </c>
      <c r="AR115" s="119">
        <v>9</v>
      </c>
      <c r="AS115" s="121">
        <v>7</v>
      </c>
      <c r="AT115" s="121">
        <v>70</v>
      </c>
      <c r="AU115" s="125">
        <v>61800</v>
      </c>
      <c r="AV115" s="125">
        <f t="shared" si="28"/>
        <v>9007</v>
      </c>
      <c r="AW115" t="s">
        <v>749</v>
      </c>
      <c r="AX115" s="129">
        <f t="shared" si="35"/>
        <v>961800</v>
      </c>
      <c r="BB115">
        <v>24.89</v>
      </c>
      <c r="BC115">
        <v>1.49</v>
      </c>
      <c r="BD115">
        <v>23.4</v>
      </c>
      <c r="BE115" s="2"/>
    </row>
    <row r="116" spans="1:57" hidden="1" outlineLevel="1">
      <c r="A116" t="s">
        <v>1169</v>
      </c>
      <c r="B116" s="10" t="s">
        <v>1972</v>
      </c>
      <c r="C116" s="1">
        <f t="shared" si="29"/>
        <v>2693</v>
      </c>
      <c r="D116" s="7">
        <f>IF(N116&gt;0, RANK(N116,(N116:P116,Q116:AE116)),0)</f>
        <v>1</v>
      </c>
      <c r="E116" s="7">
        <f>IF(O116&gt;0,RANK(O116,(N116:P116,Q116:AE116)),0)</f>
        <v>2</v>
      </c>
      <c r="F116" s="7">
        <f t="shared" si="30"/>
        <v>3</v>
      </c>
      <c r="G116" s="1">
        <f t="shared" si="18"/>
        <v>116</v>
      </c>
      <c r="H116" s="2">
        <f t="shared" si="19"/>
        <v>4.3074637950241364E-2</v>
      </c>
      <c r="I116" s="8"/>
      <c r="J116" s="2">
        <f t="shared" si="31"/>
        <v>0.51318232454511692</v>
      </c>
      <c r="K116" s="2">
        <f t="shared" si="32"/>
        <v>0.47010768659487562</v>
      </c>
      <c r="L116" s="2">
        <f t="shared" si="33"/>
        <v>1.4853323431117713E-2</v>
      </c>
      <c r="M116" s="2">
        <f t="shared" si="34"/>
        <v>1.8566654288897505E-3</v>
      </c>
      <c r="N116" s="1">
        <v>1382</v>
      </c>
      <c r="O116" s="1">
        <v>1266</v>
      </c>
      <c r="P116" s="1">
        <v>40</v>
      </c>
      <c r="Q116" s="1"/>
      <c r="R116" s="1">
        <v>0</v>
      </c>
      <c r="S116" s="1">
        <v>0</v>
      </c>
      <c r="T116" s="1">
        <v>0</v>
      </c>
      <c r="U116">
        <v>5</v>
      </c>
      <c r="W116" s="1"/>
      <c r="Y116" s="1"/>
      <c r="Z116" s="1"/>
      <c r="AA116" s="1"/>
      <c r="AB116" s="1"/>
      <c r="AN116" t="str">
        <f t="shared" si="27"/>
        <v>Preston</v>
      </c>
      <c r="AO116" t="s">
        <v>2025</v>
      </c>
      <c r="AP116" s="10">
        <v>2</v>
      </c>
      <c r="AR116" s="119">
        <v>9</v>
      </c>
      <c r="AS116" s="121">
        <v>11</v>
      </c>
      <c r="AT116" s="121">
        <v>80</v>
      </c>
      <c r="AU116" s="125">
        <v>62150</v>
      </c>
      <c r="AV116" s="125">
        <f t="shared" si="28"/>
        <v>9011</v>
      </c>
      <c r="AW116" t="s">
        <v>749</v>
      </c>
      <c r="AX116" s="129">
        <f t="shared" si="35"/>
        <v>962150</v>
      </c>
      <c r="BB116">
        <v>31.76</v>
      </c>
      <c r="BC116">
        <v>0.86</v>
      </c>
      <c r="BD116">
        <v>30.9</v>
      </c>
      <c r="BE116" s="2"/>
    </row>
    <row r="117" spans="1:57" hidden="1" outlineLevel="1">
      <c r="A117" t="s">
        <v>1325</v>
      </c>
      <c r="B117" s="10" t="s">
        <v>1972</v>
      </c>
      <c r="C117" s="1">
        <f t="shared" si="29"/>
        <v>5197</v>
      </c>
      <c r="D117" s="7">
        <f>IF(N117&gt;0, RANK(N117,(N117:P117,Q117:AE117)),0)</f>
        <v>2</v>
      </c>
      <c r="E117" s="7">
        <f>IF(O117&gt;0,RANK(O117,(N117:P117,Q117:AE117)),0)</f>
        <v>1</v>
      </c>
      <c r="F117" s="7">
        <f t="shared" si="30"/>
        <v>3</v>
      </c>
      <c r="G117" s="1">
        <f t="shared" si="18"/>
        <v>848</v>
      </c>
      <c r="H117" s="2">
        <f t="shared" si="19"/>
        <v>0.16317106022705408</v>
      </c>
      <c r="I117" s="8"/>
      <c r="J117" s="2">
        <f t="shared" si="31"/>
        <v>0.41062151241100636</v>
      </c>
      <c r="K117" s="2">
        <f t="shared" si="32"/>
        <v>0.57379257263806038</v>
      </c>
      <c r="L117" s="2">
        <f t="shared" si="33"/>
        <v>1.5008658841639407E-2</v>
      </c>
      <c r="M117" s="2">
        <f t="shared" si="34"/>
        <v>5.7725610929379272E-4</v>
      </c>
      <c r="N117" s="1">
        <v>2134</v>
      </c>
      <c r="O117" s="1">
        <v>2982</v>
      </c>
      <c r="P117" s="1">
        <v>78</v>
      </c>
      <c r="Q117" s="1"/>
      <c r="R117" s="1">
        <v>0</v>
      </c>
      <c r="S117" s="1">
        <v>3</v>
      </c>
      <c r="T117" s="1">
        <v>0</v>
      </c>
      <c r="U117">
        <v>0</v>
      </c>
      <c r="W117" s="1"/>
      <c r="Y117" s="1"/>
      <c r="Z117" s="1"/>
      <c r="AA117" s="1"/>
      <c r="AB117" s="1"/>
      <c r="AN117" t="str">
        <f t="shared" si="27"/>
        <v>Prospect</v>
      </c>
      <c r="AO117" t="s">
        <v>1960</v>
      </c>
      <c r="AP117" s="10">
        <v>3</v>
      </c>
      <c r="AR117" s="119">
        <v>9</v>
      </c>
      <c r="AS117" s="121">
        <v>9</v>
      </c>
      <c r="AT117" s="121">
        <v>100</v>
      </c>
      <c r="AU117" s="125">
        <v>62290</v>
      </c>
      <c r="AV117" s="125">
        <f t="shared" si="28"/>
        <v>9009</v>
      </c>
      <c r="AW117" t="s">
        <v>749</v>
      </c>
      <c r="AX117" s="129">
        <f t="shared" si="35"/>
        <v>962290</v>
      </c>
      <c r="BB117">
        <v>14.54</v>
      </c>
      <c r="BC117">
        <v>0.23</v>
      </c>
      <c r="BD117">
        <v>14.32</v>
      </c>
      <c r="BE117" s="2"/>
    </row>
    <row r="118" spans="1:57" hidden="1" outlineLevel="1">
      <c r="A118" t="s">
        <v>3245</v>
      </c>
      <c r="B118" s="10" t="s">
        <v>1972</v>
      </c>
      <c r="C118" s="1">
        <f t="shared" si="29"/>
        <v>3727</v>
      </c>
      <c r="D118" s="7">
        <f>IF(N118&gt;0, RANK(N118,(N118:P118,Q118:AE118)),0)</f>
        <v>1</v>
      </c>
      <c r="E118" s="7">
        <f>IF(O118&gt;0,RANK(O118,(N118:P118,Q118:AE118)),0)</f>
        <v>2</v>
      </c>
      <c r="F118" s="7">
        <f t="shared" si="30"/>
        <v>3</v>
      </c>
      <c r="G118" s="1">
        <f t="shared" si="18"/>
        <v>420</v>
      </c>
      <c r="H118" s="2">
        <f t="shared" si="19"/>
        <v>0.11269117252481889</v>
      </c>
      <c r="I118" s="8"/>
      <c r="J118" s="2">
        <f t="shared" si="31"/>
        <v>0.54762543600751279</v>
      </c>
      <c r="K118" s="2">
        <f t="shared" si="32"/>
        <v>0.43493426348269387</v>
      </c>
      <c r="L118" s="2">
        <f t="shared" si="33"/>
        <v>1.6367051247652267E-2</v>
      </c>
      <c r="M118" s="2">
        <f t="shared" si="34"/>
        <v>1.0732492621410711E-3</v>
      </c>
      <c r="N118" s="1">
        <v>2041</v>
      </c>
      <c r="O118" s="1">
        <v>1621</v>
      </c>
      <c r="P118" s="1">
        <v>61</v>
      </c>
      <c r="Q118" s="1"/>
      <c r="R118" s="1">
        <v>0</v>
      </c>
      <c r="S118" s="1">
        <v>4</v>
      </c>
      <c r="T118" s="1">
        <v>0</v>
      </c>
      <c r="U118">
        <v>0</v>
      </c>
      <c r="W118" s="1"/>
      <c r="Y118" s="1"/>
      <c r="Z118" s="1"/>
      <c r="AA118" s="1"/>
      <c r="AB118" s="1"/>
      <c r="AN118" t="str">
        <f t="shared" si="27"/>
        <v>Putnam</v>
      </c>
      <c r="AO118" t="s">
        <v>238</v>
      </c>
      <c r="AP118" s="10">
        <v>2</v>
      </c>
      <c r="AR118" s="119">
        <v>9</v>
      </c>
      <c r="AS118" s="121">
        <v>15</v>
      </c>
      <c r="AT118" s="121">
        <v>50</v>
      </c>
      <c r="AU118" s="125">
        <v>62710</v>
      </c>
      <c r="AV118" s="125">
        <f t="shared" si="28"/>
        <v>9015</v>
      </c>
      <c r="AW118" t="s">
        <v>749</v>
      </c>
      <c r="AX118" s="129">
        <f t="shared" si="35"/>
        <v>962710</v>
      </c>
      <c r="BB118">
        <v>20.399999999999999</v>
      </c>
      <c r="BC118">
        <v>0.11</v>
      </c>
      <c r="BD118">
        <v>20.29</v>
      </c>
      <c r="BE118" s="2"/>
    </row>
    <row r="119" spans="1:57" hidden="1" outlineLevel="1">
      <c r="A119" t="s">
        <v>2249</v>
      </c>
      <c r="B119" s="10" t="s">
        <v>1972</v>
      </c>
      <c r="C119" s="1">
        <f t="shared" si="29"/>
        <v>5614</v>
      </c>
      <c r="D119" s="7">
        <f>IF(N119&gt;0, RANK(N119,(N119:P119,Q119:AE119)),0)</f>
        <v>1</v>
      </c>
      <c r="E119" s="7">
        <f>IF(O119&gt;0,RANK(O119,(N119:P119,Q119:AE119)),0)</f>
        <v>2</v>
      </c>
      <c r="F119" s="7">
        <f t="shared" si="30"/>
        <v>3</v>
      </c>
      <c r="G119" s="1">
        <f t="shared" si="18"/>
        <v>926</v>
      </c>
      <c r="H119" s="2">
        <f t="shared" si="19"/>
        <v>0.16494478090488066</v>
      </c>
      <c r="I119" s="8"/>
      <c r="J119" s="2">
        <f t="shared" si="31"/>
        <v>0.5780192376202351</v>
      </c>
      <c r="K119" s="2">
        <f t="shared" si="32"/>
        <v>0.41307445671535448</v>
      </c>
      <c r="L119" s="2">
        <f t="shared" si="33"/>
        <v>8.9063056644104032E-3</v>
      </c>
      <c r="M119" s="2">
        <f t="shared" si="34"/>
        <v>1.5612511283791264E-17</v>
      </c>
      <c r="N119" s="1">
        <v>3245</v>
      </c>
      <c r="O119" s="1">
        <v>2319</v>
      </c>
      <c r="P119" s="1">
        <v>50</v>
      </c>
      <c r="Q119" s="1"/>
      <c r="R119" s="1">
        <v>0</v>
      </c>
      <c r="S119" s="1">
        <v>0</v>
      </c>
      <c r="T119" s="1">
        <v>0</v>
      </c>
      <c r="U119">
        <v>0</v>
      </c>
      <c r="W119" s="1"/>
      <c r="Y119" s="1"/>
      <c r="Z119" s="1"/>
      <c r="AA119" s="1"/>
      <c r="AB119" s="1"/>
      <c r="AN119" t="str">
        <f t="shared" si="27"/>
        <v>Redding</v>
      </c>
      <c r="AO119" t="s">
        <v>3115</v>
      </c>
      <c r="AP119" s="10">
        <v>4</v>
      </c>
      <c r="AR119" s="119">
        <v>9</v>
      </c>
      <c r="AS119" s="121">
        <v>1</v>
      </c>
      <c r="AT119" s="121">
        <v>70</v>
      </c>
      <c r="AU119" s="125">
        <v>63480</v>
      </c>
      <c r="AV119" s="125">
        <f t="shared" si="28"/>
        <v>9001</v>
      </c>
      <c r="AW119" t="s">
        <v>749</v>
      </c>
      <c r="AX119" s="129">
        <f t="shared" si="35"/>
        <v>963480</v>
      </c>
      <c r="BB119">
        <v>32.06</v>
      </c>
      <c r="BC119">
        <v>0.56000000000000005</v>
      </c>
      <c r="BD119">
        <v>31.5</v>
      </c>
      <c r="BE119" s="2"/>
    </row>
    <row r="120" spans="1:57" hidden="1" outlineLevel="1">
      <c r="A120" t="s">
        <v>3033</v>
      </c>
      <c r="B120" s="10" t="s">
        <v>1972</v>
      </c>
      <c r="C120" s="1">
        <f t="shared" si="29"/>
        <v>14337</v>
      </c>
      <c r="D120" s="7">
        <f>IF(N120&gt;0, RANK(N120,(N120:P120,Q120:AE120)),0)</f>
        <v>1</v>
      </c>
      <c r="E120" s="7">
        <f>IF(O120&gt;0,RANK(O120,(N120:P120,Q120:AE120)),0)</f>
        <v>2</v>
      </c>
      <c r="F120" s="7">
        <f t="shared" si="30"/>
        <v>3</v>
      </c>
      <c r="G120" s="1">
        <f t="shared" si="18"/>
        <v>694</v>
      </c>
      <c r="H120" s="2">
        <f t="shared" si="19"/>
        <v>4.8406221664225431E-2</v>
      </c>
      <c r="I120" s="8"/>
      <c r="J120" s="2">
        <f t="shared" si="31"/>
        <v>0.52172700006974959</v>
      </c>
      <c r="K120" s="2">
        <f t="shared" si="32"/>
        <v>0.47332077840552417</v>
      </c>
      <c r="L120" s="2">
        <f t="shared" si="33"/>
        <v>4.6732231289670087E-3</v>
      </c>
      <c r="M120" s="2">
        <f t="shared" si="34"/>
        <v>2.789983957592326E-4</v>
      </c>
      <c r="N120" s="1">
        <v>7480</v>
      </c>
      <c r="O120" s="1">
        <v>6786</v>
      </c>
      <c r="P120" s="1">
        <v>67</v>
      </c>
      <c r="Q120" s="1"/>
      <c r="R120" s="1">
        <v>0</v>
      </c>
      <c r="S120" s="1">
        <v>4</v>
      </c>
      <c r="T120" s="1">
        <v>0</v>
      </c>
      <c r="U120">
        <v>0</v>
      </c>
      <c r="W120" s="1"/>
      <c r="Y120" s="1"/>
      <c r="Z120" s="1"/>
      <c r="AA120" s="1"/>
      <c r="AB120" s="1"/>
      <c r="AN120" t="str">
        <f t="shared" si="27"/>
        <v>Ridgefield</v>
      </c>
      <c r="AO120" t="s">
        <v>3115</v>
      </c>
      <c r="AP120" s="10">
        <v>4</v>
      </c>
      <c r="AR120" s="119">
        <v>9</v>
      </c>
      <c r="AS120" s="121">
        <v>1</v>
      </c>
      <c r="AT120" s="121">
        <v>75</v>
      </c>
      <c r="AU120" s="125">
        <v>63970</v>
      </c>
      <c r="AV120" s="125">
        <f t="shared" si="28"/>
        <v>9001</v>
      </c>
      <c r="AW120" t="s">
        <v>749</v>
      </c>
      <c r="AX120" s="129">
        <f t="shared" si="35"/>
        <v>963970</v>
      </c>
      <c r="BB120">
        <v>34.97</v>
      </c>
      <c r="BC120">
        <v>0.53</v>
      </c>
      <c r="BD120">
        <v>34.43</v>
      </c>
      <c r="BE120" s="2"/>
    </row>
    <row r="121" spans="1:57" hidden="1" outlineLevel="1">
      <c r="A121" t="s">
        <v>2235</v>
      </c>
      <c r="B121" s="10" t="s">
        <v>1972</v>
      </c>
      <c r="C121" s="1">
        <f t="shared" si="29"/>
        <v>10051</v>
      </c>
      <c r="D121" s="7">
        <f>IF(N121&gt;0, RANK(N121,(N121:P121,Q121:AE121)),0)</f>
        <v>1</v>
      </c>
      <c r="E121" s="7">
        <f>IF(O121&gt;0,RANK(O121,(N121:P121,Q121:AE121)),0)</f>
        <v>2</v>
      </c>
      <c r="F121" s="7">
        <f t="shared" si="30"/>
        <v>3</v>
      </c>
      <c r="G121" s="1">
        <f t="shared" si="18"/>
        <v>2006</v>
      </c>
      <c r="H121" s="2">
        <f t="shared" si="19"/>
        <v>0.19958213113123072</v>
      </c>
      <c r="I121" s="8"/>
      <c r="J121" s="2">
        <f t="shared" si="31"/>
        <v>0.59267734553775742</v>
      </c>
      <c r="K121" s="2">
        <f t="shared" si="32"/>
        <v>0.39309521440652673</v>
      </c>
      <c r="L121" s="2">
        <f t="shared" si="33"/>
        <v>1.412794746791364E-2</v>
      </c>
      <c r="M121" s="2">
        <f t="shared" si="34"/>
        <v>9.9492587802216259E-5</v>
      </c>
      <c r="N121" s="1">
        <v>5957</v>
      </c>
      <c r="O121" s="1">
        <v>3951</v>
      </c>
      <c r="P121" s="1">
        <v>142</v>
      </c>
      <c r="Q121" s="1"/>
      <c r="R121" s="1">
        <v>0</v>
      </c>
      <c r="S121" s="1">
        <v>0</v>
      </c>
      <c r="T121" s="1">
        <v>1</v>
      </c>
      <c r="U121">
        <v>0</v>
      </c>
      <c r="W121" s="1"/>
      <c r="Y121" s="1"/>
      <c r="Z121" s="1"/>
      <c r="AA121" s="1"/>
      <c r="AB121" s="1"/>
      <c r="AN121" t="str">
        <f t="shared" si="27"/>
        <v>Rocky Hill</v>
      </c>
      <c r="AO121" t="s">
        <v>1909</v>
      </c>
      <c r="AP121" s="10">
        <v>1</v>
      </c>
      <c r="AR121" s="119">
        <v>9</v>
      </c>
      <c r="AS121" s="121">
        <v>3</v>
      </c>
      <c r="AT121" s="121">
        <v>105</v>
      </c>
      <c r="AU121" s="125">
        <v>65370</v>
      </c>
      <c r="AV121" s="125">
        <f t="shared" si="28"/>
        <v>9003</v>
      </c>
      <c r="AW121" t="s">
        <v>749</v>
      </c>
      <c r="AX121" s="129">
        <f t="shared" si="35"/>
        <v>965370</v>
      </c>
      <c r="BB121">
        <v>13.8</v>
      </c>
      <c r="BC121">
        <v>0.35</v>
      </c>
      <c r="BD121">
        <v>13.45</v>
      </c>
      <c r="BE121" s="2"/>
    </row>
    <row r="122" spans="1:57" hidden="1" outlineLevel="1">
      <c r="A122" t="s">
        <v>1506</v>
      </c>
      <c r="B122" s="10" t="s">
        <v>1972</v>
      </c>
      <c r="C122" s="1">
        <f t="shared" si="29"/>
        <v>1517</v>
      </c>
      <c r="D122" s="7">
        <f>IF(N122&gt;0, RANK(N122,(N122:P122,Q122:AE122)),0)</f>
        <v>1</v>
      </c>
      <c r="E122" s="7">
        <f>IF(O122&gt;0,RANK(O122,(N122:P122,Q122:AE122)),0)</f>
        <v>2</v>
      </c>
      <c r="F122" s="7">
        <f t="shared" si="30"/>
        <v>3</v>
      </c>
      <c r="G122" s="1">
        <f t="shared" si="18"/>
        <v>181</v>
      </c>
      <c r="H122" s="2">
        <f t="shared" si="19"/>
        <v>0.11931443638760712</v>
      </c>
      <c r="I122" s="8"/>
      <c r="J122" s="2">
        <f t="shared" si="31"/>
        <v>0.55372445616348054</v>
      </c>
      <c r="K122" s="2">
        <f t="shared" si="32"/>
        <v>0.43441001977587346</v>
      </c>
      <c r="L122" s="2">
        <f t="shared" si="33"/>
        <v>1.1865524060646011E-2</v>
      </c>
      <c r="M122" s="2">
        <f t="shared" si="34"/>
        <v>-6.9388939039072284E-18</v>
      </c>
      <c r="N122" s="1">
        <v>840</v>
      </c>
      <c r="O122" s="1">
        <v>659</v>
      </c>
      <c r="P122" s="1">
        <v>18</v>
      </c>
      <c r="Q122" s="1"/>
      <c r="R122" s="1">
        <v>0</v>
      </c>
      <c r="S122" s="1">
        <v>0</v>
      </c>
      <c r="T122" s="1">
        <v>0</v>
      </c>
      <c r="U122">
        <v>0</v>
      </c>
      <c r="W122" s="1"/>
      <c r="Y122" s="1"/>
      <c r="Z122" s="1"/>
      <c r="AA122" s="1"/>
      <c r="AB122" s="1"/>
      <c r="AN122" t="str">
        <f t="shared" si="27"/>
        <v>Roxbury</v>
      </c>
      <c r="AO122" t="s">
        <v>469</v>
      </c>
      <c r="AP122" s="10">
        <v>5</v>
      </c>
      <c r="AR122" s="119">
        <v>9</v>
      </c>
      <c r="AS122" s="121">
        <v>5</v>
      </c>
      <c r="AT122" s="121">
        <v>85</v>
      </c>
      <c r="AU122" s="125">
        <v>65930</v>
      </c>
      <c r="AV122" s="125">
        <f t="shared" si="28"/>
        <v>9005</v>
      </c>
      <c r="AW122" t="s">
        <v>749</v>
      </c>
      <c r="AX122" s="129">
        <f t="shared" si="35"/>
        <v>965930</v>
      </c>
      <c r="BB122">
        <v>26.29</v>
      </c>
      <c r="BC122">
        <v>0.06</v>
      </c>
      <c r="BD122">
        <v>26.23</v>
      </c>
      <c r="BE122" s="2"/>
    </row>
    <row r="123" spans="1:57" hidden="1" outlineLevel="1">
      <c r="A123" t="s">
        <v>760</v>
      </c>
      <c r="B123" s="10" t="s">
        <v>1972</v>
      </c>
      <c r="C123" s="1">
        <f t="shared" si="29"/>
        <v>2272</v>
      </c>
      <c r="D123" s="7">
        <f>IF(N123&gt;0, RANK(N123,(N123:P123,Q123:AE123)),0)</f>
        <v>1</v>
      </c>
      <c r="E123" s="7">
        <f>IF(O123&gt;0,RANK(O123,(N123:P123,Q123:AE123)),0)</f>
        <v>2</v>
      </c>
      <c r="F123" s="7">
        <f t="shared" si="30"/>
        <v>3</v>
      </c>
      <c r="G123" s="1">
        <f t="shared" si="18"/>
        <v>198</v>
      </c>
      <c r="H123" s="2">
        <f t="shared" si="19"/>
        <v>8.7147887323943657E-2</v>
      </c>
      <c r="I123" s="8"/>
      <c r="J123" s="2">
        <f t="shared" si="31"/>
        <v>0.5369718309859155</v>
      </c>
      <c r="K123" s="2">
        <f t="shared" si="32"/>
        <v>0.44982394366197181</v>
      </c>
      <c r="L123" s="2">
        <f t="shared" si="33"/>
        <v>1.3204225352112676E-2</v>
      </c>
      <c r="M123" s="2">
        <f t="shared" si="34"/>
        <v>1.0408340855860843E-17</v>
      </c>
      <c r="N123" s="1">
        <v>1220</v>
      </c>
      <c r="O123" s="1">
        <v>1022</v>
      </c>
      <c r="P123" s="1">
        <v>30</v>
      </c>
      <c r="Q123" s="1"/>
      <c r="R123" s="1">
        <v>0</v>
      </c>
      <c r="S123" s="1">
        <v>0</v>
      </c>
      <c r="T123" s="1">
        <v>0</v>
      </c>
      <c r="U123">
        <v>0</v>
      </c>
      <c r="W123" s="1"/>
      <c r="Y123" s="1"/>
      <c r="Z123" s="1"/>
      <c r="AA123" s="1"/>
      <c r="AB123" s="1"/>
      <c r="AN123" t="str">
        <f t="shared" si="27"/>
        <v>Salem</v>
      </c>
      <c r="AO123" t="s">
        <v>2025</v>
      </c>
      <c r="AP123" s="10">
        <v>2</v>
      </c>
      <c r="AR123" s="119">
        <v>9</v>
      </c>
      <c r="AS123" s="121">
        <v>11</v>
      </c>
      <c r="AT123" s="121">
        <v>85</v>
      </c>
      <c r="AU123" s="125">
        <v>66210</v>
      </c>
      <c r="AV123" s="125">
        <f t="shared" si="28"/>
        <v>9011</v>
      </c>
      <c r="AW123" t="s">
        <v>749</v>
      </c>
      <c r="AX123" s="129">
        <f t="shared" si="35"/>
        <v>966210</v>
      </c>
      <c r="BB123">
        <v>29.79</v>
      </c>
      <c r="BC123">
        <v>0.83</v>
      </c>
      <c r="BD123">
        <v>28.95</v>
      </c>
      <c r="BE123" s="2"/>
    </row>
    <row r="124" spans="1:57" hidden="1" outlineLevel="1">
      <c r="A124" t="s">
        <v>3458</v>
      </c>
      <c r="B124" s="10" t="s">
        <v>1972</v>
      </c>
      <c r="C124" s="1">
        <f t="shared" si="29"/>
        <v>2348</v>
      </c>
      <c r="D124" s="7">
        <f>IF(N124&gt;0, RANK(N124,(N124:P124,Q124:AE124)),0)</f>
        <v>1</v>
      </c>
      <c r="E124" s="7">
        <f>IF(O124&gt;0,RANK(O124,(N124:P124,Q124:AE124)),0)</f>
        <v>2</v>
      </c>
      <c r="F124" s="7">
        <f t="shared" si="30"/>
        <v>3</v>
      </c>
      <c r="G124" s="1">
        <f t="shared" si="18"/>
        <v>1178</v>
      </c>
      <c r="H124" s="2">
        <f t="shared" si="19"/>
        <v>0.50170357751277683</v>
      </c>
      <c r="I124" s="8"/>
      <c r="J124" s="2">
        <f t="shared" si="31"/>
        <v>0.74574105621805797</v>
      </c>
      <c r="K124" s="2">
        <f t="shared" si="32"/>
        <v>0.24403747870528109</v>
      </c>
      <c r="L124" s="2">
        <f t="shared" si="33"/>
        <v>1.0221465076660987E-2</v>
      </c>
      <c r="M124" s="2">
        <f t="shared" si="34"/>
        <v>-4.6837533851373792E-17</v>
      </c>
      <c r="N124" s="1">
        <v>1751</v>
      </c>
      <c r="O124" s="1">
        <v>573</v>
      </c>
      <c r="P124" s="1">
        <v>24</v>
      </c>
      <c r="Q124" s="1"/>
      <c r="R124" s="1">
        <v>0</v>
      </c>
      <c r="S124" s="1">
        <v>0</v>
      </c>
      <c r="T124" s="1">
        <v>0</v>
      </c>
      <c r="U124">
        <v>0</v>
      </c>
      <c r="W124" s="1"/>
      <c r="Y124" s="1"/>
      <c r="Z124" s="1"/>
      <c r="AA124" s="1"/>
      <c r="AB124" s="1"/>
      <c r="AN124" t="str">
        <f t="shared" si="27"/>
        <v>Salisbury</v>
      </c>
      <c r="AO124" t="s">
        <v>469</v>
      </c>
      <c r="AP124" s="10">
        <v>5</v>
      </c>
      <c r="AR124" s="119">
        <v>9</v>
      </c>
      <c r="AS124" s="121">
        <v>5</v>
      </c>
      <c r="AT124" s="121">
        <v>90</v>
      </c>
      <c r="AU124" s="125">
        <v>66420</v>
      </c>
      <c r="AV124" s="125">
        <f t="shared" si="28"/>
        <v>9005</v>
      </c>
      <c r="AW124" t="s">
        <v>749</v>
      </c>
      <c r="AX124" s="129">
        <f t="shared" si="35"/>
        <v>966420</v>
      </c>
      <c r="BB124">
        <v>60.08</v>
      </c>
      <c r="BC124">
        <v>2.76</v>
      </c>
      <c r="BD124">
        <v>57.32</v>
      </c>
      <c r="BE124" s="2"/>
    </row>
    <row r="125" spans="1:57" hidden="1" outlineLevel="1">
      <c r="A125" t="s">
        <v>1174</v>
      </c>
      <c r="B125" s="10" t="s">
        <v>1972</v>
      </c>
      <c r="C125" s="1">
        <f t="shared" si="29"/>
        <v>930</v>
      </c>
      <c r="D125" s="7">
        <f>IF(N125&gt;0, RANK(N125,(N125:P125,Q125:AE125)),0)</f>
        <v>1</v>
      </c>
      <c r="E125" s="7">
        <f>IF(O125&gt;0,RANK(O125,(N125:P125,Q125:AE125)),0)</f>
        <v>2</v>
      </c>
      <c r="F125" s="7">
        <f t="shared" si="30"/>
        <v>3</v>
      </c>
      <c r="G125" s="1">
        <f t="shared" si="18"/>
        <v>40</v>
      </c>
      <c r="H125" s="2">
        <f t="shared" si="19"/>
        <v>4.3010752688172046E-2</v>
      </c>
      <c r="I125" s="8"/>
      <c r="J125" s="2">
        <f t="shared" si="31"/>
        <v>0.51182795698924732</v>
      </c>
      <c r="K125" s="2">
        <f t="shared" si="32"/>
        <v>0.46881720430107526</v>
      </c>
      <c r="L125" s="2">
        <f t="shared" si="33"/>
        <v>1.7204301075268817E-2</v>
      </c>
      <c r="M125" s="2">
        <f t="shared" si="34"/>
        <v>2.1505376344085961E-3</v>
      </c>
      <c r="N125" s="1">
        <v>476</v>
      </c>
      <c r="O125" s="1">
        <v>436</v>
      </c>
      <c r="P125" s="1">
        <v>16</v>
      </c>
      <c r="Q125" s="1"/>
      <c r="R125" s="1">
        <v>2</v>
      </c>
      <c r="S125" s="1">
        <v>0</v>
      </c>
      <c r="T125" s="1">
        <v>0</v>
      </c>
      <c r="U125">
        <v>0</v>
      </c>
      <c r="W125" s="1"/>
      <c r="Y125" s="1"/>
      <c r="Z125" s="1"/>
      <c r="AA125" s="1"/>
      <c r="AB125" s="1"/>
      <c r="AN125" t="str">
        <f t="shared" si="27"/>
        <v>Scotland</v>
      </c>
      <c r="AO125" t="s">
        <v>238</v>
      </c>
      <c r="AP125" s="10">
        <v>2</v>
      </c>
      <c r="AR125" s="119">
        <v>9</v>
      </c>
      <c r="AS125" s="121">
        <v>15</v>
      </c>
      <c r="AT125" s="121">
        <v>55</v>
      </c>
      <c r="AU125" s="125">
        <v>67400</v>
      </c>
      <c r="AV125" s="125">
        <f t="shared" si="28"/>
        <v>9015</v>
      </c>
      <c r="AW125" t="s">
        <v>749</v>
      </c>
      <c r="AX125" s="129">
        <f t="shared" si="35"/>
        <v>967400</v>
      </c>
      <c r="BB125">
        <v>18.66</v>
      </c>
      <c r="BC125">
        <v>0.05</v>
      </c>
      <c r="BD125">
        <v>18.61</v>
      </c>
      <c r="BE125" s="2"/>
    </row>
    <row r="126" spans="1:57" hidden="1" outlineLevel="1">
      <c r="A126" t="s">
        <v>2472</v>
      </c>
      <c r="B126" s="10" t="s">
        <v>1972</v>
      </c>
      <c r="C126" s="1">
        <f t="shared" si="29"/>
        <v>7824</v>
      </c>
      <c r="D126" s="7">
        <f>IF(N126&gt;0, RANK(N126,(N126:P126,Q126:AE126)),0)</f>
        <v>2</v>
      </c>
      <c r="E126" s="7">
        <f>IF(O126&gt;0,RANK(O126,(N126:P126,Q126:AE126)),0)</f>
        <v>1</v>
      </c>
      <c r="F126" s="7">
        <f t="shared" si="30"/>
        <v>3</v>
      </c>
      <c r="G126" s="1">
        <f t="shared" si="18"/>
        <v>46</v>
      </c>
      <c r="H126" s="2">
        <f t="shared" si="19"/>
        <v>5.8793456032719838E-3</v>
      </c>
      <c r="I126" s="8"/>
      <c r="J126" s="2">
        <f t="shared" si="31"/>
        <v>0.48849693251533743</v>
      </c>
      <c r="K126" s="2">
        <f t="shared" si="32"/>
        <v>0.4943762781186094</v>
      </c>
      <c r="L126" s="2">
        <f t="shared" si="33"/>
        <v>1.5848670756646217E-2</v>
      </c>
      <c r="M126" s="2">
        <f t="shared" si="34"/>
        <v>1.2781186094069467E-3</v>
      </c>
      <c r="N126" s="1">
        <v>3822</v>
      </c>
      <c r="O126" s="1">
        <v>3868</v>
      </c>
      <c r="P126" s="1">
        <v>124</v>
      </c>
      <c r="Q126" s="1"/>
      <c r="R126" s="1">
        <v>1</v>
      </c>
      <c r="S126" s="1">
        <v>9</v>
      </c>
      <c r="T126" s="1">
        <v>0</v>
      </c>
      <c r="U126">
        <v>0</v>
      </c>
      <c r="W126" s="1"/>
      <c r="Y126" s="1"/>
      <c r="Z126" s="1"/>
      <c r="AA126" s="1"/>
      <c r="AB126" s="1"/>
      <c r="AN126" t="str">
        <f t="shared" si="27"/>
        <v>Seymour</v>
      </c>
      <c r="AO126" t="s">
        <v>1960</v>
      </c>
      <c r="AP126" s="10">
        <v>3</v>
      </c>
      <c r="AR126" s="119">
        <v>9</v>
      </c>
      <c r="AS126" s="121">
        <v>9</v>
      </c>
      <c r="AT126" s="121">
        <v>105</v>
      </c>
      <c r="AU126" s="125">
        <v>67610</v>
      </c>
      <c r="AV126" s="125">
        <f t="shared" si="28"/>
        <v>9009</v>
      </c>
      <c r="AW126" t="s">
        <v>749</v>
      </c>
      <c r="AX126" s="129">
        <f t="shared" si="35"/>
        <v>967610</v>
      </c>
      <c r="BB126">
        <v>14.97</v>
      </c>
      <c r="BC126">
        <v>0.4</v>
      </c>
      <c r="BD126">
        <v>14.57</v>
      </c>
      <c r="BE126" s="2"/>
    </row>
    <row r="127" spans="1:57" hidden="1" outlineLevel="1">
      <c r="A127" t="s">
        <v>2547</v>
      </c>
      <c r="B127" s="10" t="s">
        <v>1972</v>
      </c>
      <c r="C127" s="1">
        <f t="shared" si="29"/>
        <v>1558</v>
      </c>
      <c r="D127" s="7">
        <f>IF(N127&gt;0, RANK(N127,(N127:P127,Q127:AE127)),0)</f>
        <v>1</v>
      </c>
      <c r="E127" s="7">
        <f>IF(O127&gt;0,RANK(O127,(N127:P127,Q127:AE127)),0)</f>
        <v>2</v>
      </c>
      <c r="F127" s="7">
        <f t="shared" si="30"/>
        <v>3</v>
      </c>
      <c r="G127" s="1">
        <f t="shared" si="18"/>
        <v>483</v>
      </c>
      <c r="H127" s="2">
        <f t="shared" si="19"/>
        <v>0.31001283697047499</v>
      </c>
      <c r="I127" s="8"/>
      <c r="J127" s="2">
        <f t="shared" si="31"/>
        <v>0.6482670089858793</v>
      </c>
      <c r="K127" s="2">
        <f t="shared" si="32"/>
        <v>0.33825417201540436</v>
      </c>
      <c r="L127" s="2">
        <f t="shared" si="33"/>
        <v>1.3478818998716302E-2</v>
      </c>
      <c r="M127" s="2">
        <f t="shared" si="34"/>
        <v>3.2959746043559335E-17</v>
      </c>
      <c r="N127" s="1">
        <v>1010</v>
      </c>
      <c r="O127" s="1">
        <v>527</v>
      </c>
      <c r="P127" s="1">
        <v>21</v>
      </c>
      <c r="Q127" s="1"/>
      <c r="R127" s="1">
        <v>0</v>
      </c>
      <c r="S127" s="1">
        <v>0</v>
      </c>
      <c r="T127" s="1">
        <v>0</v>
      </c>
      <c r="U127">
        <v>0</v>
      </c>
      <c r="W127" s="1"/>
      <c r="Y127" s="1"/>
      <c r="Z127" s="1"/>
      <c r="AA127" s="1"/>
      <c r="AB127" s="1"/>
      <c r="AN127" t="str">
        <f t="shared" si="27"/>
        <v>Sharon</v>
      </c>
      <c r="AO127" t="s">
        <v>469</v>
      </c>
      <c r="AP127" s="10">
        <v>5</v>
      </c>
      <c r="AR127" s="119">
        <v>9</v>
      </c>
      <c r="AS127" s="121">
        <v>5</v>
      </c>
      <c r="AT127" s="121">
        <v>95</v>
      </c>
      <c r="AU127" s="125">
        <v>67960</v>
      </c>
      <c r="AV127" s="125">
        <f t="shared" si="28"/>
        <v>9005</v>
      </c>
      <c r="AW127" t="s">
        <v>749</v>
      </c>
      <c r="AX127" s="129">
        <f t="shared" si="35"/>
        <v>967960</v>
      </c>
      <c r="BB127">
        <v>59.56</v>
      </c>
      <c r="BC127">
        <v>0.86</v>
      </c>
      <c r="BD127">
        <v>58.7</v>
      </c>
      <c r="BE127" s="2"/>
    </row>
    <row r="128" spans="1:57" hidden="1" outlineLevel="1">
      <c r="A128" t="s">
        <v>1968</v>
      </c>
      <c r="B128" s="10" t="s">
        <v>1972</v>
      </c>
      <c r="C128" s="1">
        <f t="shared" si="29"/>
        <v>20342</v>
      </c>
      <c r="D128" s="7">
        <f>IF(N128&gt;0, RANK(N128,(N128:P128,Q128:AE128)),0)</f>
        <v>2</v>
      </c>
      <c r="E128" s="7">
        <f>IF(O128&gt;0,RANK(O128,(N128:P128,Q128:AE128)),0)</f>
        <v>1</v>
      </c>
      <c r="F128" s="7">
        <f t="shared" si="30"/>
        <v>3</v>
      </c>
      <c r="G128" s="1">
        <f t="shared" si="18"/>
        <v>773</v>
      </c>
      <c r="H128" s="2">
        <f t="shared" si="19"/>
        <v>3.8000196637498769E-2</v>
      </c>
      <c r="I128" s="8"/>
      <c r="J128" s="2">
        <f t="shared" si="31"/>
        <v>0.47463376265853896</v>
      </c>
      <c r="K128" s="2">
        <f t="shared" si="32"/>
        <v>0.51263395929603772</v>
      </c>
      <c r="L128" s="2">
        <f t="shared" si="33"/>
        <v>1.2732278045423262E-2</v>
      </c>
      <c r="M128" s="2">
        <f t="shared" si="34"/>
        <v>5.5511151231257827E-17</v>
      </c>
      <c r="N128" s="1">
        <v>9655</v>
      </c>
      <c r="O128" s="1">
        <v>10428</v>
      </c>
      <c r="P128" s="1">
        <v>259</v>
      </c>
      <c r="Q128" s="1"/>
      <c r="R128" s="1">
        <v>0</v>
      </c>
      <c r="S128" s="1">
        <v>0</v>
      </c>
      <c r="T128" s="1">
        <v>0</v>
      </c>
      <c r="U128">
        <v>0</v>
      </c>
      <c r="W128" s="1"/>
      <c r="Y128" s="1"/>
      <c r="Z128" s="1"/>
      <c r="AA128" s="1"/>
      <c r="AB128" s="1"/>
      <c r="AN128" t="str">
        <f t="shared" si="27"/>
        <v>Shelton</v>
      </c>
      <c r="AO128" t="s">
        <v>3115</v>
      </c>
      <c r="AP128" s="10">
        <v>0</v>
      </c>
      <c r="AR128" s="119">
        <v>9</v>
      </c>
      <c r="AS128" s="121">
        <v>1</v>
      </c>
      <c r="AT128" s="121">
        <v>80</v>
      </c>
      <c r="AU128" s="125">
        <v>68170</v>
      </c>
      <c r="AV128" s="125">
        <f t="shared" si="28"/>
        <v>9001</v>
      </c>
      <c r="AW128" t="s">
        <v>749</v>
      </c>
      <c r="AX128" s="129">
        <f t="shared" si="35"/>
        <v>968170</v>
      </c>
      <c r="BB128">
        <v>31.93</v>
      </c>
      <c r="BC128">
        <v>1.36</v>
      </c>
      <c r="BD128">
        <v>30.57</v>
      </c>
      <c r="BE128" s="2"/>
    </row>
    <row r="129" spans="1:57" hidden="1" outlineLevel="1">
      <c r="A129" t="s">
        <v>701</v>
      </c>
      <c r="B129" s="10" t="s">
        <v>1972</v>
      </c>
      <c r="C129" s="1">
        <f t="shared" si="29"/>
        <v>2164</v>
      </c>
      <c r="D129" s="7">
        <f>IF(N129&gt;0, RANK(N129,(N129:P129,Q129:AE129)),0)</f>
        <v>1</v>
      </c>
      <c r="E129" s="7">
        <f>IF(O129&gt;0,RANK(O129,(N129:P129,Q129:AE129)),0)</f>
        <v>2</v>
      </c>
      <c r="F129" s="7">
        <f t="shared" si="30"/>
        <v>3</v>
      </c>
      <c r="G129" s="1">
        <f t="shared" si="18"/>
        <v>84</v>
      </c>
      <c r="H129" s="2">
        <f t="shared" si="19"/>
        <v>3.8817005545286505E-2</v>
      </c>
      <c r="I129" s="8"/>
      <c r="J129" s="2">
        <f t="shared" si="31"/>
        <v>0.51293900184842889</v>
      </c>
      <c r="K129" s="2">
        <f t="shared" si="32"/>
        <v>0.47412199630314233</v>
      </c>
      <c r="L129" s="2">
        <f t="shared" si="33"/>
        <v>1.2939001848428836E-2</v>
      </c>
      <c r="M129" s="2">
        <f t="shared" si="34"/>
        <v>-5.8980598183211441E-17</v>
      </c>
      <c r="N129" s="1">
        <v>1110</v>
      </c>
      <c r="O129" s="1">
        <v>1026</v>
      </c>
      <c r="P129" s="1">
        <v>28</v>
      </c>
      <c r="Q129" s="1"/>
      <c r="R129" s="1">
        <v>0</v>
      </c>
      <c r="S129" s="1">
        <v>0</v>
      </c>
      <c r="T129" s="1">
        <v>0</v>
      </c>
      <c r="U129">
        <v>0</v>
      </c>
      <c r="W129" s="1"/>
      <c r="Y129" s="1"/>
      <c r="Z129" s="1"/>
      <c r="AA129" s="1"/>
      <c r="AB129" s="1"/>
      <c r="AN129" t="str">
        <f t="shared" si="27"/>
        <v>Sherman</v>
      </c>
      <c r="AO129" t="s">
        <v>3115</v>
      </c>
      <c r="AP129" s="10">
        <v>5</v>
      </c>
      <c r="AR129" s="119">
        <v>9</v>
      </c>
      <c r="AS129" s="121">
        <v>1</v>
      </c>
      <c r="AT129" s="121">
        <v>85</v>
      </c>
      <c r="AU129" s="125">
        <v>68310</v>
      </c>
      <c r="AV129" s="125">
        <f t="shared" si="28"/>
        <v>9001</v>
      </c>
      <c r="AW129" t="s">
        <v>749</v>
      </c>
      <c r="AX129" s="129">
        <f t="shared" si="35"/>
        <v>968310</v>
      </c>
      <c r="BB129">
        <v>23.36</v>
      </c>
      <c r="BC129">
        <v>1.56</v>
      </c>
      <c r="BD129">
        <v>21.8</v>
      </c>
      <c r="BE129" s="2"/>
    </row>
    <row r="130" spans="1:57" hidden="1" outlineLevel="1">
      <c r="A130" t="s">
        <v>3056</v>
      </c>
      <c r="B130" s="10" t="s">
        <v>1972</v>
      </c>
      <c r="C130" s="1">
        <f t="shared" si="29"/>
        <v>14027</v>
      </c>
      <c r="D130" s="7">
        <f>IF(N130&gt;0, RANK(N130,(N130:P130,Q130:AE130)),0)</f>
        <v>1</v>
      </c>
      <c r="E130" s="7">
        <f>IF(O130&gt;0,RANK(O130,(N130:P130,Q130:AE130)),0)</f>
        <v>2</v>
      </c>
      <c r="F130" s="7">
        <f t="shared" si="30"/>
        <v>3</v>
      </c>
      <c r="G130" s="1">
        <f t="shared" ref="G130:G193" si="36">IF(C130&gt;0,MAX(N130:P130)-LARGE(N130:P130,2),0)</f>
        <v>2036</v>
      </c>
      <c r="H130" s="2">
        <f t="shared" ref="H130:H193" si="37">IF(C130&gt;0,G130/C130,0)</f>
        <v>0.14514864190489771</v>
      </c>
      <c r="I130" s="8"/>
      <c r="J130" s="2">
        <f t="shared" si="31"/>
        <v>0.56776217295216369</v>
      </c>
      <c r="K130" s="2">
        <f t="shared" si="32"/>
        <v>0.42261353104726601</v>
      </c>
      <c r="L130" s="2">
        <f t="shared" si="33"/>
        <v>9.4817138375989166E-3</v>
      </c>
      <c r="M130" s="2">
        <f t="shared" si="34"/>
        <v>1.4258216297138165E-4</v>
      </c>
      <c r="N130" s="1">
        <v>7964</v>
      </c>
      <c r="O130" s="1">
        <v>5928</v>
      </c>
      <c r="P130" s="1">
        <v>133</v>
      </c>
      <c r="Q130" s="1"/>
      <c r="R130" s="1">
        <v>0</v>
      </c>
      <c r="S130" s="1">
        <v>2</v>
      </c>
      <c r="T130" s="1">
        <v>0</v>
      </c>
      <c r="U130">
        <v>0</v>
      </c>
      <c r="W130" s="1"/>
      <c r="Y130" s="1"/>
      <c r="Z130" s="1"/>
      <c r="AA130" s="1"/>
      <c r="AB130" s="1"/>
      <c r="AN130" t="str">
        <f t="shared" si="27"/>
        <v>Simsbury</v>
      </c>
      <c r="AO130" t="s">
        <v>1909</v>
      </c>
      <c r="AP130" s="10">
        <v>5</v>
      </c>
      <c r="AR130" s="119">
        <v>9</v>
      </c>
      <c r="AS130" s="121">
        <v>3</v>
      </c>
      <c r="AT130" s="121">
        <v>110</v>
      </c>
      <c r="AU130" s="125">
        <v>68940</v>
      </c>
      <c r="AV130" s="125">
        <f t="shared" si="28"/>
        <v>9003</v>
      </c>
      <c r="AW130" t="s">
        <v>749</v>
      </c>
      <c r="AX130" s="129">
        <f t="shared" si="35"/>
        <v>968940</v>
      </c>
      <c r="BB130">
        <v>34.31</v>
      </c>
      <c r="BC130">
        <v>0.43</v>
      </c>
      <c r="BD130">
        <v>33.880000000000003</v>
      </c>
      <c r="BE130" s="2"/>
    </row>
    <row r="131" spans="1:57" hidden="1" outlineLevel="1">
      <c r="A131" t="s">
        <v>2641</v>
      </c>
      <c r="B131" s="10" t="s">
        <v>1972</v>
      </c>
      <c r="C131" s="1">
        <f t="shared" ref="C131:C162" si="38">SUM(N131:AL131)</f>
        <v>5066</v>
      </c>
      <c r="D131" s="7">
        <f>IF(N131&gt;0, RANK(N131,(N131:P131,Q131:AE131)),0)</f>
        <v>2</v>
      </c>
      <c r="E131" s="7">
        <f>IF(O131&gt;0,RANK(O131,(N131:P131,Q131:AE131)),0)</f>
        <v>1</v>
      </c>
      <c r="F131" s="7">
        <f t="shared" ref="F131:F162" si="39">IF(P131&gt;0,RANK(P131,(N131:AE131)),0)</f>
        <v>3</v>
      </c>
      <c r="G131" s="1">
        <f t="shared" si="36"/>
        <v>62</v>
      </c>
      <c r="H131" s="2">
        <f t="shared" si="37"/>
        <v>1.2238452427951046E-2</v>
      </c>
      <c r="I131" s="8"/>
      <c r="J131" s="2">
        <f t="shared" ref="J131:J162" si="40">IF(C131=0,"-",N131/C131)</f>
        <v>0.48815633636004735</v>
      </c>
      <c r="K131" s="2">
        <f t="shared" ref="K131:K162" si="41">IF(C131=0,"-",O131/C131)</f>
        <v>0.50039478878799837</v>
      </c>
      <c r="L131" s="2">
        <f t="shared" ref="L131:L162" si="42">IF(C131=0,"-",P131/C131)</f>
        <v>1.1054086063955783E-2</v>
      </c>
      <c r="M131" s="2">
        <f t="shared" ref="M131:M162" si="43">IF(C131=0,"-",(1-J131-K131-L131))</f>
        <v>3.9478878799844436E-4</v>
      </c>
      <c r="N131" s="1">
        <v>2473</v>
      </c>
      <c r="O131" s="1">
        <v>2535</v>
      </c>
      <c r="P131" s="1">
        <v>56</v>
      </c>
      <c r="Q131" s="1"/>
      <c r="R131" s="1">
        <v>0</v>
      </c>
      <c r="S131" s="1">
        <v>2</v>
      </c>
      <c r="T131" s="1">
        <v>0</v>
      </c>
      <c r="U131">
        <v>0</v>
      </c>
      <c r="W131" s="1"/>
      <c r="Y131" s="1"/>
      <c r="Z131" s="1"/>
      <c r="AA131" s="1"/>
      <c r="AB131" s="1"/>
      <c r="AN131" t="str">
        <f t="shared" si="27"/>
        <v>Somers</v>
      </c>
      <c r="AO131" t="s">
        <v>3169</v>
      </c>
      <c r="AP131" s="10">
        <v>2</v>
      </c>
      <c r="AR131" s="119">
        <v>9</v>
      </c>
      <c r="AS131" s="121">
        <v>13</v>
      </c>
      <c r="AT131" s="121">
        <v>40</v>
      </c>
      <c r="AU131" s="125">
        <v>69220</v>
      </c>
      <c r="AV131" s="125">
        <f t="shared" si="28"/>
        <v>9013</v>
      </c>
      <c r="AW131" t="s">
        <v>749</v>
      </c>
      <c r="AX131" s="129">
        <f t="shared" ref="AX131:AX162" si="44">AR131*100000+AU131</f>
        <v>969220</v>
      </c>
      <c r="BB131">
        <v>28.48</v>
      </c>
      <c r="BC131">
        <v>0.14000000000000001</v>
      </c>
      <c r="BD131">
        <v>28.34</v>
      </c>
      <c r="BE131" s="2"/>
    </row>
    <row r="132" spans="1:57" hidden="1" outlineLevel="1">
      <c r="A132" t="s">
        <v>559</v>
      </c>
      <c r="B132" s="10" t="s">
        <v>1972</v>
      </c>
      <c r="C132" s="1">
        <f t="shared" si="38"/>
        <v>14380</v>
      </c>
      <c r="D132" s="7">
        <f>IF(N132&gt;0, RANK(N132,(N132:P132,Q132:AE132)),0)</f>
        <v>1</v>
      </c>
      <c r="E132" s="7">
        <f>IF(O132&gt;0,RANK(O132,(N132:P132,Q132:AE132)),0)</f>
        <v>2</v>
      </c>
      <c r="F132" s="7">
        <f t="shared" si="39"/>
        <v>3</v>
      </c>
      <c r="G132" s="1">
        <f t="shared" si="36"/>
        <v>3352</v>
      </c>
      <c r="H132" s="2">
        <f t="shared" si="37"/>
        <v>0.23310152990264255</v>
      </c>
      <c r="I132" s="8"/>
      <c r="J132" s="2">
        <f t="shared" si="40"/>
        <v>0.61008344923504865</v>
      </c>
      <c r="K132" s="2">
        <f t="shared" si="41"/>
        <v>0.3769819193324061</v>
      </c>
      <c r="L132" s="2">
        <f t="shared" si="42"/>
        <v>1.2795549374130737E-2</v>
      </c>
      <c r="M132" s="2">
        <f t="shared" si="43"/>
        <v>1.3908205841451499E-4</v>
      </c>
      <c r="N132" s="1">
        <v>8773</v>
      </c>
      <c r="O132" s="1">
        <v>5421</v>
      </c>
      <c r="P132" s="1">
        <v>184</v>
      </c>
      <c r="Q132" s="1"/>
      <c r="R132" s="1">
        <v>0</v>
      </c>
      <c r="S132" s="1">
        <v>2</v>
      </c>
      <c r="T132" s="1">
        <v>0</v>
      </c>
      <c r="U132">
        <v>0</v>
      </c>
      <c r="W132" s="1"/>
      <c r="Y132" s="1"/>
      <c r="Z132" s="1"/>
      <c r="AA132" s="1"/>
      <c r="AB132" s="1"/>
      <c r="AN132" t="str">
        <f t="shared" ref="AN132:AN195" si="45">A132</f>
        <v>South Windsor</v>
      </c>
      <c r="AO132" t="s">
        <v>1909</v>
      </c>
      <c r="AP132" s="10">
        <v>1</v>
      </c>
      <c r="AR132" s="119">
        <v>9</v>
      </c>
      <c r="AS132" s="121">
        <v>3</v>
      </c>
      <c r="AT132" s="121">
        <v>120</v>
      </c>
      <c r="AU132" s="125">
        <v>71390</v>
      </c>
      <c r="AV132" s="125">
        <f t="shared" ref="AV132:AV195" si="46">AR132*1000+AS132</f>
        <v>9003</v>
      </c>
      <c r="AW132" t="s">
        <v>749</v>
      </c>
      <c r="AX132" s="129">
        <f t="shared" si="44"/>
        <v>971390</v>
      </c>
      <c r="BB132">
        <v>28.66</v>
      </c>
      <c r="BC132">
        <v>0.7</v>
      </c>
      <c r="BD132">
        <v>27.96</v>
      </c>
      <c r="BE132" s="2"/>
    </row>
    <row r="133" spans="1:57" hidden="1" outlineLevel="1">
      <c r="A133" t="s">
        <v>368</v>
      </c>
      <c r="B133" s="10" t="s">
        <v>1972</v>
      </c>
      <c r="C133" s="1">
        <f t="shared" si="38"/>
        <v>11752</v>
      </c>
      <c r="D133" s="7">
        <f>IF(N133&gt;0, RANK(N133,(N133:P133,Q133:AE133)),0)</f>
        <v>2</v>
      </c>
      <c r="E133" s="7">
        <f>IF(O133&gt;0,RANK(O133,(N133:P133,Q133:AE133)),0)</f>
        <v>1</v>
      </c>
      <c r="F133" s="7">
        <f t="shared" si="39"/>
        <v>3</v>
      </c>
      <c r="G133" s="1">
        <f t="shared" si="36"/>
        <v>714</v>
      </c>
      <c r="H133" s="2">
        <f t="shared" si="37"/>
        <v>6.0755616065350578E-2</v>
      </c>
      <c r="I133" s="8"/>
      <c r="J133" s="2">
        <f t="shared" si="40"/>
        <v>0.46443158611300206</v>
      </c>
      <c r="K133" s="2">
        <f t="shared" si="41"/>
        <v>0.52518720217835257</v>
      </c>
      <c r="L133" s="2">
        <f t="shared" si="42"/>
        <v>1.0125936010891763E-2</v>
      </c>
      <c r="M133" s="2">
        <f t="shared" si="43"/>
        <v>2.5527569775360241E-4</v>
      </c>
      <c r="N133" s="1">
        <v>5458</v>
      </c>
      <c r="O133" s="1">
        <v>6172</v>
      </c>
      <c r="P133" s="1">
        <v>119</v>
      </c>
      <c r="Q133" s="1"/>
      <c r="R133" s="1">
        <v>1</v>
      </c>
      <c r="S133" s="1">
        <v>2</v>
      </c>
      <c r="T133" s="1">
        <v>0</v>
      </c>
      <c r="U133">
        <v>0</v>
      </c>
      <c r="W133" s="1"/>
      <c r="Y133" s="1"/>
      <c r="Z133" s="1"/>
      <c r="AA133" s="1"/>
      <c r="AB133" s="1"/>
      <c r="AN133" t="str">
        <f t="shared" si="45"/>
        <v>Southbury</v>
      </c>
      <c r="AO133" t="s">
        <v>1960</v>
      </c>
      <c r="AP133" s="10">
        <v>5</v>
      </c>
      <c r="AR133" s="119">
        <v>9</v>
      </c>
      <c r="AS133" s="121">
        <v>9</v>
      </c>
      <c r="AT133" s="121">
        <v>110</v>
      </c>
      <c r="AU133" s="125">
        <v>69640</v>
      </c>
      <c r="AV133" s="125">
        <f t="shared" si="46"/>
        <v>9009</v>
      </c>
      <c r="AW133" t="s">
        <v>749</v>
      </c>
      <c r="AX133" s="129">
        <f t="shared" si="44"/>
        <v>969640</v>
      </c>
      <c r="BB133">
        <v>39.97</v>
      </c>
      <c r="BC133">
        <v>0.91</v>
      </c>
      <c r="BD133">
        <v>39.06</v>
      </c>
      <c r="BE133" s="2"/>
    </row>
    <row r="134" spans="1:57" hidden="1" outlineLevel="1">
      <c r="A134" t="s">
        <v>1522</v>
      </c>
      <c r="B134" s="10" t="s">
        <v>1972</v>
      </c>
      <c r="C134" s="1">
        <f t="shared" si="38"/>
        <v>22230</v>
      </c>
      <c r="D134" s="7">
        <f>IF(N134&gt;0, RANK(N134,(N134:P134,Q134:AE134)),0)</f>
        <v>1</v>
      </c>
      <c r="E134" s="7">
        <f>IF(O134&gt;0,RANK(O134,(N134:P134,Q134:AE134)),0)</f>
        <v>2</v>
      </c>
      <c r="F134" s="7">
        <f t="shared" si="39"/>
        <v>3</v>
      </c>
      <c r="G134" s="1">
        <f t="shared" si="36"/>
        <v>2221</v>
      </c>
      <c r="H134" s="2">
        <f t="shared" si="37"/>
        <v>9.9910031488978854E-2</v>
      </c>
      <c r="I134" s="8"/>
      <c r="J134" s="2">
        <f t="shared" si="40"/>
        <v>0.54278002699055328</v>
      </c>
      <c r="K134" s="2">
        <f t="shared" si="41"/>
        <v>0.44286999550157446</v>
      </c>
      <c r="L134" s="2">
        <f t="shared" si="42"/>
        <v>1.3900134952766532E-2</v>
      </c>
      <c r="M134" s="2">
        <f t="shared" si="43"/>
        <v>4.4984255510572592E-4</v>
      </c>
      <c r="N134" s="1">
        <v>12066</v>
      </c>
      <c r="O134" s="1">
        <v>9845</v>
      </c>
      <c r="P134" s="1">
        <v>309</v>
      </c>
      <c r="Q134" s="1"/>
      <c r="R134" s="1">
        <v>0</v>
      </c>
      <c r="S134" s="1">
        <v>9</v>
      </c>
      <c r="T134" s="1">
        <v>1</v>
      </c>
      <c r="U134">
        <v>0</v>
      </c>
      <c r="W134" s="1"/>
      <c r="Y134" s="1"/>
      <c r="Z134" s="1"/>
      <c r="AA134" s="1"/>
      <c r="AB134" s="1"/>
      <c r="AN134" t="str">
        <f t="shared" si="45"/>
        <v>Southington</v>
      </c>
      <c r="AO134" t="s">
        <v>1909</v>
      </c>
      <c r="AP134" s="10">
        <v>1</v>
      </c>
      <c r="AR134" s="119">
        <v>9</v>
      </c>
      <c r="AS134" s="121">
        <v>3</v>
      </c>
      <c r="AT134" s="121">
        <v>115</v>
      </c>
      <c r="AU134" s="125">
        <v>70550</v>
      </c>
      <c r="AV134" s="125">
        <f t="shared" si="46"/>
        <v>9003</v>
      </c>
      <c r="AW134" t="s">
        <v>749</v>
      </c>
      <c r="AX134" s="129">
        <f t="shared" si="44"/>
        <v>970550</v>
      </c>
      <c r="BB134">
        <v>36.619999999999997</v>
      </c>
      <c r="BC134">
        <v>0.63</v>
      </c>
      <c r="BD134">
        <v>35.99</v>
      </c>
      <c r="BE134" s="2"/>
    </row>
    <row r="135" spans="1:57" hidden="1" outlineLevel="1">
      <c r="A135" t="s">
        <v>101</v>
      </c>
      <c r="B135" s="10" t="s">
        <v>1972</v>
      </c>
      <c r="C135" s="1">
        <f t="shared" si="38"/>
        <v>1479</v>
      </c>
      <c r="D135" s="7">
        <f>IF(N135&gt;0, RANK(N135,(N135:P135,Q135:AE135)),0)</f>
        <v>1</v>
      </c>
      <c r="E135" s="7">
        <f>IF(O135&gt;0,RANK(O135,(N135:P135,Q135:AE135)),0)</f>
        <v>2</v>
      </c>
      <c r="F135" s="7">
        <f t="shared" si="39"/>
        <v>3</v>
      </c>
      <c r="G135" s="1">
        <f t="shared" si="36"/>
        <v>83</v>
      </c>
      <c r="H135" s="2">
        <f t="shared" si="37"/>
        <v>5.6118999323867477E-2</v>
      </c>
      <c r="I135" s="8"/>
      <c r="J135" s="2">
        <f t="shared" si="40"/>
        <v>0.51791751183231916</v>
      </c>
      <c r="K135" s="2">
        <f t="shared" si="41"/>
        <v>0.46179851250845166</v>
      </c>
      <c r="L135" s="2">
        <f t="shared" si="42"/>
        <v>2.0283975659229209E-2</v>
      </c>
      <c r="M135" s="2">
        <f t="shared" si="43"/>
        <v>-2.7755575615628914E-17</v>
      </c>
      <c r="N135" s="1">
        <v>766</v>
      </c>
      <c r="O135" s="1">
        <v>683</v>
      </c>
      <c r="P135" s="1">
        <v>30</v>
      </c>
      <c r="Q135" s="1"/>
      <c r="R135" s="1">
        <v>0</v>
      </c>
      <c r="S135" s="1">
        <v>0</v>
      </c>
      <c r="T135" s="1">
        <v>0</v>
      </c>
      <c r="U135">
        <v>0</v>
      </c>
      <c r="W135" s="1"/>
      <c r="Y135" s="1"/>
      <c r="Z135" s="1"/>
      <c r="AA135" s="1"/>
      <c r="AB135" s="1"/>
      <c r="AN135" t="str">
        <f t="shared" si="45"/>
        <v>Sprague</v>
      </c>
      <c r="AO135" t="s">
        <v>2025</v>
      </c>
      <c r="AP135" s="10">
        <v>2</v>
      </c>
      <c r="AR135" s="119">
        <v>9</v>
      </c>
      <c r="AS135" s="121">
        <v>11</v>
      </c>
      <c r="AT135" s="121">
        <v>90</v>
      </c>
      <c r="AU135" s="125">
        <v>71670</v>
      </c>
      <c r="AV135" s="125">
        <f t="shared" si="46"/>
        <v>9011</v>
      </c>
      <c r="AW135" t="s">
        <v>749</v>
      </c>
      <c r="AX135" s="129">
        <f t="shared" si="44"/>
        <v>971670</v>
      </c>
      <c r="BB135">
        <v>13.83</v>
      </c>
      <c r="BC135">
        <v>0.61</v>
      </c>
      <c r="BD135">
        <v>13.21</v>
      </c>
      <c r="BE135" s="2"/>
    </row>
    <row r="136" spans="1:57" hidden="1" outlineLevel="1">
      <c r="A136" t="s">
        <v>256</v>
      </c>
      <c r="B136" s="10" t="s">
        <v>1972</v>
      </c>
      <c r="C136" s="1">
        <f t="shared" si="38"/>
        <v>6176</v>
      </c>
      <c r="D136" s="7">
        <f>IF(N136&gt;0, RANK(N136,(N136:P136,Q136:AE136)),0)</f>
        <v>1</v>
      </c>
      <c r="E136" s="7">
        <f>IF(O136&gt;0,RANK(O136,(N136:P136,Q136:AE136)),0)</f>
        <v>2</v>
      </c>
      <c r="F136" s="7">
        <f t="shared" si="39"/>
        <v>3</v>
      </c>
      <c r="G136" s="1">
        <f t="shared" si="36"/>
        <v>1035</v>
      </c>
      <c r="H136" s="2">
        <f t="shared" si="37"/>
        <v>0.16758419689119172</v>
      </c>
      <c r="I136" s="8"/>
      <c r="J136" s="2">
        <f t="shared" si="40"/>
        <v>0.57318652849740936</v>
      </c>
      <c r="K136" s="2">
        <f t="shared" si="41"/>
        <v>0.40560233160621761</v>
      </c>
      <c r="L136" s="2">
        <f t="shared" si="42"/>
        <v>2.1211139896373056E-2</v>
      </c>
      <c r="M136" s="2">
        <f t="shared" si="43"/>
        <v>-3.4694469519536142E-17</v>
      </c>
      <c r="N136" s="1">
        <v>3540</v>
      </c>
      <c r="O136" s="1">
        <v>2505</v>
      </c>
      <c r="P136" s="1">
        <v>131</v>
      </c>
      <c r="Q136" s="1"/>
      <c r="R136" s="1">
        <v>0</v>
      </c>
      <c r="S136" s="1">
        <v>0</v>
      </c>
      <c r="T136" s="1">
        <v>0</v>
      </c>
      <c r="U136">
        <v>0</v>
      </c>
      <c r="W136" s="1"/>
      <c r="Y136" s="1"/>
      <c r="Z136" s="1"/>
      <c r="AA136" s="1"/>
      <c r="AB136" s="1"/>
      <c r="AN136" t="str">
        <f t="shared" si="45"/>
        <v>Stafford</v>
      </c>
      <c r="AO136" t="s">
        <v>3169</v>
      </c>
      <c r="AP136" s="10">
        <v>2</v>
      </c>
      <c r="AR136" s="119">
        <v>9</v>
      </c>
      <c r="AS136" s="121">
        <v>13</v>
      </c>
      <c r="AT136" s="121">
        <v>45</v>
      </c>
      <c r="AU136" s="125">
        <v>72090</v>
      </c>
      <c r="AV136" s="125">
        <f t="shared" si="46"/>
        <v>9013</v>
      </c>
      <c r="AW136" t="s">
        <v>749</v>
      </c>
      <c r="AX136" s="129">
        <f t="shared" si="44"/>
        <v>972090</v>
      </c>
      <c r="BB136">
        <v>58.77</v>
      </c>
      <c r="BC136">
        <v>0.81</v>
      </c>
      <c r="BD136">
        <v>57.96</v>
      </c>
      <c r="BE136" s="2"/>
    </row>
    <row r="137" spans="1:57" hidden="1" outlineLevel="1">
      <c r="A137" t="s">
        <v>3553</v>
      </c>
      <c r="B137" s="10" t="s">
        <v>1972</v>
      </c>
      <c r="C137" s="1">
        <f t="shared" si="38"/>
        <v>49534</v>
      </c>
      <c r="D137" s="7">
        <f>IF(N137&gt;0, RANK(N137,(N137:P137,Q137:AE137)),0)</f>
        <v>1</v>
      </c>
      <c r="E137" s="7">
        <f>IF(O137&gt;0,RANK(O137,(N137:P137,Q137:AE137)),0)</f>
        <v>2</v>
      </c>
      <c r="F137" s="7">
        <f t="shared" si="39"/>
        <v>3</v>
      </c>
      <c r="G137" s="1">
        <f t="shared" si="36"/>
        <v>14223</v>
      </c>
      <c r="H137" s="2">
        <f t="shared" si="37"/>
        <v>0.28713610853151372</v>
      </c>
      <c r="I137" s="8"/>
      <c r="J137" s="2">
        <f t="shared" si="40"/>
        <v>0.64063067791819761</v>
      </c>
      <c r="K137" s="2">
        <f t="shared" si="41"/>
        <v>0.35349456938668389</v>
      </c>
      <c r="L137" s="2">
        <f t="shared" si="42"/>
        <v>5.652683005612307E-3</v>
      </c>
      <c r="M137" s="2">
        <f t="shared" si="43"/>
        <v>2.2206968950619441E-4</v>
      </c>
      <c r="N137" s="1">
        <v>31733</v>
      </c>
      <c r="O137" s="1">
        <v>17510</v>
      </c>
      <c r="P137" s="1">
        <v>280</v>
      </c>
      <c r="Q137" s="1"/>
      <c r="R137" s="1">
        <v>2</v>
      </c>
      <c r="S137" s="1">
        <v>7</v>
      </c>
      <c r="T137" s="1">
        <v>1</v>
      </c>
      <c r="U137">
        <v>1</v>
      </c>
      <c r="W137" s="1"/>
      <c r="Y137" s="1"/>
      <c r="Z137" s="1"/>
      <c r="AA137" s="1"/>
      <c r="AB137" s="1"/>
      <c r="AN137" t="str">
        <f t="shared" si="45"/>
        <v>Stamford</v>
      </c>
      <c r="AO137" t="s">
        <v>3115</v>
      </c>
      <c r="AP137" s="10">
        <v>4</v>
      </c>
      <c r="AR137" s="119">
        <v>9</v>
      </c>
      <c r="AS137" s="121">
        <v>1</v>
      </c>
      <c r="AT137" s="121">
        <v>90</v>
      </c>
      <c r="AU137" s="125">
        <v>73070</v>
      </c>
      <c r="AV137" s="125">
        <f t="shared" si="46"/>
        <v>9001</v>
      </c>
      <c r="AW137" t="s">
        <v>749</v>
      </c>
      <c r="AX137" s="129">
        <f t="shared" si="44"/>
        <v>973070</v>
      </c>
      <c r="BB137">
        <v>52.07</v>
      </c>
      <c r="BC137">
        <v>14.33</v>
      </c>
      <c r="BD137">
        <v>37.75</v>
      </c>
      <c r="BE137" s="2"/>
    </row>
    <row r="138" spans="1:57" hidden="1" outlineLevel="1">
      <c r="A138" t="s">
        <v>420</v>
      </c>
      <c r="B138" s="10" t="s">
        <v>1972</v>
      </c>
      <c r="C138" s="1">
        <f t="shared" si="38"/>
        <v>1522</v>
      </c>
      <c r="D138" s="7">
        <f>IF(N138&gt;0, RANK(N138,(N138:P138,Q138:AE138)),0)</f>
        <v>2</v>
      </c>
      <c r="E138" s="7">
        <f>IF(O138&gt;0,RANK(O138,(N138:P138,Q138:AE138)),0)</f>
        <v>1</v>
      </c>
      <c r="F138" s="7">
        <f t="shared" si="39"/>
        <v>3</v>
      </c>
      <c r="G138" s="1">
        <f t="shared" si="36"/>
        <v>81</v>
      </c>
      <c r="H138" s="2">
        <f t="shared" si="37"/>
        <v>5.3219448094612355E-2</v>
      </c>
      <c r="I138" s="8"/>
      <c r="J138" s="2">
        <f t="shared" si="40"/>
        <v>0.46254927726675427</v>
      </c>
      <c r="K138" s="2">
        <f t="shared" si="41"/>
        <v>0.51576872536136664</v>
      </c>
      <c r="L138" s="2">
        <f t="shared" si="42"/>
        <v>1.9053876478318004E-2</v>
      </c>
      <c r="M138" s="2">
        <f t="shared" si="43"/>
        <v>2.6281208935610319E-3</v>
      </c>
      <c r="N138" s="1">
        <v>704</v>
      </c>
      <c r="O138" s="1">
        <v>785</v>
      </c>
      <c r="P138" s="1">
        <v>29</v>
      </c>
      <c r="Q138" s="1"/>
      <c r="R138" s="1">
        <v>0</v>
      </c>
      <c r="S138" s="1">
        <v>4</v>
      </c>
      <c r="T138" s="1">
        <v>0</v>
      </c>
      <c r="U138">
        <v>0</v>
      </c>
      <c r="W138" s="1"/>
      <c r="Y138" s="1"/>
      <c r="Z138" s="1"/>
      <c r="AA138" s="1"/>
      <c r="AB138" s="1"/>
      <c r="AN138" t="str">
        <f t="shared" si="45"/>
        <v>Sterling</v>
      </c>
      <c r="AO138" t="s">
        <v>238</v>
      </c>
      <c r="AP138" s="10">
        <v>2</v>
      </c>
      <c r="AR138" s="119">
        <v>9</v>
      </c>
      <c r="AS138" s="121">
        <v>15</v>
      </c>
      <c r="AT138" s="121">
        <v>60</v>
      </c>
      <c r="AU138" s="125">
        <v>73420</v>
      </c>
      <c r="AV138" s="125">
        <f t="shared" si="46"/>
        <v>9015</v>
      </c>
      <c r="AW138" t="s">
        <v>749</v>
      </c>
      <c r="AX138" s="129">
        <f t="shared" si="44"/>
        <v>973420</v>
      </c>
      <c r="BB138">
        <v>27.31</v>
      </c>
      <c r="BC138">
        <v>0.08</v>
      </c>
      <c r="BD138">
        <v>27.23</v>
      </c>
      <c r="BE138" s="2"/>
    </row>
    <row r="139" spans="1:57" hidden="1" outlineLevel="1">
      <c r="A139" t="s">
        <v>1015</v>
      </c>
      <c r="B139" s="10" t="s">
        <v>1972</v>
      </c>
      <c r="C139" s="1">
        <f t="shared" si="38"/>
        <v>10443</v>
      </c>
      <c r="D139" s="7">
        <f>IF(N139&gt;0, RANK(N139,(N139:P139,Q139:AE139)),0)</f>
        <v>1</v>
      </c>
      <c r="E139" s="7">
        <f>IF(O139&gt;0,RANK(O139,(N139:P139,Q139:AE139)),0)</f>
        <v>2</v>
      </c>
      <c r="F139" s="7">
        <f t="shared" si="39"/>
        <v>3</v>
      </c>
      <c r="G139" s="1">
        <f t="shared" si="36"/>
        <v>2296</v>
      </c>
      <c r="H139" s="2">
        <f t="shared" si="37"/>
        <v>0.21986019343100641</v>
      </c>
      <c r="I139" s="8"/>
      <c r="J139" s="2">
        <f t="shared" si="40"/>
        <v>0.60394522646749016</v>
      </c>
      <c r="K139" s="2">
        <f t="shared" si="41"/>
        <v>0.38408503303648378</v>
      </c>
      <c r="L139" s="2">
        <f t="shared" si="42"/>
        <v>1.1586708800153212E-2</v>
      </c>
      <c r="M139" s="2">
        <f t="shared" si="43"/>
        <v>3.8303169587284788E-4</v>
      </c>
      <c r="N139" s="1">
        <v>6307</v>
      </c>
      <c r="O139" s="1">
        <v>4011</v>
      </c>
      <c r="P139" s="1">
        <v>121</v>
      </c>
      <c r="Q139" s="1"/>
      <c r="R139" s="1">
        <v>0</v>
      </c>
      <c r="S139" s="1">
        <v>4</v>
      </c>
      <c r="T139" s="1">
        <v>0</v>
      </c>
      <c r="U139">
        <v>0</v>
      </c>
      <c r="W139" s="1"/>
      <c r="Y139" s="1"/>
      <c r="Z139" s="1"/>
      <c r="AA139" s="1"/>
      <c r="AB139" s="1"/>
      <c r="AN139" t="str">
        <f t="shared" si="45"/>
        <v>Stonington</v>
      </c>
      <c r="AO139" t="s">
        <v>2025</v>
      </c>
      <c r="AP139" s="10">
        <v>2</v>
      </c>
      <c r="AR139" s="119">
        <v>9</v>
      </c>
      <c r="AS139" s="121">
        <v>11</v>
      </c>
      <c r="AT139" s="121">
        <v>95</v>
      </c>
      <c r="AU139" s="125">
        <v>73770</v>
      </c>
      <c r="AV139" s="125">
        <f t="shared" si="46"/>
        <v>9011</v>
      </c>
      <c r="AW139" t="s">
        <v>749</v>
      </c>
      <c r="AX139" s="129">
        <f t="shared" si="44"/>
        <v>973770</v>
      </c>
      <c r="BB139">
        <v>50.04</v>
      </c>
      <c r="BC139">
        <v>11.35</v>
      </c>
      <c r="BD139">
        <v>38.69</v>
      </c>
      <c r="BE139" s="2"/>
    </row>
    <row r="140" spans="1:57" hidden="1" outlineLevel="1">
      <c r="A140" t="s">
        <v>790</v>
      </c>
      <c r="B140" s="10" t="s">
        <v>1972</v>
      </c>
      <c r="C140" s="1">
        <f t="shared" si="38"/>
        <v>25090</v>
      </c>
      <c r="D140" s="7">
        <f>IF(N140&gt;0, RANK(N140,(N140:P140,Q140:AE140)),0)</f>
        <v>1</v>
      </c>
      <c r="E140" s="7">
        <f>IF(O140&gt;0,RANK(O140,(N140:P140,Q140:AE140)),0)</f>
        <v>2</v>
      </c>
      <c r="F140" s="7">
        <f t="shared" si="39"/>
        <v>3</v>
      </c>
      <c r="G140" s="1">
        <f t="shared" si="36"/>
        <v>4427</v>
      </c>
      <c r="H140" s="2">
        <f t="shared" si="37"/>
        <v>0.17644479872459148</v>
      </c>
      <c r="I140" s="8"/>
      <c r="J140" s="2">
        <f t="shared" si="40"/>
        <v>0.58294141092068552</v>
      </c>
      <c r="K140" s="2">
        <f t="shared" si="41"/>
        <v>0.40649661219609406</v>
      </c>
      <c r="L140" s="2">
        <f t="shared" si="42"/>
        <v>1.0561976883220407E-2</v>
      </c>
      <c r="M140" s="2">
        <f t="shared" si="43"/>
        <v>6.9388939039072284E-18</v>
      </c>
      <c r="N140" s="1">
        <v>14626</v>
      </c>
      <c r="O140" s="1">
        <v>10199</v>
      </c>
      <c r="P140" s="1">
        <v>265</v>
      </c>
      <c r="Q140" s="1"/>
      <c r="R140" s="1">
        <v>0</v>
      </c>
      <c r="S140" s="1">
        <v>0</v>
      </c>
      <c r="T140" s="1">
        <v>0</v>
      </c>
      <c r="U140">
        <v>0</v>
      </c>
      <c r="W140" s="1"/>
      <c r="Y140" s="1"/>
      <c r="Z140" s="1"/>
      <c r="AA140" s="1"/>
      <c r="AB140" s="1"/>
      <c r="AN140" t="str">
        <f t="shared" si="45"/>
        <v>Stratford</v>
      </c>
      <c r="AO140" t="s">
        <v>3115</v>
      </c>
      <c r="AP140" s="10">
        <v>3</v>
      </c>
      <c r="AR140" s="119">
        <v>9</v>
      </c>
      <c r="AS140" s="121">
        <v>1</v>
      </c>
      <c r="AT140" s="121">
        <v>95</v>
      </c>
      <c r="AU140" s="125">
        <v>74190</v>
      </c>
      <c r="AV140" s="125">
        <f t="shared" si="46"/>
        <v>9001</v>
      </c>
      <c r="AW140" t="s">
        <v>749</v>
      </c>
      <c r="AX140" s="129">
        <f t="shared" si="44"/>
        <v>974190</v>
      </c>
      <c r="BB140">
        <v>19.88</v>
      </c>
      <c r="BC140">
        <v>2.29</v>
      </c>
      <c r="BD140">
        <v>17.59</v>
      </c>
      <c r="BE140" s="2"/>
    </row>
    <row r="141" spans="1:57" hidden="1" outlineLevel="1">
      <c r="A141" t="s">
        <v>3182</v>
      </c>
      <c r="B141" s="10" t="s">
        <v>1972</v>
      </c>
      <c r="C141" s="1">
        <f t="shared" si="38"/>
        <v>7460</v>
      </c>
      <c r="D141" s="7">
        <f>IF(N141&gt;0, RANK(N141,(N141:P141,Q141:AE141)),0)</f>
        <v>1</v>
      </c>
      <c r="E141" s="7">
        <f>IF(O141&gt;0,RANK(O141,(N141:P141,Q141:AE141)),0)</f>
        <v>2</v>
      </c>
      <c r="F141" s="7">
        <f t="shared" si="39"/>
        <v>3</v>
      </c>
      <c r="G141" s="1">
        <f t="shared" si="36"/>
        <v>246</v>
      </c>
      <c r="H141" s="2">
        <f t="shared" si="37"/>
        <v>3.2975871313672925E-2</v>
      </c>
      <c r="I141" s="8"/>
      <c r="J141" s="2">
        <f t="shared" si="40"/>
        <v>0.51045576407506699</v>
      </c>
      <c r="K141" s="2">
        <f t="shared" si="41"/>
        <v>0.47747989276139408</v>
      </c>
      <c r="L141" s="2">
        <f t="shared" si="42"/>
        <v>1.2064343163538873E-2</v>
      </c>
      <c r="M141" s="2">
        <f t="shared" si="43"/>
        <v>6.4184768611141862E-17</v>
      </c>
      <c r="N141" s="1">
        <v>3808</v>
      </c>
      <c r="O141" s="1">
        <v>3562</v>
      </c>
      <c r="P141" s="1">
        <v>90</v>
      </c>
      <c r="Q141" s="1"/>
      <c r="R141" s="1">
        <v>0</v>
      </c>
      <c r="S141" s="1">
        <v>0</v>
      </c>
      <c r="T141" s="1">
        <v>0</v>
      </c>
      <c r="U141">
        <v>0</v>
      </c>
      <c r="W141" s="1"/>
      <c r="Y141" s="1"/>
      <c r="Z141" s="1"/>
      <c r="AA141" s="1"/>
      <c r="AB141" s="1"/>
      <c r="AN141" t="str">
        <f t="shared" si="45"/>
        <v>Suffield</v>
      </c>
      <c r="AO141" t="s">
        <v>1909</v>
      </c>
      <c r="AP141" s="10">
        <v>2</v>
      </c>
      <c r="AR141" s="119">
        <v>9</v>
      </c>
      <c r="AS141" s="121">
        <v>3</v>
      </c>
      <c r="AT141" s="121">
        <v>125</v>
      </c>
      <c r="AU141" s="125">
        <v>74540</v>
      </c>
      <c r="AV141" s="125">
        <f t="shared" si="46"/>
        <v>9003</v>
      </c>
      <c r="AW141" t="s">
        <v>749</v>
      </c>
      <c r="AX141" s="129">
        <f t="shared" si="44"/>
        <v>974540</v>
      </c>
      <c r="BB141">
        <v>42.94</v>
      </c>
      <c r="BC141">
        <v>0.72</v>
      </c>
      <c r="BD141">
        <v>42.21</v>
      </c>
      <c r="BE141" s="2"/>
    </row>
    <row r="142" spans="1:57" hidden="1" outlineLevel="1">
      <c r="A142" t="s">
        <v>1989</v>
      </c>
      <c r="B142" s="10" t="s">
        <v>1972</v>
      </c>
      <c r="C142" s="1">
        <f t="shared" si="38"/>
        <v>4042</v>
      </c>
      <c r="D142" s="7">
        <f>IF(N142&gt;0, RANK(N142,(N142:P142,Q142:AE142)),0)</f>
        <v>2</v>
      </c>
      <c r="E142" s="7">
        <f>IF(O142&gt;0,RANK(O142,(N142:P142,Q142:AE142)),0)</f>
        <v>1</v>
      </c>
      <c r="F142" s="7">
        <f t="shared" si="39"/>
        <v>3</v>
      </c>
      <c r="G142" s="1">
        <f t="shared" si="36"/>
        <v>280</v>
      </c>
      <c r="H142" s="2">
        <f t="shared" si="37"/>
        <v>6.9272637308263232E-2</v>
      </c>
      <c r="I142" s="8"/>
      <c r="J142" s="2">
        <f t="shared" si="40"/>
        <v>0.45571499257793174</v>
      </c>
      <c r="K142" s="2">
        <f t="shared" si="41"/>
        <v>0.52498762988619496</v>
      </c>
      <c r="L142" s="2">
        <f t="shared" si="42"/>
        <v>1.830776843146957E-2</v>
      </c>
      <c r="M142" s="2">
        <f t="shared" si="43"/>
        <v>9.8960910440366867E-4</v>
      </c>
      <c r="N142" s="1">
        <v>1842</v>
      </c>
      <c r="O142" s="1">
        <v>2122</v>
      </c>
      <c r="P142" s="1">
        <v>74</v>
      </c>
      <c r="Q142" s="1"/>
      <c r="R142" s="1">
        <v>1</v>
      </c>
      <c r="S142" s="1">
        <v>3</v>
      </c>
      <c r="T142" s="1">
        <v>0</v>
      </c>
      <c r="U142">
        <v>0</v>
      </c>
      <c r="W142" s="1"/>
      <c r="Y142" s="1"/>
      <c r="Z142" s="1"/>
      <c r="AA142" s="1"/>
      <c r="AB142" s="1"/>
      <c r="AN142" t="str">
        <f t="shared" si="45"/>
        <v>Thomaston</v>
      </c>
      <c r="AO142" t="s">
        <v>469</v>
      </c>
      <c r="AP142" s="10">
        <v>5</v>
      </c>
      <c r="AR142" s="119">
        <v>9</v>
      </c>
      <c r="AS142" s="121">
        <v>5</v>
      </c>
      <c r="AT142" s="121">
        <v>100</v>
      </c>
      <c r="AU142" s="125">
        <v>75730</v>
      </c>
      <c r="AV142" s="125">
        <f t="shared" si="46"/>
        <v>9005</v>
      </c>
      <c r="AW142" t="s">
        <v>749</v>
      </c>
      <c r="AX142" s="129">
        <f t="shared" si="44"/>
        <v>975730</v>
      </c>
      <c r="BB142">
        <v>12.23</v>
      </c>
      <c r="BC142">
        <v>0.22</v>
      </c>
      <c r="BD142">
        <v>12.01</v>
      </c>
      <c r="BE142" s="2"/>
    </row>
    <row r="143" spans="1:57" hidden="1" outlineLevel="1">
      <c r="A143" t="s">
        <v>859</v>
      </c>
      <c r="B143" s="10" t="s">
        <v>1972</v>
      </c>
      <c r="C143" s="1">
        <f t="shared" si="38"/>
        <v>4486</v>
      </c>
      <c r="D143" s="7">
        <f>IF(N143&gt;0, RANK(N143,(N143:P143,Q143:AE143)),0)</f>
        <v>1</v>
      </c>
      <c r="E143" s="7">
        <f>IF(O143&gt;0,RANK(O143,(N143:P143,Q143:AE143)),0)</f>
        <v>2</v>
      </c>
      <c r="F143" s="7">
        <f t="shared" si="39"/>
        <v>3</v>
      </c>
      <c r="G143" s="1">
        <f t="shared" si="36"/>
        <v>178</v>
      </c>
      <c r="H143" s="2">
        <f t="shared" si="37"/>
        <v>3.9679001337494427E-2</v>
      </c>
      <c r="I143" s="8"/>
      <c r="J143" s="2">
        <f t="shared" si="40"/>
        <v>0.51047703967900138</v>
      </c>
      <c r="K143" s="2">
        <f t="shared" si="41"/>
        <v>0.47079803834150691</v>
      </c>
      <c r="L143" s="2">
        <f t="shared" si="42"/>
        <v>1.8279090503789567E-2</v>
      </c>
      <c r="M143" s="2">
        <f t="shared" si="43"/>
        <v>4.4583147570214851E-4</v>
      </c>
      <c r="N143" s="1">
        <v>2290</v>
      </c>
      <c r="O143" s="1">
        <v>2112</v>
      </c>
      <c r="P143" s="1">
        <v>82</v>
      </c>
      <c r="Q143" s="1"/>
      <c r="R143" s="1">
        <v>0</v>
      </c>
      <c r="S143" s="1">
        <v>2</v>
      </c>
      <c r="T143" s="1">
        <v>0</v>
      </c>
      <c r="U143">
        <v>0</v>
      </c>
      <c r="W143" s="1"/>
      <c r="Y143" s="1"/>
      <c r="Z143" s="1"/>
      <c r="AA143" s="1"/>
      <c r="AB143" s="1"/>
      <c r="AN143" t="str">
        <f t="shared" si="45"/>
        <v>Thompson</v>
      </c>
      <c r="AO143" t="s">
        <v>238</v>
      </c>
      <c r="AP143" s="10">
        <v>2</v>
      </c>
      <c r="AR143" s="119">
        <v>9</v>
      </c>
      <c r="AS143" s="121">
        <v>15</v>
      </c>
      <c r="AT143" s="121">
        <v>65</v>
      </c>
      <c r="AU143" s="125">
        <v>75870</v>
      </c>
      <c r="AV143" s="125">
        <f t="shared" si="46"/>
        <v>9015</v>
      </c>
      <c r="AW143" t="s">
        <v>749</v>
      </c>
      <c r="AX143" s="129">
        <f t="shared" si="44"/>
        <v>975870</v>
      </c>
      <c r="BB143">
        <v>48.65</v>
      </c>
      <c r="BC143">
        <v>1.71</v>
      </c>
      <c r="BD143">
        <v>46.94</v>
      </c>
      <c r="BE143" s="2"/>
    </row>
    <row r="144" spans="1:57" hidden="1" outlineLevel="1">
      <c r="A144" t="s">
        <v>3169</v>
      </c>
      <c r="B144" s="10" t="s">
        <v>1972</v>
      </c>
      <c r="C144" s="1">
        <f t="shared" si="38"/>
        <v>8475</v>
      </c>
      <c r="D144" s="7">
        <f>IF(N144&gt;0, RANK(N144,(N144:P144,Q144:AE144)),0)</f>
        <v>1</v>
      </c>
      <c r="E144" s="7">
        <f>IF(O144&gt;0,RANK(O144,(N144:P144,Q144:AE144)),0)</f>
        <v>2</v>
      </c>
      <c r="F144" s="7">
        <f t="shared" si="39"/>
        <v>3</v>
      </c>
      <c r="G144" s="1">
        <f t="shared" si="36"/>
        <v>1141</v>
      </c>
      <c r="H144" s="2">
        <f t="shared" si="37"/>
        <v>0.13463126843657816</v>
      </c>
      <c r="I144" s="8"/>
      <c r="J144" s="2">
        <f t="shared" si="40"/>
        <v>0.56070796460176986</v>
      </c>
      <c r="K144" s="2">
        <f t="shared" si="41"/>
        <v>0.42607669616519173</v>
      </c>
      <c r="L144" s="2">
        <f t="shared" si="42"/>
        <v>1.2507374631268437E-2</v>
      </c>
      <c r="M144" s="2">
        <f t="shared" si="43"/>
        <v>7.0796460176997776E-4</v>
      </c>
      <c r="N144" s="1">
        <v>4752</v>
      </c>
      <c r="O144" s="1">
        <v>3611</v>
      </c>
      <c r="P144" s="1">
        <v>106</v>
      </c>
      <c r="Q144" s="1"/>
      <c r="R144" s="1">
        <v>0</v>
      </c>
      <c r="S144" s="1">
        <v>6</v>
      </c>
      <c r="T144" s="1">
        <v>0</v>
      </c>
      <c r="U144">
        <v>0</v>
      </c>
      <c r="W144" s="1"/>
      <c r="Y144" s="1"/>
      <c r="Z144" s="1"/>
      <c r="AA144" s="1"/>
      <c r="AB144" s="1"/>
      <c r="AN144" t="str">
        <f t="shared" si="45"/>
        <v>Tolland</v>
      </c>
      <c r="AO144" t="s">
        <v>3169</v>
      </c>
      <c r="AP144" s="10">
        <v>2</v>
      </c>
      <c r="AR144" s="119">
        <v>9</v>
      </c>
      <c r="AS144" s="121">
        <v>13</v>
      </c>
      <c r="AT144" s="121">
        <v>50</v>
      </c>
      <c r="AU144" s="125">
        <v>76290</v>
      </c>
      <c r="AV144" s="125">
        <f t="shared" si="46"/>
        <v>9013</v>
      </c>
      <c r="AW144" t="s">
        <v>749</v>
      </c>
      <c r="AX144" s="129">
        <f t="shared" si="44"/>
        <v>976290</v>
      </c>
      <c r="BB144">
        <v>40.299999999999997</v>
      </c>
      <c r="BC144">
        <v>0.59</v>
      </c>
      <c r="BD144">
        <v>39.71</v>
      </c>
      <c r="BE144" s="2"/>
    </row>
    <row r="145" spans="1:57" hidden="1" outlineLevel="1">
      <c r="A145" t="s">
        <v>1045</v>
      </c>
      <c r="B145" s="10" t="s">
        <v>1972</v>
      </c>
      <c r="C145" s="1">
        <f t="shared" si="38"/>
        <v>15970</v>
      </c>
      <c r="D145" s="7">
        <f>IF(N145&gt;0, RANK(N145,(N145:P145,Q145:AE145)),0)</f>
        <v>1</v>
      </c>
      <c r="E145" s="7">
        <f>IF(O145&gt;0,RANK(O145,(N145:P145,Q145:AE145)),0)</f>
        <v>2</v>
      </c>
      <c r="F145" s="7">
        <f t="shared" si="39"/>
        <v>3</v>
      </c>
      <c r="G145" s="1">
        <f t="shared" si="36"/>
        <v>735</v>
      </c>
      <c r="H145" s="2">
        <f t="shared" si="37"/>
        <v>4.6023794614902941E-2</v>
      </c>
      <c r="I145" s="8"/>
      <c r="J145" s="2">
        <f t="shared" si="40"/>
        <v>0.51089542892924233</v>
      </c>
      <c r="K145" s="2">
        <f t="shared" si="41"/>
        <v>0.46487163431433937</v>
      </c>
      <c r="L145" s="2">
        <f t="shared" si="42"/>
        <v>2.4107701941139637E-2</v>
      </c>
      <c r="M145" s="2">
        <f t="shared" si="43"/>
        <v>1.252348152786624E-4</v>
      </c>
      <c r="N145" s="1">
        <v>8159</v>
      </c>
      <c r="O145" s="1">
        <v>7424</v>
      </c>
      <c r="P145" s="1">
        <v>385</v>
      </c>
      <c r="Q145" s="1"/>
      <c r="R145" s="1">
        <v>0</v>
      </c>
      <c r="S145" s="1">
        <v>2</v>
      </c>
      <c r="T145" s="1">
        <v>0</v>
      </c>
      <c r="U145">
        <v>0</v>
      </c>
      <c r="W145" s="1"/>
      <c r="Y145" s="1"/>
      <c r="Z145" s="1"/>
      <c r="AA145" s="1"/>
      <c r="AB145" s="1"/>
      <c r="AN145" t="str">
        <f t="shared" si="45"/>
        <v>Torrington</v>
      </c>
      <c r="AO145" t="s">
        <v>469</v>
      </c>
      <c r="AP145" s="10">
        <v>0</v>
      </c>
      <c r="AR145" s="119">
        <v>9</v>
      </c>
      <c r="AS145" s="121">
        <v>5</v>
      </c>
      <c r="AT145" s="121">
        <v>105</v>
      </c>
      <c r="AU145" s="125">
        <v>76570</v>
      </c>
      <c r="AV145" s="125">
        <f t="shared" si="46"/>
        <v>9005</v>
      </c>
      <c r="AW145" t="s">
        <v>749</v>
      </c>
      <c r="AX145" s="129">
        <f t="shared" si="44"/>
        <v>976570</v>
      </c>
      <c r="BB145">
        <v>40.369999999999997</v>
      </c>
      <c r="BC145">
        <v>0.56999999999999995</v>
      </c>
      <c r="BD145">
        <v>39.79</v>
      </c>
      <c r="BE145" s="2"/>
    </row>
    <row r="146" spans="1:57" hidden="1" outlineLevel="1">
      <c r="A146" t="s">
        <v>3109</v>
      </c>
      <c r="B146" s="10" t="s">
        <v>1972</v>
      </c>
      <c r="C146" s="1">
        <f t="shared" si="38"/>
        <v>19842</v>
      </c>
      <c r="D146" s="7">
        <f>IF(N146&gt;0, RANK(N146,(N146:P146,Q146:AE146)),0)</f>
        <v>2</v>
      </c>
      <c r="E146" s="7">
        <f>IF(O146&gt;0,RANK(O146,(N146:P146,Q146:AE146)),0)</f>
        <v>1</v>
      </c>
      <c r="F146" s="7">
        <f t="shared" si="39"/>
        <v>3</v>
      </c>
      <c r="G146" s="1">
        <f t="shared" si="36"/>
        <v>170</v>
      </c>
      <c r="H146" s="2">
        <f t="shared" si="37"/>
        <v>8.5676847092027008E-3</v>
      </c>
      <c r="I146" s="8"/>
      <c r="J146" s="2">
        <f t="shared" si="40"/>
        <v>0.49173470416288678</v>
      </c>
      <c r="K146" s="2">
        <f t="shared" si="41"/>
        <v>0.50030238887208955</v>
      </c>
      <c r="L146" s="2">
        <f t="shared" si="42"/>
        <v>7.9125088196754356E-3</v>
      </c>
      <c r="M146" s="2">
        <f t="shared" si="43"/>
        <v>5.0398145348228354E-5</v>
      </c>
      <c r="N146" s="1">
        <v>9757</v>
      </c>
      <c r="O146" s="1">
        <v>9927</v>
      </c>
      <c r="P146" s="1">
        <v>157</v>
      </c>
      <c r="Q146" s="1"/>
      <c r="R146" s="1">
        <v>0</v>
      </c>
      <c r="S146" s="1">
        <v>1</v>
      </c>
      <c r="T146" s="1">
        <v>0</v>
      </c>
      <c r="U146">
        <v>0</v>
      </c>
      <c r="W146" s="1"/>
      <c r="Y146" s="1"/>
      <c r="Z146" s="1"/>
      <c r="AA146" s="1"/>
      <c r="AB146" s="1"/>
      <c r="AN146" t="str">
        <f t="shared" si="45"/>
        <v>Trumbull</v>
      </c>
      <c r="AO146" t="s">
        <v>3115</v>
      </c>
      <c r="AP146" s="10">
        <v>4</v>
      </c>
      <c r="AR146" s="119">
        <v>9</v>
      </c>
      <c r="AS146" s="121">
        <v>1</v>
      </c>
      <c r="AT146" s="121">
        <v>100</v>
      </c>
      <c r="AU146" s="125">
        <v>77200</v>
      </c>
      <c r="AV146" s="125">
        <f t="shared" si="46"/>
        <v>9001</v>
      </c>
      <c r="AW146" t="s">
        <v>749</v>
      </c>
      <c r="AX146" s="129">
        <f t="shared" si="44"/>
        <v>977200</v>
      </c>
      <c r="BB146">
        <v>23.52</v>
      </c>
      <c r="BC146">
        <v>0.23</v>
      </c>
      <c r="BD146">
        <v>23.29</v>
      </c>
      <c r="BE146" s="2"/>
    </row>
    <row r="147" spans="1:57" hidden="1" outlineLevel="1">
      <c r="A147" t="s">
        <v>2947</v>
      </c>
      <c r="B147" s="10" t="s">
        <v>1972</v>
      </c>
      <c r="C147" s="1">
        <f t="shared" si="38"/>
        <v>536</v>
      </c>
      <c r="D147" s="7">
        <f>IF(N147&gt;0, RANK(N147,(N147:P147,Q147:AE147)),0)</f>
        <v>1</v>
      </c>
      <c r="E147" s="7">
        <f>IF(O147&gt;0,RANK(O147,(N147:P147,Q147:AE147)),0)</f>
        <v>2</v>
      </c>
      <c r="F147" s="7">
        <f t="shared" si="39"/>
        <v>3</v>
      </c>
      <c r="G147" s="1">
        <f t="shared" si="36"/>
        <v>21</v>
      </c>
      <c r="H147" s="2">
        <f t="shared" si="37"/>
        <v>3.9179104477611942E-2</v>
      </c>
      <c r="I147" s="8"/>
      <c r="J147" s="2">
        <f t="shared" si="40"/>
        <v>0.50932835820895528</v>
      </c>
      <c r="K147" s="2">
        <f t="shared" si="41"/>
        <v>0.47014925373134331</v>
      </c>
      <c r="L147" s="2">
        <f t="shared" si="42"/>
        <v>2.0522388059701493E-2</v>
      </c>
      <c r="M147" s="2">
        <f t="shared" si="43"/>
        <v>-7.9797279894933126E-17</v>
      </c>
      <c r="N147" s="1">
        <v>273</v>
      </c>
      <c r="O147" s="1">
        <v>252</v>
      </c>
      <c r="P147" s="1">
        <v>11</v>
      </c>
      <c r="Q147" s="1"/>
      <c r="R147" s="1">
        <v>0</v>
      </c>
      <c r="S147" s="1">
        <v>0</v>
      </c>
      <c r="T147" s="1">
        <v>0</v>
      </c>
      <c r="U147">
        <v>0</v>
      </c>
      <c r="W147" s="1"/>
      <c r="Y147" s="1"/>
      <c r="Z147" s="1"/>
      <c r="AA147" s="1"/>
      <c r="AB147" s="1"/>
      <c r="AN147" t="str">
        <f t="shared" si="45"/>
        <v>Union</v>
      </c>
      <c r="AO147" t="s">
        <v>3169</v>
      </c>
      <c r="AP147" s="10">
        <v>2</v>
      </c>
      <c r="AR147" s="119">
        <v>9</v>
      </c>
      <c r="AS147" s="121">
        <v>13</v>
      </c>
      <c r="AT147" s="121">
        <v>55</v>
      </c>
      <c r="AU147" s="125">
        <v>77830</v>
      </c>
      <c r="AV147" s="125">
        <f t="shared" si="46"/>
        <v>9013</v>
      </c>
      <c r="AW147" t="s">
        <v>749</v>
      </c>
      <c r="AX147" s="129">
        <f t="shared" si="44"/>
        <v>977830</v>
      </c>
      <c r="BB147">
        <v>29.83</v>
      </c>
      <c r="BC147">
        <v>1.1200000000000001</v>
      </c>
      <c r="BD147">
        <v>28.71</v>
      </c>
      <c r="BE147" s="2"/>
    </row>
    <row r="148" spans="1:57" hidden="1" outlineLevel="1">
      <c r="A148" t="s">
        <v>1301</v>
      </c>
      <c r="B148" s="10" t="s">
        <v>1972</v>
      </c>
      <c r="C148" s="1">
        <f t="shared" si="38"/>
        <v>13936</v>
      </c>
      <c r="D148" s="7">
        <f>IF(N148&gt;0, RANK(N148,(N148:P148,Q148:AE148)),0)</f>
        <v>1</v>
      </c>
      <c r="E148" s="7">
        <f>IF(O148&gt;0,RANK(O148,(N148:P148,Q148:AE148)),0)</f>
        <v>2</v>
      </c>
      <c r="F148" s="7">
        <f t="shared" si="39"/>
        <v>3</v>
      </c>
      <c r="G148" s="1">
        <f t="shared" si="36"/>
        <v>3547</v>
      </c>
      <c r="H148" s="2">
        <f t="shared" si="37"/>
        <v>0.25452066590126293</v>
      </c>
      <c r="I148" s="8"/>
      <c r="J148" s="2">
        <f t="shared" si="40"/>
        <v>0.62033582089552242</v>
      </c>
      <c r="K148" s="2">
        <f t="shared" si="41"/>
        <v>0.36581515499425948</v>
      </c>
      <c r="L148" s="2">
        <f t="shared" si="42"/>
        <v>1.3346727898966704E-2</v>
      </c>
      <c r="M148" s="2">
        <f t="shared" si="43"/>
        <v>5.0229621125139588E-4</v>
      </c>
      <c r="N148" s="1">
        <v>8645</v>
      </c>
      <c r="O148" s="1">
        <v>5098</v>
      </c>
      <c r="P148" s="1">
        <v>186</v>
      </c>
      <c r="Q148" s="1"/>
      <c r="R148" s="1">
        <v>2</v>
      </c>
      <c r="S148" s="1">
        <v>4</v>
      </c>
      <c r="T148" s="1">
        <v>1</v>
      </c>
      <c r="U148">
        <v>0</v>
      </c>
      <c r="W148" s="1"/>
      <c r="Y148" s="1"/>
      <c r="Z148" s="1"/>
      <c r="AA148" s="1"/>
      <c r="AB148" s="1"/>
      <c r="AN148" t="str">
        <f t="shared" si="45"/>
        <v>Vernon</v>
      </c>
      <c r="AO148" t="s">
        <v>3169</v>
      </c>
      <c r="AP148" s="10">
        <v>2</v>
      </c>
      <c r="AR148" s="119">
        <v>9</v>
      </c>
      <c r="AS148" s="121">
        <v>13</v>
      </c>
      <c r="AT148" s="121">
        <v>60</v>
      </c>
      <c r="AU148" s="125">
        <v>78250</v>
      </c>
      <c r="AV148" s="125">
        <f t="shared" si="46"/>
        <v>9013</v>
      </c>
      <c r="AW148" t="s">
        <v>749</v>
      </c>
      <c r="AX148" s="129">
        <f t="shared" si="44"/>
        <v>978250</v>
      </c>
      <c r="BB148">
        <v>18.07</v>
      </c>
      <c r="BC148">
        <v>0.34</v>
      </c>
      <c r="BD148">
        <v>17.73</v>
      </c>
      <c r="BE148" s="2"/>
    </row>
    <row r="149" spans="1:57" hidden="1" outlineLevel="1">
      <c r="A149" t="s">
        <v>1260</v>
      </c>
      <c r="B149" s="10" t="s">
        <v>1972</v>
      </c>
      <c r="C149" s="1">
        <f t="shared" si="38"/>
        <v>1303</v>
      </c>
      <c r="D149" s="7">
        <f>IF(N149&gt;0, RANK(N149,(N149:P149,Q149:AE149)),0)</f>
        <v>2</v>
      </c>
      <c r="E149" s="7">
        <f>IF(O149&gt;0,RANK(O149,(N149:P149,Q149:AE149)),0)</f>
        <v>1</v>
      </c>
      <c r="F149" s="7">
        <f t="shared" si="39"/>
        <v>3</v>
      </c>
      <c r="G149" s="1">
        <f t="shared" si="36"/>
        <v>46</v>
      </c>
      <c r="H149" s="2">
        <f t="shared" si="37"/>
        <v>3.5303146584804296E-2</v>
      </c>
      <c r="I149" s="8"/>
      <c r="J149" s="2">
        <f t="shared" si="40"/>
        <v>0.47429009976976211</v>
      </c>
      <c r="K149" s="2">
        <f t="shared" si="41"/>
        <v>0.50959324635456638</v>
      </c>
      <c r="L149" s="2">
        <f t="shared" si="42"/>
        <v>1.5349194167306216E-2</v>
      </c>
      <c r="M149" s="2">
        <f t="shared" si="43"/>
        <v>7.6745970836530029E-4</v>
      </c>
      <c r="N149" s="1">
        <v>618</v>
      </c>
      <c r="O149" s="1">
        <v>664</v>
      </c>
      <c r="P149" s="1">
        <v>20</v>
      </c>
      <c r="Q149" s="1"/>
      <c r="R149" s="1">
        <v>0</v>
      </c>
      <c r="S149" s="1">
        <v>1</v>
      </c>
      <c r="T149" s="1">
        <v>0</v>
      </c>
      <c r="U149">
        <v>0</v>
      </c>
      <c r="W149" s="1"/>
      <c r="Y149" s="1"/>
      <c r="Z149" s="1"/>
      <c r="AA149" s="1"/>
      <c r="AB149" s="1"/>
      <c r="AN149" t="str">
        <f t="shared" si="45"/>
        <v>Voluntown</v>
      </c>
      <c r="AO149" t="s">
        <v>2025</v>
      </c>
      <c r="AP149" s="10">
        <v>2</v>
      </c>
      <c r="AR149" s="119">
        <v>9</v>
      </c>
      <c r="AS149" s="121">
        <v>11</v>
      </c>
      <c r="AT149" s="121">
        <v>100</v>
      </c>
      <c r="AU149" s="125">
        <v>78600</v>
      </c>
      <c r="AV149" s="125">
        <f t="shared" si="46"/>
        <v>9011</v>
      </c>
      <c r="AW149" t="s">
        <v>749</v>
      </c>
      <c r="AX149" s="129">
        <f t="shared" si="44"/>
        <v>978600</v>
      </c>
      <c r="BB149">
        <v>39.76</v>
      </c>
      <c r="BC149">
        <v>0.85</v>
      </c>
      <c r="BD149">
        <v>38.92</v>
      </c>
      <c r="BE149" s="2"/>
    </row>
    <row r="150" spans="1:57" hidden="1" outlineLevel="1">
      <c r="A150" t="s">
        <v>3142</v>
      </c>
      <c r="B150" s="10" t="s">
        <v>1972</v>
      </c>
      <c r="C150" s="1">
        <f t="shared" si="38"/>
        <v>22544</v>
      </c>
      <c r="D150" s="7">
        <f>IF(N150&gt;0, RANK(N150,(N150:P150,Q150:AE150)),0)</f>
        <v>1</v>
      </c>
      <c r="E150" s="7">
        <f>IF(O150&gt;0,RANK(O150,(N150:P150,Q150:AE150)),0)</f>
        <v>2</v>
      </c>
      <c r="F150" s="7">
        <f t="shared" si="39"/>
        <v>3</v>
      </c>
      <c r="G150" s="1">
        <f t="shared" si="36"/>
        <v>3461</v>
      </c>
      <c r="H150" s="2">
        <f t="shared" si="37"/>
        <v>0.15352200141944641</v>
      </c>
      <c r="I150" s="8"/>
      <c r="J150" s="2">
        <f t="shared" si="40"/>
        <v>0.56924237047551451</v>
      </c>
      <c r="K150" s="2">
        <f t="shared" si="41"/>
        <v>0.41572036905606813</v>
      </c>
      <c r="L150" s="2">
        <f t="shared" si="42"/>
        <v>1.4194464158977998E-2</v>
      </c>
      <c r="M150" s="2">
        <f t="shared" si="43"/>
        <v>8.4279630943935938E-4</v>
      </c>
      <c r="N150" s="1">
        <v>12833</v>
      </c>
      <c r="O150" s="1">
        <v>9372</v>
      </c>
      <c r="P150" s="1">
        <v>320</v>
      </c>
      <c r="Q150" s="1"/>
      <c r="R150" s="1">
        <v>5</v>
      </c>
      <c r="S150" s="1">
        <v>14</v>
      </c>
      <c r="T150" s="1">
        <v>0</v>
      </c>
      <c r="U150">
        <v>0</v>
      </c>
      <c r="W150" s="1"/>
      <c r="Y150" s="1"/>
      <c r="Z150" s="1"/>
      <c r="AA150" s="1"/>
      <c r="AB150" s="1"/>
      <c r="AN150" t="str">
        <f t="shared" si="45"/>
        <v>Wallingford</v>
      </c>
      <c r="AO150" t="s">
        <v>1960</v>
      </c>
      <c r="AP150" s="10">
        <v>3</v>
      </c>
      <c r="AR150" s="119">
        <v>9</v>
      </c>
      <c r="AS150" s="121">
        <v>9</v>
      </c>
      <c r="AT150" s="121">
        <v>115</v>
      </c>
      <c r="AU150" s="125">
        <v>78740</v>
      </c>
      <c r="AV150" s="125">
        <f t="shared" si="46"/>
        <v>9009</v>
      </c>
      <c r="AW150" t="s">
        <v>749</v>
      </c>
      <c r="AX150" s="129">
        <f t="shared" si="44"/>
        <v>978740</v>
      </c>
      <c r="BB150">
        <v>39.880000000000003</v>
      </c>
      <c r="BC150">
        <v>0.86</v>
      </c>
      <c r="BD150">
        <v>39.020000000000003</v>
      </c>
      <c r="BE150" s="2"/>
    </row>
    <row r="151" spans="1:57" hidden="1" outlineLevel="1">
      <c r="A151" t="s">
        <v>3421</v>
      </c>
      <c r="B151" s="10" t="s">
        <v>1972</v>
      </c>
      <c r="C151" s="1">
        <f t="shared" si="38"/>
        <v>857</v>
      </c>
      <c r="D151" s="7">
        <f>IF(N151&gt;0, RANK(N151,(N151:P151,Q151:AE151)),0)</f>
        <v>1</v>
      </c>
      <c r="E151" s="7">
        <f>IF(O151&gt;0,RANK(O151,(N151:P151,Q151:AE151)),0)</f>
        <v>2</v>
      </c>
      <c r="F151" s="7">
        <f t="shared" si="39"/>
        <v>3</v>
      </c>
      <c r="G151" s="1">
        <f t="shared" si="36"/>
        <v>71</v>
      </c>
      <c r="H151" s="2">
        <f t="shared" si="37"/>
        <v>8.284714119019837E-2</v>
      </c>
      <c r="I151" s="8"/>
      <c r="J151" s="2">
        <f t="shared" si="40"/>
        <v>0.53092182030338386</v>
      </c>
      <c r="K151" s="2">
        <f t="shared" si="41"/>
        <v>0.44807467911318555</v>
      </c>
      <c r="L151" s="2">
        <f t="shared" si="42"/>
        <v>2.1003500583430573E-2</v>
      </c>
      <c r="M151" s="2">
        <f t="shared" si="43"/>
        <v>1.7347234759768071E-17</v>
      </c>
      <c r="N151" s="1">
        <v>455</v>
      </c>
      <c r="O151" s="1">
        <v>384</v>
      </c>
      <c r="P151" s="1">
        <v>18</v>
      </c>
      <c r="Q151" s="1"/>
      <c r="R151" s="1">
        <v>0</v>
      </c>
      <c r="S151" s="1">
        <v>0</v>
      </c>
      <c r="T151" s="1">
        <v>0</v>
      </c>
      <c r="U151">
        <v>0</v>
      </c>
      <c r="W151" s="1"/>
      <c r="Y151" s="1"/>
      <c r="Z151" s="1"/>
      <c r="AA151" s="1"/>
      <c r="AB151" s="1"/>
      <c r="AN151" t="str">
        <f t="shared" si="45"/>
        <v>Warren</v>
      </c>
      <c r="AO151" t="s">
        <v>469</v>
      </c>
      <c r="AP151" s="10">
        <v>5</v>
      </c>
      <c r="AR151" s="119">
        <v>9</v>
      </c>
      <c r="AS151" s="121">
        <v>5</v>
      </c>
      <c r="AT151" s="121">
        <v>110</v>
      </c>
      <c r="AU151" s="125">
        <v>79510</v>
      </c>
      <c r="AV151" s="125">
        <f t="shared" si="46"/>
        <v>9005</v>
      </c>
      <c r="AW151" t="s">
        <v>749</v>
      </c>
      <c r="AX151" s="129">
        <f t="shared" si="44"/>
        <v>979510</v>
      </c>
      <c r="BB151">
        <v>27.56</v>
      </c>
      <c r="BC151">
        <v>1.25</v>
      </c>
      <c r="BD151">
        <v>26.31</v>
      </c>
      <c r="BE151" s="2"/>
    </row>
    <row r="152" spans="1:57" hidden="1" outlineLevel="1">
      <c r="A152" t="s">
        <v>1616</v>
      </c>
      <c r="B152" s="10" t="s">
        <v>1972</v>
      </c>
      <c r="C152" s="1">
        <f t="shared" si="38"/>
        <v>2223</v>
      </c>
      <c r="D152" s="7">
        <f>IF(N152&gt;0, RANK(N152,(N152:P152,Q152:AE152)),0)</f>
        <v>1</v>
      </c>
      <c r="E152" s="7">
        <f>IF(O152&gt;0,RANK(O152,(N152:P152,Q152:AE152)),0)</f>
        <v>2</v>
      </c>
      <c r="F152" s="7">
        <f t="shared" si="39"/>
        <v>3</v>
      </c>
      <c r="G152" s="1">
        <f t="shared" si="36"/>
        <v>566</v>
      </c>
      <c r="H152" s="2">
        <f t="shared" si="37"/>
        <v>0.25461088618983357</v>
      </c>
      <c r="I152" s="8"/>
      <c r="J152" s="2">
        <f t="shared" si="40"/>
        <v>0.62258209626630678</v>
      </c>
      <c r="K152" s="2">
        <f t="shared" si="41"/>
        <v>0.36797121007647321</v>
      </c>
      <c r="L152" s="2">
        <f t="shared" si="42"/>
        <v>9.4466936572199737E-3</v>
      </c>
      <c r="M152" s="2">
        <f t="shared" si="43"/>
        <v>3.2959746043559335E-17</v>
      </c>
      <c r="N152" s="1">
        <v>1384</v>
      </c>
      <c r="O152" s="1">
        <v>818</v>
      </c>
      <c r="P152" s="1">
        <v>21</v>
      </c>
      <c r="Q152" s="1"/>
      <c r="R152" s="1">
        <v>0</v>
      </c>
      <c r="S152" s="1">
        <v>0</v>
      </c>
      <c r="T152" s="1">
        <v>0</v>
      </c>
      <c r="U152">
        <v>0</v>
      </c>
      <c r="W152" s="1"/>
      <c r="Y152" s="1"/>
      <c r="Z152" s="1"/>
      <c r="AA152" s="1"/>
      <c r="AB152" s="1"/>
      <c r="AN152" t="str">
        <f t="shared" si="45"/>
        <v>Washington</v>
      </c>
      <c r="AO152" t="s">
        <v>469</v>
      </c>
      <c r="AP152" s="10">
        <v>5</v>
      </c>
      <c r="AR152" s="119">
        <v>9</v>
      </c>
      <c r="AS152" s="121">
        <v>5</v>
      </c>
      <c r="AT152" s="121">
        <v>115</v>
      </c>
      <c r="AU152" s="125">
        <v>79720</v>
      </c>
      <c r="AV152" s="125">
        <f t="shared" si="46"/>
        <v>9005</v>
      </c>
      <c r="AW152" t="s">
        <v>749</v>
      </c>
      <c r="AX152" s="129">
        <f t="shared" si="44"/>
        <v>979720</v>
      </c>
      <c r="BB152">
        <v>38.71</v>
      </c>
      <c r="BC152">
        <v>0.52</v>
      </c>
      <c r="BD152">
        <v>38.19</v>
      </c>
      <c r="BE152" s="2"/>
    </row>
    <row r="153" spans="1:57" hidden="1" outlineLevel="1">
      <c r="A153" t="s">
        <v>1588</v>
      </c>
      <c r="B153" s="10" t="s">
        <v>1972</v>
      </c>
      <c r="C153" s="1">
        <f t="shared" si="38"/>
        <v>35954</v>
      </c>
      <c r="D153" s="7">
        <f>IF(N153&gt;0, RANK(N153,(N153:P153,Q153:AE153)),0)</f>
        <v>1</v>
      </c>
      <c r="E153" s="7">
        <f>IF(O153&gt;0,RANK(O153,(N153:P153,Q153:AE153)),0)</f>
        <v>2</v>
      </c>
      <c r="F153" s="7">
        <f t="shared" si="39"/>
        <v>3</v>
      </c>
      <c r="G153" s="1">
        <f t="shared" si="36"/>
        <v>9778</v>
      </c>
      <c r="H153" s="2">
        <f t="shared" si="37"/>
        <v>0.27195861378427993</v>
      </c>
      <c r="I153" s="8"/>
      <c r="J153" s="2">
        <f t="shared" si="40"/>
        <v>0.62855315124881794</v>
      </c>
      <c r="K153" s="2">
        <f t="shared" si="41"/>
        <v>0.35659453746453801</v>
      </c>
      <c r="L153" s="2">
        <f t="shared" si="42"/>
        <v>1.4713244701563108E-2</v>
      </c>
      <c r="M153" s="2">
        <f t="shared" si="43"/>
        <v>1.3906658508094048E-4</v>
      </c>
      <c r="N153" s="1">
        <v>22599</v>
      </c>
      <c r="O153" s="1">
        <v>12821</v>
      </c>
      <c r="P153" s="1">
        <v>529</v>
      </c>
      <c r="Q153" s="1"/>
      <c r="R153" s="1">
        <v>1</v>
      </c>
      <c r="S153" s="1">
        <v>4</v>
      </c>
      <c r="T153" s="1">
        <v>0</v>
      </c>
      <c r="U153">
        <v>0</v>
      </c>
      <c r="W153" s="1"/>
      <c r="Y153" s="1"/>
      <c r="Z153" s="1"/>
      <c r="AA153" s="1"/>
      <c r="AB153" s="1"/>
      <c r="AN153" t="str">
        <f t="shared" si="45"/>
        <v>Waterbury</v>
      </c>
      <c r="AO153" t="s">
        <v>1960</v>
      </c>
      <c r="AP153" s="10">
        <v>0</v>
      </c>
      <c r="AR153" s="119">
        <v>9</v>
      </c>
      <c r="AS153" s="121">
        <v>9</v>
      </c>
      <c r="AT153" s="121">
        <v>120</v>
      </c>
      <c r="AU153" s="125">
        <v>80070</v>
      </c>
      <c r="AV153" s="125">
        <f t="shared" si="46"/>
        <v>9009</v>
      </c>
      <c r="AW153" t="s">
        <v>749</v>
      </c>
      <c r="AX153" s="129">
        <f t="shared" si="44"/>
        <v>980070</v>
      </c>
      <c r="BB153">
        <v>28.92</v>
      </c>
      <c r="BC153">
        <v>0.35</v>
      </c>
      <c r="BD153">
        <v>28.57</v>
      </c>
      <c r="BE153" s="2"/>
    </row>
    <row r="154" spans="1:57" hidden="1" outlineLevel="1">
      <c r="A154" t="s">
        <v>2624</v>
      </c>
      <c r="B154" s="10" t="s">
        <v>1972</v>
      </c>
      <c r="C154" s="1">
        <f t="shared" si="38"/>
        <v>10814</v>
      </c>
      <c r="D154" s="7">
        <f>IF(N154&gt;0, RANK(N154,(N154:P154,Q154:AE154)),0)</f>
        <v>1</v>
      </c>
      <c r="E154" s="7">
        <f>IF(O154&gt;0,RANK(O154,(N154:P154,Q154:AE154)),0)</f>
        <v>2</v>
      </c>
      <c r="F154" s="7">
        <f t="shared" si="39"/>
        <v>3</v>
      </c>
      <c r="G154" s="1">
        <f t="shared" si="36"/>
        <v>1925</v>
      </c>
      <c r="H154" s="2">
        <f t="shared" si="37"/>
        <v>0.17800998705381912</v>
      </c>
      <c r="I154" s="8"/>
      <c r="J154" s="2">
        <f t="shared" si="40"/>
        <v>0.58267061216941007</v>
      </c>
      <c r="K154" s="2">
        <f t="shared" si="41"/>
        <v>0.40466062511559092</v>
      </c>
      <c r="L154" s="2">
        <f t="shared" si="42"/>
        <v>1.2113926391714444E-2</v>
      </c>
      <c r="M154" s="2">
        <f t="shared" si="43"/>
        <v>5.548363232845601E-4</v>
      </c>
      <c r="N154" s="1">
        <v>6301</v>
      </c>
      <c r="O154" s="1">
        <v>4376</v>
      </c>
      <c r="P154" s="1">
        <v>131</v>
      </c>
      <c r="Q154" s="1"/>
      <c r="R154" s="1">
        <v>2</v>
      </c>
      <c r="S154" s="1">
        <v>3</v>
      </c>
      <c r="T154" s="1">
        <v>0</v>
      </c>
      <c r="U154">
        <v>1</v>
      </c>
      <c r="W154" s="1"/>
      <c r="Y154" s="1"/>
      <c r="Z154" s="1"/>
      <c r="AA154" s="1"/>
      <c r="AB154" s="1"/>
      <c r="AN154" t="str">
        <f t="shared" si="45"/>
        <v>Waterford</v>
      </c>
      <c r="AO154" t="s">
        <v>2025</v>
      </c>
      <c r="AP154" s="10">
        <v>2</v>
      </c>
      <c r="AR154" s="119">
        <v>9</v>
      </c>
      <c r="AS154" s="121">
        <v>11</v>
      </c>
      <c r="AT154" s="121">
        <v>105</v>
      </c>
      <c r="AU154" s="125">
        <v>80280</v>
      </c>
      <c r="AV154" s="125">
        <f t="shared" si="46"/>
        <v>9011</v>
      </c>
      <c r="AW154" t="s">
        <v>749</v>
      </c>
      <c r="AX154" s="129">
        <f t="shared" si="44"/>
        <v>980280</v>
      </c>
      <c r="BB154">
        <v>44.39</v>
      </c>
      <c r="BC154">
        <v>11.64</v>
      </c>
      <c r="BD154">
        <v>32.75</v>
      </c>
      <c r="BE154" s="2"/>
    </row>
    <row r="155" spans="1:57" hidden="1" outlineLevel="1">
      <c r="A155" t="s">
        <v>941</v>
      </c>
      <c r="B155" s="10" t="s">
        <v>1972</v>
      </c>
      <c r="C155" s="1">
        <f t="shared" si="38"/>
        <v>11694</v>
      </c>
      <c r="D155" s="7">
        <f>IF(N155&gt;0, RANK(N155,(N155:P155,Q155:AE155)),0)</f>
        <v>2</v>
      </c>
      <c r="E155" s="7">
        <f>IF(O155&gt;0,RANK(O155,(N155:P155,Q155:AE155)),0)</f>
        <v>1</v>
      </c>
      <c r="F155" s="7">
        <f t="shared" si="39"/>
        <v>3</v>
      </c>
      <c r="G155" s="1">
        <f t="shared" si="36"/>
        <v>1687</v>
      </c>
      <c r="H155" s="2">
        <f t="shared" si="37"/>
        <v>0.14426201470839747</v>
      </c>
      <c r="I155" s="8"/>
      <c r="J155" s="2">
        <f t="shared" si="40"/>
        <v>0.4202154951257055</v>
      </c>
      <c r="K155" s="2">
        <f t="shared" si="41"/>
        <v>0.56447750983410294</v>
      </c>
      <c r="L155" s="2">
        <f t="shared" si="42"/>
        <v>1.5306995040191552E-2</v>
      </c>
      <c r="M155" s="2">
        <f t="shared" si="43"/>
        <v>-4.5102810375396984E-17</v>
      </c>
      <c r="N155" s="1">
        <v>4914</v>
      </c>
      <c r="O155" s="1">
        <v>6601</v>
      </c>
      <c r="P155" s="1">
        <v>179</v>
      </c>
      <c r="Q155" s="1"/>
      <c r="R155" s="1">
        <v>0</v>
      </c>
      <c r="S155" s="1">
        <v>0</v>
      </c>
      <c r="T155" s="1">
        <v>0</v>
      </c>
      <c r="U155">
        <v>0</v>
      </c>
      <c r="W155" s="1"/>
      <c r="Y155" s="1"/>
      <c r="Z155" s="1"/>
      <c r="AA155" s="1"/>
      <c r="AB155" s="1"/>
      <c r="AN155" t="str">
        <f t="shared" si="45"/>
        <v>Watertown</v>
      </c>
      <c r="AO155" t="s">
        <v>469</v>
      </c>
      <c r="AP155" s="10">
        <v>5</v>
      </c>
      <c r="AR155" s="119">
        <v>9</v>
      </c>
      <c r="AS155" s="121">
        <v>5</v>
      </c>
      <c r="AT155" s="121">
        <v>120</v>
      </c>
      <c r="AU155" s="125">
        <v>80490</v>
      </c>
      <c r="AV155" s="125">
        <f t="shared" si="46"/>
        <v>9005</v>
      </c>
      <c r="AW155" t="s">
        <v>749</v>
      </c>
      <c r="AX155" s="129">
        <f t="shared" si="44"/>
        <v>980490</v>
      </c>
      <c r="BB155">
        <v>29.58</v>
      </c>
      <c r="BC155">
        <v>0.43</v>
      </c>
      <c r="BD155">
        <v>29.15</v>
      </c>
      <c r="BE155" s="2"/>
    </row>
    <row r="156" spans="1:57" hidden="1" outlineLevel="1">
      <c r="A156" t="s">
        <v>2580</v>
      </c>
      <c r="B156" s="10" t="s">
        <v>1972</v>
      </c>
      <c r="C156" s="1">
        <f t="shared" si="38"/>
        <v>33996</v>
      </c>
      <c r="D156" s="7">
        <f>IF(N156&gt;0, RANK(N156,(N156:P156,Q156:AE156)),0)</f>
        <v>1</v>
      </c>
      <c r="E156" s="7">
        <f>IF(O156&gt;0,RANK(O156,(N156:P156,Q156:AE156)),0)</f>
        <v>2</v>
      </c>
      <c r="F156" s="7">
        <f t="shared" si="39"/>
        <v>3</v>
      </c>
      <c r="G156" s="1">
        <f t="shared" si="36"/>
        <v>13555</v>
      </c>
      <c r="H156" s="2">
        <f t="shared" si="37"/>
        <v>0.39872337922108481</v>
      </c>
      <c r="I156" s="8"/>
      <c r="J156" s="2">
        <f t="shared" si="40"/>
        <v>0.69349335215907759</v>
      </c>
      <c r="K156" s="2">
        <f t="shared" si="41"/>
        <v>0.29476997293799273</v>
      </c>
      <c r="L156" s="2">
        <f t="shared" si="42"/>
        <v>1.1471937875044122E-2</v>
      </c>
      <c r="M156" s="2">
        <f t="shared" si="43"/>
        <v>2.6473702788555598E-4</v>
      </c>
      <c r="N156" s="1">
        <v>23576</v>
      </c>
      <c r="O156" s="1">
        <v>10021</v>
      </c>
      <c r="P156" s="1">
        <v>390</v>
      </c>
      <c r="Q156" s="1"/>
      <c r="R156" s="1">
        <v>4</v>
      </c>
      <c r="S156" s="1">
        <v>5</v>
      </c>
      <c r="T156" s="1">
        <v>0</v>
      </c>
      <c r="U156">
        <v>0</v>
      </c>
      <c r="W156" s="1"/>
      <c r="Y156" s="1"/>
      <c r="Z156" s="1"/>
      <c r="AA156" s="1"/>
      <c r="AB156" s="1"/>
      <c r="AN156" t="str">
        <f t="shared" si="45"/>
        <v>West Hartford</v>
      </c>
      <c r="AO156" t="s">
        <v>1909</v>
      </c>
      <c r="AP156" s="10">
        <v>1</v>
      </c>
      <c r="AR156" s="119">
        <v>9</v>
      </c>
      <c r="AS156" s="121">
        <v>3</v>
      </c>
      <c r="AT156" s="121">
        <v>130</v>
      </c>
      <c r="AU156" s="125">
        <v>82590</v>
      </c>
      <c r="AV156" s="125">
        <f t="shared" si="46"/>
        <v>9003</v>
      </c>
      <c r="AW156" t="s">
        <v>749</v>
      </c>
      <c r="AX156" s="129">
        <f t="shared" si="44"/>
        <v>982590</v>
      </c>
      <c r="BB156">
        <v>22.36</v>
      </c>
      <c r="BC156">
        <v>0.38</v>
      </c>
      <c r="BD156">
        <v>21.98</v>
      </c>
      <c r="BE156" s="2"/>
    </row>
    <row r="157" spans="1:57" hidden="1" outlineLevel="1">
      <c r="A157" t="s">
        <v>337</v>
      </c>
      <c r="B157" s="10" t="s">
        <v>1972</v>
      </c>
      <c r="C157" s="1">
        <f t="shared" si="38"/>
        <v>21449</v>
      </c>
      <c r="D157" s="7">
        <f>IF(N157&gt;0, RANK(N157,(N157:P157,Q157:AE157)),0)</f>
        <v>1</v>
      </c>
      <c r="E157" s="7">
        <f>IF(O157&gt;0,RANK(O157,(N157:P157,Q157:AE157)),0)</f>
        <v>2</v>
      </c>
      <c r="F157" s="7">
        <f t="shared" si="39"/>
        <v>3</v>
      </c>
      <c r="G157" s="1">
        <f t="shared" si="36"/>
        <v>7181</v>
      </c>
      <c r="H157" s="2">
        <f t="shared" si="37"/>
        <v>0.33479416289803721</v>
      </c>
      <c r="I157" s="8"/>
      <c r="J157" s="2">
        <f t="shared" si="40"/>
        <v>0.66138281504965268</v>
      </c>
      <c r="K157" s="2">
        <f t="shared" si="41"/>
        <v>0.32658865215161548</v>
      </c>
      <c r="L157" s="2">
        <f t="shared" si="42"/>
        <v>1.2028532798731876E-2</v>
      </c>
      <c r="M157" s="2">
        <f t="shared" si="43"/>
        <v>-3.6429192995512949E-17</v>
      </c>
      <c r="N157" s="1">
        <v>14186</v>
      </c>
      <c r="O157" s="1">
        <v>7005</v>
      </c>
      <c r="P157" s="1">
        <v>258</v>
      </c>
      <c r="Q157" s="1"/>
      <c r="R157" s="1">
        <v>0</v>
      </c>
      <c r="S157" s="1">
        <v>0</v>
      </c>
      <c r="T157" s="1">
        <v>0</v>
      </c>
      <c r="U157">
        <v>0</v>
      </c>
      <c r="W157" s="1"/>
      <c r="Y157" s="1"/>
      <c r="Z157" s="1"/>
      <c r="AA157" s="1"/>
      <c r="AB157" s="1"/>
      <c r="AN157" t="str">
        <f t="shared" si="45"/>
        <v>West Haven</v>
      </c>
      <c r="AO157" t="s">
        <v>1960</v>
      </c>
      <c r="AP157" s="10">
        <v>3</v>
      </c>
      <c r="AR157" s="119">
        <v>9</v>
      </c>
      <c r="AS157" s="121">
        <v>9</v>
      </c>
      <c r="AT157" s="121">
        <v>125</v>
      </c>
      <c r="AU157" s="125">
        <v>82870</v>
      </c>
      <c r="AV157" s="125">
        <f t="shared" si="46"/>
        <v>9009</v>
      </c>
      <c r="AW157" t="s">
        <v>749</v>
      </c>
      <c r="AX157" s="129">
        <f t="shared" si="44"/>
        <v>982870</v>
      </c>
      <c r="BB157">
        <v>11.01</v>
      </c>
      <c r="BC157">
        <v>0.17</v>
      </c>
      <c r="BD157">
        <v>10.84</v>
      </c>
      <c r="BE157" s="2"/>
    </row>
    <row r="158" spans="1:57" hidden="1" outlineLevel="1">
      <c r="A158" t="s">
        <v>1757</v>
      </c>
      <c r="B158" s="10" t="s">
        <v>1972</v>
      </c>
      <c r="C158" s="1">
        <f t="shared" si="38"/>
        <v>3835</v>
      </c>
      <c r="D158" s="7">
        <f>IF(N158&gt;0, RANK(N158,(N158:P158,Q158:AE158)),0)</f>
        <v>1</v>
      </c>
      <c r="E158" s="7">
        <f>IF(O158&gt;0,RANK(O158,(N158:P158,Q158:AE158)),0)</f>
        <v>2</v>
      </c>
      <c r="F158" s="7">
        <f t="shared" si="39"/>
        <v>3</v>
      </c>
      <c r="G158" s="1">
        <f t="shared" si="36"/>
        <v>424</v>
      </c>
      <c r="H158" s="2">
        <f t="shared" si="37"/>
        <v>0.1105606258148631</v>
      </c>
      <c r="I158" s="8"/>
      <c r="J158" s="2">
        <f t="shared" si="40"/>
        <v>0.54863102998696223</v>
      </c>
      <c r="K158" s="2">
        <f t="shared" si="41"/>
        <v>0.43807040417209908</v>
      </c>
      <c r="L158" s="2">
        <f t="shared" si="42"/>
        <v>1.303780964797914E-2</v>
      </c>
      <c r="M158" s="2">
        <f t="shared" si="43"/>
        <v>2.6075619295955199E-4</v>
      </c>
      <c r="N158" s="1">
        <v>2104</v>
      </c>
      <c r="O158" s="1">
        <v>1680</v>
      </c>
      <c r="P158" s="1">
        <v>50</v>
      </c>
      <c r="Q158" s="1"/>
      <c r="R158" s="1">
        <v>0</v>
      </c>
      <c r="S158" s="1">
        <v>1</v>
      </c>
      <c r="T158" s="1">
        <v>0</v>
      </c>
      <c r="U158">
        <v>0</v>
      </c>
      <c r="W158" s="1"/>
      <c r="Y158" s="1"/>
      <c r="Z158" s="1"/>
      <c r="AA158" s="1"/>
      <c r="AB158" s="1"/>
      <c r="AN158" t="str">
        <f t="shared" si="45"/>
        <v>Westbrook</v>
      </c>
      <c r="AO158" t="s">
        <v>3384</v>
      </c>
      <c r="AP158" s="10">
        <v>2</v>
      </c>
      <c r="AR158" s="119">
        <v>9</v>
      </c>
      <c r="AS158" s="121">
        <v>7</v>
      </c>
      <c r="AT158" s="121">
        <v>75</v>
      </c>
      <c r="AU158" s="125">
        <v>81680</v>
      </c>
      <c r="AV158" s="125">
        <f t="shared" si="46"/>
        <v>9007</v>
      </c>
      <c r="AW158" t="s">
        <v>749</v>
      </c>
      <c r="AX158" s="129">
        <f t="shared" si="44"/>
        <v>981680</v>
      </c>
      <c r="BB158">
        <v>21.38</v>
      </c>
      <c r="BC158">
        <v>5.66</v>
      </c>
      <c r="BD158">
        <v>15.72</v>
      </c>
      <c r="BE158" s="2"/>
    </row>
    <row r="159" spans="1:57" hidden="1" outlineLevel="1">
      <c r="A159" t="s">
        <v>1894</v>
      </c>
      <c r="B159" s="10" t="s">
        <v>1972</v>
      </c>
      <c r="C159" s="1">
        <f t="shared" si="38"/>
        <v>5740</v>
      </c>
      <c r="D159" s="7">
        <f>IF(N159&gt;0, RANK(N159,(N159:P159,Q159:AE159)),0)</f>
        <v>1</v>
      </c>
      <c r="E159" s="7">
        <f>IF(O159&gt;0,RANK(O159,(N159:P159,Q159:AE159)),0)</f>
        <v>2</v>
      </c>
      <c r="F159" s="7">
        <f t="shared" si="39"/>
        <v>3</v>
      </c>
      <c r="G159" s="1">
        <f t="shared" si="36"/>
        <v>1428</v>
      </c>
      <c r="H159" s="2">
        <f t="shared" si="37"/>
        <v>0.24878048780487805</v>
      </c>
      <c r="I159" s="8"/>
      <c r="J159" s="2">
        <f t="shared" si="40"/>
        <v>0.62212543554006972</v>
      </c>
      <c r="K159" s="2">
        <f t="shared" si="41"/>
        <v>0.37334494773519161</v>
      </c>
      <c r="L159" s="2">
        <f t="shared" si="42"/>
        <v>4.3554006968641113E-3</v>
      </c>
      <c r="M159" s="2">
        <f t="shared" si="43"/>
        <v>1.7421602787456077E-4</v>
      </c>
      <c r="N159" s="1">
        <v>3571</v>
      </c>
      <c r="O159" s="1">
        <v>2143</v>
      </c>
      <c r="P159" s="1">
        <v>25</v>
      </c>
      <c r="Q159" s="1"/>
      <c r="R159" s="1">
        <v>0</v>
      </c>
      <c r="S159" s="1">
        <v>1</v>
      </c>
      <c r="T159" s="1">
        <v>0</v>
      </c>
      <c r="U159">
        <v>0</v>
      </c>
      <c r="W159" s="1"/>
      <c r="Y159" s="1"/>
      <c r="Z159" s="1"/>
      <c r="AA159" s="1"/>
      <c r="AB159" s="1"/>
      <c r="AN159" t="str">
        <f t="shared" si="45"/>
        <v>Weston</v>
      </c>
      <c r="AO159" t="s">
        <v>3115</v>
      </c>
      <c r="AP159" s="10">
        <v>4</v>
      </c>
      <c r="AR159" s="119">
        <v>9</v>
      </c>
      <c r="AS159" s="121">
        <v>1</v>
      </c>
      <c r="AT159" s="121">
        <v>105</v>
      </c>
      <c r="AU159" s="125">
        <v>83430</v>
      </c>
      <c r="AV159" s="125">
        <f t="shared" si="46"/>
        <v>9001</v>
      </c>
      <c r="AW159" t="s">
        <v>749</v>
      </c>
      <c r="AX159" s="129">
        <f t="shared" si="44"/>
        <v>983430</v>
      </c>
      <c r="BB159">
        <v>20.71</v>
      </c>
      <c r="BC159">
        <v>0.91</v>
      </c>
      <c r="BD159">
        <v>19.8</v>
      </c>
      <c r="BE159" s="2"/>
    </row>
    <row r="160" spans="1:57" hidden="1" outlineLevel="1">
      <c r="A160" t="s">
        <v>373</v>
      </c>
      <c r="B160" s="10" t="s">
        <v>1972</v>
      </c>
      <c r="C160" s="1">
        <f t="shared" si="38"/>
        <v>15475</v>
      </c>
      <c r="D160" s="7">
        <f>IF(N160&gt;0, RANK(N160,(N160:P160,Q160:AE160)),0)</f>
        <v>1</v>
      </c>
      <c r="E160" s="7">
        <f>IF(O160&gt;0,RANK(O160,(N160:P160,Q160:AE160)),0)</f>
        <v>2</v>
      </c>
      <c r="F160" s="7">
        <f t="shared" si="39"/>
        <v>3</v>
      </c>
      <c r="G160" s="1">
        <f t="shared" si="36"/>
        <v>4725</v>
      </c>
      <c r="H160" s="2">
        <f t="shared" si="37"/>
        <v>0.30533117932148629</v>
      </c>
      <c r="I160" s="8"/>
      <c r="J160" s="2">
        <f t="shared" si="40"/>
        <v>0.65053311793214863</v>
      </c>
      <c r="K160" s="2">
        <f t="shared" si="41"/>
        <v>0.34520193861066234</v>
      </c>
      <c r="L160" s="2">
        <f t="shared" si="42"/>
        <v>4.0064620355411956E-3</v>
      </c>
      <c r="M160" s="2">
        <f t="shared" si="43"/>
        <v>2.5848142164783434E-4</v>
      </c>
      <c r="N160" s="1">
        <v>10067</v>
      </c>
      <c r="O160" s="1">
        <v>5342</v>
      </c>
      <c r="P160" s="1">
        <v>62</v>
      </c>
      <c r="Q160" s="1"/>
      <c r="R160" s="1">
        <v>2</v>
      </c>
      <c r="S160" s="1">
        <v>2</v>
      </c>
      <c r="T160" s="1">
        <v>0</v>
      </c>
      <c r="U160">
        <v>0</v>
      </c>
      <c r="W160" s="1"/>
      <c r="Y160" s="1"/>
      <c r="Z160" s="1"/>
      <c r="AA160" s="1"/>
      <c r="AB160" s="1"/>
      <c r="AN160" t="str">
        <f t="shared" si="45"/>
        <v>Westport</v>
      </c>
      <c r="AO160" t="s">
        <v>3115</v>
      </c>
      <c r="AP160" s="10">
        <v>4</v>
      </c>
      <c r="AR160" s="119">
        <v>9</v>
      </c>
      <c r="AS160" s="121">
        <v>1</v>
      </c>
      <c r="AT160" s="121">
        <v>110</v>
      </c>
      <c r="AU160" s="125">
        <v>83500</v>
      </c>
      <c r="AV160" s="125">
        <f t="shared" si="46"/>
        <v>9001</v>
      </c>
      <c r="AW160" t="s">
        <v>749</v>
      </c>
      <c r="AX160" s="129">
        <f t="shared" si="44"/>
        <v>983500</v>
      </c>
      <c r="BB160">
        <v>33.33</v>
      </c>
      <c r="BC160">
        <v>13.32</v>
      </c>
      <c r="BD160">
        <v>20.010000000000002</v>
      </c>
      <c r="BE160" s="2"/>
    </row>
    <row r="161" spans="1:57" hidden="1" outlineLevel="1">
      <c r="A161" t="s">
        <v>1628</v>
      </c>
      <c r="B161" s="10" t="s">
        <v>1972</v>
      </c>
      <c r="C161" s="1">
        <f t="shared" si="38"/>
        <v>14713</v>
      </c>
      <c r="D161" s="7">
        <f>IF(N161&gt;0, RANK(N161,(N161:P161,Q161:AE161)),0)</f>
        <v>1</v>
      </c>
      <c r="E161" s="7">
        <f>IF(O161&gt;0,RANK(O161,(N161:P161,Q161:AE161)),0)</f>
        <v>2</v>
      </c>
      <c r="F161" s="7">
        <f t="shared" si="39"/>
        <v>3</v>
      </c>
      <c r="G161" s="1">
        <f t="shared" si="36"/>
        <v>2752</v>
      </c>
      <c r="H161" s="2">
        <f t="shared" si="37"/>
        <v>0.18704546999252361</v>
      </c>
      <c r="I161" s="8"/>
      <c r="J161" s="2">
        <f t="shared" si="40"/>
        <v>0.58737171209134775</v>
      </c>
      <c r="K161" s="2">
        <f t="shared" si="41"/>
        <v>0.40032624209882417</v>
      </c>
      <c r="L161" s="2">
        <f t="shared" si="42"/>
        <v>1.182627608237613E-2</v>
      </c>
      <c r="M161" s="2">
        <f t="shared" si="43"/>
        <v>4.7576972745194679E-4</v>
      </c>
      <c r="N161" s="1">
        <v>8642</v>
      </c>
      <c r="O161" s="1">
        <v>5890</v>
      </c>
      <c r="P161" s="1">
        <v>174</v>
      </c>
      <c r="Q161" s="1"/>
      <c r="R161" s="1">
        <v>0</v>
      </c>
      <c r="S161" s="1">
        <v>7</v>
      </c>
      <c r="T161" s="1">
        <v>0</v>
      </c>
      <c r="U161">
        <v>0</v>
      </c>
      <c r="W161" s="1"/>
      <c r="Y161" s="1"/>
      <c r="Z161" s="1"/>
      <c r="AA161" s="1"/>
      <c r="AB161" s="1"/>
      <c r="AN161" t="str">
        <f t="shared" si="45"/>
        <v>Wethersfield</v>
      </c>
      <c r="AO161" t="s">
        <v>1909</v>
      </c>
      <c r="AP161" s="10">
        <v>1</v>
      </c>
      <c r="AR161" s="119">
        <v>9</v>
      </c>
      <c r="AS161" s="121">
        <v>3</v>
      </c>
      <c r="AT161" s="121">
        <v>135</v>
      </c>
      <c r="AU161" s="125">
        <v>84900</v>
      </c>
      <c r="AV161" s="125">
        <f t="shared" si="46"/>
        <v>9003</v>
      </c>
      <c r="AW161" t="s">
        <v>749</v>
      </c>
      <c r="AX161" s="129">
        <f t="shared" si="44"/>
        <v>984900</v>
      </c>
      <c r="BB161">
        <v>13.11</v>
      </c>
      <c r="BC161">
        <v>0.72</v>
      </c>
      <c r="BD161">
        <v>12.39</v>
      </c>
      <c r="BE161" s="2"/>
    </row>
    <row r="162" spans="1:57" hidden="1" outlineLevel="1">
      <c r="A162" t="s">
        <v>3151</v>
      </c>
      <c r="B162" s="10" t="s">
        <v>1972</v>
      </c>
      <c r="C162" s="1">
        <f t="shared" si="38"/>
        <v>3099</v>
      </c>
      <c r="D162" s="7">
        <f>IF(N162&gt;0, RANK(N162,(N162:P162,Q162:AE162)),0)</f>
        <v>1</v>
      </c>
      <c r="E162" s="7">
        <f>IF(O162&gt;0,RANK(O162,(N162:P162,Q162:AE162)),0)</f>
        <v>2</v>
      </c>
      <c r="F162" s="7">
        <f t="shared" si="39"/>
        <v>3</v>
      </c>
      <c r="G162" s="1">
        <f t="shared" si="36"/>
        <v>539</v>
      </c>
      <c r="H162" s="2">
        <f t="shared" si="37"/>
        <v>0.17392707324943529</v>
      </c>
      <c r="I162" s="8"/>
      <c r="J162" s="2">
        <f t="shared" si="40"/>
        <v>0.57857373346240726</v>
      </c>
      <c r="K162" s="2">
        <f t="shared" si="41"/>
        <v>0.40464666021297191</v>
      </c>
      <c r="L162" s="2">
        <f t="shared" si="42"/>
        <v>1.6134236850596968E-2</v>
      </c>
      <c r="M162" s="2">
        <f t="shared" si="43"/>
        <v>6.453694740238651E-4</v>
      </c>
      <c r="N162" s="1">
        <v>1793</v>
      </c>
      <c r="O162" s="1">
        <v>1254</v>
      </c>
      <c r="P162" s="1">
        <v>50</v>
      </c>
      <c r="Q162" s="1"/>
      <c r="R162" s="1">
        <v>1</v>
      </c>
      <c r="S162" s="1">
        <v>1</v>
      </c>
      <c r="T162" s="1">
        <v>0</v>
      </c>
      <c r="U162">
        <v>0</v>
      </c>
      <c r="W162" s="1"/>
      <c r="Y162" s="1"/>
      <c r="Z162" s="1"/>
      <c r="AA162" s="1"/>
      <c r="AB162" s="1"/>
      <c r="AN162" t="str">
        <f t="shared" si="45"/>
        <v>Willington</v>
      </c>
      <c r="AO162" t="s">
        <v>3169</v>
      </c>
      <c r="AP162" s="10">
        <v>2</v>
      </c>
      <c r="AR162" s="119">
        <v>9</v>
      </c>
      <c r="AS162" s="121">
        <v>13</v>
      </c>
      <c r="AT162" s="121">
        <v>65</v>
      </c>
      <c r="AU162" s="125">
        <v>85950</v>
      </c>
      <c r="AV162" s="125">
        <f t="shared" si="46"/>
        <v>9013</v>
      </c>
      <c r="AW162" t="s">
        <v>749</v>
      </c>
      <c r="AX162" s="129">
        <f t="shared" si="44"/>
        <v>985950</v>
      </c>
      <c r="BB162">
        <v>33.479999999999997</v>
      </c>
      <c r="BC162">
        <v>0.21</v>
      </c>
      <c r="BD162">
        <v>33.270000000000003</v>
      </c>
      <c r="BE162" s="2"/>
    </row>
    <row r="163" spans="1:57" hidden="1" outlineLevel="1">
      <c r="A163" t="s">
        <v>877</v>
      </c>
      <c r="B163" s="10" t="s">
        <v>1972</v>
      </c>
      <c r="C163" s="1">
        <f t="shared" ref="C163:C172" si="47">SUM(N163:AL163)</f>
        <v>10427</v>
      </c>
      <c r="D163" s="7">
        <f>IF(N163&gt;0, RANK(N163,(N163:P163,Q163:AE163)),0)</f>
        <v>1</v>
      </c>
      <c r="E163" s="7">
        <f>IF(O163&gt;0,RANK(O163,(N163:P163,Q163:AE163)),0)</f>
        <v>2</v>
      </c>
      <c r="F163" s="7">
        <f t="shared" ref="F163:F172" si="48">IF(P163&gt;0,RANK(P163,(N163:AE163)),0)</f>
        <v>3</v>
      </c>
      <c r="G163" s="1">
        <f t="shared" si="36"/>
        <v>768</v>
      </c>
      <c r="H163" s="2">
        <f t="shared" si="37"/>
        <v>7.365493430516927E-2</v>
      </c>
      <c r="I163" s="8"/>
      <c r="J163" s="2">
        <f t="shared" ref="J163:J172" si="49">IF(C163=0,"-",N163/C163)</f>
        <v>0.53409417857485375</v>
      </c>
      <c r="K163" s="2">
        <f t="shared" ref="K163:K172" si="50">IF(C163=0,"-",O163/C163)</f>
        <v>0.46043924426968447</v>
      </c>
      <c r="L163" s="2">
        <f t="shared" ref="L163:L172" si="51">IF(C163=0,"-",P163/C163)</f>
        <v>5.1788625683322148E-3</v>
      </c>
      <c r="M163" s="2">
        <f t="shared" ref="M163:M172" si="52">IF(C163=0,"-",(1-J163-K163-L163))</f>
        <v>2.8771458712956773E-4</v>
      </c>
      <c r="N163" s="1">
        <v>5569</v>
      </c>
      <c r="O163" s="1">
        <v>4801</v>
      </c>
      <c r="P163" s="1">
        <v>54</v>
      </c>
      <c r="Q163" s="1"/>
      <c r="R163" s="1">
        <v>0</v>
      </c>
      <c r="S163" s="1">
        <v>2</v>
      </c>
      <c r="T163" s="1">
        <v>1</v>
      </c>
      <c r="U163">
        <v>0</v>
      </c>
      <c r="W163" s="1"/>
      <c r="Y163" s="1"/>
      <c r="Z163" s="1"/>
      <c r="AA163" s="1"/>
      <c r="AB163" s="1"/>
      <c r="AN163" t="str">
        <f t="shared" si="45"/>
        <v>Wilton</v>
      </c>
      <c r="AO163" t="s">
        <v>3115</v>
      </c>
      <c r="AP163" s="10">
        <v>4</v>
      </c>
      <c r="AR163" s="119">
        <v>9</v>
      </c>
      <c r="AS163" s="121">
        <v>1</v>
      </c>
      <c r="AT163" s="121">
        <v>115</v>
      </c>
      <c r="AU163" s="125">
        <v>86370</v>
      </c>
      <c r="AV163" s="125">
        <f t="shared" si="46"/>
        <v>9001</v>
      </c>
      <c r="AW163" t="s">
        <v>749</v>
      </c>
      <c r="AX163" s="129">
        <f t="shared" ref="AX163:AX171" si="53">AR163*100000+AU163</f>
        <v>986370</v>
      </c>
      <c r="BB163">
        <v>27.36</v>
      </c>
      <c r="BC163">
        <v>0.41</v>
      </c>
      <c r="BD163">
        <v>26.95</v>
      </c>
      <c r="BE163" s="2"/>
    </row>
    <row r="164" spans="1:57" hidden="1" outlineLevel="1">
      <c r="A164" t="s">
        <v>2659</v>
      </c>
      <c r="B164" s="10" t="s">
        <v>1972</v>
      </c>
      <c r="C164" s="1">
        <f t="shared" si="47"/>
        <v>5145</v>
      </c>
      <c r="D164" s="7">
        <f>IF(N164&gt;0, RANK(N164,(N164:P164,Q164:AE164)),0)</f>
        <v>1</v>
      </c>
      <c r="E164" s="7">
        <f>IF(O164&gt;0,RANK(O164,(N164:P164,Q164:AE164)),0)</f>
        <v>2</v>
      </c>
      <c r="F164" s="7">
        <f t="shared" si="48"/>
        <v>3</v>
      </c>
      <c r="G164" s="1">
        <f t="shared" si="36"/>
        <v>280</v>
      </c>
      <c r="H164" s="2">
        <f t="shared" si="37"/>
        <v>5.4421768707482991E-2</v>
      </c>
      <c r="I164" s="8"/>
      <c r="J164" s="2">
        <f t="shared" si="49"/>
        <v>0.50923226433430513</v>
      </c>
      <c r="K164" s="2">
        <f t="shared" si="50"/>
        <v>0.45481049562682213</v>
      </c>
      <c r="L164" s="2">
        <f t="shared" si="51"/>
        <v>3.5957240038872691E-2</v>
      </c>
      <c r="M164" s="2">
        <f t="shared" si="52"/>
        <v>4.8572257327350599E-17</v>
      </c>
      <c r="N164" s="1">
        <v>2620</v>
      </c>
      <c r="O164" s="1">
        <v>2340</v>
      </c>
      <c r="P164" s="1">
        <v>185</v>
      </c>
      <c r="Q164" s="1"/>
      <c r="R164" s="1">
        <v>0</v>
      </c>
      <c r="S164" s="1">
        <v>0</v>
      </c>
      <c r="T164" s="1">
        <v>0</v>
      </c>
      <c r="U164">
        <v>0</v>
      </c>
      <c r="W164" s="1"/>
      <c r="Y164" s="1"/>
      <c r="Z164" s="1"/>
      <c r="AA164" s="1"/>
      <c r="AB164" s="1"/>
      <c r="AN164" t="str">
        <f t="shared" si="45"/>
        <v>Winchester</v>
      </c>
      <c r="AO164" t="s">
        <v>469</v>
      </c>
      <c r="AP164" s="10">
        <v>1</v>
      </c>
      <c r="AR164" s="119">
        <v>9</v>
      </c>
      <c r="AS164" s="121">
        <v>5</v>
      </c>
      <c r="AT164" s="121">
        <v>125</v>
      </c>
      <c r="AU164" s="125">
        <v>86440</v>
      </c>
      <c r="AV164" s="125">
        <f t="shared" si="46"/>
        <v>9005</v>
      </c>
      <c r="AW164" t="s">
        <v>749</v>
      </c>
      <c r="AX164" s="129">
        <f t="shared" si="53"/>
        <v>986440</v>
      </c>
      <c r="BB164">
        <v>33.840000000000003</v>
      </c>
      <c r="BC164">
        <v>1.56</v>
      </c>
      <c r="BD164">
        <v>32.28</v>
      </c>
      <c r="BE164" s="2"/>
    </row>
    <row r="165" spans="1:57" hidden="1" outlineLevel="1">
      <c r="A165" t="s">
        <v>238</v>
      </c>
      <c r="B165" s="10" t="s">
        <v>1972</v>
      </c>
      <c r="C165" s="1">
        <f t="shared" si="47"/>
        <v>8797</v>
      </c>
      <c r="D165" s="7">
        <f>IF(N165&gt;0, RANK(N165,(N165:P165,Q165:AE165)),0)</f>
        <v>1</v>
      </c>
      <c r="E165" s="7">
        <f>IF(O165&gt;0,RANK(O165,(N165:P165,Q165:AE165)),0)</f>
        <v>2</v>
      </c>
      <c r="F165" s="7">
        <f t="shared" si="48"/>
        <v>3</v>
      </c>
      <c r="G165" s="1">
        <f t="shared" si="36"/>
        <v>3971</v>
      </c>
      <c r="H165" s="2">
        <f t="shared" si="37"/>
        <v>0.45140388768898487</v>
      </c>
      <c r="I165" s="8"/>
      <c r="J165" s="2">
        <f t="shared" si="49"/>
        <v>0.71751733545526886</v>
      </c>
      <c r="K165" s="2">
        <f t="shared" si="50"/>
        <v>0.26611344776628398</v>
      </c>
      <c r="L165" s="2">
        <f t="shared" si="51"/>
        <v>1.5459815846311243E-2</v>
      </c>
      <c r="M165" s="2">
        <f t="shared" si="52"/>
        <v>9.0940093213591651E-4</v>
      </c>
      <c r="N165" s="1">
        <v>6312</v>
      </c>
      <c r="O165" s="1">
        <v>2341</v>
      </c>
      <c r="P165" s="1">
        <v>136</v>
      </c>
      <c r="Q165" s="1"/>
      <c r="R165" s="1">
        <v>5</v>
      </c>
      <c r="S165" s="1">
        <v>3</v>
      </c>
      <c r="T165" s="1">
        <v>0</v>
      </c>
      <c r="U165">
        <v>0</v>
      </c>
      <c r="W165" s="1"/>
      <c r="Y165" s="1"/>
      <c r="Z165" s="1"/>
      <c r="AA165" s="1"/>
      <c r="AB165" s="1"/>
      <c r="AN165" t="str">
        <f t="shared" si="45"/>
        <v>Windham</v>
      </c>
      <c r="AO165" t="s">
        <v>238</v>
      </c>
      <c r="AP165" s="10">
        <v>2</v>
      </c>
      <c r="AR165" s="119">
        <v>9</v>
      </c>
      <c r="AS165" s="121">
        <v>15</v>
      </c>
      <c r="AT165" s="121">
        <v>70</v>
      </c>
      <c r="AU165" s="125">
        <v>86790</v>
      </c>
      <c r="AV165" s="125">
        <f t="shared" si="46"/>
        <v>9015</v>
      </c>
      <c r="AW165" t="s">
        <v>749</v>
      </c>
      <c r="AX165" s="129">
        <f t="shared" si="53"/>
        <v>986790</v>
      </c>
      <c r="BB165">
        <v>27.92</v>
      </c>
      <c r="BC165">
        <v>0.85</v>
      </c>
      <c r="BD165">
        <v>27.07</v>
      </c>
      <c r="BE165" s="2"/>
    </row>
    <row r="166" spans="1:57" hidden="1" outlineLevel="1">
      <c r="A166" t="s">
        <v>968</v>
      </c>
      <c r="B166" s="10" t="s">
        <v>1972</v>
      </c>
      <c r="C166" s="1">
        <f t="shared" si="47"/>
        <v>16452</v>
      </c>
      <c r="D166" s="7">
        <f>IF(N166&gt;0, RANK(N166,(N166:P166,Q166:AE166)),0)</f>
        <v>1</v>
      </c>
      <c r="E166" s="7">
        <f>IF(O166&gt;0,RANK(O166,(N166:P166,Q166:AE166)),0)</f>
        <v>2</v>
      </c>
      <c r="F166" s="7">
        <f t="shared" si="48"/>
        <v>3</v>
      </c>
      <c r="G166" s="1">
        <f t="shared" si="36"/>
        <v>7651</v>
      </c>
      <c r="H166" s="2">
        <f t="shared" si="37"/>
        <v>0.46504984196450277</v>
      </c>
      <c r="I166" s="8"/>
      <c r="J166" s="2">
        <f t="shared" si="49"/>
        <v>0.72672015560418191</v>
      </c>
      <c r="K166" s="2">
        <f t="shared" si="50"/>
        <v>0.26167031363967908</v>
      </c>
      <c r="L166" s="2">
        <f t="shared" si="51"/>
        <v>1.0637004619499148E-2</v>
      </c>
      <c r="M166" s="2">
        <f t="shared" si="52"/>
        <v>9.7252613663987089E-4</v>
      </c>
      <c r="N166" s="1">
        <v>11956</v>
      </c>
      <c r="O166" s="1">
        <v>4305</v>
      </c>
      <c r="P166" s="1">
        <v>175</v>
      </c>
      <c r="Q166" s="1"/>
      <c r="R166" s="1">
        <v>2</v>
      </c>
      <c r="S166" s="1">
        <v>12</v>
      </c>
      <c r="T166" s="1">
        <v>0</v>
      </c>
      <c r="U166">
        <v>2</v>
      </c>
      <c r="W166" s="1"/>
      <c r="Y166" s="1"/>
      <c r="Z166" s="1"/>
      <c r="AA166" s="1"/>
      <c r="AB166" s="1"/>
      <c r="AN166" t="str">
        <f t="shared" si="45"/>
        <v>Windsor</v>
      </c>
      <c r="AO166" t="s">
        <v>1909</v>
      </c>
      <c r="AP166" s="10">
        <v>1</v>
      </c>
      <c r="AR166" s="119">
        <v>9</v>
      </c>
      <c r="AS166" s="121">
        <v>3</v>
      </c>
      <c r="AT166" s="121">
        <v>150</v>
      </c>
      <c r="AU166" s="125">
        <v>87000</v>
      </c>
      <c r="AV166" s="125">
        <f t="shared" si="46"/>
        <v>9003</v>
      </c>
      <c r="AW166" t="s">
        <v>749</v>
      </c>
      <c r="AX166" s="129">
        <f t="shared" si="53"/>
        <v>987000</v>
      </c>
      <c r="BB166">
        <v>31.05</v>
      </c>
      <c r="BC166">
        <v>1.43</v>
      </c>
      <c r="BD166">
        <v>29.63</v>
      </c>
      <c r="BE166" s="2"/>
    </row>
    <row r="167" spans="1:57" hidden="1" outlineLevel="1">
      <c r="A167" t="s">
        <v>3474</v>
      </c>
      <c r="B167" s="10" t="s">
        <v>1972</v>
      </c>
      <c r="C167" s="1">
        <f t="shared" si="47"/>
        <v>6319</v>
      </c>
      <c r="D167" s="7">
        <f>IF(N167&gt;0, RANK(N167,(N167:P167,Q167:AE167)),0)</f>
        <v>1</v>
      </c>
      <c r="E167" s="7">
        <f>IF(O167&gt;0,RANK(O167,(N167:P167,Q167:AE167)),0)</f>
        <v>2</v>
      </c>
      <c r="F167" s="7">
        <f t="shared" si="48"/>
        <v>3</v>
      </c>
      <c r="G167" s="1">
        <f t="shared" si="36"/>
        <v>1107</v>
      </c>
      <c r="H167" s="2">
        <f t="shared" si="37"/>
        <v>0.17518594714353536</v>
      </c>
      <c r="I167" s="8"/>
      <c r="J167" s="2">
        <f t="shared" si="49"/>
        <v>0.57936382338977688</v>
      </c>
      <c r="K167" s="2">
        <f t="shared" si="50"/>
        <v>0.40417787624624152</v>
      </c>
      <c r="L167" s="2">
        <f t="shared" si="51"/>
        <v>1.598354169963602E-2</v>
      </c>
      <c r="M167" s="2">
        <f t="shared" si="52"/>
        <v>4.7475866434558422E-4</v>
      </c>
      <c r="N167" s="1">
        <v>3661</v>
      </c>
      <c r="O167" s="1">
        <v>2554</v>
      </c>
      <c r="P167" s="1">
        <v>101</v>
      </c>
      <c r="Q167" s="1"/>
      <c r="R167" s="1">
        <v>0</v>
      </c>
      <c r="S167" s="1">
        <v>2</v>
      </c>
      <c r="T167" s="1">
        <v>1</v>
      </c>
      <c r="U167">
        <v>0</v>
      </c>
      <c r="W167" s="1"/>
      <c r="Y167" s="1"/>
      <c r="Z167" s="1"/>
      <c r="AA167" s="1"/>
      <c r="AB167" s="1"/>
      <c r="AN167" t="str">
        <f t="shared" si="45"/>
        <v>Windsor Locks</v>
      </c>
      <c r="AO167" t="s">
        <v>1909</v>
      </c>
      <c r="AP167" s="10">
        <v>1</v>
      </c>
      <c r="AR167" s="119">
        <v>9</v>
      </c>
      <c r="AS167" s="121">
        <v>3</v>
      </c>
      <c r="AT167" s="121">
        <v>155</v>
      </c>
      <c r="AU167" s="125">
        <v>87070</v>
      </c>
      <c r="AV167" s="125">
        <f t="shared" si="46"/>
        <v>9003</v>
      </c>
      <c r="AW167" t="s">
        <v>749</v>
      </c>
      <c r="AX167" s="129">
        <f t="shared" si="53"/>
        <v>987070</v>
      </c>
      <c r="BB167">
        <v>9.36</v>
      </c>
      <c r="BC167">
        <v>0.33</v>
      </c>
      <c r="BD167">
        <v>9.0299999999999994</v>
      </c>
      <c r="BE167" s="2"/>
    </row>
    <row r="168" spans="1:57" hidden="1" outlineLevel="1">
      <c r="A168" t="s">
        <v>318</v>
      </c>
      <c r="B168" s="10" t="s">
        <v>1972</v>
      </c>
      <c r="C168" s="1">
        <f t="shared" si="47"/>
        <v>8610</v>
      </c>
      <c r="D168" s="7">
        <f>IF(N168&gt;0, RANK(N168,(N168:P168,Q168:AE168)),0)</f>
        <v>2</v>
      </c>
      <c r="E168" s="7">
        <f>IF(O168&gt;0,RANK(O168,(N168:P168,Q168:AE168)),0)</f>
        <v>1</v>
      </c>
      <c r="F168" s="7">
        <f t="shared" si="48"/>
        <v>3</v>
      </c>
      <c r="G168" s="1">
        <f t="shared" si="36"/>
        <v>1385</v>
      </c>
      <c r="H168" s="2">
        <f t="shared" si="37"/>
        <v>0.16085946573751453</v>
      </c>
      <c r="I168" s="8"/>
      <c r="J168" s="2">
        <f t="shared" si="49"/>
        <v>0.41173054587688734</v>
      </c>
      <c r="K168" s="2">
        <f t="shared" si="50"/>
        <v>0.57259001161440182</v>
      </c>
      <c r="L168" s="2">
        <f t="shared" si="51"/>
        <v>1.5098722415795587E-2</v>
      </c>
      <c r="M168" s="2">
        <f t="shared" si="52"/>
        <v>5.8072009291519622E-4</v>
      </c>
      <c r="N168" s="1">
        <v>3545</v>
      </c>
      <c r="O168" s="1">
        <v>4930</v>
      </c>
      <c r="P168" s="1">
        <v>130</v>
      </c>
      <c r="Q168" s="1"/>
      <c r="R168" s="1">
        <v>0</v>
      </c>
      <c r="S168" s="1">
        <v>4</v>
      </c>
      <c r="T168" s="1">
        <v>1</v>
      </c>
      <c r="U168">
        <v>0</v>
      </c>
      <c r="W168" s="1"/>
      <c r="Y168" s="1"/>
      <c r="Z168" s="1"/>
      <c r="AA168" s="1"/>
      <c r="AB168" s="1"/>
      <c r="AN168" t="str">
        <f t="shared" si="45"/>
        <v>Wolcott</v>
      </c>
      <c r="AO168" t="s">
        <v>1960</v>
      </c>
      <c r="AP168" s="10">
        <v>5</v>
      </c>
      <c r="AR168" s="119">
        <v>9</v>
      </c>
      <c r="AS168" s="121">
        <v>9</v>
      </c>
      <c r="AT168" s="121">
        <v>130</v>
      </c>
      <c r="AU168" s="125">
        <v>87560</v>
      </c>
      <c r="AV168" s="125">
        <f t="shared" si="46"/>
        <v>9009</v>
      </c>
      <c r="AW168" t="s">
        <v>749</v>
      </c>
      <c r="AX168" s="129">
        <f t="shared" si="53"/>
        <v>987560</v>
      </c>
      <c r="BB168">
        <v>21.11</v>
      </c>
      <c r="BC168">
        <v>0.68</v>
      </c>
      <c r="BD168">
        <v>20.43</v>
      </c>
      <c r="BE168" s="2"/>
    </row>
    <row r="169" spans="1:57" hidden="1" outlineLevel="1">
      <c r="A169" t="s">
        <v>416</v>
      </c>
      <c r="B169" s="10" t="s">
        <v>1972</v>
      </c>
      <c r="C169" s="1">
        <f t="shared" si="47"/>
        <v>5413</v>
      </c>
      <c r="D169" s="7">
        <f>IF(N169&gt;0, RANK(N169,(N169:P169,Q169:AE169)),0)</f>
        <v>1</v>
      </c>
      <c r="E169" s="7">
        <f>IF(O169&gt;0,RANK(O169,(N169:P169,Q169:AE169)),0)</f>
        <v>2</v>
      </c>
      <c r="F169" s="7">
        <f t="shared" si="48"/>
        <v>3</v>
      </c>
      <c r="G169" s="1">
        <f t="shared" si="36"/>
        <v>1262</v>
      </c>
      <c r="H169" s="2">
        <f t="shared" si="37"/>
        <v>0.23314243487899503</v>
      </c>
      <c r="I169" s="8"/>
      <c r="J169" s="2">
        <f t="shared" si="49"/>
        <v>0.61241455754664698</v>
      </c>
      <c r="K169" s="2">
        <f t="shared" si="50"/>
        <v>0.37927212266765192</v>
      </c>
      <c r="L169" s="2">
        <f t="shared" si="51"/>
        <v>8.3133197857010906E-3</v>
      </c>
      <c r="M169" s="2">
        <f t="shared" si="52"/>
        <v>1.0408340855860843E-17</v>
      </c>
      <c r="N169" s="1">
        <v>3315</v>
      </c>
      <c r="O169" s="1">
        <v>2053</v>
      </c>
      <c r="P169" s="1">
        <v>45</v>
      </c>
      <c r="Q169" s="1"/>
      <c r="R169" s="1">
        <v>0</v>
      </c>
      <c r="S169" s="1">
        <v>0</v>
      </c>
      <c r="T169" s="1">
        <v>0</v>
      </c>
      <c r="U169">
        <v>0</v>
      </c>
      <c r="W169" s="1"/>
      <c r="Y169" s="1"/>
      <c r="Z169" s="1"/>
      <c r="AA169" s="1"/>
      <c r="AB169" s="1"/>
      <c r="AN169" t="str">
        <f t="shared" si="45"/>
        <v>Woodbridge</v>
      </c>
      <c r="AO169" t="s">
        <v>1960</v>
      </c>
      <c r="AP169" s="10">
        <v>3</v>
      </c>
      <c r="AR169" s="119">
        <v>9</v>
      </c>
      <c r="AS169" s="121">
        <v>9</v>
      </c>
      <c r="AT169" s="121">
        <v>135</v>
      </c>
      <c r="AU169" s="125">
        <v>87700</v>
      </c>
      <c r="AV169" s="125">
        <f t="shared" si="46"/>
        <v>9009</v>
      </c>
      <c r="AW169" t="s">
        <v>749</v>
      </c>
      <c r="AX169" s="129">
        <f t="shared" si="53"/>
        <v>987700</v>
      </c>
      <c r="BB169">
        <v>19.23</v>
      </c>
      <c r="BC169">
        <v>0.39</v>
      </c>
      <c r="BD169">
        <v>18.829999999999998</v>
      </c>
      <c r="BE169" s="2"/>
    </row>
    <row r="170" spans="1:57" hidden="1" outlineLevel="1">
      <c r="A170" t="s">
        <v>1867</v>
      </c>
      <c r="B170" s="10" t="s">
        <v>1972</v>
      </c>
      <c r="C170" s="1">
        <f t="shared" si="47"/>
        <v>6096</v>
      </c>
      <c r="D170" s="7">
        <f>IF(N170&gt;0, RANK(N170,(N170:P170,Q170:AE170)),0)</f>
        <v>2</v>
      </c>
      <c r="E170" s="7">
        <f>IF(O170&gt;0,RANK(O170,(N170:P170,Q170:AE170)),0)</f>
        <v>1</v>
      </c>
      <c r="F170" s="7">
        <f t="shared" si="48"/>
        <v>3</v>
      </c>
      <c r="G170" s="1">
        <f t="shared" si="36"/>
        <v>190</v>
      </c>
      <c r="H170" s="2">
        <f t="shared" si="37"/>
        <v>3.1167979002624673E-2</v>
      </c>
      <c r="I170" s="8"/>
      <c r="J170" s="2">
        <f t="shared" si="49"/>
        <v>0.47998687664041995</v>
      </c>
      <c r="K170" s="2">
        <f t="shared" si="50"/>
        <v>0.51115485564304464</v>
      </c>
      <c r="L170" s="2">
        <f t="shared" si="51"/>
        <v>8.8582677165354329E-3</v>
      </c>
      <c r="M170" s="2">
        <f t="shared" si="52"/>
        <v>-1.5612511283791264E-17</v>
      </c>
      <c r="N170" s="1">
        <v>2926</v>
      </c>
      <c r="O170" s="1">
        <v>3116</v>
      </c>
      <c r="P170" s="1">
        <v>54</v>
      </c>
      <c r="Q170" s="1"/>
      <c r="R170" s="1">
        <v>0</v>
      </c>
      <c r="S170" s="1">
        <v>0</v>
      </c>
      <c r="T170" s="1">
        <v>0</v>
      </c>
      <c r="U170">
        <v>0</v>
      </c>
      <c r="W170" s="1"/>
      <c r="Y170" s="1"/>
      <c r="Z170" s="1"/>
      <c r="AA170" s="1"/>
      <c r="AB170" s="1"/>
      <c r="AN170" t="str">
        <f t="shared" si="45"/>
        <v>Woodbury</v>
      </c>
      <c r="AO170" t="s">
        <v>469</v>
      </c>
      <c r="AP170" s="10">
        <v>5</v>
      </c>
      <c r="AR170" s="119">
        <v>9</v>
      </c>
      <c r="AS170" s="121">
        <v>5</v>
      </c>
      <c r="AT170" s="121">
        <v>130</v>
      </c>
      <c r="AU170" s="125">
        <v>87910</v>
      </c>
      <c r="AV170" s="125">
        <f t="shared" si="46"/>
        <v>9005</v>
      </c>
      <c r="AW170" t="s">
        <v>749</v>
      </c>
      <c r="AX170" s="129">
        <f t="shared" si="53"/>
        <v>987910</v>
      </c>
      <c r="BB170">
        <v>36.729999999999997</v>
      </c>
      <c r="BC170">
        <v>0.27</v>
      </c>
      <c r="BD170">
        <v>36.47</v>
      </c>
      <c r="BE170" s="2"/>
    </row>
    <row r="171" spans="1:57" hidden="1" outlineLevel="1">
      <c r="A171" t="s">
        <v>1953</v>
      </c>
      <c r="B171" s="10" t="s">
        <v>1972</v>
      </c>
      <c r="C171" s="1">
        <f t="shared" si="47"/>
        <v>4369</v>
      </c>
      <c r="D171" s="7">
        <f>IF(N171&gt;0, RANK(N171,(N171:P171,Q171:AE171)),0)</f>
        <v>1</v>
      </c>
      <c r="E171" s="7">
        <f>IF(O171&gt;0,RANK(O171,(N171:P171,Q171:AE171)),0)</f>
        <v>2</v>
      </c>
      <c r="F171" s="7">
        <f t="shared" si="48"/>
        <v>3</v>
      </c>
      <c r="G171" s="1">
        <f t="shared" si="36"/>
        <v>44</v>
      </c>
      <c r="H171" s="2">
        <f t="shared" si="37"/>
        <v>1.0070954451819639E-2</v>
      </c>
      <c r="I171" s="8"/>
      <c r="J171" s="2">
        <f t="shared" si="49"/>
        <v>0.4959945067521172</v>
      </c>
      <c r="K171" s="2">
        <f t="shared" si="50"/>
        <v>0.48592355230029755</v>
      </c>
      <c r="L171" s="2">
        <f t="shared" si="51"/>
        <v>1.7624170290684367E-2</v>
      </c>
      <c r="M171" s="2">
        <f t="shared" si="52"/>
        <v>4.5777065690088409E-4</v>
      </c>
      <c r="N171" s="1">
        <v>2167</v>
      </c>
      <c r="O171" s="1">
        <v>2123</v>
      </c>
      <c r="P171" s="1">
        <v>77</v>
      </c>
      <c r="Q171" s="1"/>
      <c r="R171" s="1">
        <v>0</v>
      </c>
      <c r="S171" s="1">
        <v>2</v>
      </c>
      <c r="T171" s="1">
        <v>0</v>
      </c>
      <c r="U171">
        <v>0</v>
      </c>
      <c r="W171" s="1"/>
      <c r="Y171" s="1"/>
      <c r="Z171" s="1"/>
      <c r="AA171" s="1"/>
      <c r="AB171" s="1"/>
      <c r="AN171" t="str">
        <f t="shared" si="45"/>
        <v>Woodstock</v>
      </c>
      <c r="AO171" t="s">
        <v>238</v>
      </c>
      <c r="AP171" s="10">
        <v>2</v>
      </c>
      <c r="AR171" s="119">
        <v>9</v>
      </c>
      <c r="AS171" s="121">
        <v>15</v>
      </c>
      <c r="AT171" s="121">
        <v>75</v>
      </c>
      <c r="AU171" s="125">
        <v>88190</v>
      </c>
      <c r="AV171" s="125">
        <f t="shared" si="46"/>
        <v>9015</v>
      </c>
      <c r="AW171" t="s">
        <v>749</v>
      </c>
      <c r="AX171" s="129">
        <f t="shared" si="53"/>
        <v>988190</v>
      </c>
      <c r="BB171">
        <v>61.83</v>
      </c>
      <c r="BC171">
        <v>1.3</v>
      </c>
      <c r="BD171">
        <v>60.54</v>
      </c>
      <c r="BE171" s="2"/>
    </row>
    <row r="172" spans="1:57" collapsed="1">
      <c r="A172" s="10" t="s">
        <v>2589</v>
      </c>
      <c r="B172" s="10" t="s">
        <v>2781</v>
      </c>
      <c r="C172" s="1">
        <f t="shared" si="47"/>
        <v>1646793</v>
      </c>
      <c r="D172" s="7">
        <f>IF(N172&gt;0, RANK(N172,(N172:P172,Q172:AE172)),0)</f>
        <v>1</v>
      </c>
      <c r="E172" s="7">
        <f>IF(O172&gt;0,RANK(O172,(N172:P172,Q172:AE172)),0)</f>
        <v>2</v>
      </c>
      <c r="F172" s="7">
        <f t="shared" si="48"/>
        <v>3</v>
      </c>
      <c r="G172" s="1">
        <f t="shared" si="36"/>
        <v>368345</v>
      </c>
      <c r="H172" s="2">
        <f t="shared" si="37"/>
        <v>0.22367413512202203</v>
      </c>
      <c r="I172" s="8"/>
      <c r="J172" s="2">
        <f t="shared" si="49"/>
        <v>0.60588853608194837</v>
      </c>
      <c r="K172" s="2">
        <f t="shared" si="50"/>
        <v>0.38221440095992637</v>
      </c>
      <c r="L172" s="2">
        <f t="shared" si="51"/>
        <v>1.1635949387688678E-2</v>
      </c>
      <c r="M172" s="2">
        <f t="shared" si="52"/>
        <v>2.6111357043658197E-4</v>
      </c>
      <c r="N172" s="1">
        <f>SUM(N3:N171)</f>
        <v>997773</v>
      </c>
      <c r="O172" s="1">
        <f>SUM(O3:O171)</f>
        <v>629428</v>
      </c>
      <c r="P172" s="1">
        <f>SUM(P3:P171)</f>
        <v>19162</v>
      </c>
      <c r="Q172" s="1"/>
      <c r="R172" s="1">
        <f>SUM(R3:R171)</f>
        <v>90</v>
      </c>
      <c r="S172" s="1">
        <f>SUM(S3:S171)</f>
        <v>311</v>
      </c>
      <c r="T172" s="1">
        <f>SUM(T3:T171)</f>
        <v>10</v>
      </c>
      <c r="U172" s="1">
        <f>SUM(U3:U171)</f>
        <v>19</v>
      </c>
      <c r="V172" s="1"/>
      <c r="W172" s="1"/>
      <c r="X172" s="1"/>
      <c r="Y172" s="1"/>
      <c r="Z172" s="1"/>
      <c r="AA172" s="1"/>
      <c r="AB172" s="1">
        <f>SUM(AB3:AB171)</f>
        <v>0</v>
      </c>
      <c r="AN172" t="str">
        <f t="shared" si="45"/>
        <v>Connecticut</v>
      </c>
      <c r="AR172" s="119">
        <v>9</v>
      </c>
      <c r="AV172" s="119">
        <v>9</v>
      </c>
      <c r="AW172" t="s">
        <v>3272</v>
      </c>
      <c r="AX172" s="119">
        <v>9</v>
      </c>
      <c r="BB172">
        <v>5543.33</v>
      </c>
      <c r="BC172">
        <v>698.53</v>
      </c>
      <c r="BD172">
        <v>4844.8</v>
      </c>
    </row>
    <row r="173" spans="1:57">
      <c r="A173" s="10"/>
      <c r="B173" s="10"/>
      <c r="C173" s="1"/>
      <c r="D173" s="7"/>
      <c r="E173" s="7"/>
      <c r="F173" s="7"/>
      <c r="G173" s="1"/>
      <c r="I173" s="16"/>
      <c r="J173" s="2"/>
      <c r="K173" s="2"/>
      <c r="L173" s="2"/>
      <c r="M173" s="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57" hidden="1" outlineLevel="1">
      <c r="A174" t="s">
        <v>311</v>
      </c>
      <c r="B174" s="10" t="s">
        <v>1305</v>
      </c>
      <c r="C174" s="1">
        <f t="shared" ref="C174:C237" si="54">SUM(N174:AL174)</f>
        <v>382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 t="shared" ref="F174:F237" si="55">IF(P174&gt;0,RANK(P174,(N174:AE174)),0)</f>
        <v>3</v>
      </c>
      <c r="G174" s="1">
        <f t="shared" si="36"/>
        <v>35</v>
      </c>
      <c r="H174" s="2">
        <f t="shared" si="37"/>
        <v>9.1623036649214659E-2</v>
      </c>
      <c r="I174" s="8"/>
      <c r="J174" s="2">
        <f t="shared" ref="J174:J237" si="56">IF(C174=0,"-",N174/C174)</f>
        <v>0.43193717277486909</v>
      </c>
      <c r="K174" s="2">
        <f t="shared" ref="K174:K237" si="57">IF(C174=0,"-",O174/C174)</f>
        <v>0.52356020942408377</v>
      </c>
      <c r="L174" s="2">
        <f t="shared" ref="L174:L237" si="58">IF(C174=0,"-",P174/C174)</f>
        <v>3.6649214659685861E-2</v>
      </c>
      <c r="M174" s="2">
        <f t="shared" ref="M174:M237" si="59">IF(C174=0,"-",(1-J174-K174-L174))</f>
        <v>7.8534031413612787E-3</v>
      </c>
      <c r="N174" s="1">
        <v>165</v>
      </c>
      <c r="O174" s="1">
        <v>200</v>
      </c>
      <c r="P174" s="1">
        <v>14</v>
      </c>
      <c r="Q174" s="1"/>
      <c r="R174" s="1">
        <v>3</v>
      </c>
      <c r="S174" s="1"/>
      <c r="T174" s="70"/>
      <c r="U174" s="1"/>
      <c r="V174" s="1"/>
      <c r="W174" s="1">
        <v>0</v>
      </c>
      <c r="X174" s="1"/>
      <c r="Y174" s="1"/>
      <c r="Z174" s="1"/>
      <c r="AA174" s="1"/>
      <c r="AB174" s="1"/>
      <c r="AN174" t="str">
        <f t="shared" si="45"/>
        <v>Abbot</v>
      </c>
      <c r="AO174" t="s">
        <v>1471</v>
      </c>
      <c r="AP174">
        <v>2</v>
      </c>
      <c r="AR174" s="119">
        <v>23</v>
      </c>
      <c r="AS174" s="121">
        <v>21</v>
      </c>
      <c r="AT174" s="121">
        <v>5</v>
      </c>
      <c r="AU174" s="125">
        <v>100</v>
      </c>
      <c r="AV174" s="125">
        <f t="shared" si="46"/>
        <v>23021</v>
      </c>
      <c r="AW174" t="s">
        <v>749</v>
      </c>
      <c r="AX174">
        <f t="shared" ref="AX174:AX237" si="60">AR174*100000+AU174</f>
        <v>2300100</v>
      </c>
      <c r="BB174">
        <v>35.53</v>
      </c>
      <c r="BC174">
        <v>0.8</v>
      </c>
      <c r="BD174">
        <v>34.74</v>
      </c>
    </row>
    <row r="175" spans="1:57" hidden="1" outlineLevel="1">
      <c r="A175" t="s">
        <v>1295</v>
      </c>
      <c r="B175" s="10" t="s">
        <v>1305</v>
      </c>
      <c r="C175" s="1">
        <f t="shared" si="54"/>
        <v>1318</v>
      </c>
      <c r="D175" s="7">
        <f>IF(N175&gt;0, RANK(N175,(N175:P175,Q175:AE175)),0)</f>
        <v>1</v>
      </c>
      <c r="E175" s="7">
        <f>IF(O175&gt;0,RANK(O175,(N175:P175,Q175:AE175)),0)</f>
        <v>2</v>
      </c>
      <c r="F175" s="7">
        <f t="shared" si="55"/>
        <v>3</v>
      </c>
      <c r="G175" s="1">
        <f t="shared" si="36"/>
        <v>55</v>
      </c>
      <c r="H175" s="2">
        <f t="shared" si="37"/>
        <v>4.1729893778452203E-2</v>
      </c>
      <c r="I175" s="8"/>
      <c r="J175" s="2">
        <f t="shared" si="56"/>
        <v>0.51138088012139604</v>
      </c>
      <c r="K175" s="2">
        <f t="shared" si="57"/>
        <v>0.46965098634294383</v>
      </c>
      <c r="L175" s="2">
        <f t="shared" si="58"/>
        <v>1.4415781487101669E-2</v>
      </c>
      <c r="M175" s="2">
        <f t="shared" si="59"/>
        <v>4.5523520485584567E-3</v>
      </c>
      <c r="N175" s="1">
        <v>674</v>
      </c>
      <c r="O175" s="1">
        <v>619</v>
      </c>
      <c r="P175" s="1">
        <v>19</v>
      </c>
      <c r="Q175" s="1"/>
      <c r="R175" s="1">
        <v>5</v>
      </c>
      <c r="S175" s="1"/>
      <c r="T175" s="70"/>
      <c r="U175" s="1"/>
      <c r="V175" s="1"/>
      <c r="W175" s="1">
        <v>1</v>
      </c>
      <c r="X175" s="1"/>
      <c r="Y175" s="1"/>
      <c r="Z175" s="1"/>
      <c r="AA175" s="1"/>
      <c r="AB175" s="1"/>
      <c r="AN175" t="str">
        <f t="shared" si="45"/>
        <v>Acton</v>
      </c>
      <c r="AO175" t="s">
        <v>2441</v>
      </c>
      <c r="AP175">
        <v>1</v>
      </c>
      <c r="AR175" s="119">
        <v>23</v>
      </c>
      <c r="AS175" s="121">
        <v>31</v>
      </c>
      <c r="AT175" s="121">
        <v>5</v>
      </c>
      <c r="AU175" s="125">
        <v>275</v>
      </c>
      <c r="AV175" s="125">
        <f t="shared" si="46"/>
        <v>23031</v>
      </c>
      <c r="AW175" t="s">
        <v>749</v>
      </c>
      <c r="AX175">
        <f t="shared" si="60"/>
        <v>2300275</v>
      </c>
      <c r="BB175">
        <v>41.07</v>
      </c>
      <c r="BC175">
        <v>3.41</v>
      </c>
      <c r="BD175">
        <v>37.659999999999997</v>
      </c>
    </row>
    <row r="176" spans="1:57" hidden="1" outlineLevel="1">
      <c r="A176" t="s">
        <v>2903</v>
      </c>
      <c r="B176" s="10" t="s">
        <v>1305</v>
      </c>
      <c r="C176" s="1">
        <f t="shared" si="54"/>
        <v>610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 t="shared" si="55"/>
        <v>3</v>
      </c>
      <c r="G176" s="1">
        <f t="shared" si="36"/>
        <v>70</v>
      </c>
      <c r="H176" s="2">
        <f t="shared" si="37"/>
        <v>0.11475409836065574</v>
      </c>
      <c r="I176" s="8"/>
      <c r="J176" s="2">
        <f t="shared" si="56"/>
        <v>0.4344262295081967</v>
      </c>
      <c r="K176" s="2">
        <f t="shared" si="57"/>
        <v>0.54918032786885251</v>
      </c>
      <c r="L176" s="2">
        <f t="shared" si="58"/>
        <v>1.6393442622950821E-2</v>
      </c>
      <c r="M176" s="2">
        <f t="shared" si="59"/>
        <v>1.7347234759768071E-17</v>
      </c>
      <c r="N176" s="1">
        <v>265</v>
      </c>
      <c r="O176" s="1">
        <v>335</v>
      </c>
      <c r="P176" s="1">
        <v>10</v>
      </c>
      <c r="Q176" s="1"/>
      <c r="R176" s="1">
        <v>0</v>
      </c>
      <c r="S176" s="1"/>
      <c r="T176" s="70"/>
      <c r="U176" s="1"/>
      <c r="V176" s="1"/>
      <c r="W176" s="1">
        <v>0</v>
      </c>
      <c r="X176" s="1"/>
      <c r="Y176" s="1"/>
      <c r="Z176" s="1"/>
      <c r="AA176" s="1"/>
      <c r="AB176" s="1"/>
      <c r="AN176" t="str">
        <f t="shared" si="45"/>
        <v>Addison</v>
      </c>
      <c r="AO176" t="s">
        <v>1616</v>
      </c>
      <c r="AP176">
        <v>2</v>
      </c>
      <c r="AR176" s="119">
        <v>23</v>
      </c>
      <c r="AS176" s="121">
        <v>29</v>
      </c>
      <c r="AT176" s="121">
        <v>5</v>
      </c>
      <c r="AU176" s="125">
        <v>380</v>
      </c>
      <c r="AV176" s="125">
        <f t="shared" si="46"/>
        <v>23029</v>
      </c>
      <c r="AW176" t="s">
        <v>749</v>
      </c>
      <c r="AX176">
        <f t="shared" si="60"/>
        <v>2300380</v>
      </c>
      <c r="BB176">
        <v>97.23</v>
      </c>
      <c r="BC176">
        <v>54.85</v>
      </c>
      <c r="BD176">
        <v>42.38</v>
      </c>
    </row>
    <row r="177" spans="1:56" hidden="1" outlineLevel="1">
      <c r="A177" t="s">
        <v>3493</v>
      </c>
      <c r="B177" s="10" t="s">
        <v>1305</v>
      </c>
      <c r="C177" s="1">
        <f t="shared" si="54"/>
        <v>285</v>
      </c>
      <c r="D177" s="7">
        <f>IF(N177&gt;0, RANK(N177,(N177:P177,Q177:AE177)),0)</f>
        <v>1</v>
      </c>
      <c r="E177" s="7">
        <f>IF(O177&gt;0,RANK(O177,(N177:P177,Q177:AE177)),0)</f>
        <v>2</v>
      </c>
      <c r="F177" s="7">
        <f t="shared" si="55"/>
        <v>3</v>
      </c>
      <c r="G177" s="1">
        <f t="shared" si="36"/>
        <v>87</v>
      </c>
      <c r="H177" s="2">
        <f t="shared" si="37"/>
        <v>0.30526315789473685</v>
      </c>
      <c r="I177" s="8"/>
      <c r="J177" s="2">
        <f t="shared" si="56"/>
        <v>0.63508771929824559</v>
      </c>
      <c r="K177" s="2">
        <f t="shared" si="57"/>
        <v>0.3298245614035088</v>
      </c>
      <c r="L177" s="2">
        <f t="shared" si="58"/>
        <v>2.1052631578947368E-2</v>
      </c>
      <c r="M177" s="2">
        <f t="shared" si="59"/>
        <v>1.4035087719298244E-2</v>
      </c>
      <c r="N177" s="1">
        <v>181</v>
      </c>
      <c r="O177" s="1">
        <v>94</v>
      </c>
      <c r="P177" s="1">
        <v>6</v>
      </c>
      <c r="Q177" s="1"/>
      <c r="R177" s="1">
        <v>4</v>
      </c>
      <c r="S177" s="1"/>
      <c r="T177" s="70"/>
      <c r="U177" s="1"/>
      <c r="V177" s="1"/>
      <c r="W177" s="1">
        <v>0</v>
      </c>
      <c r="X177" s="1"/>
      <c r="Y177" s="1"/>
      <c r="Z177" s="1"/>
      <c r="AA177" s="1"/>
      <c r="AB177" s="1"/>
      <c r="AN177" t="str">
        <f>A177</f>
        <v>Albany</v>
      </c>
      <c r="AO177" t="s">
        <v>2592</v>
      </c>
      <c r="AP177">
        <v>2</v>
      </c>
      <c r="AR177" s="119">
        <v>23</v>
      </c>
      <c r="AS177" s="121">
        <v>17</v>
      </c>
      <c r="AU177" s="125">
        <v>390</v>
      </c>
      <c r="AV177" s="125">
        <f t="shared" si="46"/>
        <v>23017</v>
      </c>
      <c r="AW177" t="s">
        <v>2795</v>
      </c>
      <c r="AX177">
        <f t="shared" si="60"/>
        <v>2300390</v>
      </c>
    </row>
    <row r="178" spans="1:56" hidden="1" outlineLevel="1">
      <c r="A178" t="s">
        <v>739</v>
      </c>
      <c r="B178" s="10" t="s">
        <v>1305</v>
      </c>
      <c r="C178" s="1">
        <f t="shared" si="54"/>
        <v>1054</v>
      </c>
      <c r="D178" s="7">
        <f>IF(N178&gt;0, RANK(N178,(N178:P178,Q178:AE178)),0)</f>
        <v>2</v>
      </c>
      <c r="E178" s="7">
        <f>IF(O178&gt;0,RANK(O178,(N178:P178,Q178:AE178)),0)</f>
        <v>1</v>
      </c>
      <c r="F178" s="7">
        <f t="shared" si="55"/>
        <v>3</v>
      </c>
      <c r="G178" s="1">
        <f t="shared" si="36"/>
        <v>122</v>
      </c>
      <c r="H178" s="2">
        <f t="shared" si="37"/>
        <v>0.1157495256166983</v>
      </c>
      <c r="I178" s="8"/>
      <c r="J178" s="2">
        <f t="shared" si="56"/>
        <v>0.43643263757115752</v>
      </c>
      <c r="K178" s="2">
        <f t="shared" si="57"/>
        <v>0.55218216318785573</v>
      </c>
      <c r="L178" s="2">
        <f t="shared" si="58"/>
        <v>6.6413662239089184E-3</v>
      </c>
      <c r="M178" s="2">
        <f t="shared" si="59"/>
        <v>4.7438330170777691E-3</v>
      </c>
      <c r="N178" s="1">
        <v>460</v>
      </c>
      <c r="O178" s="1">
        <v>582</v>
      </c>
      <c r="P178" s="1">
        <v>7</v>
      </c>
      <c r="Q178" s="1"/>
      <c r="R178" s="1">
        <v>5</v>
      </c>
      <c r="S178" s="1"/>
      <c r="T178" s="70"/>
      <c r="U178" s="1"/>
      <c r="V178" s="1"/>
      <c r="W178" s="1">
        <v>0</v>
      </c>
      <c r="X178" s="1"/>
      <c r="Y178" s="1"/>
      <c r="Z178" s="1"/>
      <c r="AA178" s="1"/>
      <c r="AB178" s="1"/>
      <c r="AN178" t="str">
        <f t="shared" si="45"/>
        <v>Albion</v>
      </c>
      <c r="AO178" t="s">
        <v>340</v>
      </c>
      <c r="AP178">
        <v>1</v>
      </c>
      <c r="AR178" s="119">
        <v>23</v>
      </c>
      <c r="AS178" s="121">
        <v>11</v>
      </c>
      <c r="AT178" s="121">
        <v>5</v>
      </c>
      <c r="AU178" s="125">
        <v>590</v>
      </c>
      <c r="AV178" s="125">
        <f t="shared" si="46"/>
        <v>23011</v>
      </c>
      <c r="AW178" t="s">
        <v>749</v>
      </c>
      <c r="AX178">
        <f t="shared" si="60"/>
        <v>2300590</v>
      </c>
      <c r="BB178">
        <v>39.479999999999997</v>
      </c>
      <c r="BC178">
        <v>0.63</v>
      </c>
      <c r="BD178">
        <v>38.85</v>
      </c>
    </row>
    <row r="179" spans="1:56" hidden="1" outlineLevel="1">
      <c r="A179" t="s">
        <v>2717</v>
      </c>
      <c r="B179" s="10" t="s">
        <v>1305</v>
      </c>
      <c r="C179" s="1">
        <f t="shared" si="54"/>
        <v>287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 t="shared" si="55"/>
        <v>3</v>
      </c>
      <c r="G179" s="1">
        <f t="shared" si="36"/>
        <v>28</v>
      </c>
      <c r="H179" s="2">
        <f t="shared" si="37"/>
        <v>9.7560975609756101E-2</v>
      </c>
      <c r="I179" s="8"/>
      <c r="J179" s="2">
        <f t="shared" si="56"/>
        <v>0.43554006968641112</v>
      </c>
      <c r="K179" s="2">
        <f t="shared" si="57"/>
        <v>0.5331010452961672</v>
      </c>
      <c r="L179" s="2">
        <f t="shared" si="58"/>
        <v>2.7874564459930314E-2</v>
      </c>
      <c r="M179" s="2">
        <f t="shared" si="59"/>
        <v>3.4843205574913647E-3</v>
      </c>
      <c r="N179" s="1">
        <v>125</v>
      </c>
      <c r="O179" s="1">
        <v>153</v>
      </c>
      <c r="P179" s="1">
        <v>8</v>
      </c>
      <c r="Q179" s="1"/>
      <c r="R179" s="1">
        <v>1</v>
      </c>
      <c r="S179" s="1"/>
      <c r="T179" s="70"/>
      <c r="U179" s="1"/>
      <c r="V179" s="1"/>
      <c r="W179" s="1">
        <v>0</v>
      </c>
      <c r="X179" s="1"/>
      <c r="Y179" s="1"/>
      <c r="Z179" s="1"/>
      <c r="AA179" s="1"/>
      <c r="AB179" s="1"/>
      <c r="AN179" t="str">
        <f t="shared" si="45"/>
        <v>Alexander</v>
      </c>
      <c r="AO179" t="s">
        <v>1616</v>
      </c>
      <c r="AP179">
        <v>2</v>
      </c>
      <c r="AR179" s="119">
        <v>23</v>
      </c>
      <c r="AS179" s="121">
        <v>29</v>
      </c>
      <c r="AT179" s="121">
        <v>10</v>
      </c>
      <c r="AU179" s="125">
        <v>660</v>
      </c>
      <c r="AV179" s="125">
        <f t="shared" si="46"/>
        <v>23029</v>
      </c>
      <c r="AW179" t="s">
        <v>749</v>
      </c>
      <c r="AX179">
        <f t="shared" si="60"/>
        <v>2300660</v>
      </c>
      <c r="BB179">
        <v>45.11</v>
      </c>
      <c r="BC179">
        <v>5.53</v>
      </c>
      <c r="BD179">
        <v>39.58</v>
      </c>
    </row>
    <row r="180" spans="1:56" hidden="1" outlineLevel="1">
      <c r="A180" t="s">
        <v>737</v>
      </c>
      <c r="B180" s="10" t="s">
        <v>1305</v>
      </c>
      <c r="C180" s="1">
        <f t="shared" si="54"/>
        <v>1726</v>
      </c>
      <c r="D180" s="7">
        <f>IF(N180&gt;0, RANK(N180,(N180:P180,Q180:AE180)),0)</f>
        <v>1</v>
      </c>
      <c r="E180" s="7">
        <f>IF(O180&gt;0,RANK(O180,(N180:P180,Q180:AE180)),0)</f>
        <v>2</v>
      </c>
      <c r="F180" s="7">
        <f t="shared" si="55"/>
        <v>3</v>
      </c>
      <c r="G180" s="1">
        <f t="shared" si="36"/>
        <v>236</v>
      </c>
      <c r="H180" s="2">
        <f t="shared" si="37"/>
        <v>0.13673232908458866</v>
      </c>
      <c r="I180" s="8"/>
      <c r="J180" s="2">
        <f t="shared" si="56"/>
        <v>0.5550405561993047</v>
      </c>
      <c r="K180" s="2">
        <f t="shared" si="57"/>
        <v>0.4183082271147161</v>
      </c>
      <c r="L180" s="2">
        <f t="shared" si="58"/>
        <v>2.3754345307068367E-2</v>
      </c>
      <c r="M180" s="2">
        <f t="shared" si="59"/>
        <v>2.8968713789108286E-3</v>
      </c>
      <c r="N180" s="1">
        <v>958</v>
      </c>
      <c r="O180" s="1">
        <v>722</v>
      </c>
      <c r="P180" s="1">
        <v>41</v>
      </c>
      <c r="Q180" s="1"/>
      <c r="R180" s="1">
        <v>5</v>
      </c>
      <c r="S180" s="1"/>
      <c r="T180" s="70"/>
      <c r="U180" s="1"/>
      <c r="V180" s="1"/>
      <c r="W180" s="1">
        <v>0</v>
      </c>
      <c r="X180" s="1"/>
      <c r="Y180" s="1"/>
      <c r="Z180" s="1"/>
      <c r="AA180" s="1"/>
      <c r="AB180" s="1"/>
      <c r="AN180" t="str">
        <f t="shared" si="45"/>
        <v>Alfred</v>
      </c>
      <c r="AO180" t="s">
        <v>2441</v>
      </c>
      <c r="AP180">
        <v>1</v>
      </c>
      <c r="AR180" s="119">
        <v>23</v>
      </c>
      <c r="AS180" s="121">
        <v>31</v>
      </c>
      <c r="AT180" s="121">
        <v>10</v>
      </c>
      <c r="AU180" s="125">
        <v>730</v>
      </c>
      <c r="AV180" s="125">
        <f t="shared" si="46"/>
        <v>23031</v>
      </c>
      <c r="AW180" t="s">
        <v>749</v>
      </c>
      <c r="AX180">
        <f t="shared" si="60"/>
        <v>2300730</v>
      </c>
      <c r="BB180">
        <v>27.91</v>
      </c>
      <c r="BC180">
        <v>0.67</v>
      </c>
      <c r="BD180">
        <v>27.24</v>
      </c>
    </row>
    <row r="181" spans="1:56" hidden="1" outlineLevel="1">
      <c r="A181" t="s">
        <v>540</v>
      </c>
      <c r="B181" s="10" t="s">
        <v>1305</v>
      </c>
      <c r="C181" s="1">
        <f t="shared" si="54"/>
        <v>143</v>
      </c>
      <c r="D181" s="7">
        <f>IF(N181&gt;0, RANK(N181,(N181:P181,Q181:AE181)),0)</f>
        <v>1</v>
      </c>
      <c r="E181" s="7">
        <f>IF(O181&gt;0,RANK(O181,(N181:P181,Q181:AE181)),0)</f>
        <v>2</v>
      </c>
      <c r="F181" s="7">
        <f t="shared" si="55"/>
        <v>3</v>
      </c>
      <c r="G181" s="1">
        <f t="shared" si="36"/>
        <v>21</v>
      </c>
      <c r="H181" s="2">
        <f t="shared" si="37"/>
        <v>0.14685314685314685</v>
      </c>
      <c r="I181" s="8"/>
      <c r="J181" s="2">
        <f t="shared" si="56"/>
        <v>0.56643356643356646</v>
      </c>
      <c r="K181" s="2">
        <f t="shared" si="57"/>
        <v>0.41958041958041958</v>
      </c>
      <c r="L181" s="2">
        <f t="shared" si="58"/>
        <v>1.3986013986013986E-2</v>
      </c>
      <c r="M181" s="2">
        <f t="shared" si="59"/>
        <v>-2.9490299091605721E-17</v>
      </c>
      <c r="N181" s="1">
        <v>81</v>
      </c>
      <c r="O181" s="1">
        <v>60</v>
      </c>
      <c r="P181" s="1">
        <v>2</v>
      </c>
      <c r="Q181" s="1"/>
      <c r="R181" s="1">
        <v>0</v>
      </c>
      <c r="S181" s="1"/>
      <c r="T181" s="70"/>
      <c r="U181" s="1"/>
      <c r="V181" s="1"/>
      <c r="W181" s="1">
        <v>0</v>
      </c>
      <c r="X181" s="1"/>
      <c r="Y181" s="1"/>
      <c r="Z181" s="1"/>
      <c r="AA181" s="1"/>
      <c r="AB181" s="1"/>
      <c r="AN181" t="str">
        <f t="shared" si="45"/>
        <v>Allagash</v>
      </c>
      <c r="AO181" t="s">
        <v>424</v>
      </c>
      <c r="AP181">
        <v>2</v>
      </c>
      <c r="AR181" s="119">
        <v>23</v>
      </c>
      <c r="AS181" s="121">
        <v>3</v>
      </c>
      <c r="AT181" s="121">
        <v>5</v>
      </c>
      <c r="AU181" s="125">
        <v>800</v>
      </c>
      <c r="AV181" s="125">
        <f t="shared" si="46"/>
        <v>23003</v>
      </c>
      <c r="AW181" t="s">
        <v>749</v>
      </c>
      <c r="AX181">
        <f t="shared" si="60"/>
        <v>2300800</v>
      </c>
      <c r="BB181">
        <v>131.31</v>
      </c>
      <c r="BC181">
        <v>2.83</v>
      </c>
      <c r="BD181">
        <v>128.47999999999999</v>
      </c>
    </row>
    <row r="182" spans="1:56" hidden="1" outlineLevel="1">
      <c r="A182" t="s">
        <v>1962</v>
      </c>
      <c r="B182" s="10" t="s">
        <v>1305</v>
      </c>
      <c r="C182" s="1">
        <f t="shared" si="54"/>
        <v>477</v>
      </c>
      <c r="D182" s="7">
        <f>IF(N182&gt;0, RANK(N182,(N182:P182,Q182:AE182)),0)</f>
        <v>1</v>
      </c>
      <c r="E182" s="7">
        <f>IF(O182&gt;0,RANK(O182,(N182:P182,Q182:AE182)),0)</f>
        <v>2</v>
      </c>
      <c r="F182" s="7">
        <f t="shared" si="55"/>
        <v>3</v>
      </c>
      <c r="G182" s="1">
        <f t="shared" si="36"/>
        <v>89</v>
      </c>
      <c r="H182" s="2">
        <f t="shared" si="37"/>
        <v>0.18658280922431866</v>
      </c>
      <c r="I182" s="8"/>
      <c r="J182" s="2">
        <f t="shared" si="56"/>
        <v>0.58490566037735847</v>
      </c>
      <c r="K182" s="2">
        <f t="shared" si="57"/>
        <v>0.39832285115303984</v>
      </c>
      <c r="L182" s="2">
        <f t="shared" si="58"/>
        <v>1.0482180293501049E-2</v>
      </c>
      <c r="M182" s="2">
        <f t="shared" si="59"/>
        <v>6.2893081761006431E-3</v>
      </c>
      <c r="N182" s="1">
        <v>279</v>
      </c>
      <c r="O182" s="1">
        <v>190</v>
      </c>
      <c r="P182" s="1">
        <v>5</v>
      </c>
      <c r="Q182" s="1"/>
      <c r="R182" s="1">
        <v>3</v>
      </c>
      <c r="S182" s="1"/>
      <c r="T182" s="70"/>
      <c r="U182" s="1"/>
      <c r="V182" s="1"/>
      <c r="W182" s="1">
        <v>0</v>
      </c>
      <c r="X182" s="1"/>
      <c r="Y182" s="1"/>
      <c r="Z182" s="1"/>
      <c r="AA182" s="1"/>
      <c r="AB182" s="1"/>
      <c r="AN182" t="str">
        <f t="shared" si="45"/>
        <v>Alna</v>
      </c>
      <c r="AO182" t="s">
        <v>2196</v>
      </c>
      <c r="AP182">
        <v>1</v>
      </c>
      <c r="AR182" s="119">
        <v>23</v>
      </c>
      <c r="AS182" s="121">
        <v>15</v>
      </c>
      <c r="AT182" s="121">
        <v>5</v>
      </c>
      <c r="AU182" s="125">
        <v>1010</v>
      </c>
      <c r="AV182" s="125">
        <f t="shared" si="46"/>
        <v>23015</v>
      </c>
      <c r="AW182" t="s">
        <v>749</v>
      </c>
      <c r="AX182">
        <f t="shared" si="60"/>
        <v>2301010</v>
      </c>
      <c r="BB182">
        <v>21.39</v>
      </c>
      <c r="BC182">
        <v>0.47</v>
      </c>
      <c r="BD182">
        <v>20.92</v>
      </c>
    </row>
    <row r="183" spans="1:56" hidden="1" outlineLevel="1">
      <c r="A183" t="s">
        <v>2402</v>
      </c>
      <c r="B183" s="10" t="s">
        <v>1305</v>
      </c>
      <c r="C183" s="1">
        <f t="shared" si="54"/>
        <v>491</v>
      </c>
      <c r="D183" s="7">
        <f>IF(N183&gt;0, RANK(N183,(N183:P183,Q183:AE183)),0)</f>
        <v>1</v>
      </c>
      <c r="E183" s="7">
        <f>IF(O183&gt;0,RANK(O183,(N183:P183,Q183:AE183)),0)</f>
        <v>2</v>
      </c>
      <c r="F183" s="7">
        <f t="shared" si="55"/>
        <v>4</v>
      </c>
      <c r="G183" s="1">
        <f t="shared" si="36"/>
        <v>32</v>
      </c>
      <c r="H183" s="2">
        <f t="shared" si="37"/>
        <v>6.5173116089613028E-2</v>
      </c>
      <c r="I183" s="8"/>
      <c r="J183" s="2">
        <f t="shared" si="56"/>
        <v>0.52342158859470467</v>
      </c>
      <c r="K183" s="2">
        <f t="shared" si="57"/>
        <v>0.45824847250509165</v>
      </c>
      <c r="L183" s="2">
        <f t="shared" si="58"/>
        <v>8.1466395112016286E-3</v>
      </c>
      <c r="M183" s="2">
        <f t="shared" si="59"/>
        <v>1.0183299389002051E-2</v>
      </c>
      <c r="N183" s="1">
        <v>257</v>
      </c>
      <c r="O183" s="1">
        <v>225</v>
      </c>
      <c r="P183" s="1">
        <v>4</v>
      </c>
      <c r="Q183" s="1"/>
      <c r="R183" s="1">
        <v>5</v>
      </c>
      <c r="S183" s="1"/>
      <c r="T183" s="70"/>
      <c r="U183" s="1"/>
      <c r="V183" s="1"/>
      <c r="W183" s="1">
        <v>0</v>
      </c>
      <c r="X183" s="1"/>
      <c r="Y183" s="1"/>
      <c r="Z183" s="1"/>
      <c r="AA183" s="1"/>
      <c r="AB183" s="1"/>
      <c r="AN183" t="str">
        <f t="shared" si="45"/>
        <v>Alton</v>
      </c>
      <c r="AO183" t="s">
        <v>1350</v>
      </c>
      <c r="AP183">
        <v>2</v>
      </c>
      <c r="AR183" s="119">
        <v>23</v>
      </c>
      <c r="AS183" s="121">
        <v>19</v>
      </c>
      <c r="AT183" s="121">
        <v>5</v>
      </c>
      <c r="AU183" s="125">
        <v>1115</v>
      </c>
      <c r="AV183" s="125">
        <f t="shared" si="46"/>
        <v>23019</v>
      </c>
      <c r="AW183" t="s">
        <v>749</v>
      </c>
      <c r="AX183">
        <f t="shared" si="60"/>
        <v>2301115</v>
      </c>
      <c r="BB183">
        <v>42.76</v>
      </c>
      <c r="BC183">
        <v>0.37</v>
      </c>
      <c r="BD183">
        <v>42.39</v>
      </c>
    </row>
    <row r="184" spans="1:56" hidden="1" outlineLevel="1">
      <c r="A184" t="s">
        <v>991</v>
      </c>
      <c r="B184" s="10" t="s">
        <v>1305</v>
      </c>
      <c r="C184" s="1">
        <f t="shared" si="54"/>
        <v>147</v>
      </c>
      <c r="D184" s="7">
        <f>IF(N184&gt;0, RANK(N184,(N184:P184,Q184:AE184)),0)</f>
        <v>2</v>
      </c>
      <c r="E184" s="7">
        <f>IF(O184&gt;0,RANK(O184,(N184:P184,Q184:AE184)),0)</f>
        <v>1</v>
      </c>
      <c r="F184" s="7">
        <f t="shared" si="55"/>
        <v>3</v>
      </c>
      <c r="G184" s="1">
        <f t="shared" si="36"/>
        <v>8</v>
      </c>
      <c r="H184" s="2">
        <f t="shared" si="37"/>
        <v>5.4421768707482991E-2</v>
      </c>
      <c r="I184" s="8"/>
      <c r="J184" s="2">
        <f t="shared" si="56"/>
        <v>0.46258503401360546</v>
      </c>
      <c r="K184" s="2">
        <f t="shared" si="57"/>
        <v>0.51700680272108845</v>
      </c>
      <c r="L184" s="2">
        <f t="shared" si="58"/>
        <v>2.0408163265306121E-2</v>
      </c>
      <c r="M184" s="2">
        <f t="shared" si="59"/>
        <v>-8.6736173798840355E-17</v>
      </c>
      <c r="N184" s="1">
        <v>68</v>
      </c>
      <c r="O184" s="1">
        <v>76</v>
      </c>
      <c r="P184" s="1">
        <v>3</v>
      </c>
      <c r="Q184" s="1"/>
      <c r="R184" s="1">
        <v>0</v>
      </c>
      <c r="S184" s="1"/>
      <c r="T184" s="70"/>
      <c r="U184" s="1"/>
      <c r="V184" s="1"/>
      <c r="W184" s="1">
        <v>0</v>
      </c>
      <c r="X184" s="1"/>
      <c r="Y184" s="1"/>
      <c r="Z184" s="1"/>
      <c r="AA184" s="1"/>
      <c r="AB184" s="1"/>
      <c r="AN184" t="str">
        <f t="shared" si="45"/>
        <v>Amherst</v>
      </c>
      <c r="AO184" t="s">
        <v>3488</v>
      </c>
      <c r="AP184">
        <v>2</v>
      </c>
      <c r="AR184" s="119">
        <v>23</v>
      </c>
      <c r="AS184" s="121">
        <v>9</v>
      </c>
      <c r="AT184" s="121">
        <v>5</v>
      </c>
      <c r="AU184" s="125">
        <v>1185</v>
      </c>
      <c r="AV184" s="125">
        <f t="shared" si="46"/>
        <v>23009</v>
      </c>
      <c r="AW184" t="s">
        <v>749</v>
      </c>
      <c r="AX184">
        <f t="shared" si="60"/>
        <v>2301185</v>
      </c>
      <c r="BB184">
        <v>39.29</v>
      </c>
      <c r="BC184">
        <v>0.32</v>
      </c>
      <c r="BD184">
        <v>38.97</v>
      </c>
    </row>
    <row r="185" spans="1:56" hidden="1" outlineLevel="1">
      <c r="A185" t="s">
        <v>2466</v>
      </c>
      <c r="B185" s="10" t="s">
        <v>1305</v>
      </c>
      <c r="C185" s="1">
        <f t="shared" si="54"/>
        <v>92</v>
      </c>
      <c r="D185" s="7">
        <f>IF(N185&gt;0, RANK(N185,(N185:P185,Q185:AE185)),0)</f>
        <v>1</v>
      </c>
      <c r="E185" s="7">
        <f>IF(O185&gt;0,RANK(O185,(N185:P185,Q185:AE185)),0)</f>
        <v>2</v>
      </c>
      <c r="F185" s="7">
        <f t="shared" si="55"/>
        <v>3</v>
      </c>
      <c r="G185" s="1">
        <f t="shared" si="36"/>
        <v>2</v>
      </c>
      <c r="H185" s="2">
        <f t="shared" si="37"/>
        <v>2.1739130434782608E-2</v>
      </c>
      <c r="I185" s="8"/>
      <c r="J185" s="2">
        <f t="shared" si="56"/>
        <v>0.5</v>
      </c>
      <c r="K185" s="2">
        <f t="shared" si="57"/>
        <v>0.47826086956521741</v>
      </c>
      <c r="L185" s="2">
        <f t="shared" si="58"/>
        <v>1.0869565217391304E-2</v>
      </c>
      <c r="M185" s="2">
        <f t="shared" si="59"/>
        <v>1.086956521739129E-2</v>
      </c>
      <c r="N185" s="1">
        <v>46</v>
      </c>
      <c r="O185" s="1">
        <v>44</v>
      </c>
      <c r="P185" s="1">
        <v>1</v>
      </c>
      <c r="Q185" s="1"/>
      <c r="R185" s="1">
        <v>1</v>
      </c>
      <c r="S185" s="1"/>
      <c r="T185" s="70"/>
      <c r="U185" s="1"/>
      <c r="V185" s="1"/>
      <c r="W185" s="1">
        <v>0</v>
      </c>
      <c r="X185" s="1"/>
      <c r="Y185" s="1"/>
      <c r="Z185" s="1"/>
      <c r="AA185" s="1"/>
      <c r="AB185" s="1"/>
      <c r="AN185" t="str">
        <f t="shared" si="45"/>
        <v>Amity</v>
      </c>
      <c r="AO185" t="s">
        <v>424</v>
      </c>
      <c r="AP185">
        <v>2</v>
      </c>
      <c r="AR185" s="119">
        <v>23</v>
      </c>
      <c r="AS185" s="121">
        <v>3</v>
      </c>
      <c r="AT185" s="121">
        <v>10</v>
      </c>
      <c r="AU185" s="125">
        <v>1220</v>
      </c>
      <c r="AV185" s="125">
        <f t="shared" si="46"/>
        <v>23003</v>
      </c>
      <c r="AW185" t="s">
        <v>749</v>
      </c>
      <c r="AX185">
        <f t="shared" si="60"/>
        <v>2301220</v>
      </c>
      <c r="BB185">
        <v>42.13</v>
      </c>
      <c r="BC185">
        <v>0</v>
      </c>
      <c r="BD185">
        <v>42.13</v>
      </c>
    </row>
    <row r="186" spans="1:56" hidden="1" outlineLevel="1">
      <c r="A186" t="s">
        <v>1316</v>
      </c>
      <c r="B186" s="10" t="s">
        <v>1305</v>
      </c>
      <c r="C186" s="1">
        <f t="shared" si="54"/>
        <v>524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 t="shared" si="55"/>
        <v>3</v>
      </c>
      <c r="G186" s="1">
        <f t="shared" si="36"/>
        <v>31</v>
      </c>
      <c r="H186" s="2">
        <f t="shared" si="37"/>
        <v>5.9160305343511452E-2</v>
      </c>
      <c r="I186" s="8"/>
      <c r="J186" s="2">
        <f t="shared" si="56"/>
        <v>0.4580152671755725</v>
      </c>
      <c r="K186" s="2">
        <f t="shared" si="57"/>
        <v>0.51717557251908397</v>
      </c>
      <c r="L186" s="2">
        <f t="shared" si="58"/>
        <v>1.9083969465648856E-2</v>
      </c>
      <c r="M186" s="2">
        <f t="shared" si="59"/>
        <v>5.7251908396946695E-3</v>
      </c>
      <c r="N186" s="1">
        <v>240</v>
      </c>
      <c r="O186" s="1">
        <v>271</v>
      </c>
      <c r="P186" s="1">
        <v>10</v>
      </c>
      <c r="Q186" s="1"/>
      <c r="R186" s="1">
        <v>3</v>
      </c>
      <c r="S186" s="1"/>
      <c r="T186" s="70"/>
      <c r="U186" s="1"/>
      <c r="V186" s="1"/>
      <c r="W186" s="1">
        <v>0</v>
      </c>
      <c r="X186" s="1"/>
      <c r="Y186" s="1"/>
      <c r="Z186" s="1"/>
      <c r="AA186" s="1"/>
      <c r="AB186" s="1"/>
      <c r="AN186" t="str">
        <f t="shared" si="45"/>
        <v>Andover</v>
      </c>
      <c r="AO186" t="s">
        <v>2592</v>
      </c>
      <c r="AP186">
        <v>2</v>
      </c>
      <c r="AR186" s="119">
        <v>23</v>
      </c>
      <c r="AS186" s="121">
        <v>17</v>
      </c>
      <c r="AT186" s="121">
        <v>5</v>
      </c>
      <c r="AU186" s="125">
        <v>1325</v>
      </c>
      <c r="AV186" s="125">
        <f t="shared" si="46"/>
        <v>23017</v>
      </c>
      <c r="AW186" t="s">
        <v>749</v>
      </c>
      <c r="AX186">
        <f t="shared" si="60"/>
        <v>2301325</v>
      </c>
      <c r="BB186">
        <v>57.45</v>
      </c>
      <c r="BC186">
        <v>0.04</v>
      </c>
      <c r="BD186">
        <v>57.41</v>
      </c>
    </row>
    <row r="187" spans="1:56" hidden="1" outlineLevel="1">
      <c r="A187" t="s">
        <v>3170</v>
      </c>
      <c r="B187" s="10" t="s">
        <v>1305</v>
      </c>
      <c r="C187" s="1">
        <f t="shared" si="54"/>
        <v>1128</v>
      </c>
      <c r="D187" s="7">
        <f>IF(N187&gt;0, RANK(N187,(N187:P187,Q187:AE187)),0)</f>
        <v>1</v>
      </c>
      <c r="E187" s="7">
        <f>IF(O187&gt;0,RANK(O187,(N187:P187,Q187:AE187)),0)</f>
        <v>2</v>
      </c>
      <c r="F187" s="7">
        <f t="shared" si="55"/>
        <v>3</v>
      </c>
      <c r="G187" s="1">
        <f t="shared" si="36"/>
        <v>7</v>
      </c>
      <c r="H187" s="2">
        <f t="shared" si="37"/>
        <v>6.2056737588652485E-3</v>
      </c>
      <c r="I187" s="8"/>
      <c r="J187" s="2">
        <f t="shared" si="56"/>
        <v>0.49113475177304966</v>
      </c>
      <c r="K187" s="2">
        <f t="shared" si="57"/>
        <v>0.48492907801418439</v>
      </c>
      <c r="L187" s="2">
        <f t="shared" si="58"/>
        <v>1.8617021276595744E-2</v>
      </c>
      <c r="M187" s="2">
        <f t="shared" si="59"/>
        <v>5.3191489361702066E-3</v>
      </c>
      <c r="N187" s="1">
        <v>554</v>
      </c>
      <c r="O187" s="1">
        <v>547</v>
      </c>
      <c r="P187" s="1">
        <v>21</v>
      </c>
      <c r="Q187" s="1"/>
      <c r="R187" s="1">
        <v>6</v>
      </c>
      <c r="S187" s="1"/>
      <c r="T187" s="70"/>
      <c r="U187" s="1"/>
      <c r="V187" s="1"/>
      <c r="W187" s="1">
        <v>0</v>
      </c>
      <c r="X187" s="1"/>
      <c r="Y187" s="1"/>
      <c r="Z187" s="1"/>
      <c r="AA187" s="1"/>
      <c r="AB187" s="1"/>
      <c r="AN187" t="str">
        <f t="shared" si="45"/>
        <v>Anson</v>
      </c>
      <c r="AO187" t="s">
        <v>465</v>
      </c>
      <c r="AP187">
        <v>2</v>
      </c>
      <c r="AR187" s="119">
        <v>23</v>
      </c>
      <c r="AS187" s="121">
        <v>25</v>
      </c>
      <c r="AT187" s="121">
        <v>5</v>
      </c>
      <c r="AU187" s="125">
        <v>1395</v>
      </c>
      <c r="AV187" s="125">
        <f t="shared" si="46"/>
        <v>23025</v>
      </c>
      <c r="AW187" t="s">
        <v>749</v>
      </c>
      <c r="AX187">
        <f t="shared" si="60"/>
        <v>2301395</v>
      </c>
      <c r="BB187">
        <v>48.36</v>
      </c>
      <c r="BC187">
        <v>0.87</v>
      </c>
      <c r="BD187">
        <v>47.49</v>
      </c>
    </row>
    <row r="188" spans="1:56" hidden="1" outlineLevel="1">
      <c r="A188" t="s">
        <v>750</v>
      </c>
      <c r="B188" s="10" t="s">
        <v>1305</v>
      </c>
      <c r="C188" s="1">
        <f t="shared" si="54"/>
        <v>824</v>
      </c>
      <c r="D188" s="7">
        <f>IF(N188&gt;0, RANK(N188,(N188:P188,Q188:AE188)),0)</f>
        <v>1</v>
      </c>
      <c r="E188" s="7">
        <f>IF(O188&gt;0,RANK(O188,(N188:P188,Q188:AE188)),0)</f>
        <v>2</v>
      </c>
      <c r="F188" s="7">
        <f t="shared" si="55"/>
        <v>3</v>
      </c>
      <c r="G188" s="1">
        <f t="shared" si="36"/>
        <v>147</v>
      </c>
      <c r="H188" s="2">
        <f t="shared" si="37"/>
        <v>0.17839805825242719</v>
      </c>
      <c r="I188" s="8"/>
      <c r="J188" s="2">
        <f t="shared" si="56"/>
        <v>0.57766990291262132</v>
      </c>
      <c r="K188" s="2">
        <f t="shared" si="57"/>
        <v>0.39927184466019416</v>
      </c>
      <c r="L188" s="2">
        <f t="shared" si="58"/>
        <v>1.820388349514563E-2</v>
      </c>
      <c r="M188" s="2">
        <f t="shared" si="59"/>
        <v>4.8543689320388814E-3</v>
      </c>
      <c r="N188" s="1">
        <v>476</v>
      </c>
      <c r="O188" s="1">
        <v>329</v>
      </c>
      <c r="P188" s="1">
        <v>15</v>
      </c>
      <c r="Q188" s="1"/>
      <c r="R188" s="1">
        <v>3</v>
      </c>
      <c r="S188" s="1"/>
      <c r="T188" s="70"/>
      <c r="U188" s="1"/>
      <c r="V188" s="1"/>
      <c r="W188" s="1">
        <v>1</v>
      </c>
      <c r="X188" s="1"/>
      <c r="Y188" s="1"/>
      <c r="Z188" s="1"/>
      <c r="AA188" s="1"/>
      <c r="AB188" s="1"/>
      <c r="AN188" t="str">
        <f t="shared" si="45"/>
        <v>Appleton</v>
      </c>
      <c r="AO188" t="s">
        <v>2894</v>
      </c>
      <c r="AP188">
        <v>1</v>
      </c>
      <c r="AR188" s="119">
        <v>23</v>
      </c>
      <c r="AS188" s="121">
        <v>13</v>
      </c>
      <c r="AT188" s="121">
        <v>5</v>
      </c>
      <c r="AU188" s="125">
        <v>1465</v>
      </c>
      <c r="AV188" s="125">
        <f t="shared" si="46"/>
        <v>23013</v>
      </c>
      <c r="AW188" t="s">
        <v>749</v>
      </c>
      <c r="AX188">
        <f t="shared" si="60"/>
        <v>2301465</v>
      </c>
      <c r="BB188">
        <v>33.51</v>
      </c>
      <c r="BC188">
        <v>0.77</v>
      </c>
      <c r="BD188">
        <v>32.75</v>
      </c>
    </row>
    <row r="189" spans="1:56" hidden="1" outlineLevel="1">
      <c r="A189" t="s">
        <v>387</v>
      </c>
      <c r="B189" s="10" t="s">
        <v>1305</v>
      </c>
      <c r="C189" s="1">
        <f t="shared" si="54"/>
        <v>348</v>
      </c>
      <c r="D189" s="7">
        <f>IF(N189&gt;0, RANK(N189,(N189:P189,Q189:AE189)),0)</f>
        <v>1</v>
      </c>
      <c r="E189" s="7">
        <f>IF(O189&gt;0,RANK(O189,(N189:P189,Q189:AE189)),0)</f>
        <v>2</v>
      </c>
      <c r="F189" s="7">
        <f t="shared" si="55"/>
        <v>4</v>
      </c>
      <c r="G189" s="1">
        <f t="shared" si="36"/>
        <v>130</v>
      </c>
      <c r="H189" s="2">
        <f t="shared" si="37"/>
        <v>0.37356321839080459</v>
      </c>
      <c r="I189" s="8"/>
      <c r="J189" s="2">
        <f t="shared" si="56"/>
        <v>0.66954022988505746</v>
      </c>
      <c r="K189" s="2">
        <f t="shared" si="57"/>
        <v>0.29597701149425287</v>
      </c>
      <c r="L189" s="2">
        <f t="shared" si="58"/>
        <v>1.4367816091954023E-2</v>
      </c>
      <c r="M189" s="2">
        <f t="shared" si="59"/>
        <v>2.0114942528735646E-2</v>
      </c>
      <c r="N189" s="1">
        <v>233</v>
      </c>
      <c r="O189" s="1">
        <v>103</v>
      </c>
      <c r="P189" s="1">
        <v>5</v>
      </c>
      <c r="Q189" s="1"/>
      <c r="R189" s="1">
        <v>7</v>
      </c>
      <c r="S189" s="1"/>
      <c r="T189" s="70"/>
      <c r="U189" s="1"/>
      <c r="V189" s="1"/>
      <c r="W189" s="1">
        <v>0</v>
      </c>
      <c r="X189" s="1"/>
      <c r="Y189" s="1"/>
      <c r="Z189" s="1"/>
      <c r="AA189" s="1"/>
      <c r="AB189" s="1"/>
      <c r="AN189" t="str">
        <f t="shared" si="45"/>
        <v>Arrowsic</v>
      </c>
      <c r="AO189" t="s">
        <v>738</v>
      </c>
      <c r="AP189">
        <v>1</v>
      </c>
      <c r="AR189" s="119">
        <v>23</v>
      </c>
      <c r="AS189" s="121">
        <v>23</v>
      </c>
      <c r="AT189" s="121">
        <v>5</v>
      </c>
      <c r="AU189" s="125">
        <v>1570</v>
      </c>
      <c r="AV189" s="125">
        <f t="shared" si="46"/>
        <v>23023</v>
      </c>
      <c r="AW189" t="s">
        <v>749</v>
      </c>
      <c r="AX189">
        <f t="shared" si="60"/>
        <v>2301570</v>
      </c>
      <c r="BB189">
        <v>10.77</v>
      </c>
      <c r="BC189">
        <v>2.99</v>
      </c>
      <c r="BD189">
        <v>7.78</v>
      </c>
    </row>
    <row r="190" spans="1:56" hidden="1" outlineLevel="1">
      <c r="A190" t="s">
        <v>376</v>
      </c>
      <c r="B190" s="10" t="s">
        <v>1305</v>
      </c>
      <c r="C190" s="1">
        <f t="shared" si="54"/>
        <v>2236</v>
      </c>
      <c r="D190" s="7">
        <f>IF(N190&gt;0, RANK(N190,(N190:P190,Q190:AE190)),0)</f>
        <v>1</v>
      </c>
      <c r="E190" s="7">
        <f>IF(O190&gt;0,RANK(O190,(N190:P190,Q190:AE190)),0)</f>
        <v>2</v>
      </c>
      <c r="F190" s="7">
        <f t="shared" si="55"/>
        <v>3</v>
      </c>
      <c r="G190" s="1">
        <f t="shared" si="36"/>
        <v>443</v>
      </c>
      <c r="H190" s="2">
        <f t="shared" si="37"/>
        <v>0.19812164579606439</v>
      </c>
      <c r="I190" s="8"/>
      <c r="J190" s="2">
        <f t="shared" si="56"/>
        <v>0.58855098389982108</v>
      </c>
      <c r="K190" s="2">
        <f t="shared" si="57"/>
        <v>0.39042933810375668</v>
      </c>
      <c r="L190" s="2">
        <f t="shared" si="58"/>
        <v>1.5652951699463326E-2</v>
      </c>
      <c r="M190" s="2">
        <f t="shared" si="59"/>
        <v>5.3667262969589111E-3</v>
      </c>
      <c r="N190" s="1">
        <v>1316</v>
      </c>
      <c r="O190" s="1">
        <v>873</v>
      </c>
      <c r="P190" s="1">
        <v>35</v>
      </c>
      <c r="Q190" s="1"/>
      <c r="R190" s="1">
        <v>9</v>
      </c>
      <c r="S190" s="1"/>
      <c r="T190" s="70"/>
      <c r="U190" s="1"/>
      <c r="V190" s="1"/>
      <c r="W190" s="1">
        <v>3</v>
      </c>
      <c r="X190" s="1"/>
      <c r="Y190" s="1"/>
      <c r="Z190" s="1"/>
      <c r="AA190" s="1"/>
      <c r="AB190" s="1"/>
      <c r="AN190" t="str">
        <f t="shared" si="45"/>
        <v>Arundel</v>
      </c>
      <c r="AO190" t="s">
        <v>2441</v>
      </c>
      <c r="AP190">
        <v>1</v>
      </c>
      <c r="AR190" s="119">
        <v>23</v>
      </c>
      <c r="AS190" s="121">
        <v>31</v>
      </c>
      <c r="AT190" s="121">
        <v>15</v>
      </c>
      <c r="AU190" s="125">
        <v>1605</v>
      </c>
      <c r="AV190" s="125">
        <f t="shared" si="46"/>
        <v>23031</v>
      </c>
      <c r="AW190" t="s">
        <v>749</v>
      </c>
      <c r="AX190">
        <f t="shared" si="60"/>
        <v>2301605</v>
      </c>
      <c r="BB190">
        <v>23.94</v>
      </c>
      <c r="BC190">
        <v>0.03</v>
      </c>
      <c r="BD190">
        <v>23.91</v>
      </c>
    </row>
    <row r="191" spans="1:56" hidden="1" outlineLevel="1">
      <c r="A191" t="s">
        <v>2756</v>
      </c>
      <c r="B191" s="10" t="s">
        <v>1305</v>
      </c>
      <c r="C191" s="1">
        <f t="shared" si="54"/>
        <v>638</v>
      </c>
      <c r="D191" s="7">
        <f>IF(N191&gt;0, RANK(N191,(N191:P191,Q191:AE191)),0)</f>
        <v>1</v>
      </c>
      <c r="E191" s="7">
        <f>IF(O191&gt;0,RANK(O191,(N191:P191,Q191:AE191)),0)</f>
        <v>2</v>
      </c>
      <c r="F191" s="7">
        <f t="shared" si="55"/>
        <v>3</v>
      </c>
      <c r="G191" s="1">
        <f t="shared" si="36"/>
        <v>94</v>
      </c>
      <c r="H191" s="2">
        <f t="shared" si="37"/>
        <v>0.14733542319749215</v>
      </c>
      <c r="I191" s="8"/>
      <c r="J191" s="2">
        <f t="shared" si="56"/>
        <v>0.56112852664576807</v>
      </c>
      <c r="K191" s="2">
        <f t="shared" si="57"/>
        <v>0.41379310344827586</v>
      </c>
      <c r="L191" s="2">
        <f t="shared" si="58"/>
        <v>2.037617554858934E-2</v>
      </c>
      <c r="M191" s="2">
        <f t="shared" si="59"/>
        <v>4.7021943573667367E-3</v>
      </c>
      <c r="N191" s="1">
        <v>358</v>
      </c>
      <c r="O191" s="1">
        <v>264</v>
      </c>
      <c r="P191" s="1">
        <v>13</v>
      </c>
      <c r="Q191" s="1"/>
      <c r="R191" s="1">
        <v>3</v>
      </c>
      <c r="S191" s="1"/>
      <c r="T191" s="70"/>
      <c r="U191" s="1"/>
      <c r="V191" s="1"/>
      <c r="W191" s="1">
        <v>0</v>
      </c>
      <c r="X191" s="1"/>
      <c r="Y191" s="1"/>
      <c r="Z191" s="1"/>
      <c r="AA191" s="1"/>
      <c r="AB191" s="1"/>
      <c r="AN191" t="str">
        <f t="shared" si="45"/>
        <v>Ashland</v>
      </c>
      <c r="AO191" t="s">
        <v>424</v>
      </c>
      <c r="AP191">
        <v>2</v>
      </c>
      <c r="AR191" s="119">
        <v>23</v>
      </c>
      <c r="AS191" s="121">
        <v>3</v>
      </c>
      <c r="AT191" s="121">
        <v>15</v>
      </c>
      <c r="AU191" s="125">
        <v>1710</v>
      </c>
      <c r="AV191" s="125">
        <f t="shared" si="46"/>
        <v>23003</v>
      </c>
      <c r="AW191" t="s">
        <v>749</v>
      </c>
      <c r="AX191">
        <f t="shared" si="60"/>
        <v>2301710</v>
      </c>
      <c r="BB191">
        <v>81.73</v>
      </c>
      <c r="BC191">
        <v>1.1399999999999999</v>
      </c>
      <c r="BD191">
        <v>80.59</v>
      </c>
    </row>
    <row r="192" spans="1:56" hidden="1" outlineLevel="1">
      <c r="A192" t="s">
        <v>1111</v>
      </c>
      <c r="B192" s="10" t="s">
        <v>1305</v>
      </c>
      <c r="C192" s="1">
        <f t="shared" si="54"/>
        <v>449</v>
      </c>
      <c r="D192" s="7">
        <f>IF(N192&gt;0, RANK(N192,(N192:P192,Q192:AE192)),0)</f>
        <v>1</v>
      </c>
      <c r="E192" s="7">
        <f>IF(O192&gt;0,RANK(O192,(N192:P192,Q192:AE192)),0)</f>
        <v>2</v>
      </c>
      <c r="F192" s="7">
        <f t="shared" si="55"/>
        <v>3</v>
      </c>
      <c r="G192" s="1">
        <f t="shared" si="36"/>
        <v>32</v>
      </c>
      <c r="H192" s="2">
        <f t="shared" si="37"/>
        <v>7.126948775055679E-2</v>
      </c>
      <c r="I192" s="8"/>
      <c r="J192" s="2">
        <f t="shared" si="56"/>
        <v>0.52561247216035634</v>
      </c>
      <c r="K192" s="2">
        <f t="shared" si="57"/>
        <v>0.45434298440979953</v>
      </c>
      <c r="L192" s="2">
        <f t="shared" si="58"/>
        <v>1.1135857461024499E-2</v>
      </c>
      <c r="M192" s="2">
        <f t="shared" si="59"/>
        <v>8.9086859688196317E-3</v>
      </c>
      <c r="N192" s="1">
        <v>236</v>
      </c>
      <c r="O192" s="1">
        <v>204</v>
      </c>
      <c r="P192" s="1">
        <v>5</v>
      </c>
      <c r="Q192" s="1"/>
      <c r="R192" s="1">
        <v>4</v>
      </c>
      <c r="S192" s="1"/>
      <c r="T192" s="70"/>
      <c r="U192" s="1"/>
      <c r="V192" s="1"/>
      <c r="W192" s="1">
        <v>0</v>
      </c>
      <c r="X192" s="1"/>
      <c r="Y192" s="1"/>
      <c r="Z192" s="1"/>
      <c r="AA192" s="1"/>
      <c r="AB192" s="1"/>
      <c r="AN192" t="str">
        <f t="shared" si="45"/>
        <v>Athens</v>
      </c>
      <c r="AO192" t="s">
        <v>465</v>
      </c>
      <c r="AP192">
        <v>2</v>
      </c>
      <c r="AR192" s="119">
        <v>23</v>
      </c>
      <c r="AS192" s="121">
        <v>25</v>
      </c>
      <c r="AT192" s="121">
        <v>10</v>
      </c>
      <c r="AU192" s="125">
        <v>1885</v>
      </c>
      <c r="AV192" s="125">
        <f t="shared" si="46"/>
        <v>23025</v>
      </c>
      <c r="AW192" t="s">
        <v>749</v>
      </c>
      <c r="AX192">
        <f t="shared" si="60"/>
        <v>2301885</v>
      </c>
      <c r="BB192">
        <v>43.51</v>
      </c>
      <c r="BC192">
        <v>0.02</v>
      </c>
      <c r="BD192">
        <v>43.5</v>
      </c>
    </row>
    <row r="193" spans="1:56" hidden="1" outlineLevel="1">
      <c r="A193" t="s">
        <v>2505</v>
      </c>
      <c r="B193" s="10" t="s">
        <v>1305</v>
      </c>
      <c r="C193" s="1">
        <f t="shared" si="54"/>
        <v>193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 t="shared" si="55"/>
        <v>4</v>
      </c>
      <c r="G193" s="1">
        <f t="shared" si="36"/>
        <v>24</v>
      </c>
      <c r="H193" s="2">
        <f t="shared" si="37"/>
        <v>0.12435233160621761</v>
      </c>
      <c r="I193" s="8"/>
      <c r="J193" s="2">
        <f t="shared" si="56"/>
        <v>0.41968911917098445</v>
      </c>
      <c r="K193" s="2">
        <f t="shared" si="57"/>
        <v>0.54404145077720212</v>
      </c>
      <c r="L193" s="2">
        <f t="shared" si="58"/>
        <v>1.5544041450777202E-2</v>
      </c>
      <c r="M193" s="2">
        <f t="shared" si="59"/>
        <v>2.0725388601036288E-2</v>
      </c>
      <c r="N193" s="1">
        <v>81</v>
      </c>
      <c r="O193" s="1">
        <v>105</v>
      </c>
      <c r="P193" s="1">
        <v>3</v>
      </c>
      <c r="Q193" s="1"/>
      <c r="R193" s="1">
        <v>4</v>
      </c>
      <c r="S193" s="1"/>
      <c r="T193" s="70"/>
      <c r="U193" s="1"/>
      <c r="V193" s="1"/>
      <c r="W193" s="1">
        <v>0</v>
      </c>
      <c r="X193" s="1"/>
      <c r="Y193" s="1"/>
      <c r="Z193" s="1"/>
      <c r="AA193" s="1"/>
      <c r="AB193" s="1"/>
      <c r="AN193" t="str">
        <f t="shared" si="45"/>
        <v>Atkinson</v>
      </c>
      <c r="AO193" t="s">
        <v>1471</v>
      </c>
      <c r="AP193">
        <v>2</v>
      </c>
      <c r="AR193" s="119">
        <v>23</v>
      </c>
      <c r="AS193" s="121">
        <v>21</v>
      </c>
      <c r="AT193" s="121">
        <v>10</v>
      </c>
      <c r="AU193" s="125">
        <v>1920</v>
      </c>
      <c r="AV193" s="125">
        <f t="shared" si="46"/>
        <v>23021</v>
      </c>
      <c r="AW193" t="s">
        <v>749</v>
      </c>
      <c r="AX193">
        <f t="shared" si="60"/>
        <v>2301920</v>
      </c>
      <c r="BB193">
        <v>39.19</v>
      </c>
      <c r="BC193">
        <v>0.02</v>
      </c>
      <c r="BD193">
        <v>39.17</v>
      </c>
    </row>
    <row r="194" spans="1:56" hidden="1" outlineLevel="1">
      <c r="A194" t="s">
        <v>3173</v>
      </c>
      <c r="B194" s="10" t="s">
        <v>1305</v>
      </c>
      <c r="C194" s="1">
        <f t="shared" si="54"/>
        <v>11783</v>
      </c>
      <c r="D194" s="7">
        <f>IF(N194&gt;0, RANK(N194,(N194:P194,Q194:AE194)),0)</f>
        <v>1</v>
      </c>
      <c r="E194" s="7">
        <f>IF(O194&gt;0,RANK(O194,(N194:P194,Q194:AE194)),0)</f>
        <v>2</v>
      </c>
      <c r="F194" s="7">
        <f t="shared" si="55"/>
        <v>3</v>
      </c>
      <c r="G194" s="1">
        <f t="shared" ref="G194:G257" si="61">IF(C194&gt;0,MAX(N194:P194)-LARGE(N194:P194,2),0)</f>
        <v>2180</v>
      </c>
      <c r="H194" s="2">
        <f t="shared" ref="H194:H257" si="62">IF(C194&gt;0,G194/C194,0)</f>
        <v>0.18501230586438089</v>
      </c>
      <c r="I194" s="8"/>
      <c r="J194" s="2">
        <f t="shared" si="56"/>
        <v>0.58270389544258683</v>
      </c>
      <c r="K194" s="2">
        <f t="shared" si="57"/>
        <v>0.39769158957820588</v>
      </c>
      <c r="L194" s="2">
        <f t="shared" si="58"/>
        <v>1.5445981498769414E-2</v>
      </c>
      <c r="M194" s="2">
        <f t="shared" si="59"/>
        <v>4.1585334804378742E-3</v>
      </c>
      <c r="N194" s="1">
        <v>6866</v>
      </c>
      <c r="O194" s="1">
        <v>4686</v>
      </c>
      <c r="P194" s="1">
        <v>182</v>
      </c>
      <c r="Q194" s="1"/>
      <c r="R194" s="1">
        <v>48</v>
      </c>
      <c r="S194" s="1"/>
      <c r="T194" s="70"/>
      <c r="U194" s="1"/>
      <c r="V194" s="1"/>
      <c r="W194" s="1">
        <v>1</v>
      </c>
      <c r="X194" s="1"/>
      <c r="Y194" s="1"/>
      <c r="Z194" s="1"/>
      <c r="AA194" s="1"/>
      <c r="AB194" s="1"/>
      <c r="AN194" t="str">
        <f t="shared" si="45"/>
        <v>Auburn</v>
      </c>
      <c r="AO194" t="s">
        <v>1351</v>
      </c>
      <c r="AP194">
        <v>2</v>
      </c>
      <c r="AR194" s="119">
        <v>23</v>
      </c>
      <c r="AS194" s="121">
        <v>1</v>
      </c>
      <c r="AT194" s="121">
        <v>5</v>
      </c>
      <c r="AU194" s="125">
        <v>2060</v>
      </c>
      <c r="AV194" s="125">
        <f t="shared" si="46"/>
        <v>23001</v>
      </c>
      <c r="AW194" t="s">
        <v>2792</v>
      </c>
      <c r="AX194">
        <f t="shared" si="60"/>
        <v>2302060</v>
      </c>
      <c r="BB194">
        <v>65.8</v>
      </c>
      <c r="BC194">
        <v>6.01</v>
      </c>
      <c r="BD194">
        <v>59.78</v>
      </c>
    </row>
    <row r="195" spans="1:56" hidden="1" outlineLevel="1">
      <c r="A195" t="s">
        <v>1128</v>
      </c>
      <c r="B195" s="10" t="s">
        <v>1305</v>
      </c>
      <c r="C195" s="1">
        <f t="shared" si="54"/>
        <v>9454</v>
      </c>
      <c r="D195" s="7">
        <f>IF(N195&gt;0, RANK(N195,(N195:P195,Q195:AE195)),0)</f>
        <v>1</v>
      </c>
      <c r="E195" s="7">
        <f>IF(O195&gt;0,RANK(O195,(N195:P195,Q195:AE195)),0)</f>
        <v>2</v>
      </c>
      <c r="F195" s="7">
        <f t="shared" si="55"/>
        <v>3</v>
      </c>
      <c r="G195" s="1">
        <f t="shared" si="61"/>
        <v>1894</v>
      </c>
      <c r="H195" s="2">
        <f t="shared" si="62"/>
        <v>0.20033848106621535</v>
      </c>
      <c r="I195" s="8"/>
      <c r="J195" s="2">
        <f t="shared" si="56"/>
        <v>0.58768775121641637</v>
      </c>
      <c r="K195" s="2">
        <f t="shared" si="57"/>
        <v>0.38734927015020099</v>
      </c>
      <c r="L195" s="2">
        <f t="shared" si="58"/>
        <v>1.9356885974190819E-2</v>
      </c>
      <c r="M195" s="2">
        <f t="shared" si="59"/>
        <v>5.6060926591918296E-3</v>
      </c>
      <c r="N195" s="1">
        <v>5556</v>
      </c>
      <c r="O195" s="1">
        <v>3662</v>
      </c>
      <c r="P195" s="1">
        <v>183</v>
      </c>
      <c r="Q195" s="1"/>
      <c r="R195" s="1">
        <v>50</v>
      </c>
      <c r="S195" s="1"/>
      <c r="T195" s="70"/>
      <c r="U195" s="1"/>
      <c r="V195" s="1"/>
      <c r="W195" s="1">
        <v>3</v>
      </c>
      <c r="X195" s="1"/>
      <c r="Y195" s="1"/>
      <c r="Z195" s="1"/>
      <c r="AA195" s="1"/>
      <c r="AB195" s="1"/>
      <c r="AN195" t="str">
        <f t="shared" si="45"/>
        <v>Augusta</v>
      </c>
      <c r="AO195" t="s">
        <v>340</v>
      </c>
      <c r="AP195">
        <v>1</v>
      </c>
      <c r="AR195" s="119">
        <v>23</v>
      </c>
      <c r="AS195" s="121">
        <v>11</v>
      </c>
      <c r="AT195" s="121">
        <v>10</v>
      </c>
      <c r="AU195" s="125">
        <v>2100</v>
      </c>
      <c r="AV195" s="125">
        <f t="shared" si="46"/>
        <v>23011</v>
      </c>
      <c r="AW195" t="s">
        <v>2792</v>
      </c>
      <c r="AX195">
        <f t="shared" si="60"/>
        <v>2302100</v>
      </c>
      <c r="BB195">
        <v>58.28</v>
      </c>
      <c r="BC195">
        <v>2.9</v>
      </c>
      <c r="BD195">
        <v>55.38</v>
      </c>
    </row>
    <row r="196" spans="1:56" hidden="1" outlineLevel="1">
      <c r="A196" t="s">
        <v>605</v>
      </c>
      <c r="B196" s="10" t="s">
        <v>1305</v>
      </c>
      <c r="C196" s="1">
        <f t="shared" si="54"/>
        <v>77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 t="shared" si="55"/>
        <v>3</v>
      </c>
      <c r="G196" s="1">
        <f t="shared" si="61"/>
        <v>31</v>
      </c>
      <c r="H196" s="2">
        <f t="shared" si="62"/>
        <v>0.40259740259740262</v>
      </c>
      <c r="I196" s="8"/>
      <c r="J196" s="2">
        <f t="shared" si="56"/>
        <v>0.2857142857142857</v>
      </c>
      <c r="K196" s="2">
        <f t="shared" si="57"/>
        <v>0.68831168831168832</v>
      </c>
      <c r="L196" s="2">
        <f t="shared" si="58"/>
        <v>1.2987012987012988E-2</v>
      </c>
      <c r="M196" s="2">
        <f t="shared" si="59"/>
        <v>1.2987012987012995E-2</v>
      </c>
      <c r="N196" s="1">
        <v>22</v>
      </c>
      <c r="O196" s="1">
        <v>53</v>
      </c>
      <c r="P196" s="1">
        <v>1</v>
      </c>
      <c r="Q196" s="1"/>
      <c r="R196" s="1">
        <v>1</v>
      </c>
      <c r="S196" s="1"/>
      <c r="T196" s="70"/>
      <c r="U196" s="1"/>
      <c r="V196" s="1"/>
      <c r="W196" s="1">
        <v>0</v>
      </c>
      <c r="X196" s="1"/>
      <c r="Y196" s="1"/>
      <c r="Z196" s="1"/>
      <c r="AA196" s="1"/>
      <c r="AB196" s="1"/>
      <c r="AN196" t="str">
        <f t="shared" ref="AN196:AN259" si="63">A196</f>
        <v>Aurora</v>
      </c>
      <c r="AO196" t="s">
        <v>3488</v>
      </c>
      <c r="AP196">
        <v>2</v>
      </c>
      <c r="AR196" s="119">
        <v>23</v>
      </c>
      <c r="AS196" s="121">
        <v>9</v>
      </c>
      <c r="AT196" s="121">
        <v>10</v>
      </c>
      <c r="AU196" s="125">
        <v>2165</v>
      </c>
      <c r="AV196" s="125">
        <f t="shared" ref="AV196:AV259" si="64">AR196*1000+AS196</f>
        <v>23009</v>
      </c>
      <c r="AW196" t="s">
        <v>749</v>
      </c>
      <c r="AX196">
        <f t="shared" si="60"/>
        <v>2302165</v>
      </c>
      <c r="BB196">
        <v>38.85</v>
      </c>
      <c r="BC196">
        <v>1.54</v>
      </c>
      <c r="BD196">
        <v>37.31</v>
      </c>
    </row>
    <row r="197" spans="1:56" hidden="1" outlineLevel="1">
      <c r="A197" t="s">
        <v>3174</v>
      </c>
      <c r="B197" s="10" t="s">
        <v>1305</v>
      </c>
      <c r="C197" s="1">
        <f t="shared" si="54"/>
        <v>230</v>
      </c>
      <c r="D197" s="7">
        <f>IF(N197&gt;0, RANK(N197,(N197:P197,Q197:AE197)),0)</f>
        <v>1</v>
      </c>
      <c r="E197" s="7">
        <f>IF(O197&gt;0,RANK(O197,(N197:P197,Q197:AE197)),0)</f>
        <v>2</v>
      </c>
      <c r="F197" s="7">
        <f t="shared" si="55"/>
        <v>3</v>
      </c>
      <c r="G197" s="1">
        <f t="shared" si="61"/>
        <v>21</v>
      </c>
      <c r="H197" s="2">
        <f t="shared" si="62"/>
        <v>9.1304347826086957E-2</v>
      </c>
      <c r="I197" s="8"/>
      <c r="J197" s="2">
        <f t="shared" si="56"/>
        <v>0.5347826086956522</v>
      </c>
      <c r="K197" s="2">
        <f t="shared" si="57"/>
        <v>0.44347826086956521</v>
      </c>
      <c r="L197" s="2">
        <f t="shared" si="58"/>
        <v>2.1739130434782608E-2</v>
      </c>
      <c r="M197" s="2">
        <f t="shared" si="59"/>
        <v>-1.3877787807814457E-17</v>
      </c>
      <c r="N197" s="1">
        <v>123</v>
      </c>
      <c r="O197" s="1">
        <v>102</v>
      </c>
      <c r="P197" s="1">
        <v>5</v>
      </c>
      <c r="Q197" s="1"/>
      <c r="R197" s="1">
        <v>0</v>
      </c>
      <c r="S197" s="1"/>
      <c r="T197" s="70"/>
      <c r="U197" s="1"/>
      <c r="V197" s="1"/>
      <c r="W197" s="1">
        <v>0</v>
      </c>
      <c r="X197" s="1"/>
      <c r="Y197" s="1"/>
      <c r="Z197" s="1"/>
      <c r="AA197" s="1"/>
      <c r="AB197" s="1"/>
      <c r="AN197" t="str">
        <f t="shared" si="63"/>
        <v>Avon</v>
      </c>
      <c r="AO197" t="s">
        <v>2910</v>
      </c>
      <c r="AP197">
        <v>2</v>
      </c>
      <c r="AR197" s="119">
        <v>23</v>
      </c>
      <c r="AS197" s="121">
        <v>7</v>
      </c>
      <c r="AT197" s="121">
        <v>5</v>
      </c>
      <c r="AU197" s="125">
        <v>2235</v>
      </c>
      <c r="AV197" s="125">
        <f t="shared" si="64"/>
        <v>23007</v>
      </c>
      <c r="AW197" t="s">
        <v>749</v>
      </c>
      <c r="AX197">
        <f t="shared" si="60"/>
        <v>2302235</v>
      </c>
      <c r="BB197">
        <v>41.52</v>
      </c>
      <c r="BC197">
        <v>0.24</v>
      </c>
      <c r="BD197">
        <v>41.28</v>
      </c>
    </row>
    <row r="198" spans="1:56" hidden="1" outlineLevel="1">
      <c r="A198" t="s">
        <v>297</v>
      </c>
      <c r="B198" s="10" t="s">
        <v>1305</v>
      </c>
      <c r="C198" s="1">
        <f t="shared" si="54"/>
        <v>721</v>
      </c>
      <c r="D198" s="7">
        <f>IF(N198&gt;0, RANK(N198,(N198:P198,Q198:AE198)),0)</f>
        <v>1</v>
      </c>
      <c r="E198" s="7">
        <f>IF(O198&gt;0,RANK(O198,(N198:P198,Q198:AE198)),0)</f>
        <v>2</v>
      </c>
      <c r="F198" s="7">
        <f t="shared" si="55"/>
        <v>3</v>
      </c>
      <c r="G198" s="1">
        <f t="shared" si="61"/>
        <v>78</v>
      </c>
      <c r="H198" s="2">
        <f t="shared" si="62"/>
        <v>0.10818307905686546</v>
      </c>
      <c r="I198" s="8"/>
      <c r="J198" s="2">
        <f t="shared" si="56"/>
        <v>0.5409153952843273</v>
      </c>
      <c r="K198" s="2">
        <f t="shared" si="57"/>
        <v>0.43273231622746183</v>
      </c>
      <c r="L198" s="2">
        <f t="shared" si="58"/>
        <v>2.0804438280166437E-2</v>
      </c>
      <c r="M198" s="2">
        <f t="shared" si="59"/>
        <v>5.5478502080444254E-3</v>
      </c>
      <c r="N198" s="1">
        <v>390</v>
      </c>
      <c r="O198" s="1">
        <v>312</v>
      </c>
      <c r="P198" s="1">
        <v>15</v>
      </c>
      <c r="Q198" s="1"/>
      <c r="R198" s="1">
        <v>4</v>
      </c>
      <c r="S198" s="1"/>
      <c r="T198" s="70"/>
      <c r="U198" s="1"/>
      <c r="V198" s="1"/>
      <c r="W198" s="1">
        <v>0</v>
      </c>
      <c r="X198" s="1"/>
      <c r="Y198" s="1"/>
      <c r="Z198" s="1"/>
      <c r="AA198" s="1"/>
      <c r="AB198" s="1"/>
      <c r="AN198" t="str">
        <f t="shared" si="63"/>
        <v>Baileyville</v>
      </c>
      <c r="AO198" t="s">
        <v>1616</v>
      </c>
      <c r="AP198">
        <v>2</v>
      </c>
      <c r="AR198" s="119">
        <v>23</v>
      </c>
      <c r="AS198" s="121">
        <v>29</v>
      </c>
      <c r="AT198" s="121">
        <v>15</v>
      </c>
      <c r="AU198" s="125">
        <v>2480</v>
      </c>
      <c r="AV198" s="125">
        <f t="shared" si="64"/>
        <v>23029</v>
      </c>
      <c r="AW198" t="s">
        <v>749</v>
      </c>
      <c r="AX198">
        <f t="shared" si="60"/>
        <v>2302480</v>
      </c>
      <c r="BB198">
        <v>41.08</v>
      </c>
      <c r="BC198">
        <v>4.62</v>
      </c>
      <c r="BD198">
        <v>36.46</v>
      </c>
    </row>
    <row r="199" spans="1:56" hidden="1" outlineLevel="1">
      <c r="A199" t="s">
        <v>680</v>
      </c>
      <c r="B199" s="10" t="s">
        <v>1305</v>
      </c>
      <c r="C199" s="1">
        <f t="shared" si="54"/>
        <v>803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 t="shared" si="55"/>
        <v>3</v>
      </c>
      <c r="G199" s="1">
        <f t="shared" si="61"/>
        <v>94</v>
      </c>
      <c r="H199" s="2">
        <f t="shared" si="62"/>
        <v>0.11706102117061021</v>
      </c>
      <c r="I199" s="8"/>
      <c r="J199" s="2">
        <f t="shared" si="56"/>
        <v>0.42714819427148193</v>
      </c>
      <c r="K199" s="2">
        <f t="shared" si="57"/>
        <v>0.54420921544209211</v>
      </c>
      <c r="L199" s="2">
        <f t="shared" si="58"/>
        <v>2.2415940224159402E-2</v>
      </c>
      <c r="M199" s="2">
        <f t="shared" si="59"/>
        <v>6.2266500622666157E-3</v>
      </c>
      <c r="N199" s="1">
        <v>343</v>
      </c>
      <c r="O199" s="1">
        <v>437</v>
      </c>
      <c r="P199" s="1">
        <v>18</v>
      </c>
      <c r="Q199" s="1"/>
      <c r="R199" s="1">
        <v>5</v>
      </c>
      <c r="S199" s="1"/>
      <c r="T199" s="70"/>
      <c r="U199" s="1"/>
      <c r="V199" s="1"/>
      <c r="W199" s="1">
        <v>0</v>
      </c>
      <c r="X199" s="1"/>
      <c r="Y199" s="1"/>
      <c r="Z199" s="1"/>
      <c r="AA199" s="1"/>
      <c r="AB199" s="1"/>
      <c r="AN199" t="str">
        <f t="shared" si="63"/>
        <v>Baldwin</v>
      </c>
      <c r="AO199" t="s">
        <v>1391</v>
      </c>
      <c r="AP199">
        <v>1</v>
      </c>
      <c r="AR199" s="119">
        <v>23</v>
      </c>
      <c r="AS199" s="121">
        <v>5</v>
      </c>
      <c r="AT199" s="121">
        <v>5</v>
      </c>
      <c r="AU199" s="125">
        <v>2655</v>
      </c>
      <c r="AV199" s="125">
        <f t="shared" si="64"/>
        <v>23005</v>
      </c>
      <c r="AW199" t="s">
        <v>749</v>
      </c>
      <c r="AX199">
        <f t="shared" si="60"/>
        <v>2302655</v>
      </c>
      <c r="BB199">
        <v>36.33</v>
      </c>
      <c r="BC199">
        <v>1.03</v>
      </c>
      <c r="BD199">
        <v>35.299999999999997</v>
      </c>
    </row>
    <row r="200" spans="1:56" hidden="1" outlineLevel="1">
      <c r="A200" t="s">
        <v>417</v>
      </c>
      <c r="B200" s="10" t="s">
        <v>1305</v>
      </c>
      <c r="C200" s="1">
        <f t="shared" si="54"/>
        <v>30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 t="shared" si="55"/>
        <v>0</v>
      </c>
      <c r="G200" s="1">
        <f t="shared" si="61"/>
        <v>3</v>
      </c>
      <c r="H200" s="2">
        <f t="shared" si="62"/>
        <v>0.1</v>
      </c>
      <c r="I200" s="8"/>
      <c r="J200" s="2">
        <f t="shared" si="56"/>
        <v>0.43333333333333335</v>
      </c>
      <c r="K200" s="2">
        <f t="shared" si="57"/>
        <v>0.53333333333333333</v>
      </c>
      <c r="L200" s="2">
        <f t="shared" si="58"/>
        <v>0</v>
      </c>
      <c r="M200" s="2">
        <f t="shared" si="59"/>
        <v>3.3333333333333326E-2</v>
      </c>
      <c r="N200" s="1">
        <v>13</v>
      </c>
      <c r="O200" s="1">
        <v>16</v>
      </c>
      <c r="P200" s="1">
        <v>0</v>
      </c>
      <c r="Q200" s="1"/>
      <c r="R200" s="1">
        <v>1</v>
      </c>
      <c r="S200" s="1"/>
      <c r="T200" s="70"/>
      <c r="U200" s="1"/>
      <c r="V200" s="1"/>
      <c r="W200" s="1">
        <v>0</v>
      </c>
      <c r="X200" s="1"/>
      <c r="Y200" s="1"/>
      <c r="Z200" s="1"/>
      <c r="AA200" s="1"/>
      <c r="AB200" s="1"/>
      <c r="AN200" t="str">
        <f t="shared" si="63"/>
        <v>Bancroft</v>
      </c>
      <c r="AO200" t="s">
        <v>424</v>
      </c>
      <c r="AP200">
        <v>2</v>
      </c>
      <c r="AR200" s="119">
        <v>23</v>
      </c>
      <c r="AS200" s="121">
        <v>3</v>
      </c>
      <c r="AT200" s="121">
        <v>20</v>
      </c>
      <c r="AU200" s="125">
        <v>2760</v>
      </c>
      <c r="AV200" s="125">
        <f t="shared" si="64"/>
        <v>23003</v>
      </c>
      <c r="AW200" t="s">
        <v>749</v>
      </c>
      <c r="AX200">
        <f t="shared" si="60"/>
        <v>2302760</v>
      </c>
      <c r="BB200">
        <v>40.53</v>
      </c>
      <c r="BC200">
        <v>0.56000000000000005</v>
      </c>
      <c r="BD200">
        <v>39.97</v>
      </c>
    </row>
    <row r="201" spans="1:56" hidden="1" outlineLevel="1">
      <c r="A201" t="s">
        <v>706</v>
      </c>
      <c r="B201" s="10" t="s">
        <v>1305</v>
      </c>
      <c r="C201" s="1">
        <f t="shared" si="54"/>
        <v>15916</v>
      </c>
      <c r="D201" s="7">
        <f>IF(N201&gt;0, RANK(N201,(N201:P201,Q201:AE201)),0)</f>
        <v>1</v>
      </c>
      <c r="E201" s="7">
        <f>IF(O201&gt;0,RANK(O201,(N201:P201,Q201:AE201)),0)</f>
        <v>2</v>
      </c>
      <c r="F201" s="7">
        <f t="shared" si="55"/>
        <v>3</v>
      </c>
      <c r="G201" s="1">
        <f t="shared" si="61"/>
        <v>3148</v>
      </c>
      <c r="H201" s="2">
        <f t="shared" si="62"/>
        <v>0.19778838904247298</v>
      </c>
      <c r="I201" s="8"/>
      <c r="J201" s="2">
        <f t="shared" si="56"/>
        <v>0.59097763257099778</v>
      </c>
      <c r="K201" s="2">
        <f t="shared" si="57"/>
        <v>0.39318924352852475</v>
      </c>
      <c r="L201" s="2">
        <f t="shared" si="58"/>
        <v>1.149786378487057E-2</v>
      </c>
      <c r="M201" s="2">
        <f t="shared" si="59"/>
        <v>4.3352601156069048E-3</v>
      </c>
      <c r="N201" s="1">
        <v>9406</v>
      </c>
      <c r="O201" s="1">
        <v>6258</v>
      </c>
      <c r="P201" s="1">
        <v>183</v>
      </c>
      <c r="Q201" s="1"/>
      <c r="R201" s="1">
        <v>56</v>
      </c>
      <c r="S201" s="1"/>
      <c r="T201" s="70"/>
      <c r="U201" s="1"/>
      <c r="V201" s="1"/>
      <c r="W201" s="1">
        <v>13</v>
      </c>
      <c r="X201" s="1"/>
      <c r="Y201" s="1"/>
      <c r="Z201" s="1"/>
      <c r="AA201" s="1"/>
      <c r="AB201" s="1"/>
      <c r="AN201" t="str">
        <f t="shared" si="63"/>
        <v>Bangor</v>
      </c>
      <c r="AO201" t="s">
        <v>1350</v>
      </c>
      <c r="AP201">
        <v>2</v>
      </c>
      <c r="AR201" s="119">
        <v>23</v>
      </c>
      <c r="AS201" s="121">
        <v>19</v>
      </c>
      <c r="AT201" s="121">
        <v>10</v>
      </c>
      <c r="AU201" s="125">
        <v>2795</v>
      </c>
      <c r="AV201" s="125">
        <f t="shared" si="64"/>
        <v>23019</v>
      </c>
      <c r="AW201" t="s">
        <v>2792</v>
      </c>
      <c r="AX201">
        <f t="shared" si="60"/>
        <v>2302795</v>
      </c>
      <c r="BB201">
        <v>34.74</v>
      </c>
      <c r="BC201">
        <v>0.3</v>
      </c>
      <c r="BD201">
        <v>34.450000000000003</v>
      </c>
    </row>
    <row r="202" spans="1:56" hidden="1" outlineLevel="1">
      <c r="A202" t="s">
        <v>1563</v>
      </c>
      <c r="B202" s="10" t="s">
        <v>1305</v>
      </c>
      <c r="C202" s="1">
        <f t="shared" si="54"/>
        <v>3169</v>
      </c>
      <c r="D202" s="7">
        <f>IF(N202&gt;0, RANK(N202,(N202:P202,Q202:AE202)),0)</f>
        <v>1</v>
      </c>
      <c r="E202" s="7">
        <f>IF(O202&gt;0,RANK(O202,(N202:P202,Q202:AE202)),0)</f>
        <v>2</v>
      </c>
      <c r="F202" s="7">
        <f t="shared" si="55"/>
        <v>3</v>
      </c>
      <c r="G202" s="1">
        <f t="shared" si="61"/>
        <v>1473</v>
      </c>
      <c r="H202" s="2">
        <f t="shared" si="62"/>
        <v>0.46481539917955189</v>
      </c>
      <c r="I202" s="8"/>
      <c r="J202" s="2">
        <f t="shared" si="56"/>
        <v>0.72325654780687909</v>
      </c>
      <c r="K202" s="2">
        <f t="shared" si="57"/>
        <v>0.25844114862732726</v>
      </c>
      <c r="L202" s="2">
        <f t="shared" si="58"/>
        <v>1.4200063111391607E-2</v>
      </c>
      <c r="M202" s="2">
        <f t="shared" si="59"/>
        <v>4.1022404544020473E-3</v>
      </c>
      <c r="N202" s="1">
        <v>2292</v>
      </c>
      <c r="O202" s="1">
        <v>819</v>
      </c>
      <c r="P202" s="1">
        <v>45</v>
      </c>
      <c r="Q202" s="1"/>
      <c r="R202" s="1">
        <v>12</v>
      </c>
      <c r="S202" s="1"/>
      <c r="T202" s="70"/>
      <c r="U202" s="1"/>
      <c r="V202" s="1"/>
      <c r="W202" s="1">
        <v>1</v>
      </c>
      <c r="X202" s="1"/>
      <c r="Y202" s="1"/>
      <c r="Z202" s="1"/>
      <c r="AA202" s="1"/>
      <c r="AB202" s="1"/>
      <c r="AN202" t="str">
        <f t="shared" si="63"/>
        <v>Bar Harbor</v>
      </c>
      <c r="AO202" t="s">
        <v>3488</v>
      </c>
      <c r="AP202">
        <v>2</v>
      </c>
      <c r="AR202" s="119">
        <v>23</v>
      </c>
      <c r="AS202" s="121">
        <v>9</v>
      </c>
      <c r="AT202" s="121">
        <v>15</v>
      </c>
      <c r="AU202" s="125">
        <v>2865</v>
      </c>
      <c r="AV202" s="125">
        <f t="shared" si="64"/>
        <v>23009</v>
      </c>
      <c r="AW202" t="s">
        <v>749</v>
      </c>
      <c r="AX202">
        <f t="shared" si="60"/>
        <v>2302865</v>
      </c>
      <c r="BB202">
        <v>70.44</v>
      </c>
      <c r="BC202">
        <v>28.22</v>
      </c>
      <c r="BD202">
        <v>42.21</v>
      </c>
    </row>
    <row r="203" spans="1:56" hidden="1" outlineLevel="1">
      <c r="A203" t="s">
        <v>1468</v>
      </c>
      <c r="B203" s="10" t="s">
        <v>1305</v>
      </c>
      <c r="C203" s="1">
        <f t="shared" si="54"/>
        <v>118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 t="shared" si="55"/>
        <v>3</v>
      </c>
      <c r="G203" s="1">
        <f t="shared" si="61"/>
        <v>1</v>
      </c>
      <c r="H203" s="2">
        <f t="shared" si="62"/>
        <v>8.4745762711864406E-3</v>
      </c>
      <c r="I203" s="8"/>
      <c r="J203" s="2">
        <f t="shared" si="56"/>
        <v>0.47457627118644069</v>
      </c>
      <c r="K203" s="2">
        <f t="shared" si="57"/>
        <v>0.48305084745762711</v>
      </c>
      <c r="L203" s="2">
        <f t="shared" si="58"/>
        <v>4.2372881355932202E-2</v>
      </c>
      <c r="M203" s="2">
        <f t="shared" si="59"/>
        <v>-5.5511151231257827E-17</v>
      </c>
      <c r="N203" s="1">
        <v>56</v>
      </c>
      <c r="O203" s="1">
        <v>57</v>
      </c>
      <c r="P203" s="1">
        <v>5</v>
      </c>
      <c r="Q203" s="1"/>
      <c r="R203" s="1">
        <v>0</v>
      </c>
      <c r="S203" s="1"/>
      <c r="T203" s="70"/>
      <c r="U203" s="1"/>
      <c r="V203" s="1"/>
      <c r="W203" s="1">
        <v>0</v>
      </c>
      <c r="X203" s="1"/>
      <c r="Y203" s="1"/>
      <c r="Z203" s="1"/>
      <c r="AA203" s="1"/>
      <c r="AB203" s="1"/>
      <c r="AN203" t="str">
        <f t="shared" si="63"/>
        <v>Baring</v>
      </c>
      <c r="AO203" t="s">
        <v>1616</v>
      </c>
      <c r="AP203">
        <v>2</v>
      </c>
      <c r="AR203" s="119">
        <v>23</v>
      </c>
      <c r="AS203" s="121">
        <v>29</v>
      </c>
      <c r="AT203" s="121">
        <v>17</v>
      </c>
      <c r="AU203" s="125">
        <v>2970</v>
      </c>
      <c r="AV203" s="125">
        <f t="shared" si="64"/>
        <v>23029</v>
      </c>
      <c r="AW203" t="s">
        <v>166</v>
      </c>
      <c r="AX203">
        <f t="shared" si="60"/>
        <v>2302970</v>
      </c>
      <c r="BB203">
        <v>24.09</v>
      </c>
      <c r="BC203">
        <v>3.18</v>
      </c>
      <c r="BD203">
        <v>20.91</v>
      </c>
    </row>
    <row r="204" spans="1:56" hidden="1" outlineLevel="1">
      <c r="A204" t="s">
        <v>2581</v>
      </c>
      <c r="B204" s="10" t="s">
        <v>1305</v>
      </c>
      <c r="C204" s="1">
        <f t="shared" si="54"/>
        <v>4796</v>
      </c>
      <c r="D204" s="7">
        <f>IF(N204&gt;0, RANK(N204,(N204:P204,Q204:AE204)),0)</f>
        <v>1</v>
      </c>
      <c r="E204" s="7">
        <f>IF(O204&gt;0,RANK(O204,(N204:P204,Q204:AE204)),0)</f>
        <v>2</v>
      </c>
      <c r="F204" s="7">
        <f t="shared" si="55"/>
        <v>3</v>
      </c>
      <c r="G204" s="1">
        <f t="shared" si="61"/>
        <v>1347</v>
      </c>
      <c r="H204" s="2">
        <f t="shared" si="62"/>
        <v>0.28085904920767307</v>
      </c>
      <c r="I204" s="8"/>
      <c r="J204" s="2">
        <f t="shared" si="56"/>
        <v>0.63073394495412849</v>
      </c>
      <c r="K204" s="2">
        <f t="shared" si="57"/>
        <v>0.34987489574645536</v>
      </c>
      <c r="L204" s="2">
        <f t="shared" si="58"/>
        <v>1.5429524603836531E-2</v>
      </c>
      <c r="M204" s="2">
        <f t="shared" si="59"/>
        <v>3.9616346955796185E-3</v>
      </c>
      <c r="N204" s="1">
        <v>3025</v>
      </c>
      <c r="O204" s="1">
        <v>1678</v>
      </c>
      <c r="P204" s="1">
        <v>74</v>
      </c>
      <c r="Q204" s="1"/>
      <c r="R204" s="1">
        <v>16</v>
      </c>
      <c r="S204" s="1"/>
      <c r="T204" s="70"/>
      <c r="U204" s="1"/>
      <c r="V204" s="1"/>
      <c r="W204" s="1">
        <v>3</v>
      </c>
      <c r="X204" s="1"/>
      <c r="Y204" s="1"/>
      <c r="Z204" s="1"/>
      <c r="AA204" s="1"/>
      <c r="AB204" s="1"/>
      <c r="AN204" t="str">
        <f t="shared" si="63"/>
        <v>Bath</v>
      </c>
      <c r="AO204" t="s">
        <v>738</v>
      </c>
      <c r="AP204">
        <v>1</v>
      </c>
      <c r="AR204" s="119">
        <v>23</v>
      </c>
      <c r="AS204" s="121">
        <v>23</v>
      </c>
      <c r="AT204" s="121">
        <v>10</v>
      </c>
      <c r="AU204" s="125">
        <v>3355</v>
      </c>
      <c r="AV204" s="125">
        <f t="shared" si="64"/>
        <v>23023</v>
      </c>
      <c r="AW204" t="s">
        <v>2792</v>
      </c>
      <c r="AX204">
        <f t="shared" si="60"/>
        <v>2303355</v>
      </c>
      <c r="BB204">
        <v>13.24</v>
      </c>
      <c r="BC204">
        <v>4.12</v>
      </c>
      <c r="BD204">
        <v>9.11</v>
      </c>
    </row>
    <row r="205" spans="1:56" hidden="1" outlineLevel="1">
      <c r="A205" t="s">
        <v>1469</v>
      </c>
      <c r="B205" s="10" t="s">
        <v>1305</v>
      </c>
      <c r="C205" s="1">
        <f t="shared" si="54"/>
        <v>258</v>
      </c>
      <c r="D205" s="7">
        <f>IF(N205&gt;0, RANK(N205,(N205:P205,Q205:AE205)),0)</f>
        <v>2</v>
      </c>
      <c r="E205" s="7">
        <f>IF(O205&gt;0,RANK(O205,(N205:P205,Q205:AE205)),0)</f>
        <v>1</v>
      </c>
      <c r="F205" s="7">
        <f t="shared" si="55"/>
        <v>3</v>
      </c>
      <c r="G205" s="1">
        <f t="shared" si="61"/>
        <v>5</v>
      </c>
      <c r="H205" s="2">
        <f t="shared" si="62"/>
        <v>1.937984496124031E-2</v>
      </c>
      <c r="I205" s="8"/>
      <c r="J205" s="2">
        <f t="shared" si="56"/>
        <v>0.48837209302325579</v>
      </c>
      <c r="K205" s="2">
        <f t="shared" si="57"/>
        <v>0.50775193798449614</v>
      </c>
      <c r="L205" s="2">
        <f t="shared" si="58"/>
        <v>3.875968992248062E-3</v>
      </c>
      <c r="M205" s="2">
        <f t="shared" si="59"/>
        <v>6.9388939039072284E-18</v>
      </c>
      <c r="N205" s="1">
        <v>126</v>
      </c>
      <c r="O205" s="1">
        <v>131</v>
      </c>
      <c r="P205" s="1">
        <v>1</v>
      </c>
      <c r="Q205" s="1"/>
      <c r="R205" s="1">
        <v>0</v>
      </c>
      <c r="S205" s="1"/>
      <c r="T205" s="70"/>
      <c r="U205" s="1"/>
      <c r="V205" s="1"/>
      <c r="W205" s="1">
        <v>0</v>
      </c>
      <c r="X205" s="1"/>
      <c r="Y205" s="1"/>
      <c r="Z205" s="1"/>
      <c r="AA205" s="1"/>
      <c r="AB205" s="1"/>
      <c r="AN205" t="str">
        <f t="shared" si="63"/>
        <v>Beals</v>
      </c>
      <c r="AO205" t="s">
        <v>1616</v>
      </c>
      <c r="AP205">
        <v>2</v>
      </c>
      <c r="AR205" s="119">
        <v>23</v>
      </c>
      <c r="AS205" s="121">
        <v>29</v>
      </c>
      <c r="AT205" s="121">
        <v>20</v>
      </c>
      <c r="AU205" s="125">
        <v>3670</v>
      </c>
      <c r="AV205" s="125">
        <f t="shared" si="64"/>
        <v>23029</v>
      </c>
      <c r="AW205" t="s">
        <v>749</v>
      </c>
      <c r="AX205">
        <f t="shared" si="60"/>
        <v>2303670</v>
      </c>
      <c r="BB205">
        <v>47.48</v>
      </c>
      <c r="BC205">
        <v>41.8</v>
      </c>
      <c r="BD205">
        <v>5.68</v>
      </c>
    </row>
    <row r="206" spans="1:56" hidden="1" outlineLevel="1">
      <c r="A206" t="s">
        <v>989</v>
      </c>
      <c r="B206" s="10" t="s">
        <v>1305</v>
      </c>
      <c r="C206" s="1">
        <f t="shared" si="54"/>
        <v>109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 t="shared" si="55"/>
        <v>3</v>
      </c>
      <c r="G206" s="1">
        <f t="shared" si="61"/>
        <v>14</v>
      </c>
      <c r="H206" s="2">
        <f t="shared" si="62"/>
        <v>0.12844036697247707</v>
      </c>
      <c r="I206" s="8"/>
      <c r="J206" s="2">
        <f t="shared" si="56"/>
        <v>0.43119266055045874</v>
      </c>
      <c r="K206" s="2">
        <f t="shared" si="57"/>
        <v>0.55963302752293576</v>
      </c>
      <c r="L206" s="2">
        <f t="shared" si="58"/>
        <v>9.1743119266055051E-3</v>
      </c>
      <c r="M206" s="2">
        <f t="shared" si="59"/>
        <v>-5.5511151231257827E-17</v>
      </c>
      <c r="N206" s="1">
        <v>47</v>
      </c>
      <c r="O206" s="1">
        <v>61</v>
      </c>
      <c r="P206" s="1">
        <v>1</v>
      </c>
      <c r="Q206" s="1"/>
      <c r="R206" s="1">
        <v>0</v>
      </c>
      <c r="S206" s="1"/>
      <c r="T206" s="70"/>
      <c r="U206" s="1"/>
      <c r="V206" s="1"/>
      <c r="W206" s="1">
        <v>0</v>
      </c>
      <c r="X206" s="1"/>
      <c r="Y206" s="1"/>
      <c r="Z206" s="1"/>
      <c r="AA206" s="1"/>
      <c r="AB206" s="1"/>
      <c r="AN206" t="str">
        <f t="shared" si="63"/>
        <v>Beaver Cove</v>
      </c>
      <c r="AO206" t="s">
        <v>1471</v>
      </c>
      <c r="AP206">
        <v>2</v>
      </c>
      <c r="AR206" s="119">
        <v>23</v>
      </c>
      <c r="AS206" s="121">
        <v>21</v>
      </c>
      <c r="AT206" s="121">
        <v>17</v>
      </c>
      <c r="AU206" s="125">
        <v>3740</v>
      </c>
      <c r="AV206" s="125">
        <f t="shared" si="64"/>
        <v>23021</v>
      </c>
      <c r="AW206" t="s">
        <v>749</v>
      </c>
      <c r="AX206">
        <f t="shared" si="60"/>
        <v>2303740</v>
      </c>
      <c r="BB206">
        <v>32.549999999999997</v>
      </c>
      <c r="BC206">
        <v>0.85</v>
      </c>
      <c r="BD206">
        <v>31.7</v>
      </c>
    </row>
    <row r="207" spans="1:56" hidden="1" outlineLevel="1">
      <c r="A207" t="s">
        <v>1339</v>
      </c>
      <c r="B207" s="10" t="s">
        <v>1305</v>
      </c>
      <c r="C207" s="1">
        <f t="shared" si="54"/>
        <v>34</v>
      </c>
      <c r="D207" s="7">
        <f>IF(N207&gt;0, RANK(N207,(N207:P207,Q207:AE207)),0)</f>
        <v>2</v>
      </c>
      <c r="E207" s="7">
        <f>IF(O207&gt;0,RANK(O207,(N207:P207,Q207:AE207)),0)</f>
        <v>1</v>
      </c>
      <c r="F207" s="7">
        <f t="shared" si="55"/>
        <v>0</v>
      </c>
      <c r="G207" s="1">
        <f t="shared" si="61"/>
        <v>6</v>
      </c>
      <c r="H207" s="2">
        <f t="shared" si="62"/>
        <v>0.17647058823529413</v>
      </c>
      <c r="I207" s="8"/>
      <c r="J207" s="2">
        <f t="shared" si="56"/>
        <v>0.38235294117647056</v>
      </c>
      <c r="K207" s="2">
        <f t="shared" si="57"/>
        <v>0.55882352941176472</v>
      </c>
      <c r="L207" s="2">
        <f t="shared" si="58"/>
        <v>0</v>
      </c>
      <c r="M207" s="2">
        <f t="shared" si="59"/>
        <v>5.8823529411764719E-2</v>
      </c>
      <c r="N207" s="1">
        <v>13</v>
      </c>
      <c r="O207" s="1">
        <v>19</v>
      </c>
      <c r="P207" s="1">
        <v>0</v>
      </c>
      <c r="Q207" s="1"/>
      <c r="R207" s="1">
        <v>2</v>
      </c>
      <c r="S207" s="1"/>
      <c r="T207" s="70"/>
      <c r="U207" s="1"/>
      <c r="V207" s="1"/>
      <c r="W207" s="1">
        <v>0</v>
      </c>
      <c r="X207" s="1"/>
      <c r="Y207" s="1"/>
      <c r="Z207" s="1"/>
      <c r="AA207" s="1"/>
      <c r="AB207" s="1"/>
      <c r="AN207" t="str">
        <f t="shared" si="63"/>
        <v>Beddington</v>
      </c>
      <c r="AO207" t="s">
        <v>1616</v>
      </c>
      <c r="AP207">
        <v>2</v>
      </c>
      <c r="AR207" s="119">
        <v>23</v>
      </c>
      <c r="AS207" s="121">
        <v>29</v>
      </c>
      <c r="AT207" s="121">
        <v>25</v>
      </c>
      <c r="AU207" s="125">
        <v>3810</v>
      </c>
      <c r="AV207" s="125">
        <f t="shared" si="64"/>
        <v>23029</v>
      </c>
      <c r="AW207" t="s">
        <v>749</v>
      </c>
      <c r="AX207">
        <f t="shared" si="60"/>
        <v>2303810</v>
      </c>
      <c r="BB207">
        <v>38.159999999999997</v>
      </c>
      <c r="BC207">
        <v>3.32</v>
      </c>
      <c r="BD207">
        <v>34.840000000000003</v>
      </c>
    </row>
    <row r="208" spans="1:56" hidden="1" outlineLevel="1">
      <c r="A208" t="s">
        <v>2125</v>
      </c>
      <c r="B208" s="10" t="s">
        <v>1305</v>
      </c>
      <c r="C208" s="1">
        <f t="shared" si="54"/>
        <v>3798</v>
      </c>
      <c r="D208" s="7">
        <f>IF(N208&gt;0, RANK(N208,(N208:P208,Q208:AE208)),0)</f>
        <v>1</v>
      </c>
      <c r="E208" s="7">
        <f>IF(O208&gt;0,RANK(O208,(N208:P208,Q208:AE208)),0)</f>
        <v>2</v>
      </c>
      <c r="F208" s="7">
        <f t="shared" si="55"/>
        <v>3</v>
      </c>
      <c r="G208" s="1">
        <f t="shared" si="61"/>
        <v>1036</v>
      </c>
      <c r="H208" s="2">
        <f t="shared" si="62"/>
        <v>0.27277514481305948</v>
      </c>
      <c r="I208" s="8"/>
      <c r="J208" s="2">
        <f t="shared" si="56"/>
        <v>0.62532912058978407</v>
      </c>
      <c r="K208" s="2">
        <f t="shared" si="57"/>
        <v>0.35255397577672459</v>
      </c>
      <c r="L208" s="2">
        <f t="shared" si="58"/>
        <v>1.7640863612427594E-2</v>
      </c>
      <c r="M208" s="2">
        <f t="shared" si="59"/>
        <v>4.4760400210637416E-3</v>
      </c>
      <c r="N208" s="1">
        <v>2375</v>
      </c>
      <c r="O208" s="1">
        <v>1339</v>
      </c>
      <c r="P208" s="1">
        <v>67</v>
      </c>
      <c r="Q208" s="1"/>
      <c r="R208" s="1">
        <v>12</v>
      </c>
      <c r="S208" s="1"/>
      <c r="T208" s="70"/>
      <c r="U208" s="1"/>
      <c r="V208" s="1"/>
      <c r="W208" s="1">
        <v>5</v>
      </c>
      <c r="X208" s="1"/>
      <c r="Y208" s="1"/>
      <c r="Z208" s="1"/>
      <c r="AA208" s="1"/>
      <c r="AB208" s="1"/>
      <c r="AN208" t="str">
        <f t="shared" si="63"/>
        <v>Belfast</v>
      </c>
      <c r="AO208" t="s">
        <v>2819</v>
      </c>
      <c r="AP208">
        <v>2</v>
      </c>
      <c r="AR208" s="119">
        <v>23</v>
      </c>
      <c r="AS208" s="121">
        <v>27</v>
      </c>
      <c r="AT208" s="121">
        <v>5</v>
      </c>
      <c r="AU208" s="125">
        <v>3950</v>
      </c>
      <c r="AV208" s="125">
        <f t="shared" si="64"/>
        <v>23027</v>
      </c>
      <c r="AW208" t="s">
        <v>2792</v>
      </c>
      <c r="AX208">
        <f t="shared" si="60"/>
        <v>2303950</v>
      </c>
      <c r="BB208">
        <v>38.35</v>
      </c>
      <c r="BC208">
        <v>4.32</v>
      </c>
      <c r="BD208">
        <v>34.04</v>
      </c>
    </row>
    <row r="209" spans="1:56" hidden="1" outlineLevel="1">
      <c r="A209" t="s">
        <v>1820</v>
      </c>
      <c r="B209" s="10" t="s">
        <v>1305</v>
      </c>
      <c r="C209" s="1">
        <f t="shared" si="54"/>
        <v>1995</v>
      </c>
      <c r="D209" s="7">
        <f>IF(N209&gt;0, RANK(N209,(N209:P209,Q209:AE209)),0)</f>
        <v>1</v>
      </c>
      <c r="E209" s="7">
        <f>IF(O209&gt;0,RANK(O209,(N209:P209,Q209:AE209)),0)</f>
        <v>2</v>
      </c>
      <c r="F209" s="7">
        <f t="shared" si="55"/>
        <v>3</v>
      </c>
      <c r="G209" s="1">
        <f t="shared" si="61"/>
        <v>154</v>
      </c>
      <c r="H209" s="2">
        <f t="shared" si="62"/>
        <v>7.7192982456140355E-2</v>
      </c>
      <c r="I209" s="8"/>
      <c r="J209" s="2">
        <f t="shared" si="56"/>
        <v>0.52982456140350875</v>
      </c>
      <c r="K209" s="2">
        <f t="shared" si="57"/>
        <v>0.45263157894736844</v>
      </c>
      <c r="L209" s="2">
        <f t="shared" si="58"/>
        <v>1.4536340852130326E-2</v>
      </c>
      <c r="M209" s="2">
        <f t="shared" si="59"/>
        <v>3.0075187969924796E-3</v>
      </c>
      <c r="N209" s="1">
        <v>1057</v>
      </c>
      <c r="O209" s="1">
        <v>903</v>
      </c>
      <c r="P209" s="1">
        <v>29</v>
      </c>
      <c r="Q209" s="1"/>
      <c r="R209" s="1">
        <v>6</v>
      </c>
      <c r="S209" s="1"/>
      <c r="T209" s="70"/>
      <c r="U209" s="1"/>
      <c r="V209" s="1"/>
      <c r="W209" s="1">
        <v>0</v>
      </c>
      <c r="X209" s="1"/>
      <c r="Y209" s="1"/>
      <c r="Z209" s="1"/>
      <c r="AA209" s="1"/>
      <c r="AB209" s="1"/>
      <c r="AN209" t="str">
        <f t="shared" si="63"/>
        <v>Belgrade</v>
      </c>
      <c r="AO209" t="s">
        <v>340</v>
      </c>
      <c r="AP209">
        <v>1</v>
      </c>
      <c r="AR209" s="119">
        <v>23</v>
      </c>
      <c r="AS209" s="121">
        <v>11</v>
      </c>
      <c r="AT209" s="121">
        <v>15</v>
      </c>
      <c r="AU209" s="125">
        <v>4020</v>
      </c>
      <c r="AV209" s="125">
        <f t="shared" si="64"/>
        <v>23011</v>
      </c>
      <c r="AW209" t="s">
        <v>749</v>
      </c>
      <c r="AX209">
        <f t="shared" si="60"/>
        <v>2304020</v>
      </c>
      <c r="BB209">
        <v>57.91</v>
      </c>
      <c r="BC209">
        <v>14.66</v>
      </c>
      <c r="BD209">
        <v>43.25</v>
      </c>
    </row>
    <row r="210" spans="1:56" hidden="1" outlineLevel="1">
      <c r="A210" t="s">
        <v>2609</v>
      </c>
      <c r="B210" s="10" t="s">
        <v>1305</v>
      </c>
      <c r="C210" s="1">
        <f t="shared" si="54"/>
        <v>476</v>
      </c>
      <c r="D210" s="7">
        <f>IF(N210&gt;0, RANK(N210,(N210:P210,Q210:AE210)),0)</f>
        <v>1</v>
      </c>
      <c r="E210" s="7">
        <f>IF(O210&gt;0,RANK(O210,(N210:P210,Q210:AE210)),0)</f>
        <v>2</v>
      </c>
      <c r="F210" s="7">
        <f t="shared" si="55"/>
        <v>3</v>
      </c>
      <c r="G210" s="1">
        <f t="shared" si="61"/>
        <v>22</v>
      </c>
      <c r="H210" s="2">
        <f t="shared" si="62"/>
        <v>4.6218487394957986E-2</v>
      </c>
      <c r="I210" s="8"/>
      <c r="J210" s="2">
        <f t="shared" si="56"/>
        <v>0.51260504201680668</v>
      </c>
      <c r="K210" s="2">
        <f t="shared" si="57"/>
        <v>0.46638655462184875</v>
      </c>
      <c r="L210" s="2">
        <f t="shared" si="58"/>
        <v>1.4705882352941176E-2</v>
      </c>
      <c r="M210" s="2">
        <f t="shared" si="59"/>
        <v>6.3025210084033979E-3</v>
      </c>
      <c r="N210" s="1">
        <v>244</v>
      </c>
      <c r="O210" s="1">
        <v>222</v>
      </c>
      <c r="P210" s="1">
        <v>7</v>
      </c>
      <c r="Q210" s="1"/>
      <c r="R210" s="1">
        <v>3</v>
      </c>
      <c r="S210" s="1"/>
      <c r="T210" s="70"/>
      <c r="U210" s="1"/>
      <c r="V210" s="1"/>
      <c r="W210" s="1">
        <v>0</v>
      </c>
      <c r="X210" s="1"/>
      <c r="Y210" s="1"/>
      <c r="Z210" s="1"/>
      <c r="AA210" s="1"/>
      <c r="AB210" s="1"/>
      <c r="AN210" t="str">
        <f t="shared" si="63"/>
        <v>Belmont</v>
      </c>
      <c r="AO210" t="s">
        <v>2819</v>
      </c>
      <c r="AP210">
        <v>2</v>
      </c>
      <c r="AR210" s="119">
        <v>23</v>
      </c>
      <c r="AS210" s="121">
        <v>27</v>
      </c>
      <c r="AT210" s="121">
        <v>10</v>
      </c>
      <c r="AU210" s="125">
        <v>4125</v>
      </c>
      <c r="AV210" s="125">
        <f t="shared" si="64"/>
        <v>23027</v>
      </c>
      <c r="AW210" t="s">
        <v>749</v>
      </c>
      <c r="AX210">
        <f t="shared" si="60"/>
        <v>2304125</v>
      </c>
      <c r="BB210">
        <v>14.2</v>
      </c>
      <c r="BC210">
        <v>0.57999999999999996</v>
      </c>
      <c r="BD210">
        <v>13.62</v>
      </c>
    </row>
    <row r="211" spans="1:56" hidden="1" outlineLevel="1">
      <c r="A211" t="s">
        <v>3205</v>
      </c>
      <c r="B211" s="10" t="s">
        <v>1305</v>
      </c>
      <c r="C211" s="1">
        <f t="shared" si="54"/>
        <v>0</v>
      </c>
      <c r="D211" s="7">
        <f>IF(N211&gt;0, RANK(N211,(N211:P211,Q211:AE211)),0)</f>
        <v>0</v>
      </c>
      <c r="E211" s="7">
        <f>IF(O211&gt;0,RANK(O211,(N211:P211,Q211:AE211)),0)</f>
        <v>0</v>
      </c>
      <c r="F211" s="7">
        <f t="shared" si="55"/>
        <v>0</v>
      </c>
      <c r="G211" s="1">
        <f t="shared" si="61"/>
        <v>0</v>
      </c>
      <c r="H211" s="2">
        <f t="shared" si="62"/>
        <v>0</v>
      </c>
      <c r="I211" s="8"/>
      <c r="J211" s="2" t="str">
        <f t="shared" si="56"/>
        <v>-</v>
      </c>
      <c r="K211" s="2" t="str">
        <f t="shared" si="57"/>
        <v>-</v>
      </c>
      <c r="L211" s="2" t="str">
        <f t="shared" si="58"/>
        <v>-</v>
      </c>
      <c r="M211" s="2" t="str">
        <f t="shared" si="59"/>
        <v>-</v>
      </c>
      <c r="N211" s="1"/>
      <c r="O211" s="1"/>
      <c r="P211" s="1"/>
      <c r="Q211" s="1"/>
      <c r="R211" s="1"/>
      <c r="S211" s="1"/>
      <c r="T211" s="70"/>
      <c r="U211" s="1"/>
      <c r="V211" s="1"/>
      <c r="W211" s="1"/>
      <c r="X211" s="1"/>
      <c r="Y211" s="1"/>
      <c r="Z211" s="1"/>
      <c r="AA211" s="1"/>
      <c r="AB211" s="1"/>
      <c r="AN211" t="str">
        <f>A211</f>
        <v>Benedicta</v>
      </c>
      <c r="AO211" t="s">
        <v>424</v>
      </c>
      <c r="AP211">
        <v>2</v>
      </c>
      <c r="AR211" s="119">
        <v>23</v>
      </c>
      <c r="AS211" s="121">
        <v>3</v>
      </c>
      <c r="AU211" s="125">
        <v>4145</v>
      </c>
      <c r="AV211" s="125">
        <f t="shared" si="64"/>
        <v>23003</v>
      </c>
      <c r="AW211" t="s">
        <v>2795</v>
      </c>
      <c r="AX211">
        <f t="shared" si="60"/>
        <v>2304145</v>
      </c>
    </row>
    <row r="212" spans="1:56" hidden="1" outlineLevel="1">
      <c r="A212" t="s">
        <v>1568</v>
      </c>
      <c r="B212" s="10" t="s">
        <v>1305</v>
      </c>
      <c r="C212" s="1">
        <f t="shared" si="54"/>
        <v>1463</v>
      </c>
      <c r="D212" s="7">
        <f>IF(N212&gt;0, RANK(N212,(N212:P212,Q212:AE212)),0)</f>
        <v>1</v>
      </c>
      <c r="E212" s="7">
        <f>IF(O212&gt;0,RANK(O212,(N212:P212,Q212:AE212)),0)</f>
        <v>2</v>
      </c>
      <c r="F212" s="7">
        <f t="shared" si="55"/>
        <v>3</v>
      </c>
      <c r="G212" s="1">
        <f t="shared" si="61"/>
        <v>67</v>
      </c>
      <c r="H212" s="2">
        <f t="shared" si="62"/>
        <v>4.5796308954203689E-2</v>
      </c>
      <c r="I212" s="8"/>
      <c r="J212" s="2">
        <f t="shared" si="56"/>
        <v>0.51332877648667119</v>
      </c>
      <c r="K212" s="2">
        <f t="shared" si="57"/>
        <v>0.46753246753246752</v>
      </c>
      <c r="L212" s="2">
        <f t="shared" si="58"/>
        <v>1.5721120984278879E-2</v>
      </c>
      <c r="M212" s="2">
        <f t="shared" si="59"/>
        <v>3.4176349965824096E-3</v>
      </c>
      <c r="N212" s="1">
        <v>751</v>
      </c>
      <c r="O212" s="1">
        <v>684</v>
      </c>
      <c r="P212" s="1">
        <v>23</v>
      </c>
      <c r="Q212" s="1"/>
      <c r="R212" s="1">
        <v>4</v>
      </c>
      <c r="S212" s="1"/>
      <c r="T212" s="70"/>
      <c r="U212" s="1"/>
      <c r="V212" s="1"/>
      <c r="W212" s="1">
        <v>1</v>
      </c>
      <c r="X212" s="1"/>
      <c r="Y212" s="1"/>
      <c r="Z212" s="1"/>
      <c r="AA212" s="1"/>
      <c r="AB212" s="1"/>
      <c r="AN212" t="str">
        <f t="shared" si="63"/>
        <v>Benton</v>
      </c>
      <c r="AO212" t="s">
        <v>340</v>
      </c>
      <c r="AP212">
        <v>2</v>
      </c>
      <c r="AR212" s="119">
        <v>23</v>
      </c>
      <c r="AS212" s="121">
        <v>11</v>
      </c>
      <c r="AT212" s="121">
        <v>20</v>
      </c>
      <c r="AU212" s="125">
        <v>4475</v>
      </c>
      <c r="AV212" s="125">
        <f t="shared" si="64"/>
        <v>23011</v>
      </c>
      <c r="AW212" t="s">
        <v>749</v>
      </c>
      <c r="AX212">
        <f t="shared" si="60"/>
        <v>2304475</v>
      </c>
      <c r="BB212">
        <v>29.06</v>
      </c>
      <c r="BC212">
        <v>0.64</v>
      </c>
      <c r="BD212">
        <v>28.42</v>
      </c>
    </row>
    <row r="213" spans="1:56" hidden="1" outlineLevel="1">
      <c r="A213" t="s">
        <v>1873</v>
      </c>
      <c r="B213" s="10" t="s">
        <v>1305</v>
      </c>
      <c r="C213" s="1">
        <f t="shared" si="54"/>
        <v>3706</v>
      </c>
      <c r="D213" s="7">
        <f>IF(N213&gt;0, RANK(N213,(N213:P213,Q213:AE213)),0)</f>
        <v>1</v>
      </c>
      <c r="E213" s="7">
        <f>IF(O213&gt;0,RANK(O213,(N213:P213,Q213:AE213)),0)</f>
        <v>2</v>
      </c>
      <c r="F213" s="7">
        <f t="shared" si="55"/>
        <v>3</v>
      </c>
      <c r="G213" s="1">
        <f t="shared" si="61"/>
        <v>212</v>
      </c>
      <c r="H213" s="2">
        <f t="shared" si="62"/>
        <v>5.7204533189422556E-2</v>
      </c>
      <c r="I213" s="8"/>
      <c r="J213" s="2">
        <f t="shared" si="56"/>
        <v>0.52104695089044795</v>
      </c>
      <c r="K213" s="2">
        <f t="shared" si="57"/>
        <v>0.46384241770102536</v>
      </c>
      <c r="L213" s="2">
        <f t="shared" si="58"/>
        <v>1.0523475445223961E-2</v>
      </c>
      <c r="M213" s="2">
        <f t="shared" si="59"/>
        <v>4.5871559633027369E-3</v>
      </c>
      <c r="N213" s="1">
        <v>1931</v>
      </c>
      <c r="O213" s="1">
        <v>1719</v>
      </c>
      <c r="P213" s="1">
        <v>39</v>
      </c>
      <c r="Q213" s="1"/>
      <c r="R213" s="1">
        <v>12</v>
      </c>
      <c r="S213" s="1"/>
      <c r="T213" s="70"/>
      <c r="U213" s="1"/>
      <c r="V213" s="1"/>
      <c r="W213" s="1">
        <v>5</v>
      </c>
      <c r="X213" s="1"/>
      <c r="Y213" s="1"/>
      <c r="Z213" s="1"/>
      <c r="AA213" s="1"/>
      <c r="AB213" s="1"/>
      <c r="AN213" t="str">
        <f t="shared" si="63"/>
        <v>Berwick</v>
      </c>
      <c r="AO213" t="s">
        <v>2441</v>
      </c>
      <c r="AP213">
        <v>1</v>
      </c>
      <c r="AR213" s="119">
        <v>23</v>
      </c>
      <c r="AS213" s="121">
        <v>31</v>
      </c>
      <c r="AT213" s="121">
        <v>20</v>
      </c>
      <c r="AU213" s="125">
        <v>4720</v>
      </c>
      <c r="AV213" s="125">
        <f t="shared" si="64"/>
        <v>23031</v>
      </c>
      <c r="AW213" t="s">
        <v>749</v>
      </c>
      <c r="AX213">
        <f t="shared" si="60"/>
        <v>2304720</v>
      </c>
      <c r="BB213">
        <v>37.58</v>
      </c>
      <c r="BC213">
        <v>0.46</v>
      </c>
      <c r="BD213">
        <v>37.119999999999997</v>
      </c>
    </row>
    <row r="214" spans="1:56" hidden="1" outlineLevel="1">
      <c r="A214" t="s">
        <v>2394</v>
      </c>
      <c r="B214" s="10" t="s">
        <v>1305</v>
      </c>
      <c r="C214" s="1">
        <f t="shared" si="54"/>
        <v>1645</v>
      </c>
      <c r="D214" s="7">
        <f>IF(N214&gt;0, RANK(N214,(N214:P214,Q214:AE214)),0)</f>
        <v>1</v>
      </c>
      <c r="E214" s="7">
        <f>IF(O214&gt;0,RANK(O214,(N214:P214,Q214:AE214)),0)</f>
        <v>2</v>
      </c>
      <c r="F214" s="7">
        <f t="shared" si="55"/>
        <v>3</v>
      </c>
      <c r="G214" s="1">
        <f t="shared" si="61"/>
        <v>390</v>
      </c>
      <c r="H214" s="2">
        <f t="shared" si="62"/>
        <v>0.23708206686930092</v>
      </c>
      <c r="I214" s="8"/>
      <c r="J214" s="2">
        <f t="shared" si="56"/>
        <v>0.60547112462006081</v>
      </c>
      <c r="K214" s="2">
        <f t="shared" si="57"/>
        <v>0.36838905775075986</v>
      </c>
      <c r="L214" s="2">
        <f t="shared" si="58"/>
        <v>2.2492401215805473E-2</v>
      </c>
      <c r="M214" s="2">
        <f t="shared" si="59"/>
        <v>3.6474164133738565E-3</v>
      </c>
      <c r="N214" s="1">
        <v>996</v>
      </c>
      <c r="O214" s="1">
        <v>606</v>
      </c>
      <c r="P214" s="1">
        <v>37</v>
      </c>
      <c r="Q214" s="1"/>
      <c r="R214" s="1">
        <v>6</v>
      </c>
      <c r="S214" s="1"/>
      <c r="T214" s="70"/>
      <c r="U214" s="1"/>
      <c r="V214" s="1"/>
      <c r="W214" s="1">
        <v>0</v>
      </c>
      <c r="X214" s="1"/>
      <c r="Y214" s="1"/>
      <c r="Z214" s="1"/>
      <c r="AA214" s="1"/>
      <c r="AB214" s="1"/>
      <c r="AN214" t="str">
        <f t="shared" si="63"/>
        <v>Bethel</v>
      </c>
      <c r="AO214" t="s">
        <v>2592</v>
      </c>
      <c r="AP214">
        <v>2</v>
      </c>
      <c r="AR214" s="119">
        <v>23</v>
      </c>
      <c r="AS214" s="121">
        <v>17</v>
      </c>
      <c r="AT214" s="121">
        <v>10</v>
      </c>
      <c r="AU214" s="125">
        <v>4825</v>
      </c>
      <c r="AV214" s="125">
        <f t="shared" si="64"/>
        <v>23017</v>
      </c>
      <c r="AW214" t="s">
        <v>749</v>
      </c>
      <c r="AX214">
        <f t="shared" si="60"/>
        <v>2304825</v>
      </c>
      <c r="BB214">
        <v>65.95</v>
      </c>
      <c r="BC214">
        <v>1.1200000000000001</v>
      </c>
      <c r="BD214">
        <v>64.83</v>
      </c>
    </row>
    <row r="215" spans="1:56" hidden="1" outlineLevel="1">
      <c r="A215" t="s">
        <v>2431</v>
      </c>
      <c r="B215" s="10" t="s">
        <v>1305</v>
      </c>
      <c r="C215" s="1">
        <f t="shared" si="54"/>
        <v>9959</v>
      </c>
      <c r="D215" s="7">
        <f>IF(N215&gt;0, RANK(N215,(N215:P215,Q215:AE215)),0)</f>
        <v>1</v>
      </c>
      <c r="E215" s="7">
        <f>IF(O215&gt;0,RANK(O215,(N215:P215,Q215:AE215)),0)</f>
        <v>2</v>
      </c>
      <c r="F215" s="7">
        <f t="shared" si="55"/>
        <v>3</v>
      </c>
      <c r="G215" s="1">
        <f t="shared" si="61"/>
        <v>3937</v>
      </c>
      <c r="H215" s="2">
        <f t="shared" si="62"/>
        <v>0.39532081534290592</v>
      </c>
      <c r="I215" s="8"/>
      <c r="J215" s="2">
        <f t="shared" si="56"/>
        <v>0.68681594537604174</v>
      </c>
      <c r="K215" s="2">
        <f t="shared" si="57"/>
        <v>0.29149513003313587</v>
      </c>
      <c r="L215" s="2">
        <f t="shared" si="58"/>
        <v>1.7572045386082941E-2</v>
      </c>
      <c r="M215" s="2">
        <f t="shared" si="59"/>
        <v>4.116879204739448E-3</v>
      </c>
      <c r="N215" s="1">
        <v>6840</v>
      </c>
      <c r="O215" s="1">
        <v>2903</v>
      </c>
      <c r="P215" s="1">
        <v>175</v>
      </c>
      <c r="Q215" s="1"/>
      <c r="R215" s="1">
        <v>38</v>
      </c>
      <c r="S215" s="1"/>
      <c r="T215" s="70"/>
      <c r="U215" s="1"/>
      <c r="V215" s="1"/>
      <c r="W215" s="1">
        <v>3</v>
      </c>
      <c r="X215" s="1"/>
      <c r="Y215" s="1"/>
      <c r="Z215" s="1"/>
      <c r="AA215" s="1"/>
      <c r="AB215" s="1"/>
      <c r="AN215" t="str">
        <f t="shared" si="63"/>
        <v>Biddeford</v>
      </c>
      <c r="AO215" t="s">
        <v>2441</v>
      </c>
      <c r="AP215">
        <v>1</v>
      </c>
      <c r="AR215" s="119">
        <v>23</v>
      </c>
      <c r="AS215" s="121">
        <v>31</v>
      </c>
      <c r="AT215" s="121">
        <v>25</v>
      </c>
      <c r="AU215" s="125">
        <v>4860</v>
      </c>
      <c r="AV215" s="125">
        <f t="shared" si="64"/>
        <v>23031</v>
      </c>
      <c r="AW215" t="s">
        <v>2792</v>
      </c>
      <c r="AX215">
        <f t="shared" si="60"/>
        <v>2304860</v>
      </c>
      <c r="BB215">
        <v>34.54</v>
      </c>
      <c r="BC215">
        <v>4.53</v>
      </c>
      <c r="BD215">
        <v>30.01</v>
      </c>
    </row>
    <row r="216" spans="1:56" hidden="1" outlineLevel="1">
      <c r="A216" t="s">
        <v>1438</v>
      </c>
      <c r="B216" s="10" t="s">
        <v>1305</v>
      </c>
      <c r="C216" s="1">
        <f t="shared" si="54"/>
        <v>506</v>
      </c>
      <c r="D216" s="7">
        <f>IF(N216&gt;0, RANK(N216,(N216:P216,Q216:AE216)),0)</f>
        <v>1</v>
      </c>
      <c r="E216" s="7">
        <f>IF(O216&gt;0,RANK(O216,(N216:P216,Q216:AE216)),0)</f>
        <v>2</v>
      </c>
      <c r="F216" s="7">
        <f t="shared" si="55"/>
        <v>3</v>
      </c>
      <c r="G216" s="1">
        <f t="shared" si="61"/>
        <v>60</v>
      </c>
      <c r="H216" s="2">
        <f t="shared" si="62"/>
        <v>0.11857707509881422</v>
      </c>
      <c r="I216" s="8"/>
      <c r="J216" s="2">
        <f t="shared" si="56"/>
        <v>0.54743083003952564</v>
      </c>
      <c r="K216" s="2">
        <f t="shared" si="57"/>
        <v>0.42885375494071148</v>
      </c>
      <c r="L216" s="2">
        <f t="shared" si="58"/>
        <v>1.383399209486166E-2</v>
      </c>
      <c r="M216" s="2">
        <f t="shared" si="59"/>
        <v>9.8814229249012155E-3</v>
      </c>
      <c r="N216" s="1">
        <v>277</v>
      </c>
      <c r="O216" s="1">
        <v>217</v>
      </c>
      <c r="P216" s="1">
        <v>7</v>
      </c>
      <c r="Q216" s="1"/>
      <c r="R216" s="1">
        <v>5</v>
      </c>
      <c r="S216" s="1"/>
      <c r="T216" s="70"/>
      <c r="U216" s="1"/>
      <c r="V216" s="1"/>
      <c r="W216" s="1">
        <v>0</v>
      </c>
      <c r="X216" s="1"/>
      <c r="Y216" s="1"/>
      <c r="Z216" s="1"/>
      <c r="AA216" s="1"/>
      <c r="AB216" s="1"/>
      <c r="AN216" t="str">
        <f t="shared" si="63"/>
        <v>Bingham</v>
      </c>
      <c r="AO216" t="s">
        <v>465</v>
      </c>
      <c r="AP216">
        <v>2</v>
      </c>
      <c r="AR216" s="119">
        <v>23</v>
      </c>
      <c r="AS216" s="121">
        <v>25</v>
      </c>
      <c r="AT216" s="121">
        <v>15</v>
      </c>
      <c r="AU216" s="125">
        <v>5000</v>
      </c>
      <c r="AV216" s="125">
        <f t="shared" si="64"/>
        <v>23025</v>
      </c>
      <c r="AW216" t="s">
        <v>749</v>
      </c>
      <c r="AX216">
        <f t="shared" si="60"/>
        <v>2305000</v>
      </c>
      <c r="BB216">
        <v>35</v>
      </c>
      <c r="BC216">
        <v>0.41</v>
      </c>
      <c r="BD216">
        <v>34.6</v>
      </c>
    </row>
    <row r="217" spans="1:56" hidden="1" outlineLevel="1">
      <c r="A217" t="s">
        <v>2938</v>
      </c>
      <c r="B217" s="10" t="s">
        <v>1305</v>
      </c>
      <c r="C217" s="1">
        <f t="shared" si="54"/>
        <v>427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 t="shared" si="55"/>
        <v>3</v>
      </c>
      <c r="G217" s="1">
        <f t="shared" si="61"/>
        <v>130</v>
      </c>
      <c r="H217" s="2">
        <f t="shared" si="62"/>
        <v>0.3044496487119438</v>
      </c>
      <c r="I217" s="8"/>
      <c r="J217" s="2">
        <f t="shared" si="56"/>
        <v>0.34192037470725994</v>
      </c>
      <c r="K217" s="2">
        <f t="shared" si="57"/>
        <v>0.6463700234192038</v>
      </c>
      <c r="L217" s="2">
        <f t="shared" si="58"/>
        <v>1.1709601873536301E-2</v>
      </c>
      <c r="M217" s="2">
        <f t="shared" si="59"/>
        <v>1.214306433183765E-17</v>
      </c>
      <c r="N217" s="1">
        <v>146</v>
      </c>
      <c r="O217" s="1">
        <v>276</v>
      </c>
      <c r="P217" s="1">
        <v>5</v>
      </c>
      <c r="Q217" s="1"/>
      <c r="R217" s="1">
        <v>0</v>
      </c>
      <c r="S217" s="1"/>
      <c r="T217" s="70"/>
      <c r="U217" s="1"/>
      <c r="V217" s="1"/>
      <c r="W217" s="1">
        <v>0</v>
      </c>
      <c r="X217" s="1"/>
      <c r="Y217" s="1"/>
      <c r="Z217" s="1"/>
      <c r="AA217" s="1"/>
      <c r="AB217" s="1"/>
      <c r="AN217" t="str">
        <f t="shared" si="63"/>
        <v>Blaine</v>
      </c>
      <c r="AO217" t="s">
        <v>424</v>
      </c>
      <c r="AP217">
        <v>2</v>
      </c>
      <c r="AR217" s="119">
        <v>23</v>
      </c>
      <c r="AS217" s="121">
        <v>3</v>
      </c>
      <c r="AT217" s="121">
        <v>30</v>
      </c>
      <c r="AU217" s="125">
        <v>5385</v>
      </c>
      <c r="AV217" s="125">
        <f t="shared" si="64"/>
        <v>23003</v>
      </c>
      <c r="AW217" t="s">
        <v>749</v>
      </c>
      <c r="AX217">
        <f t="shared" si="60"/>
        <v>2305385</v>
      </c>
      <c r="BB217">
        <v>18.54</v>
      </c>
      <c r="BC217">
        <v>0.05</v>
      </c>
      <c r="BD217">
        <v>18.48</v>
      </c>
    </row>
    <row r="218" spans="1:56" hidden="1" outlineLevel="1">
      <c r="A218" t="s">
        <v>1677</v>
      </c>
      <c r="B218" s="10" t="s">
        <v>1305</v>
      </c>
      <c r="C218" s="1">
        <f t="shared" si="54"/>
        <v>1798</v>
      </c>
      <c r="D218" s="7">
        <f>IF(N218&gt;0, RANK(N218,(N218:P218,Q218:AE218)),0)</f>
        <v>1</v>
      </c>
      <c r="E218" s="7">
        <f>IF(O218&gt;0,RANK(O218,(N218:P218,Q218:AE218)),0)</f>
        <v>2</v>
      </c>
      <c r="F218" s="7">
        <f t="shared" si="55"/>
        <v>3</v>
      </c>
      <c r="G218" s="1">
        <f t="shared" si="61"/>
        <v>660</v>
      </c>
      <c r="H218" s="2">
        <f t="shared" si="62"/>
        <v>0.36707452725250278</v>
      </c>
      <c r="I218" s="8"/>
      <c r="J218" s="2">
        <f t="shared" si="56"/>
        <v>0.6746384872080089</v>
      </c>
      <c r="K218" s="2">
        <f t="shared" si="57"/>
        <v>0.30756395995550612</v>
      </c>
      <c r="L218" s="2">
        <f t="shared" si="58"/>
        <v>1.1123470522803115E-2</v>
      </c>
      <c r="M218" s="2">
        <f t="shared" si="59"/>
        <v>6.6740823136818717E-3</v>
      </c>
      <c r="N218" s="1">
        <v>1213</v>
      </c>
      <c r="O218" s="1">
        <v>553</v>
      </c>
      <c r="P218" s="1">
        <v>20</v>
      </c>
      <c r="Q218" s="1"/>
      <c r="R218" s="1">
        <v>12</v>
      </c>
      <c r="S218" s="1"/>
      <c r="T218" s="70"/>
      <c r="U218" s="1"/>
      <c r="V218" s="1"/>
      <c r="W218" s="1">
        <v>0</v>
      </c>
      <c r="X218" s="1"/>
      <c r="Y218" s="1"/>
      <c r="Z218" s="1"/>
      <c r="AA218" s="1"/>
      <c r="AB218" s="1"/>
      <c r="AN218" t="str">
        <f t="shared" si="63"/>
        <v>Blue Hill</v>
      </c>
      <c r="AO218" t="s">
        <v>3488</v>
      </c>
      <c r="AP218">
        <v>2</v>
      </c>
      <c r="AR218" s="119">
        <v>23</v>
      </c>
      <c r="AS218" s="121">
        <v>9</v>
      </c>
      <c r="AT218" s="121">
        <v>20</v>
      </c>
      <c r="AU218" s="125">
        <v>5700</v>
      </c>
      <c r="AV218" s="125">
        <f t="shared" si="64"/>
        <v>23009</v>
      </c>
      <c r="AW218" t="s">
        <v>749</v>
      </c>
      <c r="AX218">
        <f t="shared" si="60"/>
        <v>2305700</v>
      </c>
      <c r="BB218">
        <v>86.67</v>
      </c>
      <c r="BC218">
        <v>24.13</v>
      </c>
      <c r="BD218">
        <v>62.53</v>
      </c>
    </row>
    <row r="219" spans="1:56" hidden="1" outlineLevel="1">
      <c r="A219" t="s">
        <v>1988</v>
      </c>
      <c r="B219" s="10" t="s">
        <v>1305</v>
      </c>
      <c r="C219" s="1">
        <f t="shared" si="54"/>
        <v>2081</v>
      </c>
      <c r="D219" s="7">
        <f>IF(N219&gt;0, RANK(N219,(N219:P219,Q219:AE219)),0)</f>
        <v>1</v>
      </c>
      <c r="E219" s="7">
        <f>IF(O219&gt;0,RANK(O219,(N219:P219,Q219:AE219)),0)</f>
        <v>2</v>
      </c>
      <c r="F219" s="7">
        <f t="shared" si="55"/>
        <v>3</v>
      </c>
      <c r="G219" s="1">
        <f t="shared" si="61"/>
        <v>192</v>
      </c>
      <c r="H219" s="2">
        <f t="shared" si="62"/>
        <v>9.2263334935127339E-2</v>
      </c>
      <c r="I219" s="8"/>
      <c r="J219" s="2">
        <f t="shared" si="56"/>
        <v>0.5391638635271504</v>
      </c>
      <c r="K219" s="2">
        <f t="shared" si="57"/>
        <v>0.44690052859202306</v>
      </c>
      <c r="L219" s="2">
        <f t="shared" si="58"/>
        <v>1.2493993272465162E-2</v>
      </c>
      <c r="M219" s="2">
        <f t="shared" si="59"/>
        <v>1.4416146083613777E-3</v>
      </c>
      <c r="N219" s="1">
        <v>1122</v>
      </c>
      <c r="O219" s="1">
        <v>930</v>
      </c>
      <c r="P219" s="1">
        <v>26</v>
      </c>
      <c r="Q219" s="1"/>
      <c r="R219" s="1">
        <v>3</v>
      </c>
      <c r="S219" s="1"/>
      <c r="T219" s="70"/>
      <c r="U219" s="1"/>
      <c r="V219" s="1"/>
      <c r="W219" s="1">
        <v>0</v>
      </c>
      <c r="X219" s="1"/>
      <c r="Y219" s="1"/>
      <c r="Z219" s="1"/>
      <c r="AA219" s="1"/>
      <c r="AB219" s="1"/>
      <c r="AN219" t="str">
        <f t="shared" si="63"/>
        <v>Boothbay</v>
      </c>
      <c r="AO219" t="s">
        <v>2196</v>
      </c>
      <c r="AP219">
        <v>1</v>
      </c>
      <c r="AR219" s="119">
        <v>23</v>
      </c>
      <c r="AS219" s="121">
        <v>15</v>
      </c>
      <c r="AT219" s="121">
        <v>10</v>
      </c>
      <c r="AU219" s="125">
        <v>6050</v>
      </c>
      <c r="AV219" s="125">
        <f t="shared" si="64"/>
        <v>23015</v>
      </c>
      <c r="AW219" t="s">
        <v>749</v>
      </c>
      <c r="AX219">
        <f t="shared" si="60"/>
        <v>2306050</v>
      </c>
      <c r="BB219">
        <v>46.13</v>
      </c>
      <c r="BC219">
        <v>24.03</v>
      </c>
      <c r="BD219">
        <v>22.1</v>
      </c>
    </row>
    <row r="220" spans="1:56" hidden="1" outlineLevel="1">
      <c r="A220" t="s">
        <v>1975</v>
      </c>
      <c r="B220" s="10" t="s">
        <v>1305</v>
      </c>
      <c r="C220" s="1">
        <f t="shared" si="54"/>
        <v>1508</v>
      </c>
      <c r="D220" s="7">
        <f>IF(N220&gt;0, RANK(N220,(N220:P220,Q220:AE220)),0)</f>
        <v>1</v>
      </c>
      <c r="E220" s="7">
        <f>IF(O220&gt;0,RANK(O220,(N220:P220,Q220:AE220)),0)</f>
        <v>2</v>
      </c>
      <c r="F220" s="7">
        <f t="shared" si="55"/>
        <v>3</v>
      </c>
      <c r="G220" s="1">
        <f t="shared" si="61"/>
        <v>269</v>
      </c>
      <c r="H220" s="2">
        <f t="shared" si="62"/>
        <v>0.17838196286472149</v>
      </c>
      <c r="I220" s="8"/>
      <c r="J220" s="2">
        <f t="shared" si="56"/>
        <v>0.58090185676392569</v>
      </c>
      <c r="K220" s="2">
        <f t="shared" si="57"/>
        <v>0.40251989389920423</v>
      </c>
      <c r="L220" s="2">
        <f t="shared" si="58"/>
        <v>1.3925729442970823E-2</v>
      </c>
      <c r="M220" s="2">
        <f t="shared" si="59"/>
        <v>2.652519893899254E-3</v>
      </c>
      <c r="N220" s="1">
        <v>876</v>
      </c>
      <c r="O220" s="1">
        <v>607</v>
      </c>
      <c r="P220" s="1">
        <v>21</v>
      </c>
      <c r="Q220" s="1"/>
      <c r="R220" s="1">
        <v>4</v>
      </c>
      <c r="S220" s="1"/>
      <c r="T220" s="70"/>
      <c r="U220" s="1"/>
      <c r="V220" s="1"/>
      <c r="W220" s="1">
        <v>0</v>
      </c>
      <c r="X220" s="1"/>
      <c r="Y220" s="1"/>
      <c r="Z220" s="1"/>
      <c r="AA220" s="1"/>
      <c r="AB220" s="1"/>
      <c r="AN220" t="str">
        <f t="shared" si="63"/>
        <v>Boothbay Harbor</v>
      </c>
      <c r="AO220" t="s">
        <v>2196</v>
      </c>
      <c r="AP220">
        <v>1</v>
      </c>
      <c r="AR220" s="119">
        <v>23</v>
      </c>
      <c r="AS220" s="121">
        <v>15</v>
      </c>
      <c r="AT220" s="121">
        <v>15</v>
      </c>
      <c r="AU220" s="125">
        <v>6120</v>
      </c>
      <c r="AV220" s="125">
        <f t="shared" si="64"/>
        <v>23015</v>
      </c>
      <c r="AW220" t="s">
        <v>749</v>
      </c>
      <c r="AX220">
        <f t="shared" si="60"/>
        <v>2306120</v>
      </c>
      <c r="BB220">
        <v>9.23</v>
      </c>
      <c r="BC220">
        <v>3.46</v>
      </c>
      <c r="BD220">
        <v>5.77</v>
      </c>
    </row>
    <row r="221" spans="1:56" hidden="1" outlineLevel="1">
      <c r="A221" t="s">
        <v>208</v>
      </c>
      <c r="B221" s="10" t="s">
        <v>1305</v>
      </c>
      <c r="C221" s="1">
        <f t="shared" si="54"/>
        <v>1671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 t="shared" si="55"/>
        <v>3</v>
      </c>
      <c r="G221" s="1">
        <f t="shared" si="61"/>
        <v>43</v>
      </c>
      <c r="H221" s="2">
        <f t="shared" si="62"/>
        <v>2.5733093955715141E-2</v>
      </c>
      <c r="I221" s="8"/>
      <c r="J221" s="2">
        <f t="shared" si="56"/>
        <v>0.47636146020347098</v>
      </c>
      <c r="K221" s="2">
        <f t="shared" si="57"/>
        <v>0.50209455415918613</v>
      </c>
      <c r="L221" s="2">
        <f t="shared" si="58"/>
        <v>1.8551765409934171E-2</v>
      </c>
      <c r="M221" s="2">
        <f t="shared" si="59"/>
        <v>2.9922202274087727E-3</v>
      </c>
      <c r="N221" s="1">
        <v>796</v>
      </c>
      <c r="O221" s="1">
        <v>839</v>
      </c>
      <c r="P221" s="1">
        <v>31</v>
      </c>
      <c r="Q221" s="1"/>
      <c r="R221" s="1">
        <v>5</v>
      </c>
      <c r="S221" s="1"/>
      <c r="T221" s="70"/>
      <c r="U221" s="1"/>
      <c r="V221" s="1"/>
      <c r="W221" s="1">
        <v>0</v>
      </c>
      <c r="X221" s="1"/>
      <c r="Y221" s="1"/>
      <c r="Z221" s="1"/>
      <c r="AA221" s="1"/>
      <c r="AB221" s="1"/>
      <c r="AN221" t="str">
        <f t="shared" si="63"/>
        <v>Bowdoin</v>
      </c>
      <c r="AO221" t="s">
        <v>738</v>
      </c>
      <c r="AP221">
        <v>1</v>
      </c>
      <c r="AR221" s="119">
        <v>23</v>
      </c>
      <c r="AS221" s="121">
        <v>23</v>
      </c>
      <c r="AT221" s="121">
        <v>15</v>
      </c>
      <c r="AU221" s="125">
        <v>6260</v>
      </c>
      <c r="AV221" s="125">
        <f t="shared" si="64"/>
        <v>23023</v>
      </c>
      <c r="AW221" t="s">
        <v>749</v>
      </c>
      <c r="AX221">
        <f t="shared" si="60"/>
        <v>2306260</v>
      </c>
      <c r="BB221">
        <v>43.65</v>
      </c>
      <c r="BC221">
        <v>0.16</v>
      </c>
      <c r="BD221">
        <v>43.49</v>
      </c>
    </row>
    <row r="222" spans="1:56" hidden="1" outlineLevel="1">
      <c r="A222" t="s">
        <v>2417</v>
      </c>
      <c r="B222" s="10" t="s">
        <v>1305</v>
      </c>
      <c r="C222" s="1">
        <f t="shared" si="54"/>
        <v>1804</v>
      </c>
      <c r="D222" s="7">
        <f>IF(N222&gt;0, RANK(N222,(N222:P222,Q222:AE222)),0)</f>
        <v>1</v>
      </c>
      <c r="E222" s="7">
        <f>IF(O222&gt;0,RANK(O222,(N222:P222,Q222:AE222)),0)</f>
        <v>2</v>
      </c>
      <c r="F222" s="7">
        <f t="shared" si="55"/>
        <v>3</v>
      </c>
      <c r="G222" s="1">
        <f t="shared" si="61"/>
        <v>352</v>
      </c>
      <c r="H222" s="2">
        <f t="shared" si="62"/>
        <v>0.1951219512195122</v>
      </c>
      <c r="I222" s="8"/>
      <c r="J222" s="2">
        <f t="shared" si="56"/>
        <v>0.58481152993348118</v>
      </c>
      <c r="K222" s="2">
        <f t="shared" si="57"/>
        <v>0.38968957871396898</v>
      </c>
      <c r="L222" s="2">
        <f t="shared" si="58"/>
        <v>1.9401330376940133E-2</v>
      </c>
      <c r="M222" s="2">
        <f t="shared" si="59"/>
        <v>6.0975609756097129E-3</v>
      </c>
      <c r="N222" s="1">
        <v>1055</v>
      </c>
      <c r="O222" s="1">
        <v>703</v>
      </c>
      <c r="P222" s="1">
        <v>35</v>
      </c>
      <c r="Q222" s="1"/>
      <c r="R222" s="1">
        <v>11</v>
      </c>
      <c r="S222" s="1"/>
      <c r="T222" s="70"/>
      <c r="U222" s="1"/>
      <c r="V222" s="1"/>
      <c r="W222" s="1">
        <v>0</v>
      </c>
      <c r="X222" s="1"/>
      <c r="Y222" s="1"/>
      <c r="Z222" s="1"/>
      <c r="AA222" s="1"/>
      <c r="AB222" s="1"/>
      <c r="AN222" t="str">
        <f t="shared" si="63"/>
        <v>Bowdoinham</v>
      </c>
      <c r="AO222" t="s">
        <v>738</v>
      </c>
      <c r="AP222">
        <v>1</v>
      </c>
      <c r="AR222" s="119">
        <v>23</v>
      </c>
      <c r="AS222" s="121">
        <v>23</v>
      </c>
      <c r="AT222" s="121">
        <v>20</v>
      </c>
      <c r="AU222" s="125">
        <v>6365</v>
      </c>
      <c r="AV222" s="125">
        <f t="shared" si="64"/>
        <v>23023</v>
      </c>
      <c r="AW222" t="s">
        <v>749</v>
      </c>
      <c r="AX222">
        <f t="shared" si="60"/>
        <v>2306365</v>
      </c>
      <c r="BB222">
        <v>39.14</v>
      </c>
      <c r="BC222">
        <v>4.74</v>
      </c>
      <c r="BD222">
        <v>34.4</v>
      </c>
    </row>
    <row r="223" spans="1:56" hidden="1" outlineLevel="1">
      <c r="A223" t="s">
        <v>1547</v>
      </c>
      <c r="B223" s="10" t="s">
        <v>1305</v>
      </c>
      <c r="C223" s="1">
        <f t="shared" si="54"/>
        <v>89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 t="shared" si="55"/>
        <v>3</v>
      </c>
      <c r="G223" s="1">
        <f t="shared" si="61"/>
        <v>39</v>
      </c>
      <c r="H223" s="2">
        <f t="shared" si="62"/>
        <v>0.43820224719101125</v>
      </c>
      <c r="I223" s="8"/>
      <c r="J223" s="2">
        <f t="shared" si="56"/>
        <v>0.2696629213483146</v>
      </c>
      <c r="K223" s="2">
        <f t="shared" si="57"/>
        <v>0.7078651685393258</v>
      </c>
      <c r="L223" s="2">
        <f t="shared" si="58"/>
        <v>2.247191011235955E-2</v>
      </c>
      <c r="M223" s="2">
        <f t="shared" si="59"/>
        <v>5.5511151231257827E-17</v>
      </c>
      <c r="N223" s="1">
        <v>24</v>
      </c>
      <c r="O223" s="1">
        <v>63</v>
      </c>
      <c r="P223" s="1">
        <v>2</v>
      </c>
      <c r="Q223" s="1"/>
      <c r="R223" s="1">
        <v>0</v>
      </c>
      <c r="S223" s="1"/>
      <c r="T223" s="70"/>
      <c r="U223" s="1"/>
      <c r="V223" s="1"/>
      <c r="W223" s="1">
        <v>0</v>
      </c>
      <c r="X223" s="1"/>
      <c r="Y223" s="1"/>
      <c r="Z223" s="1"/>
      <c r="AA223" s="1"/>
      <c r="AB223" s="1"/>
      <c r="AN223" t="str">
        <f t="shared" si="63"/>
        <v>Bowerbank</v>
      </c>
      <c r="AO223" t="s">
        <v>1471</v>
      </c>
      <c r="AP223">
        <v>2</v>
      </c>
      <c r="AR223" s="119">
        <v>23</v>
      </c>
      <c r="AS223" s="121">
        <v>21</v>
      </c>
      <c r="AT223" s="121">
        <v>25</v>
      </c>
      <c r="AU223" s="125">
        <v>6400</v>
      </c>
      <c r="AV223" s="125">
        <f t="shared" si="64"/>
        <v>23021</v>
      </c>
      <c r="AW223" t="s">
        <v>749</v>
      </c>
      <c r="AX223">
        <f t="shared" si="60"/>
        <v>2306400</v>
      </c>
      <c r="BB223">
        <v>47.27</v>
      </c>
      <c r="BC223">
        <v>5.57</v>
      </c>
      <c r="BD223">
        <v>41.7</v>
      </c>
    </row>
    <row r="224" spans="1:56" hidden="1" outlineLevel="1">
      <c r="A224" t="s">
        <v>333</v>
      </c>
      <c r="B224" s="10" t="s">
        <v>1305</v>
      </c>
      <c r="C224" s="1">
        <f t="shared" si="54"/>
        <v>614</v>
      </c>
      <c r="D224" s="7">
        <f>IF(N224&gt;0, RANK(N224,(N224:P224,Q224:AE224)),0)</f>
        <v>2</v>
      </c>
      <c r="E224" s="7">
        <f>IF(O224&gt;0,RANK(O224,(N224:P224,Q224:AE224)),0)</f>
        <v>1</v>
      </c>
      <c r="F224" s="7">
        <f t="shared" si="55"/>
        <v>3</v>
      </c>
      <c r="G224" s="1">
        <f t="shared" si="61"/>
        <v>78</v>
      </c>
      <c r="H224" s="2">
        <f t="shared" si="62"/>
        <v>0.12703583061889251</v>
      </c>
      <c r="I224" s="8"/>
      <c r="J224" s="2">
        <f t="shared" si="56"/>
        <v>0.42671009771986973</v>
      </c>
      <c r="K224" s="2">
        <f t="shared" si="57"/>
        <v>0.55374592833876224</v>
      </c>
      <c r="L224" s="2">
        <f t="shared" si="58"/>
        <v>1.6286644951140065E-2</v>
      </c>
      <c r="M224" s="2">
        <f t="shared" si="59"/>
        <v>3.2573289902280214E-3</v>
      </c>
      <c r="N224" s="1">
        <v>262</v>
      </c>
      <c r="O224" s="1">
        <v>340</v>
      </c>
      <c r="P224" s="1">
        <v>10</v>
      </c>
      <c r="Q224" s="1"/>
      <c r="R224" s="1">
        <v>2</v>
      </c>
      <c r="S224" s="1"/>
      <c r="T224" s="70"/>
      <c r="U224" s="1"/>
      <c r="V224" s="1"/>
      <c r="W224" s="1">
        <v>0</v>
      </c>
      <c r="X224" s="1"/>
      <c r="Y224" s="1"/>
      <c r="Z224" s="1"/>
      <c r="AA224" s="1"/>
      <c r="AB224" s="1"/>
      <c r="AN224" t="str">
        <f t="shared" si="63"/>
        <v>Bradford</v>
      </c>
      <c r="AO224" t="s">
        <v>1350</v>
      </c>
      <c r="AP224">
        <v>2</v>
      </c>
      <c r="AR224" s="119">
        <v>23</v>
      </c>
      <c r="AS224" s="121">
        <v>19</v>
      </c>
      <c r="AT224" s="121">
        <v>15</v>
      </c>
      <c r="AU224" s="125">
        <v>6575</v>
      </c>
      <c r="AV224" s="125">
        <f t="shared" si="64"/>
        <v>23019</v>
      </c>
      <c r="AW224" t="s">
        <v>749</v>
      </c>
      <c r="AX224">
        <f t="shared" si="60"/>
        <v>2306575</v>
      </c>
      <c r="BB224">
        <v>41.31</v>
      </c>
      <c r="BC224">
        <v>0</v>
      </c>
      <c r="BD224">
        <v>41.31</v>
      </c>
    </row>
    <row r="225" spans="1:56" hidden="1" outlineLevel="1">
      <c r="A225" t="s">
        <v>1776</v>
      </c>
      <c r="B225" s="10" t="s">
        <v>1305</v>
      </c>
      <c r="C225" s="1">
        <f t="shared" si="54"/>
        <v>798</v>
      </c>
      <c r="D225" s="7">
        <f>IF(N225&gt;0, RANK(N225,(N225:P225,Q225:AE225)),0)</f>
        <v>1</v>
      </c>
      <c r="E225" s="7">
        <f>IF(O225&gt;0,RANK(O225,(N225:P225,Q225:AE225)),0)</f>
        <v>2</v>
      </c>
      <c r="F225" s="7">
        <f t="shared" si="55"/>
        <v>3</v>
      </c>
      <c r="G225" s="1">
        <f t="shared" si="61"/>
        <v>149</v>
      </c>
      <c r="H225" s="2">
        <f t="shared" si="62"/>
        <v>0.18671679197994986</v>
      </c>
      <c r="I225" s="8"/>
      <c r="J225" s="2">
        <f t="shared" si="56"/>
        <v>0.5864661654135338</v>
      </c>
      <c r="K225" s="2">
        <f t="shared" si="57"/>
        <v>0.39974937343358397</v>
      </c>
      <c r="L225" s="2">
        <f t="shared" si="58"/>
        <v>1.3784461152882205E-2</v>
      </c>
      <c r="M225" s="2">
        <f t="shared" si="59"/>
        <v>2.7755575615628914E-17</v>
      </c>
      <c r="N225" s="1">
        <v>468</v>
      </c>
      <c r="O225" s="1">
        <v>319</v>
      </c>
      <c r="P225" s="1">
        <v>11</v>
      </c>
      <c r="Q225" s="1"/>
      <c r="R225" s="1">
        <v>0</v>
      </c>
      <c r="S225" s="1"/>
      <c r="T225" s="70"/>
      <c r="U225" s="1"/>
      <c r="V225" s="1"/>
      <c r="W225" s="1">
        <v>0</v>
      </c>
      <c r="X225" s="1"/>
      <c r="Y225" s="1"/>
      <c r="Z225" s="1"/>
      <c r="AA225" s="1"/>
      <c r="AB225" s="1"/>
      <c r="AN225" t="str">
        <f t="shared" si="63"/>
        <v>Bradley</v>
      </c>
      <c r="AO225" t="s">
        <v>1350</v>
      </c>
      <c r="AP225">
        <v>2</v>
      </c>
      <c r="AR225" s="119">
        <v>23</v>
      </c>
      <c r="AS225" s="121">
        <v>19</v>
      </c>
      <c r="AT225" s="121">
        <v>20</v>
      </c>
      <c r="AU225" s="125">
        <v>6680</v>
      </c>
      <c r="AV225" s="125">
        <f t="shared" si="64"/>
        <v>23019</v>
      </c>
      <c r="AW225" t="s">
        <v>749</v>
      </c>
      <c r="AX225">
        <f t="shared" si="60"/>
        <v>2306680</v>
      </c>
      <c r="BB225">
        <v>50.79</v>
      </c>
      <c r="BC225">
        <v>1.23</v>
      </c>
      <c r="BD225">
        <v>49.56</v>
      </c>
    </row>
    <row r="226" spans="1:56" hidden="1" outlineLevel="1">
      <c r="A226" t="s">
        <v>1759</v>
      </c>
      <c r="B226" s="10" t="s">
        <v>1305</v>
      </c>
      <c r="C226" s="1">
        <f t="shared" si="54"/>
        <v>523</v>
      </c>
      <c r="D226" s="7">
        <f>IF(N226&gt;0, RANK(N226,(N226:P226,Q226:AE226)),0)</f>
        <v>1</v>
      </c>
      <c r="E226" s="7">
        <f>IF(O226&gt;0,RANK(O226,(N226:P226,Q226:AE226)),0)</f>
        <v>2</v>
      </c>
      <c r="F226" s="7">
        <f t="shared" si="55"/>
        <v>3</v>
      </c>
      <c r="G226" s="1">
        <f t="shared" si="61"/>
        <v>130</v>
      </c>
      <c r="H226" s="2">
        <f t="shared" si="62"/>
        <v>0.24856596558317401</v>
      </c>
      <c r="I226" s="8"/>
      <c r="J226" s="2">
        <f t="shared" si="56"/>
        <v>0.60994263862332698</v>
      </c>
      <c r="K226" s="2">
        <f t="shared" si="57"/>
        <v>0.36137667304015297</v>
      </c>
      <c r="L226" s="2">
        <f t="shared" si="58"/>
        <v>1.9120458891013385E-2</v>
      </c>
      <c r="M226" s="2">
        <f t="shared" si="59"/>
        <v>9.5602294455066593E-3</v>
      </c>
      <c r="N226" s="1">
        <v>319</v>
      </c>
      <c r="O226" s="1">
        <v>189</v>
      </c>
      <c r="P226" s="1">
        <v>10</v>
      </c>
      <c r="Q226" s="1"/>
      <c r="R226" s="1">
        <v>2</v>
      </c>
      <c r="S226" s="1"/>
      <c r="T226" s="70"/>
      <c r="U226" s="1"/>
      <c r="V226" s="1"/>
      <c r="W226" s="1">
        <v>3</v>
      </c>
      <c r="X226" s="1"/>
      <c r="Y226" s="1"/>
      <c r="Z226" s="1"/>
      <c r="AA226" s="1"/>
      <c r="AB226" s="1"/>
      <c r="AN226" t="str">
        <f t="shared" si="63"/>
        <v>Bremen</v>
      </c>
      <c r="AO226" t="s">
        <v>2196</v>
      </c>
      <c r="AP226">
        <v>1</v>
      </c>
      <c r="AR226" s="119">
        <v>23</v>
      </c>
      <c r="AS226" s="121">
        <v>15</v>
      </c>
      <c r="AT226" s="121">
        <v>20</v>
      </c>
      <c r="AU226" s="125">
        <v>6855</v>
      </c>
      <c r="AV226" s="125">
        <f t="shared" si="64"/>
        <v>23015</v>
      </c>
      <c r="AW226" t="s">
        <v>749</v>
      </c>
      <c r="AX226">
        <f t="shared" si="60"/>
        <v>2306855</v>
      </c>
      <c r="BB226">
        <v>27.39</v>
      </c>
      <c r="BC226">
        <v>10.91</v>
      </c>
      <c r="BD226">
        <v>16.48</v>
      </c>
    </row>
    <row r="227" spans="1:56" hidden="1" outlineLevel="1">
      <c r="A227" t="s">
        <v>1971</v>
      </c>
      <c r="B227" s="10" t="s">
        <v>1305</v>
      </c>
      <c r="C227" s="1">
        <f t="shared" si="54"/>
        <v>5129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 t="shared" si="55"/>
        <v>3</v>
      </c>
      <c r="G227" s="1">
        <f t="shared" si="61"/>
        <v>154</v>
      </c>
      <c r="H227" s="2">
        <f t="shared" si="62"/>
        <v>3.0025346071358941E-2</v>
      </c>
      <c r="I227" s="8"/>
      <c r="J227" s="2">
        <f t="shared" si="56"/>
        <v>0.47689608110742837</v>
      </c>
      <c r="K227" s="2">
        <f t="shared" si="57"/>
        <v>0.5069214271787873</v>
      </c>
      <c r="L227" s="2">
        <f t="shared" si="58"/>
        <v>1.1503217001364788E-2</v>
      </c>
      <c r="M227" s="2">
        <f t="shared" si="59"/>
        <v>4.6792747124195979E-3</v>
      </c>
      <c r="N227" s="1">
        <v>2446</v>
      </c>
      <c r="O227" s="1">
        <v>2600</v>
      </c>
      <c r="P227" s="1">
        <v>59</v>
      </c>
      <c r="Q227" s="1"/>
      <c r="R227" s="1">
        <v>24</v>
      </c>
      <c r="S227" s="1"/>
      <c r="T227" s="70"/>
      <c r="U227" s="1"/>
      <c r="V227" s="1"/>
      <c r="W227" s="1">
        <v>0</v>
      </c>
      <c r="X227" s="1"/>
      <c r="Y227" s="1"/>
      <c r="Z227" s="1"/>
      <c r="AA227" s="1"/>
      <c r="AB227" s="1"/>
      <c r="AN227" t="str">
        <f t="shared" si="63"/>
        <v>Brewer</v>
      </c>
      <c r="AO227" t="s">
        <v>1350</v>
      </c>
      <c r="AP227">
        <v>2</v>
      </c>
      <c r="AR227" s="119">
        <v>23</v>
      </c>
      <c r="AS227" s="121">
        <v>19</v>
      </c>
      <c r="AT227" s="121">
        <v>25</v>
      </c>
      <c r="AU227" s="125">
        <v>6925</v>
      </c>
      <c r="AV227" s="125">
        <f t="shared" si="64"/>
        <v>23019</v>
      </c>
      <c r="AW227" t="s">
        <v>2792</v>
      </c>
      <c r="AX227">
        <f t="shared" si="60"/>
        <v>2306925</v>
      </c>
      <c r="BB227">
        <v>15.6</v>
      </c>
      <c r="BC227">
        <v>0.5</v>
      </c>
      <c r="BD227">
        <v>15.1</v>
      </c>
    </row>
    <row r="228" spans="1:56" hidden="1" outlineLevel="1">
      <c r="A228" t="s">
        <v>3154</v>
      </c>
      <c r="B228" s="10" t="s">
        <v>1305</v>
      </c>
      <c r="C228" s="1">
        <f t="shared" si="54"/>
        <v>344</v>
      </c>
      <c r="D228" s="7">
        <f>IF(N228&gt;0, RANK(N228,(N228:P228,Q228:AE228)),0)</f>
        <v>2</v>
      </c>
      <c r="E228" s="7">
        <f>IF(O228&gt;0,RANK(O228,(N228:P228,Q228:AE228)),0)</f>
        <v>1</v>
      </c>
      <c r="F228" s="7">
        <f t="shared" si="55"/>
        <v>0</v>
      </c>
      <c r="G228" s="1">
        <f t="shared" si="61"/>
        <v>20</v>
      </c>
      <c r="H228" s="2">
        <f t="shared" si="62"/>
        <v>5.8139534883720929E-2</v>
      </c>
      <c r="I228" s="8"/>
      <c r="J228" s="2">
        <f t="shared" si="56"/>
        <v>0.47093023255813954</v>
      </c>
      <c r="K228" s="2">
        <f t="shared" si="57"/>
        <v>0.52906976744186052</v>
      </c>
      <c r="L228" s="2">
        <f t="shared" si="58"/>
        <v>0</v>
      </c>
      <c r="M228" s="2">
        <f t="shared" si="59"/>
        <v>0</v>
      </c>
      <c r="N228" s="1">
        <v>162</v>
      </c>
      <c r="O228" s="1">
        <v>182</v>
      </c>
      <c r="P228" s="1">
        <v>0</v>
      </c>
      <c r="Q228" s="1"/>
      <c r="R228" s="1">
        <v>0</v>
      </c>
      <c r="S228" s="1"/>
      <c r="T228" s="70"/>
      <c r="U228" s="1"/>
      <c r="V228" s="1"/>
      <c r="W228" s="1">
        <v>0</v>
      </c>
      <c r="X228" s="1"/>
      <c r="Y228" s="1"/>
      <c r="Z228" s="1"/>
      <c r="AA228" s="1"/>
      <c r="AB228" s="1"/>
      <c r="AN228" t="str">
        <f t="shared" si="63"/>
        <v>Bridgewater</v>
      </c>
      <c r="AO228" t="s">
        <v>424</v>
      </c>
      <c r="AP228">
        <v>2</v>
      </c>
      <c r="AR228" s="119">
        <v>23</v>
      </c>
      <c r="AS228" s="121">
        <v>3</v>
      </c>
      <c r="AT228" s="121">
        <v>35</v>
      </c>
      <c r="AU228" s="125">
        <v>7065</v>
      </c>
      <c r="AV228" s="125">
        <f t="shared" si="64"/>
        <v>23003</v>
      </c>
      <c r="AW228" t="s">
        <v>749</v>
      </c>
      <c r="AX228">
        <f t="shared" si="60"/>
        <v>2307065</v>
      </c>
      <c r="BB228">
        <v>38.950000000000003</v>
      </c>
      <c r="BC228">
        <v>0.17</v>
      </c>
      <c r="BD228">
        <v>38.78</v>
      </c>
    </row>
    <row r="229" spans="1:56" hidden="1" outlineLevel="1">
      <c r="A229" t="s">
        <v>3312</v>
      </c>
      <c r="B229" s="10" t="s">
        <v>1305</v>
      </c>
      <c r="C229" s="1">
        <f t="shared" si="54"/>
        <v>2894</v>
      </c>
      <c r="D229" s="7">
        <f>IF(N229&gt;0, RANK(N229,(N229:P229,Q229:AE229)),0)</f>
        <v>1</v>
      </c>
      <c r="E229" s="7">
        <f>IF(O229&gt;0,RANK(O229,(N229:P229,Q229:AE229)),0)</f>
        <v>2</v>
      </c>
      <c r="F229" s="7">
        <f t="shared" si="55"/>
        <v>3</v>
      </c>
      <c r="G229" s="1">
        <f t="shared" si="61"/>
        <v>424</v>
      </c>
      <c r="H229" s="2">
        <f t="shared" si="62"/>
        <v>0.14651002073255009</v>
      </c>
      <c r="I229" s="8"/>
      <c r="J229" s="2">
        <f t="shared" si="56"/>
        <v>0.56323427781617141</v>
      </c>
      <c r="K229" s="2">
        <f t="shared" si="57"/>
        <v>0.41672425708362126</v>
      </c>
      <c r="L229" s="2">
        <f t="shared" si="58"/>
        <v>1.3821700069108501E-2</v>
      </c>
      <c r="M229" s="2">
        <f t="shared" si="59"/>
        <v>6.2197650310988218E-3</v>
      </c>
      <c r="N229" s="1">
        <v>1630</v>
      </c>
      <c r="O229" s="1">
        <v>1206</v>
      </c>
      <c r="P229" s="1">
        <v>40</v>
      </c>
      <c r="Q229" s="1"/>
      <c r="R229" s="1">
        <v>18</v>
      </c>
      <c r="S229" s="1"/>
      <c r="T229" s="70"/>
      <c r="U229" s="1"/>
      <c r="V229" s="1"/>
      <c r="W229" s="1">
        <v>0</v>
      </c>
      <c r="X229" s="1"/>
      <c r="Y229" s="1"/>
      <c r="Z229" s="1"/>
      <c r="AA229" s="1"/>
      <c r="AB229" s="1"/>
      <c r="AN229" t="str">
        <f t="shared" si="63"/>
        <v>Bridgton</v>
      </c>
      <c r="AO229" t="s">
        <v>1391</v>
      </c>
      <c r="AP229">
        <v>1</v>
      </c>
      <c r="AR229" s="119">
        <v>23</v>
      </c>
      <c r="AS229" s="121">
        <v>5</v>
      </c>
      <c r="AT229" s="121">
        <v>10</v>
      </c>
      <c r="AU229" s="125">
        <v>7170</v>
      </c>
      <c r="AV229" s="125">
        <f t="shared" si="64"/>
        <v>23005</v>
      </c>
      <c r="AW229" t="s">
        <v>749</v>
      </c>
      <c r="AX229">
        <f t="shared" si="60"/>
        <v>2307170</v>
      </c>
      <c r="BB229">
        <v>67.650000000000006</v>
      </c>
      <c r="BC229">
        <v>10.36</v>
      </c>
      <c r="BD229">
        <v>57.29</v>
      </c>
    </row>
    <row r="230" spans="1:56" hidden="1" outlineLevel="1">
      <c r="A230" t="s">
        <v>1868</v>
      </c>
      <c r="B230" s="10" t="s">
        <v>1305</v>
      </c>
      <c r="C230" s="1">
        <f t="shared" si="54"/>
        <v>45</v>
      </c>
      <c r="D230" s="7">
        <f>IF(N230&gt;0, RANK(N230,(N230:P230,Q230:AE230)),0)</f>
        <v>1</v>
      </c>
      <c r="E230" s="7">
        <f>IF(O230&gt;0,RANK(O230,(N230:P230,Q230:AE230)),0)</f>
        <v>2</v>
      </c>
      <c r="F230" s="7">
        <f t="shared" si="55"/>
        <v>0</v>
      </c>
      <c r="G230" s="1">
        <f t="shared" si="61"/>
        <v>8</v>
      </c>
      <c r="H230" s="2">
        <f t="shared" si="62"/>
        <v>0.17777777777777778</v>
      </c>
      <c r="I230" s="8"/>
      <c r="J230" s="2">
        <f t="shared" si="56"/>
        <v>0.57777777777777772</v>
      </c>
      <c r="K230" s="2">
        <f t="shared" si="57"/>
        <v>0.4</v>
      </c>
      <c r="L230" s="2">
        <f t="shared" si="58"/>
        <v>0</v>
      </c>
      <c r="M230" s="2">
        <f t="shared" si="59"/>
        <v>2.2222222222222254E-2</v>
      </c>
      <c r="N230" s="1">
        <v>26</v>
      </c>
      <c r="O230" s="1">
        <v>18</v>
      </c>
      <c r="P230" s="1">
        <v>0</v>
      </c>
      <c r="Q230" s="1"/>
      <c r="R230" s="1">
        <v>1</v>
      </c>
      <c r="S230" s="1"/>
      <c r="T230" s="70"/>
      <c r="U230" s="1"/>
      <c r="V230" s="1"/>
      <c r="W230" s="1">
        <v>0</v>
      </c>
      <c r="X230" s="1"/>
      <c r="Y230" s="1"/>
      <c r="Z230" s="1"/>
      <c r="AA230" s="1"/>
      <c r="AB230" s="1"/>
      <c r="AN230" t="str">
        <f t="shared" si="63"/>
        <v>Brighton</v>
      </c>
      <c r="AO230" t="s">
        <v>465</v>
      </c>
      <c r="AP230">
        <v>2</v>
      </c>
      <c r="AR230" s="119">
        <v>23</v>
      </c>
      <c r="AS230" s="121">
        <v>25</v>
      </c>
      <c r="AT230" s="121">
        <v>20</v>
      </c>
      <c r="AU230" s="125">
        <v>7380</v>
      </c>
      <c r="AV230" s="125">
        <f t="shared" si="64"/>
        <v>23025</v>
      </c>
      <c r="AW230" t="s">
        <v>166</v>
      </c>
      <c r="AX230">
        <f t="shared" si="60"/>
        <v>2307380</v>
      </c>
      <c r="BB230">
        <v>39.99</v>
      </c>
      <c r="BC230">
        <v>0.67</v>
      </c>
      <c r="BD230">
        <v>39.32</v>
      </c>
    </row>
    <row r="231" spans="1:56" hidden="1" outlineLevel="1">
      <c r="A231" t="s">
        <v>1127</v>
      </c>
      <c r="B231" s="10" t="s">
        <v>1305</v>
      </c>
      <c r="C231" s="1">
        <f t="shared" si="54"/>
        <v>1873</v>
      </c>
      <c r="D231" s="7">
        <f>IF(N231&gt;0, RANK(N231,(N231:P231,Q231:AE231)),0)</f>
        <v>1</v>
      </c>
      <c r="E231" s="7">
        <f>IF(O231&gt;0,RANK(O231,(N231:P231,Q231:AE231)),0)</f>
        <v>2</v>
      </c>
      <c r="F231" s="7">
        <f t="shared" si="55"/>
        <v>3</v>
      </c>
      <c r="G231" s="1">
        <f t="shared" si="61"/>
        <v>282</v>
      </c>
      <c r="H231" s="2">
        <f t="shared" si="62"/>
        <v>0.15056059797116925</v>
      </c>
      <c r="I231" s="8"/>
      <c r="J231" s="2">
        <f t="shared" si="56"/>
        <v>0.56753870795515216</v>
      </c>
      <c r="K231" s="2">
        <f t="shared" si="57"/>
        <v>0.41697810998398294</v>
      </c>
      <c r="L231" s="2">
        <f t="shared" si="58"/>
        <v>1.2279765082754938E-2</v>
      </c>
      <c r="M231" s="2">
        <f t="shared" si="59"/>
        <v>3.2034169781099704E-3</v>
      </c>
      <c r="N231" s="1">
        <v>1063</v>
      </c>
      <c r="O231" s="1">
        <v>781</v>
      </c>
      <c r="P231" s="1">
        <v>23</v>
      </c>
      <c r="Q231" s="1"/>
      <c r="R231" s="1">
        <v>6</v>
      </c>
      <c r="S231" s="1"/>
      <c r="T231" s="70"/>
      <c r="U231" s="1"/>
      <c r="V231" s="1"/>
      <c r="W231" s="1">
        <v>0</v>
      </c>
      <c r="X231" s="1"/>
      <c r="Y231" s="1"/>
      <c r="Z231" s="1"/>
      <c r="AA231" s="1"/>
      <c r="AB231" s="1"/>
      <c r="AN231" t="str">
        <f t="shared" si="63"/>
        <v>Bristol</v>
      </c>
      <c r="AO231" t="s">
        <v>2196</v>
      </c>
      <c r="AP231">
        <v>1</v>
      </c>
      <c r="AR231" s="119">
        <v>23</v>
      </c>
      <c r="AS231" s="121">
        <v>15</v>
      </c>
      <c r="AT231" s="121">
        <v>25</v>
      </c>
      <c r="AU231" s="125">
        <v>7485</v>
      </c>
      <c r="AV231" s="125">
        <f t="shared" si="64"/>
        <v>23015</v>
      </c>
      <c r="AW231" t="s">
        <v>749</v>
      </c>
      <c r="AX231">
        <f t="shared" si="60"/>
        <v>2307485</v>
      </c>
      <c r="BB231">
        <v>62.45</v>
      </c>
      <c r="BC231">
        <v>27</v>
      </c>
      <c r="BD231">
        <v>35.450000000000003</v>
      </c>
    </row>
    <row r="232" spans="1:56" hidden="1" outlineLevel="1">
      <c r="A232" t="s">
        <v>1761</v>
      </c>
      <c r="B232" s="10" t="s">
        <v>1305</v>
      </c>
      <c r="C232" s="1">
        <f t="shared" si="54"/>
        <v>605</v>
      </c>
      <c r="D232" s="7">
        <f>IF(N232&gt;0, RANK(N232,(N232:P232,Q232:AE232)),0)</f>
        <v>1</v>
      </c>
      <c r="E232" s="7">
        <f>IF(O232&gt;0,RANK(O232,(N232:P232,Q232:AE232)),0)</f>
        <v>2</v>
      </c>
      <c r="F232" s="7">
        <f t="shared" si="55"/>
        <v>4</v>
      </c>
      <c r="G232" s="1">
        <f t="shared" si="61"/>
        <v>198</v>
      </c>
      <c r="H232" s="2">
        <f t="shared" si="62"/>
        <v>0.32727272727272727</v>
      </c>
      <c r="I232" s="8"/>
      <c r="J232" s="2">
        <f t="shared" si="56"/>
        <v>0.65785123966942149</v>
      </c>
      <c r="K232" s="2">
        <f t="shared" si="57"/>
        <v>0.33057851239669422</v>
      </c>
      <c r="L232" s="2">
        <f t="shared" si="58"/>
        <v>3.3057851239669421E-3</v>
      </c>
      <c r="M232" s="2">
        <f t="shared" si="59"/>
        <v>8.2644628099173383E-3</v>
      </c>
      <c r="N232" s="1">
        <v>398</v>
      </c>
      <c r="O232" s="1">
        <v>200</v>
      </c>
      <c r="P232" s="1">
        <v>2</v>
      </c>
      <c r="Q232" s="1"/>
      <c r="R232" s="1">
        <v>3</v>
      </c>
      <c r="S232" s="1"/>
      <c r="T232" s="70"/>
      <c r="U232" s="1"/>
      <c r="V232" s="1"/>
      <c r="W232" s="1">
        <v>2</v>
      </c>
      <c r="X232" s="1"/>
      <c r="Y232" s="1"/>
      <c r="Z232" s="1"/>
      <c r="AA232" s="1"/>
      <c r="AB232" s="1"/>
      <c r="AN232" t="str">
        <f t="shared" si="63"/>
        <v>Brooklin</v>
      </c>
      <c r="AO232" t="s">
        <v>3488</v>
      </c>
      <c r="AP232">
        <v>2</v>
      </c>
      <c r="AR232" s="119">
        <v>23</v>
      </c>
      <c r="AS232" s="121">
        <v>9</v>
      </c>
      <c r="AT232" s="121">
        <v>25</v>
      </c>
      <c r="AU232" s="125">
        <v>7800</v>
      </c>
      <c r="AV232" s="125">
        <f t="shared" si="64"/>
        <v>23009</v>
      </c>
      <c r="AW232" t="s">
        <v>749</v>
      </c>
      <c r="AX232">
        <f t="shared" si="60"/>
        <v>2307800</v>
      </c>
      <c r="BB232">
        <v>41.19</v>
      </c>
      <c r="BC232">
        <v>23.23</v>
      </c>
      <c r="BD232">
        <v>17.95</v>
      </c>
    </row>
    <row r="233" spans="1:56" hidden="1" outlineLevel="1">
      <c r="A233" t="s">
        <v>1072</v>
      </c>
      <c r="B233" s="10" t="s">
        <v>1305</v>
      </c>
      <c r="C233" s="1">
        <f t="shared" si="54"/>
        <v>540</v>
      </c>
      <c r="D233" s="7">
        <f>IF(N233&gt;0, RANK(N233,(N233:P233,Q233:AE233)),0)</f>
        <v>1</v>
      </c>
      <c r="E233" s="7">
        <f>IF(O233&gt;0,RANK(O233,(N233:P233,Q233:AE233)),0)</f>
        <v>2</v>
      </c>
      <c r="F233" s="7">
        <f t="shared" si="55"/>
        <v>3</v>
      </c>
      <c r="G233" s="1">
        <f t="shared" si="61"/>
        <v>13</v>
      </c>
      <c r="H233" s="2">
        <f t="shared" si="62"/>
        <v>2.4074074074074074E-2</v>
      </c>
      <c r="I233" s="8"/>
      <c r="J233" s="2">
        <f t="shared" si="56"/>
        <v>0.5</v>
      </c>
      <c r="K233" s="2">
        <f t="shared" si="57"/>
        <v>0.47592592592592592</v>
      </c>
      <c r="L233" s="2">
        <f t="shared" si="58"/>
        <v>1.4814814814814815E-2</v>
      </c>
      <c r="M233" s="2">
        <f t="shared" si="59"/>
        <v>9.2592592592592657E-3</v>
      </c>
      <c r="N233" s="1">
        <v>270</v>
      </c>
      <c r="O233" s="1">
        <v>257</v>
      </c>
      <c r="P233" s="1">
        <v>8</v>
      </c>
      <c r="Q233" s="1"/>
      <c r="R233" s="1">
        <v>5</v>
      </c>
      <c r="S233" s="1"/>
      <c r="T233" s="70"/>
      <c r="U233" s="1"/>
      <c r="V233" s="1"/>
      <c r="W233" s="1">
        <v>0</v>
      </c>
      <c r="X233" s="1"/>
      <c r="Y233" s="1"/>
      <c r="Z233" s="1"/>
      <c r="AA233" s="1"/>
      <c r="AB233" s="1"/>
      <c r="AN233" t="str">
        <f t="shared" si="63"/>
        <v>Brooks</v>
      </c>
      <c r="AO233" t="s">
        <v>2819</v>
      </c>
      <c r="AP233">
        <v>2</v>
      </c>
      <c r="AR233" s="119">
        <v>23</v>
      </c>
      <c r="AS233" s="121">
        <v>27</v>
      </c>
      <c r="AT233" s="121">
        <v>15</v>
      </c>
      <c r="AU233" s="125">
        <v>7870</v>
      </c>
      <c r="AV233" s="125">
        <f t="shared" si="64"/>
        <v>23027</v>
      </c>
      <c r="AW233" t="s">
        <v>749</v>
      </c>
      <c r="AX233">
        <f t="shared" si="60"/>
        <v>2307870</v>
      </c>
      <c r="BB233">
        <v>25.1</v>
      </c>
      <c r="BC233">
        <v>0.66</v>
      </c>
      <c r="BD233">
        <v>24.44</v>
      </c>
    </row>
    <row r="234" spans="1:56" hidden="1" outlineLevel="1">
      <c r="A234" t="s">
        <v>2416</v>
      </c>
      <c r="B234" s="10" t="s">
        <v>1305</v>
      </c>
      <c r="C234" s="1">
        <f t="shared" si="54"/>
        <v>686</v>
      </c>
      <c r="D234" s="7">
        <f>IF(N234&gt;0, RANK(N234,(N234:P234,Q234:AE234)),0)</f>
        <v>1</v>
      </c>
      <c r="E234" s="7">
        <f>IF(O234&gt;0,RANK(O234,(N234:P234,Q234:AE234)),0)</f>
        <v>2</v>
      </c>
      <c r="F234" s="7">
        <f t="shared" si="55"/>
        <v>4</v>
      </c>
      <c r="G234" s="1">
        <f t="shared" si="61"/>
        <v>263</v>
      </c>
      <c r="H234" s="2">
        <f t="shared" si="62"/>
        <v>0.38338192419825073</v>
      </c>
      <c r="I234" s="8"/>
      <c r="J234" s="2">
        <f t="shared" si="56"/>
        <v>0.68221574344023328</v>
      </c>
      <c r="K234" s="2">
        <f t="shared" si="57"/>
        <v>0.29883381924198249</v>
      </c>
      <c r="L234" s="2">
        <f t="shared" si="58"/>
        <v>7.2886297376093291E-3</v>
      </c>
      <c r="M234" s="2">
        <f t="shared" si="59"/>
        <v>1.1661807580174901E-2</v>
      </c>
      <c r="N234" s="1">
        <v>468</v>
      </c>
      <c r="O234" s="1">
        <v>205</v>
      </c>
      <c r="P234" s="1">
        <v>5</v>
      </c>
      <c r="Q234" s="1"/>
      <c r="R234" s="1">
        <v>8</v>
      </c>
      <c r="S234" s="1"/>
      <c r="T234" s="70"/>
      <c r="U234" s="1"/>
      <c r="V234" s="1"/>
      <c r="W234" s="1">
        <v>0</v>
      </c>
      <c r="X234" s="1"/>
      <c r="Y234" s="1"/>
      <c r="Z234" s="1"/>
      <c r="AA234" s="1"/>
      <c r="AB234" s="1"/>
      <c r="AN234" t="str">
        <f t="shared" si="63"/>
        <v>Brooksville</v>
      </c>
      <c r="AO234" t="s">
        <v>3488</v>
      </c>
      <c r="AP234">
        <v>2</v>
      </c>
      <c r="AR234" s="119">
        <v>23</v>
      </c>
      <c r="AS234" s="121">
        <v>9</v>
      </c>
      <c r="AT234" s="121">
        <v>30</v>
      </c>
      <c r="AU234" s="125">
        <v>7975</v>
      </c>
      <c r="AV234" s="125">
        <f t="shared" si="64"/>
        <v>23009</v>
      </c>
      <c r="AW234" t="s">
        <v>749</v>
      </c>
      <c r="AX234">
        <f t="shared" si="60"/>
        <v>2307975</v>
      </c>
      <c r="BB234">
        <v>51.1</v>
      </c>
      <c r="BC234">
        <v>19.989999999999998</v>
      </c>
      <c r="BD234">
        <v>31.11</v>
      </c>
    </row>
    <row r="235" spans="1:56" hidden="1" outlineLevel="1">
      <c r="A235" t="s">
        <v>3353</v>
      </c>
      <c r="B235" s="10" t="s">
        <v>1305</v>
      </c>
      <c r="C235" s="1">
        <f t="shared" si="54"/>
        <v>112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 t="shared" si="55"/>
        <v>0</v>
      </c>
      <c r="G235" s="1">
        <f t="shared" si="61"/>
        <v>64</v>
      </c>
      <c r="H235" s="2">
        <f t="shared" si="62"/>
        <v>0.5714285714285714</v>
      </c>
      <c r="I235" s="8"/>
      <c r="J235" s="2">
        <f t="shared" si="56"/>
        <v>0.21428571428571427</v>
      </c>
      <c r="K235" s="2">
        <f t="shared" si="57"/>
        <v>0.7857142857142857</v>
      </c>
      <c r="L235" s="2">
        <f t="shared" si="58"/>
        <v>0</v>
      </c>
      <c r="M235" s="2">
        <f t="shared" si="59"/>
        <v>0</v>
      </c>
      <c r="N235" s="1">
        <v>24</v>
      </c>
      <c r="O235" s="1">
        <v>88</v>
      </c>
      <c r="P235" s="1">
        <v>0</v>
      </c>
      <c r="Q235" s="1"/>
      <c r="R235" s="1">
        <v>0</v>
      </c>
      <c r="S235" s="1"/>
      <c r="T235" s="70"/>
      <c r="U235" s="1"/>
      <c r="V235" s="1"/>
      <c r="W235" s="1">
        <v>0</v>
      </c>
      <c r="X235" s="1"/>
      <c r="Y235" s="1"/>
      <c r="Z235" s="1"/>
      <c r="AA235" s="1"/>
      <c r="AB235" s="1"/>
      <c r="AN235" t="str">
        <f>A235</f>
        <v>Brookton</v>
      </c>
      <c r="AO235" t="s">
        <v>1616</v>
      </c>
      <c r="AP235">
        <v>2</v>
      </c>
      <c r="AR235" s="119">
        <v>23</v>
      </c>
      <c r="AS235" s="121">
        <v>29</v>
      </c>
      <c r="AU235" s="125">
        <v>7985</v>
      </c>
      <c r="AV235" s="125">
        <f t="shared" si="64"/>
        <v>23029</v>
      </c>
      <c r="AW235" t="s">
        <v>2795</v>
      </c>
      <c r="AX235">
        <f t="shared" si="60"/>
        <v>2307985</v>
      </c>
    </row>
    <row r="236" spans="1:56" hidden="1" outlineLevel="1">
      <c r="A236" t="s">
        <v>1248</v>
      </c>
      <c r="B236" s="10" t="s">
        <v>1305</v>
      </c>
      <c r="C236" s="1">
        <f t="shared" si="54"/>
        <v>982</v>
      </c>
      <c r="D236" s="7">
        <f>IF(N236&gt;0, RANK(N236,(N236:P236,Q236:AE236)),0)</f>
        <v>1</v>
      </c>
      <c r="E236" s="7">
        <f>IF(O236&gt;0,RANK(O236,(N236:P236,Q236:AE236)),0)</f>
        <v>2</v>
      </c>
      <c r="F236" s="7">
        <f t="shared" si="55"/>
        <v>3</v>
      </c>
      <c r="G236" s="1">
        <f t="shared" si="61"/>
        <v>282</v>
      </c>
      <c r="H236" s="2">
        <f t="shared" si="62"/>
        <v>0.28716904276985744</v>
      </c>
      <c r="I236" s="8"/>
      <c r="J236" s="2">
        <f t="shared" si="56"/>
        <v>0.63441955193482691</v>
      </c>
      <c r="K236" s="2">
        <f t="shared" si="57"/>
        <v>0.34725050916496947</v>
      </c>
      <c r="L236" s="2">
        <f t="shared" si="58"/>
        <v>1.5274949083503055E-2</v>
      </c>
      <c r="M236" s="2">
        <f t="shared" si="59"/>
        <v>3.0549898167005693E-3</v>
      </c>
      <c r="N236" s="1">
        <v>623</v>
      </c>
      <c r="O236" s="1">
        <v>341</v>
      </c>
      <c r="P236" s="1">
        <v>15</v>
      </c>
      <c r="Q236" s="1"/>
      <c r="R236" s="1">
        <v>3</v>
      </c>
      <c r="S236" s="1"/>
      <c r="T236" s="70"/>
      <c r="U236" s="1"/>
      <c r="V236" s="1"/>
      <c r="W236" s="1">
        <v>0</v>
      </c>
      <c r="X236" s="1"/>
      <c r="Y236" s="1"/>
      <c r="Z236" s="1"/>
      <c r="AA236" s="1"/>
      <c r="AB236" s="1"/>
      <c r="AN236" t="str">
        <f t="shared" si="63"/>
        <v>Brownfield</v>
      </c>
      <c r="AO236" t="s">
        <v>2592</v>
      </c>
      <c r="AP236">
        <v>2</v>
      </c>
      <c r="AR236" s="119">
        <v>23</v>
      </c>
      <c r="AS236" s="121">
        <v>17</v>
      </c>
      <c r="AT236" s="121">
        <v>15</v>
      </c>
      <c r="AU236" s="125">
        <v>8150</v>
      </c>
      <c r="AV236" s="125">
        <f t="shared" si="64"/>
        <v>23017</v>
      </c>
      <c r="AW236" t="s">
        <v>749</v>
      </c>
      <c r="AX236">
        <f t="shared" si="60"/>
        <v>2308150</v>
      </c>
      <c r="BB236">
        <v>46.15</v>
      </c>
      <c r="BC236">
        <v>1.28</v>
      </c>
      <c r="BD236">
        <v>44.86</v>
      </c>
    </row>
    <row r="237" spans="1:56" hidden="1" outlineLevel="1">
      <c r="A237" t="s">
        <v>1357</v>
      </c>
      <c r="B237" s="10" t="s">
        <v>1305</v>
      </c>
      <c r="C237" s="1">
        <f t="shared" si="54"/>
        <v>745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 t="shared" si="55"/>
        <v>3</v>
      </c>
      <c r="G237" s="1">
        <f t="shared" si="61"/>
        <v>40</v>
      </c>
      <c r="H237" s="2">
        <f t="shared" si="62"/>
        <v>5.3691275167785234E-2</v>
      </c>
      <c r="I237" s="8"/>
      <c r="J237" s="2">
        <f t="shared" si="56"/>
        <v>0.46040268456375838</v>
      </c>
      <c r="K237" s="2">
        <f t="shared" si="57"/>
        <v>0.51409395973154359</v>
      </c>
      <c r="L237" s="2">
        <f t="shared" si="58"/>
        <v>2.1476510067114093E-2</v>
      </c>
      <c r="M237" s="2">
        <f t="shared" si="59"/>
        <v>4.0268456375839902E-3</v>
      </c>
      <c r="N237" s="1">
        <v>343</v>
      </c>
      <c r="O237" s="1">
        <v>383</v>
      </c>
      <c r="P237" s="1">
        <v>16</v>
      </c>
      <c r="Q237" s="1"/>
      <c r="R237" s="1">
        <v>3</v>
      </c>
      <c r="S237" s="1"/>
      <c r="T237" s="70"/>
      <c r="U237" s="1"/>
      <c r="V237" s="1"/>
      <c r="W237" s="1">
        <v>0</v>
      </c>
      <c r="X237" s="1"/>
      <c r="Y237" s="1"/>
      <c r="Z237" s="1"/>
      <c r="AA237" s="1"/>
      <c r="AB237" s="1"/>
      <c r="AN237" t="str">
        <f t="shared" si="63"/>
        <v>Brownville</v>
      </c>
      <c r="AO237" t="s">
        <v>1471</v>
      </c>
      <c r="AP237">
        <v>2</v>
      </c>
      <c r="AR237" s="119">
        <v>23</v>
      </c>
      <c r="AS237" s="121">
        <v>21</v>
      </c>
      <c r="AT237" s="121">
        <v>30</v>
      </c>
      <c r="AU237" s="125">
        <v>8325</v>
      </c>
      <c r="AV237" s="125">
        <f t="shared" si="64"/>
        <v>23021</v>
      </c>
      <c r="AW237" t="s">
        <v>749</v>
      </c>
      <c r="AX237">
        <f t="shared" si="60"/>
        <v>2308325</v>
      </c>
      <c r="BB237">
        <v>44.61</v>
      </c>
      <c r="BC237">
        <v>0.25</v>
      </c>
      <c r="BD237">
        <v>44.36</v>
      </c>
    </row>
    <row r="238" spans="1:56" hidden="1" outlineLevel="1">
      <c r="A238" t="s">
        <v>1044</v>
      </c>
      <c r="B238" s="10" t="s">
        <v>1305</v>
      </c>
      <c r="C238" s="1">
        <f t="shared" ref="C238:C302" si="65">SUM(N238:AL238)</f>
        <v>11722</v>
      </c>
      <c r="D238" s="7">
        <f>IF(N238&gt;0, RANK(N238,(N238:P238,Q238:AE238)),0)</f>
        <v>1</v>
      </c>
      <c r="E238" s="7">
        <f>IF(O238&gt;0,RANK(O238,(N238:P238,Q238:AE238)),0)</f>
        <v>2</v>
      </c>
      <c r="F238" s="7">
        <f t="shared" ref="F238:F304" si="66">IF(P238&gt;0,RANK(P238,(N238:AE238)),0)</f>
        <v>3</v>
      </c>
      <c r="G238" s="1">
        <f t="shared" si="61"/>
        <v>4153</v>
      </c>
      <c r="H238" s="2">
        <f t="shared" si="62"/>
        <v>0.35429107660808734</v>
      </c>
      <c r="I238" s="8"/>
      <c r="J238" s="2">
        <f t="shared" ref="J238:J304" si="67">IF(C238=0,"-",N238/C238)</f>
        <v>0.66925439344821702</v>
      </c>
      <c r="K238" s="2">
        <f t="shared" ref="K238:K304" si="68">IF(C238=0,"-",O238/C238)</f>
        <v>0.31496331684012968</v>
      </c>
      <c r="L238" s="2">
        <f t="shared" ref="L238:L304" si="69">IF(C238=0,"-",P238/C238)</f>
        <v>1.0407780242279474E-2</v>
      </c>
      <c r="M238" s="2">
        <f t="shared" ref="M238:M304" si="70">IF(C238=0,"-",(1-J238-K238-L238))</f>
        <v>5.3745094693738223E-3</v>
      </c>
      <c r="N238" s="1">
        <v>7845</v>
      </c>
      <c r="O238" s="1">
        <v>3692</v>
      </c>
      <c r="P238" s="1">
        <v>122</v>
      </c>
      <c r="Q238" s="1"/>
      <c r="R238" s="1">
        <v>53</v>
      </c>
      <c r="S238" s="1"/>
      <c r="T238" s="70"/>
      <c r="U238" s="1"/>
      <c r="V238" s="1"/>
      <c r="W238" s="1">
        <v>10</v>
      </c>
      <c r="X238" s="1"/>
      <c r="Y238" s="1"/>
      <c r="Z238" s="1"/>
      <c r="AA238" s="1"/>
      <c r="AB238" s="1"/>
      <c r="AN238" t="str">
        <f t="shared" si="63"/>
        <v>Brunswick</v>
      </c>
      <c r="AO238" t="s">
        <v>1391</v>
      </c>
      <c r="AP238">
        <v>1</v>
      </c>
      <c r="AR238" s="119">
        <v>23</v>
      </c>
      <c r="AS238" s="121">
        <v>5</v>
      </c>
      <c r="AT238" s="121">
        <v>15</v>
      </c>
      <c r="AU238" s="125">
        <v>8430</v>
      </c>
      <c r="AV238" s="125">
        <f t="shared" si="64"/>
        <v>23005</v>
      </c>
      <c r="AW238" t="s">
        <v>749</v>
      </c>
      <c r="AX238">
        <f t="shared" ref="AX238:AX302" si="71">AR238*100000+AU238</f>
        <v>2308430</v>
      </c>
      <c r="BB238">
        <v>54.22</v>
      </c>
      <c r="BC238">
        <v>7.44</v>
      </c>
      <c r="BD238">
        <v>46.78</v>
      </c>
    </row>
    <row r="239" spans="1:56" hidden="1" outlineLevel="1">
      <c r="A239" t="s">
        <v>1528</v>
      </c>
      <c r="B239" s="10" t="s">
        <v>1305</v>
      </c>
      <c r="C239" s="1">
        <f t="shared" si="65"/>
        <v>1090</v>
      </c>
      <c r="D239" s="7">
        <f>IF(N239&gt;0, RANK(N239,(N239:P239,Q239:AE239)),0)</f>
        <v>1</v>
      </c>
      <c r="E239" s="7">
        <f>IF(O239&gt;0,RANK(O239,(N239:P239,Q239:AE239)),0)</f>
        <v>2</v>
      </c>
      <c r="F239" s="7">
        <f t="shared" si="66"/>
        <v>3</v>
      </c>
      <c r="G239" s="1">
        <f t="shared" si="61"/>
        <v>97</v>
      </c>
      <c r="H239" s="2">
        <f t="shared" si="62"/>
        <v>8.8990825688073399E-2</v>
      </c>
      <c r="I239" s="8"/>
      <c r="J239" s="2">
        <f t="shared" si="67"/>
        <v>0.53302752293577982</v>
      </c>
      <c r="K239" s="2">
        <f t="shared" si="68"/>
        <v>0.44403669724770645</v>
      </c>
      <c r="L239" s="2">
        <f t="shared" si="69"/>
        <v>1.3761467889908258E-2</v>
      </c>
      <c r="M239" s="2">
        <f t="shared" si="70"/>
        <v>9.1743119266054773E-3</v>
      </c>
      <c r="N239" s="1">
        <v>581</v>
      </c>
      <c r="O239" s="1">
        <v>484</v>
      </c>
      <c r="P239" s="1">
        <v>15</v>
      </c>
      <c r="Q239" s="1"/>
      <c r="R239" s="1">
        <v>10</v>
      </c>
      <c r="S239" s="1"/>
      <c r="T239" s="70"/>
      <c r="U239" s="1"/>
      <c r="V239" s="1"/>
      <c r="W239" s="1">
        <v>0</v>
      </c>
      <c r="X239" s="1"/>
      <c r="Y239" s="1"/>
      <c r="Z239" s="1"/>
      <c r="AA239" s="1"/>
      <c r="AB239" s="1"/>
      <c r="AN239" t="str">
        <f t="shared" si="63"/>
        <v>Buckfield</v>
      </c>
      <c r="AO239" t="s">
        <v>2592</v>
      </c>
      <c r="AP239">
        <v>2</v>
      </c>
      <c r="AR239" s="119">
        <v>23</v>
      </c>
      <c r="AS239" s="121">
        <v>17</v>
      </c>
      <c r="AT239" s="121">
        <v>20</v>
      </c>
      <c r="AU239" s="125">
        <v>8710</v>
      </c>
      <c r="AV239" s="125">
        <f t="shared" si="64"/>
        <v>23017</v>
      </c>
      <c r="AW239" t="s">
        <v>749</v>
      </c>
      <c r="AX239">
        <f t="shared" si="71"/>
        <v>2308710</v>
      </c>
      <c r="BB239">
        <v>37.89</v>
      </c>
      <c r="BC239">
        <v>0.2</v>
      </c>
      <c r="BD239">
        <v>37.69</v>
      </c>
    </row>
    <row r="240" spans="1:56" hidden="1" outlineLevel="1">
      <c r="A240" t="s">
        <v>3271</v>
      </c>
      <c r="B240" s="10" t="s">
        <v>1305</v>
      </c>
      <c r="C240" s="1">
        <f t="shared" si="65"/>
        <v>2572</v>
      </c>
      <c r="D240" s="7">
        <f>IF(N240&gt;0, RANK(N240,(N240:P240,Q240:AE240)),0)</f>
        <v>1</v>
      </c>
      <c r="E240" s="7">
        <f>IF(O240&gt;0,RANK(O240,(N240:P240,Q240:AE240)),0)</f>
        <v>2</v>
      </c>
      <c r="F240" s="7">
        <f t="shared" si="66"/>
        <v>3</v>
      </c>
      <c r="G240" s="1">
        <f t="shared" si="61"/>
        <v>352</v>
      </c>
      <c r="H240" s="2">
        <f t="shared" si="62"/>
        <v>0.13685847589424571</v>
      </c>
      <c r="I240" s="8"/>
      <c r="J240" s="2">
        <f t="shared" si="67"/>
        <v>0.55909797822706064</v>
      </c>
      <c r="K240" s="2">
        <f t="shared" si="68"/>
        <v>0.42223950233281493</v>
      </c>
      <c r="L240" s="2">
        <f t="shared" si="69"/>
        <v>1.4774494556765163E-2</v>
      </c>
      <c r="M240" s="2">
        <f t="shared" si="70"/>
        <v>3.8880248833592628E-3</v>
      </c>
      <c r="N240" s="1">
        <v>1438</v>
      </c>
      <c r="O240" s="1">
        <v>1086</v>
      </c>
      <c r="P240" s="1">
        <v>38</v>
      </c>
      <c r="Q240" s="1"/>
      <c r="R240" s="1">
        <v>10</v>
      </c>
      <c r="S240" s="1"/>
      <c r="T240" s="70"/>
      <c r="U240" s="1"/>
      <c r="V240" s="1"/>
      <c r="W240" s="1">
        <v>0</v>
      </c>
      <c r="X240" s="1"/>
      <c r="Y240" s="1"/>
      <c r="Z240" s="1"/>
      <c r="AA240" s="1"/>
      <c r="AB240" s="1"/>
      <c r="AN240" t="str">
        <f t="shared" si="63"/>
        <v>Bucksport</v>
      </c>
      <c r="AO240" t="s">
        <v>3488</v>
      </c>
      <c r="AP240">
        <v>2</v>
      </c>
      <c r="AR240" s="119">
        <v>23</v>
      </c>
      <c r="AS240" s="121">
        <v>9</v>
      </c>
      <c r="AT240" s="121">
        <v>35</v>
      </c>
      <c r="AU240" s="125">
        <v>8815</v>
      </c>
      <c r="AV240" s="125">
        <f t="shared" si="64"/>
        <v>23009</v>
      </c>
      <c r="AW240" t="s">
        <v>749</v>
      </c>
      <c r="AX240">
        <f t="shared" si="71"/>
        <v>2308815</v>
      </c>
      <c r="BB240">
        <v>56.46</v>
      </c>
      <c r="BC240">
        <v>4.9000000000000004</v>
      </c>
      <c r="BD240">
        <v>51.56</v>
      </c>
    </row>
    <row r="241" spans="1:56" hidden="1" outlineLevel="1">
      <c r="A241" t="s">
        <v>2010</v>
      </c>
      <c r="B241" s="10" t="s">
        <v>1305</v>
      </c>
      <c r="C241" s="1">
        <f t="shared" si="65"/>
        <v>181</v>
      </c>
      <c r="D241" s="7">
        <f>IF(N241&gt;0, RANK(N241,(N241:P241,Q241:AE241)),0)</f>
        <v>2</v>
      </c>
      <c r="E241" s="7">
        <f>IF(O241&gt;0,RANK(O241,(N241:P241,Q241:AE241)),0)</f>
        <v>1</v>
      </c>
      <c r="F241" s="7">
        <f t="shared" si="66"/>
        <v>3</v>
      </c>
      <c r="G241" s="1">
        <f t="shared" si="61"/>
        <v>34</v>
      </c>
      <c r="H241" s="2">
        <f t="shared" si="62"/>
        <v>0.18784530386740331</v>
      </c>
      <c r="I241" s="8"/>
      <c r="J241" s="2">
        <f t="shared" si="67"/>
        <v>0.39779005524861877</v>
      </c>
      <c r="K241" s="2">
        <f t="shared" si="68"/>
        <v>0.58563535911602205</v>
      </c>
      <c r="L241" s="2">
        <f t="shared" si="69"/>
        <v>1.1049723756906077E-2</v>
      </c>
      <c r="M241" s="2">
        <f t="shared" si="70"/>
        <v>5.5248618784531078E-3</v>
      </c>
      <c r="N241" s="1">
        <v>72</v>
      </c>
      <c r="O241" s="1">
        <v>106</v>
      </c>
      <c r="P241" s="1">
        <v>2</v>
      </c>
      <c r="Q241" s="1"/>
      <c r="R241" s="1">
        <v>1</v>
      </c>
      <c r="S241" s="1"/>
      <c r="T241" s="70"/>
      <c r="U241" s="1"/>
      <c r="V241" s="1"/>
      <c r="W241" s="1">
        <v>0</v>
      </c>
      <c r="X241" s="1"/>
      <c r="Y241" s="1"/>
      <c r="Z241" s="1"/>
      <c r="AA241" s="1"/>
      <c r="AB241" s="1"/>
      <c r="AN241" t="str">
        <f t="shared" si="63"/>
        <v>Burlington</v>
      </c>
      <c r="AO241" t="s">
        <v>1350</v>
      </c>
      <c r="AP241">
        <v>2</v>
      </c>
      <c r="AR241" s="119">
        <v>23</v>
      </c>
      <c r="AS241" s="121">
        <v>19</v>
      </c>
      <c r="AT241" s="121">
        <v>30</v>
      </c>
      <c r="AU241" s="125">
        <v>9200</v>
      </c>
      <c r="AV241" s="125">
        <f t="shared" si="64"/>
        <v>23019</v>
      </c>
      <c r="AW241" t="s">
        <v>749</v>
      </c>
      <c r="AX241">
        <f t="shared" si="71"/>
        <v>2309200</v>
      </c>
      <c r="BB241">
        <v>56.24</v>
      </c>
      <c r="BC241">
        <v>2.4300000000000002</v>
      </c>
      <c r="BD241">
        <v>53.81</v>
      </c>
    </row>
    <row r="242" spans="1:56" hidden="1" outlineLevel="1">
      <c r="A242" t="s">
        <v>1249</v>
      </c>
      <c r="B242" s="10" t="s">
        <v>1305</v>
      </c>
      <c r="C242" s="1">
        <f t="shared" si="65"/>
        <v>596</v>
      </c>
      <c r="D242" s="7">
        <f>IF(N242&gt;0, RANK(N242,(N242:P242,Q242:AE242)),0)</f>
        <v>1</v>
      </c>
      <c r="E242" s="7">
        <f>IF(O242&gt;0,RANK(O242,(N242:P242,Q242:AE242)),0)</f>
        <v>2</v>
      </c>
      <c r="F242" s="7">
        <f t="shared" si="66"/>
        <v>3</v>
      </c>
      <c r="G242" s="1">
        <f t="shared" si="61"/>
        <v>43</v>
      </c>
      <c r="H242" s="2">
        <f t="shared" si="62"/>
        <v>7.2147651006711416E-2</v>
      </c>
      <c r="I242" s="8"/>
      <c r="J242" s="2">
        <f t="shared" si="67"/>
        <v>0.52348993288590606</v>
      </c>
      <c r="K242" s="2">
        <f t="shared" si="68"/>
        <v>0.45134228187919462</v>
      </c>
      <c r="L242" s="2">
        <f t="shared" si="69"/>
        <v>2.0134228187919462E-2</v>
      </c>
      <c r="M242" s="2">
        <f t="shared" si="70"/>
        <v>5.0335570469798585E-3</v>
      </c>
      <c r="N242" s="1">
        <v>312</v>
      </c>
      <c r="O242" s="1">
        <v>269</v>
      </c>
      <c r="P242" s="1">
        <v>12</v>
      </c>
      <c r="Q242" s="1"/>
      <c r="R242" s="1">
        <v>3</v>
      </c>
      <c r="S242" s="1"/>
      <c r="T242" s="70"/>
      <c r="U242" s="1"/>
      <c r="V242" s="1"/>
      <c r="W242" s="1">
        <v>0</v>
      </c>
      <c r="X242" s="1"/>
      <c r="Y242" s="1"/>
      <c r="Z242" s="1"/>
      <c r="AA242" s="1"/>
      <c r="AB242" s="1"/>
      <c r="AN242" t="str">
        <f t="shared" si="63"/>
        <v>Burnham</v>
      </c>
      <c r="AO242" t="s">
        <v>2819</v>
      </c>
      <c r="AP242">
        <v>2</v>
      </c>
      <c r="AR242" s="119">
        <v>23</v>
      </c>
      <c r="AS242" s="121">
        <v>27</v>
      </c>
      <c r="AT242" s="121">
        <v>20</v>
      </c>
      <c r="AU242" s="125">
        <v>9270</v>
      </c>
      <c r="AV242" s="125">
        <f t="shared" si="64"/>
        <v>23027</v>
      </c>
      <c r="AW242" t="s">
        <v>749</v>
      </c>
      <c r="AX242">
        <f t="shared" si="71"/>
        <v>2309270</v>
      </c>
      <c r="BB242">
        <v>41.15</v>
      </c>
      <c r="BC242">
        <v>2.23</v>
      </c>
      <c r="BD242">
        <v>38.92</v>
      </c>
    </row>
    <row r="243" spans="1:56" hidden="1" outlineLevel="1">
      <c r="A243" t="s">
        <v>1787</v>
      </c>
      <c r="B243" s="10" t="s">
        <v>1305</v>
      </c>
      <c r="C243" s="1">
        <f t="shared" si="65"/>
        <v>4534</v>
      </c>
      <c r="D243" s="7">
        <f>IF(N243&gt;0, RANK(N243,(N243:P243,Q243:AE243)),0)</f>
        <v>1</v>
      </c>
      <c r="E243" s="7">
        <f>IF(O243&gt;0,RANK(O243,(N243:P243,Q243:AE243)),0)</f>
        <v>2</v>
      </c>
      <c r="F243" s="7">
        <f t="shared" si="66"/>
        <v>3</v>
      </c>
      <c r="G243" s="1">
        <f t="shared" si="61"/>
        <v>424</v>
      </c>
      <c r="H243" s="2">
        <f t="shared" si="62"/>
        <v>9.3515659461843842E-2</v>
      </c>
      <c r="I243" s="8"/>
      <c r="J243" s="2">
        <f t="shared" si="67"/>
        <v>0.53639170710189676</v>
      </c>
      <c r="K243" s="2">
        <f t="shared" si="68"/>
        <v>0.44287604764005295</v>
      </c>
      <c r="L243" s="2">
        <f t="shared" si="69"/>
        <v>1.5880017644464048E-2</v>
      </c>
      <c r="M243" s="2">
        <f t="shared" si="70"/>
        <v>4.852227613586238E-3</v>
      </c>
      <c r="N243" s="1">
        <v>2432</v>
      </c>
      <c r="O243" s="1">
        <v>2008</v>
      </c>
      <c r="P243" s="1">
        <v>72</v>
      </c>
      <c r="Q243" s="1"/>
      <c r="R243" s="1">
        <v>21</v>
      </c>
      <c r="S243" s="1"/>
      <c r="T243" s="70"/>
      <c r="U243" s="1"/>
      <c r="V243" s="1"/>
      <c r="W243" s="1">
        <v>1</v>
      </c>
      <c r="X243" s="1"/>
      <c r="Y243" s="1"/>
      <c r="Z243" s="1"/>
      <c r="AA243" s="1"/>
      <c r="AB243" s="1"/>
      <c r="AN243" t="str">
        <f t="shared" si="63"/>
        <v>Buxton</v>
      </c>
      <c r="AO243" t="s">
        <v>2441</v>
      </c>
      <c r="AP243">
        <v>1</v>
      </c>
      <c r="AR243" s="119">
        <v>23</v>
      </c>
      <c r="AS243" s="121">
        <v>31</v>
      </c>
      <c r="AT243" s="121">
        <v>30</v>
      </c>
      <c r="AU243" s="125">
        <v>9410</v>
      </c>
      <c r="AV243" s="125">
        <f t="shared" si="64"/>
        <v>23031</v>
      </c>
      <c r="AW243" t="s">
        <v>749</v>
      </c>
      <c r="AX243">
        <f t="shared" si="71"/>
        <v>2309410</v>
      </c>
      <c r="BB243">
        <v>41.19</v>
      </c>
      <c r="BC243">
        <v>0.7</v>
      </c>
      <c r="BD243">
        <v>40.49</v>
      </c>
    </row>
    <row r="244" spans="1:56" hidden="1" outlineLevel="1">
      <c r="A244" t="s">
        <v>2757</v>
      </c>
      <c r="B244" s="10" t="s">
        <v>1305</v>
      </c>
      <c r="C244" s="1">
        <f t="shared" si="65"/>
        <v>82</v>
      </c>
      <c r="D244" s="7">
        <f>IF(N244&gt;0, RANK(N244,(N244:P244,Q244:AE244)),0)</f>
        <v>1</v>
      </c>
      <c r="E244" s="7">
        <f>IF(O244&gt;0,RANK(O244,(N244:P244,Q244:AE244)),0)</f>
        <v>2</v>
      </c>
      <c r="F244" s="7">
        <f t="shared" si="66"/>
        <v>3</v>
      </c>
      <c r="G244" s="1">
        <f t="shared" si="61"/>
        <v>9</v>
      </c>
      <c r="H244" s="2">
        <f t="shared" si="62"/>
        <v>0.10975609756097561</v>
      </c>
      <c r="I244" s="8"/>
      <c r="J244" s="2">
        <f t="shared" si="67"/>
        <v>0.52439024390243905</v>
      </c>
      <c r="K244" s="2">
        <f t="shared" si="68"/>
        <v>0.41463414634146339</v>
      </c>
      <c r="L244" s="2">
        <f t="shared" si="69"/>
        <v>6.097560975609756E-2</v>
      </c>
      <c r="M244" s="2">
        <f t="shared" si="70"/>
        <v>0</v>
      </c>
      <c r="N244" s="1">
        <v>43</v>
      </c>
      <c r="O244" s="1">
        <v>34</v>
      </c>
      <c r="P244" s="1">
        <v>5</v>
      </c>
      <c r="Q244" s="1"/>
      <c r="R244" s="1">
        <v>0</v>
      </c>
      <c r="S244" s="1"/>
      <c r="T244" s="70"/>
      <c r="U244" s="1"/>
      <c r="V244" s="1"/>
      <c r="W244" s="1">
        <v>0</v>
      </c>
      <c r="X244" s="1"/>
      <c r="Y244" s="1"/>
      <c r="Z244" s="1"/>
      <c r="AA244" s="1"/>
      <c r="AB244" s="1"/>
      <c r="AN244" t="str">
        <f t="shared" si="63"/>
        <v>Byron</v>
      </c>
      <c r="AO244" t="s">
        <v>2592</v>
      </c>
      <c r="AP244">
        <v>2</v>
      </c>
      <c r="AR244" s="119">
        <v>23</v>
      </c>
      <c r="AS244" s="121">
        <v>17</v>
      </c>
      <c r="AT244" s="121">
        <v>25</v>
      </c>
      <c r="AU244" s="125">
        <v>9550</v>
      </c>
      <c r="AV244" s="125">
        <f t="shared" si="64"/>
        <v>23017</v>
      </c>
      <c r="AW244" t="s">
        <v>749</v>
      </c>
      <c r="AX244">
        <f t="shared" si="71"/>
        <v>2309550</v>
      </c>
      <c r="BB244">
        <v>52.51</v>
      </c>
      <c r="BC244">
        <v>0.73</v>
      </c>
      <c r="BD244">
        <v>51.78</v>
      </c>
    </row>
    <row r="245" spans="1:56" hidden="1" outlineLevel="1">
      <c r="A245" t="s">
        <v>1804</v>
      </c>
      <c r="B245" s="10" t="s">
        <v>1305</v>
      </c>
      <c r="C245" s="1">
        <f t="shared" si="65"/>
        <v>1582</v>
      </c>
      <c r="D245" s="7">
        <f>IF(N245&gt;0, RANK(N245,(N245:P245,Q245:AE245)),0)</f>
        <v>1</v>
      </c>
      <c r="E245" s="7">
        <f>IF(O245&gt;0,RANK(O245,(N245:P245,Q245:AE245)),0)</f>
        <v>2</v>
      </c>
      <c r="F245" s="7">
        <f t="shared" si="66"/>
        <v>3</v>
      </c>
      <c r="G245" s="1">
        <f t="shared" si="61"/>
        <v>54</v>
      </c>
      <c r="H245" s="2">
        <f t="shared" si="62"/>
        <v>3.4134007585335017E-2</v>
      </c>
      <c r="I245" s="8"/>
      <c r="J245" s="2">
        <f t="shared" si="67"/>
        <v>0.50695322376738305</v>
      </c>
      <c r="K245" s="2">
        <f t="shared" si="68"/>
        <v>0.47281921618204803</v>
      </c>
      <c r="L245" s="2">
        <f t="shared" si="69"/>
        <v>1.643489254108723E-2</v>
      </c>
      <c r="M245" s="2">
        <f t="shared" si="70"/>
        <v>3.7926675094816856E-3</v>
      </c>
      <c r="N245" s="1">
        <v>802</v>
      </c>
      <c r="O245" s="1">
        <v>748</v>
      </c>
      <c r="P245" s="1">
        <v>26</v>
      </c>
      <c r="Q245" s="1"/>
      <c r="R245" s="1">
        <v>6</v>
      </c>
      <c r="S245" s="1"/>
      <c r="T245" s="70"/>
      <c r="U245" s="1"/>
      <c r="V245" s="1"/>
      <c r="W245" s="1">
        <v>0</v>
      </c>
      <c r="X245" s="1"/>
      <c r="Y245" s="1"/>
      <c r="Z245" s="1"/>
      <c r="AA245" s="1"/>
      <c r="AB245" s="1"/>
      <c r="AN245" t="str">
        <f t="shared" si="63"/>
        <v>Calais</v>
      </c>
      <c r="AO245" t="s">
        <v>1616</v>
      </c>
      <c r="AP245">
        <v>2</v>
      </c>
      <c r="AR245" s="119">
        <v>23</v>
      </c>
      <c r="AS245" s="121">
        <v>29</v>
      </c>
      <c r="AT245" s="121">
        <v>30</v>
      </c>
      <c r="AU245" s="125">
        <v>9585</v>
      </c>
      <c r="AV245" s="125">
        <f t="shared" si="64"/>
        <v>23029</v>
      </c>
      <c r="AW245" t="s">
        <v>2792</v>
      </c>
      <c r="AX245">
        <f t="shared" si="71"/>
        <v>2309585</v>
      </c>
      <c r="BB245">
        <v>40.020000000000003</v>
      </c>
      <c r="BC245">
        <v>5.98</v>
      </c>
      <c r="BD245">
        <v>34.04</v>
      </c>
    </row>
    <row r="246" spans="1:56" hidden="1" outlineLevel="1">
      <c r="A246" t="s">
        <v>1196</v>
      </c>
      <c r="B246" s="10" t="s">
        <v>1305</v>
      </c>
      <c r="C246" s="1">
        <f t="shared" si="65"/>
        <v>267</v>
      </c>
      <c r="D246" s="7">
        <f>IF(N246&gt;0, RANK(N246,(N246:P246,Q246:AE246)),0)</f>
        <v>2</v>
      </c>
      <c r="E246" s="7">
        <f>IF(O246&gt;0,RANK(O246,(N246:P246,Q246:AE246)),0)</f>
        <v>1</v>
      </c>
      <c r="F246" s="7">
        <f t="shared" si="66"/>
        <v>3</v>
      </c>
      <c r="G246" s="1">
        <f t="shared" si="61"/>
        <v>71</v>
      </c>
      <c r="H246" s="2">
        <f t="shared" si="62"/>
        <v>0.26591760299625467</v>
      </c>
      <c r="I246" s="8"/>
      <c r="J246" s="2">
        <f t="shared" si="67"/>
        <v>0.35580524344569286</v>
      </c>
      <c r="K246" s="2">
        <f t="shared" si="68"/>
        <v>0.62172284644194753</v>
      </c>
      <c r="L246" s="2">
        <f t="shared" si="69"/>
        <v>1.1235955056179775E-2</v>
      </c>
      <c r="M246" s="2">
        <f t="shared" si="70"/>
        <v>1.123595505617983E-2</v>
      </c>
      <c r="N246" s="1">
        <v>95</v>
      </c>
      <c r="O246" s="1">
        <v>166</v>
      </c>
      <c r="P246" s="1">
        <v>3</v>
      </c>
      <c r="Q246" s="1"/>
      <c r="R246" s="1">
        <v>3</v>
      </c>
      <c r="S246" s="1"/>
      <c r="T246" s="70"/>
      <c r="U246" s="1"/>
      <c r="V246" s="1"/>
      <c r="W246" s="1">
        <v>0</v>
      </c>
      <c r="X246" s="1"/>
      <c r="Y246" s="1"/>
      <c r="Z246" s="1"/>
      <c r="AA246" s="1"/>
      <c r="AB246" s="1"/>
      <c r="AN246" t="str">
        <f t="shared" si="63"/>
        <v>Cambridge</v>
      </c>
      <c r="AO246" t="s">
        <v>465</v>
      </c>
      <c r="AP246">
        <v>2</v>
      </c>
      <c r="AR246" s="119">
        <v>23</v>
      </c>
      <c r="AS246" s="121">
        <v>25</v>
      </c>
      <c r="AT246" s="121">
        <v>25</v>
      </c>
      <c r="AU246" s="125">
        <v>9655</v>
      </c>
      <c r="AV246" s="125">
        <f t="shared" si="64"/>
        <v>23025</v>
      </c>
      <c r="AW246" t="s">
        <v>749</v>
      </c>
      <c r="AX246">
        <f t="shared" si="71"/>
        <v>2309655</v>
      </c>
      <c r="BB246">
        <v>19.420000000000002</v>
      </c>
      <c r="BC246">
        <v>0.05</v>
      </c>
      <c r="BD246">
        <v>19.37</v>
      </c>
    </row>
    <row r="247" spans="1:56" hidden="1" outlineLevel="1">
      <c r="A247" t="s">
        <v>2680</v>
      </c>
      <c r="B247" s="10" t="s">
        <v>1305</v>
      </c>
      <c r="C247" s="1">
        <f t="shared" si="65"/>
        <v>3331</v>
      </c>
      <c r="D247" s="7">
        <f>IF(N247&gt;0, RANK(N247,(N247:P247,Q247:AE247)),0)</f>
        <v>1</v>
      </c>
      <c r="E247" s="7">
        <f>IF(O247&gt;0,RANK(O247,(N247:P247,Q247:AE247)),0)</f>
        <v>2</v>
      </c>
      <c r="F247" s="7">
        <f t="shared" si="66"/>
        <v>3</v>
      </c>
      <c r="G247" s="1">
        <f t="shared" si="61"/>
        <v>1467</v>
      </c>
      <c r="H247" s="2">
        <f t="shared" si="62"/>
        <v>0.44040828580006003</v>
      </c>
      <c r="I247" s="8"/>
      <c r="J247" s="2">
        <f t="shared" si="67"/>
        <v>0.71359951966376467</v>
      </c>
      <c r="K247" s="2">
        <f t="shared" si="68"/>
        <v>0.27319123386370459</v>
      </c>
      <c r="L247" s="2">
        <f t="shared" si="69"/>
        <v>9.0063044130891633E-3</v>
      </c>
      <c r="M247" s="2">
        <f t="shared" si="70"/>
        <v>4.2029420594415813E-3</v>
      </c>
      <c r="N247" s="1">
        <v>2377</v>
      </c>
      <c r="O247" s="1">
        <v>910</v>
      </c>
      <c r="P247" s="1">
        <v>30</v>
      </c>
      <c r="Q247" s="1"/>
      <c r="R247" s="1">
        <v>14</v>
      </c>
      <c r="S247" s="1"/>
      <c r="T247" s="70"/>
      <c r="U247" s="1"/>
      <c r="V247" s="1"/>
      <c r="W247" s="1">
        <v>0</v>
      </c>
      <c r="X247" s="1"/>
      <c r="Y247" s="1"/>
      <c r="Z247" s="1"/>
      <c r="AA247" s="1"/>
      <c r="AB247" s="1"/>
      <c r="AN247" t="str">
        <f t="shared" si="63"/>
        <v>Camden</v>
      </c>
      <c r="AO247" t="s">
        <v>2894</v>
      </c>
      <c r="AP247">
        <v>1</v>
      </c>
      <c r="AR247" s="119">
        <v>23</v>
      </c>
      <c r="AS247" s="121">
        <v>13</v>
      </c>
      <c r="AT247" s="121">
        <v>10</v>
      </c>
      <c r="AU247" s="125">
        <v>9725</v>
      </c>
      <c r="AV247" s="125">
        <f t="shared" si="64"/>
        <v>23013</v>
      </c>
      <c r="AW247" t="s">
        <v>749</v>
      </c>
      <c r="AX247">
        <f t="shared" si="71"/>
        <v>2309725</v>
      </c>
      <c r="BB247">
        <v>25.81</v>
      </c>
      <c r="BC247">
        <v>7.52</v>
      </c>
      <c r="BD247">
        <v>18.29</v>
      </c>
    </row>
    <row r="248" spans="1:56" hidden="1" outlineLevel="1">
      <c r="A248" t="s">
        <v>1197</v>
      </c>
      <c r="B248" s="10" t="s">
        <v>1305</v>
      </c>
      <c r="C248" s="1">
        <f t="shared" si="65"/>
        <v>1057</v>
      </c>
      <c r="D248" s="7">
        <f>IF(N248&gt;0, RANK(N248,(N248:P248,Q248:AE248)),0)</f>
        <v>1</v>
      </c>
      <c r="E248" s="7">
        <f>IF(O248&gt;0,RANK(O248,(N248:P248,Q248:AE248)),0)</f>
        <v>2</v>
      </c>
      <c r="F248" s="7">
        <f t="shared" si="66"/>
        <v>3</v>
      </c>
      <c r="G248" s="1">
        <f t="shared" si="61"/>
        <v>106</v>
      </c>
      <c r="H248" s="2">
        <f t="shared" si="62"/>
        <v>0.10028382213812677</v>
      </c>
      <c r="I248" s="8"/>
      <c r="J248" s="2">
        <f t="shared" si="67"/>
        <v>0.5383159886471145</v>
      </c>
      <c r="K248" s="2">
        <f t="shared" si="68"/>
        <v>0.43803216650898769</v>
      </c>
      <c r="L248" s="2">
        <f t="shared" si="69"/>
        <v>1.8921475875118259E-2</v>
      </c>
      <c r="M248" s="2">
        <f t="shared" si="70"/>
        <v>4.7303689687795587E-3</v>
      </c>
      <c r="N248" s="1">
        <v>569</v>
      </c>
      <c r="O248" s="1">
        <v>463</v>
      </c>
      <c r="P248" s="1">
        <v>20</v>
      </c>
      <c r="Q248" s="1"/>
      <c r="R248" s="1">
        <v>5</v>
      </c>
      <c r="S248" s="1"/>
      <c r="T248" s="70"/>
      <c r="U248" s="1"/>
      <c r="V248" s="1"/>
      <c r="W248" s="1">
        <v>0</v>
      </c>
      <c r="X248" s="1"/>
      <c r="Y248" s="1"/>
      <c r="Z248" s="1"/>
      <c r="AA248" s="1"/>
      <c r="AB248" s="1"/>
      <c r="AN248" t="str">
        <f t="shared" si="63"/>
        <v>Canaan</v>
      </c>
      <c r="AO248" t="s">
        <v>465</v>
      </c>
      <c r="AP248">
        <v>2</v>
      </c>
      <c r="AR248" s="119">
        <v>23</v>
      </c>
      <c r="AS248" s="121">
        <v>25</v>
      </c>
      <c r="AT248" s="121">
        <v>30</v>
      </c>
      <c r="AU248" s="125">
        <v>9935</v>
      </c>
      <c r="AV248" s="125">
        <f t="shared" si="64"/>
        <v>23025</v>
      </c>
      <c r="AW248" t="s">
        <v>749</v>
      </c>
      <c r="AX248">
        <f t="shared" si="71"/>
        <v>2309935</v>
      </c>
      <c r="BB248">
        <v>42.09</v>
      </c>
      <c r="BC248">
        <v>0.97</v>
      </c>
      <c r="BD248">
        <v>41.12</v>
      </c>
    </row>
    <row r="249" spans="1:56" hidden="1" outlineLevel="1">
      <c r="A249" t="s">
        <v>1662</v>
      </c>
      <c r="B249" s="10" t="s">
        <v>1305</v>
      </c>
      <c r="C249" s="1">
        <f t="shared" si="65"/>
        <v>552</v>
      </c>
      <c r="D249" s="7">
        <f>IF(N249&gt;0, RANK(N249,(N249:P249,Q249:AE249)),0)</f>
        <v>1</v>
      </c>
      <c r="E249" s="7">
        <f>IF(O249&gt;0,RANK(O249,(N249:P249,Q249:AE249)),0)</f>
        <v>2</v>
      </c>
      <c r="F249" s="7">
        <f t="shared" si="66"/>
        <v>3</v>
      </c>
      <c r="G249" s="1">
        <f t="shared" si="61"/>
        <v>44</v>
      </c>
      <c r="H249" s="2">
        <f t="shared" si="62"/>
        <v>7.9710144927536225E-2</v>
      </c>
      <c r="I249" s="8"/>
      <c r="J249" s="2">
        <f t="shared" si="67"/>
        <v>0.51992753623188404</v>
      </c>
      <c r="K249" s="2">
        <f t="shared" si="68"/>
        <v>0.44021739130434784</v>
      </c>
      <c r="L249" s="2">
        <f t="shared" si="69"/>
        <v>3.2608695652173912E-2</v>
      </c>
      <c r="M249" s="2">
        <f t="shared" si="70"/>
        <v>7.2463768115942143E-3</v>
      </c>
      <c r="N249" s="1">
        <v>287</v>
      </c>
      <c r="O249" s="1">
        <v>243</v>
      </c>
      <c r="P249" s="1">
        <v>18</v>
      </c>
      <c r="Q249" s="1"/>
      <c r="R249" s="1">
        <v>4</v>
      </c>
      <c r="S249" s="1"/>
      <c r="T249" s="70"/>
      <c r="U249" s="1"/>
      <c r="V249" s="1"/>
      <c r="W249" s="1">
        <v>0</v>
      </c>
      <c r="X249" s="1"/>
      <c r="Y249" s="1"/>
      <c r="Z249" s="1"/>
      <c r="AA249" s="1"/>
      <c r="AB249" s="1"/>
      <c r="AN249" t="str">
        <f t="shared" si="63"/>
        <v>Canton</v>
      </c>
      <c r="AO249" t="s">
        <v>2592</v>
      </c>
      <c r="AP249">
        <v>2</v>
      </c>
      <c r="AR249" s="119">
        <v>23</v>
      </c>
      <c r="AS249" s="121">
        <v>17</v>
      </c>
      <c r="AT249" s="121">
        <v>30</v>
      </c>
      <c r="AU249" s="125">
        <v>10005</v>
      </c>
      <c r="AV249" s="125">
        <f t="shared" si="64"/>
        <v>23017</v>
      </c>
      <c r="AW249" t="s">
        <v>749</v>
      </c>
      <c r="AX249">
        <f t="shared" si="71"/>
        <v>2310005</v>
      </c>
      <c r="BB249">
        <v>30.26</v>
      </c>
      <c r="BC249">
        <v>1.32</v>
      </c>
      <c r="BD249">
        <v>28.94</v>
      </c>
    </row>
    <row r="250" spans="1:56" hidden="1" outlineLevel="1">
      <c r="A250" t="s">
        <v>1268</v>
      </c>
      <c r="B250" s="10" t="s">
        <v>1305</v>
      </c>
      <c r="C250" s="1">
        <f t="shared" si="65"/>
        <v>6339</v>
      </c>
      <c r="D250" s="7">
        <f>IF(N250&gt;0, RANK(N250,(N250:P250,Q250:AE250)),0)</f>
        <v>1</v>
      </c>
      <c r="E250" s="7">
        <f>IF(O250&gt;0,RANK(O250,(N250:P250,Q250:AE250)),0)</f>
        <v>2</v>
      </c>
      <c r="F250" s="7">
        <f t="shared" si="66"/>
        <v>3</v>
      </c>
      <c r="G250" s="1">
        <f t="shared" si="61"/>
        <v>2046</v>
      </c>
      <c r="H250" s="2">
        <f t="shared" si="62"/>
        <v>0.32276384287742549</v>
      </c>
      <c r="I250" s="8"/>
      <c r="J250" s="2">
        <f t="shared" si="67"/>
        <v>0.6568859441552295</v>
      </c>
      <c r="K250" s="2">
        <f t="shared" si="68"/>
        <v>0.33412210127780406</v>
      </c>
      <c r="L250" s="2">
        <f t="shared" si="69"/>
        <v>7.2566650891307781E-3</v>
      </c>
      <c r="M250" s="2">
        <f t="shared" si="70"/>
        <v>1.7352894778356644E-3</v>
      </c>
      <c r="N250" s="1">
        <v>4164</v>
      </c>
      <c r="O250" s="1">
        <v>2118</v>
      </c>
      <c r="P250" s="1">
        <v>46</v>
      </c>
      <c r="Q250" s="1"/>
      <c r="R250" s="1">
        <v>7</v>
      </c>
      <c r="S250" s="1"/>
      <c r="T250" s="70"/>
      <c r="U250" s="1"/>
      <c r="V250" s="1"/>
      <c r="W250" s="1">
        <v>4</v>
      </c>
      <c r="X250" s="1"/>
      <c r="Y250" s="1"/>
      <c r="Z250" s="1"/>
      <c r="AA250" s="1"/>
      <c r="AB250" s="1"/>
      <c r="AN250" t="str">
        <f t="shared" si="63"/>
        <v>Cape Elizabeth</v>
      </c>
      <c r="AO250" t="s">
        <v>1391</v>
      </c>
      <c r="AP250">
        <v>1</v>
      </c>
      <c r="AR250" s="119">
        <v>23</v>
      </c>
      <c r="AS250" s="121">
        <v>5</v>
      </c>
      <c r="AT250" s="121">
        <v>20</v>
      </c>
      <c r="AU250" s="125">
        <v>10180</v>
      </c>
      <c r="AV250" s="125">
        <f t="shared" si="64"/>
        <v>23005</v>
      </c>
      <c r="AW250" t="s">
        <v>749</v>
      </c>
      <c r="AX250">
        <f t="shared" si="71"/>
        <v>2310180</v>
      </c>
      <c r="BB250">
        <v>58.41</v>
      </c>
      <c r="BC250">
        <v>43.68</v>
      </c>
      <c r="BD250">
        <v>14.73</v>
      </c>
    </row>
    <row r="251" spans="1:56" hidden="1" outlineLevel="1">
      <c r="A251" t="s">
        <v>570</v>
      </c>
      <c r="B251" s="10" t="s">
        <v>1305</v>
      </c>
      <c r="C251" s="1">
        <f t="shared" si="65"/>
        <v>65</v>
      </c>
      <c r="D251" s="7">
        <f>IF(N251&gt;0, RANK(N251,(N251:P251,Q251:AE251)),0)</f>
        <v>2</v>
      </c>
      <c r="E251" s="7">
        <f>IF(O251&gt;0,RANK(O251,(N251:P251,Q251:AE251)),0)</f>
        <v>1</v>
      </c>
      <c r="F251" s="7">
        <f t="shared" si="66"/>
        <v>0</v>
      </c>
      <c r="G251" s="1">
        <f t="shared" si="61"/>
        <v>15</v>
      </c>
      <c r="H251" s="2">
        <f t="shared" si="62"/>
        <v>0.23076923076923078</v>
      </c>
      <c r="I251" s="8"/>
      <c r="J251" s="2">
        <f t="shared" si="67"/>
        <v>0.38461538461538464</v>
      </c>
      <c r="K251" s="2">
        <f t="shared" si="68"/>
        <v>0.61538461538461542</v>
      </c>
      <c r="L251" s="2">
        <f t="shared" si="69"/>
        <v>0</v>
      </c>
      <c r="M251" s="2">
        <f t="shared" si="70"/>
        <v>0</v>
      </c>
      <c r="N251" s="1">
        <v>25</v>
      </c>
      <c r="O251" s="1">
        <v>40</v>
      </c>
      <c r="P251" s="1">
        <v>0</v>
      </c>
      <c r="Q251" s="1"/>
      <c r="R251" s="1">
        <v>0</v>
      </c>
      <c r="S251" s="1"/>
      <c r="T251" s="70"/>
      <c r="U251" s="1"/>
      <c r="V251" s="1"/>
      <c r="W251" s="1">
        <v>0</v>
      </c>
      <c r="X251" s="1"/>
      <c r="Y251" s="1"/>
      <c r="Z251" s="1"/>
      <c r="AA251" s="1"/>
      <c r="AB251" s="1"/>
      <c r="AN251" t="str">
        <f t="shared" si="63"/>
        <v>Caratunk</v>
      </c>
      <c r="AO251" t="s">
        <v>465</v>
      </c>
      <c r="AP251">
        <v>2</v>
      </c>
      <c r="AR251" s="119">
        <v>23</v>
      </c>
      <c r="AS251" s="121">
        <v>25</v>
      </c>
      <c r="AT251" s="121">
        <v>35</v>
      </c>
      <c r="AU251" s="125">
        <v>10495</v>
      </c>
      <c r="AV251" s="125">
        <f t="shared" si="64"/>
        <v>23025</v>
      </c>
      <c r="AW251" t="s">
        <v>749</v>
      </c>
      <c r="AX251">
        <f t="shared" si="71"/>
        <v>2310495</v>
      </c>
      <c r="BB251">
        <v>55.31</v>
      </c>
      <c r="BC251">
        <v>3</v>
      </c>
      <c r="BD251">
        <v>52.31</v>
      </c>
    </row>
    <row r="252" spans="1:56" hidden="1" outlineLevel="1">
      <c r="A252" t="s">
        <v>2127</v>
      </c>
      <c r="B252" s="10" t="s">
        <v>1305</v>
      </c>
      <c r="C252" s="1">
        <f t="shared" si="65"/>
        <v>3903</v>
      </c>
      <c r="D252" s="7">
        <f>IF(N252&gt;0, RANK(N252,(N252:P252,Q252:AE252)),0)</f>
        <v>1</v>
      </c>
      <c r="E252" s="7">
        <f>IF(O252&gt;0,RANK(O252,(N252:P252,Q252:AE252)),0)</f>
        <v>2</v>
      </c>
      <c r="F252" s="7">
        <f t="shared" si="66"/>
        <v>3</v>
      </c>
      <c r="G252" s="1">
        <f t="shared" si="61"/>
        <v>467</v>
      </c>
      <c r="H252" s="2">
        <f t="shared" si="62"/>
        <v>0.11965155008967461</v>
      </c>
      <c r="I252" s="8"/>
      <c r="J252" s="2">
        <f t="shared" si="67"/>
        <v>0.5503458877786318</v>
      </c>
      <c r="K252" s="2">
        <f t="shared" si="68"/>
        <v>0.43069433768895721</v>
      </c>
      <c r="L252" s="2">
        <f t="shared" si="69"/>
        <v>1.4347937483986677E-2</v>
      </c>
      <c r="M252" s="2">
        <f t="shared" si="70"/>
        <v>4.611837048424312E-3</v>
      </c>
      <c r="N252" s="1">
        <v>2148</v>
      </c>
      <c r="O252" s="1">
        <v>1681</v>
      </c>
      <c r="P252" s="1">
        <v>56</v>
      </c>
      <c r="Q252" s="1"/>
      <c r="R252" s="1">
        <v>18</v>
      </c>
      <c r="S252" s="1"/>
      <c r="T252" s="70"/>
      <c r="U252" s="1"/>
      <c r="V252" s="1"/>
      <c r="W252" s="1">
        <v>0</v>
      </c>
      <c r="X252" s="1"/>
      <c r="Y252" s="1"/>
      <c r="Z252" s="1"/>
      <c r="AA252" s="1"/>
      <c r="AB252" s="1"/>
      <c r="AN252" t="str">
        <f t="shared" si="63"/>
        <v>Caribou</v>
      </c>
      <c r="AO252" t="s">
        <v>424</v>
      </c>
      <c r="AP252">
        <v>2</v>
      </c>
      <c r="AR252" s="119">
        <v>23</v>
      </c>
      <c r="AS252" s="121">
        <v>3</v>
      </c>
      <c r="AT252" s="121">
        <v>40</v>
      </c>
      <c r="AU252" s="125">
        <v>10565</v>
      </c>
      <c r="AV252" s="125">
        <f t="shared" si="64"/>
        <v>23003</v>
      </c>
      <c r="AW252" t="s">
        <v>2792</v>
      </c>
      <c r="AX252">
        <f t="shared" si="71"/>
        <v>2310565</v>
      </c>
      <c r="BB252">
        <v>80.180000000000007</v>
      </c>
      <c r="BC252">
        <v>0.89</v>
      </c>
      <c r="BD252">
        <v>79.290000000000006</v>
      </c>
    </row>
    <row r="253" spans="1:56" hidden="1" outlineLevel="1">
      <c r="A253" t="s">
        <v>2694</v>
      </c>
      <c r="B253" s="10" t="s">
        <v>1305</v>
      </c>
      <c r="C253" s="1">
        <f t="shared" si="65"/>
        <v>1445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 t="shared" si="66"/>
        <v>4</v>
      </c>
      <c r="G253" s="1">
        <f t="shared" si="61"/>
        <v>164</v>
      </c>
      <c r="H253" s="2">
        <f t="shared" si="62"/>
        <v>0.11349480968858132</v>
      </c>
      <c r="I253" s="8"/>
      <c r="J253" s="2">
        <f t="shared" si="67"/>
        <v>0.42837370242214534</v>
      </c>
      <c r="K253" s="2">
        <f t="shared" si="68"/>
        <v>0.54186851211072662</v>
      </c>
      <c r="L253" s="2">
        <f t="shared" si="69"/>
        <v>1.2456747404844291E-2</v>
      </c>
      <c r="M253" s="2">
        <f t="shared" si="70"/>
        <v>1.7301038062283749E-2</v>
      </c>
      <c r="N253" s="1">
        <v>619</v>
      </c>
      <c r="O253" s="1">
        <v>783</v>
      </c>
      <c r="P253" s="1">
        <v>18</v>
      </c>
      <c r="Q253" s="1"/>
      <c r="R253" s="1">
        <v>23</v>
      </c>
      <c r="S253" s="1"/>
      <c r="T253" s="70"/>
      <c r="U253" s="1"/>
      <c r="V253" s="1"/>
      <c r="W253" s="1">
        <v>2</v>
      </c>
      <c r="X253" s="1"/>
      <c r="Y253" s="1"/>
      <c r="Z253" s="1"/>
      <c r="AA253" s="1"/>
      <c r="AB253" s="1"/>
      <c r="AN253" t="str">
        <f t="shared" si="63"/>
        <v>Carmel</v>
      </c>
      <c r="AO253" t="s">
        <v>1350</v>
      </c>
      <c r="AP253">
        <v>2</v>
      </c>
      <c r="AR253" s="119">
        <v>23</v>
      </c>
      <c r="AS253" s="121">
        <v>19</v>
      </c>
      <c r="AT253" s="121">
        <v>35</v>
      </c>
      <c r="AU253" s="125">
        <v>10670</v>
      </c>
      <c r="AV253" s="125">
        <f t="shared" si="64"/>
        <v>23019</v>
      </c>
      <c r="AW253" t="s">
        <v>749</v>
      </c>
      <c r="AX253">
        <f t="shared" si="71"/>
        <v>2310670</v>
      </c>
      <c r="BB253">
        <v>37</v>
      </c>
      <c r="BC253">
        <v>0.46</v>
      </c>
      <c r="BD253">
        <v>36.54</v>
      </c>
    </row>
    <row r="254" spans="1:56" hidden="1" outlineLevel="1">
      <c r="A254" t="s">
        <v>3111</v>
      </c>
      <c r="B254" s="10" t="s">
        <v>1305</v>
      </c>
      <c r="C254" s="1">
        <f t="shared" si="65"/>
        <v>464</v>
      </c>
      <c r="D254" s="7">
        <f>IF(N254&gt;0, RANK(N254,(N254:P254,Q254:AE254)),0)</f>
        <v>1</v>
      </c>
      <c r="E254" s="7">
        <f>IF(O254&gt;0,RANK(O254,(N254:P254,Q254:AE254)),0)</f>
        <v>2</v>
      </c>
      <c r="F254" s="7">
        <f t="shared" si="66"/>
        <v>3</v>
      </c>
      <c r="G254" s="1">
        <f t="shared" si="61"/>
        <v>149</v>
      </c>
      <c r="H254" s="2">
        <f t="shared" si="62"/>
        <v>0.32112068965517243</v>
      </c>
      <c r="I254" s="8"/>
      <c r="J254" s="2">
        <f t="shared" si="67"/>
        <v>0.65517241379310343</v>
      </c>
      <c r="K254" s="2">
        <f t="shared" si="68"/>
        <v>0.33405172413793105</v>
      </c>
      <c r="L254" s="2">
        <f t="shared" si="69"/>
        <v>1.0775862068965518E-2</v>
      </c>
      <c r="M254" s="2">
        <f t="shared" si="70"/>
        <v>6.9388939039072284E-18</v>
      </c>
      <c r="N254" s="1">
        <v>304</v>
      </c>
      <c r="O254" s="1">
        <v>155</v>
      </c>
      <c r="P254" s="1">
        <v>5</v>
      </c>
      <c r="Q254" s="1"/>
      <c r="R254" s="1">
        <v>0</v>
      </c>
      <c r="S254" s="1"/>
      <c r="T254" s="70"/>
      <c r="U254" s="1"/>
      <c r="V254" s="1"/>
      <c r="W254" s="1">
        <v>0</v>
      </c>
      <c r="X254" s="1"/>
      <c r="Y254" s="1"/>
      <c r="Z254" s="1"/>
      <c r="AA254" s="1"/>
      <c r="AB254" s="1"/>
      <c r="AN254" t="str">
        <f t="shared" si="63"/>
        <v>Carrabassett Valley</v>
      </c>
      <c r="AO254" t="s">
        <v>2910</v>
      </c>
      <c r="AP254">
        <v>2</v>
      </c>
      <c r="AR254" s="119">
        <v>23</v>
      </c>
      <c r="AS254" s="121">
        <v>7</v>
      </c>
      <c r="AT254" s="121">
        <v>8</v>
      </c>
      <c r="AU254" s="125">
        <v>10740</v>
      </c>
      <c r="AV254" s="125">
        <f t="shared" si="64"/>
        <v>23007</v>
      </c>
      <c r="AW254" t="s">
        <v>749</v>
      </c>
      <c r="AX254">
        <f t="shared" si="71"/>
        <v>2310740</v>
      </c>
      <c r="BB254">
        <v>77.53</v>
      </c>
      <c r="BC254">
        <v>0.15</v>
      </c>
      <c r="BD254">
        <v>77.39</v>
      </c>
    </row>
    <row r="255" spans="1:56" hidden="1" outlineLevel="1">
      <c r="A255" t="s">
        <v>3449</v>
      </c>
      <c r="B255" s="10" t="s">
        <v>1305</v>
      </c>
      <c r="C255" s="1">
        <f t="shared" si="65"/>
        <v>68</v>
      </c>
      <c r="D255" s="7">
        <f>IF(N255&gt;0, RANK(N255,(N255:P255,Q255:AE255)),0)</f>
        <v>2</v>
      </c>
      <c r="E255" s="7">
        <f>IF(O255&gt;0,RANK(O255,(N255:P255,Q255:AE255)),0)</f>
        <v>1</v>
      </c>
      <c r="F255" s="7">
        <f t="shared" si="66"/>
        <v>0</v>
      </c>
      <c r="G255" s="1">
        <f t="shared" si="61"/>
        <v>34</v>
      </c>
      <c r="H255" s="2">
        <f t="shared" si="62"/>
        <v>0.5</v>
      </c>
      <c r="I255" s="8"/>
      <c r="J255" s="2">
        <f t="shared" si="67"/>
        <v>0.25</v>
      </c>
      <c r="K255" s="2">
        <f t="shared" si="68"/>
        <v>0.75</v>
      </c>
      <c r="L255" s="2">
        <f t="shared" si="69"/>
        <v>0</v>
      </c>
      <c r="M255" s="2">
        <f t="shared" si="70"/>
        <v>0</v>
      </c>
      <c r="N255" s="1">
        <v>17</v>
      </c>
      <c r="O255" s="1">
        <v>51</v>
      </c>
      <c r="P255" s="1">
        <v>0</v>
      </c>
      <c r="Q255" s="1"/>
      <c r="R255" s="1">
        <v>0</v>
      </c>
      <c r="S255" s="1"/>
      <c r="T255" s="70"/>
      <c r="U255" s="1"/>
      <c r="V255" s="1"/>
      <c r="W255" s="1">
        <v>0</v>
      </c>
      <c r="X255" s="1"/>
      <c r="Y255" s="1"/>
      <c r="Z255" s="1"/>
      <c r="AA255" s="1"/>
      <c r="AB255" s="1"/>
      <c r="AN255" t="str">
        <f t="shared" si="63"/>
        <v>Carroll</v>
      </c>
      <c r="AO255" t="s">
        <v>1350</v>
      </c>
      <c r="AP255">
        <v>2</v>
      </c>
      <c r="AR255" s="119">
        <v>23</v>
      </c>
      <c r="AS255" s="121">
        <v>19</v>
      </c>
      <c r="AT255" s="121">
        <v>40</v>
      </c>
      <c r="AU255" s="125">
        <v>10810</v>
      </c>
      <c r="AV255" s="125">
        <f t="shared" si="64"/>
        <v>23019</v>
      </c>
      <c r="AW255" t="s">
        <v>166</v>
      </c>
      <c r="AX255">
        <f t="shared" si="71"/>
        <v>2310810</v>
      </c>
      <c r="BB255">
        <v>44.36</v>
      </c>
      <c r="BC255">
        <v>0.17</v>
      </c>
      <c r="BD255">
        <v>44.18</v>
      </c>
    </row>
    <row r="256" spans="1:56" hidden="1" outlineLevel="1">
      <c r="A256" t="s">
        <v>3177</v>
      </c>
      <c r="B256" s="10" t="s">
        <v>1305</v>
      </c>
      <c r="C256" s="1">
        <f t="shared" si="65"/>
        <v>287</v>
      </c>
      <c r="D256" s="7">
        <f>IF(N256&gt;0, RANK(N256,(N256:P256,Q256:AE256)),0)</f>
        <v>1</v>
      </c>
      <c r="E256" s="7">
        <f>IF(O256&gt;0,RANK(O256,(N256:P256,Q256:AE256)),0)</f>
        <v>2</v>
      </c>
      <c r="F256" s="7">
        <f t="shared" si="66"/>
        <v>3</v>
      </c>
      <c r="G256" s="1">
        <f t="shared" si="61"/>
        <v>62</v>
      </c>
      <c r="H256" s="2">
        <f t="shared" si="62"/>
        <v>0.21602787456445993</v>
      </c>
      <c r="I256" s="8"/>
      <c r="J256" s="2">
        <f t="shared" si="67"/>
        <v>0.58188153310104529</v>
      </c>
      <c r="K256" s="2">
        <f t="shared" si="68"/>
        <v>0.36585365853658536</v>
      </c>
      <c r="L256" s="2">
        <f t="shared" si="69"/>
        <v>4.878048780487805E-2</v>
      </c>
      <c r="M256" s="2">
        <f t="shared" si="70"/>
        <v>3.4843205574913022E-3</v>
      </c>
      <c r="N256" s="1">
        <v>167</v>
      </c>
      <c r="O256" s="1">
        <v>105</v>
      </c>
      <c r="P256" s="1">
        <v>14</v>
      </c>
      <c r="Q256" s="1"/>
      <c r="R256" s="1">
        <v>1</v>
      </c>
      <c r="S256" s="1"/>
      <c r="T256" s="70"/>
      <c r="U256" s="1"/>
      <c r="V256" s="1"/>
      <c r="W256" s="1">
        <v>0</v>
      </c>
      <c r="X256" s="1"/>
      <c r="Y256" s="1"/>
      <c r="Z256" s="1"/>
      <c r="AA256" s="1"/>
      <c r="AB256" s="1"/>
      <c r="AN256" t="str">
        <f t="shared" si="63"/>
        <v>Carthage</v>
      </c>
      <c r="AO256" t="s">
        <v>2910</v>
      </c>
      <c r="AP256">
        <v>2</v>
      </c>
      <c r="AR256" s="119">
        <v>23</v>
      </c>
      <c r="AS256" s="121">
        <v>7</v>
      </c>
      <c r="AT256" s="121">
        <v>10</v>
      </c>
      <c r="AU256" s="125">
        <v>10915</v>
      </c>
      <c r="AV256" s="125">
        <f t="shared" si="64"/>
        <v>23007</v>
      </c>
      <c r="AW256" t="s">
        <v>749</v>
      </c>
      <c r="AX256">
        <f t="shared" si="71"/>
        <v>2310915</v>
      </c>
      <c r="BB256">
        <v>33.299999999999997</v>
      </c>
      <c r="BC256">
        <v>0.12</v>
      </c>
      <c r="BD256">
        <v>33.18</v>
      </c>
    </row>
    <row r="257" spans="1:58" hidden="1" outlineLevel="1">
      <c r="A257" t="s">
        <v>3507</v>
      </c>
      <c r="B257" s="10" t="s">
        <v>1305</v>
      </c>
      <c r="C257" s="1">
        <f t="shared" si="65"/>
        <v>101</v>
      </c>
      <c r="D257" s="7">
        <f>IF(N257&gt;0, RANK(N257,(N257:P257,Q257:AE257)),0)</f>
        <v>2</v>
      </c>
      <c r="E257" s="7">
        <f>IF(O257&gt;0,RANK(O257,(N257:P257,Q257:AE257)),0)</f>
        <v>1</v>
      </c>
      <c r="F257" s="7">
        <f t="shared" si="66"/>
        <v>3</v>
      </c>
      <c r="G257" s="1">
        <f t="shared" si="61"/>
        <v>21</v>
      </c>
      <c r="H257" s="2">
        <f t="shared" si="62"/>
        <v>0.20792079207920791</v>
      </c>
      <c r="I257" s="8"/>
      <c r="J257" s="2">
        <f t="shared" si="67"/>
        <v>0.38613861386138615</v>
      </c>
      <c r="K257" s="2">
        <f t="shared" si="68"/>
        <v>0.59405940594059403</v>
      </c>
      <c r="L257" s="2">
        <f t="shared" si="69"/>
        <v>1.9801980198019802E-2</v>
      </c>
      <c r="M257" s="2">
        <f t="shared" si="70"/>
        <v>1.7347234759768071E-17</v>
      </c>
      <c r="N257" s="1">
        <v>39</v>
      </c>
      <c r="O257" s="1">
        <v>60</v>
      </c>
      <c r="P257" s="1">
        <v>2</v>
      </c>
      <c r="Q257" s="1"/>
      <c r="R257" s="1">
        <v>0</v>
      </c>
      <c r="S257" s="1"/>
      <c r="T257" s="70"/>
      <c r="U257" s="1"/>
      <c r="V257" s="1"/>
      <c r="W257" s="1">
        <v>0</v>
      </c>
      <c r="X257" s="1"/>
      <c r="Y257" s="1"/>
      <c r="Z257" s="1"/>
      <c r="AA257" s="1"/>
      <c r="AB257" s="1"/>
      <c r="AN257" t="str">
        <f t="shared" si="63"/>
        <v>Cary</v>
      </c>
      <c r="AO257" t="s">
        <v>424</v>
      </c>
      <c r="AP257">
        <v>2</v>
      </c>
      <c r="AR257" s="119">
        <v>23</v>
      </c>
      <c r="AS257" s="121">
        <v>3</v>
      </c>
      <c r="AT257" s="121">
        <v>45</v>
      </c>
      <c r="AU257" s="125">
        <v>11020</v>
      </c>
      <c r="AV257" s="125">
        <f t="shared" si="64"/>
        <v>23003</v>
      </c>
      <c r="AW257" t="s">
        <v>166</v>
      </c>
      <c r="AX257">
        <f t="shared" si="71"/>
        <v>2311020</v>
      </c>
      <c r="BB257">
        <v>18.97</v>
      </c>
      <c r="BC257">
        <v>0</v>
      </c>
      <c r="BD257">
        <v>18.97</v>
      </c>
    </row>
    <row r="258" spans="1:58" hidden="1" outlineLevel="1">
      <c r="A258" t="s">
        <v>2758</v>
      </c>
      <c r="B258" s="10" t="s">
        <v>1305</v>
      </c>
      <c r="C258" s="1">
        <f t="shared" si="65"/>
        <v>2118</v>
      </c>
      <c r="D258" s="7">
        <f>IF(N258&gt;0, RANK(N258,(N258:P258,Q258:AE258)),0)</f>
        <v>1</v>
      </c>
      <c r="E258" s="7">
        <f>IF(O258&gt;0,RANK(O258,(N258:P258,Q258:AE258)),0)</f>
        <v>2</v>
      </c>
      <c r="F258" s="7">
        <f t="shared" si="66"/>
        <v>3</v>
      </c>
      <c r="G258" s="1">
        <f t="shared" ref="G258:G323" si="72">IF(C258&gt;0,MAX(N258:P258)-LARGE(N258:P258,2),0)</f>
        <v>198</v>
      </c>
      <c r="H258" s="2">
        <f t="shared" ref="H258:H323" si="73">IF(C258&gt;0,G258/C258,0)</f>
        <v>9.3484419263456089E-2</v>
      </c>
      <c r="I258" s="8"/>
      <c r="J258" s="2">
        <f t="shared" si="67"/>
        <v>0.53682719546742208</v>
      </c>
      <c r="K258" s="2">
        <f t="shared" si="68"/>
        <v>0.443342776203966</v>
      </c>
      <c r="L258" s="2">
        <f t="shared" si="69"/>
        <v>1.5108593012275733E-2</v>
      </c>
      <c r="M258" s="2">
        <f t="shared" si="70"/>
        <v>4.7214353163361825E-3</v>
      </c>
      <c r="N258" s="1">
        <v>1137</v>
      </c>
      <c r="O258" s="1">
        <v>939</v>
      </c>
      <c r="P258" s="1">
        <v>32</v>
      </c>
      <c r="Q258" s="1"/>
      <c r="R258" s="1">
        <v>8</v>
      </c>
      <c r="S258" s="1"/>
      <c r="T258" s="70"/>
      <c r="U258" s="1"/>
      <c r="V258" s="1"/>
      <c r="W258" s="1">
        <v>2</v>
      </c>
      <c r="X258" s="1"/>
      <c r="Y258" s="1"/>
      <c r="Z258" s="1"/>
      <c r="AA258" s="1"/>
      <c r="AB258" s="1"/>
      <c r="AN258" t="str">
        <f t="shared" si="63"/>
        <v>Casco</v>
      </c>
      <c r="AO258" t="s">
        <v>1391</v>
      </c>
      <c r="AP258">
        <v>1</v>
      </c>
      <c r="AR258" s="119">
        <v>23</v>
      </c>
      <c r="AS258" s="121">
        <v>5</v>
      </c>
      <c r="AT258" s="121">
        <v>25</v>
      </c>
      <c r="AU258" s="125">
        <v>11125</v>
      </c>
      <c r="AV258" s="125">
        <f t="shared" si="64"/>
        <v>23005</v>
      </c>
      <c r="AW258" t="s">
        <v>749</v>
      </c>
      <c r="AX258">
        <f t="shared" si="71"/>
        <v>2311125</v>
      </c>
      <c r="BB258">
        <v>36.43</v>
      </c>
      <c r="BC258">
        <v>5.16</v>
      </c>
      <c r="BD258">
        <v>31.27</v>
      </c>
    </row>
    <row r="259" spans="1:58" hidden="1" outlineLevel="1">
      <c r="A259" t="s">
        <v>2764</v>
      </c>
      <c r="B259" s="10" t="s">
        <v>1305</v>
      </c>
      <c r="C259" s="1">
        <f t="shared" si="65"/>
        <v>704</v>
      </c>
      <c r="D259" s="7">
        <f>IF(N259&gt;0, RANK(N259,(N259:P259,Q259:AE259)),0)</f>
        <v>1</v>
      </c>
      <c r="E259" s="7">
        <f>IF(O259&gt;0,RANK(O259,(N259:P259,Q259:AE259)),0)</f>
        <v>2</v>
      </c>
      <c r="F259" s="7">
        <f t="shared" si="66"/>
        <v>3</v>
      </c>
      <c r="G259" s="1">
        <f t="shared" si="72"/>
        <v>102</v>
      </c>
      <c r="H259" s="2">
        <f t="shared" si="73"/>
        <v>0.14488636363636365</v>
      </c>
      <c r="I259" s="8"/>
      <c r="J259" s="2">
        <f t="shared" si="67"/>
        <v>0.56676136363636365</v>
      </c>
      <c r="K259" s="2">
        <f t="shared" si="68"/>
        <v>0.421875</v>
      </c>
      <c r="L259" s="2">
        <f t="shared" si="69"/>
        <v>9.943181818181818E-3</v>
      </c>
      <c r="M259" s="2">
        <f t="shared" si="70"/>
        <v>1.4204545454545355E-3</v>
      </c>
      <c r="N259" s="1">
        <v>399</v>
      </c>
      <c r="O259" s="1">
        <v>297</v>
      </c>
      <c r="P259" s="1">
        <v>7</v>
      </c>
      <c r="Q259" s="1"/>
      <c r="R259" s="1">
        <v>1</v>
      </c>
      <c r="S259" s="1"/>
      <c r="T259" s="70"/>
      <c r="U259" s="1"/>
      <c r="V259" s="1"/>
      <c r="W259" s="1">
        <v>0</v>
      </c>
      <c r="X259" s="1"/>
      <c r="Y259" s="1"/>
      <c r="Z259" s="1"/>
      <c r="AA259" s="1"/>
      <c r="AB259" s="1"/>
      <c r="AN259" t="str">
        <f t="shared" si="63"/>
        <v>Castine</v>
      </c>
      <c r="AO259" t="s">
        <v>3488</v>
      </c>
      <c r="AP259">
        <v>2</v>
      </c>
      <c r="AR259" s="119">
        <v>23</v>
      </c>
      <c r="AS259" s="121">
        <v>9</v>
      </c>
      <c r="AT259" s="121">
        <v>40</v>
      </c>
      <c r="AU259" s="125">
        <v>11265</v>
      </c>
      <c r="AV259" s="125">
        <f t="shared" si="64"/>
        <v>23009</v>
      </c>
      <c r="AW259" t="s">
        <v>749</v>
      </c>
      <c r="AX259">
        <f t="shared" si="71"/>
        <v>2311265</v>
      </c>
      <c r="BB259">
        <v>19.989999999999998</v>
      </c>
      <c r="BC259">
        <v>12.19</v>
      </c>
      <c r="BD259">
        <v>7.8</v>
      </c>
    </row>
    <row r="260" spans="1:58" hidden="1" outlineLevel="1">
      <c r="A260" t="s">
        <v>3531</v>
      </c>
      <c r="B260" s="10" t="s">
        <v>1305</v>
      </c>
      <c r="C260" s="1">
        <f t="shared" si="65"/>
        <v>241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 t="shared" si="66"/>
        <v>3</v>
      </c>
      <c r="G260" s="1">
        <f t="shared" si="72"/>
        <v>53</v>
      </c>
      <c r="H260" s="2">
        <f t="shared" si="73"/>
        <v>0.21991701244813278</v>
      </c>
      <c r="I260" s="8"/>
      <c r="J260" s="2">
        <f t="shared" si="67"/>
        <v>0.32780082987551867</v>
      </c>
      <c r="K260" s="2">
        <f t="shared" si="68"/>
        <v>0.5477178423236515</v>
      </c>
      <c r="L260" s="2">
        <f t="shared" si="69"/>
        <v>0.1078838174273859</v>
      </c>
      <c r="M260" s="2">
        <f t="shared" si="70"/>
        <v>1.659751037344398E-2</v>
      </c>
      <c r="N260" s="1">
        <v>79</v>
      </c>
      <c r="O260" s="1">
        <v>132</v>
      </c>
      <c r="P260" s="1">
        <v>26</v>
      </c>
      <c r="Q260" s="1"/>
      <c r="R260" s="1">
        <v>4</v>
      </c>
      <c r="S260" s="1"/>
      <c r="T260" s="70"/>
      <c r="U260" s="1"/>
      <c r="V260" s="1"/>
      <c r="W260" s="1">
        <v>0</v>
      </c>
      <c r="X260" s="1"/>
      <c r="Y260" s="1"/>
      <c r="Z260" s="1"/>
      <c r="AA260" s="1"/>
      <c r="AB260" s="1"/>
      <c r="AN260" t="str">
        <f t="shared" ref="AN260:AN326" si="74">A260</f>
        <v>Castle Hill</v>
      </c>
      <c r="AO260" t="s">
        <v>424</v>
      </c>
      <c r="AP260">
        <v>2</v>
      </c>
      <c r="AR260" s="119">
        <v>23</v>
      </c>
      <c r="AS260" s="121">
        <v>3</v>
      </c>
      <c r="AT260" s="121">
        <v>50</v>
      </c>
      <c r="AU260" s="125">
        <v>11300</v>
      </c>
      <c r="AV260" s="125">
        <f t="shared" ref="AV260:AV324" si="75">AR260*1000+AS260</f>
        <v>23003</v>
      </c>
      <c r="AW260" t="s">
        <v>749</v>
      </c>
      <c r="AX260">
        <f t="shared" si="71"/>
        <v>2311300</v>
      </c>
      <c r="BB260">
        <v>36.14</v>
      </c>
      <c r="BC260">
        <v>0.46</v>
      </c>
      <c r="BD260">
        <v>35.68</v>
      </c>
    </row>
    <row r="261" spans="1:58" hidden="1" outlineLevel="1">
      <c r="A261" t="s">
        <v>3116</v>
      </c>
      <c r="B261" s="10" t="s">
        <v>1305</v>
      </c>
      <c r="C261" s="1">
        <f t="shared" si="65"/>
        <v>145</v>
      </c>
      <c r="D261" s="7">
        <f>IF(N261&gt;0, RANK(N261,(N261:P261,Q261:AE261)),0)</f>
        <v>1</v>
      </c>
      <c r="E261" s="7">
        <f>IF(O261&gt;0,RANK(O261,(N261:P261,Q261:AE261)),0)</f>
        <v>2</v>
      </c>
      <c r="F261" s="7">
        <f t="shared" si="66"/>
        <v>3</v>
      </c>
      <c r="G261" s="1">
        <f t="shared" si="72"/>
        <v>21</v>
      </c>
      <c r="H261" s="2">
        <f t="shared" si="73"/>
        <v>0.14482758620689656</v>
      </c>
      <c r="I261" s="8"/>
      <c r="J261" s="2">
        <f t="shared" si="67"/>
        <v>0.55862068965517242</v>
      </c>
      <c r="K261" s="2">
        <f t="shared" si="68"/>
        <v>0.41379310344827586</v>
      </c>
      <c r="L261" s="2">
        <f t="shared" si="69"/>
        <v>2.7586206896551724E-2</v>
      </c>
      <c r="M261" s="2">
        <f t="shared" si="70"/>
        <v>0</v>
      </c>
      <c r="N261" s="1">
        <v>81</v>
      </c>
      <c r="O261" s="1">
        <v>60</v>
      </c>
      <c r="P261" s="1">
        <v>4</v>
      </c>
      <c r="Q261" s="1"/>
      <c r="R261" s="1">
        <v>0</v>
      </c>
      <c r="S261" s="1"/>
      <c r="T261" s="70"/>
      <c r="U261" s="1"/>
      <c r="V261" s="1"/>
      <c r="W261" s="1">
        <v>0</v>
      </c>
      <c r="X261" s="1"/>
      <c r="Y261" s="1"/>
      <c r="Z261" s="1"/>
      <c r="AA261" s="1"/>
      <c r="AB261" s="1"/>
      <c r="AN261" t="str">
        <f t="shared" si="74"/>
        <v>Caswell</v>
      </c>
      <c r="AO261" t="s">
        <v>424</v>
      </c>
      <c r="AP261">
        <v>2</v>
      </c>
      <c r="AR261" s="119">
        <v>23</v>
      </c>
      <c r="AS261" s="121">
        <v>3</v>
      </c>
      <c r="AT261" s="121">
        <v>55</v>
      </c>
      <c r="AU261" s="125">
        <v>11335</v>
      </c>
      <c r="AV261" s="125">
        <f t="shared" si="75"/>
        <v>23003</v>
      </c>
      <c r="AW261" t="s">
        <v>749</v>
      </c>
      <c r="AX261">
        <f t="shared" si="71"/>
        <v>2311335</v>
      </c>
      <c r="BB261">
        <v>41.71</v>
      </c>
      <c r="BC261">
        <v>0.26</v>
      </c>
      <c r="BD261">
        <v>41.45</v>
      </c>
    </row>
    <row r="262" spans="1:58" hidden="1" outlineLevel="1">
      <c r="A262" t="s">
        <v>2607</v>
      </c>
      <c r="B262" s="10" t="s">
        <v>1305</v>
      </c>
      <c r="C262" s="1">
        <f t="shared" si="65"/>
        <v>22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 t="shared" si="66"/>
        <v>0</v>
      </c>
      <c r="G262" s="1">
        <f t="shared" si="72"/>
        <v>6</v>
      </c>
      <c r="H262" s="2">
        <f t="shared" si="73"/>
        <v>0.27272727272727271</v>
      </c>
      <c r="I262" s="8"/>
      <c r="J262" s="2">
        <f t="shared" si="67"/>
        <v>0.36363636363636365</v>
      </c>
      <c r="K262" s="2">
        <f t="shared" si="68"/>
        <v>0.63636363636363635</v>
      </c>
      <c r="L262" s="2">
        <f t="shared" si="69"/>
        <v>0</v>
      </c>
      <c r="M262" s="2">
        <f t="shared" si="70"/>
        <v>0</v>
      </c>
      <c r="N262" s="1">
        <v>8</v>
      </c>
      <c r="O262" s="1">
        <v>14</v>
      </c>
      <c r="P262" s="1">
        <v>0</v>
      </c>
      <c r="Q262" s="1"/>
      <c r="R262" s="1">
        <v>0</v>
      </c>
      <c r="S262" s="1"/>
      <c r="T262" s="70"/>
      <c r="U262" s="1"/>
      <c r="V262" s="1"/>
      <c r="W262" s="1">
        <v>0</v>
      </c>
      <c r="X262" s="1"/>
      <c r="Y262" s="1"/>
      <c r="Z262" s="1"/>
      <c r="AA262" s="1"/>
      <c r="AB262" s="1"/>
      <c r="AN262" t="str">
        <f t="shared" si="74"/>
        <v>Centerville</v>
      </c>
      <c r="AO262" t="s">
        <v>1616</v>
      </c>
      <c r="AP262">
        <v>2</v>
      </c>
      <c r="AR262" s="119">
        <v>23</v>
      </c>
      <c r="AS262" s="121">
        <v>29</v>
      </c>
      <c r="AT262" s="121">
        <v>35</v>
      </c>
      <c r="AU262" s="125">
        <v>11755</v>
      </c>
      <c r="AV262" s="125">
        <f t="shared" si="75"/>
        <v>23029</v>
      </c>
      <c r="AW262" t="s">
        <v>2795</v>
      </c>
      <c r="AX262">
        <f t="shared" si="71"/>
        <v>2311755</v>
      </c>
      <c r="BB262">
        <v>42.99</v>
      </c>
      <c r="BC262">
        <v>1.06</v>
      </c>
      <c r="BD262">
        <v>41.93</v>
      </c>
    </row>
    <row r="263" spans="1:58" hidden="1" outlineLevel="1">
      <c r="A263" t="s">
        <v>1577</v>
      </c>
      <c r="B263" s="10" t="s">
        <v>1305</v>
      </c>
      <c r="C263" s="1">
        <f t="shared" si="65"/>
        <v>238</v>
      </c>
      <c r="D263" s="7">
        <f>IF(N263&gt;0, RANK(N263,(N263:P263,Q263:AE263)),0)</f>
        <v>1</v>
      </c>
      <c r="E263" s="7">
        <f>IF(O263&gt;0,RANK(O263,(N263:P263,Q263:AE263)),0)</f>
        <v>2</v>
      </c>
      <c r="F263" s="7">
        <f t="shared" si="66"/>
        <v>3</v>
      </c>
      <c r="G263" s="1">
        <f t="shared" si="72"/>
        <v>28</v>
      </c>
      <c r="H263" s="2">
        <f t="shared" si="73"/>
        <v>0.11764705882352941</v>
      </c>
      <c r="I263" s="8"/>
      <c r="J263" s="2">
        <f t="shared" si="67"/>
        <v>0.54201680672268904</v>
      </c>
      <c r="K263" s="2">
        <f t="shared" si="68"/>
        <v>0.42436974789915966</v>
      </c>
      <c r="L263" s="2">
        <f t="shared" si="69"/>
        <v>2.9411764705882353E-2</v>
      </c>
      <c r="M263" s="2">
        <f t="shared" si="70"/>
        <v>4.2016806722689551E-3</v>
      </c>
      <c r="N263" s="1">
        <v>129</v>
      </c>
      <c r="O263" s="1">
        <v>101</v>
      </c>
      <c r="P263" s="1">
        <v>7</v>
      </c>
      <c r="Q263" s="1"/>
      <c r="R263" s="1">
        <v>1</v>
      </c>
      <c r="S263" s="1"/>
      <c r="T263" s="70"/>
      <c r="U263" s="1"/>
      <c r="V263" s="1"/>
      <c r="W263" s="1">
        <v>0</v>
      </c>
      <c r="X263" s="1"/>
      <c r="Y263" s="1"/>
      <c r="Z263" s="1"/>
      <c r="AA263" s="1"/>
      <c r="AB263" s="1"/>
      <c r="AN263" t="str">
        <f t="shared" si="74"/>
        <v>Chapman</v>
      </c>
      <c r="AO263" t="s">
        <v>424</v>
      </c>
      <c r="AP263">
        <v>2</v>
      </c>
      <c r="AR263" s="119">
        <v>23</v>
      </c>
      <c r="AS263" s="121">
        <v>3</v>
      </c>
      <c r="AT263" s="121">
        <v>60</v>
      </c>
      <c r="AU263" s="125">
        <v>12000</v>
      </c>
      <c r="AV263" s="125">
        <f t="shared" si="75"/>
        <v>23003</v>
      </c>
      <c r="AW263" t="s">
        <v>749</v>
      </c>
      <c r="AX263">
        <f t="shared" si="71"/>
        <v>2312000</v>
      </c>
      <c r="BB263">
        <v>38.79</v>
      </c>
      <c r="BC263">
        <v>0.42</v>
      </c>
      <c r="BD263">
        <v>38.369999999999997</v>
      </c>
    </row>
    <row r="264" spans="1:58" hidden="1" outlineLevel="1">
      <c r="A264" t="s">
        <v>561</v>
      </c>
      <c r="B264" s="10" t="s">
        <v>1305</v>
      </c>
      <c r="C264" s="1">
        <f t="shared" si="65"/>
        <v>674</v>
      </c>
      <c r="D264" s="7">
        <f>IF(N264&gt;0, RANK(N264,(N264:P264,Q264:AE264)),0)</f>
        <v>2</v>
      </c>
      <c r="E264" s="7">
        <f>IF(O264&gt;0,RANK(O264,(N264:P264,Q264:AE264)),0)</f>
        <v>1</v>
      </c>
      <c r="F264" s="7">
        <f t="shared" si="66"/>
        <v>3</v>
      </c>
      <c r="G264" s="1">
        <f t="shared" si="72"/>
        <v>233</v>
      </c>
      <c r="H264" s="2">
        <f t="shared" si="73"/>
        <v>0.3456973293768546</v>
      </c>
      <c r="I264" s="8"/>
      <c r="J264" s="2">
        <f t="shared" si="67"/>
        <v>0.31899109792284869</v>
      </c>
      <c r="K264" s="2">
        <f t="shared" si="68"/>
        <v>0.66468842729970323</v>
      </c>
      <c r="L264" s="2">
        <f t="shared" si="69"/>
        <v>1.0385756676557863E-2</v>
      </c>
      <c r="M264" s="2">
        <f t="shared" si="70"/>
        <v>5.9347181008901611E-3</v>
      </c>
      <c r="N264" s="1">
        <v>215</v>
      </c>
      <c r="O264" s="1">
        <v>448</v>
      </c>
      <c r="P264" s="1">
        <v>7</v>
      </c>
      <c r="Q264" s="1"/>
      <c r="R264" s="1">
        <v>3</v>
      </c>
      <c r="S264" s="1"/>
      <c r="T264" s="70"/>
      <c r="U264" s="1"/>
      <c r="V264" s="1"/>
      <c r="W264" s="1">
        <v>1</v>
      </c>
      <c r="X264" s="1"/>
      <c r="Y264" s="1"/>
      <c r="Z264" s="1"/>
      <c r="AA264" s="1"/>
      <c r="AB264" s="1"/>
      <c r="AN264" t="str">
        <f t="shared" si="74"/>
        <v>Charleston</v>
      </c>
      <c r="AO264" t="s">
        <v>1350</v>
      </c>
      <c r="AP264">
        <v>2</v>
      </c>
      <c r="AR264" s="119">
        <v>23</v>
      </c>
      <c r="AS264" s="121">
        <v>19</v>
      </c>
      <c r="AT264" s="121">
        <v>45</v>
      </c>
      <c r="AU264" s="125">
        <v>12105</v>
      </c>
      <c r="AV264" s="125">
        <f t="shared" si="75"/>
        <v>23019</v>
      </c>
      <c r="AW264" t="s">
        <v>749</v>
      </c>
      <c r="AX264">
        <f t="shared" si="71"/>
        <v>2312105</v>
      </c>
      <c r="BB264">
        <v>40.229999999999997</v>
      </c>
      <c r="BC264">
        <v>0.02</v>
      </c>
      <c r="BD264">
        <v>40.21</v>
      </c>
    </row>
    <row r="265" spans="1:58" hidden="1" outlineLevel="1">
      <c r="A265" t="s">
        <v>2003</v>
      </c>
      <c r="B265" s="10" t="s">
        <v>1305</v>
      </c>
      <c r="C265" s="1">
        <f t="shared" si="65"/>
        <v>177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 t="shared" si="66"/>
        <v>3</v>
      </c>
      <c r="G265" s="1">
        <f t="shared" si="72"/>
        <v>43</v>
      </c>
      <c r="H265" s="2">
        <f t="shared" si="73"/>
        <v>0.24293785310734464</v>
      </c>
      <c r="I265" s="8"/>
      <c r="J265" s="2">
        <f t="shared" si="67"/>
        <v>0.3559322033898305</v>
      </c>
      <c r="K265" s="2">
        <f t="shared" si="68"/>
        <v>0.59887005649717517</v>
      </c>
      <c r="L265" s="2">
        <f t="shared" si="69"/>
        <v>2.8248587570621469E-2</v>
      </c>
      <c r="M265" s="2">
        <f t="shared" si="70"/>
        <v>1.6949152542372909E-2</v>
      </c>
      <c r="N265" s="1">
        <v>63</v>
      </c>
      <c r="O265" s="1">
        <v>106</v>
      </c>
      <c r="P265" s="1">
        <v>5</v>
      </c>
      <c r="Q265" s="1"/>
      <c r="R265" s="1">
        <v>3</v>
      </c>
      <c r="S265" s="1"/>
      <c r="T265" s="70"/>
      <c r="U265" s="1"/>
      <c r="V265" s="1"/>
      <c r="W265" s="1">
        <v>0</v>
      </c>
      <c r="X265" s="1"/>
      <c r="Y265" s="1"/>
      <c r="Z265" s="1"/>
      <c r="AA265" s="1"/>
      <c r="AB265" s="1"/>
      <c r="AN265" t="str">
        <f t="shared" si="74"/>
        <v>Charlotte</v>
      </c>
      <c r="AO265" t="s">
        <v>1616</v>
      </c>
      <c r="AP265">
        <v>2</v>
      </c>
      <c r="AR265" s="119">
        <v>23</v>
      </c>
      <c r="AS265" s="121">
        <v>29</v>
      </c>
      <c r="AT265" s="121">
        <v>40</v>
      </c>
      <c r="AU265" s="125">
        <v>12175</v>
      </c>
      <c r="AV265" s="125">
        <f t="shared" si="75"/>
        <v>23029</v>
      </c>
      <c r="AW265" t="s">
        <v>749</v>
      </c>
      <c r="AX265">
        <f t="shared" si="71"/>
        <v>2312175</v>
      </c>
      <c r="BB265">
        <v>34.049999999999997</v>
      </c>
      <c r="BC265">
        <v>2.75</v>
      </c>
      <c r="BD265">
        <v>31.3</v>
      </c>
    </row>
    <row r="266" spans="1:58" hidden="1" outlineLevel="1">
      <c r="A266" t="s">
        <v>259</v>
      </c>
      <c r="B266" s="10" t="s">
        <v>1305</v>
      </c>
      <c r="C266" s="1">
        <f>SUM(N266:AL266)</f>
        <v>299</v>
      </c>
      <c r="D266" s="7">
        <f>IF(N266&gt;0, RANK(N266,(N266:P266,Q266:AE266)),0)</f>
        <v>1</v>
      </c>
      <c r="E266" s="7">
        <f>IF(O266&gt;0,RANK(O266,(N266:P266,Q266:AE266)),0)</f>
        <v>2</v>
      </c>
      <c r="F266" s="7">
        <f>IF(P266&gt;0,RANK(P266,(N266:AE266)),0)</f>
        <v>3</v>
      </c>
      <c r="G266" s="1">
        <f>IF(C266&gt;0,MAX(N266:P266)-LARGE(N266:P266,2),0)</f>
        <v>125</v>
      </c>
      <c r="H266" s="2">
        <f>IF(C266&gt;0,G266/C266,0)</f>
        <v>0.41806020066889632</v>
      </c>
      <c r="I266" s="8"/>
      <c r="J266" s="2">
        <f>IF(C266=0,"-",N266/C266)</f>
        <v>0.7023411371237458</v>
      </c>
      <c r="K266" s="2">
        <f>IF(C266=0,"-",O266/C266)</f>
        <v>0.28428093645484948</v>
      </c>
      <c r="L266" s="2">
        <f>IF(C266=0,"-",P266/C266)</f>
        <v>1.0033444816053512E-2</v>
      </c>
      <c r="M266" s="2">
        <f>IF(C266=0,"-",(1-J266-K266-L266))</f>
        <v>3.3444816053512169E-3</v>
      </c>
      <c r="N266" s="1">
        <v>210</v>
      </c>
      <c r="O266" s="1">
        <v>85</v>
      </c>
      <c r="P266" s="1">
        <v>3</v>
      </c>
      <c r="Q266" s="1"/>
      <c r="R266" s="1">
        <v>1</v>
      </c>
      <c r="S266" s="1"/>
      <c r="T266" s="70"/>
      <c r="U266" s="1"/>
      <c r="V266" s="1"/>
      <c r="W266" s="1">
        <v>0</v>
      </c>
      <c r="X266" s="1"/>
      <c r="Y266" s="1"/>
      <c r="Z266" s="1"/>
      <c r="AA266" s="1"/>
      <c r="AB266" s="1"/>
      <c r="AN266" t="str">
        <f t="shared" si="74"/>
        <v>Chebeague Island</v>
      </c>
      <c r="AO266" t="s">
        <v>1391</v>
      </c>
      <c r="AP266">
        <v>1</v>
      </c>
      <c r="AR266" s="119">
        <v>23</v>
      </c>
      <c r="AS266" s="121">
        <v>5</v>
      </c>
      <c r="AU266" s="125">
        <v>12300</v>
      </c>
      <c r="AV266" s="125">
        <f t="shared" si="75"/>
        <v>23005</v>
      </c>
      <c r="AW266" t="s">
        <v>749</v>
      </c>
      <c r="AX266">
        <f t="shared" si="71"/>
        <v>2312300</v>
      </c>
      <c r="BF266" t="s">
        <v>526</v>
      </c>
    </row>
    <row r="267" spans="1:58" hidden="1" outlineLevel="1">
      <c r="A267" t="s">
        <v>866</v>
      </c>
      <c r="B267" s="10" t="s">
        <v>1305</v>
      </c>
      <c r="C267" s="1">
        <f t="shared" si="65"/>
        <v>1382</v>
      </c>
      <c r="D267" s="7">
        <f>IF(N267&gt;0, RANK(N267,(N267:P267,Q267:AE267)),0)</f>
        <v>1</v>
      </c>
      <c r="E267" s="7">
        <f>IF(O267&gt;0,RANK(O267,(N267:P267,Q267:AE267)),0)</f>
        <v>2</v>
      </c>
      <c r="F267" s="7">
        <f t="shared" si="66"/>
        <v>3</v>
      </c>
      <c r="G267" s="1">
        <f t="shared" si="72"/>
        <v>60</v>
      </c>
      <c r="H267" s="2">
        <f t="shared" si="73"/>
        <v>4.3415340086830678E-2</v>
      </c>
      <c r="I267" s="8"/>
      <c r="J267" s="2">
        <f t="shared" si="67"/>
        <v>0.51230101302460207</v>
      </c>
      <c r="K267" s="2">
        <f t="shared" si="68"/>
        <v>0.46888567293777134</v>
      </c>
      <c r="L267" s="2">
        <f t="shared" si="69"/>
        <v>1.5195369030390739E-2</v>
      </c>
      <c r="M267" s="2">
        <f t="shared" si="70"/>
        <v>3.6179450072358552E-3</v>
      </c>
      <c r="N267" s="1">
        <v>708</v>
      </c>
      <c r="O267" s="1">
        <v>648</v>
      </c>
      <c r="P267" s="1">
        <v>21</v>
      </c>
      <c r="Q267" s="1"/>
      <c r="R267" s="1">
        <v>5</v>
      </c>
      <c r="S267" s="1"/>
      <c r="T267" s="70"/>
      <c r="U267" s="1"/>
      <c r="V267" s="1"/>
      <c r="W267" s="1">
        <v>0</v>
      </c>
      <c r="X267" s="1"/>
      <c r="Y267" s="1"/>
      <c r="Z267" s="1"/>
      <c r="AA267" s="1"/>
      <c r="AB267" s="1"/>
      <c r="AN267" t="str">
        <f t="shared" si="74"/>
        <v>Chelsea</v>
      </c>
      <c r="AO267" t="s">
        <v>340</v>
      </c>
      <c r="AP267">
        <v>1</v>
      </c>
      <c r="AR267" s="119">
        <v>23</v>
      </c>
      <c r="AS267" s="121">
        <v>11</v>
      </c>
      <c r="AT267" s="121">
        <v>25</v>
      </c>
      <c r="AU267" s="125">
        <v>12350</v>
      </c>
      <c r="AV267" s="125">
        <f t="shared" si="75"/>
        <v>23011</v>
      </c>
      <c r="AW267" t="s">
        <v>749</v>
      </c>
      <c r="AX267">
        <f t="shared" si="71"/>
        <v>2312350</v>
      </c>
      <c r="BB267">
        <v>19.91</v>
      </c>
      <c r="BC267">
        <v>0.4</v>
      </c>
      <c r="BD267">
        <v>19.5</v>
      </c>
    </row>
    <row r="268" spans="1:58" hidden="1" outlineLevel="1">
      <c r="A268" t="s">
        <v>1258</v>
      </c>
      <c r="B268" s="10" t="s">
        <v>1305</v>
      </c>
      <c r="C268" s="1">
        <f t="shared" si="65"/>
        <v>606</v>
      </c>
      <c r="D268" s="7">
        <f>IF(N268&gt;0, RANK(N268,(N268:P268,Q268:AE268)),0)</f>
        <v>1</v>
      </c>
      <c r="E268" s="7">
        <f>IF(O268&gt;0,RANK(O268,(N268:P268,Q268:AE268)),0)</f>
        <v>2</v>
      </c>
      <c r="F268" s="7">
        <f t="shared" si="66"/>
        <v>3</v>
      </c>
      <c r="G268" s="1">
        <f t="shared" si="72"/>
        <v>8</v>
      </c>
      <c r="H268" s="2">
        <f t="shared" si="73"/>
        <v>1.3201320132013201E-2</v>
      </c>
      <c r="I268" s="8"/>
      <c r="J268" s="2">
        <f t="shared" si="67"/>
        <v>0.47854785478547857</v>
      </c>
      <c r="K268" s="2">
        <f t="shared" si="68"/>
        <v>0.46534653465346537</v>
      </c>
      <c r="L268" s="2">
        <f t="shared" si="69"/>
        <v>5.2805280528052806E-2</v>
      </c>
      <c r="M268" s="2">
        <f t="shared" si="70"/>
        <v>3.300330033003257E-3</v>
      </c>
      <c r="N268" s="1">
        <v>290</v>
      </c>
      <c r="O268" s="1">
        <v>282</v>
      </c>
      <c r="P268" s="1">
        <v>32</v>
      </c>
      <c r="Q268" s="1"/>
      <c r="R268" s="1">
        <v>2</v>
      </c>
      <c r="S268" s="1"/>
      <c r="T268" s="70"/>
      <c r="U268" s="1"/>
      <c r="V268" s="1"/>
      <c r="W268" s="1">
        <v>0</v>
      </c>
      <c r="X268" s="1"/>
      <c r="Y268" s="1"/>
      <c r="Z268" s="1"/>
      <c r="AA268" s="1"/>
      <c r="AB268" s="1"/>
      <c r="AN268" t="str">
        <f t="shared" si="74"/>
        <v>Cherryfield</v>
      </c>
      <c r="AO268" t="s">
        <v>1616</v>
      </c>
      <c r="AP268">
        <v>2</v>
      </c>
      <c r="AR268" s="119">
        <v>23</v>
      </c>
      <c r="AS268" s="121">
        <v>29</v>
      </c>
      <c r="AT268" s="121">
        <v>45</v>
      </c>
      <c r="AU268" s="125">
        <v>12455</v>
      </c>
      <c r="AV268" s="125">
        <f t="shared" si="75"/>
        <v>23029</v>
      </c>
      <c r="AW268" t="s">
        <v>749</v>
      </c>
      <c r="AX268">
        <f t="shared" si="71"/>
        <v>2312455</v>
      </c>
      <c r="BB268">
        <v>44.25</v>
      </c>
      <c r="BC268">
        <v>0.52</v>
      </c>
      <c r="BD268">
        <v>43.74</v>
      </c>
    </row>
    <row r="269" spans="1:58" hidden="1" outlineLevel="1">
      <c r="A269" t="s">
        <v>2652</v>
      </c>
      <c r="B269" s="10" t="s">
        <v>1305</v>
      </c>
      <c r="C269" s="1">
        <f t="shared" si="65"/>
        <v>329</v>
      </c>
      <c r="D269" s="7">
        <f>IF(N269&gt;0, RANK(N269,(N269:P269,Q269:AE269)),0)</f>
        <v>2</v>
      </c>
      <c r="E269" s="7">
        <f>IF(O269&gt;0,RANK(O269,(N269:P269,Q269:AE269)),0)</f>
        <v>1</v>
      </c>
      <c r="F269" s="7">
        <f t="shared" si="66"/>
        <v>3</v>
      </c>
      <c r="G269" s="1">
        <f t="shared" si="72"/>
        <v>73</v>
      </c>
      <c r="H269" s="2">
        <f t="shared" si="73"/>
        <v>0.22188449848024316</v>
      </c>
      <c r="I269" s="8"/>
      <c r="J269" s="2">
        <f t="shared" si="67"/>
        <v>0.37386018237082069</v>
      </c>
      <c r="K269" s="2">
        <f t="shared" si="68"/>
        <v>0.5957446808510638</v>
      </c>
      <c r="L269" s="2">
        <f t="shared" si="69"/>
        <v>3.0395136778115502E-2</v>
      </c>
      <c r="M269" s="2">
        <f t="shared" si="70"/>
        <v>-5.2041704279304213E-17</v>
      </c>
      <c r="N269" s="1">
        <v>123</v>
      </c>
      <c r="O269" s="1">
        <v>196</v>
      </c>
      <c r="P269" s="1">
        <v>10</v>
      </c>
      <c r="Q269" s="1"/>
      <c r="R269" s="1">
        <v>0</v>
      </c>
      <c r="S269" s="1"/>
      <c r="T269" s="70"/>
      <c r="U269" s="1"/>
      <c r="V269" s="1"/>
      <c r="W269" s="1">
        <v>0</v>
      </c>
      <c r="X269" s="1"/>
      <c r="Y269" s="1"/>
      <c r="Z269" s="1"/>
      <c r="AA269" s="1"/>
      <c r="AB269" s="1"/>
      <c r="AN269" t="str">
        <f t="shared" si="74"/>
        <v>Chester</v>
      </c>
      <c r="AO269" t="s">
        <v>1350</v>
      </c>
      <c r="AP269">
        <v>2</v>
      </c>
      <c r="AR269" s="119">
        <v>23</v>
      </c>
      <c r="AS269" s="121">
        <v>19</v>
      </c>
      <c r="AT269" s="121">
        <v>50</v>
      </c>
      <c r="AU269" s="125">
        <v>12525</v>
      </c>
      <c r="AV269" s="125">
        <f t="shared" si="75"/>
        <v>23019</v>
      </c>
      <c r="AW269" t="s">
        <v>749</v>
      </c>
      <c r="AX269">
        <f t="shared" si="71"/>
        <v>2312525</v>
      </c>
      <c r="BB269">
        <v>44.32</v>
      </c>
      <c r="BC269">
        <v>0</v>
      </c>
      <c r="BD269">
        <v>44.31</v>
      </c>
    </row>
    <row r="270" spans="1:58" hidden="1" outlineLevel="1">
      <c r="A270" t="s">
        <v>2511</v>
      </c>
      <c r="B270" s="10" t="s">
        <v>1305</v>
      </c>
      <c r="C270" s="1">
        <f t="shared" si="65"/>
        <v>693</v>
      </c>
      <c r="D270" s="7">
        <f>IF(N270&gt;0, RANK(N270,(N270:P270,Q270:AE270)),0)</f>
        <v>1</v>
      </c>
      <c r="E270" s="7">
        <f>IF(O270&gt;0,RANK(O270,(N270:P270,Q270:AE270)),0)</f>
        <v>2</v>
      </c>
      <c r="F270" s="7">
        <f t="shared" si="66"/>
        <v>3</v>
      </c>
      <c r="G270" s="1">
        <f t="shared" si="72"/>
        <v>141</v>
      </c>
      <c r="H270" s="2">
        <f t="shared" si="73"/>
        <v>0.20346320346320346</v>
      </c>
      <c r="I270" s="8"/>
      <c r="J270" s="2">
        <f t="shared" si="67"/>
        <v>0.59163059163059162</v>
      </c>
      <c r="K270" s="2">
        <f t="shared" si="68"/>
        <v>0.38816738816738816</v>
      </c>
      <c r="L270" s="2">
        <f t="shared" si="69"/>
        <v>1.875901875901876E-2</v>
      </c>
      <c r="M270" s="2">
        <f t="shared" si="70"/>
        <v>1.4430014430014612E-3</v>
      </c>
      <c r="N270" s="1">
        <v>410</v>
      </c>
      <c r="O270" s="1">
        <v>269</v>
      </c>
      <c r="P270" s="1">
        <v>13</v>
      </c>
      <c r="Q270" s="1"/>
      <c r="R270" s="1">
        <v>0</v>
      </c>
      <c r="S270" s="1"/>
      <c r="T270" s="70"/>
      <c r="U270" s="1"/>
      <c r="V270" s="1"/>
      <c r="W270" s="1">
        <v>1</v>
      </c>
      <c r="X270" s="1"/>
      <c r="Y270" s="1"/>
      <c r="Z270" s="1"/>
      <c r="AA270" s="1"/>
      <c r="AB270" s="1"/>
      <c r="AN270" t="str">
        <f t="shared" si="74"/>
        <v>Chesterville</v>
      </c>
      <c r="AO270" t="s">
        <v>2910</v>
      </c>
      <c r="AP270">
        <v>2</v>
      </c>
      <c r="AR270" s="119">
        <v>23</v>
      </c>
      <c r="AS270" s="121">
        <v>7</v>
      </c>
      <c r="AT270" s="121">
        <v>15</v>
      </c>
      <c r="AU270" s="125">
        <v>12595</v>
      </c>
      <c r="AV270" s="125">
        <f t="shared" si="75"/>
        <v>23007</v>
      </c>
      <c r="AW270" t="s">
        <v>749</v>
      </c>
      <c r="AX270">
        <f t="shared" si="71"/>
        <v>2312595</v>
      </c>
      <c r="BB270">
        <v>37.630000000000003</v>
      </c>
      <c r="BC270">
        <v>1.17</v>
      </c>
      <c r="BD270">
        <v>36.46</v>
      </c>
    </row>
    <row r="271" spans="1:58" hidden="1" outlineLevel="1">
      <c r="A271" t="s">
        <v>1575</v>
      </c>
      <c r="B271" s="10" t="s">
        <v>1305</v>
      </c>
      <c r="C271" s="1">
        <f t="shared" si="65"/>
        <v>2365</v>
      </c>
      <c r="D271" s="7">
        <f>IF(N271&gt;0, RANK(N271,(N271:P271,Q271:AE271)),0)</f>
        <v>1</v>
      </c>
      <c r="E271" s="7">
        <f>IF(O271&gt;0,RANK(O271,(N271:P271,Q271:AE271)),0)</f>
        <v>2</v>
      </c>
      <c r="F271" s="7">
        <f t="shared" si="66"/>
        <v>3</v>
      </c>
      <c r="G271" s="1">
        <f t="shared" si="72"/>
        <v>64</v>
      </c>
      <c r="H271" s="2">
        <f t="shared" si="73"/>
        <v>2.7061310782241013E-2</v>
      </c>
      <c r="I271" s="8"/>
      <c r="J271" s="2">
        <f t="shared" si="67"/>
        <v>0.50359408033826636</v>
      </c>
      <c r="K271" s="2">
        <f t="shared" si="68"/>
        <v>0.47653276955602536</v>
      </c>
      <c r="L271" s="2">
        <f t="shared" si="69"/>
        <v>1.5644820295983086E-2</v>
      </c>
      <c r="M271" s="2">
        <f t="shared" si="70"/>
        <v>4.228329809725196E-3</v>
      </c>
      <c r="N271" s="1">
        <v>1191</v>
      </c>
      <c r="O271" s="1">
        <v>1127</v>
      </c>
      <c r="P271" s="1">
        <v>37</v>
      </c>
      <c r="Q271" s="1"/>
      <c r="R271" s="1">
        <v>10</v>
      </c>
      <c r="S271" s="1"/>
      <c r="T271" s="70"/>
      <c r="U271" s="1"/>
      <c r="V271" s="1"/>
      <c r="W271" s="1">
        <v>0</v>
      </c>
      <c r="X271" s="1"/>
      <c r="Y271" s="1"/>
      <c r="Z271" s="1"/>
      <c r="AA271" s="1"/>
      <c r="AB271" s="1"/>
      <c r="AN271" t="str">
        <f t="shared" si="74"/>
        <v>China</v>
      </c>
      <c r="AO271" t="s">
        <v>340</v>
      </c>
      <c r="AP271">
        <v>1</v>
      </c>
      <c r="AR271" s="119">
        <v>23</v>
      </c>
      <c r="AS271" s="121">
        <v>11</v>
      </c>
      <c r="AT271" s="121">
        <v>30</v>
      </c>
      <c r="AU271" s="125">
        <v>12735</v>
      </c>
      <c r="AV271" s="125">
        <f t="shared" si="75"/>
        <v>23011</v>
      </c>
      <c r="AW271" t="s">
        <v>749</v>
      </c>
      <c r="AX271">
        <f t="shared" si="71"/>
        <v>2312735</v>
      </c>
      <c r="BB271">
        <v>56.77</v>
      </c>
      <c r="BC271">
        <v>6.93</v>
      </c>
      <c r="BD271">
        <v>49.85</v>
      </c>
    </row>
    <row r="272" spans="1:58" hidden="1" outlineLevel="1">
      <c r="A272" t="s">
        <v>3307</v>
      </c>
      <c r="B272" s="10" t="s">
        <v>1305</v>
      </c>
      <c r="C272" s="1">
        <f t="shared" si="65"/>
        <v>436</v>
      </c>
      <c r="D272" s="7">
        <f>IF(N272&gt;0, RANK(N272,(N272:P272,Q272:AE272)),0)</f>
        <v>1</v>
      </c>
      <c r="E272" s="7">
        <f>IF(O272&gt;0,RANK(O272,(N272:P272,Q272:AE272)),0)</f>
        <v>2</v>
      </c>
      <c r="F272" s="7">
        <f t="shared" si="66"/>
        <v>3</v>
      </c>
      <c r="G272" s="1">
        <f t="shared" si="72"/>
        <v>6</v>
      </c>
      <c r="H272" s="2">
        <f t="shared" si="73"/>
        <v>1.3761467889908258E-2</v>
      </c>
      <c r="I272" s="8"/>
      <c r="J272" s="2">
        <f t="shared" si="67"/>
        <v>0.48623853211009177</v>
      </c>
      <c r="K272" s="2">
        <f t="shared" si="68"/>
        <v>0.47247706422018348</v>
      </c>
      <c r="L272" s="2">
        <f t="shared" si="69"/>
        <v>3.4403669724770644E-2</v>
      </c>
      <c r="M272" s="2">
        <f t="shared" si="70"/>
        <v>6.8807339449541566E-3</v>
      </c>
      <c r="N272" s="1">
        <v>212</v>
      </c>
      <c r="O272" s="1">
        <v>206</v>
      </c>
      <c r="P272" s="1">
        <v>15</v>
      </c>
      <c r="Q272" s="1"/>
      <c r="R272" s="1">
        <v>3</v>
      </c>
      <c r="S272" s="1"/>
      <c r="T272" s="70"/>
      <c r="U272" s="1"/>
      <c r="V272" s="1"/>
      <c r="W272" s="1">
        <v>0</v>
      </c>
      <c r="X272" s="1"/>
      <c r="Y272" s="1"/>
      <c r="Z272" s="1"/>
      <c r="AA272" s="1"/>
      <c r="AB272" s="1"/>
      <c r="AN272" t="str">
        <f t="shared" si="74"/>
        <v>Clifton</v>
      </c>
      <c r="AO272" t="s">
        <v>1350</v>
      </c>
      <c r="AP272">
        <v>2</v>
      </c>
      <c r="AR272" s="119">
        <v>23</v>
      </c>
      <c r="AS272" s="121">
        <v>19</v>
      </c>
      <c r="AT272" s="121">
        <v>55</v>
      </c>
      <c r="AU272" s="125">
        <v>13365</v>
      </c>
      <c r="AV272" s="125">
        <f t="shared" si="75"/>
        <v>23019</v>
      </c>
      <c r="AW272" t="s">
        <v>749</v>
      </c>
      <c r="AX272">
        <f t="shared" si="71"/>
        <v>2313365</v>
      </c>
      <c r="BB272">
        <v>35.82</v>
      </c>
      <c r="BC272">
        <v>1.43</v>
      </c>
      <c r="BD272">
        <v>34.39</v>
      </c>
    </row>
    <row r="273" spans="1:56" hidden="1" outlineLevel="1">
      <c r="A273" t="s">
        <v>740</v>
      </c>
      <c r="B273" s="10" t="s">
        <v>1305</v>
      </c>
      <c r="C273" s="1">
        <f t="shared" si="65"/>
        <v>1685</v>
      </c>
      <c r="D273" s="7">
        <f>IF(N273&gt;0, RANK(N273,(N273:P273,Q273:AE273)),0)</f>
        <v>1</v>
      </c>
      <c r="E273" s="7">
        <f>IF(O273&gt;0,RANK(O273,(N273:P273,Q273:AE273)),0)</f>
        <v>2</v>
      </c>
      <c r="F273" s="7">
        <f t="shared" si="66"/>
        <v>3</v>
      </c>
      <c r="G273" s="1">
        <f t="shared" si="72"/>
        <v>85</v>
      </c>
      <c r="H273" s="2">
        <f t="shared" si="73"/>
        <v>5.0445103857566766E-2</v>
      </c>
      <c r="I273" s="8"/>
      <c r="J273" s="2">
        <f t="shared" si="67"/>
        <v>0.51572700296735907</v>
      </c>
      <c r="K273" s="2">
        <f t="shared" si="68"/>
        <v>0.46528189910979229</v>
      </c>
      <c r="L273" s="2">
        <f t="shared" si="69"/>
        <v>1.6023738872403562E-2</v>
      </c>
      <c r="M273" s="2">
        <f t="shared" si="70"/>
        <v>2.9673590504450814E-3</v>
      </c>
      <c r="N273" s="1">
        <v>869</v>
      </c>
      <c r="O273" s="1">
        <v>784</v>
      </c>
      <c r="P273" s="1">
        <v>27</v>
      </c>
      <c r="Q273" s="1"/>
      <c r="R273" s="1">
        <v>5</v>
      </c>
      <c r="S273" s="1"/>
      <c r="T273" s="70"/>
      <c r="U273" s="1"/>
      <c r="V273" s="1"/>
      <c r="W273" s="1">
        <v>0</v>
      </c>
      <c r="X273" s="1"/>
      <c r="Y273" s="1"/>
      <c r="Z273" s="1"/>
      <c r="AA273" s="1"/>
      <c r="AB273" s="1"/>
      <c r="AN273" t="str">
        <f t="shared" si="74"/>
        <v>Clinton</v>
      </c>
      <c r="AO273" t="s">
        <v>340</v>
      </c>
      <c r="AP273">
        <v>2</v>
      </c>
      <c r="AR273" s="119">
        <v>23</v>
      </c>
      <c r="AS273" s="121">
        <v>11</v>
      </c>
      <c r="AT273" s="121">
        <v>35</v>
      </c>
      <c r="AU273" s="125">
        <v>13470</v>
      </c>
      <c r="AV273" s="125">
        <f t="shared" si="75"/>
        <v>23011</v>
      </c>
      <c r="AW273" t="s">
        <v>749</v>
      </c>
      <c r="AX273">
        <f t="shared" si="71"/>
        <v>2313470</v>
      </c>
      <c r="BB273">
        <v>44.83</v>
      </c>
      <c r="BC273">
        <v>0.95</v>
      </c>
      <c r="BD273">
        <v>43.89</v>
      </c>
    </row>
    <row r="274" spans="1:56" hidden="1" outlineLevel="1">
      <c r="A274" t="s">
        <v>3496</v>
      </c>
      <c r="B274" s="10" t="s">
        <v>1305</v>
      </c>
      <c r="C274" s="1">
        <f t="shared" si="65"/>
        <v>0</v>
      </c>
      <c r="D274" s="7">
        <f>IF(N274&gt;0, RANK(N274,(N274:P274,Q274:AE274)),0)</f>
        <v>0</v>
      </c>
      <c r="E274" s="7">
        <f>IF(O274&gt;0,RANK(O274,(N274:P274,Q274:AE274)),0)</f>
        <v>0</v>
      </c>
      <c r="F274" s="7">
        <f t="shared" si="66"/>
        <v>0</v>
      </c>
      <c r="G274" s="1">
        <f t="shared" si="72"/>
        <v>0</v>
      </c>
      <c r="H274" s="2">
        <f t="shared" si="73"/>
        <v>0</v>
      </c>
      <c r="I274" s="8"/>
      <c r="J274" s="2" t="str">
        <f t="shared" si="67"/>
        <v>-</v>
      </c>
      <c r="K274" s="2" t="str">
        <f t="shared" si="68"/>
        <v>-</v>
      </c>
      <c r="L274" s="2" t="str">
        <f t="shared" si="69"/>
        <v>-</v>
      </c>
      <c r="M274" s="2" t="str">
        <f t="shared" si="70"/>
        <v>-</v>
      </c>
      <c r="N274" s="1"/>
      <c r="O274" s="1"/>
      <c r="P274" s="1"/>
      <c r="Q274" s="1"/>
      <c r="R274" s="1"/>
      <c r="S274" s="1"/>
      <c r="T274" s="70"/>
      <c r="U274" s="1"/>
      <c r="V274" s="1"/>
      <c r="W274" s="1"/>
      <c r="X274" s="1"/>
      <c r="Y274" s="1"/>
      <c r="Z274" s="1"/>
      <c r="AA274" s="1"/>
      <c r="AB274" s="1"/>
      <c r="AN274" t="str">
        <f t="shared" si="74"/>
        <v>Codyville</v>
      </c>
      <c r="AO274" t="s">
        <v>1616</v>
      </c>
      <c r="AP274">
        <v>2</v>
      </c>
      <c r="AR274" s="119">
        <v>23</v>
      </c>
      <c r="AS274" s="121">
        <v>29</v>
      </c>
      <c r="AT274" s="121">
        <v>50</v>
      </c>
      <c r="AU274" s="125">
        <v>13610</v>
      </c>
      <c r="AV274" s="125">
        <f t="shared" si="75"/>
        <v>23029</v>
      </c>
      <c r="AW274" t="s">
        <v>166</v>
      </c>
      <c r="AX274">
        <f t="shared" si="71"/>
        <v>2313610</v>
      </c>
      <c r="BB274">
        <v>54.99</v>
      </c>
      <c r="BC274">
        <v>0.17</v>
      </c>
      <c r="BD274">
        <v>54.82</v>
      </c>
    </row>
    <row r="275" spans="1:56" hidden="1" outlineLevel="1">
      <c r="A275" t="s">
        <v>1675</v>
      </c>
      <c r="B275" s="10" t="s">
        <v>1305</v>
      </c>
      <c r="C275" s="1">
        <f t="shared" si="65"/>
        <v>198</v>
      </c>
      <c r="D275" s="7">
        <f>IF(N275&gt;0, RANK(N275,(N275:P275,Q275:AE275)),0)</f>
        <v>2</v>
      </c>
      <c r="E275" s="7">
        <f>IF(O275&gt;0,RANK(O275,(N275:P275,Q275:AE275)),0)</f>
        <v>1</v>
      </c>
      <c r="F275" s="7">
        <f t="shared" si="66"/>
        <v>3</v>
      </c>
      <c r="G275" s="1">
        <f t="shared" si="72"/>
        <v>48</v>
      </c>
      <c r="H275" s="2">
        <f t="shared" si="73"/>
        <v>0.24242424242424243</v>
      </c>
      <c r="I275" s="8"/>
      <c r="J275" s="2">
        <f t="shared" si="67"/>
        <v>0.36868686868686867</v>
      </c>
      <c r="K275" s="2">
        <f t="shared" si="68"/>
        <v>0.61111111111111116</v>
      </c>
      <c r="L275" s="2">
        <f t="shared" si="69"/>
        <v>1.5151515151515152E-2</v>
      </c>
      <c r="M275" s="2">
        <f t="shared" si="70"/>
        <v>5.0505050505049581E-3</v>
      </c>
      <c r="N275" s="1">
        <v>73</v>
      </c>
      <c r="O275" s="1">
        <v>121</v>
      </c>
      <c r="P275" s="1">
        <v>3</v>
      </c>
      <c r="Q275" s="1"/>
      <c r="R275" s="1">
        <v>1</v>
      </c>
      <c r="S275" s="1"/>
      <c r="T275" s="70"/>
      <c r="U275" s="1"/>
      <c r="V275" s="1"/>
      <c r="W275" s="1">
        <v>0</v>
      </c>
      <c r="X275" s="1"/>
      <c r="Y275" s="1"/>
      <c r="Z275" s="1"/>
      <c r="AA275" s="1"/>
      <c r="AB275" s="1"/>
      <c r="AN275" t="str">
        <f t="shared" si="74"/>
        <v>Columbia</v>
      </c>
      <c r="AO275" t="s">
        <v>1616</v>
      </c>
      <c r="AP275">
        <v>2</v>
      </c>
      <c r="AR275" s="119">
        <v>23</v>
      </c>
      <c r="AS275" s="121">
        <v>29</v>
      </c>
      <c r="AT275" s="121">
        <v>55</v>
      </c>
      <c r="AU275" s="125">
        <v>13750</v>
      </c>
      <c r="AV275" s="125">
        <f t="shared" si="75"/>
        <v>23029</v>
      </c>
      <c r="AW275" t="s">
        <v>749</v>
      </c>
      <c r="AX275">
        <f t="shared" si="71"/>
        <v>2313750</v>
      </c>
      <c r="BB275">
        <v>36.270000000000003</v>
      </c>
      <c r="BC275">
        <v>0.27</v>
      </c>
      <c r="BD275">
        <v>36</v>
      </c>
    </row>
    <row r="276" spans="1:56" hidden="1" outlineLevel="1">
      <c r="A276" t="s">
        <v>2682</v>
      </c>
      <c r="B276" s="10" t="s">
        <v>1305</v>
      </c>
      <c r="C276" s="1">
        <f t="shared" si="65"/>
        <v>310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 t="shared" si="66"/>
        <v>3</v>
      </c>
      <c r="G276" s="1">
        <f t="shared" si="72"/>
        <v>67</v>
      </c>
      <c r="H276" s="2">
        <f t="shared" si="73"/>
        <v>0.21612903225806451</v>
      </c>
      <c r="I276" s="8"/>
      <c r="J276" s="2">
        <f t="shared" si="67"/>
        <v>0.38387096774193546</v>
      </c>
      <c r="K276" s="2">
        <f t="shared" si="68"/>
        <v>0.6</v>
      </c>
      <c r="L276" s="2">
        <f t="shared" si="69"/>
        <v>1.6129032258064516E-2</v>
      </c>
      <c r="M276" s="2">
        <f t="shared" si="70"/>
        <v>9.7144514654701197E-17</v>
      </c>
      <c r="N276" s="1">
        <v>119</v>
      </c>
      <c r="O276" s="1">
        <v>186</v>
      </c>
      <c r="P276" s="1">
        <v>5</v>
      </c>
      <c r="Q276" s="1"/>
      <c r="R276" s="1">
        <v>0</v>
      </c>
      <c r="S276" s="1"/>
      <c r="T276" s="70"/>
      <c r="U276" s="1"/>
      <c r="V276" s="1"/>
      <c r="W276" s="1">
        <v>0</v>
      </c>
      <c r="X276" s="1"/>
      <c r="Y276" s="1"/>
      <c r="Z276" s="1"/>
      <c r="AA276" s="1"/>
      <c r="AB276" s="1"/>
      <c r="AN276" t="str">
        <f t="shared" si="74"/>
        <v>Columbia Falls</v>
      </c>
      <c r="AO276" t="s">
        <v>1616</v>
      </c>
      <c r="AP276">
        <v>2</v>
      </c>
      <c r="AR276" s="119">
        <v>23</v>
      </c>
      <c r="AS276" s="121">
        <v>29</v>
      </c>
      <c r="AT276" s="121">
        <v>60</v>
      </c>
      <c r="AU276" s="125">
        <v>13820</v>
      </c>
      <c r="AV276" s="125">
        <f t="shared" si="75"/>
        <v>23029</v>
      </c>
      <c r="AW276" t="s">
        <v>749</v>
      </c>
      <c r="AX276">
        <f t="shared" si="71"/>
        <v>2313820</v>
      </c>
      <c r="BB276">
        <v>24.66</v>
      </c>
      <c r="BC276">
        <v>0.14000000000000001</v>
      </c>
      <c r="BD276">
        <v>24.53</v>
      </c>
    </row>
    <row r="277" spans="1:56" hidden="1" outlineLevel="1">
      <c r="A277" t="s">
        <v>2949</v>
      </c>
      <c r="B277" s="10" t="s">
        <v>1305</v>
      </c>
      <c r="C277" s="1">
        <f t="shared" si="65"/>
        <v>195</v>
      </c>
      <c r="D277" s="7">
        <f>IF(N277&gt;0, RANK(N277,(N277:P277,Q277:AE277)),0)</f>
        <v>1</v>
      </c>
      <c r="E277" s="7">
        <f>IF(O277&gt;0,RANK(O277,(N277:P277,Q277:AE277)),0)</f>
        <v>2</v>
      </c>
      <c r="F277" s="7">
        <f t="shared" si="66"/>
        <v>3</v>
      </c>
      <c r="G277" s="1">
        <f t="shared" si="72"/>
        <v>55</v>
      </c>
      <c r="H277" s="2">
        <f t="shared" si="73"/>
        <v>0.28205128205128205</v>
      </c>
      <c r="I277" s="8"/>
      <c r="J277" s="2">
        <f t="shared" si="67"/>
        <v>0.62564102564102564</v>
      </c>
      <c r="K277" s="2">
        <f t="shared" si="68"/>
        <v>0.34358974358974359</v>
      </c>
      <c r="L277" s="2">
        <f t="shared" si="69"/>
        <v>2.564102564102564E-2</v>
      </c>
      <c r="M277" s="2">
        <f t="shared" si="70"/>
        <v>5.1282051282051308E-3</v>
      </c>
      <c r="N277" s="1">
        <v>122</v>
      </c>
      <c r="O277" s="1">
        <v>67</v>
      </c>
      <c r="P277" s="1">
        <v>5</v>
      </c>
      <c r="Q277" s="1"/>
      <c r="R277" s="1">
        <v>1</v>
      </c>
      <c r="S277" s="1"/>
      <c r="T277" s="70"/>
      <c r="U277" s="1"/>
      <c r="V277" s="1"/>
      <c r="W277" s="1">
        <v>0</v>
      </c>
      <c r="X277" s="1"/>
      <c r="Y277" s="1"/>
      <c r="Z277" s="1"/>
      <c r="AA277" s="1"/>
      <c r="AB277" s="1"/>
      <c r="AN277" t="str">
        <f>A277</f>
        <v>Connor</v>
      </c>
      <c r="AO277" t="s">
        <v>424</v>
      </c>
      <c r="AP277">
        <v>2</v>
      </c>
      <c r="AR277" s="119">
        <v>23</v>
      </c>
      <c r="AS277" s="121">
        <v>3</v>
      </c>
      <c r="AT277" s="121">
        <v>63</v>
      </c>
      <c r="AU277" s="125">
        <v>13900</v>
      </c>
      <c r="AV277" s="125">
        <f t="shared" si="75"/>
        <v>23003</v>
      </c>
      <c r="AW277" t="s">
        <v>2795</v>
      </c>
      <c r="AX277">
        <f t="shared" si="71"/>
        <v>2313900</v>
      </c>
      <c r="BB277">
        <v>39.51</v>
      </c>
      <c r="BC277">
        <v>0.09</v>
      </c>
      <c r="BD277">
        <v>39.43</v>
      </c>
    </row>
    <row r="278" spans="1:56" hidden="1" outlineLevel="1">
      <c r="A278" t="s">
        <v>1283</v>
      </c>
      <c r="B278" s="10" t="s">
        <v>1305</v>
      </c>
      <c r="C278" s="1">
        <f t="shared" si="65"/>
        <v>123</v>
      </c>
      <c r="D278" s="7">
        <f>IF(N278&gt;0, RANK(N278,(N278:P278,Q278:AE278)),0)</f>
        <v>1</v>
      </c>
      <c r="E278" s="7">
        <f>IF(O278&gt;0,RANK(O278,(N278:P278,Q278:AE278)),0)</f>
        <v>2</v>
      </c>
      <c r="F278" s="7">
        <f t="shared" si="66"/>
        <v>0</v>
      </c>
      <c r="G278" s="1">
        <f t="shared" si="72"/>
        <v>5</v>
      </c>
      <c r="H278" s="2">
        <f t="shared" si="73"/>
        <v>4.065040650406504E-2</v>
      </c>
      <c r="I278" s="8"/>
      <c r="J278" s="2">
        <f t="shared" si="67"/>
        <v>0.51219512195121952</v>
      </c>
      <c r="K278" s="2">
        <f t="shared" si="68"/>
        <v>0.47154471544715448</v>
      </c>
      <c r="L278" s="2">
        <f t="shared" si="69"/>
        <v>0</v>
      </c>
      <c r="M278" s="2">
        <f t="shared" si="70"/>
        <v>1.6260162601625994E-2</v>
      </c>
      <c r="N278" s="1">
        <v>63</v>
      </c>
      <c r="O278" s="1">
        <v>58</v>
      </c>
      <c r="P278" s="1">
        <v>0</v>
      </c>
      <c r="Q278" s="1"/>
      <c r="R278" s="1">
        <v>2</v>
      </c>
      <c r="S278" s="1"/>
      <c r="T278" s="70"/>
      <c r="U278" s="1"/>
      <c r="V278" s="1"/>
      <c r="W278" s="1">
        <v>0</v>
      </c>
      <c r="X278" s="1"/>
      <c r="Y278" s="1"/>
      <c r="Z278" s="1"/>
      <c r="AA278" s="1"/>
      <c r="AB278" s="1"/>
      <c r="AN278" t="str">
        <f>A278</f>
        <v>Cooper</v>
      </c>
      <c r="AO278" t="s">
        <v>1616</v>
      </c>
      <c r="AP278">
        <v>2</v>
      </c>
      <c r="AR278" s="119">
        <v>23</v>
      </c>
      <c r="AS278" s="121">
        <v>29</v>
      </c>
      <c r="AT278" s="121">
        <v>65</v>
      </c>
      <c r="AU278" s="125">
        <v>14100</v>
      </c>
      <c r="AV278" s="125">
        <f t="shared" si="75"/>
        <v>23029</v>
      </c>
      <c r="AW278" t="s">
        <v>749</v>
      </c>
      <c r="AX278">
        <f t="shared" si="71"/>
        <v>2314100</v>
      </c>
      <c r="BB278">
        <v>32.909999999999997</v>
      </c>
      <c r="BC278">
        <v>1.79</v>
      </c>
      <c r="BD278">
        <v>31.11</v>
      </c>
    </row>
    <row r="279" spans="1:56" hidden="1" outlineLevel="1">
      <c r="A279" t="s">
        <v>3497</v>
      </c>
      <c r="B279" s="10" t="s">
        <v>1305</v>
      </c>
      <c r="C279" s="1">
        <f t="shared" si="65"/>
        <v>90</v>
      </c>
      <c r="D279" s="7">
        <f>IF(N279&gt;0, RANK(N279,(N279:P279,Q279:AE279)),0)</f>
        <v>1</v>
      </c>
      <c r="E279" s="7">
        <f>IF(O279&gt;0,RANK(O279,(N279:P279,Q279:AE279)),0)</f>
        <v>2</v>
      </c>
      <c r="F279" s="7">
        <f t="shared" si="66"/>
        <v>3</v>
      </c>
      <c r="G279" s="1">
        <f t="shared" si="72"/>
        <v>19</v>
      </c>
      <c r="H279" s="2">
        <f t="shared" si="73"/>
        <v>0.21111111111111111</v>
      </c>
      <c r="I279" s="8"/>
      <c r="J279" s="2">
        <f t="shared" si="67"/>
        <v>0.58888888888888891</v>
      </c>
      <c r="K279" s="2">
        <f t="shared" si="68"/>
        <v>0.37777777777777777</v>
      </c>
      <c r="L279" s="2">
        <f t="shared" si="69"/>
        <v>2.2222222222222223E-2</v>
      </c>
      <c r="M279" s="2">
        <f t="shared" si="70"/>
        <v>1.1111111111111103E-2</v>
      </c>
      <c r="N279" s="1">
        <v>53</v>
      </c>
      <c r="O279" s="1">
        <v>34</v>
      </c>
      <c r="P279" s="1">
        <v>2</v>
      </c>
      <c r="Q279" s="1"/>
      <c r="R279" s="1">
        <v>1</v>
      </c>
      <c r="S279" s="1"/>
      <c r="T279" s="70"/>
      <c r="U279" s="1"/>
      <c r="V279" s="1"/>
      <c r="W279" s="1">
        <v>0</v>
      </c>
      <c r="X279" s="1"/>
      <c r="Y279" s="1"/>
      <c r="Z279" s="1"/>
      <c r="AA279" s="1"/>
      <c r="AB279" s="1"/>
      <c r="AN279" t="str">
        <f t="shared" si="74"/>
        <v>Coplin</v>
      </c>
      <c r="AO279" t="s">
        <v>2910</v>
      </c>
      <c r="AP279">
        <v>2</v>
      </c>
      <c r="AR279" s="119">
        <v>23</v>
      </c>
      <c r="AS279" s="121">
        <v>7</v>
      </c>
      <c r="AT279" s="121">
        <v>20</v>
      </c>
      <c r="AU279" s="125">
        <v>14205</v>
      </c>
      <c r="AV279" s="125">
        <f t="shared" si="75"/>
        <v>23007</v>
      </c>
      <c r="AW279" t="s">
        <v>166</v>
      </c>
      <c r="AX279">
        <f t="shared" si="71"/>
        <v>2314205</v>
      </c>
      <c r="BB279">
        <v>33.06</v>
      </c>
      <c r="BC279">
        <v>0</v>
      </c>
      <c r="BD279">
        <v>33.06</v>
      </c>
    </row>
    <row r="280" spans="1:56" hidden="1" outlineLevel="1">
      <c r="A280" t="s">
        <v>641</v>
      </c>
      <c r="B280" s="10" t="s">
        <v>1305</v>
      </c>
      <c r="C280" s="1">
        <f t="shared" si="65"/>
        <v>1119</v>
      </c>
      <c r="D280" s="7">
        <f>IF(N280&gt;0, RANK(N280,(N280:P280,Q280:AE280)),0)</f>
        <v>2</v>
      </c>
      <c r="E280" s="7">
        <f>IF(O280&gt;0,RANK(O280,(N280:P280,Q280:AE280)),0)</f>
        <v>1</v>
      </c>
      <c r="F280" s="7">
        <f t="shared" si="66"/>
        <v>3</v>
      </c>
      <c r="G280" s="1">
        <f t="shared" si="72"/>
        <v>205</v>
      </c>
      <c r="H280" s="2">
        <f t="shared" si="73"/>
        <v>0.18319928507596067</v>
      </c>
      <c r="I280" s="8"/>
      <c r="J280" s="2">
        <f t="shared" si="67"/>
        <v>0.39857015192135836</v>
      </c>
      <c r="K280" s="2">
        <f t="shared" si="68"/>
        <v>0.58176943699731909</v>
      </c>
      <c r="L280" s="2">
        <f t="shared" si="69"/>
        <v>1.3404825737265416E-2</v>
      </c>
      <c r="M280" s="2">
        <f t="shared" si="70"/>
        <v>6.2555853440571327E-3</v>
      </c>
      <c r="N280" s="1">
        <v>446</v>
      </c>
      <c r="O280" s="1">
        <v>651</v>
      </c>
      <c r="P280" s="1">
        <v>15</v>
      </c>
      <c r="Q280" s="1"/>
      <c r="R280" s="1">
        <v>6</v>
      </c>
      <c r="S280" s="1"/>
      <c r="T280" s="70"/>
      <c r="U280" s="1"/>
      <c r="V280" s="1"/>
      <c r="W280" s="1">
        <v>1</v>
      </c>
      <c r="X280" s="1"/>
      <c r="Y280" s="1"/>
      <c r="Z280" s="1"/>
      <c r="AA280" s="1"/>
      <c r="AB280" s="1"/>
      <c r="AN280" t="str">
        <f t="shared" si="74"/>
        <v>Corinna</v>
      </c>
      <c r="AO280" t="s">
        <v>1350</v>
      </c>
      <c r="AP280">
        <v>2</v>
      </c>
      <c r="AR280" s="119">
        <v>23</v>
      </c>
      <c r="AS280" s="121">
        <v>19</v>
      </c>
      <c r="AT280" s="121">
        <v>60</v>
      </c>
      <c r="AU280" s="125">
        <v>14310</v>
      </c>
      <c r="AV280" s="125">
        <f t="shared" si="75"/>
        <v>23019</v>
      </c>
      <c r="AW280" t="s">
        <v>749</v>
      </c>
      <c r="AX280">
        <f t="shared" si="71"/>
        <v>2314310</v>
      </c>
      <c r="BB280">
        <v>39.44</v>
      </c>
      <c r="BC280">
        <v>0.78</v>
      </c>
      <c r="BD280">
        <v>38.659999999999997</v>
      </c>
    </row>
    <row r="281" spans="1:56" hidden="1" outlineLevel="1">
      <c r="A281" t="s">
        <v>635</v>
      </c>
      <c r="B281" s="10" t="s">
        <v>1305</v>
      </c>
      <c r="C281" s="1">
        <f t="shared" si="65"/>
        <v>1464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 t="shared" si="66"/>
        <v>3</v>
      </c>
      <c r="G281" s="1">
        <f t="shared" si="72"/>
        <v>309</v>
      </c>
      <c r="H281" s="2">
        <f t="shared" si="73"/>
        <v>0.21106557377049182</v>
      </c>
      <c r="I281" s="8"/>
      <c r="J281" s="2">
        <f t="shared" si="67"/>
        <v>0.38797814207650272</v>
      </c>
      <c r="K281" s="2">
        <f t="shared" si="68"/>
        <v>0.59904371584699456</v>
      </c>
      <c r="L281" s="2">
        <f t="shared" si="69"/>
        <v>1.092896174863388E-2</v>
      </c>
      <c r="M281" s="2">
        <f t="shared" si="70"/>
        <v>2.0491803278688391E-3</v>
      </c>
      <c r="N281" s="1">
        <v>568</v>
      </c>
      <c r="O281" s="1">
        <v>877</v>
      </c>
      <c r="P281" s="1">
        <v>16</v>
      </c>
      <c r="Q281" s="1"/>
      <c r="R281" s="1">
        <v>2</v>
      </c>
      <c r="S281" s="1"/>
      <c r="T281" s="70"/>
      <c r="U281" s="1"/>
      <c r="V281" s="1"/>
      <c r="W281" s="1">
        <v>1</v>
      </c>
      <c r="X281" s="1"/>
      <c r="Y281" s="1"/>
      <c r="Z281" s="1"/>
      <c r="AA281" s="1"/>
      <c r="AB281" s="1"/>
      <c r="AN281" t="str">
        <f t="shared" si="74"/>
        <v>Corinth</v>
      </c>
      <c r="AO281" t="s">
        <v>1350</v>
      </c>
      <c r="AP281">
        <v>2</v>
      </c>
      <c r="AR281" s="119">
        <v>23</v>
      </c>
      <c r="AS281" s="121">
        <v>19</v>
      </c>
      <c r="AT281" s="121">
        <v>65</v>
      </c>
      <c r="AU281" s="125">
        <v>14380</v>
      </c>
      <c r="AV281" s="125">
        <f t="shared" si="75"/>
        <v>23019</v>
      </c>
      <c r="AW281" t="s">
        <v>749</v>
      </c>
      <c r="AX281">
        <f t="shared" si="71"/>
        <v>2314380</v>
      </c>
      <c r="BB281">
        <v>40.15</v>
      </c>
      <c r="BC281">
        <v>0</v>
      </c>
      <c r="BD281">
        <v>40.15</v>
      </c>
    </row>
    <row r="282" spans="1:56" hidden="1" outlineLevel="1">
      <c r="A282" t="s">
        <v>1411</v>
      </c>
      <c r="B282" s="10" t="s">
        <v>1305</v>
      </c>
      <c r="C282" s="1">
        <f t="shared" si="65"/>
        <v>786</v>
      </c>
      <c r="D282" s="7">
        <f>IF(N282&gt;0, RANK(N282,(N282:P282,Q282:AE282)),0)</f>
        <v>1</v>
      </c>
      <c r="E282" s="7">
        <f>IF(O282&gt;0,RANK(O282,(N282:P282,Q282:AE282)),0)</f>
        <v>2</v>
      </c>
      <c r="F282" s="7">
        <f t="shared" si="66"/>
        <v>3</v>
      </c>
      <c r="G282" s="1">
        <f t="shared" si="72"/>
        <v>102</v>
      </c>
      <c r="H282" s="2">
        <f t="shared" si="73"/>
        <v>0.12977099236641221</v>
      </c>
      <c r="I282" s="8"/>
      <c r="J282" s="2">
        <f t="shared" si="67"/>
        <v>0.55216284987277353</v>
      </c>
      <c r="K282" s="2">
        <f t="shared" si="68"/>
        <v>0.42239185750636132</v>
      </c>
      <c r="L282" s="2">
        <f t="shared" si="69"/>
        <v>1.7811704834605598E-2</v>
      </c>
      <c r="M282" s="2">
        <f t="shared" si="70"/>
        <v>7.6335877862595478E-3</v>
      </c>
      <c r="N282" s="1">
        <v>434</v>
      </c>
      <c r="O282" s="1">
        <v>332</v>
      </c>
      <c r="P282" s="1">
        <v>14</v>
      </c>
      <c r="Q282" s="1"/>
      <c r="R282" s="1">
        <v>5</v>
      </c>
      <c r="S282" s="1"/>
      <c r="T282" s="70"/>
      <c r="U282" s="1"/>
      <c r="V282" s="1"/>
      <c r="W282" s="1">
        <v>1</v>
      </c>
      <c r="X282" s="1"/>
      <c r="Y282" s="1"/>
      <c r="Z282" s="1"/>
      <c r="AA282" s="1"/>
      <c r="AB282" s="1"/>
      <c r="AN282" t="str">
        <f t="shared" si="74"/>
        <v>Cornish</v>
      </c>
      <c r="AO282" t="s">
        <v>2441</v>
      </c>
      <c r="AP282">
        <v>1</v>
      </c>
      <c r="AR282" s="119">
        <v>23</v>
      </c>
      <c r="AS282" s="121">
        <v>31</v>
      </c>
      <c r="AT282" s="121">
        <v>35</v>
      </c>
      <c r="AU282" s="125">
        <v>14485</v>
      </c>
      <c r="AV282" s="125">
        <f t="shared" si="75"/>
        <v>23031</v>
      </c>
      <c r="AW282" t="s">
        <v>749</v>
      </c>
      <c r="AX282">
        <f t="shared" si="71"/>
        <v>2314485</v>
      </c>
      <c r="BB282">
        <v>22.28</v>
      </c>
      <c r="BC282">
        <v>0.18</v>
      </c>
      <c r="BD282">
        <v>22.1</v>
      </c>
    </row>
    <row r="283" spans="1:56" hidden="1" outlineLevel="1">
      <c r="A283" t="s">
        <v>1803</v>
      </c>
      <c r="B283" s="10" t="s">
        <v>1305</v>
      </c>
      <c r="C283" s="1">
        <f t="shared" si="65"/>
        <v>682</v>
      </c>
      <c r="D283" s="7">
        <f>IF(N283&gt;0, RANK(N283,(N283:P283,Q283:AE283)),0)</f>
        <v>2</v>
      </c>
      <c r="E283" s="7">
        <f>IF(O283&gt;0,RANK(O283,(N283:P283,Q283:AE283)),0)</f>
        <v>1</v>
      </c>
      <c r="F283" s="7">
        <f t="shared" si="66"/>
        <v>3</v>
      </c>
      <c r="G283" s="1">
        <f t="shared" si="72"/>
        <v>26</v>
      </c>
      <c r="H283" s="2">
        <f t="shared" si="73"/>
        <v>3.8123167155425221E-2</v>
      </c>
      <c r="I283" s="8"/>
      <c r="J283" s="2">
        <f t="shared" si="67"/>
        <v>0.47507331378299122</v>
      </c>
      <c r="K283" s="2">
        <f t="shared" si="68"/>
        <v>0.51319648093841641</v>
      </c>
      <c r="L283" s="2">
        <f t="shared" si="69"/>
        <v>1.0263929618768328E-2</v>
      </c>
      <c r="M283" s="2">
        <f t="shared" si="70"/>
        <v>1.4662756598240369E-3</v>
      </c>
      <c r="N283" s="1">
        <v>324</v>
      </c>
      <c r="O283" s="1">
        <v>350</v>
      </c>
      <c r="P283" s="1">
        <v>7</v>
      </c>
      <c r="Q283" s="1"/>
      <c r="R283" s="1">
        <v>1</v>
      </c>
      <c r="S283" s="1"/>
      <c r="T283" s="70"/>
      <c r="U283" s="1"/>
      <c r="V283" s="1"/>
      <c r="W283" s="1">
        <v>0</v>
      </c>
      <c r="X283" s="1"/>
      <c r="Y283" s="1"/>
      <c r="Z283" s="1"/>
      <c r="AA283" s="1"/>
      <c r="AB283" s="1"/>
      <c r="AN283" t="str">
        <f t="shared" si="74"/>
        <v>Cornville</v>
      </c>
      <c r="AO283" t="s">
        <v>465</v>
      </c>
      <c r="AP283">
        <v>2</v>
      </c>
      <c r="AR283" s="119">
        <v>23</v>
      </c>
      <c r="AS283" s="121">
        <v>25</v>
      </c>
      <c r="AT283" s="121">
        <v>40</v>
      </c>
      <c r="AU283" s="125">
        <v>14555</v>
      </c>
      <c r="AV283" s="125">
        <f t="shared" si="75"/>
        <v>23025</v>
      </c>
      <c r="AW283" t="s">
        <v>749</v>
      </c>
      <c r="AX283">
        <f t="shared" si="71"/>
        <v>2314555</v>
      </c>
      <c r="BB283">
        <v>40.65</v>
      </c>
      <c r="BC283">
        <v>0.21</v>
      </c>
      <c r="BD283">
        <v>40.450000000000003</v>
      </c>
    </row>
    <row r="284" spans="1:56" hidden="1" outlineLevel="1">
      <c r="A284" t="s">
        <v>936</v>
      </c>
      <c r="B284" s="10" t="s">
        <v>1305</v>
      </c>
      <c r="C284" s="1">
        <f t="shared" si="65"/>
        <v>155</v>
      </c>
      <c r="D284" s="7">
        <f>IF(N284&gt;0, RANK(N284,(N284:P284,Q284:AE284)),0)</f>
        <v>1</v>
      </c>
      <c r="E284" s="7">
        <f>IF(O284&gt;0,RANK(O284,(N284:P284,Q284:AE284)),0)</f>
        <v>2</v>
      </c>
      <c r="F284" s="7">
        <f t="shared" si="66"/>
        <v>4</v>
      </c>
      <c r="G284" s="1">
        <f t="shared" si="72"/>
        <v>69</v>
      </c>
      <c r="H284" s="2">
        <f t="shared" si="73"/>
        <v>0.44516129032258067</v>
      </c>
      <c r="I284" s="8"/>
      <c r="J284" s="2">
        <f t="shared" si="67"/>
        <v>0.70322580645161292</v>
      </c>
      <c r="K284" s="2">
        <f t="shared" si="68"/>
        <v>0.25806451612903225</v>
      </c>
      <c r="L284" s="2">
        <f t="shared" si="69"/>
        <v>1.2903225806451613E-2</v>
      </c>
      <c r="M284" s="2">
        <f t="shared" si="70"/>
        <v>2.5806451612903215E-2</v>
      </c>
      <c r="N284" s="1">
        <v>109</v>
      </c>
      <c r="O284" s="1">
        <v>40</v>
      </c>
      <c r="P284" s="1">
        <v>2</v>
      </c>
      <c r="Q284" s="1"/>
      <c r="R284" s="1">
        <v>4</v>
      </c>
      <c r="S284" s="1"/>
      <c r="T284" s="70"/>
      <c r="U284" s="1"/>
      <c r="V284" s="1"/>
      <c r="W284" s="1">
        <v>0</v>
      </c>
      <c r="X284" s="1"/>
      <c r="Y284" s="1"/>
      <c r="Z284" s="1"/>
      <c r="AA284" s="1"/>
      <c r="AB284" s="1"/>
      <c r="AN284" t="str">
        <f t="shared" si="74"/>
        <v>Cranberry Isles</v>
      </c>
      <c r="AO284" t="s">
        <v>3488</v>
      </c>
      <c r="AP284">
        <v>2</v>
      </c>
      <c r="AR284" s="119">
        <v>23</v>
      </c>
      <c r="AS284" s="121">
        <v>9</v>
      </c>
      <c r="AT284" s="121">
        <v>45</v>
      </c>
      <c r="AU284" s="125">
        <v>14905</v>
      </c>
      <c r="AV284" s="125">
        <f t="shared" si="75"/>
        <v>23009</v>
      </c>
      <c r="AW284" t="s">
        <v>749</v>
      </c>
      <c r="AX284">
        <f t="shared" si="71"/>
        <v>2314905</v>
      </c>
      <c r="BB284">
        <v>42.41</v>
      </c>
      <c r="BC284">
        <v>39.229999999999997</v>
      </c>
      <c r="BD284">
        <v>3.17</v>
      </c>
    </row>
    <row r="285" spans="1:56" hidden="1" outlineLevel="1">
      <c r="A285" t="s">
        <v>1997</v>
      </c>
      <c r="B285" s="10" t="s">
        <v>1305</v>
      </c>
      <c r="C285" s="1">
        <f t="shared" si="65"/>
        <v>71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 t="shared" si="66"/>
        <v>3</v>
      </c>
      <c r="G285" s="1">
        <f t="shared" si="72"/>
        <v>27</v>
      </c>
      <c r="H285" s="2">
        <f t="shared" si="73"/>
        <v>0.38028169014084506</v>
      </c>
      <c r="I285" s="8"/>
      <c r="J285" s="2">
        <f t="shared" si="67"/>
        <v>0.29577464788732394</v>
      </c>
      <c r="K285" s="2">
        <f t="shared" si="68"/>
        <v>0.676056338028169</v>
      </c>
      <c r="L285" s="2">
        <f t="shared" si="69"/>
        <v>2.8169014084507043E-2</v>
      </c>
      <c r="M285" s="2">
        <f t="shared" si="70"/>
        <v>-3.8163916471489756E-17</v>
      </c>
      <c r="N285" s="1">
        <v>21</v>
      </c>
      <c r="O285" s="1">
        <v>48</v>
      </c>
      <c r="P285" s="1">
        <v>2</v>
      </c>
      <c r="Q285" s="1"/>
      <c r="R285" s="1">
        <v>0</v>
      </c>
      <c r="S285" s="1"/>
      <c r="T285" s="70"/>
      <c r="U285" s="1"/>
      <c r="V285" s="1"/>
      <c r="W285" s="1">
        <v>0</v>
      </c>
      <c r="X285" s="1"/>
      <c r="Y285" s="1"/>
      <c r="Z285" s="1"/>
      <c r="AA285" s="1"/>
      <c r="AB285" s="1"/>
      <c r="AN285" t="str">
        <f t="shared" si="74"/>
        <v>Crawford</v>
      </c>
      <c r="AO285" t="s">
        <v>1616</v>
      </c>
      <c r="AP285">
        <v>2</v>
      </c>
      <c r="AR285" s="119">
        <v>23</v>
      </c>
      <c r="AS285" s="121">
        <v>29</v>
      </c>
      <c r="AT285" s="121">
        <v>70</v>
      </c>
      <c r="AU285" s="125">
        <v>14940</v>
      </c>
      <c r="AV285" s="125">
        <f t="shared" si="75"/>
        <v>23029</v>
      </c>
      <c r="AW285" t="s">
        <v>749</v>
      </c>
      <c r="AX285">
        <f t="shared" si="71"/>
        <v>2314940</v>
      </c>
      <c r="BB285">
        <v>37.68</v>
      </c>
      <c r="BC285">
        <v>3.09</v>
      </c>
      <c r="BD285">
        <v>34.590000000000003</v>
      </c>
    </row>
    <row r="286" spans="1:56" hidden="1" outlineLevel="1">
      <c r="A286" t="s">
        <v>3096</v>
      </c>
      <c r="B286" s="10" t="s">
        <v>1305</v>
      </c>
      <c r="C286" s="1">
        <f t="shared" si="65"/>
        <v>0</v>
      </c>
      <c r="D286" s="7">
        <f>IF(N286&gt;0, RANK(N286,(N286:P286,Q286:AE286)),0)</f>
        <v>0</v>
      </c>
      <c r="E286" s="7">
        <f>IF(O286&gt;0,RANK(O286,(N286:P286,Q286:AE286)),0)</f>
        <v>0</v>
      </c>
      <c r="F286" s="7">
        <f>IF(P286&gt;0,RANK(P286,(N286:AE286)),0)</f>
        <v>0</v>
      </c>
      <c r="G286" s="1">
        <f>IF(C286&gt;0,MAX(N286:P286)-LARGE(N286:P286,2),0)</f>
        <v>0</v>
      </c>
      <c r="H286" s="2">
        <f>IF(C286&gt;0,G286/C286,0)</f>
        <v>0</v>
      </c>
      <c r="I286" s="8"/>
      <c r="J286" s="2" t="str">
        <f>IF(C286=0,"-",N286/C286)</f>
        <v>-</v>
      </c>
      <c r="K286" s="2" t="str">
        <f>IF(C286=0,"-",O286/C286)</f>
        <v>-</v>
      </c>
      <c r="L286" s="2" t="str">
        <f>IF(C286=0,"-",P286/C286)</f>
        <v>-</v>
      </c>
      <c r="M286" s="2" t="str">
        <f>IF(C286=0,"-",(1-J286-K286-L286))</f>
        <v>-</v>
      </c>
      <c r="N286" s="1"/>
      <c r="O286" s="1"/>
      <c r="P286" s="1"/>
      <c r="Q286" s="1"/>
      <c r="R286" s="1"/>
      <c r="S286" s="1"/>
      <c r="T286" s="70"/>
      <c r="U286" s="1"/>
      <c r="V286" s="1"/>
      <c r="W286" s="1"/>
      <c r="X286" s="1"/>
      <c r="Y286" s="1"/>
      <c r="Z286" s="1"/>
      <c r="AA286" s="1"/>
      <c r="AB286" s="1"/>
      <c r="AN286" t="str">
        <f>A286</f>
        <v>Cross Lake</v>
      </c>
      <c r="AO286" t="s">
        <v>424</v>
      </c>
      <c r="AP286">
        <v>2</v>
      </c>
      <c r="AR286" s="119">
        <v>23</v>
      </c>
      <c r="AS286" s="121">
        <v>3</v>
      </c>
      <c r="AU286" s="125">
        <v>75625</v>
      </c>
      <c r="AV286" s="125">
        <f t="shared" si="75"/>
        <v>23003</v>
      </c>
      <c r="AW286" t="s">
        <v>2795</v>
      </c>
      <c r="AX286">
        <f t="shared" si="71"/>
        <v>2375625</v>
      </c>
      <c r="BA286" t="s">
        <v>3097</v>
      </c>
    </row>
    <row r="287" spans="1:56" hidden="1" outlineLevel="1">
      <c r="A287" t="s">
        <v>451</v>
      </c>
      <c r="B287" s="10" t="s">
        <v>1305</v>
      </c>
      <c r="C287" s="1">
        <f t="shared" si="65"/>
        <v>140</v>
      </c>
      <c r="D287" s="7">
        <f>IF(N287&gt;0, RANK(N287,(N287:P287,Q287:AE287)),0)</f>
        <v>2</v>
      </c>
      <c r="E287" s="7">
        <f>IF(O287&gt;0,RANK(O287,(N287:P287,Q287:AE287)),0)</f>
        <v>1</v>
      </c>
      <c r="F287" s="7">
        <f t="shared" si="66"/>
        <v>3</v>
      </c>
      <c r="G287" s="1">
        <f t="shared" si="72"/>
        <v>48</v>
      </c>
      <c r="H287" s="2">
        <f t="shared" si="73"/>
        <v>0.34285714285714286</v>
      </c>
      <c r="I287" s="8"/>
      <c r="J287" s="2">
        <f t="shared" si="67"/>
        <v>0.31428571428571428</v>
      </c>
      <c r="K287" s="2">
        <f t="shared" si="68"/>
        <v>0.65714285714285714</v>
      </c>
      <c r="L287" s="2">
        <f t="shared" si="69"/>
        <v>1.4285714285714285E-2</v>
      </c>
      <c r="M287" s="2">
        <f t="shared" si="70"/>
        <v>1.4285714285714296E-2</v>
      </c>
      <c r="N287" s="1">
        <v>44</v>
      </c>
      <c r="O287" s="1">
        <v>92</v>
      </c>
      <c r="P287" s="1">
        <v>2</v>
      </c>
      <c r="Q287" s="1"/>
      <c r="R287" s="1">
        <v>2</v>
      </c>
      <c r="S287" s="1"/>
      <c r="T287" s="70"/>
      <c r="U287" s="1"/>
      <c r="V287" s="1"/>
      <c r="W287" s="1">
        <v>0</v>
      </c>
      <c r="X287" s="1"/>
      <c r="Y287" s="1"/>
      <c r="Z287" s="1"/>
      <c r="AA287" s="1"/>
      <c r="AB287" s="1"/>
      <c r="AN287" t="str">
        <f t="shared" si="74"/>
        <v>Crystal</v>
      </c>
      <c r="AO287" t="s">
        <v>424</v>
      </c>
      <c r="AP287">
        <v>2</v>
      </c>
      <c r="AR287" s="119">
        <v>23</v>
      </c>
      <c r="AS287" s="121">
        <v>3</v>
      </c>
      <c r="AT287" s="121">
        <v>65</v>
      </c>
      <c r="AU287" s="125">
        <v>15395</v>
      </c>
      <c r="AV287" s="125">
        <f t="shared" si="75"/>
        <v>23003</v>
      </c>
      <c r="AW287" t="s">
        <v>749</v>
      </c>
      <c r="AX287">
        <f t="shared" si="71"/>
        <v>2315395</v>
      </c>
      <c r="BB287">
        <v>40.159999999999997</v>
      </c>
      <c r="BC287">
        <v>0.03</v>
      </c>
      <c r="BD287">
        <v>40.130000000000003</v>
      </c>
    </row>
    <row r="288" spans="1:56" hidden="1" outlineLevel="1">
      <c r="A288" t="s">
        <v>1391</v>
      </c>
      <c r="B288" s="10" t="s">
        <v>1305</v>
      </c>
      <c r="C288" s="1">
        <f t="shared" si="65"/>
        <v>4843</v>
      </c>
      <c r="D288" s="7">
        <f>IF(N288&gt;0, RANK(N288,(N288:P288,Q288:AE288)),0)</f>
        <v>1</v>
      </c>
      <c r="E288" s="7">
        <f>IF(O288&gt;0,RANK(O288,(N288:P288,Q288:AE288)),0)</f>
        <v>2</v>
      </c>
      <c r="F288" s="7">
        <f t="shared" si="66"/>
        <v>3</v>
      </c>
      <c r="G288" s="1">
        <f t="shared" si="72"/>
        <v>856</v>
      </c>
      <c r="H288" s="2">
        <f t="shared" si="73"/>
        <v>0.17674994837910385</v>
      </c>
      <c r="I288" s="8"/>
      <c r="J288" s="2">
        <f t="shared" si="67"/>
        <v>0.58063183976873833</v>
      </c>
      <c r="K288" s="2">
        <f t="shared" si="68"/>
        <v>0.40388189138963454</v>
      </c>
      <c r="L288" s="2">
        <f t="shared" si="69"/>
        <v>1.0324179227751393E-2</v>
      </c>
      <c r="M288" s="2">
        <f t="shared" si="70"/>
        <v>5.1620896138757331E-3</v>
      </c>
      <c r="N288" s="1">
        <v>2812</v>
      </c>
      <c r="O288" s="1">
        <v>1956</v>
      </c>
      <c r="P288" s="1">
        <v>50</v>
      </c>
      <c r="Q288" s="1"/>
      <c r="R288" s="1">
        <v>14</v>
      </c>
      <c r="S288" s="1"/>
      <c r="T288" s="70"/>
      <c r="U288" s="1"/>
      <c r="V288" s="1"/>
      <c r="W288" s="1">
        <v>11</v>
      </c>
      <c r="X288" s="1"/>
      <c r="Y288" s="1"/>
      <c r="Z288" s="1"/>
      <c r="AA288" s="1"/>
      <c r="AB288" s="1"/>
      <c r="AN288" t="str">
        <f t="shared" si="74"/>
        <v>Cumberland</v>
      </c>
      <c r="AO288" t="s">
        <v>1391</v>
      </c>
      <c r="AP288">
        <v>1</v>
      </c>
      <c r="AR288" s="119">
        <v>23</v>
      </c>
      <c r="AS288" s="121">
        <v>5</v>
      </c>
      <c r="AT288" s="121">
        <v>30</v>
      </c>
      <c r="AU288" s="125">
        <v>15430</v>
      </c>
      <c r="AV288" s="125">
        <f t="shared" si="75"/>
        <v>23005</v>
      </c>
      <c r="AW288" t="s">
        <v>749</v>
      </c>
      <c r="AX288">
        <f t="shared" si="71"/>
        <v>2315430</v>
      </c>
      <c r="BB288">
        <v>46.37</v>
      </c>
      <c r="BC288">
        <v>20.3</v>
      </c>
      <c r="BD288">
        <v>26.07</v>
      </c>
    </row>
    <row r="289" spans="1:56" hidden="1" outlineLevel="1">
      <c r="A289" t="s">
        <v>452</v>
      </c>
      <c r="B289" s="10" t="s">
        <v>1305</v>
      </c>
      <c r="C289" s="1">
        <f t="shared" si="65"/>
        <v>836</v>
      </c>
      <c r="D289" s="7">
        <f>IF(N289&gt;0, RANK(N289,(N289:P289,Q289:AE289)),0)</f>
        <v>1</v>
      </c>
      <c r="E289" s="7">
        <f>IF(O289&gt;0,RANK(O289,(N289:P289,Q289:AE289)),0)</f>
        <v>2</v>
      </c>
      <c r="F289" s="7">
        <f t="shared" si="66"/>
        <v>3</v>
      </c>
      <c r="G289" s="1">
        <f t="shared" si="72"/>
        <v>93</v>
      </c>
      <c r="H289" s="2">
        <f t="shared" si="73"/>
        <v>0.11124401913875598</v>
      </c>
      <c r="I289" s="8"/>
      <c r="J289" s="2">
        <f t="shared" si="67"/>
        <v>0.54425837320574166</v>
      </c>
      <c r="K289" s="2">
        <f t="shared" si="68"/>
        <v>0.43301435406698563</v>
      </c>
      <c r="L289" s="2">
        <f t="shared" si="69"/>
        <v>1.7942583732057416E-2</v>
      </c>
      <c r="M289" s="2">
        <f t="shared" si="70"/>
        <v>4.7846889952152909E-3</v>
      </c>
      <c r="N289" s="1">
        <v>455</v>
      </c>
      <c r="O289" s="1">
        <v>362</v>
      </c>
      <c r="P289" s="1">
        <v>15</v>
      </c>
      <c r="Q289" s="1"/>
      <c r="R289" s="1">
        <v>4</v>
      </c>
      <c r="S289" s="1"/>
      <c r="T289" s="70"/>
      <c r="U289" s="1"/>
      <c r="V289" s="1"/>
      <c r="W289" s="1">
        <v>0</v>
      </c>
      <c r="X289" s="1"/>
      <c r="Y289" s="1"/>
      <c r="Z289" s="1"/>
      <c r="AA289" s="1"/>
      <c r="AB289" s="1"/>
      <c r="AN289" t="str">
        <f t="shared" si="74"/>
        <v>Cushing</v>
      </c>
      <c r="AO289" t="s">
        <v>2894</v>
      </c>
      <c r="AP289">
        <v>1</v>
      </c>
      <c r="AR289" s="119">
        <v>23</v>
      </c>
      <c r="AS289" s="121">
        <v>13</v>
      </c>
      <c r="AT289" s="121">
        <v>15</v>
      </c>
      <c r="AU289" s="125">
        <v>15780</v>
      </c>
      <c r="AV289" s="125">
        <f t="shared" si="75"/>
        <v>23013</v>
      </c>
      <c r="AW289" t="s">
        <v>749</v>
      </c>
      <c r="AX289">
        <f t="shared" si="71"/>
        <v>2315780</v>
      </c>
      <c r="BB289">
        <v>26.11</v>
      </c>
      <c r="BC289">
        <v>6.72</v>
      </c>
      <c r="BD289">
        <v>19.399999999999999</v>
      </c>
    </row>
    <row r="290" spans="1:56" hidden="1" outlineLevel="1">
      <c r="A290" t="s">
        <v>372</v>
      </c>
      <c r="B290" s="10" t="s">
        <v>1305</v>
      </c>
      <c r="C290" s="1">
        <f t="shared" si="65"/>
        <v>280</v>
      </c>
      <c r="D290" s="7">
        <f>IF(N290&gt;0, RANK(N290,(N290:P290,Q290:AE290)),0)</f>
        <v>2</v>
      </c>
      <c r="E290" s="7">
        <f>IF(O290&gt;0,RANK(O290,(N290:P290,Q290:AE290)),0)</f>
        <v>1</v>
      </c>
      <c r="F290" s="7">
        <f t="shared" si="66"/>
        <v>3</v>
      </c>
      <c r="G290" s="1">
        <f t="shared" si="72"/>
        <v>49</v>
      </c>
      <c r="H290" s="2">
        <f t="shared" si="73"/>
        <v>0.17499999999999999</v>
      </c>
      <c r="I290" s="8"/>
      <c r="J290" s="2">
        <f t="shared" si="67"/>
        <v>0.40357142857142858</v>
      </c>
      <c r="K290" s="2">
        <f t="shared" si="68"/>
        <v>0.57857142857142863</v>
      </c>
      <c r="L290" s="2">
        <f t="shared" si="69"/>
        <v>1.7857142857142856E-2</v>
      </c>
      <c r="M290" s="2">
        <f t="shared" si="70"/>
        <v>-6.2450045135165055E-17</v>
      </c>
      <c r="N290" s="1">
        <v>113</v>
      </c>
      <c r="O290" s="1">
        <v>162</v>
      </c>
      <c r="P290" s="1">
        <v>5</v>
      </c>
      <c r="Q290" s="1"/>
      <c r="R290" s="1">
        <v>0</v>
      </c>
      <c r="S290" s="1"/>
      <c r="T290" s="70"/>
      <c r="U290" s="1"/>
      <c r="V290" s="1"/>
      <c r="W290" s="1">
        <v>0</v>
      </c>
      <c r="X290" s="1"/>
      <c r="Y290" s="1"/>
      <c r="Z290" s="1"/>
      <c r="AA290" s="1"/>
      <c r="AB290" s="1"/>
      <c r="AN290" t="str">
        <f t="shared" si="74"/>
        <v>Cutler</v>
      </c>
      <c r="AO290" t="s">
        <v>1616</v>
      </c>
      <c r="AP290">
        <v>2</v>
      </c>
      <c r="AR290" s="119">
        <v>23</v>
      </c>
      <c r="AS290" s="121">
        <v>29</v>
      </c>
      <c r="AT290" s="121">
        <v>75</v>
      </c>
      <c r="AU290" s="125">
        <v>15920</v>
      </c>
      <c r="AV290" s="125">
        <f t="shared" si="75"/>
        <v>23029</v>
      </c>
      <c r="AW290" t="s">
        <v>749</v>
      </c>
      <c r="AX290">
        <f t="shared" si="71"/>
        <v>2315920</v>
      </c>
      <c r="BB290">
        <v>116.34</v>
      </c>
      <c r="BC290">
        <v>69.34</v>
      </c>
      <c r="BD290">
        <v>47</v>
      </c>
    </row>
    <row r="291" spans="1:56" hidden="1" outlineLevel="1">
      <c r="A291" t="s">
        <v>2635</v>
      </c>
      <c r="B291" s="10" t="s">
        <v>1305</v>
      </c>
      <c r="C291" s="1">
        <f t="shared" si="65"/>
        <v>48</v>
      </c>
      <c r="D291" s="7">
        <f>IF(N291&gt;0, RANK(N291,(N291:P291,Q291:AE291)),0)</f>
        <v>1</v>
      </c>
      <c r="E291" s="7">
        <f>IF(O291&gt;0,RANK(O291,(N291:P291,Q291:AE291)),0)</f>
        <v>2</v>
      </c>
      <c r="F291" s="7">
        <f t="shared" si="66"/>
        <v>0</v>
      </c>
      <c r="G291" s="1">
        <f t="shared" si="72"/>
        <v>14</v>
      </c>
      <c r="H291" s="2">
        <f t="shared" si="73"/>
        <v>0.29166666666666669</v>
      </c>
      <c r="I291" s="8"/>
      <c r="J291" s="2">
        <f t="shared" si="67"/>
        <v>0.64583333333333337</v>
      </c>
      <c r="K291" s="2">
        <f t="shared" si="68"/>
        <v>0.35416666666666669</v>
      </c>
      <c r="L291" s="2">
        <f t="shared" si="69"/>
        <v>0</v>
      </c>
      <c r="M291" s="2">
        <f t="shared" si="70"/>
        <v>-5.5511151231257827E-17</v>
      </c>
      <c r="N291" s="1">
        <v>31</v>
      </c>
      <c r="O291" s="1">
        <v>17</v>
      </c>
      <c r="P291" s="1">
        <v>0</v>
      </c>
      <c r="Q291" s="1"/>
      <c r="R291" s="1">
        <v>0</v>
      </c>
      <c r="S291" s="1"/>
      <c r="T291" s="70"/>
      <c r="U291" s="1"/>
      <c r="V291" s="1"/>
      <c r="W291" s="1">
        <v>0</v>
      </c>
      <c r="X291" s="1"/>
      <c r="Y291" s="1"/>
      <c r="Z291" s="1"/>
      <c r="AA291" s="1"/>
      <c r="AB291" s="1"/>
      <c r="AN291" t="str">
        <f t="shared" si="74"/>
        <v>Cyr</v>
      </c>
      <c r="AO291" t="s">
        <v>424</v>
      </c>
      <c r="AP291">
        <v>2</v>
      </c>
      <c r="AR291" s="119">
        <v>23</v>
      </c>
      <c r="AS291" s="121">
        <v>3</v>
      </c>
      <c r="AT291" s="121">
        <v>70</v>
      </c>
      <c r="AU291" s="125">
        <v>15990</v>
      </c>
      <c r="AV291" s="125">
        <f t="shared" si="75"/>
        <v>23003</v>
      </c>
      <c r="AW291" t="s">
        <v>166</v>
      </c>
      <c r="AX291">
        <f t="shared" si="71"/>
        <v>2315990</v>
      </c>
      <c r="BB291">
        <v>38.43</v>
      </c>
      <c r="BC291">
        <v>0</v>
      </c>
      <c r="BD291">
        <v>38.43</v>
      </c>
    </row>
    <row r="292" spans="1:56" hidden="1" outlineLevel="1">
      <c r="A292" t="s">
        <v>2434</v>
      </c>
      <c r="B292" s="10" t="s">
        <v>1305</v>
      </c>
      <c r="C292" s="1">
        <f t="shared" si="65"/>
        <v>228</v>
      </c>
      <c r="D292" s="7">
        <f>IF(N292&gt;0, RANK(N292,(N292:P292,Q292:AE292)),0)</f>
        <v>1</v>
      </c>
      <c r="E292" s="7">
        <f>IF(O292&gt;0,RANK(O292,(N292:P292,Q292:AE292)),0)</f>
        <v>2</v>
      </c>
      <c r="F292" s="7">
        <f t="shared" si="66"/>
        <v>3</v>
      </c>
      <c r="G292" s="1">
        <f t="shared" si="72"/>
        <v>33</v>
      </c>
      <c r="H292" s="2">
        <f t="shared" si="73"/>
        <v>0.14473684210526316</v>
      </c>
      <c r="I292" s="8"/>
      <c r="J292" s="2">
        <f t="shared" si="67"/>
        <v>0.56140350877192979</v>
      </c>
      <c r="K292" s="2">
        <f t="shared" si="68"/>
        <v>0.41666666666666669</v>
      </c>
      <c r="L292" s="2">
        <f t="shared" si="69"/>
        <v>1.3157894736842105E-2</v>
      </c>
      <c r="M292" s="2">
        <f t="shared" si="70"/>
        <v>8.7719298245614169E-3</v>
      </c>
      <c r="N292" s="1">
        <v>128</v>
      </c>
      <c r="O292" s="1">
        <v>95</v>
      </c>
      <c r="P292" s="1">
        <v>3</v>
      </c>
      <c r="Q292" s="1"/>
      <c r="R292" s="1">
        <v>2</v>
      </c>
      <c r="S292" s="1"/>
      <c r="T292" s="70"/>
      <c r="U292" s="1"/>
      <c r="V292" s="1"/>
      <c r="W292" s="1">
        <v>0</v>
      </c>
      <c r="X292" s="1"/>
      <c r="Y292" s="1"/>
      <c r="Z292" s="1"/>
      <c r="AA292" s="1"/>
      <c r="AB292" s="1"/>
      <c r="AN292" t="str">
        <f t="shared" si="74"/>
        <v>Dallas</v>
      </c>
      <c r="AO292" t="s">
        <v>2910</v>
      </c>
      <c r="AP292">
        <v>2</v>
      </c>
      <c r="AR292" s="119">
        <v>23</v>
      </c>
      <c r="AS292" s="121">
        <v>7</v>
      </c>
      <c r="AT292" s="121">
        <v>25</v>
      </c>
      <c r="AU292" s="125">
        <v>16165</v>
      </c>
      <c r="AV292" s="125">
        <f t="shared" si="75"/>
        <v>23007</v>
      </c>
      <c r="AW292" t="s">
        <v>166</v>
      </c>
      <c r="AX292">
        <f t="shared" si="71"/>
        <v>2316165</v>
      </c>
      <c r="BB292">
        <v>40.44</v>
      </c>
      <c r="BC292">
        <v>1.4</v>
      </c>
      <c r="BD292">
        <v>39.04</v>
      </c>
    </row>
    <row r="293" spans="1:56" hidden="1" outlineLevel="1">
      <c r="A293" t="s">
        <v>1095</v>
      </c>
      <c r="B293" s="10" t="s">
        <v>1305</v>
      </c>
      <c r="C293" s="1">
        <f t="shared" si="65"/>
        <v>1305</v>
      </c>
      <c r="D293" s="7">
        <f>IF(N293&gt;0, RANK(N293,(N293:P293,Q293:AE293)),0)</f>
        <v>1</v>
      </c>
      <c r="E293" s="7">
        <f>IF(O293&gt;0,RANK(O293,(N293:P293,Q293:AE293)),0)</f>
        <v>2</v>
      </c>
      <c r="F293" s="7">
        <f t="shared" si="66"/>
        <v>3</v>
      </c>
      <c r="G293" s="1">
        <f t="shared" si="72"/>
        <v>282</v>
      </c>
      <c r="H293" s="2">
        <f t="shared" si="73"/>
        <v>0.2160919540229885</v>
      </c>
      <c r="I293" s="8"/>
      <c r="J293" s="2">
        <f t="shared" si="67"/>
        <v>0.60229885057471266</v>
      </c>
      <c r="K293" s="2">
        <f t="shared" si="68"/>
        <v>0.38620689655172413</v>
      </c>
      <c r="L293" s="2">
        <f t="shared" si="69"/>
        <v>8.4291187739463595E-3</v>
      </c>
      <c r="M293" s="2">
        <f t="shared" si="70"/>
        <v>3.0651340996168449E-3</v>
      </c>
      <c r="N293" s="1">
        <v>786</v>
      </c>
      <c r="O293" s="1">
        <v>504</v>
      </c>
      <c r="P293" s="1">
        <v>11</v>
      </c>
      <c r="Q293" s="1"/>
      <c r="R293" s="1">
        <v>4</v>
      </c>
      <c r="S293" s="1"/>
      <c r="T293" s="70"/>
      <c r="U293" s="1"/>
      <c r="V293" s="1"/>
      <c r="W293" s="1">
        <v>0</v>
      </c>
      <c r="X293" s="1"/>
      <c r="Y293" s="1"/>
      <c r="Z293" s="1"/>
      <c r="AA293" s="1"/>
      <c r="AB293" s="1"/>
      <c r="AN293" t="str">
        <f t="shared" si="74"/>
        <v>Damariscotta</v>
      </c>
      <c r="AO293" t="s">
        <v>2196</v>
      </c>
      <c r="AP293">
        <v>1</v>
      </c>
      <c r="AR293" s="119">
        <v>23</v>
      </c>
      <c r="AS293" s="121">
        <v>15</v>
      </c>
      <c r="AT293" s="121">
        <v>30</v>
      </c>
      <c r="AU293" s="125">
        <v>16235</v>
      </c>
      <c r="AV293" s="125">
        <f t="shared" si="75"/>
        <v>23015</v>
      </c>
      <c r="AW293" t="s">
        <v>749</v>
      </c>
      <c r="AX293">
        <f t="shared" si="71"/>
        <v>2316235</v>
      </c>
      <c r="BB293">
        <v>14.59</v>
      </c>
      <c r="BC293">
        <v>2.17</v>
      </c>
      <c r="BD293">
        <v>12.42</v>
      </c>
    </row>
    <row r="294" spans="1:56" hidden="1" outlineLevel="1">
      <c r="A294" t="s">
        <v>1794</v>
      </c>
      <c r="B294" s="10" t="s">
        <v>1305</v>
      </c>
      <c r="C294" s="1">
        <f t="shared" si="65"/>
        <v>287</v>
      </c>
      <c r="D294" s="7">
        <f>IF(N294&gt;0, RANK(N294,(N294:P294,Q294:AE294)),0)</f>
        <v>2</v>
      </c>
      <c r="E294" s="7">
        <f>IF(O294&gt;0,RANK(O294,(N294:P294,Q294:AE294)),0)</f>
        <v>1</v>
      </c>
      <c r="F294" s="7">
        <f t="shared" si="66"/>
        <v>3</v>
      </c>
      <c r="G294" s="1">
        <f t="shared" si="72"/>
        <v>57</v>
      </c>
      <c r="H294" s="2">
        <f t="shared" si="73"/>
        <v>0.19860627177700349</v>
      </c>
      <c r="I294" s="8"/>
      <c r="J294" s="2">
        <f t="shared" si="67"/>
        <v>0.39721254355400698</v>
      </c>
      <c r="K294" s="2">
        <f t="shared" si="68"/>
        <v>0.59581881533101044</v>
      </c>
      <c r="L294" s="2">
        <f t="shared" si="69"/>
        <v>6.9686411149825784E-3</v>
      </c>
      <c r="M294" s="2">
        <f t="shared" si="70"/>
        <v>-5.7245874707234634E-17</v>
      </c>
      <c r="N294" s="1">
        <v>114</v>
      </c>
      <c r="O294" s="1">
        <v>171</v>
      </c>
      <c r="P294" s="1">
        <v>2</v>
      </c>
      <c r="Q294" s="1"/>
      <c r="R294" s="1">
        <v>0</v>
      </c>
      <c r="S294" s="1"/>
      <c r="T294" s="70"/>
      <c r="U294" s="1"/>
      <c r="V294" s="1"/>
      <c r="W294" s="1">
        <v>0</v>
      </c>
      <c r="X294" s="1"/>
      <c r="Y294" s="1"/>
      <c r="Z294" s="1"/>
      <c r="AA294" s="1"/>
      <c r="AB294" s="1"/>
      <c r="AN294" t="str">
        <f t="shared" si="74"/>
        <v>Danforth</v>
      </c>
      <c r="AO294" t="s">
        <v>1616</v>
      </c>
      <c r="AP294">
        <v>2</v>
      </c>
      <c r="AR294" s="119">
        <v>23</v>
      </c>
      <c r="AS294" s="121">
        <v>29</v>
      </c>
      <c r="AT294" s="121">
        <v>80</v>
      </c>
      <c r="AU294" s="125">
        <v>16410</v>
      </c>
      <c r="AV294" s="125">
        <f t="shared" si="75"/>
        <v>23029</v>
      </c>
      <c r="AW294" t="s">
        <v>749</v>
      </c>
      <c r="AX294">
        <f t="shared" si="71"/>
        <v>2316410</v>
      </c>
      <c r="BB294">
        <v>60.89</v>
      </c>
      <c r="BC294">
        <v>6.48</v>
      </c>
      <c r="BD294">
        <v>54.41</v>
      </c>
    </row>
    <row r="295" spans="1:56" hidden="1" outlineLevel="1">
      <c r="A295" t="s">
        <v>1795</v>
      </c>
      <c r="B295" s="10" t="s">
        <v>1305</v>
      </c>
      <c r="C295" s="1">
        <f t="shared" si="65"/>
        <v>1126</v>
      </c>
      <c r="D295" s="7">
        <f>IF(N295&gt;0, RANK(N295,(N295:P295,Q295:AE295)),0)</f>
        <v>1</v>
      </c>
      <c r="E295" s="7">
        <f>IF(O295&gt;0,RANK(O295,(N295:P295,Q295:AE295)),0)</f>
        <v>2</v>
      </c>
      <c r="F295" s="7">
        <f t="shared" si="66"/>
        <v>3</v>
      </c>
      <c r="G295" s="1">
        <f t="shared" si="72"/>
        <v>106</v>
      </c>
      <c r="H295" s="2">
        <f t="shared" si="73"/>
        <v>9.4138543516873896E-2</v>
      </c>
      <c r="I295" s="8"/>
      <c r="J295" s="2">
        <f t="shared" si="67"/>
        <v>0.53996447602131437</v>
      </c>
      <c r="K295" s="2">
        <f t="shared" si="68"/>
        <v>0.44582593250444047</v>
      </c>
      <c r="L295" s="2">
        <f t="shared" si="69"/>
        <v>1.2433392539964476E-2</v>
      </c>
      <c r="M295" s="2">
        <f t="shared" si="70"/>
        <v>1.7761989342806889E-3</v>
      </c>
      <c r="N295" s="1">
        <v>608</v>
      </c>
      <c r="O295" s="1">
        <v>502</v>
      </c>
      <c r="P295" s="1">
        <v>14</v>
      </c>
      <c r="Q295" s="1"/>
      <c r="R295" s="1">
        <v>1</v>
      </c>
      <c r="S295" s="1"/>
      <c r="T295" s="70"/>
      <c r="U295" s="1"/>
      <c r="V295" s="1"/>
      <c r="W295" s="1">
        <v>1</v>
      </c>
      <c r="X295" s="1"/>
      <c r="Y295" s="1"/>
      <c r="Z295" s="1"/>
      <c r="AA295" s="1"/>
      <c r="AB295" s="1"/>
      <c r="AN295" t="str">
        <f t="shared" si="74"/>
        <v>Dayton</v>
      </c>
      <c r="AO295" t="s">
        <v>2441</v>
      </c>
      <c r="AP295">
        <v>1</v>
      </c>
      <c r="AR295" s="119">
        <v>23</v>
      </c>
      <c r="AS295" s="121">
        <v>31</v>
      </c>
      <c r="AT295" s="121">
        <v>40</v>
      </c>
      <c r="AU295" s="125">
        <v>16725</v>
      </c>
      <c r="AV295" s="125">
        <f t="shared" si="75"/>
        <v>23031</v>
      </c>
      <c r="AW295" t="s">
        <v>749</v>
      </c>
      <c r="AX295">
        <f t="shared" si="71"/>
        <v>2316725</v>
      </c>
      <c r="BB295">
        <v>18.41</v>
      </c>
      <c r="BC295">
        <v>0.52</v>
      </c>
      <c r="BD295">
        <v>17.89</v>
      </c>
    </row>
    <row r="296" spans="1:56" hidden="1" outlineLevel="1">
      <c r="A296" s="37" t="s">
        <v>2508</v>
      </c>
      <c r="B296" s="10" t="s">
        <v>1305</v>
      </c>
      <c r="C296" s="1">
        <f t="shared" si="65"/>
        <v>15</v>
      </c>
      <c r="D296" s="7">
        <f>IF(N296&gt;0, RANK(N296,(N296:P296,Q296:AE296)),0)</f>
        <v>2</v>
      </c>
      <c r="E296" s="7">
        <f>IF(O296&gt;0,RANK(O296,(N296:P296,Q296:AE296)),0)</f>
        <v>1</v>
      </c>
      <c r="F296" s="7">
        <f>IF(P296&gt;0,RANK(P296,(N296:AE296)),0)</f>
        <v>0</v>
      </c>
      <c r="G296" s="1">
        <f t="shared" si="72"/>
        <v>3</v>
      </c>
      <c r="H296" s="2">
        <f t="shared" si="73"/>
        <v>0.2</v>
      </c>
      <c r="I296" s="8"/>
      <c r="J296" s="2">
        <f>IF(C296=0,"-",N296/C296)</f>
        <v>0.4</v>
      </c>
      <c r="K296" s="2">
        <f>IF(C296=0,"-",O296/C296)</f>
        <v>0.6</v>
      </c>
      <c r="L296" s="2">
        <f>IF(C296=0,"-",P296/C296)</f>
        <v>0</v>
      </c>
      <c r="M296" s="2">
        <f>IF(C296=0,"-",(1-J296-K296-L296))</f>
        <v>0</v>
      </c>
      <c r="N296" s="1">
        <v>6</v>
      </c>
      <c r="O296" s="1">
        <v>9</v>
      </c>
      <c r="P296" s="1">
        <v>0</v>
      </c>
      <c r="Q296" s="1"/>
      <c r="R296" s="1">
        <v>0</v>
      </c>
      <c r="S296" s="1"/>
      <c r="T296" s="70"/>
      <c r="U296" s="1"/>
      <c r="V296" s="1"/>
      <c r="W296" s="1">
        <v>0</v>
      </c>
      <c r="X296" s="1"/>
      <c r="Y296" s="1"/>
      <c r="Z296" s="1"/>
      <c r="AA296" s="1"/>
      <c r="AB296" s="1"/>
      <c r="AN296" t="str">
        <f>A296</f>
        <v>DTT9 &amp; T10</v>
      </c>
      <c r="AO296" t="s">
        <v>3488</v>
      </c>
      <c r="AP296">
        <v>2</v>
      </c>
      <c r="AR296" s="119">
        <v>23</v>
      </c>
      <c r="AS296" s="121">
        <v>9</v>
      </c>
      <c r="AU296" s="125">
        <v>16750</v>
      </c>
      <c r="AV296" s="125">
        <f t="shared" si="75"/>
        <v>23009</v>
      </c>
      <c r="AW296" t="s">
        <v>2795</v>
      </c>
      <c r="AX296">
        <f t="shared" si="71"/>
        <v>2316750</v>
      </c>
    </row>
    <row r="297" spans="1:56" hidden="1" outlineLevel="1">
      <c r="A297" t="s">
        <v>1427</v>
      </c>
      <c r="B297" s="10" t="s">
        <v>1305</v>
      </c>
      <c r="C297" s="1">
        <f t="shared" si="65"/>
        <v>31</v>
      </c>
      <c r="D297" s="7">
        <f>IF(N297&gt;0, RANK(N297,(N297:P297,Q297:AE297)),0)</f>
        <v>2</v>
      </c>
      <c r="E297" s="7">
        <f>IF(O297&gt;0,RANK(O297,(N297:P297,Q297:AE297)),0)</f>
        <v>1</v>
      </c>
      <c r="F297" s="7">
        <f t="shared" si="66"/>
        <v>3</v>
      </c>
      <c r="G297" s="1">
        <f t="shared" si="72"/>
        <v>6</v>
      </c>
      <c r="H297" s="2">
        <f t="shared" si="73"/>
        <v>0.19354838709677419</v>
      </c>
      <c r="I297" s="8"/>
      <c r="J297" s="2">
        <f t="shared" si="67"/>
        <v>0.38709677419354838</v>
      </c>
      <c r="K297" s="2">
        <f t="shared" si="68"/>
        <v>0.58064516129032262</v>
      </c>
      <c r="L297" s="2">
        <f t="shared" si="69"/>
        <v>3.2258064516129031E-2</v>
      </c>
      <c r="M297" s="2">
        <f t="shared" si="70"/>
        <v>-2.7755575615628914E-17</v>
      </c>
      <c r="N297" s="1">
        <v>12</v>
      </c>
      <c r="O297" s="1">
        <v>18</v>
      </c>
      <c r="P297" s="1">
        <v>1</v>
      </c>
      <c r="Q297" s="1"/>
      <c r="R297" s="1">
        <v>0</v>
      </c>
      <c r="S297" s="1"/>
      <c r="T297" s="70"/>
      <c r="U297" s="1"/>
      <c r="V297" s="1"/>
      <c r="W297" s="1">
        <v>0</v>
      </c>
      <c r="X297" s="1"/>
      <c r="Y297" s="1"/>
      <c r="Z297" s="1"/>
      <c r="AA297" s="1"/>
      <c r="AB297" s="1"/>
      <c r="AN297" t="str">
        <f t="shared" si="74"/>
        <v>Deblois</v>
      </c>
      <c r="AO297" t="s">
        <v>1616</v>
      </c>
      <c r="AP297">
        <v>2</v>
      </c>
      <c r="AR297" s="119">
        <v>23</v>
      </c>
      <c r="AS297" s="121">
        <v>29</v>
      </c>
      <c r="AT297" s="121">
        <v>85</v>
      </c>
      <c r="AU297" s="125">
        <v>16865</v>
      </c>
      <c r="AV297" s="125">
        <f t="shared" si="75"/>
        <v>23029</v>
      </c>
      <c r="AW297" t="s">
        <v>749</v>
      </c>
      <c r="AX297">
        <f t="shared" si="71"/>
        <v>2316865</v>
      </c>
      <c r="BB297">
        <v>33.549999999999997</v>
      </c>
      <c r="BC297">
        <v>0.2</v>
      </c>
      <c r="BD297">
        <v>33.35</v>
      </c>
    </row>
    <row r="298" spans="1:56" hidden="1" outlineLevel="1">
      <c r="A298" t="s">
        <v>3314</v>
      </c>
      <c r="B298" s="10" t="s">
        <v>1305</v>
      </c>
      <c r="C298" s="1">
        <f t="shared" si="65"/>
        <v>1039</v>
      </c>
      <c r="D298" s="7">
        <f>IF(N298&gt;0, RANK(N298,(N298:P298,Q298:AE298)),0)</f>
        <v>1</v>
      </c>
      <c r="E298" s="7">
        <f>IF(O298&gt;0,RANK(O298,(N298:P298,Q298:AE298)),0)</f>
        <v>2</v>
      </c>
      <c r="F298" s="7">
        <f t="shared" si="66"/>
        <v>3</v>
      </c>
      <c r="G298" s="1">
        <f t="shared" si="72"/>
        <v>57</v>
      </c>
      <c r="H298" s="2">
        <f t="shared" si="73"/>
        <v>5.4860442733397498E-2</v>
      </c>
      <c r="I298" s="8"/>
      <c r="J298" s="2">
        <f t="shared" si="67"/>
        <v>0.51684311838306063</v>
      </c>
      <c r="K298" s="2">
        <f t="shared" si="68"/>
        <v>0.46198267564966311</v>
      </c>
      <c r="L298" s="2">
        <f t="shared" si="69"/>
        <v>2.0211742059672761E-2</v>
      </c>
      <c r="M298" s="2">
        <f t="shared" si="70"/>
        <v>9.6246390760349951E-4</v>
      </c>
      <c r="N298" s="1">
        <v>537</v>
      </c>
      <c r="O298" s="1">
        <v>480</v>
      </c>
      <c r="P298" s="1">
        <v>21</v>
      </c>
      <c r="Q298" s="1"/>
      <c r="R298" s="1">
        <v>0</v>
      </c>
      <c r="S298" s="1"/>
      <c r="T298" s="70"/>
      <c r="U298" s="1"/>
      <c r="V298" s="1"/>
      <c r="W298" s="1">
        <v>1</v>
      </c>
      <c r="X298" s="1"/>
      <c r="Y298" s="1"/>
      <c r="Z298" s="1"/>
      <c r="AA298" s="1"/>
      <c r="AB298" s="1"/>
      <c r="AN298" t="str">
        <f t="shared" si="74"/>
        <v>Dedham</v>
      </c>
      <c r="AO298" t="s">
        <v>3488</v>
      </c>
      <c r="AP298">
        <v>2</v>
      </c>
      <c r="AR298" s="119">
        <v>23</v>
      </c>
      <c r="AS298" s="121">
        <v>9</v>
      </c>
      <c r="AT298" s="121">
        <v>50</v>
      </c>
      <c r="AU298" s="125">
        <v>16935</v>
      </c>
      <c r="AV298" s="125">
        <f t="shared" si="75"/>
        <v>23009</v>
      </c>
      <c r="AW298" t="s">
        <v>749</v>
      </c>
      <c r="AX298">
        <f t="shared" si="71"/>
        <v>2316935</v>
      </c>
      <c r="BB298">
        <v>44.26</v>
      </c>
      <c r="BC298">
        <v>5.01</v>
      </c>
      <c r="BD298">
        <v>39.25</v>
      </c>
    </row>
    <row r="299" spans="1:56" hidden="1" outlineLevel="1">
      <c r="A299" t="s">
        <v>1046</v>
      </c>
      <c r="B299" s="10" t="s">
        <v>1305</v>
      </c>
      <c r="C299" s="1">
        <f t="shared" si="65"/>
        <v>1189</v>
      </c>
      <c r="D299" s="7">
        <f>IF(N299&gt;0, RANK(N299,(N299:P299,Q299:AE299)),0)</f>
        <v>1</v>
      </c>
      <c r="E299" s="7">
        <f>IF(O299&gt;0,RANK(O299,(N299:P299,Q299:AE299)),0)</f>
        <v>2</v>
      </c>
      <c r="F299" s="7">
        <f t="shared" si="66"/>
        <v>3</v>
      </c>
      <c r="G299" s="1">
        <f t="shared" si="72"/>
        <v>457</v>
      </c>
      <c r="H299" s="2">
        <f t="shared" si="73"/>
        <v>0.38435660218671153</v>
      </c>
      <c r="I299" s="8"/>
      <c r="J299" s="2">
        <f t="shared" si="67"/>
        <v>0.68292682926829273</v>
      </c>
      <c r="K299" s="2">
        <f t="shared" si="68"/>
        <v>0.29857022708158115</v>
      </c>
      <c r="L299" s="2">
        <f t="shared" si="69"/>
        <v>1.2615643397813289E-2</v>
      </c>
      <c r="M299" s="2">
        <f t="shared" si="70"/>
        <v>5.887300252312825E-3</v>
      </c>
      <c r="N299" s="1">
        <v>812</v>
      </c>
      <c r="O299" s="1">
        <v>355</v>
      </c>
      <c r="P299" s="1">
        <v>15</v>
      </c>
      <c r="Q299" s="1"/>
      <c r="R299" s="1">
        <v>7</v>
      </c>
      <c r="S299" s="1"/>
      <c r="T299" s="70"/>
      <c r="U299" s="1"/>
      <c r="V299" s="1"/>
      <c r="W299" s="1">
        <v>0</v>
      </c>
      <c r="X299" s="1"/>
      <c r="Y299" s="1"/>
      <c r="Z299" s="1"/>
      <c r="AA299" s="1"/>
      <c r="AB299" s="1"/>
      <c r="AN299" t="str">
        <f t="shared" si="74"/>
        <v>Deer Isle</v>
      </c>
      <c r="AO299" t="s">
        <v>3488</v>
      </c>
      <c r="AP299">
        <v>2</v>
      </c>
      <c r="AR299" s="119">
        <v>23</v>
      </c>
      <c r="AS299" s="121">
        <v>9</v>
      </c>
      <c r="AT299" s="121">
        <v>55</v>
      </c>
      <c r="AU299" s="125">
        <v>17145</v>
      </c>
      <c r="AV299" s="125">
        <f t="shared" si="75"/>
        <v>23009</v>
      </c>
      <c r="AW299" t="s">
        <v>749</v>
      </c>
      <c r="AX299">
        <f t="shared" si="71"/>
        <v>2317145</v>
      </c>
      <c r="BB299">
        <v>123.71</v>
      </c>
      <c r="BC299">
        <v>94.02</v>
      </c>
      <c r="BD299">
        <v>29.7</v>
      </c>
    </row>
    <row r="300" spans="1:56" hidden="1" outlineLevel="1">
      <c r="A300" t="s">
        <v>1047</v>
      </c>
      <c r="B300" s="10" t="s">
        <v>1305</v>
      </c>
      <c r="C300" s="1">
        <f t="shared" si="65"/>
        <v>700</v>
      </c>
      <c r="D300" s="7">
        <f>IF(N300&gt;0, RANK(N300,(N300:P300,Q300:AE300)),0)</f>
        <v>1</v>
      </c>
      <c r="E300" s="7">
        <f>IF(O300&gt;0,RANK(O300,(N300:P300,Q300:AE300)),0)</f>
        <v>2</v>
      </c>
      <c r="F300" s="7">
        <f t="shared" si="66"/>
        <v>3</v>
      </c>
      <c r="G300" s="1">
        <f t="shared" si="72"/>
        <v>21</v>
      </c>
      <c r="H300" s="2">
        <f t="shared" si="73"/>
        <v>0.03</v>
      </c>
      <c r="I300" s="8"/>
      <c r="J300" s="2">
        <f t="shared" si="67"/>
        <v>0.50571428571428567</v>
      </c>
      <c r="K300" s="2">
        <f t="shared" si="68"/>
        <v>0.4757142857142857</v>
      </c>
      <c r="L300" s="2">
        <f t="shared" si="69"/>
        <v>1.2857142857142857E-2</v>
      </c>
      <c r="M300" s="2">
        <f t="shared" si="70"/>
        <v>5.7142857142857707E-3</v>
      </c>
      <c r="N300" s="1">
        <v>354</v>
      </c>
      <c r="O300" s="1">
        <v>333</v>
      </c>
      <c r="P300" s="1">
        <v>9</v>
      </c>
      <c r="Q300" s="1"/>
      <c r="R300" s="1">
        <v>3</v>
      </c>
      <c r="S300" s="1"/>
      <c r="T300" s="70"/>
      <c r="U300" s="1"/>
      <c r="V300" s="1"/>
      <c r="W300" s="1">
        <v>1</v>
      </c>
      <c r="X300" s="1"/>
      <c r="Y300" s="1"/>
      <c r="Z300" s="1"/>
      <c r="AA300" s="1"/>
      <c r="AB300" s="1"/>
      <c r="AN300" t="str">
        <f t="shared" si="74"/>
        <v>Denmark</v>
      </c>
      <c r="AO300" t="s">
        <v>2592</v>
      </c>
      <c r="AP300">
        <v>2</v>
      </c>
      <c r="AR300" s="119">
        <v>23</v>
      </c>
      <c r="AS300" s="121">
        <v>17</v>
      </c>
      <c r="AT300" s="121">
        <v>35</v>
      </c>
      <c r="AU300" s="125">
        <v>17250</v>
      </c>
      <c r="AV300" s="125">
        <f t="shared" si="75"/>
        <v>23017</v>
      </c>
      <c r="AW300" t="s">
        <v>749</v>
      </c>
      <c r="AX300">
        <f t="shared" si="71"/>
        <v>2317250</v>
      </c>
      <c r="BB300">
        <v>48.6</v>
      </c>
      <c r="BC300">
        <v>3.56</v>
      </c>
      <c r="BD300">
        <v>45.04</v>
      </c>
    </row>
    <row r="301" spans="1:56" hidden="1" outlineLevel="1">
      <c r="A301" t="s">
        <v>2636</v>
      </c>
      <c r="B301" s="10" t="s">
        <v>1305</v>
      </c>
      <c r="C301" s="1">
        <f t="shared" si="65"/>
        <v>21</v>
      </c>
      <c r="D301" s="7">
        <f>IF(N301&gt;0, RANK(N301,(N301:P301,Q301:AE301)),0)</f>
        <v>2</v>
      </c>
      <c r="E301" s="7">
        <f>IF(O301&gt;0,RANK(O301,(N301:P301,Q301:AE301)),0)</f>
        <v>1</v>
      </c>
      <c r="F301" s="7">
        <f t="shared" si="66"/>
        <v>0</v>
      </c>
      <c r="G301" s="1">
        <f t="shared" si="72"/>
        <v>9</v>
      </c>
      <c r="H301" s="2">
        <f t="shared" si="73"/>
        <v>0.42857142857142855</v>
      </c>
      <c r="I301" s="8"/>
      <c r="J301" s="2">
        <f t="shared" si="67"/>
        <v>0.2857142857142857</v>
      </c>
      <c r="K301" s="2">
        <f t="shared" si="68"/>
        <v>0.7142857142857143</v>
      </c>
      <c r="L301" s="2">
        <f t="shared" si="69"/>
        <v>0</v>
      </c>
      <c r="M301" s="2">
        <f t="shared" si="70"/>
        <v>0</v>
      </c>
      <c r="N301" s="1">
        <v>6</v>
      </c>
      <c r="O301" s="1">
        <v>15</v>
      </c>
      <c r="P301" s="1">
        <v>0</v>
      </c>
      <c r="Q301" s="1"/>
      <c r="R301" s="1">
        <v>0</v>
      </c>
      <c r="S301" s="1"/>
      <c r="T301" s="70"/>
      <c r="U301" s="1"/>
      <c r="V301" s="1"/>
      <c r="W301" s="1">
        <v>0</v>
      </c>
      <c r="X301" s="1"/>
      <c r="Y301" s="1"/>
      <c r="Z301" s="1"/>
      <c r="AA301" s="1"/>
      <c r="AB301" s="1"/>
      <c r="AN301" t="str">
        <f t="shared" si="74"/>
        <v>Dennistown</v>
      </c>
      <c r="AO301" t="s">
        <v>465</v>
      </c>
      <c r="AP301">
        <v>2</v>
      </c>
      <c r="AR301" s="119">
        <v>23</v>
      </c>
      <c r="AS301" s="121">
        <v>25</v>
      </c>
      <c r="AT301" s="121">
        <v>45</v>
      </c>
      <c r="AU301" s="125">
        <v>17285</v>
      </c>
      <c r="AV301" s="125">
        <f t="shared" si="75"/>
        <v>23025</v>
      </c>
      <c r="AW301" t="s">
        <v>166</v>
      </c>
      <c r="AX301">
        <f t="shared" si="71"/>
        <v>2317285</v>
      </c>
      <c r="BB301">
        <v>40.590000000000003</v>
      </c>
      <c r="BC301">
        <v>1.81</v>
      </c>
      <c r="BD301">
        <v>38.78</v>
      </c>
    </row>
    <row r="302" spans="1:56" hidden="1" outlineLevel="1">
      <c r="A302" t="s">
        <v>856</v>
      </c>
      <c r="B302" s="10" t="s">
        <v>1305</v>
      </c>
      <c r="C302" s="1">
        <f t="shared" si="65"/>
        <v>166</v>
      </c>
      <c r="D302" s="7">
        <f>IF(N302&gt;0, RANK(N302,(N302:P302,Q302:AE302)),0)</f>
        <v>2</v>
      </c>
      <c r="E302" s="7">
        <f>IF(O302&gt;0,RANK(O302,(N302:P302,Q302:AE302)),0)</f>
        <v>1</v>
      </c>
      <c r="F302" s="7">
        <f t="shared" si="66"/>
        <v>3</v>
      </c>
      <c r="G302" s="1">
        <f t="shared" si="72"/>
        <v>8</v>
      </c>
      <c r="H302" s="2">
        <f t="shared" si="73"/>
        <v>4.8192771084337352E-2</v>
      </c>
      <c r="I302" s="8"/>
      <c r="J302" s="2">
        <f t="shared" si="67"/>
        <v>0.46385542168674698</v>
      </c>
      <c r="K302" s="2">
        <f t="shared" si="68"/>
        <v>0.51204819277108438</v>
      </c>
      <c r="L302" s="2">
        <f t="shared" si="69"/>
        <v>2.4096385542168676E-2</v>
      </c>
      <c r="M302" s="2">
        <f t="shared" si="70"/>
        <v>-3.4694469519536142E-17</v>
      </c>
      <c r="N302" s="1">
        <v>77</v>
      </c>
      <c r="O302" s="1">
        <v>85</v>
      </c>
      <c r="P302" s="1">
        <v>4</v>
      </c>
      <c r="Q302" s="1"/>
      <c r="R302" s="1">
        <v>0</v>
      </c>
      <c r="S302" s="1"/>
      <c r="T302" s="70"/>
      <c r="U302" s="1"/>
      <c r="V302" s="1"/>
      <c r="W302" s="1">
        <v>0</v>
      </c>
      <c r="X302" s="1"/>
      <c r="Y302" s="1"/>
      <c r="Z302" s="1"/>
      <c r="AA302" s="1"/>
      <c r="AB302" s="1"/>
      <c r="AN302" t="str">
        <f t="shared" si="74"/>
        <v>Dennysville</v>
      </c>
      <c r="AO302" t="s">
        <v>1616</v>
      </c>
      <c r="AP302">
        <v>2</v>
      </c>
      <c r="AR302" s="119">
        <v>23</v>
      </c>
      <c r="AS302" s="121">
        <v>29</v>
      </c>
      <c r="AT302" s="121">
        <v>90</v>
      </c>
      <c r="AU302" s="125">
        <v>17355</v>
      </c>
      <c r="AV302" s="125">
        <f t="shared" si="75"/>
        <v>23029</v>
      </c>
      <c r="AW302" t="s">
        <v>749</v>
      </c>
      <c r="AX302">
        <f t="shared" si="71"/>
        <v>2317355</v>
      </c>
      <c r="BB302">
        <v>15.12</v>
      </c>
      <c r="BC302">
        <v>0.36</v>
      </c>
      <c r="BD302">
        <v>14.76</v>
      </c>
    </row>
    <row r="303" spans="1:56" hidden="1" outlineLevel="1">
      <c r="A303" t="s">
        <v>950</v>
      </c>
      <c r="B303" s="10" t="s">
        <v>1305</v>
      </c>
      <c r="C303" s="1">
        <f t="shared" ref="C303:C366" si="76">SUM(N303:AL303)</f>
        <v>404</v>
      </c>
      <c r="D303" s="7">
        <f>IF(N303&gt;0, RANK(N303,(N303:P303,Q303:AE303)),0)</f>
        <v>1</v>
      </c>
      <c r="E303" s="7">
        <f>IF(O303&gt;0,RANK(O303,(N303:P303,Q303:AE303)),0)</f>
        <v>2</v>
      </c>
      <c r="F303" s="7">
        <f t="shared" si="66"/>
        <v>3</v>
      </c>
      <c r="G303" s="1">
        <f t="shared" si="72"/>
        <v>52</v>
      </c>
      <c r="H303" s="2">
        <f t="shared" si="73"/>
        <v>0.12871287128712872</v>
      </c>
      <c r="I303" s="8"/>
      <c r="J303" s="2">
        <f t="shared" si="67"/>
        <v>0.55198019801980203</v>
      </c>
      <c r="K303" s="2">
        <f t="shared" si="68"/>
        <v>0.42326732673267325</v>
      </c>
      <c r="L303" s="2">
        <f t="shared" si="69"/>
        <v>1.4851485148514851E-2</v>
      </c>
      <c r="M303" s="2">
        <f t="shared" si="70"/>
        <v>9.9009900990098682E-3</v>
      </c>
      <c r="N303" s="1">
        <v>223</v>
      </c>
      <c r="O303" s="1">
        <v>171</v>
      </c>
      <c r="P303" s="1">
        <v>6</v>
      </c>
      <c r="Q303" s="1"/>
      <c r="R303" s="1">
        <v>4</v>
      </c>
      <c r="S303" s="1"/>
      <c r="T303" s="70"/>
      <c r="U303" s="1"/>
      <c r="V303" s="1"/>
      <c r="W303" s="1">
        <v>0</v>
      </c>
      <c r="X303" s="1"/>
      <c r="Y303" s="1"/>
      <c r="Z303" s="1"/>
      <c r="AA303" s="1"/>
      <c r="AB303" s="1"/>
      <c r="AN303" t="str">
        <f t="shared" si="74"/>
        <v>Detroit</v>
      </c>
      <c r="AO303" t="s">
        <v>465</v>
      </c>
      <c r="AP303">
        <v>2</v>
      </c>
      <c r="AR303" s="119">
        <v>23</v>
      </c>
      <c r="AS303" s="121">
        <v>25</v>
      </c>
      <c r="AT303" s="121">
        <v>50</v>
      </c>
      <c r="AU303" s="125">
        <v>17460</v>
      </c>
      <c r="AV303" s="125">
        <f t="shared" si="75"/>
        <v>23025</v>
      </c>
      <c r="AW303" t="s">
        <v>749</v>
      </c>
      <c r="AX303">
        <f t="shared" ref="AX303:AX366" si="77">AR303*100000+AU303</f>
        <v>2317460</v>
      </c>
      <c r="BB303">
        <v>20.41</v>
      </c>
      <c r="BC303">
        <v>0.16</v>
      </c>
      <c r="BD303">
        <v>20.25</v>
      </c>
    </row>
    <row r="304" spans="1:56" hidden="1" outlineLevel="1">
      <c r="A304" t="s">
        <v>595</v>
      </c>
      <c r="B304" s="10" t="s">
        <v>1305</v>
      </c>
      <c r="C304" s="1">
        <f t="shared" si="76"/>
        <v>1818</v>
      </c>
      <c r="D304" s="7">
        <f>IF(N304&gt;0, RANK(N304,(N304:P304,Q304:AE304)),0)</f>
        <v>1</v>
      </c>
      <c r="E304" s="7">
        <f>IF(O304&gt;0,RANK(O304,(N304:P304,Q304:AE304)),0)</f>
        <v>2</v>
      </c>
      <c r="F304" s="7">
        <f t="shared" si="66"/>
        <v>3</v>
      </c>
      <c r="G304" s="1">
        <f t="shared" si="72"/>
        <v>75</v>
      </c>
      <c r="H304" s="2">
        <f t="shared" si="73"/>
        <v>4.1254125412541254E-2</v>
      </c>
      <c r="I304" s="8"/>
      <c r="J304" s="2">
        <f t="shared" si="67"/>
        <v>0.51100110011001099</v>
      </c>
      <c r="K304" s="2">
        <f t="shared" si="68"/>
        <v>0.46974697469746973</v>
      </c>
      <c r="L304" s="2">
        <f t="shared" si="69"/>
        <v>1.5401540154015401E-2</v>
      </c>
      <c r="M304" s="2">
        <f t="shared" si="70"/>
        <v>3.8503850385038802E-3</v>
      </c>
      <c r="N304" s="1">
        <v>929</v>
      </c>
      <c r="O304" s="1">
        <v>854</v>
      </c>
      <c r="P304" s="1">
        <v>28</v>
      </c>
      <c r="Q304" s="1"/>
      <c r="R304" s="1">
        <v>7</v>
      </c>
      <c r="S304" s="1"/>
      <c r="T304" s="70"/>
      <c r="U304" s="1"/>
      <c r="V304" s="1"/>
      <c r="W304" s="1">
        <v>0</v>
      </c>
      <c r="X304" s="1"/>
      <c r="Y304" s="1"/>
      <c r="Z304" s="1"/>
      <c r="AA304" s="1"/>
      <c r="AB304" s="1"/>
      <c r="AN304" t="str">
        <f t="shared" si="74"/>
        <v>Dexter</v>
      </c>
      <c r="AO304" t="s">
        <v>1350</v>
      </c>
      <c r="AP304">
        <v>2</v>
      </c>
      <c r="AR304" s="119">
        <v>23</v>
      </c>
      <c r="AS304" s="121">
        <v>19</v>
      </c>
      <c r="AT304" s="121">
        <v>70</v>
      </c>
      <c r="AU304" s="125">
        <v>17530</v>
      </c>
      <c r="AV304" s="125">
        <f t="shared" si="75"/>
        <v>23019</v>
      </c>
      <c r="AW304" t="s">
        <v>749</v>
      </c>
      <c r="AX304">
        <f t="shared" si="77"/>
        <v>2317530</v>
      </c>
      <c r="BB304">
        <v>37.18</v>
      </c>
      <c r="BC304">
        <v>2</v>
      </c>
      <c r="BD304">
        <v>35.17</v>
      </c>
    </row>
    <row r="305" spans="1:56" hidden="1" outlineLevel="1">
      <c r="A305" t="s">
        <v>590</v>
      </c>
      <c r="B305" s="10" t="s">
        <v>1305</v>
      </c>
      <c r="C305" s="1">
        <f t="shared" si="76"/>
        <v>1307</v>
      </c>
      <c r="D305" s="7">
        <f>IF(N305&gt;0, RANK(N305,(N305:P305,Q305:AE305)),0)</f>
        <v>1</v>
      </c>
      <c r="E305" s="7">
        <f>IF(O305&gt;0,RANK(O305,(N305:P305,Q305:AE305)),0)</f>
        <v>2</v>
      </c>
      <c r="F305" s="7">
        <f t="shared" ref="F305:F368" si="78">IF(P305&gt;0,RANK(P305,(N305:AE305)),0)</f>
        <v>3</v>
      </c>
      <c r="G305" s="1">
        <f t="shared" si="72"/>
        <v>283</v>
      </c>
      <c r="H305" s="2">
        <f t="shared" si="73"/>
        <v>0.21652639632746748</v>
      </c>
      <c r="I305" s="8"/>
      <c r="J305" s="2">
        <f t="shared" ref="J305:J368" si="79">IF(C305=0,"-",N305/C305)</f>
        <v>0.58684009181331298</v>
      </c>
      <c r="K305" s="2">
        <f t="shared" ref="K305:K368" si="80">IF(C305=0,"-",O305/C305)</f>
        <v>0.37031369548584547</v>
      </c>
      <c r="L305" s="2">
        <f t="shared" ref="L305:L368" si="81">IF(C305=0,"-",P305/C305)</f>
        <v>3.5960214231063506E-2</v>
      </c>
      <c r="M305" s="2">
        <f t="shared" ref="M305:M368" si="82">IF(C305=0,"-",(1-J305-K305-L305))</f>
        <v>6.8859984697780402E-3</v>
      </c>
      <c r="N305" s="1">
        <v>767</v>
      </c>
      <c r="O305" s="1">
        <v>484</v>
      </c>
      <c r="P305" s="1">
        <v>47</v>
      </c>
      <c r="Q305" s="1"/>
      <c r="R305" s="1">
        <v>9</v>
      </c>
      <c r="S305" s="1"/>
      <c r="T305" s="70"/>
      <c r="U305" s="1"/>
      <c r="V305" s="1"/>
      <c r="W305" s="1">
        <v>0</v>
      </c>
      <c r="X305" s="1"/>
      <c r="Y305" s="1"/>
      <c r="Z305" s="1"/>
      <c r="AA305" s="1"/>
      <c r="AB305" s="1"/>
      <c r="AN305" t="str">
        <f t="shared" si="74"/>
        <v>Dixfield</v>
      </c>
      <c r="AO305" t="s">
        <v>2592</v>
      </c>
      <c r="AP305">
        <v>2</v>
      </c>
      <c r="AR305" s="119">
        <v>23</v>
      </c>
      <c r="AS305" s="121">
        <v>17</v>
      </c>
      <c r="AT305" s="121">
        <v>40</v>
      </c>
      <c r="AU305" s="125">
        <v>17740</v>
      </c>
      <c r="AV305" s="125">
        <f t="shared" si="75"/>
        <v>23017</v>
      </c>
      <c r="AW305" t="s">
        <v>749</v>
      </c>
      <c r="AX305">
        <f t="shared" si="77"/>
        <v>2317740</v>
      </c>
      <c r="BB305">
        <v>41.61</v>
      </c>
      <c r="BC305">
        <v>0.41</v>
      </c>
      <c r="BD305">
        <v>41.2</v>
      </c>
    </row>
    <row r="306" spans="1:56" hidden="1" outlineLevel="1">
      <c r="A306" t="s">
        <v>3225</v>
      </c>
      <c r="B306" s="10" t="s">
        <v>1305</v>
      </c>
      <c r="C306" s="1">
        <f t="shared" si="76"/>
        <v>687</v>
      </c>
      <c r="D306" s="7">
        <f>IF(N306&gt;0, RANK(N306,(N306:P306,Q306:AE306)),0)</f>
        <v>2</v>
      </c>
      <c r="E306" s="7">
        <f>IF(O306&gt;0,RANK(O306,(N306:P306,Q306:AE306)),0)</f>
        <v>1</v>
      </c>
      <c r="F306" s="7">
        <f t="shared" si="78"/>
        <v>3</v>
      </c>
      <c r="G306" s="1">
        <f t="shared" si="72"/>
        <v>49</v>
      </c>
      <c r="H306" s="2">
        <f t="shared" si="73"/>
        <v>7.132459970887918E-2</v>
      </c>
      <c r="I306" s="8"/>
      <c r="J306" s="2">
        <f t="shared" si="79"/>
        <v>0.45414847161572053</v>
      </c>
      <c r="K306" s="2">
        <f t="shared" si="80"/>
        <v>0.52547307132459975</v>
      </c>
      <c r="L306" s="2">
        <f t="shared" si="81"/>
        <v>1.0189228529839884E-2</v>
      </c>
      <c r="M306" s="2">
        <f t="shared" si="82"/>
        <v>1.0189228529839894E-2</v>
      </c>
      <c r="N306" s="1">
        <v>312</v>
      </c>
      <c r="O306" s="1">
        <v>361</v>
      </c>
      <c r="P306" s="1">
        <v>7</v>
      </c>
      <c r="Q306" s="1"/>
      <c r="R306" s="1">
        <v>7</v>
      </c>
      <c r="S306" s="1"/>
      <c r="T306" s="70"/>
      <c r="U306" s="1"/>
      <c r="V306" s="1"/>
      <c r="W306" s="1">
        <v>0</v>
      </c>
      <c r="X306" s="1"/>
      <c r="Y306" s="1"/>
      <c r="Z306" s="1"/>
      <c r="AA306" s="1"/>
      <c r="AB306" s="1"/>
      <c r="AN306" t="str">
        <f t="shared" si="74"/>
        <v>Dixmont</v>
      </c>
      <c r="AO306" t="s">
        <v>1350</v>
      </c>
      <c r="AP306">
        <v>2</v>
      </c>
      <c r="AR306" s="119">
        <v>23</v>
      </c>
      <c r="AS306" s="121">
        <v>19</v>
      </c>
      <c r="AT306" s="121">
        <v>75</v>
      </c>
      <c r="AU306" s="125">
        <v>17950</v>
      </c>
      <c r="AV306" s="125">
        <f t="shared" si="75"/>
        <v>23019</v>
      </c>
      <c r="AW306" t="s">
        <v>749</v>
      </c>
      <c r="AX306">
        <f t="shared" si="77"/>
        <v>2317950</v>
      </c>
      <c r="BB306">
        <v>36.49</v>
      </c>
      <c r="BC306">
        <v>0.15</v>
      </c>
      <c r="BD306">
        <v>36.340000000000003</v>
      </c>
    </row>
    <row r="307" spans="1:56" hidden="1" outlineLevel="1">
      <c r="A307" t="s">
        <v>596</v>
      </c>
      <c r="B307" s="10" t="s">
        <v>1305</v>
      </c>
      <c r="C307" s="1">
        <f t="shared" si="76"/>
        <v>2220</v>
      </c>
      <c r="D307" s="7">
        <f>IF(N307&gt;0, RANK(N307,(N307:P307,Q307:AE307)),0)</f>
        <v>2</v>
      </c>
      <c r="E307" s="7">
        <f>IF(O307&gt;0,RANK(O307,(N307:P307,Q307:AE307)),0)</f>
        <v>1</v>
      </c>
      <c r="F307" s="7">
        <f t="shared" si="78"/>
        <v>3</v>
      </c>
      <c r="G307" s="1">
        <f t="shared" si="72"/>
        <v>15</v>
      </c>
      <c r="H307" s="2">
        <f t="shared" si="73"/>
        <v>6.7567567567567571E-3</v>
      </c>
      <c r="I307" s="8"/>
      <c r="J307" s="2">
        <f t="shared" si="79"/>
        <v>0.48648648648648651</v>
      </c>
      <c r="K307" s="2">
        <f t="shared" si="80"/>
        <v>0.49324324324324326</v>
      </c>
      <c r="L307" s="2">
        <f t="shared" si="81"/>
        <v>1.3063063063063063E-2</v>
      </c>
      <c r="M307" s="2">
        <f t="shared" si="82"/>
        <v>7.2072072072071666E-3</v>
      </c>
      <c r="N307" s="1">
        <v>1080</v>
      </c>
      <c r="O307" s="1">
        <v>1095</v>
      </c>
      <c r="P307" s="1">
        <v>29</v>
      </c>
      <c r="Q307" s="1"/>
      <c r="R307" s="1">
        <v>14</v>
      </c>
      <c r="S307" s="1"/>
      <c r="T307" s="70"/>
      <c r="U307" s="1"/>
      <c r="V307" s="1"/>
      <c r="W307" s="1">
        <v>2</v>
      </c>
      <c r="X307" s="1"/>
      <c r="Y307" s="1"/>
      <c r="Z307" s="1"/>
      <c r="AA307" s="1"/>
      <c r="AB307" s="1"/>
      <c r="AN307" t="str">
        <f t="shared" si="74"/>
        <v>Dover-Foxcroft</v>
      </c>
      <c r="AO307" t="s">
        <v>1471</v>
      </c>
      <c r="AP307">
        <v>2</v>
      </c>
      <c r="AR307" s="119">
        <v>23</v>
      </c>
      <c r="AS307" s="121">
        <v>21</v>
      </c>
      <c r="AT307" s="121">
        <v>35</v>
      </c>
      <c r="AU307" s="125">
        <v>18195</v>
      </c>
      <c r="AV307" s="125">
        <f t="shared" si="75"/>
        <v>23021</v>
      </c>
      <c r="AW307" t="s">
        <v>749</v>
      </c>
      <c r="AX307">
        <f t="shared" si="77"/>
        <v>2318195</v>
      </c>
      <c r="BB307">
        <v>71.23</v>
      </c>
      <c r="BC307">
        <v>2.98</v>
      </c>
      <c r="BD307">
        <v>68.239999999999995</v>
      </c>
    </row>
    <row r="308" spans="1:56" hidden="1" outlineLevel="1">
      <c r="A308" t="s">
        <v>1430</v>
      </c>
      <c r="B308" s="10" t="s">
        <v>1305</v>
      </c>
      <c r="C308" s="1">
        <f t="shared" si="76"/>
        <v>1014</v>
      </c>
      <c r="D308" s="7">
        <f>IF(N308&gt;0, RANK(N308,(N308:P308,Q308:AE308)),0)</f>
        <v>1</v>
      </c>
      <c r="E308" s="7">
        <f>IF(O308&gt;0,RANK(O308,(N308:P308,Q308:AE308)),0)</f>
        <v>2</v>
      </c>
      <c r="F308" s="7">
        <f t="shared" si="78"/>
        <v>3</v>
      </c>
      <c r="G308" s="1">
        <f t="shared" si="72"/>
        <v>61</v>
      </c>
      <c r="H308" s="2">
        <f t="shared" si="73"/>
        <v>6.0157790927021698E-2</v>
      </c>
      <c r="I308" s="8"/>
      <c r="J308" s="2">
        <f t="shared" si="79"/>
        <v>0.51479289940828399</v>
      </c>
      <c r="K308" s="2">
        <f t="shared" si="80"/>
        <v>0.45463510848126232</v>
      </c>
      <c r="L308" s="2">
        <f t="shared" si="81"/>
        <v>1.9723865877712032E-2</v>
      </c>
      <c r="M308" s="2">
        <f t="shared" si="82"/>
        <v>1.0848126232741662E-2</v>
      </c>
      <c r="N308" s="1">
        <v>522</v>
      </c>
      <c r="O308" s="1">
        <v>461</v>
      </c>
      <c r="P308" s="1">
        <v>20</v>
      </c>
      <c r="Q308" s="1"/>
      <c r="R308" s="1">
        <v>10</v>
      </c>
      <c r="S308" s="1"/>
      <c r="T308" s="70"/>
      <c r="U308" s="1"/>
      <c r="V308" s="1"/>
      <c r="W308" s="1">
        <v>1</v>
      </c>
      <c r="X308" s="1"/>
      <c r="Y308" s="1"/>
      <c r="Z308" s="1"/>
      <c r="AA308" s="1"/>
      <c r="AB308" s="1"/>
      <c r="AN308" t="str">
        <f t="shared" si="74"/>
        <v>Dresden</v>
      </c>
      <c r="AO308" t="s">
        <v>2196</v>
      </c>
      <c r="AP308">
        <v>1</v>
      </c>
      <c r="AR308" s="119">
        <v>23</v>
      </c>
      <c r="AS308" s="121">
        <v>15</v>
      </c>
      <c r="AT308" s="121">
        <v>35</v>
      </c>
      <c r="AU308" s="125">
        <v>18475</v>
      </c>
      <c r="AV308" s="125">
        <f t="shared" si="75"/>
        <v>23015</v>
      </c>
      <c r="AW308" t="s">
        <v>749</v>
      </c>
      <c r="AX308">
        <f t="shared" si="77"/>
        <v>2318475</v>
      </c>
      <c r="BB308">
        <v>33.159999999999997</v>
      </c>
      <c r="BC308">
        <v>2.52</v>
      </c>
      <c r="BD308">
        <v>30.64</v>
      </c>
    </row>
    <row r="309" spans="1:56" hidden="1" outlineLevel="1">
      <c r="A309" t="s">
        <v>984</v>
      </c>
      <c r="B309" s="10" t="s">
        <v>1305</v>
      </c>
      <c r="C309" s="1">
        <f t="shared" si="76"/>
        <v>23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 t="shared" si="78"/>
        <v>3</v>
      </c>
      <c r="G309" s="1">
        <f t="shared" si="72"/>
        <v>10</v>
      </c>
      <c r="H309" s="2">
        <f t="shared" si="73"/>
        <v>0.43478260869565216</v>
      </c>
      <c r="I309" s="8"/>
      <c r="J309" s="2">
        <f t="shared" si="79"/>
        <v>0.2608695652173913</v>
      </c>
      <c r="K309" s="2">
        <f t="shared" si="80"/>
        <v>0.69565217391304346</v>
      </c>
      <c r="L309" s="2">
        <f t="shared" si="81"/>
        <v>4.3478260869565216E-2</v>
      </c>
      <c r="M309" s="2">
        <f t="shared" si="82"/>
        <v>-2.7755575615628914E-17</v>
      </c>
      <c r="N309" s="1">
        <v>6</v>
      </c>
      <c r="O309" s="1">
        <v>16</v>
      </c>
      <c r="P309" s="1">
        <v>1</v>
      </c>
      <c r="Q309" s="1"/>
      <c r="R309" s="1">
        <v>0</v>
      </c>
      <c r="S309" s="1"/>
      <c r="T309" s="70"/>
      <c r="U309" s="1"/>
      <c r="V309" s="1"/>
      <c r="W309" s="1">
        <v>0</v>
      </c>
      <c r="X309" s="1"/>
      <c r="Y309" s="1"/>
      <c r="Z309" s="1"/>
      <c r="AA309" s="1"/>
      <c r="AB309" s="1"/>
      <c r="AN309" t="str">
        <f t="shared" si="74"/>
        <v>Drew</v>
      </c>
      <c r="AO309" t="s">
        <v>1350</v>
      </c>
      <c r="AP309">
        <v>2</v>
      </c>
      <c r="AR309" s="119">
        <v>23</v>
      </c>
      <c r="AS309" s="121">
        <v>19</v>
      </c>
      <c r="AT309" s="121">
        <v>80</v>
      </c>
      <c r="AU309" s="125">
        <v>18580</v>
      </c>
      <c r="AV309" s="125">
        <f t="shared" si="75"/>
        <v>23019</v>
      </c>
      <c r="AW309" t="s">
        <v>166</v>
      </c>
      <c r="AX309">
        <f t="shared" si="77"/>
        <v>2318580</v>
      </c>
      <c r="BB309">
        <v>38.78</v>
      </c>
      <c r="BC309">
        <v>1.17</v>
      </c>
      <c r="BD309">
        <v>37.61</v>
      </c>
    </row>
    <row r="310" spans="1:56" hidden="1" outlineLevel="1">
      <c r="A310" t="s">
        <v>2302</v>
      </c>
      <c r="B310" s="10" t="s">
        <v>1305</v>
      </c>
      <c r="C310" s="1">
        <f t="shared" si="76"/>
        <v>2368</v>
      </c>
      <c r="D310" s="7">
        <f>IF(N310&gt;0, RANK(N310,(N310:P310,Q310:AE310)),0)</f>
        <v>1</v>
      </c>
      <c r="E310" s="7">
        <f>IF(O310&gt;0,RANK(O310,(N310:P310,Q310:AE310)),0)</f>
        <v>2</v>
      </c>
      <c r="F310" s="7">
        <f t="shared" si="78"/>
        <v>3</v>
      </c>
      <c r="G310" s="1">
        <f t="shared" si="72"/>
        <v>171</v>
      </c>
      <c r="H310" s="2">
        <f t="shared" si="73"/>
        <v>7.2212837837837843E-2</v>
      </c>
      <c r="I310" s="8"/>
      <c r="J310" s="2">
        <f t="shared" si="79"/>
        <v>0.52618243243243246</v>
      </c>
      <c r="K310" s="2">
        <f t="shared" si="80"/>
        <v>0.45396959459459457</v>
      </c>
      <c r="L310" s="2">
        <f t="shared" si="81"/>
        <v>1.6891891891891893E-2</v>
      </c>
      <c r="M310" s="2">
        <f t="shared" si="82"/>
        <v>2.9560810810810786E-3</v>
      </c>
      <c r="N310" s="1">
        <v>1246</v>
      </c>
      <c r="O310" s="1">
        <v>1075</v>
      </c>
      <c r="P310" s="1">
        <v>40</v>
      </c>
      <c r="Q310" s="1"/>
      <c r="R310" s="1">
        <v>7</v>
      </c>
      <c r="S310" s="1"/>
      <c r="T310" s="70"/>
      <c r="U310" s="1"/>
      <c r="V310" s="1"/>
      <c r="W310" s="1">
        <v>0</v>
      </c>
      <c r="X310" s="1"/>
      <c r="Y310" s="1"/>
      <c r="Z310" s="1"/>
      <c r="AA310" s="1"/>
      <c r="AB310" s="1"/>
      <c r="AN310" t="str">
        <f t="shared" si="74"/>
        <v>Durham</v>
      </c>
      <c r="AO310" t="s">
        <v>1351</v>
      </c>
      <c r="AP310">
        <v>2</v>
      </c>
      <c r="AR310" s="119">
        <v>23</v>
      </c>
      <c r="AS310" s="121">
        <v>1</v>
      </c>
      <c r="AT310" s="121">
        <v>10</v>
      </c>
      <c r="AU310" s="125">
        <v>19105</v>
      </c>
      <c r="AV310" s="125">
        <f t="shared" si="75"/>
        <v>23001</v>
      </c>
      <c r="AW310" t="s">
        <v>749</v>
      </c>
      <c r="AX310">
        <f t="shared" si="77"/>
        <v>2319105</v>
      </c>
      <c r="BB310">
        <v>38.75</v>
      </c>
      <c r="BC310">
        <v>0.65</v>
      </c>
      <c r="BD310">
        <v>38.1</v>
      </c>
    </row>
    <row r="311" spans="1:56" hidden="1" outlineLevel="1">
      <c r="A311" t="s">
        <v>1880</v>
      </c>
      <c r="B311" s="10" t="s">
        <v>1305</v>
      </c>
      <c r="C311" s="1">
        <f t="shared" si="76"/>
        <v>144</v>
      </c>
      <c r="D311" s="7">
        <f>IF(N311&gt;0, RANK(N311,(N311:P311,Q311:AE311)),0)</f>
        <v>2</v>
      </c>
      <c r="E311" s="7">
        <f>IF(O311&gt;0,RANK(O311,(N311:P311,Q311:AE311)),0)</f>
        <v>1</v>
      </c>
      <c r="F311" s="7">
        <f t="shared" si="78"/>
        <v>3</v>
      </c>
      <c r="G311" s="1">
        <f t="shared" si="72"/>
        <v>43</v>
      </c>
      <c r="H311" s="2">
        <f t="shared" si="73"/>
        <v>0.2986111111111111</v>
      </c>
      <c r="I311" s="8"/>
      <c r="J311" s="2">
        <f t="shared" si="79"/>
        <v>0.34722222222222221</v>
      </c>
      <c r="K311" s="2">
        <f t="shared" si="80"/>
        <v>0.64583333333333337</v>
      </c>
      <c r="L311" s="2">
        <f t="shared" si="81"/>
        <v>6.9444444444444441E-3</v>
      </c>
      <c r="M311" s="2">
        <f t="shared" si="82"/>
        <v>-2.4286128663675299E-17</v>
      </c>
      <c r="N311" s="1">
        <v>50</v>
      </c>
      <c r="O311" s="1">
        <v>93</v>
      </c>
      <c r="P311" s="1">
        <v>1</v>
      </c>
      <c r="Q311" s="1"/>
      <c r="R311" s="1">
        <v>0</v>
      </c>
      <c r="S311" s="1"/>
      <c r="T311" s="70"/>
      <c r="U311" s="1"/>
      <c r="V311" s="1"/>
      <c r="W311" s="1">
        <v>0</v>
      </c>
      <c r="X311" s="1"/>
      <c r="Y311" s="1"/>
      <c r="Z311" s="1"/>
      <c r="AA311" s="1"/>
      <c r="AB311" s="1"/>
      <c r="AN311" t="str">
        <f t="shared" si="74"/>
        <v>Dyer Brook</v>
      </c>
      <c r="AO311" t="s">
        <v>424</v>
      </c>
      <c r="AP311">
        <v>2</v>
      </c>
      <c r="AR311" s="119">
        <v>23</v>
      </c>
      <c r="AS311" s="121">
        <v>3</v>
      </c>
      <c r="AT311" s="121">
        <v>75</v>
      </c>
      <c r="AU311" s="125">
        <v>19210</v>
      </c>
      <c r="AV311" s="125">
        <f t="shared" si="75"/>
        <v>23003</v>
      </c>
      <c r="AW311" t="s">
        <v>749</v>
      </c>
      <c r="AX311">
        <f t="shared" si="77"/>
        <v>2319210</v>
      </c>
      <c r="BB311">
        <v>38.51</v>
      </c>
      <c r="BC311">
        <v>0.01</v>
      </c>
      <c r="BD311">
        <v>38.5</v>
      </c>
    </row>
    <row r="312" spans="1:56" hidden="1" outlineLevel="1">
      <c r="A312" t="s">
        <v>3415</v>
      </c>
      <c r="B312" s="10" t="s">
        <v>1305</v>
      </c>
      <c r="C312" s="1">
        <f t="shared" si="76"/>
        <v>479</v>
      </c>
      <c r="D312" s="7">
        <f>IF(N312&gt;0, RANK(N312,(N312:P312,Q312:AE312)),0)</f>
        <v>1</v>
      </c>
      <c r="E312" s="7">
        <f>IF(O312&gt;0,RANK(O312,(N312:P312,Q312:AE312)),0)</f>
        <v>2</v>
      </c>
      <c r="F312" s="7">
        <f t="shared" si="78"/>
        <v>4</v>
      </c>
      <c r="G312" s="1">
        <f t="shared" si="72"/>
        <v>144</v>
      </c>
      <c r="H312" s="2">
        <f t="shared" si="73"/>
        <v>0.30062630480167013</v>
      </c>
      <c r="I312" s="8"/>
      <c r="J312" s="2">
        <f t="shared" si="79"/>
        <v>0.64091858037578286</v>
      </c>
      <c r="K312" s="2">
        <f t="shared" si="80"/>
        <v>0.34029227557411273</v>
      </c>
      <c r="L312" s="2">
        <f t="shared" si="81"/>
        <v>2.0876826722338203E-3</v>
      </c>
      <c r="M312" s="2">
        <f t="shared" si="82"/>
        <v>1.6701461377870579E-2</v>
      </c>
      <c r="N312" s="1">
        <v>307</v>
      </c>
      <c r="O312" s="1">
        <v>163</v>
      </c>
      <c r="P312" s="1">
        <v>1</v>
      </c>
      <c r="Q312" s="1"/>
      <c r="R312" s="1">
        <v>8</v>
      </c>
      <c r="S312" s="1"/>
      <c r="T312" s="70"/>
      <c r="U312" s="1"/>
      <c r="V312" s="1"/>
      <c r="W312" s="1">
        <v>0</v>
      </c>
      <c r="X312" s="1"/>
      <c r="Y312" s="1"/>
      <c r="Z312" s="1"/>
      <c r="AA312" s="1"/>
      <c r="AB312" s="1"/>
      <c r="AN312" t="str">
        <f t="shared" si="74"/>
        <v>Eagle Lake</v>
      </c>
      <c r="AO312" t="s">
        <v>424</v>
      </c>
      <c r="AP312">
        <v>2</v>
      </c>
      <c r="AR312" s="119">
        <v>23</v>
      </c>
      <c r="AS312" s="121">
        <v>3</v>
      </c>
      <c r="AT312" s="121">
        <v>85</v>
      </c>
      <c r="AU312" s="125">
        <v>19420</v>
      </c>
      <c r="AV312" s="125">
        <f t="shared" si="75"/>
        <v>23003</v>
      </c>
      <c r="AW312" t="s">
        <v>749</v>
      </c>
      <c r="AX312">
        <f t="shared" si="77"/>
        <v>2319420</v>
      </c>
      <c r="BB312">
        <v>39.31</v>
      </c>
      <c r="BC312">
        <v>2.13</v>
      </c>
      <c r="BD312">
        <v>37.18</v>
      </c>
    </row>
    <row r="313" spans="1:56" hidden="1" outlineLevel="1">
      <c r="A313" t="s">
        <v>2064</v>
      </c>
      <c r="B313" s="10" t="s">
        <v>1305</v>
      </c>
      <c r="C313" s="1">
        <f t="shared" si="76"/>
        <v>728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 t="shared" si="78"/>
        <v>3</v>
      </c>
      <c r="G313" s="1">
        <f t="shared" si="72"/>
        <v>76</v>
      </c>
      <c r="H313" s="2">
        <f t="shared" si="73"/>
        <v>0.1043956043956044</v>
      </c>
      <c r="I313" s="8"/>
      <c r="J313" s="2">
        <f t="shared" si="79"/>
        <v>0.43956043956043955</v>
      </c>
      <c r="K313" s="2">
        <f t="shared" si="80"/>
        <v>0.54395604395604391</v>
      </c>
      <c r="L313" s="2">
        <f t="shared" si="81"/>
        <v>1.6483516483516484E-2</v>
      </c>
      <c r="M313" s="2">
        <f t="shared" si="82"/>
        <v>5.2041704279304213E-17</v>
      </c>
      <c r="N313" s="1">
        <v>320</v>
      </c>
      <c r="O313" s="1">
        <v>396</v>
      </c>
      <c r="P313" s="1">
        <v>12</v>
      </c>
      <c r="Q313" s="1"/>
      <c r="R313" s="1">
        <v>0</v>
      </c>
      <c r="S313" s="1"/>
      <c r="T313" s="70"/>
      <c r="U313" s="1"/>
      <c r="V313" s="1"/>
      <c r="W313" s="1">
        <v>0</v>
      </c>
      <c r="X313" s="1"/>
      <c r="Y313" s="1"/>
      <c r="Z313" s="1"/>
      <c r="AA313" s="1"/>
      <c r="AB313" s="1"/>
      <c r="AN313" t="str">
        <f t="shared" si="74"/>
        <v>East Machias</v>
      </c>
      <c r="AO313" t="s">
        <v>1616</v>
      </c>
      <c r="AP313">
        <v>2</v>
      </c>
      <c r="AR313" s="119">
        <v>23</v>
      </c>
      <c r="AS313" s="121">
        <v>29</v>
      </c>
      <c r="AT313" s="121">
        <v>95</v>
      </c>
      <c r="AU313" s="125">
        <v>20960</v>
      </c>
      <c r="AV313" s="125">
        <f t="shared" si="75"/>
        <v>23029</v>
      </c>
      <c r="AW313" t="s">
        <v>749</v>
      </c>
      <c r="AX313">
        <f t="shared" si="77"/>
        <v>2320960</v>
      </c>
      <c r="BB313">
        <v>40.01</v>
      </c>
      <c r="BC313">
        <v>4.8</v>
      </c>
      <c r="BD313">
        <v>35.21</v>
      </c>
    </row>
    <row r="314" spans="1:56" hidden="1" outlineLevel="1">
      <c r="A314" t="s">
        <v>2063</v>
      </c>
      <c r="B314" s="10" t="s">
        <v>1305</v>
      </c>
      <c r="C314" s="1">
        <f t="shared" si="76"/>
        <v>999</v>
      </c>
      <c r="D314" s="7">
        <f>IF(N314&gt;0, RANK(N314,(N314:P314,Q314:AE314)),0)</f>
        <v>1</v>
      </c>
      <c r="E314" s="7">
        <f>IF(O314&gt;0,RANK(O314,(N314:P314,Q314:AE314)),0)</f>
        <v>2</v>
      </c>
      <c r="F314" s="7">
        <f t="shared" si="78"/>
        <v>3</v>
      </c>
      <c r="G314" s="1">
        <f t="shared" si="72"/>
        <v>117</v>
      </c>
      <c r="H314" s="2">
        <f t="shared" si="73"/>
        <v>0.11711711711711711</v>
      </c>
      <c r="I314" s="8"/>
      <c r="J314" s="2">
        <f t="shared" si="79"/>
        <v>0.55055055055055058</v>
      </c>
      <c r="K314" s="2">
        <f t="shared" si="80"/>
        <v>0.43343343343343343</v>
      </c>
      <c r="L314" s="2">
        <f t="shared" si="81"/>
        <v>1.6016016016016016E-2</v>
      </c>
      <c r="M314" s="2">
        <f t="shared" si="82"/>
        <v>-2.7755575615628914E-17</v>
      </c>
      <c r="N314" s="1">
        <v>550</v>
      </c>
      <c r="O314" s="1">
        <v>433</v>
      </c>
      <c r="P314" s="1">
        <v>16</v>
      </c>
      <c r="Q314" s="1"/>
      <c r="R314" s="1">
        <v>0</v>
      </c>
      <c r="S314" s="1"/>
      <c r="T314" s="70"/>
      <c r="U314" s="1"/>
      <c r="V314" s="1"/>
      <c r="W314" s="1">
        <v>0</v>
      </c>
      <c r="X314" s="1"/>
      <c r="Y314" s="1"/>
      <c r="Z314" s="1"/>
      <c r="AA314" s="1"/>
      <c r="AB314" s="1"/>
      <c r="AN314" t="str">
        <f t="shared" si="74"/>
        <v>East Millinocket</v>
      </c>
      <c r="AO314" t="s">
        <v>1350</v>
      </c>
      <c r="AP314">
        <v>2</v>
      </c>
      <c r="AR314" s="119">
        <v>23</v>
      </c>
      <c r="AS314" s="121">
        <v>19</v>
      </c>
      <c r="AT314" s="121">
        <v>85</v>
      </c>
      <c r="AU314" s="125">
        <v>21030</v>
      </c>
      <c r="AV314" s="125">
        <f t="shared" si="75"/>
        <v>23019</v>
      </c>
      <c r="AW314" t="s">
        <v>749</v>
      </c>
      <c r="AX314">
        <f t="shared" si="77"/>
        <v>2321030</v>
      </c>
      <c r="BB314">
        <v>7.89</v>
      </c>
      <c r="BC314">
        <v>0.76</v>
      </c>
      <c r="BD314">
        <v>7.13</v>
      </c>
    </row>
    <row r="315" spans="1:56" hidden="1" outlineLevel="1">
      <c r="A315" t="s">
        <v>1881</v>
      </c>
      <c r="B315" s="10" t="s">
        <v>1305</v>
      </c>
      <c r="C315" s="1">
        <f t="shared" si="76"/>
        <v>219</v>
      </c>
      <c r="D315" s="7">
        <f>IF(N315&gt;0, RANK(N315,(N315:P315,Q315:AE315)),0)</f>
        <v>1</v>
      </c>
      <c r="E315" s="7">
        <f>IF(O315&gt;0,RANK(O315,(N315:P315,Q315:AE315)),0)</f>
        <v>2</v>
      </c>
      <c r="F315" s="7">
        <f t="shared" si="78"/>
        <v>3</v>
      </c>
      <c r="G315" s="1">
        <f t="shared" si="72"/>
        <v>1</v>
      </c>
      <c r="H315" s="2">
        <f t="shared" si="73"/>
        <v>4.5662100456621002E-3</v>
      </c>
      <c r="I315" s="8"/>
      <c r="J315" s="2">
        <f t="shared" si="79"/>
        <v>0.48858447488584472</v>
      </c>
      <c r="K315" s="2">
        <f t="shared" si="80"/>
        <v>0.48401826484018262</v>
      </c>
      <c r="L315" s="2">
        <f t="shared" si="81"/>
        <v>2.2831050228310501E-2</v>
      </c>
      <c r="M315" s="2">
        <f t="shared" si="82"/>
        <v>4.5662100456621002E-3</v>
      </c>
      <c r="N315" s="1">
        <v>107</v>
      </c>
      <c r="O315" s="1">
        <v>106</v>
      </c>
      <c r="P315" s="1">
        <v>5</v>
      </c>
      <c r="Q315" s="1"/>
      <c r="R315" s="1">
        <v>1</v>
      </c>
      <c r="S315" s="1"/>
      <c r="T315" s="70"/>
      <c r="U315" s="1"/>
      <c r="V315" s="1"/>
      <c r="W315" s="1">
        <v>0</v>
      </c>
      <c r="X315" s="1"/>
      <c r="Y315" s="1"/>
      <c r="Z315" s="1"/>
      <c r="AA315" s="1"/>
      <c r="AB315" s="1"/>
      <c r="AN315" t="str">
        <f t="shared" si="74"/>
        <v>Eastbrook</v>
      </c>
      <c r="AO315" t="s">
        <v>3488</v>
      </c>
      <c r="AP315">
        <v>2</v>
      </c>
      <c r="AR315" s="119">
        <v>23</v>
      </c>
      <c r="AS315" s="121">
        <v>9</v>
      </c>
      <c r="AT315" s="121">
        <v>60</v>
      </c>
      <c r="AU315" s="125">
        <v>19770</v>
      </c>
      <c r="AV315" s="125">
        <f t="shared" si="75"/>
        <v>23009</v>
      </c>
      <c r="AW315" t="s">
        <v>749</v>
      </c>
      <c r="AX315">
        <f t="shared" si="77"/>
        <v>2319770</v>
      </c>
      <c r="BB315">
        <v>37.590000000000003</v>
      </c>
      <c r="BC315">
        <v>4.32</v>
      </c>
      <c r="BD315">
        <v>33.28</v>
      </c>
    </row>
    <row r="316" spans="1:56" hidden="1" outlineLevel="1">
      <c r="A316" t="s">
        <v>1991</v>
      </c>
      <c r="B316" s="10" t="s">
        <v>1305</v>
      </c>
      <c r="C316" s="1">
        <f t="shared" si="76"/>
        <v>668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 t="shared" si="78"/>
        <v>3</v>
      </c>
      <c r="G316" s="1">
        <f t="shared" si="72"/>
        <v>46</v>
      </c>
      <c r="H316" s="2">
        <f t="shared" si="73"/>
        <v>6.8862275449101798E-2</v>
      </c>
      <c r="I316" s="8"/>
      <c r="J316" s="2">
        <f t="shared" si="79"/>
        <v>0.45658682634730541</v>
      </c>
      <c r="K316" s="2">
        <f t="shared" si="80"/>
        <v>0.52544910179640714</v>
      </c>
      <c r="L316" s="2">
        <f t="shared" si="81"/>
        <v>1.4970059880239521E-2</v>
      </c>
      <c r="M316" s="2">
        <f t="shared" si="82"/>
        <v>2.9940119760479347E-3</v>
      </c>
      <c r="N316" s="1">
        <v>305</v>
      </c>
      <c r="O316" s="1">
        <v>351</v>
      </c>
      <c r="P316" s="1">
        <v>10</v>
      </c>
      <c r="Q316" s="1"/>
      <c r="R316" s="1">
        <v>2</v>
      </c>
      <c r="S316" s="1"/>
      <c r="T316" s="70"/>
      <c r="U316" s="1"/>
      <c r="V316" s="1"/>
      <c r="W316" s="1">
        <v>0</v>
      </c>
      <c r="X316" s="1"/>
      <c r="Y316" s="1"/>
      <c r="Z316" s="1"/>
      <c r="AA316" s="1"/>
      <c r="AB316" s="1"/>
      <c r="AN316" t="str">
        <f t="shared" si="74"/>
        <v>Easton</v>
      </c>
      <c r="AO316" t="s">
        <v>424</v>
      </c>
      <c r="AP316">
        <v>2</v>
      </c>
      <c r="AR316" s="119">
        <v>23</v>
      </c>
      <c r="AS316" s="121">
        <v>3</v>
      </c>
      <c r="AT316" s="121">
        <v>90</v>
      </c>
      <c r="AU316" s="125">
        <v>21380</v>
      </c>
      <c r="AV316" s="125">
        <f t="shared" si="75"/>
        <v>23003</v>
      </c>
      <c r="AW316" t="s">
        <v>749</v>
      </c>
      <c r="AX316">
        <f t="shared" si="77"/>
        <v>2321380</v>
      </c>
      <c r="BB316">
        <v>38.96</v>
      </c>
      <c r="BC316">
        <v>0.22</v>
      </c>
      <c r="BD316">
        <v>38.74</v>
      </c>
    </row>
    <row r="317" spans="1:56" hidden="1" outlineLevel="1">
      <c r="A317" t="s">
        <v>1929</v>
      </c>
      <c r="B317" s="10" t="s">
        <v>1305</v>
      </c>
      <c r="C317" s="1">
        <f t="shared" si="76"/>
        <v>853</v>
      </c>
      <c r="D317" s="7">
        <f>IF(N317&gt;0, RANK(N317,(N317:P317,Q317:AE317)),0)</f>
        <v>1</v>
      </c>
      <c r="E317" s="7">
        <f>IF(O317&gt;0,RANK(O317,(N317:P317,Q317:AE317)),0)</f>
        <v>2</v>
      </c>
      <c r="F317" s="7">
        <f t="shared" si="78"/>
        <v>3</v>
      </c>
      <c r="G317" s="1">
        <f t="shared" si="72"/>
        <v>150</v>
      </c>
      <c r="H317" s="2">
        <f t="shared" si="73"/>
        <v>0.17584994138335286</v>
      </c>
      <c r="I317" s="8"/>
      <c r="J317" s="2">
        <f t="shared" si="79"/>
        <v>0.58030480656506445</v>
      </c>
      <c r="K317" s="2">
        <f t="shared" si="80"/>
        <v>0.40445486518171159</v>
      </c>
      <c r="L317" s="2">
        <f t="shared" si="81"/>
        <v>9.3786635404454859E-3</v>
      </c>
      <c r="M317" s="2">
        <f t="shared" si="82"/>
        <v>5.8616647127784811E-3</v>
      </c>
      <c r="N317" s="1">
        <v>495</v>
      </c>
      <c r="O317" s="1">
        <v>345</v>
      </c>
      <c r="P317" s="1">
        <v>8</v>
      </c>
      <c r="Q317" s="1"/>
      <c r="R317" s="1">
        <v>5</v>
      </c>
      <c r="S317" s="1"/>
      <c r="T317" s="70"/>
      <c r="U317" s="1"/>
      <c r="V317" s="1"/>
      <c r="W317" s="1">
        <v>0</v>
      </c>
      <c r="X317" s="1"/>
      <c r="Y317" s="1"/>
      <c r="Z317" s="1"/>
      <c r="AA317" s="1"/>
      <c r="AB317" s="1"/>
      <c r="AN317" t="str">
        <f t="shared" si="74"/>
        <v>Eastport</v>
      </c>
      <c r="AO317" t="s">
        <v>1616</v>
      </c>
      <c r="AP317">
        <v>2</v>
      </c>
      <c r="AR317" s="119">
        <v>23</v>
      </c>
      <c r="AS317" s="121">
        <v>29</v>
      </c>
      <c r="AT317" s="121">
        <v>100</v>
      </c>
      <c r="AU317" s="125">
        <v>21730</v>
      </c>
      <c r="AV317" s="125">
        <f t="shared" si="75"/>
        <v>23029</v>
      </c>
      <c r="AW317" t="s">
        <v>2792</v>
      </c>
      <c r="AX317">
        <f t="shared" si="77"/>
        <v>2321730</v>
      </c>
      <c r="BB317">
        <v>12.06</v>
      </c>
      <c r="BC317">
        <v>8.4</v>
      </c>
      <c r="BD317">
        <v>3.66</v>
      </c>
    </row>
    <row r="318" spans="1:56" hidden="1" outlineLevel="1">
      <c r="A318" t="s">
        <v>2470</v>
      </c>
      <c r="B318" s="10" t="s">
        <v>1305</v>
      </c>
      <c r="C318" s="1">
        <f t="shared" si="76"/>
        <v>1258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 t="shared" si="78"/>
        <v>3</v>
      </c>
      <c r="G318" s="1">
        <f t="shared" si="72"/>
        <v>81</v>
      </c>
      <c r="H318" s="2">
        <f t="shared" si="73"/>
        <v>6.4387917329093797E-2</v>
      </c>
      <c r="I318" s="8"/>
      <c r="J318" s="2">
        <f t="shared" si="79"/>
        <v>0.46104928457869632</v>
      </c>
      <c r="K318" s="2">
        <f t="shared" si="80"/>
        <v>0.5254372019077902</v>
      </c>
      <c r="L318" s="2">
        <f t="shared" si="81"/>
        <v>6.3593004769475362E-3</v>
      </c>
      <c r="M318" s="2">
        <f t="shared" si="82"/>
        <v>7.1542130365659503E-3</v>
      </c>
      <c r="N318" s="1">
        <v>580</v>
      </c>
      <c r="O318" s="1">
        <v>661</v>
      </c>
      <c r="P318" s="1">
        <v>8</v>
      </c>
      <c r="Q318" s="1"/>
      <c r="R318" s="1">
        <v>8</v>
      </c>
      <c r="S318" s="1"/>
      <c r="T318" s="70"/>
      <c r="U318" s="1"/>
      <c r="V318" s="1"/>
      <c r="W318" s="1">
        <v>1</v>
      </c>
      <c r="X318" s="1"/>
      <c r="Y318" s="1"/>
      <c r="Z318" s="1"/>
      <c r="AA318" s="1"/>
      <c r="AB318" s="1"/>
      <c r="AN318" t="str">
        <f t="shared" si="74"/>
        <v>Eddington</v>
      </c>
      <c r="AO318" t="s">
        <v>1350</v>
      </c>
      <c r="AP318">
        <v>2</v>
      </c>
      <c r="AR318" s="119">
        <v>23</v>
      </c>
      <c r="AS318" s="121">
        <v>19</v>
      </c>
      <c r="AT318" s="121">
        <v>90</v>
      </c>
      <c r="AU318" s="125">
        <v>22535</v>
      </c>
      <c r="AV318" s="125">
        <f t="shared" si="75"/>
        <v>23019</v>
      </c>
      <c r="AW318" t="s">
        <v>749</v>
      </c>
      <c r="AX318">
        <f t="shared" si="77"/>
        <v>2322535</v>
      </c>
      <c r="BB318">
        <v>26.52</v>
      </c>
      <c r="BC318">
        <v>1.41</v>
      </c>
      <c r="BD318">
        <v>25.11</v>
      </c>
    </row>
    <row r="319" spans="1:56" hidden="1" outlineLevel="1">
      <c r="A319" t="s">
        <v>1173</v>
      </c>
      <c r="B319" s="10" t="s">
        <v>1305</v>
      </c>
      <c r="C319" s="1">
        <f t="shared" si="76"/>
        <v>796</v>
      </c>
      <c r="D319" s="7">
        <f>IF(N319&gt;0, RANK(N319,(N319:P319,Q319:AE319)),0)</f>
        <v>1</v>
      </c>
      <c r="E319" s="7">
        <f>IF(O319&gt;0,RANK(O319,(N319:P319,Q319:AE319)),0)</f>
        <v>2</v>
      </c>
      <c r="F319" s="7">
        <f t="shared" si="78"/>
        <v>3</v>
      </c>
      <c r="G319" s="1">
        <f t="shared" si="72"/>
        <v>62</v>
      </c>
      <c r="H319" s="2">
        <f t="shared" si="73"/>
        <v>7.7889447236180909E-2</v>
      </c>
      <c r="I319" s="8"/>
      <c r="J319" s="2">
        <f t="shared" si="79"/>
        <v>0.51381909547738691</v>
      </c>
      <c r="K319" s="2">
        <f t="shared" si="80"/>
        <v>0.435929648241206</v>
      </c>
      <c r="L319" s="2">
        <f t="shared" si="81"/>
        <v>4.2713567839195977E-2</v>
      </c>
      <c r="M319" s="2">
        <f t="shared" si="82"/>
        <v>7.5376884422111087E-3</v>
      </c>
      <c r="N319" s="1">
        <v>409</v>
      </c>
      <c r="O319" s="1">
        <v>347</v>
      </c>
      <c r="P319" s="1">
        <v>34</v>
      </c>
      <c r="Q319" s="1"/>
      <c r="R319" s="1">
        <v>5</v>
      </c>
      <c r="S319" s="1"/>
      <c r="T319" s="70"/>
      <c r="U319" s="1"/>
      <c r="V319" s="1"/>
      <c r="W319" s="1">
        <v>1</v>
      </c>
      <c r="X319" s="1"/>
      <c r="Y319" s="1"/>
      <c r="Z319" s="1"/>
      <c r="AA319" s="1"/>
      <c r="AB319" s="1"/>
      <c r="AN319" t="str">
        <f t="shared" si="74"/>
        <v>Edgecomb</v>
      </c>
      <c r="AO319" t="s">
        <v>2196</v>
      </c>
      <c r="AP319">
        <v>1</v>
      </c>
      <c r="AR319" s="119">
        <v>23</v>
      </c>
      <c r="AS319" s="121">
        <v>15</v>
      </c>
      <c r="AT319" s="121">
        <v>40</v>
      </c>
      <c r="AU319" s="125">
        <v>22675</v>
      </c>
      <c r="AV319" s="125">
        <f t="shared" si="75"/>
        <v>23015</v>
      </c>
      <c r="AW319" t="s">
        <v>749</v>
      </c>
      <c r="AX319">
        <f t="shared" si="77"/>
        <v>2322675</v>
      </c>
      <c r="BB319">
        <v>20.78</v>
      </c>
      <c r="BC319">
        <v>2.71</v>
      </c>
      <c r="BD319">
        <v>18.07</v>
      </c>
    </row>
    <row r="320" spans="1:56" hidden="1" outlineLevel="1">
      <c r="A320" t="s">
        <v>2311</v>
      </c>
      <c r="B320" s="10" t="s">
        <v>1305</v>
      </c>
      <c r="C320" s="1">
        <f t="shared" si="76"/>
        <v>164</v>
      </c>
      <c r="D320" s="7">
        <f>IF(N320&gt;0, RANK(N320,(N320:P320,Q320:AE320)),0)</f>
        <v>1</v>
      </c>
      <c r="E320" s="7">
        <f>IF(O320&gt;0,RANK(O320,(N320:P320,Q320:AE320)),0)</f>
        <v>2</v>
      </c>
      <c r="F320" s="7">
        <f t="shared" si="78"/>
        <v>3</v>
      </c>
      <c r="G320" s="1">
        <f t="shared" si="72"/>
        <v>1</v>
      </c>
      <c r="H320" s="2">
        <f t="shared" si="73"/>
        <v>6.0975609756097563E-3</v>
      </c>
      <c r="I320" s="8"/>
      <c r="J320" s="2">
        <f t="shared" si="79"/>
        <v>0.49390243902439024</v>
      </c>
      <c r="K320" s="2">
        <f t="shared" si="80"/>
        <v>0.48780487804878048</v>
      </c>
      <c r="L320" s="2">
        <f t="shared" si="81"/>
        <v>1.8292682926829267E-2</v>
      </c>
      <c r="M320" s="2">
        <f t="shared" si="82"/>
        <v>1.7347234759768071E-17</v>
      </c>
      <c r="N320" s="1">
        <v>81</v>
      </c>
      <c r="O320" s="1">
        <v>80</v>
      </c>
      <c r="P320" s="1">
        <v>3</v>
      </c>
      <c r="Q320" s="1"/>
      <c r="R320" s="1">
        <v>0</v>
      </c>
      <c r="S320" s="1"/>
      <c r="T320" s="70"/>
      <c r="U320" s="1"/>
      <c r="V320" s="1"/>
      <c r="W320" s="1">
        <v>0</v>
      </c>
      <c r="X320" s="1"/>
      <c r="Y320" s="1"/>
      <c r="Z320" s="1"/>
      <c r="AA320" s="1"/>
      <c r="AB320" s="1"/>
      <c r="AN320" t="str">
        <f t="shared" si="74"/>
        <v>Edinburg</v>
      </c>
      <c r="AO320" t="s">
        <v>1350</v>
      </c>
      <c r="AP320">
        <v>2</v>
      </c>
      <c r="AR320" s="119">
        <v>23</v>
      </c>
      <c r="AS320" s="121">
        <v>19</v>
      </c>
      <c r="AT320" s="121">
        <v>95</v>
      </c>
      <c r="AU320" s="125">
        <v>22710</v>
      </c>
      <c r="AV320" s="125">
        <f t="shared" si="75"/>
        <v>23019</v>
      </c>
      <c r="AW320" t="s">
        <v>749</v>
      </c>
      <c r="AX320">
        <f t="shared" si="77"/>
        <v>2322710</v>
      </c>
      <c r="BB320">
        <v>35.049999999999997</v>
      </c>
      <c r="BC320">
        <v>0</v>
      </c>
      <c r="BD320">
        <v>35.049999999999997</v>
      </c>
    </row>
    <row r="321" spans="1:56" hidden="1" outlineLevel="1">
      <c r="A321" t="s">
        <v>815</v>
      </c>
      <c r="B321" s="10" t="s">
        <v>1305</v>
      </c>
      <c r="C321" s="1">
        <f t="shared" si="76"/>
        <v>156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 t="shared" si="78"/>
        <v>3</v>
      </c>
      <c r="G321" s="1">
        <f t="shared" si="72"/>
        <v>3</v>
      </c>
      <c r="H321" s="2">
        <f t="shared" si="73"/>
        <v>1.9230769230769232E-2</v>
      </c>
      <c r="I321" s="8"/>
      <c r="J321" s="2">
        <f t="shared" si="79"/>
        <v>0.46794871794871795</v>
      </c>
      <c r="K321" s="2">
        <f t="shared" si="80"/>
        <v>0.48717948717948717</v>
      </c>
      <c r="L321" s="2">
        <f t="shared" si="81"/>
        <v>4.4871794871794872E-2</v>
      </c>
      <c r="M321" s="2">
        <f t="shared" si="82"/>
        <v>6.9388939039072284E-18</v>
      </c>
      <c r="N321" s="1">
        <v>73</v>
      </c>
      <c r="O321" s="1">
        <v>76</v>
      </c>
      <c r="P321" s="1">
        <v>7</v>
      </c>
      <c r="Q321" s="1"/>
      <c r="R321" s="1">
        <v>0</v>
      </c>
      <c r="S321" s="1"/>
      <c r="T321" s="70"/>
      <c r="U321" s="1"/>
      <c r="V321" s="1"/>
      <c r="W321" s="1">
        <v>0</v>
      </c>
      <c r="X321" s="1"/>
      <c r="Y321" s="1"/>
      <c r="Z321" s="1"/>
      <c r="AA321" s="1"/>
      <c r="AB321" s="1"/>
      <c r="AN321" t="str">
        <f>A321</f>
        <v>Edmunds</v>
      </c>
      <c r="AO321" t="s">
        <v>1616</v>
      </c>
      <c r="AP321">
        <v>2</v>
      </c>
      <c r="AR321" s="119">
        <v>23</v>
      </c>
      <c r="AS321" s="121">
        <v>29</v>
      </c>
      <c r="AU321" s="125">
        <v>22800</v>
      </c>
      <c r="AV321" s="125">
        <f t="shared" si="75"/>
        <v>23029</v>
      </c>
      <c r="AW321" t="s">
        <v>2795</v>
      </c>
      <c r="AX321">
        <f t="shared" si="77"/>
        <v>2322800</v>
      </c>
    </row>
    <row r="322" spans="1:56" hidden="1" outlineLevel="1">
      <c r="A322" t="s">
        <v>1146</v>
      </c>
      <c r="B322" s="10" t="s">
        <v>1305</v>
      </c>
      <c r="C322" s="1">
        <f t="shared" si="76"/>
        <v>3919</v>
      </c>
      <c r="D322" s="7">
        <f>IF(N322&gt;0, RANK(N322,(N322:P322,Q322:AE322)),0)</f>
        <v>1</v>
      </c>
      <c r="E322" s="7">
        <f>IF(O322&gt;0,RANK(O322,(N322:P322,Q322:AE322)),0)</f>
        <v>2</v>
      </c>
      <c r="F322" s="7">
        <f t="shared" si="78"/>
        <v>3</v>
      </c>
      <c r="G322" s="1">
        <f t="shared" si="72"/>
        <v>682</v>
      </c>
      <c r="H322" s="2">
        <f t="shared" si="73"/>
        <v>0.17402398571064048</v>
      </c>
      <c r="I322" s="8"/>
      <c r="J322" s="2">
        <f t="shared" si="79"/>
        <v>0.58076039806072977</v>
      </c>
      <c r="K322" s="2">
        <f t="shared" si="80"/>
        <v>0.40673641235008928</v>
      </c>
      <c r="L322" s="2">
        <f t="shared" si="81"/>
        <v>9.441183975503956E-3</v>
      </c>
      <c r="M322" s="2">
        <f t="shared" si="82"/>
        <v>3.062005613676996E-3</v>
      </c>
      <c r="N322" s="1">
        <v>2276</v>
      </c>
      <c r="O322" s="1">
        <v>1594</v>
      </c>
      <c r="P322" s="1">
        <v>37</v>
      </c>
      <c r="Q322" s="1"/>
      <c r="R322" s="1">
        <v>11</v>
      </c>
      <c r="S322" s="1"/>
      <c r="T322" s="70"/>
      <c r="U322" s="1"/>
      <c r="V322" s="1"/>
      <c r="W322" s="1">
        <v>1</v>
      </c>
      <c r="X322" s="1"/>
      <c r="Y322" s="1"/>
      <c r="Z322" s="1"/>
      <c r="AA322" s="1"/>
      <c r="AB322" s="1"/>
      <c r="AN322" t="str">
        <f t="shared" si="74"/>
        <v>Eliot</v>
      </c>
      <c r="AO322" t="s">
        <v>2441</v>
      </c>
      <c r="AP322">
        <v>1</v>
      </c>
      <c r="AR322" s="119">
        <v>23</v>
      </c>
      <c r="AS322" s="121">
        <v>31</v>
      </c>
      <c r="AT322" s="121">
        <v>45</v>
      </c>
      <c r="AU322" s="125">
        <v>22955</v>
      </c>
      <c r="AV322" s="125">
        <f t="shared" si="75"/>
        <v>23031</v>
      </c>
      <c r="AW322" t="s">
        <v>749</v>
      </c>
      <c r="AX322">
        <f t="shared" si="77"/>
        <v>2322955</v>
      </c>
      <c r="BB322">
        <v>21.27</v>
      </c>
      <c r="BC322">
        <v>1.55</v>
      </c>
      <c r="BD322">
        <v>19.72</v>
      </c>
    </row>
    <row r="323" spans="1:56" hidden="1" outlineLevel="1">
      <c r="A323" t="s">
        <v>478</v>
      </c>
      <c r="B323" s="10" t="s">
        <v>1305</v>
      </c>
      <c r="C323" s="1">
        <f t="shared" si="76"/>
        <v>4105</v>
      </c>
      <c r="D323" s="7">
        <f>IF(N323&gt;0, RANK(N323,(N323:P323,Q323:AE323)),0)</f>
        <v>1</v>
      </c>
      <c r="E323" s="7">
        <f>IF(O323&gt;0,RANK(O323,(N323:P323,Q323:AE323)),0)</f>
        <v>2</v>
      </c>
      <c r="F323" s="7">
        <f t="shared" si="78"/>
        <v>3</v>
      </c>
      <c r="G323" s="1">
        <f t="shared" si="72"/>
        <v>261</v>
      </c>
      <c r="H323" s="2">
        <f t="shared" si="73"/>
        <v>6.3580998781973208E-2</v>
      </c>
      <c r="I323" s="8"/>
      <c r="J323" s="2">
        <f t="shared" si="79"/>
        <v>0.52570036540803899</v>
      </c>
      <c r="K323" s="2">
        <f t="shared" si="80"/>
        <v>0.46211936662606579</v>
      </c>
      <c r="L323" s="2">
        <f t="shared" si="81"/>
        <v>9.5006090133982948E-3</v>
      </c>
      <c r="M323" s="2">
        <f t="shared" si="82"/>
        <v>2.6796589524969248E-3</v>
      </c>
      <c r="N323" s="1">
        <v>2158</v>
      </c>
      <c r="O323" s="1">
        <v>1897</v>
      </c>
      <c r="P323" s="1">
        <v>39</v>
      </c>
      <c r="Q323" s="1"/>
      <c r="R323" s="1">
        <v>8</v>
      </c>
      <c r="S323" s="1"/>
      <c r="T323" s="70"/>
      <c r="U323" s="1"/>
      <c r="V323" s="1"/>
      <c r="W323" s="1">
        <v>3</v>
      </c>
      <c r="X323" s="1"/>
      <c r="Y323" s="1"/>
      <c r="Z323" s="1"/>
      <c r="AA323" s="1"/>
      <c r="AB323" s="1"/>
      <c r="AN323" t="str">
        <f t="shared" si="74"/>
        <v>Ellsworth</v>
      </c>
      <c r="AO323" t="s">
        <v>3488</v>
      </c>
      <c r="AP323">
        <v>2</v>
      </c>
      <c r="AR323" s="119">
        <v>23</v>
      </c>
      <c r="AS323" s="121">
        <v>9</v>
      </c>
      <c r="AT323" s="121">
        <v>65</v>
      </c>
      <c r="AU323" s="125">
        <v>23200</v>
      </c>
      <c r="AV323" s="125">
        <f t="shared" si="75"/>
        <v>23009</v>
      </c>
      <c r="AW323" t="s">
        <v>2792</v>
      </c>
      <c r="AX323">
        <f t="shared" si="77"/>
        <v>2323200</v>
      </c>
      <c r="BB323">
        <v>93.82</v>
      </c>
      <c r="BC323">
        <v>14.57</v>
      </c>
      <c r="BD323">
        <v>79.25</v>
      </c>
    </row>
    <row r="324" spans="1:56" hidden="1" outlineLevel="1">
      <c r="A324" t="s">
        <v>1142</v>
      </c>
      <c r="B324" s="10" t="s">
        <v>1305</v>
      </c>
      <c r="C324" s="1">
        <f t="shared" si="76"/>
        <v>489</v>
      </c>
      <c r="D324" s="7">
        <f>IF(N324&gt;0, RANK(N324,(N324:P324,Q324:AE324)),0)</f>
        <v>2</v>
      </c>
      <c r="E324" s="7">
        <f>IF(O324&gt;0,RANK(O324,(N324:P324,Q324:AE324)),0)</f>
        <v>1</v>
      </c>
      <c r="F324" s="7">
        <f t="shared" si="78"/>
        <v>3</v>
      </c>
      <c r="G324" s="1">
        <f t="shared" ref="G324:G387" si="83">IF(C324&gt;0,MAX(N324:P324)-LARGE(N324:P324,2),0)</f>
        <v>33</v>
      </c>
      <c r="H324" s="2">
        <f t="shared" ref="H324:H387" si="84">IF(C324&gt;0,G324/C324,0)</f>
        <v>6.7484662576687116E-2</v>
      </c>
      <c r="I324" s="8"/>
      <c r="J324" s="2">
        <f t="shared" si="79"/>
        <v>0.45194274028629855</v>
      </c>
      <c r="K324" s="2">
        <f t="shared" si="80"/>
        <v>0.51942740286298572</v>
      </c>
      <c r="L324" s="2">
        <f t="shared" si="81"/>
        <v>2.4539877300613498E-2</v>
      </c>
      <c r="M324" s="2">
        <f t="shared" si="82"/>
        <v>4.0899795501022317E-3</v>
      </c>
      <c r="N324" s="1">
        <v>221</v>
      </c>
      <c r="O324" s="1">
        <v>254</v>
      </c>
      <c r="P324" s="1">
        <v>12</v>
      </c>
      <c r="Q324" s="1"/>
      <c r="R324" s="1">
        <v>2</v>
      </c>
      <c r="S324" s="1"/>
      <c r="T324" s="70"/>
      <c r="U324" s="1"/>
      <c r="V324" s="1"/>
      <c r="W324" s="1">
        <v>0</v>
      </c>
      <c r="X324" s="1"/>
      <c r="Y324" s="1"/>
      <c r="Z324" s="1"/>
      <c r="AA324" s="1"/>
      <c r="AB324" s="1"/>
      <c r="AN324" t="str">
        <f t="shared" si="74"/>
        <v>Embden</v>
      </c>
      <c r="AO324" t="s">
        <v>465</v>
      </c>
      <c r="AP324">
        <v>2</v>
      </c>
      <c r="AR324" s="119">
        <v>23</v>
      </c>
      <c r="AS324" s="121">
        <v>25</v>
      </c>
      <c r="AT324" s="121">
        <v>55</v>
      </c>
      <c r="AU324" s="125">
        <v>23410</v>
      </c>
      <c r="AV324" s="125">
        <f t="shared" si="75"/>
        <v>23025</v>
      </c>
      <c r="AW324" t="s">
        <v>749</v>
      </c>
      <c r="AX324">
        <f t="shared" si="77"/>
        <v>2323410</v>
      </c>
      <c r="BB324">
        <v>44.06</v>
      </c>
      <c r="BC324">
        <v>3.95</v>
      </c>
      <c r="BD324">
        <v>40.11</v>
      </c>
    </row>
    <row r="325" spans="1:56" hidden="1" outlineLevel="1">
      <c r="A325" t="s">
        <v>1703</v>
      </c>
      <c r="B325" s="10" t="s">
        <v>1305</v>
      </c>
      <c r="C325" s="1">
        <f t="shared" si="76"/>
        <v>810</v>
      </c>
      <c r="D325" s="7">
        <f>IF(N325&gt;0, RANK(N325,(N325:P325,Q325:AE325)),0)</f>
        <v>2</v>
      </c>
      <c r="E325" s="7">
        <f>IF(O325&gt;0,RANK(O325,(N325:P325,Q325:AE325)),0)</f>
        <v>1</v>
      </c>
      <c r="F325" s="7">
        <f t="shared" si="78"/>
        <v>3</v>
      </c>
      <c r="G325" s="1">
        <f t="shared" si="83"/>
        <v>58</v>
      </c>
      <c r="H325" s="2">
        <f t="shared" si="84"/>
        <v>7.160493827160494E-2</v>
      </c>
      <c r="I325" s="8"/>
      <c r="J325" s="2">
        <f t="shared" si="79"/>
        <v>0.45555555555555555</v>
      </c>
      <c r="K325" s="2">
        <f t="shared" si="80"/>
        <v>0.52716049382716046</v>
      </c>
      <c r="L325" s="2">
        <f t="shared" si="81"/>
        <v>1.3580246913580247E-2</v>
      </c>
      <c r="M325" s="2">
        <f t="shared" si="82"/>
        <v>3.7037037037038027E-3</v>
      </c>
      <c r="N325" s="1">
        <v>369</v>
      </c>
      <c r="O325" s="1">
        <v>427</v>
      </c>
      <c r="P325" s="1">
        <v>11</v>
      </c>
      <c r="Q325" s="1"/>
      <c r="R325" s="1">
        <v>3</v>
      </c>
      <c r="S325" s="1"/>
      <c r="T325" s="70"/>
      <c r="U325" s="1"/>
      <c r="V325" s="1"/>
      <c r="W325" s="1">
        <v>0</v>
      </c>
      <c r="X325" s="1"/>
      <c r="Y325" s="1"/>
      <c r="Z325" s="1"/>
      <c r="AA325" s="1"/>
      <c r="AB325" s="1"/>
      <c r="AN325" t="str">
        <f t="shared" si="74"/>
        <v>Enfield</v>
      </c>
      <c r="AO325" t="s">
        <v>1350</v>
      </c>
      <c r="AP325">
        <v>2</v>
      </c>
      <c r="AR325" s="119">
        <v>23</v>
      </c>
      <c r="AS325" s="121">
        <v>19</v>
      </c>
      <c r="AT325" s="121">
        <v>100</v>
      </c>
      <c r="AU325" s="125">
        <v>23620</v>
      </c>
      <c r="AV325" s="125">
        <f t="shared" ref="AV325:AV388" si="85">AR325*1000+AS325</f>
        <v>23019</v>
      </c>
      <c r="AW325" t="s">
        <v>749</v>
      </c>
      <c r="AX325">
        <f t="shared" si="77"/>
        <v>2323620</v>
      </c>
      <c r="BB325">
        <v>33.17</v>
      </c>
      <c r="BC325">
        <v>5.28</v>
      </c>
      <c r="BD325">
        <v>27.88</v>
      </c>
    </row>
    <row r="326" spans="1:56" hidden="1" outlineLevel="1">
      <c r="A326" t="s">
        <v>1899</v>
      </c>
      <c r="B326" s="10" t="s">
        <v>1305</v>
      </c>
      <c r="C326" s="1">
        <f t="shared" si="76"/>
        <v>580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 t="shared" si="78"/>
        <v>3</v>
      </c>
      <c r="G326" s="1">
        <f t="shared" si="83"/>
        <v>60</v>
      </c>
      <c r="H326" s="2">
        <f t="shared" si="84"/>
        <v>0.10344827586206896</v>
      </c>
      <c r="I326" s="8"/>
      <c r="J326" s="2">
        <f t="shared" si="79"/>
        <v>0.43620689655172412</v>
      </c>
      <c r="K326" s="2">
        <f t="shared" si="80"/>
        <v>0.53965517241379313</v>
      </c>
      <c r="L326" s="2">
        <f t="shared" si="81"/>
        <v>2.2413793103448276E-2</v>
      </c>
      <c r="M326" s="2">
        <f t="shared" si="82"/>
        <v>1.7241379310345313E-3</v>
      </c>
      <c r="N326" s="1">
        <v>253</v>
      </c>
      <c r="O326" s="1">
        <v>313</v>
      </c>
      <c r="P326" s="1">
        <v>13</v>
      </c>
      <c r="Q326" s="1"/>
      <c r="R326" s="1">
        <v>1</v>
      </c>
      <c r="S326" s="1"/>
      <c r="T326" s="70"/>
      <c r="U326" s="1"/>
      <c r="V326" s="1"/>
      <c r="W326" s="1">
        <v>0</v>
      </c>
      <c r="X326" s="1"/>
      <c r="Y326" s="1"/>
      <c r="Z326" s="1"/>
      <c r="AA326" s="1"/>
      <c r="AB326" s="1"/>
      <c r="AN326" t="str">
        <f t="shared" si="74"/>
        <v>Etna</v>
      </c>
      <c r="AO326" t="s">
        <v>1350</v>
      </c>
      <c r="AP326">
        <v>2</v>
      </c>
      <c r="AR326" s="119">
        <v>23</v>
      </c>
      <c r="AS326" s="121">
        <v>19</v>
      </c>
      <c r="AT326" s="121">
        <v>105</v>
      </c>
      <c r="AU326" s="125">
        <v>23865</v>
      </c>
      <c r="AV326" s="125">
        <f t="shared" si="85"/>
        <v>23019</v>
      </c>
      <c r="AW326" t="s">
        <v>749</v>
      </c>
      <c r="AX326">
        <f t="shared" si="77"/>
        <v>2323865</v>
      </c>
      <c r="BB326">
        <v>24.63</v>
      </c>
      <c r="BC326">
        <v>0.2</v>
      </c>
      <c r="BD326">
        <v>24.43</v>
      </c>
    </row>
    <row r="327" spans="1:56" hidden="1" outlineLevel="1">
      <c r="A327" t="s">
        <v>1467</v>
      </c>
      <c r="B327" s="10" t="s">
        <v>1305</v>
      </c>
      <c r="C327" s="1">
        <f t="shared" si="76"/>
        <v>375</v>
      </c>
      <c r="D327" s="7">
        <f>IF(N327&gt;0, RANK(N327,(N327:P327,Q327:AE327)),0)</f>
        <v>2</v>
      </c>
      <c r="E327" s="7">
        <f>IF(O327&gt;0,RANK(O327,(N327:P327,Q327:AE327)),0)</f>
        <v>1</v>
      </c>
      <c r="F327" s="7">
        <f t="shared" si="78"/>
        <v>3</v>
      </c>
      <c r="G327" s="1">
        <f t="shared" si="83"/>
        <v>5</v>
      </c>
      <c r="H327" s="2">
        <f t="shared" si="84"/>
        <v>1.3333333333333334E-2</v>
      </c>
      <c r="I327" s="8"/>
      <c r="J327" s="2">
        <f t="shared" si="79"/>
        <v>0.48799999999999999</v>
      </c>
      <c r="K327" s="2">
        <f t="shared" si="80"/>
        <v>0.5013333333333333</v>
      </c>
      <c r="L327" s="2">
        <f t="shared" si="81"/>
        <v>1.0666666666666666E-2</v>
      </c>
      <c r="M327" s="2">
        <f t="shared" si="82"/>
        <v>4.6837533851373792E-17</v>
      </c>
      <c r="N327" s="1">
        <v>183</v>
      </c>
      <c r="O327" s="1">
        <v>188</v>
      </c>
      <c r="P327" s="1">
        <v>4</v>
      </c>
      <c r="Q327" s="1"/>
      <c r="R327" s="1">
        <v>0</v>
      </c>
      <c r="S327" s="1"/>
      <c r="T327" s="70"/>
      <c r="U327" s="1"/>
      <c r="V327" s="1"/>
      <c r="W327" s="1">
        <v>0</v>
      </c>
      <c r="X327" s="1"/>
      <c r="Y327" s="1"/>
      <c r="Z327" s="1"/>
      <c r="AA327" s="1"/>
      <c r="AB327" s="1"/>
      <c r="AN327" t="str">
        <f t="shared" ref="AN327:AN390" si="86">A327</f>
        <v>Eustis</v>
      </c>
      <c r="AO327" t="s">
        <v>2910</v>
      </c>
      <c r="AP327">
        <v>2</v>
      </c>
      <c r="AR327" s="119">
        <v>23</v>
      </c>
      <c r="AS327" s="121">
        <v>7</v>
      </c>
      <c r="AT327" s="121">
        <v>30</v>
      </c>
      <c r="AU327" s="125">
        <v>24005</v>
      </c>
      <c r="AV327" s="125">
        <f t="shared" si="85"/>
        <v>23007</v>
      </c>
      <c r="AW327" t="s">
        <v>749</v>
      </c>
      <c r="AX327">
        <f t="shared" si="77"/>
        <v>2324005</v>
      </c>
      <c r="BB327">
        <v>41.35</v>
      </c>
      <c r="BC327">
        <v>2.23</v>
      </c>
      <c r="BD327">
        <v>39.119999999999997</v>
      </c>
    </row>
    <row r="328" spans="1:56" hidden="1" outlineLevel="1">
      <c r="A328" t="s">
        <v>1738</v>
      </c>
      <c r="B328" s="10" t="s">
        <v>1305</v>
      </c>
      <c r="C328" s="1">
        <f t="shared" si="76"/>
        <v>556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 t="shared" si="78"/>
        <v>3</v>
      </c>
      <c r="G328" s="1">
        <f t="shared" si="83"/>
        <v>61</v>
      </c>
      <c r="H328" s="2">
        <f t="shared" si="84"/>
        <v>0.10971223021582734</v>
      </c>
      <c r="I328" s="8"/>
      <c r="J328" s="2">
        <f t="shared" si="79"/>
        <v>0.43884892086330934</v>
      </c>
      <c r="K328" s="2">
        <f t="shared" si="80"/>
        <v>0.54856115107913672</v>
      </c>
      <c r="L328" s="2">
        <f t="shared" si="81"/>
        <v>8.9928057553956831E-3</v>
      </c>
      <c r="M328" s="2">
        <f t="shared" si="82"/>
        <v>3.5971223021583065E-3</v>
      </c>
      <c r="N328" s="1">
        <v>244</v>
      </c>
      <c r="O328" s="1">
        <v>305</v>
      </c>
      <c r="P328" s="1">
        <v>5</v>
      </c>
      <c r="Q328" s="1"/>
      <c r="R328" s="1">
        <v>2</v>
      </c>
      <c r="S328" s="1"/>
      <c r="T328" s="70"/>
      <c r="U328" s="1"/>
      <c r="V328" s="1"/>
      <c r="W328" s="1">
        <v>0</v>
      </c>
      <c r="X328" s="1"/>
      <c r="Y328" s="1"/>
      <c r="Z328" s="1"/>
      <c r="AA328" s="1"/>
      <c r="AB328" s="1"/>
      <c r="AN328" t="str">
        <f t="shared" si="86"/>
        <v>Exeter</v>
      </c>
      <c r="AO328" t="s">
        <v>1350</v>
      </c>
      <c r="AP328">
        <v>2</v>
      </c>
      <c r="AR328" s="119">
        <v>23</v>
      </c>
      <c r="AS328" s="121">
        <v>19</v>
      </c>
      <c r="AT328" s="121">
        <v>110</v>
      </c>
      <c r="AU328" s="125">
        <v>24110</v>
      </c>
      <c r="AV328" s="125">
        <f t="shared" si="85"/>
        <v>23019</v>
      </c>
      <c r="AW328" t="s">
        <v>749</v>
      </c>
      <c r="AX328">
        <f t="shared" si="77"/>
        <v>2324110</v>
      </c>
      <c r="BB328">
        <v>38.44</v>
      </c>
      <c r="BC328">
        <v>0.03</v>
      </c>
      <c r="BD328">
        <v>38.409999999999997</v>
      </c>
    </row>
    <row r="329" spans="1:56" hidden="1" outlineLevel="1">
      <c r="A329" t="s">
        <v>3115</v>
      </c>
      <c r="B329" s="10" t="s">
        <v>1305</v>
      </c>
      <c r="C329" s="1">
        <f t="shared" si="76"/>
        <v>3387</v>
      </c>
      <c r="D329" s="7">
        <f>IF(N329&gt;0, RANK(N329,(N329:P329,Q329:AE329)),0)</f>
        <v>1</v>
      </c>
      <c r="E329" s="7">
        <f>IF(O329&gt;0,RANK(O329,(N329:P329,Q329:AE329)),0)</f>
        <v>2</v>
      </c>
      <c r="F329" s="7">
        <f t="shared" si="78"/>
        <v>3</v>
      </c>
      <c r="G329" s="1">
        <f t="shared" si="83"/>
        <v>513</v>
      </c>
      <c r="H329" s="2">
        <f t="shared" si="84"/>
        <v>0.15146147032772364</v>
      </c>
      <c r="I329" s="8"/>
      <c r="J329" s="2">
        <f t="shared" si="79"/>
        <v>0.56303513433717156</v>
      </c>
      <c r="K329" s="2">
        <f t="shared" si="80"/>
        <v>0.41157366400944789</v>
      </c>
      <c r="L329" s="2">
        <f t="shared" si="81"/>
        <v>1.8895777974608799E-2</v>
      </c>
      <c r="M329" s="2">
        <f t="shared" si="82"/>
        <v>6.4954236787717473E-3</v>
      </c>
      <c r="N329" s="1">
        <v>1907</v>
      </c>
      <c r="O329" s="1">
        <v>1394</v>
      </c>
      <c r="P329" s="1">
        <v>64</v>
      </c>
      <c r="Q329" s="1"/>
      <c r="R329" s="1">
        <v>20</v>
      </c>
      <c r="S329" s="1"/>
      <c r="T329" s="70"/>
      <c r="U329" s="1"/>
      <c r="V329" s="1"/>
      <c r="W329" s="1">
        <v>2</v>
      </c>
      <c r="X329" s="1"/>
      <c r="Y329" s="1"/>
      <c r="Z329" s="1"/>
      <c r="AA329" s="1"/>
      <c r="AB329" s="1"/>
      <c r="AN329" t="str">
        <f t="shared" si="86"/>
        <v>Fairfield</v>
      </c>
      <c r="AO329" t="s">
        <v>465</v>
      </c>
      <c r="AP329">
        <v>2</v>
      </c>
      <c r="AR329" s="119">
        <v>23</v>
      </c>
      <c r="AS329" s="121">
        <v>25</v>
      </c>
      <c r="AT329" s="121">
        <v>60</v>
      </c>
      <c r="AU329" s="125">
        <v>24320</v>
      </c>
      <c r="AV329" s="125">
        <f t="shared" si="85"/>
        <v>23025</v>
      </c>
      <c r="AW329" t="s">
        <v>749</v>
      </c>
      <c r="AX329">
        <f t="shared" si="77"/>
        <v>2324320</v>
      </c>
      <c r="BB329">
        <v>54.62</v>
      </c>
      <c r="BC329">
        <v>0.85</v>
      </c>
      <c r="BD329">
        <v>53.77</v>
      </c>
    </row>
    <row r="330" spans="1:56" hidden="1" outlineLevel="1">
      <c r="A330" t="s">
        <v>1107</v>
      </c>
      <c r="B330" s="10" t="s">
        <v>1305</v>
      </c>
      <c r="C330" s="1">
        <f t="shared" si="76"/>
        <v>7141</v>
      </c>
      <c r="D330" s="7">
        <f>IF(N330&gt;0, RANK(N330,(N330:P330,Q330:AE330)),0)</f>
        <v>1</v>
      </c>
      <c r="E330" s="7">
        <f>IF(O330&gt;0,RANK(O330,(N330:P330,Q330:AE330)),0)</f>
        <v>2</v>
      </c>
      <c r="F330" s="7">
        <f t="shared" si="78"/>
        <v>3</v>
      </c>
      <c r="G330" s="1">
        <f t="shared" si="83"/>
        <v>1328</v>
      </c>
      <c r="H330" s="2">
        <f t="shared" si="84"/>
        <v>0.18596835177146057</v>
      </c>
      <c r="I330" s="8"/>
      <c r="J330" s="2">
        <f t="shared" si="79"/>
        <v>0.58661251925500635</v>
      </c>
      <c r="K330" s="2">
        <f t="shared" si="80"/>
        <v>0.4006441674835457</v>
      </c>
      <c r="L330" s="2">
        <f t="shared" si="81"/>
        <v>8.5422209774541381E-3</v>
      </c>
      <c r="M330" s="2">
        <f t="shared" si="82"/>
        <v>4.2010922839938146E-3</v>
      </c>
      <c r="N330" s="1">
        <v>4189</v>
      </c>
      <c r="O330" s="1">
        <v>2861</v>
      </c>
      <c r="P330" s="1">
        <v>61</v>
      </c>
      <c r="Q330" s="1"/>
      <c r="R330" s="1">
        <v>18</v>
      </c>
      <c r="S330" s="1"/>
      <c r="T330" s="70"/>
      <c r="U330" s="1"/>
      <c r="V330" s="1"/>
      <c r="W330" s="1">
        <v>12</v>
      </c>
      <c r="X330" s="1"/>
      <c r="Y330" s="1"/>
      <c r="Z330" s="1"/>
      <c r="AA330" s="1"/>
      <c r="AB330" s="1"/>
      <c r="AN330" t="str">
        <f t="shared" si="86"/>
        <v>Falmouth</v>
      </c>
      <c r="AO330" t="s">
        <v>1391</v>
      </c>
      <c r="AP330">
        <v>1</v>
      </c>
      <c r="AR330" s="119">
        <v>23</v>
      </c>
      <c r="AS330" s="121">
        <v>5</v>
      </c>
      <c r="AT330" s="121">
        <v>35</v>
      </c>
      <c r="AU330" s="125">
        <v>24495</v>
      </c>
      <c r="AV330" s="125">
        <f t="shared" si="85"/>
        <v>23005</v>
      </c>
      <c r="AW330" t="s">
        <v>749</v>
      </c>
      <c r="AX330">
        <f t="shared" si="77"/>
        <v>2324495</v>
      </c>
      <c r="BB330">
        <v>37.409999999999997</v>
      </c>
      <c r="BC330">
        <v>7.8</v>
      </c>
      <c r="BD330">
        <v>29.62</v>
      </c>
    </row>
    <row r="331" spans="1:56" hidden="1" outlineLevel="1">
      <c r="A331" t="s">
        <v>2593</v>
      </c>
      <c r="B331" s="10" t="s">
        <v>1305</v>
      </c>
      <c r="C331" s="1">
        <f t="shared" si="76"/>
        <v>1770</v>
      </c>
      <c r="D331" s="7">
        <f>IF(N331&gt;0, RANK(N331,(N331:P331,Q331:AE331)),0)</f>
        <v>1</v>
      </c>
      <c r="E331" s="7">
        <f>IF(O331&gt;0,RANK(O331,(N331:P331,Q331:AE331)),0)</f>
        <v>2</v>
      </c>
      <c r="F331" s="7">
        <f t="shared" si="78"/>
        <v>3</v>
      </c>
      <c r="G331" s="1">
        <f t="shared" si="83"/>
        <v>262</v>
      </c>
      <c r="H331" s="2">
        <f t="shared" si="84"/>
        <v>0.1480225988700565</v>
      </c>
      <c r="I331" s="8"/>
      <c r="J331" s="2">
        <f t="shared" si="79"/>
        <v>0.56779661016949157</v>
      </c>
      <c r="K331" s="2">
        <f t="shared" si="80"/>
        <v>0.41977401129943503</v>
      </c>
      <c r="L331" s="2">
        <f t="shared" si="81"/>
        <v>1.1299435028248588E-2</v>
      </c>
      <c r="M331" s="2">
        <f t="shared" si="82"/>
        <v>1.1299435028248109E-3</v>
      </c>
      <c r="N331" s="1">
        <v>1005</v>
      </c>
      <c r="O331" s="1">
        <v>743</v>
      </c>
      <c r="P331" s="1">
        <v>20</v>
      </c>
      <c r="Q331" s="1"/>
      <c r="R331" s="1">
        <v>2</v>
      </c>
      <c r="S331" s="1"/>
      <c r="T331" s="70"/>
      <c r="U331" s="1"/>
      <c r="V331" s="1"/>
      <c r="W331" s="1">
        <v>0</v>
      </c>
      <c r="X331" s="1"/>
      <c r="Y331" s="1"/>
      <c r="Z331" s="1"/>
      <c r="AA331" s="1"/>
      <c r="AB331" s="1"/>
      <c r="AN331" t="str">
        <f t="shared" si="86"/>
        <v>Farmingdale</v>
      </c>
      <c r="AO331" t="s">
        <v>340</v>
      </c>
      <c r="AP331">
        <v>1</v>
      </c>
      <c r="AR331" s="119">
        <v>23</v>
      </c>
      <c r="AS331" s="121">
        <v>11</v>
      </c>
      <c r="AT331" s="121">
        <v>40</v>
      </c>
      <c r="AU331" s="125">
        <v>24670</v>
      </c>
      <c r="AV331" s="125">
        <f t="shared" si="85"/>
        <v>23011</v>
      </c>
      <c r="AW331" t="s">
        <v>749</v>
      </c>
      <c r="AX331">
        <f t="shared" si="77"/>
        <v>2324670</v>
      </c>
      <c r="BB331">
        <v>11.53</v>
      </c>
      <c r="BC331">
        <v>0.33</v>
      </c>
      <c r="BD331">
        <v>11.21</v>
      </c>
    </row>
    <row r="332" spans="1:56" hidden="1" outlineLevel="1">
      <c r="A332" t="s">
        <v>1734</v>
      </c>
      <c r="B332" s="10" t="s">
        <v>1305</v>
      </c>
      <c r="C332" s="1">
        <f t="shared" si="76"/>
        <v>4342</v>
      </c>
      <c r="D332" s="7">
        <f>IF(N332&gt;0, RANK(N332,(N332:P332,Q332:AE332)),0)</f>
        <v>1</v>
      </c>
      <c r="E332" s="7">
        <f>IF(O332&gt;0,RANK(O332,(N332:P332,Q332:AE332)),0)</f>
        <v>2</v>
      </c>
      <c r="F332" s="7">
        <f t="shared" si="78"/>
        <v>3</v>
      </c>
      <c r="G332" s="1">
        <f t="shared" si="83"/>
        <v>1397</v>
      </c>
      <c r="H332" s="2">
        <f t="shared" si="84"/>
        <v>0.32174113311837865</v>
      </c>
      <c r="I332" s="8"/>
      <c r="J332" s="2">
        <f t="shared" si="79"/>
        <v>0.64923998157531093</v>
      </c>
      <c r="K332" s="2">
        <f t="shared" si="80"/>
        <v>0.32749884845693228</v>
      </c>
      <c r="L332" s="2">
        <f t="shared" si="81"/>
        <v>1.5430677107323813E-2</v>
      </c>
      <c r="M332" s="2">
        <f t="shared" si="82"/>
        <v>7.8304928604329763E-3</v>
      </c>
      <c r="N332" s="1">
        <v>2819</v>
      </c>
      <c r="O332" s="1">
        <v>1422</v>
      </c>
      <c r="P332" s="1">
        <v>67</v>
      </c>
      <c r="Q332" s="1"/>
      <c r="R332" s="1">
        <v>34</v>
      </c>
      <c r="S332" s="1"/>
      <c r="T332" s="70"/>
      <c r="U332" s="1"/>
      <c r="V332" s="1"/>
      <c r="W332" s="1">
        <v>0</v>
      </c>
      <c r="X332" s="1"/>
      <c r="Y332" s="1"/>
      <c r="Z332" s="1"/>
      <c r="AA332" s="1"/>
      <c r="AB332" s="1"/>
      <c r="AN332" t="str">
        <f t="shared" si="86"/>
        <v>Farmington</v>
      </c>
      <c r="AO332" t="s">
        <v>2910</v>
      </c>
      <c r="AP332">
        <v>2</v>
      </c>
      <c r="AR332" s="119">
        <v>23</v>
      </c>
      <c r="AS332" s="121">
        <v>7</v>
      </c>
      <c r="AT332" s="121">
        <v>35</v>
      </c>
      <c r="AU332" s="125">
        <v>24775</v>
      </c>
      <c r="AV332" s="125">
        <f t="shared" si="85"/>
        <v>23007</v>
      </c>
      <c r="AW332" t="s">
        <v>749</v>
      </c>
      <c r="AX332">
        <f t="shared" si="77"/>
        <v>2324775</v>
      </c>
      <c r="BB332">
        <v>56.04</v>
      </c>
      <c r="BC332">
        <v>0.2</v>
      </c>
      <c r="BD332">
        <v>55.83</v>
      </c>
    </row>
    <row r="333" spans="1:56" hidden="1" outlineLevel="1">
      <c r="A333" t="s">
        <v>3290</v>
      </c>
      <c r="B333" s="10" t="s">
        <v>1305</v>
      </c>
      <c r="C333" s="1">
        <f t="shared" si="76"/>
        <v>703</v>
      </c>
      <c r="D333" s="7">
        <f>IF(N333&gt;0, RANK(N333,(N333:P333,Q333:AE333)),0)</f>
        <v>1</v>
      </c>
      <c r="E333" s="7">
        <f>IF(O333&gt;0,RANK(O333,(N333:P333,Q333:AE333)),0)</f>
        <v>2</v>
      </c>
      <c r="F333" s="7">
        <f t="shared" si="78"/>
        <v>3</v>
      </c>
      <c r="G333" s="1">
        <f t="shared" si="83"/>
        <v>138</v>
      </c>
      <c r="H333" s="2">
        <f t="shared" si="84"/>
        <v>0.19630156472261737</v>
      </c>
      <c r="I333" s="8"/>
      <c r="J333" s="2">
        <f t="shared" si="79"/>
        <v>0.59032716927453766</v>
      </c>
      <c r="K333" s="2">
        <f t="shared" si="80"/>
        <v>0.39402560455192032</v>
      </c>
      <c r="L333" s="2">
        <f t="shared" si="81"/>
        <v>1.1379800853485065E-2</v>
      </c>
      <c r="M333" s="2">
        <f t="shared" si="82"/>
        <v>4.2674253200569636E-3</v>
      </c>
      <c r="N333" s="1">
        <v>415</v>
      </c>
      <c r="O333" s="1">
        <v>277</v>
      </c>
      <c r="P333" s="1">
        <v>8</v>
      </c>
      <c r="Q333" s="1"/>
      <c r="R333" s="1">
        <v>3</v>
      </c>
      <c r="S333" s="1"/>
      <c r="T333" s="70"/>
      <c r="U333" s="1"/>
      <c r="V333" s="1"/>
      <c r="W333" s="1">
        <v>0</v>
      </c>
      <c r="X333" s="1"/>
      <c r="Y333" s="1"/>
      <c r="Z333" s="1"/>
      <c r="AA333" s="1"/>
      <c r="AB333" s="1"/>
      <c r="AN333" t="str">
        <f t="shared" si="86"/>
        <v>Fayette</v>
      </c>
      <c r="AO333" t="s">
        <v>340</v>
      </c>
      <c r="AP333">
        <v>2</v>
      </c>
      <c r="AR333" s="119">
        <v>23</v>
      </c>
      <c r="AS333" s="121">
        <v>11</v>
      </c>
      <c r="AT333" s="121">
        <v>45</v>
      </c>
      <c r="AU333" s="125">
        <v>24950</v>
      </c>
      <c r="AV333" s="125">
        <f t="shared" si="85"/>
        <v>23011</v>
      </c>
      <c r="AW333" t="s">
        <v>749</v>
      </c>
      <c r="AX333">
        <f t="shared" si="77"/>
        <v>2324950</v>
      </c>
      <c r="BB333">
        <v>31.4</v>
      </c>
      <c r="BC333">
        <v>2.2200000000000002</v>
      </c>
      <c r="BD333">
        <v>29.18</v>
      </c>
    </row>
    <row r="334" spans="1:56" hidden="1" outlineLevel="1">
      <c r="A334" t="s">
        <v>1520</v>
      </c>
      <c r="B334" s="10" t="s">
        <v>1305</v>
      </c>
      <c r="C334" s="1">
        <f t="shared" si="76"/>
        <v>1707</v>
      </c>
      <c r="D334" s="7">
        <f>IF(N334&gt;0, RANK(N334,(N334:P334,Q334:AE334)),0)</f>
        <v>1</v>
      </c>
      <c r="E334" s="7">
        <f>IF(O334&gt;0,RANK(O334,(N334:P334,Q334:AE334)),0)</f>
        <v>2</v>
      </c>
      <c r="F334" s="7">
        <f t="shared" si="78"/>
        <v>3</v>
      </c>
      <c r="G334" s="1">
        <f t="shared" si="83"/>
        <v>186</v>
      </c>
      <c r="H334" s="2">
        <f t="shared" si="84"/>
        <v>0.10896309314586995</v>
      </c>
      <c r="I334" s="8"/>
      <c r="J334" s="2">
        <f t="shared" si="79"/>
        <v>0.5459871118922085</v>
      </c>
      <c r="K334" s="2">
        <f t="shared" si="80"/>
        <v>0.43702401874633862</v>
      </c>
      <c r="L334" s="2">
        <f t="shared" si="81"/>
        <v>1.4059753954305799E-2</v>
      </c>
      <c r="M334" s="2">
        <f t="shared" si="82"/>
        <v>2.9291154071470864E-3</v>
      </c>
      <c r="N334" s="1">
        <v>932</v>
      </c>
      <c r="O334" s="1">
        <v>746</v>
      </c>
      <c r="P334" s="1">
        <v>24</v>
      </c>
      <c r="Q334" s="1"/>
      <c r="R334" s="1">
        <v>3</v>
      </c>
      <c r="S334" s="1"/>
      <c r="T334" s="70"/>
      <c r="U334" s="1"/>
      <c r="V334" s="1"/>
      <c r="W334" s="1">
        <v>2</v>
      </c>
      <c r="X334" s="1"/>
      <c r="Y334" s="1"/>
      <c r="Z334" s="1"/>
      <c r="AA334" s="1"/>
      <c r="AB334" s="1"/>
      <c r="AN334" t="str">
        <f t="shared" si="86"/>
        <v>Fort Fairfield</v>
      </c>
      <c r="AO334" t="s">
        <v>424</v>
      </c>
      <c r="AP334">
        <v>2</v>
      </c>
      <c r="AR334" s="119">
        <v>23</v>
      </c>
      <c r="AS334" s="121">
        <v>3</v>
      </c>
      <c r="AT334" s="121">
        <v>95</v>
      </c>
      <c r="AU334" s="125">
        <v>25615</v>
      </c>
      <c r="AV334" s="125">
        <f t="shared" si="85"/>
        <v>23003</v>
      </c>
      <c r="AW334" t="s">
        <v>749</v>
      </c>
      <c r="AX334">
        <f t="shared" si="77"/>
        <v>2325615</v>
      </c>
      <c r="BB334">
        <v>78.37</v>
      </c>
      <c r="BC334">
        <v>1.73</v>
      </c>
      <c r="BD334">
        <v>76.64</v>
      </c>
    </row>
    <row r="335" spans="1:56" hidden="1" outlineLevel="1">
      <c r="A335" t="s">
        <v>1364</v>
      </c>
      <c r="B335" s="10" t="s">
        <v>1305</v>
      </c>
      <c r="C335" s="1">
        <f t="shared" si="76"/>
        <v>2162</v>
      </c>
      <c r="D335" s="7">
        <f>IF(N335&gt;0, RANK(N335,(N335:P335,Q335:AE335)),0)</f>
        <v>1</v>
      </c>
      <c r="E335" s="7">
        <f>IF(O335&gt;0,RANK(O335,(N335:P335,Q335:AE335)),0)</f>
        <v>2</v>
      </c>
      <c r="F335" s="7">
        <f t="shared" si="78"/>
        <v>3</v>
      </c>
      <c r="G335" s="1">
        <f t="shared" si="83"/>
        <v>906</v>
      </c>
      <c r="H335" s="2">
        <f t="shared" si="84"/>
        <v>0.41905642923219244</v>
      </c>
      <c r="I335" s="8"/>
      <c r="J335" s="2">
        <f t="shared" si="79"/>
        <v>0.70074005550416285</v>
      </c>
      <c r="K335" s="2">
        <f t="shared" si="80"/>
        <v>0.28168362627197041</v>
      </c>
      <c r="L335" s="2">
        <f t="shared" si="81"/>
        <v>1.2950971322849213E-2</v>
      </c>
      <c r="M335" s="2">
        <f t="shared" si="82"/>
        <v>4.6253469010175251E-3</v>
      </c>
      <c r="N335" s="1">
        <v>1515</v>
      </c>
      <c r="O335" s="1">
        <v>609</v>
      </c>
      <c r="P335" s="1">
        <v>28</v>
      </c>
      <c r="Q335" s="1"/>
      <c r="R335" s="1">
        <v>10</v>
      </c>
      <c r="S335" s="1"/>
      <c r="T335" s="70"/>
      <c r="U335" s="1"/>
      <c r="V335" s="1"/>
      <c r="W335" s="1">
        <v>0</v>
      </c>
      <c r="X335" s="1"/>
      <c r="Y335" s="1"/>
      <c r="Z335" s="1"/>
      <c r="AA335" s="1"/>
      <c r="AB335" s="1"/>
      <c r="AN335" t="str">
        <f t="shared" si="86"/>
        <v>Fort Kent</v>
      </c>
      <c r="AO335" t="s">
        <v>424</v>
      </c>
      <c r="AP335">
        <v>2</v>
      </c>
      <c r="AR335" s="119">
        <v>23</v>
      </c>
      <c r="AS335" s="121">
        <v>3</v>
      </c>
      <c r="AT335" s="121">
        <v>100</v>
      </c>
      <c r="AU335" s="125">
        <v>25755</v>
      </c>
      <c r="AV335" s="125">
        <f t="shared" si="85"/>
        <v>23003</v>
      </c>
      <c r="AW335" t="s">
        <v>749</v>
      </c>
      <c r="AX335">
        <f t="shared" si="77"/>
        <v>2325755</v>
      </c>
      <c r="BB335">
        <v>55.35</v>
      </c>
      <c r="BC335">
        <v>1.19</v>
      </c>
      <c r="BD335">
        <v>54.16</v>
      </c>
    </row>
    <row r="336" spans="1:56" hidden="1" outlineLevel="1">
      <c r="A336" t="s">
        <v>806</v>
      </c>
      <c r="B336" s="10" t="s">
        <v>1305</v>
      </c>
      <c r="C336" s="1">
        <f t="shared" si="76"/>
        <v>567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 t="shared" si="78"/>
        <v>3</v>
      </c>
      <c r="G336" s="1">
        <f t="shared" si="83"/>
        <v>11</v>
      </c>
      <c r="H336" s="2">
        <f t="shared" si="84"/>
        <v>1.9400352733686066E-2</v>
      </c>
      <c r="I336" s="8"/>
      <c r="J336" s="2">
        <f t="shared" si="79"/>
        <v>0.48324514991181655</v>
      </c>
      <c r="K336" s="2">
        <f t="shared" si="80"/>
        <v>0.50264550264550267</v>
      </c>
      <c r="L336" s="2">
        <f t="shared" si="81"/>
        <v>1.2345679012345678E-2</v>
      </c>
      <c r="M336" s="2">
        <f t="shared" si="82"/>
        <v>1.7636684303350969E-3</v>
      </c>
      <c r="N336" s="1">
        <v>274</v>
      </c>
      <c r="O336" s="1">
        <v>285</v>
      </c>
      <c r="P336" s="1">
        <v>7</v>
      </c>
      <c r="Q336" s="1"/>
      <c r="R336" s="1">
        <v>1</v>
      </c>
      <c r="S336" s="1"/>
      <c r="T336" s="70"/>
      <c r="U336" s="1"/>
      <c r="V336" s="1"/>
      <c r="W336" s="1">
        <v>0</v>
      </c>
      <c r="X336" s="1"/>
      <c r="Y336" s="1"/>
      <c r="Z336" s="1"/>
      <c r="AA336" s="1"/>
      <c r="AB336" s="1"/>
      <c r="AN336" t="str">
        <f t="shared" si="86"/>
        <v>Frankfort</v>
      </c>
      <c r="AO336" t="s">
        <v>2819</v>
      </c>
      <c r="AP336">
        <v>2</v>
      </c>
      <c r="AR336" s="119">
        <v>23</v>
      </c>
      <c r="AS336" s="121">
        <v>27</v>
      </c>
      <c r="AT336" s="121">
        <v>25</v>
      </c>
      <c r="AU336" s="125">
        <v>26280</v>
      </c>
      <c r="AV336" s="125">
        <f t="shared" si="85"/>
        <v>23027</v>
      </c>
      <c r="AW336" t="s">
        <v>749</v>
      </c>
      <c r="AX336">
        <f t="shared" si="77"/>
        <v>2326280</v>
      </c>
      <c r="BB336">
        <v>25.91</v>
      </c>
      <c r="BC336">
        <v>1.28</v>
      </c>
      <c r="BD336">
        <v>24.63</v>
      </c>
    </row>
    <row r="337" spans="1:56" hidden="1" outlineLevel="1">
      <c r="A337" t="s">
        <v>2910</v>
      </c>
      <c r="B337" s="10" t="s">
        <v>1305</v>
      </c>
      <c r="C337" s="1">
        <f t="shared" si="76"/>
        <v>790</v>
      </c>
      <c r="D337" s="7">
        <f>IF(N337&gt;0, RANK(N337,(N337:P337,Q337:AE337)),0)</f>
        <v>1</v>
      </c>
      <c r="E337" s="7">
        <f>IF(O337&gt;0,RANK(O337,(N337:P337,Q337:AE337)),0)</f>
        <v>2</v>
      </c>
      <c r="F337" s="7">
        <f t="shared" si="78"/>
        <v>3</v>
      </c>
      <c r="G337" s="1">
        <f t="shared" si="83"/>
        <v>41</v>
      </c>
      <c r="H337" s="2">
        <f t="shared" si="84"/>
        <v>5.1898734177215189E-2</v>
      </c>
      <c r="I337" s="8"/>
      <c r="J337" s="2">
        <f t="shared" si="79"/>
        <v>0.51645569620253162</v>
      </c>
      <c r="K337" s="2">
        <f t="shared" si="80"/>
        <v>0.46455696202531643</v>
      </c>
      <c r="L337" s="2">
        <f t="shared" si="81"/>
        <v>1.8987341772151899E-2</v>
      </c>
      <c r="M337" s="2">
        <f t="shared" si="82"/>
        <v>4.5102810375396984E-17</v>
      </c>
      <c r="N337" s="1">
        <v>408</v>
      </c>
      <c r="O337" s="1">
        <v>367</v>
      </c>
      <c r="P337" s="1">
        <v>15</v>
      </c>
      <c r="Q337" s="1"/>
      <c r="R337" s="1">
        <v>0</v>
      </c>
      <c r="S337" s="1"/>
      <c r="T337" s="70"/>
      <c r="U337" s="1"/>
      <c r="V337" s="1"/>
      <c r="W337" s="1">
        <v>0</v>
      </c>
      <c r="X337" s="1"/>
      <c r="Y337" s="1"/>
      <c r="Z337" s="1"/>
      <c r="AA337" s="1"/>
      <c r="AB337" s="1"/>
      <c r="AN337" t="str">
        <f t="shared" si="86"/>
        <v>Franklin</v>
      </c>
      <c r="AO337" t="s">
        <v>3488</v>
      </c>
      <c r="AP337">
        <v>2</v>
      </c>
      <c r="AR337" s="119">
        <v>23</v>
      </c>
      <c r="AS337" s="121">
        <v>9</v>
      </c>
      <c r="AT337" s="121">
        <v>70</v>
      </c>
      <c r="AU337" s="125">
        <v>26350</v>
      </c>
      <c r="AV337" s="125">
        <f t="shared" si="85"/>
        <v>23009</v>
      </c>
      <c r="AW337" t="s">
        <v>749</v>
      </c>
      <c r="AX337">
        <f t="shared" si="77"/>
        <v>2326350</v>
      </c>
      <c r="BB337">
        <v>41.71</v>
      </c>
      <c r="BC337">
        <v>4.99</v>
      </c>
      <c r="BD337">
        <v>36.729999999999997</v>
      </c>
    </row>
    <row r="338" spans="1:56" hidden="1" outlineLevel="1">
      <c r="A338" t="s">
        <v>2278</v>
      </c>
      <c r="B338" s="10" t="s">
        <v>1305</v>
      </c>
      <c r="C338" s="1">
        <f t="shared" si="76"/>
        <v>396</v>
      </c>
      <c r="D338" s="7">
        <f>IF(N338&gt;0, RANK(N338,(N338:P338,Q338:AE338)),0)</f>
        <v>1</v>
      </c>
      <c r="E338" s="7">
        <f>IF(O338&gt;0,RANK(O338,(N338:P338,Q338:AE338)),0)</f>
        <v>2</v>
      </c>
      <c r="F338" s="7">
        <f t="shared" si="78"/>
        <v>3</v>
      </c>
      <c r="G338" s="1">
        <f t="shared" si="83"/>
        <v>74</v>
      </c>
      <c r="H338" s="2">
        <f t="shared" si="84"/>
        <v>0.18686868686868688</v>
      </c>
      <c r="I338" s="8"/>
      <c r="J338" s="2">
        <f t="shared" si="79"/>
        <v>0.58333333333333337</v>
      </c>
      <c r="K338" s="2">
        <f t="shared" si="80"/>
        <v>0.39646464646464646</v>
      </c>
      <c r="L338" s="2">
        <f t="shared" si="81"/>
        <v>1.7676767676767676E-2</v>
      </c>
      <c r="M338" s="2">
        <f t="shared" si="82"/>
        <v>2.5252525252524895E-3</v>
      </c>
      <c r="N338" s="1">
        <v>231</v>
      </c>
      <c r="O338" s="1">
        <v>157</v>
      </c>
      <c r="P338" s="1">
        <v>7</v>
      </c>
      <c r="Q338" s="1"/>
      <c r="R338" s="1">
        <v>0</v>
      </c>
      <c r="S338" s="1"/>
      <c r="T338" s="70"/>
      <c r="U338" s="1"/>
      <c r="V338" s="1"/>
      <c r="W338" s="1">
        <v>1</v>
      </c>
      <c r="X338" s="1"/>
      <c r="Y338" s="1"/>
      <c r="Z338" s="1"/>
      <c r="AA338" s="1"/>
      <c r="AB338" s="1"/>
      <c r="AN338" t="str">
        <f>A338</f>
        <v>Freedom</v>
      </c>
      <c r="AO338" t="s">
        <v>2819</v>
      </c>
      <c r="AP338">
        <v>2</v>
      </c>
      <c r="AR338" s="119">
        <v>23</v>
      </c>
      <c r="AS338" s="121">
        <v>27</v>
      </c>
      <c r="AT338" s="121">
        <v>30</v>
      </c>
      <c r="AU338" s="125">
        <v>26420</v>
      </c>
      <c r="AV338" s="125">
        <f t="shared" si="85"/>
        <v>23027</v>
      </c>
      <c r="AW338" t="s">
        <v>749</v>
      </c>
      <c r="AX338">
        <f t="shared" si="77"/>
        <v>2326420</v>
      </c>
      <c r="BB338">
        <v>22.24</v>
      </c>
      <c r="BC338">
        <v>0.71</v>
      </c>
      <c r="BD338">
        <v>21.52</v>
      </c>
    </row>
    <row r="339" spans="1:56" hidden="1" outlineLevel="1">
      <c r="A339" s="37" t="s">
        <v>2503</v>
      </c>
      <c r="B339" s="10" t="s">
        <v>1305</v>
      </c>
      <c r="C339" s="1">
        <f t="shared" si="76"/>
        <v>192</v>
      </c>
      <c r="D339" s="7">
        <f>IF(N339&gt;0, RANK(N339,(N339:P339,Q339:AE339)),0)</f>
        <v>2</v>
      </c>
      <c r="E339" s="7">
        <f>IF(O339&gt;0,RANK(O339,(N339:P339,Q339:AE339)),0)</f>
        <v>1</v>
      </c>
      <c r="F339" s="7">
        <f t="shared" si="78"/>
        <v>3</v>
      </c>
      <c r="G339" s="1">
        <f t="shared" si="83"/>
        <v>4</v>
      </c>
      <c r="H339" s="2">
        <f t="shared" si="84"/>
        <v>2.0833333333333332E-2</v>
      </c>
      <c r="I339" s="8"/>
      <c r="J339" s="2">
        <f t="shared" si="79"/>
        <v>0.42708333333333331</v>
      </c>
      <c r="K339" s="2">
        <f t="shared" si="80"/>
        <v>0.44791666666666669</v>
      </c>
      <c r="L339" s="2">
        <f t="shared" si="81"/>
        <v>0.11979166666666667</v>
      </c>
      <c r="M339" s="2">
        <f t="shared" si="82"/>
        <v>5.2083333333333842E-3</v>
      </c>
      <c r="N339" s="1">
        <v>82</v>
      </c>
      <c r="O339" s="1">
        <v>86</v>
      </c>
      <c r="P339" s="1">
        <v>23</v>
      </c>
      <c r="Q339" s="1"/>
      <c r="R339" s="1">
        <v>1</v>
      </c>
      <c r="S339" s="1"/>
      <c r="T339" s="70"/>
      <c r="U339" s="1"/>
      <c r="V339" s="1"/>
      <c r="W339" s="1">
        <v>0</v>
      </c>
      <c r="X339" s="1"/>
      <c r="Y339" s="1"/>
      <c r="Z339" s="1"/>
      <c r="AA339" s="1"/>
      <c r="AB339" s="1"/>
      <c r="AN339" t="str">
        <f>A339</f>
        <v>Freeman</v>
      </c>
      <c r="AO339" t="s">
        <v>2910</v>
      </c>
      <c r="AP339">
        <v>2</v>
      </c>
      <c r="AR339" s="119">
        <v>23</v>
      </c>
      <c r="AS339" s="121">
        <v>7</v>
      </c>
      <c r="AU339" s="125">
        <v>26500</v>
      </c>
      <c r="AV339" s="125">
        <f t="shared" si="85"/>
        <v>23007</v>
      </c>
      <c r="AW339" t="s">
        <v>2795</v>
      </c>
      <c r="AX339">
        <f t="shared" si="77"/>
        <v>2326500</v>
      </c>
    </row>
    <row r="340" spans="1:56" hidden="1" outlineLevel="1">
      <c r="A340" t="s">
        <v>542</v>
      </c>
      <c r="B340" s="10" t="s">
        <v>1305</v>
      </c>
      <c r="C340" s="1">
        <f t="shared" si="76"/>
        <v>4990</v>
      </c>
      <c r="D340" s="7">
        <f>IF(N340&gt;0, RANK(N340,(N340:P340,Q340:AE340)),0)</f>
        <v>1</v>
      </c>
      <c r="E340" s="7">
        <f>IF(O340&gt;0,RANK(O340,(N340:P340,Q340:AE340)),0)</f>
        <v>2</v>
      </c>
      <c r="F340" s="7">
        <f t="shared" si="78"/>
        <v>3</v>
      </c>
      <c r="G340" s="1">
        <f t="shared" si="83"/>
        <v>1690</v>
      </c>
      <c r="H340" s="2">
        <f t="shared" si="84"/>
        <v>0.33867735470941884</v>
      </c>
      <c r="I340" s="8"/>
      <c r="J340" s="2">
        <f t="shared" si="79"/>
        <v>0.65911823647294587</v>
      </c>
      <c r="K340" s="2">
        <f t="shared" si="80"/>
        <v>0.32044088176352703</v>
      </c>
      <c r="L340" s="2">
        <f t="shared" si="81"/>
        <v>1.5230460921843688E-2</v>
      </c>
      <c r="M340" s="2">
        <f t="shared" si="82"/>
        <v>5.2104208416834091E-3</v>
      </c>
      <c r="N340" s="1">
        <v>3289</v>
      </c>
      <c r="O340" s="1">
        <v>1599</v>
      </c>
      <c r="P340" s="1">
        <v>76</v>
      </c>
      <c r="Q340" s="1"/>
      <c r="R340" s="1">
        <v>18</v>
      </c>
      <c r="S340" s="1"/>
      <c r="T340" s="70"/>
      <c r="U340" s="1"/>
      <c r="V340" s="1"/>
      <c r="W340" s="1">
        <v>8</v>
      </c>
      <c r="X340" s="1"/>
      <c r="Y340" s="1"/>
      <c r="Z340" s="1"/>
      <c r="AA340" s="1"/>
      <c r="AB340" s="1"/>
      <c r="AN340" t="str">
        <f t="shared" si="86"/>
        <v>Freeport</v>
      </c>
      <c r="AO340" t="s">
        <v>1391</v>
      </c>
      <c r="AP340">
        <v>1</v>
      </c>
      <c r="AR340" s="119">
        <v>23</v>
      </c>
      <c r="AS340" s="121">
        <v>5</v>
      </c>
      <c r="AT340" s="121">
        <v>40</v>
      </c>
      <c r="AU340" s="125">
        <v>26525</v>
      </c>
      <c r="AV340" s="125">
        <f t="shared" si="85"/>
        <v>23005</v>
      </c>
      <c r="AW340" t="s">
        <v>749</v>
      </c>
      <c r="AX340">
        <f t="shared" si="77"/>
        <v>2326525</v>
      </c>
      <c r="BB340">
        <v>46.48</v>
      </c>
      <c r="BC340">
        <v>11.78</v>
      </c>
      <c r="BD340">
        <v>34.71</v>
      </c>
    </row>
    <row r="341" spans="1:56" hidden="1" outlineLevel="1">
      <c r="A341" t="s">
        <v>954</v>
      </c>
      <c r="B341" s="10" t="s">
        <v>1305</v>
      </c>
      <c r="C341" s="1">
        <f t="shared" si="76"/>
        <v>43</v>
      </c>
      <c r="D341" s="7">
        <f>IF(N341&gt;0, RANK(N341,(N341:P341,Q341:AE341)),0)</f>
        <v>1</v>
      </c>
      <c r="E341" s="7">
        <f>IF(O341&gt;0,RANK(O341,(N341:P341,Q341:AE341)),0)</f>
        <v>2</v>
      </c>
      <c r="F341" s="7">
        <f t="shared" si="78"/>
        <v>3</v>
      </c>
      <c r="G341" s="1">
        <f t="shared" si="83"/>
        <v>3</v>
      </c>
      <c r="H341" s="2">
        <f t="shared" si="84"/>
        <v>6.9767441860465115E-2</v>
      </c>
      <c r="I341" s="8"/>
      <c r="J341" s="2">
        <f t="shared" si="79"/>
        <v>0.51162790697674421</v>
      </c>
      <c r="K341" s="2">
        <f t="shared" si="80"/>
        <v>0.44186046511627908</v>
      </c>
      <c r="L341" s="2">
        <f t="shared" si="81"/>
        <v>4.6511627906976744E-2</v>
      </c>
      <c r="M341" s="2">
        <f t="shared" si="82"/>
        <v>-2.7755575615628914E-17</v>
      </c>
      <c r="N341" s="1">
        <v>22</v>
      </c>
      <c r="O341" s="1">
        <v>19</v>
      </c>
      <c r="P341" s="1">
        <v>2</v>
      </c>
      <c r="Q341" s="1"/>
      <c r="R341" s="1">
        <v>0</v>
      </c>
      <c r="S341" s="1"/>
      <c r="T341" s="70"/>
      <c r="U341" s="1"/>
      <c r="V341" s="1"/>
      <c r="W341" s="1">
        <v>0</v>
      </c>
      <c r="X341" s="1"/>
      <c r="Y341" s="1"/>
      <c r="Z341" s="1"/>
      <c r="AA341" s="1"/>
      <c r="AB341" s="1"/>
      <c r="AN341" t="str">
        <f t="shared" si="86"/>
        <v>Frenchboro</v>
      </c>
      <c r="AO341" t="s">
        <v>3488</v>
      </c>
      <c r="AP341">
        <v>2</v>
      </c>
      <c r="AR341" s="119">
        <v>23</v>
      </c>
      <c r="AS341" s="121">
        <v>9</v>
      </c>
      <c r="AT341" s="121">
        <v>73</v>
      </c>
      <c r="AU341" s="125">
        <v>26595</v>
      </c>
      <c r="AV341" s="125">
        <f t="shared" si="85"/>
        <v>23009</v>
      </c>
      <c r="AW341" t="s">
        <v>749</v>
      </c>
      <c r="AX341">
        <f t="shared" si="77"/>
        <v>2326595</v>
      </c>
      <c r="BB341">
        <v>94.56</v>
      </c>
      <c r="BC341">
        <v>89.74</v>
      </c>
      <c r="BD341">
        <v>4.8099999999999996</v>
      </c>
    </row>
    <row r="342" spans="1:56" hidden="1" outlineLevel="1">
      <c r="A342" t="s">
        <v>1139</v>
      </c>
      <c r="B342" s="10" t="s">
        <v>1305</v>
      </c>
      <c r="C342" s="1">
        <f t="shared" si="76"/>
        <v>626</v>
      </c>
      <c r="D342" s="7">
        <f>IF(N342&gt;0, RANK(N342,(N342:P342,Q342:AE342)),0)</f>
        <v>1</v>
      </c>
      <c r="E342" s="7">
        <f>IF(O342&gt;0,RANK(O342,(N342:P342,Q342:AE342)),0)</f>
        <v>2</v>
      </c>
      <c r="F342" s="7">
        <f t="shared" si="78"/>
        <v>3</v>
      </c>
      <c r="G342" s="1">
        <f t="shared" si="83"/>
        <v>316</v>
      </c>
      <c r="H342" s="2">
        <f t="shared" si="84"/>
        <v>0.50479233226837061</v>
      </c>
      <c r="I342" s="8"/>
      <c r="J342" s="2">
        <f t="shared" si="79"/>
        <v>0.7460063897763578</v>
      </c>
      <c r="K342" s="2">
        <f t="shared" si="80"/>
        <v>0.24121405750798722</v>
      </c>
      <c r="L342" s="2">
        <f t="shared" si="81"/>
        <v>9.5846645367412137E-3</v>
      </c>
      <c r="M342" s="2">
        <f t="shared" si="82"/>
        <v>3.1948881789137656E-3</v>
      </c>
      <c r="N342" s="1">
        <v>467</v>
      </c>
      <c r="O342" s="1">
        <v>151</v>
      </c>
      <c r="P342" s="1">
        <v>6</v>
      </c>
      <c r="Q342" s="1"/>
      <c r="R342" s="1">
        <v>2</v>
      </c>
      <c r="S342" s="1"/>
      <c r="T342" s="70"/>
      <c r="U342" s="1"/>
      <c r="V342" s="1"/>
      <c r="W342" s="1">
        <v>0</v>
      </c>
      <c r="X342" s="1"/>
      <c r="Y342" s="1"/>
      <c r="Z342" s="1"/>
      <c r="AA342" s="1"/>
      <c r="AB342" s="1"/>
      <c r="AN342" t="str">
        <f t="shared" si="86"/>
        <v>Frenchville</v>
      </c>
      <c r="AO342" t="s">
        <v>424</v>
      </c>
      <c r="AP342">
        <v>2</v>
      </c>
      <c r="AR342" s="119">
        <v>23</v>
      </c>
      <c r="AS342" s="121">
        <v>3</v>
      </c>
      <c r="AT342" s="121">
        <v>105</v>
      </c>
      <c r="AU342" s="125">
        <v>26735</v>
      </c>
      <c r="AV342" s="125">
        <f t="shared" si="85"/>
        <v>23003</v>
      </c>
      <c r="AW342" t="s">
        <v>749</v>
      </c>
      <c r="AX342">
        <f t="shared" si="77"/>
        <v>2326735</v>
      </c>
      <c r="BB342">
        <v>29.21</v>
      </c>
      <c r="BC342">
        <v>0.64</v>
      </c>
      <c r="BD342">
        <v>28.57</v>
      </c>
    </row>
    <row r="343" spans="1:56" hidden="1" outlineLevel="1">
      <c r="A343" t="s">
        <v>1170</v>
      </c>
      <c r="B343" s="10" t="s">
        <v>1305</v>
      </c>
      <c r="C343" s="1">
        <f t="shared" si="76"/>
        <v>720</v>
      </c>
      <c r="D343" s="7">
        <f>IF(N343&gt;0, RANK(N343,(N343:P343,Q343:AE343)),0)</f>
        <v>2</v>
      </c>
      <c r="E343" s="7">
        <f>IF(O343&gt;0,RANK(O343,(N343:P343,Q343:AE343)),0)</f>
        <v>1</v>
      </c>
      <c r="F343" s="7">
        <f t="shared" si="78"/>
        <v>3</v>
      </c>
      <c r="G343" s="1">
        <f t="shared" si="83"/>
        <v>81</v>
      </c>
      <c r="H343" s="2">
        <f t="shared" si="84"/>
        <v>0.1125</v>
      </c>
      <c r="I343" s="8"/>
      <c r="J343" s="2">
        <f t="shared" si="79"/>
        <v>0.4375</v>
      </c>
      <c r="K343" s="2">
        <f t="shared" si="80"/>
        <v>0.55000000000000004</v>
      </c>
      <c r="L343" s="2">
        <f t="shared" si="81"/>
        <v>6.9444444444444441E-3</v>
      </c>
      <c r="M343" s="2">
        <f t="shared" si="82"/>
        <v>5.5555555555555115E-3</v>
      </c>
      <c r="N343" s="1">
        <v>315</v>
      </c>
      <c r="O343" s="1">
        <v>396</v>
      </c>
      <c r="P343" s="1">
        <v>5</v>
      </c>
      <c r="Q343" s="1"/>
      <c r="R343" s="1">
        <v>4</v>
      </c>
      <c r="S343" s="1"/>
      <c r="T343" s="70"/>
      <c r="U343" s="1"/>
      <c r="V343" s="1"/>
      <c r="W343" s="1">
        <v>0</v>
      </c>
      <c r="X343" s="1"/>
      <c r="Y343" s="1"/>
      <c r="Z343" s="1"/>
      <c r="AA343" s="1"/>
      <c r="AB343" s="1"/>
      <c r="AN343" t="str">
        <f t="shared" si="86"/>
        <v>Friendship</v>
      </c>
      <c r="AO343" t="s">
        <v>2894</v>
      </c>
      <c r="AP343">
        <v>1</v>
      </c>
      <c r="AR343" s="119">
        <v>23</v>
      </c>
      <c r="AS343" s="121">
        <v>13</v>
      </c>
      <c r="AT343" s="121">
        <v>20</v>
      </c>
      <c r="AU343" s="125">
        <v>26805</v>
      </c>
      <c r="AV343" s="125">
        <f t="shared" si="85"/>
        <v>23013</v>
      </c>
      <c r="AW343" t="s">
        <v>749</v>
      </c>
      <c r="AX343">
        <f t="shared" si="77"/>
        <v>2326805</v>
      </c>
      <c r="BB343">
        <v>31.03</v>
      </c>
      <c r="BC343">
        <v>17.010000000000002</v>
      </c>
      <c r="BD343">
        <v>14.02</v>
      </c>
    </row>
    <row r="344" spans="1:56" hidden="1" outlineLevel="1">
      <c r="A344" s="37" t="s">
        <v>707</v>
      </c>
      <c r="B344" s="10" t="s">
        <v>1305</v>
      </c>
      <c r="C344" s="1">
        <f t="shared" si="76"/>
        <v>65</v>
      </c>
      <c r="D344" s="7">
        <f>IF(N344&gt;0, RANK(N344,(N344:P344,Q344:AE344)),0)</f>
        <v>2</v>
      </c>
      <c r="E344" s="7">
        <f>IF(O344&gt;0,RANK(O344,(N344:P344,Q344:AE344)),0)</f>
        <v>1</v>
      </c>
      <c r="F344" s="7">
        <f t="shared" si="78"/>
        <v>0</v>
      </c>
      <c r="G344" s="1">
        <f t="shared" si="83"/>
        <v>8</v>
      </c>
      <c r="H344" s="2">
        <f t="shared" si="84"/>
        <v>0.12307692307692308</v>
      </c>
      <c r="I344" s="8"/>
      <c r="J344" s="2">
        <f t="shared" si="79"/>
        <v>0.43076923076923079</v>
      </c>
      <c r="K344" s="2">
        <f t="shared" si="80"/>
        <v>0.55384615384615388</v>
      </c>
      <c r="L344" s="2">
        <f t="shared" si="81"/>
        <v>0</v>
      </c>
      <c r="M344" s="2">
        <f t="shared" si="82"/>
        <v>1.538461538461533E-2</v>
      </c>
      <c r="N344" s="1">
        <v>28</v>
      </c>
      <c r="O344" s="1">
        <v>36</v>
      </c>
      <c r="P344" s="1">
        <v>0</v>
      </c>
      <c r="Q344" s="1"/>
      <c r="R344" s="1">
        <v>1</v>
      </c>
      <c r="S344" s="1"/>
      <c r="T344" s="70"/>
      <c r="U344" s="1"/>
      <c r="V344" s="1"/>
      <c r="W344" s="1">
        <v>0</v>
      </c>
      <c r="X344" s="1"/>
      <c r="Y344" s="1"/>
      <c r="Z344" s="1"/>
      <c r="AA344" s="1"/>
      <c r="AB344" s="1"/>
      <c r="AN344" t="str">
        <f t="shared" si="86"/>
        <v>Frye Island</v>
      </c>
      <c r="AO344" t="s">
        <v>1391</v>
      </c>
      <c r="AP344">
        <v>1</v>
      </c>
      <c r="AR344" s="119">
        <v>23</v>
      </c>
      <c r="AS344" s="121">
        <v>5</v>
      </c>
      <c r="AT344" s="121">
        <v>43</v>
      </c>
      <c r="AU344" s="125">
        <v>27025</v>
      </c>
      <c r="AV344" s="125">
        <f t="shared" si="85"/>
        <v>23005</v>
      </c>
      <c r="AW344" t="s">
        <v>749</v>
      </c>
      <c r="AX344">
        <f t="shared" si="77"/>
        <v>2327025</v>
      </c>
      <c r="BB344">
        <v>1.6</v>
      </c>
      <c r="BC344">
        <v>0.27</v>
      </c>
      <c r="BD344">
        <v>1.33</v>
      </c>
    </row>
    <row r="345" spans="1:56" hidden="1" outlineLevel="1">
      <c r="A345" t="s">
        <v>708</v>
      </c>
      <c r="B345" s="10" t="s">
        <v>1305</v>
      </c>
      <c r="C345" s="1">
        <f t="shared" si="76"/>
        <v>1725</v>
      </c>
      <c r="D345" s="7">
        <f>IF(N345&gt;0, RANK(N345,(N345:P345,Q345:AE345)),0)</f>
        <v>1</v>
      </c>
      <c r="E345" s="7">
        <f>IF(O345&gt;0,RANK(O345,(N345:P345,Q345:AE345)),0)</f>
        <v>2</v>
      </c>
      <c r="F345" s="7">
        <f t="shared" si="78"/>
        <v>3</v>
      </c>
      <c r="G345" s="1">
        <f t="shared" si="83"/>
        <v>311</v>
      </c>
      <c r="H345" s="2">
        <f t="shared" si="84"/>
        <v>0.18028985507246376</v>
      </c>
      <c r="I345" s="8"/>
      <c r="J345" s="2">
        <f t="shared" si="79"/>
        <v>0.5808695652173913</v>
      </c>
      <c r="K345" s="2">
        <f t="shared" si="80"/>
        <v>0.40057971014492755</v>
      </c>
      <c r="L345" s="2">
        <f t="shared" si="81"/>
        <v>1.5652173913043479E-2</v>
      </c>
      <c r="M345" s="2">
        <f t="shared" si="82"/>
        <v>2.8985507246376691E-3</v>
      </c>
      <c r="N345" s="1">
        <v>1002</v>
      </c>
      <c r="O345" s="1">
        <v>691</v>
      </c>
      <c r="P345" s="1">
        <v>27</v>
      </c>
      <c r="Q345" s="1"/>
      <c r="R345" s="1">
        <v>5</v>
      </c>
      <c r="S345" s="1"/>
      <c r="T345" s="70"/>
      <c r="U345" s="1"/>
      <c r="V345" s="1"/>
      <c r="W345" s="1">
        <v>0</v>
      </c>
      <c r="X345" s="1"/>
      <c r="Y345" s="1"/>
      <c r="Z345" s="1"/>
      <c r="AA345" s="1"/>
      <c r="AB345" s="1"/>
      <c r="AN345" t="str">
        <f t="shared" si="86"/>
        <v>Fryeburg</v>
      </c>
      <c r="AO345" t="s">
        <v>2592</v>
      </c>
      <c r="AP345">
        <v>2</v>
      </c>
      <c r="AR345" s="119">
        <v>23</v>
      </c>
      <c r="AS345" s="121">
        <v>17</v>
      </c>
      <c r="AT345" s="121">
        <v>45</v>
      </c>
      <c r="AU345" s="125">
        <v>26910</v>
      </c>
      <c r="AV345" s="125">
        <f t="shared" si="85"/>
        <v>23017</v>
      </c>
      <c r="AW345" t="s">
        <v>749</v>
      </c>
      <c r="AX345">
        <f t="shared" si="77"/>
        <v>2326910</v>
      </c>
      <c r="BB345">
        <v>65.87</v>
      </c>
      <c r="BC345">
        <v>7.52</v>
      </c>
      <c r="BD345">
        <v>58.34</v>
      </c>
    </row>
    <row r="346" spans="1:56" hidden="1" outlineLevel="1">
      <c r="A346" t="s">
        <v>805</v>
      </c>
      <c r="B346" s="10" t="s">
        <v>1305</v>
      </c>
      <c r="C346" s="1">
        <f t="shared" si="76"/>
        <v>3150</v>
      </c>
      <c r="D346" s="7">
        <f>IF(N346&gt;0, RANK(N346,(N346:P346,Q346:AE346)),0)</f>
        <v>1</v>
      </c>
      <c r="E346" s="7">
        <f>IF(O346&gt;0,RANK(O346,(N346:P346,Q346:AE346)),0)</f>
        <v>2</v>
      </c>
      <c r="F346" s="7">
        <f t="shared" si="78"/>
        <v>3</v>
      </c>
      <c r="G346" s="1">
        <f t="shared" si="83"/>
        <v>588</v>
      </c>
      <c r="H346" s="2">
        <f t="shared" si="84"/>
        <v>0.18666666666666668</v>
      </c>
      <c r="I346" s="8"/>
      <c r="J346" s="2">
        <f t="shared" si="79"/>
        <v>0.58285714285714285</v>
      </c>
      <c r="K346" s="2">
        <f t="shared" si="80"/>
        <v>0.3961904761904762</v>
      </c>
      <c r="L346" s="2">
        <f t="shared" si="81"/>
        <v>1.6825396825396827E-2</v>
      </c>
      <c r="M346" s="2">
        <f t="shared" si="82"/>
        <v>4.1269841269841179E-3</v>
      </c>
      <c r="N346" s="1">
        <v>1836</v>
      </c>
      <c r="O346" s="1">
        <v>1248</v>
      </c>
      <c r="P346" s="1">
        <v>53</v>
      </c>
      <c r="Q346" s="1"/>
      <c r="R346" s="1">
        <v>13</v>
      </c>
      <c r="S346" s="1"/>
      <c r="T346" s="70"/>
      <c r="U346" s="1"/>
      <c r="V346" s="1"/>
      <c r="W346" s="1">
        <v>0</v>
      </c>
      <c r="X346" s="1"/>
      <c r="Y346" s="1"/>
      <c r="Z346" s="1"/>
      <c r="AA346" s="1"/>
      <c r="AB346" s="1"/>
      <c r="AN346" t="str">
        <f t="shared" si="86"/>
        <v>Gardiner</v>
      </c>
      <c r="AO346" t="s">
        <v>340</v>
      </c>
      <c r="AP346">
        <v>1</v>
      </c>
      <c r="AR346" s="119">
        <v>23</v>
      </c>
      <c r="AS346" s="121">
        <v>11</v>
      </c>
      <c r="AT346" s="121">
        <v>50</v>
      </c>
      <c r="AU346" s="125">
        <v>27085</v>
      </c>
      <c r="AV346" s="125">
        <f t="shared" si="85"/>
        <v>23011</v>
      </c>
      <c r="AW346" t="s">
        <v>2792</v>
      </c>
      <c r="AX346">
        <f t="shared" si="77"/>
        <v>2327085</v>
      </c>
      <c r="BB346">
        <v>16.61</v>
      </c>
      <c r="BC346">
        <v>0.95</v>
      </c>
      <c r="BD346">
        <v>15.67</v>
      </c>
    </row>
    <row r="347" spans="1:56" hidden="1" outlineLevel="1">
      <c r="A347" t="s">
        <v>870</v>
      </c>
      <c r="B347" s="10" t="s">
        <v>1305</v>
      </c>
      <c r="C347" s="1">
        <f t="shared" si="76"/>
        <v>58</v>
      </c>
      <c r="D347" s="7">
        <f>IF(N347&gt;0, RANK(N347,(N347:P347,Q347:AE347)),0)</f>
        <v>2</v>
      </c>
      <c r="E347" s="7">
        <f>IF(O347&gt;0,RANK(O347,(N347:P347,Q347:AE347)),0)</f>
        <v>1</v>
      </c>
      <c r="F347" s="7">
        <f t="shared" si="78"/>
        <v>0</v>
      </c>
      <c r="G347" s="1">
        <f t="shared" si="83"/>
        <v>2</v>
      </c>
      <c r="H347" s="2">
        <f t="shared" si="84"/>
        <v>3.4482758620689655E-2</v>
      </c>
      <c r="I347" s="8"/>
      <c r="J347" s="2">
        <f t="shared" si="79"/>
        <v>0.48275862068965519</v>
      </c>
      <c r="K347" s="2">
        <f t="shared" si="80"/>
        <v>0.51724137931034486</v>
      </c>
      <c r="L347" s="2">
        <f t="shared" si="81"/>
        <v>0</v>
      </c>
      <c r="M347" s="2">
        <f t="shared" si="82"/>
        <v>-1.1102230246251565E-16</v>
      </c>
      <c r="N347" s="1">
        <v>28</v>
      </c>
      <c r="O347" s="1">
        <v>30</v>
      </c>
      <c r="P347" s="1">
        <v>0</v>
      </c>
      <c r="Q347" s="1"/>
      <c r="R347" s="1">
        <v>0</v>
      </c>
      <c r="S347" s="1"/>
      <c r="T347" s="70"/>
      <c r="U347" s="1"/>
      <c r="V347" s="1"/>
      <c r="W347" s="1">
        <v>0</v>
      </c>
      <c r="X347" s="1"/>
      <c r="Y347" s="1"/>
      <c r="Z347" s="1"/>
      <c r="AA347" s="1"/>
      <c r="AB347" s="1"/>
      <c r="AN347" t="str">
        <f t="shared" si="86"/>
        <v>Garfield</v>
      </c>
      <c r="AO347" t="s">
        <v>424</v>
      </c>
      <c r="AP347">
        <v>2</v>
      </c>
      <c r="AR347" s="119">
        <v>23</v>
      </c>
      <c r="AS347" s="121">
        <v>3</v>
      </c>
      <c r="AT347" s="121">
        <v>110</v>
      </c>
      <c r="AU347" s="125">
        <v>27120</v>
      </c>
      <c r="AV347" s="125">
        <f t="shared" si="85"/>
        <v>23003</v>
      </c>
      <c r="AW347" t="s">
        <v>166</v>
      </c>
      <c r="AX347">
        <f t="shared" si="77"/>
        <v>2327120</v>
      </c>
      <c r="BB347">
        <v>38.479999999999997</v>
      </c>
      <c r="BC347">
        <v>0.27</v>
      </c>
      <c r="BD347">
        <v>38.200000000000003</v>
      </c>
    </row>
    <row r="348" spans="1:56" hidden="1" outlineLevel="1">
      <c r="A348" t="s">
        <v>1751</v>
      </c>
      <c r="B348" s="10" t="s">
        <v>1305</v>
      </c>
      <c r="C348" s="1">
        <f t="shared" si="76"/>
        <v>588</v>
      </c>
      <c r="D348" s="7">
        <f>IF(N348&gt;0, RANK(N348,(N348:P348,Q348:AE348)),0)</f>
        <v>2</v>
      </c>
      <c r="E348" s="7">
        <f>IF(O348&gt;0,RANK(O348,(N348:P348,Q348:AE348)),0)</f>
        <v>1</v>
      </c>
      <c r="F348" s="7">
        <f t="shared" si="78"/>
        <v>3</v>
      </c>
      <c r="G348" s="1">
        <f t="shared" si="83"/>
        <v>82</v>
      </c>
      <c r="H348" s="2">
        <f t="shared" si="84"/>
        <v>0.13945578231292516</v>
      </c>
      <c r="I348" s="8"/>
      <c r="J348" s="2">
        <f t="shared" si="79"/>
        <v>0.42176870748299322</v>
      </c>
      <c r="K348" s="2">
        <f t="shared" si="80"/>
        <v>0.56122448979591832</v>
      </c>
      <c r="L348" s="2">
        <f t="shared" si="81"/>
        <v>1.1904761904761904E-2</v>
      </c>
      <c r="M348" s="2">
        <f t="shared" si="82"/>
        <v>5.1020408163265502E-3</v>
      </c>
      <c r="N348" s="1">
        <v>248</v>
      </c>
      <c r="O348" s="1">
        <v>330</v>
      </c>
      <c r="P348" s="1">
        <v>7</v>
      </c>
      <c r="Q348" s="1"/>
      <c r="R348" s="1">
        <v>3</v>
      </c>
      <c r="S348" s="1"/>
      <c r="T348" s="70"/>
      <c r="U348" s="1"/>
      <c r="V348" s="1"/>
      <c r="W348" s="1">
        <v>0</v>
      </c>
      <c r="X348" s="1"/>
      <c r="Y348" s="1"/>
      <c r="Z348" s="1"/>
      <c r="AA348" s="1"/>
      <c r="AB348" s="1"/>
      <c r="AN348" t="str">
        <f t="shared" si="86"/>
        <v>Garland</v>
      </c>
      <c r="AO348" t="s">
        <v>1350</v>
      </c>
      <c r="AP348">
        <v>2</v>
      </c>
      <c r="AR348" s="119">
        <v>23</v>
      </c>
      <c r="AS348" s="121">
        <v>19</v>
      </c>
      <c r="AT348" s="121">
        <v>115</v>
      </c>
      <c r="AU348" s="125">
        <v>27190</v>
      </c>
      <c r="AV348" s="125">
        <f t="shared" si="85"/>
        <v>23019</v>
      </c>
      <c r="AW348" t="s">
        <v>749</v>
      </c>
      <c r="AX348">
        <f t="shared" si="77"/>
        <v>2327190</v>
      </c>
      <c r="BB348">
        <v>38.049999999999997</v>
      </c>
      <c r="BC348">
        <v>0.27</v>
      </c>
      <c r="BD348">
        <v>37.78</v>
      </c>
    </row>
    <row r="349" spans="1:56" hidden="1" outlineLevel="1">
      <c r="A349" t="s">
        <v>1777</v>
      </c>
      <c r="B349" s="10" t="s">
        <v>1305</v>
      </c>
      <c r="C349" s="1">
        <f t="shared" si="76"/>
        <v>745</v>
      </c>
      <c r="D349" s="7">
        <f>IF(N349&gt;0, RANK(N349,(N349:P349,Q349:AE349)),0)</f>
        <v>1</v>
      </c>
      <c r="E349" s="7">
        <f>IF(O349&gt;0,RANK(O349,(N349:P349,Q349:AE349)),0)</f>
        <v>2</v>
      </c>
      <c r="F349" s="7">
        <f t="shared" si="78"/>
        <v>4</v>
      </c>
      <c r="G349" s="1">
        <f t="shared" si="83"/>
        <v>162</v>
      </c>
      <c r="H349" s="2">
        <f t="shared" si="84"/>
        <v>0.2174496644295302</v>
      </c>
      <c r="I349" s="8"/>
      <c r="J349" s="2">
        <f t="shared" si="79"/>
        <v>0.60402684563758391</v>
      </c>
      <c r="K349" s="2">
        <f t="shared" si="80"/>
        <v>0.38657718120805368</v>
      </c>
      <c r="L349" s="2">
        <f t="shared" si="81"/>
        <v>4.0268456375838931E-3</v>
      </c>
      <c r="M349" s="2">
        <f t="shared" si="82"/>
        <v>5.3691275167785206E-3</v>
      </c>
      <c r="N349" s="1">
        <v>450</v>
      </c>
      <c r="O349" s="1">
        <v>288</v>
      </c>
      <c r="P349" s="1">
        <v>3</v>
      </c>
      <c r="Q349" s="1"/>
      <c r="R349" s="1">
        <v>4</v>
      </c>
      <c r="S349" s="1"/>
      <c r="T349" s="70"/>
      <c r="U349" s="1"/>
      <c r="V349" s="1"/>
      <c r="W349" s="1">
        <v>0</v>
      </c>
      <c r="X349" s="1"/>
      <c r="Y349" s="1"/>
      <c r="Z349" s="1"/>
      <c r="AA349" s="1"/>
      <c r="AB349" s="1"/>
      <c r="AN349" t="str">
        <f t="shared" si="86"/>
        <v>Georgetown</v>
      </c>
      <c r="AO349" t="s">
        <v>738</v>
      </c>
      <c r="AP349">
        <v>1</v>
      </c>
      <c r="AR349" s="119">
        <v>23</v>
      </c>
      <c r="AS349" s="121">
        <v>23</v>
      </c>
      <c r="AT349" s="121">
        <v>25</v>
      </c>
      <c r="AU349" s="125">
        <v>27295</v>
      </c>
      <c r="AV349" s="125">
        <f t="shared" si="85"/>
        <v>23023</v>
      </c>
      <c r="AW349" t="s">
        <v>749</v>
      </c>
      <c r="AX349">
        <f t="shared" si="77"/>
        <v>2327295</v>
      </c>
      <c r="BB349">
        <v>31.85</v>
      </c>
      <c r="BC349">
        <v>13.11</v>
      </c>
      <c r="BD349">
        <v>18.739999999999998</v>
      </c>
    </row>
    <row r="350" spans="1:56" hidden="1" outlineLevel="1">
      <c r="A350" t="s">
        <v>1052</v>
      </c>
      <c r="B350" s="10" t="s">
        <v>1305</v>
      </c>
      <c r="C350" s="1">
        <f t="shared" si="76"/>
        <v>137</v>
      </c>
      <c r="D350" s="7">
        <f>IF(N350&gt;0, RANK(N350,(N350:P350,Q350:AE350)),0)</f>
        <v>1</v>
      </c>
      <c r="E350" s="7">
        <f>IF(O350&gt;0,RANK(O350,(N350:P350,Q350:AE350)),0)</f>
        <v>2</v>
      </c>
      <c r="F350" s="7">
        <f t="shared" si="78"/>
        <v>3</v>
      </c>
      <c r="G350" s="1">
        <f t="shared" si="83"/>
        <v>34</v>
      </c>
      <c r="H350" s="2">
        <f t="shared" si="84"/>
        <v>0.24817518248175183</v>
      </c>
      <c r="I350" s="8"/>
      <c r="J350" s="2">
        <f t="shared" si="79"/>
        <v>0.61313868613138689</v>
      </c>
      <c r="K350" s="2">
        <f t="shared" si="80"/>
        <v>0.36496350364963503</v>
      </c>
      <c r="L350" s="2">
        <f t="shared" si="81"/>
        <v>7.2992700729927005E-3</v>
      </c>
      <c r="M350" s="2">
        <f t="shared" si="82"/>
        <v>1.4598540145985375E-2</v>
      </c>
      <c r="N350" s="1">
        <v>84</v>
      </c>
      <c r="O350" s="1">
        <v>50</v>
      </c>
      <c r="P350" s="1">
        <v>1</v>
      </c>
      <c r="Q350" s="1"/>
      <c r="R350" s="1">
        <v>1</v>
      </c>
      <c r="S350" s="1"/>
      <c r="T350" s="70"/>
      <c r="U350" s="1"/>
      <c r="V350" s="1"/>
      <c r="W350" s="1">
        <v>1</v>
      </c>
      <c r="X350" s="1"/>
      <c r="Y350" s="1"/>
      <c r="Z350" s="1"/>
      <c r="AA350" s="1"/>
      <c r="AB350" s="1"/>
      <c r="AN350" t="str">
        <f t="shared" si="86"/>
        <v>Gilead</v>
      </c>
      <c r="AO350" t="s">
        <v>2592</v>
      </c>
      <c r="AP350">
        <v>2</v>
      </c>
      <c r="AR350" s="119">
        <v>23</v>
      </c>
      <c r="AS350" s="121">
        <v>17</v>
      </c>
      <c r="AT350" s="121">
        <v>50</v>
      </c>
      <c r="AU350" s="125">
        <v>27505</v>
      </c>
      <c r="AV350" s="125">
        <f t="shared" si="85"/>
        <v>23017</v>
      </c>
      <c r="AW350" t="s">
        <v>749</v>
      </c>
      <c r="AX350">
        <f t="shared" si="77"/>
        <v>2327505</v>
      </c>
      <c r="BB350">
        <v>19.7</v>
      </c>
      <c r="BC350">
        <v>0.63</v>
      </c>
      <c r="BD350">
        <v>19.07</v>
      </c>
    </row>
    <row r="351" spans="1:56" hidden="1" outlineLevel="1">
      <c r="A351" t="s">
        <v>470</v>
      </c>
      <c r="B351" s="10" t="s">
        <v>1305</v>
      </c>
      <c r="C351" s="1">
        <f t="shared" si="76"/>
        <v>2492</v>
      </c>
      <c r="D351" s="7">
        <f>IF(N351&gt;0, RANK(N351,(N351:P351,Q351:AE351)),0)</f>
        <v>2</v>
      </c>
      <c r="E351" s="7">
        <f>IF(O351&gt;0,RANK(O351,(N351:P351,Q351:AE351)),0)</f>
        <v>1</v>
      </c>
      <c r="F351" s="7">
        <f t="shared" si="78"/>
        <v>3</v>
      </c>
      <c r="G351" s="1">
        <f t="shared" si="83"/>
        <v>93</v>
      </c>
      <c r="H351" s="2">
        <f t="shared" si="84"/>
        <v>3.7319422150882825E-2</v>
      </c>
      <c r="I351" s="8"/>
      <c r="J351" s="2">
        <f t="shared" si="79"/>
        <v>0.47231139646869985</v>
      </c>
      <c r="K351" s="2">
        <f t="shared" si="80"/>
        <v>0.5096308186195827</v>
      </c>
      <c r="L351" s="2">
        <f t="shared" si="81"/>
        <v>1.4446227929373997E-2</v>
      </c>
      <c r="M351" s="2">
        <f t="shared" si="82"/>
        <v>3.6115569823435036E-3</v>
      </c>
      <c r="N351" s="1">
        <v>1177</v>
      </c>
      <c r="O351" s="1">
        <v>1270</v>
      </c>
      <c r="P351" s="1">
        <v>36</v>
      </c>
      <c r="Q351" s="1"/>
      <c r="R351" s="1">
        <v>9</v>
      </c>
      <c r="S351" s="1"/>
      <c r="T351" s="70"/>
      <c r="U351" s="1"/>
      <c r="V351" s="1"/>
      <c r="W351" s="1">
        <v>0</v>
      </c>
      <c r="X351" s="1"/>
      <c r="Y351" s="1"/>
      <c r="Z351" s="1"/>
      <c r="AA351" s="1"/>
      <c r="AB351" s="1"/>
      <c r="AN351" t="str">
        <f t="shared" si="86"/>
        <v>Glenburn</v>
      </c>
      <c r="AO351" t="s">
        <v>1350</v>
      </c>
      <c r="AP351">
        <v>2</v>
      </c>
      <c r="AR351" s="119">
        <v>23</v>
      </c>
      <c r="AS351" s="121">
        <v>19</v>
      </c>
      <c r="AT351" s="121">
        <v>120</v>
      </c>
      <c r="AU351" s="125">
        <v>27645</v>
      </c>
      <c r="AV351" s="125">
        <f t="shared" si="85"/>
        <v>23019</v>
      </c>
      <c r="AW351" t="s">
        <v>749</v>
      </c>
      <c r="AX351">
        <f t="shared" si="77"/>
        <v>2327645</v>
      </c>
      <c r="BB351">
        <v>29.31</v>
      </c>
      <c r="BC351">
        <v>2.12</v>
      </c>
      <c r="BD351">
        <v>27.19</v>
      </c>
    </row>
    <row r="352" spans="1:56" hidden="1" outlineLevel="1">
      <c r="A352" t="s">
        <v>2637</v>
      </c>
      <c r="B352" s="10" t="s">
        <v>1305</v>
      </c>
      <c r="C352" s="1">
        <f t="shared" si="76"/>
        <v>3</v>
      </c>
      <c r="D352" s="7">
        <f>IF(N352&gt;0, RANK(N352,(N352:P352,Q352:AE352)),0)</f>
        <v>1</v>
      </c>
      <c r="E352" s="7">
        <f>IF(O352&gt;0,RANK(O352,(N352:P352,Q352:AE352)),0)</f>
        <v>2</v>
      </c>
      <c r="F352" s="7">
        <f t="shared" si="78"/>
        <v>0</v>
      </c>
      <c r="G352" s="1">
        <f t="shared" si="83"/>
        <v>1</v>
      </c>
      <c r="H352" s="2">
        <f t="shared" si="84"/>
        <v>0.33333333333333331</v>
      </c>
      <c r="I352" s="8"/>
      <c r="J352" s="2">
        <f t="shared" si="79"/>
        <v>0.66666666666666663</v>
      </c>
      <c r="K352" s="2">
        <f t="shared" si="80"/>
        <v>0.33333333333333331</v>
      </c>
      <c r="L352" s="2">
        <f t="shared" si="81"/>
        <v>0</v>
      </c>
      <c r="M352" s="2">
        <f t="shared" si="82"/>
        <v>5.5511151231257827E-17</v>
      </c>
      <c r="N352" s="1">
        <v>2</v>
      </c>
      <c r="O352" s="1">
        <v>1</v>
      </c>
      <c r="P352" s="1">
        <v>0</v>
      </c>
      <c r="Q352" s="1"/>
      <c r="R352" s="1">
        <v>0</v>
      </c>
      <c r="S352" s="1"/>
      <c r="T352" s="70"/>
      <c r="U352" s="1"/>
      <c r="V352" s="1"/>
      <c r="W352" s="1">
        <v>0</v>
      </c>
      <c r="X352" s="1"/>
      <c r="Y352" s="1"/>
      <c r="Z352" s="1"/>
      <c r="AA352" s="1"/>
      <c r="AB352" s="1"/>
      <c r="AN352" t="str">
        <f t="shared" si="86"/>
        <v>Glenwood</v>
      </c>
      <c r="AO352" t="s">
        <v>424</v>
      </c>
      <c r="AP352">
        <v>2</v>
      </c>
      <c r="AR352" s="119">
        <v>23</v>
      </c>
      <c r="AS352" s="121">
        <v>3</v>
      </c>
      <c r="AT352" s="121">
        <v>115</v>
      </c>
      <c r="AU352" s="125">
        <v>27855</v>
      </c>
      <c r="AV352" s="125">
        <f t="shared" si="85"/>
        <v>23003</v>
      </c>
      <c r="AW352" t="s">
        <v>166</v>
      </c>
      <c r="AX352">
        <f t="shared" si="77"/>
        <v>2327855</v>
      </c>
      <c r="BB352">
        <v>39.520000000000003</v>
      </c>
      <c r="BC352">
        <v>1.34</v>
      </c>
      <c r="BD352">
        <v>38.18</v>
      </c>
    </row>
    <row r="353" spans="1:56" hidden="1" outlineLevel="1">
      <c r="A353" t="s">
        <v>2710</v>
      </c>
      <c r="B353" s="10" t="s">
        <v>1305</v>
      </c>
      <c r="C353" s="1">
        <f t="shared" si="76"/>
        <v>8946</v>
      </c>
      <c r="D353" s="7">
        <f>IF(N353&gt;0, RANK(N353,(N353:P353,Q353:AE353)),0)</f>
        <v>1</v>
      </c>
      <c r="E353" s="7">
        <f>IF(O353&gt;0,RANK(O353,(N353:P353,Q353:AE353)),0)</f>
        <v>2</v>
      </c>
      <c r="F353" s="7">
        <f t="shared" si="78"/>
        <v>3</v>
      </c>
      <c r="G353" s="1">
        <f t="shared" si="83"/>
        <v>1596</v>
      </c>
      <c r="H353" s="2">
        <f t="shared" si="84"/>
        <v>0.17840375586854459</v>
      </c>
      <c r="I353" s="8"/>
      <c r="J353" s="2">
        <f t="shared" si="79"/>
        <v>0.58081824279007377</v>
      </c>
      <c r="K353" s="2">
        <f t="shared" si="80"/>
        <v>0.4024144869215292</v>
      </c>
      <c r="L353" s="2">
        <f t="shared" si="81"/>
        <v>1.263134361725911E-2</v>
      </c>
      <c r="M353" s="2">
        <f t="shared" si="82"/>
        <v>4.1359266711379194E-3</v>
      </c>
      <c r="N353" s="1">
        <v>5196</v>
      </c>
      <c r="O353" s="1">
        <v>3600</v>
      </c>
      <c r="P353" s="1">
        <v>113</v>
      </c>
      <c r="Q353" s="1"/>
      <c r="R353" s="1">
        <v>27</v>
      </c>
      <c r="S353" s="1"/>
      <c r="T353" s="70"/>
      <c r="U353" s="1"/>
      <c r="V353" s="1"/>
      <c r="W353" s="1">
        <v>10</v>
      </c>
      <c r="X353" s="1"/>
      <c r="Y353" s="1"/>
      <c r="Z353" s="1"/>
      <c r="AA353" s="1"/>
      <c r="AB353" s="1"/>
      <c r="AN353" t="str">
        <f t="shared" si="86"/>
        <v>Gorham</v>
      </c>
      <c r="AO353" t="s">
        <v>1391</v>
      </c>
      <c r="AP353">
        <v>1</v>
      </c>
      <c r="AR353" s="119">
        <v>23</v>
      </c>
      <c r="AS353" s="121">
        <v>5</v>
      </c>
      <c r="AT353" s="121">
        <v>45</v>
      </c>
      <c r="AU353" s="125">
        <v>28240</v>
      </c>
      <c r="AV353" s="125">
        <f t="shared" si="85"/>
        <v>23005</v>
      </c>
      <c r="AW353" t="s">
        <v>749</v>
      </c>
      <c r="AX353">
        <f t="shared" si="77"/>
        <v>2328240</v>
      </c>
      <c r="BB353">
        <v>51.27</v>
      </c>
      <c r="BC353">
        <v>0.63</v>
      </c>
      <c r="BD353">
        <v>50.64</v>
      </c>
    </row>
    <row r="354" spans="1:56" hidden="1" outlineLevel="1">
      <c r="A354" t="s">
        <v>1811</v>
      </c>
      <c r="B354" s="10" t="s">
        <v>1305</v>
      </c>
      <c r="C354" s="1">
        <f t="shared" si="76"/>
        <v>1010</v>
      </c>
      <c r="D354" s="7">
        <f>IF(N354&gt;0, RANK(N354,(N354:P354,Q354:AE354)),0)</f>
        <v>1</v>
      </c>
      <c r="E354" s="7">
        <f>IF(O354&gt;0,RANK(O354,(N354:P354,Q354:AE354)),0)</f>
        <v>2</v>
      </c>
      <c r="F354" s="7">
        <f t="shared" si="78"/>
        <v>3</v>
      </c>
      <c r="G354" s="1">
        <f t="shared" si="83"/>
        <v>101</v>
      </c>
      <c r="H354" s="2">
        <f t="shared" si="84"/>
        <v>0.1</v>
      </c>
      <c r="I354" s="8"/>
      <c r="J354" s="2">
        <f t="shared" si="79"/>
        <v>0.54158415841584162</v>
      </c>
      <c r="K354" s="2">
        <f t="shared" si="80"/>
        <v>0.44158415841584159</v>
      </c>
      <c r="L354" s="2">
        <f t="shared" si="81"/>
        <v>1.3861386138613862E-2</v>
      </c>
      <c r="M354" s="2">
        <f t="shared" si="82"/>
        <v>2.9702970297029296E-3</v>
      </c>
      <c r="N354" s="1">
        <v>547</v>
      </c>
      <c r="O354" s="1">
        <v>446</v>
      </c>
      <c r="P354" s="1">
        <v>14</v>
      </c>
      <c r="Q354" s="1"/>
      <c r="R354" s="1">
        <v>3</v>
      </c>
      <c r="S354" s="1"/>
      <c r="T354" s="70"/>
      <c r="U354" s="1"/>
      <c r="V354" s="1"/>
      <c r="W354" s="1">
        <v>0</v>
      </c>
      <c r="X354" s="1"/>
      <c r="Y354" s="1"/>
      <c r="Z354" s="1"/>
      <c r="AA354" s="1"/>
      <c r="AB354" s="1"/>
      <c r="AN354" t="str">
        <f t="shared" si="86"/>
        <v>Gouldsboro</v>
      </c>
      <c r="AO354" t="s">
        <v>3488</v>
      </c>
      <c r="AP354">
        <v>2</v>
      </c>
      <c r="AR354" s="119">
        <v>23</v>
      </c>
      <c r="AS354" s="121">
        <v>9</v>
      </c>
      <c r="AT354" s="121">
        <v>75</v>
      </c>
      <c r="AU354" s="125">
        <v>28450</v>
      </c>
      <c r="AV354" s="125">
        <f t="shared" si="85"/>
        <v>23009</v>
      </c>
      <c r="AW354" t="s">
        <v>749</v>
      </c>
      <c r="AX354">
        <f t="shared" si="77"/>
        <v>2328450</v>
      </c>
      <c r="BB354">
        <v>100.77</v>
      </c>
      <c r="BC354">
        <v>54.66</v>
      </c>
      <c r="BD354">
        <v>46.11</v>
      </c>
    </row>
    <row r="355" spans="1:56" hidden="1" outlineLevel="1">
      <c r="A355" t="s">
        <v>335</v>
      </c>
      <c r="B355" s="10" t="s">
        <v>1305</v>
      </c>
      <c r="C355" s="1">
        <f t="shared" si="76"/>
        <v>246</v>
      </c>
      <c r="D355" s="7">
        <f>IF(N355&gt;0, RANK(N355,(N355:P355,Q355:AE355)),0)</f>
        <v>1</v>
      </c>
      <c r="E355" s="7">
        <f>IF(O355&gt;0,RANK(O355,(N355:P355,Q355:AE355)),0)</f>
        <v>2</v>
      </c>
      <c r="F355" s="7">
        <f t="shared" si="78"/>
        <v>3</v>
      </c>
      <c r="G355" s="1">
        <f t="shared" si="83"/>
        <v>152</v>
      </c>
      <c r="H355" s="2">
        <f t="shared" si="84"/>
        <v>0.61788617886178865</v>
      </c>
      <c r="I355" s="8"/>
      <c r="J355" s="2">
        <f t="shared" si="79"/>
        <v>0.80081300813008127</v>
      </c>
      <c r="K355" s="2">
        <f t="shared" si="80"/>
        <v>0.18292682926829268</v>
      </c>
      <c r="L355" s="2">
        <f t="shared" si="81"/>
        <v>1.6260162601626018E-2</v>
      </c>
      <c r="M355" s="2">
        <f t="shared" si="82"/>
        <v>3.1225022567582528E-17</v>
      </c>
      <c r="N355" s="1">
        <v>197</v>
      </c>
      <c r="O355" s="1">
        <v>45</v>
      </c>
      <c r="P355" s="1">
        <v>4</v>
      </c>
      <c r="Q355" s="1"/>
      <c r="R355" s="1">
        <v>0</v>
      </c>
      <c r="S355" s="1"/>
      <c r="T355" s="70"/>
      <c r="U355" s="1"/>
      <c r="V355" s="1"/>
      <c r="W355" s="1">
        <v>0</v>
      </c>
      <c r="X355" s="1"/>
      <c r="Y355" s="1"/>
      <c r="Z355" s="1"/>
      <c r="AA355" s="1"/>
      <c r="AB355" s="1"/>
      <c r="AN355" t="str">
        <f t="shared" si="86"/>
        <v>Grand Isle</v>
      </c>
      <c r="AO355" t="s">
        <v>424</v>
      </c>
      <c r="AP355">
        <v>2</v>
      </c>
      <c r="AR355" s="119">
        <v>23</v>
      </c>
      <c r="AS355" s="121">
        <v>3</v>
      </c>
      <c r="AT355" s="121">
        <v>120</v>
      </c>
      <c r="AU355" s="125">
        <v>28590</v>
      </c>
      <c r="AV355" s="125">
        <f t="shared" si="85"/>
        <v>23003</v>
      </c>
      <c r="AW355" t="s">
        <v>749</v>
      </c>
      <c r="AX355">
        <f t="shared" si="77"/>
        <v>2328590</v>
      </c>
      <c r="BB355">
        <v>35.19</v>
      </c>
      <c r="BC355">
        <v>0.89</v>
      </c>
      <c r="BD355">
        <v>34.299999999999997</v>
      </c>
    </row>
    <row r="356" spans="1:56" hidden="1" outlineLevel="1">
      <c r="A356" t="s">
        <v>2919</v>
      </c>
      <c r="B356" s="10" t="s">
        <v>1305</v>
      </c>
      <c r="C356" s="1">
        <f t="shared" si="76"/>
        <v>91</v>
      </c>
      <c r="D356" s="7">
        <f>IF(N356&gt;0, RANK(N356,(N356:P356,Q356:AE356)),0)</f>
        <v>2</v>
      </c>
      <c r="E356" s="7">
        <f>IF(O356&gt;0,RANK(O356,(N356:P356,Q356:AE356)),0)</f>
        <v>1</v>
      </c>
      <c r="F356" s="7">
        <f t="shared" si="78"/>
        <v>3</v>
      </c>
      <c r="G356" s="1">
        <f t="shared" si="83"/>
        <v>21</v>
      </c>
      <c r="H356" s="2">
        <f t="shared" si="84"/>
        <v>0.23076923076923078</v>
      </c>
      <c r="I356" s="8"/>
      <c r="J356" s="2">
        <f t="shared" si="79"/>
        <v>0.37362637362637363</v>
      </c>
      <c r="K356" s="2">
        <f t="shared" si="80"/>
        <v>0.60439560439560436</v>
      </c>
      <c r="L356" s="2">
        <f t="shared" si="81"/>
        <v>2.197802197802198E-2</v>
      </c>
      <c r="M356" s="2">
        <f t="shared" si="82"/>
        <v>3.1225022567582528E-17</v>
      </c>
      <c r="N356" s="1">
        <v>34</v>
      </c>
      <c r="O356" s="1">
        <v>55</v>
      </c>
      <c r="P356" s="1">
        <v>2</v>
      </c>
      <c r="Q356" s="1"/>
      <c r="R356" s="1">
        <v>0</v>
      </c>
      <c r="S356" s="1"/>
      <c r="T356" s="70"/>
      <c r="U356" s="1"/>
      <c r="V356" s="1"/>
      <c r="W356" s="1">
        <v>0</v>
      </c>
      <c r="X356" s="1"/>
      <c r="Y356" s="1"/>
      <c r="Z356" s="1"/>
      <c r="AA356" s="1"/>
      <c r="AB356" s="1"/>
      <c r="AN356" t="str">
        <f t="shared" si="86"/>
        <v>Grand Lake Stream</v>
      </c>
      <c r="AO356" t="s">
        <v>1616</v>
      </c>
      <c r="AP356">
        <v>2</v>
      </c>
      <c r="AR356" s="119">
        <v>23</v>
      </c>
      <c r="AS356" s="121">
        <v>29</v>
      </c>
      <c r="AT356" s="121">
        <v>105</v>
      </c>
      <c r="AU356" s="125">
        <v>28660</v>
      </c>
      <c r="AV356" s="125">
        <f t="shared" si="85"/>
        <v>23029</v>
      </c>
      <c r="AW356" t="s">
        <v>166</v>
      </c>
      <c r="AX356">
        <f t="shared" si="77"/>
        <v>2328660</v>
      </c>
      <c r="BB356">
        <v>48.7</v>
      </c>
      <c r="BC356">
        <v>4.51</v>
      </c>
      <c r="BD356">
        <v>44.19</v>
      </c>
    </row>
    <row r="357" spans="1:56" hidden="1" outlineLevel="1">
      <c r="A357" t="s">
        <v>1500</v>
      </c>
      <c r="B357" s="10" t="s">
        <v>1305</v>
      </c>
      <c r="C357" s="1">
        <f t="shared" si="76"/>
        <v>4553</v>
      </c>
      <c r="D357" s="7">
        <f>IF(N357&gt;0, RANK(N357,(N357:P357,Q357:AE357)),0)</f>
        <v>1</v>
      </c>
      <c r="E357" s="7">
        <f>IF(O357&gt;0,RANK(O357,(N357:P357,Q357:AE357)),0)</f>
        <v>2</v>
      </c>
      <c r="F357" s="7">
        <f t="shared" si="78"/>
        <v>3</v>
      </c>
      <c r="G357" s="1">
        <f t="shared" si="83"/>
        <v>460</v>
      </c>
      <c r="H357" s="2">
        <f t="shared" si="84"/>
        <v>0.10103228640456842</v>
      </c>
      <c r="I357" s="8"/>
      <c r="J357" s="2">
        <f t="shared" si="79"/>
        <v>0.53898528442784976</v>
      </c>
      <c r="K357" s="2">
        <f t="shared" si="80"/>
        <v>0.43795299802328136</v>
      </c>
      <c r="L357" s="2">
        <f t="shared" si="81"/>
        <v>1.6911926202503844E-2</v>
      </c>
      <c r="M357" s="2">
        <f t="shared" si="82"/>
        <v>6.1497913463650321E-3</v>
      </c>
      <c r="N357" s="1">
        <v>2454</v>
      </c>
      <c r="O357" s="1">
        <v>1994</v>
      </c>
      <c r="P357" s="1">
        <v>77</v>
      </c>
      <c r="Q357" s="1"/>
      <c r="R357" s="1">
        <v>15</v>
      </c>
      <c r="S357" s="1"/>
      <c r="T357" s="70"/>
      <c r="U357" s="1"/>
      <c r="V357" s="1"/>
      <c r="W357" s="1">
        <v>13</v>
      </c>
      <c r="X357" s="1"/>
      <c r="Y357" s="1"/>
      <c r="Z357" s="1"/>
      <c r="AA357" s="1"/>
      <c r="AB357" s="1"/>
      <c r="AN357" t="str">
        <f t="shared" si="86"/>
        <v>Gray</v>
      </c>
      <c r="AO357" t="s">
        <v>1391</v>
      </c>
      <c r="AP357">
        <v>1</v>
      </c>
      <c r="AR357" s="119">
        <v>23</v>
      </c>
      <c r="AS357" s="121">
        <v>5</v>
      </c>
      <c r="AT357" s="121">
        <v>50</v>
      </c>
      <c r="AU357" s="125">
        <v>28870</v>
      </c>
      <c r="AV357" s="125">
        <f t="shared" si="85"/>
        <v>23005</v>
      </c>
      <c r="AW357" t="s">
        <v>749</v>
      </c>
      <c r="AX357">
        <f t="shared" si="77"/>
        <v>2328870</v>
      </c>
      <c r="BB357">
        <v>45.98</v>
      </c>
      <c r="BC357">
        <v>2.73</v>
      </c>
      <c r="BD357">
        <v>43.26</v>
      </c>
    </row>
    <row r="358" spans="1:56" hidden="1" outlineLevel="1">
      <c r="A358" t="s">
        <v>1267</v>
      </c>
      <c r="B358" s="10" t="s">
        <v>1305</v>
      </c>
      <c r="C358" s="1">
        <f t="shared" si="76"/>
        <v>39</v>
      </c>
      <c r="D358" s="7">
        <f>IF(N358&gt;0, RANK(N358,(N358:P358,Q358:AE358)),0)</f>
        <v>1</v>
      </c>
      <c r="E358" s="7">
        <f>IF(O358&gt;0,RANK(O358,(N358:P358,Q358:AE358)),0)</f>
        <v>2</v>
      </c>
      <c r="F358" s="7">
        <f t="shared" si="78"/>
        <v>3</v>
      </c>
      <c r="G358" s="1">
        <f t="shared" si="83"/>
        <v>2</v>
      </c>
      <c r="H358" s="2">
        <f t="shared" si="84"/>
        <v>5.128205128205128E-2</v>
      </c>
      <c r="I358" s="8"/>
      <c r="J358" s="2">
        <f t="shared" si="79"/>
        <v>0.51282051282051277</v>
      </c>
      <c r="K358" s="2">
        <f t="shared" si="80"/>
        <v>0.46153846153846156</v>
      </c>
      <c r="L358" s="2">
        <f t="shared" si="81"/>
        <v>2.564102564102564E-2</v>
      </c>
      <c r="M358" s="2">
        <f t="shared" si="82"/>
        <v>2.0816681711721685E-17</v>
      </c>
      <c r="N358" s="1">
        <v>20</v>
      </c>
      <c r="O358" s="1">
        <v>18</v>
      </c>
      <c r="P358" s="1">
        <v>1</v>
      </c>
      <c r="Q358" s="1"/>
      <c r="R358" s="1">
        <v>0</v>
      </c>
      <c r="S358" s="1"/>
      <c r="T358" s="70"/>
      <c r="U358" s="1"/>
      <c r="V358" s="1"/>
      <c r="W358" s="1">
        <v>0</v>
      </c>
      <c r="X358" s="1"/>
      <c r="Y358" s="1"/>
      <c r="Z358" s="1"/>
      <c r="AA358" s="1"/>
      <c r="AB358" s="1"/>
      <c r="AN358" t="str">
        <f t="shared" si="86"/>
        <v>Great Pond</v>
      </c>
      <c r="AO358" t="s">
        <v>3488</v>
      </c>
      <c r="AP358">
        <v>2</v>
      </c>
      <c r="AR358" s="119">
        <v>23</v>
      </c>
      <c r="AS358" s="121">
        <v>9</v>
      </c>
      <c r="AT358" s="121">
        <v>77</v>
      </c>
      <c r="AU358" s="125">
        <v>28975</v>
      </c>
      <c r="AV358" s="125">
        <f t="shared" si="85"/>
        <v>23009</v>
      </c>
      <c r="AW358" t="s">
        <v>749</v>
      </c>
      <c r="AX358">
        <f t="shared" si="77"/>
        <v>2328975</v>
      </c>
      <c r="BB358">
        <v>39</v>
      </c>
      <c r="BC358">
        <v>2.12</v>
      </c>
      <c r="BD358">
        <v>36.869999999999997</v>
      </c>
    </row>
    <row r="359" spans="1:56" hidden="1" outlineLevel="1">
      <c r="A359" t="s">
        <v>1290</v>
      </c>
      <c r="B359" s="10" t="s">
        <v>1305</v>
      </c>
      <c r="C359" s="1">
        <f t="shared" si="76"/>
        <v>669</v>
      </c>
      <c r="D359" s="7">
        <f>IF(N359&gt;0, RANK(N359,(N359:P359,Q359:AE359)),0)</f>
        <v>2</v>
      </c>
      <c r="E359" s="7">
        <f>IF(O359&gt;0,RANK(O359,(N359:P359,Q359:AE359)),0)</f>
        <v>1</v>
      </c>
      <c r="F359" s="7">
        <f t="shared" si="78"/>
        <v>3</v>
      </c>
      <c r="G359" s="1">
        <f t="shared" si="83"/>
        <v>54</v>
      </c>
      <c r="H359" s="2">
        <f t="shared" si="84"/>
        <v>8.0717488789237665E-2</v>
      </c>
      <c r="I359" s="8"/>
      <c r="J359" s="2">
        <f t="shared" si="79"/>
        <v>0.45142002989536623</v>
      </c>
      <c r="K359" s="2">
        <f t="shared" si="80"/>
        <v>0.53213751868460391</v>
      </c>
      <c r="L359" s="2">
        <f t="shared" si="81"/>
        <v>1.195814648729447E-2</v>
      </c>
      <c r="M359" s="2">
        <f t="shared" si="82"/>
        <v>4.4843049327353991E-3</v>
      </c>
      <c r="N359" s="1">
        <v>302</v>
      </c>
      <c r="O359" s="1">
        <v>356</v>
      </c>
      <c r="P359" s="1">
        <v>8</v>
      </c>
      <c r="Q359" s="1"/>
      <c r="R359" s="1">
        <v>3</v>
      </c>
      <c r="S359" s="1"/>
      <c r="T359" s="70"/>
      <c r="U359" s="1"/>
      <c r="V359" s="1"/>
      <c r="W359" s="1">
        <v>0</v>
      </c>
      <c r="X359" s="1"/>
      <c r="Y359" s="1"/>
      <c r="Z359" s="1"/>
      <c r="AA359" s="1"/>
      <c r="AB359" s="1"/>
      <c r="AN359" t="str">
        <f t="shared" si="86"/>
        <v>Greenbush</v>
      </c>
      <c r="AO359" t="s">
        <v>1350</v>
      </c>
      <c r="AP359">
        <v>2</v>
      </c>
      <c r="AR359" s="119">
        <v>23</v>
      </c>
      <c r="AS359" s="121">
        <v>19</v>
      </c>
      <c r="AT359" s="121">
        <v>130</v>
      </c>
      <c r="AU359" s="125">
        <v>29185</v>
      </c>
      <c r="AV359" s="125">
        <f t="shared" si="85"/>
        <v>23019</v>
      </c>
      <c r="AW359" t="s">
        <v>749</v>
      </c>
      <c r="AX359">
        <f t="shared" si="77"/>
        <v>2329185</v>
      </c>
      <c r="BB359">
        <v>44.04</v>
      </c>
      <c r="BC359">
        <v>0.26</v>
      </c>
      <c r="BD359">
        <v>43.78</v>
      </c>
    </row>
    <row r="360" spans="1:56" hidden="1" outlineLevel="1">
      <c r="A360" t="s">
        <v>620</v>
      </c>
      <c r="B360" s="10" t="s">
        <v>1305</v>
      </c>
      <c r="C360" s="1">
        <f t="shared" si="76"/>
        <v>2415</v>
      </c>
      <c r="D360" s="7">
        <f>IF(N360&gt;0, RANK(N360,(N360:P360,Q360:AE360)),0)</f>
        <v>1</v>
      </c>
      <c r="E360" s="7">
        <f>IF(O360&gt;0,RANK(O360,(N360:P360,Q360:AE360)),0)</f>
        <v>2</v>
      </c>
      <c r="F360" s="7">
        <f t="shared" si="78"/>
        <v>3</v>
      </c>
      <c r="G360" s="1">
        <f t="shared" si="83"/>
        <v>25</v>
      </c>
      <c r="H360" s="2">
        <f t="shared" si="84"/>
        <v>1.0351966873706004E-2</v>
      </c>
      <c r="I360" s="8"/>
      <c r="J360" s="2">
        <f t="shared" si="79"/>
        <v>0.49275362318840582</v>
      </c>
      <c r="K360" s="2">
        <f t="shared" si="80"/>
        <v>0.48240165631469978</v>
      </c>
      <c r="L360" s="2">
        <f t="shared" si="81"/>
        <v>2.1532091097308487E-2</v>
      </c>
      <c r="M360" s="2">
        <f t="shared" si="82"/>
        <v>3.3126293995859694E-3</v>
      </c>
      <c r="N360" s="1">
        <v>1190</v>
      </c>
      <c r="O360" s="1">
        <v>1165</v>
      </c>
      <c r="P360" s="1">
        <v>52</v>
      </c>
      <c r="Q360" s="1"/>
      <c r="R360" s="1">
        <v>8</v>
      </c>
      <c r="S360" s="1"/>
      <c r="T360" s="70"/>
      <c r="U360" s="1"/>
      <c r="V360" s="1"/>
      <c r="W360" s="1">
        <v>0</v>
      </c>
      <c r="X360" s="1"/>
      <c r="Y360" s="1"/>
      <c r="Z360" s="1"/>
      <c r="AA360" s="1"/>
      <c r="AB360" s="1"/>
      <c r="AN360" t="str">
        <f t="shared" si="86"/>
        <v>Greene</v>
      </c>
      <c r="AO360" t="s">
        <v>1351</v>
      </c>
      <c r="AP360">
        <v>2</v>
      </c>
      <c r="AR360" s="119">
        <v>23</v>
      </c>
      <c r="AS360" s="121">
        <v>1</v>
      </c>
      <c r="AT360" s="121">
        <v>15</v>
      </c>
      <c r="AU360" s="125">
        <v>29255</v>
      </c>
      <c r="AV360" s="125">
        <f t="shared" si="85"/>
        <v>23001</v>
      </c>
      <c r="AW360" t="s">
        <v>749</v>
      </c>
      <c r="AX360">
        <f t="shared" si="77"/>
        <v>2329255</v>
      </c>
      <c r="BB360">
        <v>35.33</v>
      </c>
      <c r="BC360">
        <v>2.94</v>
      </c>
      <c r="BD360">
        <v>32.39</v>
      </c>
    </row>
    <row r="361" spans="1:56" hidden="1" outlineLevel="1">
      <c r="A361" t="s">
        <v>838</v>
      </c>
      <c r="B361" s="10" t="s">
        <v>1305</v>
      </c>
      <c r="C361" s="1">
        <f t="shared" si="76"/>
        <v>1113</v>
      </c>
      <c r="D361" s="7">
        <f>IF(N361&gt;0, RANK(N361,(N361:P361,Q361:AE361)),0)</f>
        <v>1</v>
      </c>
      <c r="E361" s="7">
        <f>IF(O361&gt;0,RANK(O361,(N361:P361,Q361:AE361)),0)</f>
        <v>2</v>
      </c>
      <c r="F361" s="7">
        <f t="shared" si="78"/>
        <v>3</v>
      </c>
      <c r="G361" s="1">
        <f t="shared" si="83"/>
        <v>40</v>
      </c>
      <c r="H361" s="2">
        <f t="shared" si="84"/>
        <v>3.5938903863432167E-2</v>
      </c>
      <c r="I361" s="8"/>
      <c r="J361" s="2">
        <f t="shared" si="79"/>
        <v>0.5076370170709793</v>
      </c>
      <c r="K361" s="2">
        <f t="shared" si="80"/>
        <v>0.47169811320754718</v>
      </c>
      <c r="L361" s="2">
        <f t="shared" si="81"/>
        <v>1.7969451931716084E-2</v>
      </c>
      <c r="M361" s="2">
        <f t="shared" si="82"/>
        <v>2.6954177897574386E-3</v>
      </c>
      <c r="N361" s="1">
        <v>565</v>
      </c>
      <c r="O361" s="1">
        <v>525</v>
      </c>
      <c r="P361" s="1">
        <v>20</v>
      </c>
      <c r="Q361" s="1"/>
      <c r="R361" s="1">
        <v>3</v>
      </c>
      <c r="S361" s="1"/>
      <c r="T361" s="70"/>
      <c r="U361" s="1"/>
      <c r="V361" s="1"/>
      <c r="W361" s="1">
        <v>0</v>
      </c>
      <c r="X361" s="1"/>
      <c r="Y361" s="1"/>
      <c r="Z361" s="1"/>
      <c r="AA361" s="1"/>
      <c r="AB361" s="1"/>
      <c r="AN361" t="str">
        <f t="shared" si="86"/>
        <v>Greenville</v>
      </c>
      <c r="AO361" t="s">
        <v>1471</v>
      </c>
      <c r="AP361">
        <v>2</v>
      </c>
      <c r="AR361" s="119">
        <v>23</v>
      </c>
      <c r="AS361" s="121">
        <v>21</v>
      </c>
      <c r="AT361" s="121">
        <v>45</v>
      </c>
      <c r="AU361" s="125">
        <v>29535</v>
      </c>
      <c r="AV361" s="125">
        <f t="shared" si="85"/>
        <v>23021</v>
      </c>
      <c r="AW361" t="s">
        <v>749</v>
      </c>
      <c r="AX361">
        <f t="shared" si="77"/>
        <v>2329535</v>
      </c>
      <c r="BB361">
        <v>46.38</v>
      </c>
      <c r="BC361">
        <v>3.89</v>
      </c>
      <c r="BD361">
        <v>42.49</v>
      </c>
    </row>
    <row r="362" spans="1:56" hidden="1" outlineLevel="1">
      <c r="A362" s="37" t="s">
        <v>838</v>
      </c>
      <c r="B362" s="10" t="s">
        <v>1305</v>
      </c>
      <c r="C362" s="1">
        <f t="shared" si="76"/>
        <v>31</v>
      </c>
      <c r="D362" s="7">
        <f>IF(N362&gt;0, RANK(N362,(N362:P362,Q362:AE362)),0)</f>
        <v>2</v>
      </c>
      <c r="E362" s="7">
        <f>IF(O362&gt;0,RANK(O362,(N362:P362,Q362:AE362)),0)</f>
        <v>1</v>
      </c>
      <c r="F362" s="7">
        <f t="shared" si="78"/>
        <v>0</v>
      </c>
      <c r="G362" s="1">
        <f t="shared" si="83"/>
        <v>3</v>
      </c>
      <c r="H362" s="2">
        <f t="shared" si="84"/>
        <v>9.6774193548387094E-2</v>
      </c>
      <c r="I362" s="8"/>
      <c r="J362" s="2">
        <f t="shared" si="79"/>
        <v>0.45161290322580644</v>
      </c>
      <c r="K362" s="2">
        <f t="shared" si="80"/>
        <v>0.54838709677419351</v>
      </c>
      <c r="L362" s="2">
        <f t="shared" si="81"/>
        <v>0</v>
      </c>
      <c r="M362" s="2">
        <f t="shared" si="82"/>
        <v>0</v>
      </c>
      <c r="N362" s="1">
        <v>14</v>
      </c>
      <c r="O362" s="1">
        <v>17</v>
      </c>
      <c r="P362" s="1">
        <v>0</v>
      </c>
      <c r="Q362" s="1"/>
      <c r="R362" s="1">
        <v>0</v>
      </c>
      <c r="S362" s="1"/>
      <c r="T362" s="70"/>
      <c r="U362" s="1"/>
      <c r="V362" s="1"/>
      <c r="W362" s="1">
        <v>0</v>
      </c>
      <c r="X362" s="1"/>
      <c r="Y362" s="1"/>
      <c r="Z362" s="1"/>
      <c r="AA362" s="1"/>
      <c r="AB362" s="1"/>
      <c r="AN362" t="str">
        <f>A362</f>
        <v>Greenville</v>
      </c>
      <c r="AO362" t="s">
        <v>1471</v>
      </c>
      <c r="AP362">
        <v>2</v>
      </c>
      <c r="AR362" s="119">
        <v>23</v>
      </c>
      <c r="AS362" s="121">
        <v>21</v>
      </c>
      <c r="AU362" s="125">
        <v>29540</v>
      </c>
      <c r="AV362" s="125">
        <f t="shared" si="85"/>
        <v>23021</v>
      </c>
      <c r="AW362" t="s">
        <v>2795</v>
      </c>
      <c r="AX362">
        <f t="shared" si="77"/>
        <v>2329540</v>
      </c>
    </row>
    <row r="363" spans="1:56" hidden="1" outlineLevel="1">
      <c r="A363" t="s">
        <v>3042</v>
      </c>
      <c r="B363" s="10" t="s">
        <v>1305</v>
      </c>
      <c r="C363" s="1">
        <f t="shared" si="76"/>
        <v>435</v>
      </c>
      <c r="D363" s="7">
        <f>IF(N363&gt;0, RANK(N363,(N363:P363,Q363:AE363)),0)</f>
        <v>1</v>
      </c>
      <c r="E363" s="7">
        <f>IF(O363&gt;0,RANK(O363,(N363:P363,Q363:AE363)),0)</f>
        <v>2</v>
      </c>
      <c r="F363" s="7">
        <f t="shared" si="78"/>
        <v>3</v>
      </c>
      <c r="G363" s="1">
        <f t="shared" si="83"/>
        <v>44</v>
      </c>
      <c r="H363" s="2">
        <f t="shared" si="84"/>
        <v>0.10114942528735632</v>
      </c>
      <c r="I363" s="8"/>
      <c r="J363" s="2">
        <f t="shared" si="79"/>
        <v>0.52873563218390807</v>
      </c>
      <c r="K363" s="2">
        <f t="shared" si="80"/>
        <v>0.42758620689655175</v>
      </c>
      <c r="L363" s="2">
        <f t="shared" si="81"/>
        <v>2.9885057471264367E-2</v>
      </c>
      <c r="M363" s="2">
        <f t="shared" si="82"/>
        <v>1.379310344827582E-2</v>
      </c>
      <c r="N363" s="1">
        <v>230</v>
      </c>
      <c r="O363" s="1">
        <v>186</v>
      </c>
      <c r="P363" s="1">
        <v>13</v>
      </c>
      <c r="Q363" s="1"/>
      <c r="R363" s="1">
        <v>2</v>
      </c>
      <c r="S363" s="1"/>
      <c r="T363" s="70"/>
      <c r="U363" s="1"/>
      <c r="V363" s="1"/>
      <c r="W363" s="1">
        <v>4</v>
      </c>
      <c r="X363" s="1"/>
      <c r="Y363" s="1"/>
      <c r="Z363" s="1"/>
      <c r="AA363" s="1"/>
      <c r="AB363" s="1"/>
      <c r="AN363" t="str">
        <f t="shared" si="86"/>
        <v>Greenwood</v>
      </c>
      <c r="AO363" t="s">
        <v>2592</v>
      </c>
      <c r="AP363">
        <v>2</v>
      </c>
      <c r="AR363" s="119">
        <v>23</v>
      </c>
      <c r="AS363" s="121">
        <v>17</v>
      </c>
      <c r="AT363" s="121">
        <v>55</v>
      </c>
      <c r="AU363" s="125">
        <v>29710</v>
      </c>
      <c r="AV363" s="125">
        <f t="shared" si="85"/>
        <v>23017</v>
      </c>
      <c r="AW363" t="s">
        <v>749</v>
      </c>
      <c r="AX363">
        <f t="shared" si="77"/>
        <v>2329710</v>
      </c>
      <c r="BB363">
        <v>43.15</v>
      </c>
      <c r="BC363">
        <v>1.33</v>
      </c>
      <c r="BD363">
        <v>41.81</v>
      </c>
    </row>
    <row r="364" spans="1:56" hidden="1" outlineLevel="1">
      <c r="A364" t="s">
        <v>2590</v>
      </c>
      <c r="B364" s="10" t="s">
        <v>1305</v>
      </c>
      <c r="C364" s="1">
        <f t="shared" si="76"/>
        <v>765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 t="shared" si="78"/>
        <v>3</v>
      </c>
      <c r="G364" s="1">
        <f t="shared" si="83"/>
        <v>39</v>
      </c>
      <c r="H364" s="2">
        <f t="shared" si="84"/>
        <v>5.0980392156862744E-2</v>
      </c>
      <c r="I364" s="8"/>
      <c r="J364" s="2">
        <f t="shared" si="79"/>
        <v>0.45882352941176469</v>
      </c>
      <c r="K364" s="2">
        <f t="shared" si="80"/>
        <v>0.50980392156862742</v>
      </c>
      <c r="L364" s="2">
        <f t="shared" si="81"/>
        <v>2.2222222222222223E-2</v>
      </c>
      <c r="M364" s="2">
        <f t="shared" si="82"/>
        <v>9.1503267973857307E-3</v>
      </c>
      <c r="N364" s="1">
        <v>351</v>
      </c>
      <c r="O364" s="1">
        <v>390</v>
      </c>
      <c r="P364" s="1">
        <v>17</v>
      </c>
      <c r="Q364" s="1"/>
      <c r="R364" s="1">
        <v>7</v>
      </c>
      <c r="S364" s="1"/>
      <c r="T364" s="70"/>
      <c r="U364" s="1"/>
      <c r="V364" s="1"/>
      <c r="W364" s="1">
        <v>0</v>
      </c>
      <c r="X364" s="1"/>
      <c r="Y364" s="1"/>
      <c r="Z364" s="1"/>
      <c r="AA364" s="1"/>
      <c r="AB364" s="1"/>
      <c r="AN364" t="str">
        <f t="shared" si="86"/>
        <v>Guilford</v>
      </c>
      <c r="AO364" t="s">
        <v>1471</v>
      </c>
      <c r="AP364">
        <v>2</v>
      </c>
      <c r="AR364" s="119">
        <v>23</v>
      </c>
      <c r="AS364" s="121">
        <v>21</v>
      </c>
      <c r="AT364" s="121">
        <v>50</v>
      </c>
      <c r="AU364" s="125">
        <v>30095</v>
      </c>
      <c r="AV364" s="125">
        <f t="shared" si="85"/>
        <v>23021</v>
      </c>
      <c r="AW364" t="s">
        <v>749</v>
      </c>
      <c r="AX364">
        <f t="shared" si="77"/>
        <v>2330095</v>
      </c>
      <c r="BB364">
        <v>35.69</v>
      </c>
      <c r="BC364">
        <v>0.71</v>
      </c>
      <c r="BD364">
        <v>34.979999999999997</v>
      </c>
    </row>
    <row r="365" spans="1:56" hidden="1" outlineLevel="1">
      <c r="A365" t="s">
        <v>929</v>
      </c>
      <c r="B365" s="10" t="s">
        <v>1305</v>
      </c>
      <c r="C365" s="1">
        <f t="shared" si="76"/>
        <v>1627</v>
      </c>
      <c r="D365" s="7">
        <f>IF(N365&gt;0, RANK(N365,(N365:P365,Q365:AE365)),0)</f>
        <v>1</v>
      </c>
      <c r="E365" s="7">
        <f>IF(O365&gt;0,RANK(O365,(N365:P365,Q365:AE365)),0)</f>
        <v>2</v>
      </c>
      <c r="F365" s="7">
        <f t="shared" si="78"/>
        <v>3</v>
      </c>
      <c r="G365" s="1">
        <f t="shared" si="83"/>
        <v>641</v>
      </c>
      <c r="H365" s="2">
        <f t="shared" si="84"/>
        <v>0.39397664413030115</v>
      </c>
      <c r="I365" s="8"/>
      <c r="J365" s="2">
        <f t="shared" si="79"/>
        <v>0.69084204056545795</v>
      </c>
      <c r="K365" s="2">
        <f t="shared" si="80"/>
        <v>0.29686539643515675</v>
      </c>
      <c r="L365" s="2">
        <f t="shared" si="81"/>
        <v>7.9901659496004925E-3</v>
      </c>
      <c r="M365" s="2">
        <f t="shared" si="82"/>
        <v>4.3023970497848112E-3</v>
      </c>
      <c r="N365" s="1">
        <v>1124</v>
      </c>
      <c r="O365" s="1">
        <v>483</v>
      </c>
      <c r="P365" s="1">
        <v>13</v>
      </c>
      <c r="Q365" s="1"/>
      <c r="R365" s="1">
        <v>4</v>
      </c>
      <c r="S365" s="1"/>
      <c r="T365" s="70"/>
      <c r="U365" s="1"/>
      <c r="V365" s="1"/>
      <c r="W365" s="1">
        <v>3</v>
      </c>
      <c r="X365" s="1"/>
      <c r="Y365" s="1"/>
      <c r="Z365" s="1"/>
      <c r="AA365" s="1"/>
      <c r="AB365" s="1"/>
      <c r="AN365" t="str">
        <f t="shared" si="86"/>
        <v>Hallowell</v>
      </c>
      <c r="AO365" t="s">
        <v>340</v>
      </c>
      <c r="AP365">
        <v>1</v>
      </c>
      <c r="AR365" s="119">
        <v>23</v>
      </c>
      <c r="AS365" s="121">
        <v>11</v>
      </c>
      <c r="AT365" s="121">
        <v>55</v>
      </c>
      <c r="AU365" s="125">
        <v>30550</v>
      </c>
      <c r="AV365" s="125">
        <f t="shared" si="85"/>
        <v>23011</v>
      </c>
      <c r="AW365" t="s">
        <v>2792</v>
      </c>
      <c r="AX365">
        <f t="shared" si="77"/>
        <v>2330550</v>
      </c>
      <c r="BB365">
        <v>6.11</v>
      </c>
      <c r="BC365">
        <v>0.23</v>
      </c>
      <c r="BD365">
        <v>5.87</v>
      </c>
    </row>
    <row r="366" spans="1:56" hidden="1" outlineLevel="1">
      <c r="A366" t="s">
        <v>2560</v>
      </c>
      <c r="B366" s="10" t="s">
        <v>1305</v>
      </c>
      <c r="C366" s="1">
        <f t="shared" si="76"/>
        <v>109</v>
      </c>
      <c r="D366" s="7">
        <f>IF(N366&gt;0, RANK(N366,(N366:P366,Q366:AE366)),0)</f>
        <v>1</v>
      </c>
      <c r="E366" s="7">
        <f>IF(O366&gt;0,RANK(O366,(N366:P366,Q366:AE366)),0)</f>
        <v>2</v>
      </c>
      <c r="F366" s="7">
        <f t="shared" si="78"/>
        <v>0</v>
      </c>
      <c r="G366" s="1">
        <f t="shared" si="83"/>
        <v>35</v>
      </c>
      <c r="H366" s="2">
        <f t="shared" si="84"/>
        <v>0.32110091743119268</v>
      </c>
      <c r="I366" s="8"/>
      <c r="J366" s="2">
        <f t="shared" si="79"/>
        <v>0.66055045871559637</v>
      </c>
      <c r="K366" s="2">
        <f t="shared" si="80"/>
        <v>0.33944954128440369</v>
      </c>
      <c r="L366" s="2">
        <f t="shared" si="81"/>
        <v>0</v>
      </c>
      <c r="M366" s="2">
        <f t="shared" si="82"/>
        <v>-5.5511151231257827E-17</v>
      </c>
      <c r="N366" s="1">
        <v>72</v>
      </c>
      <c r="O366" s="1">
        <v>37</v>
      </c>
      <c r="P366" s="1">
        <v>0</v>
      </c>
      <c r="Q366" s="1"/>
      <c r="R366" s="1">
        <v>0</v>
      </c>
      <c r="S366" s="1"/>
      <c r="T366" s="70"/>
      <c r="U366" s="1"/>
      <c r="V366" s="1"/>
      <c r="W366" s="1">
        <v>0</v>
      </c>
      <c r="X366" s="1"/>
      <c r="Y366" s="1"/>
      <c r="Z366" s="1"/>
      <c r="AA366" s="1"/>
      <c r="AB366" s="1"/>
      <c r="AN366" t="str">
        <f t="shared" si="86"/>
        <v>Hamlin</v>
      </c>
      <c r="AO366" t="s">
        <v>424</v>
      </c>
      <c r="AP366">
        <v>2</v>
      </c>
      <c r="AR366" s="119">
        <v>23</v>
      </c>
      <c r="AS366" s="121">
        <v>3</v>
      </c>
      <c r="AT366" s="121">
        <v>125</v>
      </c>
      <c r="AU366" s="125">
        <v>30690</v>
      </c>
      <c r="AV366" s="125">
        <f t="shared" si="85"/>
        <v>23003</v>
      </c>
      <c r="AW366" t="s">
        <v>749</v>
      </c>
      <c r="AX366">
        <f t="shared" si="77"/>
        <v>2330690</v>
      </c>
      <c r="BB366">
        <v>24.13</v>
      </c>
      <c r="BC366">
        <v>0.84</v>
      </c>
      <c r="BD366">
        <v>23.29</v>
      </c>
    </row>
    <row r="367" spans="1:56" hidden="1" outlineLevel="1">
      <c r="A367" t="s">
        <v>1070</v>
      </c>
      <c r="B367" s="10" t="s">
        <v>1305</v>
      </c>
      <c r="C367" s="1">
        <f t="shared" ref="C367:C430" si="87">SUM(N367:AL367)</f>
        <v>52</v>
      </c>
      <c r="D367" s="7">
        <f>IF(N367&gt;0, RANK(N367,(N367:P367,Q367:AE367)),0)</f>
        <v>1</v>
      </c>
      <c r="E367" s="7">
        <f>IF(O367&gt;0,RANK(O367,(N367:P367,Q367:AE367)),0)</f>
        <v>2</v>
      </c>
      <c r="F367" s="7">
        <f t="shared" si="78"/>
        <v>3</v>
      </c>
      <c r="G367" s="1">
        <f t="shared" si="83"/>
        <v>12</v>
      </c>
      <c r="H367" s="2">
        <f t="shared" si="84"/>
        <v>0.23076923076923078</v>
      </c>
      <c r="I367" s="8"/>
      <c r="J367" s="2">
        <f t="shared" si="79"/>
        <v>0.59615384615384615</v>
      </c>
      <c r="K367" s="2">
        <f t="shared" si="80"/>
        <v>0.36538461538461536</v>
      </c>
      <c r="L367" s="2">
        <f t="shared" si="81"/>
        <v>1.9230769230769232E-2</v>
      </c>
      <c r="M367" s="2">
        <f t="shared" si="82"/>
        <v>1.923076923076926E-2</v>
      </c>
      <c r="N367" s="1">
        <v>31</v>
      </c>
      <c r="O367" s="1">
        <v>19</v>
      </c>
      <c r="P367" s="1">
        <v>1</v>
      </c>
      <c r="Q367" s="1"/>
      <c r="R367" s="1">
        <v>1</v>
      </c>
      <c r="S367" s="1"/>
      <c r="T367" s="70"/>
      <c r="U367" s="1"/>
      <c r="V367" s="1"/>
      <c r="W367" s="1">
        <v>0</v>
      </c>
      <c r="X367" s="1"/>
      <c r="Y367" s="1"/>
      <c r="Z367" s="1"/>
      <c r="AA367" s="1"/>
      <c r="AB367" s="1"/>
      <c r="AN367" t="str">
        <f t="shared" si="86"/>
        <v>Hammond</v>
      </c>
      <c r="AO367" t="s">
        <v>424</v>
      </c>
      <c r="AP367">
        <v>2</v>
      </c>
      <c r="AR367" s="119">
        <v>23</v>
      </c>
      <c r="AS367" s="121">
        <v>3</v>
      </c>
      <c r="AT367" s="121">
        <v>130</v>
      </c>
      <c r="AU367" s="125">
        <v>30725</v>
      </c>
      <c r="AV367" s="125">
        <f t="shared" si="85"/>
        <v>23003</v>
      </c>
      <c r="AW367" t="s">
        <v>749</v>
      </c>
      <c r="AX367">
        <f t="shared" ref="AX367:AX430" si="88">AR367*100000+AU367</f>
        <v>2330725</v>
      </c>
      <c r="BB367">
        <v>39.049999999999997</v>
      </c>
      <c r="BC367">
        <v>0.11</v>
      </c>
      <c r="BD367">
        <v>38.94</v>
      </c>
    </row>
    <row r="368" spans="1:56" hidden="1" outlineLevel="1">
      <c r="A368" t="s">
        <v>861</v>
      </c>
      <c r="B368" s="10" t="s">
        <v>1305</v>
      </c>
      <c r="C368" s="1">
        <f t="shared" si="87"/>
        <v>4372</v>
      </c>
      <c r="D368" s="7">
        <f>IF(N368&gt;0, RANK(N368,(N368:P368,Q368:AE368)),0)</f>
        <v>1</v>
      </c>
      <c r="E368" s="7">
        <f>IF(O368&gt;0,RANK(O368,(N368:P368,Q368:AE368)),0)</f>
        <v>2</v>
      </c>
      <c r="F368" s="7">
        <f t="shared" si="78"/>
        <v>3</v>
      </c>
      <c r="G368" s="1">
        <f t="shared" si="83"/>
        <v>7</v>
      </c>
      <c r="H368" s="2">
        <f t="shared" si="84"/>
        <v>1.6010978956999085E-3</v>
      </c>
      <c r="I368" s="8"/>
      <c r="J368" s="2">
        <f t="shared" si="79"/>
        <v>0.49382433668801462</v>
      </c>
      <c r="K368" s="2">
        <f t="shared" si="80"/>
        <v>0.49222323879231472</v>
      </c>
      <c r="L368" s="2">
        <f t="shared" si="81"/>
        <v>9.8353156450137237E-3</v>
      </c>
      <c r="M368" s="2">
        <f t="shared" si="82"/>
        <v>4.117108874656935E-3</v>
      </c>
      <c r="N368" s="1">
        <v>2159</v>
      </c>
      <c r="O368" s="1">
        <v>2152</v>
      </c>
      <c r="P368" s="1">
        <v>43</v>
      </c>
      <c r="Q368" s="1"/>
      <c r="R368" s="1">
        <v>13</v>
      </c>
      <c r="S368" s="1"/>
      <c r="T368" s="70"/>
      <c r="U368" s="1"/>
      <c r="V368" s="1"/>
      <c r="W368" s="1">
        <v>5</v>
      </c>
      <c r="X368" s="1"/>
      <c r="Y368" s="1"/>
      <c r="Z368" s="1"/>
      <c r="AA368" s="1"/>
      <c r="AB368" s="1"/>
      <c r="AN368" t="str">
        <f t="shared" si="86"/>
        <v>Hampden</v>
      </c>
      <c r="AO368" t="s">
        <v>1350</v>
      </c>
      <c r="AP368">
        <v>2</v>
      </c>
      <c r="AR368" s="119">
        <v>23</v>
      </c>
      <c r="AS368" s="121">
        <v>19</v>
      </c>
      <c r="AT368" s="121">
        <v>140</v>
      </c>
      <c r="AU368" s="125">
        <v>30795</v>
      </c>
      <c r="AV368" s="125">
        <f t="shared" si="85"/>
        <v>23019</v>
      </c>
      <c r="AW368" t="s">
        <v>749</v>
      </c>
      <c r="AX368">
        <f t="shared" si="88"/>
        <v>2330795</v>
      </c>
      <c r="BB368">
        <v>39</v>
      </c>
      <c r="BC368">
        <v>0.92</v>
      </c>
      <c r="BD368">
        <v>38.08</v>
      </c>
    </row>
    <row r="369" spans="1:56" hidden="1" outlineLevel="1">
      <c r="A369" t="s">
        <v>3488</v>
      </c>
      <c r="B369" s="10" t="s">
        <v>1305</v>
      </c>
      <c r="C369" s="1">
        <f t="shared" si="87"/>
        <v>1263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 t="shared" ref="F369:F432" si="89">IF(P369&gt;0,RANK(P369,(N369:AE369)),0)</f>
        <v>4</v>
      </c>
      <c r="G369" s="1">
        <f t="shared" si="83"/>
        <v>20</v>
      </c>
      <c r="H369" s="2">
        <f t="shared" si="84"/>
        <v>1.583531274742676E-2</v>
      </c>
      <c r="I369" s="8"/>
      <c r="J369" s="2">
        <f t="shared" ref="J369:J432" si="90">IF(C369=0,"-",N369/C369)</f>
        <v>0.47347585114806018</v>
      </c>
      <c r="K369" s="2">
        <f t="shared" ref="K369:K432" si="91">IF(C369=0,"-",O369/C369)</f>
        <v>0.48931116389548696</v>
      </c>
      <c r="L369" s="2">
        <f t="shared" ref="L369:L432" si="92">IF(C369=0,"-",P369/C369)</f>
        <v>1.3460015835312747E-2</v>
      </c>
      <c r="M369" s="2">
        <f t="shared" ref="M369:M432" si="93">IF(C369=0,"-",(1-J369-K369-L369))</f>
        <v>2.3752969121140173E-2</v>
      </c>
      <c r="N369" s="1">
        <v>598</v>
      </c>
      <c r="O369" s="1">
        <v>618</v>
      </c>
      <c r="P369" s="1">
        <v>17</v>
      </c>
      <c r="Q369" s="1"/>
      <c r="R369" s="1">
        <v>30</v>
      </c>
      <c r="S369" s="1"/>
      <c r="T369" s="70"/>
      <c r="U369" s="1"/>
      <c r="V369" s="1"/>
      <c r="W369" s="1">
        <v>0</v>
      </c>
      <c r="X369" s="1"/>
      <c r="Y369" s="1"/>
      <c r="Z369" s="1"/>
      <c r="AA369" s="1"/>
      <c r="AB369" s="1"/>
      <c r="AN369" t="str">
        <f t="shared" si="86"/>
        <v>Hancock</v>
      </c>
      <c r="AO369" t="s">
        <v>3488</v>
      </c>
      <c r="AP369">
        <v>2</v>
      </c>
      <c r="AR369" s="119">
        <v>23</v>
      </c>
      <c r="AS369" s="121">
        <v>9</v>
      </c>
      <c r="AT369" s="121">
        <v>80</v>
      </c>
      <c r="AU369" s="125">
        <v>30970</v>
      </c>
      <c r="AV369" s="125">
        <f t="shared" si="85"/>
        <v>23009</v>
      </c>
      <c r="AW369" t="s">
        <v>749</v>
      </c>
      <c r="AX369">
        <f t="shared" si="88"/>
        <v>2330970</v>
      </c>
      <c r="BB369">
        <v>38.65</v>
      </c>
      <c r="BC369">
        <v>8.83</v>
      </c>
      <c r="BD369">
        <v>29.82</v>
      </c>
    </row>
    <row r="370" spans="1:56" hidden="1" outlineLevel="1">
      <c r="A370" t="s">
        <v>3025</v>
      </c>
      <c r="B370" s="10" t="s">
        <v>1305</v>
      </c>
      <c r="C370" s="1">
        <f t="shared" si="87"/>
        <v>176</v>
      </c>
      <c r="D370" s="7">
        <f>IF(N370&gt;0, RANK(N370,(N370:P370,Q370:AE370)),0)</f>
        <v>1</v>
      </c>
      <c r="E370" s="7">
        <f>IF(O370&gt;0,RANK(O370,(N370:P370,Q370:AE370)),0)</f>
        <v>2</v>
      </c>
      <c r="F370" s="7">
        <f t="shared" si="89"/>
        <v>3</v>
      </c>
      <c r="G370" s="1">
        <f t="shared" si="83"/>
        <v>5</v>
      </c>
      <c r="H370" s="2">
        <f t="shared" si="84"/>
        <v>2.8409090909090908E-2</v>
      </c>
      <c r="I370" s="8"/>
      <c r="J370" s="2">
        <f t="shared" si="90"/>
        <v>0.50568181818181823</v>
      </c>
      <c r="K370" s="2">
        <f t="shared" si="91"/>
        <v>0.47727272727272729</v>
      </c>
      <c r="L370" s="2">
        <f t="shared" si="92"/>
        <v>1.7045454545454544E-2</v>
      </c>
      <c r="M370" s="2">
        <f t="shared" si="93"/>
        <v>-6.9388939039072284E-17</v>
      </c>
      <c r="N370" s="1">
        <v>89</v>
      </c>
      <c r="O370" s="1">
        <v>84</v>
      </c>
      <c r="P370" s="1">
        <v>3</v>
      </c>
      <c r="Q370" s="1"/>
      <c r="R370" s="1">
        <v>0</v>
      </c>
      <c r="S370" s="1"/>
      <c r="T370" s="70"/>
      <c r="U370" s="1"/>
      <c r="V370" s="1"/>
      <c r="W370" s="1">
        <v>0</v>
      </c>
      <c r="X370" s="1"/>
      <c r="Y370" s="1"/>
      <c r="Z370" s="1"/>
      <c r="AA370" s="1"/>
      <c r="AB370" s="1"/>
      <c r="AN370" t="str">
        <f t="shared" si="86"/>
        <v>Hanover</v>
      </c>
      <c r="AO370" t="s">
        <v>2592</v>
      </c>
      <c r="AP370">
        <v>2</v>
      </c>
      <c r="AR370" s="119">
        <v>23</v>
      </c>
      <c r="AS370" s="121">
        <v>17</v>
      </c>
      <c r="AT370" s="121">
        <v>60</v>
      </c>
      <c r="AU370" s="125">
        <v>31110</v>
      </c>
      <c r="AV370" s="125">
        <f t="shared" si="85"/>
        <v>23017</v>
      </c>
      <c r="AW370" t="s">
        <v>749</v>
      </c>
      <c r="AX370">
        <f t="shared" si="88"/>
        <v>2331110</v>
      </c>
      <c r="BB370">
        <v>7.5</v>
      </c>
      <c r="BC370">
        <v>0.46</v>
      </c>
      <c r="BD370">
        <v>7.04</v>
      </c>
    </row>
    <row r="371" spans="1:56" hidden="1" outlineLevel="1">
      <c r="A371" t="s">
        <v>816</v>
      </c>
      <c r="B371" s="10" t="s">
        <v>1305</v>
      </c>
      <c r="C371" s="1">
        <f t="shared" si="87"/>
        <v>439</v>
      </c>
      <c r="D371" s="7">
        <f>IF(N371&gt;0, RANK(N371,(N371:P371,Q371:AE371)),0)</f>
        <v>1</v>
      </c>
      <c r="E371" s="7">
        <f>IF(O371&gt;0,RANK(O371,(N371:P371,Q371:AE371)),0)</f>
        <v>2</v>
      </c>
      <c r="F371" s="7">
        <f t="shared" si="89"/>
        <v>3</v>
      </c>
      <c r="G371" s="1">
        <f t="shared" si="83"/>
        <v>18</v>
      </c>
      <c r="H371" s="2">
        <f t="shared" si="84"/>
        <v>4.1002277904328019E-2</v>
      </c>
      <c r="I371" s="8"/>
      <c r="J371" s="2">
        <f t="shared" si="90"/>
        <v>0.51252847380410027</v>
      </c>
      <c r="K371" s="2">
        <f t="shared" si="91"/>
        <v>0.47152619589977218</v>
      </c>
      <c r="L371" s="2">
        <f t="shared" si="92"/>
        <v>1.366742596810934E-2</v>
      </c>
      <c r="M371" s="2">
        <f t="shared" si="93"/>
        <v>2.2779043280182071E-3</v>
      </c>
      <c r="N371" s="1">
        <v>225</v>
      </c>
      <c r="O371" s="1">
        <v>207</v>
      </c>
      <c r="P371" s="1">
        <v>6</v>
      </c>
      <c r="Q371" s="1"/>
      <c r="R371" s="1">
        <v>1</v>
      </c>
      <c r="S371" s="1"/>
      <c r="T371" s="70"/>
      <c r="U371" s="1"/>
      <c r="V371" s="1"/>
      <c r="W371" s="1">
        <v>0</v>
      </c>
      <c r="X371" s="1"/>
      <c r="Y371" s="1"/>
      <c r="Z371" s="1"/>
      <c r="AA371" s="1"/>
      <c r="AB371" s="1"/>
      <c r="AN371" t="str">
        <f t="shared" si="86"/>
        <v>Harmony</v>
      </c>
      <c r="AO371" t="s">
        <v>465</v>
      </c>
      <c r="AP371">
        <v>2</v>
      </c>
      <c r="AR371" s="119">
        <v>23</v>
      </c>
      <c r="AS371" s="121">
        <v>25</v>
      </c>
      <c r="AT371" s="121">
        <v>65</v>
      </c>
      <c r="AU371" s="125">
        <v>31355</v>
      </c>
      <c r="AV371" s="125">
        <f t="shared" si="85"/>
        <v>23025</v>
      </c>
      <c r="AW371" t="s">
        <v>749</v>
      </c>
      <c r="AX371">
        <f t="shared" si="88"/>
        <v>2331355</v>
      </c>
      <c r="BB371">
        <v>40.49</v>
      </c>
      <c r="BC371">
        <v>1.69</v>
      </c>
      <c r="BD371">
        <v>38.799999999999997</v>
      </c>
    </row>
    <row r="372" spans="1:56" hidden="1" outlineLevel="1">
      <c r="A372" t="s">
        <v>348</v>
      </c>
      <c r="B372" s="10" t="s">
        <v>1305</v>
      </c>
      <c r="C372" s="1">
        <f t="shared" si="87"/>
        <v>3471</v>
      </c>
      <c r="D372" s="7">
        <f>IF(N372&gt;0, RANK(N372,(N372:P372,Q372:AE372)),0)</f>
        <v>1</v>
      </c>
      <c r="E372" s="7">
        <f>IF(O372&gt;0,RANK(O372,(N372:P372,Q372:AE372)),0)</f>
        <v>2</v>
      </c>
      <c r="F372" s="7">
        <f t="shared" si="89"/>
        <v>3</v>
      </c>
      <c r="G372" s="1">
        <f t="shared" si="83"/>
        <v>587</v>
      </c>
      <c r="H372" s="2">
        <f t="shared" si="84"/>
        <v>0.16911552866609048</v>
      </c>
      <c r="I372" s="8"/>
      <c r="J372" s="2">
        <f t="shared" si="90"/>
        <v>0.57620282339383466</v>
      </c>
      <c r="K372" s="2">
        <f t="shared" si="91"/>
        <v>0.40708729472774419</v>
      </c>
      <c r="L372" s="2">
        <f t="shared" si="92"/>
        <v>1.0083549409392106E-2</v>
      </c>
      <c r="M372" s="2">
        <f t="shared" si="93"/>
        <v>6.6263324690290452E-3</v>
      </c>
      <c r="N372" s="1">
        <v>2000</v>
      </c>
      <c r="O372" s="1">
        <v>1413</v>
      </c>
      <c r="P372" s="1">
        <v>35</v>
      </c>
      <c r="Q372" s="1"/>
      <c r="R372" s="1">
        <v>20</v>
      </c>
      <c r="S372" s="1"/>
      <c r="T372" s="70"/>
      <c r="U372" s="1"/>
      <c r="V372" s="1"/>
      <c r="W372" s="1">
        <v>3</v>
      </c>
      <c r="X372" s="1"/>
      <c r="Y372" s="1"/>
      <c r="Z372" s="1"/>
      <c r="AA372" s="1"/>
      <c r="AB372" s="1"/>
      <c r="AN372" t="str">
        <f t="shared" si="86"/>
        <v>Harpswell</v>
      </c>
      <c r="AO372" t="s">
        <v>1391</v>
      </c>
      <c r="AP372">
        <v>1</v>
      </c>
      <c r="AR372" s="119">
        <v>23</v>
      </c>
      <c r="AS372" s="121">
        <v>5</v>
      </c>
      <c r="AT372" s="121">
        <v>55</v>
      </c>
      <c r="AU372" s="125">
        <v>31390</v>
      </c>
      <c r="AV372" s="125">
        <f t="shared" si="85"/>
        <v>23005</v>
      </c>
      <c r="AW372" t="s">
        <v>749</v>
      </c>
      <c r="AX372">
        <f t="shared" si="88"/>
        <v>2331390</v>
      </c>
      <c r="BB372">
        <v>83.92</v>
      </c>
      <c r="BC372">
        <v>59.75</v>
      </c>
      <c r="BD372">
        <v>24.17</v>
      </c>
    </row>
    <row r="373" spans="1:56" hidden="1" outlineLevel="1">
      <c r="A373" t="s">
        <v>1334</v>
      </c>
      <c r="B373" s="10" t="s">
        <v>1305</v>
      </c>
      <c r="C373" s="1">
        <f t="shared" si="87"/>
        <v>459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 t="shared" si="89"/>
        <v>3</v>
      </c>
      <c r="G373" s="1">
        <f t="shared" si="83"/>
        <v>47</v>
      </c>
      <c r="H373" s="2">
        <f t="shared" si="84"/>
        <v>0.10239651416122005</v>
      </c>
      <c r="I373" s="8"/>
      <c r="J373" s="2">
        <f t="shared" si="90"/>
        <v>0.44226579520697168</v>
      </c>
      <c r="K373" s="2">
        <f t="shared" si="91"/>
        <v>0.54466230936819171</v>
      </c>
      <c r="L373" s="2">
        <f t="shared" si="92"/>
        <v>1.0893246187363835E-2</v>
      </c>
      <c r="M373" s="2">
        <f t="shared" si="93"/>
        <v>2.1786492374727198E-3</v>
      </c>
      <c r="N373" s="1">
        <v>203</v>
      </c>
      <c r="O373" s="1">
        <v>250</v>
      </c>
      <c r="P373" s="1">
        <v>5</v>
      </c>
      <c r="Q373" s="1"/>
      <c r="R373" s="1">
        <v>1</v>
      </c>
      <c r="S373" s="1"/>
      <c r="T373" s="70"/>
      <c r="U373" s="1"/>
      <c r="V373" s="1"/>
      <c r="W373" s="1">
        <v>0</v>
      </c>
      <c r="X373" s="1"/>
      <c r="Y373" s="1"/>
      <c r="Z373" s="1"/>
      <c r="AA373" s="1"/>
      <c r="AB373" s="1"/>
      <c r="AN373" t="str">
        <f t="shared" si="86"/>
        <v>Harrington</v>
      </c>
      <c r="AO373" t="s">
        <v>1616</v>
      </c>
      <c r="AP373">
        <v>2</v>
      </c>
      <c r="AR373" s="119">
        <v>23</v>
      </c>
      <c r="AS373" s="121">
        <v>29</v>
      </c>
      <c r="AT373" s="121">
        <v>110</v>
      </c>
      <c r="AU373" s="125">
        <v>31530</v>
      </c>
      <c r="AV373" s="125">
        <f t="shared" si="85"/>
        <v>23029</v>
      </c>
      <c r="AW373" t="s">
        <v>749</v>
      </c>
      <c r="AX373">
        <f t="shared" si="88"/>
        <v>2331530</v>
      </c>
      <c r="BB373">
        <v>52.86</v>
      </c>
      <c r="BC373">
        <v>31.7</v>
      </c>
      <c r="BD373">
        <v>21.16</v>
      </c>
    </row>
    <row r="374" spans="1:56" hidden="1" outlineLevel="1">
      <c r="A374" t="s">
        <v>1790</v>
      </c>
      <c r="B374" s="10" t="s">
        <v>1305</v>
      </c>
      <c r="C374" s="1">
        <f t="shared" si="87"/>
        <v>1498</v>
      </c>
      <c r="D374" s="7">
        <f>IF(N374&gt;0, RANK(N374,(N374:P374,Q374:AE374)),0)</f>
        <v>1</v>
      </c>
      <c r="E374" s="7">
        <f>IF(O374&gt;0,RANK(O374,(N374:P374,Q374:AE374)),0)</f>
        <v>2</v>
      </c>
      <c r="F374" s="7">
        <f t="shared" si="89"/>
        <v>3</v>
      </c>
      <c r="G374" s="1">
        <f t="shared" si="83"/>
        <v>180</v>
      </c>
      <c r="H374" s="2">
        <f t="shared" si="84"/>
        <v>0.12016021361815754</v>
      </c>
      <c r="I374" s="8"/>
      <c r="J374" s="2">
        <f t="shared" si="90"/>
        <v>0.55073431241655546</v>
      </c>
      <c r="K374" s="2">
        <f t="shared" si="91"/>
        <v>0.43057409879839786</v>
      </c>
      <c r="L374" s="2">
        <f t="shared" si="92"/>
        <v>1.335113484646195E-2</v>
      </c>
      <c r="M374" s="2">
        <f t="shared" si="93"/>
        <v>5.3404539385847258E-3</v>
      </c>
      <c r="N374" s="1">
        <v>825</v>
      </c>
      <c r="O374" s="1">
        <v>645</v>
      </c>
      <c r="P374" s="1">
        <v>20</v>
      </c>
      <c r="Q374" s="1"/>
      <c r="R374" s="1">
        <v>5</v>
      </c>
      <c r="S374" s="1"/>
      <c r="T374" s="70"/>
      <c r="U374" s="1"/>
      <c r="V374" s="1"/>
      <c r="W374" s="1">
        <v>3</v>
      </c>
      <c r="X374" s="1"/>
      <c r="Y374" s="1"/>
      <c r="Z374" s="1"/>
      <c r="AA374" s="1"/>
      <c r="AB374" s="1"/>
      <c r="AN374" t="str">
        <f t="shared" si="86"/>
        <v>Harrison</v>
      </c>
      <c r="AO374" t="s">
        <v>1391</v>
      </c>
      <c r="AP374">
        <v>1</v>
      </c>
      <c r="AR374" s="119">
        <v>23</v>
      </c>
      <c r="AS374" s="121">
        <v>5</v>
      </c>
      <c r="AT374" s="121">
        <v>60</v>
      </c>
      <c r="AU374" s="125">
        <v>31600</v>
      </c>
      <c r="AV374" s="125">
        <f t="shared" si="85"/>
        <v>23005</v>
      </c>
      <c r="AW374" t="s">
        <v>749</v>
      </c>
      <c r="AX374">
        <f t="shared" si="88"/>
        <v>2331600</v>
      </c>
      <c r="BB374">
        <v>33.86</v>
      </c>
      <c r="BC374">
        <v>0.83</v>
      </c>
      <c r="BD374">
        <v>33.03</v>
      </c>
    </row>
    <row r="375" spans="1:56" hidden="1" outlineLevel="1">
      <c r="A375" t="s">
        <v>1909</v>
      </c>
      <c r="B375" s="10" t="s">
        <v>1305</v>
      </c>
      <c r="C375" s="1">
        <f t="shared" si="87"/>
        <v>654</v>
      </c>
      <c r="D375" s="7">
        <f>IF(N375&gt;0, RANK(N375,(N375:P375,Q375:AE375)),0)</f>
        <v>1</v>
      </c>
      <c r="E375" s="7">
        <f>IF(O375&gt;0,RANK(O375,(N375:P375,Q375:AE375)),0)</f>
        <v>2</v>
      </c>
      <c r="F375" s="7">
        <f t="shared" si="89"/>
        <v>3</v>
      </c>
      <c r="G375" s="1">
        <f t="shared" si="83"/>
        <v>50</v>
      </c>
      <c r="H375" s="2">
        <f t="shared" si="84"/>
        <v>7.64525993883792E-2</v>
      </c>
      <c r="I375" s="8"/>
      <c r="J375" s="2">
        <f t="shared" si="90"/>
        <v>0.52446483180428138</v>
      </c>
      <c r="K375" s="2">
        <f t="shared" si="91"/>
        <v>0.44801223241590216</v>
      </c>
      <c r="L375" s="2">
        <f t="shared" si="92"/>
        <v>1.3761467889908258E-2</v>
      </c>
      <c r="M375" s="2">
        <f t="shared" si="93"/>
        <v>1.3761467889908202E-2</v>
      </c>
      <c r="N375" s="1">
        <v>343</v>
      </c>
      <c r="O375" s="1">
        <v>293</v>
      </c>
      <c r="P375" s="1">
        <v>9</v>
      </c>
      <c r="Q375" s="1"/>
      <c r="R375" s="1">
        <v>7</v>
      </c>
      <c r="S375" s="1"/>
      <c r="T375" s="70"/>
      <c r="U375" s="1"/>
      <c r="V375" s="1"/>
      <c r="W375" s="1">
        <v>2</v>
      </c>
      <c r="X375" s="1"/>
      <c r="Y375" s="1"/>
      <c r="Z375" s="1"/>
      <c r="AA375" s="1"/>
      <c r="AB375" s="1"/>
      <c r="AN375" t="str">
        <f t="shared" si="86"/>
        <v>Hartford</v>
      </c>
      <c r="AO375" t="s">
        <v>2592</v>
      </c>
      <c r="AP375">
        <v>2</v>
      </c>
      <c r="AR375" s="119">
        <v>23</v>
      </c>
      <c r="AS375" s="121">
        <v>17</v>
      </c>
      <c r="AT375" s="121">
        <v>65</v>
      </c>
      <c r="AU375" s="125">
        <v>31670</v>
      </c>
      <c r="AV375" s="125">
        <f t="shared" si="85"/>
        <v>23017</v>
      </c>
      <c r="AW375" t="s">
        <v>749</v>
      </c>
      <c r="AX375">
        <f t="shared" si="88"/>
        <v>2331670</v>
      </c>
      <c r="BB375">
        <v>45.1</v>
      </c>
      <c r="BC375">
        <v>1.21</v>
      </c>
      <c r="BD375">
        <v>43.89</v>
      </c>
    </row>
    <row r="376" spans="1:56" hidden="1" outlineLevel="1">
      <c r="A376" t="s">
        <v>1180</v>
      </c>
      <c r="B376" s="10" t="s">
        <v>1305</v>
      </c>
      <c r="C376" s="1">
        <f t="shared" si="87"/>
        <v>874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 t="shared" si="89"/>
        <v>3</v>
      </c>
      <c r="G376" s="1">
        <f t="shared" si="83"/>
        <v>199</v>
      </c>
      <c r="H376" s="2">
        <f t="shared" si="84"/>
        <v>0.22768878718535468</v>
      </c>
      <c r="I376" s="8"/>
      <c r="J376" s="2">
        <f t="shared" si="90"/>
        <v>0.37528604118993136</v>
      </c>
      <c r="K376" s="2">
        <f t="shared" si="91"/>
        <v>0.60297482837528604</v>
      </c>
      <c r="L376" s="2">
        <f t="shared" si="92"/>
        <v>1.8306636155606407E-2</v>
      </c>
      <c r="M376" s="2">
        <f t="shared" si="93"/>
        <v>3.4324942791761869E-3</v>
      </c>
      <c r="N376" s="1">
        <v>328</v>
      </c>
      <c r="O376" s="1">
        <v>527</v>
      </c>
      <c r="P376" s="1">
        <v>16</v>
      </c>
      <c r="Q376" s="1"/>
      <c r="R376" s="1">
        <v>3</v>
      </c>
      <c r="S376" s="1"/>
      <c r="T376" s="70"/>
      <c r="U376" s="1"/>
      <c r="V376" s="1"/>
      <c r="W376" s="1">
        <v>0</v>
      </c>
      <c r="X376" s="1"/>
      <c r="Y376" s="1"/>
      <c r="Z376" s="1"/>
      <c r="AA376" s="1"/>
      <c r="AB376" s="1"/>
      <c r="AN376" t="str">
        <f t="shared" si="86"/>
        <v>Hartland</v>
      </c>
      <c r="AO376" t="s">
        <v>465</v>
      </c>
      <c r="AP376">
        <v>2</v>
      </c>
      <c r="AR376" s="119">
        <v>23</v>
      </c>
      <c r="AS376" s="121">
        <v>25</v>
      </c>
      <c r="AT376" s="121">
        <v>70</v>
      </c>
      <c r="AU376" s="125">
        <v>31740</v>
      </c>
      <c r="AV376" s="125">
        <f t="shared" si="85"/>
        <v>23025</v>
      </c>
      <c r="AW376" t="s">
        <v>749</v>
      </c>
      <c r="AX376">
        <f t="shared" si="88"/>
        <v>2331740</v>
      </c>
      <c r="BB376">
        <v>42.82</v>
      </c>
      <c r="BC376">
        <v>5.76</v>
      </c>
      <c r="BD376">
        <v>37.07</v>
      </c>
    </row>
    <row r="377" spans="1:56" hidden="1" outlineLevel="1">
      <c r="A377" t="s">
        <v>619</v>
      </c>
      <c r="B377" s="10" t="s">
        <v>1305</v>
      </c>
      <c r="C377" s="1">
        <f t="shared" si="87"/>
        <v>63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 t="shared" si="89"/>
        <v>0</v>
      </c>
      <c r="G377" s="1">
        <f t="shared" si="83"/>
        <v>32</v>
      </c>
      <c r="H377" s="2">
        <f t="shared" si="84"/>
        <v>0.50793650793650791</v>
      </c>
      <c r="I377" s="8"/>
      <c r="J377" s="2">
        <f t="shared" si="90"/>
        <v>0.23809523809523808</v>
      </c>
      <c r="K377" s="2">
        <f t="shared" si="91"/>
        <v>0.74603174603174605</v>
      </c>
      <c r="L377" s="2">
        <f t="shared" si="92"/>
        <v>0</v>
      </c>
      <c r="M377" s="2">
        <f t="shared" si="93"/>
        <v>1.5873015873015817E-2</v>
      </c>
      <c r="N377" s="1">
        <v>15</v>
      </c>
      <c r="O377" s="1">
        <v>47</v>
      </c>
      <c r="P377" s="1">
        <v>0</v>
      </c>
      <c r="Q377" s="1"/>
      <c r="R377" s="1">
        <v>0</v>
      </c>
      <c r="S377" s="1"/>
      <c r="T377" s="70"/>
      <c r="U377" s="1"/>
      <c r="V377" s="1"/>
      <c r="W377" s="1">
        <v>1</v>
      </c>
      <c r="X377" s="1"/>
      <c r="Y377" s="1"/>
      <c r="Z377" s="1"/>
      <c r="AA377" s="1"/>
      <c r="AB377" s="1"/>
      <c r="AN377" t="str">
        <f t="shared" si="86"/>
        <v>Haynesville</v>
      </c>
      <c r="AO377" t="s">
        <v>424</v>
      </c>
      <c r="AP377">
        <v>2</v>
      </c>
      <c r="AR377" s="119">
        <v>23</v>
      </c>
      <c r="AS377" s="121">
        <v>3</v>
      </c>
      <c r="AT377" s="121">
        <v>135</v>
      </c>
      <c r="AU377" s="125">
        <v>32195</v>
      </c>
      <c r="AV377" s="125">
        <f t="shared" si="85"/>
        <v>23003</v>
      </c>
      <c r="AW377" t="s">
        <v>749</v>
      </c>
      <c r="AX377">
        <f t="shared" si="88"/>
        <v>2332195</v>
      </c>
      <c r="BB377">
        <v>41.46</v>
      </c>
      <c r="BC377">
        <v>0.47</v>
      </c>
      <c r="BD377">
        <v>40.99</v>
      </c>
    </row>
    <row r="378" spans="1:56" hidden="1" outlineLevel="1">
      <c r="A378" t="s">
        <v>1093</v>
      </c>
      <c r="B378" s="10" t="s">
        <v>1305</v>
      </c>
      <c r="C378" s="1">
        <f t="shared" si="87"/>
        <v>691</v>
      </c>
      <c r="D378" s="7">
        <f>IF(N378&gt;0, RANK(N378,(N378:P378,Q378:AE378)),0)</f>
        <v>2</v>
      </c>
      <c r="E378" s="7">
        <f>IF(O378&gt;0,RANK(O378,(N378:P378,Q378:AE378)),0)</f>
        <v>1</v>
      </c>
      <c r="F378" s="7">
        <f t="shared" si="89"/>
        <v>3</v>
      </c>
      <c r="G378" s="1">
        <f t="shared" si="83"/>
        <v>2</v>
      </c>
      <c r="H378" s="2">
        <f t="shared" si="84"/>
        <v>2.8943560057887118E-3</v>
      </c>
      <c r="I378" s="8"/>
      <c r="J378" s="2">
        <f t="shared" si="90"/>
        <v>0.48625180897250364</v>
      </c>
      <c r="K378" s="2">
        <f t="shared" si="91"/>
        <v>0.48914616497829233</v>
      </c>
      <c r="L378" s="2">
        <f t="shared" si="92"/>
        <v>2.0260492040520984E-2</v>
      </c>
      <c r="M378" s="2">
        <f t="shared" si="93"/>
        <v>4.3415340086830449E-3</v>
      </c>
      <c r="N378" s="1">
        <v>336</v>
      </c>
      <c r="O378" s="1">
        <v>338</v>
      </c>
      <c r="P378" s="1">
        <v>14</v>
      </c>
      <c r="Q378" s="1"/>
      <c r="R378" s="1">
        <v>3</v>
      </c>
      <c r="S378" s="1"/>
      <c r="T378" s="70"/>
      <c r="U378" s="1"/>
      <c r="V378" s="1"/>
      <c r="W378" s="1">
        <v>0</v>
      </c>
      <c r="X378" s="1"/>
      <c r="Y378" s="1"/>
      <c r="Z378" s="1"/>
      <c r="AA378" s="1"/>
      <c r="AB378" s="1"/>
      <c r="AN378" t="str">
        <f t="shared" si="86"/>
        <v>Hebron</v>
      </c>
      <c r="AO378" t="s">
        <v>2592</v>
      </c>
      <c r="AP378">
        <v>2</v>
      </c>
      <c r="AR378" s="119">
        <v>23</v>
      </c>
      <c r="AS378" s="121">
        <v>17</v>
      </c>
      <c r="AT378" s="121">
        <v>70</v>
      </c>
      <c r="AU378" s="125">
        <v>32370</v>
      </c>
      <c r="AV378" s="125">
        <f t="shared" si="85"/>
        <v>23017</v>
      </c>
      <c r="AW378" t="s">
        <v>749</v>
      </c>
      <c r="AX378">
        <f t="shared" si="88"/>
        <v>2332370</v>
      </c>
      <c r="BB378">
        <v>22.55</v>
      </c>
      <c r="BC378">
        <v>0.14000000000000001</v>
      </c>
      <c r="BD378">
        <v>22.42</v>
      </c>
    </row>
    <row r="379" spans="1:56" hidden="1" outlineLevel="1">
      <c r="A379" t="s">
        <v>1951</v>
      </c>
      <c r="B379" s="10" t="s">
        <v>1305</v>
      </c>
      <c r="C379" s="1">
        <f t="shared" si="87"/>
        <v>2947</v>
      </c>
      <c r="D379" s="7">
        <f>IF(N379&gt;0, RANK(N379,(N379:P379,Q379:AE379)),0)</f>
        <v>2</v>
      </c>
      <c r="E379" s="7">
        <f>IF(O379&gt;0,RANK(O379,(N379:P379,Q379:AE379)),0)</f>
        <v>1</v>
      </c>
      <c r="F379" s="7">
        <f t="shared" si="89"/>
        <v>3</v>
      </c>
      <c r="G379" s="1">
        <f t="shared" si="83"/>
        <v>406</v>
      </c>
      <c r="H379" s="2">
        <f t="shared" si="84"/>
        <v>0.13776722090261281</v>
      </c>
      <c r="I379" s="8"/>
      <c r="J379" s="2">
        <f t="shared" si="90"/>
        <v>0.42483881913810656</v>
      </c>
      <c r="K379" s="2">
        <f t="shared" si="91"/>
        <v>0.56260604004071935</v>
      </c>
      <c r="L379" s="2">
        <f t="shared" si="92"/>
        <v>1.0858500169664066E-2</v>
      </c>
      <c r="M379" s="2">
        <f t="shared" si="93"/>
        <v>1.696640651510083E-3</v>
      </c>
      <c r="N379" s="1">
        <v>1252</v>
      </c>
      <c r="O379" s="1">
        <v>1658</v>
      </c>
      <c r="P379" s="1">
        <v>32</v>
      </c>
      <c r="Q379" s="1"/>
      <c r="R379" s="1">
        <v>5</v>
      </c>
      <c r="S379" s="1"/>
      <c r="T379" s="70"/>
      <c r="U379" s="1"/>
      <c r="V379" s="1"/>
      <c r="W379" s="1">
        <v>0</v>
      </c>
      <c r="X379" s="1"/>
      <c r="Y379" s="1"/>
      <c r="Z379" s="1"/>
      <c r="AA379" s="1"/>
      <c r="AB379" s="1"/>
      <c r="AN379" t="str">
        <f t="shared" si="86"/>
        <v>Hermon</v>
      </c>
      <c r="AO379" t="s">
        <v>1350</v>
      </c>
      <c r="AP379">
        <v>2</v>
      </c>
      <c r="AR379" s="119">
        <v>23</v>
      </c>
      <c r="AS379" s="121">
        <v>19</v>
      </c>
      <c r="AT379" s="121">
        <v>145</v>
      </c>
      <c r="AU379" s="125">
        <v>32510</v>
      </c>
      <c r="AV379" s="125">
        <f t="shared" si="85"/>
        <v>23019</v>
      </c>
      <c r="AW379" t="s">
        <v>749</v>
      </c>
      <c r="AX379">
        <f t="shared" si="88"/>
        <v>2332510</v>
      </c>
      <c r="BB379">
        <v>36.79</v>
      </c>
      <c r="BC379">
        <v>0.86</v>
      </c>
      <c r="BD379">
        <v>35.92</v>
      </c>
    </row>
    <row r="380" spans="1:56" hidden="1" outlineLevel="1">
      <c r="A380" t="s">
        <v>1359</v>
      </c>
      <c r="B380" s="10" t="s">
        <v>1305</v>
      </c>
      <c r="C380" s="1">
        <f t="shared" si="87"/>
        <v>29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 t="shared" si="89"/>
        <v>0</v>
      </c>
      <c r="G380" s="1">
        <f t="shared" si="83"/>
        <v>15</v>
      </c>
      <c r="H380" s="2">
        <f t="shared" si="84"/>
        <v>0.51724137931034486</v>
      </c>
      <c r="I380" s="8"/>
      <c r="J380" s="2">
        <f t="shared" si="90"/>
        <v>0.2413793103448276</v>
      </c>
      <c r="K380" s="2">
        <f t="shared" si="91"/>
        <v>0.75862068965517238</v>
      </c>
      <c r="L380" s="2">
        <f t="shared" si="92"/>
        <v>0</v>
      </c>
      <c r="M380" s="2">
        <f t="shared" si="93"/>
        <v>0</v>
      </c>
      <c r="N380" s="1">
        <v>7</v>
      </c>
      <c r="O380" s="1">
        <v>22</v>
      </c>
      <c r="P380" s="1">
        <v>0</v>
      </c>
      <c r="Q380" s="1"/>
      <c r="R380" s="1">
        <v>0</v>
      </c>
      <c r="S380" s="1"/>
      <c r="T380" s="70"/>
      <c r="U380" s="1"/>
      <c r="V380" s="1"/>
      <c r="W380" s="1">
        <v>0</v>
      </c>
      <c r="X380" s="1"/>
      <c r="Y380" s="1"/>
      <c r="Z380" s="1"/>
      <c r="AA380" s="1"/>
      <c r="AB380" s="1"/>
      <c r="AN380" t="str">
        <f t="shared" si="86"/>
        <v>Hersey</v>
      </c>
      <c r="AO380" t="s">
        <v>424</v>
      </c>
      <c r="AP380">
        <v>2</v>
      </c>
      <c r="AR380" s="119">
        <v>23</v>
      </c>
      <c r="AS380" s="121">
        <v>3</v>
      </c>
      <c r="AT380" s="121">
        <v>140</v>
      </c>
      <c r="AU380" s="125">
        <v>32685</v>
      </c>
      <c r="AV380" s="125">
        <f t="shared" si="85"/>
        <v>23003</v>
      </c>
      <c r="AW380" t="s">
        <v>749</v>
      </c>
      <c r="AX380">
        <f t="shared" si="88"/>
        <v>2332685</v>
      </c>
      <c r="BB380">
        <v>40.01</v>
      </c>
      <c r="BC380">
        <v>0.21</v>
      </c>
      <c r="BD380">
        <v>39.799999999999997</v>
      </c>
    </row>
    <row r="381" spans="1:56" hidden="1" outlineLevel="1">
      <c r="A381" t="s">
        <v>2118</v>
      </c>
      <c r="B381" s="10" t="s">
        <v>1305</v>
      </c>
      <c r="C381" s="1">
        <f t="shared" si="87"/>
        <v>128</v>
      </c>
      <c r="D381" s="7">
        <f>IF(N381&gt;0, RANK(N381,(N381:P381,Q381:AE381)),0)</f>
        <v>2</v>
      </c>
      <c r="E381" s="7">
        <f>IF(O381&gt;0,RANK(O381,(N381:P381,Q381:AE381)),0)</f>
        <v>1</v>
      </c>
      <c r="F381" s="7">
        <f t="shared" si="89"/>
        <v>3</v>
      </c>
      <c r="G381" s="1">
        <f t="shared" si="83"/>
        <v>14</v>
      </c>
      <c r="H381" s="2">
        <f t="shared" si="84"/>
        <v>0.109375</v>
      </c>
      <c r="I381" s="8"/>
      <c r="J381" s="2">
        <f t="shared" si="90"/>
        <v>0.4296875</v>
      </c>
      <c r="K381" s="2">
        <f t="shared" si="91"/>
        <v>0.5390625</v>
      </c>
      <c r="L381" s="2">
        <f t="shared" si="92"/>
        <v>3.125E-2</v>
      </c>
      <c r="M381" s="2">
        <f t="shared" si="93"/>
        <v>0</v>
      </c>
      <c r="N381" s="1">
        <v>55</v>
      </c>
      <c r="O381" s="1">
        <v>69</v>
      </c>
      <c r="P381" s="1">
        <v>4</v>
      </c>
      <c r="Q381" s="1"/>
      <c r="R381" s="1">
        <v>0</v>
      </c>
      <c r="S381" s="1"/>
      <c r="T381" s="70"/>
      <c r="U381" s="1"/>
      <c r="V381" s="1"/>
      <c r="W381" s="1">
        <v>0</v>
      </c>
      <c r="X381" s="1"/>
      <c r="Y381" s="1"/>
      <c r="Z381" s="1"/>
      <c r="AA381" s="1"/>
      <c r="AB381" s="1"/>
      <c r="AN381" t="str">
        <f t="shared" si="86"/>
        <v>Highland</v>
      </c>
      <c r="AO381" t="s">
        <v>465</v>
      </c>
      <c r="AP381">
        <v>2</v>
      </c>
      <c r="AR381" s="119">
        <v>23</v>
      </c>
      <c r="AS381" s="121">
        <v>25</v>
      </c>
      <c r="AT381" s="121">
        <v>75</v>
      </c>
      <c r="AU381" s="125">
        <v>32895</v>
      </c>
      <c r="AV381" s="125">
        <f t="shared" si="85"/>
        <v>23025</v>
      </c>
      <c r="AW381" t="s">
        <v>166</v>
      </c>
      <c r="AX381">
        <f t="shared" si="88"/>
        <v>2332895</v>
      </c>
      <c r="BB381">
        <v>42.03</v>
      </c>
      <c r="BC381">
        <v>0.02</v>
      </c>
      <c r="BD381">
        <v>42.01</v>
      </c>
    </row>
    <row r="382" spans="1:56" hidden="1" outlineLevel="1">
      <c r="A382" t="s">
        <v>1685</v>
      </c>
      <c r="B382" s="10" t="s">
        <v>1305</v>
      </c>
      <c r="C382" s="1">
        <f t="shared" si="87"/>
        <v>823</v>
      </c>
      <c r="D382" s="7">
        <f>IF(N382&gt;0, RANK(N382,(N382:P382,Q382:AE382)),0)</f>
        <v>1</v>
      </c>
      <c r="E382" s="7">
        <f>IF(O382&gt;0,RANK(O382,(N382:P382,Q382:AE382)),0)</f>
        <v>2</v>
      </c>
      <c r="F382" s="7">
        <f t="shared" si="89"/>
        <v>3</v>
      </c>
      <c r="G382" s="1">
        <f t="shared" si="83"/>
        <v>103</v>
      </c>
      <c r="H382" s="2">
        <f t="shared" si="84"/>
        <v>0.12515188335358446</v>
      </c>
      <c r="I382" s="8"/>
      <c r="J382" s="2">
        <f t="shared" si="90"/>
        <v>0.54678007290400976</v>
      </c>
      <c r="K382" s="2">
        <f t="shared" si="91"/>
        <v>0.42162818955042525</v>
      </c>
      <c r="L382" s="2">
        <f t="shared" si="92"/>
        <v>2.4301336573511544E-2</v>
      </c>
      <c r="M382" s="2">
        <f t="shared" si="93"/>
        <v>7.2904009720534471E-3</v>
      </c>
      <c r="N382" s="1">
        <v>450</v>
      </c>
      <c r="O382" s="1">
        <v>347</v>
      </c>
      <c r="P382" s="1">
        <v>20</v>
      </c>
      <c r="Q382" s="1"/>
      <c r="R382" s="1">
        <v>6</v>
      </c>
      <c r="S382" s="1"/>
      <c r="T382" s="70"/>
      <c r="U382" s="1"/>
      <c r="V382" s="1"/>
      <c r="W382" s="1">
        <v>0</v>
      </c>
      <c r="X382" s="1"/>
      <c r="Y382" s="1"/>
      <c r="Z382" s="1"/>
      <c r="AA382" s="1"/>
      <c r="AB382" s="1"/>
      <c r="AN382" t="str">
        <f t="shared" si="86"/>
        <v>Hiram</v>
      </c>
      <c r="AO382" t="s">
        <v>2592</v>
      </c>
      <c r="AP382">
        <v>2</v>
      </c>
      <c r="AR382" s="119">
        <v>23</v>
      </c>
      <c r="AS382" s="121">
        <v>17</v>
      </c>
      <c r="AT382" s="121">
        <v>75</v>
      </c>
      <c r="AU382" s="125">
        <v>33315</v>
      </c>
      <c r="AV382" s="125">
        <f t="shared" si="85"/>
        <v>23017</v>
      </c>
      <c r="AW382" t="s">
        <v>749</v>
      </c>
      <c r="AX382">
        <f t="shared" si="88"/>
        <v>2333315</v>
      </c>
      <c r="BB382">
        <v>38.840000000000003</v>
      </c>
      <c r="BC382">
        <v>1.3</v>
      </c>
      <c r="BD382">
        <v>37.53</v>
      </c>
    </row>
    <row r="383" spans="1:56" hidden="1" outlineLevel="1">
      <c r="A383" t="s">
        <v>2406</v>
      </c>
      <c r="B383" s="10" t="s">
        <v>1305</v>
      </c>
      <c r="C383" s="1">
        <f t="shared" si="87"/>
        <v>647</v>
      </c>
      <c r="D383" s="7">
        <f>IF(N383&gt;0, RANK(N383,(N383:P383,Q383:AE383)),0)</f>
        <v>2</v>
      </c>
      <c r="E383" s="7">
        <f>IF(O383&gt;0,RANK(O383,(N383:P383,Q383:AE383)),0)</f>
        <v>1</v>
      </c>
      <c r="F383" s="7">
        <f t="shared" si="89"/>
        <v>3</v>
      </c>
      <c r="G383" s="1">
        <f t="shared" si="83"/>
        <v>197</v>
      </c>
      <c r="H383" s="2">
        <f t="shared" si="84"/>
        <v>0.30448222565687788</v>
      </c>
      <c r="I383" s="8"/>
      <c r="J383" s="2">
        <f t="shared" si="90"/>
        <v>0.34157650695517772</v>
      </c>
      <c r="K383" s="2">
        <f t="shared" si="91"/>
        <v>0.6460587326120556</v>
      </c>
      <c r="L383" s="2">
        <f t="shared" si="92"/>
        <v>1.2364760432766615E-2</v>
      </c>
      <c r="M383" s="2">
        <f t="shared" si="93"/>
        <v>7.1123662515049091E-17</v>
      </c>
      <c r="N383" s="1">
        <v>221</v>
      </c>
      <c r="O383" s="1">
        <v>418</v>
      </c>
      <c r="P383" s="1">
        <v>8</v>
      </c>
      <c r="Q383" s="1"/>
      <c r="R383" s="1">
        <v>0</v>
      </c>
      <c r="S383" s="1"/>
      <c r="T383" s="70"/>
      <c r="U383" s="1"/>
      <c r="V383" s="1"/>
      <c r="W383" s="1">
        <v>0</v>
      </c>
      <c r="X383" s="1"/>
      <c r="Y383" s="1"/>
      <c r="Z383" s="1"/>
      <c r="AA383" s="1"/>
      <c r="AB383" s="1"/>
      <c r="AN383" t="str">
        <f t="shared" si="86"/>
        <v>Hodgdon</v>
      </c>
      <c r="AO383" t="s">
        <v>424</v>
      </c>
      <c r="AP383">
        <v>2</v>
      </c>
      <c r="AR383" s="119">
        <v>23</v>
      </c>
      <c r="AS383" s="121">
        <v>3</v>
      </c>
      <c r="AT383" s="121">
        <v>145</v>
      </c>
      <c r="AU383" s="125">
        <v>33385</v>
      </c>
      <c r="AV383" s="125">
        <f t="shared" si="85"/>
        <v>23003</v>
      </c>
      <c r="AW383" t="s">
        <v>749</v>
      </c>
      <c r="AX383">
        <f t="shared" si="88"/>
        <v>2333385</v>
      </c>
      <c r="BB383">
        <v>39.82</v>
      </c>
      <c r="BC383">
        <v>0.15</v>
      </c>
      <c r="BD383">
        <v>39.68</v>
      </c>
    </row>
    <row r="384" spans="1:56" hidden="1" outlineLevel="1">
      <c r="A384" t="s">
        <v>1261</v>
      </c>
      <c r="B384" s="10" t="s">
        <v>1305</v>
      </c>
      <c r="C384" s="1">
        <f t="shared" si="87"/>
        <v>1968</v>
      </c>
      <c r="D384" s="7">
        <f>IF(N384&gt;0, RANK(N384,(N384:P384,Q384:AE384)),0)</f>
        <v>2</v>
      </c>
      <c r="E384" s="7">
        <f>IF(O384&gt;0,RANK(O384,(N384:P384,Q384:AE384)),0)</f>
        <v>1</v>
      </c>
      <c r="F384" s="7">
        <f t="shared" si="89"/>
        <v>3</v>
      </c>
      <c r="G384" s="1">
        <f t="shared" si="83"/>
        <v>152</v>
      </c>
      <c r="H384" s="2">
        <f t="shared" si="84"/>
        <v>7.7235772357723581E-2</v>
      </c>
      <c r="I384" s="8"/>
      <c r="J384" s="2">
        <f t="shared" si="90"/>
        <v>0.45223577235772355</v>
      </c>
      <c r="K384" s="2">
        <f t="shared" si="91"/>
        <v>0.52947154471544711</v>
      </c>
      <c r="L384" s="2">
        <f t="shared" si="92"/>
        <v>1.524390243902439E-2</v>
      </c>
      <c r="M384" s="2">
        <f t="shared" si="93"/>
        <v>3.0487804878050057E-3</v>
      </c>
      <c r="N384" s="1">
        <v>890</v>
      </c>
      <c r="O384" s="1">
        <v>1042</v>
      </c>
      <c r="P384" s="1">
        <v>30</v>
      </c>
      <c r="Q384" s="1"/>
      <c r="R384" s="1">
        <v>6</v>
      </c>
      <c r="S384" s="1"/>
      <c r="T384" s="70"/>
      <c r="U384" s="1"/>
      <c r="V384" s="1"/>
      <c r="W384" s="1">
        <v>0</v>
      </c>
      <c r="X384" s="1"/>
      <c r="Y384" s="1"/>
      <c r="Z384" s="1"/>
      <c r="AA384" s="1"/>
      <c r="AB384" s="1"/>
      <c r="AN384" t="str">
        <f t="shared" si="86"/>
        <v>Holden</v>
      </c>
      <c r="AO384" t="s">
        <v>1350</v>
      </c>
      <c r="AP384">
        <v>2</v>
      </c>
      <c r="AR384" s="119">
        <v>23</v>
      </c>
      <c r="AS384" s="121">
        <v>19</v>
      </c>
      <c r="AT384" s="121">
        <v>150</v>
      </c>
      <c r="AU384" s="125">
        <v>33490</v>
      </c>
      <c r="AV384" s="125">
        <f t="shared" si="85"/>
        <v>23019</v>
      </c>
      <c r="AW384" t="s">
        <v>749</v>
      </c>
      <c r="AX384">
        <f t="shared" si="88"/>
        <v>2333490</v>
      </c>
      <c r="BB384">
        <v>32.11</v>
      </c>
      <c r="BC384">
        <v>1.19</v>
      </c>
      <c r="BD384">
        <v>30.91</v>
      </c>
    </row>
    <row r="385" spans="1:56" hidden="1" outlineLevel="1">
      <c r="A385" t="s">
        <v>729</v>
      </c>
      <c r="B385" s="10" t="s">
        <v>1305</v>
      </c>
      <c r="C385" s="1">
        <f t="shared" si="87"/>
        <v>2396</v>
      </c>
      <c r="D385" s="7">
        <f>IF(N385&gt;0, RANK(N385,(N385:P385,Q385:AE385)),0)</f>
        <v>1</v>
      </c>
      <c r="E385" s="7">
        <f>IF(O385&gt;0,RANK(O385,(N385:P385,Q385:AE385)),0)</f>
        <v>2</v>
      </c>
      <c r="F385" s="7">
        <f t="shared" si="89"/>
        <v>3</v>
      </c>
      <c r="G385" s="1">
        <f t="shared" si="83"/>
        <v>307</v>
      </c>
      <c r="H385" s="2">
        <f t="shared" si="84"/>
        <v>0.12813021702838062</v>
      </c>
      <c r="I385" s="8"/>
      <c r="J385" s="2">
        <f t="shared" si="90"/>
        <v>0.55342237061769617</v>
      </c>
      <c r="K385" s="2">
        <f t="shared" si="91"/>
        <v>0.42529215358931555</v>
      </c>
      <c r="L385" s="2">
        <f t="shared" si="92"/>
        <v>1.8363939899833055E-2</v>
      </c>
      <c r="M385" s="2">
        <f t="shared" si="93"/>
        <v>2.9215358931552297E-3</v>
      </c>
      <c r="N385" s="1">
        <v>1326</v>
      </c>
      <c r="O385" s="1">
        <v>1019</v>
      </c>
      <c r="P385" s="1">
        <v>44</v>
      </c>
      <c r="Q385" s="1"/>
      <c r="R385" s="1">
        <v>7</v>
      </c>
      <c r="S385" s="1"/>
      <c r="T385" s="70"/>
      <c r="U385" s="1"/>
      <c r="V385" s="1"/>
      <c r="W385" s="1">
        <v>0</v>
      </c>
      <c r="X385" s="1"/>
      <c r="Y385" s="1"/>
      <c r="Z385" s="1"/>
      <c r="AA385" s="1"/>
      <c r="AB385" s="1"/>
      <c r="AN385" t="str">
        <f t="shared" si="86"/>
        <v>Hollis</v>
      </c>
      <c r="AO385" t="s">
        <v>2441</v>
      </c>
      <c r="AP385">
        <v>1</v>
      </c>
      <c r="AR385" s="119">
        <v>23</v>
      </c>
      <c r="AS385" s="121">
        <v>31</v>
      </c>
      <c r="AT385" s="121">
        <v>50</v>
      </c>
      <c r="AU385" s="125">
        <v>33665</v>
      </c>
      <c r="AV385" s="125">
        <f t="shared" si="85"/>
        <v>23031</v>
      </c>
      <c r="AW385" t="s">
        <v>749</v>
      </c>
      <c r="AX385">
        <f t="shared" si="88"/>
        <v>2333665</v>
      </c>
      <c r="BB385">
        <v>32.93</v>
      </c>
      <c r="BC385">
        <v>0.92</v>
      </c>
      <c r="BD385">
        <v>32.020000000000003</v>
      </c>
    </row>
    <row r="386" spans="1:56" hidden="1" outlineLevel="1">
      <c r="A386" t="s">
        <v>994</v>
      </c>
      <c r="B386" s="10" t="s">
        <v>1305</v>
      </c>
      <c r="C386" s="1">
        <f t="shared" si="87"/>
        <v>943</v>
      </c>
      <c r="D386" s="7">
        <f>IF(N386&gt;0, RANK(N386,(N386:P386,Q386:AE386)),0)</f>
        <v>1</v>
      </c>
      <c r="E386" s="7">
        <f>IF(O386&gt;0,RANK(O386,(N386:P386,Q386:AE386)),0)</f>
        <v>2</v>
      </c>
      <c r="F386" s="7">
        <f t="shared" si="89"/>
        <v>3</v>
      </c>
      <c r="G386" s="1">
        <f t="shared" si="83"/>
        <v>160</v>
      </c>
      <c r="H386" s="2">
        <f t="shared" si="84"/>
        <v>0.16967126193001061</v>
      </c>
      <c r="I386" s="8"/>
      <c r="J386" s="2">
        <f t="shared" si="90"/>
        <v>0.57794273594909862</v>
      </c>
      <c r="K386" s="2">
        <f t="shared" si="91"/>
        <v>0.40827147401908803</v>
      </c>
      <c r="L386" s="2">
        <f t="shared" si="92"/>
        <v>1.0604453870625663E-2</v>
      </c>
      <c r="M386" s="2">
        <f t="shared" si="93"/>
        <v>3.1813361611876863E-3</v>
      </c>
      <c r="N386" s="1">
        <v>545</v>
      </c>
      <c r="O386" s="1">
        <v>385</v>
      </c>
      <c r="P386" s="1">
        <v>10</v>
      </c>
      <c r="Q386" s="1"/>
      <c r="R386" s="1">
        <v>3</v>
      </c>
      <c r="S386" s="1"/>
      <c r="T386" s="70"/>
      <c r="U386" s="1"/>
      <c r="V386" s="1"/>
      <c r="W386" s="1">
        <v>0</v>
      </c>
      <c r="X386" s="1"/>
      <c r="Y386" s="1"/>
      <c r="Z386" s="1"/>
      <c r="AA386" s="1"/>
      <c r="AB386" s="1"/>
      <c r="AN386" t="str">
        <f t="shared" si="86"/>
        <v>Hope</v>
      </c>
      <c r="AO386" t="s">
        <v>2894</v>
      </c>
      <c r="AP386">
        <v>1</v>
      </c>
      <c r="AR386" s="119">
        <v>23</v>
      </c>
      <c r="AS386" s="121">
        <v>13</v>
      </c>
      <c r="AT386" s="121">
        <v>25</v>
      </c>
      <c r="AU386" s="125">
        <v>33840</v>
      </c>
      <c r="AV386" s="125">
        <f t="shared" si="85"/>
        <v>23013</v>
      </c>
      <c r="AW386" t="s">
        <v>749</v>
      </c>
      <c r="AX386">
        <f t="shared" si="88"/>
        <v>2333840</v>
      </c>
      <c r="BB386">
        <v>23.8</v>
      </c>
      <c r="BC386">
        <v>1.96</v>
      </c>
      <c r="BD386">
        <v>21.84</v>
      </c>
    </row>
    <row r="387" spans="1:56" hidden="1" outlineLevel="1">
      <c r="A387" t="s">
        <v>1270</v>
      </c>
      <c r="B387" s="10" t="s">
        <v>1305</v>
      </c>
      <c r="C387" s="1">
        <f t="shared" si="87"/>
        <v>2735</v>
      </c>
      <c r="D387" s="7">
        <f>IF(N387&gt;0, RANK(N387,(N387:P387,Q387:AE387)),0)</f>
        <v>2</v>
      </c>
      <c r="E387" s="7">
        <f>IF(O387&gt;0,RANK(O387,(N387:P387,Q387:AE387)),0)</f>
        <v>1</v>
      </c>
      <c r="F387" s="7">
        <f t="shared" si="89"/>
        <v>3</v>
      </c>
      <c r="G387" s="1">
        <f t="shared" si="83"/>
        <v>241</v>
      </c>
      <c r="H387" s="2">
        <f t="shared" si="84"/>
        <v>8.811700182815356E-2</v>
      </c>
      <c r="I387" s="8"/>
      <c r="J387" s="2">
        <f t="shared" si="90"/>
        <v>0.4464351005484461</v>
      </c>
      <c r="K387" s="2">
        <f t="shared" si="91"/>
        <v>0.53455210237659967</v>
      </c>
      <c r="L387" s="2">
        <f t="shared" si="92"/>
        <v>1.3893967093235832E-2</v>
      </c>
      <c r="M387" s="2">
        <f t="shared" si="93"/>
        <v>5.1188299817183473E-3</v>
      </c>
      <c r="N387" s="1">
        <v>1221</v>
      </c>
      <c r="O387" s="1">
        <v>1462</v>
      </c>
      <c r="P387" s="1">
        <v>38</v>
      </c>
      <c r="Q387" s="1"/>
      <c r="R387" s="1">
        <v>11</v>
      </c>
      <c r="S387" s="1"/>
      <c r="T387" s="70"/>
      <c r="U387" s="1"/>
      <c r="V387" s="1"/>
      <c r="W387" s="1">
        <v>3</v>
      </c>
      <c r="X387" s="1"/>
      <c r="Y387" s="1"/>
      <c r="Z387" s="1"/>
      <c r="AA387" s="1"/>
      <c r="AB387" s="1"/>
      <c r="AN387" t="str">
        <f t="shared" si="86"/>
        <v>Houlton</v>
      </c>
      <c r="AO387" t="s">
        <v>424</v>
      </c>
      <c r="AP387">
        <v>2</v>
      </c>
      <c r="AR387" s="119">
        <v>23</v>
      </c>
      <c r="AS387" s="121">
        <v>3</v>
      </c>
      <c r="AT387" s="121">
        <v>150</v>
      </c>
      <c r="AU387" s="125">
        <v>33980</v>
      </c>
      <c r="AV387" s="125">
        <f t="shared" si="85"/>
        <v>23003</v>
      </c>
      <c r="AW387" t="s">
        <v>749</v>
      </c>
      <c r="AX387">
        <f t="shared" si="88"/>
        <v>2333980</v>
      </c>
      <c r="BB387">
        <v>36.76</v>
      </c>
      <c r="BC387">
        <v>0.01</v>
      </c>
      <c r="BD387">
        <v>36.75</v>
      </c>
    </row>
    <row r="388" spans="1:56" hidden="1" outlineLevel="1">
      <c r="A388" t="s">
        <v>1222</v>
      </c>
      <c r="B388" s="10" t="s">
        <v>1305</v>
      </c>
      <c r="C388" s="1">
        <f t="shared" si="87"/>
        <v>675</v>
      </c>
      <c r="D388" s="7">
        <f>IF(N388&gt;0, RANK(N388,(N388:P388,Q388:AE388)),0)</f>
        <v>1</v>
      </c>
      <c r="E388" s="7">
        <f>IF(O388&gt;0,RANK(O388,(N388:P388,Q388:AE388)),0)</f>
        <v>2</v>
      </c>
      <c r="F388" s="7">
        <f t="shared" si="89"/>
        <v>3</v>
      </c>
      <c r="G388" s="1">
        <f t="shared" ref="G388:G451" si="94">IF(C388&gt;0,MAX(N388:P388)-LARGE(N388:P388,2),0)</f>
        <v>28</v>
      </c>
      <c r="H388" s="2">
        <f t="shared" ref="H388:H451" si="95">IF(C388&gt;0,G388/C388,0)</f>
        <v>4.148148148148148E-2</v>
      </c>
      <c r="I388" s="8"/>
      <c r="J388" s="2">
        <f t="shared" si="90"/>
        <v>0.51111111111111107</v>
      </c>
      <c r="K388" s="2">
        <f t="shared" si="91"/>
        <v>0.46962962962962962</v>
      </c>
      <c r="L388" s="2">
        <f t="shared" si="92"/>
        <v>1.6296296296296295E-2</v>
      </c>
      <c r="M388" s="2">
        <f t="shared" si="93"/>
        <v>2.9629629629630144E-3</v>
      </c>
      <c r="N388" s="1">
        <v>345</v>
      </c>
      <c r="O388" s="1">
        <v>317</v>
      </c>
      <c r="P388" s="1">
        <v>11</v>
      </c>
      <c r="Q388" s="1"/>
      <c r="R388" s="1">
        <v>2</v>
      </c>
      <c r="S388" s="1"/>
      <c r="T388" s="70"/>
      <c r="U388" s="1"/>
      <c r="V388" s="1"/>
      <c r="W388" s="1">
        <v>0</v>
      </c>
      <c r="X388" s="1"/>
      <c r="Y388" s="1"/>
      <c r="Z388" s="1"/>
      <c r="AA388" s="1"/>
      <c r="AB388" s="1"/>
      <c r="AN388" t="str">
        <f t="shared" si="86"/>
        <v>Howland</v>
      </c>
      <c r="AO388" t="s">
        <v>1350</v>
      </c>
      <c r="AP388">
        <v>2</v>
      </c>
      <c r="AR388" s="119">
        <v>23</v>
      </c>
      <c r="AS388" s="121">
        <v>19</v>
      </c>
      <c r="AT388" s="121">
        <v>155</v>
      </c>
      <c r="AU388" s="125">
        <v>34190</v>
      </c>
      <c r="AV388" s="125">
        <f t="shared" si="85"/>
        <v>23019</v>
      </c>
      <c r="AW388" t="s">
        <v>749</v>
      </c>
      <c r="AX388">
        <f t="shared" si="88"/>
        <v>2334190</v>
      </c>
      <c r="BB388">
        <v>35.340000000000003</v>
      </c>
      <c r="BC388">
        <v>0.7</v>
      </c>
      <c r="BD388">
        <v>34.65</v>
      </c>
    </row>
    <row r="389" spans="1:56" hidden="1" outlineLevel="1">
      <c r="A389" t="s">
        <v>2031</v>
      </c>
      <c r="B389" s="10" t="s">
        <v>1305</v>
      </c>
      <c r="C389" s="1">
        <f t="shared" si="87"/>
        <v>736</v>
      </c>
      <c r="D389" s="7">
        <f>IF(N389&gt;0, RANK(N389,(N389:P389,Q389:AE389)),0)</f>
        <v>2</v>
      </c>
      <c r="E389" s="7">
        <f>IF(O389&gt;0,RANK(O389,(N389:P389,Q389:AE389)),0)</f>
        <v>1</v>
      </c>
      <c r="F389" s="7">
        <f t="shared" si="89"/>
        <v>3</v>
      </c>
      <c r="G389" s="1">
        <f t="shared" si="94"/>
        <v>135</v>
      </c>
      <c r="H389" s="2">
        <f t="shared" si="95"/>
        <v>0.18342391304347827</v>
      </c>
      <c r="I389" s="8"/>
      <c r="J389" s="2">
        <f t="shared" si="90"/>
        <v>0.39809782608695654</v>
      </c>
      <c r="K389" s="2">
        <f t="shared" si="91"/>
        <v>0.58152173913043481</v>
      </c>
      <c r="L389" s="2">
        <f t="shared" si="92"/>
        <v>9.5108695652173919E-3</v>
      </c>
      <c r="M389" s="2">
        <f t="shared" si="93"/>
        <v>1.0869565217391255E-2</v>
      </c>
      <c r="N389" s="1">
        <v>293</v>
      </c>
      <c r="O389" s="1">
        <v>428</v>
      </c>
      <c r="P389" s="1">
        <v>7</v>
      </c>
      <c r="Q389" s="1"/>
      <c r="R389" s="1">
        <v>7</v>
      </c>
      <c r="S389" s="1"/>
      <c r="T389" s="70"/>
      <c r="U389" s="1"/>
      <c r="V389" s="1"/>
      <c r="W389" s="1">
        <v>1</v>
      </c>
      <c r="X389" s="1"/>
      <c r="Y389" s="1"/>
      <c r="Z389" s="1"/>
      <c r="AA389" s="1"/>
      <c r="AB389" s="1"/>
      <c r="AN389" t="str">
        <f t="shared" si="86"/>
        <v>Hudson</v>
      </c>
      <c r="AO389" t="s">
        <v>1350</v>
      </c>
      <c r="AP389">
        <v>2</v>
      </c>
      <c r="AR389" s="119">
        <v>23</v>
      </c>
      <c r="AS389" s="121">
        <v>19</v>
      </c>
      <c r="AT389" s="121">
        <v>160</v>
      </c>
      <c r="AU389" s="125">
        <v>34365</v>
      </c>
      <c r="AV389" s="125">
        <f t="shared" ref="AV389:AV452" si="96">AR389*1000+AS389</f>
        <v>23019</v>
      </c>
      <c r="AW389" t="s">
        <v>749</v>
      </c>
      <c r="AX389">
        <f t="shared" si="88"/>
        <v>2334365</v>
      </c>
      <c r="BB389">
        <v>40.19</v>
      </c>
      <c r="BC389">
        <v>2.38</v>
      </c>
      <c r="BD389">
        <v>37.81</v>
      </c>
    </row>
    <row r="390" spans="1:56" hidden="1" outlineLevel="1">
      <c r="A390" s="37" t="s">
        <v>3338</v>
      </c>
      <c r="B390" s="10" t="s">
        <v>1305</v>
      </c>
      <c r="C390" s="1">
        <f t="shared" si="87"/>
        <v>179</v>
      </c>
      <c r="D390" s="7">
        <f>IF(N390&gt;0, RANK(N390,(N390:P390,Q390:AE390)),0)</f>
        <v>1</v>
      </c>
      <c r="E390" s="7">
        <f>IF(O390&gt;0,RANK(O390,(N390:P390,Q390:AE390)),0)</f>
        <v>1</v>
      </c>
      <c r="F390" s="7">
        <f t="shared" si="89"/>
        <v>3</v>
      </c>
      <c r="G390" s="1">
        <f t="shared" si="94"/>
        <v>0</v>
      </c>
      <c r="H390" s="2">
        <f t="shared" si="95"/>
        <v>0</v>
      </c>
      <c r="I390" s="8"/>
      <c r="J390" s="2">
        <f t="shared" si="90"/>
        <v>0.49162011173184356</v>
      </c>
      <c r="K390" s="2">
        <f t="shared" si="91"/>
        <v>0.49162011173184356</v>
      </c>
      <c r="L390" s="2">
        <f t="shared" si="92"/>
        <v>1.6759776536312849E-2</v>
      </c>
      <c r="M390" s="2">
        <f t="shared" si="93"/>
        <v>9.3675067702747583E-17</v>
      </c>
      <c r="N390" s="1">
        <v>88</v>
      </c>
      <c r="O390" s="1">
        <v>88</v>
      </c>
      <c r="P390" s="1">
        <v>3</v>
      </c>
      <c r="Q390" s="1"/>
      <c r="R390" s="1">
        <v>0</v>
      </c>
      <c r="S390" s="1"/>
      <c r="T390" s="70"/>
      <c r="U390" s="1"/>
      <c r="V390" s="1"/>
      <c r="W390" s="1">
        <v>0</v>
      </c>
      <c r="X390" s="1"/>
      <c r="Y390" s="1"/>
      <c r="Z390" s="1"/>
      <c r="AA390" s="1"/>
      <c r="AB390" s="1"/>
      <c r="AN390" t="str">
        <f t="shared" si="86"/>
        <v>Indian Purchase T3 T4</v>
      </c>
      <c r="AO390" t="s">
        <v>1350</v>
      </c>
      <c r="AP390">
        <v>2</v>
      </c>
      <c r="AR390" s="119">
        <v>23</v>
      </c>
      <c r="AS390" s="121">
        <v>19</v>
      </c>
      <c r="AU390" s="125">
        <v>34450</v>
      </c>
      <c r="AV390" s="125">
        <f t="shared" si="96"/>
        <v>23019</v>
      </c>
      <c r="AW390" t="s">
        <v>2795</v>
      </c>
      <c r="AX390">
        <f t="shared" si="88"/>
        <v>2334450</v>
      </c>
    </row>
    <row r="391" spans="1:56" hidden="1" outlineLevel="1">
      <c r="A391" t="s">
        <v>1171</v>
      </c>
      <c r="B391" s="10" t="s">
        <v>1305</v>
      </c>
      <c r="C391" s="1">
        <f t="shared" si="87"/>
        <v>265</v>
      </c>
      <c r="D391" s="7">
        <f>IF(N391&gt;0, RANK(N391,(N391:P391,Q391:AE391)),0)</f>
        <v>1</v>
      </c>
      <c r="E391" s="7">
        <f>IF(O391&gt;0,RANK(O391,(N391:P391,Q391:AE391)),0)</f>
        <v>2</v>
      </c>
      <c r="F391" s="7">
        <f t="shared" si="89"/>
        <v>4</v>
      </c>
      <c r="G391" s="1">
        <f t="shared" si="94"/>
        <v>200</v>
      </c>
      <c r="H391" s="2">
        <f t="shared" si="95"/>
        <v>0.75471698113207553</v>
      </c>
      <c r="I391" s="8"/>
      <c r="J391" s="2">
        <f t="shared" si="90"/>
        <v>0.8716981132075472</v>
      </c>
      <c r="K391" s="2">
        <f t="shared" si="91"/>
        <v>0.1169811320754717</v>
      </c>
      <c r="L391" s="2">
        <f t="shared" si="92"/>
        <v>3.7735849056603774E-3</v>
      </c>
      <c r="M391" s="2">
        <f t="shared" si="93"/>
        <v>7.5471698113207244E-3</v>
      </c>
      <c r="N391" s="1">
        <v>231</v>
      </c>
      <c r="O391" s="1">
        <v>31</v>
      </c>
      <c r="P391" s="1">
        <v>1</v>
      </c>
      <c r="Q391" s="1"/>
      <c r="R391" s="1">
        <v>2</v>
      </c>
      <c r="S391" s="1"/>
      <c r="T391" s="70"/>
      <c r="U391" s="1"/>
      <c r="V391" s="1"/>
      <c r="W391" s="1">
        <v>0</v>
      </c>
      <c r="X391" s="1"/>
      <c r="Y391" s="1"/>
      <c r="Z391" s="1"/>
      <c r="AA391" s="1"/>
      <c r="AB391" s="1"/>
      <c r="AN391" t="str">
        <f t="shared" ref="AN391:AN454" si="97">A391</f>
        <v>Indian Township</v>
      </c>
      <c r="AO391" t="s">
        <v>1616</v>
      </c>
      <c r="AP391">
        <v>2</v>
      </c>
      <c r="AR391" s="119">
        <v>23</v>
      </c>
      <c r="AS391" s="121">
        <v>29</v>
      </c>
      <c r="AU391" s="125">
        <v>34500</v>
      </c>
      <c r="AV391" s="125">
        <f t="shared" si="96"/>
        <v>23029</v>
      </c>
      <c r="AW391" t="s">
        <v>306</v>
      </c>
      <c r="AX391">
        <f t="shared" si="88"/>
        <v>2334500</v>
      </c>
    </row>
    <row r="392" spans="1:56" hidden="1" outlineLevel="1">
      <c r="A392" t="s">
        <v>558</v>
      </c>
      <c r="B392" s="10" t="s">
        <v>1305</v>
      </c>
      <c r="C392" s="1">
        <f t="shared" si="87"/>
        <v>479</v>
      </c>
      <c r="D392" s="7">
        <f>IF(N392&gt;0, RANK(N392,(N392:P392,Q392:AE392)),0)</f>
        <v>1</v>
      </c>
      <c r="E392" s="7">
        <f>IF(O392&gt;0,RANK(O392,(N392:P392,Q392:AE392)),0)</f>
        <v>2</v>
      </c>
      <c r="F392" s="7">
        <f t="shared" si="89"/>
        <v>3</v>
      </c>
      <c r="G392" s="1">
        <f t="shared" si="94"/>
        <v>57</v>
      </c>
      <c r="H392" s="2">
        <f t="shared" si="95"/>
        <v>0.11899791231732777</v>
      </c>
      <c r="I392" s="8"/>
      <c r="J392" s="2">
        <f t="shared" si="90"/>
        <v>0.54906054279749483</v>
      </c>
      <c r="K392" s="2">
        <f t="shared" si="91"/>
        <v>0.43006263048016702</v>
      </c>
      <c r="L392" s="2">
        <f t="shared" si="92"/>
        <v>1.4613778705636743E-2</v>
      </c>
      <c r="M392" s="2">
        <f t="shared" si="93"/>
        <v>6.2630480167014061E-3</v>
      </c>
      <c r="N392" s="1">
        <v>263</v>
      </c>
      <c r="O392" s="1">
        <v>206</v>
      </c>
      <c r="P392" s="1">
        <v>7</v>
      </c>
      <c r="Q392" s="1"/>
      <c r="R392" s="1">
        <v>1</v>
      </c>
      <c r="S392" s="1"/>
      <c r="T392" s="70"/>
      <c r="U392" s="1"/>
      <c r="V392" s="1"/>
      <c r="W392" s="1">
        <v>2</v>
      </c>
      <c r="X392" s="1"/>
      <c r="Y392" s="1"/>
      <c r="Z392" s="1"/>
      <c r="AA392" s="1"/>
      <c r="AB392" s="1"/>
      <c r="AN392" t="str">
        <f t="shared" si="97"/>
        <v>Industry</v>
      </c>
      <c r="AO392" t="s">
        <v>2910</v>
      </c>
      <c r="AP392">
        <v>2</v>
      </c>
      <c r="AR392" s="119">
        <v>23</v>
      </c>
      <c r="AS392" s="121">
        <v>7</v>
      </c>
      <c r="AT392" s="121">
        <v>40</v>
      </c>
      <c r="AU392" s="125">
        <v>34820</v>
      </c>
      <c r="AV392" s="125">
        <f t="shared" si="96"/>
        <v>23007</v>
      </c>
      <c r="AW392" t="s">
        <v>749</v>
      </c>
      <c r="AX392">
        <f t="shared" si="88"/>
        <v>2334820</v>
      </c>
      <c r="BB392">
        <v>31.2</v>
      </c>
      <c r="BC392">
        <v>1.23</v>
      </c>
      <c r="BD392">
        <v>29.98</v>
      </c>
    </row>
    <row r="393" spans="1:56" hidden="1" outlineLevel="1">
      <c r="A393" t="s">
        <v>1493</v>
      </c>
      <c r="B393" s="10" t="s">
        <v>1305</v>
      </c>
      <c r="C393" s="1">
        <f t="shared" si="87"/>
        <v>429</v>
      </c>
      <c r="D393" s="7">
        <f>IF(N393&gt;0, RANK(N393,(N393:P393,Q393:AE393)),0)</f>
        <v>2</v>
      </c>
      <c r="E393" s="7">
        <f>IF(O393&gt;0,RANK(O393,(N393:P393,Q393:AE393)),0)</f>
        <v>1</v>
      </c>
      <c r="F393" s="7">
        <f t="shared" si="89"/>
        <v>3</v>
      </c>
      <c r="G393" s="1">
        <f t="shared" si="94"/>
        <v>36</v>
      </c>
      <c r="H393" s="2">
        <f t="shared" si="95"/>
        <v>8.3916083916083919E-2</v>
      </c>
      <c r="I393" s="8"/>
      <c r="J393" s="2">
        <f t="shared" si="90"/>
        <v>0.44522144522144524</v>
      </c>
      <c r="K393" s="2">
        <f t="shared" si="91"/>
        <v>0.52913752913752909</v>
      </c>
      <c r="L393" s="2">
        <f t="shared" si="92"/>
        <v>1.8648018648018648E-2</v>
      </c>
      <c r="M393" s="2">
        <f t="shared" si="93"/>
        <v>6.993006993007013E-3</v>
      </c>
      <c r="N393" s="1">
        <v>191</v>
      </c>
      <c r="O393" s="1">
        <v>227</v>
      </c>
      <c r="P393" s="1">
        <v>8</v>
      </c>
      <c r="Q393" s="1"/>
      <c r="R393" s="1">
        <v>3</v>
      </c>
      <c r="S393" s="1"/>
      <c r="T393" s="70"/>
      <c r="U393" s="1"/>
      <c r="V393" s="1"/>
      <c r="W393" s="1">
        <v>0</v>
      </c>
      <c r="X393" s="1"/>
      <c r="Y393" s="1"/>
      <c r="Z393" s="1"/>
      <c r="AA393" s="1"/>
      <c r="AB393" s="1"/>
      <c r="AN393" t="str">
        <f t="shared" si="97"/>
        <v>Island Falls</v>
      </c>
      <c r="AO393" t="s">
        <v>424</v>
      </c>
      <c r="AP393">
        <v>2</v>
      </c>
      <c r="AR393" s="119">
        <v>23</v>
      </c>
      <c r="AS393" s="121">
        <v>3</v>
      </c>
      <c r="AT393" s="121">
        <v>155</v>
      </c>
      <c r="AU393" s="125">
        <v>35065</v>
      </c>
      <c r="AV393" s="125">
        <f t="shared" si="96"/>
        <v>23003</v>
      </c>
      <c r="AW393" t="s">
        <v>749</v>
      </c>
      <c r="AX393">
        <f t="shared" si="88"/>
        <v>2335065</v>
      </c>
      <c r="BB393">
        <v>40.47</v>
      </c>
      <c r="BC393">
        <v>4.59</v>
      </c>
      <c r="BD393">
        <v>35.880000000000003</v>
      </c>
    </row>
    <row r="394" spans="1:56" hidden="1" outlineLevel="1">
      <c r="A394" t="s">
        <v>2101</v>
      </c>
      <c r="B394" s="10" t="s">
        <v>1305</v>
      </c>
      <c r="C394" s="1">
        <f t="shared" si="87"/>
        <v>51</v>
      </c>
      <c r="D394" s="7">
        <f>IF(N394&gt;0, RANK(N394,(N394:P394,Q394:AE394)),0)</f>
        <v>1</v>
      </c>
      <c r="E394" s="7">
        <f>IF(O394&gt;0,RANK(O394,(N394:P394,Q394:AE394)),0)</f>
        <v>2</v>
      </c>
      <c r="F394" s="7">
        <f t="shared" si="89"/>
        <v>3</v>
      </c>
      <c r="G394" s="1">
        <f t="shared" si="94"/>
        <v>37</v>
      </c>
      <c r="H394" s="2">
        <f t="shared" si="95"/>
        <v>0.72549019607843135</v>
      </c>
      <c r="I394" s="8"/>
      <c r="J394" s="2">
        <f t="shared" si="90"/>
        <v>0.84313725490196079</v>
      </c>
      <c r="K394" s="2">
        <f t="shared" si="91"/>
        <v>0.11764705882352941</v>
      </c>
      <c r="L394" s="2">
        <f t="shared" si="92"/>
        <v>1.9607843137254902E-2</v>
      </c>
      <c r="M394" s="2">
        <f t="shared" si="93"/>
        <v>1.9607843137254902E-2</v>
      </c>
      <c r="N394" s="1">
        <v>43</v>
      </c>
      <c r="O394" s="1">
        <v>6</v>
      </c>
      <c r="P394" s="1">
        <v>1</v>
      </c>
      <c r="Q394" s="1"/>
      <c r="R394" s="1">
        <v>1</v>
      </c>
      <c r="S394" s="1"/>
      <c r="T394" s="70"/>
      <c r="U394" s="1"/>
      <c r="V394" s="1"/>
      <c r="W394" s="1">
        <v>0</v>
      </c>
      <c r="X394" s="1"/>
      <c r="Y394" s="1"/>
      <c r="Z394" s="1"/>
      <c r="AA394" s="1"/>
      <c r="AB394" s="1"/>
      <c r="AN394" t="str">
        <f t="shared" si="97"/>
        <v>Isle Au Haut</v>
      </c>
      <c r="AO394" t="s">
        <v>2894</v>
      </c>
      <c r="AP394">
        <v>1</v>
      </c>
      <c r="AR394" s="119">
        <v>23</v>
      </c>
      <c r="AS394" s="121">
        <v>13</v>
      </c>
      <c r="AT394" s="121">
        <v>30</v>
      </c>
      <c r="AU394" s="125">
        <v>35135</v>
      </c>
      <c r="AV394" s="125">
        <f t="shared" si="96"/>
        <v>23013</v>
      </c>
      <c r="AW394" t="s">
        <v>749</v>
      </c>
      <c r="AX394">
        <f t="shared" si="88"/>
        <v>2335135</v>
      </c>
      <c r="BB394">
        <v>109.62</v>
      </c>
      <c r="BC394">
        <v>96.94</v>
      </c>
      <c r="BD394">
        <v>12.67</v>
      </c>
    </row>
    <row r="395" spans="1:56" hidden="1" outlineLevel="1">
      <c r="A395" t="s">
        <v>1016</v>
      </c>
      <c r="B395" s="10" t="s">
        <v>1305</v>
      </c>
      <c r="C395" s="1">
        <f t="shared" si="87"/>
        <v>447</v>
      </c>
      <c r="D395" s="7">
        <f>IF(N395&gt;0, RANK(N395,(N395:P395,Q395:AE395)),0)</f>
        <v>1</v>
      </c>
      <c r="E395" s="7">
        <f>IF(O395&gt;0,RANK(O395,(N395:P395,Q395:AE395)),0)</f>
        <v>2</v>
      </c>
      <c r="F395" s="7">
        <f t="shared" si="89"/>
        <v>3</v>
      </c>
      <c r="G395" s="1">
        <f t="shared" si="94"/>
        <v>177</v>
      </c>
      <c r="H395" s="2">
        <f t="shared" si="95"/>
        <v>0.39597315436241609</v>
      </c>
      <c r="I395" s="8"/>
      <c r="J395" s="2">
        <f t="shared" si="90"/>
        <v>0.68903803131991048</v>
      </c>
      <c r="K395" s="2">
        <f t="shared" si="91"/>
        <v>0.29306487695749439</v>
      </c>
      <c r="L395" s="2">
        <f t="shared" si="92"/>
        <v>1.5659955257270694E-2</v>
      </c>
      <c r="M395" s="2">
        <f t="shared" si="93"/>
        <v>2.2371364653244324E-3</v>
      </c>
      <c r="N395" s="1">
        <v>308</v>
      </c>
      <c r="O395" s="1">
        <v>131</v>
      </c>
      <c r="P395" s="1">
        <v>7</v>
      </c>
      <c r="Q395" s="1"/>
      <c r="R395" s="1">
        <v>1</v>
      </c>
      <c r="S395" s="1"/>
      <c r="T395" s="70"/>
      <c r="U395" s="1"/>
      <c r="V395" s="1"/>
      <c r="W395" s="1">
        <v>0</v>
      </c>
      <c r="X395" s="1"/>
      <c r="Y395" s="1"/>
      <c r="Z395" s="1"/>
      <c r="AA395" s="1"/>
      <c r="AB395" s="1"/>
      <c r="AN395" t="str">
        <f t="shared" si="97"/>
        <v>Islesboro</v>
      </c>
      <c r="AO395" t="s">
        <v>2819</v>
      </c>
      <c r="AP395">
        <v>2</v>
      </c>
      <c r="AR395" s="119">
        <v>23</v>
      </c>
      <c r="AS395" s="121">
        <v>27</v>
      </c>
      <c r="AT395" s="121">
        <v>35</v>
      </c>
      <c r="AU395" s="125">
        <v>35240</v>
      </c>
      <c r="AV395" s="125">
        <f t="shared" si="96"/>
        <v>23027</v>
      </c>
      <c r="AW395" t="s">
        <v>749</v>
      </c>
      <c r="AX395">
        <f t="shared" si="88"/>
        <v>2335240</v>
      </c>
      <c r="BB395">
        <v>68.930000000000007</v>
      </c>
      <c r="BC395">
        <v>54.67</v>
      </c>
      <c r="BD395">
        <v>14.25</v>
      </c>
    </row>
    <row r="396" spans="1:56" hidden="1" outlineLevel="1">
      <c r="A396" t="s">
        <v>1017</v>
      </c>
      <c r="B396" s="10" t="s">
        <v>1305</v>
      </c>
      <c r="C396" s="1">
        <f t="shared" si="87"/>
        <v>532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 t="shared" si="89"/>
        <v>3</v>
      </c>
      <c r="G396" s="1">
        <f t="shared" si="94"/>
        <v>22</v>
      </c>
      <c r="H396" s="2">
        <f t="shared" si="95"/>
        <v>4.1353383458646614E-2</v>
      </c>
      <c r="I396" s="8"/>
      <c r="J396" s="2">
        <f t="shared" si="90"/>
        <v>0.47368421052631576</v>
      </c>
      <c r="K396" s="2">
        <f t="shared" si="91"/>
        <v>0.51503759398496241</v>
      </c>
      <c r="L396" s="2">
        <f t="shared" si="92"/>
        <v>5.6390977443609019E-3</v>
      </c>
      <c r="M396" s="2">
        <f t="shared" si="93"/>
        <v>5.6390977443609852E-3</v>
      </c>
      <c r="N396" s="1">
        <v>252</v>
      </c>
      <c r="O396" s="1">
        <v>274</v>
      </c>
      <c r="P396" s="1">
        <v>3</v>
      </c>
      <c r="Q396" s="1"/>
      <c r="R396" s="1">
        <v>3</v>
      </c>
      <c r="S396" s="1"/>
      <c r="T396" s="70"/>
      <c r="U396" s="1"/>
      <c r="V396" s="1"/>
      <c r="W396" s="1">
        <v>0</v>
      </c>
      <c r="X396" s="1"/>
      <c r="Y396" s="1"/>
      <c r="Z396" s="1"/>
      <c r="AA396" s="1"/>
      <c r="AB396" s="1"/>
      <c r="AN396" t="str">
        <f t="shared" si="97"/>
        <v>Jackman</v>
      </c>
      <c r="AO396" t="s">
        <v>465</v>
      </c>
      <c r="AP396">
        <v>2</v>
      </c>
      <c r="AR396" s="119">
        <v>23</v>
      </c>
      <c r="AS396" s="121">
        <v>25</v>
      </c>
      <c r="AT396" s="121">
        <v>80</v>
      </c>
      <c r="AU396" s="125">
        <v>35345</v>
      </c>
      <c r="AV396" s="125">
        <f t="shared" si="96"/>
        <v>23025</v>
      </c>
      <c r="AW396" t="s">
        <v>749</v>
      </c>
      <c r="AX396">
        <f t="shared" si="88"/>
        <v>2335345</v>
      </c>
      <c r="BB396">
        <v>42.2</v>
      </c>
      <c r="BC396">
        <v>1.17</v>
      </c>
      <c r="BD396">
        <v>41.03</v>
      </c>
    </row>
    <row r="397" spans="1:56" hidden="1" outlineLevel="1">
      <c r="A397" t="s">
        <v>627</v>
      </c>
      <c r="B397" s="10" t="s">
        <v>1305</v>
      </c>
      <c r="C397" s="1">
        <f t="shared" si="87"/>
        <v>294</v>
      </c>
      <c r="D397" s="7">
        <f>IF(N397&gt;0, RANK(N397,(N397:P397,Q397:AE397)),0)</f>
        <v>1</v>
      </c>
      <c r="E397" s="7">
        <f>IF(O397&gt;0,RANK(O397,(N397:P397,Q397:AE397)),0)</f>
        <v>2</v>
      </c>
      <c r="F397" s="7">
        <f t="shared" si="89"/>
        <v>3</v>
      </c>
      <c r="G397" s="1">
        <f t="shared" si="94"/>
        <v>44</v>
      </c>
      <c r="H397" s="2">
        <f t="shared" si="95"/>
        <v>0.14965986394557823</v>
      </c>
      <c r="I397" s="8"/>
      <c r="J397" s="2">
        <f t="shared" si="90"/>
        <v>0.56122448979591832</v>
      </c>
      <c r="K397" s="2">
        <f t="shared" si="91"/>
        <v>0.41156462585034015</v>
      </c>
      <c r="L397" s="2">
        <f t="shared" si="92"/>
        <v>1.7006802721088437E-2</v>
      </c>
      <c r="M397" s="2">
        <f t="shared" si="93"/>
        <v>1.020408163265309E-2</v>
      </c>
      <c r="N397" s="1">
        <v>165</v>
      </c>
      <c r="O397" s="1">
        <v>121</v>
      </c>
      <c r="P397" s="1">
        <v>5</v>
      </c>
      <c r="Q397" s="1"/>
      <c r="R397" s="1">
        <v>2</v>
      </c>
      <c r="S397" s="1"/>
      <c r="T397" s="70"/>
      <c r="U397" s="1"/>
      <c r="V397" s="1"/>
      <c r="W397" s="1">
        <v>1</v>
      </c>
      <c r="X397" s="1"/>
      <c r="Y397" s="1"/>
      <c r="Z397" s="1"/>
      <c r="AA397" s="1"/>
      <c r="AB397" s="1"/>
      <c r="AN397" t="str">
        <f t="shared" si="97"/>
        <v>Jackson</v>
      </c>
      <c r="AO397" t="s">
        <v>2819</v>
      </c>
      <c r="AP397">
        <v>2</v>
      </c>
      <c r="AR397" s="119">
        <v>23</v>
      </c>
      <c r="AS397" s="121">
        <v>27</v>
      </c>
      <c r="AT397" s="121">
        <v>40</v>
      </c>
      <c r="AU397" s="125">
        <v>35450</v>
      </c>
      <c r="AV397" s="125">
        <f t="shared" si="96"/>
        <v>23027</v>
      </c>
      <c r="AW397" t="s">
        <v>749</v>
      </c>
      <c r="AX397">
        <f t="shared" si="88"/>
        <v>2335450</v>
      </c>
      <c r="BB397">
        <v>25.32</v>
      </c>
      <c r="BC397">
        <v>0.12</v>
      </c>
      <c r="BD397">
        <v>25.21</v>
      </c>
    </row>
    <row r="398" spans="1:56" hidden="1" outlineLevel="1">
      <c r="A398" t="s">
        <v>3343</v>
      </c>
      <c r="B398" s="10" t="s">
        <v>1305</v>
      </c>
      <c r="C398" s="1">
        <f t="shared" si="87"/>
        <v>2672</v>
      </c>
      <c r="D398" s="7">
        <f>IF(N398&gt;0, RANK(N398,(N398:P398,Q398:AE398)),0)</f>
        <v>1</v>
      </c>
      <c r="E398" s="7">
        <f>IF(O398&gt;0,RANK(O398,(N398:P398,Q398:AE398)),0)</f>
        <v>2</v>
      </c>
      <c r="F398" s="7">
        <f t="shared" si="89"/>
        <v>3</v>
      </c>
      <c r="G398" s="1">
        <f t="shared" si="94"/>
        <v>872</v>
      </c>
      <c r="H398" s="2">
        <f t="shared" si="95"/>
        <v>0.32634730538922158</v>
      </c>
      <c r="I398" s="8"/>
      <c r="J398" s="2">
        <f t="shared" si="90"/>
        <v>0.65007485029940115</v>
      </c>
      <c r="K398" s="2">
        <f t="shared" si="91"/>
        <v>0.32372754491017963</v>
      </c>
      <c r="L398" s="2">
        <f t="shared" si="92"/>
        <v>2.0958083832335328E-2</v>
      </c>
      <c r="M398" s="2">
        <f t="shared" si="93"/>
        <v>5.2395209580838875E-3</v>
      </c>
      <c r="N398" s="1">
        <v>1737</v>
      </c>
      <c r="O398" s="1">
        <v>865</v>
      </c>
      <c r="P398" s="1">
        <v>56</v>
      </c>
      <c r="Q398" s="1"/>
      <c r="R398" s="1">
        <v>14</v>
      </c>
      <c r="S398" s="1"/>
      <c r="T398" s="70"/>
      <c r="U398" s="1"/>
      <c r="V398" s="1"/>
      <c r="W398" s="1">
        <v>0</v>
      </c>
      <c r="X398" s="1"/>
      <c r="Y398" s="1"/>
      <c r="Z398" s="1"/>
      <c r="AA398" s="1"/>
      <c r="AB398" s="1"/>
      <c r="AN398" t="str">
        <f t="shared" si="97"/>
        <v>Jay</v>
      </c>
      <c r="AO398" t="s">
        <v>2910</v>
      </c>
      <c r="AP398">
        <v>2</v>
      </c>
      <c r="AR398" s="119">
        <v>23</v>
      </c>
      <c r="AS398" s="121">
        <v>7</v>
      </c>
      <c r="AT398" s="121">
        <v>45</v>
      </c>
      <c r="AU398" s="125">
        <v>35625</v>
      </c>
      <c r="AV398" s="125">
        <f t="shared" si="96"/>
        <v>23007</v>
      </c>
      <c r="AW398" t="s">
        <v>749</v>
      </c>
      <c r="AX398">
        <f t="shared" si="88"/>
        <v>2335625</v>
      </c>
      <c r="BB398">
        <v>49.24</v>
      </c>
      <c r="BC398">
        <v>0.78</v>
      </c>
      <c r="BD398">
        <v>48.46</v>
      </c>
    </row>
    <row r="399" spans="1:56" hidden="1" outlineLevel="1">
      <c r="A399" t="s">
        <v>996</v>
      </c>
      <c r="B399" s="10" t="s">
        <v>1305</v>
      </c>
      <c r="C399" s="1">
        <f t="shared" si="87"/>
        <v>1487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 t="shared" si="89"/>
        <v>3</v>
      </c>
      <c r="G399" s="1">
        <f t="shared" si="94"/>
        <v>50</v>
      </c>
      <c r="H399" s="2">
        <f t="shared" si="95"/>
        <v>3.3624747814391391E-2</v>
      </c>
      <c r="I399" s="8"/>
      <c r="J399" s="2">
        <f t="shared" si="90"/>
        <v>0.4754539340954943</v>
      </c>
      <c r="K399" s="2">
        <f t="shared" si="91"/>
        <v>0.5090786819098857</v>
      </c>
      <c r="L399" s="2">
        <f t="shared" si="92"/>
        <v>1.2104909213180901E-2</v>
      </c>
      <c r="M399" s="2">
        <f t="shared" si="93"/>
        <v>3.3624747814390982E-3</v>
      </c>
      <c r="N399" s="1">
        <v>707</v>
      </c>
      <c r="O399" s="1">
        <v>757</v>
      </c>
      <c r="P399" s="1">
        <v>18</v>
      </c>
      <c r="Q399" s="1"/>
      <c r="R399" s="1">
        <v>4</v>
      </c>
      <c r="S399" s="1"/>
      <c r="T399" s="70"/>
      <c r="U399" s="1"/>
      <c r="V399" s="1"/>
      <c r="W399" s="1">
        <v>1</v>
      </c>
      <c r="X399" s="1"/>
      <c r="Y399" s="1"/>
      <c r="Z399" s="1"/>
      <c r="AA399" s="1"/>
      <c r="AB399" s="1"/>
      <c r="AN399" t="str">
        <f t="shared" si="97"/>
        <v>Jefferson</v>
      </c>
      <c r="AO399" t="s">
        <v>2196</v>
      </c>
      <c r="AP399">
        <v>1</v>
      </c>
      <c r="AR399" s="119">
        <v>23</v>
      </c>
      <c r="AS399" s="121">
        <v>15</v>
      </c>
      <c r="AT399" s="121">
        <v>50</v>
      </c>
      <c r="AU399" s="125">
        <v>35695</v>
      </c>
      <c r="AV399" s="125">
        <f t="shared" si="96"/>
        <v>23015</v>
      </c>
      <c r="AW399" t="s">
        <v>749</v>
      </c>
      <c r="AX399">
        <f t="shared" si="88"/>
        <v>2335695</v>
      </c>
      <c r="BB399">
        <v>58.64</v>
      </c>
      <c r="BC399">
        <v>5.96</v>
      </c>
      <c r="BD399">
        <v>52.69</v>
      </c>
    </row>
    <row r="400" spans="1:56" hidden="1" outlineLevel="1">
      <c r="A400" t="s">
        <v>210</v>
      </c>
      <c r="B400" s="10" t="s">
        <v>1305</v>
      </c>
      <c r="C400" s="1">
        <f t="shared" si="87"/>
        <v>276</v>
      </c>
      <c r="D400" s="7">
        <f>IF(N400&gt;0, RANK(N400,(N400:P400,Q400:AE400)),0)</f>
        <v>2</v>
      </c>
      <c r="E400" s="7">
        <f>IF(O400&gt;0,RANK(O400,(N400:P400,Q400:AE400)),0)</f>
        <v>1</v>
      </c>
      <c r="F400" s="7">
        <f t="shared" si="89"/>
        <v>3</v>
      </c>
      <c r="G400" s="1">
        <f t="shared" si="94"/>
        <v>19</v>
      </c>
      <c r="H400" s="2">
        <f t="shared" si="95"/>
        <v>6.8840579710144928E-2</v>
      </c>
      <c r="I400" s="8"/>
      <c r="J400" s="2">
        <f t="shared" si="90"/>
        <v>0.45289855072463769</v>
      </c>
      <c r="K400" s="2">
        <f t="shared" si="91"/>
        <v>0.52173913043478259</v>
      </c>
      <c r="L400" s="2">
        <f t="shared" si="92"/>
        <v>1.8115942028985508E-2</v>
      </c>
      <c r="M400" s="2">
        <f t="shared" si="93"/>
        <v>7.2463768115942039E-3</v>
      </c>
      <c r="N400" s="1">
        <v>125</v>
      </c>
      <c r="O400" s="1">
        <v>144</v>
      </c>
      <c r="P400" s="1">
        <v>5</v>
      </c>
      <c r="Q400" s="1"/>
      <c r="R400" s="1">
        <v>1</v>
      </c>
      <c r="S400" s="1"/>
      <c r="T400" s="70"/>
      <c r="U400" s="1"/>
      <c r="V400" s="1"/>
      <c r="W400" s="1">
        <v>1</v>
      </c>
      <c r="X400" s="1"/>
      <c r="Y400" s="1"/>
      <c r="Z400" s="1"/>
      <c r="AA400" s="1"/>
      <c r="AB400" s="1"/>
      <c r="AN400" t="str">
        <f t="shared" si="97"/>
        <v>Jonesboro</v>
      </c>
      <c r="AO400" t="s">
        <v>1616</v>
      </c>
      <c r="AP400">
        <v>2</v>
      </c>
      <c r="AR400" s="119">
        <v>23</v>
      </c>
      <c r="AS400" s="121">
        <v>29</v>
      </c>
      <c r="AT400" s="121">
        <v>115</v>
      </c>
      <c r="AU400" s="125">
        <v>35905</v>
      </c>
      <c r="AV400" s="125">
        <f t="shared" si="96"/>
        <v>23029</v>
      </c>
      <c r="AW400" t="s">
        <v>749</v>
      </c>
      <c r="AX400">
        <f t="shared" si="88"/>
        <v>2335905</v>
      </c>
      <c r="BB400">
        <v>38.43</v>
      </c>
      <c r="BC400">
        <v>1.75</v>
      </c>
      <c r="BD400">
        <v>36.67</v>
      </c>
    </row>
    <row r="401" spans="1:56" hidden="1" outlineLevel="1">
      <c r="A401" t="s">
        <v>1383</v>
      </c>
      <c r="B401" s="10" t="s">
        <v>1305</v>
      </c>
      <c r="C401" s="1">
        <f t="shared" si="87"/>
        <v>668</v>
      </c>
      <c r="D401" s="7">
        <f>IF(N401&gt;0, RANK(N401,(N401:P401,Q401:AE401)),0)</f>
        <v>1</v>
      </c>
      <c r="E401" s="7">
        <f>IF(O401&gt;0,RANK(O401,(N401:P401,Q401:AE401)),0)</f>
        <v>2</v>
      </c>
      <c r="F401" s="7">
        <f t="shared" si="89"/>
        <v>3</v>
      </c>
      <c r="G401" s="1">
        <f t="shared" si="94"/>
        <v>5</v>
      </c>
      <c r="H401" s="2">
        <f t="shared" si="95"/>
        <v>7.4850299401197605E-3</v>
      </c>
      <c r="I401" s="8"/>
      <c r="J401" s="2">
        <f t="shared" si="90"/>
        <v>0.49550898203592814</v>
      </c>
      <c r="K401" s="2">
        <f t="shared" si="91"/>
        <v>0.4880239520958084</v>
      </c>
      <c r="L401" s="2">
        <f t="shared" si="92"/>
        <v>1.4970059880239521E-2</v>
      </c>
      <c r="M401" s="2">
        <f t="shared" si="93"/>
        <v>1.4970059880238876E-3</v>
      </c>
      <c r="N401" s="1">
        <v>331</v>
      </c>
      <c r="O401" s="1">
        <v>326</v>
      </c>
      <c r="P401" s="1">
        <v>10</v>
      </c>
      <c r="Q401" s="1"/>
      <c r="R401" s="1">
        <v>1</v>
      </c>
      <c r="S401" s="1"/>
      <c r="T401" s="70"/>
      <c r="U401" s="1"/>
      <c r="V401" s="1"/>
      <c r="W401" s="1">
        <v>0</v>
      </c>
      <c r="X401" s="1"/>
      <c r="Y401" s="1"/>
      <c r="Z401" s="1"/>
      <c r="AA401" s="1"/>
      <c r="AB401" s="1"/>
      <c r="AN401" t="str">
        <f t="shared" si="97"/>
        <v>Jonesport</v>
      </c>
      <c r="AO401" t="s">
        <v>1616</v>
      </c>
      <c r="AP401">
        <v>2</v>
      </c>
      <c r="AR401" s="119">
        <v>23</v>
      </c>
      <c r="AS401" s="121">
        <v>29</v>
      </c>
      <c r="AT401" s="121">
        <v>120</v>
      </c>
      <c r="AU401" s="125">
        <v>36010</v>
      </c>
      <c r="AV401" s="125">
        <f t="shared" si="96"/>
        <v>23029</v>
      </c>
      <c r="AW401" t="s">
        <v>749</v>
      </c>
      <c r="AX401">
        <f t="shared" si="88"/>
        <v>2336010</v>
      </c>
      <c r="BB401">
        <v>100.67</v>
      </c>
      <c r="BC401">
        <v>72.16</v>
      </c>
      <c r="BD401">
        <v>28.51</v>
      </c>
    </row>
    <row r="402" spans="1:56" hidden="1" outlineLevel="1">
      <c r="A402" t="s">
        <v>1495</v>
      </c>
      <c r="B402" s="10" t="s">
        <v>1305</v>
      </c>
      <c r="C402" s="1">
        <f t="shared" si="87"/>
        <v>648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 t="shared" si="89"/>
        <v>3</v>
      </c>
      <c r="G402" s="1">
        <f t="shared" si="94"/>
        <v>66</v>
      </c>
      <c r="H402" s="2">
        <f t="shared" si="95"/>
        <v>0.10185185185185185</v>
      </c>
      <c r="I402" s="8"/>
      <c r="J402" s="2">
        <f t="shared" si="90"/>
        <v>0.43364197530864196</v>
      </c>
      <c r="K402" s="2">
        <f t="shared" si="91"/>
        <v>0.53549382716049387</v>
      </c>
      <c r="L402" s="2">
        <f t="shared" si="92"/>
        <v>2.4691358024691357E-2</v>
      </c>
      <c r="M402" s="2">
        <f t="shared" si="93"/>
        <v>6.1728395061727559E-3</v>
      </c>
      <c r="N402" s="1">
        <v>281</v>
      </c>
      <c r="O402" s="1">
        <v>347</v>
      </c>
      <c r="P402" s="1">
        <v>16</v>
      </c>
      <c r="Q402" s="1"/>
      <c r="R402" s="1">
        <v>4</v>
      </c>
      <c r="S402" s="1"/>
      <c r="T402" s="70"/>
      <c r="U402" s="1"/>
      <c r="V402" s="1"/>
      <c r="W402" s="1">
        <v>0</v>
      </c>
      <c r="X402" s="1"/>
      <c r="Y402" s="1"/>
      <c r="Z402" s="1"/>
      <c r="AA402" s="1"/>
      <c r="AB402" s="1"/>
      <c r="AN402" t="str">
        <f t="shared" si="97"/>
        <v>Kenduskeag</v>
      </c>
      <c r="AO402" t="s">
        <v>1350</v>
      </c>
      <c r="AP402">
        <v>2</v>
      </c>
      <c r="AR402" s="119">
        <v>23</v>
      </c>
      <c r="AS402" s="121">
        <v>19</v>
      </c>
      <c r="AT402" s="121">
        <v>165</v>
      </c>
      <c r="AU402" s="125">
        <v>36325</v>
      </c>
      <c r="AV402" s="125">
        <f t="shared" si="96"/>
        <v>23019</v>
      </c>
      <c r="AW402" t="s">
        <v>749</v>
      </c>
      <c r="AX402">
        <f t="shared" si="88"/>
        <v>2336325</v>
      </c>
      <c r="BB402">
        <v>16.79</v>
      </c>
      <c r="BC402">
        <v>0</v>
      </c>
      <c r="BD402">
        <v>16.79</v>
      </c>
    </row>
    <row r="403" spans="1:56" hidden="1" outlineLevel="1">
      <c r="A403" t="s">
        <v>278</v>
      </c>
      <c r="B403" s="10" t="s">
        <v>1305</v>
      </c>
      <c r="C403" s="1">
        <f t="shared" si="87"/>
        <v>7019</v>
      </c>
      <c r="D403" s="7">
        <f>IF(N403&gt;0, RANK(N403,(N403:P403,Q403:AE403)),0)</f>
        <v>1</v>
      </c>
      <c r="E403" s="7">
        <f>IF(O403&gt;0,RANK(O403,(N403:P403,Q403:AE403)),0)</f>
        <v>2</v>
      </c>
      <c r="F403" s="7">
        <f t="shared" si="89"/>
        <v>3</v>
      </c>
      <c r="G403" s="1">
        <f t="shared" si="94"/>
        <v>1552</v>
      </c>
      <c r="H403" s="2">
        <f t="shared" si="95"/>
        <v>0.22111411882034479</v>
      </c>
      <c r="I403" s="8"/>
      <c r="J403" s="2">
        <f t="shared" si="90"/>
        <v>0.60364724319703666</v>
      </c>
      <c r="K403" s="2">
        <f t="shared" si="91"/>
        <v>0.38253312437669185</v>
      </c>
      <c r="L403" s="2">
        <f t="shared" si="92"/>
        <v>1.1397634990739421E-2</v>
      </c>
      <c r="M403" s="2">
        <f t="shared" si="93"/>
        <v>2.4219974355320674E-3</v>
      </c>
      <c r="N403" s="1">
        <v>4237</v>
      </c>
      <c r="O403" s="1">
        <v>2685</v>
      </c>
      <c r="P403" s="1">
        <v>80</v>
      </c>
      <c r="Q403" s="1"/>
      <c r="R403" s="1">
        <v>17</v>
      </c>
      <c r="S403" s="1"/>
      <c r="T403" s="70"/>
      <c r="U403" s="1"/>
      <c r="V403" s="1"/>
      <c r="W403" s="1">
        <v>0</v>
      </c>
      <c r="X403" s="1"/>
      <c r="Y403" s="1"/>
      <c r="Z403" s="1"/>
      <c r="AA403" s="1"/>
      <c r="AB403" s="1"/>
      <c r="AN403" t="str">
        <f t="shared" si="97"/>
        <v>Kennebunk</v>
      </c>
      <c r="AO403" t="s">
        <v>2441</v>
      </c>
      <c r="AP403">
        <v>1</v>
      </c>
      <c r="AR403" s="119">
        <v>23</v>
      </c>
      <c r="AS403" s="121">
        <v>31</v>
      </c>
      <c r="AT403" s="121">
        <v>55</v>
      </c>
      <c r="AU403" s="125">
        <v>36535</v>
      </c>
      <c r="AV403" s="125">
        <f t="shared" si="96"/>
        <v>23031</v>
      </c>
      <c r="AW403" t="s">
        <v>749</v>
      </c>
      <c r="AX403">
        <f t="shared" si="88"/>
        <v>2336535</v>
      </c>
      <c r="BB403">
        <v>35.51</v>
      </c>
      <c r="BC403">
        <v>0.42</v>
      </c>
      <c r="BD403">
        <v>35.090000000000003</v>
      </c>
    </row>
    <row r="404" spans="1:56" hidden="1" outlineLevel="1">
      <c r="A404" t="s">
        <v>1507</v>
      </c>
      <c r="B404" s="10" t="s">
        <v>1305</v>
      </c>
      <c r="C404" s="1">
        <f t="shared" si="87"/>
        <v>2532</v>
      </c>
      <c r="D404" s="7">
        <f>IF(N404&gt;0, RANK(N404,(N404:P404,Q404:AE404)),0)</f>
        <v>1</v>
      </c>
      <c r="E404" s="7">
        <f>IF(O404&gt;0,RANK(O404,(N404:P404,Q404:AE404)),0)</f>
        <v>2</v>
      </c>
      <c r="F404" s="7">
        <f t="shared" si="89"/>
        <v>3</v>
      </c>
      <c r="G404" s="1">
        <f t="shared" si="94"/>
        <v>455</v>
      </c>
      <c r="H404" s="2">
        <f t="shared" si="95"/>
        <v>0.17969984202211689</v>
      </c>
      <c r="I404" s="8"/>
      <c r="J404" s="2">
        <f t="shared" si="90"/>
        <v>0.58412322274881512</v>
      </c>
      <c r="K404" s="2">
        <f t="shared" si="91"/>
        <v>0.40442338072669826</v>
      </c>
      <c r="L404" s="2">
        <f t="shared" si="92"/>
        <v>9.0837282780410738E-3</v>
      </c>
      <c r="M404" s="2">
        <f t="shared" si="93"/>
        <v>2.3696682464455516E-3</v>
      </c>
      <c r="N404" s="1">
        <v>1479</v>
      </c>
      <c r="O404" s="1">
        <v>1024</v>
      </c>
      <c r="P404" s="1">
        <v>23</v>
      </c>
      <c r="Q404" s="1"/>
      <c r="R404" s="1">
        <v>5</v>
      </c>
      <c r="S404" s="1"/>
      <c r="T404" s="70"/>
      <c r="U404" s="1"/>
      <c r="V404" s="1"/>
      <c r="W404" s="1">
        <v>1</v>
      </c>
      <c r="X404" s="1"/>
      <c r="Y404" s="1"/>
      <c r="Z404" s="1"/>
      <c r="AA404" s="1"/>
      <c r="AB404" s="1"/>
      <c r="AN404" t="str">
        <f t="shared" si="97"/>
        <v>Kennebunkport</v>
      </c>
      <c r="AO404" t="s">
        <v>2441</v>
      </c>
      <c r="AP404">
        <v>1</v>
      </c>
      <c r="AR404" s="119">
        <v>23</v>
      </c>
      <c r="AS404" s="121">
        <v>31</v>
      </c>
      <c r="AT404" s="121">
        <v>60</v>
      </c>
      <c r="AU404" s="125">
        <v>36745</v>
      </c>
      <c r="AV404" s="125">
        <f t="shared" si="96"/>
        <v>23031</v>
      </c>
      <c r="AW404" t="s">
        <v>749</v>
      </c>
      <c r="AX404">
        <f t="shared" si="88"/>
        <v>2336745</v>
      </c>
      <c r="BB404">
        <v>21.98</v>
      </c>
      <c r="BC404">
        <v>1.36</v>
      </c>
      <c r="BD404">
        <v>20.62</v>
      </c>
    </row>
    <row r="405" spans="1:56" hidden="1" outlineLevel="1">
      <c r="A405" t="s">
        <v>1531</v>
      </c>
      <c r="B405" s="10" t="s">
        <v>1305</v>
      </c>
      <c r="C405" s="1">
        <f t="shared" si="87"/>
        <v>558</v>
      </c>
      <c r="D405" s="7">
        <f>IF(N405&gt;0, RANK(N405,(N405:P405,Q405:AE405)),0)</f>
        <v>1</v>
      </c>
      <c r="E405" s="7">
        <f>IF(O405&gt;0,RANK(O405,(N405:P405,Q405:AE405)),0)</f>
        <v>2</v>
      </c>
      <c r="F405" s="7">
        <f t="shared" si="89"/>
        <v>3</v>
      </c>
      <c r="G405" s="1">
        <f t="shared" si="94"/>
        <v>76</v>
      </c>
      <c r="H405" s="2">
        <f t="shared" si="95"/>
        <v>0.13620071684587814</v>
      </c>
      <c r="I405" s="8"/>
      <c r="J405" s="2">
        <f t="shared" si="90"/>
        <v>0.56093189964157708</v>
      </c>
      <c r="K405" s="2">
        <f t="shared" si="91"/>
        <v>0.42473118279569894</v>
      </c>
      <c r="L405" s="2">
        <f t="shared" si="92"/>
        <v>8.9605734767025085E-3</v>
      </c>
      <c r="M405" s="2">
        <f t="shared" si="93"/>
        <v>5.3763440860214746E-3</v>
      </c>
      <c r="N405" s="1">
        <v>313</v>
      </c>
      <c r="O405" s="1">
        <v>237</v>
      </c>
      <c r="P405" s="1">
        <v>5</v>
      </c>
      <c r="Q405" s="1"/>
      <c r="R405" s="1">
        <v>3</v>
      </c>
      <c r="S405" s="1"/>
      <c r="T405" s="70"/>
      <c r="U405" s="1"/>
      <c r="V405" s="1"/>
      <c r="W405" s="1">
        <v>0</v>
      </c>
      <c r="X405" s="1"/>
      <c r="Y405" s="1"/>
      <c r="Z405" s="1"/>
      <c r="AA405" s="1"/>
      <c r="AB405" s="1"/>
      <c r="AN405" t="str">
        <f t="shared" si="97"/>
        <v>Kingfield</v>
      </c>
      <c r="AO405" t="s">
        <v>2910</v>
      </c>
      <c r="AP405">
        <v>2</v>
      </c>
      <c r="AR405" s="119">
        <v>23</v>
      </c>
      <c r="AS405" s="121">
        <v>7</v>
      </c>
      <c r="AT405" s="121">
        <v>50</v>
      </c>
      <c r="AU405" s="125">
        <v>37025</v>
      </c>
      <c r="AV405" s="125">
        <f t="shared" si="96"/>
        <v>23007</v>
      </c>
      <c r="AW405" t="s">
        <v>749</v>
      </c>
      <c r="AX405">
        <f t="shared" si="88"/>
        <v>2337025</v>
      </c>
      <c r="BB405">
        <v>43.59</v>
      </c>
      <c r="BC405">
        <v>0.16</v>
      </c>
      <c r="BD405">
        <v>43.44</v>
      </c>
    </row>
    <row r="406" spans="1:56" hidden="1" outlineLevel="1">
      <c r="A406" t="s">
        <v>2078</v>
      </c>
      <c r="B406" s="10" t="s">
        <v>1305</v>
      </c>
      <c r="C406" s="1">
        <f t="shared" si="87"/>
        <v>91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 t="shared" si="89"/>
        <v>3</v>
      </c>
      <c r="G406" s="1">
        <f t="shared" si="94"/>
        <v>25</v>
      </c>
      <c r="H406" s="2">
        <f t="shared" si="95"/>
        <v>0.27472527472527475</v>
      </c>
      <c r="I406" s="8"/>
      <c r="J406" s="2">
        <f t="shared" si="90"/>
        <v>0.35164835164835168</v>
      </c>
      <c r="K406" s="2">
        <f t="shared" si="91"/>
        <v>0.62637362637362637</v>
      </c>
      <c r="L406" s="2">
        <f t="shared" si="92"/>
        <v>1.098901098901099E-2</v>
      </c>
      <c r="M406" s="2">
        <f t="shared" si="93"/>
        <v>1.098901098901091E-2</v>
      </c>
      <c r="N406" s="1">
        <v>32</v>
      </c>
      <c r="O406" s="1">
        <v>57</v>
      </c>
      <c r="P406" s="1">
        <v>1</v>
      </c>
      <c r="Q406" s="1"/>
      <c r="R406" s="1">
        <v>1</v>
      </c>
      <c r="S406" s="1"/>
      <c r="T406" s="70"/>
      <c r="U406" s="1"/>
      <c r="V406" s="1"/>
      <c r="W406" s="1">
        <v>0</v>
      </c>
      <c r="X406" s="1"/>
      <c r="Y406" s="1"/>
      <c r="Z406" s="1"/>
      <c r="AA406" s="1"/>
      <c r="AB406" s="1"/>
      <c r="AN406" t="str">
        <f>A406</f>
        <v>Kingman</v>
      </c>
      <c r="AO406" t="s">
        <v>1350</v>
      </c>
      <c r="AP406">
        <v>2</v>
      </c>
      <c r="AR406" s="119">
        <v>23</v>
      </c>
      <c r="AS406" s="121">
        <v>19</v>
      </c>
      <c r="AT406" s="121">
        <v>167</v>
      </c>
      <c r="AU406" s="125">
        <v>37075</v>
      </c>
      <c r="AV406" s="125">
        <f t="shared" si="96"/>
        <v>23019</v>
      </c>
      <c r="AW406" t="s">
        <v>2795</v>
      </c>
      <c r="AX406">
        <f t="shared" si="88"/>
        <v>2337075</v>
      </c>
      <c r="BB406">
        <v>25.35</v>
      </c>
      <c r="BC406">
        <v>0.36</v>
      </c>
      <c r="BD406">
        <v>24.99</v>
      </c>
    </row>
    <row r="407" spans="1:56" hidden="1" outlineLevel="1">
      <c r="A407" t="s">
        <v>2950</v>
      </c>
      <c r="B407" s="10" t="s">
        <v>1305</v>
      </c>
      <c r="C407" s="1">
        <f t="shared" si="87"/>
        <v>15</v>
      </c>
      <c r="D407" s="7">
        <f>IF(N407&gt;0, RANK(N407,(N407:P407,Q407:AE407)),0)</f>
        <v>2</v>
      </c>
      <c r="E407" s="7">
        <f>IF(O407&gt;0,RANK(O407,(N407:P407,Q407:AE407)),0)</f>
        <v>1</v>
      </c>
      <c r="F407" s="7">
        <f t="shared" si="89"/>
        <v>0</v>
      </c>
      <c r="G407" s="1">
        <f t="shared" si="94"/>
        <v>9</v>
      </c>
      <c r="H407" s="2">
        <f t="shared" si="95"/>
        <v>0.6</v>
      </c>
      <c r="I407" s="8"/>
      <c r="J407" s="2">
        <f t="shared" si="90"/>
        <v>0.2</v>
      </c>
      <c r="K407" s="2">
        <f t="shared" si="91"/>
        <v>0.8</v>
      </c>
      <c r="L407" s="2">
        <f t="shared" si="92"/>
        <v>0</v>
      </c>
      <c r="M407" s="2">
        <f t="shared" si="93"/>
        <v>0</v>
      </c>
      <c r="N407" s="1">
        <v>3</v>
      </c>
      <c r="O407" s="1">
        <v>12</v>
      </c>
      <c r="P407" s="1">
        <v>0</v>
      </c>
      <c r="Q407" s="1"/>
      <c r="R407" s="1">
        <v>0</v>
      </c>
      <c r="S407" s="1"/>
      <c r="T407" s="70"/>
      <c r="U407" s="1"/>
      <c r="V407" s="1"/>
      <c r="W407" s="1">
        <v>0</v>
      </c>
      <c r="X407" s="1"/>
      <c r="Y407" s="1"/>
      <c r="Z407" s="1"/>
      <c r="AA407" s="1"/>
      <c r="AB407" s="1"/>
      <c r="AN407" t="str">
        <f t="shared" si="97"/>
        <v>Kingsbury</v>
      </c>
      <c r="AO407" t="s">
        <v>1471</v>
      </c>
      <c r="AP407">
        <v>2</v>
      </c>
      <c r="AR407" s="119">
        <v>23</v>
      </c>
      <c r="AS407" s="121">
        <v>21</v>
      </c>
      <c r="AT407" s="121">
        <v>55</v>
      </c>
      <c r="AU407" s="125">
        <v>37095</v>
      </c>
      <c r="AV407" s="125">
        <f t="shared" si="96"/>
        <v>23021</v>
      </c>
      <c r="AW407" t="s">
        <v>166</v>
      </c>
      <c r="AX407">
        <f t="shared" si="88"/>
        <v>2337095</v>
      </c>
      <c r="BB407">
        <v>44.62</v>
      </c>
      <c r="BC407">
        <v>0.48</v>
      </c>
      <c r="BD407">
        <v>44.14</v>
      </c>
    </row>
    <row r="408" spans="1:56" hidden="1" outlineLevel="1">
      <c r="A408" t="s">
        <v>456</v>
      </c>
      <c r="B408" s="10" t="s">
        <v>1305</v>
      </c>
      <c r="C408" s="1">
        <f t="shared" si="87"/>
        <v>5386</v>
      </c>
      <c r="D408" s="7">
        <f>IF(N408&gt;0, RANK(N408,(N408:P408,Q408:AE408)),0)</f>
        <v>1</v>
      </c>
      <c r="E408" s="7">
        <f>IF(O408&gt;0,RANK(O408,(N408:P408,Q408:AE408)),0)</f>
        <v>2</v>
      </c>
      <c r="F408" s="7">
        <f t="shared" si="89"/>
        <v>3</v>
      </c>
      <c r="G408" s="1">
        <f t="shared" si="94"/>
        <v>1700</v>
      </c>
      <c r="H408" s="2">
        <f t="shared" si="95"/>
        <v>0.3156331229112514</v>
      </c>
      <c r="I408" s="8"/>
      <c r="J408" s="2">
        <f t="shared" si="90"/>
        <v>0.65187523208317866</v>
      </c>
      <c r="K408" s="2">
        <f t="shared" si="91"/>
        <v>0.33624210917192721</v>
      </c>
      <c r="L408" s="2">
        <f t="shared" si="92"/>
        <v>8.3549944300037142E-3</v>
      </c>
      <c r="M408" s="2">
        <f t="shared" si="93"/>
        <v>3.5276643148904226E-3</v>
      </c>
      <c r="N408" s="1">
        <v>3511</v>
      </c>
      <c r="O408" s="1">
        <v>1811</v>
      </c>
      <c r="P408" s="1">
        <v>45</v>
      </c>
      <c r="Q408" s="1"/>
      <c r="R408" s="1">
        <v>16</v>
      </c>
      <c r="S408" s="1"/>
      <c r="T408" s="70"/>
      <c r="U408" s="1"/>
      <c r="V408" s="1"/>
      <c r="W408" s="1">
        <v>3</v>
      </c>
      <c r="X408" s="1"/>
      <c r="Y408" s="1"/>
      <c r="Z408" s="1"/>
      <c r="AA408" s="1"/>
      <c r="AB408" s="1"/>
      <c r="AN408" t="str">
        <f t="shared" si="97"/>
        <v>Kittery</v>
      </c>
      <c r="AO408" t="s">
        <v>2441</v>
      </c>
      <c r="AP408">
        <v>1</v>
      </c>
      <c r="AR408" s="119">
        <v>23</v>
      </c>
      <c r="AS408" s="121">
        <v>31</v>
      </c>
      <c r="AT408" s="121">
        <v>65</v>
      </c>
      <c r="AU408" s="125">
        <v>37270</v>
      </c>
      <c r="AV408" s="125">
        <f t="shared" si="96"/>
        <v>23031</v>
      </c>
      <c r="AW408" t="s">
        <v>749</v>
      </c>
      <c r="AX408">
        <f t="shared" si="88"/>
        <v>2337270</v>
      </c>
      <c r="BB408">
        <v>21</v>
      </c>
      <c r="BC408">
        <v>3.18</v>
      </c>
      <c r="BD408">
        <v>17.82</v>
      </c>
    </row>
    <row r="409" spans="1:56" hidden="1" outlineLevel="1">
      <c r="A409" t="s">
        <v>2894</v>
      </c>
      <c r="B409" s="10" t="s">
        <v>1305</v>
      </c>
      <c r="C409" s="1">
        <f t="shared" si="87"/>
        <v>417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 t="shared" si="89"/>
        <v>3</v>
      </c>
      <c r="G409" s="1">
        <f t="shared" si="94"/>
        <v>70</v>
      </c>
      <c r="H409" s="2">
        <f t="shared" si="95"/>
        <v>0.16786570743405277</v>
      </c>
      <c r="I409" s="8"/>
      <c r="J409" s="2">
        <f t="shared" si="90"/>
        <v>0.40527577937649878</v>
      </c>
      <c r="K409" s="2">
        <f t="shared" si="91"/>
        <v>0.57314148681055155</v>
      </c>
      <c r="L409" s="2">
        <f t="shared" si="92"/>
        <v>1.1990407673860911E-2</v>
      </c>
      <c r="M409" s="2">
        <f t="shared" si="93"/>
        <v>9.5923261390888168E-3</v>
      </c>
      <c r="N409" s="1">
        <v>169</v>
      </c>
      <c r="O409" s="1">
        <v>239</v>
      </c>
      <c r="P409" s="1">
        <v>5</v>
      </c>
      <c r="Q409" s="1"/>
      <c r="R409" s="1">
        <v>4</v>
      </c>
      <c r="S409" s="1"/>
      <c r="T409" s="70"/>
      <c r="U409" s="1"/>
      <c r="V409" s="1"/>
      <c r="W409" s="1">
        <v>0</v>
      </c>
      <c r="X409" s="1"/>
      <c r="Y409" s="1"/>
      <c r="Z409" s="1"/>
      <c r="AA409" s="1"/>
      <c r="AB409" s="1"/>
      <c r="AN409" t="str">
        <f t="shared" si="97"/>
        <v>Knox</v>
      </c>
      <c r="AO409" t="s">
        <v>2819</v>
      </c>
      <c r="AP409">
        <v>2</v>
      </c>
      <c r="AR409" s="119">
        <v>23</v>
      </c>
      <c r="AS409" s="121">
        <v>27</v>
      </c>
      <c r="AT409" s="121">
        <v>45</v>
      </c>
      <c r="AU409" s="125">
        <v>37585</v>
      </c>
      <c r="AV409" s="125">
        <f t="shared" si="96"/>
        <v>23027</v>
      </c>
      <c r="AW409" t="s">
        <v>749</v>
      </c>
      <c r="AX409">
        <f t="shared" si="88"/>
        <v>2337585</v>
      </c>
      <c r="BB409">
        <v>29.34</v>
      </c>
      <c r="BC409">
        <v>0.2</v>
      </c>
      <c r="BD409">
        <v>29.14</v>
      </c>
    </row>
    <row r="410" spans="1:56" hidden="1" outlineLevel="1">
      <c r="A410" t="s">
        <v>457</v>
      </c>
      <c r="B410" s="10" t="s">
        <v>1305</v>
      </c>
      <c r="C410" s="1">
        <f t="shared" si="87"/>
        <v>316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 t="shared" si="89"/>
        <v>3</v>
      </c>
      <c r="G410" s="1">
        <f t="shared" si="94"/>
        <v>40</v>
      </c>
      <c r="H410" s="2">
        <f t="shared" si="95"/>
        <v>0.12658227848101267</v>
      </c>
      <c r="I410" s="8"/>
      <c r="J410" s="2">
        <f t="shared" si="90"/>
        <v>0.41772151898734178</v>
      </c>
      <c r="K410" s="2">
        <f t="shared" si="91"/>
        <v>0.54430379746835444</v>
      </c>
      <c r="L410" s="2">
        <f t="shared" si="92"/>
        <v>2.2151898734177215E-2</v>
      </c>
      <c r="M410" s="2">
        <f t="shared" si="93"/>
        <v>1.5822784810126563E-2</v>
      </c>
      <c r="N410" s="1">
        <v>132</v>
      </c>
      <c r="O410" s="1">
        <v>172</v>
      </c>
      <c r="P410" s="1">
        <v>7</v>
      </c>
      <c r="Q410" s="1"/>
      <c r="R410" s="1">
        <v>2</v>
      </c>
      <c r="S410" s="1"/>
      <c r="T410" s="70"/>
      <c r="U410" s="1"/>
      <c r="V410" s="1"/>
      <c r="W410" s="1">
        <v>3</v>
      </c>
      <c r="X410" s="1"/>
      <c r="Y410" s="1"/>
      <c r="Z410" s="1"/>
      <c r="AA410" s="1"/>
      <c r="AB410" s="1"/>
      <c r="AN410" t="str">
        <f t="shared" si="97"/>
        <v>Lagrange</v>
      </c>
      <c r="AO410" t="s">
        <v>1350</v>
      </c>
      <c r="AP410">
        <v>2</v>
      </c>
      <c r="AR410" s="119">
        <v>23</v>
      </c>
      <c r="AS410" s="121">
        <v>19</v>
      </c>
      <c r="AT410" s="121">
        <v>170</v>
      </c>
      <c r="AU410" s="125">
        <v>37760</v>
      </c>
      <c r="AV410" s="125">
        <f t="shared" si="96"/>
        <v>23019</v>
      </c>
      <c r="AW410" t="s">
        <v>749</v>
      </c>
      <c r="AX410">
        <f t="shared" si="88"/>
        <v>2337760</v>
      </c>
      <c r="BB410">
        <v>49.49</v>
      </c>
      <c r="BC410">
        <v>0.05</v>
      </c>
      <c r="BD410">
        <v>49.44</v>
      </c>
    </row>
    <row r="411" spans="1:56" hidden="1" outlineLevel="1">
      <c r="A411" t="s">
        <v>2920</v>
      </c>
      <c r="B411" s="10" t="s">
        <v>1305</v>
      </c>
      <c r="C411" s="1">
        <f t="shared" si="87"/>
        <v>62</v>
      </c>
      <c r="D411" s="7">
        <f>IF(N411&gt;0, RANK(N411,(N411:P411,Q411:AE411)),0)</f>
        <v>1</v>
      </c>
      <c r="E411" s="7">
        <f>IF(O411&gt;0,RANK(O411,(N411:P411,Q411:AE411)),0)</f>
        <v>1</v>
      </c>
      <c r="F411" s="7">
        <f t="shared" si="89"/>
        <v>3</v>
      </c>
      <c r="G411" s="1">
        <f t="shared" si="94"/>
        <v>0</v>
      </c>
      <c r="H411" s="2">
        <f t="shared" si="95"/>
        <v>0</v>
      </c>
      <c r="I411" s="8"/>
      <c r="J411" s="2">
        <f t="shared" si="90"/>
        <v>0.4838709677419355</v>
      </c>
      <c r="K411" s="2">
        <f t="shared" si="91"/>
        <v>0.4838709677419355</v>
      </c>
      <c r="L411" s="2">
        <f t="shared" si="92"/>
        <v>3.2258064516129031E-2</v>
      </c>
      <c r="M411" s="2">
        <f t="shared" si="93"/>
        <v>-2.7755575615628914E-17</v>
      </c>
      <c r="N411" s="1">
        <v>30</v>
      </c>
      <c r="O411" s="1">
        <v>30</v>
      </c>
      <c r="P411" s="1">
        <v>2</v>
      </c>
      <c r="Q411" s="1"/>
      <c r="R411" s="1">
        <v>0</v>
      </c>
      <c r="S411" s="1"/>
      <c r="T411" s="70"/>
      <c r="U411" s="1"/>
      <c r="V411" s="1"/>
      <c r="W411" s="1">
        <v>0</v>
      </c>
      <c r="X411" s="1"/>
      <c r="Y411" s="1"/>
      <c r="Z411" s="1"/>
      <c r="AA411" s="1"/>
      <c r="AB411" s="1"/>
      <c r="AN411" t="str">
        <f t="shared" si="97"/>
        <v>Lake View</v>
      </c>
      <c r="AO411" t="s">
        <v>1471</v>
      </c>
      <c r="AP411">
        <v>2</v>
      </c>
      <c r="AR411" s="119">
        <v>23</v>
      </c>
      <c r="AS411" s="121">
        <v>21</v>
      </c>
      <c r="AT411" s="121">
        <v>60</v>
      </c>
      <c r="AU411" s="125">
        <v>37970</v>
      </c>
      <c r="AV411" s="125">
        <f t="shared" si="96"/>
        <v>23021</v>
      </c>
      <c r="AW411" t="s">
        <v>166</v>
      </c>
      <c r="AX411">
        <f t="shared" si="88"/>
        <v>2337970</v>
      </c>
      <c r="BB411">
        <v>53.16</v>
      </c>
      <c r="BC411">
        <v>11.7</v>
      </c>
      <c r="BD411">
        <v>41.47</v>
      </c>
    </row>
    <row r="412" spans="1:56" hidden="1" outlineLevel="1">
      <c r="A412" t="s">
        <v>1332</v>
      </c>
      <c r="B412" s="10" t="s">
        <v>1305</v>
      </c>
      <c r="C412" s="1">
        <f t="shared" si="87"/>
        <v>84</v>
      </c>
      <c r="D412" s="7">
        <f>IF(N412&gt;0, RANK(N412,(N412:P412,Q412:AE412)),0)</f>
        <v>2</v>
      </c>
      <c r="E412" s="7">
        <f>IF(O412&gt;0,RANK(O412,(N412:P412,Q412:AE412)),0)</f>
        <v>1</v>
      </c>
      <c r="F412" s="7">
        <f t="shared" si="89"/>
        <v>3</v>
      </c>
      <c r="G412" s="1">
        <f t="shared" si="94"/>
        <v>2</v>
      </c>
      <c r="H412" s="2">
        <f t="shared" si="95"/>
        <v>2.3809523809523808E-2</v>
      </c>
      <c r="I412" s="8"/>
      <c r="J412" s="2">
        <f t="shared" si="90"/>
        <v>0.47619047619047616</v>
      </c>
      <c r="K412" s="2">
        <f t="shared" si="91"/>
        <v>0.5</v>
      </c>
      <c r="L412" s="2">
        <f t="shared" si="92"/>
        <v>2.3809523809523808E-2</v>
      </c>
      <c r="M412" s="2">
        <f t="shared" si="93"/>
        <v>2.7755575615628914E-17</v>
      </c>
      <c r="N412" s="1">
        <v>40</v>
      </c>
      <c r="O412" s="1">
        <v>42</v>
      </c>
      <c r="P412" s="1">
        <v>2</v>
      </c>
      <c r="Q412" s="1"/>
      <c r="R412" s="1">
        <v>0</v>
      </c>
      <c r="S412" s="1"/>
      <c r="T412" s="70"/>
      <c r="U412" s="1"/>
      <c r="V412" s="1"/>
      <c r="W412" s="1">
        <v>0</v>
      </c>
      <c r="X412" s="1"/>
      <c r="Y412" s="1"/>
      <c r="Z412" s="1"/>
      <c r="AA412" s="1"/>
      <c r="AB412" s="1"/>
      <c r="AN412" t="str">
        <f t="shared" si="97"/>
        <v>Lakeville</v>
      </c>
      <c r="AO412" t="s">
        <v>1350</v>
      </c>
      <c r="AP412">
        <v>2</v>
      </c>
      <c r="AR412" s="119">
        <v>23</v>
      </c>
      <c r="AS412" s="121">
        <v>19</v>
      </c>
      <c r="AT412" s="121">
        <v>175</v>
      </c>
      <c r="AU412" s="125">
        <v>38005</v>
      </c>
      <c r="AV412" s="125">
        <f t="shared" si="96"/>
        <v>23019</v>
      </c>
      <c r="AW412" t="s">
        <v>749</v>
      </c>
      <c r="AX412">
        <f t="shared" si="88"/>
        <v>2338005</v>
      </c>
      <c r="BB412">
        <v>65.3</v>
      </c>
      <c r="BC412">
        <v>7.22</v>
      </c>
      <c r="BD412">
        <v>58.08</v>
      </c>
    </row>
    <row r="413" spans="1:56" hidden="1" outlineLevel="1">
      <c r="A413" t="s">
        <v>305</v>
      </c>
      <c r="B413" s="10" t="s">
        <v>1305</v>
      </c>
      <c r="C413" s="1">
        <f t="shared" si="87"/>
        <v>1104</v>
      </c>
      <c r="D413" s="7">
        <f>IF(N413&gt;0, RANK(N413,(N413:P413,Q413:AE413)),0)</f>
        <v>1</v>
      </c>
      <c r="E413" s="7">
        <f>IF(O413&gt;0,RANK(O413,(N413:P413,Q413:AE413)),0)</f>
        <v>2</v>
      </c>
      <c r="F413" s="7">
        <f t="shared" si="89"/>
        <v>3</v>
      </c>
      <c r="G413" s="1">
        <f t="shared" si="94"/>
        <v>103</v>
      </c>
      <c r="H413" s="2">
        <f t="shared" si="95"/>
        <v>9.329710144927536E-2</v>
      </c>
      <c r="I413" s="8"/>
      <c r="J413" s="2">
        <f t="shared" si="90"/>
        <v>0.53623188405797106</v>
      </c>
      <c r="K413" s="2">
        <f t="shared" si="91"/>
        <v>0.44293478260869568</v>
      </c>
      <c r="L413" s="2">
        <f t="shared" si="92"/>
        <v>1.5398550724637682E-2</v>
      </c>
      <c r="M413" s="2">
        <f t="shared" si="93"/>
        <v>5.4347826086955774E-3</v>
      </c>
      <c r="N413" s="1">
        <v>592</v>
      </c>
      <c r="O413" s="1">
        <v>489</v>
      </c>
      <c r="P413" s="1">
        <v>17</v>
      </c>
      <c r="Q413" s="1"/>
      <c r="R413" s="1">
        <v>4</v>
      </c>
      <c r="S413" s="1"/>
      <c r="T413" s="70"/>
      <c r="U413" s="1"/>
      <c r="V413" s="1"/>
      <c r="W413" s="1">
        <v>2</v>
      </c>
      <c r="X413" s="1"/>
      <c r="Y413" s="1"/>
      <c r="Z413" s="1"/>
      <c r="AA413" s="1"/>
      <c r="AB413" s="1"/>
      <c r="AN413" t="str">
        <f t="shared" si="97"/>
        <v>Lamoine</v>
      </c>
      <c r="AO413" t="s">
        <v>3488</v>
      </c>
      <c r="AP413">
        <v>2</v>
      </c>
      <c r="AR413" s="119">
        <v>23</v>
      </c>
      <c r="AS413" s="121">
        <v>9</v>
      </c>
      <c r="AT413" s="121">
        <v>85</v>
      </c>
      <c r="AU413" s="125">
        <v>38180</v>
      </c>
      <c r="AV413" s="125">
        <f t="shared" si="96"/>
        <v>23009</v>
      </c>
      <c r="AW413" t="s">
        <v>749</v>
      </c>
      <c r="AX413">
        <f t="shared" si="88"/>
        <v>2338180</v>
      </c>
      <c r="BB413">
        <v>25.07</v>
      </c>
      <c r="BC413">
        <v>7.18</v>
      </c>
      <c r="BD413">
        <v>17.89</v>
      </c>
    </row>
    <row r="414" spans="1:56" hidden="1" outlineLevel="1">
      <c r="A414" t="s">
        <v>2479</v>
      </c>
      <c r="B414" s="10" t="s">
        <v>1305</v>
      </c>
      <c r="C414" s="1">
        <f t="shared" si="87"/>
        <v>2889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 t="shared" si="89"/>
        <v>3</v>
      </c>
      <c r="G414" s="1">
        <f t="shared" si="94"/>
        <v>24</v>
      </c>
      <c r="H414" s="2">
        <f t="shared" si="95"/>
        <v>8.3073727933541015E-3</v>
      </c>
      <c r="I414" s="8"/>
      <c r="J414" s="2">
        <f t="shared" si="90"/>
        <v>0.4852890273451021</v>
      </c>
      <c r="K414" s="2">
        <f t="shared" si="91"/>
        <v>0.49359640013845624</v>
      </c>
      <c r="L414" s="2">
        <f t="shared" si="92"/>
        <v>1.5230183454482521E-2</v>
      </c>
      <c r="M414" s="2">
        <f t="shared" si="93"/>
        <v>5.8843890619592002E-3</v>
      </c>
      <c r="N414" s="1">
        <v>1402</v>
      </c>
      <c r="O414" s="1">
        <v>1426</v>
      </c>
      <c r="P414" s="1">
        <v>44</v>
      </c>
      <c r="Q414" s="1"/>
      <c r="R414" s="1">
        <v>14</v>
      </c>
      <c r="S414" s="1"/>
      <c r="T414" s="70"/>
      <c r="U414" s="1"/>
      <c r="V414" s="1"/>
      <c r="W414" s="1">
        <v>3</v>
      </c>
      <c r="X414" s="1"/>
      <c r="Y414" s="1"/>
      <c r="Z414" s="1"/>
      <c r="AA414" s="1"/>
      <c r="AB414" s="1"/>
      <c r="AN414" t="str">
        <f t="shared" si="97"/>
        <v>Lebanon</v>
      </c>
      <c r="AO414" t="s">
        <v>2441</v>
      </c>
      <c r="AP414">
        <v>1</v>
      </c>
      <c r="AR414" s="119">
        <v>23</v>
      </c>
      <c r="AS414" s="121">
        <v>31</v>
      </c>
      <c r="AT414" s="121">
        <v>70</v>
      </c>
      <c r="AU414" s="125">
        <v>38425</v>
      </c>
      <c r="AV414" s="125">
        <f t="shared" si="96"/>
        <v>23031</v>
      </c>
      <c r="AW414" t="s">
        <v>749</v>
      </c>
      <c r="AX414">
        <f t="shared" si="88"/>
        <v>2338425</v>
      </c>
      <c r="BB414">
        <v>55.79</v>
      </c>
      <c r="BC414">
        <v>1.08</v>
      </c>
      <c r="BD414">
        <v>54.71</v>
      </c>
    </row>
    <row r="415" spans="1:56" hidden="1" outlineLevel="1">
      <c r="A415" t="s">
        <v>2170</v>
      </c>
      <c r="B415" s="10" t="s">
        <v>1305</v>
      </c>
      <c r="C415" s="1">
        <f t="shared" si="87"/>
        <v>484</v>
      </c>
      <c r="D415" s="7">
        <f>IF(N415&gt;0, RANK(N415,(N415:P415,Q415:AE415)),0)</f>
        <v>2</v>
      </c>
      <c r="E415" s="7">
        <f>IF(O415&gt;0,RANK(O415,(N415:P415,Q415:AE415)),0)</f>
        <v>1</v>
      </c>
      <c r="F415" s="7">
        <f t="shared" si="89"/>
        <v>3</v>
      </c>
      <c r="G415" s="1">
        <f t="shared" si="94"/>
        <v>73</v>
      </c>
      <c r="H415" s="2">
        <f t="shared" si="95"/>
        <v>0.15082644628099173</v>
      </c>
      <c r="I415" s="8"/>
      <c r="J415" s="2">
        <f t="shared" si="90"/>
        <v>0.41115702479338845</v>
      </c>
      <c r="K415" s="2">
        <f t="shared" si="91"/>
        <v>0.56198347107438018</v>
      </c>
      <c r="L415" s="2">
        <f t="shared" si="92"/>
        <v>1.4462809917355372E-2</v>
      </c>
      <c r="M415" s="2">
        <f t="shared" si="93"/>
        <v>1.2396694214875999E-2</v>
      </c>
      <c r="N415" s="1">
        <v>199</v>
      </c>
      <c r="O415" s="1">
        <v>272</v>
      </c>
      <c r="P415" s="1">
        <v>7</v>
      </c>
      <c r="Q415" s="1"/>
      <c r="R415" s="1">
        <v>3</v>
      </c>
      <c r="S415" s="1"/>
      <c r="T415" s="70"/>
      <c r="U415" s="1"/>
      <c r="V415" s="1"/>
      <c r="W415" s="1">
        <v>3</v>
      </c>
      <c r="X415" s="1"/>
      <c r="Y415" s="1"/>
      <c r="Z415" s="1"/>
      <c r="AA415" s="1"/>
      <c r="AB415" s="1"/>
      <c r="AN415" t="str">
        <f t="shared" si="97"/>
        <v>Lee</v>
      </c>
      <c r="AO415" t="s">
        <v>1350</v>
      </c>
      <c r="AP415">
        <v>2</v>
      </c>
      <c r="AR415" s="119">
        <v>23</v>
      </c>
      <c r="AS415" s="121">
        <v>19</v>
      </c>
      <c r="AT415" s="121">
        <v>180</v>
      </c>
      <c r="AU415" s="125">
        <v>38530</v>
      </c>
      <c r="AV415" s="125">
        <f t="shared" si="96"/>
        <v>23019</v>
      </c>
      <c r="AW415" t="s">
        <v>749</v>
      </c>
      <c r="AX415">
        <f t="shared" si="88"/>
        <v>2338530</v>
      </c>
      <c r="BB415">
        <v>39.71</v>
      </c>
      <c r="BC415">
        <v>1.1200000000000001</v>
      </c>
      <c r="BD415">
        <v>38.590000000000003</v>
      </c>
    </row>
    <row r="416" spans="1:56" hidden="1" outlineLevel="1">
      <c r="A416" t="s">
        <v>193</v>
      </c>
      <c r="B416" s="10" t="s">
        <v>1305</v>
      </c>
      <c r="C416" s="1">
        <f t="shared" si="87"/>
        <v>1192</v>
      </c>
      <c r="D416" s="7">
        <f>IF(N416&gt;0, RANK(N416,(N416:P416,Q416:AE416)),0)</f>
        <v>1</v>
      </c>
      <c r="E416" s="7">
        <f>IF(O416&gt;0,RANK(O416,(N416:P416,Q416:AE416)),0)</f>
        <v>2</v>
      </c>
      <c r="F416" s="7">
        <f t="shared" si="89"/>
        <v>3</v>
      </c>
      <c r="G416" s="1">
        <f t="shared" si="94"/>
        <v>93</v>
      </c>
      <c r="H416" s="2">
        <f t="shared" si="95"/>
        <v>7.8020134228187918E-2</v>
      </c>
      <c r="I416" s="8"/>
      <c r="J416" s="2">
        <f t="shared" si="90"/>
        <v>0.5226510067114094</v>
      </c>
      <c r="K416" s="2">
        <f t="shared" si="91"/>
        <v>0.44463087248322147</v>
      </c>
      <c r="L416" s="2">
        <f t="shared" si="92"/>
        <v>2.3489932885906041E-2</v>
      </c>
      <c r="M416" s="2">
        <f t="shared" si="93"/>
        <v>9.2281879194630809E-3</v>
      </c>
      <c r="N416" s="1">
        <v>623</v>
      </c>
      <c r="O416" s="1">
        <v>530</v>
      </c>
      <c r="P416" s="1">
        <v>28</v>
      </c>
      <c r="Q416" s="1"/>
      <c r="R416" s="1">
        <v>11</v>
      </c>
      <c r="S416" s="1"/>
      <c r="T416" s="70"/>
      <c r="U416" s="1"/>
      <c r="V416" s="1"/>
      <c r="W416" s="1">
        <v>0</v>
      </c>
      <c r="X416" s="1"/>
      <c r="Y416" s="1"/>
      <c r="Z416" s="1"/>
      <c r="AA416" s="1"/>
      <c r="AB416" s="1"/>
      <c r="AN416" t="str">
        <f t="shared" si="97"/>
        <v>Leeds</v>
      </c>
      <c r="AO416" t="s">
        <v>1351</v>
      </c>
      <c r="AP416">
        <v>2</v>
      </c>
      <c r="AR416" s="119">
        <v>23</v>
      </c>
      <c r="AS416" s="121">
        <v>1</v>
      </c>
      <c r="AT416" s="121">
        <v>20</v>
      </c>
      <c r="AU416" s="125">
        <v>38565</v>
      </c>
      <c r="AV416" s="125">
        <f t="shared" si="96"/>
        <v>23001</v>
      </c>
      <c r="AW416" t="s">
        <v>749</v>
      </c>
      <c r="AX416">
        <f t="shared" si="88"/>
        <v>2338565</v>
      </c>
      <c r="BB416">
        <v>43.43</v>
      </c>
      <c r="BC416">
        <v>3.09</v>
      </c>
      <c r="BD416">
        <v>40.340000000000003</v>
      </c>
    </row>
    <row r="417" spans="1:56" hidden="1" outlineLevel="1">
      <c r="A417" t="s">
        <v>194</v>
      </c>
      <c r="B417" s="10" t="s">
        <v>1305</v>
      </c>
      <c r="C417" s="1">
        <f t="shared" si="87"/>
        <v>1402</v>
      </c>
      <c r="D417" s="7">
        <f>IF(N417&gt;0, RANK(N417,(N417:P417,Q417:AE417)),0)</f>
        <v>2</v>
      </c>
      <c r="E417" s="7">
        <f>IF(O417&gt;0,RANK(O417,(N417:P417,Q417:AE417)),0)</f>
        <v>1</v>
      </c>
      <c r="F417" s="7">
        <f t="shared" si="89"/>
        <v>3</v>
      </c>
      <c r="G417" s="1">
        <f t="shared" si="94"/>
        <v>280</v>
      </c>
      <c r="H417" s="2">
        <f t="shared" si="95"/>
        <v>0.19971469329529243</v>
      </c>
      <c r="I417" s="8"/>
      <c r="J417" s="2">
        <f t="shared" si="90"/>
        <v>0.39372325249643364</v>
      </c>
      <c r="K417" s="2">
        <f t="shared" si="91"/>
        <v>0.59343794579172615</v>
      </c>
      <c r="L417" s="2">
        <f t="shared" si="92"/>
        <v>1.0699001426533523E-2</v>
      </c>
      <c r="M417" s="2">
        <f t="shared" si="93"/>
        <v>2.1398002853067408E-3</v>
      </c>
      <c r="N417" s="1">
        <v>552</v>
      </c>
      <c r="O417" s="1">
        <v>832</v>
      </c>
      <c r="P417" s="1">
        <v>15</v>
      </c>
      <c r="Q417" s="1"/>
      <c r="R417" s="1">
        <v>3</v>
      </c>
      <c r="S417" s="1"/>
      <c r="T417" s="70"/>
      <c r="U417" s="1"/>
      <c r="V417" s="1"/>
      <c r="W417" s="1">
        <v>0</v>
      </c>
      <c r="X417" s="1"/>
      <c r="Y417" s="1"/>
      <c r="Z417" s="1"/>
      <c r="AA417" s="1"/>
      <c r="AB417" s="1"/>
      <c r="AN417" t="str">
        <f t="shared" si="97"/>
        <v>Levant</v>
      </c>
      <c r="AO417" t="s">
        <v>1350</v>
      </c>
      <c r="AP417">
        <v>2</v>
      </c>
      <c r="AR417" s="119">
        <v>23</v>
      </c>
      <c r="AS417" s="121">
        <v>19</v>
      </c>
      <c r="AT417" s="121">
        <v>185</v>
      </c>
      <c r="AU417" s="125">
        <v>38705</v>
      </c>
      <c r="AV417" s="125">
        <f t="shared" si="96"/>
        <v>23019</v>
      </c>
      <c r="AW417" t="s">
        <v>749</v>
      </c>
      <c r="AX417">
        <f t="shared" si="88"/>
        <v>2338705</v>
      </c>
      <c r="BB417">
        <v>29.97</v>
      </c>
      <c r="BC417">
        <v>0.01</v>
      </c>
      <c r="BD417">
        <v>29.97</v>
      </c>
    </row>
    <row r="418" spans="1:56" hidden="1" outlineLevel="1">
      <c r="A418" t="s">
        <v>1349</v>
      </c>
      <c r="B418" s="10" t="s">
        <v>1305</v>
      </c>
      <c r="C418" s="1">
        <f t="shared" si="87"/>
        <v>16914</v>
      </c>
      <c r="D418" s="7">
        <f>IF(N418&gt;0, RANK(N418,(N418:P418,Q418:AE418)),0)</f>
        <v>1</v>
      </c>
      <c r="E418" s="7">
        <f>IF(O418&gt;0,RANK(O418,(N418:P418,Q418:AE418)),0)</f>
        <v>2</v>
      </c>
      <c r="F418" s="7">
        <f t="shared" si="89"/>
        <v>3</v>
      </c>
      <c r="G418" s="1">
        <f t="shared" si="94"/>
        <v>4668</v>
      </c>
      <c r="H418" s="2">
        <f t="shared" si="95"/>
        <v>0.27598439162823696</v>
      </c>
      <c r="I418" s="8"/>
      <c r="J418" s="2">
        <f t="shared" si="90"/>
        <v>0.62841433132316427</v>
      </c>
      <c r="K418" s="2">
        <f t="shared" si="91"/>
        <v>0.35242993969492725</v>
      </c>
      <c r="L418" s="2">
        <f t="shared" si="92"/>
        <v>1.4721532458318552E-2</v>
      </c>
      <c r="M418" s="2">
        <f t="shared" si="93"/>
        <v>4.4341965235899297E-3</v>
      </c>
      <c r="N418" s="1">
        <v>10629</v>
      </c>
      <c r="O418" s="1">
        <v>5961</v>
      </c>
      <c r="P418" s="1">
        <v>249</v>
      </c>
      <c r="Q418" s="1"/>
      <c r="R418" s="1">
        <v>66</v>
      </c>
      <c r="S418" s="1"/>
      <c r="T418" s="70"/>
      <c r="U418" s="1"/>
      <c r="V418" s="1"/>
      <c r="W418" s="1">
        <v>9</v>
      </c>
      <c r="X418" s="1"/>
      <c r="Y418" s="1"/>
      <c r="Z418" s="1"/>
      <c r="AA418" s="1"/>
      <c r="AB418" s="1"/>
      <c r="AN418" t="str">
        <f t="shared" si="97"/>
        <v>Lewiston</v>
      </c>
      <c r="AO418" t="s">
        <v>1351</v>
      </c>
      <c r="AP418">
        <v>2</v>
      </c>
      <c r="AR418" s="119">
        <v>23</v>
      </c>
      <c r="AS418" s="121">
        <v>1</v>
      </c>
      <c r="AT418" s="121">
        <v>25</v>
      </c>
      <c r="AU418" s="125">
        <v>38740</v>
      </c>
      <c r="AV418" s="125">
        <f t="shared" si="96"/>
        <v>23001</v>
      </c>
      <c r="AW418" t="s">
        <v>2792</v>
      </c>
      <c r="AX418">
        <f t="shared" si="88"/>
        <v>2338740</v>
      </c>
      <c r="BB418">
        <v>35.19</v>
      </c>
      <c r="BC418">
        <v>1.1000000000000001</v>
      </c>
      <c r="BD418">
        <v>34.090000000000003</v>
      </c>
    </row>
    <row r="419" spans="1:56" hidden="1" outlineLevel="1">
      <c r="A419" t="s">
        <v>3195</v>
      </c>
      <c r="B419" s="10" t="s">
        <v>1305</v>
      </c>
      <c r="C419" s="1">
        <f t="shared" si="87"/>
        <v>494</v>
      </c>
      <c r="D419" s="7">
        <f>IF(N419&gt;0, RANK(N419,(N419:P419,Q419:AE419)),0)</f>
        <v>1</v>
      </c>
      <c r="E419" s="7">
        <f>IF(O419&gt;0,RANK(O419,(N419:P419,Q419:AE419)),0)</f>
        <v>2</v>
      </c>
      <c r="F419" s="7">
        <f t="shared" si="89"/>
        <v>3</v>
      </c>
      <c r="G419" s="1">
        <f t="shared" si="94"/>
        <v>8</v>
      </c>
      <c r="H419" s="2">
        <f t="shared" si="95"/>
        <v>1.6194331983805668E-2</v>
      </c>
      <c r="I419" s="8"/>
      <c r="J419" s="2">
        <f t="shared" si="90"/>
        <v>0.49392712550607287</v>
      </c>
      <c r="K419" s="2">
        <f t="shared" si="91"/>
        <v>0.47773279352226722</v>
      </c>
      <c r="L419" s="2">
        <f t="shared" si="92"/>
        <v>1.6194331983805668E-2</v>
      </c>
      <c r="M419" s="2">
        <f t="shared" si="93"/>
        <v>1.2145748987854241E-2</v>
      </c>
      <c r="N419" s="1">
        <v>244</v>
      </c>
      <c r="O419" s="1">
        <v>236</v>
      </c>
      <c r="P419" s="1">
        <v>8</v>
      </c>
      <c r="Q419" s="1"/>
      <c r="R419" s="1">
        <v>5</v>
      </c>
      <c r="S419" s="1"/>
      <c r="T419" s="70"/>
      <c r="U419" s="1"/>
      <c r="V419" s="1"/>
      <c r="W419" s="1">
        <v>1</v>
      </c>
      <c r="X419" s="1"/>
      <c r="Y419" s="1"/>
      <c r="Z419" s="1"/>
      <c r="AA419" s="1"/>
      <c r="AB419" s="1"/>
      <c r="AN419" t="str">
        <f t="shared" si="97"/>
        <v>Liberty</v>
      </c>
      <c r="AO419" t="s">
        <v>2819</v>
      </c>
      <c r="AP419">
        <v>2</v>
      </c>
      <c r="AR419" s="119">
        <v>23</v>
      </c>
      <c r="AS419" s="121">
        <v>27</v>
      </c>
      <c r="AT419" s="121">
        <v>50</v>
      </c>
      <c r="AU419" s="125">
        <v>39055</v>
      </c>
      <c r="AV419" s="125">
        <f t="shared" si="96"/>
        <v>23027</v>
      </c>
      <c r="AW419" t="s">
        <v>749</v>
      </c>
      <c r="AX419">
        <f t="shared" si="88"/>
        <v>2339055</v>
      </c>
      <c r="BB419">
        <v>28.31</v>
      </c>
      <c r="BC419">
        <v>2.4</v>
      </c>
      <c r="BD419">
        <v>25.91</v>
      </c>
    </row>
    <row r="420" spans="1:56" hidden="1" outlineLevel="1">
      <c r="A420" t="s">
        <v>302</v>
      </c>
      <c r="B420" s="10" t="s">
        <v>1305</v>
      </c>
      <c r="C420" s="1">
        <f t="shared" si="87"/>
        <v>1504</v>
      </c>
      <c r="D420" s="7">
        <f>IF(N420&gt;0, RANK(N420,(N420:P420,Q420:AE420)),0)</f>
        <v>1</v>
      </c>
      <c r="E420" s="7">
        <f>IF(O420&gt;0,RANK(O420,(N420:P420,Q420:AE420)),0)</f>
        <v>2</v>
      </c>
      <c r="F420" s="7">
        <f t="shared" si="89"/>
        <v>3</v>
      </c>
      <c r="G420" s="1">
        <f t="shared" si="94"/>
        <v>184</v>
      </c>
      <c r="H420" s="2">
        <f t="shared" si="95"/>
        <v>0.12234042553191489</v>
      </c>
      <c r="I420" s="8"/>
      <c r="J420" s="2">
        <f t="shared" si="90"/>
        <v>0.55319148936170215</v>
      </c>
      <c r="K420" s="2">
        <f t="shared" si="91"/>
        <v>0.43085106382978722</v>
      </c>
      <c r="L420" s="2">
        <f t="shared" si="92"/>
        <v>1.3297872340425532E-2</v>
      </c>
      <c r="M420" s="2">
        <f t="shared" si="93"/>
        <v>2.6595744680851015E-3</v>
      </c>
      <c r="N420" s="1">
        <v>832</v>
      </c>
      <c r="O420" s="1">
        <v>648</v>
      </c>
      <c r="P420" s="1">
        <v>20</v>
      </c>
      <c r="Q420" s="1"/>
      <c r="R420" s="1">
        <v>4</v>
      </c>
      <c r="S420" s="1"/>
      <c r="T420" s="70"/>
      <c r="U420" s="1"/>
      <c r="V420" s="1"/>
      <c r="W420" s="1">
        <v>0</v>
      </c>
      <c r="X420" s="1"/>
      <c r="Y420" s="1"/>
      <c r="Z420" s="1"/>
      <c r="AA420" s="1"/>
      <c r="AB420" s="1"/>
      <c r="AN420" t="str">
        <f t="shared" si="97"/>
        <v>Limerick</v>
      </c>
      <c r="AO420" t="s">
        <v>2441</v>
      </c>
      <c r="AP420">
        <v>1</v>
      </c>
      <c r="AR420" s="119">
        <v>23</v>
      </c>
      <c r="AS420" s="121">
        <v>31</v>
      </c>
      <c r="AT420" s="121">
        <v>75</v>
      </c>
      <c r="AU420" s="125">
        <v>39195</v>
      </c>
      <c r="AV420" s="125">
        <f t="shared" si="96"/>
        <v>23031</v>
      </c>
      <c r="AW420" t="s">
        <v>749</v>
      </c>
      <c r="AX420">
        <f t="shared" si="88"/>
        <v>2339195</v>
      </c>
      <c r="BB420">
        <v>28.24</v>
      </c>
      <c r="BC420">
        <v>1.1000000000000001</v>
      </c>
      <c r="BD420">
        <v>27.14</v>
      </c>
    </row>
    <row r="421" spans="1:56" hidden="1" outlineLevel="1">
      <c r="A421" t="s">
        <v>3038</v>
      </c>
      <c r="B421" s="10" t="s">
        <v>1305</v>
      </c>
      <c r="C421" s="1">
        <f t="shared" si="87"/>
        <v>976</v>
      </c>
      <c r="D421" s="7">
        <f>IF(N421&gt;0, RANK(N421,(N421:P421,Q421:AE421)),0)</f>
        <v>1</v>
      </c>
      <c r="E421" s="7">
        <f>IF(O421&gt;0,RANK(O421,(N421:P421,Q421:AE421)),0)</f>
        <v>2</v>
      </c>
      <c r="F421" s="7">
        <f t="shared" si="89"/>
        <v>3</v>
      </c>
      <c r="G421" s="1">
        <f t="shared" si="94"/>
        <v>220</v>
      </c>
      <c r="H421" s="2">
        <f t="shared" si="95"/>
        <v>0.22540983606557377</v>
      </c>
      <c r="I421" s="8"/>
      <c r="J421" s="2">
        <f t="shared" si="90"/>
        <v>0.60143442622950816</v>
      </c>
      <c r="K421" s="2">
        <f t="shared" si="91"/>
        <v>0.37602459016393441</v>
      </c>
      <c r="L421" s="2">
        <f t="shared" si="92"/>
        <v>1.7418032786885244E-2</v>
      </c>
      <c r="M421" s="2">
        <f t="shared" si="93"/>
        <v>5.1229508196721854E-3</v>
      </c>
      <c r="N421" s="1">
        <v>587</v>
      </c>
      <c r="O421" s="1">
        <v>367</v>
      </c>
      <c r="P421" s="1">
        <v>17</v>
      </c>
      <c r="Q421" s="1"/>
      <c r="R421" s="1">
        <v>5</v>
      </c>
      <c r="S421" s="1"/>
      <c r="T421" s="70"/>
      <c r="U421" s="1"/>
      <c r="V421" s="1"/>
      <c r="W421" s="1">
        <v>0</v>
      </c>
      <c r="X421" s="1"/>
      <c r="Y421" s="1"/>
      <c r="Z421" s="1"/>
      <c r="AA421" s="1"/>
      <c r="AB421" s="1"/>
      <c r="AN421" t="str">
        <f t="shared" si="97"/>
        <v>Limestone</v>
      </c>
      <c r="AO421" t="s">
        <v>424</v>
      </c>
      <c r="AP421">
        <v>2</v>
      </c>
      <c r="AR421" s="119">
        <v>23</v>
      </c>
      <c r="AS421" s="121">
        <v>3</v>
      </c>
      <c r="AT421" s="121">
        <v>160</v>
      </c>
      <c r="AU421" s="125">
        <v>39300</v>
      </c>
      <c r="AV421" s="125">
        <f t="shared" si="96"/>
        <v>23003</v>
      </c>
      <c r="AW421" t="s">
        <v>749</v>
      </c>
      <c r="AX421">
        <f t="shared" si="88"/>
        <v>2339300</v>
      </c>
      <c r="BB421">
        <v>40.71</v>
      </c>
      <c r="BC421">
        <v>0.3</v>
      </c>
      <c r="BD421">
        <v>40.409999999999997</v>
      </c>
    </row>
    <row r="422" spans="1:56" hidden="1" outlineLevel="1">
      <c r="A422" t="s">
        <v>168</v>
      </c>
      <c r="B422" s="10" t="s">
        <v>1305</v>
      </c>
      <c r="C422" s="1">
        <f t="shared" si="87"/>
        <v>1879</v>
      </c>
      <c r="D422" s="7">
        <f>IF(N422&gt;0, RANK(N422,(N422:P422,Q422:AE422)),0)</f>
        <v>1</v>
      </c>
      <c r="E422" s="7">
        <f>IF(O422&gt;0,RANK(O422,(N422:P422,Q422:AE422)),0)</f>
        <v>2</v>
      </c>
      <c r="F422" s="7">
        <f t="shared" si="89"/>
        <v>3</v>
      </c>
      <c r="G422" s="1">
        <f t="shared" si="94"/>
        <v>110</v>
      </c>
      <c r="H422" s="2">
        <f t="shared" si="95"/>
        <v>5.8541777541245343E-2</v>
      </c>
      <c r="I422" s="8"/>
      <c r="J422" s="2">
        <f t="shared" si="90"/>
        <v>0.51676423629590207</v>
      </c>
      <c r="K422" s="2">
        <f t="shared" si="91"/>
        <v>0.45822245875465673</v>
      </c>
      <c r="L422" s="2">
        <f t="shared" si="92"/>
        <v>2.0223523150612027E-2</v>
      </c>
      <c r="M422" s="2">
        <f t="shared" si="93"/>
        <v>4.7897817988291798E-3</v>
      </c>
      <c r="N422" s="1">
        <v>971</v>
      </c>
      <c r="O422" s="1">
        <v>861</v>
      </c>
      <c r="P422" s="1">
        <v>38</v>
      </c>
      <c r="Q422" s="1"/>
      <c r="R422" s="1">
        <v>7</v>
      </c>
      <c r="S422" s="1"/>
      <c r="T422" s="70"/>
      <c r="U422" s="1"/>
      <c r="V422" s="1"/>
      <c r="W422" s="1">
        <v>2</v>
      </c>
      <c r="X422" s="1"/>
      <c r="Y422" s="1"/>
      <c r="Z422" s="1"/>
      <c r="AA422" s="1"/>
      <c r="AB422" s="1"/>
      <c r="AN422" t="str">
        <f t="shared" si="97"/>
        <v>Limington</v>
      </c>
      <c r="AO422" t="s">
        <v>2441</v>
      </c>
      <c r="AP422">
        <v>1</v>
      </c>
      <c r="AR422" s="119">
        <v>23</v>
      </c>
      <c r="AS422" s="121">
        <v>31</v>
      </c>
      <c r="AT422" s="121">
        <v>80</v>
      </c>
      <c r="AU422" s="125">
        <v>39405</v>
      </c>
      <c r="AV422" s="125">
        <f t="shared" si="96"/>
        <v>23031</v>
      </c>
      <c r="AW422" t="s">
        <v>749</v>
      </c>
      <c r="AX422">
        <f t="shared" si="88"/>
        <v>2339405</v>
      </c>
      <c r="BB422">
        <v>43.28</v>
      </c>
      <c r="BC422">
        <v>1.3</v>
      </c>
      <c r="BD422">
        <v>41.99</v>
      </c>
    </row>
    <row r="423" spans="1:56" hidden="1" outlineLevel="1">
      <c r="A423" t="s">
        <v>2196</v>
      </c>
      <c r="B423" s="10" t="s">
        <v>1305</v>
      </c>
      <c r="C423" s="1">
        <f t="shared" si="87"/>
        <v>2451</v>
      </c>
      <c r="D423" s="7">
        <f>IF(N423&gt;0, RANK(N423,(N423:P423,Q423:AE423)),0)</f>
        <v>2</v>
      </c>
      <c r="E423" s="7">
        <f>IF(O423&gt;0,RANK(O423,(N423:P423,Q423:AE423)),0)</f>
        <v>1</v>
      </c>
      <c r="F423" s="7">
        <f t="shared" si="89"/>
        <v>3</v>
      </c>
      <c r="G423" s="1">
        <f t="shared" si="94"/>
        <v>265</v>
      </c>
      <c r="H423" s="2">
        <f t="shared" si="95"/>
        <v>0.10811913504691963</v>
      </c>
      <c r="I423" s="8"/>
      <c r="J423" s="2">
        <f t="shared" si="90"/>
        <v>0.43533251733986128</v>
      </c>
      <c r="K423" s="2">
        <f t="shared" si="91"/>
        <v>0.54345165238678095</v>
      </c>
      <c r="L423" s="2">
        <f t="shared" si="92"/>
        <v>1.38718890248878E-2</v>
      </c>
      <c r="M423" s="2">
        <f t="shared" si="93"/>
        <v>7.3439412484700272E-3</v>
      </c>
      <c r="N423" s="1">
        <v>1067</v>
      </c>
      <c r="O423" s="1">
        <v>1332</v>
      </c>
      <c r="P423" s="1">
        <v>34</v>
      </c>
      <c r="Q423" s="1"/>
      <c r="R423" s="1">
        <v>14</v>
      </c>
      <c r="S423" s="1"/>
      <c r="T423" s="70"/>
      <c r="U423" s="1"/>
      <c r="V423" s="1"/>
      <c r="W423" s="1">
        <v>4</v>
      </c>
      <c r="X423" s="1"/>
      <c r="Y423" s="1"/>
      <c r="Z423" s="1"/>
      <c r="AA423" s="1"/>
      <c r="AB423" s="1"/>
      <c r="AN423" t="str">
        <f t="shared" si="97"/>
        <v>Lincoln</v>
      </c>
      <c r="AO423" t="s">
        <v>1350</v>
      </c>
      <c r="AP423">
        <v>2</v>
      </c>
      <c r="AR423" s="119">
        <v>23</v>
      </c>
      <c r="AS423" s="121">
        <v>19</v>
      </c>
      <c r="AT423" s="121">
        <v>190</v>
      </c>
      <c r="AU423" s="125">
        <v>39475</v>
      </c>
      <c r="AV423" s="125">
        <f t="shared" si="96"/>
        <v>23019</v>
      </c>
      <c r="AW423" t="s">
        <v>749</v>
      </c>
      <c r="AX423">
        <f t="shared" si="88"/>
        <v>2339475</v>
      </c>
      <c r="BB423">
        <v>74.849999999999994</v>
      </c>
      <c r="BC423">
        <v>6.93</v>
      </c>
      <c r="BD423">
        <v>67.91</v>
      </c>
    </row>
    <row r="424" spans="1:56" hidden="1" outlineLevel="1">
      <c r="A424" t="s">
        <v>2196</v>
      </c>
      <c r="B424" s="10" t="s">
        <v>1305</v>
      </c>
      <c r="C424" s="1">
        <f t="shared" si="87"/>
        <v>21</v>
      </c>
      <c r="D424" s="7">
        <f>IF(N424&gt;0, RANK(N424,(N424:P424,Q424:AE424)),0)</f>
        <v>2</v>
      </c>
      <c r="E424" s="7">
        <f>IF(O424&gt;0,RANK(O424,(N424:P424,Q424:AE424)),0)</f>
        <v>1</v>
      </c>
      <c r="F424" s="7">
        <f t="shared" si="89"/>
        <v>0</v>
      </c>
      <c r="G424" s="1">
        <f t="shared" si="94"/>
        <v>13</v>
      </c>
      <c r="H424" s="2">
        <f t="shared" si="95"/>
        <v>0.61904761904761907</v>
      </c>
      <c r="I424" s="8"/>
      <c r="J424" s="2">
        <f t="shared" si="90"/>
        <v>0.19047619047619047</v>
      </c>
      <c r="K424" s="2">
        <f t="shared" si="91"/>
        <v>0.80952380952380953</v>
      </c>
      <c r="L424" s="2">
        <f t="shared" si="92"/>
        <v>0</v>
      </c>
      <c r="M424" s="2">
        <f t="shared" si="93"/>
        <v>0</v>
      </c>
      <c r="N424" s="1">
        <v>4</v>
      </c>
      <c r="O424" s="1">
        <v>17</v>
      </c>
      <c r="P424" s="1">
        <v>0</v>
      </c>
      <c r="Q424" s="66"/>
      <c r="R424" s="66">
        <v>0</v>
      </c>
      <c r="S424" s="66"/>
      <c r="T424" s="70"/>
      <c r="U424" s="1"/>
      <c r="V424" s="1"/>
      <c r="W424" s="1">
        <v>0</v>
      </c>
      <c r="X424" s="1"/>
      <c r="Y424" s="1"/>
      <c r="Z424" s="1"/>
      <c r="AA424" s="1"/>
      <c r="AB424" s="1"/>
      <c r="AN424" t="str">
        <f t="shared" si="97"/>
        <v>Lincoln</v>
      </c>
      <c r="AO424" t="s">
        <v>2592</v>
      </c>
      <c r="AP424">
        <v>2</v>
      </c>
      <c r="AR424" s="119">
        <v>23</v>
      </c>
      <c r="AS424" s="121">
        <v>17</v>
      </c>
      <c r="AT424" s="121">
        <v>80</v>
      </c>
      <c r="AU424" s="125">
        <v>39422</v>
      </c>
      <c r="AV424" s="125">
        <f t="shared" si="96"/>
        <v>23017</v>
      </c>
      <c r="AW424" t="s">
        <v>166</v>
      </c>
      <c r="AX424">
        <f t="shared" si="88"/>
        <v>2339422</v>
      </c>
      <c r="BB424">
        <v>36.85</v>
      </c>
      <c r="BC424">
        <v>4.3600000000000003</v>
      </c>
      <c r="BD424">
        <v>32.49</v>
      </c>
    </row>
    <row r="425" spans="1:56" hidden="1" outlineLevel="1">
      <c r="A425" t="s">
        <v>262</v>
      </c>
      <c r="B425" s="10" t="s">
        <v>1305</v>
      </c>
      <c r="C425" s="1">
        <f t="shared" si="87"/>
        <v>1475</v>
      </c>
      <c r="D425" s="7">
        <f>IF(N425&gt;0, RANK(N425,(N425:P425,Q425:AE425)),0)</f>
        <v>1</v>
      </c>
      <c r="E425" s="7">
        <f>IF(O425&gt;0,RANK(O425,(N425:P425,Q425:AE425)),0)</f>
        <v>2</v>
      </c>
      <c r="F425" s="7">
        <f t="shared" si="89"/>
        <v>3</v>
      </c>
      <c r="G425" s="1">
        <f t="shared" si="94"/>
        <v>381</v>
      </c>
      <c r="H425" s="2">
        <f t="shared" si="95"/>
        <v>0.25830508474576269</v>
      </c>
      <c r="I425" s="8"/>
      <c r="J425" s="2">
        <f t="shared" si="90"/>
        <v>0.61830508474576273</v>
      </c>
      <c r="K425" s="2">
        <f t="shared" si="91"/>
        <v>0.36</v>
      </c>
      <c r="L425" s="2">
        <f t="shared" si="92"/>
        <v>1.2203389830508475E-2</v>
      </c>
      <c r="M425" s="2">
        <f t="shared" si="93"/>
        <v>9.4915254237288044E-3</v>
      </c>
      <c r="N425" s="1">
        <v>912</v>
      </c>
      <c r="O425" s="1">
        <v>531</v>
      </c>
      <c r="P425" s="1">
        <v>18</v>
      </c>
      <c r="Q425" s="1"/>
      <c r="R425" s="1">
        <v>10</v>
      </c>
      <c r="S425" s="1"/>
      <c r="T425" s="70"/>
      <c r="U425" s="1"/>
      <c r="V425" s="1"/>
      <c r="W425" s="1">
        <v>4</v>
      </c>
      <c r="X425" s="1"/>
      <c r="Y425" s="1"/>
      <c r="Z425" s="1"/>
      <c r="AA425" s="1"/>
      <c r="AB425" s="1"/>
      <c r="AN425" t="str">
        <f t="shared" si="97"/>
        <v>Lincolnville</v>
      </c>
      <c r="AO425" t="s">
        <v>2819</v>
      </c>
      <c r="AP425">
        <v>2</v>
      </c>
      <c r="AR425" s="119">
        <v>23</v>
      </c>
      <c r="AS425" s="121">
        <v>27</v>
      </c>
      <c r="AT425" s="121">
        <v>55</v>
      </c>
      <c r="AU425" s="125">
        <v>39755</v>
      </c>
      <c r="AV425" s="125">
        <f t="shared" si="96"/>
        <v>23027</v>
      </c>
      <c r="AW425" t="s">
        <v>749</v>
      </c>
      <c r="AX425">
        <f t="shared" si="88"/>
        <v>2339755</v>
      </c>
      <c r="BB425">
        <v>43.73</v>
      </c>
      <c r="BC425">
        <v>6.36</v>
      </c>
      <c r="BD425">
        <v>37.369999999999997</v>
      </c>
    </row>
    <row r="426" spans="1:56" hidden="1" outlineLevel="1">
      <c r="A426" t="s">
        <v>2538</v>
      </c>
      <c r="B426" s="10" t="s">
        <v>1305</v>
      </c>
      <c r="C426" s="1">
        <f t="shared" si="87"/>
        <v>432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 t="shared" si="89"/>
        <v>3</v>
      </c>
      <c r="G426" s="1">
        <f t="shared" si="94"/>
        <v>134</v>
      </c>
      <c r="H426" s="2">
        <f t="shared" si="95"/>
        <v>0.31018518518518517</v>
      </c>
      <c r="I426" s="8"/>
      <c r="J426" s="2">
        <f t="shared" si="90"/>
        <v>0.33564814814814814</v>
      </c>
      <c r="K426" s="2">
        <f t="shared" si="91"/>
        <v>0.64583333333333337</v>
      </c>
      <c r="L426" s="2">
        <f t="shared" si="92"/>
        <v>1.3888888888888888E-2</v>
      </c>
      <c r="M426" s="2">
        <f t="shared" si="93"/>
        <v>4.6296296296296016E-3</v>
      </c>
      <c r="N426" s="1">
        <v>145</v>
      </c>
      <c r="O426" s="1">
        <v>279</v>
      </c>
      <c r="P426" s="1">
        <v>6</v>
      </c>
      <c r="Q426" s="1"/>
      <c r="R426" s="1">
        <v>2</v>
      </c>
      <c r="S426" s="1"/>
      <c r="T426" s="70"/>
      <c r="U426" s="1"/>
      <c r="V426" s="1"/>
      <c r="W426" s="1">
        <v>0</v>
      </c>
      <c r="X426" s="1"/>
      <c r="Y426" s="1"/>
      <c r="Z426" s="1"/>
      <c r="AA426" s="1"/>
      <c r="AB426" s="1"/>
      <c r="AN426" t="str">
        <f t="shared" si="97"/>
        <v>Linneus</v>
      </c>
      <c r="AO426" t="s">
        <v>424</v>
      </c>
      <c r="AP426">
        <v>2</v>
      </c>
      <c r="AR426" s="119">
        <v>23</v>
      </c>
      <c r="AS426" s="121">
        <v>3</v>
      </c>
      <c r="AT426" s="121">
        <v>165</v>
      </c>
      <c r="AU426" s="125">
        <v>39965</v>
      </c>
      <c r="AV426" s="125">
        <f t="shared" si="96"/>
        <v>23003</v>
      </c>
      <c r="AW426" t="s">
        <v>749</v>
      </c>
      <c r="AX426">
        <f t="shared" si="88"/>
        <v>2339965</v>
      </c>
      <c r="BB426">
        <v>45.83</v>
      </c>
      <c r="BC426">
        <v>1.28</v>
      </c>
      <c r="BD426">
        <v>44.56</v>
      </c>
    </row>
    <row r="427" spans="1:56" hidden="1" outlineLevel="1">
      <c r="A427" t="s">
        <v>1976</v>
      </c>
      <c r="B427" s="10" t="s">
        <v>1305</v>
      </c>
      <c r="C427" s="1">
        <f t="shared" si="87"/>
        <v>4831</v>
      </c>
      <c r="D427" s="7">
        <f>IF(N427&gt;0, RANK(N427,(N427:P427,Q427:AE427)),0)</f>
        <v>1</v>
      </c>
      <c r="E427" s="7">
        <f>IF(O427&gt;0,RANK(O427,(N427:P427,Q427:AE427)),0)</f>
        <v>2</v>
      </c>
      <c r="F427" s="7">
        <f t="shared" si="89"/>
        <v>3</v>
      </c>
      <c r="G427" s="1">
        <f t="shared" si="94"/>
        <v>135</v>
      </c>
      <c r="H427" s="2">
        <f t="shared" si="95"/>
        <v>2.7944524943075966E-2</v>
      </c>
      <c r="I427" s="8"/>
      <c r="J427" s="2">
        <f t="shared" si="90"/>
        <v>0.50258745601324772</v>
      </c>
      <c r="K427" s="2">
        <f t="shared" si="91"/>
        <v>0.4746429310701718</v>
      </c>
      <c r="L427" s="2">
        <f t="shared" si="92"/>
        <v>1.88366797764438E-2</v>
      </c>
      <c r="M427" s="2">
        <f t="shared" si="93"/>
        <v>3.9329331401366727E-3</v>
      </c>
      <c r="N427" s="1">
        <v>2428</v>
      </c>
      <c r="O427" s="1">
        <v>2293</v>
      </c>
      <c r="P427" s="1">
        <v>91</v>
      </c>
      <c r="Q427" s="1"/>
      <c r="R427" s="1">
        <v>19</v>
      </c>
      <c r="S427" s="1"/>
      <c r="T427" s="70"/>
      <c r="U427" s="1"/>
      <c r="V427" s="1"/>
      <c r="W427" s="1">
        <v>0</v>
      </c>
      <c r="X427" s="1"/>
      <c r="Y427" s="1"/>
      <c r="Z427" s="1"/>
      <c r="AA427" s="1"/>
      <c r="AB427" s="1"/>
      <c r="AN427" t="str">
        <f t="shared" si="97"/>
        <v>Lisbon</v>
      </c>
      <c r="AO427" t="s">
        <v>1351</v>
      </c>
      <c r="AP427">
        <v>2</v>
      </c>
      <c r="AR427" s="119">
        <v>23</v>
      </c>
      <c r="AS427" s="121">
        <v>1</v>
      </c>
      <c r="AT427" s="121">
        <v>30</v>
      </c>
      <c r="AU427" s="125">
        <v>40035</v>
      </c>
      <c r="AV427" s="125">
        <f t="shared" si="96"/>
        <v>23001</v>
      </c>
      <c r="AW427" t="s">
        <v>749</v>
      </c>
      <c r="AX427">
        <f t="shared" si="88"/>
        <v>2340035</v>
      </c>
      <c r="BB427">
        <v>24.16</v>
      </c>
      <c r="BC427">
        <v>0.55000000000000004</v>
      </c>
      <c r="BD427">
        <v>23.61</v>
      </c>
    </row>
    <row r="428" spans="1:56" hidden="1" outlineLevel="1">
      <c r="A428" t="s">
        <v>469</v>
      </c>
      <c r="B428" s="10" t="s">
        <v>1305</v>
      </c>
      <c r="C428" s="1">
        <f t="shared" si="87"/>
        <v>1957</v>
      </c>
      <c r="D428" s="7">
        <f>IF(N428&gt;0, RANK(N428,(N428:P428,Q428:AE428)),0)</f>
        <v>1</v>
      </c>
      <c r="E428" s="7">
        <f>IF(O428&gt;0,RANK(O428,(N428:P428,Q428:AE428)),0)</f>
        <v>2</v>
      </c>
      <c r="F428" s="7">
        <f t="shared" si="89"/>
        <v>3</v>
      </c>
      <c r="G428" s="1">
        <f t="shared" si="94"/>
        <v>80</v>
      </c>
      <c r="H428" s="2">
        <f t="shared" si="95"/>
        <v>4.0878896269800714E-2</v>
      </c>
      <c r="I428" s="8"/>
      <c r="J428" s="2">
        <f t="shared" si="90"/>
        <v>0.50792028615227391</v>
      </c>
      <c r="K428" s="2">
        <f t="shared" si="91"/>
        <v>0.46704138988247318</v>
      </c>
      <c r="L428" s="2">
        <f t="shared" si="92"/>
        <v>1.9417475728155338E-2</v>
      </c>
      <c r="M428" s="2">
        <f t="shared" si="93"/>
        <v>5.6208482370975685E-3</v>
      </c>
      <c r="N428" s="1">
        <v>994</v>
      </c>
      <c r="O428" s="1">
        <v>914</v>
      </c>
      <c r="P428" s="1">
        <v>38</v>
      </c>
      <c r="Q428" s="1"/>
      <c r="R428" s="1">
        <v>9</v>
      </c>
      <c r="S428" s="1"/>
      <c r="T428" s="70"/>
      <c r="U428" s="1"/>
      <c r="V428" s="1"/>
      <c r="W428" s="1">
        <v>2</v>
      </c>
      <c r="X428" s="1"/>
      <c r="Y428" s="1"/>
      <c r="Z428" s="1"/>
      <c r="AA428" s="1"/>
      <c r="AB428" s="1"/>
      <c r="AN428" t="str">
        <f t="shared" si="97"/>
        <v>Litchfield</v>
      </c>
      <c r="AO428" t="s">
        <v>340</v>
      </c>
      <c r="AP428">
        <v>2</v>
      </c>
      <c r="AR428" s="119">
        <v>23</v>
      </c>
      <c r="AS428" s="121">
        <v>11</v>
      </c>
      <c r="AT428" s="121">
        <v>60</v>
      </c>
      <c r="AU428" s="125">
        <v>40175</v>
      </c>
      <c r="AV428" s="125">
        <f t="shared" si="96"/>
        <v>23011</v>
      </c>
      <c r="AW428" t="s">
        <v>749</v>
      </c>
      <c r="AX428">
        <f t="shared" si="88"/>
        <v>2340175</v>
      </c>
      <c r="BB428">
        <v>39.69</v>
      </c>
      <c r="BC428">
        <v>2.2599999999999998</v>
      </c>
      <c r="BD428">
        <v>37.43</v>
      </c>
    </row>
    <row r="429" spans="1:56" hidden="1" outlineLevel="1">
      <c r="A429" t="s">
        <v>1432</v>
      </c>
      <c r="B429" s="10" t="s">
        <v>1305</v>
      </c>
      <c r="C429" s="1">
        <f t="shared" si="87"/>
        <v>451</v>
      </c>
      <c r="D429" s="7">
        <f>IF(N429&gt;0, RANK(N429,(N429:P429,Q429:AE429)),0)</f>
        <v>2</v>
      </c>
      <c r="E429" s="7">
        <f>IF(O429&gt;0,RANK(O429,(N429:P429,Q429:AE429)),0)</f>
        <v>1</v>
      </c>
      <c r="F429" s="7">
        <f t="shared" si="89"/>
        <v>4</v>
      </c>
      <c r="G429" s="1">
        <f t="shared" si="94"/>
        <v>154</v>
      </c>
      <c r="H429" s="2">
        <f t="shared" si="95"/>
        <v>0.34146341463414637</v>
      </c>
      <c r="I429" s="8"/>
      <c r="J429" s="2">
        <f t="shared" si="90"/>
        <v>0.32594235033259422</v>
      </c>
      <c r="K429" s="2">
        <f t="shared" si="91"/>
        <v>0.66740576496674053</v>
      </c>
      <c r="L429" s="2">
        <f t="shared" si="92"/>
        <v>2.2172949002217295E-3</v>
      </c>
      <c r="M429" s="2">
        <f t="shared" si="93"/>
        <v>4.4345898004435154E-3</v>
      </c>
      <c r="N429" s="1">
        <v>147</v>
      </c>
      <c r="O429" s="1">
        <v>301</v>
      </c>
      <c r="P429" s="1">
        <v>1</v>
      </c>
      <c r="Q429" s="1"/>
      <c r="R429" s="1">
        <v>2</v>
      </c>
      <c r="S429" s="1"/>
      <c r="T429" s="70"/>
      <c r="U429" s="1"/>
      <c r="V429" s="1"/>
      <c r="W429" s="1">
        <v>0</v>
      </c>
      <c r="X429" s="1"/>
      <c r="Y429" s="1"/>
      <c r="Z429" s="1"/>
      <c r="AA429" s="1"/>
      <c r="AB429" s="1"/>
      <c r="AN429" t="str">
        <f t="shared" si="97"/>
        <v>Littleton</v>
      </c>
      <c r="AO429" t="s">
        <v>424</v>
      </c>
      <c r="AP429">
        <v>2</v>
      </c>
      <c r="AR429" s="119">
        <v>23</v>
      </c>
      <c r="AS429" s="121">
        <v>3</v>
      </c>
      <c r="AT429" s="121">
        <v>170</v>
      </c>
      <c r="AU429" s="125">
        <v>40595</v>
      </c>
      <c r="AV429" s="125">
        <f t="shared" si="96"/>
        <v>23003</v>
      </c>
      <c r="AW429" t="s">
        <v>749</v>
      </c>
      <c r="AX429">
        <f t="shared" si="88"/>
        <v>2340595</v>
      </c>
      <c r="BB429">
        <v>38.61</v>
      </c>
      <c r="BC429">
        <v>0.19</v>
      </c>
      <c r="BD429">
        <v>38.42</v>
      </c>
    </row>
    <row r="430" spans="1:56" hidden="1" outlineLevel="1">
      <c r="A430" t="s">
        <v>1877</v>
      </c>
      <c r="B430" s="10" t="s">
        <v>1305</v>
      </c>
      <c r="C430" s="1">
        <f t="shared" si="87"/>
        <v>1270</v>
      </c>
      <c r="D430" s="7">
        <f>IF(N430&gt;0, RANK(N430,(N430:P430,Q430:AE430)),0)</f>
        <v>1</v>
      </c>
      <c r="E430" s="7">
        <f>IF(O430&gt;0,RANK(O430,(N430:P430,Q430:AE430)),0)</f>
        <v>2</v>
      </c>
      <c r="F430" s="7">
        <f t="shared" si="89"/>
        <v>3</v>
      </c>
      <c r="G430" s="1">
        <f t="shared" si="94"/>
        <v>235</v>
      </c>
      <c r="H430" s="2">
        <f t="shared" si="95"/>
        <v>0.18503937007874016</v>
      </c>
      <c r="I430" s="8"/>
      <c r="J430" s="2">
        <f t="shared" si="90"/>
        <v>0.58503937007874018</v>
      </c>
      <c r="K430" s="2">
        <f t="shared" si="91"/>
        <v>0.4</v>
      </c>
      <c r="L430" s="2">
        <f t="shared" si="92"/>
        <v>1.1023622047244094E-2</v>
      </c>
      <c r="M430" s="2">
        <f t="shared" si="93"/>
        <v>3.9370078740156994E-3</v>
      </c>
      <c r="N430" s="1">
        <v>743</v>
      </c>
      <c r="O430" s="1">
        <v>508</v>
      </c>
      <c r="P430" s="1">
        <v>14</v>
      </c>
      <c r="Q430" s="1"/>
      <c r="R430" s="1">
        <v>5</v>
      </c>
      <c r="S430" s="1"/>
      <c r="T430" s="70"/>
      <c r="U430" s="1"/>
      <c r="V430" s="1"/>
      <c r="W430" s="1">
        <v>0</v>
      </c>
      <c r="X430" s="1"/>
      <c r="Y430" s="1"/>
      <c r="Z430" s="1"/>
      <c r="AA430" s="1"/>
      <c r="AB430" s="1"/>
      <c r="AN430" t="str">
        <f t="shared" si="97"/>
        <v>Livermore</v>
      </c>
      <c r="AO430" t="s">
        <v>1351</v>
      </c>
      <c r="AP430">
        <v>2</v>
      </c>
      <c r="AR430" s="119">
        <v>23</v>
      </c>
      <c r="AS430" s="121">
        <v>1</v>
      </c>
      <c r="AT430" s="121">
        <v>35</v>
      </c>
      <c r="AU430" s="125">
        <v>40665</v>
      </c>
      <c r="AV430" s="125">
        <f t="shared" si="96"/>
        <v>23001</v>
      </c>
      <c r="AW430" t="s">
        <v>749</v>
      </c>
      <c r="AX430">
        <f t="shared" si="88"/>
        <v>2340665</v>
      </c>
      <c r="BB430">
        <v>39.4</v>
      </c>
      <c r="BC430">
        <v>1.71</v>
      </c>
      <c r="BD430">
        <v>37.69</v>
      </c>
    </row>
    <row r="431" spans="1:56" hidden="1" outlineLevel="1">
      <c r="A431" t="s">
        <v>591</v>
      </c>
      <c r="B431" s="10" t="s">
        <v>1305</v>
      </c>
      <c r="C431" s="1">
        <f t="shared" ref="C431:C495" si="98">SUM(N431:AL431)</f>
        <v>1418</v>
      </c>
      <c r="D431" s="7">
        <f>IF(N431&gt;0, RANK(N431,(N431:P431,Q431:AE431)),0)</f>
        <v>1</v>
      </c>
      <c r="E431" s="7">
        <f>IF(O431&gt;0,RANK(O431,(N431:P431,Q431:AE431)),0)</f>
        <v>2</v>
      </c>
      <c r="F431" s="7">
        <f t="shared" si="89"/>
        <v>3</v>
      </c>
      <c r="G431" s="1">
        <f t="shared" si="94"/>
        <v>445</v>
      </c>
      <c r="H431" s="2">
        <f t="shared" si="95"/>
        <v>0.31382228490832159</v>
      </c>
      <c r="I431" s="8"/>
      <c r="J431" s="2">
        <f t="shared" si="90"/>
        <v>0.64386459802538787</v>
      </c>
      <c r="K431" s="2">
        <f t="shared" si="91"/>
        <v>0.33004231311706628</v>
      </c>
      <c r="L431" s="2">
        <f t="shared" si="92"/>
        <v>2.0451339915373765E-2</v>
      </c>
      <c r="M431" s="2">
        <f t="shared" si="93"/>
        <v>5.6417489421720889E-3</v>
      </c>
      <c r="N431" s="1">
        <v>913</v>
      </c>
      <c r="O431" s="1">
        <v>468</v>
      </c>
      <c r="P431" s="1">
        <v>29</v>
      </c>
      <c r="Q431" s="1"/>
      <c r="R431" s="1">
        <v>5</v>
      </c>
      <c r="S431" s="1"/>
      <c r="T431" s="70"/>
      <c r="U431" s="1"/>
      <c r="V431" s="1"/>
      <c r="W431" s="1">
        <v>3</v>
      </c>
      <c r="X431" s="1"/>
      <c r="Y431" s="1"/>
      <c r="Z431" s="1"/>
      <c r="AA431" s="1"/>
      <c r="AB431" s="1"/>
      <c r="AN431" t="str">
        <f t="shared" si="97"/>
        <v>Livermore Falls</v>
      </c>
      <c r="AO431" t="s">
        <v>1351</v>
      </c>
      <c r="AP431">
        <v>2</v>
      </c>
      <c r="AR431" s="119">
        <v>23</v>
      </c>
      <c r="AS431" s="121">
        <v>1</v>
      </c>
      <c r="AT431" s="121">
        <v>40</v>
      </c>
      <c r="AU431" s="125">
        <v>40770</v>
      </c>
      <c r="AV431" s="125">
        <f t="shared" si="96"/>
        <v>23001</v>
      </c>
      <c r="AW431" t="s">
        <v>749</v>
      </c>
      <c r="AX431">
        <f t="shared" ref="AX431:AX495" si="99">AR431*100000+AU431</f>
        <v>2340770</v>
      </c>
      <c r="BB431">
        <v>20.43</v>
      </c>
      <c r="BC431">
        <v>0.68</v>
      </c>
      <c r="BD431">
        <v>19.75</v>
      </c>
    </row>
    <row r="432" spans="1:56" hidden="1" outlineLevel="1">
      <c r="A432" s="37" t="s">
        <v>715</v>
      </c>
      <c r="B432" s="10" t="s">
        <v>1305</v>
      </c>
      <c r="C432" s="1">
        <f t="shared" si="98"/>
        <v>204</v>
      </c>
      <c r="D432" s="7">
        <f>IF(N432&gt;0, RANK(N432,(N432:P432,Q432:AE432)),0)</f>
        <v>1</v>
      </c>
      <c r="E432" s="7">
        <f>IF(O432&gt;0,RANK(O432,(N432:P432,Q432:AE432)),0)</f>
        <v>2</v>
      </c>
      <c r="F432" s="7">
        <f t="shared" si="89"/>
        <v>3</v>
      </c>
      <c r="G432" s="1">
        <f t="shared" si="94"/>
        <v>39</v>
      </c>
      <c r="H432" s="2">
        <f t="shared" si="95"/>
        <v>0.19117647058823528</v>
      </c>
      <c r="I432" s="8"/>
      <c r="J432" s="2">
        <f t="shared" si="90"/>
        <v>0.58823529411764708</v>
      </c>
      <c r="K432" s="2">
        <f t="shared" si="91"/>
        <v>0.39705882352941174</v>
      </c>
      <c r="L432" s="2">
        <f t="shared" si="92"/>
        <v>1.4705882352941176E-2</v>
      </c>
      <c r="M432" s="2">
        <f t="shared" si="93"/>
        <v>3.4694469519536142E-18</v>
      </c>
      <c r="N432" s="1">
        <v>120</v>
      </c>
      <c r="O432" s="1">
        <v>81</v>
      </c>
      <c r="P432" s="1">
        <v>3</v>
      </c>
      <c r="Q432" s="1"/>
      <c r="R432" s="1">
        <v>0</v>
      </c>
      <c r="S432" s="1"/>
      <c r="T432" s="70"/>
      <c r="U432" s="1"/>
      <c r="V432" s="1"/>
      <c r="W432" s="1">
        <v>0</v>
      </c>
      <c r="X432" s="1"/>
      <c r="Y432" s="1"/>
      <c r="Z432" s="1"/>
      <c r="AA432" s="1"/>
      <c r="AB432" s="1"/>
      <c r="AN432" t="str">
        <f t="shared" si="97"/>
        <v>Long Island</v>
      </c>
      <c r="AO432" t="s">
        <v>1391</v>
      </c>
      <c r="AP432">
        <v>1</v>
      </c>
      <c r="AR432" s="119">
        <v>23</v>
      </c>
      <c r="AS432" s="121">
        <v>5</v>
      </c>
      <c r="AT432" s="121">
        <v>63</v>
      </c>
      <c r="AU432" s="125">
        <v>41067</v>
      </c>
      <c r="AV432" s="125">
        <f t="shared" si="96"/>
        <v>23005</v>
      </c>
      <c r="AW432" t="s">
        <v>749</v>
      </c>
      <c r="AX432">
        <f t="shared" si="99"/>
        <v>2341067</v>
      </c>
      <c r="BB432">
        <v>10.39</v>
      </c>
      <c r="BC432">
        <v>8.9600000000000009</v>
      </c>
      <c r="BD432">
        <v>1.43</v>
      </c>
    </row>
    <row r="433" spans="1:56" hidden="1" outlineLevel="1">
      <c r="A433" t="s">
        <v>1415</v>
      </c>
      <c r="B433" s="10" t="s">
        <v>1305</v>
      </c>
      <c r="C433" s="1">
        <f t="shared" si="98"/>
        <v>697</v>
      </c>
      <c r="D433" s="7">
        <f>IF(N433&gt;0, RANK(N433,(N433:P433,Q433:AE433)),0)</f>
        <v>1</v>
      </c>
      <c r="E433" s="7">
        <f>IF(O433&gt;0,RANK(O433,(N433:P433,Q433:AE433)),0)</f>
        <v>2</v>
      </c>
      <c r="F433" s="7">
        <f t="shared" ref="F433:F497" si="100">IF(P433&gt;0,RANK(P433,(N433:AE433)),0)</f>
        <v>3</v>
      </c>
      <c r="G433" s="1">
        <f t="shared" si="94"/>
        <v>55</v>
      </c>
      <c r="H433" s="2">
        <f t="shared" si="95"/>
        <v>7.8909612625538014E-2</v>
      </c>
      <c r="I433" s="8"/>
      <c r="J433" s="2">
        <f t="shared" ref="J433:J497" si="101">IF(C433=0,"-",N433/C433)</f>
        <v>0.53084648493543762</v>
      </c>
      <c r="K433" s="2">
        <f t="shared" ref="K433:K497" si="102">IF(C433=0,"-",O433/C433)</f>
        <v>0.4519368723098996</v>
      </c>
      <c r="L433" s="2">
        <f t="shared" ref="L433:L497" si="103">IF(C433=0,"-",P433/C433)</f>
        <v>1.5781922525107604E-2</v>
      </c>
      <c r="M433" s="2">
        <f t="shared" ref="M433:M497" si="104">IF(C433=0,"-",(1-J433-K433-L433))</f>
        <v>1.4347202295551774E-3</v>
      </c>
      <c r="N433" s="1">
        <v>370</v>
      </c>
      <c r="O433" s="1">
        <v>315</v>
      </c>
      <c r="P433" s="1">
        <v>11</v>
      </c>
      <c r="Q433" s="1"/>
      <c r="R433" s="1">
        <v>1</v>
      </c>
      <c r="S433" s="1"/>
      <c r="T433" s="70"/>
      <c r="U433" s="1"/>
      <c r="V433" s="1"/>
      <c r="W433" s="1">
        <v>0</v>
      </c>
      <c r="X433" s="1"/>
      <c r="Y433" s="1"/>
      <c r="Z433" s="1"/>
      <c r="AA433" s="1"/>
      <c r="AB433" s="1"/>
      <c r="AN433" t="str">
        <f t="shared" si="97"/>
        <v>Lovell</v>
      </c>
      <c r="AO433" t="s">
        <v>2592</v>
      </c>
      <c r="AP433">
        <v>2</v>
      </c>
      <c r="AR433" s="119">
        <v>23</v>
      </c>
      <c r="AS433" s="121">
        <v>17</v>
      </c>
      <c r="AT433" s="121">
        <v>85</v>
      </c>
      <c r="AU433" s="125">
        <v>41365</v>
      </c>
      <c r="AV433" s="125">
        <f t="shared" si="96"/>
        <v>23017</v>
      </c>
      <c r="AW433" t="s">
        <v>749</v>
      </c>
      <c r="AX433">
        <f t="shared" si="99"/>
        <v>2341365</v>
      </c>
      <c r="BB433">
        <v>47.88</v>
      </c>
      <c r="BC433">
        <v>4.7</v>
      </c>
      <c r="BD433">
        <v>43.17</v>
      </c>
    </row>
    <row r="434" spans="1:56" hidden="1" outlineLevel="1">
      <c r="A434" t="s">
        <v>863</v>
      </c>
      <c r="B434" s="10" t="s">
        <v>1305</v>
      </c>
      <c r="C434" s="1">
        <f t="shared" si="98"/>
        <v>214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 t="shared" si="100"/>
        <v>4</v>
      </c>
      <c r="G434" s="1">
        <f t="shared" si="94"/>
        <v>47</v>
      </c>
      <c r="H434" s="2">
        <f t="shared" si="95"/>
        <v>0.21962616822429906</v>
      </c>
      <c r="I434" s="8"/>
      <c r="J434" s="2">
        <f t="shared" si="101"/>
        <v>0.38317757009345793</v>
      </c>
      <c r="K434" s="2">
        <f t="shared" si="102"/>
        <v>0.60280373831775702</v>
      </c>
      <c r="L434" s="2">
        <f t="shared" si="103"/>
        <v>4.6728971962616819E-3</v>
      </c>
      <c r="M434" s="2">
        <f t="shared" si="104"/>
        <v>9.345794392523421E-3</v>
      </c>
      <c r="N434" s="1">
        <v>82</v>
      </c>
      <c r="O434" s="1">
        <v>129</v>
      </c>
      <c r="P434" s="1">
        <v>1</v>
      </c>
      <c r="Q434" s="1"/>
      <c r="R434" s="1">
        <v>2</v>
      </c>
      <c r="S434" s="1"/>
      <c r="T434" s="70"/>
      <c r="U434" s="1"/>
      <c r="V434" s="1"/>
      <c r="W434" s="1">
        <v>0</v>
      </c>
      <c r="X434" s="1"/>
      <c r="Y434" s="1"/>
      <c r="Z434" s="1"/>
      <c r="AA434" s="1"/>
      <c r="AB434" s="1"/>
      <c r="AN434" t="str">
        <f t="shared" si="97"/>
        <v>Lowell</v>
      </c>
      <c r="AO434" t="s">
        <v>1350</v>
      </c>
      <c r="AP434">
        <v>2</v>
      </c>
      <c r="AR434" s="119">
        <v>23</v>
      </c>
      <c r="AS434" s="121">
        <v>19</v>
      </c>
      <c r="AT434" s="121">
        <v>195</v>
      </c>
      <c r="AU434" s="125">
        <v>41435</v>
      </c>
      <c r="AV434" s="125">
        <f t="shared" si="96"/>
        <v>23019</v>
      </c>
      <c r="AW434" t="s">
        <v>749</v>
      </c>
      <c r="AX434">
        <f t="shared" si="99"/>
        <v>2341435</v>
      </c>
      <c r="BB434">
        <v>40.1</v>
      </c>
      <c r="BC434">
        <v>1.91</v>
      </c>
      <c r="BD434">
        <v>38.19</v>
      </c>
    </row>
    <row r="435" spans="1:56" hidden="1" outlineLevel="1">
      <c r="A435" t="s">
        <v>597</v>
      </c>
      <c r="B435" s="10" t="s">
        <v>1305</v>
      </c>
      <c r="C435" s="1">
        <f t="shared" si="98"/>
        <v>818</v>
      </c>
      <c r="D435" s="7">
        <f>IF(N435&gt;0, RANK(N435,(N435:P435,Q435:AE435)),0)</f>
        <v>1</v>
      </c>
      <c r="E435" s="7">
        <f>IF(O435&gt;0,RANK(O435,(N435:P435,Q435:AE435)),0)</f>
        <v>2</v>
      </c>
      <c r="F435" s="7">
        <f t="shared" si="100"/>
        <v>3</v>
      </c>
      <c r="G435" s="1">
        <f t="shared" si="94"/>
        <v>168</v>
      </c>
      <c r="H435" s="2">
        <f t="shared" si="95"/>
        <v>0.20537897310513448</v>
      </c>
      <c r="I435" s="8"/>
      <c r="J435" s="2">
        <f t="shared" si="101"/>
        <v>0.5965770171149144</v>
      </c>
      <c r="K435" s="2">
        <f t="shared" si="102"/>
        <v>0.39119804400977998</v>
      </c>
      <c r="L435" s="2">
        <f t="shared" si="103"/>
        <v>9.7799511002444987E-3</v>
      </c>
      <c r="M435" s="2">
        <f t="shared" si="104"/>
        <v>2.4449877750611256E-3</v>
      </c>
      <c r="N435" s="1">
        <v>488</v>
      </c>
      <c r="O435" s="1">
        <v>320</v>
      </c>
      <c r="P435" s="1">
        <v>8</v>
      </c>
      <c r="Q435" s="1"/>
      <c r="R435" s="1">
        <v>2</v>
      </c>
      <c r="S435" s="1"/>
      <c r="T435" s="70"/>
      <c r="U435" s="1"/>
      <c r="V435" s="1"/>
      <c r="W435" s="1">
        <v>0</v>
      </c>
      <c r="X435" s="1"/>
      <c r="Y435" s="1"/>
      <c r="Z435" s="1"/>
      <c r="AA435" s="1"/>
      <c r="AB435" s="1"/>
      <c r="AN435" t="str">
        <f t="shared" si="97"/>
        <v>Lubec</v>
      </c>
      <c r="AO435" t="s">
        <v>1616</v>
      </c>
      <c r="AP435">
        <v>2</v>
      </c>
      <c r="AR435" s="119">
        <v>23</v>
      </c>
      <c r="AS435" s="121">
        <v>29</v>
      </c>
      <c r="AT435" s="121">
        <v>125</v>
      </c>
      <c r="AU435" s="125">
        <v>41610</v>
      </c>
      <c r="AV435" s="125">
        <f t="shared" si="96"/>
        <v>23029</v>
      </c>
      <c r="AW435" t="s">
        <v>749</v>
      </c>
      <c r="AX435">
        <f t="shared" si="99"/>
        <v>2341610</v>
      </c>
      <c r="BB435">
        <v>78.86</v>
      </c>
      <c r="BC435">
        <v>45.6</v>
      </c>
      <c r="BD435">
        <v>33.26</v>
      </c>
    </row>
    <row r="436" spans="1:56" hidden="1" outlineLevel="1">
      <c r="A436" t="s">
        <v>864</v>
      </c>
      <c r="B436" s="10" t="s">
        <v>1305</v>
      </c>
      <c r="C436" s="1">
        <f t="shared" si="98"/>
        <v>207</v>
      </c>
      <c r="D436" s="7">
        <f>IF(N436&gt;0, RANK(N436,(N436:P436,Q436:AE436)),0)</f>
        <v>2</v>
      </c>
      <c r="E436" s="7">
        <f>IF(O436&gt;0,RANK(O436,(N436:P436,Q436:AE436)),0)</f>
        <v>1</v>
      </c>
      <c r="F436" s="7">
        <f t="shared" si="100"/>
        <v>3</v>
      </c>
      <c r="G436" s="1">
        <f t="shared" si="94"/>
        <v>25</v>
      </c>
      <c r="H436" s="2">
        <f t="shared" si="95"/>
        <v>0.12077294685990338</v>
      </c>
      <c r="I436" s="8"/>
      <c r="J436" s="2">
        <f t="shared" si="101"/>
        <v>0.42995169082125606</v>
      </c>
      <c r="K436" s="2">
        <f t="shared" si="102"/>
        <v>0.55072463768115942</v>
      </c>
      <c r="L436" s="2">
        <f t="shared" si="103"/>
        <v>1.932367149758454E-2</v>
      </c>
      <c r="M436" s="2">
        <f t="shared" si="104"/>
        <v>-2.4286128663675299E-17</v>
      </c>
      <c r="N436" s="1">
        <v>89</v>
      </c>
      <c r="O436" s="1">
        <v>114</v>
      </c>
      <c r="P436" s="1">
        <v>4</v>
      </c>
      <c r="Q436" s="1"/>
      <c r="R436" s="1">
        <v>0</v>
      </c>
      <c r="S436" s="1"/>
      <c r="T436" s="70"/>
      <c r="U436" s="1"/>
      <c r="V436" s="1"/>
      <c r="W436" s="1">
        <v>0</v>
      </c>
      <c r="X436" s="1"/>
      <c r="Y436" s="1"/>
      <c r="Z436" s="1"/>
      <c r="AA436" s="1"/>
      <c r="AB436" s="1"/>
      <c r="AN436" t="str">
        <f t="shared" si="97"/>
        <v>Ludlow</v>
      </c>
      <c r="AO436" t="s">
        <v>424</v>
      </c>
      <c r="AP436">
        <v>2</v>
      </c>
      <c r="AR436" s="119">
        <v>23</v>
      </c>
      <c r="AS436" s="121">
        <v>3</v>
      </c>
      <c r="AT436" s="121">
        <v>175</v>
      </c>
      <c r="AU436" s="125">
        <v>41715</v>
      </c>
      <c r="AV436" s="125">
        <f t="shared" si="96"/>
        <v>23003</v>
      </c>
      <c r="AW436" t="s">
        <v>749</v>
      </c>
      <c r="AX436">
        <f t="shared" si="99"/>
        <v>2341715</v>
      </c>
      <c r="BB436">
        <v>21.98</v>
      </c>
      <c r="BC436">
        <v>0.01</v>
      </c>
      <c r="BD436">
        <v>21.97</v>
      </c>
    </row>
    <row r="437" spans="1:56" hidden="1" outlineLevel="1">
      <c r="A437" t="s">
        <v>2108</v>
      </c>
      <c r="B437" s="10" t="s">
        <v>1305</v>
      </c>
      <c r="C437" s="1">
        <f t="shared" si="98"/>
        <v>2272</v>
      </c>
      <c r="D437" s="7">
        <f>IF(N437&gt;0, RANK(N437,(N437:P437,Q437:AE437)),0)</f>
        <v>1</v>
      </c>
      <c r="E437" s="7">
        <f>IF(O437&gt;0,RANK(O437,(N437:P437,Q437:AE437)),0)</f>
        <v>2</v>
      </c>
      <c r="F437" s="7">
        <f t="shared" si="100"/>
        <v>3</v>
      </c>
      <c r="G437" s="1">
        <f t="shared" si="94"/>
        <v>272</v>
      </c>
      <c r="H437" s="2">
        <f t="shared" si="95"/>
        <v>0.11971830985915492</v>
      </c>
      <c r="I437" s="8"/>
      <c r="J437" s="2">
        <f t="shared" si="101"/>
        <v>0.55193661971830987</v>
      </c>
      <c r="K437" s="2">
        <f t="shared" si="102"/>
        <v>0.43221830985915494</v>
      </c>
      <c r="L437" s="2">
        <f t="shared" si="103"/>
        <v>1.1443661971830986E-2</v>
      </c>
      <c r="M437" s="2">
        <f t="shared" si="104"/>
        <v>4.4014084507042039E-3</v>
      </c>
      <c r="N437" s="1">
        <v>1254</v>
      </c>
      <c r="O437" s="1">
        <v>982</v>
      </c>
      <c r="P437" s="1">
        <v>26</v>
      </c>
      <c r="Q437" s="1"/>
      <c r="R437" s="1">
        <v>10</v>
      </c>
      <c r="S437" s="1"/>
      <c r="T437" s="70"/>
      <c r="U437" s="1"/>
      <c r="V437" s="1"/>
      <c r="W437" s="1">
        <v>0</v>
      </c>
      <c r="X437" s="1"/>
      <c r="Y437" s="1"/>
      <c r="Z437" s="1"/>
      <c r="AA437" s="1"/>
      <c r="AB437" s="1"/>
      <c r="AN437" t="str">
        <f t="shared" si="97"/>
        <v>Lyman</v>
      </c>
      <c r="AO437" t="s">
        <v>2441</v>
      </c>
      <c r="AP437">
        <v>1</v>
      </c>
      <c r="AR437" s="119">
        <v>23</v>
      </c>
      <c r="AS437" s="121">
        <v>31</v>
      </c>
      <c r="AT437" s="121">
        <v>85</v>
      </c>
      <c r="AU437" s="125">
        <v>41750</v>
      </c>
      <c r="AV437" s="125">
        <f t="shared" si="96"/>
        <v>23031</v>
      </c>
      <c r="AW437" t="s">
        <v>749</v>
      </c>
      <c r="AX437">
        <f t="shared" si="99"/>
        <v>2341750</v>
      </c>
      <c r="BB437">
        <v>40.43</v>
      </c>
      <c r="BC437">
        <v>1.49</v>
      </c>
      <c r="BD437">
        <v>38.94</v>
      </c>
    </row>
    <row r="438" spans="1:56" hidden="1" outlineLevel="1">
      <c r="A438" t="s">
        <v>1182</v>
      </c>
      <c r="B438" s="10" t="s">
        <v>1305</v>
      </c>
      <c r="C438" s="1">
        <f t="shared" si="98"/>
        <v>1067</v>
      </c>
      <c r="D438" s="7">
        <f>IF(N438&gt;0, RANK(N438,(N438:P438,Q438:AE438)),0)</f>
        <v>1</v>
      </c>
      <c r="E438" s="7">
        <f>IF(O438&gt;0,RANK(O438,(N438:P438,Q438:AE438)),0)</f>
        <v>2</v>
      </c>
      <c r="F438" s="7">
        <f t="shared" si="100"/>
        <v>3</v>
      </c>
      <c r="G438" s="1">
        <f t="shared" si="94"/>
        <v>44</v>
      </c>
      <c r="H438" s="2">
        <f t="shared" si="95"/>
        <v>4.1237113402061855E-2</v>
      </c>
      <c r="I438" s="8"/>
      <c r="J438" s="2">
        <f t="shared" si="101"/>
        <v>0.51171508903467666</v>
      </c>
      <c r="K438" s="2">
        <f t="shared" si="102"/>
        <v>0.47047797563261479</v>
      </c>
      <c r="L438" s="2">
        <f t="shared" si="103"/>
        <v>1.1246485473289597E-2</v>
      </c>
      <c r="M438" s="2">
        <f t="shared" si="104"/>
        <v>6.5604498594189539E-3</v>
      </c>
      <c r="N438" s="1">
        <v>546</v>
      </c>
      <c r="O438" s="1">
        <v>502</v>
      </c>
      <c r="P438" s="1">
        <v>12</v>
      </c>
      <c r="Q438" s="1"/>
      <c r="R438" s="1">
        <v>7</v>
      </c>
      <c r="S438" s="1"/>
      <c r="T438" s="70"/>
      <c r="U438" s="1"/>
      <c r="V438" s="1"/>
      <c r="W438" s="1">
        <v>0</v>
      </c>
      <c r="X438" s="1"/>
      <c r="Y438" s="1"/>
      <c r="Z438" s="1"/>
      <c r="AA438" s="1"/>
      <c r="AB438" s="1"/>
      <c r="AN438" t="str">
        <f t="shared" si="97"/>
        <v>Machias</v>
      </c>
      <c r="AO438" t="s">
        <v>1616</v>
      </c>
      <c r="AP438">
        <v>2</v>
      </c>
      <c r="AR438" s="119">
        <v>23</v>
      </c>
      <c r="AS438" s="121">
        <v>29</v>
      </c>
      <c r="AT438" s="121">
        <v>130</v>
      </c>
      <c r="AU438" s="125">
        <v>41960</v>
      </c>
      <c r="AV438" s="125">
        <f t="shared" si="96"/>
        <v>23029</v>
      </c>
      <c r="AW438" t="s">
        <v>749</v>
      </c>
      <c r="AX438">
        <f t="shared" si="99"/>
        <v>2341960</v>
      </c>
      <c r="BB438">
        <v>14.79</v>
      </c>
      <c r="BC438">
        <v>0.9</v>
      </c>
      <c r="BD438">
        <v>13.89</v>
      </c>
    </row>
    <row r="439" spans="1:56" hidden="1" outlineLevel="1">
      <c r="A439" t="s">
        <v>1125</v>
      </c>
      <c r="B439" s="10" t="s">
        <v>1305</v>
      </c>
      <c r="C439" s="1">
        <f t="shared" si="98"/>
        <v>522</v>
      </c>
      <c r="D439" s="7">
        <f>IF(N439&gt;0, RANK(N439,(N439:P439,Q439:AE439)),0)</f>
        <v>1</v>
      </c>
      <c r="E439" s="7">
        <f>IF(O439&gt;0,RANK(O439,(N439:P439,Q439:AE439)),0)</f>
        <v>1</v>
      </c>
      <c r="F439" s="7">
        <f t="shared" si="100"/>
        <v>3</v>
      </c>
      <c r="G439" s="1">
        <f t="shared" si="94"/>
        <v>0</v>
      </c>
      <c r="H439" s="2">
        <f t="shared" si="95"/>
        <v>0</v>
      </c>
      <c r="I439" s="8"/>
      <c r="J439" s="2">
        <f t="shared" si="101"/>
        <v>0.49808429118773945</v>
      </c>
      <c r="K439" s="2">
        <f t="shared" si="102"/>
        <v>0.49808429118773945</v>
      </c>
      <c r="L439" s="2">
        <f t="shared" si="103"/>
        <v>3.8314176245210726E-3</v>
      </c>
      <c r="M439" s="2">
        <f t="shared" si="104"/>
        <v>3.2526065174565133E-17</v>
      </c>
      <c r="N439" s="1">
        <v>260</v>
      </c>
      <c r="O439" s="1">
        <v>260</v>
      </c>
      <c r="P439" s="1">
        <v>2</v>
      </c>
      <c r="Q439" s="1"/>
      <c r="R439" s="1">
        <v>0</v>
      </c>
      <c r="S439" s="1"/>
      <c r="T439" s="70"/>
      <c r="U439" s="1"/>
      <c r="V439" s="1"/>
      <c r="W439" s="1">
        <v>0</v>
      </c>
      <c r="X439" s="1"/>
      <c r="Y439" s="1"/>
      <c r="Z439" s="1"/>
      <c r="AA439" s="1"/>
      <c r="AB439" s="1"/>
      <c r="AN439" t="str">
        <f t="shared" si="97"/>
        <v>Machiasport</v>
      </c>
      <c r="AO439" t="s">
        <v>1616</v>
      </c>
      <c r="AP439">
        <v>2</v>
      </c>
      <c r="AR439" s="119">
        <v>23</v>
      </c>
      <c r="AS439" s="121">
        <v>29</v>
      </c>
      <c r="AT439" s="121">
        <v>135</v>
      </c>
      <c r="AU439" s="125">
        <v>42100</v>
      </c>
      <c r="AV439" s="125">
        <f t="shared" si="96"/>
        <v>23029</v>
      </c>
      <c r="AW439" t="s">
        <v>749</v>
      </c>
      <c r="AX439">
        <f t="shared" si="99"/>
        <v>2342100</v>
      </c>
      <c r="BB439">
        <v>62.27</v>
      </c>
      <c r="BC439">
        <v>40.92</v>
      </c>
      <c r="BD439">
        <v>21.34</v>
      </c>
    </row>
    <row r="440" spans="1:56" hidden="1" outlineLevel="1">
      <c r="A440" t="s">
        <v>2620</v>
      </c>
      <c r="B440" s="10" t="s">
        <v>1305</v>
      </c>
      <c r="C440" s="1">
        <f t="shared" si="98"/>
        <v>92</v>
      </c>
      <c r="D440" s="7">
        <f>IF(N440&gt;0, RANK(N440,(N440:P440,Q440:AE440)),0)</f>
        <v>1</v>
      </c>
      <c r="E440" s="7">
        <f>IF(O440&gt;0,RANK(O440,(N440:P440,Q440:AE440)),0)</f>
        <v>2</v>
      </c>
      <c r="F440" s="7">
        <f t="shared" si="100"/>
        <v>3</v>
      </c>
      <c r="G440" s="1">
        <f t="shared" si="94"/>
        <v>6</v>
      </c>
      <c r="H440" s="2">
        <f t="shared" si="95"/>
        <v>6.5217391304347824E-2</v>
      </c>
      <c r="I440" s="8"/>
      <c r="J440" s="2">
        <f t="shared" si="101"/>
        <v>0.52173913043478259</v>
      </c>
      <c r="K440" s="2">
        <f t="shared" si="102"/>
        <v>0.45652173913043476</v>
      </c>
      <c r="L440" s="2">
        <f t="shared" si="103"/>
        <v>1.0869565217391304E-2</v>
      </c>
      <c r="M440" s="2">
        <f t="shared" si="104"/>
        <v>1.0869565217391346E-2</v>
      </c>
      <c r="N440" s="1">
        <v>48</v>
      </c>
      <c r="O440" s="1">
        <v>42</v>
      </c>
      <c r="P440" s="1">
        <v>1</v>
      </c>
      <c r="Q440" s="1"/>
      <c r="R440" s="1">
        <v>1</v>
      </c>
      <c r="S440" s="1"/>
      <c r="T440" s="70"/>
      <c r="U440" s="1"/>
      <c r="V440" s="1"/>
      <c r="W440" s="1">
        <v>0</v>
      </c>
      <c r="X440" s="1"/>
      <c r="Y440" s="1"/>
      <c r="Z440" s="1"/>
      <c r="AA440" s="1"/>
      <c r="AB440" s="1"/>
      <c r="AN440" t="str">
        <f t="shared" si="97"/>
        <v>Macwahoc</v>
      </c>
      <c r="AO440" t="s">
        <v>424</v>
      </c>
      <c r="AP440">
        <v>2</v>
      </c>
      <c r="AR440" s="119">
        <v>23</v>
      </c>
      <c r="AS440" s="121">
        <v>3</v>
      </c>
      <c r="AT440" s="121">
        <v>180</v>
      </c>
      <c r="AU440" s="125">
        <v>42450</v>
      </c>
      <c r="AV440" s="125">
        <f t="shared" si="96"/>
        <v>23003</v>
      </c>
      <c r="AW440" t="s">
        <v>166</v>
      </c>
      <c r="AX440">
        <f t="shared" si="99"/>
        <v>2342450</v>
      </c>
      <c r="BB440">
        <v>29.42</v>
      </c>
      <c r="BC440">
        <v>0.16</v>
      </c>
      <c r="BD440">
        <v>29.26</v>
      </c>
    </row>
    <row r="441" spans="1:56" hidden="1" outlineLevel="1">
      <c r="A441" t="s">
        <v>2187</v>
      </c>
      <c r="B441" s="10" t="s">
        <v>1305</v>
      </c>
      <c r="C441" s="1">
        <f t="shared" si="98"/>
        <v>2196</v>
      </c>
      <c r="D441" s="7">
        <f>IF(N441&gt;0, RANK(N441,(N441:P441,Q441:AE441)),0)</f>
        <v>1</v>
      </c>
      <c r="E441" s="7">
        <f>IF(O441&gt;0,RANK(O441,(N441:P441,Q441:AE441)),0)</f>
        <v>2</v>
      </c>
      <c r="F441" s="7">
        <f t="shared" si="100"/>
        <v>3</v>
      </c>
      <c r="G441" s="1">
        <f t="shared" si="94"/>
        <v>1199</v>
      </c>
      <c r="H441" s="2">
        <f t="shared" si="95"/>
        <v>0.54599271402550087</v>
      </c>
      <c r="I441" s="8"/>
      <c r="J441" s="2">
        <f t="shared" si="101"/>
        <v>0.76183970856102001</v>
      </c>
      <c r="K441" s="2">
        <f t="shared" si="102"/>
        <v>0.21584699453551912</v>
      </c>
      <c r="L441" s="2">
        <f t="shared" si="103"/>
        <v>1.5938069216757743E-2</v>
      </c>
      <c r="M441" s="2">
        <f t="shared" si="104"/>
        <v>6.3752276867031291E-3</v>
      </c>
      <c r="N441" s="1">
        <v>1673</v>
      </c>
      <c r="O441" s="1">
        <v>474</v>
      </c>
      <c r="P441" s="1">
        <v>35</v>
      </c>
      <c r="Q441" s="1"/>
      <c r="R441" s="1">
        <v>14</v>
      </c>
      <c r="S441" s="1"/>
      <c r="T441" s="70"/>
      <c r="U441" s="1"/>
      <c r="V441" s="1"/>
      <c r="W441" s="1">
        <v>0</v>
      </c>
      <c r="X441" s="1"/>
      <c r="Y441" s="1"/>
      <c r="Z441" s="1"/>
      <c r="AA441" s="1"/>
      <c r="AB441" s="1"/>
      <c r="AN441" t="str">
        <f t="shared" si="97"/>
        <v>Madawaska</v>
      </c>
      <c r="AO441" t="s">
        <v>424</v>
      </c>
      <c r="AP441">
        <v>2</v>
      </c>
      <c r="AR441" s="119">
        <v>23</v>
      </c>
      <c r="AS441" s="121">
        <v>3</v>
      </c>
      <c r="AT441" s="121">
        <v>185</v>
      </c>
      <c r="AU441" s="125">
        <v>42520</v>
      </c>
      <c r="AV441" s="125">
        <f t="shared" si="96"/>
        <v>23003</v>
      </c>
      <c r="AW441" t="s">
        <v>749</v>
      </c>
      <c r="AX441">
        <f t="shared" si="99"/>
        <v>2342520</v>
      </c>
      <c r="BB441">
        <v>56.46</v>
      </c>
      <c r="BC441">
        <v>0.8</v>
      </c>
      <c r="BD441">
        <v>55.66</v>
      </c>
    </row>
    <row r="442" spans="1:56" hidden="1" outlineLevel="1">
      <c r="A442" t="s">
        <v>3339</v>
      </c>
      <c r="B442" s="10" t="s">
        <v>1305</v>
      </c>
      <c r="C442" s="1">
        <f t="shared" si="98"/>
        <v>105</v>
      </c>
      <c r="D442" s="7">
        <f>IF(N442&gt;0, RANK(N442,(N442:P442,Q442:AE442)),0)</f>
        <v>2</v>
      </c>
      <c r="E442" s="7">
        <f>IF(O442&gt;0,RANK(O442,(N442:P442,Q442:AE442)),0)</f>
        <v>1</v>
      </c>
      <c r="F442" s="7">
        <f t="shared" si="100"/>
        <v>0</v>
      </c>
      <c r="G442" s="1">
        <f t="shared" si="94"/>
        <v>7</v>
      </c>
      <c r="H442" s="2">
        <f t="shared" si="95"/>
        <v>6.6666666666666666E-2</v>
      </c>
      <c r="I442" s="8"/>
      <c r="J442" s="2">
        <f t="shared" si="101"/>
        <v>0.46666666666666667</v>
      </c>
      <c r="K442" s="2">
        <f t="shared" si="102"/>
        <v>0.53333333333333333</v>
      </c>
      <c r="L442" s="2">
        <f t="shared" si="103"/>
        <v>0</v>
      </c>
      <c r="M442" s="2">
        <f t="shared" si="104"/>
        <v>0</v>
      </c>
      <c r="N442" s="1">
        <v>49</v>
      </c>
      <c r="O442" s="1">
        <v>56</v>
      </c>
      <c r="P442" s="1">
        <v>0</v>
      </c>
      <c r="Q442" s="1"/>
      <c r="R442" s="1">
        <v>0</v>
      </c>
      <c r="S442" s="1"/>
      <c r="T442" s="70"/>
      <c r="U442" s="1"/>
      <c r="V442" s="1"/>
      <c r="W442" s="1">
        <v>0</v>
      </c>
      <c r="X442" s="1"/>
      <c r="Y442" s="1"/>
      <c r="Z442" s="1"/>
      <c r="AA442" s="1"/>
      <c r="AB442" s="1"/>
      <c r="AN442" t="str">
        <f>A442</f>
        <v>Madawaska Lake</v>
      </c>
      <c r="AO442" t="s">
        <v>424</v>
      </c>
      <c r="AP442">
        <v>2</v>
      </c>
      <c r="AR442" s="119">
        <v>23</v>
      </c>
      <c r="AS442" s="121">
        <v>3</v>
      </c>
      <c r="AU442" s="125">
        <v>42550</v>
      </c>
      <c r="AV442" s="125">
        <f t="shared" si="96"/>
        <v>23003</v>
      </c>
      <c r="AW442" t="s">
        <v>2795</v>
      </c>
      <c r="AX442">
        <f t="shared" si="99"/>
        <v>2342550</v>
      </c>
    </row>
    <row r="443" spans="1:56" hidden="1" outlineLevel="1">
      <c r="A443" t="s">
        <v>1872</v>
      </c>
      <c r="B443" s="10" t="s">
        <v>1305</v>
      </c>
      <c r="C443" s="1">
        <f t="shared" si="98"/>
        <v>2180</v>
      </c>
      <c r="D443" s="7">
        <f>IF(N443&gt;0, RANK(N443,(N443:P443,Q443:AE443)),0)</f>
        <v>1</v>
      </c>
      <c r="E443" s="7">
        <f>IF(O443&gt;0,RANK(O443,(N443:P443,Q443:AE443)),0)</f>
        <v>2</v>
      </c>
      <c r="F443" s="7">
        <f t="shared" si="100"/>
        <v>3</v>
      </c>
      <c r="G443" s="1">
        <f t="shared" si="94"/>
        <v>212</v>
      </c>
      <c r="H443" s="2">
        <f t="shared" si="95"/>
        <v>9.7247706422018354E-2</v>
      </c>
      <c r="I443" s="8"/>
      <c r="J443" s="2">
        <f t="shared" si="101"/>
        <v>0.5380733944954128</v>
      </c>
      <c r="K443" s="2">
        <f t="shared" si="102"/>
        <v>0.44082568807339451</v>
      </c>
      <c r="L443" s="2">
        <f t="shared" si="103"/>
        <v>1.6055045871559634E-2</v>
      </c>
      <c r="M443" s="2">
        <f t="shared" si="104"/>
        <v>5.0458715596330556E-3</v>
      </c>
      <c r="N443" s="1">
        <v>1173</v>
      </c>
      <c r="O443" s="1">
        <v>961</v>
      </c>
      <c r="P443" s="1">
        <v>35</v>
      </c>
      <c r="Q443" s="1"/>
      <c r="R443" s="1">
        <v>10</v>
      </c>
      <c r="S443" s="1"/>
      <c r="T443" s="70"/>
      <c r="U443" s="1"/>
      <c r="V443" s="1"/>
      <c r="W443" s="1">
        <v>1</v>
      </c>
      <c r="X443" s="1"/>
      <c r="Y443" s="1"/>
      <c r="Z443" s="1"/>
      <c r="AA443" s="1"/>
      <c r="AB443" s="1"/>
      <c r="AN443" t="str">
        <f t="shared" si="97"/>
        <v>Madison</v>
      </c>
      <c r="AO443" t="s">
        <v>465</v>
      </c>
      <c r="AP443">
        <v>2</v>
      </c>
      <c r="AR443" s="119">
        <v>23</v>
      </c>
      <c r="AS443" s="121">
        <v>25</v>
      </c>
      <c r="AT443" s="121">
        <v>85</v>
      </c>
      <c r="AU443" s="125">
        <v>42660</v>
      </c>
      <c r="AV443" s="125">
        <f t="shared" si="96"/>
        <v>23025</v>
      </c>
      <c r="AW443" t="s">
        <v>749</v>
      </c>
      <c r="AX443">
        <f t="shared" si="99"/>
        <v>2342660</v>
      </c>
      <c r="BB443">
        <v>54.61</v>
      </c>
      <c r="BC443">
        <v>2.85</v>
      </c>
      <c r="BD443">
        <v>51.76</v>
      </c>
    </row>
    <row r="444" spans="1:56" hidden="1" outlineLevel="1">
      <c r="A444" t="s">
        <v>3236</v>
      </c>
      <c r="B444" s="10" t="s">
        <v>1305</v>
      </c>
      <c r="C444" s="1">
        <f t="shared" si="98"/>
        <v>93</v>
      </c>
      <c r="D444" s="7">
        <f>IF(N444&gt;0, RANK(N444,(N444:P444,Q444:AE444)),0)</f>
        <v>1</v>
      </c>
      <c r="E444" s="7">
        <f>IF(O444&gt;0,RANK(O444,(N444:P444,Q444:AE444)),0)</f>
        <v>2</v>
      </c>
      <c r="F444" s="7">
        <f t="shared" si="100"/>
        <v>3</v>
      </c>
      <c r="G444" s="1">
        <f t="shared" si="94"/>
        <v>13</v>
      </c>
      <c r="H444" s="2">
        <f t="shared" si="95"/>
        <v>0.13978494623655913</v>
      </c>
      <c r="I444" s="8"/>
      <c r="J444" s="2">
        <f t="shared" si="101"/>
        <v>0.55913978494623651</v>
      </c>
      <c r="K444" s="2">
        <f t="shared" si="102"/>
        <v>0.41935483870967744</v>
      </c>
      <c r="L444" s="2">
        <f t="shared" si="103"/>
        <v>1.0752688172043012E-2</v>
      </c>
      <c r="M444" s="2">
        <f t="shared" si="104"/>
        <v>1.0752688172043046E-2</v>
      </c>
      <c r="N444" s="1">
        <v>52</v>
      </c>
      <c r="O444" s="1">
        <v>39</v>
      </c>
      <c r="P444" s="1">
        <v>1</v>
      </c>
      <c r="Q444" s="1"/>
      <c r="R444" s="1">
        <v>1</v>
      </c>
      <c r="S444" s="1"/>
      <c r="T444" s="70"/>
      <c r="U444" s="1"/>
      <c r="V444" s="1"/>
      <c r="W444" s="1">
        <v>0</v>
      </c>
      <c r="X444" s="1"/>
      <c r="Y444" s="1"/>
      <c r="Z444" s="1"/>
      <c r="AA444" s="1"/>
      <c r="AB444" s="1"/>
      <c r="AN444" t="str">
        <f t="shared" si="97"/>
        <v>Madrid</v>
      </c>
      <c r="AO444" t="s">
        <v>2910</v>
      </c>
      <c r="AP444">
        <v>2</v>
      </c>
      <c r="AR444" s="119">
        <v>23</v>
      </c>
      <c r="AS444" s="121">
        <v>7</v>
      </c>
      <c r="AT444" s="121">
        <v>55</v>
      </c>
      <c r="AU444" s="125">
        <v>42765</v>
      </c>
      <c r="AV444" s="125">
        <f t="shared" si="96"/>
        <v>23007</v>
      </c>
      <c r="AW444" t="s">
        <v>2795</v>
      </c>
      <c r="AX444">
        <f t="shared" si="99"/>
        <v>2342765</v>
      </c>
      <c r="BB444">
        <v>41.79</v>
      </c>
      <c r="BC444">
        <v>0.06</v>
      </c>
      <c r="BD444">
        <v>41.73</v>
      </c>
    </row>
    <row r="445" spans="1:56" hidden="1" outlineLevel="1">
      <c r="A445" t="s">
        <v>2621</v>
      </c>
      <c r="B445" s="10" t="s">
        <v>1305</v>
      </c>
      <c r="C445" s="1">
        <f t="shared" si="98"/>
        <v>21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 t="shared" si="100"/>
        <v>3</v>
      </c>
      <c r="G445" s="1">
        <f t="shared" si="94"/>
        <v>6</v>
      </c>
      <c r="H445" s="2">
        <f t="shared" si="95"/>
        <v>0.2857142857142857</v>
      </c>
      <c r="I445" s="8"/>
      <c r="J445" s="2">
        <f t="shared" si="101"/>
        <v>0.33333333333333331</v>
      </c>
      <c r="K445" s="2">
        <f t="shared" si="102"/>
        <v>0.61904761904761907</v>
      </c>
      <c r="L445" s="2">
        <f t="shared" si="103"/>
        <v>4.7619047619047616E-2</v>
      </c>
      <c r="M445" s="2">
        <f t="shared" si="104"/>
        <v>5.5511151231257827E-17</v>
      </c>
      <c r="N445" s="1">
        <v>7</v>
      </c>
      <c r="O445" s="1">
        <v>13</v>
      </c>
      <c r="P445" s="1">
        <v>1</v>
      </c>
      <c r="Q445" s="1"/>
      <c r="R445" s="1">
        <v>0</v>
      </c>
      <c r="S445" s="1"/>
      <c r="T445" s="70"/>
      <c r="U445" s="1"/>
      <c r="V445" s="1"/>
      <c r="W445" s="1">
        <v>0</v>
      </c>
      <c r="X445" s="1"/>
      <c r="Y445" s="1"/>
      <c r="Z445" s="1"/>
      <c r="AA445" s="1"/>
      <c r="AB445" s="1"/>
      <c r="AN445" t="str">
        <f t="shared" si="97"/>
        <v>Magalloway</v>
      </c>
      <c r="AO445" t="s">
        <v>2592</v>
      </c>
      <c r="AP445">
        <v>2</v>
      </c>
      <c r="AR445" s="119">
        <v>23</v>
      </c>
      <c r="AS445" s="121">
        <v>17</v>
      </c>
      <c r="AT445" s="121">
        <v>90</v>
      </c>
      <c r="AU445" s="125">
        <v>42835</v>
      </c>
      <c r="AV445" s="125">
        <f t="shared" si="96"/>
        <v>23017</v>
      </c>
      <c r="AW445" t="s">
        <v>166</v>
      </c>
      <c r="AX445">
        <f t="shared" si="99"/>
        <v>2342835</v>
      </c>
      <c r="BB445">
        <v>54.17</v>
      </c>
      <c r="BC445">
        <v>5.78</v>
      </c>
      <c r="BD445">
        <v>48.39</v>
      </c>
    </row>
    <row r="446" spans="1:56" hidden="1" outlineLevel="1">
      <c r="A446" t="s">
        <v>480</v>
      </c>
      <c r="B446" s="10" t="s">
        <v>1305</v>
      </c>
      <c r="C446" s="1">
        <f t="shared" si="98"/>
        <v>1655</v>
      </c>
      <c r="D446" s="7">
        <f>IF(N446&gt;0, RANK(N446,(N446:P446,Q446:AE446)),0)</f>
        <v>1</v>
      </c>
      <c r="E446" s="7">
        <f>IF(O446&gt;0,RANK(O446,(N446:P446,Q446:AE446)),0)</f>
        <v>2</v>
      </c>
      <c r="F446" s="7">
        <f t="shared" si="100"/>
        <v>3</v>
      </c>
      <c r="G446" s="1">
        <f t="shared" si="94"/>
        <v>101</v>
      </c>
      <c r="H446" s="2">
        <f t="shared" si="95"/>
        <v>6.1027190332326287E-2</v>
      </c>
      <c r="I446" s="8"/>
      <c r="J446" s="2">
        <f t="shared" si="101"/>
        <v>0.52447129909365564</v>
      </c>
      <c r="K446" s="2">
        <f t="shared" si="102"/>
        <v>0.4634441087613293</v>
      </c>
      <c r="L446" s="2">
        <f t="shared" si="103"/>
        <v>7.2507552870090634E-3</v>
      </c>
      <c r="M446" s="2">
        <f t="shared" si="104"/>
        <v>4.8338368580059972E-3</v>
      </c>
      <c r="N446" s="1">
        <v>868</v>
      </c>
      <c r="O446" s="1">
        <v>767</v>
      </c>
      <c r="P446" s="1">
        <v>12</v>
      </c>
      <c r="Q446" s="1"/>
      <c r="R446" s="1">
        <v>8</v>
      </c>
      <c r="S446" s="1"/>
      <c r="T446" s="70"/>
      <c r="U446" s="1"/>
      <c r="V446" s="1"/>
      <c r="W446" s="1">
        <v>0</v>
      </c>
      <c r="X446" s="1"/>
      <c r="Y446" s="1"/>
      <c r="Z446" s="1"/>
      <c r="AA446" s="1"/>
      <c r="AB446" s="1"/>
      <c r="AN446" t="str">
        <f t="shared" si="97"/>
        <v>Manchester</v>
      </c>
      <c r="AO446" t="s">
        <v>340</v>
      </c>
      <c r="AP446">
        <v>1</v>
      </c>
      <c r="AR446" s="119">
        <v>23</v>
      </c>
      <c r="AS446" s="121">
        <v>11</v>
      </c>
      <c r="AT446" s="121">
        <v>65</v>
      </c>
      <c r="AU446" s="125">
        <v>43080</v>
      </c>
      <c r="AV446" s="125">
        <f t="shared" si="96"/>
        <v>23011</v>
      </c>
      <c r="AW446" t="s">
        <v>749</v>
      </c>
      <c r="AX446">
        <f t="shared" si="99"/>
        <v>2343080</v>
      </c>
      <c r="BB446">
        <v>22.42</v>
      </c>
      <c r="BC446">
        <v>1.22</v>
      </c>
      <c r="BD446">
        <v>21.2</v>
      </c>
    </row>
    <row r="447" spans="1:56" hidden="1" outlineLevel="1">
      <c r="A447" t="s">
        <v>2730</v>
      </c>
      <c r="B447" s="10" t="s">
        <v>1305</v>
      </c>
      <c r="C447" s="1">
        <f t="shared" si="98"/>
        <v>1069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 t="shared" si="100"/>
        <v>3</v>
      </c>
      <c r="G447" s="1">
        <f t="shared" si="94"/>
        <v>97</v>
      </c>
      <c r="H447" s="2">
        <f t="shared" si="95"/>
        <v>9.073900841908325E-2</v>
      </c>
      <c r="I447" s="8"/>
      <c r="J447" s="2">
        <f t="shared" si="101"/>
        <v>0.4452759588400374</v>
      </c>
      <c r="K447" s="2">
        <f t="shared" si="102"/>
        <v>0.53601496725912068</v>
      </c>
      <c r="L447" s="2">
        <f t="shared" si="103"/>
        <v>1.3096351730589336E-2</v>
      </c>
      <c r="M447" s="2">
        <f t="shared" si="104"/>
        <v>5.6127221702525296E-3</v>
      </c>
      <c r="N447" s="1">
        <v>476</v>
      </c>
      <c r="O447" s="1">
        <v>573</v>
      </c>
      <c r="P447" s="1">
        <v>14</v>
      </c>
      <c r="Q447" s="1"/>
      <c r="R447" s="1">
        <v>6</v>
      </c>
      <c r="S447" s="1"/>
      <c r="T447" s="70"/>
      <c r="U447" s="1"/>
      <c r="V447" s="1"/>
      <c r="W447" s="1">
        <v>0</v>
      </c>
      <c r="X447" s="1"/>
      <c r="Y447" s="1"/>
      <c r="Z447" s="1"/>
      <c r="AA447" s="1"/>
      <c r="AB447" s="1"/>
      <c r="AN447" t="str">
        <f t="shared" si="97"/>
        <v>Mapleton</v>
      </c>
      <c r="AO447" t="s">
        <v>424</v>
      </c>
      <c r="AP447">
        <v>2</v>
      </c>
      <c r="AR447" s="119">
        <v>23</v>
      </c>
      <c r="AS447" s="121">
        <v>3</v>
      </c>
      <c r="AT447" s="121">
        <v>190</v>
      </c>
      <c r="AU447" s="125">
        <v>43255</v>
      </c>
      <c r="AV447" s="125">
        <f t="shared" si="96"/>
        <v>23003</v>
      </c>
      <c r="AW447" t="s">
        <v>749</v>
      </c>
      <c r="AX447">
        <f t="shared" si="99"/>
        <v>2343255</v>
      </c>
      <c r="BB447">
        <v>34.42</v>
      </c>
      <c r="BC447">
        <v>0.37</v>
      </c>
      <c r="BD447">
        <v>34.049999999999997</v>
      </c>
    </row>
    <row r="448" spans="1:56" hidden="1" outlineLevel="1">
      <c r="A448" t="s">
        <v>1286</v>
      </c>
      <c r="B448" s="10" t="s">
        <v>1305</v>
      </c>
      <c r="C448" s="1">
        <f t="shared" si="98"/>
        <v>265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 t="shared" si="100"/>
        <v>4</v>
      </c>
      <c r="G448" s="1">
        <f t="shared" si="94"/>
        <v>29</v>
      </c>
      <c r="H448" s="2">
        <f t="shared" si="95"/>
        <v>0.10943396226415095</v>
      </c>
      <c r="I448" s="8"/>
      <c r="J448" s="2">
        <f t="shared" si="101"/>
        <v>0.43773584905660379</v>
      </c>
      <c r="K448" s="2">
        <f t="shared" si="102"/>
        <v>0.54716981132075471</v>
      </c>
      <c r="L448" s="2">
        <f t="shared" si="103"/>
        <v>3.7735849056603774E-3</v>
      </c>
      <c r="M448" s="2">
        <f t="shared" si="104"/>
        <v>1.132075471698113E-2</v>
      </c>
      <c r="N448" s="1">
        <v>116</v>
      </c>
      <c r="O448" s="1">
        <v>145</v>
      </c>
      <c r="P448" s="1">
        <v>1</v>
      </c>
      <c r="Q448" s="1"/>
      <c r="R448" s="1">
        <v>3</v>
      </c>
      <c r="S448" s="1"/>
      <c r="T448" s="70"/>
      <c r="U448" s="1"/>
      <c r="V448" s="1"/>
      <c r="W448" s="1">
        <v>0</v>
      </c>
      <c r="X448" s="1"/>
      <c r="Y448" s="1"/>
      <c r="Z448" s="1"/>
      <c r="AA448" s="1"/>
      <c r="AB448" s="1"/>
      <c r="AN448" t="str">
        <f t="shared" si="97"/>
        <v>Mariaville</v>
      </c>
      <c r="AO448" t="s">
        <v>3488</v>
      </c>
      <c r="AP448">
        <v>2</v>
      </c>
      <c r="AR448" s="119">
        <v>23</v>
      </c>
      <c r="AS448" s="121">
        <v>9</v>
      </c>
      <c r="AT448" s="121">
        <v>95</v>
      </c>
      <c r="AU448" s="125">
        <v>43430</v>
      </c>
      <c r="AV448" s="125">
        <f t="shared" si="96"/>
        <v>23009</v>
      </c>
      <c r="AW448" t="s">
        <v>749</v>
      </c>
      <c r="AX448">
        <f t="shared" si="99"/>
        <v>2343430</v>
      </c>
      <c r="BB448">
        <v>47.16</v>
      </c>
      <c r="BC448">
        <v>8.2100000000000009</v>
      </c>
      <c r="BD448">
        <v>38.950000000000003</v>
      </c>
    </row>
    <row r="449" spans="1:56" hidden="1" outlineLevel="1">
      <c r="A449" t="s">
        <v>1719</v>
      </c>
      <c r="B449" s="10" t="s">
        <v>1305</v>
      </c>
      <c r="C449" s="1">
        <f t="shared" si="98"/>
        <v>788</v>
      </c>
      <c r="D449" s="7">
        <f>IF(N449&gt;0, RANK(N449,(N449:P449,Q449:AE449)),0)</f>
        <v>2</v>
      </c>
      <c r="E449" s="7">
        <f>IF(O449&gt;0,RANK(O449,(N449:P449,Q449:AE449)),0)</f>
        <v>1</v>
      </c>
      <c r="F449" s="7">
        <f t="shared" si="100"/>
        <v>3</v>
      </c>
      <c r="G449" s="1">
        <f t="shared" si="94"/>
        <v>231</v>
      </c>
      <c r="H449" s="2">
        <f t="shared" si="95"/>
        <v>0.29314720812182743</v>
      </c>
      <c r="I449" s="8"/>
      <c r="J449" s="2">
        <f t="shared" si="101"/>
        <v>0.34898477157360408</v>
      </c>
      <c r="K449" s="2">
        <f t="shared" si="102"/>
        <v>0.64213197969543145</v>
      </c>
      <c r="L449" s="2">
        <f t="shared" si="103"/>
        <v>5.076142131979695E-3</v>
      </c>
      <c r="M449" s="2">
        <f t="shared" si="104"/>
        <v>3.8071065989847708E-3</v>
      </c>
      <c r="N449" s="1">
        <v>275</v>
      </c>
      <c r="O449" s="1">
        <v>506</v>
      </c>
      <c r="P449" s="1">
        <v>4</v>
      </c>
      <c r="Q449" s="1"/>
      <c r="R449" s="1">
        <v>3</v>
      </c>
      <c r="S449" s="1"/>
      <c r="T449" s="70"/>
      <c r="U449" s="1"/>
      <c r="V449" s="1"/>
      <c r="W449" s="1">
        <v>0</v>
      </c>
      <c r="X449" s="1"/>
      <c r="Y449" s="1"/>
      <c r="Z449" s="1"/>
      <c r="AA449" s="1"/>
      <c r="AB449" s="1"/>
      <c r="AN449" t="str">
        <f t="shared" si="97"/>
        <v>Mars Hill</v>
      </c>
      <c r="AO449" t="s">
        <v>424</v>
      </c>
      <c r="AP449">
        <v>2</v>
      </c>
      <c r="AR449" s="119">
        <v>23</v>
      </c>
      <c r="AS449" s="121">
        <v>3</v>
      </c>
      <c r="AT449" s="121">
        <v>195</v>
      </c>
      <c r="AU449" s="125">
        <v>43710</v>
      </c>
      <c r="AV449" s="125">
        <f t="shared" si="96"/>
        <v>23003</v>
      </c>
      <c r="AW449" t="s">
        <v>749</v>
      </c>
      <c r="AX449">
        <f t="shared" si="99"/>
        <v>2343710</v>
      </c>
      <c r="BB449">
        <v>35.19</v>
      </c>
      <c r="BC449">
        <v>7.0000000000000007E-2</v>
      </c>
      <c r="BD449">
        <v>35.119999999999997</v>
      </c>
    </row>
    <row r="450" spans="1:56" hidden="1" outlineLevel="1">
      <c r="A450" t="s">
        <v>1223</v>
      </c>
      <c r="B450" s="10" t="s">
        <v>1305</v>
      </c>
      <c r="C450" s="1">
        <f t="shared" si="98"/>
        <v>295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 t="shared" si="100"/>
        <v>3</v>
      </c>
      <c r="G450" s="1">
        <f t="shared" si="94"/>
        <v>50</v>
      </c>
      <c r="H450" s="2">
        <f t="shared" si="95"/>
        <v>0.16949152542372881</v>
      </c>
      <c r="I450" s="8"/>
      <c r="J450" s="2">
        <f t="shared" si="101"/>
        <v>0.40677966101694918</v>
      </c>
      <c r="K450" s="2">
        <f t="shared" si="102"/>
        <v>0.57627118644067798</v>
      </c>
      <c r="L450" s="2">
        <f t="shared" si="103"/>
        <v>1.6949152542372881E-2</v>
      </c>
      <c r="M450" s="2">
        <f t="shared" si="104"/>
        <v>-4.5102810375396984E-17</v>
      </c>
      <c r="N450" s="1">
        <v>120</v>
      </c>
      <c r="O450" s="1">
        <v>170</v>
      </c>
      <c r="P450" s="1">
        <v>5</v>
      </c>
      <c r="Q450" s="1"/>
      <c r="R450" s="1">
        <v>0</v>
      </c>
      <c r="S450" s="1"/>
      <c r="T450" s="70"/>
      <c r="U450" s="1"/>
      <c r="V450" s="1"/>
      <c r="W450" s="1">
        <v>0</v>
      </c>
      <c r="X450" s="1"/>
      <c r="Y450" s="1"/>
      <c r="Z450" s="1"/>
      <c r="AA450" s="1"/>
      <c r="AB450" s="1"/>
      <c r="AN450" t="str">
        <f t="shared" si="97"/>
        <v>Marshfield</v>
      </c>
      <c r="AO450" t="s">
        <v>1616</v>
      </c>
      <c r="AP450">
        <v>2</v>
      </c>
      <c r="AR450" s="119">
        <v>23</v>
      </c>
      <c r="AS450" s="121">
        <v>29</v>
      </c>
      <c r="AT450" s="121">
        <v>140</v>
      </c>
      <c r="AU450" s="125">
        <v>43640</v>
      </c>
      <c r="AV450" s="125">
        <f t="shared" si="96"/>
        <v>23029</v>
      </c>
      <c r="AW450" t="s">
        <v>749</v>
      </c>
      <c r="AX450">
        <f t="shared" si="99"/>
        <v>2343640</v>
      </c>
      <c r="BB450">
        <v>17.600000000000001</v>
      </c>
      <c r="BC450">
        <v>0.55000000000000004</v>
      </c>
      <c r="BD450">
        <v>17.05</v>
      </c>
    </row>
    <row r="451" spans="1:56" hidden="1" outlineLevel="1">
      <c r="A451" t="s">
        <v>1818</v>
      </c>
      <c r="B451" s="10" t="s">
        <v>1305</v>
      </c>
      <c r="C451" s="1">
        <f t="shared" si="98"/>
        <v>138</v>
      </c>
      <c r="D451" s="7">
        <f>IF(N451&gt;0, RANK(N451,(N451:P451,Q451:AE451)),0)</f>
        <v>2</v>
      </c>
      <c r="E451" s="7">
        <f>IF(O451&gt;0,RANK(O451,(N451:P451,Q451:AE451)),0)</f>
        <v>1</v>
      </c>
      <c r="F451" s="7">
        <f t="shared" si="100"/>
        <v>3</v>
      </c>
      <c r="G451" s="1">
        <f t="shared" si="94"/>
        <v>7</v>
      </c>
      <c r="H451" s="2">
        <f t="shared" si="95"/>
        <v>5.0724637681159424E-2</v>
      </c>
      <c r="I451" s="8"/>
      <c r="J451" s="2">
        <f t="shared" si="101"/>
        <v>0.47101449275362317</v>
      </c>
      <c r="K451" s="2">
        <f t="shared" si="102"/>
        <v>0.52173913043478259</v>
      </c>
      <c r="L451" s="2">
        <f t="shared" si="103"/>
        <v>7.246376811594203E-3</v>
      </c>
      <c r="M451" s="2">
        <f t="shared" si="104"/>
        <v>3.2092384305570931E-17</v>
      </c>
      <c r="N451" s="1">
        <v>65</v>
      </c>
      <c r="O451" s="1">
        <v>72</v>
      </c>
      <c r="P451" s="1">
        <v>1</v>
      </c>
      <c r="Q451" s="1"/>
      <c r="R451" s="1">
        <v>0</v>
      </c>
      <c r="S451" s="1"/>
      <c r="T451" s="70"/>
      <c r="U451" s="1"/>
      <c r="V451" s="1"/>
      <c r="W451" s="1">
        <v>0</v>
      </c>
      <c r="X451" s="1"/>
      <c r="Y451" s="1"/>
      <c r="Z451" s="1"/>
      <c r="AA451" s="1"/>
      <c r="AB451" s="1"/>
      <c r="AN451" t="str">
        <f t="shared" si="97"/>
        <v>Masardis</v>
      </c>
      <c r="AO451" t="s">
        <v>424</v>
      </c>
      <c r="AP451">
        <v>2</v>
      </c>
      <c r="AR451" s="119">
        <v>23</v>
      </c>
      <c r="AS451" s="121">
        <v>3</v>
      </c>
      <c r="AT451" s="121">
        <v>200</v>
      </c>
      <c r="AU451" s="125">
        <v>43990</v>
      </c>
      <c r="AV451" s="125">
        <f t="shared" si="96"/>
        <v>23003</v>
      </c>
      <c r="AW451" t="s">
        <v>749</v>
      </c>
      <c r="AX451">
        <f t="shared" si="99"/>
        <v>2343990</v>
      </c>
      <c r="BB451">
        <v>39.89</v>
      </c>
      <c r="BC451">
        <v>1.19</v>
      </c>
      <c r="BD451">
        <v>38.69</v>
      </c>
    </row>
    <row r="452" spans="1:56" hidden="1" outlineLevel="1">
      <c r="A452" t="s">
        <v>2622</v>
      </c>
      <c r="B452" s="10" t="s">
        <v>1305</v>
      </c>
      <c r="C452" s="1">
        <f t="shared" si="98"/>
        <v>58</v>
      </c>
      <c r="D452" s="7">
        <f>IF(N452&gt;0, RANK(N452,(N452:P452,Q452:AE452)),0)</f>
        <v>1</v>
      </c>
      <c r="E452" s="7">
        <f>IF(O452&gt;0,RANK(O452,(N452:P452,Q452:AE452)),0)</f>
        <v>2</v>
      </c>
      <c r="F452" s="7">
        <f t="shared" si="100"/>
        <v>0</v>
      </c>
      <c r="G452" s="1">
        <f t="shared" ref="G452:G516" si="105">IF(C452&gt;0,MAX(N452:P452)-LARGE(N452:P452,2),0)</f>
        <v>14</v>
      </c>
      <c r="H452" s="2">
        <f t="shared" ref="H452:H516" si="106">IF(C452&gt;0,G452/C452,0)</f>
        <v>0.2413793103448276</v>
      </c>
      <c r="I452" s="8"/>
      <c r="J452" s="2">
        <f t="shared" si="101"/>
        <v>0.62068965517241381</v>
      </c>
      <c r="K452" s="2">
        <f t="shared" si="102"/>
        <v>0.37931034482758619</v>
      </c>
      <c r="L452" s="2">
        <f t="shared" si="103"/>
        <v>0</v>
      </c>
      <c r="M452" s="2">
        <f t="shared" si="104"/>
        <v>0</v>
      </c>
      <c r="N452" s="1">
        <v>36</v>
      </c>
      <c r="O452" s="1">
        <v>22</v>
      </c>
      <c r="P452" s="1">
        <v>0</v>
      </c>
      <c r="Q452" s="1"/>
      <c r="R452" s="1">
        <v>0</v>
      </c>
      <c r="S452" s="1"/>
      <c r="T452" s="70"/>
      <c r="U452" s="1"/>
      <c r="V452" s="1"/>
      <c r="W452" s="1">
        <v>0</v>
      </c>
      <c r="X452" s="1"/>
      <c r="Y452" s="1"/>
      <c r="Z452" s="1"/>
      <c r="AA452" s="1"/>
      <c r="AB452" s="1"/>
      <c r="AN452" t="str">
        <f t="shared" si="97"/>
        <v>Matinicus Isle</v>
      </c>
      <c r="AO452" t="s">
        <v>2894</v>
      </c>
      <c r="AP452">
        <v>1</v>
      </c>
      <c r="AR452" s="119">
        <v>23</v>
      </c>
      <c r="AS452" s="121">
        <v>13</v>
      </c>
      <c r="AT452" s="121">
        <v>35</v>
      </c>
      <c r="AU452" s="125">
        <v>44165</v>
      </c>
      <c r="AV452" s="125">
        <f t="shared" si="96"/>
        <v>23013</v>
      </c>
      <c r="AW452" t="s">
        <v>166</v>
      </c>
      <c r="AX452">
        <f t="shared" si="99"/>
        <v>2344165</v>
      </c>
      <c r="BB452">
        <v>106.5</v>
      </c>
      <c r="BC452">
        <v>104.89</v>
      </c>
      <c r="BD452">
        <v>1.6</v>
      </c>
    </row>
    <row r="453" spans="1:56" hidden="1" outlineLevel="1">
      <c r="A453" t="s">
        <v>527</v>
      </c>
      <c r="B453" s="10" t="s">
        <v>1305</v>
      </c>
      <c r="C453" s="1">
        <f>SUM(N453:AL453)</f>
        <v>0</v>
      </c>
      <c r="D453" s="7">
        <f>IF(N453&gt;0, RANK(N453,(N453:P453,Q453:AE453)),0)</f>
        <v>0</v>
      </c>
      <c r="E453" s="7">
        <f>IF(O453&gt;0,RANK(O453,(N453:P453,Q453:AE453)),0)</f>
        <v>0</v>
      </c>
      <c r="F453" s="7">
        <f>IF(P453&gt;0,RANK(P453,(N453:AE453)),0)</f>
        <v>0</v>
      </c>
      <c r="G453" s="1">
        <f>IF(C453&gt;0,MAX(N453:P453)-LARGE(N453:P453,2),0)</f>
        <v>0</v>
      </c>
      <c r="H453" s="2">
        <f>IF(C453&gt;0,G453/C453,0)</f>
        <v>0</v>
      </c>
      <c r="I453" s="8"/>
      <c r="J453" s="2" t="str">
        <f>IF(C453=0,"-",N453/C453)</f>
        <v>-</v>
      </c>
      <c r="K453" s="2" t="str">
        <f>IF(C453=0,"-",O453/C453)</f>
        <v>-</v>
      </c>
      <c r="L453" s="2" t="str">
        <f>IF(C453=0,"-",P453/C453)</f>
        <v>-</v>
      </c>
      <c r="M453" s="2" t="str">
        <f>IF(C453=0,"-",(1-J453-K453-L453))</f>
        <v>-</v>
      </c>
      <c r="N453" s="1"/>
      <c r="O453" s="1"/>
      <c r="P453" s="1"/>
      <c r="Q453" s="1"/>
      <c r="R453" s="1"/>
      <c r="S453" s="1"/>
      <c r="T453" s="70"/>
      <c r="U453" s="1"/>
      <c r="V453" s="1"/>
      <c r="W453" s="1"/>
      <c r="X453" s="1"/>
      <c r="Y453" s="1"/>
      <c r="Z453" s="1"/>
      <c r="AA453" s="1"/>
      <c r="AB453" s="1"/>
      <c r="AO453" t="s">
        <v>1350</v>
      </c>
      <c r="AR453" s="119">
        <v>23</v>
      </c>
      <c r="AS453" s="121">
        <v>19</v>
      </c>
      <c r="AU453" s="125">
        <v>44165</v>
      </c>
    </row>
    <row r="454" spans="1:56" hidden="1" outlineLevel="1">
      <c r="A454" t="s">
        <v>592</v>
      </c>
      <c r="B454" s="10" t="s">
        <v>1305</v>
      </c>
      <c r="C454" s="1">
        <f t="shared" si="98"/>
        <v>384</v>
      </c>
      <c r="D454" s="7">
        <f>IF(N454&gt;0, RANK(N454,(N454:P454,Q454:AE454)),0)</f>
        <v>1</v>
      </c>
      <c r="E454" s="7">
        <f>IF(O454&gt;0,RANK(O454,(N454:P454,Q454:AE454)),0)</f>
        <v>2</v>
      </c>
      <c r="F454" s="7">
        <f t="shared" si="100"/>
        <v>3</v>
      </c>
      <c r="G454" s="1">
        <f t="shared" si="105"/>
        <v>9</v>
      </c>
      <c r="H454" s="2">
        <f t="shared" si="106"/>
        <v>2.34375E-2</v>
      </c>
      <c r="I454" s="8"/>
      <c r="J454" s="2">
        <f t="shared" si="101"/>
        <v>0.49479166666666669</v>
      </c>
      <c r="K454" s="2">
        <f t="shared" si="102"/>
        <v>0.47135416666666669</v>
      </c>
      <c r="L454" s="2">
        <f t="shared" si="103"/>
        <v>2.6041666666666668E-2</v>
      </c>
      <c r="M454" s="2">
        <f t="shared" si="104"/>
        <v>7.8124999999999063E-3</v>
      </c>
      <c r="N454" s="1">
        <v>190</v>
      </c>
      <c r="O454" s="1">
        <v>181</v>
      </c>
      <c r="P454" s="1">
        <v>10</v>
      </c>
      <c r="Q454" s="1"/>
      <c r="R454" s="1">
        <v>1</v>
      </c>
      <c r="S454" s="1"/>
      <c r="T454" s="70"/>
      <c r="U454" s="1"/>
      <c r="V454" s="1"/>
      <c r="W454" s="1">
        <v>2</v>
      </c>
      <c r="X454" s="1"/>
      <c r="Y454" s="1"/>
      <c r="Z454" s="1"/>
      <c r="AA454" s="1"/>
      <c r="AB454" s="1"/>
      <c r="AN454" t="str">
        <f t="shared" si="97"/>
        <v>Mattawamkeag</v>
      </c>
      <c r="AO454" t="s">
        <v>1350</v>
      </c>
      <c r="AP454">
        <v>2</v>
      </c>
      <c r="AR454" s="119">
        <v>23</v>
      </c>
      <c r="AS454" s="121">
        <v>19</v>
      </c>
      <c r="AT454" s="121">
        <v>200</v>
      </c>
      <c r="AU454" s="125">
        <v>44270</v>
      </c>
      <c r="AV454" s="125">
        <f t="shared" ref="AV454:AV517" si="107">AR454*1000+AS454</f>
        <v>23019</v>
      </c>
      <c r="AW454" t="s">
        <v>749</v>
      </c>
      <c r="AX454">
        <f t="shared" si="99"/>
        <v>2344270</v>
      </c>
      <c r="BB454">
        <v>37.799999999999997</v>
      </c>
      <c r="BC454">
        <v>0.37</v>
      </c>
      <c r="BD454">
        <v>37.43</v>
      </c>
    </row>
    <row r="455" spans="1:56" hidden="1" outlineLevel="1">
      <c r="A455" t="s">
        <v>593</v>
      </c>
      <c r="B455" s="10" t="s">
        <v>1305</v>
      </c>
      <c r="C455" s="1">
        <f t="shared" si="98"/>
        <v>64</v>
      </c>
      <c r="D455" s="7">
        <f>IF(N455&gt;0, RANK(N455,(N455:P455,Q455:AE455)),0)</f>
        <v>2</v>
      </c>
      <c r="E455" s="7">
        <f>IF(O455&gt;0,RANK(O455,(N455:P455,Q455:AE455)),0)</f>
        <v>1</v>
      </c>
      <c r="F455" s="7">
        <f t="shared" si="100"/>
        <v>0</v>
      </c>
      <c r="G455" s="1">
        <f t="shared" si="105"/>
        <v>7</v>
      </c>
      <c r="H455" s="2">
        <f t="shared" si="106"/>
        <v>0.109375</v>
      </c>
      <c r="I455" s="8"/>
      <c r="J455" s="2">
        <f t="shared" si="101"/>
        <v>0.4375</v>
      </c>
      <c r="K455" s="2">
        <f t="shared" si="102"/>
        <v>0.546875</v>
      </c>
      <c r="L455" s="2">
        <f t="shared" si="103"/>
        <v>0</v>
      </c>
      <c r="M455" s="2">
        <f t="shared" si="104"/>
        <v>1.5625E-2</v>
      </c>
      <c r="N455" s="1">
        <v>28</v>
      </c>
      <c r="O455" s="1">
        <v>35</v>
      </c>
      <c r="P455" s="1">
        <v>0</v>
      </c>
      <c r="Q455" s="1"/>
      <c r="R455" s="1">
        <v>1</v>
      </c>
      <c r="S455" s="1"/>
      <c r="T455" s="70"/>
      <c r="U455" s="1"/>
      <c r="V455" s="1"/>
      <c r="W455" s="1">
        <v>0</v>
      </c>
      <c r="X455" s="1"/>
      <c r="Y455" s="1"/>
      <c r="Z455" s="1"/>
      <c r="AA455" s="1"/>
      <c r="AB455" s="1"/>
      <c r="AN455" t="str">
        <f t="shared" ref="AN455:AN522" si="108">A455</f>
        <v>Maxfield</v>
      </c>
      <c r="AO455" t="s">
        <v>1350</v>
      </c>
      <c r="AP455">
        <v>2</v>
      </c>
      <c r="AR455" s="119">
        <v>23</v>
      </c>
      <c r="AS455" s="121">
        <v>19</v>
      </c>
      <c r="AT455" s="121">
        <v>205</v>
      </c>
      <c r="AU455" s="125">
        <v>44340</v>
      </c>
      <c r="AV455" s="125">
        <f t="shared" si="107"/>
        <v>23019</v>
      </c>
      <c r="AW455" t="s">
        <v>749</v>
      </c>
      <c r="AX455">
        <f t="shared" si="99"/>
        <v>2344340</v>
      </c>
      <c r="BB455">
        <v>19.37</v>
      </c>
      <c r="BC455">
        <v>0.26</v>
      </c>
      <c r="BD455">
        <v>19.11</v>
      </c>
    </row>
    <row r="456" spans="1:56" hidden="1" outlineLevel="1">
      <c r="A456" t="s">
        <v>2419</v>
      </c>
      <c r="B456" s="10" t="s">
        <v>1305</v>
      </c>
      <c r="C456" s="1">
        <f t="shared" si="98"/>
        <v>1572</v>
      </c>
      <c r="D456" s="7">
        <f>IF(N456&gt;0, RANK(N456,(N456:P456,Q456:AE456)),0)</f>
        <v>1</v>
      </c>
      <c r="E456" s="7">
        <f>IF(O456&gt;0,RANK(O456,(N456:P456,Q456:AE456)),0)</f>
        <v>2</v>
      </c>
      <c r="F456" s="7">
        <f t="shared" si="100"/>
        <v>3</v>
      </c>
      <c r="G456" s="1">
        <f t="shared" si="105"/>
        <v>6</v>
      </c>
      <c r="H456" s="2">
        <f t="shared" si="106"/>
        <v>3.8167938931297708E-3</v>
      </c>
      <c r="I456" s="8"/>
      <c r="J456" s="2">
        <f t="shared" si="101"/>
        <v>0.48664122137404581</v>
      </c>
      <c r="K456" s="2">
        <f t="shared" si="102"/>
        <v>0.48282442748091603</v>
      </c>
      <c r="L456" s="2">
        <f t="shared" si="103"/>
        <v>2.1628498727735368E-2</v>
      </c>
      <c r="M456" s="2">
        <f t="shared" si="104"/>
        <v>8.9058524173027398E-3</v>
      </c>
      <c r="N456" s="1">
        <v>765</v>
      </c>
      <c r="O456" s="1">
        <v>759</v>
      </c>
      <c r="P456" s="1">
        <v>34</v>
      </c>
      <c r="Q456" s="1"/>
      <c r="R456" s="1">
        <v>14</v>
      </c>
      <c r="S456" s="1"/>
      <c r="T456" s="70"/>
      <c r="U456" s="1"/>
      <c r="V456" s="1"/>
      <c r="W456" s="1">
        <v>0</v>
      </c>
      <c r="X456" s="1"/>
      <c r="Y456" s="1"/>
      <c r="Z456" s="1"/>
      <c r="AA456" s="1"/>
      <c r="AB456" s="1"/>
      <c r="AN456" t="str">
        <f t="shared" si="108"/>
        <v>Mechanic Falls</v>
      </c>
      <c r="AO456" t="s">
        <v>1351</v>
      </c>
      <c r="AP456">
        <v>2</v>
      </c>
      <c r="AR456" s="119">
        <v>23</v>
      </c>
      <c r="AS456" s="121">
        <v>1</v>
      </c>
      <c r="AT456" s="121">
        <v>45</v>
      </c>
      <c r="AU456" s="125">
        <v>44585</v>
      </c>
      <c r="AV456" s="125">
        <f t="shared" si="107"/>
        <v>23001</v>
      </c>
      <c r="AW456" t="s">
        <v>749</v>
      </c>
      <c r="AX456">
        <f t="shared" si="99"/>
        <v>2344585</v>
      </c>
      <c r="BB456">
        <v>11.15</v>
      </c>
      <c r="BC456">
        <v>0.03</v>
      </c>
      <c r="BD456">
        <v>11.12</v>
      </c>
    </row>
    <row r="457" spans="1:56" hidden="1" outlineLevel="1">
      <c r="A457" t="s">
        <v>1996</v>
      </c>
      <c r="B457" s="10" t="s">
        <v>1305</v>
      </c>
      <c r="C457" s="1">
        <f t="shared" si="98"/>
        <v>100</v>
      </c>
      <c r="D457" s="7">
        <f>IF(N457&gt;0, RANK(N457,(N457:P457,Q457:AE457)),0)</f>
        <v>2</v>
      </c>
      <c r="E457" s="7">
        <f>IF(O457&gt;0,RANK(O457,(N457:P457,Q457:AE457)),0)</f>
        <v>1</v>
      </c>
      <c r="F457" s="7">
        <f t="shared" si="100"/>
        <v>0</v>
      </c>
      <c r="G457" s="1">
        <f t="shared" si="105"/>
        <v>14</v>
      </c>
      <c r="H457" s="2">
        <f t="shared" si="106"/>
        <v>0.14000000000000001</v>
      </c>
      <c r="I457" s="8"/>
      <c r="J457" s="2">
        <f t="shared" si="101"/>
        <v>0.42</v>
      </c>
      <c r="K457" s="2">
        <f t="shared" si="102"/>
        <v>0.56000000000000005</v>
      </c>
      <c r="L457" s="2">
        <f t="shared" si="103"/>
        <v>0</v>
      </c>
      <c r="M457" s="2">
        <f t="shared" si="104"/>
        <v>2.0000000000000018E-2</v>
      </c>
      <c r="N457" s="1">
        <v>42</v>
      </c>
      <c r="O457" s="1">
        <v>56</v>
      </c>
      <c r="P457" s="1">
        <v>0</v>
      </c>
      <c r="Q457" s="1"/>
      <c r="R457" s="1">
        <v>2</v>
      </c>
      <c r="S457" s="1"/>
      <c r="T457" s="70"/>
      <c r="U457" s="1"/>
      <c r="V457" s="1"/>
      <c r="W457" s="1">
        <v>0</v>
      </c>
      <c r="X457" s="1"/>
      <c r="Y457" s="1"/>
      <c r="Z457" s="1"/>
      <c r="AA457" s="1"/>
      <c r="AB457" s="1"/>
      <c r="AN457" t="str">
        <f t="shared" si="108"/>
        <v>Meddybemps</v>
      </c>
      <c r="AO457" t="s">
        <v>1616</v>
      </c>
      <c r="AP457">
        <v>2</v>
      </c>
      <c r="AR457" s="119">
        <v>23</v>
      </c>
      <c r="AS457" s="121">
        <v>29</v>
      </c>
      <c r="AT457" s="121">
        <v>145</v>
      </c>
      <c r="AU457" s="125">
        <v>44760</v>
      </c>
      <c r="AV457" s="125">
        <f t="shared" si="107"/>
        <v>23029</v>
      </c>
      <c r="AW457" t="s">
        <v>749</v>
      </c>
      <c r="AX457">
        <f t="shared" si="99"/>
        <v>2344760</v>
      </c>
      <c r="BB457">
        <v>16.79</v>
      </c>
      <c r="BC457">
        <v>3.39</v>
      </c>
      <c r="BD457">
        <v>13.4</v>
      </c>
    </row>
    <row r="458" spans="1:56" hidden="1" outlineLevel="1">
      <c r="A458" t="s">
        <v>1702</v>
      </c>
      <c r="B458" s="10" t="s">
        <v>1305</v>
      </c>
      <c r="C458" s="1">
        <f t="shared" si="98"/>
        <v>117</v>
      </c>
      <c r="D458" s="7">
        <f>IF(N458&gt;0, RANK(N458,(N458:P458,Q458:AE458)),0)</f>
        <v>2</v>
      </c>
      <c r="E458" s="7">
        <f>IF(O458&gt;0,RANK(O458,(N458:P458,Q458:AE458)),0)</f>
        <v>1</v>
      </c>
      <c r="F458" s="7">
        <f t="shared" si="100"/>
        <v>4</v>
      </c>
      <c r="G458" s="1">
        <f t="shared" si="105"/>
        <v>32</v>
      </c>
      <c r="H458" s="2">
        <f t="shared" si="106"/>
        <v>0.27350427350427353</v>
      </c>
      <c r="I458" s="8"/>
      <c r="J458" s="2">
        <f t="shared" si="101"/>
        <v>0.3504273504273504</v>
      </c>
      <c r="K458" s="2">
        <f t="shared" si="102"/>
        <v>0.62393162393162394</v>
      </c>
      <c r="L458" s="2">
        <f t="shared" si="103"/>
        <v>8.5470085470085479E-3</v>
      </c>
      <c r="M458" s="2">
        <f t="shared" si="104"/>
        <v>1.7094017094017113E-2</v>
      </c>
      <c r="N458" s="1">
        <v>41</v>
      </c>
      <c r="O458" s="1">
        <v>73</v>
      </c>
      <c r="P458" s="1">
        <v>1</v>
      </c>
      <c r="Q458" s="1"/>
      <c r="R458" s="1">
        <v>0</v>
      </c>
      <c r="S458" s="1"/>
      <c r="T458" s="70"/>
      <c r="U458" s="1"/>
      <c r="V458" s="1"/>
      <c r="W458" s="1">
        <v>2</v>
      </c>
      <c r="X458" s="1"/>
      <c r="Y458" s="1"/>
      <c r="Z458" s="1"/>
      <c r="AA458" s="1"/>
      <c r="AB458" s="1"/>
      <c r="AN458" t="str">
        <f t="shared" si="108"/>
        <v>Medford</v>
      </c>
      <c r="AO458" t="s">
        <v>1471</v>
      </c>
      <c r="AP458">
        <v>2</v>
      </c>
      <c r="AR458" s="119">
        <v>23</v>
      </c>
      <c r="AS458" s="121">
        <v>21</v>
      </c>
      <c r="AT458" s="121">
        <v>62</v>
      </c>
      <c r="AU458" s="125">
        <v>44830</v>
      </c>
      <c r="AV458" s="125">
        <f t="shared" si="107"/>
        <v>23021</v>
      </c>
      <c r="AW458" t="s">
        <v>749</v>
      </c>
      <c r="AX458">
        <f t="shared" si="99"/>
        <v>2344830</v>
      </c>
      <c r="BB458">
        <v>43.13</v>
      </c>
      <c r="BC458">
        <v>0.75</v>
      </c>
      <c r="BD458">
        <v>42.39</v>
      </c>
    </row>
    <row r="459" spans="1:56" hidden="1" outlineLevel="1">
      <c r="A459" t="s">
        <v>2274</v>
      </c>
      <c r="B459" s="10" t="s">
        <v>1305</v>
      </c>
      <c r="C459" s="1">
        <f t="shared" si="98"/>
        <v>724</v>
      </c>
      <c r="D459" s="7">
        <f>IF(N459&gt;0, RANK(N459,(N459:P459,Q459:AE459)),0)</f>
        <v>2</v>
      </c>
      <c r="E459" s="7">
        <f>IF(O459&gt;0,RANK(O459,(N459:P459,Q459:AE459)),0)</f>
        <v>1</v>
      </c>
      <c r="F459" s="7">
        <f t="shared" si="100"/>
        <v>3</v>
      </c>
      <c r="G459" s="1">
        <f t="shared" si="105"/>
        <v>135</v>
      </c>
      <c r="H459" s="2">
        <f t="shared" si="106"/>
        <v>0.18646408839779005</v>
      </c>
      <c r="I459" s="8"/>
      <c r="J459" s="2">
        <f t="shared" si="101"/>
        <v>0.39779005524861877</v>
      </c>
      <c r="K459" s="2">
        <f t="shared" si="102"/>
        <v>0.58425414364640882</v>
      </c>
      <c r="L459" s="2">
        <f t="shared" si="103"/>
        <v>1.7955801104972375E-2</v>
      </c>
      <c r="M459" s="2">
        <f t="shared" si="104"/>
        <v>3.8163916471489756E-17</v>
      </c>
      <c r="N459" s="1">
        <v>288</v>
      </c>
      <c r="O459" s="1">
        <v>423</v>
      </c>
      <c r="P459" s="1">
        <v>13</v>
      </c>
      <c r="Q459" s="1"/>
      <c r="R459" s="1">
        <v>0</v>
      </c>
      <c r="S459" s="1"/>
      <c r="T459" s="70"/>
      <c r="U459" s="1"/>
      <c r="V459" s="1"/>
      <c r="W459" s="1">
        <v>0</v>
      </c>
      <c r="X459" s="1"/>
      <c r="Y459" s="1"/>
      <c r="Z459" s="1"/>
      <c r="AA459" s="1"/>
      <c r="AB459" s="1"/>
      <c r="AN459" t="str">
        <f t="shared" si="108"/>
        <v>Medway</v>
      </c>
      <c r="AO459" t="s">
        <v>1350</v>
      </c>
      <c r="AP459">
        <v>2</v>
      </c>
      <c r="AR459" s="119">
        <v>23</v>
      </c>
      <c r="AS459" s="121">
        <v>19</v>
      </c>
      <c r="AT459" s="121">
        <v>210</v>
      </c>
      <c r="AU459" s="125">
        <v>45005</v>
      </c>
      <c r="AV459" s="125">
        <f t="shared" si="107"/>
        <v>23019</v>
      </c>
      <c r="AW459" t="s">
        <v>749</v>
      </c>
      <c r="AX459">
        <f t="shared" si="99"/>
        <v>2345005</v>
      </c>
      <c r="BB459">
        <v>41.74</v>
      </c>
      <c r="BC459">
        <v>0.79</v>
      </c>
      <c r="BD459">
        <v>40.950000000000003</v>
      </c>
    </row>
    <row r="460" spans="1:56" hidden="1" outlineLevel="1">
      <c r="A460" t="s">
        <v>1770</v>
      </c>
      <c r="B460" s="10" t="s">
        <v>1305</v>
      </c>
      <c r="C460" s="1">
        <f t="shared" si="98"/>
        <v>372</v>
      </c>
      <c r="D460" s="7">
        <f>IF(N460&gt;0, RANK(N460,(N460:P460,Q460:AE460)),0)</f>
        <v>1</v>
      </c>
      <c r="E460" s="7">
        <f>IF(O460&gt;0,RANK(O460,(N460:P460,Q460:AE460)),0)</f>
        <v>2</v>
      </c>
      <c r="F460" s="7">
        <f t="shared" si="100"/>
        <v>3</v>
      </c>
      <c r="G460" s="1">
        <f t="shared" si="105"/>
        <v>37</v>
      </c>
      <c r="H460" s="2">
        <f t="shared" si="106"/>
        <v>9.9462365591397844E-2</v>
      </c>
      <c r="I460" s="8"/>
      <c r="J460" s="2">
        <f t="shared" si="101"/>
        <v>0.5376344086021505</v>
      </c>
      <c r="K460" s="2">
        <f t="shared" si="102"/>
        <v>0.43817204301075269</v>
      </c>
      <c r="L460" s="2">
        <f t="shared" si="103"/>
        <v>1.8817204301075269E-2</v>
      </c>
      <c r="M460" s="2">
        <f t="shared" si="104"/>
        <v>5.3763440860215388E-3</v>
      </c>
      <c r="N460" s="1">
        <v>200</v>
      </c>
      <c r="O460" s="1">
        <v>163</v>
      </c>
      <c r="P460" s="1">
        <v>7</v>
      </c>
      <c r="Q460" s="1"/>
      <c r="R460" s="1">
        <v>2</v>
      </c>
      <c r="S460" s="1"/>
      <c r="T460" s="70"/>
      <c r="U460" s="1"/>
      <c r="V460" s="1"/>
      <c r="W460" s="1">
        <v>0</v>
      </c>
      <c r="X460" s="1"/>
      <c r="Y460" s="1"/>
      <c r="Z460" s="1"/>
      <c r="AA460" s="1"/>
      <c r="AB460" s="1"/>
      <c r="AN460" t="str">
        <f t="shared" si="108"/>
        <v>Mercer</v>
      </c>
      <c r="AO460" t="s">
        <v>465</v>
      </c>
      <c r="AP460">
        <v>2</v>
      </c>
      <c r="AR460" s="119">
        <v>23</v>
      </c>
      <c r="AS460" s="121">
        <v>25</v>
      </c>
      <c r="AT460" s="121">
        <v>90</v>
      </c>
      <c r="AU460" s="125">
        <v>45110</v>
      </c>
      <c r="AV460" s="125">
        <f t="shared" si="107"/>
        <v>23025</v>
      </c>
      <c r="AW460" t="s">
        <v>749</v>
      </c>
      <c r="AX460">
        <f t="shared" si="99"/>
        <v>2345110</v>
      </c>
      <c r="BB460">
        <v>27.37</v>
      </c>
      <c r="BC460">
        <v>0.66</v>
      </c>
      <c r="BD460">
        <v>26.71</v>
      </c>
    </row>
    <row r="461" spans="1:56" hidden="1" outlineLevel="1">
      <c r="A461" t="s">
        <v>2735</v>
      </c>
      <c r="B461" s="10" t="s">
        <v>1305</v>
      </c>
      <c r="C461" s="1">
        <f t="shared" si="98"/>
        <v>124</v>
      </c>
      <c r="D461" s="7">
        <f>IF(N461&gt;0, RANK(N461,(N461:P461,Q461:AE461)),0)</f>
        <v>2</v>
      </c>
      <c r="E461" s="7">
        <f>IF(O461&gt;0,RANK(O461,(N461:P461,Q461:AE461)),0)</f>
        <v>1</v>
      </c>
      <c r="F461" s="7">
        <f t="shared" si="100"/>
        <v>3</v>
      </c>
      <c r="G461" s="1">
        <f t="shared" si="105"/>
        <v>16</v>
      </c>
      <c r="H461" s="2">
        <f t="shared" si="106"/>
        <v>0.12903225806451613</v>
      </c>
      <c r="I461" s="8"/>
      <c r="J461" s="2">
        <f t="shared" si="101"/>
        <v>0.41129032258064518</v>
      </c>
      <c r="K461" s="2">
        <f t="shared" si="102"/>
        <v>0.54032258064516125</v>
      </c>
      <c r="L461" s="2">
        <f t="shared" si="103"/>
        <v>4.0322580645161289E-2</v>
      </c>
      <c r="M461" s="2">
        <f t="shared" si="104"/>
        <v>8.0645161290322162E-3</v>
      </c>
      <c r="N461" s="1">
        <v>51</v>
      </c>
      <c r="O461" s="1">
        <v>67</v>
      </c>
      <c r="P461" s="1">
        <v>5</v>
      </c>
      <c r="Q461" s="1"/>
      <c r="R461" s="1">
        <v>1</v>
      </c>
      <c r="S461" s="1"/>
      <c r="T461" s="70"/>
      <c r="U461" s="1"/>
      <c r="V461" s="1"/>
      <c r="W461" s="1">
        <v>0</v>
      </c>
      <c r="X461" s="1"/>
      <c r="Y461" s="1"/>
      <c r="Z461" s="1"/>
      <c r="AA461" s="1"/>
      <c r="AB461" s="1"/>
      <c r="AN461" t="str">
        <f t="shared" si="108"/>
        <v>Merrill</v>
      </c>
      <c r="AO461" t="s">
        <v>424</v>
      </c>
      <c r="AP461">
        <v>2</v>
      </c>
      <c r="AR461" s="119">
        <v>23</v>
      </c>
      <c r="AS461" s="121">
        <v>3</v>
      </c>
      <c r="AT461" s="121">
        <v>205</v>
      </c>
      <c r="AU461" s="125">
        <v>45180</v>
      </c>
      <c r="AV461" s="125">
        <f t="shared" si="107"/>
        <v>23003</v>
      </c>
      <c r="AW461" t="s">
        <v>749</v>
      </c>
      <c r="AX461">
        <f t="shared" si="99"/>
        <v>2345180</v>
      </c>
      <c r="BB461">
        <v>37.619999999999997</v>
      </c>
      <c r="BC461">
        <v>0.03</v>
      </c>
      <c r="BD461">
        <v>37.590000000000003</v>
      </c>
    </row>
    <row r="462" spans="1:56" hidden="1" outlineLevel="1">
      <c r="A462" t="s">
        <v>1122</v>
      </c>
      <c r="B462" s="10" t="s">
        <v>1305</v>
      </c>
      <c r="C462" s="1">
        <f t="shared" si="98"/>
        <v>1445</v>
      </c>
      <c r="D462" s="7">
        <f>IF(N462&gt;0, RANK(N462,(N462:P462,Q462:AE462)),0)</f>
        <v>1</v>
      </c>
      <c r="E462" s="7">
        <f>IF(O462&gt;0,RANK(O462,(N462:P462,Q462:AE462)),0)</f>
        <v>2</v>
      </c>
      <c r="F462" s="7">
        <f t="shared" si="100"/>
        <v>3</v>
      </c>
      <c r="G462" s="1">
        <f t="shared" si="105"/>
        <v>480</v>
      </c>
      <c r="H462" s="2">
        <f t="shared" si="106"/>
        <v>0.33217993079584773</v>
      </c>
      <c r="I462" s="8"/>
      <c r="J462" s="2">
        <f t="shared" si="101"/>
        <v>0.6470588235294118</v>
      </c>
      <c r="K462" s="2">
        <f t="shared" si="102"/>
        <v>0.31487889273356401</v>
      </c>
      <c r="L462" s="2">
        <f t="shared" si="103"/>
        <v>2.9065743944636679E-2</v>
      </c>
      <c r="M462" s="2">
        <f t="shared" si="104"/>
        <v>8.9965397923875146E-3</v>
      </c>
      <c r="N462" s="1">
        <v>935</v>
      </c>
      <c r="O462" s="1">
        <v>455</v>
      </c>
      <c r="P462" s="1">
        <v>42</v>
      </c>
      <c r="Q462" s="1"/>
      <c r="R462" s="1">
        <v>13</v>
      </c>
      <c r="S462" s="1"/>
      <c r="T462" s="70"/>
      <c r="U462" s="1"/>
      <c r="V462" s="1"/>
      <c r="W462" s="1">
        <v>0</v>
      </c>
      <c r="X462" s="1"/>
      <c r="Y462" s="1"/>
      <c r="Z462" s="1"/>
      <c r="AA462" s="1"/>
      <c r="AB462" s="1"/>
      <c r="AN462" t="str">
        <f t="shared" si="108"/>
        <v>Mexico</v>
      </c>
      <c r="AO462" t="s">
        <v>2592</v>
      </c>
      <c r="AP462">
        <v>2</v>
      </c>
      <c r="AR462" s="119">
        <v>23</v>
      </c>
      <c r="AS462" s="121">
        <v>17</v>
      </c>
      <c r="AT462" s="121">
        <v>95</v>
      </c>
      <c r="AU462" s="125">
        <v>45285</v>
      </c>
      <c r="AV462" s="125">
        <f t="shared" si="107"/>
        <v>23017</v>
      </c>
      <c r="AW462" t="s">
        <v>749</v>
      </c>
      <c r="AX462">
        <f t="shared" si="99"/>
        <v>2345285</v>
      </c>
      <c r="BB462">
        <v>23.65</v>
      </c>
      <c r="BC462">
        <v>0.22</v>
      </c>
      <c r="BD462">
        <v>23.43</v>
      </c>
    </row>
    <row r="463" spans="1:56" hidden="1" outlineLevel="1">
      <c r="A463" t="s">
        <v>1123</v>
      </c>
      <c r="B463" s="10" t="s">
        <v>1305</v>
      </c>
      <c r="C463" s="1">
        <f t="shared" si="98"/>
        <v>661</v>
      </c>
      <c r="D463" s="7">
        <f>IF(N463&gt;0, RANK(N463,(N463:P463,Q463:AE463)),0)</f>
        <v>1</v>
      </c>
      <c r="E463" s="7">
        <f>IF(O463&gt;0,RANK(O463,(N463:P463,Q463:AE463)),0)</f>
        <v>2</v>
      </c>
      <c r="F463" s="7">
        <f t="shared" si="100"/>
        <v>3</v>
      </c>
      <c r="G463" s="1">
        <f t="shared" si="105"/>
        <v>78</v>
      </c>
      <c r="H463" s="2">
        <f t="shared" si="106"/>
        <v>0.11800302571860817</v>
      </c>
      <c r="I463" s="8"/>
      <c r="J463" s="2">
        <f t="shared" si="101"/>
        <v>0.54765506807866871</v>
      </c>
      <c r="K463" s="2">
        <f t="shared" si="102"/>
        <v>0.42965204236006049</v>
      </c>
      <c r="L463" s="2">
        <f t="shared" si="103"/>
        <v>1.8154311649016642E-2</v>
      </c>
      <c r="M463" s="2">
        <f t="shared" si="104"/>
        <v>4.5385779122541596E-3</v>
      </c>
      <c r="N463" s="1">
        <v>362</v>
      </c>
      <c r="O463" s="1">
        <v>284</v>
      </c>
      <c r="P463" s="1">
        <v>12</v>
      </c>
      <c r="Q463" s="1"/>
      <c r="R463" s="1">
        <v>3</v>
      </c>
      <c r="S463" s="1"/>
      <c r="T463" s="70"/>
      <c r="U463" s="1"/>
      <c r="V463" s="1"/>
      <c r="W463" s="1">
        <v>0</v>
      </c>
      <c r="X463" s="1"/>
      <c r="Y463" s="1"/>
      <c r="Z463" s="1"/>
      <c r="AA463" s="1"/>
      <c r="AB463" s="1"/>
      <c r="AN463" t="str">
        <f t="shared" si="108"/>
        <v>Milbridge</v>
      </c>
      <c r="AO463" t="s">
        <v>1616</v>
      </c>
      <c r="AP463">
        <v>2</v>
      </c>
      <c r="AR463" s="119">
        <v>23</v>
      </c>
      <c r="AS463" s="121">
        <v>29</v>
      </c>
      <c r="AT463" s="121">
        <v>150</v>
      </c>
      <c r="AU463" s="125">
        <v>45600</v>
      </c>
      <c r="AV463" s="125">
        <f t="shared" si="107"/>
        <v>23029</v>
      </c>
      <c r="AW463" t="s">
        <v>749</v>
      </c>
      <c r="AX463">
        <f t="shared" si="99"/>
        <v>2345600</v>
      </c>
      <c r="BB463">
        <v>57.42</v>
      </c>
      <c r="BC463">
        <v>33.28</v>
      </c>
      <c r="BD463">
        <v>24.14</v>
      </c>
    </row>
    <row r="464" spans="1:56" hidden="1" outlineLevel="1">
      <c r="A464" t="s">
        <v>2158</v>
      </c>
      <c r="B464" s="10" t="s">
        <v>1305</v>
      </c>
      <c r="C464" s="1">
        <f t="shared" si="98"/>
        <v>1588</v>
      </c>
      <c r="D464" s="7">
        <f>IF(N464&gt;0, RANK(N464,(N464:P464,Q464:AE464)),0)</f>
        <v>1</v>
      </c>
      <c r="E464" s="7">
        <f>IF(O464&gt;0,RANK(O464,(N464:P464,Q464:AE464)),0)</f>
        <v>2</v>
      </c>
      <c r="F464" s="7">
        <f t="shared" si="100"/>
        <v>3</v>
      </c>
      <c r="G464" s="1">
        <f t="shared" si="105"/>
        <v>261</v>
      </c>
      <c r="H464" s="2">
        <f t="shared" si="106"/>
        <v>0.16435768261964737</v>
      </c>
      <c r="I464" s="8"/>
      <c r="J464" s="2">
        <f t="shared" si="101"/>
        <v>0.57556675062972296</v>
      </c>
      <c r="K464" s="2">
        <f t="shared" si="102"/>
        <v>0.41120906801007556</v>
      </c>
      <c r="L464" s="2">
        <f t="shared" si="103"/>
        <v>1.1964735516372796E-2</v>
      </c>
      <c r="M464" s="2">
        <f t="shared" si="104"/>
        <v>1.2594458438286854E-3</v>
      </c>
      <c r="N464" s="1">
        <v>914</v>
      </c>
      <c r="O464" s="1">
        <v>653</v>
      </c>
      <c r="P464" s="1">
        <v>19</v>
      </c>
      <c r="Q464" s="1"/>
      <c r="R464" s="1">
        <v>2</v>
      </c>
      <c r="S464" s="1"/>
      <c r="T464" s="70"/>
      <c r="U464" s="1"/>
      <c r="V464" s="1"/>
      <c r="W464" s="1">
        <v>0</v>
      </c>
      <c r="X464" s="1"/>
      <c r="Y464" s="1"/>
      <c r="Z464" s="1"/>
      <c r="AA464" s="1"/>
      <c r="AB464" s="1"/>
      <c r="AN464" t="str">
        <f t="shared" si="108"/>
        <v>Milford</v>
      </c>
      <c r="AO464" t="s">
        <v>1350</v>
      </c>
      <c r="AP464">
        <v>2</v>
      </c>
      <c r="AR464" s="119">
        <v>23</v>
      </c>
      <c r="AS464" s="121">
        <v>19</v>
      </c>
      <c r="AT464" s="121">
        <v>215</v>
      </c>
      <c r="AU464" s="125">
        <v>45670</v>
      </c>
      <c r="AV464" s="125">
        <f t="shared" si="107"/>
        <v>23019</v>
      </c>
      <c r="AW464" t="s">
        <v>749</v>
      </c>
      <c r="AX464">
        <f t="shared" si="99"/>
        <v>2345670</v>
      </c>
      <c r="BB464">
        <v>45.8</v>
      </c>
      <c r="BC464">
        <v>0.2</v>
      </c>
      <c r="BD464">
        <v>45.6</v>
      </c>
    </row>
    <row r="465" spans="1:56" hidden="1" outlineLevel="1">
      <c r="A465" t="s">
        <v>1121</v>
      </c>
      <c r="B465" s="10" t="s">
        <v>1305</v>
      </c>
      <c r="C465" s="1">
        <f t="shared" si="98"/>
        <v>2630</v>
      </c>
      <c r="D465" s="7">
        <f>IF(N465&gt;0, RANK(N465,(N465:P465,Q465:AE465)),0)</f>
        <v>1</v>
      </c>
      <c r="E465" s="7">
        <f>IF(O465&gt;0,RANK(O465,(N465:P465,Q465:AE465)),0)</f>
        <v>2</v>
      </c>
      <c r="F465" s="7">
        <f t="shared" si="100"/>
        <v>3</v>
      </c>
      <c r="G465" s="1">
        <f t="shared" si="105"/>
        <v>401</v>
      </c>
      <c r="H465" s="2">
        <f t="shared" si="106"/>
        <v>0.15247148288973383</v>
      </c>
      <c r="I465" s="8"/>
      <c r="J465" s="2">
        <f t="shared" si="101"/>
        <v>0.56539923954372628</v>
      </c>
      <c r="K465" s="2">
        <f t="shared" si="102"/>
        <v>0.41292775665399239</v>
      </c>
      <c r="L465" s="2">
        <f t="shared" si="103"/>
        <v>1.6730038022813688E-2</v>
      </c>
      <c r="M465" s="2">
        <f t="shared" si="104"/>
        <v>4.9429657794676334E-3</v>
      </c>
      <c r="N465" s="1">
        <v>1487</v>
      </c>
      <c r="O465" s="1">
        <v>1086</v>
      </c>
      <c r="P465" s="1">
        <v>44</v>
      </c>
      <c r="Q465" s="1"/>
      <c r="R465" s="1">
        <v>7</v>
      </c>
      <c r="S465" s="1"/>
      <c r="T465" s="70"/>
      <c r="U465" s="1"/>
      <c r="V465" s="1"/>
      <c r="W465" s="1">
        <v>6</v>
      </c>
      <c r="X465" s="1"/>
      <c r="Y465" s="1"/>
      <c r="Z465" s="1"/>
      <c r="AA465" s="1"/>
      <c r="AB465" s="1"/>
      <c r="AN465" t="str">
        <f t="shared" si="108"/>
        <v>Millinocket</v>
      </c>
      <c r="AO465" t="s">
        <v>1350</v>
      </c>
      <c r="AP465">
        <v>2</v>
      </c>
      <c r="AR465" s="119">
        <v>23</v>
      </c>
      <c r="AS465" s="121">
        <v>19</v>
      </c>
      <c r="AT465" s="121">
        <v>220</v>
      </c>
      <c r="AU465" s="125">
        <v>45810</v>
      </c>
      <c r="AV465" s="125">
        <f t="shared" si="107"/>
        <v>23019</v>
      </c>
      <c r="AW465" t="s">
        <v>749</v>
      </c>
      <c r="AX465">
        <f t="shared" si="99"/>
        <v>2345810</v>
      </c>
      <c r="BB465">
        <v>18.3</v>
      </c>
      <c r="BC465">
        <v>2.41</v>
      </c>
      <c r="BD465">
        <v>15.89</v>
      </c>
    </row>
    <row r="466" spans="1:56" hidden="1" outlineLevel="1">
      <c r="A466" t="s">
        <v>2728</v>
      </c>
      <c r="B466" s="10" t="s">
        <v>1305</v>
      </c>
      <c r="C466" s="1">
        <f t="shared" si="98"/>
        <v>1208</v>
      </c>
      <c r="D466" s="7">
        <f>IF(N466&gt;0, RANK(N466,(N466:P466,Q466:AE466)),0)</f>
        <v>1</v>
      </c>
      <c r="E466" s="7">
        <f>IF(O466&gt;0,RANK(O466,(N466:P466,Q466:AE466)),0)</f>
        <v>2</v>
      </c>
      <c r="F466" s="7">
        <f t="shared" si="100"/>
        <v>3</v>
      </c>
      <c r="G466" s="1">
        <f t="shared" si="105"/>
        <v>31</v>
      </c>
      <c r="H466" s="2">
        <f t="shared" si="106"/>
        <v>2.5662251655629138E-2</v>
      </c>
      <c r="I466" s="8"/>
      <c r="J466" s="2">
        <f t="shared" si="101"/>
        <v>0.50248344370860931</v>
      </c>
      <c r="K466" s="2">
        <f t="shared" si="102"/>
        <v>0.47682119205298013</v>
      </c>
      <c r="L466" s="2">
        <f t="shared" si="103"/>
        <v>1.4900662251655629E-2</v>
      </c>
      <c r="M466" s="2">
        <f t="shared" si="104"/>
        <v>5.794701986754934E-3</v>
      </c>
      <c r="N466" s="1">
        <v>607</v>
      </c>
      <c r="O466" s="1">
        <v>576</v>
      </c>
      <c r="P466" s="1">
        <v>18</v>
      </c>
      <c r="Q466" s="1"/>
      <c r="R466" s="1">
        <v>6</v>
      </c>
      <c r="S466" s="1"/>
      <c r="T466" s="70"/>
      <c r="U466" s="1"/>
      <c r="V466" s="1"/>
      <c r="W466" s="1">
        <v>1</v>
      </c>
      <c r="X466" s="1"/>
      <c r="Y466" s="1"/>
      <c r="Z466" s="1"/>
      <c r="AA466" s="1"/>
      <c r="AB466" s="1"/>
      <c r="AN466" t="str">
        <f t="shared" si="108"/>
        <v>Milo</v>
      </c>
      <c r="AO466" t="s">
        <v>1471</v>
      </c>
      <c r="AP466">
        <v>2</v>
      </c>
      <c r="AR466" s="119">
        <v>23</v>
      </c>
      <c r="AS466" s="121">
        <v>21</v>
      </c>
      <c r="AT466" s="121">
        <v>65</v>
      </c>
      <c r="AU466" s="125">
        <v>46020</v>
      </c>
      <c r="AV466" s="125">
        <f t="shared" si="107"/>
        <v>23021</v>
      </c>
      <c r="AW466" t="s">
        <v>749</v>
      </c>
      <c r="AX466">
        <f t="shared" si="99"/>
        <v>2346020</v>
      </c>
      <c r="BB466">
        <v>33.549999999999997</v>
      </c>
      <c r="BC466">
        <v>0.73</v>
      </c>
      <c r="BD466">
        <v>32.82</v>
      </c>
    </row>
    <row r="467" spans="1:56" hidden="1" outlineLevel="1">
      <c r="A467" t="s">
        <v>2200</v>
      </c>
      <c r="B467" s="10" t="s">
        <v>1305</v>
      </c>
      <c r="C467" s="1">
        <f t="shared" si="98"/>
        <v>84</v>
      </c>
      <c r="D467" s="7">
        <f>IF(N467&gt;0, RANK(N467,(N467:P467,Q467:AE467)),0)</f>
        <v>1</v>
      </c>
      <c r="E467" s="7">
        <f>IF(O467&gt;0,RANK(O467,(N467:P467,Q467:AE467)),0)</f>
        <v>2</v>
      </c>
      <c r="F467" s="7">
        <f t="shared" si="100"/>
        <v>3</v>
      </c>
      <c r="G467" s="1">
        <f t="shared" si="105"/>
        <v>16</v>
      </c>
      <c r="H467" s="2">
        <f t="shared" si="106"/>
        <v>0.19047619047619047</v>
      </c>
      <c r="I467" s="8"/>
      <c r="J467" s="2">
        <f t="shared" si="101"/>
        <v>0.5714285714285714</v>
      </c>
      <c r="K467" s="2">
        <f t="shared" si="102"/>
        <v>0.38095238095238093</v>
      </c>
      <c r="L467" s="2">
        <f t="shared" si="103"/>
        <v>4.7619047619047616E-2</v>
      </c>
      <c r="M467" s="2">
        <f t="shared" si="104"/>
        <v>5.5511151231257827E-17</v>
      </c>
      <c r="N467" s="1">
        <v>48</v>
      </c>
      <c r="O467" s="1">
        <v>32</v>
      </c>
      <c r="P467" s="1">
        <v>4</v>
      </c>
      <c r="Q467" s="1"/>
      <c r="R467" s="1">
        <v>0</v>
      </c>
      <c r="S467" s="1"/>
      <c r="T467" s="70"/>
      <c r="U467" s="1"/>
      <c r="V467" s="1"/>
      <c r="W467" s="1">
        <v>0</v>
      </c>
      <c r="X467" s="1"/>
      <c r="Y467" s="1"/>
      <c r="Z467" s="1"/>
      <c r="AA467" s="1"/>
      <c r="AB467" s="1"/>
      <c r="AN467" t="str">
        <f>A467</f>
        <v>Milton</v>
      </c>
      <c r="AO467" t="s">
        <v>2592</v>
      </c>
      <c r="AP467">
        <v>2</v>
      </c>
      <c r="AR467" s="119">
        <v>23</v>
      </c>
      <c r="AS467" s="121">
        <v>17</v>
      </c>
      <c r="AT467" s="121">
        <v>97</v>
      </c>
      <c r="AU467" s="125">
        <v>46105</v>
      </c>
      <c r="AV467" s="125">
        <f t="shared" si="107"/>
        <v>23017</v>
      </c>
      <c r="AW467" t="s">
        <v>2795</v>
      </c>
      <c r="AX467">
        <f t="shared" si="99"/>
        <v>2346105</v>
      </c>
      <c r="BB467">
        <v>14.96</v>
      </c>
      <c r="BC467">
        <v>0</v>
      </c>
      <c r="BD467">
        <v>14.96</v>
      </c>
    </row>
    <row r="468" spans="1:56" hidden="1" outlineLevel="1">
      <c r="A468" t="s">
        <v>2729</v>
      </c>
      <c r="B468" s="10" t="s">
        <v>1305</v>
      </c>
      <c r="C468" s="1">
        <f t="shared" si="98"/>
        <v>1577</v>
      </c>
      <c r="D468" s="7">
        <f>IF(N468&gt;0, RANK(N468,(N468:P468,Q468:AE468)),0)</f>
        <v>2</v>
      </c>
      <c r="E468" s="7">
        <f>IF(O468&gt;0,RANK(O468,(N468:P468,Q468:AE468)),0)</f>
        <v>1</v>
      </c>
      <c r="F468" s="7">
        <f t="shared" si="100"/>
        <v>3</v>
      </c>
      <c r="G468" s="1">
        <f t="shared" si="105"/>
        <v>13</v>
      </c>
      <c r="H468" s="2">
        <f t="shared" si="106"/>
        <v>8.2435003170577038E-3</v>
      </c>
      <c r="I468" s="8"/>
      <c r="J468" s="2">
        <f t="shared" si="101"/>
        <v>0.48826886493341787</v>
      </c>
      <c r="K468" s="2">
        <f t="shared" si="102"/>
        <v>0.4965123652504756</v>
      </c>
      <c r="L468" s="2">
        <f t="shared" si="103"/>
        <v>1.0145846544071021E-2</v>
      </c>
      <c r="M468" s="2">
        <f t="shared" si="104"/>
        <v>5.0729232720354601E-3</v>
      </c>
      <c r="N468" s="1">
        <v>770</v>
      </c>
      <c r="O468" s="1">
        <v>783</v>
      </c>
      <c r="P468" s="1">
        <v>16</v>
      </c>
      <c r="Q468" s="1"/>
      <c r="R468" s="1">
        <v>8</v>
      </c>
      <c r="S468" s="1"/>
      <c r="T468" s="70"/>
      <c r="U468" s="1"/>
      <c r="V468" s="1"/>
      <c r="W468" s="1">
        <v>0</v>
      </c>
      <c r="X468" s="1"/>
      <c r="Y468" s="1"/>
      <c r="Z468" s="1"/>
      <c r="AA468" s="1"/>
      <c r="AB468" s="1"/>
      <c r="AN468" t="str">
        <f t="shared" si="108"/>
        <v>Minot</v>
      </c>
      <c r="AO468" t="s">
        <v>1351</v>
      </c>
      <c r="AP468">
        <v>2</v>
      </c>
      <c r="AR468" s="119">
        <v>23</v>
      </c>
      <c r="AS468" s="121">
        <v>1</v>
      </c>
      <c r="AT468" s="121">
        <v>50</v>
      </c>
      <c r="AU468" s="125">
        <v>46160</v>
      </c>
      <c r="AV468" s="125">
        <f t="shared" si="107"/>
        <v>23001</v>
      </c>
      <c r="AW468" t="s">
        <v>749</v>
      </c>
      <c r="AX468">
        <f t="shared" si="99"/>
        <v>2346160</v>
      </c>
      <c r="BB468">
        <v>29.9</v>
      </c>
      <c r="BC468">
        <v>0.14000000000000001</v>
      </c>
      <c r="BD468">
        <v>29.76</v>
      </c>
    </row>
    <row r="469" spans="1:56" hidden="1" outlineLevel="1">
      <c r="A469" t="s">
        <v>3423</v>
      </c>
      <c r="B469" s="10" t="s">
        <v>1305</v>
      </c>
      <c r="C469" s="1">
        <f t="shared" si="98"/>
        <v>72</v>
      </c>
      <c r="D469" s="7">
        <f>IF(N469&gt;0, RANK(N469,(N469:P469,Q469:AE469)),0)</f>
        <v>1</v>
      </c>
      <c r="E469" s="7">
        <f>IF(O469&gt;0,RANK(O469,(N469:P469,Q469:AE469)),0)</f>
        <v>2</v>
      </c>
      <c r="F469" s="7">
        <f t="shared" si="100"/>
        <v>0</v>
      </c>
      <c r="G469" s="1">
        <f t="shared" si="105"/>
        <v>50</v>
      </c>
      <c r="H469" s="2">
        <f t="shared" si="106"/>
        <v>0.69444444444444442</v>
      </c>
      <c r="I469" s="8"/>
      <c r="J469" s="2">
        <f t="shared" si="101"/>
        <v>0.84722222222222221</v>
      </c>
      <c r="K469" s="2">
        <f t="shared" si="102"/>
        <v>0.15277777777777779</v>
      </c>
      <c r="L469" s="2">
        <f t="shared" si="103"/>
        <v>0</v>
      </c>
      <c r="M469" s="2">
        <f t="shared" si="104"/>
        <v>0</v>
      </c>
      <c r="N469" s="1">
        <v>61</v>
      </c>
      <c r="O469" s="1">
        <v>11</v>
      </c>
      <c r="P469" s="1">
        <v>0</v>
      </c>
      <c r="Q469" s="1"/>
      <c r="R469" s="1">
        <v>0</v>
      </c>
      <c r="S469" s="1"/>
      <c r="T469" s="70"/>
      <c r="U469" s="1"/>
      <c r="V469" s="1"/>
      <c r="W469" s="1">
        <v>0</v>
      </c>
      <c r="X469" s="1"/>
      <c r="Y469" s="1"/>
      <c r="Z469" s="1"/>
      <c r="AA469" s="1"/>
      <c r="AB469" s="1"/>
      <c r="AN469" t="str">
        <f t="shared" si="108"/>
        <v>Monhegan</v>
      </c>
      <c r="AO469" t="s">
        <v>2196</v>
      </c>
      <c r="AP469">
        <v>1</v>
      </c>
      <c r="AR469" s="119">
        <v>23</v>
      </c>
      <c r="AS469" s="121">
        <v>15</v>
      </c>
      <c r="AT469" s="121">
        <v>55</v>
      </c>
      <c r="AU469" s="125">
        <v>46335</v>
      </c>
      <c r="AV469" s="125">
        <f t="shared" si="107"/>
        <v>23015</v>
      </c>
      <c r="AW469" t="s">
        <v>166</v>
      </c>
      <c r="AX469">
        <f t="shared" si="99"/>
        <v>2346335</v>
      </c>
      <c r="BB469">
        <v>4.5199999999999996</v>
      </c>
      <c r="BC469">
        <v>3.66</v>
      </c>
      <c r="BD469">
        <v>0.86</v>
      </c>
    </row>
    <row r="470" spans="1:56" hidden="1" outlineLevel="1">
      <c r="A470" t="s">
        <v>100</v>
      </c>
      <c r="B470" s="10" t="s">
        <v>1305</v>
      </c>
      <c r="C470" s="1">
        <f t="shared" si="98"/>
        <v>2284</v>
      </c>
      <c r="D470" s="7">
        <f>IF(N470&gt;0, RANK(N470,(N470:P470,Q470:AE470)),0)</f>
        <v>1</v>
      </c>
      <c r="E470" s="7">
        <f>IF(O470&gt;0,RANK(O470,(N470:P470,Q470:AE470)),0)</f>
        <v>2</v>
      </c>
      <c r="F470" s="7">
        <f t="shared" si="100"/>
        <v>3</v>
      </c>
      <c r="G470" s="1">
        <f t="shared" si="105"/>
        <v>128</v>
      </c>
      <c r="H470" s="2">
        <f t="shared" si="106"/>
        <v>5.6042031523642732E-2</v>
      </c>
      <c r="I470" s="8"/>
      <c r="J470" s="2">
        <f t="shared" si="101"/>
        <v>0.51795096322241685</v>
      </c>
      <c r="K470" s="2">
        <f t="shared" si="102"/>
        <v>0.46190893169877406</v>
      </c>
      <c r="L470" s="2">
        <f t="shared" si="103"/>
        <v>1.7075306479859893E-2</v>
      </c>
      <c r="M470" s="2">
        <f t="shared" si="104"/>
        <v>3.0647985989491963E-3</v>
      </c>
      <c r="N470" s="1">
        <v>1183</v>
      </c>
      <c r="O470" s="1">
        <v>1055</v>
      </c>
      <c r="P470" s="1">
        <v>39</v>
      </c>
      <c r="Q470" s="1"/>
      <c r="R470" s="1">
        <v>7</v>
      </c>
      <c r="S470" s="1"/>
      <c r="T470" s="70"/>
      <c r="U470" s="1"/>
      <c r="V470" s="1"/>
      <c r="W470" s="1">
        <v>0</v>
      </c>
      <c r="X470" s="1"/>
      <c r="Y470" s="1"/>
      <c r="Z470" s="1"/>
      <c r="AA470" s="1"/>
      <c r="AB470" s="1"/>
      <c r="AN470" t="str">
        <f t="shared" si="108"/>
        <v>Monmouth</v>
      </c>
      <c r="AO470" t="s">
        <v>340</v>
      </c>
      <c r="AP470">
        <v>1</v>
      </c>
      <c r="AR470" s="119">
        <v>23</v>
      </c>
      <c r="AS470" s="121">
        <v>11</v>
      </c>
      <c r="AT470" s="121">
        <v>70</v>
      </c>
      <c r="AU470" s="125">
        <v>46405</v>
      </c>
      <c r="AV470" s="125">
        <f t="shared" si="107"/>
        <v>23011</v>
      </c>
      <c r="AW470" t="s">
        <v>749</v>
      </c>
      <c r="AX470">
        <f t="shared" si="99"/>
        <v>2346405</v>
      </c>
      <c r="BB470">
        <v>39.020000000000003</v>
      </c>
      <c r="BC470">
        <v>4.92</v>
      </c>
      <c r="BD470">
        <v>34.11</v>
      </c>
    </row>
    <row r="471" spans="1:56" hidden="1" outlineLevel="1">
      <c r="A471" t="s">
        <v>1749</v>
      </c>
      <c r="B471" s="10" t="s">
        <v>1305</v>
      </c>
      <c r="C471" s="1">
        <f t="shared" si="98"/>
        <v>542</v>
      </c>
      <c r="D471" s="7">
        <f>IF(N471&gt;0, RANK(N471,(N471:P471,Q471:AE471)),0)</f>
        <v>1</v>
      </c>
      <c r="E471" s="7">
        <f>IF(O471&gt;0,RANK(O471,(N471:P471,Q471:AE471)),0)</f>
        <v>2</v>
      </c>
      <c r="F471" s="7">
        <f t="shared" si="100"/>
        <v>3</v>
      </c>
      <c r="G471" s="1">
        <f t="shared" si="105"/>
        <v>49</v>
      </c>
      <c r="H471" s="2">
        <f t="shared" si="106"/>
        <v>9.0405904059040587E-2</v>
      </c>
      <c r="I471" s="8"/>
      <c r="J471" s="2">
        <f t="shared" si="101"/>
        <v>0.53321033210332103</v>
      </c>
      <c r="K471" s="2">
        <f t="shared" si="102"/>
        <v>0.44280442804428044</v>
      </c>
      <c r="L471" s="2">
        <f t="shared" si="103"/>
        <v>1.4760147601476014E-2</v>
      </c>
      <c r="M471" s="2">
        <f t="shared" si="104"/>
        <v>9.2250922509225178E-3</v>
      </c>
      <c r="N471" s="1">
        <v>289</v>
      </c>
      <c r="O471" s="1">
        <v>240</v>
      </c>
      <c r="P471" s="1">
        <v>8</v>
      </c>
      <c r="Q471" s="1"/>
      <c r="R471" s="1">
        <v>5</v>
      </c>
      <c r="S471" s="1"/>
      <c r="T471" s="70"/>
      <c r="U471" s="1"/>
      <c r="V471" s="1"/>
      <c r="W471" s="1">
        <v>0</v>
      </c>
      <c r="X471" s="1"/>
      <c r="Y471" s="1"/>
      <c r="Z471" s="1"/>
      <c r="AA471" s="1"/>
      <c r="AB471" s="1"/>
      <c r="AN471" t="str">
        <f t="shared" si="108"/>
        <v>Monroe</v>
      </c>
      <c r="AO471" t="s">
        <v>2819</v>
      </c>
      <c r="AP471">
        <v>2</v>
      </c>
      <c r="AR471" s="119">
        <v>23</v>
      </c>
      <c r="AS471" s="121">
        <v>27</v>
      </c>
      <c r="AT471" s="121">
        <v>60</v>
      </c>
      <c r="AU471" s="125">
        <v>46475</v>
      </c>
      <c r="AV471" s="125">
        <f t="shared" si="107"/>
        <v>23027</v>
      </c>
      <c r="AW471" t="s">
        <v>749</v>
      </c>
      <c r="AX471">
        <f t="shared" si="99"/>
        <v>2346475</v>
      </c>
      <c r="BB471">
        <v>38.97</v>
      </c>
      <c r="BC471">
        <v>0.15</v>
      </c>
      <c r="BD471">
        <v>38.82</v>
      </c>
    </row>
    <row r="472" spans="1:56" hidden="1" outlineLevel="1">
      <c r="A472" t="s">
        <v>2021</v>
      </c>
      <c r="B472" s="10" t="s">
        <v>1305</v>
      </c>
      <c r="C472" s="1">
        <f t="shared" si="98"/>
        <v>430</v>
      </c>
      <c r="D472" s="7">
        <f>IF(N472&gt;0, RANK(N472,(N472:P472,Q472:AE472)),0)</f>
        <v>2</v>
      </c>
      <c r="E472" s="7">
        <f>IF(O472&gt;0,RANK(O472,(N472:P472,Q472:AE472)),0)</f>
        <v>1</v>
      </c>
      <c r="F472" s="7">
        <f t="shared" si="100"/>
        <v>3</v>
      </c>
      <c r="G472" s="1">
        <f t="shared" si="105"/>
        <v>14</v>
      </c>
      <c r="H472" s="2">
        <f t="shared" si="106"/>
        <v>3.255813953488372E-2</v>
      </c>
      <c r="I472" s="8"/>
      <c r="J472" s="2">
        <f t="shared" si="101"/>
        <v>0.46744186046511627</v>
      </c>
      <c r="K472" s="2">
        <f t="shared" si="102"/>
        <v>0.5</v>
      </c>
      <c r="L472" s="2">
        <f t="shared" si="103"/>
        <v>3.0232558139534883E-2</v>
      </c>
      <c r="M472" s="2">
        <f t="shared" si="104"/>
        <v>2.3255813953488511E-3</v>
      </c>
      <c r="N472" s="1">
        <v>201</v>
      </c>
      <c r="O472" s="1">
        <v>215</v>
      </c>
      <c r="P472" s="1">
        <v>13</v>
      </c>
      <c r="Q472" s="1"/>
      <c r="R472" s="1">
        <v>1</v>
      </c>
      <c r="S472" s="1"/>
      <c r="T472" s="70"/>
      <c r="U472" s="1"/>
      <c r="V472" s="1"/>
      <c r="W472" s="1">
        <v>0</v>
      </c>
      <c r="X472" s="1"/>
      <c r="Y472" s="1"/>
      <c r="Z472" s="1"/>
      <c r="AA472" s="1"/>
      <c r="AB472" s="1"/>
      <c r="AN472" t="str">
        <f t="shared" si="108"/>
        <v>Monson</v>
      </c>
      <c r="AO472" t="s">
        <v>1471</v>
      </c>
      <c r="AP472">
        <v>2</v>
      </c>
      <c r="AR472" s="119">
        <v>23</v>
      </c>
      <c r="AS472" s="121">
        <v>21</v>
      </c>
      <c r="AT472" s="121">
        <v>70</v>
      </c>
      <c r="AU472" s="125">
        <v>46580</v>
      </c>
      <c r="AV472" s="125">
        <f t="shared" si="107"/>
        <v>23021</v>
      </c>
      <c r="AW472" t="s">
        <v>749</v>
      </c>
      <c r="AX472">
        <f t="shared" si="99"/>
        <v>2346580</v>
      </c>
      <c r="BB472">
        <v>49.25</v>
      </c>
      <c r="BC472">
        <v>2.17</v>
      </c>
      <c r="BD472">
        <v>47.08</v>
      </c>
    </row>
    <row r="473" spans="1:56" hidden="1" outlineLevel="1">
      <c r="A473" t="s">
        <v>1943</v>
      </c>
      <c r="B473" s="10" t="s">
        <v>1305</v>
      </c>
      <c r="C473" s="1">
        <f t="shared" si="98"/>
        <v>387</v>
      </c>
      <c r="D473" s="7">
        <f>IF(N473&gt;0, RANK(N473,(N473:P473,Q473:AE473)),0)</f>
        <v>2</v>
      </c>
      <c r="E473" s="7">
        <f>IF(O473&gt;0,RANK(O473,(N473:P473,Q473:AE473)),0)</f>
        <v>1</v>
      </c>
      <c r="F473" s="7">
        <f t="shared" si="100"/>
        <v>3</v>
      </c>
      <c r="G473" s="1">
        <f t="shared" si="105"/>
        <v>83</v>
      </c>
      <c r="H473" s="2">
        <f t="shared" si="106"/>
        <v>0.2144702842377261</v>
      </c>
      <c r="I473" s="8"/>
      <c r="J473" s="2">
        <f t="shared" si="101"/>
        <v>0.37984496124031009</v>
      </c>
      <c r="K473" s="2">
        <f t="shared" si="102"/>
        <v>0.59431524547803616</v>
      </c>
      <c r="L473" s="2">
        <f t="shared" si="103"/>
        <v>2.3255813953488372E-2</v>
      </c>
      <c r="M473" s="2">
        <f t="shared" si="104"/>
        <v>2.5839793281653839E-3</v>
      </c>
      <c r="N473" s="1">
        <v>147</v>
      </c>
      <c r="O473" s="1">
        <v>230</v>
      </c>
      <c r="P473" s="1">
        <v>9</v>
      </c>
      <c r="Q473" s="1"/>
      <c r="R473" s="1">
        <v>1</v>
      </c>
      <c r="S473" s="1"/>
      <c r="T473" s="70"/>
      <c r="U473" s="1"/>
      <c r="V473" s="1"/>
      <c r="W473" s="1">
        <v>0</v>
      </c>
      <c r="X473" s="1"/>
      <c r="Y473" s="1"/>
      <c r="Z473" s="1"/>
      <c r="AA473" s="1"/>
      <c r="AB473" s="1"/>
      <c r="AN473" t="str">
        <f t="shared" si="108"/>
        <v>Monticello</v>
      </c>
      <c r="AO473" t="s">
        <v>424</v>
      </c>
      <c r="AP473">
        <v>2</v>
      </c>
      <c r="AR473" s="119">
        <v>23</v>
      </c>
      <c r="AS473" s="121">
        <v>3</v>
      </c>
      <c r="AT473" s="121">
        <v>210</v>
      </c>
      <c r="AU473" s="125">
        <v>46685</v>
      </c>
      <c r="AV473" s="125">
        <f t="shared" si="107"/>
        <v>23003</v>
      </c>
      <c r="AW473" t="s">
        <v>749</v>
      </c>
      <c r="AX473">
        <f t="shared" si="99"/>
        <v>2346685</v>
      </c>
      <c r="BB473">
        <v>38.340000000000003</v>
      </c>
      <c r="BC473">
        <v>0.17</v>
      </c>
      <c r="BD473">
        <v>38.18</v>
      </c>
    </row>
    <row r="474" spans="1:56" hidden="1" outlineLevel="1">
      <c r="A474" t="s">
        <v>2642</v>
      </c>
      <c r="B474" s="10" t="s">
        <v>1305</v>
      </c>
      <c r="C474" s="1">
        <f t="shared" si="98"/>
        <v>576</v>
      </c>
      <c r="D474" s="7">
        <f>IF(N474&gt;0, RANK(N474,(N474:P474,Q474:AE474)),0)</f>
        <v>1</v>
      </c>
      <c r="E474" s="7">
        <f>IF(O474&gt;0,RANK(O474,(N474:P474,Q474:AE474)),0)</f>
        <v>2</v>
      </c>
      <c r="F474" s="7">
        <f t="shared" si="100"/>
        <v>3</v>
      </c>
      <c r="G474" s="1">
        <f t="shared" si="105"/>
        <v>161</v>
      </c>
      <c r="H474" s="2">
        <f t="shared" si="106"/>
        <v>0.2795138888888889</v>
      </c>
      <c r="I474" s="8"/>
      <c r="J474" s="2">
        <f t="shared" si="101"/>
        <v>0.625</v>
      </c>
      <c r="K474" s="2">
        <f t="shared" si="102"/>
        <v>0.3454861111111111</v>
      </c>
      <c r="L474" s="2">
        <f t="shared" si="103"/>
        <v>1.5625E-2</v>
      </c>
      <c r="M474" s="2">
        <f t="shared" si="104"/>
        <v>1.3888888888888895E-2</v>
      </c>
      <c r="N474" s="1">
        <v>360</v>
      </c>
      <c r="O474" s="1">
        <v>199</v>
      </c>
      <c r="P474" s="1">
        <v>9</v>
      </c>
      <c r="Q474" s="1"/>
      <c r="R474" s="1">
        <v>8</v>
      </c>
      <c r="S474" s="1"/>
      <c r="T474" s="70"/>
      <c r="U474" s="1"/>
      <c r="V474" s="1"/>
      <c r="W474" s="1">
        <v>0</v>
      </c>
      <c r="X474" s="1"/>
      <c r="Y474" s="1"/>
      <c r="Z474" s="1"/>
      <c r="AA474" s="1"/>
      <c r="AB474" s="1"/>
      <c r="AN474" t="str">
        <f t="shared" si="108"/>
        <v>Montville</v>
      </c>
      <c r="AO474" t="s">
        <v>2819</v>
      </c>
      <c r="AP474">
        <v>2</v>
      </c>
      <c r="AR474" s="119">
        <v>23</v>
      </c>
      <c r="AS474" s="121">
        <v>27</v>
      </c>
      <c r="AT474" s="121">
        <v>65</v>
      </c>
      <c r="AU474" s="125">
        <v>46790</v>
      </c>
      <c r="AV474" s="125">
        <f t="shared" si="107"/>
        <v>23027</v>
      </c>
      <c r="AW474" t="s">
        <v>749</v>
      </c>
      <c r="AX474">
        <f t="shared" si="99"/>
        <v>2346790</v>
      </c>
      <c r="BB474">
        <v>43.12</v>
      </c>
      <c r="BC474">
        <v>0.5</v>
      </c>
      <c r="BD474">
        <v>42.62</v>
      </c>
    </row>
    <row r="475" spans="1:56" hidden="1" outlineLevel="1">
      <c r="A475" t="s">
        <v>2643</v>
      </c>
      <c r="B475" s="10" t="s">
        <v>1305</v>
      </c>
      <c r="C475" s="1">
        <f t="shared" si="98"/>
        <v>115</v>
      </c>
      <c r="D475" s="7">
        <f>IF(N475&gt;0, RANK(N475,(N475:P475,Q475:AE475)),0)</f>
        <v>2</v>
      </c>
      <c r="E475" s="7">
        <f>IF(O475&gt;0,RANK(O475,(N475:P475,Q475:AE475)),0)</f>
        <v>1</v>
      </c>
      <c r="F475" s="7">
        <f t="shared" si="100"/>
        <v>0</v>
      </c>
      <c r="G475" s="1">
        <f t="shared" si="105"/>
        <v>39</v>
      </c>
      <c r="H475" s="2">
        <f t="shared" si="106"/>
        <v>0.33913043478260868</v>
      </c>
      <c r="I475" s="8"/>
      <c r="J475" s="2">
        <f t="shared" si="101"/>
        <v>0.33043478260869563</v>
      </c>
      <c r="K475" s="2">
        <f t="shared" si="102"/>
        <v>0.66956521739130437</v>
      </c>
      <c r="L475" s="2">
        <f t="shared" si="103"/>
        <v>0</v>
      </c>
      <c r="M475" s="2">
        <f t="shared" si="104"/>
        <v>0</v>
      </c>
      <c r="N475" s="1">
        <v>38</v>
      </c>
      <c r="O475" s="1">
        <v>77</v>
      </c>
      <c r="P475" s="1">
        <v>0</v>
      </c>
      <c r="Q475" s="1"/>
      <c r="R475" s="1">
        <v>0</v>
      </c>
      <c r="S475" s="1"/>
      <c r="T475" s="70"/>
      <c r="U475" s="1"/>
      <c r="V475" s="1"/>
      <c r="W475" s="1">
        <v>0</v>
      </c>
      <c r="X475" s="1"/>
      <c r="Y475" s="1"/>
      <c r="Z475" s="1"/>
      <c r="AA475" s="1"/>
      <c r="AB475" s="1"/>
      <c r="AN475" t="str">
        <f t="shared" si="108"/>
        <v>Moose River</v>
      </c>
      <c r="AO475" t="s">
        <v>465</v>
      </c>
      <c r="AP475">
        <v>2</v>
      </c>
      <c r="AR475" s="119">
        <v>23</v>
      </c>
      <c r="AS475" s="121">
        <v>25</v>
      </c>
      <c r="AT475" s="121">
        <v>95</v>
      </c>
      <c r="AU475" s="125">
        <v>47140</v>
      </c>
      <c r="AV475" s="125">
        <f t="shared" si="107"/>
        <v>23025</v>
      </c>
      <c r="AW475" t="s">
        <v>749</v>
      </c>
      <c r="AX475">
        <f t="shared" si="99"/>
        <v>2347140</v>
      </c>
      <c r="BB475">
        <v>41.12</v>
      </c>
      <c r="BC475">
        <v>0.48</v>
      </c>
      <c r="BD475">
        <v>40.630000000000003</v>
      </c>
    </row>
    <row r="476" spans="1:56" hidden="1" outlineLevel="1">
      <c r="A476" t="s">
        <v>3424</v>
      </c>
      <c r="B476" s="10" t="s">
        <v>1305</v>
      </c>
      <c r="C476" s="1">
        <f t="shared" si="98"/>
        <v>27</v>
      </c>
      <c r="D476" s="7">
        <f>IF(N476&gt;0, RANK(N476,(N476:P476,Q476:AE476)),0)</f>
        <v>2</v>
      </c>
      <c r="E476" s="7">
        <f>IF(O476&gt;0,RANK(O476,(N476:P476,Q476:AE476)),0)</f>
        <v>1</v>
      </c>
      <c r="F476" s="7">
        <f t="shared" si="100"/>
        <v>3</v>
      </c>
      <c r="G476" s="1">
        <f t="shared" si="105"/>
        <v>22</v>
      </c>
      <c r="H476" s="2">
        <f t="shared" si="106"/>
        <v>0.81481481481481477</v>
      </c>
      <c r="I476" s="8"/>
      <c r="J476" s="2">
        <f t="shared" si="101"/>
        <v>7.407407407407407E-2</v>
      </c>
      <c r="K476" s="2">
        <f t="shared" si="102"/>
        <v>0.88888888888888884</v>
      </c>
      <c r="L476" s="2">
        <f t="shared" si="103"/>
        <v>3.7037037037037035E-2</v>
      </c>
      <c r="M476" s="2">
        <f t="shared" si="104"/>
        <v>5.5511151231257827E-17</v>
      </c>
      <c r="N476" s="1">
        <v>2</v>
      </c>
      <c r="O476" s="1">
        <v>24</v>
      </c>
      <c r="P476" s="1">
        <v>1</v>
      </c>
      <c r="Q476" s="1"/>
      <c r="R476" s="1">
        <v>0</v>
      </c>
      <c r="S476" s="1"/>
      <c r="T476" s="70"/>
      <c r="U476" s="1"/>
      <c r="V476" s="1"/>
      <c r="W476" s="1">
        <v>0</v>
      </c>
      <c r="X476" s="1"/>
      <c r="Y476" s="1"/>
      <c r="Z476" s="1"/>
      <c r="AA476" s="1"/>
      <c r="AB476" s="1"/>
      <c r="AN476" t="str">
        <f t="shared" si="108"/>
        <v>Moro</v>
      </c>
      <c r="AO476" t="s">
        <v>424</v>
      </c>
      <c r="AP476">
        <v>2</v>
      </c>
      <c r="AR476" s="119">
        <v>23</v>
      </c>
      <c r="AS476" s="121">
        <v>3</v>
      </c>
      <c r="AT476" s="121">
        <v>215</v>
      </c>
      <c r="AU476" s="125">
        <v>47175</v>
      </c>
      <c r="AV476" s="125">
        <f t="shared" si="107"/>
        <v>23003</v>
      </c>
      <c r="AW476" t="s">
        <v>166</v>
      </c>
      <c r="AX476">
        <f t="shared" si="99"/>
        <v>2347175</v>
      </c>
      <c r="BB476">
        <v>36.67</v>
      </c>
      <c r="BC476">
        <v>1.1000000000000001</v>
      </c>
      <c r="BD476">
        <v>35.57</v>
      </c>
    </row>
    <row r="477" spans="1:56" hidden="1" outlineLevel="1">
      <c r="A477" t="s">
        <v>2409</v>
      </c>
      <c r="B477" s="10" t="s">
        <v>1305</v>
      </c>
      <c r="C477" s="1">
        <f t="shared" si="98"/>
        <v>489</v>
      </c>
      <c r="D477" s="7">
        <f>IF(N477&gt;0, RANK(N477,(N477:P477,Q477:AE477)),0)</f>
        <v>2</v>
      </c>
      <c r="E477" s="7">
        <f>IF(O477&gt;0,RANK(O477,(N477:P477,Q477:AE477)),0)</f>
        <v>1</v>
      </c>
      <c r="F477" s="7">
        <f t="shared" si="100"/>
        <v>3</v>
      </c>
      <c r="G477" s="1">
        <f t="shared" si="105"/>
        <v>74</v>
      </c>
      <c r="H477" s="2">
        <f t="shared" si="106"/>
        <v>0.15132924335378323</v>
      </c>
      <c r="I477" s="8"/>
      <c r="J477" s="2">
        <f t="shared" si="101"/>
        <v>0.41104294478527609</v>
      </c>
      <c r="K477" s="2">
        <f t="shared" si="102"/>
        <v>0.56237218813905931</v>
      </c>
      <c r="L477" s="2">
        <f t="shared" si="103"/>
        <v>2.2494887525562373E-2</v>
      </c>
      <c r="M477" s="2">
        <f t="shared" si="104"/>
        <v>4.0899795501021692E-3</v>
      </c>
      <c r="N477" s="1">
        <v>201</v>
      </c>
      <c r="O477" s="1">
        <v>275</v>
      </c>
      <c r="P477" s="1">
        <v>11</v>
      </c>
      <c r="Q477" s="1"/>
      <c r="R477" s="1">
        <v>2</v>
      </c>
      <c r="S477" s="1"/>
      <c r="T477" s="70"/>
      <c r="U477" s="1"/>
      <c r="V477" s="1"/>
      <c r="W477" s="1">
        <v>0</v>
      </c>
      <c r="X477" s="1"/>
      <c r="Y477" s="1"/>
      <c r="Z477" s="1"/>
      <c r="AA477" s="1"/>
      <c r="AB477" s="1"/>
      <c r="AN477" t="str">
        <f t="shared" si="108"/>
        <v>Morrill</v>
      </c>
      <c r="AO477" t="s">
        <v>2819</v>
      </c>
      <c r="AP477">
        <v>2</v>
      </c>
      <c r="AR477" s="119">
        <v>23</v>
      </c>
      <c r="AS477" s="121">
        <v>27</v>
      </c>
      <c r="AT477" s="121">
        <v>70</v>
      </c>
      <c r="AU477" s="125">
        <v>47245</v>
      </c>
      <c r="AV477" s="125">
        <f t="shared" si="107"/>
        <v>23027</v>
      </c>
      <c r="AW477" t="s">
        <v>749</v>
      </c>
      <c r="AX477">
        <f t="shared" si="99"/>
        <v>2347245</v>
      </c>
      <c r="BB477">
        <v>17.05</v>
      </c>
      <c r="BC477">
        <v>0.49</v>
      </c>
      <c r="BD477">
        <v>16.559999999999999</v>
      </c>
    </row>
    <row r="478" spans="1:56" hidden="1" outlineLevel="1">
      <c r="A478" t="s">
        <v>2179</v>
      </c>
      <c r="B478" s="10" t="s">
        <v>1305</v>
      </c>
      <c r="C478" s="1">
        <f t="shared" si="98"/>
        <v>242</v>
      </c>
      <c r="D478" s="7">
        <f>IF(N478&gt;0, RANK(N478,(N478:P478,Q478:AE478)),0)</f>
        <v>1</v>
      </c>
      <c r="E478" s="7">
        <f>IF(O478&gt;0,RANK(O478,(N478:P478,Q478:AE478)),0)</f>
        <v>2</v>
      </c>
      <c r="F478" s="7">
        <f t="shared" si="100"/>
        <v>3</v>
      </c>
      <c r="G478" s="1">
        <f t="shared" si="105"/>
        <v>18</v>
      </c>
      <c r="H478" s="2">
        <f t="shared" si="106"/>
        <v>7.43801652892562E-2</v>
      </c>
      <c r="I478" s="8"/>
      <c r="J478" s="2">
        <f t="shared" si="101"/>
        <v>0.53305785123966942</v>
      </c>
      <c r="K478" s="2">
        <f t="shared" si="102"/>
        <v>0.45867768595041325</v>
      </c>
      <c r="L478" s="2">
        <f t="shared" si="103"/>
        <v>4.1322314049586778E-3</v>
      </c>
      <c r="M478" s="2">
        <f t="shared" si="104"/>
        <v>4.13223140495865E-3</v>
      </c>
      <c r="N478" s="1">
        <v>129</v>
      </c>
      <c r="O478" s="1">
        <v>111</v>
      </c>
      <c r="P478" s="1">
        <v>1</v>
      </c>
      <c r="Q478" s="1"/>
      <c r="R478" s="1">
        <v>1</v>
      </c>
      <c r="S478" s="1"/>
      <c r="T478" s="70"/>
      <c r="U478" s="1"/>
      <c r="V478" s="1"/>
      <c r="W478" s="1">
        <v>0</v>
      </c>
      <c r="X478" s="1"/>
      <c r="Y478" s="1"/>
      <c r="Z478" s="1"/>
      <c r="AA478" s="1"/>
      <c r="AB478" s="1"/>
      <c r="AN478" t="str">
        <f t="shared" si="108"/>
        <v>Moscow</v>
      </c>
      <c r="AO478" t="s">
        <v>465</v>
      </c>
      <c r="AP478">
        <v>2</v>
      </c>
      <c r="AR478" s="119">
        <v>23</v>
      </c>
      <c r="AS478" s="121">
        <v>25</v>
      </c>
      <c r="AT478" s="121">
        <v>100</v>
      </c>
      <c r="AU478" s="125">
        <v>47455</v>
      </c>
      <c r="AV478" s="125">
        <f t="shared" si="107"/>
        <v>23025</v>
      </c>
      <c r="AW478" t="s">
        <v>749</v>
      </c>
      <c r="AX478">
        <f t="shared" si="99"/>
        <v>2347455</v>
      </c>
      <c r="BB478">
        <v>48.21</v>
      </c>
      <c r="BC478">
        <v>2.4300000000000002</v>
      </c>
      <c r="BD478">
        <v>45.78</v>
      </c>
    </row>
    <row r="479" spans="1:56" hidden="1" outlineLevel="1">
      <c r="A479" t="s">
        <v>3012</v>
      </c>
      <c r="B479" s="10" t="s">
        <v>1305</v>
      </c>
      <c r="C479" s="1">
        <f t="shared" si="98"/>
        <v>122</v>
      </c>
      <c r="D479" s="7">
        <f>IF(N479&gt;0, RANK(N479,(N479:P479,Q479:AE479)),0)</f>
        <v>2</v>
      </c>
      <c r="E479" s="7">
        <f>IF(O479&gt;0,RANK(O479,(N479:P479,Q479:AE479)),0)</f>
        <v>1</v>
      </c>
      <c r="F479" s="7">
        <f t="shared" si="100"/>
        <v>0</v>
      </c>
      <c r="G479" s="1">
        <f t="shared" si="105"/>
        <v>41</v>
      </c>
      <c r="H479" s="2">
        <f t="shared" si="106"/>
        <v>0.33606557377049179</v>
      </c>
      <c r="I479" s="8"/>
      <c r="J479" s="2">
        <f t="shared" si="101"/>
        <v>0.32786885245901637</v>
      </c>
      <c r="K479" s="2">
        <f t="shared" si="102"/>
        <v>0.66393442622950816</v>
      </c>
      <c r="L479" s="2">
        <f t="shared" si="103"/>
        <v>0</v>
      </c>
      <c r="M479" s="2">
        <f t="shared" si="104"/>
        <v>8.19672131147553E-3</v>
      </c>
      <c r="N479" s="1">
        <v>40</v>
      </c>
      <c r="O479" s="1">
        <v>81</v>
      </c>
      <c r="P479" s="1">
        <v>0</v>
      </c>
      <c r="Q479" s="1"/>
      <c r="R479" s="1">
        <v>1</v>
      </c>
      <c r="S479" s="1"/>
      <c r="T479" s="70"/>
      <c r="U479" s="1"/>
      <c r="V479" s="1"/>
      <c r="W479" s="1">
        <v>0</v>
      </c>
      <c r="X479" s="1"/>
      <c r="Y479" s="1"/>
      <c r="Z479" s="1"/>
      <c r="AA479" s="1"/>
      <c r="AB479" s="1"/>
      <c r="AN479" t="str">
        <f t="shared" si="108"/>
        <v>Mount Chase</v>
      </c>
      <c r="AO479" t="s">
        <v>1350</v>
      </c>
      <c r="AP479">
        <v>2</v>
      </c>
      <c r="AR479" s="119">
        <v>23</v>
      </c>
      <c r="AS479" s="121">
        <v>19</v>
      </c>
      <c r="AT479" s="121">
        <v>225</v>
      </c>
      <c r="AU479" s="125">
        <v>47560</v>
      </c>
      <c r="AV479" s="125">
        <f t="shared" si="107"/>
        <v>23019</v>
      </c>
      <c r="AW479" t="s">
        <v>749</v>
      </c>
      <c r="AX479">
        <f t="shared" si="99"/>
        <v>2347560</v>
      </c>
      <c r="BB479">
        <v>37.409999999999997</v>
      </c>
      <c r="BC479">
        <v>1.1100000000000001</v>
      </c>
      <c r="BD479">
        <v>36.29</v>
      </c>
    </row>
    <row r="480" spans="1:56" hidden="1" outlineLevel="1">
      <c r="A480" t="s">
        <v>2175</v>
      </c>
      <c r="B480" s="10" t="s">
        <v>1305</v>
      </c>
      <c r="C480" s="1">
        <f t="shared" si="98"/>
        <v>1448</v>
      </c>
      <c r="D480" s="7">
        <f>IF(N480&gt;0, RANK(N480,(N480:P480,Q480:AE480)),0)</f>
        <v>1</v>
      </c>
      <c r="E480" s="7">
        <f>IF(O480&gt;0,RANK(O480,(N480:P480,Q480:AE480)),0)</f>
        <v>2</v>
      </c>
      <c r="F480" s="7">
        <f t="shared" si="100"/>
        <v>3</v>
      </c>
      <c r="G480" s="1">
        <f t="shared" si="105"/>
        <v>504</v>
      </c>
      <c r="H480" s="2">
        <f t="shared" si="106"/>
        <v>0.34806629834254144</v>
      </c>
      <c r="I480" s="8"/>
      <c r="J480" s="2">
        <f t="shared" si="101"/>
        <v>0.66781767955801108</v>
      </c>
      <c r="K480" s="2">
        <f t="shared" si="102"/>
        <v>0.31975138121546959</v>
      </c>
      <c r="L480" s="2">
        <f t="shared" si="103"/>
        <v>8.9779005524861875E-3</v>
      </c>
      <c r="M480" s="2">
        <f t="shared" si="104"/>
        <v>3.4530386740331456E-3</v>
      </c>
      <c r="N480" s="1">
        <v>967</v>
      </c>
      <c r="O480" s="1">
        <v>463</v>
      </c>
      <c r="P480" s="1">
        <v>13</v>
      </c>
      <c r="Q480" s="1"/>
      <c r="R480" s="1">
        <v>5</v>
      </c>
      <c r="S480" s="1"/>
      <c r="T480" s="70"/>
      <c r="U480" s="1"/>
      <c r="V480" s="1"/>
      <c r="W480" s="1">
        <v>0</v>
      </c>
      <c r="X480" s="1"/>
      <c r="Y480" s="1"/>
      <c r="Z480" s="1"/>
      <c r="AA480" s="1"/>
      <c r="AB480" s="1"/>
      <c r="AN480" t="str">
        <f t="shared" si="108"/>
        <v>Mount Desert</v>
      </c>
      <c r="AO480" t="s">
        <v>3488</v>
      </c>
      <c r="AP480">
        <v>2</v>
      </c>
      <c r="AR480" s="119">
        <v>23</v>
      </c>
      <c r="AS480" s="121">
        <v>9</v>
      </c>
      <c r="AT480" s="121">
        <v>100</v>
      </c>
      <c r="AU480" s="125">
        <v>47630</v>
      </c>
      <c r="AV480" s="125">
        <f t="shared" si="107"/>
        <v>23009</v>
      </c>
      <c r="AW480" t="s">
        <v>749</v>
      </c>
      <c r="AX480">
        <f t="shared" si="99"/>
        <v>2347630</v>
      </c>
      <c r="BB480">
        <v>55.22</v>
      </c>
      <c r="BC480">
        <v>18.309999999999999</v>
      </c>
      <c r="BD480">
        <v>36.909999999999997</v>
      </c>
    </row>
    <row r="481" spans="1:56" hidden="1" outlineLevel="1">
      <c r="A481" t="s">
        <v>1699</v>
      </c>
      <c r="B481" s="10" t="s">
        <v>1305</v>
      </c>
      <c r="C481" s="1">
        <f t="shared" si="98"/>
        <v>990</v>
      </c>
      <c r="D481" s="7">
        <f>IF(N481&gt;0, RANK(N481,(N481:P481,Q481:AE481)),0)</f>
        <v>1</v>
      </c>
      <c r="E481" s="7">
        <f>IF(O481&gt;0,RANK(O481,(N481:P481,Q481:AE481)),0)</f>
        <v>2</v>
      </c>
      <c r="F481" s="7">
        <f t="shared" si="100"/>
        <v>3</v>
      </c>
      <c r="G481" s="1">
        <f t="shared" si="105"/>
        <v>170</v>
      </c>
      <c r="H481" s="2">
        <f t="shared" si="106"/>
        <v>0.17171717171717171</v>
      </c>
      <c r="I481" s="8"/>
      <c r="J481" s="2">
        <f t="shared" si="101"/>
        <v>0.5757575757575758</v>
      </c>
      <c r="K481" s="2">
        <f t="shared" si="102"/>
        <v>0.40404040404040403</v>
      </c>
      <c r="L481" s="2">
        <f t="shared" si="103"/>
        <v>1.6161616161616162E-2</v>
      </c>
      <c r="M481" s="2">
        <f t="shared" si="104"/>
        <v>4.040404040404004E-3</v>
      </c>
      <c r="N481" s="1">
        <v>570</v>
      </c>
      <c r="O481" s="1">
        <v>400</v>
      </c>
      <c r="P481" s="1">
        <v>16</v>
      </c>
      <c r="Q481" s="1"/>
      <c r="R481" s="1">
        <v>4</v>
      </c>
      <c r="S481" s="1"/>
      <c r="T481" s="70"/>
      <c r="U481" s="1"/>
      <c r="V481" s="1"/>
      <c r="W481" s="1">
        <v>0</v>
      </c>
      <c r="X481" s="1"/>
      <c r="Y481" s="1"/>
      <c r="Z481" s="1"/>
      <c r="AA481" s="1"/>
      <c r="AB481" s="1"/>
      <c r="AN481" t="str">
        <f t="shared" si="108"/>
        <v>Mount Vernon</v>
      </c>
      <c r="AO481" t="s">
        <v>340</v>
      </c>
      <c r="AP481">
        <v>1</v>
      </c>
      <c r="AR481" s="119">
        <v>23</v>
      </c>
      <c r="AS481" s="121">
        <v>11</v>
      </c>
      <c r="AT481" s="121">
        <v>75</v>
      </c>
      <c r="AU481" s="125">
        <v>47770</v>
      </c>
      <c r="AV481" s="125">
        <f t="shared" si="107"/>
        <v>23011</v>
      </c>
      <c r="AW481" t="s">
        <v>749</v>
      </c>
      <c r="AX481">
        <f t="shared" si="99"/>
        <v>2347770</v>
      </c>
      <c r="BB481">
        <v>43.42</v>
      </c>
      <c r="BC481">
        <v>5.55</v>
      </c>
      <c r="BD481">
        <v>37.869999999999997</v>
      </c>
    </row>
    <row r="482" spans="1:56" hidden="1" outlineLevel="1">
      <c r="A482" t="s">
        <v>1116</v>
      </c>
      <c r="B482" s="10" t="s">
        <v>1305</v>
      </c>
      <c r="C482" s="1">
        <f t="shared" si="98"/>
        <v>2163</v>
      </c>
      <c r="D482" s="7">
        <f>IF(N482&gt;0, RANK(N482,(N482:P482,Q482:AE482)),0)</f>
        <v>1</v>
      </c>
      <c r="E482" s="7">
        <f>IF(O482&gt;0,RANK(O482,(N482:P482,Q482:AE482)),0)</f>
        <v>2</v>
      </c>
      <c r="F482" s="7">
        <f t="shared" si="100"/>
        <v>3</v>
      </c>
      <c r="G482" s="1">
        <f t="shared" si="105"/>
        <v>206</v>
      </c>
      <c r="H482" s="2">
        <f t="shared" si="106"/>
        <v>9.5238095238095233E-2</v>
      </c>
      <c r="I482" s="8"/>
      <c r="J482" s="2">
        <f t="shared" si="101"/>
        <v>0.53675450762829402</v>
      </c>
      <c r="K482" s="2">
        <f t="shared" si="102"/>
        <v>0.44151641239019879</v>
      </c>
      <c r="L482" s="2">
        <f t="shared" si="103"/>
        <v>1.6643550624133148E-2</v>
      </c>
      <c r="M482" s="2">
        <f t="shared" si="104"/>
        <v>5.0855293573740454E-3</v>
      </c>
      <c r="N482" s="1">
        <v>1161</v>
      </c>
      <c r="O482" s="1">
        <v>955</v>
      </c>
      <c r="P482" s="1">
        <v>36</v>
      </c>
      <c r="Q482" s="1"/>
      <c r="R482" s="1">
        <v>6</v>
      </c>
      <c r="S482" s="1"/>
      <c r="T482" s="70"/>
      <c r="U482" s="1"/>
      <c r="V482" s="1"/>
      <c r="W482" s="1">
        <v>5</v>
      </c>
      <c r="X482" s="1"/>
      <c r="Y482" s="1"/>
      <c r="Z482" s="1"/>
      <c r="AA482" s="1"/>
      <c r="AB482" s="1"/>
      <c r="AN482" t="str">
        <f t="shared" si="108"/>
        <v>Naples</v>
      </c>
      <c r="AO482" t="s">
        <v>1391</v>
      </c>
      <c r="AP482">
        <v>1</v>
      </c>
      <c r="AR482" s="119">
        <v>23</v>
      </c>
      <c r="AS482" s="121">
        <v>5</v>
      </c>
      <c r="AT482" s="121">
        <v>65</v>
      </c>
      <c r="AU482" s="125">
        <v>48085</v>
      </c>
      <c r="AV482" s="125">
        <f t="shared" si="107"/>
        <v>23005</v>
      </c>
      <c r="AW482" t="s">
        <v>749</v>
      </c>
      <c r="AX482">
        <f t="shared" si="99"/>
        <v>2348085</v>
      </c>
      <c r="BB482">
        <v>37.15</v>
      </c>
      <c r="BC482">
        <v>5.35</v>
      </c>
      <c r="BD482">
        <v>31.8</v>
      </c>
    </row>
    <row r="483" spans="1:56" hidden="1" outlineLevel="1">
      <c r="A483" t="s">
        <v>3251</v>
      </c>
      <c r="B483" s="10" t="s">
        <v>1305</v>
      </c>
      <c r="C483" s="1">
        <f t="shared" si="98"/>
        <v>24</v>
      </c>
      <c r="D483" s="7">
        <f>IF(N483&gt;0, RANK(N483,(N483:P483,Q483:AE483)),0)</f>
        <v>1</v>
      </c>
      <c r="E483" s="7">
        <f>IF(O483&gt;0,RANK(O483,(N483:P483,Q483:AE483)),0)</f>
        <v>2</v>
      </c>
      <c r="F483" s="7">
        <f t="shared" si="100"/>
        <v>0</v>
      </c>
      <c r="G483" s="1">
        <f t="shared" si="105"/>
        <v>2</v>
      </c>
      <c r="H483" s="2">
        <f t="shared" si="106"/>
        <v>8.3333333333333329E-2</v>
      </c>
      <c r="I483" s="8"/>
      <c r="J483" s="2">
        <f t="shared" si="101"/>
        <v>0.54166666666666663</v>
      </c>
      <c r="K483" s="2">
        <f t="shared" si="102"/>
        <v>0.45833333333333331</v>
      </c>
      <c r="L483" s="2">
        <f t="shared" si="103"/>
        <v>0</v>
      </c>
      <c r="M483" s="2">
        <f t="shared" si="104"/>
        <v>5.5511151231257827E-17</v>
      </c>
      <c r="N483" s="1">
        <v>13</v>
      </c>
      <c r="O483" s="1">
        <v>11</v>
      </c>
      <c r="P483" s="1">
        <v>0</v>
      </c>
      <c r="Q483" s="1"/>
      <c r="R483" s="1">
        <v>0</v>
      </c>
      <c r="S483" s="1"/>
      <c r="T483" s="70"/>
      <c r="U483" s="1"/>
      <c r="V483" s="1"/>
      <c r="W483" s="1">
        <v>0</v>
      </c>
      <c r="X483" s="1"/>
      <c r="Y483" s="1"/>
      <c r="Z483" s="1"/>
      <c r="AA483" s="1"/>
      <c r="AB483" s="1"/>
      <c r="AN483" t="str">
        <f t="shared" si="108"/>
        <v>Nashville</v>
      </c>
      <c r="AO483" t="s">
        <v>424</v>
      </c>
      <c r="AP483">
        <v>2</v>
      </c>
      <c r="AR483" s="119">
        <v>23</v>
      </c>
      <c r="AS483" s="121">
        <v>3</v>
      </c>
      <c r="AT483" s="121">
        <v>220</v>
      </c>
      <c r="AU483" s="125">
        <v>48120</v>
      </c>
      <c r="AV483" s="125">
        <f t="shared" si="107"/>
        <v>23003</v>
      </c>
      <c r="AW483" t="s">
        <v>166</v>
      </c>
      <c r="AX483">
        <f t="shared" si="99"/>
        <v>2348120</v>
      </c>
      <c r="BB483">
        <v>35.51</v>
      </c>
      <c r="BC483">
        <v>0.38</v>
      </c>
      <c r="BD483">
        <v>35.119999999999997</v>
      </c>
    </row>
    <row r="484" spans="1:56" hidden="1" outlineLevel="1">
      <c r="A484" t="s">
        <v>899</v>
      </c>
      <c r="B484" s="10" t="s">
        <v>1305</v>
      </c>
      <c r="C484" s="1">
        <f t="shared" si="98"/>
        <v>279</v>
      </c>
      <c r="D484" s="7">
        <f>IF(N484&gt;0, RANK(N484,(N484:P484,Q484:AE484)),0)</f>
        <v>1</v>
      </c>
      <c r="E484" s="7">
        <f>IF(O484&gt;0,RANK(O484,(N484:P484,Q484:AE484)),0)</f>
        <v>2</v>
      </c>
      <c r="F484" s="7">
        <f t="shared" si="100"/>
        <v>3</v>
      </c>
      <c r="G484" s="1">
        <f t="shared" si="105"/>
        <v>56</v>
      </c>
      <c r="H484" s="2">
        <f t="shared" si="106"/>
        <v>0.20071684587813621</v>
      </c>
      <c r="I484" s="8"/>
      <c r="J484" s="2">
        <f t="shared" si="101"/>
        <v>0.58781362007168458</v>
      </c>
      <c r="K484" s="2">
        <f t="shared" si="102"/>
        <v>0.38709677419354838</v>
      </c>
      <c r="L484" s="2">
        <f t="shared" si="103"/>
        <v>1.4336917562724014E-2</v>
      </c>
      <c r="M484" s="2">
        <f t="shared" si="104"/>
        <v>1.0752688172043025E-2</v>
      </c>
      <c r="N484" s="1">
        <v>164</v>
      </c>
      <c r="O484" s="1">
        <v>108</v>
      </c>
      <c r="P484" s="1">
        <v>4</v>
      </c>
      <c r="Q484" s="1"/>
      <c r="R484" s="1">
        <v>3</v>
      </c>
      <c r="S484" s="1"/>
      <c r="T484" s="70"/>
      <c r="U484" s="1"/>
      <c r="V484" s="1"/>
      <c r="W484" s="1">
        <v>0</v>
      </c>
      <c r="X484" s="1"/>
      <c r="Y484" s="1"/>
      <c r="Z484" s="1"/>
      <c r="AA484" s="1"/>
      <c r="AB484" s="1"/>
      <c r="AN484" t="str">
        <f t="shared" si="108"/>
        <v>New Canada</v>
      </c>
      <c r="AO484" t="s">
        <v>424</v>
      </c>
      <c r="AP484">
        <v>2</v>
      </c>
      <c r="AR484" s="119">
        <v>23</v>
      </c>
      <c r="AS484" s="121">
        <v>3</v>
      </c>
      <c r="AT484" s="121">
        <v>225</v>
      </c>
      <c r="AU484" s="125">
        <v>48575</v>
      </c>
      <c r="AV484" s="125">
        <f t="shared" si="107"/>
        <v>23003</v>
      </c>
      <c r="AW484" t="s">
        <v>749</v>
      </c>
      <c r="AX484">
        <f t="shared" si="99"/>
        <v>2348575</v>
      </c>
      <c r="BB484">
        <v>36.43</v>
      </c>
      <c r="BC484">
        <v>0.59</v>
      </c>
      <c r="BD484">
        <v>35.83</v>
      </c>
    </row>
    <row r="485" spans="1:56" hidden="1" outlineLevel="1">
      <c r="A485" t="s">
        <v>1117</v>
      </c>
      <c r="B485" s="10" t="s">
        <v>1305</v>
      </c>
      <c r="C485" s="1">
        <f t="shared" si="98"/>
        <v>3136</v>
      </c>
      <c r="D485" s="7">
        <f>IF(N485&gt;0, RANK(N485,(N485:P485,Q485:AE485)),0)</f>
        <v>1</v>
      </c>
      <c r="E485" s="7">
        <f>IF(O485&gt;0,RANK(O485,(N485:P485,Q485:AE485)),0)</f>
        <v>2</v>
      </c>
      <c r="F485" s="7">
        <f t="shared" si="100"/>
        <v>3</v>
      </c>
      <c r="G485" s="1">
        <f t="shared" si="105"/>
        <v>245</v>
      </c>
      <c r="H485" s="2">
        <f t="shared" si="106"/>
        <v>7.8125E-2</v>
      </c>
      <c r="I485" s="8"/>
      <c r="J485" s="2">
        <f t="shared" si="101"/>
        <v>0.53188775510204078</v>
      </c>
      <c r="K485" s="2">
        <f t="shared" si="102"/>
        <v>0.45376275510204084</v>
      </c>
      <c r="L485" s="2">
        <f t="shared" si="103"/>
        <v>1.211734693877551E-2</v>
      </c>
      <c r="M485" s="2">
        <f t="shared" si="104"/>
        <v>2.23214285714287E-3</v>
      </c>
      <c r="N485" s="1">
        <v>1668</v>
      </c>
      <c r="O485" s="1">
        <v>1423</v>
      </c>
      <c r="P485" s="1">
        <v>38</v>
      </c>
      <c r="Q485" s="1"/>
      <c r="R485" s="1">
        <v>7</v>
      </c>
      <c r="S485" s="1"/>
      <c r="T485" s="70"/>
      <c r="U485" s="1"/>
      <c r="V485" s="1"/>
      <c r="W485" s="1">
        <v>0</v>
      </c>
      <c r="X485" s="1"/>
      <c r="Y485" s="1"/>
      <c r="Z485" s="1"/>
      <c r="AA485" s="1"/>
      <c r="AB485" s="1"/>
      <c r="AN485" t="str">
        <f t="shared" si="108"/>
        <v>New Gloucester</v>
      </c>
      <c r="AO485" t="s">
        <v>1391</v>
      </c>
      <c r="AP485">
        <v>1</v>
      </c>
      <c r="AR485" s="119">
        <v>23</v>
      </c>
      <c r="AS485" s="121">
        <v>5</v>
      </c>
      <c r="AT485" s="121">
        <v>70</v>
      </c>
      <c r="AU485" s="125">
        <v>48820</v>
      </c>
      <c r="AV485" s="125">
        <f t="shared" si="107"/>
        <v>23005</v>
      </c>
      <c r="AW485" t="s">
        <v>749</v>
      </c>
      <c r="AX485">
        <f t="shared" si="99"/>
        <v>2348820</v>
      </c>
      <c r="BB485">
        <v>47.78</v>
      </c>
      <c r="BC485">
        <v>0.68</v>
      </c>
      <c r="BD485">
        <v>47.1</v>
      </c>
    </row>
    <row r="486" spans="1:56" hidden="1" outlineLevel="1">
      <c r="A486" t="s">
        <v>1195</v>
      </c>
      <c r="B486" s="10" t="s">
        <v>1305</v>
      </c>
      <c r="C486" s="1">
        <f t="shared" si="98"/>
        <v>326</v>
      </c>
      <c r="D486" s="7">
        <f>IF(N486&gt;0, RANK(N486,(N486:P486,Q486:AE486)),0)</f>
        <v>2</v>
      </c>
      <c r="E486" s="7">
        <f>IF(O486&gt;0,RANK(O486,(N486:P486,Q486:AE486)),0)</f>
        <v>1</v>
      </c>
      <c r="F486" s="7">
        <f t="shared" si="100"/>
        <v>3</v>
      </c>
      <c r="G486" s="1">
        <f t="shared" si="105"/>
        <v>36</v>
      </c>
      <c r="H486" s="2">
        <f t="shared" si="106"/>
        <v>0.11042944785276074</v>
      </c>
      <c r="I486" s="8"/>
      <c r="J486" s="2">
        <f t="shared" si="101"/>
        <v>0.43558282208588955</v>
      </c>
      <c r="K486" s="2">
        <f t="shared" si="102"/>
        <v>0.54601226993865026</v>
      </c>
      <c r="L486" s="2">
        <f t="shared" si="103"/>
        <v>1.2269938650306749E-2</v>
      </c>
      <c r="M486" s="2">
        <f t="shared" si="104"/>
        <v>6.1349693251534897E-3</v>
      </c>
      <c r="N486" s="1">
        <v>142</v>
      </c>
      <c r="O486" s="1">
        <v>178</v>
      </c>
      <c r="P486" s="1">
        <v>4</v>
      </c>
      <c r="Q486" s="1"/>
      <c r="R486" s="1">
        <v>1</v>
      </c>
      <c r="S486" s="1"/>
      <c r="T486" s="70"/>
      <c r="U486" s="1"/>
      <c r="V486" s="1"/>
      <c r="W486" s="1">
        <v>1</v>
      </c>
      <c r="X486" s="1"/>
      <c r="Y486" s="1"/>
      <c r="Z486" s="1"/>
      <c r="AA486" s="1"/>
      <c r="AB486" s="1"/>
      <c r="AN486" t="str">
        <f t="shared" si="108"/>
        <v>New Limerick</v>
      </c>
      <c r="AO486" t="s">
        <v>424</v>
      </c>
      <c r="AP486">
        <v>2</v>
      </c>
      <c r="AR486" s="119">
        <v>23</v>
      </c>
      <c r="AS486" s="121">
        <v>3</v>
      </c>
      <c r="AT486" s="121">
        <v>230</v>
      </c>
      <c r="AU486" s="125">
        <v>48960</v>
      </c>
      <c r="AV486" s="125">
        <f t="shared" si="107"/>
        <v>23003</v>
      </c>
      <c r="AW486" t="s">
        <v>749</v>
      </c>
      <c r="AX486">
        <f t="shared" si="99"/>
        <v>2348960</v>
      </c>
      <c r="BB486">
        <v>19.5</v>
      </c>
      <c r="BC486">
        <v>1.03</v>
      </c>
      <c r="BD486">
        <v>18.47</v>
      </c>
    </row>
    <row r="487" spans="1:56" hidden="1" outlineLevel="1">
      <c r="A487" t="s">
        <v>683</v>
      </c>
      <c r="B487" s="10" t="s">
        <v>1305</v>
      </c>
      <c r="C487" s="1">
        <f t="shared" si="98"/>
        <v>455</v>
      </c>
      <c r="D487" s="7">
        <f>IF(N487&gt;0, RANK(N487,(N487:P487,Q487:AE487)),0)</f>
        <v>1</v>
      </c>
      <c r="E487" s="7">
        <f>IF(O487&gt;0,RANK(O487,(N487:P487,Q487:AE487)),0)</f>
        <v>2</v>
      </c>
      <c r="F487" s="7">
        <f t="shared" si="100"/>
        <v>3</v>
      </c>
      <c r="G487" s="1">
        <f t="shared" si="105"/>
        <v>23</v>
      </c>
      <c r="H487" s="2">
        <f t="shared" si="106"/>
        <v>5.054945054945055E-2</v>
      </c>
      <c r="I487" s="8"/>
      <c r="J487" s="2">
        <f t="shared" si="101"/>
        <v>0.51868131868131873</v>
      </c>
      <c r="K487" s="2">
        <f t="shared" si="102"/>
        <v>0.46813186813186813</v>
      </c>
      <c r="L487" s="2">
        <f t="shared" si="103"/>
        <v>8.7912087912087912E-3</v>
      </c>
      <c r="M487" s="2">
        <f t="shared" si="104"/>
        <v>4.3956043956043488E-3</v>
      </c>
      <c r="N487" s="1">
        <v>236</v>
      </c>
      <c r="O487" s="1">
        <v>213</v>
      </c>
      <c r="P487" s="1">
        <v>4</v>
      </c>
      <c r="Q487" s="1"/>
      <c r="R487" s="1">
        <v>2</v>
      </c>
      <c r="S487" s="1"/>
      <c r="T487" s="70"/>
      <c r="U487" s="1"/>
      <c r="V487" s="1"/>
      <c r="W487" s="1">
        <v>0</v>
      </c>
      <c r="X487" s="1"/>
      <c r="Y487" s="1"/>
      <c r="Z487" s="1"/>
      <c r="AA487" s="1"/>
      <c r="AB487" s="1"/>
      <c r="AN487" t="str">
        <f t="shared" si="108"/>
        <v>New Portland</v>
      </c>
      <c r="AO487" t="s">
        <v>465</v>
      </c>
      <c r="AP487">
        <v>2</v>
      </c>
      <c r="AR487" s="119">
        <v>23</v>
      </c>
      <c r="AS487" s="121">
        <v>25</v>
      </c>
      <c r="AT487" s="121">
        <v>105</v>
      </c>
      <c r="AU487" s="125">
        <v>49205</v>
      </c>
      <c r="AV487" s="125">
        <f t="shared" si="107"/>
        <v>23025</v>
      </c>
      <c r="AW487" t="s">
        <v>749</v>
      </c>
      <c r="AX487">
        <f t="shared" si="99"/>
        <v>2349205</v>
      </c>
      <c r="BB487">
        <v>43.79</v>
      </c>
      <c r="BC487">
        <v>0.35</v>
      </c>
      <c r="BD487">
        <v>43.44</v>
      </c>
    </row>
    <row r="488" spans="1:56" hidden="1" outlineLevel="1">
      <c r="A488" t="s">
        <v>487</v>
      </c>
      <c r="B488" s="10" t="s">
        <v>1305</v>
      </c>
      <c r="C488" s="1">
        <f t="shared" si="98"/>
        <v>866</v>
      </c>
      <c r="D488" s="7">
        <f>IF(N488&gt;0, RANK(N488,(N488:P488,Q488:AE488)),0)</f>
        <v>1</v>
      </c>
      <c r="E488" s="7">
        <f>IF(O488&gt;0,RANK(O488,(N488:P488,Q488:AE488)),0)</f>
        <v>2</v>
      </c>
      <c r="F488" s="7">
        <f t="shared" si="100"/>
        <v>3</v>
      </c>
      <c r="G488" s="1">
        <f t="shared" si="105"/>
        <v>94</v>
      </c>
      <c r="H488" s="2">
        <f t="shared" si="106"/>
        <v>0.10854503464203233</v>
      </c>
      <c r="I488" s="8"/>
      <c r="J488" s="2">
        <f t="shared" si="101"/>
        <v>0.54272517321016167</v>
      </c>
      <c r="K488" s="2">
        <f t="shared" si="102"/>
        <v>0.43418013856812931</v>
      </c>
      <c r="L488" s="2">
        <f t="shared" si="103"/>
        <v>1.7321016166281754E-2</v>
      </c>
      <c r="M488" s="2">
        <f t="shared" si="104"/>
        <v>5.7736720554272605E-3</v>
      </c>
      <c r="N488" s="1">
        <v>470</v>
      </c>
      <c r="O488" s="1">
        <v>376</v>
      </c>
      <c r="P488" s="1">
        <v>15</v>
      </c>
      <c r="Q488" s="1"/>
      <c r="R488" s="1">
        <v>5</v>
      </c>
      <c r="S488" s="1"/>
      <c r="T488" s="70"/>
      <c r="U488" s="1"/>
      <c r="V488" s="1"/>
      <c r="W488" s="1">
        <v>0</v>
      </c>
      <c r="X488" s="1"/>
      <c r="Y488" s="1"/>
      <c r="Z488" s="1"/>
      <c r="AA488" s="1"/>
      <c r="AB488" s="1"/>
      <c r="AN488" t="str">
        <f t="shared" si="108"/>
        <v>New Sharon</v>
      </c>
      <c r="AO488" t="s">
        <v>2910</v>
      </c>
      <c r="AP488">
        <v>2</v>
      </c>
      <c r="AR488" s="119">
        <v>23</v>
      </c>
      <c r="AS488" s="121">
        <v>7</v>
      </c>
      <c r="AT488" s="121">
        <v>60</v>
      </c>
      <c r="AU488" s="125">
        <v>49345</v>
      </c>
      <c r="AV488" s="125">
        <f t="shared" si="107"/>
        <v>23007</v>
      </c>
      <c r="AW488" t="s">
        <v>749</v>
      </c>
      <c r="AX488">
        <f t="shared" si="99"/>
        <v>2349345</v>
      </c>
      <c r="BB488">
        <v>46.57</v>
      </c>
      <c r="BC488">
        <v>0.62</v>
      </c>
      <c r="BD488">
        <v>45.95</v>
      </c>
    </row>
    <row r="489" spans="1:56" hidden="1" outlineLevel="1">
      <c r="A489" t="s">
        <v>2613</v>
      </c>
      <c r="B489" s="10" t="s">
        <v>1305</v>
      </c>
      <c r="C489" s="1">
        <f t="shared" si="98"/>
        <v>367</v>
      </c>
      <c r="D489" s="7">
        <f>IF(N489&gt;0, RANK(N489,(N489:P489,Q489:AE489)),0)</f>
        <v>1</v>
      </c>
      <c r="E489" s="7">
        <f>IF(O489&gt;0,RANK(O489,(N489:P489,Q489:AE489)),0)</f>
        <v>2</v>
      </c>
      <c r="F489" s="7">
        <f t="shared" si="100"/>
        <v>3</v>
      </c>
      <c r="G489" s="1">
        <f t="shared" si="105"/>
        <v>52</v>
      </c>
      <c r="H489" s="2">
        <f t="shared" si="106"/>
        <v>0.14168937329700274</v>
      </c>
      <c r="I489" s="8"/>
      <c r="J489" s="2">
        <f t="shared" si="101"/>
        <v>0.55585831062670299</v>
      </c>
      <c r="K489" s="2">
        <f t="shared" si="102"/>
        <v>0.41416893732970028</v>
      </c>
      <c r="L489" s="2">
        <f t="shared" si="103"/>
        <v>2.4523160762942781E-2</v>
      </c>
      <c r="M489" s="2">
        <f t="shared" si="104"/>
        <v>5.4495912806539482E-3</v>
      </c>
      <c r="N489" s="1">
        <v>204</v>
      </c>
      <c r="O489" s="1">
        <v>152</v>
      </c>
      <c r="P489" s="1">
        <v>9</v>
      </c>
      <c r="Q489" s="1"/>
      <c r="R489" s="1">
        <v>2</v>
      </c>
      <c r="S489" s="1"/>
      <c r="T489" s="70"/>
      <c r="U489" s="1"/>
      <c r="V489" s="1"/>
      <c r="W489" s="1">
        <v>0</v>
      </c>
      <c r="X489" s="1"/>
      <c r="Y489" s="1"/>
      <c r="Z489" s="1"/>
      <c r="AA489" s="1"/>
      <c r="AB489" s="1"/>
      <c r="AN489" t="str">
        <f t="shared" si="108"/>
        <v>New Sweden</v>
      </c>
      <c r="AO489" t="s">
        <v>424</v>
      </c>
      <c r="AP489">
        <v>2</v>
      </c>
      <c r="AR489" s="119">
        <v>23</v>
      </c>
      <c r="AS489" s="121">
        <v>3</v>
      </c>
      <c r="AT489" s="121">
        <v>235</v>
      </c>
      <c r="AU489" s="125">
        <v>49415</v>
      </c>
      <c r="AV489" s="125">
        <f t="shared" si="107"/>
        <v>23003</v>
      </c>
      <c r="AW489" t="s">
        <v>749</v>
      </c>
      <c r="AX489">
        <f t="shared" si="99"/>
        <v>2349415</v>
      </c>
      <c r="BB489">
        <v>34.729999999999997</v>
      </c>
      <c r="BC489">
        <v>0.03</v>
      </c>
      <c r="BD489">
        <v>34.700000000000003</v>
      </c>
    </row>
    <row r="490" spans="1:56" hidden="1" outlineLevel="1">
      <c r="A490" t="s">
        <v>1838</v>
      </c>
      <c r="B490" s="10" t="s">
        <v>1305</v>
      </c>
      <c r="C490" s="1">
        <f t="shared" si="98"/>
        <v>427</v>
      </c>
      <c r="D490" s="7">
        <f>IF(N490&gt;0, RANK(N490,(N490:P490,Q490:AE490)),0)</f>
        <v>2</v>
      </c>
      <c r="E490" s="7">
        <f>IF(O490&gt;0,RANK(O490,(N490:P490,Q490:AE490)),0)</f>
        <v>1</v>
      </c>
      <c r="F490" s="7">
        <f t="shared" si="100"/>
        <v>3</v>
      </c>
      <c r="G490" s="1">
        <f t="shared" si="105"/>
        <v>38</v>
      </c>
      <c r="H490" s="2">
        <f t="shared" si="106"/>
        <v>8.899297423887588E-2</v>
      </c>
      <c r="I490" s="8"/>
      <c r="J490" s="2">
        <f t="shared" si="101"/>
        <v>0.4379391100702576</v>
      </c>
      <c r="K490" s="2">
        <f t="shared" si="102"/>
        <v>0.52693208430913352</v>
      </c>
      <c r="L490" s="2">
        <f t="shared" si="103"/>
        <v>3.2786885245901641E-2</v>
      </c>
      <c r="M490" s="2">
        <f t="shared" si="104"/>
        <v>2.3419203747071862E-3</v>
      </c>
      <c r="N490" s="1">
        <v>187</v>
      </c>
      <c r="O490" s="1">
        <v>225</v>
      </c>
      <c r="P490" s="1">
        <v>14</v>
      </c>
      <c r="Q490" s="1"/>
      <c r="R490" s="1">
        <v>1</v>
      </c>
      <c r="S490" s="1"/>
      <c r="T490" s="70"/>
      <c r="U490" s="1"/>
      <c r="V490" s="1"/>
      <c r="W490" s="1">
        <v>0</v>
      </c>
      <c r="X490" s="1"/>
      <c r="Y490" s="1"/>
      <c r="Z490" s="1"/>
      <c r="AA490" s="1"/>
      <c r="AB490" s="1"/>
      <c r="AN490" t="str">
        <f t="shared" si="108"/>
        <v>New Vineyard</v>
      </c>
      <c r="AO490" t="s">
        <v>2910</v>
      </c>
      <c r="AP490">
        <v>2</v>
      </c>
      <c r="AR490" s="119">
        <v>23</v>
      </c>
      <c r="AS490" s="121">
        <v>7</v>
      </c>
      <c r="AT490" s="121">
        <v>65</v>
      </c>
      <c r="AU490" s="125">
        <v>49520</v>
      </c>
      <c r="AV490" s="125">
        <f t="shared" si="107"/>
        <v>23007</v>
      </c>
      <c r="AW490" t="s">
        <v>749</v>
      </c>
      <c r="AX490">
        <f t="shared" si="99"/>
        <v>2349520</v>
      </c>
      <c r="BB490">
        <v>36.380000000000003</v>
      </c>
      <c r="BC490">
        <v>0.52</v>
      </c>
      <c r="BD490">
        <v>35.86</v>
      </c>
    </row>
    <row r="491" spans="1:56" hidden="1" outlineLevel="1">
      <c r="A491" t="s">
        <v>1230</v>
      </c>
      <c r="B491" s="10" t="s">
        <v>1305</v>
      </c>
      <c r="C491" s="1">
        <f t="shared" si="98"/>
        <v>876</v>
      </c>
      <c r="D491" s="7">
        <f>IF(N491&gt;0, RANK(N491,(N491:P491,Q491:AE491)),0)</f>
        <v>2</v>
      </c>
      <c r="E491" s="7">
        <f>IF(O491&gt;0,RANK(O491,(N491:P491,Q491:AE491)),0)</f>
        <v>1</v>
      </c>
      <c r="F491" s="7">
        <f t="shared" si="100"/>
        <v>3</v>
      </c>
      <c r="G491" s="1">
        <f t="shared" si="105"/>
        <v>16</v>
      </c>
      <c r="H491" s="2">
        <f t="shared" si="106"/>
        <v>1.8264840182648401E-2</v>
      </c>
      <c r="I491" s="8"/>
      <c r="J491" s="2">
        <f t="shared" si="101"/>
        <v>0.48515981735159819</v>
      </c>
      <c r="K491" s="2">
        <f t="shared" si="102"/>
        <v>0.50342465753424659</v>
      </c>
      <c r="L491" s="2">
        <f t="shared" si="103"/>
        <v>1.0273972602739725E-2</v>
      </c>
      <c r="M491" s="2">
        <f t="shared" si="104"/>
        <v>1.1415525114154973E-3</v>
      </c>
      <c r="N491" s="1">
        <v>425</v>
      </c>
      <c r="O491" s="1">
        <v>441</v>
      </c>
      <c r="P491" s="1">
        <v>9</v>
      </c>
      <c r="Q491" s="1"/>
      <c r="R491" s="1">
        <v>1</v>
      </c>
      <c r="S491" s="1"/>
      <c r="T491" s="70"/>
      <c r="U491" s="1"/>
      <c r="V491" s="1"/>
      <c r="W491" s="1">
        <v>0</v>
      </c>
      <c r="X491" s="1"/>
      <c r="Y491" s="1"/>
      <c r="Z491" s="1"/>
      <c r="AA491" s="1"/>
      <c r="AB491" s="1"/>
      <c r="AN491" t="str">
        <f t="shared" si="108"/>
        <v>Newburgh</v>
      </c>
      <c r="AO491" t="s">
        <v>1350</v>
      </c>
      <c r="AP491">
        <v>2</v>
      </c>
      <c r="AR491" s="119">
        <v>23</v>
      </c>
      <c r="AS491" s="121">
        <v>19</v>
      </c>
      <c r="AT491" s="121">
        <v>230</v>
      </c>
      <c r="AU491" s="125">
        <v>48505</v>
      </c>
      <c r="AV491" s="125">
        <f t="shared" si="107"/>
        <v>23019</v>
      </c>
      <c r="AW491" t="s">
        <v>749</v>
      </c>
      <c r="AX491">
        <f t="shared" si="99"/>
        <v>2348505</v>
      </c>
      <c r="BB491">
        <v>30.95</v>
      </c>
      <c r="BC491">
        <v>7.0000000000000007E-2</v>
      </c>
      <c r="BD491">
        <v>30.88</v>
      </c>
    </row>
    <row r="492" spans="1:56" hidden="1" outlineLevel="1">
      <c r="A492" t="s">
        <v>2464</v>
      </c>
      <c r="B492" s="10" t="s">
        <v>1305</v>
      </c>
      <c r="C492" s="1">
        <f t="shared" si="98"/>
        <v>1195</v>
      </c>
      <c r="D492" s="7">
        <f>IF(N492&gt;0, RANK(N492,(N492:P492,Q492:AE492)),0)</f>
        <v>1</v>
      </c>
      <c r="E492" s="7">
        <f>IF(O492&gt;0,RANK(O492,(N492:P492,Q492:AE492)),0)</f>
        <v>2</v>
      </c>
      <c r="F492" s="7">
        <f t="shared" si="100"/>
        <v>3</v>
      </c>
      <c r="G492" s="1">
        <f t="shared" si="105"/>
        <v>388</v>
      </c>
      <c r="H492" s="2">
        <f t="shared" si="106"/>
        <v>0.32468619246861924</v>
      </c>
      <c r="I492" s="8"/>
      <c r="J492" s="2">
        <f t="shared" si="101"/>
        <v>0.65857740585774061</v>
      </c>
      <c r="K492" s="2">
        <f t="shared" si="102"/>
        <v>0.33389121338912137</v>
      </c>
      <c r="L492" s="2">
        <f t="shared" si="103"/>
        <v>5.8577405857740588E-3</v>
      </c>
      <c r="M492" s="2">
        <f t="shared" si="104"/>
        <v>1.6736401673639696E-3</v>
      </c>
      <c r="N492" s="1">
        <v>787</v>
      </c>
      <c r="O492" s="1">
        <v>399</v>
      </c>
      <c r="P492" s="1">
        <v>7</v>
      </c>
      <c r="Q492" s="1"/>
      <c r="R492" s="1">
        <v>2</v>
      </c>
      <c r="S492" s="1"/>
      <c r="T492" s="70"/>
      <c r="U492" s="1"/>
      <c r="V492" s="1"/>
      <c r="W492" s="1">
        <v>0</v>
      </c>
      <c r="X492" s="1"/>
      <c r="Y492" s="1"/>
      <c r="Z492" s="1"/>
      <c r="AA492" s="1"/>
      <c r="AB492" s="1"/>
      <c r="AN492" t="str">
        <f t="shared" si="108"/>
        <v>Newcastle</v>
      </c>
      <c r="AO492" t="s">
        <v>2196</v>
      </c>
      <c r="AP492">
        <v>1</v>
      </c>
      <c r="AR492" s="119">
        <v>23</v>
      </c>
      <c r="AS492" s="121">
        <v>15</v>
      </c>
      <c r="AT492" s="121">
        <v>60</v>
      </c>
      <c r="AU492" s="125">
        <v>48645</v>
      </c>
      <c r="AV492" s="125">
        <f t="shared" si="107"/>
        <v>23015</v>
      </c>
      <c r="AW492" t="s">
        <v>749</v>
      </c>
      <c r="AX492">
        <f t="shared" si="99"/>
        <v>2348645</v>
      </c>
      <c r="BB492">
        <v>32.57</v>
      </c>
      <c r="BC492">
        <v>3.59</v>
      </c>
      <c r="BD492">
        <v>28.98</v>
      </c>
    </row>
    <row r="493" spans="1:56" hidden="1" outlineLevel="1">
      <c r="A493" t="s">
        <v>1954</v>
      </c>
      <c r="B493" s="10" t="s">
        <v>1305</v>
      </c>
      <c r="C493" s="1">
        <f t="shared" si="98"/>
        <v>747</v>
      </c>
      <c r="D493" s="7">
        <f>IF(N493&gt;0, RANK(N493,(N493:P493,Q493:AE493)),0)</f>
        <v>1</v>
      </c>
      <c r="E493" s="7">
        <f>IF(O493&gt;0,RANK(O493,(N493:P493,Q493:AE493)),0)</f>
        <v>2</v>
      </c>
      <c r="F493" s="7">
        <f t="shared" si="100"/>
        <v>3</v>
      </c>
      <c r="G493" s="1">
        <f t="shared" si="105"/>
        <v>24</v>
      </c>
      <c r="H493" s="2">
        <f t="shared" si="106"/>
        <v>3.2128514056224897E-2</v>
      </c>
      <c r="I493" s="8"/>
      <c r="J493" s="2">
        <f t="shared" si="101"/>
        <v>0.50468540829986608</v>
      </c>
      <c r="K493" s="2">
        <f t="shared" si="102"/>
        <v>0.47255689424364122</v>
      </c>
      <c r="L493" s="2">
        <f t="shared" si="103"/>
        <v>1.8741633199464525E-2</v>
      </c>
      <c r="M493" s="2">
        <f t="shared" si="104"/>
        <v>4.0160642570281728E-3</v>
      </c>
      <c r="N493" s="1">
        <v>377</v>
      </c>
      <c r="O493" s="1">
        <v>353</v>
      </c>
      <c r="P493" s="1">
        <v>14</v>
      </c>
      <c r="Q493" s="1"/>
      <c r="R493" s="1">
        <v>3</v>
      </c>
      <c r="S493" s="1"/>
      <c r="T493" s="70"/>
      <c r="U493" s="1"/>
      <c r="V493" s="1"/>
      <c r="W493" s="1">
        <v>0</v>
      </c>
      <c r="X493" s="1"/>
      <c r="Y493" s="1"/>
      <c r="Z493" s="1"/>
      <c r="AA493" s="1"/>
      <c r="AB493" s="1"/>
      <c r="AN493" t="str">
        <f t="shared" si="108"/>
        <v>Newfield</v>
      </c>
      <c r="AO493" t="s">
        <v>2441</v>
      </c>
      <c r="AP493">
        <v>1</v>
      </c>
      <c r="AR493" s="119">
        <v>23</v>
      </c>
      <c r="AS493" s="121">
        <v>31</v>
      </c>
      <c r="AT493" s="121">
        <v>90</v>
      </c>
      <c r="AU493" s="125">
        <v>48750</v>
      </c>
      <c r="AV493" s="125">
        <f t="shared" si="107"/>
        <v>23031</v>
      </c>
      <c r="AW493" t="s">
        <v>749</v>
      </c>
      <c r="AX493">
        <f t="shared" si="99"/>
        <v>2348750</v>
      </c>
      <c r="BB493">
        <v>33.47</v>
      </c>
      <c r="BC493">
        <v>1.1499999999999999</v>
      </c>
      <c r="BD493">
        <v>32.31</v>
      </c>
    </row>
    <row r="494" spans="1:56" hidden="1" outlineLevel="1">
      <c r="A494" t="s">
        <v>2964</v>
      </c>
      <c r="B494" s="10" t="s">
        <v>1305</v>
      </c>
      <c r="C494" s="1">
        <f t="shared" si="98"/>
        <v>1652</v>
      </c>
      <c r="D494" s="7">
        <f>IF(N494&gt;0, RANK(N494,(N494:P494,Q494:AE494)),0)</f>
        <v>2</v>
      </c>
      <c r="E494" s="7">
        <f>IF(O494&gt;0,RANK(O494,(N494:P494,Q494:AE494)),0)</f>
        <v>1</v>
      </c>
      <c r="F494" s="7">
        <f t="shared" si="100"/>
        <v>3</v>
      </c>
      <c r="G494" s="1">
        <f t="shared" si="105"/>
        <v>248</v>
      </c>
      <c r="H494" s="2">
        <f t="shared" si="106"/>
        <v>0.15012106537530268</v>
      </c>
      <c r="I494" s="8"/>
      <c r="J494" s="2">
        <f t="shared" si="101"/>
        <v>0.41646489104116224</v>
      </c>
      <c r="K494" s="2">
        <f t="shared" si="102"/>
        <v>0.56658595641646492</v>
      </c>
      <c r="L494" s="2">
        <f t="shared" si="103"/>
        <v>1.0895883777239709E-2</v>
      </c>
      <c r="M494" s="2">
        <f t="shared" si="104"/>
        <v>6.0532687651331275E-3</v>
      </c>
      <c r="N494" s="1">
        <v>688</v>
      </c>
      <c r="O494" s="1">
        <v>936</v>
      </c>
      <c r="P494" s="1">
        <v>18</v>
      </c>
      <c r="Q494" s="1"/>
      <c r="R494" s="1">
        <v>6</v>
      </c>
      <c r="S494" s="1"/>
      <c r="T494" s="70"/>
      <c r="U494" s="1"/>
      <c r="V494" s="1"/>
      <c r="W494" s="1">
        <v>4</v>
      </c>
      <c r="X494" s="1"/>
      <c r="Y494" s="1"/>
      <c r="Z494" s="1"/>
      <c r="AA494" s="1"/>
      <c r="AB494" s="1"/>
      <c r="AN494" t="str">
        <f t="shared" si="108"/>
        <v>Newport</v>
      </c>
      <c r="AO494" t="s">
        <v>1350</v>
      </c>
      <c r="AP494">
        <v>2</v>
      </c>
      <c r="AR494" s="119">
        <v>23</v>
      </c>
      <c r="AS494" s="121">
        <v>19</v>
      </c>
      <c r="AT494" s="121">
        <v>235</v>
      </c>
      <c r="AU494" s="125">
        <v>49065</v>
      </c>
      <c r="AV494" s="125">
        <f t="shared" si="107"/>
        <v>23019</v>
      </c>
      <c r="AW494" t="s">
        <v>749</v>
      </c>
      <c r="AX494">
        <f t="shared" si="99"/>
        <v>2349065</v>
      </c>
      <c r="BB494">
        <v>36.99</v>
      </c>
      <c r="BC494">
        <v>7.49</v>
      </c>
      <c r="BD494">
        <v>29.5</v>
      </c>
    </row>
    <row r="495" spans="1:56" hidden="1" outlineLevel="1">
      <c r="A495" t="s">
        <v>248</v>
      </c>
      <c r="B495" s="10" t="s">
        <v>1305</v>
      </c>
      <c r="C495" s="1">
        <f t="shared" si="98"/>
        <v>217</v>
      </c>
      <c r="D495" s="7">
        <f>IF(N495&gt;0, RANK(N495,(N495:P495,Q495:AE495)),0)</f>
        <v>1</v>
      </c>
      <c r="E495" s="7">
        <f>IF(O495&gt;0,RANK(O495,(N495:P495,Q495:AE495)),0)</f>
        <v>2</v>
      </c>
      <c r="F495" s="7">
        <f t="shared" si="100"/>
        <v>3</v>
      </c>
      <c r="G495" s="1">
        <f t="shared" si="105"/>
        <v>53</v>
      </c>
      <c r="H495" s="2">
        <f t="shared" si="106"/>
        <v>0.24423963133640553</v>
      </c>
      <c r="I495" s="8"/>
      <c r="J495" s="2">
        <f t="shared" si="101"/>
        <v>0.60368663594470051</v>
      </c>
      <c r="K495" s="2">
        <f t="shared" si="102"/>
        <v>0.35944700460829493</v>
      </c>
      <c r="L495" s="2">
        <f t="shared" si="103"/>
        <v>2.3041474654377881E-2</v>
      </c>
      <c r="M495" s="2">
        <f t="shared" si="104"/>
        <v>1.3824884792626679E-2</v>
      </c>
      <c r="N495" s="1">
        <v>131</v>
      </c>
      <c r="O495" s="1">
        <v>78</v>
      </c>
      <c r="P495" s="1">
        <v>5</v>
      </c>
      <c r="Q495" s="1"/>
      <c r="R495" s="1">
        <v>3</v>
      </c>
      <c r="S495" s="1"/>
      <c r="T495" s="70"/>
      <c r="U495" s="1"/>
      <c r="V495" s="1"/>
      <c r="W495" s="1">
        <v>0</v>
      </c>
      <c r="X495" s="1"/>
      <c r="Y495" s="1"/>
      <c r="Z495" s="1"/>
      <c r="AA495" s="1"/>
      <c r="AB495" s="1"/>
      <c r="AN495" t="str">
        <f t="shared" si="108"/>
        <v>Newry</v>
      </c>
      <c r="AO495" t="s">
        <v>2592</v>
      </c>
      <c r="AP495">
        <v>2</v>
      </c>
      <c r="AR495" s="119">
        <v>23</v>
      </c>
      <c r="AS495" s="121">
        <v>17</v>
      </c>
      <c r="AT495" s="121">
        <v>100</v>
      </c>
      <c r="AU495" s="125">
        <v>49275</v>
      </c>
      <c r="AV495" s="125">
        <f t="shared" si="107"/>
        <v>23017</v>
      </c>
      <c r="AW495" t="s">
        <v>749</v>
      </c>
      <c r="AX495">
        <f t="shared" si="99"/>
        <v>2349275</v>
      </c>
      <c r="BB495">
        <v>61.43</v>
      </c>
      <c r="BC495">
        <v>0.03</v>
      </c>
      <c r="BD495">
        <v>61.4</v>
      </c>
    </row>
    <row r="496" spans="1:56" hidden="1" outlineLevel="1">
      <c r="A496" t="s">
        <v>362</v>
      </c>
      <c r="B496" s="10" t="s">
        <v>1305</v>
      </c>
      <c r="C496" s="1">
        <f t="shared" ref="C496:C559" si="109">SUM(N496:AL496)</f>
        <v>1073</v>
      </c>
      <c r="D496" s="7">
        <f>IF(N496&gt;0, RANK(N496,(N496:P496,Q496:AE496)),0)</f>
        <v>1</v>
      </c>
      <c r="E496" s="7">
        <f>IF(O496&gt;0,RANK(O496,(N496:P496,Q496:AE496)),0)</f>
        <v>2</v>
      </c>
      <c r="F496" s="7">
        <f t="shared" si="100"/>
        <v>3</v>
      </c>
      <c r="G496" s="1">
        <f t="shared" si="105"/>
        <v>75</v>
      </c>
      <c r="H496" s="2">
        <f t="shared" si="106"/>
        <v>6.9897483690587139E-2</v>
      </c>
      <c r="I496" s="8"/>
      <c r="J496" s="2">
        <f t="shared" si="101"/>
        <v>0.52842497670083877</v>
      </c>
      <c r="K496" s="2">
        <f t="shared" si="102"/>
        <v>0.45852749301025164</v>
      </c>
      <c r="L496" s="2">
        <f t="shared" si="103"/>
        <v>1.1183597390493943E-2</v>
      </c>
      <c r="M496" s="2">
        <f t="shared" si="104"/>
        <v>1.8639328984156496E-3</v>
      </c>
      <c r="N496" s="1">
        <v>567</v>
      </c>
      <c r="O496" s="1">
        <v>492</v>
      </c>
      <c r="P496" s="1">
        <v>12</v>
      </c>
      <c r="Q496" s="1"/>
      <c r="R496" s="1">
        <v>2</v>
      </c>
      <c r="S496" s="1"/>
      <c r="T496" s="70"/>
      <c r="U496" s="1"/>
      <c r="V496" s="1"/>
      <c r="W496" s="1">
        <v>0</v>
      </c>
      <c r="X496" s="1"/>
      <c r="Y496" s="1"/>
      <c r="Z496" s="1"/>
      <c r="AA496" s="1"/>
      <c r="AB496" s="1"/>
      <c r="AN496" t="str">
        <f t="shared" si="108"/>
        <v>Nobleboro</v>
      </c>
      <c r="AO496" t="s">
        <v>2196</v>
      </c>
      <c r="AP496">
        <v>1</v>
      </c>
      <c r="AR496" s="119">
        <v>23</v>
      </c>
      <c r="AS496" s="121">
        <v>15</v>
      </c>
      <c r="AT496" s="121">
        <v>62</v>
      </c>
      <c r="AU496" s="125">
        <v>49660</v>
      </c>
      <c r="AV496" s="125">
        <f t="shared" si="107"/>
        <v>23015</v>
      </c>
      <c r="AW496" t="s">
        <v>749</v>
      </c>
      <c r="AX496">
        <f t="shared" ref="AX496:AX559" si="110">AR496*100000+AU496</f>
        <v>2349660</v>
      </c>
      <c r="BB496">
        <v>23.33</v>
      </c>
      <c r="BC496">
        <v>4.29</v>
      </c>
      <c r="BD496">
        <v>19.04</v>
      </c>
    </row>
    <row r="497" spans="1:56" hidden="1" outlineLevel="1">
      <c r="A497" t="s">
        <v>814</v>
      </c>
      <c r="B497" s="10" t="s">
        <v>1305</v>
      </c>
      <c r="C497" s="1">
        <f t="shared" si="109"/>
        <v>1632</v>
      </c>
      <c r="D497" s="7">
        <f>IF(N497&gt;0, RANK(N497,(N497:P497,Q497:AE497)),0)</f>
        <v>1</v>
      </c>
      <c r="E497" s="7">
        <f>IF(O497&gt;0,RANK(O497,(N497:P497,Q497:AE497)),0)</f>
        <v>2</v>
      </c>
      <c r="F497" s="7">
        <f t="shared" si="100"/>
        <v>3</v>
      </c>
      <c r="G497" s="1">
        <f t="shared" si="105"/>
        <v>110</v>
      </c>
      <c r="H497" s="2">
        <f t="shared" si="106"/>
        <v>6.7401960784313722E-2</v>
      </c>
      <c r="I497" s="8"/>
      <c r="J497" s="2">
        <f t="shared" si="101"/>
        <v>0.52144607843137258</v>
      </c>
      <c r="K497" s="2">
        <f t="shared" si="102"/>
        <v>0.45404411764705882</v>
      </c>
      <c r="L497" s="2">
        <f t="shared" si="103"/>
        <v>1.9607843137254902E-2</v>
      </c>
      <c r="M497" s="2">
        <f t="shared" si="104"/>
        <v>4.9019607843136942E-3</v>
      </c>
      <c r="N497" s="1">
        <v>851</v>
      </c>
      <c r="O497" s="1">
        <v>741</v>
      </c>
      <c r="P497" s="1">
        <v>32</v>
      </c>
      <c r="Q497" s="1"/>
      <c r="R497" s="1">
        <v>7</v>
      </c>
      <c r="S497" s="1"/>
      <c r="T497" s="70"/>
      <c r="U497" s="1"/>
      <c r="V497" s="1"/>
      <c r="W497" s="1">
        <v>1</v>
      </c>
      <c r="X497" s="1"/>
      <c r="Y497" s="1"/>
      <c r="Z497" s="1"/>
      <c r="AA497" s="1"/>
      <c r="AB497" s="1"/>
      <c r="AN497" t="str">
        <f t="shared" si="108"/>
        <v>Norridgewock</v>
      </c>
      <c r="AO497" t="s">
        <v>465</v>
      </c>
      <c r="AP497">
        <v>2</v>
      </c>
      <c r="AR497" s="119">
        <v>23</v>
      </c>
      <c r="AS497" s="121">
        <v>25</v>
      </c>
      <c r="AT497" s="121">
        <v>110</v>
      </c>
      <c r="AU497" s="125">
        <v>49835</v>
      </c>
      <c r="AV497" s="125">
        <f t="shared" si="107"/>
        <v>23025</v>
      </c>
      <c r="AW497" t="s">
        <v>749</v>
      </c>
      <c r="AX497">
        <f t="shared" si="110"/>
        <v>2349835</v>
      </c>
      <c r="BB497">
        <v>51.11</v>
      </c>
      <c r="BC497">
        <v>1.27</v>
      </c>
      <c r="BD497">
        <v>49.84</v>
      </c>
    </row>
    <row r="498" spans="1:56" hidden="1" outlineLevel="1">
      <c r="A498" t="s">
        <v>660</v>
      </c>
      <c r="B498" s="10" t="s">
        <v>1305</v>
      </c>
      <c r="C498" s="1">
        <f t="shared" si="109"/>
        <v>2589</v>
      </c>
      <c r="D498" s="7">
        <f>IF(N498&gt;0, RANK(N498,(N498:P498,Q498:AE498)),0)</f>
        <v>1</v>
      </c>
      <c r="E498" s="7">
        <f>IF(O498&gt;0,RANK(O498,(N498:P498,Q498:AE498)),0)</f>
        <v>2</v>
      </c>
      <c r="F498" s="7">
        <f t="shared" ref="F498:F563" si="111">IF(P498&gt;0,RANK(P498,(N498:AE498)),0)</f>
        <v>3</v>
      </c>
      <c r="G498" s="1">
        <f t="shared" si="105"/>
        <v>124</v>
      </c>
      <c r="H498" s="2">
        <f t="shared" si="106"/>
        <v>4.7894940131324837E-2</v>
      </c>
      <c r="I498" s="8"/>
      <c r="J498" s="2">
        <f t="shared" ref="J498:J563" si="112">IF(C498=0,"-",N498/C498)</f>
        <v>0.5137118578601777</v>
      </c>
      <c r="K498" s="2">
        <f t="shared" ref="K498:K563" si="113">IF(C498=0,"-",O498/C498)</f>
        <v>0.46581691772885286</v>
      </c>
      <c r="L498" s="2">
        <f t="shared" ref="L498:L563" si="114">IF(C498=0,"-",P498/C498)</f>
        <v>1.7767477790652762E-2</v>
      </c>
      <c r="M498" s="2">
        <f t="shared" ref="M498:M563" si="115">IF(C498=0,"-",(1-J498-K498-L498))</f>
        <v>2.703746620316673E-3</v>
      </c>
      <c r="N498" s="1">
        <v>1330</v>
      </c>
      <c r="O498" s="1">
        <v>1206</v>
      </c>
      <c r="P498" s="1">
        <v>46</v>
      </c>
      <c r="Q498" s="1"/>
      <c r="R498" s="1">
        <v>7</v>
      </c>
      <c r="S498" s="1"/>
      <c r="T498" s="70"/>
      <c r="U498" s="1"/>
      <c r="V498" s="1"/>
      <c r="W498" s="1">
        <v>0</v>
      </c>
      <c r="X498" s="1"/>
      <c r="Y498" s="1"/>
      <c r="Z498" s="1"/>
      <c r="AA498" s="1"/>
      <c r="AB498" s="1"/>
      <c r="AN498" t="str">
        <f t="shared" si="108"/>
        <v>North Berwick</v>
      </c>
      <c r="AO498" t="s">
        <v>2441</v>
      </c>
      <c r="AP498">
        <v>1</v>
      </c>
      <c r="AR498" s="119">
        <v>23</v>
      </c>
      <c r="AS498" s="121">
        <v>31</v>
      </c>
      <c r="AT498" s="121">
        <v>95</v>
      </c>
      <c r="AU498" s="125">
        <v>50325</v>
      </c>
      <c r="AV498" s="125">
        <f t="shared" si="107"/>
        <v>23031</v>
      </c>
      <c r="AW498" t="s">
        <v>749</v>
      </c>
      <c r="AX498">
        <f t="shared" si="110"/>
        <v>2350325</v>
      </c>
      <c r="BB498">
        <v>38.450000000000003</v>
      </c>
      <c r="BC498">
        <v>0.14000000000000001</v>
      </c>
      <c r="BD498">
        <v>38.299999999999997</v>
      </c>
    </row>
    <row r="499" spans="1:56" hidden="1" outlineLevel="1">
      <c r="A499" t="s">
        <v>2124</v>
      </c>
      <c r="B499" s="10" t="s">
        <v>1305</v>
      </c>
      <c r="C499" s="1">
        <f t="shared" si="109"/>
        <v>280</v>
      </c>
      <c r="D499" s="7">
        <f>IF(N499&gt;0, RANK(N499,(N499:P499,Q499:AE499)),0)</f>
        <v>1</v>
      </c>
      <c r="E499" s="7">
        <f>IF(O499&gt;0,RANK(O499,(N499:P499,Q499:AE499)),0)</f>
        <v>2</v>
      </c>
      <c r="F499" s="7">
        <f t="shared" si="111"/>
        <v>3</v>
      </c>
      <c r="G499" s="1">
        <f t="shared" si="105"/>
        <v>115</v>
      </c>
      <c r="H499" s="2">
        <f t="shared" si="106"/>
        <v>0.4107142857142857</v>
      </c>
      <c r="I499" s="8"/>
      <c r="J499" s="2">
        <f t="shared" si="112"/>
        <v>0.6964285714285714</v>
      </c>
      <c r="K499" s="2">
        <f t="shared" si="113"/>
        <v>0.2857142857142857</v>
      </c>
      <c r="L499" s="2">
        <f t="shared" si="114"/>
        <v>1.7857142857142856E-2</v>
      </c>
      <c r="M499" s="2">
        <f t="shared" si="115"/>
        <v>4.8572257327350599E-17</v>
      </c>
      <c r="N499" s="1">
        <v>195</v>
      </c>
      <c r="O499" s="1">
        <v>80</v>
      </c>
      <c r="P499" s="1">
        <v>5</v>
      </c>
      <c r="Q499" s="1"/>
      <c r="R499" s="1">
        <v>0</v>
      </c>
      <c r="S499" s="1"/>
      <c r="T499" s="70"/>
      <c r="U499" s="1"/>
      <c r="V499" s="1"/>
      <c r="W499" s="1">
        <v>0</v>
      </c>
      <c r="X499" s="1"/>
      <c r="Y499" s="1"/>
      <c r="Z499" s="1"/>
      <c r="AA499" s="1"/>
      <c r="AB499" s="1"/>
      <c r="AN499" t="str">
        <f t="shared" si="108"/>
        <v>North Haven</v>
      </c>
      <c r="AO499" t="s">
        <v>2894</v>
      </c>
      <c r="AP499">
        <v>1</v>
      </c>
      <c r="AR499" s="119">
        <v>23</v>
      </c>
      <c r="AS499" s="121">
        <v>13</v>
      </c>
      <c r="AT499" s="121">
        <v>40</v>
      </c>
      <c r="AU499" s="125">
        <v>51620</v>
      </c>
      <c r="AV499" s="125">
        <f t="shared" si="107"/>
        <v>23013</v>
      </c>
      <c r="AW499" t="s">
        <v>749</v>
      </c>
      <c r="AX499">
        <f t="shared" si="110"/>
        <v>2351620</v>
      </c>
      <c r="BB499">
        <v>82.49</v>
      </c>
      <c r="BC499">
        <v>70.849999999999994</v>
      </c>
      <c r="BD499">
        <v>11.64</v>
      </c>
    </row>
    <row r="500" spans="1:56" hidden="1" outlineLevel="1">
      <c r="A500" t="s">
        <v>1348</v>
      </c>
      <c r="B500" s="10" t="s">
        <v>1305</v>
      </c>
      <c r="C500" s="1">
        <f t="shared" si="109"/>
        <v>2415</v>
      </c>
      <c r="D500" s="7">
        <f>IF(N500&gt;0, RANK(N500,(N500:P500,Q500:AE500)),0)</f>
        <v>1</v>
      </c>
      <c r="E500" s="7">
        <f>IF(O500&gt;0,RANK(O500,(N500:P500,Q500:AE500)),0)</f>
        <v>2</v>
      </c>
      <c r="F500" s="7">
        <f t="shared" si="111"/>
        <v>3</v>
      </c>
      <c r="G500" s="1">
        <f t="shared" si="105"/>
        <v>563</v>
      </c>
      <c r="H500" s="2">
        <f t="shared" si="106"/>
        <v>0.23312629399585921</v>
      </c>
      <c r="I500" s="8"/>
      <c r="J500" s="2">
        <f t="shared" si="112"/>
        <v>0.61200828157349896</v>
      </c>
      <c r="K500" s="2">
        <f t="shared" si="113"/>
        <v>0.37888198757763975</v>
      </c>
      <c r="L500" s="2">
        <f t="shared" si="114"/>
        <v>6.2111801242236021E-3</v>
      </c>
      <c r="M500" s="2">
        <f t="shared" si="115"/>
        <v>2.8985507246376951E-3</v>
      </c>
      <c r="N500" s="1">
        <v>1478</v>
      </c>
      <c r="O500" s="1">
        <v>915</v>
      </c>
      <c r="P500" s="1">
        <v>15</v>
      </c>
      <c r="Q500" s="1"/>
      <c r="R500" s="1">
        <v>5</v>
      </c>
      <c r="S500" s="1"/>
      <c r="T500" s="70"/>
      <c r="U500" s="1"/>
      <c r="V500" s="1"/>
      <c r="W500" s="1">
        <v>2</v>
      </c>
      <c r="X500" s="1"/>
      <c r="Y500" s="1"/>
      <c r="Z500" s="1"/>
      <c r="AA500" s="1"/>
      <c r="AB500" s="1"/>
      <c r="AN500" t="str">
        <f t="shared" si="108"/>
        <v>North Yarmouth</v>
      </c>
      <c r="AO500" t="s">
        <v>1391</v>
      </c>
      <c r="AP500">
        <v>1</v>
      </c>
      <c r="AR500" s="119">
        <v>23</v>
      </c>
      <c r="AS500" s="121">
        <v>5</v>
      </c>
      <c r="AT500" s="121">
        <v>75</v>
      </c>
      <c r="AU500" s="125">
        <v>53860</v>
      </c>
      <c r="AV500" s="125">
        <f t="shared" si="107"/>
        <v>23005</v>
      </c>
      <c r="AW500" t="s">
        <v>749</v>
      </c>
      <c r="AX500">
        <f t="shared" si="110"/>
        <v>2353860</v>
      </c>
      <c r="BB500">
        <v>21.33</v>
      </c>
      <c r="BC500">
        <v>0.19</v>
      </c>
      <c r="BD500">
        <v>21.14</v>
      </c>
    </row>
    <row r="501" spans="1:56" hidden="1" outlineLevel="1">
      <c r="A501" t="s">
        <v>423</v>
      </c>
      <c r="B501" s="10" t="s">
        <v>1305</v>
      </c>
      <c r="C501" s="1">
        <f t="shared" si="109"/>
        <v>96</v>
      </c>
      <c r="D501" s="7">
        <f>IF(N501&gt;0, RANK(N501,(N501:P501,Q501:AE501)),0)</f>
        <v>2</v>
      </c>
      <c r="E501" s="7">
        <f>IF(O501&gt;0,RANK(O501,(N501:P501,Q501:AE501)),0)</f>
        <v>1</v>
      </c>
      <c r="F501" s="7">
        <f t="shared" si="111"/>
        <v>3</v>
      </c>
      <c r="G501" s="1">
        <f t="shared" si="105"/>
        <v>5</v>
      </c>
      <c r="H501" s="2">
        <f t="shared" si="106"/>
        <v>5.2083333333333336E-2</v>
      </c>
      <c r="I501" s="8"/>
      <c r="J501" s="2">
        <f t="shared" si="112"/>
        <v>0.46875</v>
      </c>
      <c r="K501" s="2">
        <f t="shared" si="113"/>
        <v>0.52083333333333337</v>
      </c>
      <c r="L501" s="2">
        <f t="shared" si="114"/>
        <v>1.0416666666666666E-2</v>
      </c>
      <c r="M501" s="2">
        <f t="shared" si="115"/>
        <v>-3.6429192995512949E-17</v>
      </c>
      <c r="N501" s="1">
        <v>45</v>
      </c>
      <c r="O501" s="1">
        <v>50</v>
      </c>
      <c r="P501" s="1">
        <v>1</v>
      </c>
      <c r="Q501" s="1"/>
      <c r="R501" s="1">
        <v>0</v>
      </c>
      <c r="S501" s="1"/>
      <c r="T501" s="70"/>
      <c r="U501" s="1"/>
      <c r="V501" s="1"/>
      <c r="W501" s="1">
        <v>0</v>
      </c>
      <c r="X501" s="1"/>
      <c r="Y501" s="1"/>
      <c r="Z501" s="1"/>
      <c r="AA501" s="1"/>
      <c r="AB501" s="1"/>
      <c r="AN501" t="str">
        <f t="shared" si="108"/>
        <v>Northfield</v>
      </c>
      <c r="AO501" t="s">
        <v>1616</v>
      </c>
      <c r="AP501">
        <v>2</v>
      </c>
      <c r="AR501" s="119">
        <v>23</v>
      </c>
      <c r="AS501" s="121">
        <v>29</v>
      </c>
      <c r="AT501" s="121">
        <v>155</v>
      </c>
      <c r="AU501" s="125">
        <v>51375</v>
      </c>
      <c r="AV501" s="125">
        <f t="shared" si="107"/>
        <v>23029</v>
      </c>
      <c r="AW501" t="s">
        <v>749</v>
      </c>
      <c r="AX501">
        <f t="shared" si="110"/>
        <v>2351375</v>
      </c>
      <c r="BB501">
        <v>45.98</v>
      </c>
      <c r="BC501">
        <v>2.3199999999999998</v>
      </c>
      <c r="BD501">
        <v>43.66</v>
      </c>
    </row>
    <row r="502" spans="1:56" hidden="1" outlineLevel="1">
      <c r="A502" t="s">
        <v>544</v>
      </c>
      <c r="B502" s="10" t="s">
        <v>1305</v>
      </c>
      <c r="C502" s="1">
        <f t="shared" si="109"/>
        <v>900</v>
      </c>
      <c r="D502" s="7">
        <f>IF(N502&gt;0, RANK(N502,(N502:P502,Q502:AE502)),0)</f>
        <v>1</v>
      </c>
      <c r="E502" s="7">
        <f>IF(O502&gt;0,RANK(O502,(N502:P502,Q502:AE502)),0)</f>
        <v>2</v>
      </c>
      <c r="F502" s="7">
        <f t="shared" si="111"/>
        <v>3</v>
      </c>
      <c r="G502" s="1">
        <f t="shared" si="105"/>
        <v>102</v>
      </c>
      <c r="H502" s="2">
        <f t="shared" si="106"/>
        <v>0.11333333333333333</v>
      </c>
      <c r="I502" s="8"/>
      <c r="J502" s="2">
        <f t="shared" si="112"/>
        <v>0.54777777777777781</v>
      </c>
      <c r="K502" s="2">
        <f t="shared" si="113"/>
        <v>0.43444444444444447</v>
      </c>
      <c r="L502" s="2">
        <f t="shared" si="114"/>
        <v>0.01</v>
      </c>
      <c r="M502" s="2">
        <f t="shared" si="115"/>
        <v>7.7777777777777255E-3</v>
      </c>
      <c r="N502" s="1">
        <v>493</v>
      </c>
      <c r="O502" s="1">
        <v>391</v>
      </c>
      <c r="P502" s="1">
        <v>9</v>
      </c>
      <c r="Q502" s="1"/>
      <c r="R502" s="1">
        <v>4</v>
      </c>
      <c r="S502" s="1"/>
      <c r="T502" s="70"/>
      <c r="U502" s="1"/>
      <c r="V502" s="1"/>
      <c r="W502" s="1">
        <v>3</v>
      </c>
      <c r="X502" s="1"/>
      <c r="Y502" s="1"/>
      <c r="Z502" s="1"/>
      <c r="AA502" s="1"/>
      <c r="AB502" s="1"/>
      <c r="AN502" t="str">
        <f t="shared" si="108"/>
        <v>Northport</v>
      </c>
      <c r="AO502" t="s">
        <v>2819</v>
      </c>
      <c r="AP502">
        <v>2</v>
      </c>
      <c r="AR502" s="119">
        <v>23</v>
      </c>
      <c r="AS502" s="121">
        <v>27</v>
      </c>
      <c r="AT502" s="121">
        <v>75</v>
      </c>
      <c r="AU502" s="125">
        <v>52845</v>
      </c>
      <c r="AV502" s="125">
        <f t="shared" si="107"/>
        <v>23027</v>
      </c>
      <c r="AW502" t="s">
        <v>749</v>
      </c>
      <c r="AX502">
        <f t="shared" si="110"/>
        <v>2352845</v>
      </c>
      <c r="BB502">
        <v>34.44</v>
      </c>
      <c r="BC502">
        <v>10.78</v>
      </c>
      <c r="BD502">
        <v>23.66</v>
      </c>
    </row>
    <row r="503" spans="1:56" hidden="1" outlineLevel="1">
      <c r="A503" t="s">
        <v>1039</v>
      </c>
      <c r="B503" s="10" t="s">
        <v>1305</v>
      </c>
      <c r="C503" s="1">
        <f t="shared" si="109"/>
        <v>2685</v>
      </c>
      <c r="D503" s="7">
        <f>IF(N503&gt;0, RANK(N503,(N503:P503,Q503:AE503)),0)</f>
        <v>1</v>
      </c>
      <c r="E503" s="7">
        <f>IF(O503&gt;0,RANK(O503,(N503:P503,Q503:AE503)),0)</f>
        <v>2</v>
      </c>
      <c r="F503" s="7">
        <f t="shared" si="111"/>
        <v>3</v>
      </c>
      <c r="G503" s="1">
        <f t="shared" si="105"/>
        <v>539</v>
      </c>
      <c r="H503" s="2">
        <f t="shared" si="106"/>
        <v>0.20074487895716947</v>
      </c>
      <c r="I503" s="8"/>
      <c r="J503" s="2">
        <f t="shared" si="112"/>
        <v>0.58957169459962755</v>
      </c>
      <c r="K503" s="2">
        <f t="shared" si="113"/>
        <v>0.38882681564245808</v>
      </c>
      <c r="L503" s="2">
        <f t="shared" si="114"/>
        <v>1.3780260707635009E-2</v>
      </c>
      <c r="M503" s="2">
        <f t="shared" si="115"/>
        <v>7.821229050279363E-3</v>
      </c>
      <c r="N503" s="1">
        <v>1583</v>
      </c>
      <c r="O503" s="1">
        <v>1044</v>
      </c>
      <c r="P503" s="1">
        <v>37</v>
      </c>
      <c r="Q503" s="1"/>
      <c r="R503" s="1">
        <v>18</v>
      </c>
      <c r="S503" s="1"/>
      <c r="T503" s="70"/>
      <c r="U503" s="1"/>
      <c r="V503" s="1"/>
      <c r="W503" s="1">
        <v>3</v>
      </c>
      <c r="X503" s="1"/>
      <c r="Y503" s="1"/>
      <c r="Z503" s="1"/>
      <c r="AA503" s="1"/>
      <c r="AB503" s="1"/>
      <c r="AN503" t="str">
        <f t="shared" si="108"/>
        <v>Norway</v>
      </c>
      <c r="AO503" t="s">
        <v>2592</v>
      </c>
      <c r="AP503">
        <v>2</v>
      </c>
      <c r="AR503" s="119">
        <v>23</v>
      </c>
      <c r="AS503" s="121">
        <v>17</v>
      </c>
      <c r="AT503" s="121">
        <v>105</v>
      </c>
      <c r="AU503" s="125">
        <v>54000</v>
      </c>
      <c r="AV503" s="125">
        <f t="shared" si="107"/>
        <v>23017</v>
      </c>
      <c r="AW503" t="s">
        <v>749</v>
      </c>
      <c r="AX503">
        <f t="shared" si="110"/>
        <v>2354000</v>
      </c>
      <c r="BB503">
        <v>47.48</v>
      </c>
      <c r="BC503">
        <v>2.39</v>
      </c>
      <c r="BD503">
        <v>45.09</v>
      </c>
    </row>
    <row r="504" spans="1:56" hidden="1" outlineLevel="1">
      <c r="A504" t="s">
        <v>2343</v>
      </c>
      <c r="B504" s="10" t="s">
        <v>1305</v>
      </c>
      <c r="C504" s="1">
        <f t="shared" si="109"/>
        <v>62</v>
      </c>
      <c r="D504" s="7">
        <f>IF(N504&gt;0, RANK(N504,(N504:P504,Q504:AE504)),0)</f>
        <v>2</v>
      </c>
      <c r="E504" s="7">
        <f>IF(O504&gt;0,RANK(O504,(N504:P504,Q504:AE504)),0)</f>
        <v>1</v>
      </c>
      <c r="F504" s="7">
        <f>IF(P504&gt;0,RANK(P504,(N504:AE504)),0)</f>
        <v>3</v>
      </c>
      <c r="G504" s="1">
        <f t="shared" si="105"/>
        <v>2</v>
      </c>
      <c r="H504" s="2">
        <f t="shared" si="106"/>
        <v>3.2258064516129031E-2</v>
      </c>
      <c r="I504" s="8"/>
      <c r="J504" s="2">
        <f>IF(C504=0,"-",N504/C504)</f>
        <v>0.46774193548387094</v>
      </c>
      <c r="K504" s="2">
        <f>IF(C504=0,"-",O504/C504)</f>
        <v>0.5</v>
      </c>
      <c r="L504" s="2">
        <f>IF(C504=0,"-",P504/C504)</f>
        <v>1.6129032258064516E-2</v>
      </c>
      <c r="M504" s="2">
        <f>IF(C504=0,"-",(1-J504-K504-L504))</f>
        <v>1.6129032258064488E-2</v>
      </c>
      <c r="N504" s="1">
        <v>29</v>
      </c>
      <c r="O504" s="1">
        <v>31</v>
      </c>
      <c r="P504" s="1">
        <v>1</v>
      </c>
      <c r="Q504" s="1"/>
      <c r="R504" s="1">
        <v>1</v>
      </c>
      <c r="S504" s="1"/>
      <c r="T504" s="70"/>
      <c r="U504" s="1"/>
      <c r="V504" s="1"/>
      <c r="W504" s="1">
        <v>0</v>
      </c>
      <c r="X504" s="1"/>
      <c r="Y504" s="1"/>
      <c r="Z504" s="1"/>
      <c r="AA504" s="1"/>
      <c r="AB504" s="1"/>
      <c r="AN504" t="str">
        <f>A504</f>
        <v>No. 8 S.D.</v>
      </c>
      <c r="AO504" t="s">
        <v>3488</v>
      </c>
      <c r="AP504">
        <v>2</v>
      </c>
      <c r="AR504" s="119">
        <v>23</v>
      </c>
      <c r="AS504" s="121">
        <v>9</v>
      </c>
      <c r="AU504" s="125">
        <v>54050</v>
      </c>
      <c r="AV504" s="125">
        <f t="shared" si="107"/>
        <v>23009</v>
      </c>
      <c r="AW504" t="s">
        <v>2795</v>
      </c>
      <c r="AX504">
        <f t="shared" si="110"/>
        <v>2354050</v>
      </c>
    </row>
    <row r="505" spans="1:56" hidden="1" outlineLevel="1">
      <c r="A505" s="37" t="s">
        <v>3380</v>
      </c>
      <c r="B505" s="10" t="s">
        <v>1305</v>
      </c>
      <c r="C505" s="1">
        <f t="shared" si="109"/>
        <v>12</v>
      </c>
      <c r="D505" s="7">
        <f>IF(N505&gt;0, RANK(N505,(N505:P505,Q505:AE505)),0)</f>
        <v>2</v>
      </c>
      <c r="E505" s="7">
        <f>IF(O505&gt;0,RANK(O505,(N505:P505,Q505:AE505)),0)</f>
        <v>1</v>
      </c>
      <c r="F505" s="7">
        <f>IF(P505&gt;0,RANK(P505,(N505:AE505)),0)</f>
        <v>0</v>
      </c>
      <c r="G505" s="1">
        <f t="shared" si="105"/>
        <v>2</v>
      </c>
      <c r="H505" s="2">
        <f t="shared" si="106"/>
        <v>0.16666666666666666</v>
      </c>
      <c r="I505" s="8"/>
      <c r="J505" s="2">
        <f>IF(C505=0,"-",N505/C505)</f>
        <v>0.41666666666666669</v>
      </c>
      <c r="K505" s="2">
        <f>IF(C505=0,"-",O505/C505)</f>
        <v>0.58333333333333337</v>
      </c>
      <c r="L505" s="2">
        <f>IF(C505=0,"-",P505/C505)</f>
        <v>0</v>
      </c>
      <c r="M505" s="2">
        <f>IF(C505=0,"-",(1-J505-K505-L505))</f>
        <v>-1.1102230246251565E-16</v>
      </c>
      <c r="N505" s="1">
        <v>5</v>
      </c>
      <c r="O505" s="1">
        <v>7</v>
      </c>
      <c r="P505" s="1">
        <v>0</v>
      </c>
      <c r="Q505" s="1"/>
      <c r="R505" s="1">
        <v>0</v>
      </c>
      <c r="S505" s="1"/>
      <c r="T505" s="70"/>
      <c r="U505" s="1"/>
      <c r="V505" s="1"/>
      <c r="W505" s="1">
        <v>0</v>
      </c>
      <c r="X505" s="1"/>
      <c r="Y505" s="1"/>
      <c r="Z505" s="1"/>
      <c r="AA505" s="1"/>
      <c r="AB505" s="1"/>
      <c r="AN505" t="str">
        <f>A505</f>
        <v>No. 14 (Cooper)</v>
      </c>
      <c r="AO505" t="s">
        <v>1616</v>
      </c>
      <c r="AP505">
        <v>2</v>
      </c>
      <c r="AR505" s="119">
        <v>23</v>
      </c>
      <c r="AS505" s="121">
        <v>29</v>
      </c>
      <c r="AU505" s="125">
        <v>54100</v>
      </c>
      <c r="AV505" s="125">
        <f t="shared" si="107"/>
        <v>23029</v>
      </c>
      <c r="AW505" t="s">
        <v>2795</v>
      </c>
      <c r="AX505">
        <f t="shared" si="110"/>
        <v>2354100</v>
      </c>
    </row>
    <row r="506" spans="1:56" hidden="1" outlineLevel="1">
      <c r="A506" t="s">
        <v>3077</v>
      </c>
      <c r="B506" s="10" t="s">
        <v>1305</v>
      </c>
      <c r="C506" s="1">
        <f t="shared" si="109"/>
        <v>0</v>
      </c>
      <c r="D506" s="7">
        <f>IF(N506&gt;0, RANK(N506,(N506:P506,Q506:AE506)),0)</f>
        <v>0</v>
      </c>
      <c r="E506" s="7">
        <f>IF(O506&gt;0,RANK(O506,(N506:P506,Q506:AE506)),0)</f>
        <v>0</v>
      </c>
      <c r="F506" s="7">
        <f t="shared" si="111"/>
        <v>0</v>
      </c>
      <c r="G506" s="1">
        <f t="shared" si="105"/>
        <v>0</v>
      </c>
      <c r="H506" s="2">
        <f t="shared" si="106"/>
        <v>0</v>
      </c>
      <c r="I506" s="8"/>
      <c r="J506" s="2" t="str">
        <f t="shared" si="112"/>
        <v>-</v>
      </c>
      <c r="K506" s="2" t="str">
        <f t="shared" si="113"/>
        <v>-</v>
      </c>
      <c r="L506" s="2" t="str">
        <f t="shared" si="114"/>
        <v>-</v>
      </c>
      <c r="M506" s="2" t="str">
        <f t="shared" si="115"/>
        <v>-</v>
      </c>
      <c r="N506" s="1"/>
      <c r="O506" s="1"/>
      <c r="P506" s="1"/>
      <c r="Q506" s="1"/>
      <c r="R506" s="1"/>
      <c r="S506" s="1"/>
      <c r="T506" s="70"/>
      <c r="U506" s="1"/>
      <c r="V506" s="1"/>
      <c r="W506" s="1"/>
      <c r="X506" s="1"/>
      <c r="Y506" s="1"/>
      <c r="Z506" s="1"/>
      <c r="AA506" s="1"/>
      <c r="AB506" s="1"/>
      <c r="AN506" t="str">
        <f>A506</f>
        <v>No. 21</v>
      </c>
      <c r="AO506" t="s">
        <v>1616</v>
      </c>
      <c r="AP506">
        <v>2</v>
      </c>
      <c r="AR506" s="119">
        <v>23</v>
      </c>
      <c r="AS506" s="121">
        <v>29</v>
      </c>
      <c r="AU506" s="125">
        <v>54200</v>
      </c>
      <c r="AV506" s="125">
        <f t="shared" si="107"/>
        <v>23029</v>
      </c>
      <c r="AW506" t="s">
        <v>2795</v>
      </c>
      <c r="AX506">
        <f t="shared" si="110"/>
        <v>2354200</v>
      </c>
    </row>
    <row r="507" spans="1:56" hidden="1" outlineLevel="1">
      <c r="A507" s="37" t="s">
        <v>3078</v>
      </c>
      <c r="B507" s="10" t="s">
        <v>1305</v>
      </c>
      <c r="C507" s="1">
        <f t="shared" si="109"/>
        <v>20</v>
      </c>
      <c r="D507" s="7">
        <f>IF(N507&gt;0, RANK(N507,(N507:P507,Q507:AE507)),0)</f>
        <v>2</v>
      </c>
      <c r="E507" s="7">
        <f>IF(O507&gt;0,RANK(O507,(N507:P507,Q507:AE507)),0)</f>
        <v>1</v>
      </c>
      <c r="F507" s="7">
        <f t="shared" si="111"/>
        <v>0</v>
      </c>
      <c r="G507" s="1">
        <f t="shared" si="105"/>
        <v>4</v>
      </c>
      <c r="H507" s="2">
        <f t="shared" si="106"/>
        <v>0.2</v>
      </c>
      <c r="I507" s="8"/>
      <c r="J507" s="2">
        <f t="shared" si="112"/>
        <v>0.4</v>
      </c>
      <c r="K507" s="2">
        <f t="shared" si="113"/>
        <v>0.6</v>
      </c>
      <c r="L507" s="2">
        <f t="shared" si="114"/>
        <v>0</v>
      </c>
      <c r="M507" s="2">
        <f t="shared" si="115"/>
        <v>0</v>
      </c>
      <c r="N507" s="1">
        <v>8</v>
      </c>
      <c r="O507" s="1">
        <v>12</v>
      </c>
      <c r="P507" s="1">
        <v>0</v>
      </c>
      <c r="Q507" s="1"/>
      <c r="R507" s="1">
        <v>0</v>
      </c>
      <c r="S507" s="1"/>
      <c r="T507" s="70"/>
      <c r="U507" s="1"/>
      <c r="V507" s="1"/>
      <c r="W507" s="1">
        <v>0</v>
      </c>
      <c r="X507" s="1"/>
      <c r="Y507" s="1"/>
      <c r="Z507" s="1"/>
      <c r="AA507" s="1"/>
      <c r="AB507" s="1"/>
      <c r="AN507" t="str">
        <f>A507</f>
        <v>No. 27</v>
      </c>
      <c r="AO507" t="s">
        <v>1616</v>
      </c>
      <c r="AP507">
        <v>2</v>
      </c>
      <c r="AR507" s="119">
        <v>23</v>
      </c>
      <c r="AS507" s="121">
        <v>29</v>
      </c>
      <c r="AU507" s="125">
        <v>54300</v>
      </c>
      <c r="AV507" s="125">
        <f t="shared" si="107"/>
        <v>23029</v>
      </c>
      <c r="AW507" t="s">
        <v>2795</v>
      </c>
      <c r="AX507">
        <f t="shared" si="110"/>
        <v>2354300</v>
      </c>
    </row>
    <row r="508" spans="1:56" hidden="1" outlineLevel="1">
      <c r="A508" t="s">
        <v>460</v>
      </c>
      <c r="B508" s="10" t="s">
        <v>1305</v>
      </c>
      <c r="C508" s="1">
        <f t="shared" si="109"/>
        <v>397</v>
      </c>
      <c r="D508" s="7">
        <f>IF(N508&gt;0, RANK(N508,(N508:P508,Q508:AE508)),0)</f>
        <v>2</v>
      </c>
      <c r="E508" s="7">
        <f>IF(O508&gt;0,RANK(O508,(N508:P508,Q508:AE508)),0)</f>
        <v>1</v>
      </c>
      <c r="F508" s="7">
        <f t="shared" si="111"/>
        <v>3</v>
      </c>
      <c r="G508" s="1">
        <f t="shared" si="105"/>
        <v>54</v>
      </c>
      <c r="H508" s="2">
        <f t="shared" si="106"/>
        <v>0.13602015113350127</v>
      </c>
      <c r="I508" s="8"/>
      <c r="J508" s="2">
        <f t="shared" si="112"/>
        <v>0.41813602015113349</v>
      </c>
      <c r="K508" s="2">
        <f t="shared" si="113"/>
        <v>0.55415617128463479</v>
      </c>
      <c r="L508" s="2">
        <f t="shared" si="114"/>
        <v>2.7707808564231738E-2</v>
      </c>
      <c r="M508" s="2">
        <f t="shared" si="115"/>
        <v>-2.0816681711721685E-17</v>
      </c>
      <c r="N508" s="1">
        <v>166</v>
      </c>
      <c r="O508" s="1">
        <v>220</v>
      </c>
      <c r="P508" s="1">
        <v>11</v>
      </c>
      <c r="Q508" s="1"/>
      <c r="R508" s="1">
        <v>0</v>
      </c>
      <c r="S508" s="1"/>
      <c r="T508" s="70"/>
      <c r="U508" s="1"/>
      <c r="V508" s="1"/>
      <c r="W508" s="1">
        <v>0</v>
      </c>
      <c r="X508" s="1"/>
      <c r="Y508" s="1"/>
      <c r="Z508" s="1"/>
      <c r="AA508" s="1"/>
      <c r="AB508" s="1"/>
      <c r="AN508" t="str">
        <f t="shared" si="108"/>
        <v>Oakfield</v>
      </c>
      <c r="AO508" t="s">
        <v>424</v>
      </c>
      <c r="AP508">
        <v>2</v>
      </c>
      <c r="AR508" s="119">
        <v>23</v>
      </c>
      <c r="AS508" s="121">
        <v>3</v>
      </c>
      <c r="AT508" s="121">
        <v>240</v>
      </c>
      <c r="AU508" s="125">
        <v>54385</v>
      </c>
      <c r="AV508" s="125">
        <f t="shared" si="107"/>
        <v>23003</v>
      </c>
      <c r="AW508" t="s">
        <v>749</v>
      </c>
      <c r="AX508">
        <f t="shared" si="110"/>
        <v>2354385</v>
      </c>
      <c r="BB508">
        <v>36.090000000000003</v>
      </c>
      <c r="BC508">
        <v>0.8</v>
      </c>
      <c r="BD508">
        <v>35.29</v>
      </c>
    </row>
    <row r="509" spans="1:56" hidden="1" outlineLevel="1">
      <c r="A509" t="s">
        <v>1165</v>
      </c>
      <c r="B509" s="10" t="s">
        <v>1305</v>
      </c>
      <c r="C509" s="1">
        <f t="shared" si="109"/>
        <v>3324</v>
      </c>
      <c r="D509" s="7">
        <f>IF(N509&gt;0, RANK(N509,(N509:P509,Q509:AE509)),0)</f>
        <v>1</v>
      </c>
      <c r="E509" s="7">
        <f>IF(O509&gt;0,RANK(O509,(N509:P509,Q509:AE509)),0)</f>
        <v>2</v>
      </c>
      <c r="F509" s="7">
        <f t="shared" si="111"/>
        <v>3</v>
      </c>
      <c r="G509" s="1">
        <f t="shared" si="105"/>
        <v>350</v>
      </c>
      <c r="H509" s="2">
        <f t="shared" si="106"/>
        <v>0.10529482551143202</v>
      </c>
      <c r="I509" s="8"/>
      <c r="J509" s="2">
        <f t="shared" si="112"/>
        <v>0.54422382671480141</v>
      </c>
      <c r="K509" s="2">
        <f t="shared" si="113"/>
        <v>0.43892900120336942</v>
      </c>
      <c r="L509" s="2">
        <f t="shared" si="114"/>
        <v>1.3537906137184115E-2</v>
      </c>
      <c r="M509" s="2">
        <f t="shared" si="115"/>
        <v>3.3092659446450606E-3</v>
      </c>
      <c r="N509" s="1">
        <v>1809</v>
      </c>
      <c r="O509" s="1">
        <v>1459</v>
      </c>
      <c r="P509" s="1">
        <v>45</v>
      </c>
      <c r="Q509" s="1"/>
      <c r="R509" s="1">
        <v>11</v>
      </c>
      <c r="S509" s="1"/>
      <c r="T509" s="70"/>
      <c r="U509" s="1"/>
      <c r="V509" s="1"/>
      <c r="W509" s="1">
        <v>0</v>
      </c>
      <c r="X509" s="1"/>
      <c r="Y509" s="1"/>
      <c r="Z509" s="1"/>
      <c r="AA509" s="1"/>
      <c r="AB509" s="1"/>
      <c r="AN509" t="str">
        <f t="shared" si="108"/>
        <v>Oakland</v>
      </c>
      <c r="AO509" t="s">
        <v>340</v>
      </c>
      <c r="AP509">
        <v>2</v>
      </c>
      <c r="AR509" s="119">
        <v>23</v>
      </c>
      <c r="AS509" s="121">
        <v>11</v>
      </c>
      <c r="AT509" s="121">
        <v>80</v>
      </c>
      <c r="AU509" s="125">
        <v>54560</v>
      </c>
      <c r="AV509" s="125">
        <f t="shared" si="107"/>
        <v>23011</v>
      </c>
      <c r="AW509" t="s">
        <v>749</v>
      </c>
      <c r="AX509">
        <f t="shared" si="110"/>
        <v>2354560</v>
      </c>
      <c r="BB509">
        <v>28.21</v>
      </c>
      <c r="BC509">
        <v>2.4700000000000002</v>
      </c>
      <c r="BD509">
        <v>25.74</v>
      </c>
    </row>
    <row r="510" spans="1:56" hidden="1" outlineLevel="1">
      <c r="A510" t="s">
        <v>976</v>
      </c>
      <c r="B510" s="10" t="s">
        <v>1305</v>
      </c>
      <c r="C510" s="1">
        <f t="shared" si="109"/>
        <v>921</v>
      </c>
      <c r="D510" s="7">
        <f>IF(N510&gt;0, RANK(N510,(N510:P510,Q510:AE510)),0)</f>
        <v>1</v>
      </c>
      <c r="E510" s="7">
        <f>IF(O510&gt;0,RANK(O510,(N510:P510,Q510:AE510)),0)</f>
        <v>2</v>
      </c>
      <c r="F510" s="7">
        <f t="shared" si="111"/>
        <v>3</v>
      </c>
      <c r="G510" s="1">
        <f t="shared" si="105"/>
        <v>309</v>
      </c>
      <c r="H510" s="2">
        <f t="shared" si="106"/>
        <v>0.33550488599348532</v>
      </c>
      <c r="I510" s="8"/>
      <c r="J510" s="2">
        <f t="shared" si="112"/>
        <v>0.6601520086862106</v>
      </c>
      <c r="K510" s="2">
        <f t="shared" si="113"/>
        <v>0.32464712269272528</v>
      </c>
      <c r="L510" s="2">
        <f t="shared" si="114"/>
        <v>9.7719869706840382E-3</v>
      </c>
      <c r="M510" s="2">
        <f t="shared" si="115"/>
        <v>5.4288816503800848E-3</v>
      </c>
      <c r="N510" s="1">
        <v>608</v>
      </c>
      <c r="O510" s="1">
        <v>299</v>
      </c>
      <c r="P510" s="1">
        <v>9</v>
      </c>
      <c r="Q510" s="1"/>
      <c r="R510" s="1">
        <v>5</v>
      </c>
      <c r="S510" s="1"/>
      <c r="T510" s="70"/>
      <c r="U510" s="1"/>
      <c r="V510" s="1"/>
      <c r="W510" s="1">
        <v>0</v>
      </c>
      <c r="X510" s="1"/>
      <c r="Y510" s="1"/>
      <c r="Z510" s="1"/>
      <c r="AA510" s="1"/>
      <c r="AB510" s="1"/>
      <c r="AN510" t="str">
        <f t="shared" si="108"/>
        <v>Ogunquit</v>
      </c>
      <c r="AO510" t="s">
        <v>2441</v>
      </c>
      <c r="AP510">
        <v>1</v>
      </c>
      <c r="AR510" s="119">
        <v>23</v>
      </c>
      <c r="AS510" s="121">
        <v>31</v>
      </c>
      <c r="AT510" s="121">
        <v>97</v>
      </c>
      <c r="AU510" s="125">
        <v>54980</v>
      </c>
      <c r="AV510" s="125">
        <f t="shared" si="107"/>
        <v>23031</v>
      </c>
      <c r="AW510" t="s">
        <v>749</v>
      </c>
      <c r="AX510">
        <f t="shared" si="110"/>
        <v>2354980</v>
      </c>
      <c r="BB510">
        <v>4.29</v>
      </c>
      <c r="BC510">
        <v>0.19</v>
      </c>
      <c r="BD510">
        <v>4.0999999999999996</v>
      </c>
    </row>
    <row r="511" spans="1:56" hidden="1" outlineLevel="1">
      <c r="A511" t="s">
        <v>1512</v>
      </c>
      <c r="B511" s="10" t="s">
        <v>1305</v>
      </c>
      <c r="C511" s="1">
        <f t="shared" si="109"/>
        <v>5306</v>
      </c>
      <c r="D511" s="7">
        <f>IF(N511&gt;0, RANK(N511,(N511:P511,Q511:AE511)),0)</f>
        <v>1</v>
      </c>
      <c r="E511" s="7">
        <f>IF(O511&gt;0,RANK(O511,(N511:P511,Q511:AE511)),0)</f>
        <v>2</v>
      </c>
      <c r="F511" s="7">
        <f t="shared" si="111"/>
        <v>3</v>
      </c>
      <c r="G511" s="1">
        <f t="shared" si="105"/>
        <v>1567</v>
      </c>
      <c r="H511" s="2">
        <f t="shared" si="106"/>
        <v>0.29532604598567658</v>
      </c>
      <c r="I511" s="8"/>
      <c r="J511" s="2">
        <f t="shared" si="112"/>
        <v>0.63776856388993597</v>
      </c>
      <c r="K511" s="2">
        <f t="shared" si="113"/>
        <v>0.34244251790425934</v>
      </c>
      <c r="L511" s="2">
        <f t="shared" si="114"/>
        <v>1.5077271013946476E-2</v>
      </c>
      <c r="M511" s="2">
        <f t="shared" si="115"/>
        <v>4.7116471918582196E-3</v>
      </c>
      <c r="N511" s="1">
        <v>3384</v>
      </c>
      <c r="O511" s="1">
        <v>1817</v>
      </c>
      <c r="P511" s="1">
        <v>80</v>
      </c>
      <c r="Q511" s="1"/>
      <c r="R511" s="1">
        <v>21</v>
      </c>
      <c r="S511" s="1"/>
      <c r="T511" s="70"/>
      <c r="U511" s="1"/>
      <c r="V511" s="1"/>
      <c r="W511" s="1">
        <v>4</v>
      </c>
      <c r="X511" s="1"/>
      <c r="Y511" s="1"/>
      <c r="Z511" s="1"/>
      <c r="AA511" s="1"/>
      <c r="AB511" s="1"/>
      <c r="AN511" t="str">
        <f t="shared" si="108"/>
        <v>Old Orchard Beach</v>
      </c>
      <c r="AO511" t="s">
        <v>2441</v>
      </c>
      <c r="AP511">
        <v>1</v>
      </c>
      <c r="AR511" s="119">
        <v>23</v>
      </c>
      <c r="AS511" s="121">
        <v>31</v>
      </c>
      <c r="AT511" s="121">
        <v>100</v>
      </c>
      <c r="AU511" s="125">
        <v>55085</v>
      </c>
      <c r="AV511" s="125">
        <f t="shared" si="107"/>
        <v>23031</v>
      </c>
      <c r="AW511" t="s">
        <v>749</v>
      </c>
      <c r="AX511">
        <f t="shared" si="110"/>
        <v>2355085</v>
      </c>
      <c r="BB511">
        <v>7.55</v>
      </c>
      <c r="BC511">
        <v>0.1</v>
      </c>
      <c r="BD511">
        <v>7.45</v>
      </c>
    </row>
    <row r="512" spans="1:56" hidden="1" outlineLevel="1">
      <c r="A512" t="s">
        <v>808</v>
      </c>
      <c r="B512" s="10" t="s">
        <v>1305</v>
      </c>
      <c r="C512" s="1">
        <f t="shared" si="109"/>
        <v>4213</v>
      </c>
      <c r="D512" s="7">
        <f>IF(N512&gt;0, RANK(N512,(N512:P512,Q512:AE512)),0)</f>
        <v>1</v>
      </c>
      <c r="E512" s="7">
        <f>IF(O512&gt;0,RANK(O512,(N512:P512,Q512:AE512)),0)</f>
        <v>2</v>
      </c>
      <c r="F512" s="7">
        <f t="shared" si="111"/>
        <v>3</v>
      </c>
      <c r="G512" s="1">
        <f t="shared" si="105"/>
        <v>1222</v>
      </c>
      <c r="H512" s="2">
        <f t="shared" si="106"/>
        <v>0.29005459292665559</v>
      </c>
      <c r="I512" s="8"/>
      <c r="J512" s="2">
        <f t="shared" si="112"/>
        <v>0.6375504391170187</v>
      </c>
      <c r="K512" s="2">
        <f t="shared" si="113"/>
        <v>0.34749584619036317</v>
      </c>
      <c r="L512" s="2">
        <f t="shared" si="114"/>
        <v>1.0443864229765013E-2</v>
      </c>
      <c r="M512" s="2">
        <f t="shared" si="115"/>
        <v>4.5098504628531232E-3</v>
      </c>
      <c r="N512" s="1">
        <v>2686</v>
      </c>
      <c r="O512" s="1">
        <v>1464</v>
      </c>
      <c r="P512" s="1">
        <v>44</v>
      </c>
      <c r="Q512" s="1"/>
      <c r="R512" s="1">
        <v>18</v>
      </c>
      <c r="S512" s="1"/>
      <c r="T512" s="70"/>
      <c r="U512" s="1"/>
      <c r="V512" s="1"/>
      <c r="W512" s="1">
        <v>1</v>
      </c>
      <c r="X512" s="1"/>
      <c r="Y512" s="1"/>
      <c r="Z512" s="1"/>
      <c r="AA512" s="1"/>
      <c r="AB512" s="1"/>
      <c r="AN512" t="str">
        <f t="shared" si="108"/>
        <v>Old Town</v>
      </c>
      <c r="AO512" t="s">
        <v>1350</v>
      </c>
      <c r="AP512">
        <v>2</v>
      </c>
      <c r="AR512" s="119">
        <v>23</v>
      </c>
      <c r="AS512" s="121">
        <v>19</v>
      </c>
      <c r="AT512" s="121">
        <v>240</v>
      </c>
      <c r="AU512" s="125">
        <v>55225</v>
      </c>
      <c r="AV512" s="125">
        <f t="shared" si="107"/>
        <v>23019</v>
      </c>
      <c r="AW512" t="s">
        <v>2792</v>
      </c>
      <c r="AX512">
        <f t="shared" si="110"/>
        <v>2355225</v>
      </c>
      <c r="BB512">
        <v>42.67</v>
      </c>
      <c r="BC512">
        <v>4.37</v>
      </c>
      <c r="BD512">
        <v>38.29</v>
      </c>
    </row>
    <row r="513" spans="1:56" hidden="1" outlineLevel="1">
      <c r="A513" t="s">
        <v>809</v>
      </c>
      <c r="B513" s="10" t="s">
        <v>1305</v>
      </c>
      <c r="C513" s="1">
        <f t="shared" si="109"/>
        <v>89</v>
      </c>
      <c r="D513" s="7">
        <f>IF(N513&gt;0, RANK(N513,(N513:P513,Q513:AE513)),0)</f>
        <v>2</v>
      </c>
      <c r="E513" s="7">
        <f>IF(O513&gt;0,RANK(O513,(N513:P513,Q513:AE513)),0)</f>
        <v>1</v>
      </c>
      <c r="F513" s="7">
        <f t="shared" si="111"/>
        <v>4</v>
      </c>
      <c r="G513" s="1">
        <f t="shared" si="105"/>
        <v>9</v>
      </c>
      <c r="H513" s="2">
        <f t="shared" si="106"/>
        <v>0.10112359550561797</v>
      </c>
      <c r="I513" s="8"/>
      <c r="J513" s="2">
        <f t="shared" si="112"/>
        <v>0.42696629213483145</v>
      </c>
      <c r="K513" s="2">
        <f t="shared" si="113"/>
        <v>0.5280898876404494</v>
      </c>
      <c r="L513" s="2">
        <f t="shared" si="114"/>
        <v>1.1235955056179775E-2</v>
      </c>
      <c r="M513" s="2">
        <f t="shared" si="115"/>
        <v>3.3707865168539436E-2</v>
      </c>
      <c r="N513" s="1">
        <v>38</v>
      </c>
      <c r="O513" s="1">
        <v>47</v>
      </c>
      <c r="P513" s="1">
        <v>1</v>
      </c>
      <c r="Q513" s="1"/>
      <c r="R513" s="1">
        <v>1</v>
      </c>
      <c r="S513" s="1"/>
      <c r="T513" s="70"/>
      <c r="U513" s="1"/>
      <c r="V513" s="1"/>
      <c r="W513" s="1">
        <v>2</v>
      </c>
      <c r="X513" s="1"/>
      <c r="Y513" s="1"/>
      <c r="Z513" s="1"/>
      <c r="AA513" s="1"/>
      <c r="AB513" s="1"/>
      <c r="AN513" t="str">
        <f t="shared" si="108"/>
        <v>Orient</v>
      </c>
      <c r="AO513" t="s">
        <v>424</v>
      </c>
      <c r="AP513">
        <v>2</v>
      </c>
      <c r="AR513" s="119">
        <v>23</v>
      </c>
      <c r="AS513" s="121">
        <v>3</v>
      </c>
      <c r="AT513" s="121">
        <v>245</v>
      </c>
      <c r="AU513" s="125">
        <v>55435</v>
      </c>
      <c r="AV513" s="125">
        <f t="shared" si="107"/>
        <v>23003</v>
      </c>
      <c r="AW513" t="s">
        <v>749</v>
      </c>
      <c r="AX513">
        <f t="shared" si="110"/>
        <v>2355435</v>
      </c>
      <c r="BB513">
        <v>37.880000000000003</v>
      </c>
      <c r="BC513">
        <v>2.12</v>
      </c>
      <c r="BD513">
        <v>35.770000000000003</v>
      </c>
    </row>
    <row r="514" spans="1:56" hidden="1" outlineLevel="1">
      <c r="A514" t="s">
        <v>629</v>
      </c>
      <c r="B514" s="10" t="s">
        <v>1305</v>
      </c>
      <c r="C514" s="1">
        <f t="shared" si="109"/>
        <v>1331</v>
      </c>
      <c r="D514" s="7">
        <f>IF(N514&gt;0, RANK(N514,(N514:P514,Q514:AE514)),0)</f>
        <v>1</v>
      </c>
      <c r="E514" s="7">
        <f>IF(O514&gt;0,RANK(O514,(N514:P514,Q514:AE514)),0)</f>
        <v>2</v>
      </c>
      <c r="F514" s="7">
        <f t="shared" si="111"/>
        <v>3</v>
      </c>
      <c r="G514" s="1">
        <f t="shared" si="105"/>
        <v>271</v>
      </c>
      <c r="H514" s="2">
        <f t="shared" si="106"/>
        <v>0.20360631104432758</v>
      </c>
      <c r="I514" s="8"/>
      <c r="J514" s="2">
        <f t="shared" si="112"/>
        <v>0.58903080390683693</v>
      </c>
      <c r="K514" s="2">
        <f t="shared" si="113"/>
        <v>0.3854244928625094</v>
      </c>
      <c r="L514" s="2">
        <f t="shared" si="114"/>
        <v>1.9534184823441023E-2</v>
      </c>
      <c r="M514" s="2">
        <f t="shared" si="115"/>
        <v>6.0105184072126415E-3</v>
      </c>
      <c r="N514" s="1">
        <v>784</v>
      </c>
      <c r="O514" s="1">
        <v>513</v>
      </c>
      <c r="P514" s="1">
        <v>26</v>
      </c>
      <c r="Q514" s="1"/>
      <c r="R514" s="1">
        <v>7</v>
      </c>
      <c r="S514" s="1"/>
      <c r="T514" s="70"/>
      <c r="U514" s="1"/>
      <c r="V514" s="1"/>
      <c r="W514" s="1">
        <v>1</v>
      </c>
      <c r="X514" s="1"/>
      <c r="Y514" s="1"/>
      <c r="Z514" s="1"/>
      <c r="AA514" s="1"/>
      <c r="AB514" s="1"/>
      <c r="AN514" t="str">
        <f t="shared" si="108"/>
        <v>Orland</v>
      </c>
      <c r="AO514" t="s">
        <v>3488</v>
      </c>
      <c r="AP514">
        <v>2</v>
      </c>
      <c r="AR514" s="119">
        <v>23</v>
      </c>
      <c r="AS514" s="121">
        <v>9</v>
      </c>
      <c r="AT514" s="121">
        <v>105</v>
      </c>
      <c r="AU514" s="125">
        <v>55505</v>
      </c>
      <c r="AV514" s="125">
        <f t="shared" si="107"/>
        <v>23009</v>
      </c>
      <c r="AW514" t="s">
        <v>749</v>
      </c>
      <c r="AX514">
        <f t="shared" si="110"/>
        <v>2355505</v>
      </c>
      <c r="BB514">
        <v>52.46</v>
      </c>
      <c r="BC514">
        <v>5.6</v>
      </c>
      <c r="BD514">
        <v>46.87</v>
      </c>
    </row>
    <row r="515" spans="1:56" hidden="1" outlineLevel="1">
      <c r="A515" s="37" t="s">
        <v>3026</v>
      </c>
      <c r="B515" s="10" t="s">
        <v>1305</v>
      </c>
      <c r="C515" s="1">
        <f t="shared" si="109"/>
        <v>0</v>
      </c>
      <c r="D515" s="7">
        <f>IF(N515&gt;0, RANK(N515,(N515:P515,Q515:AE515)),0)</f>
        <v>0</v>
      </c>
      <c r="E515" s="7">
        <f>IF(O515&gt;0,RANK(O515,(N515:P515,Q515:AE515)),0)</f>
        <v>0</v>
      </c>
      <c r="F515" s="7">
        <f t="shared" si="111"/>
        <v>0</v>
      </c>
      <c r="G515" s="1">
        <f t="shared" si="105"/>
        <v>0</v>
      </c>
      <c r="H515" s="2">
        <f t="shared" si="106"/>
        <v>0</v>
      </c>
      <c r="I515" s="8"/>
      <c r="J515" s="2" t="str">
        <f t="shared" si="112"/>
        <v>-</v>
      </c>
      <c r="K515" s="2" t="str">
        <f t="shared" si="113"/>
        <v>-</v>
      </c>
      <c r="L515" s="2" t="str">
        <f t="shared" si="114"/>
        <v>-</v>
      </c>
      <c r="M515" s="2" t="str">
        <f t="shared" si="115"/>
        <v>-</v>
      </c>
      <c r="N515" s="1"/>
      <c r="O515" s="1"/>
      <c r="P515" s="1"/>
      <c r="Q515" s="1"/>
      <c r="R515" s="1"/>
      <c r="S515" s="1"/>
      <c r="T515" s="70"/>
      <c r="U515" s="1"/>
      <c r="V515" s="1"/>
      <c r="W515" s="1"/>
      <c r="X515" s="1"/>
      <c r="Y515" s="1"/>
      <c r="Z515" s="1"/>
      <c r="AA515" s="1"/>
      <c r="AB515" s="1"/>
      <c r="AN515" t="str">
        <f t="shared" si="108"/>
        <v>Orneville</v>
      </c>
      <c r="AO515" t="s">
        <v>1471</v>
      </c>
      <c r="AP515">
        <v>2</v>
      </c>
      <c r="AR515" s="119">
        <v>23</v>
      </c>
      <c r="AS515" s="121">
        <v>21</v>
      </c>
      <c r="AU515" s="125">
        <v>55550</v>
      </c>
      <c r="AV515" s="125">
        <f t="shared" si="107"/>
        <v>23021</v>
      </c>
      <c r="AW515" t="s">
        <v>2795</v>
      </c>
      <c r="AX515">
        <f t="shared" si="110"/>
        <v>2355550</v>
      </c>
    </row>
    <row r="516" spans="1:56" hidden="1" outlineLevel="1">
      <c r="A516" t="s">
        <v>630</v>
      </c>
      <c r="B516" s="10" t="s">
        <v>1305</v>
      </c>
      <c r="C516" s="1">
        <f t="shared" si="109"/>
        <v>5749</v>
      </c>
      <c r="D516" s="7">
        <f>IF(N516&gt;0, RANK(N516,(N516:P516,Q516:AE516)),0)</f>
        <v>1</v>
      </c>
      <c r="E516" s="7">
        <f>IF(O516&gt;0,RANK(O516,(N516:P516,Q516:AE516)),0)</f>
        <v>2</v>
      </c>
      <c r="F516" s="7">
        <f t="shared" si="111"/>
        <v>3</v>
      </c>
      <c r="G516" s="1">
        <f t="shared" si="105"/>
        <v>2828</v>
      </c>
      <c r="H516" s="2">
        <f t="shared" si="106"/>
        <v>0.4919116368064011</v>
      </c>
      <c r="I516" s="8"/>
      <c r="J516" s="2">
        <f t="shared" si="112"/>
        <v>0.73821534179857362</v>
      </c>
      <c r="K516" s="2">
        <f t="shared" si="113"/>
        <v>0.24630370499217255</v>
      </c>
      <c r="L516" s="2">
        <f t="shared" si="114"/>
        <v>1.1306314141589842E-2</v>
      </c>
      <c r="M516" s="2">
        <f t="shared" si="115"/>
        <v>4.1746390676639863E-3</v>
      </c>
      <c r="N516" s="1">
        <v>4244</v>
      </c>
      <c r="O516" s="1">
        <v>1416</v>
      </c>
      <c r="P516" s="1">
        <v>65</v>
      </c>
      <c r="Q516" s="1"/>
      <c r="R516" s="1">
        <v>17</v>
      </c>
      <c r="S516" s="1"/>
      <c r="T516" s="70"/>
      <c r="U516" s="1"/>
      <c r="V516" s="1"/>
      <c r="W516" s="1">
        <v>7</v>
      </c>
      <c r="X516" s="1"/>
      <c r="Y516" s="1"/>
      <c r="Z516" s="1"/>
      <c r="AA516" s="1"/>
      <c r="AB516" s="1"/>
      <c r="AN516" t="str">
        <f t="shared" si="108"/>
        <v>Orono</v>
      </c>
      <c r="AO516" t="s">
        <v>1350</v>
      </c>
      <c r="AP516">
        <v>2</v>
      </c>
      <c r="AR516" s="119">
        <v>23</v>
      </c>
      <c r="AS516" s="121">
        <v>19</v>
      </c>
      <c r="AT516" s="121">
        <v>245</v>
      </c>
      <c r="AU516" s="125">
        <v>55565</v>
      </c>
      <c r="AV516" s="125">
        <f t="shared" si="107"/>
        <v>23019</v>
      </c>
      <c r="AW516" t="s">
        <v>749</v>
      </c>
      <c r="AX516">
        <f t="shared" si="110"/>
        <v>2355565</v>
      </c>
      <c r="BB516">
        <v>19.78</v>
      </c>
      <c r="BC516">
        <v>1.57</v>
      </c>
      <c r="BD516">
        <v>18.21</v>
      </c>
    </row>
    <row r="517" spans="1:56" hidden="1" outlineLevel="1">
      <c r="A517" t="s">
        <v>213</v>
      </c>
      <c r="B517" s="10" t="s">
        <v>1305</v>
      </c>
      <c r="C517" s="1">
        <f t="shared" si="109"/>
        <v>2283</v>
      </c>
      <c r="D517" s="7">
        <f>IF(N517&gt;0, RANK(N517,(N517:P517,Q517:AE517)),0)</f>
        <v>2</v>
      </c>
      <c r="E517" s="7">
        <f>IF(O517&gt;0,RANK(O517,(N517:P517,Q517:AE517)),0)</f>
        <v>1</v>
      </c>
      <c r="F517" s="7">
        <f t="shared" si="111"/>
        <v>3</v>
      </c>
      <c r="G517" s="1">
        <f t="shared" ref="G517:G580" si="116">IF(C517&gt;0,MAX(N517:P517)-LARGE(N517:P517,2),0)</f>
        <v>240</v>
      </c>
      <c r="H517" s="2">
        <f t="shared" ref="H517:H580" si="117">IF(C517&gt;0,G517/C517,0)</f>
        <v>0.10512483574244415</v>
      </c>
      <c r="I517" s="8"/>
      <c r="J517" s="2">
        <f t="shared" si="112"/>
        <v>0.44327639071397285</v>
      </c>
      <c r="K517" s="2">
        <f t="shared" si="113"/>
        <v>0.54840122645641698</v>
      </c>
      <c r="L517" s="2">
        <f t="shared" si="114"/>
        <v>6.5703022339027592E-3</v>
      </c>
      <c r="M517" s="2">
        <f t="shared" si="115"/>
        <v>1.7520805957074162E-3</v>
      </c>
      <c r="N517" s="1">
        <v>1012</v>
      </c>
      <c r="O517" s="1">
        <v>1252</v>
      </c>
      <c r="P517" s="1">
        <v>15</v>
      </c>
      <c r="Q517" s="1"/>
      <c r="R517" s="1">
        <v>4</v>
      </c>
      <c r="S517" s="1"/>
      <c r="T517" s="70"/>
      <c r="U517" s="1"/>
      <c r="V517" s="1"/>
      <c r="W517" s="1">
        <v>0</v>
      </c>
      <c r="X517" s="1"/>
      <c r="Y517" s="1"/>
      <c r="Z517" s="1"/>
      <c r="AA517" s="1"/>
      <c r="AB517" s="1"/>
      <c r="AN517" t="str">
        <f t="shared" si="108"/>
        <v>Orrington</v>
      </c>
      <c r="AO517" t="s">
        <v>1350</v>
      </c>
      <c r="AP517">
        <v>2</v>
      </c>
      <c r="AR517" s="119">
        <v>23</v>
      </c>
      <c r="AS517" s="121">
        <v>19</v>
      </c>
      <c r="AT517" s="121">
        <v>250</v>
      </c>
      <c r="AU517" s="125">
        <v>55680</v>
      </c>
      <c r="AV517" s="125">
        <f t="shared" si="107"/>
        <v>23019</v>
      </c>
      <c r="AW517" t="s">
        <v>749</v>
      </c>
      <c r="AX517">
        <f t="shared" si="110"/>
        <v>2355680</v>
      </c>
      <c r="BB517">
        <v>27.49</v>
      </c>
      <c r="BC517">
        <v>2.1</v>
      </c>
      <c r="BD517">
        <v>25.39</v>
      </c>
    </row>
    <row r="518" spans="1:56" hidden="1" outlineLevel="1">
      <c r="A518" t="s">
        <v>438</v>
      </c>
      <c r="B518" s="10" t="s">
        <v>1305</v>
      </c>
      <c r="C518" s="1">
        <f t="shared" si="109"/>
        <v>41</v>
      </c>
      <c r="D518" s="7">
        <f>IF(N518&gt;0, RANK(N518,(N518:P518,Q518:AE518)),0)</f>
        <v>2</v>
      </c>
      <c r="E518" s="7">
        <f>IF(O518&gt;0,RANK(O518,(N518:P518,Q518:AE518)),0)</f>
        <v>1</v>
      </c>
      <c r="F518" s="7">
        <f t="shared" si="111"/>
        <v>0</v>
      </c>
      <c r="G518" s="1">
        <f t="shared" si="116"/>
        <v>27</v>
      </c>
      <c r="H518" s="2">
        <f t="shared" si="117"/>
        <v>0.65853658536585369</v>
      </c>
      <c r="I518" s="8"/>
      <c r="J518" s="2">
        <f t="shared" si="112"/>
        <v>0.17073170731707318</v>
      </c>
      <c r="K518" s="2">
        <f t="shared" si="113"/>
        <v>0.82926829268292679</v>
      </c>
      <c r="L518" s="2">
        <f t="shared" si="114"/>
        <v>0</v>
      </c>
      <c r="M518" s="2">
        <f t="shared" si="115"/>
        <v>0</v>
      </c>
      <c r="N518" s="1">
        <v>7</v>
      </c>
      <c r="O518" s="1">
        <v>34</v>
      </c>
      <c r="P518" s="1">
        <v>0</v>
      </c>
      <c r="Q518" s="1"/>
      <c r="R518" s="1">
        <v>0</v>
      </c>
      <c r="S518" s="1"/>
      <c r="T518" s="70"/>
      <c r="U518" s="1"/>
      <c r="V518" s="1"/>
      <c r="W518" s="1">
        <v>0</v>
      </c>
      <c r="X518" s="1"/>
      <c r="Y518" s="1"/>
      <c r="Z518" s="1"/>
      <c r="AA518" s="1"/>
      <c r="AB518" s="1"/>
      <c r="AN518" t="str">
        <f t="shared" si="108"/>
        <v>Osborn</v>
      </c>
      <c r="AO518" t="s">
        <v>3488</v>
      </c>
      <c r="AP518">
        <v>2</v>
      </c>
      <c r="AR518" s="119">
        <v>23</v>
      </c>
      <c r="AS518" s="121">
        <v>9</v>
      </c>
      <c r="AT518" s="121">
        <v>110</v>
      </c>
      <c r="AU518" s="125">
        <v>55855</v>
      </c>
      <c r="AV518" s="125">
        <f t="shared" ref="AV518:AV581" si="118">AR518*1000+AS518</f>
        <v>23009</v>
      </c>
      <c r="AW518" t="s">
        <v>749</v>
      </c>
      <c r="AX518">
        <f t="shared" si="110"/>
        <v>2355855</v>
      </c>
      <c r="BB518">
        <v>38.4</v>
      </c>
      <c r="BC518">
        <v>2.84</v>
      </c>
      <c r="BD518">
        <v>35.56</v>
      </c>
    </row>
    <row r="519" spans="1:56" hidden="1" outlineLevel="1">
      <c r="A519" t="s">
        <v>554</v>
      </c>
      <c r="B519" s="10" t="s">
        <v>1305</v>
      </c>
      <c r="C519" s="1">
        <f t="shared" si="109"/>
        <v>382</v>
      </c>
      <c r="D519" s="7">
        <f>IF(N519&gt;0, RANK(N519,(N519:P519,Q519:AE519)),0)</f>
        <v>2</v>
      </c>
      <c r="E519" s="7">
        <f>IF(O519&gt;0,RANK(O519,(N519:P519,Q519:AE519)),0)</f>
        <v>1</v>
      </c>
      <c r="F519" s="7">
        <f t="shared" si="111"/>
        <v>3</v>
      </c>
      <c r="G519" s="1">
        <f t="shared" si="116"/>
        <v>114</v>
      </c>
      <c r="H519" s="2">
        <f t="shared" si="117"/>
        <v>0.29842931937172773</v>
      </c>
      <c r="I519" s="8"/>
      <c r="J519" s="2">
        <f t="shared" si="112"/>
        <v>0.34293193717277487</v>
      </c>
      <c r="K519" s="2">
        <f t="shared" si="113"/>
        <v>0.6413612565445026</v>
      </c>
      <c r="L519" s="2">
        <f t="shared" si="114"/>
        <v>1.3089005235602094E-2</v>
      </c>
      <c r="M519" s="2">
        <f t="shared" si="115"/>
        <v>2.617801047120491E-3</v>
      </c>
      <c r="N519" s="1">
        <v>131</v>
      </c>
      <c r="O519" s="1">
        <v>245</v>
      </c>
      <c r="P519" s="1">
        <v>5</v>
      </c>
      <c r="Q519" s="1"/>
      <c r="R519" s="1">
        <v>1</v>
      </c>
      <c r="S519" s="1"/>
      <c r="T519" s="70"/>
      <c r="U519" s="1"/>
      <c r="V519" s="1"/>
      <c r="W519" s="1">
        <v>0</v>
      </c>
      <c r="X519" s="1"/>
      <c r="Y519" s="1"/>
      <c r="Z519" s="1"/>
      <c r="AA519" s="1"/>
      <c r="AB519" s="1"/>
      <c r="AN519" t="str">
        <f t="shared" si="108"/>
        <v>Otis</v>
      </c>
      <c r="AO519" t="s">
        <v>3488</v>
      </c>
      <c r="AP519">
        <v>2</v>
      </c>
      <c r="AR519" s="119">
        <v>23</v>
      </c>
      <c r="AS519" s="121">
        <v>9</v>
      </c>
      <c r="AT519" s="121">
        <v>115</v>
      </c>
      <c r="AU519" s="125">
        <v>55890</v>
      </c>
      <c r="AV519" s="125">
        <f t="shared" si="118"/>
        <v>23009</v>
      </c>
      <c r="AW519" t="s">
        <v>749</v>
      </c>
      <c r="AX519">
        <f t="shared" si="110"/>
        <v>2355890</v>
      </c>
      <c r="BB519">
        <v>28.78</v>
      </c>
      <c r="BC519">
        <v>3.84</v>
      </c>
      <c r="BD519">
        <v>24.93</v>
      </c>
    </row>
    <row r="520" spans="1:56" hidden="1" outlineLevel="1">
      <c r="A520" t="s">
        <v>356</v>
      </c>
      <c r="B520" s="10" t="s">
        <v>1305</v>
      </c>
      <c r="C520" s="1">
        <f t="shared" si="109"/>
        <v>1059</v>
      </c>
      <c r="D520" s="7">
        <f>IF(N520&gt;0, RANK(N520,(N520:P520,Q520:AE520)),0)</f>
        <v>1</v>
      </c>
      <c r="E520" s="7">
        <f>IF(O520&gt;0,RANK(O520,(N520:P520,Q520:AE520)),0)</f>
        <v>2</v>
      </c>
      <c r="F520" s="7">
        <f t="shared" si="111"/>
        <v>3</v>
      </c>
      <c r="G520" s="1">
        <f t="shared" si="116"/>
        <v>68</v>
      </c>
      <c r="H520" s="2">
        <f t="shared" si="117"/>
        <v>6.4211520302171865E-2</v>
      </c>
      <c r="I520" s="8"/>
      <c r="J520" s="2">
        <f t="shared" si="112"/>
        <v>0.52313503305004716</v>
      </c>
      <c r="K520" s="2">
        <f t="shared" si="113"/>
        <v>0.45892351274787535</v>
      </c>
      <c r="L520" s="2">
        <f t="shared" si="114"/>
        <v>1.5108593012275733E-2</v>
      </c>
      <c r="M520" s="2">
        <f t="shared" si="115"/>
        <v>2.8328611898017567E-3</v>
      </c>
      <c r="N520" s="1">
        <v>554</v>
      </c>
      <c r="O520" s="1">
        <v>486</v>
      </c>
      <c r="P520" s="1">
        <v>16</v>
      </c>
      <c r="Q520" s="1"/>
      <c r="R520" s="1">
        <v>3</v>
      </c>
      <c r="S520" s="1"/>
      <c r="T520" s="70"/>
      <c r="U520" s="1"/>
      <c r="V520" s="1"/>
      <c r="W520" s="1">
        <v>0</v>
      </c>
      <c r="X520" s="1"/>
      <c r="Y520" s="1"/>
      <c r="Z520" s="1"/>
      <c r="AA520" s="1"/>
      <c r="AB520" s="1"/>
      <c r="AN520" t="str">
        <f t="shared" si="108"/>
        <v>Otisfield</v>
      </c>
      <c r="AO520" t="s">
        <v>2592</v>
      </c>
      <c r="AP520">
        <v>2</v>
      </c>
      <c r="AR520" s="119">
        <v>23</v>
      </c>
      <c r="AS520" s="121">
        <v>17</v>
      </c>
      <c r="AT520" s="121">
        <v>108</v>
      </c>
      <c r="AU520" s="125">
        <v>55960</v>
      </c>
      <c r="AV520" s="125">
        <f t="shared" si="118"/>
        <v>23017</v>
      </c>
      <c r="AW520" t="s">
        <v>749</v>
      </c>
      <c r="AX520">
        <f t="shared" si="110"/>
        <v>2355960</v>
      </c>
      <c r="BB520">
        <v>44.29</v>
      </c>
      <c r="BC520">
        <v>4.33</v>
      </c>
      <c r="BD520">
        <v>39.96</v>
      </c>
    </row>
    <row r="521" spans="1:56" hidden="1" outlineLevel="1">
      <c r="A521" t="s">
        <v>1375</v>
      </c>
      <c r="B521" s="10" t="s">
        <v>1305</v>
      </c>
      <c r="C521" s="1">
        <f t="shared" si="109"/>
        <v>1025</v>
      </c>
      <c r="D521" s="7">
        <f>IF(N521&gt;0, RANK(N521,(N521:P521,Q521:AE521)),0)</f>
        <v>1</v>
      </c>
      <c r="E521" s="7">
        <f>IF(O521&gt;0,RANK(O521,(N521:P521,Q521:AE521)),0)</f>
        <v>2</v>
      </c>
      <c r="F521" s="7">
        <f t="shared" si="111"/>
        <v>3</v>
      </c>
      <c r="G521" s="1">
        <f t="shared" si="116"/>
        <v>149</v>
      </c>
      <c r="H521" s="2">
        <f t="shared" si="117"/>
        <v>0.14536585365853658</v>
      </c>
      <c r="I521" s="8"/>
      <c r="J521" s="2">
        <f t="shared" si="112"/>
        <v>0.56780487804878044</v>
      </c>
      <c r="K521" s="2">
        <f t="shared" si="113"/>
        <v>0.42243902439024389</v>
      </c>
      <c r="L521" s="2">
        <f t="shared" si="114"/>
        <v>9.7560975609756097E-3</v>
      </c>
      <c r="M521" s="2">
        <f t="shared" si="115"/>
        <v>6.4184768611141862E-17</v>
      </c>
      <c r="N521" s="1">
        <v>582</v>
      </c>
      <c r="O521" s="1">
        <v>433</v>
      </c>
      <c r="P521" s="1">
        <v>10</v>
      </c>
      <c r="Q521" s="1"/>
      <c r="R521" s="1">
        <v>0</v>
      </c>
      <c r="S521" s="1"/>
      <c r="T521" s="70"/>
      <c r="U521" s="1"/>
      <c r="V521" s="1"/>
      <c r="W521" s="1">
        <v>0</v>
      </c>
      <c r="X521" s="1"/>
      <c r="Y521" s="1"/>
      <c r="Z521" s="1"/>
      <c r="AA521" s="1"/>
      <c r="AB521" s="1"/>
      <c r="AN521" t="str">
        <f t="shared" si="108"/>
        <v>Owls Head</v>
      </c>
      <c r="AO521" t="s">
        <v>2894</v>
      </c>
      <c r="AP521">
        <v>1</v>
      </c>
      <c r="AR521" s="119">
        <v>23</v>
      </c>
      <c r="AS521" s="121">
        <v>13</v>
      </c>
      <c r="AT521" s="121">
        <v>45</v>
      </c>
      <c r="AU521" s="125">
        <v>56135</v>
      </c>
      <c r="AV521" s="125">
        <f t="shared" si="118"/>
        <v>23013</v>
      </c>
      <c r="AW521" t="s">
        <v>749</v>
      </c>
      <c r="AX521">
        <f t="shared" si="110"/>
        <v>2356135</v>
      </c>
      <c r="BB521">
        <v>19.600000000000001</v>
      </c>
      <c r="BC521">
        <v>10.71</v>
      </c>
      <c r="BD521">
        <v>8.89</v>
      </c>
    </row>
    <row r="522" spans="1:56" hidden="1" outlineLevel="1">
      <c r="A522" t="s">
        <v>3246</v>
      </c>
      <c r="B522" s="10" t="s">
        <v>1305</v>
      </c>
      <c r="C522" s="1">
        <f t="shared" si="109"/>
        <v>49</v>
      </c>
      <c r="D522" s="7">
        <f>IF(N522&gt;0, RANK(N522,(N522:P522,Q522:AE522)),0)</f>
        <v>2</v>
      </c>
      <c r="E522" s="7">
        <f>IF(O522&gt;0,RANK(O522,(N522:P522,Q522:AE522)),0)</f>
        <v>1</v>
      </c>
      <c r="F522" s="7">
        <f t="shared" si="111"/>
        <v>0</v>
      </c>
      <c r="G522" s="1">
        <f t="shared" si="116"/>
        <v>19</v>
      </c>
      <c r="H522" s="2">
        <f t="shared" si="117"/>
        <v>0.38775510204081631</v>
      </c>
      <c r="I522" s="8"/>
      <c r="J522" s="2">
        <f t="shared" si="112"/>
        <v>0.30612244897959184</v>
      </c>
      <c r="K522" s="2">
        <f t="shared" si="113"/>
        <v>0.69387755102040816</v>
      </c>
      <c r="L522" s="2">
        <f t="shared" si="114"/>
        <v>0</v>
      </c>
      <c r="M522" s="2">
        <f t="shared" si="115"/>
        <v>0</v>
      </c>
      <c r="N522" s="1">
        <v>15</v>
      </c>
      <c r="O522" s="1">
        <v>34</v>
      </c>
      <c r="P522" s="1">
        <v>0</v>
      </c>
      <c r="Q522" s="1"/>
      <c r="R522" s="1">
        <v>0</v>
      </c>
      <c r="S522" s="1"/>
      <c r="T522" s="70"/>
      <c r="U522" s="1"/>
      <c r="V522" s="1"/>
      <c r="W522" s="1">
        <v>0</v>
      </c>
      <c r="X522" s="1"/>
      <c r="Y522" s="1"/>
      <c r="Z522" s="1"/>
      <c r="AA522" s="1"/>
      <c r="AB522" s="1"/>
      <c r="AN522" t="str">
        <f t="shared" si="108"/>
        <v>Oxbow</v>
      </c>
      <c r="AO522" t="s">
        <v>424</v>
      </c>
      <c r="AP522">
        <v>2</v>
      </c>
      <c r="AR522" s="119">
        <v>23</v>
      </c>
      <c r="AS522" s="121">
        <v>3</v>
      </c>
      <c r="AT522" s="121">
        <v>250</v>
      </c>
      <c r="AU522" s="125">
        <v>56205</v>
      </c>
      <c r="AV522" s="125">
        <f t="shared" si="118"/>
        <v>23003</v>
      </c>
      <c r="AW522" t="s">
        <v>166</v>
      </c>
      <c r="AX522">
        <f t="shared" si="110"/>
        <v>2356205</v>
      </c>
      <c r="BB522">
        <v>38.24</v>
      </c>
      <c r="BC522">
        <v>0.47</v>
      </c>
      <c r="BD522">
        <v>37.770000000000003</v>
      </c>
    </row>
    <row r="523" spans="1:56" hidden="1" outlineLevel="1">
      <c r="A523" t="s">
        <v>2592</v>
      </c>
      <c r="B523" s="10" t="s">
        <v>1305</v>
      </c>
      <c r="C523" s="1">
        <f t="shared" si="109"/>
        <v>2200</v>
      </c>
      <c r="D523" s="7">
        <f>IF(N523&gt;0, RANK(N523,(N523:P523,Q523:AE523)),0)</f>
        <v>1</v>
      </c>
      <c r="E523" s="7">
        <f>IF(O523&gt;0,RANK(O523,(N523:P523,Q523:AE523)),0)</f>
        <v>2</v>
      </c>
      <c r="F523" s="7">
        <f t="shared" si="111"/>
        <v>3</v>
      </c>
      <c r="G523" s="1">
        <f t="shared" si="116"/>
        <v>161</v>
      </c>
      <c r="H523" s="2">
        <f t="shared" si="117"/>
        <v>7.3181818181818181E-2</v>
      </c>
      <c r="I523" s="8"/>
      <c r="J523" s="2">
        <f t="shared" si="112"/>
        <v>0.52545454545454551</v>
      </c>
      <c r="K523" s="2">
        <f t="shared" si="113"/>
        <v>0.45227272727272727</v>
      </c>
      <c r="L523" s="2">
        <f t="shared" si="114"/>
        <v>1.7272727272727273E-2</v>
      </c>
      <c r="M523" s="2">
        <f t="shared" si="115"/>
        <v>4.9999999999999489E-3</v>
      </c>
      <c r="N523" s="1">
        <v>1156</v>
      </c>
      <c r="O523" s="1">
        <v>995</v>
      </c>
      <c r="P523" s="1">
        <v>38</v>
      </c>
      <c r="Q523" s="1"/>
      <c r="R523" s="1">
        <v>9</v>
      </c>
      <c r="S523" s="1"/>
      <c r="T523" s="70"/>
      <c r="U523" s="1"/>
      <c r="V523" s="1"/>
      <c r="W523" s="1">
        <v>2</v>
      </c>
      <c r="X523" s="1"/>
      <c r="Y523" s="1"/>
      <c r="Z523" s="1"/>
      <c r="AA523" s="1"/>
      <c r="AB523" s="1"/>
      <c r="AN523" t="str">
        <f t="shared" ref="AN523:AN586" si="119">A523</f>
        <v>Oxford</v>
      </c>
      <c r="AO523" t="s">
        <v>2592</v>
      </c>
      <c r="AP523">
        <v>2</v>
      </c>
      <c r="AR523" s="119">
        <v>23</v>
      </c>
      <c r="AS523" s="121">
        <v>17</v>
      </c>
      <c r="AT523" s="121">
        <v>110</v>
      </c>
      <c r="AU523" s="125">
        <v>56310</v>
      </c>
      <c r="AV523" s="125">
        <f t="shared" si="118"/>
        <v>23017</v>
      </c>
      <c r="AW523" t="s">
        <v>749</v>
      </c>
      <c r="AX523">
        <f t="shared" si="110"/>
        <v>2356310</v>
      </c>
      <c r="BB523">
        <v>41.85</v>
      </c>
      <c r="BC523">
        <v>3.14</v>
      </c>
      <c r="BD523">
        <v>38.71</v>
      </c>
    </row>
    <row r="524" spans="1:56" hidden="1" outlineLevel="1">
      <c r="A524" t="s">
        <v>2428</v>
      </c>
      <c r="B524" s="10" t="s">
        <v>1305</v>
      </c>
      <c r="C524" s="1">
        <f t="shared" si="109"/>
        <v>821</v>
      </c>
      <c r="D524" s="7">
        <f>IF(N524&gt;0, RANK(N524,(N524:P524,Q524:AE524)),0)</f>
        <v>2</v>
      </c>
      <c r="E524" s="7">
        <f>IF(O524&gt;0,RANK(O524,(N524:P524,Q524:AE524)),0)</f>
        <v>1</v>
      </c>
      <c r="F524" s="7">
        <f t="shared" si="111"/>
        <v>3</v>
      </c>
      <c r="G524" s="1">
        <f t="shared" si="116"/>
        <v>37</v>
      </c>
      <c r="H524" s="2">
        <f t="shared" si="117"/>
        <v>4.5066991473812421E-2</v>
      </c>
      <c r="I524" s="8"/>
      <c r="J524" s="2">
        <f t="shared" si="112"/>
        <v>0.47259439707673567</v>
      </c>
      <c r="K524" s="2">
        <f t="shared" si="113"/>
        <v>0.51766138855054811</v>
      </c>
      <c r="L524" s="2">
        <f t="shared" si="114"/>
        <v>8.5261875761266752E-3</v>
      </c>
      <c r="M524" s="2">
        <f t="shared" si="115"/>
        <v>1.2180267965895449E-3</v>
      </c>
      <c r="N524" s="1">
        <v>388</v>
      </c>
      <c r="O524" s="1">
        <v>425</v>
      </c>
      <c r="P524" s="1">
        <v>7</v>
      </c>
      <c r="Q524" s="1"/>
      <c r="R524" s="1">
        <v>1</v>
      </c>
      <c r="S524" s="1"/>
      <c r="T524" s="70"/>
      <c r="U524" s="1"/>
      <c r="V524" s="1"/>
      <c r="W524" s="1">
        <v>0</v>
      </c>
      <c r="X524" s="1"/>
      <c r="Y524" s="1"/>
      <c r="Z524" s="1"/>
      <c r="AA524" s="1"/>
      <c r="AB524" s="1"/>
      <c r="AN524" t="str">
        <f t="shared" si="119"/>
        <v>Palermo</v>
      </c>
      <c r="AO524" t="s">
        <v>2819</v>
      </c>
      <c r="AP524">
        <v>2</v>
      </c>
      <c r="AR524" s="119">
        <v>23</v>
      </c>
      <c r="AS524" s="121">
        <v>27</v>
      </c>
      <c r="AT524" s="121">
        <v>80</v>
      </c>
      <c r="AU524" s="125">
        <v>56450</v>
      </c>
      <c r="AV524" s="125">
        <f t="shared" si="118"/>
        <v>23027</v>
      </c>
      <c r="AW524" t="s">
        <v>749</v>
      </c>
      <c r="AX524">
        <f t="shared" si="110"/>
        <v>2356450</v>
      </c>
      <c r="BB524">
        <v>43.52</v>
      </c>
      <c r="BC524">
        <v>2.97</v>
      </c>
      <c r="BD524">
        <v>40.549999999999997</v>
      </c>
    </row>
    <row r="525" spans="1:56" hidden="1" outlineLevel="1">
      <c r="A525" t="s">
        <v>1743</v>
      </c>
      <c r="B525" s="10" t="s">
        <v>1305</v>
      </c>
      <c r="C525" s="1">
        <f t="shared" si="109"/>
        <v>1095</v>
      </c>
      <c r="D525" s="7">
        <f>IF(N525&gt;0, RANK(N525,(N525:P525,Q525:AE525)),0)</f>
        <v>2</v>
      </c>
      <c r="E525" s="7">
        <f>IF(O525&gt;0,RANK(O525,(N525:P525,Q525:AE525)),0)</f>
        <v>1</v>
      </c>
      <c r="F525" s="7">
        <f t="shared" si="111"/>
        <v>3</v>
      </c>
      <c r="G525" s="1">
        <f t="shared" si="116"/>
        <v>182</v>
      </c>
      <c r="H525" s="2">
        <f t="shared" si="117"/>
        <v>0.16621004566210046</v>
      </c>
      <c r="I525" s="8"/>
      <c r="J525" s="2">
        <f t="shared" si="112"/>
        <v>0.39726027397260272</v>
      </c>
      <c r="K525" s="2">
        <f t="shared" si="113"/>
        <v>0.56347031963470318</v>
      </c>
      <c r="L525" s="2">
        <f t="shared" si="114"/>
        <v>3.5616438356164383E-2</v>
      </c>
      <c r="M525" s="2">
        <f t="shared" si="115"/>
        <v>3.6529680365296677E-3</v>
      </c>
      <c r="N525" s="1">
        <v>435</v>
      </c>
      <c r="O525" s="1">
        <v>617</v>
      </c>
      <c r="P525" s="1">
        <v>39</v>
      </c>
      <c r="Q525" s="1"/>
      <c r="R525" s="1">
        <v>4</v>
      </c>
      <c r="S525" s="1"/>
      <c r="T525" s="70"/>
      <c r="U525" s="1"/>
      <c r="V525" s="1"/>
      <c r="W525" s="1">
        <v>0</v>
      </c>
      <c r="X525" s="1"/>
      <c r="Y525" s="1"/>
      <c r="Z525" s="1"/>
      <c r="AA525" s="1"/>
      <c r="AB525" s="1"/>
      <c r="AN525" t="str">
        <f t="shared" si="119"/>
        <v>Palmyra</v>
      </c>
      <c r="AO525" t="s">
        <v>465</v>
      </c>
      <c r="AP525">
        <v>2</v>
      </c>
      <c r="AR525" s="119">
        <v>23</v>
      </c>
      <c r="AS525" s="121">
        <v>25</v>
      </c>
      <c r="AT525" s="121">
        <v>115</v>
      </c>
      <c r="AU525" s="125">
        <v>56520</v>
      </c>
      <c r="AV525" s="125">
        <f t="shared" si="118"/>
        <v>23025</v>
      </c>
      <c r="AW525" t="s">
        <v>749</v>
      </c>
      <c r="AX525">
        <f t="shared" si="110"/>
        <v>2356520</v>
      </c>
      <c r="BB525">
        <v>41.46</v>
      </c>
      <c r="BC525">
        <v>1.27</v>
      </c>
      <c r="BD525">
        <v>40.200000000000003</v>
      </c>
    </row>
    <row r="526" spans="1:56" hidden="1" outlineLevel="1">
      <c r="A526" t="s">
        <v>2586</v>
      </c>
      <c r="B526" s="10" t="s">
        <v>1305</v>
      </c>
      <c r="C526" s="1">
        <f t="shared" si="109"/>
        <v>2689</v>
      </c>
      <c r="D526" s="7">
        <f>IF(N526&gt;0, RANK(N526,(N526:P526,Q526:AE526)),0)</f>
        <v>1</v>
      </c>
      <c r="E526" s="7">
        <f>IF(O526&gt;0,RANK(O526,(N526:P526,Q526:AE526)),0)</f>
        <v>2</v>
      </c>
      <c r="F526" s="7">
        <f t="shared" si="111"/>
        <v>3</v>
      </c>
      <c r="G526" s="1">
        <f t="shared" si="116"/>
        <v>302</v>
      </c>
      <c r="H526" s="2">
        <f t="shared" si="117"/>
        <v>0.11230940870211975</v>
      </c>
      <c r="I526" s="8"/>
      <c r="J526" s="2">
        <f t="shared" si="112"/>
        <v>0.54295277054667157</v>
      </c>
      <c r="K526" s="2">
        <f t="shared" si="113"/>
        <v>0.43064336184455188</v>
      </c>
      <c r="L526" s="2">
        <f t="shared" si="114"/>
        <v>2.1569356638155446E-2</v>
      </c>
      <c r="M526" s="2">
        <f t="shared" si="115"/>
        <v>4.834510970621108E-3</v>
      </c>
      <c r="N526" s="1">
        <v>1460</v>
      </c>
      <c r="O526" s="1">
        <v>1158</v>
      </c>
      <c r="P526" s="1">
        <v>58</v>
      </c>
      <c r="Q526" s="1"/>
      <c r="R526" s="1">
        <v>8</v>
      </c>
      <c r="S526" s="1"/>
      <c r="T526" s="70"/>
      <c r="U526" s="1"/>
      <c r="V526" s="1"/>
      <c r="W526" s="1">
        <v>5</v>
      </c>
      <c r="X526" s="1"/>
      <c r="Y526" s="1"/>
      <c r="Z526" s="1"/>
      <c r="AA526" s="1"/>
      <c r="AB526" s="1"/>
      <c r="AN526" t="str">
        <f t="shared" si="119"/>
        <v>Paris</v>
      </c>
      <c r="AO526" t="s">
        <v>2592</v>
      </c>
      <c r="AP526">
        <v>2</v>
      </c>
      <c r="AR526" s="119">
        <v>23</v>
      </c>
      <c r="AS526" s="121">
        <v>17</v>
      </c>
      <c r="AT526" s="121">
        <v>115</v>
      </c>
      <c r="AU526" s="125">
        <v>56625</v>
      </c>
      <c r="AV526" s="125">
        <f t="shared" si="118"/>
        <v>23017</v>
      </c>
      <c r="AW526" t="s">
        <v>749</v>
      </c>
      <c r="AX526">
        <f t="shared" si="110"/>
        <v>2356625</v>
      </c>
      <c r="BB526">
        <v>40.97</v>
      </c>
      <c r="BC526">
        <v>0.2</v>
      </c>
      <c r="BD526">
        <v>40.76</v>
      </c>
    </row>
    <row r="527" spans="1:56" hidden="1" outlineLevel="1">
      <c r="A527" t="s">
        <v>2588</v>
      </c>
      <c r="B527" s="10" t="s">
        <v>1305</v>
      </c>
      <c r="C527" s="1">
        <f t="shared" si="109"/>
        <v>435</v>
      </c>
      <c r="D527" s="7">
        <f>IF(N527&gt;0, RANK(N527,(N527:P527,Q527:AE527)),0)</f>
        <v>2</v>
      </c>
      <c r="E527" s="7">
        <f>IF(O527&gt;0,RANK(O527,(N527:P527,Q527:AE527)),0)</f>
        <v>1</v>
      </c>
      <c r="F527" s="7">
        <f t="shared" si="111"/>
        <v>4</v>
      </c>
      <c r="G527" s="1">
        <f t="shared" si="116"/>
        <v>25</v>
      </c>
      <c r="H527" s="2">
        <f t="shared" si="117"/>
        <v>5.7471264367816091E-2</v>
      </c>
      <c r="I527" s="8"/>
      <c r="J527" s="2">
        <f t="shared" si="112"/>
        <v>0.46206896551724136</v>
      </c>
      <c r="K527" s="2">
        <f t="shared" si="113"/>
        <v>0.51954022988505744</v>
      </c>
      <c r="L527" s="2">
        <f t="shared" si="114"/>
        <v>4.5977011494252873E-3</v>
      </c>
      <c r="M527" s="2">
        <f t="shared" si="115"/>
        <v>1.3793103448275862E-2</v>
      </c>
      <c r="N527" s="1">
        <v>201</v>
      </c>
      <c r="O527" s="1">
        <v>226</v>
      </c>
      <c r="P527" s="1">
        <v>2</v>
      </c>
      <c r="Q527" s="1"/>
      <c r="R527" s="1">
        <v>1</v>
      </c>
      <c r="S527" s="1"/>
      <c r="T527" s="70"/>
      <c r="U527" s="1"/>
      <c r="V527" s="1"/>
      <c r="W527" s="1">
        <v>5</v>
      </c>
      <c r="X527" s="1"/>
      <c r="Y527" s="1"/>
      <c r="Z527" s="1"/>
      <c r="AA527" s="1"/>
      <c r="AB527" s="1"/>
      <c r="AN527" t="str">
        <f t="shared" si="119"/>
        <v>Parkman</v>
      </c>
      <c r="AO527" t="s">
        <v>1471</v>
      </c>
      <c r="AP527">
        <v>2</v>
      </c>
      <c r="AR527" s="119">
        <v>23</v>
      </c>
      <c r="AS527" s="121">
        <v>21</v>
      </c>
      <c r="AT527" s="121">
        <v>75</v>
      </c>
      <c r="AU527" s="125">
        <v>56765</v>
      </c>
      <c r="AV527" s="125">
        <f t="shared" si="118"/>
        <v>23021</v>
      </c>
      <c r="AW527" t="s">
        <v>749</v>
      </c>
      <c r="AX527">
        <f t="shared" si="110"/>
        <v>2356765</v>
      </c>
      <c r="BB527">
        <v>46.24</v>
      </c>
      <c r="BC527">
        <v>0.71</v>
      </c>
      <c r="BD527">
        <v>45.52</v>
      </c>
    </row>
    <row r="528" spans="1:56" hidden="1" outlineLevel="1">
      <c r="A528" t="s">
        <v>618</v>
      </c>
      <c r="B528" s="10" t="s">
        <v>1305</v>
      </c>
      <c r="C528" s="1">
        <f t="shared" si="109"/>
        <v>916</v>
      </c>
      <c r="D528" s="7">
        <f>IF(N528&gt;0, RANK(N528,(N528:P528,Q528:AE528)),0)</f>
        <v>1</v>
      </c>
      <c r="E528" s="7">
        <f>IF(O528&gt;0,RANK(O528,(N528:P528,Q528:AE528)),0)</f>
        <v>2</v>
      </c>
      <c r="F528" s="7">
        <f t="shared" si="111"/>
        <v>3</v>
      </c>
      <c r="G528" s="1">
        <f t="shared" si="116"/>
        <v>126</v>
      </c>
      <c r="H528" s="2">
        <f t="shared" si="117"/>
        <v>0.13755458515283842</v>
      </c>
      <c r="I528" s="8"/>
      <c r="J528" s="2">
        <f t="shared" si="112"/>
        <v>0.55676855895196509</v>
      </c>
      <c r="K528" s="2">
        <f t="shared" si="113"/>
        <v>0.41921397379912662</v>
      </c>
      <c r="L528" s="2">
        <f t="shared" si="114"/>
        <v>2.074235807860262E-2</v>
      </c>
      <c r="M528" s="2">
        <f t="shared" si="115"/>
        <v>3.2751091703056776E-3</v>
      </c>
      <c r="N528" s="1">
        <v>510</v>
      </c>
      <c r="O528" s="1">
        <v>384</v>
      </c>
      <c r="P528" s="1">
        <v>19</v>
      </c>
      <c r="Q528" s="1"/>
      <c r="R528" s="1">
        <v>3</v>
      </c>
      <c r="S528" s="1"/>
      <c r="T528" s="70"/>
      <c r="U528" s="1"/>
      <c r="V528" s="1"/>
      <c r="W528" s="1">
        <v>0</v>
      </c>
      <c r="X528" s="1"/>
      <c r="Y528" s="1"/>
      <c r="Z528" s="1"/>
      <c r="AA528" s="1"/>
      <c r="AB528" s="1"/>
      <c r="AN528" t="str">
        <f t="shared" si="119"/>
        <v>Parsonsfield</v>
      </c>
      <c r="AO528" t="s">
        <v>2441</v>
      </c>
      <c r="AP528">
        <v>1</v>
      </c>
      <c r="AR528" s="119">
        <v>23</v>
      </c>
      <c r="AS528" s="121">
        <v>31</v>
      </c>
      <c r="AT528" s="121">
        <v>105</v>
      </c>
      <c r="AU528" s="125">
        <v>56870</v>
      </c>
      <c r="AV528" s="125">
        <f t="shared" si="118"/>
        <v>23031</v>
      </c>
      <c r="AW528" t="s">
        <v>749</v>
      </c>
      <c r="AX528">
        <f t="shared" si="110"/>
        <v>2356870</v>
      </c>
      <c r="BB528">
        <v>60.02</v>
      </c>
      <c r="BC528">
        <v>1.07</v>
      </c>
      <c r="BD528">
        <v>58.96</v>
      </c>
    </row>
    <row r="529" spans="1:56" hidden="1" outlineLevel="1">
      <c r="A529" t="s">
        <v>1014</v>
      </c>
      <c r="B529" s="10" t="s">
        <v>1305</v>
      </c>
      <c r="C529" s="1">
        <f t="shared" si="109"/>
        <v>220</v>
      </c>
      <c r="D529" s="7">
        <f>IF(N529&gt;0, RANK(N529,(N529:P529,Q529:AE529)),0)</f>
        <v>2</v>
      </c>
      <c r="E529" s="7">
        <f>IF(O529&gt;0,RANK(O529,(N529:P529,Q529:AE529)),0)</f>
        <v>1</v>
      </c>
      <c r="F529" s="7">
        <f t="shared" si="111"/>
        <v>3</v>
      </c>
      <c r="G529" s="1">
        <f t="shared" si="116"/>
        <v>67</v>
      </c>
      <c r="H529" s="2">
        <f t="shared" si="117"/>
        <v>0.30454545454545456</v>
      </c>
      <c r="I529" s="8"/>
      <c r="J529" s="2">
        <f t="shared" si="112"/>
        <v>0.33636363636363636</v>
      </c>
      <c r="K529" s="2">
        <f t="shared" si="113"/>
        <v>0.64090909090909087</v>
      </c>
      <c r="L529" s="2">
        <f t="shared" si="114"/>
        <v>1.8181818181818181E-2</v>
      </c>
      <c r="M529" s="2">
        <f t="shared" si="115"/>
        <v>4.5454545454545262E-3</v>
      </c>
      <c r="N529" s="1">
        <v>74</v>
      </c>
      <c r="O529" s="1">
        <v>141</v>
      </c>
      <c r="P529" s="1">
        <v>4</v>
      </c>
      <c r="Q529" s="1"/>
      <c r="R529" s="1">
        <v>1</v>
      </c>
      <c r="S529" s="1"/>
      <c r="T529" s="70"/>
      <c r="U529" s="1"/>
      <c r="V529" s="1"/>
      <c r="W529" s="1">
        <v>0</v>
      </c>
      <c r="X529" s="1"/>
      <c r="Y529" s="1"/>
      <c r="Z529" s="1"/>
      <c r="AA529" s="1"/>
      <c r="AB529" s="1"/>
      <c r="AN529" t="str">
        <f t="shared" si="119"/>
        <v>Passadumkeag</v>
      </c>
      <c r="AO529" t="s">
        <v>1350</v>
      </c>
      <c r="AP529">
        <v>2</v>
      </c>
      <c r="AR529" s="119">
        <v>23</v>
      </c>
      <c r="AS529" s="121">
        <v>19</v>
      </c>
      <c r="AT529" s="121">
        <v>255</v>
      </c>
      <c r="AU529" s="125">
        <v>57045</v>
      </c>
      <c r="AV529" s="125">
        <f t="shared" si="118"/>
        <v>23019</v>
      </c>
      <c r="AW529" t="s">
        <v>749</v>
      </c>
      <c r="AX529">
        <f t="shared" si="110"/>
        <v>2357045</v>
      </c>
      <c r="BB529">
        <v>23.11</v>
      </c>
      <c r="BC529">
        <v>0.19</v>
      </c>
      <c r="BD529">
        <v>22.92</v>
      </c>
    </row>
    <row r="530" spans="1:56" hidden="1" outlineLevel="1">
      <c r="A530" t="s">
        <v>1009</v>
      </c>
      <c r="B530" s="10" t="s">
        <v>1305</v>
      </c>
      <c r="C530" s="1">
        <f t="shared" si="109"/>
        <v>546</v>
      </c>
      <c r="D530" s="7">
        <f>IF(N530&gt;0, RANK(N530,(N530:P530,Q530:AE530)),0)</f>
        <v>2</v>
      </c>
      <c r="E530" s="7">
        <f>IF(O530&gt;0,RANK(O530,(N530:P530,Q530:AE530)),0)</f>
        <v>1</v>
      </c>
      <c r="F530" s="7">
        <f t="shared" si="111"/>
        <v>3</v>
      </c>
      <c r="G530" s="1">
        <f t="shared" si="116"/>
        <v>83</v>
      </c>
      <c r="H530" s="2">
        <f t="shared" si="117"/>
        <v>0.152014652014652</v>
      </c>
      <c r="I530" s="8"/>
      <c r="J530" s="2">
        <f t="shared" si="112"/>
        <v>0.41941391941391942</v>
      </c>
      <c r="K530" s="2">
        <f t="shared" si="113"/>
        <v>0.5714285714285714</v>
      </c>
      <c r="L530" s="2">
        <f t="shared" si="114"/>
        <v>9.1575091575091579E-3</v>
      </c>
      <c r="M530" s="2">
        <f t="shared" si="115"/>
        <v>-3.2959746043559335E-17</v>
      </c>
      <c r="N530" s="1">
        <v>229</v>
      </c>
      <c r="O530" s="1">
        <v>312</v>
      </c>
      <c r="P530" s="1">
        <v>5</v>
      </c>
      <c r="Q530" s="1"/>
      <c r="R530" s="1">
        <v>0</v>
      </c>
      <c r="S530" s="1"/>
      <c r="T530" s="70"/>
      <c r="U530" s="1"/>
      <c r="V530" s="1"/>
      <c r="W530" s="1">
        <v>0</v>
      </c>
      <c r="X530" s="1"/>
      <c r="Y530" s="1"/>
      <c r="Z530" s="1"/>
      <c r="AA530" s="1"/>
      <c r="AB530" s="1"/>
      <c r="AN530" t="str">
        <f t="shared" si="119"/>
        <v>Patten</v>
      </c>
      <c r="AO530" t="s">
        <v>1350</v>
      </c>
      <c r="AP530">
        <v>2</v>
      </c>
      <c r="AR530" s="119">
        <v>23</v>
      </c>
      <c r="AS530" s="121">
        <v>19</v>
      </c>
      <c r="AT530" s="121">
        <v>260</v>
      </c>
      <c r="AU530" s="125">
        <v>57150</v>
      </c>
      <c r="AV530" s="125">
        <f t="shared" si="118"/>
        <v>23019</v>
      </c>
      <c r="AW530" t="s">
        <v>749</v>
      </c>
      <c r="AX530">
        <f t="shared" si="110"/>
        <v>2357150</v>
      </c>
      <c r="BB530">
        <v>38.5</v>
      </c>
      <c r="BC530">
        <v>0.06</v>
      </c>
      <c r="BD530">
        <v>38.43</v>
      </c>
    </row>
    <row r="531" spans="1:56" hidden="1" outlineLevel="1">
      <c r="A531" t="s">
        <v>1802</v>
      </c>
      <c r="B531" s="10" t="s">
        <v>1305</v>
      </c>
      <c r="C531" s="1">
        <f t="shared" si="109"/>
        <v>450</v>
      </c>
      <c r="D531" s="7">
        <f>IF(N531&gt;0, RANK(N531,(N531:P531,Q531:AE531)),0)</f>
        <v>1</v>
      </c>
      <c r="E531" s="7">
        <f>IF(O531&gt;0,RANK(O531,(N531:P531,Q531:AE531)),0)</f>
        <v>2</v>
      </c>
      <c r="F531" s="7">
        <f t="shared" si="111"/>
        <v>3</v>
      </c>
      <c r="G531" s="1">
        <f t="shared" si="116"/>
        <v>18</v>
      </c>
      <c r="H531" s="2">
        <f t="shared" si="117"/>
        <v>0.04</v>
      </c>
      <c r="I531" s="8"/>
      <c r="J531" s="2">
        <f t="shared" si="112"/>
        <v>0.51333333333333331</v>
      </c>
      <c r="K531" s="2">
        <f t="shared" si="113"/>
        <v>0.47333333333333333</v>
      </c>
      <c r="L531" s="2">
        <f t="shared" si="114"/>
        <v>1.3333333333333334E-2</v>
      </c>
      <c r="M531" s="2">
        <f t="shared" si="115"/>
        <v>2.9490299091605721E-17</v>
      </c>
      <c r="N531" s="1">
        <v>231</v>
      </c>
      <c r="O531" s="1">
        <v>213</v>
      </c>
      <c r="P531" s="1">
        <v>6</v>
      </c>
      <c r="Q531" s="1"/>
      <c r="R531" s="1">
        <v>0</v>
      </c>
      <c r="S531" s="1"/>
      <c r="T531" s="70"/>
      <c r="U531" s="1"/>
      <c r="V531" s="1"/>
      <c r="W531" s="1">
        <v>0</v>
      </c>
      <c r="X531" s="1"/>
      <c r="Y531" s="1"/>
      <c r="Z531" s="1"/>
      <c r="AA531" s="1"/>
      <c r="AB531" s="1"/>
      <c r="AN531" t="str">
        <f t="shared" si="119"/>
        <v>Pembroke</v>
      </c>
      <c r="AO531" t="s">
        <v>1616</v>
      </c>
      <c r="AP531">
        <v>2</v>
      </c>
      <c r="AR531" s="119">
        <v>23</v>
      </c>
      <c r="AS531" s="121">
        <v>29</v>
      </c>
      <c r="AT531" s="121">
        <v>160</v>
      </c>
      <c r="AU531" s="125">
        <v>57780</v>
      </c>
      <c r="AV531" s="125">
        <f t="shared" si="118"/>
        <v>23029</v>
      </c>
      <c r="AW531" t="s">
        <v>749</v>
      </c>
      <c r="AX531">
        <f t="shared" si="110"/>
        <v>2357780</v>
      </c>
      <c r="BB531">
        <v>35.229999999999997</v>
      </c>
      <c r="BC531">
        <v>7.81</v>
      </c>
      <c r="BD531">
        <v>27.42</v>
      </c>
    </row>
    <row r="532" spans="1:56" hidden="1" outlineLevel="1">
      <c r="A532" t="s">
        <v>1350</v>
      </c>
      <c r="B532" s="10" t="s">
        <v>1305</v>
      </c>
      <c r="C532" s="1">
        <f t="shared" si="109"/>
        <v>816</v>
      </c>
      <c r="D532" s="7">
        <f>IF(N532&gt;0, RANK(N532,(N532:P532,Q532:AE532)),0)</f>
        <v>1</v>
      </c>
      <c r="E532" s="7">
        <f>IF(O532&gt;0,RANK(O532,(N532:P532,Q532:AE532)),0)</f>
        <v>2</v>
      </c>
      <c r="F532" s="7">
        <f t="shared" si="111"/>
        <v>3</v>
      </c>
      <c r="G532" s="1">
        <f t="shared" si="116"/>
        <v>204</v>
      </c>
      <c r="H532" s="2">
        <f t="shared" si="117"/>
        <v>0.25</v>
      </c>
      <c r="I532" s="8"/>
      <c r="J532" s="2">
        <f t="shared" si="112"/>
        <v>0.61764705882352944</v>
      </c>
      <c r="K532" s="2">
        <f t="shared" si="113"/>
        <v>0.36764705882352944</v>
      </c>
      <c r="L532" s="2">
        <f t="shared" si="114"/>
        <v>8.5784313725490204E-3</v>
      </c>
      <c r="M532" s="2">
        <f t="shared" si="115"/>
        <v>6.1274509803921039E-3</v>
      </c>
      <c r="N532" s="1">
        <v>504</v>
      </c>
      <c r="O532" s="1">
        <v>300</v>
      </c>
      <c r="P532" s="1">
        <v>7</v>
      </c>
      <c r="Q532" s="1"/>
      <c r="R532" s="1">
        <v>5</v>
      </c>
      <c r="S532" s="1"/>
      <c r="T532" s="70"/>
      <c r="U532" s="1"/>
      <c r="V532" s="1"/>
      <c r="W532" s="1">
        <v>0</v>
      </c>
      <c r="X532" s="1"/>
      <c r="Y532" s="1"/>
      <c r="Z532" s="1"/>
      <c r="AA532" s="1"/>
      <c r="AB532" s="1"/>
      <c r="AN532" t="str">
        <f t="shared" si="119"/>
        <v>Penobscot</v>
      </c>
      <c r="AO532" t="s">
        <v>3488</v>
      </c>
      <c r="AP532">
        <v>2</v>
      </c>
      <c r="AR532" s="119">
        <v>23</v>
      </c>
      <c r="AS532" s="121">
        <v>9</v>
      </c>
      <c r="AT532" s="121">
        <v>120</v>
      </c>
      <c r="AU532" s="125">
        <v>57920</v>
      </c>
      <c r="AV532" s="125">
        <f t="shared" si="118"/>
        <v>23009</v>
      </c>
      <c r="AW532" t="s">
        <v>749</v>
      </c>
      <c r="AX532">
        <f t="shared" si="110"/>
        <v>2357920</v>
      </c>
      <c r="BB532">
        <v>46.74</v>
      </c>
      <c r="BC532">
        <v>6.89</v>
      </c>
      <c r="BD532">
        <v>39.840000000000003</v>
      </c>
    </row>
    <row r="533" spans="1:56" hidden="1" outlineLevel="1">
      <c r="A533" s="37" t="s">
        <v>2630</v>
      </c>
      <c r="B533" s="10" t="s">
        <v>1305</v>
      </c>
      <c r="C533" s="1">
        <f t="shared" si="109"/>
        <v>262</v>
      </c>
      <c r="D533" s="7">
        <f>IF(N533&gt;0, RANK(N533,(N533:P533,Q533:AE533)),0)</f>
        <v>1</v>
      </c>
      <c r="E533" s="7">
        <f>IF(O533&gt;0,RANK(O533,(N533:P533,Q533:AE533)),0)</f>
        <v>2</v>
      </c>
      <c r="F533" s="7">
        <f t="shared" si="111"/>
        <v>3</v>
      </c>
      <c r="G533" s="1">
        <f t="shared" si="116"/>
        <v>184</v>
      </c>
      <c r="H533" s="2">
        <f t="shared" si="117"/>
        <v>0.70229007633587781</v>
      </c>
      <c r="I533" s="8"/>
      <c r="J533" s="2">
        <f t="shared" si="112"/>
        <v>0.83206106870229013</v>
      </c>
      <c r="K533" s="2">
        <f t="shared" si="113"/>
        <v>0.12977099236641221</v>
      </c>
      <c r="L533" s="2">
        <f t="shared" si="114"/>
        <v>3.4351145038167941E-2</v>
      </c>
      <c r="M533" s="2">
        <f t="shared" si="115"/>
        <v>3.8167938931297218E-3</v>
      </c>
      <c r="N533" s="1">
        <v>218</v>
      </c>
      <c r="O533" s="1">
        <v>34</v>
      </c>
      <c r="P533" s="1">
        <v>9</v>
      </c>
      <c r="Q533" s="1"/>
      <c r="R533" s="1">
        <v>1</v>
      </c>
      <c r="S533" s="1"/>
      <c r="T533" s="70"/>
      <c r="U533" s="1"/>
      <c r="V533" s="1"/>
      <c r="W533" s="1">
        <v>0</v>
      </c>
      <c r="X533" s="1"/>
      <c r="Y533" s="1"/>
      <c r="Z533" s="1"/>
      <c r="AA533" s="1"/>
      <c r="AB533" s="1"/>
      <c r="AN533" t="str">
        <f t="shared" si="119"/>
        <v>Penobscot Nation</v>
      </c>
      <c r="AO533" t="s">
        <v>1350</v>
      </c>
      <c r="AP533">
        <v>2</v>
      </c>
      <c r="AR533" s="119">
        <v>23</v>
      </c>
      <c r="AS533" s="121">
        <v>19</v>
      </c>
      <c r="AU533" s="125">
        <v>34400</v>
      </c>
      <c r="AV533" s="125">
        <f t="shared" si="118"/>
        <v>23019</v>
      </c>
      <c r="AW533" t="s">
        <v>306</v>
      </c>
      <c r="AX533">
        <f t="shared" si="110"/>
        <v>2334400</v>
      </c>
    </row>
    <row r="534" spans="1:56" hidden="1" outlineLevel="1">
      <c r="A534" t="s">
        <v>3406</v>
      </c>
      <c r="B534" s="10" t="s">
        <v>1305</v>
      </c>
      <c r="C534" s="1">
        <f t="shared" si="109"/>
        <v>215</v>
      </c>
      <c r="D534" s="7">
        <f>IF(N534&gt;0, RANK(N534,(N534:P534,Q534:AE534)),0)</f>
        <v>2</v>
      </c>
      <c r="E534" s="7">
        <f>IF(O534&gt;0,RANK(O534,(N534:P534,Q534:AE534)),0)</f>
        <v>1</v>
      </c>
      <c r="F534" s="7">
        <f t="shared" si="111"/>
        <v>3</v>
      </c>
      <c r="G534" s="1">
        <f t="shared" si="116"/>
        <v>29</v>
      </c>
      <c r="H534" s="2">
        <f t="shared" si="117"/>
        <v>0.13488372093023257</v>
      </c>
      <c r="I534" s="8"/>
      <c r="J534" s="2">
        <f t="shared" si="112"/>
        <v>0.42325581395348838</v>
      </c>
      <c r="K534" s="2">
        <f t="shared" si="113"/>
        <v>0.55813953488372092</v>
      </c>
      <c r="L534" s="2">
        <f t="shared" si="114"/>
        <v>9.3023255813953487E-3</v>
      </c>
      <c r="M534" s="2">
        <f t="shared" si="115"/>
        <v>9.3023255813954042E-3</v>
      </c>
      <c r="N534" s="1">
        <v>91</v>
      </c>
      <c r="O534" s="1">
        <v>120</v>
      </c>
      <c r="P534" s="1">
        <v>2</v>
      </c>
      <c r="Q534" s="1"/>
      <c r="R534" s="1">
        <v>0</v>
      </c>
      <c r="S534" s="1"/>
      <c r="T534" s="70"/>
      <c r="U534" s="1"/>
      <c r="V534" s="1"/>
      <c r="W534" s="1">
        <v>2</v>
      </c>
      <c r="X534" s="1"/>
      <c r="Y534" s="1"/>
      <c r="Z534" s="1"/>
      <c r="AA534" s="1"/>
      <c r="AB534" s="1"/>
      <c r="AN534" t="str">
        <f t="shared" si="119"/>
        <v>Perham</v>
      </c>
      <c r="AO534" t="s">
        <v>424</v>
      </c>
      <c r="AP534">
        <v>2</v>
      </c>
      <c r="AR534" s="119">
        <v>23</v>
      </c>
      <c r="AS534" s="121">
        <v>3</v>
      </c>
      <c r="AT534" s="121">
        <v>255</v>
      </c>
      <c r="AU534" s="125">
        <v>58060</v>
      </c>
      <c r="AV534" s="125">
        <f t="shared" si="118"/>
        <v>23003</v>
      </c>
      <c r="AW534" t="s">
        <v>749</v>
      </c>
      <c r="AX534">
        <f t="shared" si="110"/>
        <v>2358060</v>
      </c>
      <c r="BB534">
        <v>36.65</v>
      </c>
      <c r="BC534">
        <v>0.11</v>
      </c>
      <c r="BD534">
        <v>36.54</v>
      </c>
    </row>
    <row r="535" spans="1:56" hidden="1" outlineLevel="1">
      <c r="A535" t="s">
        <v>2195</v>
      </c>
      <c r="B535" s="10" t="s">
        <v>1305</v>
      </c>
      <c r="C535" s="1">
        <f t="shared" si="109"/>
        <v>28</v>
      </c>
      <c r="D535" s="7">
        <f>IF(N535&gt;0, RANK(N535,(N535:P535,Q535:AE535)),0)</f>
        <v>2</v>
      </c>
      <c r="E535" s="7">
        <f>IF(O535&gt;0,RANK(O535,(N535:P535,Q535:AE535)),0)</f>
        <v>1</v>
      </c>
      <c r="F535" s="7">
        <f t="shared" si="111"/>
        <v>0</v>
      </c>
      <c r="G535" s="1">
        <f t="shared" si="116"/>
        <v>2</v>
      </c>
      <c r="H535" s="2">
        <f t="shared" si="117"/>
        <v>7.1428571428571425E-2</v>
      </c>
      <c r="I535" s="8"/>
      <c r="J535" s="2">
        <f t="shared" si="112"/>
        <v>0.4642857142857143</v>
      </c>
      <c r="K535" s="2">
        <f t="shared" si="113"/>
        <v>0.5357142857142857</v>
      </c>
      <c r="L535" s="2">
        <f t="shared" si="114"/>
        <v>0</v>
      </c>
      <c r="M535" s="2">
        <f t="shared" si="115"/>
        <v>0</v>
      </c>
      <c r="N535" s="1">
        <v>13</v>
      </c>
      <c r="O535" s="1">
        <v>15</v>
      </c>
      <c r="P535" s="1">
        <v>0</v>
      </c>
      <c r="Q535" s="1"/>
      <c r="R535" s="1">
        <v>0</v>
      </c>
      <c r="S535" s="1"/>
      <c r="T535" s="70"/>
      <c r="U535" s="1"/>
      <c r="V535" s="1"/>
      <c r="W535" s="1">
        <v>0</v>
      </c>
      <c r="X535" s="1"/>
      <c r="Y535" s="1"/>
      <c r="Z535" s="1"/>
      <c r="AA535" s="1"/>
      <c r="AB535" s="1"/>
      <c r="AN535" t="str">
        <f>A535</f>
        <v>Perkins</v>
      </c>
      <c r="AO535" t="s">
        <v>2910</v>
      </c>
      <c r="AP535">
        <v>2</v>
      </c>
      <c r="AR535" s="119">
        <v>23</v>
      </c>
      <c r="AS535" s="121">
        <v>7</v>
      </c>
      <c r="AU535" s="125">
        <v>58100</v>
      </c>
      <c r="AV535" s="125">
        <f t="shared" si="118"/>
        <v>23007</v>
      </c>
      <c r="AW535" t="s">
        <v>2795</v>
      </c>
      <c r="AX535">
        <f t="shared" si="110"/>
        <v>2358100</v>
      </c>
      <c r="BB535">
        <v>3.74</v>
      </c>
      <c r="BC535">
        <v>1.51</v>
      </c>
      <c r="BD535">
        <v>2.23</v>
      </c>
    </row>
    <row r="536" spans="1:56" hidden="1" outlineLevel="1">
      <c r="A536" t="s">
        <v>1808</v>
      </c>
      <c r="B536" s="10" t="s">
        <v>1305</v>
      </c>
      <c r="C536" s="1">
        <f t="shared" si="109"/>
        <v>488</v>
      </c>
      <c r="D536" s="7">
        <f>IF(N536&gt;0, RANK(N536,(N536:P536,Q536:AE536)),0)</f>
        <v>1</v>
      </c>
      <c r="E536" s="7">
        <f>IF(O536&gt;0,RANK(O536,(N536:P536,Q536:AE536)),0)</f>
        <v>2</v>
      </c>
      <c r="F536" s="7">
        <f t="shared" si="111"/>
        <v>3</v>
      </c>
      <c r="G536" s="1">
        <f t="shared" si="116"/>
        <v>6</v>
      </c>
      <c r="H536" s="2">
        <f t="shared" si="117"/>
        <v>1.2295081967213115E-2</v>
      </c>
      <c r="I536" s="8"/>
      <c r="J536" s="2">
        <f t="shared" si="112"/>
        <v>0.49795081967213117</v>
      </c>
      <c r="K536" s="2">
        <f t="shared" si="113"/>
        <v>0.48565573770491804</v>
      </c>
      <c r="L536" s="2">
        <f t="shared" si="114"/>
        <v>1.2295081967213115E-2</v>
      </c>
      <c r="M536" s="2">
        <f t="shared" si="115"/>
        <v>4.0983606557376678E-3</v>
      </c>
      <c r="N536" s="1">
        <v>243</v>
      </c>
      <c r="O536" s="1">
        <v>237</v>
      </c>
      <c r="P536" s="1">
        <v>6</v>
      </c>
      <c r="Q536" s="1"/>
      <c r="R536" s="1">
        <v>1</v>
      </c>
      <c r="S536" s="1"/>
      <c r="T536" s="70"/>
      <c r="U536" s="1"/>
      <c r="V536" s="1"/>
      <c r="W536" s="1">
        <v>1</v>
      </c>
      <c r="X536" s="1"/>
      <c r="Y536" s="1"/>
      <c r="Z536" s="1"/>
      <c r="AA536" s="1"/>
      <c r="AB536" s="1"/>
      <c r="AN536" t="str">
        <f t="shared" si="119"/>
        <v>Perry</v>
      </c>
      <c r="AO536" t="s">
        <v>1616</v>
      </c>
      <c r="AP536">
        <v>2</v>
      </c>
      <c r="AR536" s="119">
        <v>23</v>
      </c>
      <c r="AS536" s="121">
        <v>29</v>
      </c>
      <c r="AT536" s="121">
        <v>165</v>
      </c>
      <c r="AU536" s="125">
        <v>58165</v>
      </c>
      <c r="AV536" s="125">
        <f t="shared" si="118"/>
        <v>23029</v>
      </c>
      <c r="AW536" t="s">
        <v>749</v>
      </c>
      <c r="AX536">
        <f t="shared" si="110"/>
        <v>2358165</v>
      </c>
      <c r="BB536">
        <v>42.6</v>
      </c>
      <c r="BC536">
        <v>13.14</v>
      </c>
      <c r="BD536">
        <v>29.46</v>
      </c>
    </row>
    <row r="537" spans="1:56" hidden="1" outlineLevel="1">
      <c r="A537" t="s">
        <v>229</v>
      </c>
      <c r="B537" s="10" t="s">
        <v>1305</v>
      </c>
      <c r="C537" s="1">
        <f t="shared" si="109"/>
        <v>920</v>
      </c>
      <c r="D537" s="7">
        <f>IF(N537&gt;0, RANK(N537,(N537:P537,Q537:AE537)),0)</f>
        <v>1</v>
      </c>
      <c r="E537" s="7">
        <f>IF(O537&gt;0,RANK(O537,(N537:P537,Q537:AE537)),0)</f>
        <v>2</v>
      </c>
      <c r="F537" s="7">
        <f t="shared" si="111"/>
        <v>3</v>
      </c>
      <c r="G537" s="1">
        <f t="shared" si="116"/>
        <v>205</v>
      </c>
      <c r="H537" s="2">
        <f t="shared" si="117"/>
        <v>0.22282608695652173</v>
      </c>
      <c r="I537" s="8"/>
      <c r="J537" s="2">
        <f t="shared" si="112"/>
        <v>0.5902173913043478</v>
      </c>
      <c r="K537" s="2">
        <f t="shared" si="113"/>
        <v>0.36739130434782608</v>
      </c>
      <c r="L537" s="2">
        <f t="shared" si="114"/>
        <v>3.8043478260869568E-2</v>
      </c>
      <c r="M537" s="2">
        <f t="shared" si="115"/>
        <v>4.3478260869565521E-3</v>
      </c>
      <c r="N537" s="1">
        <v>543</v>
      </c>
      <c r="O537" s="1">
        <v>338</v>
      </c>
      <c r="P537" s="1">
        <v>35</v>
      </c>
      <c r="Q537" s="1"/>
      <c r="R537" s="1">
        <v>4</v>
      </c>
      <c r="S537" s="1"/>
      <c r="T537" s="70"/>
      <c r="U537" s="1"/>
      <c r="V537" s="1"/>
      <c r="W537" s="1">
        <v>0</v>
      </c>
      <c r="X537" s="1"/>
      <c r="Y537" s="1"/>
      <c r="Z537" s="1"/>
      <c r="AA537" s="1"/>
      <c r="AB537" s="1"/>
      <c r="AN537" t="str">
        <f t="shared" si="119"/>
        <v>Peru</v>
      </c>
      <c r="AO537" t="s">
        <v>2592</v>
      </c>
      <c r="AP537">
        <v>2</v>
      </c>
      <c r="AR537" s="119">
        <v>23</v>
      </c>
      <c r="AS537" s="121">
        <v>17</v>
      </c>
      <c r="AT537" s="121">
        <v>120</v>
      </c>
      <c r="AU537" s="125">
        <v>58270</v>
      </c>
      <c r="AV537" s="125">
        <f t="shared" si="118"/>
        <v>23017</v>
      </c>
      <c r="AW537" t="s">
        <v>749</v>
      </c>
      <c r="AX537">
        <f t="shared" si="110"/>
        <v>2358270</v>
      </c>
      <c r="BB537">
        <v>47.81</v>
      </c>
      <c r="BC537">
        <v>0.9</v>
      </c>
      <c r="BD537">
        <v>46.91</v>
      </c>
    </row>
    <row r="538" spans="1:56" hidden="1" outlineLevel="1">
      <c r="A538" t="s">
        <v>1335</v>
      </c>
      <c r="B538" s="10" t="s">
        <v>1305</v>
      </c>
      <c r="C538" s="1">
        <f t="shared" si="109"/>
        <v>516</v>
      </c>
      <c r="D538" s="7">
        <f>IF(N538&gt;0, RANK(N538,(N538:P538,Q538:AE538)),0)</f>
        <v>1</v>
      </c>
      <c r="E538" s="7">
        <f>IF(O538&gt;0,RANK(O538,(N538:P538,Q538:AE538)),0)</f>
        <v>2</v>
      </c>
      <c r="F538" s="7">
        <f t="shared" si="111"/>
        <v>3</v>
      </c>
      <c r="G538" s="1">
        <f t="shared" si="116"/>
        <v>92</v>
      </c>
      <c r="H538" s="2">
        <f t="shared" si="117"/>
        <v>0.17829457364341086</v>
      </c>
      <c r="I538" s="8"/>
      <c r="J538" s="2">
        <f t="shared" si="112"/>
        <v>0.5794573643410853</v>
      </c>
      <c r="K538" s="2">
        <f t="shared" si="113"/>
        <v>0.40116279069767441</v>
      </c>
      <c r="L538" s="2">
        <f t="shared" si="114"/>
        <v>1.3565891472868217E-2</v>
      </c>
      <c r="M538" s="2">
        <f t="shared" si="115"/>
        <v>5.8139534883720721E-3</v>
      </c>
      <c r="N538" s="1">
        <v>299</v>
      </c>
      <c r="O538" s="1">
        <v>207</v>
      </c>
      <c r="P538" s="1">
        <v>7</v>
      </c>
      <c r="Q538" s="1"/>
      <c r="R538" s="1">
        <v>3</v>
      </c>
      <c r="S538" s="1"/>
      <c r="T538" s="70"/>
      <c r="U538" s="1"/>
      <c r="V538" s="1"/>
      <c r="W538" s="1">
        <v>0</v>
      </c>
      <c r="X538" s="1"/>
      <c r="Y538" s="1"/>
      <c r="Z538" s="1"/>
      <c r="AA538" s="1"/>
      <c r="AB538" s="1"/>
      <c r="AN538" t="str">
        <f t="shared" si="119"/>
        <v>Phillips</v>
      </c>
      <c r="AO538" t="s">
        <v>2910</v>
      </c>
      <c r="AP538">
        <v>2</v>
      </c>
      <c r="AR538" s="119">
        <v>23</v>
      </c>
      <c r="AS538" s="121">
        <v>7</v>
      </c>
      <c r="AT538" s="121">
        <v>70</v>
      </c>
      <c r="AU538" s="125">
        <v>58445</v>
      </c>
      <c r="AV538" s="125">
        <f t="shared" si="118"/>
        <v>23007</v>
      </c>
      <c r="AW538" t="s">
        <v>749</v>
      </c>
      <c r="AX538">
        <f t="shared" si="110"/>
        <v>2358445</v>
      </c>
      <c r="BB538">
        <v>51.1</v>
      </c>
      <c r="BC538">
        <v>0.18</v>
      </c>
      <c r="BD538">
        <v>50.93</v>
      </c>
    </row>
    <row r="539" spans="1:56" hidden="1" outlineLevel="1">
      <c r="A539" t="s">
        <v>3105</v>
      </c>
      <c r="B539" s="10" t="s">
        <v>1305</v>
      </c>
      <c r="C539" s="1">
        <f t="shared" si="109"/>
        <v>1417</v>
      </c>
      <c r="D539" s="7">
        <f>IF(N539&gt;0, RANK(N539,(N539:P539,Q539:AE539)),0)</f>
        <v>1</v>
      </c>
      <c r="E539" s="7">
        <f>IF(O539&gt;0,RANK(O539,(N539:P539,Q539:AE539)),0)</f>
        <v>2</v>
      </c>
      <c r="F539" s="7">
        <f t="shared" si="111"/>
        <v>3</v>
      </c>
      <c r="G539" s="1">
        <f t="shared" si="116"/>
        <v>139</v>
      </c>
      <c r="H539" s="2">
        <f t="shared" si="117"/>
        <v>9.8094565984474247E-2</v>
      </c>
      <c r="I539" s="8"/>
      <c r="J539" s="2">
        <f t="shared" si="112"/>
        <v>0.5349329569513056</v>
      </c>
      <c r="K539" s="2">
        <f t="shared" si="113"/>
        <v>0.43683839096683136</v>
      </c>
      <c r="L539" s="2">
        <f t="shared" si="114"/>
        <v>2.4700070571630206E-2</v>
      </c>
      <c r="M539" s="2">
        <f t="shared" si="115"/>
        <v>3.5285815102328311E-3</v>
      </c>
      <c r="N539" s="1">
        <v>758</v>
      </c>
      <c r="O539" s="1">
        <v>619</v>
      </c>
      <c r="P539" s="1">
        <v>35</v>
      </c>
      <c r="Q539" s="1"/>
      <c r="R539" s="1">
        <v>5</v>
      </c>
      <c r="S539" s="1"/>
      <c r="T539" s="70"/>
      <c r="U539" s="1"/>
      <c r="V539" s="1"/>
      <c r="W539" s="1">
        <v>0</v>
      </c>
      <c r="X539" s="1"/>
      <c r="Y539" s="1"/>
      <c r="Z539" s="1"/>
      <c r="AA539" s="1"/>
      <c r="AB539" s="1"/>
      <c r="AN539" t="str">
        <f t="shared" si="119"/>
        <v>Phippsburg</v>
      </c>
      <c r="AO539" t="s">
        <v>738</v>
      </c>
      <c r="AP539">
        <v>1</v>
      </c>
      <c r="AR539" s="119">
        <v>23</v>
      </c>
      <c r="AS539" s="121">
        <v>23</v>
      </c>
      <c r="AT539" s="121">
        <v>30</v>
      </c>
      <c r="AU539" s="125">
        <v>58515</v>
      </c>
      <c r="AV539" s="125">
        <f t="shared" si="118"/>
        <v>23023</v>
      </c>
      <c r="AW539" t="s">
        <v>749</v>
      </c>
      <c r="AX539">
        <f t="shared" si="110"/>
        <v>2358515</v>
      </c>
      <c r="BB539">
        <v>43.92</v>
      </c>
      <c r="BC539">
        <v>15.06</v>
      </c>
      <c r="BD539">
        <v>28.86</v>
      </c>
    </row>
    <row r="540" spans="1:56" hidden="1" outlineLevel="1">
      <c r="A540" t="s">
        <v>331</v>
      </c>
      <c r="B540" s="10" t="s">
        <v>1305</v>
      </c>
      <c r="C540" s="1">
        <f t="shared" si="109"/>
        <v>1949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 t="shared" si="111"/>
        <v>3</v>
      </c>
      <c r="G540" s="1">
        <f t="shared" si="116"/>
        <v>1</v>
      </c>
      <c r="H540" s="2">
        <f t="shared" si="117"/>
        <v>5.1308363263211901E-4</v>
      </c>
      <c r="I540" s="8"/>
      <c r="J540" s="2">
        <f t="shared" si="112"/>
        <v>0.49204720369420213</v>
      </c>
      <c r="K540" s="2">
        <f t="shared" si="113"/>
        <v>0.49153412006157005</v>
      </c>
      <c r="L540" s="2">
        <f t="shared" si="114"/>
        <v>1.1287839917906618E-2</v>
      </c>
      <c r="M540" s="2">
        <f t="shared" si="115"/>
        <v>5.1308363263212631E-3</v>
      </c>
      <c r="N540" s="1">
        <v>959</v>
      </c>
      <c r="O540" s="1">
        <v>958</v>
      </c>
      <c r="P540" s="1">
        <v>22</v>
      </c>
      <c r="Q540" s="1"/>
      <c r="R540" s="1">
        <v>9</v>
      </c>
      <c r="S540" s="1"/>
      <c r="T540" s="70"/>
      <c r="U540" s="1"/>
      <c r="V540" s="1"/>
      <c r="W540" s="1">
        <v>1</v>
      </c>
      <c r="X540" s="1"/>
      <c r="Y540" s="1"/>
      <c r="Z540" s="1"/>
      <c r="AA540" s="1"/>
      <c r="AB540" s="1"/>
      <c r="AN540" t="str">
        <f t="shared" si="119"/>
        <v>Pittsfield</v>
      </c>
      <c r="AO540" t="s">
        <v>465</v>
      </c>
      <c r="AP540">
        <v>2</v>
      </c>
      <c r="AR540" s="119">
        <v>23</v>
      </c>
      <c r="AS540" s="121">
        <v>25</v>
      </c>
      <c r="AT540" s="121">
        <v>120</v>
      </c>
      <c r="AU540" s="125">
        <v>59005</v>
      </c>
      <c r="AV540" s="125">
        <f t="shared" si="118"/>
        <v>23025</v>
      </c>
      <c r="AW540" t="s">
        <v>749</v>
      </c>
      <c r="AX540">
        <f t="shared" si="110"/>
        <v>2359005</v>
      </c>
      <c r="BB540">
        <v>48.71</v>
      </c>
      <c r="BC540">
        <v>0.55000000000000004</v>
      </c>
      <c r="BD540">
        <v>48.16</v>
      </c>
    </row>
    <row r="541" spans="1:56" hidden="1" outlineLevel="1">
      <c r="A541" t="s">
        <v>3308</v>
      </c>
      <c r="B541" s="10" t="s">
        <v>1305</v>
      </c>
      <c r="C541" s="1">
        <f t="shared" si="109"/>
        <v>1593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 t="shared" si="111"/>
        <v>3</v>
      </c>
      <c r="G541" s="1">
        <f t="shared" si="116"/>
        <v>52</v>
      </c>
      <c r="H541" s="2">
        <f t="shared" si="117"/>
        <v>3.2642812303829254E-2</v>
      </c>
      <c r="I541" s="8"/>
      <c r="J541" s="2">
        <f t="shared" si="112"/>
        <v>0.5072190834902699</v>
      </c>
      <c r="K541" s="2">
        <f t="shared" si="113"/>
        <v>0.47457627118644069</v>
      </c>
      <c r="L541" s="2">
        <f t="shared" si="114"/>
        <v>1.5693659761456372E-2</v>
      </c>
      <c r="M541" s="2">
        <f t="shared" si="115"/>
        <v>2.5109855618330422E-3</v>
      </c>
      <c r="N541" s="1">
        <v>808</v>
      </c>
      <c r="O541" s="1">
        <v>756</v>
      </c>
      <c r="P541" s="1">
        <v>25</v>
      </c>
      <c r="Q541" s="1"/>
      <c r="R541" s="1">
        <v>4</v>
      </c>
      <c r="S541" s="1"/>
      <c r="T541" s="70"/>
      <c r="U541" s="1"/>
      <c r="V541" s="1"/>
      <c r="W541" s="1">
        <v>0</v>
      </c>
      <c r="X541" s="1"/>
      <c r="Y541" s="1"/>
      <c r="Z541" s="1"/>
      <c r="AA541" s="1"/>
      <c r="AB541" s="1"/>
      <c r="AN541" t="str">
        <f t="shared" si="119"/>
        <v>Pittston</v>
      </c>
      <c r="AO541" t="s">
        <v>340</v>
      </c>
      <c r="AP541">
        <v>1</v>
      </c>
      <c r="AR541" s="119">
        <v>23</v>
      </c>
      <c r="AS541" s="121">
        <v>11</v>
      </c>
      <c r="AT541" s="121">
        <v>85</v>
      </c>
      <c r="AU541" s="125">
        <v>59110</v>
      </c>
      <c r="AV541" s="125">
        <f t="shared" si="118"/>
        <v>23011</v>
      </c>
      <c r="AW541" t="s">
        <v>749</v>
      </c>
      <c r="AX541">
        <f t="shared" si="110"/>
        <v>2359110</v>
      </c>
      <c r="BB541">
        <v>33.409999999999997</v>
      </c>
      <c r="BC541">
        <v>1.25</v>
      </c>
      <c r="BD541">
        <v>32.159999999999997</v>
      </c>
    </row>
    <row r="542" spans="1:56" hidden="1" outlineLevel="1">
      <c r="A542" t="s">
        <v>1609</v>
      </c>
      <c r="B542" s="10" t="s">
        <v>1305</v>
      </c>
      <c r="C542" s="1">
        <f t="shared" si="109"/>
        <v>250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 t="shared" si="111"/>
        <v>4</v>
      </c>
      <c r="G542" s="1">
        <f t="shared" si="116"/>
        <v>171</v>
      </c>
      <c r="H542" s="2">
        <f t="shared" si="117"/>
        <v>0.68400000000000005</v>
      </c>
      <c r="I542" s="8"/>
      <c r="J542" s="2">
        <f t="shared" si="112"/>
        <v>0.83199999999999996</v>
      </c>
      <c r="K542" s="2">
        <f t="shared" si="113"/>
        <v>0.14799999999999999</v>
      </c>
      <c r="L542" s="2">
        <f t="shared" si="114"/>
        <v>8.0000000000000002E-3</v>
      </c>
      <c r="M542" s="2">
        <f t="shared" si="115"/>
        <v>1.2000000000000045E-2</v>
      </c>
      <c r="N542" s="1">
        <v>208</v>
      </c>
      <c r="O542" s="1">
        <v>37</v>
      </c>
      <c r="P542" s="1">
        <v>2</v>
      </c>
      <c r="Q542" s="1"/>
      <c r="R542" s="1">
        <v>3</v>
      </c>
      <c r="S542" s="1"/>
      <c r="T542" s="70"/>
      <c r="U542" s="1"/>
      <c r="V542" s="1"/>
      <c r="W542" s="1">
        <v>0</v>
      </c>
      <c r="X542" s="1"/>
      <c r="Y542" s="1"/>
      <c r="Z542" s="1"/>
      <c r="AA542" s="1"/>
      <c r="AB542" s="1"/>
      <c r="AN542" t="str">
        <f t="shared" si="119"/>
        <v>Pleasant Point</v>
      </c>
      <c r="AO542" t="s">
        <v>1616</v>
      </c>
      <c r="AP542">
        <v>2</v>
      </c>
      <c r="AR542" s="119">
        <v>23</v>
      </c>
      <c r="AS542" s="121">
        <v>29</v>
      </c>
      <c r="AU542" s="125">
        <v>59600</v>
      </c>
      <c r="AV542" s="125">
        <f t="shared" si="118"/>
        <v>23029</v>
      </c>
      <c r="AW542" t="s">
        <v>306</v>
      </c>
      <c r="AX542">
        <f t="shared" si="110"/>
        <v>2359600</v>
      </c>
    </row>
    <row r="543" spans="1:56" hidden="1" outlineLevel="1">
      <c r="A543" t="s">
        <v>3247</v>
      </c>
      <c r="B543" s="10" t="s">
        <v>1305</v>
      </c>
      <c r="C543" s="1">
        <f t="shared" si="109"/>
        <v>49</v>
      </c>
      <c r="D543" s="7">
        <f>IF(N543&gt;0, RANK(N543,(N543:P543,Q543:AE543)),0)</f>
        <v>1</v>
      </c>
      <c r="E543" s="7">
        <f>IF(O543&gt;0,RANK(O543,(N543:P543,Q543:AE543)),0)</f>
        <v>2</v>
      </c>
      <c r="F543" s="7">
        <f t="shared" si="111"/>
        <v>0</v>
      </c>
      <c r="G543" s="1">
        <f t="shared" si="116"/>
        <v>11</v>
      </c>
      <c r="H543" s="2">
        <f t="shared" si="117"/>
        <v>0.22448979591836735</v>
      </c>
      <c r="I543" s="8"/>
      <c r="J543" s="2">
        <f t="shared" si="112"/>
        <v>0.61224489795918369</v>
      </c>
      <c r="K543" s="2">
        <f t="shared" si="113"/>
        <v>0.38775510204081631</v>
      </c>
      <c r="L543" s="2">
        <f t="shared" si="114"/>
        <v>0</v>
      </c>
      <c r="M543" s="2">
        <f t="shared" si="115"/>
        <v>0</v>
      </c>
      <c r="N543" s="1">
        <v>30</v>
      </c>
      <c r="O543" s="1">
        <v>19</v>
      </c>
      <c r="P543" s="1">
        <v>0</v>
      </c>
      <c r="Q543" s="1"/>
      <c r="R543" s="1">
        <v>0</v>
      </c>
      <c r="S543" s="1"/>
      <c r="T543" s="70"/>
      <c r="U543" s="1"/>
      <c r="V543" s="1"/>
      <c r="W543" s="1">
        <v>0</v>
      </c>
      <c r="X543" s="1"/>
      <c r="Y543" s="1"/>
      <c r="Z543" s="1"/>
      <c r="AA543" s="1"/>
      <c r="AB543" s="1"/>
      <c r="AN543" t="str">
        <f t="shared" si="119"/>
        <v>Pleasant Ridge</v>
      </c>
      <c r="AO543" t="s">
        <v>465</v>
      </c>
      <c r="AP543">
        <v>2</v>
      </c>
      <c r="AR543" s="119">
        <v>23</v>
      </c>
      <c r="AS543" s="121">
        <v>25</v>
      </c>
      <c r="AT543" s="121">
        <v>125</v>
      </c>
      <c r="AU543" s="125">
        <v>59705</v>
      </c>
      <c r="AV543" s="125">
        <f t="shared" si="118"/>
        <v>23025</v>
      </c>
      <c r="AW543" t="s">
        <v>166</v>
      </c>
      <c r="AX543">
        <f t="shared" si="110"/>
        <v>2359705</v>
      </c>
      <c r="BB543">
        <v>24.1</v>
      </c>
      <c r="BC543">
        <v>2.0499999999999998</v>
      </c>
      <c r="BD543">
        <v>22.05</v>
      </c>
    </row>
    <row r="544" spans="1:56" hidden="1" outlineLevel="1">
      <c r="A544" t="s">
        <v>2518</v>
      </c>
      <c r="B544" s="10" t="s">
        <v>1305</v>
      </c>
      <c r="C544" s="1">
        <f t="shared" si="109"/>
        <v>662</v>
      </c>
      <c r="D544" s="7">
        <f>IF(N544&gt;0, RANK(N544,(N544:P544,Q544:AE544)),0)</f>
        <v>2</v>
      </c>
      <c r="E544" s="7">
        <f>IF(O544&gt;0,RANK(O544,(N544:P544,Q544:AE544)),0)</f>
        <v>1</v>
      </c>
      <c r="F544" s="7">
        <f t="shared" si="111"/>
        <v>3</v>
      </c>
      <c r="G544" s="1">
        <f t="shared" si="116"/>
        <v>69</v>
      </c>
      <c r="H544" s="2">
        <f t="shared" si="117"/>
        <v>0.10422960725075529</v>
      </c>
      <c r="I544" s="8"/>
      <c r="J544" s="2">
        <f t="shared" si="112"/>
        <v>0.4380664652567976</v>
      </c>
      <c r="K544" s="2">
        <f t="shared" si="113"/>
        <v>0.54229607250755285</v>
      </c>
      <c r="L544" s="2">
        <f t="shared" si="114"/>
        <v>1.9637462235649546E-2</v>
      </c>
      <c r="M544" s="2">
        <f t="shared" si="115"/>
        <v>3.4694469519536142E-18</v>
      </c>
      <c r="N544" s="1">
        <v>290</v>
      </c>
      <c r="O544" s="1">
        <v>359</v>
      </c>
      <c r="P544" s="1">
        <v>13</v>
      </c>
      <c r="Q544" s="1"/>
      <c r="R544" s="1">
        <v>0</v>
      </c>
      <c r="S544" s="1"/>
      <c r="T544" s="70"/>
      <c r="U544" s="1"/>
      <c r="V544" s="1"/>
      <c r="W544" s="1">
        <v>0</v>
      </c>
      <c r="X544" s="1"/>
      <c r="Y544" s="1"/>
      <c r="Z544" s="1"/>
      <c r="AA544" s="1"/>
      <c r="AB544" s="1"/>
      <c r="AN544" t="str">
        <f t="shared" si="119"/>
        <v>Plymouth</v>
      </c>
      <c r="AO544" t="s">
        <v>1350</v>
      </c>
      <c r="AP544">
        <v>2</v>
      </c>
      <c r="AR544" s="119">
        <v>23</v>
      </c>
      <c r="AS544" s="121">
        <v>19</v>
      </c>
      <c r="AT544" s="121">
        <v>265</v>
      </c>
      <c r="AU544" s="125">
        <v>59950</v>
      </c>
      <c r="AV544" s="125">
        <f t="shared" si="118"/>
        <v>23019</v>
      </c>
      <c r="AW544" t="s">
        <v>749</v>
      </c>
      <c r="AX544">
        <f t="shared" si="110"/>
        <v>2359950</v>
      </c>
      <c r="BB544">
        <v>31.26</v>
      </c>
      <c r="BC544">
        <v>1.32</v>
      </c>
      <c r="BD544">
        <v>29.94</v>
      </c>
    </row>
    <row r="545" spans="1:56" hidden="1" outlineLevel="1">
      <c r="A545" t="s">
        <v>3309</v>
      </c>
      <c r="B545" s="10" t="s">
        <v>1305</v>
      </c>
      <c r="C545" s="1">
        <f t="shared" si="109"/>
        <v>3083</v>
      </c>
      <c r="D545" s="7">
        <f>IF(N545&gt;0, RANK(N545,(N545:P545,Q545:AE545)),0)</f>
        <v>1</v>
      </c>
      <c r="E545" s="7">
        <f>IF(O545&gt;0,RANK(O545,(N545:P545,Q545:AE545)),0)</f>
        <v>2</v>
      </c>
      <c r="F545" s="7">
        <f t="shared" si="111"/>
        <v>3</v>
      </c>
      <c r="G545" s="1">
        <f t="shared" si="116"/>
        <v>249</v>
      </c>
      <c r="H545" s="2">
        <f t="shared" si="117"/>
        <v>8.0765488160882262E-2</v>
      </c>
      <c r="I545" s="8"/>
      <c r="J545" s="2">
        <f t="shared" si="112"/>
        <v>0.52838144664288034</v>
      </c>
      <c r="K545" s="2">
        <f t="shared" si="113"/>
        <v>0.44761595848199803</v>
      </c>
      <c r="L545" s="2">
        <f t="shared" si="114"/>
        <v>2.0434641582873826E-2</v>
      </c>
      <c r="M545" s="2">
        <f t="shared" si="115"/>
        <v>3.5679532922478045E-3</v>
      </c>
      <c r="N545" s="1">
        <v>1629</v>
      </c>
      <c r="O545" s="1">
        <v>1380</v>
      </c>
      <c r="P545" s="1">
        <v>63</v>
      </c>
      <c r="Q545" s="1"/>
      <c r="R545" s="1">
        <v>11</v>
      </c>
      <c r="S545" s="1"/>
      <c r="T545" s="70"/>
      <c r="U545" s="1"/>
      <c r="V545" s="1"/>
      <c r="W545" s="1">
        <v>0</v>
      </c>
      <c r="X545" s="1"/>
      <c r="Y545" s="1"/>
      <c r="Z545" s="1"/>
      <c r="AA545" s="1"/>
      <c r="AB545" s="1"/>
      <c r="AN545" t="str">
        <f t="shared" si="119"/>
        <v>Poland</v>
      </c>
      <c r="AO545" t="s">
        <v>1351</v>
      </c>
      <c r="AP545">
        <v>2</v>
      </c>
      <c r="AR545" s="119">
        <v>23</v>
      </c>
      <c r="AS545" s="121">
        <v>1</v>
      </c>
      <c r="AT545" s="121">
        <v>55</v>
      </c>
      <c r="AU545" s="125">
        <v>60020</v>
      </c>
      <c r="AV545" s="125">
        <f t="shared" si="118"/>
        <v>23001</v>
      </c>
      <c r="AW545" t="s">
        <v>749</v>
      </c>
      <c r="AX545">
        <f t="shared" si="110"/>
        <v>2360020</v>
      </c>
      <c r="BB545">
        <v>47.16</v>
      </c>
      <c r="BC545">
        <v>4.8499999999999996</v>
      </c>
      <c r="BD545">
        <v>42.31</v>
      </c>
    </row>
    <row r="546" spans="1:56" hidden="1" outlineLevel="1">
      <c r="A546" t="s">
        <v>1565</v>
      </c>
      <c r="B546" s="10" t="s">
        <v>1305</v>
      </c>
      <c r="C546" s="1">
        <f t="shared" si="109"/>
        <v>245</v>
      </c>
      <c r="D546" s="7">
        <f>IF(N546&gt;0, RANK(N546,(N546:P546,Q546:AE546)),0)</f>
        <v>1</v>
      </c>
      <c r="E546" s="7">
        <f>IF(O546&gt;0,RANK(O546,(N546:P546,Q546:AE546)),0)</f>
        <v>2</v>
      </c>
      <c r="F546" s="7">
        <f t="shared" si="111"/>
        <v>3</v>
      </c>
      <c r="G546" s="1">
        <f t="shared" si="116"/>
        <v>19</v>
      </c>
      <c r="H546" s="2">
        <f t="shared" si="117"/>
        <v>7.7551020408163265E-2</v>
      </c>
      <c r="I546" s="8"/>
      <c r="J546" s="2">
        <f t="shared" si="112"/>
        <v>0.51836734693877551</v>
      </c>
      <c r="K546" s="2">
        <f t="shared" si="113"/>
        <v>0.44081632653061226</v>
      </c>
      <c r="L546" s="2">
        <f t="shared" si="114"/>
        <v>2.4489795918367346E-2</v>
      </c>
      <c r="M546" s="2">
        <f t="shared" si="115"/>
        <v>1.6326530612244889E-2</v>
      </c>
      <c r="N546" s="1">
        <v>127</v>
      </c>
      <c r="O546" s="1">
        <v>108</v>
      </c>
      <c r="P546" s="1">
        <v>6</v>
      </c>
      <c r="Q546" s="1"/>
      <c r="R546" s="1">
        <v>4</v>
      </c>
      <c r="S546" s="1"/>
      <c r="T546" s="70"/>
      <c r="U546" s="1"/>
      <c r="V546" s="1"/>
      <c r="W546" s="1">
        <v>0</v>
      </c>
      <c r="X546" s="1"/>
      <c r="Y546" s="1"/>
      <c r="Z546" s="1"/>
      <c r="AA546" s="1"/>
      <c r="AB546" s="1"/>
      <c r="AN546" t="str">
        <f t="shared" si="119"/>
        <v>Portage Lake</v>
      </c>
      <c r="AO546" t="s">
        <v>424</v>
      </c>
      <c r="AP546">
        <v>2</v>
      </c>
      <c r="AR546" s="119">
        <v>23</v>
      </c>
      <c r="AS546" s="121">
        <v>3</v>
      </c>
      <c r="AT546" s="121">
        <v>260</v>
      </c>
      <c r="AU546" s="125">
        <v>60300</v>
      </c>
      <c r="AV546" s="125">
        <f t="shared" si="118"/>
        <v>23003</v>
      </c>
      <c r="AW546" t="s">
        <v>749</v>
      </c>
      <c r="AX546">
        <f t="shared" si="110"/>
        <v>2360300</v>
      </c>
      <c r="BB546">
        <v>34.520000000000003</v>
      </c>
      <c r="BC546">
        <v>3.8</v>
      </c>
      <c r="BD546">
        <v>30.72</v>
      </c>
    </row>
    <row r="547" spans="1:56" hidden="1" outlineLevel="1">
      <c r="A547" t="s">
        <v>2980</v>
      </c>
      <c r="B547" s="10" t="s">
        <v>1305</v>
      </c>
      <c r="C547" s="1">
        <f t="shared" si="109"/>
        <v>738</v>
      </c>
      <c r="D547" s="7">
        <f>IF(N547&gt;0, RANK(N547,(N547:P547,Q547:AE547)),0)</f>
        <v>1</v>
      </c>
      <c r="E547" s="7">
        <f>IF(O547&gt;0,RANK(O547,(N547:P547,Q547:AE547)),0)</f>
        <v>2</v>
      </c>
      <c r="F547" s="7">
        <f t="shared" si="111"/>
        <v>3</v>
      </c>
      <c r="G547" s="1">
        <f t="shared" si="116"/>
        <v>61</v>
      </c>
      <c r="H547" s="2">
        <f t="shared" si="117"/>
        <v>8.2655826558265588E-2</v>
      </c>
      <c r="I547" s="8"/>
      <c r="J547" s="2">
        <f t="shared" si="112"/>
        <v>0.53252032520325199</v>
      </c>
      <c r="K547" s="2">
        <f t="shared" si="113"/>
        <v>0.44986449864498645</v>
      </c>
      <c r="L547" s="2">
        <f t="shared" si="114"/>
        <v>1.2195121951219513E-2</v>
      </c>
      <c r="M547" s="2">
        <f t="shared" si="115"/>
        <v>5.4200542005420453E-3</v>
      </c>
      <c r="N547" s="1">
        <v>393</v>
      </c>
      <c r="O547" s="1">
        <v>332</v>
      </c>
      <c r="P547" s="1">
        <v>9</v>
      </c>
      <c r="Q547" s="1"/>
      <c r="R547" s="1">
        <v>3</v>
      </c>
      <c r="S547" s="1"/>
      <c r="T547" s="70"/>
      <c r="U547" s="1"/>
      <c r="V547" s="1"/>
      <c r="W547" s="1">
        <v>1</v>
      </c>
      <c r="X547" s="1"/>
      <c r="Y547" s="1"/>
      <c r="Z547" s="1"/>
      <c r="AA547" s="1"/>
      <c r="AB547" s="1"/>
      <c r="AN547" t="str">
        <f t="shared" si="119"/>
        <v>Porter</v>
      </c>
      <c r="AO547" t="s">
        <v>2592</v>
      </c>
      <c r="AP547">
        <v>2</v>
      </c>
      <c r="AR547" s="119">
        <v>23</v>
      </c>
      <c r="AS547" s="121">
        <v>17</v>
      </c>
      <c r="AT547" s="121">
        <v>125</v>
      </c>
      <c r="AU547" s="125">
        <v>60405</v>
      </c>
      <c r="AV547" s="125">
        <f t="shared" si="118"/>
        <v>23017</v>
      </c>
      <c r="AW547" t="s">
        <v>749</v>
      </c>
      <c r="AX547">
        <f t="shared" si="110"/>
        <v>2360405</v>
      </c>
      <c r="BB547">
        <v>32.92</v>
      </c>
      <c r="BC547">
        <v>1.43</v>
      </c>
      <c r="BD547">
        <v>31.49</v>
      </c>
    </row>
    <row r="548" spans="1:56" hidden="1" outlineLevel="1">
      <c r="A548" t="s">
        <v>1566</v>
      </c>
      <c r="B548" s="10" t="s">
        <v>1305</v>
      </c>
      <c r="C548" s="1">
        <f t="shared" si="109"/>
        <v>36840</v>
      </c>
      <c r="D548" s="7">
        <f>IF(N548&gt;0, RANK(N548,(N548:P548,Q548:AE548)),0)</f>
        <v>1</v>
      </c>
      <c r="E548" s="7">
        <f>IF(O548&gt;0,RANK(O548,(N548:P548,Q548:AE548)),0)</f>
        <v>2</v>
      </c>
      <c r="F548" s="7">
        <f t="shared" si="111"/>
        <v>3</v>
      </c>
      <c r="G548" s="1">
        <f t="shared" si="116"/>
        <v>20473</v>
      </c>
      <c r="H548" s="2">
        <f t="shared" si="117"/>
        <v>0.55572747014115087</v>
      </c>
      <c r="I548" s="8"/>
      <c r="J548" s="2">
        <f t="shared" si="112"/>
        <v>0.76864820846905535</v>
      </c>
      <c r="K548" s="2">
        <f t="shared" si="113"/>
        <v>0.21292073832790445</v>
      </c>
      <c r="L548" s="2">
        <f t="shared" si="114"/>
        <v>1.3572204125950055E-2</v>
      </c>
      <c r="M548" s="2">
        <f t="shared" si="115"/>
        <v>4.8588490770901435E-3</v>
      </c>
      <c r="N548" s="1">
        <v>28317</v>
      </c>
      <c r="O548" s="1">
        <v>7844</v>
      </c>
      <c r="P548" s="1">
        <v>500</v>
      </c>
      <c r="Q548" s="1"/>
      <c r="R548" s="1">
        <v>143</v>
      </c>
      <c r="S548" s="1"/>
      <c r="T548" s="70"/>
      <c r="U548" s="1"/>
      <c r="V548" s="1"/>
      <c r="W548" s="1">
        <v>36</v>
      </c>
      <c r="X548" s="1"/>
      <c r="Y548" s="1"/>
      <c r="Z548" s="1"/>
      <c r="AA548" s="1"/>
      <c r="AB548" s="1"/>
      <c r="AN548" t="str">
        <f t="shared" si="119"/>
        <v>Portland</v>
      </c>
      <c r="AO548" t="s">
        <v>1391</v>
      </c>
      <c r="AP548">
        <v>1</v>
      </c>
      <c r="AR548" s="119">
        <v>23</v>
      </c>
      <c r="AS548" s="121">
        <v>5</v>
      </c>
      <c r="AT548" s="121">
        <v>85</v>
      </c>
      <c r="AU548" s="125">
        <v>60545</v>
      </c>
      <c r="AV548" s="125">
        <f t="shared" si="118"/>
        <v>23005</v>
      </c>
      <c r="AW548" t="s">
        <v>2792</v>
      </c>
      <c r="AX548">
        <f t="shared" si="110"/>
        <v>2360545</v>
      </c>
      <c r="BB548">
        <v>52.57</v>
      </c>
      <c r="BC548">
        <v>31.36</v>
      </c>
      <c r="BD548">
        <v>21.21</v>
      </c>
    </row>
    <row r="549" spans="1:56" hidden="1" outlineLevel="1">
      <c r="A549" t="s">
        <v>2594</v>
      </c>
      <c r="B549" s="10" t="s">
        <v>1305</v>
      </c>
      <c r="C549" s="1">
        <f t="shared" si="109"/>
        <v>984</v>
      </c>
      <c r="D549" s="7">
        <f>IF(N549&gt;0, RANK(N549,(N549:P549,Q549:AE549)),0)</f>
        <v>1</v>
      </c>
      <c r="E549" s="7">
        <f>IF(O549&gt;0,RANK(O549,(N549:P549,Q549:AE549)),0)</f>
        <v>2</v>
      </c>
      <c r="F549" s="7">
        <f t="shared" si="111"/>
        <v>3</v>
      </c>
      <c r="G549" s="1">
        <f t="shared" si="116"/>
        <v>148</v>
      </c>
      <c r="H549" s="2">
        <f t="shared" si="117"/>
        <v>0.15040650406504066</v>
      </c>
      <c r="I549" s="8"/>
      <c r="J549" s="2">
        <f t="shared" si="112"/>
        <v>0.56707317073170727</v>
      </c>
      <c r="K549" s="2">
        <f t="shared" si="113"/>
        <v>0.41666666666666669</v>
      </c>
      <c r="L549" s="2">
        <f t="shared" si="114"/>
        <v>1.2195121951219513E-2</v>
      </c>
      <c r="M549" s="2">
        <f t="shared" si="115"/>
        <v>4.0650406504065366E-3</v>
      </c>
      <c r="N549" s="1">
        <v>558</v>
      </c>
      <c r="O549" s="1">
        <v>410</v>
      </c>
      <c r="P549" s="1">
        <v>12</v>
      </c>
      <c r="Q549" s="1"/>
      <c r="R549" s="1">
        <v>4</v>
      </c>
      <c r="S549" s="1"/>
      <c r="T549" s="70"/>
      <c r="U549" s="1"/>
      <c r="V549" s="1"/>
      <c r="W549" s="1">
        <v>0</v>
      </c>
      <c r="X549" s="1"/>
      <c r="Y549" s="1"/>
      <c r="Z549" s="1"/>
      <c r="AA549" s="1"/>
      <c r="AB549" s="1"/>
      <c r="AN549" t="str">
        <f t="shared" si="119"/>
        <v>Pownal</v>
      </c>
      <c r="AO549" t="s">
        <v>1391</v>
      </c>
      <c r="AP549">
        <v>1</v>
      </c>
      <c r="AR549" s="119">
        <v>23</v>
      </c>
      <c r="AS549" s="121">
        <v>5</v>
      </c>
      <c r="AT549" s="121">
        <v>90</v>
      </c>
      <c r="AU549" s="125">
        <v>60685</v>
      </c>
      <c r="AV549" s="125">
        <f t="shared" si="118"/>
        <v>23005</v>
      </c>
      <c r="AW549" t="s">
        <v>749</v>
      </c>
      <c r="AX549">
        <f t="shared" si="110"/>
        <v>2360685</v>
      </c>
      <c r="BB549">
        <v>22.95</v>
      </c>
      <c r="BC549">
        <v>0.02</v>
      </c>
      <c r="BD549">
        <v>22.94</v>
      </c>
    </row>
    <row r="550" spans="1:56" hidden="1" outlineLevel="1">
      <c r="A550" s="37" t="s">
        <v>2422</v>
      </c>
      <c r="B550" s="10" t="s">
        <v>1305</v>
      </c>
      <c r="C550" s="1">
        <f t="shared" si="109"/>
        <v>72</v>
      </c>
      <c r="D550" s="7">
        <f>IF(N550&gt;0, RANK(N550,(N550:P550,Q550:AE550)),0)</f>
        <v>2</v>
      </c>
      <c r="E550" s="7">
        <f>IF(O550&gt;0,RANK(O550,(N550:P550,Q550:AE550)),0)</f>
        <v>1</v>
      </c>
      <c r="F550" s="7">
        <f t="shared" si="111"/>
        <v>4</v>
      </c>
      <c r="G550" s="1">
        <f t="shared" si="116"/>
        <v>20</v>
      </c>
      <c r="H550" s="2">
        <f t="shared" si="117"/>
        <v>0.27777777777777779</v>
      </c>
      <c r="I550" s="8"/>
      <c r="J550" s="2">
        <f t="shared" si="112"/>
        <v>0.33333333333333331</v>
      </c>
      <c r="K550" s="2">
        <f t="shared" si="113"/>
        <v>0.61111111111111116</v>
      </c>
      <c r="L550" s="2">
        <f t="shared" si="114"/>
        <v>1.3888888888888888E-2</v>
      </c>
      <c r="M550" s="2">
        <f t="shared" si="115"/>
        <v>4.1666666666666692E-2</v>
      </c>
      <c r="N550" s="1">
        <v>24</v>
      </c>
      <c r="O550" s="1">
        <v>44</v>
      </c>
      <c r="P550" s="1">
        <v>1</v>
      </c>
      <c r="Q550" s="1"/>
      <c r="R550" s="1">
        <v>3</v>
      </c>
      <c r="S550" s="1"/>
      <c r="T550" s="70"/>
      <c r="U550" s="1"/>
      <c r="V550" s="1"/>
      <c r="W550" s="1">
        <v>0</v>
      </c>
      <c r="X550" s="1"/>
      <c r="Y550" s="1"/>
      <c r="Z550" s="1"/>
      <c r="AA550" s="1"/>
      <c r="AB550" s="1"/>
      <c r="AN550" t="str">
        <f t="shared" si="119"/>
        <v>Prentiss</v>
      </c>
      <c r="AO550" t="s">
        <v>1350</v>
      </c>
      <c r="AP550">
        <v>2</v>
      </c>
      <c r="AR550" s="119">
        <v>23</v>
      </c>
      <c r="AS550" s="121">
        <v>19</v>
      </c>
      <c r="AT550" s="121">
        <v>270</v>
      </c>
      <c r="AU550" s="125">
        <v>60790</v>
      </c>
      <c r="AV550" s="125">
        <f t="shared" si="118"/>
        <v>23019</v>
      </c>
      <c r="AW550" t="s">
        <v>2795</v>
      </c>
      <c r="AX550">
        <f t="shared" si="110"/>
        <v>2360790</v>
      </c>
      <c r="BB550">
        <v>38.39</v>
      </c>
      <c r="BC550">
        <v>0.04</v>
      </c>
      <c r="BD550">
        <v>38.35</v>
      </c>
    </row>
    <row r="551" spans="1:56" hidden="1" outlineLevel="1">
      <c r="A551" t="s">
        <v>3494</v>
      </c>
      <c r="B551" s="10" t="s">
        <v>1305</v>
      </c>
      <c r="C551" s="1">
        <f t="shared" si="109"/>
        <v>4613</v>
      </c>
      <c r="D551" s="7">
        <f>IF(N551&gt;0, RANK(N551,(N551:P551,Q551:AE551)),0)</f>
        <v>1</v>
      </c>
      <c r="E551" s="7">
        <f>IF(O551&gt;0,RANK(O551,(N551:P551,Q551:AE551)),0)</f>
        <v>2</v>
      </c>
      <c r="F551" s="7">
        <f t="shared" si="111"/>
        <v>3</v>
      </c>
      <c r="G551" s="1">
        <f t="shared" si="116"/>
        <v>326</v>
      </c>
      <c r="H551" s="2">
        <f t="shared" si="117"/>
        <v>7.0669846087145022E-2</v>
      </c>
      <c r="I551" s="8"/>
      <c r="J551" s="2">
        <f t="shared" si="112"/>
        <v>0.52460437892911338</v>
      </c>
      <c r="K551" s="2">
        <f t="shared" si="113"/>
        <v>0.45393453284196833</v>
      </c>
      <c r="L551" s="2">
        <f t="shared" si="114"/>
        <v>1.7775850856275744E-2</v>
      </c>
      <c r="M551" s="2">
        <f t="shared" si="115"/>
        <v>3.6852373726425462E-3</v>
      </c>
      <c r="N551" s="1">
        <v>2420</v>
      </c>
      <c r="O551" s="1">
        <v>2094</v>
      </c>
      <c r="P551" s="1">
        <v>82</v>
      </c>
      <c r="Q551" s="1"/>
      <c r="R551" s="1">
        <v>17</v>
      </c>
      <c r="S551" s="1"/>
      <c r="T551" s="70"/>
      <c r="U551" s="1"/>
      <c r="V551" s="1"/>
      <c r="W551" s="1">
        <v>0</v>
      </c>
      <c r="X551" s="1"/>
      <c r="Y551" s="1"/>
      <c r="Z551" s="1"/>
      <c r="AA551" s="1"/>
      <c r="AB551" s="1"/>
      <c r="AN551" t="str">
        <f t="shared" si="119"/>
        <v>Presque Isle</v>
      </c>
      <c r="AO551" t="s">
        <v>424</v>
      </c>
      <c r="AP551">
        <v>2</v>
      </c>
      <c r="AR551" s="119">
        <v>23</v>
      </c>
      <c r="AS551" s="121">
        <v>3</v>
      </c>
      <c r="AT551" s="121">
        <v>265</v>
      </c>
      <c r="AU551" s="125">
        <v>60825</v>
      </c>
      <c r="AV551" s="125">
        <f t="shared" si="118"/>
        <v>23003</v>
      </c>
      <c r="AW551" t="s">
        <v>2792</v>
      </c>
      <c r="AX551">
        <f t="shared" si="110"/>
        <v>2360825</v>
      </c>
      <c r="BB551">
        <v>77.55</v>
      </c>
      <c r="BC551">
        <v>1.8</v>
      </c>
      <c r="BD551">
        <v>75.75</v>
      </c>
    </row>
    <row r="552" spans="1:56" hidden="1" outlineLevel="1">
      <c r="A552" t="s">
        <v>381</v>
      </c>
      <c r="B552" s="10" t="s">
        <v>1305</v>
      </c>
      <c r="C552" s="1">
        <f t="shared" si="109"/>
        <v>480</v>
      </c>
      <c r="D552" s="7">
        <f>IF(N552&gt;0, RANK(N552,(N552:P552,Q552:AE552)),0)</f>
        <v>2</v>
      </c>
      <c r="E552" s="7">
        <f>IF(O552&gt;0,RANK(O552,(N552:P552,Q552:AE552)),0)</f>
        <v>1</v>
      </c>
      <c r="F552" s="7">
        <f t="shared" si="111"/>
        <v>3</v>
      </c>
      <c r="G552" s="1">
        <f t="shared" si="116"/>
        <v>65</v>
      </c>
      <c r="H552" s="2">
        <f t="shared" si="117"/>
        <v>0.13541666666666666</v>
      </c>
      <c r="I552" s="8"/>
      <c r="J552" s="2">
        <f t="shared" si="112"/>
        <v>0.42083333333333334</v>
      </c>
      <c r="K552" s="2">
        <f t="shared" si="113"/>
        <v>0.55625000000000002</v>
      </c>
      <c r="L552" s="2">
        <f t="shared" si="114"/>
        <v>1.0416666666666666E-2</v>
      </c>
      <c r="M552" s="2">
        <f t="shared" si="115"/>
        <v>1.2499999999999919E-2</v>
      </c>
      <c r="N552" s="1">
        <v>202</v>
      </c>
      <c r="O552" s="1">
        <v>267</v>
      </c>
      <c r="P552" s="1">
        <v>5</v>
      </c>
      <c r="Q552" s="1"/>
      <c r="R552" s="1">
        <v>5</v>
      </c>
      <c r="S552" s="1"/>
      <c r="T552" s="70"/>
      <c r="U552" s="1"/>
      <c r="V552" s="1"/>
      <c r="W552" s="1">
        <v>1</v>
      </c>
      <c r="X552" s="1"/>
      <c r="Y552" s="1"/>
      <c r="Z552" s="1"/>
      <c r="AA552" s="1"/>
      <c r="AB552" s="1"/>
      <c r="AN552" t="str">
        <f t="shared" si="119"/>
        <v>Princeton</v>
      </c>
      <c r="AO552" t="s">
        <v>1616</v>
      </c>
      <c r="AP552">
        <v>2</v>
      </c>
      <c r="AR552" s="119">
        <v>23</v>
      </c>
      <c r="AS552" s="121">
        <v>29</v>
      </c>
      <c r="AT552" s="121">
        <v>180</v>
      </c>
      <c r="AU552" s="125">
        <v>61035</v>
      </c>
      <c r="AV552" s="125">
        <f t="shared" si="118"/>
        <v>23029</v>
      </c>
      <c r="AW552" t="s">
        <v>749</v>
      </c>
      <c r="AX552">
        <f t="shared" si="110"/>
        <v>2361035</v>
      </c>
      <c r="BB552">
        <v>42.26</v>
      </c>
      <c r="BC552">
        <v>5.24</v>
      </c>
      <c r="BD552">
        <v>37.01</v>
      </c>
    </row>
    <row r="553" spans="1:56" hidden="1" outlineLevel="1">
      <c r="A553" t="s">
        <v>1325</v>
      </c>
      <c r="B553" s="10" t="s">
        <v>1305</v>
      </c>
      <c r="C553" s="1">
        <f t="shared" si="109"/>
        <v>366</v>
      </c>
      <c r="D553" s="7">
        <f>IF(N553&gt;0, RANK(N553,(N553:P553,Q553:AE553)),0)</f>
        <v>1</v>
      </c>
      <c r="E553" s="7">
        <f>IF(O553&gt;0,RANK(O553,(N553:P553,Q553:AE553)),0)</f>
        <v>2</v>
      </c>
      <c r="F553" s="7">
        <f t="shared" si="111"/>
        <v>3</v>
      </c>
      <c r="G553" s="1">
        <f t="shared" si="116"/>
        <v>36</v>
      </c>
      <c r="H553" s="2">
        <f t="shared" si="117"/>
        <v>9.8360655737704916E-2</v>
      </c>
      <c r="I553" s="8"/>
      <c r="J553" s="2">
        <f t="shared" si="112"/>
        <v>0.53551912568306015</v>
      </c>
      <c r="K553" s="2">
        <f t="shared" si="113"/>
        <v>0.43715846994535518</v>
      </c>
      <c r="L553" s="2">
        <f t="shared" si="114"/>
        <v>2.4590163934426229E-2</v>
      </c>
      <c r="M553" s="2">
        <f t="shared" si="115"/>
        <v>2.7322404371584452E-3</v>
      </c>
      <c r="N553" s="1">
        <v>196</v>
      </c>
      <c r="O553" s="1">
        <v>160</v>
      </c>
      <c r="P553" s="1">
        <v>9</v>
      </c>
      <c r="Q553" s="1"/>
      <c r="R553" s="1">
        <v>1</v>
      </c>
      <c r="S553" s="1"/>
      <c r="T553" s="70"/>
      <c r="U553" s="1"/>
      <c r="V553" s="1"/>
      <c r="W553" s="1">
        <v>0</v>
      </c>
      <c r="X553" s="1"/>
      <c r="Y553" s="1"/>
      <c r="Z553" s="1"/>
      <c r="AA553" s="1"/>
      <c r="AB553" s="1"/>
      <c r="AN553" t="str">
        <f t="shared" si="119"/>
        <v>Prospect</v>
      </c>
      <c r="AO553" t="s">
        <v>2819</v>
      </c>
      <c r="AP553">
        <v>2</v>
      </c>
      <c r="AR553" s="119">
        <v>23</v>
      </c>
      <c r="AS553" s="121">
        <v>27</v>
      </c>
      <c r="AT553" s="121">
        <v>85</v>
      </c>
      <c r="AU553" s="125">
        <v>61210</v>
      </c>
      <c r="AV553" s="125">
        <f t="shared" si="118"/>
        <v>23027</v>
      </c>
      <c r="AW553" t="s">
        <v>749</v>
      </c>
      <c r="AX553">
        <f t="shared" si="110"/>
        <v>2361210</v>
      </c>
      <c r="BB553">
        <v>20.25</v>
      </c>
      <c r="BC553">
        <v>2.15</v>
      </c>
      <c r="BD553">
        <v>18.100000000000001</v>
      </c>
    </row>
    <row r="554" spans="1:56" hidden="1" outlineLevel="1">
      <c r="A554" t="s">
        <v>572</v>
      </c>
      <c r="B554" s="10" t="s">
        <v>1305</v>
      </c>
      <c r="C554" s="1">
        <f t="shared" si="109"/>
        <v>970</v>
      </c>
      <c r="D554" s="7">
        <f>IF(N554&gt;0, RANK(N554,(N554:P554,Q554:AE554)),0)</f>
        <v>1</v>
      </c>
      <c r="E554" s="7">
        <f>IF(O554&gt;0,RANK(O554,(N554:P554,Q554:AE554)),0)</f>
        <v>2</v>
      </c>
      <c r="F554" s="7">
        <f t="shared" si="111"/>
        <v>3</v>
      </c>
      <c r="G554" s="1">
        <f t="shared" si="116"/>
        <v>111</v>
      </c>
      <c r="H554" s="2">
        <f t="shared" si="117"/>
        <v>0.11443298969072165</v>
      </c>
      <c r="I554" s="8"/>
      <c r="J554" s="2">
        <f t="shared" si="112"/>
        <v>0.54742268041237119</v>
      </c>
      <c r="K554" s="2">
        <f t="shared" si="113"/>
        <v>0.4329896907216495</v>
      </c>
      <c r="L554" s="2">
        <f t="shared" si="114"/>
        <v>1.3402061855670102E-2</v>
      </c>
      <c r="M554" s="2">
        <f t="shared" si="115"/>
        <v>6.1855670103092095E-3</v>
      </c>
      <c r="N554" s="1">
        <v>531</v>
      </c>
      <c r="O554" s="1">
        <v>420</v>
      </c>
      <c r="P554" s="1">
        <v>13</v>
      </c>
      <c r="Q554" s="1"/>
      <c r="R554" s="1">
        <v>5</v>
      </c>
      <c r="S554" s="1"/>
      <c r="T554" s="70"/>
      <c r="U554" s="1"/>
      <c r="V554" s="1"/>
      <c r="W554" s="1">
        <v>1</v>
      </c>
      <c r="X554" s="1"/>
      <c r="Y554" s="1"/>
      <c r="Z554" s="1"/>
      <c r="AA554" s="1"/>
      <c r="AB554" s="1"/>
      <c r="AN554" t="str">
        <f t="shared" si="119"/>
        <v>Randolph</v>
      </c>
      <c r="AO554" t="s">
        <v>340</v>
      </c>
      <c r="AP554">
        <v>1</v>
      </c>
      <c r="AR554" s="119">
        <v>23</v>
      </c>
      <c r="AS554" s="121">
        <v>11</v>
      </c>
      <c r="AT554" s="121">
        <v>90</v>
      </c>
      <c r="AU554" s="125">
        <v>61700</v>
      </c>
      <c r="AV554" s="125">
        <f t="shared" si="118"/>
        <v>23011</v>
      </c>
      <c r="AW554" t="s">
        <v>749</v>
      </c>
      <c r="AX554">
        <f t="shared" si="110"/>
        <v>2361700</v>
      </c>
      <c r="BB554">
        <v>2.23</v>
      </c>
      <c r="BC554">
        <v>0.1</v>
      </c>
      <c r="BD554">
        <v>2.13</v>
      </c>
    </row>
    <row r="555" spans="1:56" hidden="1" outlineLevel="1">
      <c r="A555" t="s">
        <v>3045</v>
      </c>
      <c r="B555" s="10" t="s">
        <v>1305</v>
      </c>
      <c r="C555" s="1">
        <f t="shared" si="109"/>
        <v>750</v>
      </c>
      <c r="D555" s="7">
        <f>IF(N555&gt;0, RANK(N555,(N555:P555,Q555:AE555)),0)</f>
        <v>1</v>
      </c>
      <c r="E555" s="7">
        <f>IF(O555&gt;0,RANK(O555,(N555:P555,Q555:AE555)),0)</f>
        <v>2</v>
      </c>
      <c r="F555" s="7">
        <f t="shared" si="111"/>
        <v>3</v>
      </c>
      <c r="G555" s="1">
        <f t="shared" si="116"/>
        <v>26</v>
      </c>
      <c r="H555" s="2">
        <f t="shared" si="117"/>
        <v>3.4666666666666665E-2</v>
      </c>
      <c r="I555" s="8"/>
      <c r="J555" s="2">
        <f t="shared" si="112"/>
        <v>0.50800000000000001</v>
      </c>
      <c r="K555" s="2">
        <f t="shared" si="113"/>
        <v>0.47333333333333333</v>
      </c>
      <c r="L555" s="2">
        <f t="shared" si="114"/>
        <v>1.0666666666666666E-2</v>
      </c>
      <c r="M555" s="2">
        <f t="shared" si="115"/>
        <v>7.9999999999999984E-3</v>
      </c>
      <c r="N555" s="1">
        <v>381</v>
      </c>
      <c r="O555" s="1">
        <v>355</v>
      </c>
      <c r="P555" s="1">
        <v>8</v>
      </c>
      <c r="Q555" s="1"/>
      <c r="R555" s="1">
        <v>5</v>
      </c>
      <c r="S555" s="1"/>
      <c r="T555" s="70"/>
      <c r="U555" s="1"/>
      <c r="V555" s="1"/>
      <c r="W555" s="1">
        <v>1</v>
      </c>
      <c r="X555" s="1"/>
      <c r="Y555" s="1"/>
      <c r="Z555" s="1"/>
      <c r="AA555" s="1"/>
      <c r="AB555" s="1"/>
      <c r="AN555" t="str">
        <f t="shared" si="119"/>
        <v>Rangeley</v>
      </c>
      <c r="AO555" t="s">
        <v>2910</v>
      </c>
      <c r="AP555">
        <v>2</v>
      </c>
      <c r="AR555" s="119">
        <v>23</v>
      </c>
      <c r="AS555" s="121">
        <v>7</v>
      </c>
      <c r="AT555" s="121">
        <v>80</v>
      </c>
      <c r="AU555" s="125">
        <v>61840</v>
      </c>
      <c r="AV555" s="125">
        <f t="shared" si="118"/>
        <v>23007</v>
      </c>
      <c r="AW555" t="s">
        <v>749</v>
      </c>
      <c r="AX555">
        <f t="shared" si="110"/>
        <v>2361840</v>
      </c>
      <c r="BB555">
        <v>55.73</v>
      </c>
      <c r="BC555">
        <v>14.09</v>
      </c>
      <c r="BD555">
        <v>41.64</v>
      </c>
    </row>
    <row r="556" spans="1:56" hidden="1" outlineLevel="1">
      <c r="A556" t="s">
        <v>3045</v>
      </c>
      <c r="B556" s="10" t="s">
        <v>1305</v>
      </c>
      <c r="C556" s="1">
        <f t="shared" si="109"/>
        <v>137</v>
      </c>
      <c r="D556" s="7">
        <f>IF(N556&gt;0, RANK(N556,(N556:P556,Q556:AE556)),0)</f>
        <v>2</v>
      </c>
      <c r="E556" s="7">
        <f>IF(O556&gt;0,RANK(O556,(N556:P556,Q556:AE556)),0)</f>
        <v>1</v>
      </c>
      <c r="F556" s="7">
        <f t="shared" si="111"/>
        <v>3</v>
      </c>
      <c r="G556" s="1">
        <f t="shared" si="116"/>
        <v>20</v>
      </c>
      <c r="H556" s="2">
        <f t="shared" si="117"/>
        <v>0.145985401459854</v>
      </c>
      <c r="I556" s="8"/>
      <c r="J556" s="2">
        <f t="shared" si="112"/>
        <v>0.41605839416058393</v>
      </c>
      <c r="K556" s="2">
        <f t="shared" si="113"/>
        <v>0.56204379562043794</v>
      </c>
      <c r="L556" s="2">
        <f t="shared" si="114"/>
        <v>2.1897810218978103E-2</v>
      </c>
      <c r="M556" s="2">
        <f t="shared" si="115"/>
        <v>-2.7755575615628914E-17</v>
      </c>
      <c r="N556" s="1">
        <v>57</v>
      </c>
      <c r="O556" s="1">
        <v>77</v>
      </c>
      <c r="P556" s="1">
        <v>3</v>
      </c>
      <c r="Q556" s="1"/>
      <c r="R556" s="1">
        <v>0</v>
      </c>
      <c r="S556" s="1"/>
      <c r="T556" s="70"/>
      <c r="U556" s="1"/>
      <c r="V556" s="1"/>
      <c r="W556" s="1">
        <v>0</v>
      </c>
      <c r="X556" s="1"/>
      <c r="Y556" s="1"/>
      <c r="Z556" s="1"/>
      <c r="AA556" s="1"/>
      <c r="AB556" s="1"/>
      <c r="AN556" t="str">
        <f t="shared" si="119"/>
        <v>Rangeley</v>
      </c>
      <c r="AO556" t="s">
        <v>2910</v>
      </c>
      <c r="AP556">
        <v>2</v>
      </c>
      <c r="AR556" s="119">
        <v>23</v>
      </c>
      <c r="AS556" s="121">
        <v>7</v>
      </c>
      <c r="AT556" s="121">
        <v>75</v>
      </c>
      <c r="AU556" s="125">
        <v>61875</v>
      </c>
      <c r="AV556" s="125">
        <f t="shared" si="118"/>
        <v>23007</v>
      </c>
      <c r="AW556" t="s">
        <v>166</v>
      </c>
      <c r="AX556">
        <f t="shared" si="110"/>
        <v>2361875</v>
      </c>
      <c r="BB556">
        <v>47.41</v>
      </c>
      <c r="BC556">
        <v>6.72</v>
      </c>
      <c r="BD556">
        <v>40.69</v>
      </c>
    </row>
    <row r="557" spans="1:56" hidden="1" outlineLevel="1">
      <c r="A557" t="s">
        <v>1385</v>
      </c>
      <c r="B557" s="10" t="s">
        <v>1305</v>
      </c>
      <c r="C557" s="1">
        <f t="shared" si="109"/>
        <v>2728</v>
      </c>
      <c r="D557" s="7">
        <f>IF(N557&gt;0, RANK(N557,(N557:P557,Q557:AE557)),0)</f>
        <v>1</v>
      </c>
      <c r="E557" s="7">
        <f>IF(O557&gt;0,RANK(O557,(N557:P557,Q557:AE557)),0)</f>
        <v>2</v>
      </c>
      <c r="F557" s="7">
        <f t="shared" si="111"/>
        <v>3</v>
      </c>
      <c r="G557" s="1">
        <f t="shared" si="116"/>
        <v>326</v>
      </c>
      <c r="H557" s="2">
        <f t="shared" si="117"/>
        <v>0.11950146627565983</v>
      </c>
      <c r="I557" s="8"/>
      <c r="J557" s="2">
        <f t="shared" si="112"/>
        <v>0.55095307917888559</v>
      </c>
      <c r="K557" s="2">
        <f t="shared" si="113"/>
        <v>0.43145161290322581</v>
      </c>
      <c r="L557" s="2">
        <f t="shared" si="114"/>
        <v>1.0997067448680353E-2</v>
      </c>
      <c r="M557" s="2">
        <f t="shared" si="115"/>
        <v>6.5982404692082504E-3</v>
      </c>
      <c r="N557" s="1">
        <v>1503</v>
      </c>
      <c r="O557" s="1">
        <v>1177</v>
      </c>
      <c r="P557" s="1">
        <v>30</v>
      </c>
      <c r="Q557" s="1"/>
      <c r="R557" s="1">
        <v>14</v>
      </c>
      <c r="S557" s="1"/>
      <c r="T557" s="70"/>
      <c r="U557" s="1"/>
      <c r="V557" s="1"/>
      <c r="W557" s="1">
        <v>4</v>
      </c>
      <c r="X557" s="1"/>
      <c r="Y557" s="1"/>
      <c r="Z557" s="1"/>
      <c r="AA557" s="1"/>
      <c r="AB557" s="1"/>
      <c r="AN557" t="str">
        <f t="shared" si="119"/>
        <v>Raymond</v>
      </c>
      <c r="AO557" t="s">
        <v>1391</v>
      </c>
      <c r="AP557">
        <v>1</v>
      </c>
      <c r="AR557" s="119">
        <v>23</v>
      </c>
      <c r="AS557" s="121">
        <v>5</v>
      </c>
      <c r="AT557" s="121">
        <v>95</v>
      </c>
      <c r="AU557" s="125">
        <v>61945</v>
      </c>
      <c r="AV557" s="125">
        <f t="shared" si="118"/>
        <v>23005</v>
      </c>
      <c r="AW557" t="s">
        <v>749</v>
      </c>
      <c r="AX557">
        <f t="shared" si="110"/>
        <v>2361945</v>
      </c>
      <c r="BB557">
        <v>46.24</v>
      </c>
      <c r="BC557">
        <v>12.99</v>
      </c>
      <c r="BD557">
        <v>33.25</v>
      </c>
    </row>
    <row r="558" spans="1:56" hidden="1" outlineLevel="1">
      <c r="A558" t="s">
        <v>1539</v>
      </c>
      <c r="B558" s="10" t="s">
        <v>1305</v>
      </c>
      <c r="C558" s="1">
        <f t="shared" si="109"/>
        <v>1585</v>
      </c>
      <c r="D558" s="7">
        <f>IF(N558&gt;0, RANK(N558,(N558:P558,Q558:AE558)),0)</f>
        <v>1</v>
      </c>
      <c r="E558" s="7">
        <f>IF(O558&gt;0,RANK(O558,(N558:P558,Q558:AE558)),0)</f>
        <v>2</v>
      </c>
      <c r="F558" s="7">
        <f t="shared" si="111"/>
        <v>3</v>
      </c>
      <c r="G558" s="1">
        <f t="shared" si="116"/>
        <v>124</v>
      </c>
      <c r="H558" s="2">
        <f t="shared" si="117"/>
        <v>7.8233438485804413E-2</v>
      </c>
      <c r="I558" s="8"/>
      <c r="J558" s="2">
        <f t="shared" si="112"/>
        <v>0.52933753943217665</v>
      </c>
      <c r="K558" s="2">
        <f t="shared" si="113"/>
        <v>0.45110410094637227</v>
      </c>
      <c r="L558" s="2">
        <f t="shared" si="114"/>
        <v>1.5141955835962145E-2</v>
      </c>
      <c r="M558" s="2">
        <f t="shared" si="115"/>
        <v>4.4164037854889371E-3</v>
      </c>
      <c r="N558" s="1">
        <v>839</v>
      </c>
      <c r="O558" s="1">
        <v>715</v>
      </c>
      <c r="P558" s="1">
        <v>24</v>
      </c>
      <c r="Q558" s="1"/>
      <c r="R558" s="1">
        <v>6</v>
      </c>
      <c r="S558" s="1"/>
      <c r="T558" s="70"/>
      <c r="U558" s="1"/>
      <c r="V558" s="1"/>
      <c r="W558" s="1">
        <v>1</v>
      </c>
      <c r="X558" s="1"/>
      <c r="Y558" s="1"/>
      <c r="Z558" s="1"/>
      <c r="AA558" s="1"/>
      <c r="AB558" s="1"/>
      <c r="AN558" t="str">
        <f t="shared" si="119"/>
        <v>Readfield</v>
      </c>
      <c r="AO558" t="s">
        <v>340</v>
      </c>
      <c r="AP558">
        <v>1</v>
      </c>
      <c r="AR558" s="119">
        <v>23</v>
      </c>
      <c r="AS558" s="121">
        <v>11</v>
      </c>
      <c r="AT558" s="121">
        <v>95</v>
      </c>
      <c r="AU558" s="125">
        <v>62190</v>
      </c>
      <c r="AV558" s="125">
        <f t="shared" si="118"/>
        <v>23011</v>
      </c>
      <c r="AW558" t="s">
        <v>749</v>
      </c>
      <c r="AX558">
        <f t="shared" si="110"/>
        <v>2362190</v>
      </c>
      <c r="BB558">
        <v>31.11</v>
      </c>
      <c r="BC558">
        <v>1.89</v>
      </c>
      <c r="BD558">
        <v>29.22</v>
      </c>
    </row>
    <row r="559" spans="1:56" hidden="1" outlineLevel="1">
      <c r="A559" t="s">
        <v>3248</v>
      </c>
      <c r="B559" s="10" t="s">
        <v>1305</v>
      </c>
      <c r="C559" s="1">
        <f t="shared" si="109"/>
        <v>86</v>
      </c>
      <c r="D559" s="7">
        <f>IF(N559&gt;0, RANK(N559,(N559:P559,Q559:AE559)),0)</f>
        <v>2</v>
      </c>
      <c r="E559" s="7">
        <f>IF(O559&gt;0,RANK(O559,(N559:P559,Q559:AE559)),0)</f>
        <v>1</v>
      </c>
      <c r="F559" s="7">
        <f t="shared" si="111"/>
        <v>0</v>
      </c>
      <c r="G559" s="1">
        <f t="shared" si="116"/>
        <v>36</v>
      </c>
      <c r="H559" s="2">
        <f t="shared" si="117"/>
        <v>0.41860465116279072</v>
      </c>
      <c r="I559" s="8"/>
      <c r="J559" s="2">
        <f t="shared" si="112"/>
        <v>0.29069767441860467</v>
      </c>
      <c r="K559" s="2">
        <f t="shared" si="113"/>
        <v>0.70930232558139539</v>
      </c>
      <c r="L559" s="2">
        <f t="shared" si="114"/>
        <v>0</v>
      </c>
      <c r="M559" s="2">
        <f t="shared" si="115"/>
        <v>-1.1102230246251565E-16</v>
      </c>
      <c r="N559" s="1">
        <v>25</v>
      </c>
      <c r="O559" s="1">
        <v>61</v>
      </c>
      <c r="P559" s="1">
        <v>0</v>
      </c>
      <c r="Q559" s="1"/>
      <c r="R559" s="1">
        <v>0</v>
      </c>
      <c r="S559" s="1"/>
      <c r="T559" s="70"/>
      <c r="U559" s="1"/>
      <c r="V559" s="1"/>
      <c r="W559" s="1">
        <v>0</v>
      </c>
      <c r="X559" s="1"/>
      <c r="Y559" s="1"/>
      <c r="Z559" s="1"/>
      <c r="AA559" s="1"/>
      <c r="AB559" s="1"/>
      <c r="AN559" t="str">
        <f t="shared" si="119"/>
        <v>Reed</v>
      </c>
      <c r="AO559" t="s">
        <v>424</v>
      </c>
      <c r="AP559">
        <v>2</v>
      </c>
      <c r="AR559" s="119">
        <v>23</v>
      </c>
      <c r="AS559" s="121">
        <v>3</v>
      </c>
      <c r="AT559" s="121">
        <v>270</v>
      </c>
      <c r="AU559" s="125">
        <v>62400</v>
      </c>
      <c r="AV559" s="125">
        <f t="shared" si="118"/>
        <v>23003</v>
      </c>
      <c r="AW559" t="s">
        <v>166</v>
      </c>
      <c r="AX559">
        <f t="shared" si="110"/>
        <v>2362400</v>
      </c>
      <c r="BB559">
        <v>59.57</v>
      </c>
      <c r="BC559">
        <v>0.21</v>
      </c>
      <c r="BD559">
        <v>59.36</v>
      </c>
    </row>
    <row r="560" spans="1:56" hidden="1" outlineLevel="1">
      <c r="A560" t="s">
        <v>883</v>
      </c>
      <c r="B560" s="10" t="s">
        <v>1305</v>
      </c>
      <c r="C560" s="1">
        <f t="shared" ref="C560:C623" si="120">SUM(N560:AL560)</f>
        <v>1887</v>
      </c>
      <c r="D560" s="7">
        <f>IF(N560&gt;0, RANK(N560,(N560:P560,Q560:AE560)),0)</f>
        <v>1</v>
      </c>
      <c r="E560" s="7">
        <f>IF(O560&gt;0,RANK(O560,(N560:P560,Q560:AE560)),0)</f>
        <v>2</v>
      </c>
      <c r="F560" s="7">
        <f t="shared" si="111"/>
        <v>3</v>
      </c>
      <c r="G560" s="1">
        <f t="shared" si="116"/>
        <v>230</v>
      </c>
      <c r="H560" s="2">
        <f t="shared" si="117"/>
        <v>0.12188659247482776</v>
      </c>
      <c r="I560" s="8"/>
      <c r="J560" s="2">
        <f t="shared" si="112"/>
        <v>0.54689984101748812</v>
      </c>
      <c r="K560" s="2">
        <f t="shared" si="113"/>
        <v>0.42501324854266032</v>
      </c>
      <c r="L560" s="2">
        <f t="shared" si="114"/>
        <v>2.1197668256491786E-2</v>
      </c>
      <c r="M560" s="2">
        <f t="shared" si="115"/>
        <v>6.889242183359779E-3</v>
      </c>
      <c r="N560" s="1">
        <v>1032</v>
      </c>
      <c r="O560" s="1">
        <v>802</v>
      </c>
      <c r="P560" s="1">
        <v>40</v>
      </c>
      <c r="Q560" s="1"/>
      <c r="R560" s="1">
        <v>13</v>
      </c>
      <c r="S560" s="1"/>
      <c r="T560" s="70"/>
      <c r="U560" s="1"/>
      <c r="V560" s="1"/>
      <c r="W560" s="1">
        <v>0</v>
      </c>
      <c r="X560" s="1"/>
      <c r="Y560" s="1"/>
      <c r="Z560" s="1"/>
      <c r="AA560" s="1"/>
      <c r="AB560" s="1"/>
      <c r="AN560" t="str">
        <f t="shared" si="119"/>
        <v>Richmond</v>
      </c>
      <c r="AO560" t="s">
        <v>738</v>
      </c>
      <c r="AP560">
        <v>1</v>
      </c>
      <c r="AR560" s="119">
        <v>23</v>
      </c>
      <c r="AS560" s="121">
        <v>23</v>
      </c>
      <c r="AT560" s="121">
        <v>35</v>
      </c>
      <c r="AU560" s="125">
        <v>62645</v>
      </c>
      <c r="AV560" s="125">
        <f t="shared" si="118"/>
        <v>23023</v>
      </c>
      <c r="AW560" t="s">
        <v>749</v>
      </c>
      <c r="AX560">
        <f t="shared" ref="AX560:AX623" si="121">AR560*100000+AU560</f>
        <v>2362645</v>
      </c>
      <c r="BB560">
        <v>31.58</v>
      </c>
      <c r="BC560">
        <v>1.17</v>
      </c>
      <c r="BD560">
        <v>30.4</v>
      </c>
    </row>
    <row r="561" spans="1:56" hidden="1" outlineLevel="1">
      <c r="A561" t="s">
        <v>442</v>
      </c>
      <c r="B561" s="10" t="s">
        <v>1305</v>
      </c>
      <c r="C561" s="1">
        <f t="shared" si="120"/>
        <v>262</v>
      </c>
      <c r="D561" s="7">
        <f>IF(N561&gt;0, RANK(N561,(N561:P561,Q561:AE561)),0)</f>
        <v>1</v>
      </c>
      <c r="E561" s="7">
        <f>IF(O561&gt;0,RANK(O561,(N561:P561,Q561:AE561)),0)</f>
        <v>2</v>
      </c>
      <c r="F561" s="7">
        <f t="shared" si="111"/>
        <v>3</v>
      </c>
      <c r="G561" s="1">
        <f t="shared" si="116"/>
        <v>7</v>
      </c>
      <c r="H561" s="2">
        <f t="shared" si="117"/>
        <v>2.6717557251908396E-2</v>
      </c>
      <c r="I561" s="8"/>
      <c r="J561" s="2">
        <f t="shared" si="112"/>
        <v>0.50381679389312972</v>
      </c>
      <c r="K561" s="2">
        <f t="shared" si="113"/>
        <v>0.47709923664122139</v>
      </c>
      <c r="L561" s="2">
        <f t="shared" si="114"/>
        <v>1.9083969465648856E-2</v>
      </c>
      <c r="M561" s="2">
        <f t="shared" si="115"/>
        <v>3.1225022567582528E-17</v>
      </c>
      <c r="N561" s="1">
        <v>132</v>
      </c>
      <c r="O561" s="1">
        <v>125</v>
      </c>
      <c r="P561" s="1">
        <v>5</v>
      </c>
      <c r="Q561" s="1"/>
      <c r="R561" s="1">
        <v>0</v>
      </c>
      <c r="S561" s="1"/>
      <c r="T561" s="70"/>
      <c r="U561" s="1"/>
      <c r="V561" s="1"/>
      <c r="W561" s="1">
        <v>0</v>
      </c>
      <c r="X561" s="1"/>
      <c r="Y561" s="1"/>
      <c r="Z561" s="1"/>
      <c r="AA561" s="1"/>
      <c r="AB561" s="1"/>
      <c r="AN561" t="str">
        <f t="shared" si="119"/>
        <v>Ripley</v>
      </c>
      <c r="AO561" t="s">
        <v>465</v>
      </c>
      <c r="AP561">
        <v>2</v>
      </c>
      <c r="AR561" s="119">
        <v>23</v>
      </c>
      <c r="AS561" s="121">
        <v>25</v>
      </c>
      <c r="AT561" s="121">
        <v>130</v>
      </c>
      <c r="AU561" s="125">
        <v>62995</v>
      </c>
      <c r="AV561" s="125">
        <f t="shared" si="118"/>
        <v>23025</v>
      </c>
      <c r="AW561" t="s">
        <v>749</v>
      </c>
      <c r="AX561">
        <f t="shared" si="121"/>
        <v>2362995</v>
      </c>
      <c r="BB561">
        <v>24.95</v>
      </c>
      <c r="BC561">
        <v>0.41</v>
      </c>
      <c r="BD561">
        <v>24.55</v>
      </c>
    </row>
    <row r="562" spans="1:56" hidden="1" outlineLevel="1">
      <c r="A562" t="s">
        <v>406</v>
      </c>
      <c r="B562" s="10" t="s">
        <v>1305</v>
      </c>
      <c r="C562" s="1">
        <f t="shared" si="120"/>
        <v>318</v>
      </c>
      <c r="D562" s="7">
        <f>IF(N562&gt;0, RANK(N562,(N562:P562,Q562:AE562)),0)</f>
        <v>1</v>
      </c>
      <c r="E562" s="7">
        <f>IF(O562&gt;0,RANK(O562,(N562:P562,Q562:AE562)),0)</f>
        <v>2</v>
      </c>
      <c r="F562" s="7">
        <f t="shared" si="111"/>
        <v>3</v>
      </c>
      <c r="G562" s="1">
        <f t="shared" si="116"/>
        <v>17</v>
      </c>
      <c r="H562" s="2">
        <f t="shared" si="117"/>
        <v>5.3459119496855348E-2</v>
      </c>
      <c r="I562" s="8"/>
      <c r="J562" s="2">
        <f t="shared" si="112"/>
        <v>0.5220125786163522</v>
      </c>
      <c r="K562" s="2">
        <f t="shared" si="113"/>
        <v>0.46855345911949686</v>
      </c>
      <c r="L562" s="2">
        <f t="shared" si="114"/>
        <v>6.2893081761006293E-3</v>
      </c>
      <c r="M562" s="2">
        <f t="shared" si="115"/>
        <v>3.144654088050312E-3</v>
      </c>
      <c r="N562" s="1">
        <v>166</v>
      </c>
      <c r="O562" s="1">
        <v>149</v>
      </c>
      <c r="P562" s="1">
        <v>2</v>
      </c>
      <c r="Q562" s="1"/>
      <c r="R562" s="1">
        <v>1</v>
      </c>
      <c r="S562" s="1"/>
      <c r="T562" s="70"/>
      <c r="U562" s="1"/>
      <c r="V562" s="1"/>
      <c r="W562" s="1">
        <v>0</v>
      </c>
      <c r="X562" s="1"/>
      <c r="Y562" s="1"/>
      <c r="Z562" s="1"/>
      <c r="AA562" s="1"/>
      <c r="AB562" s="1"/>
      <c r="AN562" t="str">
        <f t="shared" si="119"/>
        <v>Robbinston</v>
      </c>
      <c r="AO562" t="s">
        <v>1616</v>
      </c>
      <c r="AP562">
        <v>2</v>
      </c>
      <c r="AR562" s="119">
        <v>23</v>
      </c>
      <c r="AS562" s="121">
        <v>29</v>
      </c>
      <c r="AT562" s="121">
        <v>185</v>
      </c>
      <c r="AU562" s="125">
        <v>63275</v>
      </c>
      <c r="AV562" s="125">
        <f t="shared" si="118"/>
        <v>23029</v>
      </c>
      <c r="AW562" t="s">
        <v>749</v>
      </c>
      <c r="AX562">
        <f t="shared" si="121"/>
        <v>2363275</v>
      </c>
      <c r="BB562">
        <v>33.71</v>
      </c>
      <c r="BC562">
        <v>5.53</v>
      </c>
      <c r="BD562">
        <v>28.18</v>
      </c>
    </row>
    <row r="563" spans="1:56" hidden="1" outlineLevel="1">
      <c r="A563" t="s">
        <v>2776</v>
      </c>
      <c r="B563" s="10" t="s">
        <v>1305</v>
      </c>
      <c r="C563" s="1">
        <f t="shared" si="120"/>
        <v>3541</v>
      </c>
      <c r="D563" s="7">
        <f>IF(N563&gt;0, RANK(N563,(N563:P563,Q563:AE563)),0)</f>
        <v>1</v>
      </c>
      <c r="E563" s="7">
        <f>IF(O563&gt;0,RANK(O563,(N563:P563,Q563:AE563)),0)</f>
        <v>2</v>
      </c>
      <c r="F563" s="7">
        <f t="shared" si="111"/>
        <v>3</v>
      </c>
      <c r="G563" s="1">
        <f t="shared" si="116"/>
        <v>967</v>
      </c>
      <c r="H563" s="2">
        <f t="shared" si="117"/>
        <v>0.27308669867269131</v>
      </c>
      <c r="I563" s="8"/>
      <c r="J563" s="2">
        <f t="shared" si="112"/>
        <v>0.62552951143744706</v>
      </c>
      <c r="K563" s="2">
        <f t="shared" si="113"/>
        <v>0.3524428127647557</v>
      </c>
      <c r="L563" s="2">
        <f t="shared" si="114"/>
        <v>1.4120304998587969E-2</v>
      </c>
      <c r="M563" s="2">
        <f t="shared" si="115"/>
        <v>7.907370799209272E-3</v>
      </c>
      <c r="N563" s="1">
        <v>2215</v>
      </c>
      <c r="O563" s="1">
        <v>1248</v>
      </c>
      <c r="P563" s="1">
        <v>50</v>
      </c>
      <c r="Q563" s="1"/>
      <c r="R563" s="1">
        <v>21</v>
      </c>
      <c r="S563" s="1"/>
      <c r="T563" s="70"/>
      <c r="U563" s="1"/>
      <c r="V563" s="1"/>
      <c r="W563" s="1">
        <v>7</v>
      </c>
      <c r="X563" s="1"/>
      <c r="Y563" s="1"/>
      <c r="Z563" s="1"/>
      <c r="AA563" s="1"/>
      <c r="AB563" s="1"/>
      <c r="AN563" t="str">
        <f t="shared" si="119"/>
        <v>Rockland</v>
      </c>
      <c r="AO563" t="s">
        <v>2894</v>
      </c>
      <c r="AP563">
        <v>1</v>
      </c>
      <c r="AR563" s="119">
        <v>23</v>
      </c>
      <c r="AS563" s="121">
        <v>13</v>
      </c>
      <c r="AT563" s="121">
        <v>50</v>
      </c>
      <c r="AU563" s="125">
        <v>63590</v>
      </c>
      <c r="AV563" s="125">
        <f t="shared" si="118"/>
        <v>23013</v>
      </c>
      <c r="AW563" t="s">
        <v>2792</v>
      </c>
      <c r="AX563">
        <f t="shared" si="121"/>
        <v>2363590</v>
      </c>
      <c r="BB563">
        <v>15.1</v>
      </c>
      <c r="BC563">
        <v>2.19</v>
      </c>
      <c r="BD563">
        <v>12.91</v>
      </c>
    </row>
    <row r="564" spans="1:56" hidden="1" outlineLevel="1">
      <c r="A564" t="s">
        <v>490</v>
      </c>
      <c r="B564" s="10" t="s">
        <v>1305</v>
      </c>
      <c r="C564" s="1">
        <f t="shared" si="120"/>
        <v>2174</v>
      </c>
      <c r="D564" s="7">
        <f>IF(N564&gt;0, RANK(N564,(N564:P564,Q564:AE564)),0)</f>
        <v>1</v>
      </c>
      <c r="E564" s="7">
        <f>IF(O564&gt;0,RANK(O564,(N564:P564,Q564:AE564)),0)</f>
        <v>2</v>
      </c>
      <c r="F564" s="7">
        <f t="shared" ref="F564:F628" si="122">IF(P564&gt;0,RANK(P564,(N564:AE564)),0)</f>
        <v>3</v>
      </c>
      <c r="G564" s="1">
        <f t="shared" si="116"/>
        <v>611</v>
      </c>
      <c r="H564" s="2">
        <f t="shared" si="117"/>
        <v>0.28104875804967799</v>
      </c>
      <c r="I564" s="8"/>
      <c r="J564" s="2">
        <f t="shared" ref="J564:J628" si="123">IF(C564=0,"-",N564/C564)</f>
        <v>0.63339466421343149</v>
      </c>
      <c r="K564" s="2">
        <f t="shared" ref="K564:K628" si="124">IF(C564=0,"-",O564/C564)</f>
        <v>0.35234590616375344</v>
      </c>
      <c r="L564" s="2">
        <f t="shared" ref="L564:L628" si="125">IF(C564=0,"-",P564/C564)</f>
        <v>1.0119595216191352E-2</v>
      </c>
      <c r="M564" s="2">
        <f t="shared" ref="M564:M628" si="126">IF(C564=0,"-",(1-J564-K564-L564))</f>
        <v>4.1398344066237158E-3</v>
      </c>
      <c r="N564" s="1">
        <v>1377</v>
      </c>
      <c r="O564" s="1">
        <v>766</v>
      </c>
      <c r="P564" s="1">
        <v>22</v>
      </c>
      <c r="Q564" s="1"/>
      <c r="R564" s="1">
        <v>9</v>
      </c>
      <c r="S564" s="1"/>
      <c r="T564" s="70"/>
      <c r="U564" s="1"/>
      <c r="V564" s="1"/>
      <c r="W564" s="1">
        <v>0</v>
      </c>
      <c r="X564" s="1"/>
      <c r="Y564" s="1"/>
      <c r="Z564" s="1"/>
      <c r="AA564" s="1"/>
      <c r="AB564" s="1"/>
      <c r="AN564" t="str">
        <f t="shared" si="119"/>
        <v>Rockport</v>
      </c>
      <c r="AO564" t="s">
        <v>2894</v>
      </c>
      <c r="AP564">
        <v>1</v>
      </c>
      <c r="AR564" s="119">
        <v>23</v>
      </c>
      <c r="AS564" s="121">
        <v>13</v>
      </c>
      <c r="AT564" s="121">
        <v>55</v>
      </c>
      <c r="AU564" s="125">
        <v>63660</v>
      </c>
      <c r="AV564" s="125">
        <f t="shared" si="118"/>
        <v>23013</v>
      </c>
      <c r="AW564" t="s">
        <v>749</v>
      </c>
      <c r="AX564">
        <f t="shared" si="121"/>
        <v>2363660</v>
      </c>
      <c r="BB564">
        <v>34.14</v>
      </c>
      <c r="BC564">
        <v>12.43</v>
      </c>
      <c r="BD564">
        <v>21.71</v>
      </c>
    </row>
    <row r="565" spans="1:56" hidden="1" outlineLevel="1">
      <c r="A565" t="s">
        <v>3027</v>
      </c>
      <c r="B565" s="10" t="s">
        <v>1305</v>
      </c>
      <c r="C565" s="1">
        <f t="shared" si="120"/>
        <v>215</v>
      </c>
      <c r="D565" s="7">
        <f>IF(N565&gt;0, RANK(N565,(N565:P565,Q565:AE565)),0)</f>
        <v>2</v>
      </c>
      <c r="E565" s="7">
        <f>IF(O565&gt;0,RANK(O565,(N565:P565,Q565:AE565)),0)</f>
        <v>1</v>
      </c>
      <c r="F565" s="7">
        <f t="shared" si="122"/>
        <v>3</v>
      </c>
      <c r="G565" s="1">
        <f t="shared" si="116"/>
        <v>68</v>
      </c>
      <c r="H565" s="2">
        <f t="shared" si="117"/>
        <v>0.31627906976744186</v>
      </c>
      <c r="I565" s="8"/>
      <c r="J565" s="2">
        <f t="shared" si="123"/>
        <v>0.33488372093023255</v>
      </c>
      <c r="K565" s="2">
        <f t="shared" si="124"/>
        <v>0.65116279069767447</v>
      </c>
      <c r="L565" s="2">
        <f t="shared" si="125"/>
        <v>1.3953488372093023E-2</v>
      </c>
      <c r="M565" s="2">
        <f t="shared" si="126"/>
        <v>-4.163336342344337E-17</v>
      </c>
      <c r="N565" s="1">
        <v>72</v>
      </c>
      <c r="O565" s="1">
        <v>140</v>
      </c>
      <c r="P565" s="1">
        <v>3</v>
      </c>
      <c r="Q565" s="1"/>
      <c r="R565" s="1">
        <v>0</v>
      </c>
      <c r="S565" s="1"/>
      <c r="T565" s="70"/>
      <c r="U565" s="1"/>
      <c r="V565" s="1"/>
      <c r="W565" s="1">
        <v>0</v>
      </c>
      <c r="X565" s="1"/>
      <c r="Y565" s="1"/>
      <c r="Z565" s="1"/>
      <c r="AA565" s="1"/>
      <c r="AB565" s="1"/>
      <c r="AN565" t="str">
        <f>A565</f>
        <v>Rockwood</v>
      </c>
      <c r="AO565" t="s">
        <v>465</v>
      </c>
      <c r="AP565">
        <v>2</v>
      </c>
      <c r="AR565" s="119">
        <v>23</v>
      </c>
      <c r="AS565" s="121">
        <v>25</v>
      </c>
      <c r="AU565" s="125">
        <v>63700</v>
      </c>
      <c r="AV565" s="125">
        <f t="shared" si="118"/>
        <v>23025</v>
      </c>
      <c r="AW565" t="s">
        <v>2795</v>
      </c>
      <c r="AX565">
        <f t="shared" si="121"/>
        <v>2363700</v>
      </c>
    </row>
    <row r="566" spans="1:56" hidden="1" outlineLevel="1">
      <c r="A566" t="s">
        <v>2686</v>
      </c>
      <c r="B566" s="10" t="s">
        <v>1305</v>
      </c>
      <c r="C566" s="1">
        <f t="shared" si="120"/>
        <v>586</v>
      </c>
      <c r="D566" s="7">
        <f>IF(N566&gt;0, RANK(N566,(N566:P566,Q566:AE566)),0)</f>
        <v>1</v>
      </c>
      <c r="E566" s="7">
        <f>IF(O566&gt;0,RANK(O566,(N566:P566,Q566:AE566)),0)</f>
        <v>2</v>
      </c>
      <c r="F566" s="7">
        <f t="shared" si="122"/>
        <v>3</v>
      </c>
      <c r="G566" s="1">
        <f t="shared" si="116"/>
        <v>120</v>
      </c>
      <c r="H566" s="2">
        <f t="shared" si="117"/>
        <v>0.20477815699658702</v>
      </c>
      <c r="I566" s="8"/>
      <c r="J566" s="2">
        <f t="shared" si="123"/>
        <v>0.5921501706484642</v>
      </c>
      <c r="K566" s="2">
        <f t="shared" si="124"/>
        <v>0.38737201365187712</v>
      </c>
      <c r="L566" s="2">
        <f t="shared" si="125"/>
        <v>1.5358361774744027E-2</v>
      </c>
      <c r="M566" s="2">
        <f t="shared" si="126"/>
        <v>5.1194539249146478E-3</v>
      </c>
      <c r="N566" s="1">
        <v>347</v>
      </c>
      <c r="O566" s="1">
        <v>227</v>
      </c>
      <c r="P566" s="1">
        <v>9</v>
      </c>
      <c r="Q566" s="1"/>
      <c r="R566" s="1">
        <v>3</v>
      </c>
      <c r="S566" s="1"/>
      <c r="T566" s="70"/>
      <c r="U566" s="1"/>
      <c r="V566" s="1"/>
      <c r="W566" s="1">
        <v>0</v>
      </c>
      <c r="X566" s="1"/>
      <c r="Y566" s="1"/>
      <c r="Z566" s="1"/>
      <c r="AA566" s="1"/>
      <c r="AB566" s="1"/>
      <c r="AN566" t="str">
        <f t="shared" si="119"/>
        <v>Rome</v>
      </c>
      <c r="AO566" t="s">
        <v>340</v>
      </c>
      <c r="AP566">
        <v>1</v>
      </c>
      <c r="AR566" s="119">
        <v>23</v>
      </c>
      <c r="AS566" s="121">
        <v>11</v>
      </c>
      <c r="AT566" s="121">
        <v>100</v>
      </c>
      <c r="AU566" s="125">
        <v>63835</v>
      </c>
      <c r="AV566" s="125">
        <f t="shared" si="118"/>
        <v>23011</v>
      </c>
      <c r="AW566" t="s">
        <v>749</v>
      </c>
      <c r="AX566">
        <f t="shared" si="121"/>
        <v>2363835</v>
      </c>
      <c r="BB566">
        <v>31.74</v>
      </c>
      <c r="BC566">
        <v>6.31</v>
      </c>
      <c r="BD566">
        <v>25.42</v>
      </c>
    </row>
    <row r="567" spans="1:56" hidden="1" outlineLevel="1">
      <c r="A567" t="s">
        <v>1064</v>
      </c>
      <c r="B567" s="10" t="s">
        <v>1305</v>
      </c>
      <c r="C567" s="1">
        <f t="shared" si="120"/>
        <v>167</v>
      </c>
      <c r="D567" s="7">
        <f>IF(N567&gt;0, RANK(N567,(N567:P567,Q567:AE567)),0)</f>
        <v>1</v>
      </c>
      <c r="E567" s="7">
        <f>IF(O567&gt;0,RANK(O567,(N567:P567,Q567:AE567)),0)</f>
        <v>2</v>
      </c>
      <c r="F567" s="7">
        <f t="shared" si="122"/>
        <v>3</v>
      </c>
      <c r="G567" s="1">
        <f t="shared" si="116"/>
        <v>42</v>
      </c>
      <c r="H567" s="2">
        <f t="shared" si="117"/>
        <v>0.25149700598802394</v>
      </c>
      <c r="I567" s="8"/>
      <c r="J567" s="2">
        <f t="shared" si="123"/>
        <v>0.6107784431137725</v>
      </c>
      <c r="K567" s="2">
        <f t="shared" si="124"/>
        <v>0.3592814371257485</v>
      </c>
      <c r="L567" s="2">
        <f t="shared" si="125"/>
        <v>2.3952095808383235E-2</v>
      </c>
      <c r="M567" s="2">
        <f t="shared" si="126"/>
        <v>5.9880239520957654E-3</v>
      </c>
      <c r="N567" s="1">
        <v>102</v>
      </c>
      <c r="O567" s="1">
        <v>60</v>
      </c>
      <c r="P567" s="1">
        <v>4</v>
      </c>
      <c r="Q567" s="1"/>
      <c r="R567" s="1">
        <v>1</v>
      </c>
      <c r="S567" s="1"/>
      <c r="T567" s="70"/>
      <c r="U567" s="1"/>
      <c r="V567" s="1"/>
      <c r="W567" s="1">
        <v>0</v>
      </c>
      <c r="X567" s="1"/>
      <c r="Y567" s="1"/>
      <c r="Z567" s="1"/>
      <c r="AA567" s="1"/>
      <c r="AB567" s="1"/>
      <c r="AN567" t="str">
        <f t="shared" si="119"/>
        <v>Roque Bluffs</v>
      </c>
      <c r="AO567" t="s">
        <v>1616</v>
      </c>
      <c r="AP567">
        <v>2</v>
      </c>
      <c r="AR567" s="119">
        <v>23</v>
      </c>
      <c r="AS567" s="121">
        <v>29</v>
      </c>
      <c r="AT567" s="121">
        <v>190</v>
      </c>
      <c r="AU567" s="125">
        <v>63940</v>
      </c>
      <c r="AV567" s="125">
        <f t="shared" si="118"/>
        <v>23029</v>
      </c>
      <c r="AW567" t="s">
        <v>749</v>
      </c>
      <c r="AX567">
        <f t="shared" si="121"/>
        <v>2363940</v>
      </c>
      <c r="BB567">
        <v>19.54</v>
      </c>
      <c r="BC567">
        <v>8.8800000000000008</v>
      </c>
      <c r="BD567">
        <v>10.65</v>
      </c>
    </row>
    <row r="568" spans="1:56" hidden="1" outlineLevel="1">
      <c r="A568" t="s">
        <v>1506</v>
      </c>
      <c r="B568" s="10" t="s">
        <v>1305</v>
      </c>
      <c r="C568" s="1">
        <f t="shared" si="120"/>
        <v>248</v>
      </c>
      <c r="D568" s="7">
        <f>IF(N568&gt;0, RANK(N568,(N568:P568,Q568:AE568)),0)</f>
        <v>1</v>
      </c>
      <c r="E568" s="7">
        <f>IF(O568&gt;0,RANK(O568,(N568:P568,Q568:AE568)),0)</f>
        <v>2</v>
      </c>
      <c r="F568" s="7">
        <f t="shared" si="122"/>
        <v>3</v>
      </c>
      <c r="G568" s="1">
        <f t="shared" si="116"/>
        <v>58</v>
      </c>
      <c r="H568" s="2">
        <f t="shared" si="117"/>
        <v>0.23387096774193547</v>
      </c>
      <c r="I568" s="8"/>
      <c r="J568" s="2">
        <f t="shared" si="123"/>
        <v>0.59677419354838712</v>
      </c>
      <c r="K568" s="2">
        <f t="shared" si="124"/>
        <v>0.36290322580645162</v>
      </c>
      <c r="L568" s="2">
        <f t="shared" si="125"/>
        <v>2.8225806451612902E-2</v>
      </c>
      <c r="M568" s="2">
        <f t="shared" si="126"/>
        <v>1.2096774193548352E-2</v>
      </c>
      <c r="N568" s="1">
        <v>148</v>
      </c>
      <c r="O568" s="1">
        <v>90</v>
      </c>
      <c r="P568" s="1">
        <v>7</v>
      </c>
      <c r="Q568" s="1"/>
      <c r="R568" s="1">
        <v>3</v>
      </c>
      <c r="S568" s="1"/>
      <c r="T568" s="70"/>
      <c r="U568" s="1"/>
      <c r="V568" s="1"/>
      <c r="W568" s="1">
        <v>0</v>
      </c>
      <c r="X568" s="1"/>
      <c r="Y568" s="1"/>
      <c r="Z568" s="1"/>
      <c r="AA568" s="1"/>
      <c r="AB568" s="1"/>
      <c r="AN568" t="str">
        <f t="shared" si="119"/>
        <v>Roxbury</v>
      </c>
      <c r="AO568" t="s">
        <v>2592</v>
      </c>
      <c r="AP568">
        <v>2</v>
      </c>
      <c r="AR568" s="119">
        <v>23</v>
      </c>
      <c r="AS568" s="121">
        <v>17</v>
      </c>
      <c r="AT568" s="121">
        <v>130</v>
      </c>
      <c r="AU568" s="125">
        <v>64185</v>
      </c>
      <c r="AV568" s="125">
        <f t="shared" si="118"/>
        <v>23017</v>
      </c>
      <c r="AW568" t="s">
        <v>749</v>
      </c>
      <c r="AX568">
        <f t="shared" si="121"/>
        <v>2364185</v>
      </c>
      <c r="BB568">
        <v>44.08</v>
      </c>
      <c r="BC568">
        <v>1.21</v>
      </c>
      <c r="BD568">
        <v>42.88</v>
      </c>
    </row>
    <row r="569" spans="1:56" hidden="1" outlineLevel="1">
      <c r="A569" t="s">
        <v>336</v>
      </c>
      <c r="B569" s="10" t="s">
        <v>1305</v>
      </c>
      <c r="C569" s="1">
        <f t="shared" si="120"/>
        <v>3025</v>
      </c>
      <c r="D569" s="7">
        <f>IF(N569&gt;0, RANK(N569,(N569:P569,Q569:AE569)),0)</f>
        <v>1</v>
      </c>
      <c r="E569" s="7">
        <f>IF(O569&gt;0,RANK(O569,(N569:P569,Q569:AE569)),0)</f>
        <v>2</v>
      </c>
      <c r="F569" s="7">
        <f t="shared" si="122"/>
        <v>3</v>
      </c>
      <c r="G569" s="1">
        <f t="shared" si="116"/>
        <v>1028</v>
      </c>
      <c r="H569" s="2">
        <f t="shared" si="117"/>
        <v>0.33983471074380167</v>
      </c>
      <c r="I569" s="8"/>
      <c r="J569" s="2">
        <f t="shared" si="123"/>
        <v>0.65355371900826442</v>
      </c>
      <c r="K569" s="2">
        <f t="shared" si="124"/>
        <v>0.31371900826446281</v>
      </c>
      <c r="L569" s="2">
        <f t="shared" si="125"/>
        <v>2.4132231404958678E-2</v>
      </c>
      <c r="M569" s="2">
        <f t="shared" si="126"/>
        <v>8.5950413223140933E-3</v>
      </c>
      <c r="N569" s="1">
        <v>1977</v>
      </c>
      <c r="O569" s="1">
        <v>949</v>
      </c>
      <c r="P569" s="1">
        <v>73</v>
      </c>
      <c r="Q569" s="1"/>
      <c r="R569" s="1">
        <v>18</v>
      </c>
      <c r="S569" s="1"/>
      <c r="T569" s="70"/>
      <c r="U569" s="1"/>
      <c r="V569" s="1"/>
      <c r="W569" s="1">
        <v>8</v>
      </c>
      <c r="X569" s="1"/>
      <c r="Y569" s="1"/>
      <c r="Z569" s="1"/>
      <c r="AA569" s="1"/>
      <c r="AB569" s="1"/>
      <c r="AN569" t="str">
        <f t="shared" si="119"/>
        <v>Rumford</v>
      </c>
      <c r="AO569" t="s">
        <v>2592</v>
      </c>
      <c r="AP569">
        <v>2</v>
      </c>
      <c r="AR569" s="119">
        <v>23</v>
      </c>
      <c r="AS569" s="121">
        <v>17</v>
      </c>
      <c r="AT569" s="121">
        <v>135</v>
      </c>
      <c r="AU569" s="125">
        <v>64290</v>
      </c>
      <c r="AV569" s="125">
        <f t="shared" si="118"/>
        <v>23017</v>
      </c>
      <c r="AW569" t="s">
        <v>749</v>
      </c>
      <c r="AX569">
        <f t="shared" si="121"/>
        <v>2364290</v>
      </c>
      <c r="BB569">
        <v>69.86</v>
      </c>
      <c r="BC569">
        <v>1.25</v>
      </c>
      <c r="BD569">
        <v>68.61</v>
      </c>
    </row>
    <row r="570" spans="1:56" hidden="1" outlineLevel="1">
      <c r="A570" t="s">
        <v>171</v>
      </c>
      <c r="B570" s="10" t="s">
        <v>1305</v>
      </c>
      <c r="C570" s="1">
        <f t="shared" si="120"/>
        <v>2628</v>
      </c>
      <c r="D570" s="7">
        <f>IF(N570&gt;0, RANK(N570,(N570:P570,Q570:AE570)),0)</f>
        <v>1</v>
      </c>
      <c r="E570" s="7">
        <f>IF(O570&gt;0,RANK(O570,(N570:P570,Q570:AE570)),0)</f>
        <v>2</v>
      </c>
      <c r="F570" s="7">
        <f t="shared" si="122"/>
        <v>3</v>
      </c>
      <c r="G570" s="1">
        <f t="shared" si="116"/>
        <v>191</v>
      </c>
      <c r="H570" s="2">
        <f t="shared" si="117"/>
        <v>7.2678843226788428E-2</v>
      </c>
      <c r="I570" s="8"/>
      <c r="J570" s="2">
        <f t="shared" si="123"/>
        <v>0.52207001522070018</v>
      </c>
      <c r="K570" s="2">
        <f t="shared" si="124"/>
        <v>0.44939117199391171</v>
      </c>
      <c r="L570" s="2">
        <f t="shared" si="125"/>
        <v>2.2831050228310501E-2</v>
      </c>
      <c r="M570" s="2">
        <f t="shared" si="126"/>
        <v>5.7077625570776114E-3</v>
      </c>
      <c r="N570" s="1">
        <v>1372</v>
      </c>
      <c r="O570" s="1">
        <v>1181</v>
      </c>
      <c r="P570" s="1">
        <v>60</v>
      </c>
      <c r="Q570" s="1"/>
      <c r="R570" s="1">
        <v>15</v>
      </c>
      <c r="S570" s="1"/>
      <c r="T570" s="70"/>
      <c r="U570" s="1"/>
      <c r="V570" s="1"/>
      <c r="W570" s="1">
        <v>0</v>
      </c>
      <c r="X570" s="1"/>
      <c r="Y570" s="1"/>
      <c r="Z570" s="1"/>
      <c r="AA570" s="1"/>
      <c r="AB570" s="1"/>
      <c r="AN570" t="str">
        <f t="shared" si="119"/>
        <v>Sabattus</v>
      </c>
      <c r="AO570" t="s">
        <v>1351</v>
      </c>
      <c r="AP570">
        <v>2</v>
      </c>
      <c r="AR570" s="119">
        <v>23</v>
      </c>
      <c r="AS570" s="121">
        <v>1</v>
      </c>
      <c r="AT570" s="121">
        <v>57</v>
      </c>
      <c r="AU570" s="125">
        <v>64570</v>
      </c>
      <c r="AV570" s="125">
        <f t="shared" si="118"/>
        <v>23001</v>
      </c>
      <c r="AW570" t="s">
        <v>749</v>
      </c>
      <c r="AX570">
        <f t="shared" si="121"/>
        <v>2364570</v>
      </c>
      <c r="BB570">
        <v>26.75</v>
      </c>
      <c r="BC570">
        <v>1.1100000000000001</v>
      </c>
      <c r="BD570">
        <v>25.63</v>
      </c>
    </row>
    <row r="571" spans="1:56" hidden="1" outlineLevel="1">
      <c r="A571" t="s">
        <v>2883</v>
      </c>
      <c r="B571" s="10" t="s">
        <v>1305</v>
      </c>
      <c r="C571" s="1">
        <f t="shared" si="120"/>
        <v>9998</v>
      </c>
      <c r="D571" s="7">
        <f>IF(N571&gt;0, RANK(N571,(N571:P571,Q571:AE571)),0)</f>
        <v>1</v>
      </c>
      <c r="E571" s="7">
        <f>IF(O571&gt;0,RANK(O571,(N571:P571,Q571:AE571)),0)</f>
        <v>2</v>
      </c>
      <c r="F571" s="7">
        <f t="shared" si="122"/>
        <v>3</v>
      </c>
      <c r="G571" s="1">
        <f t="shared" si="116"/>
        <v>3083</v>
      </c>
      <c r="H571" s="2">
        <f t="shared" si="117"/>
        <v>0.30836167233446687</v>
      </c>
      <c r="I571" s="8"/>
      <c r="J571" s="2">
        <f t="shared" si="123"/>
        <v>0.64582916583316663</v>
      </c>
      <c r="K571" s="2">
        <f t="shared" si="124"/>
        <v>0.33746749349869976</v>
      </c>
      <c r="L571" s="2">
        <f t="shared" si="125"/>
        <v>1.3402680536107221E-2</v>
      </c>
      <c r="M571" s="2">
        <f t="shared" si="126"/>
        <v>3.3006601320263937E-3</v>
      </c>
      <c r="N571" s="1">
        <v>6457</v>
      </c>
      <c r="O571" s="1">
        <v>3374</v>
      </c>
      <c r="P571" s="1">
        <v>134</v>
      </c>
      <c r="Q571" s="1"/>
      <c r="R571" s="1">
        <v>33</v>
      </c>
      <c r="S571" s="1"/>
      <c r="T571" s="70"/>
      <c r="U571" s="1"/>
      <c r="V571" s="1"/>
      <c r="W571" s="1">
        <v>0</v>
      </c>
      <c r="X571" s="1"/>
      <c r="Y571" s="1"/>
      <c r="Z571" s="1"/>
      <c r="AA571" s="1"/>
      <c r="AB571" s="1"/>
      <c r="AN571" t="str">
        <f t="shared" si="119"/>
        <v>Saco</v>
      </c>
      <c r="AO571" t="s">
        <v>2441</v>
      </c>
      <c r="AP571">
        <v>1</v>
      </c>
      <c r="AR571" s="119">
        <v>23</v>
      </c>
      <c r="AS571" s="121">
        <v>31</v>
      </c>
      <c r="AT571" s="121">
        <v>110</v>
      </c>
      <c r="AU571" s="125">
        <v>64675</v>
      </c>
      <c r="AV571" s="125">
        <f t="shared" si="118"/>
        <v>23031</v>
      </c>
      <c r="AW571" t="s">
        <v>2792</v>
      </c>
      <c r="AX571">
        <f t="shared" si="121"/>
        <v>2364675</v>
      </c>
      <c r="BB571">
        <v>39.35</v>
      </c>
      <c r="BC571">
        <v>0.87</v>
      </c>
      <c r="BD571">
        <v>38.479999999999997</v>
      </c>
    </row>
    <row r="572" spans="1:56" hidden="1" outlineLevel="1">
      <c r="A572" t="s">
        <v>2884</v>
      </c>
      <c r="B572" s="10" t="s">
        <v>1305</v>
      </c>
      <c r="C572" s="1">
        <f t="shared" si="120"/>
        <v>570</v>
      </c>
      <c r="D572" s="7">
        <f>IF(N572&gt;0, RANK(N572,(N572:P572,Q572:AE572)),0)</f>
        <v>1</v>
      </c>
      <c r="E572" s="7">
        <f>IF(O572&gt;0,RANK(O572,(N572:P572,Q572:AE572)),0)</f>
        <v>2</v>
      </c>
      <c r="F572" s="7">
        <f t="shared" si="122"/>
        <v>3</v>
      </c>
      <c r="G572" s="1">
        <f t="shared" si="116"/>
        <v>270</v>
      </c>
      <c r="H572" s="2">
        <f t="shared" si="117"/>
        <v>0.47368421052631576</v>
      </c>
      <c r="I572" s="8"/>
      <c r="J572" s="2">
        <f t="shared" si="123"/>
        <v>0.72807017543859653</v>
      </c>
      <c r="K572" s="2">
        <f t="shared" si="124"/>
        <v>0.25438596491228072</v>
      </c>
      <c r="L572" s="2">
        <f t="shared" si="125"/>
        <v>1.5789473684210527E-2</v>
      </c>
      <c r="M572" s="2">
        <f t="shared" si="126"/>
        <v>1.7543859649122237E-3</v>
      </c>
      <c r="N572" s="1">
        <v>415</v>
      </c>
      <c r="O572" s="1">
        <v>145</v>
      </c>
      <c r="P572" s="1">
        <v>9</v>
      </c>
      <c r="Q572" s="1"/>
      <c r="R572" s="1">
        <v>1</v>
      </c>
      <c r="S572" s="1"/>
      <c r="T572" s="70"/>
      <c r="U572" s="1"/>
      <c r="V572" s="1"/>
      <c r="W572" s="1">
        <v>0</v>
      </c>
      <c r="X572" s="1"/>
      <c r="Y572" s="1"/>
      <c r="Z572" s="1"/>
      <c r="AA572" s="1"/>
      <c r="AB572" s="1"/>
      <c r="AN572" t="str">
        <f t="shared" si="119"/>
        <v>St. Agatha</v>
      </c>
      <c r="AO572" t="s">
        <v>424</v>
      </c>
      <c r="AP572">
        <v>2</v>
      </c>
      <c r="AR572" s="119">
        <v>23</v>
      </c>
      <c r="AS572" s="121">
        <v>3</v>
      </c>
      <c r="AT572" s="121">
        <v>275</v>
      </c>
      <c r="AU572" s="125">
        <v>64780</v>
      </c>
      <c r="AV572" s="125">
        <f t="shared" si="118"/>
        <v>23003</v>
      </c>
      <c r="AW572" t="s">
        <v>749</v>
      </c>
      <c r="AX572">
        <f t="shared" si="121"/>
        <v>2364780</v>
      </c>
      <c r="BB572">
        <v>34.9</v>
      </c>
      <c r="BC572">
        <v>5.38</v>
      </c>
      <c r="BD572">
        <v>29.51</v>
      </c>
    </row>
    <row r="573" spans="1:56" hidden="1" outlineLevel="1">
      <c r="A573" t="s">
        <v>3172</v>
      </c>
      <c r="B573" s="10" t="s">
        <v>1305</v>
      </c>
      <c r="C573" s="1">
        <f t="shared" si="120"/>
        <v>1051</v>
      </c>
      <c r="D573" s="7">
        <f>IF(N573&gt;0, RANK(N573,(N573:P573,Q573:AE573)),0)</f>
        <v>2</v>
      </c>
      <c r="E573" s="7">
        <f>IF(O573&gt;0,RANK(O573,(N573:P573,Q573:AE573)),0)</f>
        <v>1</v>
      </c>
      <c r="F573" s="7">
        <f t="shared" si="122"/>
        <v>3</v>
      </c>
      <c r="G573" s="1">
        <f t="shared" si="116"/>
        <v>154</v>
      </c>
      <c r="H573" s="2">
        <f t="shared" si="117"/>
        <v>0.14652711703139867</v>
      </c>
      <c r="I573" s="8"/>
      <c r="J573" s="2">
        <f t="shared" si="123"/>
        <v>0.41389153187440531</v>
      </c>
      <c r="K573" s="2">
        <f t="shared" si="124"/>
        <v>0.56041864890580395</v>
      </c>
      <c r="L573" s="2">
        <f t="shared" si="125"/>
        <v>1.8078020932445291E-2</v>
      </c>
      <c r="M573" s="2">
        <f t="shared" si="126"/>
        <v>7.6117982873454525E-3</v>
      </c>
      <c r="N573" s="1">
        <v>435</v>
      </c>
      <c r="O573" s="1">
        <v>589</v>
      </c>
      <c r="P573" s="1">
        <v>19</v>
      </c>
      <c r="Q573" s="1"/>
      <c r="R573" s="1">
        <v>8</v>
      </c>
      <c r="S573" s="1"/>
      <c r="T573" s="70"/>
      <c r="U573" s="1"/>
      <c r="V573" s="1"/>
      <c r="W573" s="1">
        <v>0</v>
      </c>
      <c r="X573" s="1"/>
      <c r="Y573" s="1"/>
      <c r="Z573" s="1"/>
      <c r="AA573" s="1"/>
      <c r="AB573" s="1"/>
      <c r="AN573" t="str">
        <f t="shared" si="119"/>
        <v>St. Albans</v>
      </c>
      <c r="AO573" t="s">
        <v>465</v>
      </c>
      <c r="AP573">
        <v>2</v>
      </c>
      <c r="AR573" s="119">
        <v>23</v>
      </c>
      <c r="AS573" s="121">
        <v>25</v>
      </c>
      <c r="AT573" s="121">
        <v>135</v>
      </c>
      <c r="AU573" s="125">
        <v>64850</v>
      </c>
      <c r="AV573" s="125">
        <f t="shared" si="118"/>
        <v>23025</v>
      </c>
      <c r="AW573" t="s">
        <v>749</v>
      </c>
      <c r="AX573">
        <f t="shared" si="121"/>
        <v>2364850</v>
      </c>
      <c r="BB573">
        <v>47.16</v>
      </c>
      <c r="BC573">
        <v>2.31</v>
      </c>
      <c r="BD573">
        <v>44.85</v>
      </c>
    </row>
    <row r="574" spans="1:56" hidden="1" outlineLevel="1">
      <c r="A574" t="s">
        <v>1051</v>
      </c>
      <c r="B574" s="10" t="s">
        <v>1305</v>
      </c>
      <c r="C574" s="1">
        <f t="shared" si="120"/>
        <v>257</v>
      </c>
      <c r="D574" s="7">
        <f>IF(N574&gt;0, RANK(N574,(N574:P574,Q574:AE574)),0)</f>
        <v>1</v>
      </c>
      <c r="E574" s="7">
        <f>IF(O574&gt;0,RANK(O574,(N574:P574,Q574:AE574)),0)</f>
        <v>2</v>
      </c>
      <c r="F574" s="7">
        <f t="shared" si="122"/>
        <v>3</v>
      </c>
      <c r="G574" s="1">
        <f t="shared" si="116"/>
        <v>90</v>
      </c>
      <c r="H574" s="2">
        <f t="shared" si="117"/>
        <v>0.35019455252918286</v>
      </c>
      <c r="I574" s="8"/>
      <c r="J574" s="2">
        <f t="shared" si="123"/>
        <v>0.66147859922178986</v>
      </c>
      <c r="K574" s="2">
        <f t="shared" si="124"/>
        <v>0.31128404669260701</v>
      </c>
      <c r="L574" s="2">
        <f t="shared" si="125"/>
        <v>1.556420233463035E-2</v>
      </c>
      <c r="M574" s="2">
        <f t="shared" si="126"/>
        <v>1.1673151750972777E-2</v>
      </c>
      <c r="N574" s="1">
        <v>170</v>
      </c>
      <c r="O574" s="1">
        <v>80</v>
      </c>
      <c r="P574" s="1">
        <v>4</v>
      </c>
      <c r="Q574" s="1"/>
      <c r="R574" s="1">
        <v>3</v>
      </c>
      <c r="S574" s="1"/>
      <c r="T574" s="70"/>
      <c r="U574" s="1"/>
      <c r="V574" s="1"/>
      <c r="W574" s="1">
        <v>0</v>
      </c>
      <c r="X574" s="1"/>
      <c r="Y574" s="1"/>
      <c r="Z574" s="1"/>
      <c r="AA574" s="1"/>
      <c r="AB574" s="1"/>
      <c r="AN574" t="str">
        <f t="shared" si="119"/>
        <v>St. Francis</v>
      </c>
      <c r="AO574" t="s">
        <v>424</v>
      </c>
      <c r="AP574">
        <v>2</v>
      </c>
      <c r="AR574" s="119">
        <v>23</v>
      </c>
      <c r="AS574" s="121">
        <v>3</v>
      </c>
      <c r="AT574" s="121">
        <v>280</v>
      </c>
      <c r="AU574" s="125">
        <v>65025</v>
      </c>
      <c r="AV574" s="125">
        <f t="shared" si="118"/>
        <v>23003</v>
      </c>
      <c r="AW574" t="s">
        <v>749</v>
      </c>
      <c r="AX574">
        <f t="shared" si="121"/>
        <v>2365025</v>
      </c>
      <c r="BB574">
        <v>30.41</v>
      </c>
      <c r="BC574">
        <v>0.6</v>
      </c>
      <c r="BD574">
        <v>29.81</v>
      </c>
    </row>
    <row r="575" spans="1:56" hidden="1" outlineLevel="1">
      <c r="A575" t="s">
        <v>2254</v>
      </c>
      <c r="B575" s="10" t="s">
        <v>1305</v>
      </c>
      <c r="C575" s="1">
        <f t="shared" si="120"/>
        <v>1677</v>
      </c>
      <c r="D575" s="7">
        <f>IF(N575&gt;0, RANK(N575,(N575:P575,Q575:AE575)),0)</f>
        <v>1</v>
      </c>
      <c r="E575" s="7">
        <f>IF(O575&gt;0,RANK(O575,(N575:P575,Q575:AE575)),0)</f>
        <v>2</v>
      </c>
      <c r="F575" s="7">
        <f t="shared" si="122"/>
        <v>3</v>
      </c>
      <c r="G575" s="1">
        <f t="shared" si="116"/>
        <v>503</v>
      </c>
      <c r="H575" s="2">
        <f t="shared" si="117"/>
        <v>0.29994036970781157</v>
      </c>
      <c r="I575" s="8"/>
      <c r="J575" s="2">
        <f t="shared" si="123"/>
        <v>0.63446630888491351</v>
      </c>
      <c r="K575" s="2">
        <f t="shared" si="124"/>
        <v>0.33452593917710199</v>
      </c>
      <c r="L575" s="2">
        <f t="shared" si="125"/>
        <v>2.4448419797257006E-2</v>
      </c>
      <c r="M575" s="2">
        <f t="shared" si="126"/>
        <v>6.5593321407274897E-3</v>
      </c>
      <c r="N575" s="1">
        <v>1064</v>
      </c>
      <c r="O575" s="1">
        <v>561</v>
      </c>
      <c r="P575" s="1">
        <v>41</v>
      </c>
      <c r="Q575" s="1"/>
      <c r="R575" s="1">
        <v>10</v>
      </c>
      <c r="S575" s="1"/>
      <c r="T575" s="70"/>
      <c r="U575" s="1"/>
      <c r="V575" s="1"/>
      <c r="W575" s="1">
        <v>1</v>
      </c>
      <c r="X575" s="1"/>
      <c r="Y575" s="1"/>
      <c r="Z575" s="1"/>
      <c r="AA575" s="1"/>
      <c r="AB575" s="1"/>
      <c r="AN575" t="str">
        <f t="shared" si="119"/>
        <v>St. George</v>
      </c>
      <c r="AO575" t="s">
        <v>2894</v>
      </c>
      <c r="AP575">
        <v>1</v>
      </c>
      <c r="AR575" s="119">
        <v>23</v>
      </c>
      <c r="AS575" s="121">
        <v>13</v>
      </c>
      <c r="AT575" s="121">
        <v>60</v>
      </c>
      <c r="AU575" s="125">
        <v>65130</v>
      </c>
      <c r="AV575" s="125">
        <f t="shared" si="118"/>
        <v>23013</v>
      </c>
      <c r="AW575" t="s">
        <v>749</v>
      </c>
      <c r="AX575">
        <f t="shared" si="121"/>
        <v>2365130</v>
      </c>
      <c r="BB575">
        <v>158.46</v>
      </c>
      <c r="BC575">
        <v>132.88</v>
      </c>
      <c r="BD575">
        <v>25.58</v>
      </c>
    </row>
    <row r="576" spans="1:56" hidden="1" outlineLevel="1">
      <c r="A576" t="s">
        <v>3249</v>
      </c>
      <c r="B576" s="10" t="s">
        <v>1305</v>
      </c>
      <c r="C576" s="1">
        <f t="shared" si="120"/>
        <v>150</v>
      </c>
      <c r="D576" s="7">
        <f>IF(N576&gt;0, RANK(N576,(N576:P576,Q576:AE576)),0)</f>
        <v>1</v>
      </c>
      <c r="E576" s="7">
        <f>IF(O576&gt;0,RANK(O576,(N576:P576,Q576:AE576)),0)</f>
        <v>2</v>
      </c>
      <c r="F576" s="7">
        <f t="shared" si="122"/>
        <v>3</v>
      </c>
      <c r="G576" s="1">
        <f t="shared" si="116"/>
        <v>60</v>
      </c>
      <c r="H576" s="2">
        <f t="shared" si="117"/>
        <v>0.4</v>
      </c>
      <c r="I576" s="8"/>
      <c r="J576" s="2">
        <f t="shared" si="123"/>
        <v>0.68666666666666665</v>
      </c>
      <c r="K576" s="2">
        <f t="shared" si="124"/>
        <v>0.28666666666666668</v>
      </c>
      <c r="L576" s="2">
        <f t="shared" si="125"/>
        <v>0.02</v>
      </c>
      <c r="M576" s="2">
        <f t="shared" si="126"/>
        <v>6.6666666666666714E-3</v>
      </c>
      <c r="N576" s="1">
        <v>103</v>
      </c>
      <c r="O576" s="1">
        <v>43</v>
      </c>
      <c r="P576" s="1">
        <v>3</v>
      </c>
      <c r="Q576" s="1"/>
      <c r="R576" s="1">
        <v>1</v>
      </c>
      <c r="S576" s="1"/>
      <c r="T576" s="70"/>
      <c r="U576" s="1"/>
      <c r="V576" s="1"/>
      <c r="W576" s="1">
        <v>0</v>
      </c>
      <c r="X576" s="1"/>
      <c r="Y576" s="1"/>
      <c r="Z576" s="1"/>
      <c r="AA576" s="1"/>
      <c r="AB576" s="1"/>
      <c r="AN576" t="str">
        <f t="shared" si="119"/>
        <v>St. John</v>
      </c>
      <c r="AO576" t="s">
        <v>424</v>
      </c>
      <c r="AP576">
        <v>2</v>
      </c>
      <c r="AR576" s="119">
        <v>23</v>
      </c>
      <c r="AS576" s="121">
        <v>3</v>
      </c>
      <c r="AT576" s="121">
        <v>285</v>
      </c>
      <c r="AU576" s="125">
        <v>65200</v>
      </c>
      <c r="AV576" s="125">
        <f t="shared" si="118"/>
        <v>23003</v>
      </c>
      <c r="AW576" t="s">
        <v>166</v>
      </c>
      <c r="AX576">
        <f t="shared" si="121"/>
        <v>2365200</v>
      </c>
      <c r="BB576">
        <v>51.78</v>
      </c>
      <c r="BC576">
        <v>1.45</v>
      </c>
      <c r="BD576">
        <v>50.33</v>
      </c>
    </row>
    <row r="577" spans="1:56" hidden="1" outlineLevel="1">
      <c r="A577" t="s">
        <v>2091</v>
      </c>
      <c r="B577" s="10" t="s">
        <v>1305</v>
      </c>
      <c r="C577" s="1">
        <f t="shared" si="120"/>
        <v>85</v>
      </c>
      <c r="D577" s="7">
        <f>IF(N577&gt;0, RANK(N577,(N577:P577,Q577:AE577)),0)</f>
        <v>1</v>
      </c>
      <c r="E577" s="7">
        <f>IF(O577&gt;0,RANK(O577,(N577:P577,Q577:AE577)),0)</f>
        <v>2</v>
      </c>
      <c r="F577" s="7">
        <f t="shared" si="122"/>
        <v>3</v>
      </c>
      <c r="G577" s="1">
        <f t="shared" si="116"/>
        <v>3</v>
      </c>
      <c r="H577" s="2">
        <f t="shared" si="117"/>
        <v>3.5294117647058823E-2</v>
      </c>
      <c r="I577" s="8"/>
      <c r="J577" s="2">
        <f t="shared" si="123"/>
        <v>0.50588235294117645</v>
      </c>
      <c r="K577" s="2">
        <f t="shared" si="124"/>
        <v>0.47058823529411764</v>
      </c>
      <c r="L577" s="2">
        <f t="shared" si="125"/>
        <v>2.3529411764705882E-2</v>
      </c>
      <c r="M577" s="2">
        <f t="shared" si="126"/>
        <v>2.7755575615628914E-17</v>
      </c>
      <c r="N577" s="1">
        <v>43</v>
      </c>
      <c r="O577" s="1">
        <v>40</v>
      </c>
      <c r="P577" s="1">
        <v>2</v>
      </c>
      <c r="Q577" s="1"/>
      <c r="R577" s="1">
        <v>0</v>
      </c>
      <c r="S577" s="1"/>
      <c r="T577" s="70"/>
      <c r="U577" s="1"/>
      <c r="V577" s="1"/>
      <c r="W577" s="1">
        <v>0</v>
      </c>
      <c r="X577" s="1"/>
      <c r="Y577" s="1"/>
      <c r="Z577" s="1"/>
      <c r="AA577" s="1"/>
      <c r="AB577" s="1"/>
      <c r="AN577" t="str">
        <f t="shared" si="119"/>
        <v>Sandy River</v>
      </c>
      <c r="AO577" t="s">
        <v>2910</v>
      </c>
      <c r="AP577">
        <v>2</v>
      </c>
      <c r="AR577" s="119">
        <v>23</v>
      </c>
      <c r="AS577" s="121">
        <v>7</v>
      </c>
      <c r="AT577" s="121">
        <v>85</v>
      </c>
      <c r="AU577" s="125">
        <v>65655</v>
      </c>
      <c r="AV577" s="125">
        <f t="shared" si="118"/>
        <v>23007</v>
      </c>
      <c r="AW577" t="s">
        <v>166</v>
      </c>
      <c r="AX577">
        <f t="shared" si="121"/>
        <v>2365655</v>
      </c>
      <c r="BB577">
        <v>35.270000000000003</v>
      </c>
      <c r="BC577">
        <v>1.1599999999999999</v>
      </c>
      <c r="BD577">
        <v>34.1</v>
      </c>
    </row>
    <row r="578" spans="1:56" hidden="1" outlineLevel="1">
      <c r="A578" t="s">
        <v>1653</v>
      </c>
      <c r="B578" s="10" t="s">
        <v>1305</v>
      </c>
      <c r="C578" s="1">
        <f t="shared" si="120"/>
        <v>9781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 t="shared" si="122"/>
        <v>3</v>
      </c>
      <c r="G578" s="1">
        <f t="shared" si="116"/>
        <v>2346</v>
      </c>
      <c r="H578" s="2">
        <f t="shared" si="117"/>
        <v>0.23985277578979655</v>
      </c>
      <c r="I578" s="8"/>
      <c r="J578" s="2">
        <f t="shared" si="123"/>
        <v>0.60862897454248033</v>
      </c>
      <c r="K578" s="2">
        <f t="shared" si="124"/>
        <v>0.36877619875268375</v>
      </c>
      <c r="L578" s="2">
        <f t="shared" si="125"/>
        <v>1.6358245578161741E-2</v>
      </c>
      <c r="M578" s="2">
        <f t="shared" si="126"/>
        <v>6.236581126674183E-3</v>
      </c>
      <c r="N578" s="1">
        <v>5953</v>
      </c>
      <c r="O578" s="1">
        <v>3607</v>
      </c>
      <c r="P578" s="1">
        <v>160</v>
      </c>
      <c r="Q578" s="1"/>
      <c r="R578" s="1">
        <v>53</v>
      </c>
      <c r="S578" s="1"/>
      <c r="T578" s="70"/>
      <c r="U578" s="1"/>
      <c r="V578" s="1"/>
      <c r="W578" s="1">
        <v>8</v>
      </c>
      <c r="X578" s="1"/>
      <c r="Y578" s="1"/>
      <c r="Z578" s="1"/>
      <c r="AA578" s="1"/>
      <c r="AB578" s="1"/>
      <c r="AN578" t="str">
        <f t="shared" si="119"/>
        <v>Sanford</v>
      </c>
      <c r="AO578" t="s">
        <v>2441</v>
      </c>
      <c r="AP578">
        <v>1</v>
      </c>
      <c r="AR578" s="119">
        <v>23</v>
      </c>
      <c r="AS578" s="121">
        <v>31</v>
      </c>
      <c r="AT578" s="121">
        <v>115</v>
      </c>
      <c r="AU578" s="125">
        <v>65760</v>
      </c>
      <c r="AV578" s="125">
        <f t="shared" si="118"/>
        <v>23031</v>
      </c>
      <c r="AW578" t="s">
        <v>749</v>
      </c>
      <c r="AX578">
        <f t="shared" si="121"/>
        <v>2365760</v>
      </c>
      <c r="BB578">
        <v>48.72</v>
      </c>
      <c r="BC578">
        <v>0.92</v>
      </c>
      <c r="BD578">
        <v>47.8</v>
      </c>
    </row>
    <row r="579" spans="1:56" hidden="1" outlineLevel="1">
      <c r="A579" t="s">
        <v>1269</v>
      </c>
      <c r="B579" s="10" t="s">
        <v>1305</v>
      </c>
      <c r="C579" s="1">
        <f t="shared" si="120"/>
        <v>719</v>
      </c>
      <c r="D579" s="7">
        <f>IF(N579&gt;0, RANK(N579,(N579:P579,Q579:AE579)),0)</f>
        <v>2</v>
      </c>
      <c r="E579" s="7">
        <f>IF(O579&gt;0,RANK(O579,(N579:P579,Q579:AE579)),0)</f>
        <v>1</v>
      </c>
      <c r="F579" s="7">
        <f t="shared" si="122"/>
        <v>3</v>
      </c>
      <c r="G579" s="1">
        <f t="shared" si="116"/>
        <v>24</v>
      </c>
      <c r="H579" s="2">
        <f t="shared" si="117"/>
        <v>3.3379694019471488E-2</v>
      </c>
      <c r="I579" s="8"/>
      <c r="J579" s="2">
        <f t="shared" si="123"/>
        <v>0.47287899860917942</v>
      </c>
      <c r="K579" s="2">
        <f t="shared" si="124"/>
        <v>0.50625869262865086</v>
      </c>
      <c r="L579" s="2">
        <f t="shared" si="125"/>
        <v>1.3908205841446454E-2</v>
      </c>
      <c r="M579" s="2">
        <f t="shared" si="126"/>
        <v>6.9541029207232027E-3</v>
      </c>
      <c r="N579" s="1">
        <v>340</v>
      </c>
      <c r="O579" s="1">
        <v>364</v>
      </c>
      <c r="P579" s="1">
        <v>10</v>
      </c>
      <c r="Q579" s="1"/>
      <c r="R579" s="1">
        <v>5</v>
      </c>
      <c r="S579" s="1"/>
      <c r="T579" s="70"/>
      <c r="U579" s="1"/>
      <c r="V579" s="1"/>
      <c r="W579" s="1">
        <v>0</v>
      </c>
      <c r="X579" s="1"/>
      <c r="Y579" s="1"/>
      <c r="Z579" s="1"/>
      <c r="AA579" s="1"/>
      <c r="AB579" s="1"/>
      <c r="AN579" t="str">
        <f t="shared" si="119"/>
        <v>Sangerville</v>
      </c>
      <c r="AO579" t="s">
        <v>1471</v>
      </c>
      <c r="AP579">
        <v>2</v>
      </c>
      <c r="AR579" s="119">
        <v>23</v>
      </c>
      <c r="AS579" s="121">
        <v>21</v>
      </c>
      <c r="AT579" s="121">
        <v>80</v>
      </c>
      <c r="AU579" s="125">
        <v>65865</v>
      </c>
      <c r="AV579" s="125">
        <f t="shared" si="118"/>
        <v>23021</v>
      </c>
      <c r="AW579" t="s">
        <v>749</v>
      </c>
      <c r="AX579">
        <f t="shared" si="121"/>
        <v>2365865</v>
      </c>
      <c r="BB579">
        <v>39.700000000000003</v>
      </c>
      <c r="BC579">
        <v>1.1499999999999999</v>
      </c>
      <c r="BD579">
        <v>38.54</v>
      </c>
    </row>
    <row r="580" spans="1:56" hidden="1" outlineLevel="1">
      <c r="A580" t="s">
        <v>1291</v>
      </c>
      <c r="B580" s="10" t="s">
        <v>1305</v>
      </c>
      <c r="C580" s="1">
        <f t="shared" si="120"/>
        <v>11788</v>
      </c>
      <c r="D580" s="7">
        <f>IF(N580&gt;0, RANK(N580,(N580:P580,Q580:AE580)),0)</f>
        <v>1</v>
      </c>
      <c r="E580" s="7">
        <f>IF(O580&gt;0,RANK(O580,(N580:P580,Q580:AE580)),0)</f>
        <v>2</v>
      </c>
      <c r="F580" s="7">
        <f t="shared" si="122"/>
        <v>3</v>
      </c>
      <c r="G580" s="1">
        <f t="shared" si="116"/>
        <v>1884</v>
      </c>
      <c r="H580" s="2">
        <f t="shared" si="117"/>
        <v>0.15982354937224297</v>
      </c>
      <c r="I580" s="8"/>
      <c r="J580" s="2">
        <f t="shared" si="123"/>
        <v>0.57261621988462841</v>
      </c>
      <c r="K580" s="2">
        <f t="shared" si="124"/>
        <v>0.4127926705123855</v>
      </c>
      <c r="L580" s="2">
        <f t="shared" si="125"/>
        <v>1.2894468951476078E-2</v>
      </c>
      <c r="M580" s="2">
        <f t="shared" si="126"/>
        <v>1.6966406515100188E-3</v>
      </c>
      <c r="N580" s="1">
        <v>6750</v>
      </c>
      <c r="O580" s="1">
        <v>4866</v>
      </c>
      <c r="P580" s="1">
        <v>152</v>
      </c>
      <c r="Q580" s="1"/>
      <c r="R580" s="1">
        <v>20</v>
      </c>
      <c r="S580" s="1"/>
      <c r="T580" s="70"/>
      <c r="U580" s="1"/>
      <c r="V580" s="1"/>
      <c r="W580" s="1">
        <v>0</v>
      </c>
      <c r="X580" s="1"/>
      <c r="Y580" s="1"/>
      <c r="Z580" s="1"/>
      <c r="AA580" s="1"/>
      <c r="AB580" s="1"/>
      <c r="AN580" t="str">
        <f t="shared" si="119"/>
        <v>Scarborough</v>
      </c>
      <c r="AO580" t="s">
        <v>1391</v>
      </c>
      <c r="AP580">
        <v>1</v>
      </c>
      <c r="AR580" s="119">
        <v>23</v>
      </c>
      <c r="AS580" s="121">
        <v>5</v>
      </c>
      <c r="AT580" s="121">
        <v>100</v>
      </c>
      <c r="AU580" s="125">
        <v>66145</v>
      </c>
      <c r="AV580" s="125">
        <f t="shared" si="118"/>
        <v>23005</v>
      </c>
      <c r="AW580" t="s">
        <v>749</v>
      </c>
      <c r="AX580">
        <f t="shared" si="121"/>
        <v>2366145</v>
      </c>
      <c r="BB580">
        <v>55.32</v>
      </c>
      <c r="BC580">
        <v>7.61</v>
      </c>
      <c r="BD580">
        <v>47.71</v>
      </c>
    </row>
    <row r="581" spans="1:56" hidden="1" outlineLevel="1">
      <c r="A581" t="s">
        <v>401</v>
      </c>
      <c r="B581" s="10" t="s">
        <v>1305</v>
      </c>
      <c r="C581" s="1">
        <f t="shared" si="120"/>
        <v>781</v>
      </c>
      <c r="D581" s="7">
        <f>IF(N581&gt;0, RANK(N581,(N581:P581,Q581:AE581)),0)</f>
        <v>1</v>
      </c>
      <c r="E581" s="7">
        <f>IF(O581&gt;0,RANK(O581,(N581:P581,Q581:AE581)),0)</f>
        <v>2</v>
      </c>
      <c r="F581" s="7">
        <f t="shared" si="122"/>
        <v>3</v>
      </c>
      <c r="G581" s="1">
        <f t="shared" ref="G581:G642" si="127">IF(C581&gt;0,MAX(N581:P581)-LARGE(N581:P581,2),0)</f>
        <v>122</v>
      </c>
      <c r="H581" s="2">
        <f t="shared" ref="H581:H642" si="128">IF(C581&gt;0,G581/C581,0)</f>
        <v>0.15620998719590268</v>
      </c>
      <c r="I581" s="8"/>
      <c r="J581" s="2">
        <f t="shared" si="123"/>
        <v>0.56722151088348272</v>
      </c>
      <c r="K581" s="2">
        <f t="shared" si="124"/>
        <v>0.41101152368758004</v>
      </c>
      <c r="L581" s="2">
        <f t="shared" si="125"/>
        <v>1.4084507042253521E-2</v>
      </c>
      <c r="M581" s="2">
        <f t="shared" si="126"/>
        <v>7.6824583866837246E-3</v>
      </c>
      <c r="N581" s="1">
        <v>443</v>
      </c>
      <c r="O581" s="1">
        <v>321</v>
      </c>
      <c r="P581" s="1">
        <v>11</v>
      </c>
      <c r="Q581" s="1"/>
      <c r="R581" s="1">
        <v>6</v>
      </c>
      <c r="S581" s="1"/>
      <c r="T581" s="70"/>
      <c r="U581" s="1"/>
      <c r="V581" s="1"/>
      <c r="W581" s="1">
        <v>0</v>
      </c>
      <c r="X581" s="1"/>
      <c r="Y581" s="1"/>
      <c r="Z581" s="1"/>
      <c r="AA581" s="1"/>
      <c r="AB581" s="1"/>
      <c r="AN581" t="str">
        <f t="shared" si="119"/>
        <v>Searsmont</v>
      </c>
      <c r="AO581" t="s">
        <v>2819</v>
      </c>
      <c r="AP581">
        <v>2</v>
      </c>
      <c r="AR581" s="119">
        <v>23</v>
      </c>
      <c r="AS581" s="121">
        <v>27</v>
      </c>
      <c r="AT581" s="121">
        <v>90</v>
      </c>
      <c r="AU581" s="125">
        <v>66565</v>
      </c>
      <c r="AV581" s="125">
        <f t="shared" si="118"/>
        <v>23027</v>
      </c>
      <c r="AW581" t="s">
        <v>749</v>
      </c>
      <c r="AX581">
        <f t="shared" si="121"/>
        <v>2366565</v>
      </c>
      <c r="BB581">
        <v>39.200000000000003</v>
      </c>
      <c r="BC581">
        <v>1.41</v>
      </c>
      <c r="BD581">
        <v>37.79</v>
      </c>
    </row>
    <row r="582" spans="1:56" hidden="1" outlineLevel="1">
      <c r="A582" t="s">
        <v>1521</v>
      </c>
      <c r="B582" s="10" t="s">
        <v>1305</v>
      </c>
      <c r="C582" s="1">
        <f t="shared" si="120"/>
        <v>1497</v>
      </c>
      <c r="D582" s="7">
        <f>IF(N582&gt;0, RANK(N582,(N582:P582,Q582:AE582)),0)</f>
        <v>1</v>
      </c>
      <c r="E582" s="7">
        <f>IF(O582&gt;0,RANK(O582,(N582:P582,Q582:AE582)),0)</f>
        <v>2</v>
      </c>
      <c r="F582" s="7">
        <f t="shared" si="122"/>
        <v>3</v>
      </c>
      <c r="G582" s="1">
        <f t="shared" si="127"/>
        <v>108</v>
      </c>
      <c r="H582" s="2">
        <f t="shared" si="128"/>
        <v>7.2144288577154311E-2</v>
      </c>
      <c r="I582" s="8"/>
      <c r="J582" s="2">
        <f t="shared" si="123"/>
        <v>0.52638610554442222</v>
      </c>
      <c r="K582" s="2">
        <f t="shared" si="124"/>
        <v>0.45424181696726784</v>
      </c>
      <c r="L582" s="2">
        <f t="shared" si="125"/>
        <v>1.1356045424181697E-2</v>
      </c>
      <c r="M582" s="2">
        <f t="shared" si="126"/>
        <v>8.0160320641282385E-3</v>
      </c>
      <c r="N582" s="1">
        <v>788</v>
      </c>
      <c r="O582" s="1">
        <v>680</v>
      </c>
      <c r="P582" s="1">
        <v>17</v>
      </c>
      <c r="Q582" s="1"/>
      <c r="R582" s="1">
        <v>8</v>
      </c>
      <c r="S582" s="1"/>
      <c r="T582" s="70"/>
      <c r="U582" s="1"/>
      <c r="V582" s="1"/>
      <c r="W582" s="1">
        <v>4</v>
      </c>
      <c r="X582" s="1"/>
      <c r="Y582" s="1"/>
      <c r="Z582" s="1"/>
      <c r="AA582" s="1"/>
      <c r="AB582" s="1"/>
      <c r="AN582" t="str">
        <f t="shared" si="119"/>
        <v>Searsport</v>
      </c>
      <c r="AO582" t="s">
        <v>2819</v>
      </c>
      <c r="AP582">
        <v>2</v>
      </c>
      <c r="AR582" s="119">
        <v>23</v>
      </c>
      <c r="AS582" s="121">
        <v>27</v>
      </c>
      <c r="AT582" s="121">
        <v>95</v>
      </c>
      <c r="AU582" s="125">
        <v>66635</v>
      </c>
      <c r="AV582" s="125">
        <f t="shared" ref="AV582:AV645" si="129">AR582*1000+AS582</f>
        <v>23027</v>
      </c>
      <c r="AW582" t="s">
        <v>749</v>
      </c>
      <c r="AX582">
        <f t="shared" si="121"/>
        <v>2366635</v>
      </c>
      <c r="BB582">
        <v>42.94</v>
      </c>
      <c r="BC582">
        <v>14.35</v>
      </c>
      <c r="BD582">
        <v>28.6</v>
      </c>
    </row>
    <row r="583" spans="1:56" hidden="1" outlineLevel="1">
      <c r="A583" t="s">
        <v>727</v>
      </c>
      <c r="B583" s="10" t="s">
        <v>1305</v>
      </c>
      <c r="C583" s="1">
        <f t="shared" si="120"/>
        <v>1012</v>
      </c>
      <c r="D583" s="7">
        <f>IF(N583&gt;0, RANK(N583,(N583:P583,Q583:AE583)),0)</f>
        <v>1</v>
      </c>
      <c r="E583" s="7">
        <f>IF(O583&gt;0,RANK(O583,(N583:P583,Q583:AE583)),0)</f>
        <v>2</v>
      </c>
      <c r="F583" s="7">
        <f t="shared" si="122"/>
        <v>3</v>
      </c>
      <c r="G583" s="1">
        <f t="shared" si="127"/>
        <v>40</v>
      </c>
      <c r="H583" s="2">
        <f t="shared" si="128"/>
        <v>3.9525691699604744E-2</v>
      </c>
      <c r="I583" s="8"/>
      <c r="J583" s="2">
        <f t="shared" si="123"/>
        <v>0.5079051383399209</v>
      </c>
      <c r="K583" s="2">
        <f t="shared" si="124"/>
        <v>0.46837944664031622</v>
      </c>
      <c r="L583" s="2">
        <f t="shared" si="125"/>
        <v>1.6798418972332016E-2</v>
      </c>
      <c r="M583" s="2">
        <f t="shared" si="126"/>
        <v>6.9169960474308595E-3</v>
      </c>
      <c r="N583" s="1">
        <v>514</v>
      </c>
      <c r="O583" s="1">
        <v>474</v>
      </c>
      <c r="P583" s="1">
        <v>17</v>
      </c>
      <c r="Q583" s="1"/>
      <c r="R583" s="1">
        <v>7</v>
      </c>
      <c r="S583" s="1"/>
      <c r="T583" s="70"/>
      <c r="U583" s="1"/>
      <c r="V583" s="1"/>
      <c r="W583" s="1">
        <v>0</v>
      </c>
      <c r="X583" s="1"/>
      <c r="Y583" s="1"/>
      <c r="Z583" s="1"/>
      <c r="AA583" s="1"/>
      <c r="AB583" s="1"/>
      <c r="AN583" t="str">
        <f t="shared" si="119"/>
        <v>Sebago</v>
      </c>
      <c r="AO583" t="s">
        <v>1391</v>
      </c>
      <c r="AP583">
        <v>1</v>
      </c>
      <c r="AR583" s="119">
        <v>23</v>
      </c>
      <c r="AS583" s="121">
        <v>5</v>
      </c>
      <c r="AT583" s="121">
        <v>105</v>
      </c>
      <c r="AU583" s="125">
        <v>66775</v>
      </c>
      <c r="AV583" s="125">
        <f t="shared" si="129"/>
        <v>23005</v>
      </c>
      <c r="AW583" t="s">
        <v>749</v>
      </c>
      <c r="AX583">
        <f t="shared" si="121"/>
        <v>2366775</v>
      </c>
      <c r="BB583">
        <v>46.1</v>
      </c>
      <c r="BC583">
        <v>13.31</v>
      </c>
      <c r="BD583">
        <v>32.78</v>
      </c>
    </row>
    <row r="584" spans="1:56" hidden="1" outlineLevel="1">
      <c r="A584" t="s">
        <v>1611</v>
      </c>
      <c r="B584" s="10" t="s">
        <v>1305</v>
      </c>
      <c r="C584" s="1">
        <f t="shared" si="120"/>
        <v>389</v>
      </c>
      <c r="D584" s="7">
        <f>IF(N584&gt;0, RANK(N584,(N584:P584,Q584:AE584)),0)</f>
        <v>2</v>
      </c>
      <c r="E584" s="7">
        <f>IF(O584&gt;0,RANK(O584,(N584:P584,Q584:AE584)),0)</f>
        <v>1</v>
      </c>
      <c r="F584" s="7">
        <f t="shared" si="122"/>
        <v>3</v>
      </c>
      <c r="G584" s="1">
        <f t="shared" si="127"/>
        <v>76</v>
      </c>
      <c r="H584" s="2">
        <f t="shared" si="128"/>
        <v>0.19537275064267351</v>
      </c>
      <c r="I584" s="8"/>
      <c r="J584" s="2">
        <f t="shared" si="123"/>
        <v>0.39331619537275064</v>
      </c>
      <c r="K584" s="2">
        <f t="shared" si="124"/>
        <v>0.58868894601542421</v>
      </c>
      <c r="L584" s="2">
        <f t="shared" si="125"/>
        <v>1.5424164524421594E-2</v>
      </c>
      <c r="M584" s="2">
        <f t="shared" si="126"/>
        <v>2.570694087403555E-3</v>
      </c>
      <c r="N584" s="1">
        <v>153</v>
      </c>
      <c r="O584" s="1">
        <v>229</v>
      </c>
      <c r="P584" s="1">
        <v>6</v>
      </c>
      <c r="Q584" s="1"/>
      <c r="R584" s="1">
        <v>1</v>
      </c>
      <c r="S584" s="1"/>
      <c r="T584" s="70"/>
      <c r="U584" s="1"/>
      <c r="V584" s="1"/>
      <c r="W584" s="1">
        <v>0</v>
      </c>
      <c r="X584" s="1"/>
      <c r="Y584" s="1"/>
      <c r="Z584" s="1"/>
      <c r="AA584" s="1"/>
      <c r="AB584" s="1"/>
      <c r="AN584" t="str">
        <f t="shared" si="119"/>
        <v>Sebec</v>
      </c>
      <c r="AO584" t="s">
        <v>1471</v>
      </c>
      <c r="AP584">
        <v>2</v>
      </c>
      <c r="AR584" s="119">
        <v>23</v>
      </c>
      <c r="AS584" s="121">
        <v>21</v>
      </c>
      <c r="AT584" s="121">
        <v>85</v>
      </c>
      <c r="AU584" s="125">
        <v>66950</v>
      </c>
      <c r="AV584" s="125">
        <f t="shared" si="129"/>
        <v>23021</v>
      </c>
      <c r="AW584" t="s">
        <v>749</v>
      </c>
      <c r="AX584">
        <f t="shared" si="121"/>
        <v>2366950</v>
      </c>
      <c r="BB584">
        <v>37.979999999999997</v>
      </c>
      <c r="BC584">
        <v>0.98</v>
      </c>
      <c r="BD584">
        <v>37</v>
      </c>
    </row>
    <row r="585" spans="1:56" hidden="1" outlineLevel="1">
      <c r="A585" t="s">
        <v>2092</v>
      </c>
      <c r="B585" s="10" t="s">
        <v>1305</v>
      </c>
      <c r="C585" s="1">
        <f t="shared" si="120"/>
        <v>30</v>
      </c>
      <c r="D585" s="7">
        <f>IF(N585&gt;0, RANK(N585,(N585:P585,Q585:AE585)),0)</f>
        <v>1</v>
      </c>
      <c r="E585" s="7">
        <f>IF(O585&gt;0,RANK(O585,(N585:P585,Q585:AE585)),0)</f>
        <v>2</v>
      </c>
      <c r="F585" s="7">
        <f t="shared" si="122"/>
        <v>3</v>
      </c>
      <c r="G585" s="1">
        <f t="shared" si="127"/>
        <v>1</v>
      </c>
      <c r="H585" s="2">
        <f t="shared" si="128"/>
        <v>3.3333333333333333E-2</v>
      </c>
      <c r="I585" s="8"/>
      <c r="J585" s="2">
        <f t="shared" si="123"/>
        <v>0.5</v>
      </c>
      <c r="K585" s="2">
        <f t="shared" si="124"/>
        <v>0.46666666666666667</v>
      </c>
      <c r="L585" s="2">
        <f t="shared" si="125"/>
        <v>3.3333333333333333E-2</v>
      </c>
      <c r="M585" s="2">
        <f t="shared" si="126"/>
        <v>-6.9388939039072284E-18</v>
      </c>
      <c r="N585" s="1">
        <v>15</v>
      </c>
      <c r="O585" s="1">
        <v>14</v>
      </c>
      <c r="P585" s="1">
        <v>1</v>
      </c>
      <c r="Q585" s="1"/>
      <c r="R585" s="1">
        <v>0</v>
      </c>
      <c r="S585" s="1"/>
      <c r="T585" s="70"/>
      <c r="U585" s="1"/>
      <c r="V585" s="1"/>
      <c r="W585" s="1">
        <v>0</v>
      </c>
      <c r="X585" s="1"/>
      <c r="Y585" s="1"/>
      <c r="Z585" s="1"/>
      <c r="AA585" s="1"/>
      <c r="AB585" s="1"/>
      <c r="AN585" t="str">
        <f t="shared" si="119"/>
        <v>Seboeis</v>
      </c>
      <c r="AO585" t="s">
        <v>1350</v>
      </c>
      <c r="AP585">
        <v>2</v>
      </c>
      <c r="AR585" s="119">
        <v>23</v>
      </c>
      <c r="AS585" s="121">
        <v>19</v>
      </c>
      <c r="AT585" s="121">
        <v>275</v>
      </c>
      <c r="AU585" s="125">
        <v>67160</v>
      </c>
      <c r="AV585" s="125">
        <f t="shared" si="129"/>
        <v>23019</v>
      </c>
      <c r="AW585" t="s">
        <v>166</v>
      </c>
      <c r="AX585">
        <f t="shared" si="121"/>
        <v>2367160</v>
      </c>
      <c r="BB585">
        <v>41.72</v>
      </c>
      <c r="BC585">
        <v>1.72</v>
      </c>
      <c r="BD585">
        <v>40</v>
      </c>
    </row>
    <row r="586" spans="1:56" hidden="1" outlineLevel="1">
      <c r="A586" t="s">
        <v>329</v>
      </c>
      <c r="B586" s="10" t="s">
        <v>1305</v>
      </c>
      <c r="C586" s="1">
        <f t="shared" si="120"/>
        <v>746</v>
      </c>
      <c r="D586" s="7">
        <f>IF(N586&gt;0, RANK(N586,(N586:P586,Q586:AE586)),0)</f>
        <v>1</v>
      </c>
      <c r="E586" s="7">
        <f>IF(O586&gt;0,RANK(O586,(N586:P586,Q586:AE586)),0)</f>
        <v>2</v>
      </c>
      <c r="F586" s="7">
        <f t="shared" si="122"/>
        <v>3</v>
      </c>
      <c r="G586" s="1">
        <f t="shared" si="127"/>
        <v>227</v>
      </c>
      <c r="H586" s="2">
        <f t="shared" si="128"/>
        <v>0.30428954423592491</v>
      </c>
      <c r="I586" s="8"/>
      <c r="J586" s="2">
        <f t="shared" si="123"/>
        <v>0.64209115281501339</v>
      </c>
      <c r="K586" s="2">
        <f t="shared" si="124"/>
        <v>0.33780160857908847</v>
      </c>
      <c r="L586" s="2">
        <f t="shared" si="125"/>
        <v>1.2064343163538873E-2</v>
      </c>
      <c r="M586" s="2">
        <f t="shared" si="126"/>
        <v>8.0428954423592634E-3</v>
      </c>
      <c r="N586" s="1">
        <v>479</v>
      </c>
      <c r="O586" s="1">
        <v>252</v>
      </c>
      <c r="P586" s="1">
        <v>9</v>
      </c>
      <c r="Q586" s="1"/>
      <c r="R586" s="1">
        <v>5</v>
      </c>
      <c r="S586" s="1"/>
      <c r="T586" s="70"/>
      <c r="U586" s="1"/>
      <c r="V586" s="1"/>
      <c r="W586" s="1">
        <v>1</v>
      </c>
      <c r="X586" s="1"/>
      <c r="Y586" s="1"/>
      <c r="Z586" s="1"/>
      <c r="AA586" s="1"/>
      <c r="AB586" s="1"/>
      <c r="AN586" t="str">
        <f t="shared" si="119"/>
        <v>Sedgwick</v>
      </c>
      <c r="AO586" t="s">
        <v>3488</v>
      </c>
      <c r="AP586">
        <v>2</v>
      </c>
      <c r="AR586" s="119">
        <v>23</v>
      </c>
      <c r="AS586" s="121">
        <v>9</v>
      </c>
      <c r="AT586" s="121">
        <v>130</v>
      </c>
      <c r="AU586" s="125">
        <v>67300</v>
      </c>
      <c r="AV586" s="125">
        <f t="shared" si="129"/>
        <v>23009</v>
      </c>
      <c r="AW586" t="s">
        <v>749</v>
      </c>
      <c r="AX586">
        <f t="shared" si="121"/>
        <v>2367300</v>
      </c>
      <c r="BB586">
        <v>31.08</v>
      </c>
      <c r="BC586">
        <v>4.0599999999999996</v>
      </c>
      <c r="BD586">
        <v>27.02</v>
      </c>
    </row>
    <row r="587" spans="1:56" hidden="1" outlineLevel="1">
      <c r="A587" t="s">
        <v>2165</v>
      </c>
      <c r="B587" s="10" t="s">
        <v>1305</v>
      </c>
      <c r="C587" s="1">
        <f t="shared" si="120"/>
        <v>1512</v>
      </c>
      <c r="D587" s="7">
        <f>IF(N587&gt;0, RANK(N587,(N587:P587,Q587:AE587)),0)</f>
        <v>1</v>
      </c>
      <c r="E587" s="7">
        <f>IF(O587&gt;0,RANK(O587,(N587:P587,Q587:AE587)),0)</f>
        <v>2</v>
      </c>
      <c r="F587" s="7">
        <f t="shared" si="122"/>
        <v>3</v>
      </c>
      <c r="G587" s="1">
        <f t="shared" si="127"/>
        <v>182</v>
      </c>
      <c r="H587" s="2">
        <f t="shared" si="128"/>
        <v>0.12037037037037036</v>
      </c>
      <c r="I587" s="8"/>
      <c r="J587" s="2">
        <f t="shared" si="123"/>
        <v>0.54695767195767198</v>
      </c>
      <c r="K587" s="2">
        <f t="shared" si="124"/>
        <v>0.42658730158730157</v>
      </c>
      <c r="L587" s="2">
        <f t="shared" si="125"/>
        <v>2.1164021164021163E-2</v>
      </c>
      <c r="M587" s="2">
        <f t="shared" si="126"/>
        <v>5.2910052910052907E-3</v>
      </c>
      <c r="N587" s="1">
        <v>827</v>
      </c>
      <c r="O587" s="1">
        <v>645</v>
      </c>
      <c r="P587" s="1">
        <v>32</v>
      </c>
      <c r="Q587" s="1"/>
      <c r="R587" s="1">
        <v>6</v>
      </c>
      <c r="S587" s="1"/>
      <c r="T587" s="70"/>
      <c r="U587" s="1"/>
      <c r="V587" s="1"/>
      <c r="W587" s="1">
        <v>2</v>
      </c>
      <c r="X587" s="1"/>
      <c r="Y587" s="1"/>
      <c r="Z587" s="1"/>
      <c r="AA587" s="1"/>
      <c r="AB587" s="1"/>
      <c r="AN587" t="str">
        <f t="shared" ref="AN587:AN642" si="130">A587</f>
        <v>Shapleigh</v>
      </c>
      <c r="AO587" t="s">
        <v>2441</v>
      </c>
      <c r="AP587">
        <v>1</v>
      </c>
      <c r="AR587" s="119">
        <v>23</v>
      </c>
      <c r="AS587" s="121">
        <v>31</v>
      </c>
      <c r="AT587" s="121">
        <v>120</v>
      </c>
      <c r="AU587" s="125">
        <v>67475</v>
      </c>
      <c r="AV587" s="125">
        <f t="shared" si="129"/>
        <v>23031</v>
      </c>
      <c r="AW587" t="s">
        <v>749</v>
      </c>
      <c r="AX587">
        <f t="shared" si="121"/>
        <v>2367475</v>
      </c>
      <c r="BB587">
        <v>41.24</v>
      </c>
      <c r="BC587">
        <v>2.4300000000000002</v>
      </c>
      <c r="BD587">
        <v>38.81</v>
      </c>
    </row>
    <row r="588" spans="1:56" hidden="1" outlineLevel="1">
      <c r="A588" t="s">
        <v>701</v>
      </c>
      <c r="B588" s="10" t="s">
        <v>1305</v>
      </c>
      <c r="C588" s="1">
        <f t="shared" si="120"/>
        <v>622</v>
      </c>
      <c r="D588" s="7">
        <f>IF(N588&gt;0, RANK(N588,(N588:P588,Q588:AE588)),0)</f>
        <v>2</v>
      </c>
      <c r="E588" s="7">
        <f>IF(O588&gt;0,RANK(O588,(N588:P588,Q588:AE588)),0)</f>
        <v>1</v>
      </c>
      <c r="F588" s="7">
        <f t="shared" si="122"/>
        <v>3</v>
      </c>
      <c r="G588" s="1">
        <f t="shared" si="127"/>
        <v>190</v>
      </c>
      <c r="H588" s="2">
        <f t="shared" si="128"/>
        <v>0.30546623794212219</v>
      </c>
      <c r="I588" s="8"/>
      <c r="J588" s="2">
        <f t="shared" si="123"/>
        <v>0.30707395498392281</v>
      </c>
      <c r="K588" s="2">
        <f t="shared" si="124"/>
        <v>0.612540192926045</v>
      </c>
      <c r="L588" s="2">
        <f t="shared" si="125"/>
        <v>6.9131832797427656E-2</v>
      </c>
      <c r="M588" s="2">
        <f t="shared" si="126"/>
        <v>1.1254019292604583E-2</v>
      </c>
      <c r="N588" s="1">
        <v>191</v>
      </c>
      <c r="O588" s="1">
        <v>381</v>
      </c>
      <c r="P588" s="1">
        <v>43</v>
      </c>
      <c r="Q588" s="1"/>
      <c r="R588" s="1">
        <v>7</v>
      </c>
      <c r="S588" s="1"/>
      <c r="T588" s="70"/>
      <c r="U588" s="1"/>
      <c r="V588" s="1"/>
      <c r="W588" s="1">
        <v>0</v>
      </c>
      <c r="X588" s="1"/>
      <c r="Y588" s="1"/>
      <c r="Z588" s="1"/>
      <c r="AA588" s="1"/>
      <c r="AB588" s="1"/>
      <c r="AN588" t="str">
        <f t="shared" si="130"/>
        <v>Sherman</v>
      </c>
      <c r="AO588" t="s">
        <v>424</v>
      </c>
      <c r="AP588">
        <v>2</v>
      </c>
      <c r="AR588" s="119">
        <v>23</v>
      </c>
      <c r="AS588" s="121">
        <v>3</v>
      </c>
      <c r="AT588" s="121">
        <v>290</v>
      </c>
      <c r="AU588" s="125">
        <v>67790</v>
      </c>
      <c r="AV588" s="125">
        <f t="shared" si="129"/>
        <v>23003</v>
      </c>
      <c r="AW588" t="s">
        <v>749</v>
      </c>
      <c r="AX588">
        <f t="shared" si="121"/>
        <v>2367790</v>
      </c>
      <c r="BB588">
        <v>40.81</v>
      </c>
      <c r="BC588">
        <v>0.49</v>
      </c>
      <c r="BD588">
        <v>40.32</v>
      </c>
    </row>
    <row r="589" spans="1:56" hidden="1" outlineLevel="1">
      <c r="A589" t="s">
        <v>1306</v>
      </c>
      <c r="B589" s="10" t="s">
        <v>1305</v>
      </c>
      <c r="C589" s="1">
        <f t="shared" si="120"/>
        <v>142</v>
      </c>
      <c r="D589" s="7">
        <f>IF(N589&gt;0, RANK(N589,(N589:P589,Q589:AE589)),0)</f>
        <v>2</v>
      </c>
      <c r="E589" s="7">
        <f>IF(O589&gt;0,RANK(O589,(N589:P589,Q589:AE589)),0)</f>
        <v>1</v>
      </c>
      <c r="F589" s="7">
        <f t="shared" si="122"/>
        <v>4</v>
      </c>
      <c r="G589" s="1">
        <f t="shared" si="127"/>
        <v>55</v>
      </c>
      <c r="H589" s="2">
        <f t="shared" si="128"/>
        <v>0.38732394366197181</v>
      </c>
      <c r="I589" s="8"/>
      <c r="J589" s="2">
        <f t="shared" si="123"/>
        <v>0.29577464788732394</v>
      </c>
      <c r="K589" s="2">
        <f t="shared" si="124"/>
        <v>0.68309859154929575</v>
      </c>
      <c r="L589" s="2">
        <f t="shared" si="125"/>
        <v>7.0422535211267607E-3</v>
      </c>
      <c r="M589" s="2">
        <f t="shared" si="126"/>
        <v>1.4084507042253492E-2</v>
      </c>
      <c r="N589" s="1">
        <v>42</v>
      </c>
      <c r="O589" s="1">
        <v>97</v>
      </c>
      <c r="P589" s="1">
        <v>1</v>
      </c>
      <c r="Q589" s="1"/>
      <c r="R589" s="1">
        <v>0</v>
      </c>
      <c r="S589" s="1"/>
      <c r="T589" s="70"/>
      <c r="U589" s="1"/>
      <c r="V589" s="1"/>
      <c r="W589" s="1">
        <v>2</v>
      </c>
      <c r="X589" s="1"/>
      <c r="Y589" s="1"/>
      <c r="Z589" s="1"/>
      <c r="AA589" s="1"/>
      <c r="AB589" s="1"/>
      <c r="AN589" t="str">
        <f t="shared" si="130"/>
        <v>Shirley</v>
      </c>
      <c r="AO589" t="s">
        <v>1471</v>
      </c>
      <c r="AP589">
        <v>2</v>
      </c>
      <c r="AR589" s="119">
        <v>23</v>
      </c>
      <c r="AS589" s="121">
        <v>21</v>
      </c>
      <c r="AT589" s="121">
        <v>90</v>
      </c>
      <c r="AU589" s="125">
        <v>68140</v>
      </c>
      <c r="AV589" s="125">
        <f t="shared" si="129"/>
        <v>23021</v>
      </c>
      <c r="AW589" t="s">
        <v>749</v>
      </c>
      <c r="AX589">
        <f t="shared" si="121"/>
        <v>2368140</v>
      </c>
      <c r="BB589">
        <v>53.78</v>
      </c>
      <c r="BC589">
        <v>0.87</v>
      </c>
      <c r="BD589">
        <v>52.9</v>
      </c>
    </row>
    <row r="590" spans="1:56" hidden="1" outlineLevel="1">
      <c r="A590" t="s">
        <v>2747</v>
      </c>
      <c r="B590" s="10" t="s">
        <v>1305</v>
      </c>
      <c r="C590" s="1">
        <f t="shared" si="120"/>
        <v>2349</v>
      </c>
      <c r="D590" s="7">
        <f>IF(N590&gt;0, RANK(N590,(N590:P590,Q590:AE590)),0)</f>
        <v>1</v>
      </c>
      <c r="E590" s="7">
        <f>IF(O590&gt;0,RANK(O590,(N590:P590,Q590:AE590)),0)</f>
        <v>2</v>
      </c>
      <c r="F590" s="7">
        <f t="shared" si="122"/>
        <v>3</v>
      </c>
      <c r="G590" s="1">
        <f t="shared" si="127"/>
        <v>72</v>
      </c>
      <c r="H590" s="2">
        <f t="shared" si="128"/>
        <v>3.0651340996168581E-2</v>
      </c>
      <c r="I590" s="8"/>
      <c r="J590" s="2">
        <f t="shared" si="123"/>
        <v>0.50617283950617287</v>
      </c>
      <c r="K590" s="2">
        <f t="shared" si="124"/>
        <v>0.47552149851000425</v>
      </c>
      <c r="L590" s="2">
        <f t="shared" si="125"/>
        <v>1.40485312899106E-2</v>
      </c>
      <c r="M590" s="2">
        <f t="shared" si="126"/>
        <v>4.2571306939122849E-3</v>
      </c>
      <c r="N590" s="1">
        <v>1189</v>
      </c>
      <c r="O590" s="1">
        <v>1117</v>
      </c>
      <c r="P590" s="1">
        <v>33</v>
      </c>
      <c r="Q590" s="1"/>
      <c r="R590" s="1">
        <v>7</v>
      </c>
      <c r="S590" s="1"/>
      <c r="T590" s="70"/>
      <c r="U590" s="1"/>
      <c r="V590" s="1"/>
      <c r="W590" s="1">
        <v>3</v>
      </c>
      <c r="X590" s="1"/>
      <c r="Y590" s="1"/>
      <c r="Z590" s="1"/>
      <c r="AA590" s="1"/>
      <c r="AB590" s="1"/>
      <c r="AN590" t="str">
        <f t="shared" si="130"/>
        <v>Sidney</v>
      </c>
      <c r="AO590" t="s">
        <v>340</v>
      </c>
      <c r="AP590">
        <v>1</v>
      </c>
      <c r="AR590" s="119">
        <v>23</v>
      </c>
      <c r="AS590" s="121">
        <v>11</v>
      </c>
      <c r="AT590" s="121">
        <v>105</v>
      </c>
      <c r="AU590" s="125">
        <v>68385</v>
      </c>
      <c r="AV590" s="125">
        <f t="shared" si="129"/>
        <v>23011</v>
      </c>
      <c r="AW590" t="s">
        <v>749</v>
      </c>
      <c r="AX590">
        <f t="shared" si="121"/>
        <v>2368385</v>
      </c>
      <c r="BB590">
        <v>45.53</v>
      </c>
      <c r="BC590">
        <v>3.3</v>
      </c>
      <c r="BD590">
        <v>42.23</v>
      </c>
    </row>
    <row r="591" spans="1:56" hidden="1" outlineLevel="1">
      <c r="A591" t="s">
        <v>3506</v>
      </c>
      <c r="B591" s="10" t="s">
        <v>1305</v>
      </c>
      <c r="C591" s="1">
        <f t="shared" si="120"/>
        <v>0</v>
      </c>
      <c r="D591" s="7">
        <f>IF(N591&gt;0, RANK(N591,(N591:P591,Q591:AE591)),0)</f>
        <v>0</v>
      </c>
      <c r="E591" s="7">
        <f>IF(O591&gt;0,RANK(O591,(N591:P591,Q591:AE591)),0)</f>
        <v>0</v>
      </c>
      <c r="F591" s="7">
        <f t="shared" si="122"/>
        <v>0</v>
      </c>
      <c r="G591" s="1">
        <f t="shared" si="127"/>
        <v>0</v>
      </c>
      <c r="H591" s="2">
        <f t="shared" si="128"/>
        <v>0</v>
      </c>
      <c r="I591" s="8"/>
      <c r="J591" s="2" t="str">
        <f t="shared" si="123"/>
        <v>-</v>
      </c>
      <c r="K591" s="2" t="str">
        <f t="shared" si="124"/>
        <v>-</v>
      </c>
      <c r="L591" s="2" t="str">
        <f t="shared" si="125"/>
        <v>-</v>
      </c>
      <c r="M591" s="2" t="str">
        <f t="shared" si="126"/>
        <v>-</v>
      </c>
      <c r="N591" s="1"/>
      <c r="O591" s="1"/>
      <c r="P591" s="1"/>
      <c r="Q591" s="1"/>
      <c r="R591" s="1"/>
      <c r="S591" s="1"/>
      <c r="T591" s="70"/>
      <c r="U591" s="1"/>
      <c r="V591" s="1"/>
      <c r="W591" s="1"/>
      <c r="X591" s="1"/>
      <c r="Y591" s="1"/>
      <c r="Z591" s="1"/>
      <c r="AA591" s="1"/>
      <c r="AB591" s="1"/>
      <c r="AN591" t="str">
        <f>A591</f>
        <v>Sinclair</v>
      </c>
      <c r="AO591" t="s">
        <v>424</v>
      </c>
      <c r="AP591">
        <v>2</v>
      </c>
      <c r="AR591" s="119">
        <v>23</v>
      </c>
      <c r="AS591" s="121">
        <v>3</v>
      </c>
      <c r="AU591" s="125">
        <v>68400</v>
      </c>
      <c r="AV591" s="125">
        <f t="shared" si="129"/>
        <v>23003</v>
      </c>
      <c r="AW591" t="s">
        <v>2795</v>
      </c>
      <c r="AX591">
        <f t="shared" si="121"/>
        <v>2368400</v>
      </c>
    </row>
    <row r="592" spans="1:56" hidden="1" outlineLevel="1">
      <c r="A592" t="s">
        <v>1451</v>
      </c>
      <c r="B592" s="10" t="s">
        <v>1305</v>
      </c>
      <c r="C592" s="1">
        <f t="shared" si="120"/>
        <v>4117</v>
      </c>
      <c r="D592" s="7">
        <f>IF(N592&gt;0, RANK(N592,(N592:P592,Q592:AE592)),0)</f>
        <v>1</v>
      </c>
      <c r="E592" s="7">
        <f>IF(O592&gt;0,RANK(O592,(N592:P592,Q592:AE592)),0)</f>
        <v>2</v>
      </c>
      <c r="F592" s="7">
        <f t="shared" si="122"/>
        <v>3</v>
      </c>
      <c r="G592" s="1">
        <f t="shared" si="127"/>
        <v>908</v>
      </c>
      <c r="H592" s="2">
        <f t="shared" si="128"/>
        <v>0.22054894340539227</v>
      </c>
      <c r="I592" s="8"/>
      <c r="J592" s="2">
        <f t="shared" si="123"/>
        <v>0.60238037405878064</v>
      </c>
      <c r="K592" s="2">
        <f t="shared" si="124"/>
        <v>0.38183143065338837</v>
      </c>
      <c r="L592" s="2">
        <f t="shared" si="125"/>
        <v>1.11731843575419E-2</v>
      </c>
      <c r="M592" s="2">
        <f t="shared" si="126"/>
        <v>4.6150109302890863E-3</v>
      </c>
      <c r="N592" s="1">
        <v>2480</v>
      </c>
      <c r="O592" s="1">
        <v>1572</v>
      </c>
      <c r="P592" s="1">
        <v>46</v>
      </c>
      <c r="Q592" s="1"/>
      <c r="R592" s="1">
        <v>19</v>
      </c>
      <c r="S592" s="1"/>
      <c r="T592" s="70"/>
      <c r="U592" s="1"/>
      <c r="V592" s="1"/>
      <c r="W592" s="1">
        <v>0</v>
      </c>
      <c r="X592" s="1"/>
      <c r="Y592" s="1"/>
      <c r="Z592" s="1"/>
      <c r="AA592" s="1"/>
      <c r="AB592" s="1"/>
      <c r="AN592" t="str">
        <f t="shared" si="130"/>
        <v>Skowhegan</v>
      </c>
      <c r="AO592" t="s">
        <v>465</v>
      </c>
      <c r="AP592">
        <v>2</v>
      </c>
      <c r="AR592" s="119">
        <v>23</v>
      </c>
      <c r="AS592" s="121">
        <v>25</v>
      </c>
      <c r="AT592" s="121">
        <v>140</v>
      </c>
      <c r="AU592" s="125">
        <v>68910</v>
      </c>
      <c r="AV592" s="125">
        <f t="shared" si="129"/>
        <v>23025</v>
      </c>
      <c r="AW592" t="s">
        <v>749</v>
      </c>
      <c r="AX592">
        <f t="shared" si="121"/>
        <v>2368910</v>
      </c>
      <c r="BB592">
        <v>60.58</v>
      </c>
      <c r="BC592">
        <v>1.6</v>
      </c>
      <c r="BD592">
        <v>58.98</v>
      </c>
    </row>
    <row r="593" spans="1:56" hidden="1" outlineLevel="1">
      <c r="A593" t="s">
        <v>2152</v>
      </c>
      <c r="B593" s="10" t="s">
        <v>1305</v>
      </c>
      <c r="C593" s="1">
        <f t="shared" si="120"/>
        <v>579</v>
      </c>
      <c r="D593" s="7">
        <f>IF(N593&gt;0, RANK(N593,(N593:P593,Q593:AE593)),0)</f>
        <v>1</v>
      </c>
      <c r="E593" s="7">
        <f>IF(O593&gt;0,RANK(O593,(N593:P593,Q593:AE593)),0)</f>
        <v>2</v>
      </c>
      <c r="F593" s="7">
        <f t="shared" si="122"/>
        <v>3</v>
      </c>
      <c r="G593" s="1">
        <f t="shared" si="127"/>
        <v>89</v>
      </c>
      <c r="H593" s="2">
        <f t="shared" si="128"/>
        <v>0.153713298791019</v>
      </c>
      <c r="I593" s="8"/>
      <c r="J593" s="2">
        <f t="shared" si="123"/>
        <v>0.56303972366148536</v>
      </c>
      <c r="K593" s="2">
        <f t="shared" si="124"/>
        <v>0.40932642487046633</v>
      </c>
      <c r="L593" s="2">
        <f t="shared" si="125"/>
        <v>1.8998272884283247E-2</v>
      </c>
      <c r="M593" s="2">
        <f t="shared" si="126"/>
        <v>8.635578583765062E-3</v>
      </c>
      <c r="N593" s="1">
        <v>326</v>
      </c>
      <c r="O593" s="1">
        <v>237</v>
      </c>
      <c r="P593" s="1">
        <v>11</v>
      </c>
      <c r="Q593" s="1"/>
      <c r="R593" s="1">
        <v>5</v>
      </c>
      <c r="S593" s="1"/>
      <c r="T593" s="70"/>
      <c r="U593" s="1"/>
      <c r="V593" s="1"/>
      <c r="W593" s="1">
        <v>0</v>
      </c>
      <c r="X593" s="1"/>
      <c r="Y593" s="1"/>
      <c r="Z593" s="1"/>
      <c r="AA593" s="1"/>
      <c r="AB593" s="1"/>
      <c r="AN593" t="str">
        <f t="shared" si="130"/>
        <v>Smithfield</v>
      </c>
      <c r="AO593" t="s">
        <v>465</v>
      </c>
      <c r="AP593">
        <v>2</v>
      </c>
      <c r="AR593" s="119">
        <v>23</v>
      </c>
      <c r="AS593" s="121">
        <v>25</v>
      </c>
      <c r="AT593" s="121">
        <v>145</v>
      </c>
      <c r="AU593" s="125">
        <v>69155</v>
      </c>
      <c r="AV593" s="125">
        <f t="shared" si="129"/>
        <v>23025</v>
      </c>
      <c r="AW593" t="s">
        <v>749</v>
      </c>
      <c r="AX593">
        <f t="shared" si="121"/>
        <v>2369155</v>
      </c>
      <c r="BB593">
        <v>24.73</v>
      </c>
      <c r="BC593">
        <v>4.84</v>
      </c>
      <c r="BD593">
        <v>19.89</v>
      </c>
    </row>
    <row r="594" spans="1:56" hidden="1" outlineLevel="1">
      <c r="A594" t="s">
        <v>1152</v>
      </c>
      <c r="B594" s="10" t="s">
        <v>1305</v>
      </c>
      <c r="C594" s="1">
        <f t="shared" si="120"/>
        <v>153</v>
      </c>
      <c r="D594" s="7">
        <f>IF(N594&gt;0, RANK(N594,(N594:P594,Q594:AE594)),0)</f>
        <v>1</v>
      </c>
      <c r="E594" s="7">
        <f>IF(O594&gt;0,RANK(O594,(N594:P594,Q594:AE594)),0)</f>
        <v>2</v>
      </c>
      <c r="F594" s="7">
        <f t="shared" si="122"/>
        <v>3</v>
      </c>
      <c r="G594" s="1">
        <f t="shared" si="127"/>
        <v>9</v>
      </c>
      <c r="H594" s="2">
        <f t="shared" si="128"/>
        <v>5.8823529411764705E-2</v>
      </c>
      <c r="I594" s="8"/>
      <c r="J594" s="2">
        <f t="shared" si="123"/>
        <v>0.52287581699346408</v>
      </c>
      <c r="K594" s="2">
        <f t="shared" si="124"/>
        <v>0.46405228758169936</v>
      </c>
      <c r="L594" s="2">
        <f t="shared" si="125"/>
        <v>6.5359477124183009E-3</v>
      </c>
      <c r="M594" s="2">
        <f t="shared" si="126"/>
        <v>6.535947712418254E-3</v>
      </c>
      <c r="N594" s="1">
        <v>80</v>
      </c>
      <c r="O594" s="1">
        <v>71</v>
      </c>
      <c r="P594" s="1">
        <v>1</v>
      </c>
      <c r="Q594" s="1"/>
      <c r="R594" s="1">
        <v>1</v>
      </c>
      <c r="S594" s="1"/>
      <c r="T594" s="70"/>
      <c r="U594" s="1"/>
      <c r="V594" s="1"/>
      <c r="W594" s="1">
        <v>0</v>
      </c>
      <c r="X594" s="1"/>
      <c r="Y594" s="1"/>
      <c r="Z594" s="1"/>
      <c r="AA594" s="1"/>
      <c r="AB594" s="1"/>
      <c r="AN594" t="str">
        <f t="shared" si="130"/>
        <v>Smyrna</v>
      </c>
      <c r="AO594" t="s">
        <v>424</v>
      </c>
      <c r="AP594">
        <v>2</v>
      </c>
      <c r="AR594" s="119">
        <v>23</v>
      </c>
      <c r="AS594" s="121">
        <v>3</v>
      </c>
      <c r="AT594" s="121">
        <v>295</v>
      </c>
      <c r="AU594" s="125">
        <v>69260</v>
      </c>
      <c r="AV594" s="125">
        <f t="shared" si="129"/>
        <v>23003</v>
      </c>
      <c r="AW594" t="s">
        <v>749</v>
      </c>
      <c r="AX594">
        <f t="shared" si="121"/>
        <v>2369260</v>
      </c>
      <c r="BB594">
        <v>35.26</v>
      </c>
      <c r="BC594">
        <v>0.09</v>
      </c>
      <c r="BD594">
        <v>35.17</v>
      </c>
    </row>
    <row r="595" spans="1:56" hidden="1" outlineLevel="1">
      <c r="A595" t="s">
        <v>1153</v>
      </c>
      <c r="B595" s="10" t="s">
        <v>1305</v>
      </c>
      <c r="C595" s="1">
        <f t="shared" si="120"/>
        <v>570</v>
      </c>
      <c r="D595" s="7">
        <f>IF(N595&gt;0, RANK(N595,(N595:P595,Q595:AE595)),0)</f>
        <v>1</v>
      </c>
      <c r="E595" s="7">
        <f>IF(O595&gt;0,RANK(O595,(N595:P595,Q595:AE595)),0)</f>
        <v>2</v>
      </c>
      <c r="F595" s="7">
        <f t="shared" si="122"/>
        <v>3</v>
      </c>
      <c r="G595" s="1">
        <f t="shared" si="127"/>
        <v>56</v>
      </c>
      <c r="H595" s="2">
        <f t="shared" si="128"/>
        <v>9.8245614035087719E-2</v>
      </c>
      <c r="I595" s="8"/>
      <c r="J595" s="2">
        <f t="shared" si="123"/>
        <v>0.53333333333333333</v>
      </c>
      <c r="K595" s="2">
        <f t="shared" si="124"/>
        <v>0.43508771929824563</v>
      </c>
      <c r="L595" s="2">
        <f t="shared" si="125"/>
        <v>2.1052631578947368E-2</v>
      </c>
      <c r="M595" s="2">
        <f t="shared" si="126"/>
        <v>1.0526315789473672E-2</v>
      </c>
      <c r="N595" s="1">
        <v>304</v>
      </c>
      <c r="O595" s="1">
        <v>248</v>
      </c>
      <c r="P595" s="1">
        <v>12</v>
      </c>
      <c r="Q595" s="1"/>
      <c r="R595" s="1">
        <v>5</v>
      </c>
      <c r="S595" s="1"/>
      <c r="T595" s="70"/>
      <c r="U595" s="1"/>
      <c r="V595" s="1"/>
      <c r="W595" s="1">
        <v>1</v>
      </c>
      <c r="X595" s="1"/>
      <c r="Y595" s="1"/>
      <c r="Z595" s="1"/>
      <c r="AA595" s="1"/>
      <c r="AB595" s="1"/>
      <c r="AN595" t="str">
        <f t="shared" si="130"/>
        <v>Solon</v>
      </c>
      <c r="AO595" t="s">
        <v>465</v>
      </c>
      <c r="AP595">
        <v>2</v>
      </c>
      <c r="AR595" s="119">
        <v>23</v>
      </c>
      <c r="AS595" s="121">
        <v>25</v>
      </c>
      <c r="AT595" s="121">
        <v>150</v>
      </c>
      <c r="AU595" s="125">
        <v>69505</v>
      </c>
      <c r="AV595" s="125">
        <f t="shared" si="129"/>
        <v>23025</v>
      </c>
      <c r="AW595" t="s">
        <v>749</v>
      </c>
      <c r="AX595">
        <f t="shared" si="121"/>
        <v>2369505</v>
      </c>
      <c r="BB595">
        <v>40.99</v>
      </c>
      <c r="BC595">
        <v>1.08</v>
      </c>
      <c r="BD595">
        <v>39.909999999999997</v>
      </c>
    </row>
    <row r="596" spans="1:56" hidden="1" outlineLevel="1">
      <c r="A596" t="s">
        <v>2029</v>
      </c>
      <c r="B596" s="10" t="s">
        <v>1305</v>
      </c>
      <c r="C596" s="1">
        <f t="shared" si="120"/>
        <v>276</v>
      </c>
      <c r="D596" s="7">
        <f>IF(N596&gt;0, RANK(N596,(N596:P596,Q596:AE596)),0)</f>
        <v>1</v>
      </c>
      <c r="E596" s="7">
        <f>IF(O596&gt;0,RANK(O596,(N596:P596,Q596:AE596)),0)</f>
        <v>2</v>
      </c>
      <c r="F596" s="7">
        <f t="shared" si="122"/>
        <v>3</v>
      </c>
      <c r="G596" s="1">
        <f t="shared" si="127"/>
        <v>9</v>
      </c>
      <c r="H596" s="2">
        <f t="shared" si="128"/>
        <v>3.2608695652173912E-2</v>
      </c>
      <c r="I596" s="8"/>
      <c r="J596" s="2">
        <f t="shared" si="123"/>
        <v>0.51086956521739135</v>
      </c>
      <c r="K596" s="2">
        <f t="shared" si="124"/>
        <v>0.47826086956521741</v>
      </c>
      <c r="L596" s="2">
        <f t="shared" si="125"/>
        <v>7.246376811594203E-3</v>
      </c>
      <c r="M596" s="2">
        <f t="shared" si="126"/>
        <v>3.6231884057970386E-3</v>
      </c>
      <c r="N596" s="1">
        <v>141</v>
      </c>
      <c r="O596" s="1">
        <v>132</v>
      </c>
      <c r="P596" s="1">
        <v>2</v>
      </c>
      <c r="Q596" s="1"/>
      <c r="R596" s="1">
        <v>0</v>
      </c>
      <c r="S596" s="1"/>
      <c r="T596" s="70"/>
      <c r="U596" s="1"/>
      <c r="V596" s="1"/>
      <c r="W596" s="1">
        <v>1</v>
      </c>
      <c r="X596" s="1"/>
      <c r="Y596" s="1"/>
      <c r="Z596" s="1"/>
      <c r="AA596" s="1"/>
      <c r="AB596" s="1"/>
      <c r="AN596" t="str">
        <f t="shared" si="130"/>
        <v>Somerville</v>
      </c>
      <c r="AO596" t="s">
        <v>2196</v>
      </c>
      <c r="AP596">
        <v>1</v>
      </c>
      <c r="AR596" s="119">
        <v>23</v>
      </c>
      <c r="AS596" s="121">
        <v>15</v>
      </c>
      <c r="AT596" s="121">
        <v>70</v>
      </c>
      <c r="AU596" s="125">
        <v>69645</v>
      </c>
      <c r="AV596" s="125">
        <f t="shared" si="129"/>
        <v>23015</v>
      </c>
      <c r="AW596" t="s">
        <v>749</v>
      </c>
      <c r="AX596">
        <f t="shared" si="121"/>
        <v>2369645</v>
      </c>
      <c r="BB596">
        <v>22.74</v>
      </c>
      <c r="BC596">
        <v>0.87</v>
      </c>
      <c r="BD596">
        <v>21.87</v>
      </c>
    </row>
    <row r="597" spans="1:56" hidden="1" outlineLevel="1">
      <c r="A597" t="s">
        <v>644</v>
      </c>
      <c r="B597" s="10" t="s">
        <v>1305</v>
      </c>
      <c r="C597" s="1">
        <f t="shared" si="120"/>
        <v>211</v>
      </c>
      <c r="D597" s="7">
        <f>IF(N597&gt;0, RANK(N597,(N597:P597,Q597:AE597)),0)</f>
        <v>1</v>
      </c>
      <c r="E597" s="7">
        <f>IF(O597&gt;0,RANK(O597,(N597:P597,Q597:AE597)),0)</f>
        <v>2</v>
      </c>
      <c r="F597" s="7">
        <f t="shared" si="122"/>
        <v>3</v>
      </c>
      <c r="G597" s="1">
        <f t="shared" si="127"/>
        <v>47</v>
      </c>
      <c r="H597" s="2">
        <f t="shared" si="128"/>
        <v>0.22274881516587677</v>
      </c>
      <c r="I597" s="8"/>
      <c r="J597" s="2">
        <f t="shared" si="123"/>
        <v>0.59715639810426535</v>
      </c>
      <c r="K597" s="2">
        <f t="shared" si="124"/>
        <v>0.37440758293838861</v>
      </c>
      <c r="L597" s="2">
        <f t="shared" si="125"/>
        <v>2.3696682464454975E-2</v>
      </c>
      <c r="M597" s="2">
        <f t="shared" si="126"/>
        <v>4.7393364928910685E-3</v>
      </c>
      <c r="N597" s="1">
        <v>126</v>
      </c>
      <c r="O597" s="1">
        <v>79</v>
      </c>
      <c r="P597" s="1">
        <v>5</v>
      </c>
      <c r="Q597" s="1"/>
      <c r="R597" s="1">
        <v>1</v>
      </c>
      <c r="S597" s="1"/>
      <c r="T597" s="70"/>
      <c r="U597" s="1"/>
      <c r="V597" s="1"/>
      <c r="W597" s="1">
        <v>0</v>
      </c>
      <c r="X597" s="1"/>
      <c r="Y597" s="1"/>
      <c r="Z597" s="1"/>
      <c r="AA597" s="1"/>
      <c r="AB597" s="1"/>
      <c r="AN597" t="str">
        <f t="shared" si="130"/>
        <v>Sorrento</v>
      </c>
      <c r="AO597" t="s">
        <v>3488</v>
      </c>
      <c r="AP597">
        <v>2</v>
      </c>
      <c r="AR597" s="119">
        <v>23</v>
      </c>
      <c r="AS597" s="121">
        <v>9</v>
      </c>
      <c r="AT597" s="121">
        <v>135</v>
      </c>
      <c r="AU597" s="125">
        <v>69750</v>
      </c>
      <c r="AV597" s="125">
        <f t="shared" si="129"/>
        <v>23009</v>
      </c>
      <c r="AW597" t="s">
        <v>749</v>
      </c>
      <c r="AX597">
        <f t="shared" si="121"/>
        <v>2369750</v>
      </c>
      <c r="BB597">
        <v>14.84</v>
      </c>
      <c r="BC597">
        <v>10.85</v>
      </c>
      <c r="BD597">
        <v>3.99</v>
      </c>
    </row>
    <row r="598" spans="1:56" hidden="1" outlineLevel="1">
      <c r="A598" t="s">
        <v>556</v>
      </c>
      <c r="B598" s="10" t="s">
        <v>1305</v>
      </c>
      <c r="C598" s="1">
        <f t="shared" si="120"/>
        <v>4085</v>
      </c>
      <c r="D598" s="7">
        <f>IF(N598&gt;0, RANK(N598,(N598:P598,Q598:AE598)),0)</f>
        <v>1</v>
      </c>
      <c r="E598" s="7">
        <f>IF(O598&gt;0,RANK(O598,(N598:P598,Q598:AE598)),0)</f>
        <v>2</v>
      </c>
      <c r="F598" s="7">
        <f t="shared" si="122"/>
        <v>3</v>
      </c>
      <c r="G598" s="1">
        <f t="shared" si="127"/>
        <v>808</v>
      </c>
      <c r="H598" s="2">
        <f t="shared" si="128"/>
        <v>0.197796817625459</v>
      </c>
      <c r="I598" s="8"/>
      <c r="J598" s="2">
        <f t="shared" si="123"/>
        <v>0.59143206854345165</v>
      </c>
      <c r="K598" s="2">
        <f t="shared" si="124"/>
        <v>0.39363525091799267</v>
      </c>
      <c r="L598" s="2">
        <f t="shared" si="125"/>
        <v>1.0526315789473684E-2</v>
      </c>
      <c r="M598" s="2">
        <f t="shared" si="126"/>
        <v>4.406364749081992E-3</v>
      </c>
      <c r="N598" s="1">
        <v>2416</v>
      </c>
      <c r="O598" s="1">
        <v>1608</v>
      </c>
      <c r="P598" s="1">
        <v>43</v>
      </c>
      <c r="Q598" s="1"/>
      <c r="R598" s="1">
        <v>12</v>
      </c>
      <c r="S598" s="1"/>
      <c r="T598" s="70"/>
      <c r="U598" s="1"/>
      <c r="V598" s="1"/>
      <c r="W598" s="1">
        <v>6</v>
      </c>
      <c r="X598" s="1"/>
      <c r="Y598" s="1"/>
      <c r="Z598" s="1"/>
      <c r="AA598" s="1"/>
      <c r="AB598" s="1"/>
      <c r="AN598" t="str">
        <f t="shared" si="130"/>
        <v>South Berwick</v>
      </c>
      <c r="AO598" t="s">
        <v>2441</v>
      </c>
      <c r="AP598">
        <v>1</v>
      </c>
      <c r="AR598" s="119">
        <v>23</v>
      </c>
      <c r="AS598" s="121">
        <v>31</v>
      </c>
      <c r="AT598" s="121">
        <v>125</v>
      </c>
      <c r="AU598" s="125">
        <v>70030</v>
      </c>
      <c r="AV598" s="125">
        <f t="shared" si="129"/>
        <v>23031</v>
      </c>
      <c r="AW598" t="s">
        <v>749</v>
      </c>
      <c r="AX598">
        <f t="shared" si="121"/>
        <v>2370030</v>
      </c>
      <c r="BB598">
        <v>32.67</v>
      </c>
      <c r="BC598">
        <v>0.52</v>
      </c>
      <c r="BD598">
        <v>32.15</v>
      </c>
    </row>
    <row r="599" spans="1:56" hidden="1" outlineLevel="1">
      <c r="A599" t="s">
        <v>713</v>
      </c>
      <c r="B599" s="10" t="s">
        <v>1305</v>
      </c>
      <c r="C599" s="1">
        <f t="shared" si="120"/>
        <v>642</v>
      </c>
      <c r="D599" s="7">
        <f>IF(N599&gt;0, RANK(N599,(N599:P599,Q599:AE599)),0)</f>
        <v>1</v>
      </c>
      <c r="E599" s="7">
        <f>IF(O599&gt;0,RANK(O599,(N599:P599,Q599:AE599)),0)</f>
        <v>2</v>
      </c>
      <c r="F599" s="7">
        <f t="shared" si="122"/>
        <v>3</v>
      </c>
      <c r="G599" s="1">
        <f t="shared" si="127"/>
        <v>133</v>
      </c>
      <c r="H599" s="2">
        <f t="shared" si="128"/>
        <v>0.20716510903426791</v>
      </c>
      <c r="I599" s="8"/>
      <c r="J599" s="2">
        <f t="shared" si="123"/>
        <v>0.59968847352024923</v>
      </c>
      <c r="K599" s="2">
        <f t="shared" si="124"/>
        <v>0.3925233644859813</v>
      </c>
      <c r="L599" s="2">
        <f t="shared" si="125"/>
        <v>6.2305295950155761E-3</v>
      </c>
      <c r="M599" s="2">
        <f t="shared" si="126"/>
        <v>1.5576323987538951E-3</v>
      </c>
      <c r="N599" s="1">
        <v>385</v>
      </c>
      <c r="O599" s="1">
        <v>252</v>
      </c>
      <c r="P599" s="1">
        <v>4</v>
      </c>
      <c r="Q599" s="1"/>
      <c r="R599" s="1">
        <v>1</v>
      </c>
      <c r="S599" s="1"/>
      <c r="T599" s="70"/>
      <c r="U599" s="1"/>
      <c r="V599" s="1"/>
      <c r="W599" s="1">
        <v>0</v>
      </c>
      <c r="X599" s="1"/>
      <c r="Y599" s="1"/>
      <c r="Z599" s="1"/>
      <c r="AA599" s="1"/>
      <c r="AB599" s="1"/>
      <c r="AN599" t="str">
        <f t="shared" si="130"/>
        <v>South Bristol</v>
      </c>
      <c r="AO599" t="s">
        <v>2196</v>
      </c>
      <c r="AP599">
        <v>1</v>
      </c>
      <c r="AR599" s="119">
        <v>23</v>
      </c>
      <c r="AS599" s="121">
        <v>15</v>
      </c>
      <c r="AT599" s="121">
        <v>75</v>
      </c>
      <c r="AU599" s="125">
        <v>70240</v>
      </c>
      <c r="AV599" s="125">
        <f t="shared" si="129"/>
        <v>23015</v>
      </c>
      <c r="AW599" t="s">
        <v>749</v>
      </c>
      <c r="AX599">
        <f t="shared" si="121"/>
        <v>2370240</v>
      </c>
      <c r="BB599">
        <v>23.64</v>
      </c>
      <c r="BC599">
        <v>10.45</v>
      </c>
      <c r="BD599">
        <v>13.19</v>
      </c>
    </row>
    <row r="600" spans="1:56" hidden="1" outlineLevel="1">
      <c r="A600" t="s">
        <v>1559</v>
      </c>
      <c r="B600" s="10" t="s">
        <v>1305</v>
      </c>
      <c r="C600" s="1">
        <f t="shared" si="120"/>
        <v>14211</v>
      </c>
      <c r="D600" s="7">
        <f>IF(N600&gt;0, RANK(N600,(N600:P600,Q600:AE600)),0)</f>
        <v>1</v>
      </c>
      <c r="E600" s="7">
        <f>IF(O600&gt;0,RANK(O600,(N600:P600,Q600:AE600)),0)</f>
        <v>2</v>
      </c>
      <c r="F600" s="7">
        <f t="shared" si="122"/>
        <v>3</v>
      </c>
      <c r="G600" s="1">
        <f t="shared" si="127"/>
        <v>5925</v>
      </c>
      <c r="H600" s="2">
        <f t="shared" si="128"/>
        <v>0.41693054675955243</v>
      </c>
      <c r="I600" s="8"/>
      <c r="J600" s="2">
        <f t="shared" si="123"/>
        <v>0.6995989022588136</v>
      </c>
      <c r="K600" s="2">
        <f t="shared" si="124"/>
        <v>0.28266835549926111</v>
      </c>
      <c r="L600" s="2">
        <f t="shared" si="125"/>
        <v>1.3369924706213497E-2</v>
      </c>
      <c r="M600" s="2">
        <f t="shared" si="126"/>
        <v>4.3628175357117837E-3</v>
      </c>
      <c r="N600" s="1">
        <v>9942</v>
      </c>
      <c r="O600" s="1">
        <v>4017</v>
      </c>
      <c r="P600" s="1">
        <v>190</v>
      </c>
      <c r="Q600" s="1"/>
      <c r="R600" s="1">
        <v>49</v>
      </c>
      <c r="S600" s="1"/>
      <c r="T600" s="70"/>
      <c r="U600" s="1"/>
      <c r="V600" s="1"/>
      <c r="W600" s="1">
        <v>13</v>
      </c>
      <c r="X600" s="1"/>
      <c r="Y600" s="1"/>
      <c r="Z600" s="1"/>
      <c r="AA600" s="1"/>
      <c r="AB600" s="1"/>
      <c r="AN600" t="str">
        <f t="shared" si="130"/>
        <v>South Portland</v>
      </c>
      <c r="AO600" t="s">
        <v>1391</v>
      </c>
      <c r="AP600">
        <v>1</v>
      </c>
      <c r="AR600" s="119">
        <v>23</v>
      </c>
      <c r="AS600" s="121">
        <v>5</v>
      </c>
      <c r="AT600" s="121">
        <v>110</v>
      </c>
      <c r="AU600" s="125">
        <v>71990</v>
      </c>
      <c r="AV600" s="125">
        <f t="shared" si="129"/>
        <v>23005</v>
      </c>
      <c r="AW600" t="s">
        <v>2792</v>
      </c>
      <c r="AX600">
        <f t="shared" si="121"/>
        <v>2371990</v>
      </c>
      <c r="BB600">
        <v>14.3</v>
      </c>
      <c r="BC600">
        <v>2.31</v>
      </c>
      <c r="BD600">
        <v>11.99</v>
      </c>
    </row>
    <row r="601" spans="1:56" hidden="1" outlineLevel="1">
      <c r="A601" t="s">
        <v>427</v>
      </c>
      <c r="B601" s="10" t="s">
        <v>1305</v>
      </c>
      <c r="C601" s="1">
        <f t="shared" si="120"/>
        <v>914</v>
      </c>
      <c r="D601" s="7">
        <f>IF(N601&gt;0, RANK(N601,(N601:P601,Q601:AE601)),0)</f>
        <v>1</v>
      </c>
      <c r="E601" s="7">
        <f>IF(O601&gt;0,RANK(O601,(N601:P601,Q601:AE601)),0)</f>
        <v>2</v>
      </c>
      <c r="F601" s="7">
        <f t="shared" si="122"/>
        <v>3</v>
      </c>
      <c r="G601" s="1">
        <f t="shared" si="127"/>
        <v>158</v>
      </c>
      <c r="H601" s="2">
        <f t="shared" si="128"/>
        <v>0.17286652078774617</v>
      </c>
      <c r="I601" s="8"/>
      <c r="J601" s="2">
        <f t="shared" si="123"/>
        <v>0.57002188183807445</v>
      </c>
      <c r="K601" s="2">
        <f t="shared" si="124"/>
        <v>0.39715536105032823</v>
      </c>
      <c r="L601" s="2">
        <f t="shared" si="125"/>
        <v>2.5164113785557989E-2</v>
      </c>
      <c r="M601" s="2">
        <f t="shared" si="126"/>
        <v>7.6586433260393341E-3</v>
      </c>
      <c r="N601" s="1">
        <v>521</v>
      </c>
      <c r="O601" s="1">
        <v>363</v>
      </c>
      <c r="P601" s="1">
        <v>23</v>
      </c>
      <c r="Q601" s="1"/>
      <c r="R601" s="1">
        <v>6</v>
      </c>
      <c r="S601" s="1"/>
      <c r="T601" s="70"/>
      <c r="U601" s="1"/>
      <c r="V601" s="1"/>
      <c r="W601" s="1">
        <v>1</v>
      </c>
      <c r="X601" s="1"/>
      <c r="Y601" s="1"/>
      <c r="Z601" s="1"/>
      <c r="AA601" s="1"/>
      <c r="AB601" s="1"/>
      <c r="AN601" t="str">
        <f t="shared" si="130"/>
        <v>South Thomaston</v>
      </c>
      <c r="AO601" t="s">
        <v>2894</v>
      </c>
      <c r="AP601">
        <v>1</v>
      </c>
      <c r="AR601" s="119">
        <v>23</v>
      </c>
      <c r="AS601" s="121">
        <v>13</v>
      </c>
      <c r="AT601" s="121">
        <v>65</v>
      </c>
      <c r="AU601" s="125">
        <v>72585</v>
      </c>
      <c r="AV601" s="125">
        <f t="shared" si="129"/>
        <v>23013</v>
      </c>
      <c r="AW601" t="s">
        <v>749</v>
      </c>
      <c r="AX601">
        <f t="shared" si="121"/>
        <v>2372585</v>
      </c>
      <c r="BB601">
        <v>17.489999999999998</v>
      </c>
      <c r="BC601">
        <v>6.55</v>
      </c>
      <c r="BD601">
        <v>10.94</v>
      </c>
    </row>
    <row r="602" spans="1:56" hidden="1" outlineLevel="1">
      <c r="A602" t="s">
        <v>254</v>
      </c>
      <c r="B602" s="10" t="s">
        <v>1305</v>
      </c>
      <c r="C602" s="1">
        <f t="shared" si="120"/>
        <v>486</v>
      </c>
      <c r="D602" s="7">
        <f>IF(N602&gt;0, RANK(N602,(N602:P602,Q602:AE602)),0)</f>
        <v>1</v>
      </c>
      <c r="E602" s="7">
        <f>IF(O602&gt;0,RANK(O602,(N602:P602,Q602:AE602)),0)</f>
        <v>2</v>
      </c>
      <c r="F602" s="7">
        <f t="shared" si="122"/>
        <v>3</v>
      </c>
      <c r="G602" s="1">
        <f t="shared" si="127"/>
        <v>25</v>
      </c>
      <c r="H602" s="2">
        <f t="shared" si="128"/>
        <v>5.1440329218106998E-2</v>
      </c>
      <c r="I602" s="8"/>
      <c r="J602" s="2">
        <f t="shared" si="123"/>
        <v>0.51851851851851849</v>
      </c>
      <c r="K602" s="2">
        <f t="shared" si="124"/>
        <v>0.46707818930041151</v>
      </c>
      <c r="L602" s="2">
        <f t="shared" si="125"/>
        <v>1.2345679012345678E-2</v>
      </c>
      <c r="M602" s="2">
        <f t="shared" si="126"/>
        <v>2.057613168724326E-3</v>
      </c>
      <c r="N602" s="1">
        <v>252</v>
      </c>
      <c r="O602" s="1">
        <v>227</v>
      </c>
      <c r="P602" s="1">
        <v>6</v>
      </c>
      <c r="Q602" s="1"/>
      <c r="R602" s="1">
        <v>1</v>
      </c>
      <c r="S602" s="1"/>
      <c r="T602" s="70"/>
      <c r="U602" s="1"/>
      <c r="V602" s="1"/>
      <c r="W602" s="1">
        <v>0</v>
      </c>
      <c r="X602" s="1"/>
      <c r="Y602" s="1"/>
      <c r="Z602" s="1"/>
      <c r="AA602" s="1"/>
      <c r="AB602" s="1"/>
      <c r="AN602" t="str">
        <f t="shared" si="130"/>
        <v>Southport</v>
      </c>
      <c r="AO602" t="s">
        <v>2196</v>
      </c>
      <c r="AP602">
        <v>1</v>
      </c>
      <c r="AR602" s="119">
        <v>23</v>
      </c>
      <c r="AS602" s="121">
        <v>15</v>
      </c>
      <c r="AT602" s="121">
        <v>80</v>
      </c>
      <c r="AU602" s="125">
        <v>71955</v>
      </c>
      <c r="AV602" s="125">
        <f t="shared" si="129"/>
        <v>23015</v>
      </c>
      <c r="AW602" t="s">
        <v>749</v>
      </c>
      <c r="AX602">
        <f t="shared" si="121"/>
        <v>2371955</v>
      </c>
      <c r="BB602">
        <v>13.9</v>
      </c>
      <c r="BC602">
        <v>8.51</v>
      </c>
      <c r="BD602">
        <v>5.39</v>
      </c>
    </row>
    <row r="603" spans="1:56" hidden="1" outlineLevel="1">
      <c r="A603" t="s">
        <v>2233</v>
      </c>
      <c r="B603" s="10" t="s">
        <v>1305</v>
      </c>
      <c r="C603" s="1">
        <f t="shared" si="120"/>
        <v>1123</v>
      </c>
      <c r="D603" s="7">
        <f>IF(N603&gt;0, RANK(N603,(N603:P603,Q603:AE603)),0)</f>
        <v>1</v>
      </c>
      <c r="E603" s="7">
        <f>IF(O603&gt;0,RANK(O603,(N603:P603,Q603:AE603)),0)</f>
        <v>2</v>
      </c>
      <c r="F603" s="7">
        <f t="shared" si="122"/>
        <v>3</v>
      </c>
      <c r="G603" s="1">
        <f t="shared" si="127"/>
        <v>313</v>
      </c>
      <c r="H603" s="2">
        <f t="shared" si="128"/>
        <v>0.27871772039180764</v>
      </c>
      <c r="I603" s="8"/>
      <c r="J603" s="2">
        <f t="shared" si="123"/>
        <v>0.63223508459483524</v>
      </c>
      <c r="K603" s="2">
        <f t="shared" si="124"/>
        <v>0.3535173642030276</v>
      </c>
      <c r="L603" s="2">
        <f t="shared" si="125"/>
        <v>1.2466607301869992E-2</v>
      </c>
      <c r="M603" s="2">
        <f t="shared" si="126"/>
        <v>1.7809439002671734E-3</v>
      </c>
      <c r="N603" s="1">
        <v>710</v>
      </c>
      <c r="O603" s="1">
        <v>397</v>
      </c>
      <c r="P603" s="1">
        <v>14</v>
      </c>
      <c r="Q603" s="1"/>
      <c r="R603" s="1">
        <v>2</v>
      </c>
      <c r="S603" s="1"/>
      <c r="T603" s="70"/>
      <c r="U603" s="1"/>
      <c r="V603" s="1"/>
      <c r="W603" s="1">
        <v>0</v>
      </c>
      <c r="X603" s="1"/>
      <c r="Y603" s="1"/>
      <c r="Z603" s="1"/>
      <c r="AA603" s="1"/>
      <c r="AB603" s="1"/>
      <c r="AN603" t="str">
        <f t="shared" si="130"/>
        <v>Southwest Harbor</v>
      </c>
      <c r="AO603" t="s">
        <v>3488</v>
      </c>
      <c r="AP603">
        <v>2</v>
      </c>
      <c r="AR603" s="119">
        <v>23</v>
      </c>
      <c r="AS603" s="121">
        <v>9</v>
      </c>
      <c r="AT603" s="121">
        <v>140</v>
      </c>
      <c r="AU603" s="125">
        <v>72865</v>
      </c>
      <c r="AV603" s="125">
        <f t="shared" si="129"/>
        <v>23009</v>
      </c>
      <c r="AW603" t="s">
        <v>749</v>
      </c>
      <c r="AX603">
        <f t="shared" si="121"/>
        <v>2372865</v>
      </c>
      <c r="BB603">
        <v>22.65</v>
      </c>
      <c r="BC603">
        <v>9.14</v>
      </c>
      <c r="BD603">
        <v>13.5</v>
      </c>
    </row>
    <row r="604" spans="1:56" hidden="1" outlineLevel="1">
      <c r="A604" t="s">
        <v>2404</v>
      </c>
      <c r="B604" s="10" t="s">
        <v>1305</v>
      </c>
      <c r="C604" s="1">
        <f t="shared" si="120"/>
        <v>178</v>
      </c>
      <c r="D604" s="7">
        <f>IF(N604&gt;0, RANK(N604,(N604:P604,Q604:AE604)),0)</f>
        <v>2</v>
      </c>
      <c r="E604" s="7">
        <f>IF(O604&gt;0,RANK(O604,(N604:P604,Q604:AE604)),0)</f>
        <v>1</v>
      </c>
      <c r="F604" s="7">
        <f t="shared" si="122"/>
        <v>3</v>
      </c>
      <c r="G604" s="1">
        <f t="shared" si="127"/>
        <v>50</v>
      </c>
      <c r="H604" s="2">
        <f t="shared" si="128"/>
        <v>0.2808988764044944</v>
      </c>
      <c r="I604" s="8"/>
      <c r="J604" s="2">
        <f t="shared" si="123"/>
        <v>0.34831460674157305</v>
      </c>
      <c r="K604" s="2">
        <f t="shared" si="124"/>
        <v>0.6292134831460674</v>
      </c>
      <c r="L604" s="2">
        <f t="shared" si="125"/>
        <v>2.247191011235955E-2</v>
      </c>
      <c r="M604" s="2">
        <f t="shared" si="126"/>
        <v>5.5511151231257827E-17</v>
      </c>
      <c r="N604" s="1">
        <v>62</v>
      </c>
      <c r="O604" s="1">
        <v>112</v>
      </c>
      <c r="P604" s="1">
        <v>4</v>
      </c>
      <c r="Q604" s="1"/>
      <c r="R604" s="1">
        <v>0</v>
      </c>
      <c r="S604" s="1"/>
      <c r="T604" s="70"/>
      <c r="U604" s="1"/>
      <c r="V604" s="1"/>
      <c r="W604" s="1">
        <v>0</v>
      </c>
      <c r="X604" s="1"/>
      <c r="Y604" s="1"/>
      <c r="Z604" s="1"/>
      <c r="AA604" s="1"/>
      <c r="AB604" s="1"/>
      <c r="AN604" t="str">
        <f t="shared" si="130"/>
        <v>Springfield</v>
      </c>
      <c r="AO604" t="s">
        <v>1350</v>
      </c>
      <c r="AP604">
        <v>2</v>
      </c>
      <c r="AR604" s="119">
        <v>23</v>
      </c>
      <c r="AS604" s="121">
        <v>19</v>
      </c>
      <c r="AT604" s="121">
        <v>280</v>
      </c>
      <c r="AU604" s="125">
        <v>73250</v>
      </c>
      <c r="AV604" s="125">
        <f t="shared" si="129"/>
        <v>23019</v>
      </c>
      <c r="AW604" t="s">
        <v>749</v>
      </c>
      <c r="AX604">
        <f t="shared" si="121"/>
        <v>2373250</v>
      </c>
      <c r="BB604">
        <v>38.43</v>
      </c>
      <c r="BC604">
        <v>0.04</v>
      </c>
      <c r="BD604">
        <v>38.39</v>
      </c>
    </row>
    <row r="605" spans="1:56" hidden="1" outlineLevel="1">
      <c r="A605" t="s">
        <v>428</v>
      </c>
      <c r="B605" s="10" t="s">
        <v>1305</v>
      </c>
      <c r="C605" s="1">
        <f t="shared" si="120"/>
        <v>203</v>
      </c>
      <c r="D605" s="7">
        <f>IF(N605&gt;0, RANK(N605,(N605:P605,Q605:AE605)),0)</f>
        <v>2</v>
      </c>
      <c r="E605" s="7">
        <f>IF(O605&gt;0,RANK(O605,(N605:P605,Q605:AE605)),0)</f>
        <v>1</v>
      </c>
      <c r="F605" s="7">
        <f t="shared" si="122"/>
        <v>3</v>
      </c>
      <c r="G605" s="1">
        <f t="shared" si="127"/>
        <v>31</v>
      </c>
      <c r="H605" s="2">
        <f t="shared" si="128"/>
        <v>0.15270935960591134</v>
      </c>
      <c r="I605" s="8"/>
      <c r="J605" s="2">
        <f t="shared" si="123"/>
        <v>0.4039408866995074</v>
      </c>
      <c r="K605" s="2">
        <f t="shared" si="124"/>
        <v>0.55665024630541871</v>
      </c>
      <c r="L605" s="2">
        <f t="shared" si="125"/>
        <v>2.4630541871921183E-2</v>
      </c>
      <c r="M605" s="2">
        <f t="shared" si="126"/>
        <v>1.4778325123152771E-2</v>
      </c>
      <c r="N605" s="1">
        <v>82</v>
      </c>
      <c r="O605" s="1">
        <v>113</v>
      </c>
      <c r="P605" s="1">
        <v>5</v>
      </c>
      <c r="Q605" s="1"/>
      <c r="R605" s="1">
        <v>3</v>
      </c>
      <c r="S605" s="1"/>
      <c r="T605" s="70"/>
      <c r="U605" s="1"/>
      <c r="V605" s="1"/>
      <c r="W605" s="1">
        <v>0</v>
      </c>
      <c r="X605" s="1"/>
      <c r="Y605" s="1"/>
      <c r="Z605" s="1"/>
      <c r="AA605" s="1"/>
      <c r="AB605" s="1"/>
      <c r="AN605" t="str">
        <f t="shared" si="130"/>
        <v>Stacyville</v>
      </c>
      <c r="AO605" t="s">
        <v>1350</v>
      </c>
      <c r="AP605">
        <v>2</v>
      </c>
      <c r="AR605" s="119">
        <v>23</v>
      </c>
      <c r="AS605" s="121">
        <v>19</v>
      </c>
      <c r="AT605" s="121">
        <v>285</v>
      </c>
      <c r="AU605" s="125">
        <v>73600</v>
      </c>
      <c r="AV605" s="125">
        <f t="shared" si="129"/>
        <v>23019</v>
      </c>
      <c r="AW605" t="s">
        <v>749</v>
      </c>
      <c r="AX605">
        <f t="shared" si="121"/>
        <v>2373600</v>
      </c>
      <c r="BB605">
        <v>39.950000000000003</v>
      </c>
      <c r="BC605">
        <v>0.01</v>
      </c>
      <c r="BD605">
        <v>39.93</v>
      </c>
    </row>
    <row r="606" spans="1:56" hidden="1" outlineLevel="1">
      <c r="A606" t="s">
        <v>1257</v>
      </c>
      <c r="B606" s="10" t="s">
        <v>1305</v>
      </c>
      <c r="C606" s="1">
        <f t="shared" si="120"/>
        <v>5490</v>
      </c>
      <c r="D606" s="7">
        <f>IF(N606&gt;0, RANK(N606,(N606:P606,Q606:AE606)),0)</f>
        <v>1</v>
      </c>
      <c r="E606" s="7">
        <f>IF(O606&gt;0,RANK(O606,(N606:P606,Q606:AE606)),0)</f>
        <v>2</v>
      </c>
      <c r="F606" s="7">
        <f t="shared" si="122"/>
        <v>3</v>
      </c>
      <c r="G606" s="1">
        <f t="shared" si="127"/>
        <v>381</v>
      </c>
      <c r="H606" s="2">
        <f t="shared" si="128"/>
        <v>6.9398907103825139E-2</v>
      </c>
      <c r="I606" s="8"/>
      <c r="J606" s="2">
        <f t="shared" si="123"/>
        <v>0.52750455373406191</v>
      </c>
      <c r="K606" s="2">
        <f t="shared" si="124"/>
        <v>0.45810564663023678</v>
      </c>
      <c r="L606" s="2">
        <f t="shared" si="125"/>
        <v>1.0746812386156648E-2</v>
      </c>
      <c r="M606" s="2">
        <f t="shared" si="126"/>
        <v>3.6429872495446578E-3</v>
      </c>
      <c r="N606" s="1">
        <v>2896</v>
      </c>
      <c r="O606" s="1">
        <v>2515</v>
      </c>
      <c r="P606" s="1">
        <v>59</v>
      </c>
      <c r="Q606" s="1"/>
      <c r="R606" s="1">
        <v>20</v>
      </c>
      <c r="S606" s="1"/>
      <c r="T606" s="70"/>
      <c r="U606" s="1"/>
      <c r="V606" s="1"/>
      <c r="W606" s="1">
        <v>0</v>
      </c>
      <c r="X606" s="1"/>
      <c r="Y606" s="1"/>
      <c r="Z606" s="1"/>
      <c r="AA606" s="1"/>
      <c r="AB606" s="1"/>
      <c r="AN606" t="str">
        <f t="shared" si="130"/>
        <v>Standish</v>
      </c>
      <c r="AO606" t="s">
        <v>1391</v>
      </c>
      <c r="AP606">
        <v>1</v>
      </c>
      <c r="AR606" s="119">
        <v>23</v>
      </c>
      <c r="AS606" s="121">
        <v>5</v>
      </c>
      <c r="AT606" s="121">
        <v>115</v>
      </c>
      <c r="AU606" s="125">
        <v>73670</v>
      </c>
      <c r="AV606" s="125">
        <f t="shared" si="129"/>
        <v>23005</v>
      </c>
      <c r="AW606" t="s">
        <v>749</v>
      </c>
      <c r="AX606">
        <f t="shared" si="121"/>
        <v>2373670</v>
      </c>
      <c r="BB606">
        <v>83.69</v>
      </c>
      <c r="BC606">
        <v>24.62</v>
      </c>
      <c r="BD606">
        <v>59.07</v>
      </c>
    </row>
    <row r="607" spans="1:56" hidden="1" outlineLevel="1">
      <c r="A607" t="s">
        <v>1977</v>
      </c>
      <c r="B607" s="10" t="s">
        <v>1305</v>
      </c>
      <c r="C607" s="1">
        <f t="shared" si="120"/>
        <v>319</v>
      </c>
      <c r="D607" s="7">
        <f>IF(N607&gt;0, RANK(N607,(N607:P607,Q607:AE607)),0)</f>
        <v>1</v>
      </c>
      <c r="E607" s="7">
        <f>IF(O607&gt;0,RANK(O607,(N607:P607,Q607:AE607)),0)</f>
        <v>2</v>
      </c>
      <c r="F607" s="7">
        <f t="shared" si="122"/>
        <v>3</v>
      </c>
      <c r="G607" s="1">
        <f t="shared" si="127"/>
        <v>39</v>
      </c>
      <c r="H607" s="2">
        <f t="shared" si="128"/>
        <v>0.12225705329153605</v>
      </c>
      <c r="I607" s="8"/>
      <c r="J607" s="2">
        <f t="shared" si="123"/>
        <v>0.54545454545454541</v>
      </c>
      <c r="K607" s="2">
        <f t="shared" si="124"/>
        <v>0.42319749216300939</v>
      </c>
      <c r="L607" s="2">
        <f t="shared" si="125"/>
        <v>2.1943573667711599E-2</v>
      </c>
      <c r="M607" s="2">
        <f t="shared" si="126"/>
        <v>9.4043887147335949E-3</v>
      </c>
      <c r="N607" s="1">
        <v>174</v>
      </c>
      <c r="O607" s="1">
        <v>135</v>
      </c>
      <c r="P607" s="1">
        <v>7</v>
      </c>
      <c r="Q607" s="1"/>
      <c r="R607" s="1">
        <v>1</v>
      </c>
      <c r="S607" s="1"/>
      <c r="T607" s="70"/>
      <c r="U607" s="1"/>
      <c r="V607" s="1"/>
      <c r="W607" s="1">
        <v>2</v>
      </c>
      <c r="X607" s="1"/>
      <c r="Y607" s="1"/>
      <c r="Z607" s="1"/>
      <c r="AA607" s="1"/>
      <c r="AB607" s="1"/>
      <c r="AN607" t="str">
        <f t="shared" si="130"/>
        <v>Starks</v>
      </c>
      <c r="AO607" t="s">
        <v>465</v>
      </c>
      <c r="AP607">
        <v>2</v>
      </c>
      <c r="AR607" s="119">
        <v>23</v>
      </c>
      <c r="AS607" s="121">
        <v>25</v>
      </c>
      <c r="AT607" s="121">
        <v>155</v>
      </c>
      <c r="AU607" s="125">
        <v>73845</v>
      </c>
      <c r="AV607" s="125">
        <f t="shared" si="129"/>
        <v>23025</v>
      </c>
      <c r="AW607" t="s">
        <v>749</v>
      </c>
      <c r="AX607">
        <f t="shared" si="121"/>
        <v>2373845</v>
      </c>
      <c r="BB607">
        <v>31.88</v>
      </c>
      <c r="BC607">
        <v>0.52</v>
      </c>
      <c r="BD607">
        <v>31.36</v>
      </c>
    </row>
    <row r="608" spans="1:56" hidden="1" outlineLevel="1">
      <c r="A608" t="s">
        <v>1829</v>
      </c>
      <c r="B608" s="10" t="s">
        <v>1305</v>
      </c>
      <c r="C608" s="1">
        <f t="shared" si="120"/>
        <v>694</v>
      </c>
      <c r="D608" s="7">
        <f>IF(N608&gt;0, RANK(N608,(N608:P608,Q608:AE608)),0)</f>
        <v>2</v>
      </c>
      <c r="E608" s="7">
        <f>IF(O608&gt;0,RANK(O608,(N608:P608,Q608:AE608)),0)</f>
        <v>1</v>
      </c>
      <c r="F608" s="7">
        <f t="shared" si="122"/>
        <v>3</v>
      </c>
      <c r="G608" s="1">
        <f t="shared" si="127"/>
        <v>73</v>
      </c>
      <c r="H608" s="2">
        <f t="shared" si="128"/>
        <v>0.10518731988472622</v>
      </c>
      <c r="I608" s="8"/>
      <c r="J608" s="2">
        <f t="shared" si="123"/>
        <v>0.44236311239193082</v>
      </c>
      <c r="K608" s="2">
        <f t="shared" si="124"/>
        <v>0.54755043227665701</v>
      </c>
      <c r="L608" s="2">
        <f t="shared" si="125"/>
        <v>7.2046109510086453E-3</v>
      </c>
      <c r="M608" s="2">
        <f t="shared" si="126"/>
        <v>2.8818443804035244E-3</v>
      </c>
      <c r="N608" s="1">
        <v>307</v>
      </c>
      <c r="O608" s="1">
        <v>380</v>
      </c>
      <c r="P608" s="1">
        <v>5</v>
      </c>
      <c r="Q608" s="1"/>
      <c r="R608" s="1">
        <v>2</v>
      </c>
      <c r="S608" s="1"/>
      <c r="T608" s="70"/>
      <c r="U608" s="1"/>
      <c r="V608" s="1"/>
      <c r="W608" s="1">
        <v>0</v>
      </c>
      <c r="X608" s="1"/>
      <c r="Y608" s="1"/>
      <c r="Z608" s="1"/>
      <c r="AA608" s="1"/>
      <c r="AB608" s="1"/>
      <c r="AN608" t="str">
        <f t="shared" si="130"/>
        <v>Stetson</v>
      </c>
      <c r="AO608" t="s">
        <v>1350</v>
      </c>
      <c r="AP608">
        <v>2</v>
      </c>
      <c r="AR608" s="119">
        <v>23</v>
      </c>
      <c r="AS608" s="121">
        <v>19</v>
      </c>
      <c r="AT608" s="121">
        <v>290</v>
      </c>
      <c r="AU608" s="125">
        <v>74055</v>
      </c>
      <c r="AV608" s="125">
        <f t="shared" si="129"/>
        <v>23019</v>
      </c>
      <c r="AW608" t="s">
        <v>749</v>
      </c>
      <c r="AX608">
        <f t="shared" si="121"/>
        <v>2374055</v>
      </c>
      <c r="BB608">
        <v>36.630000000000003</v>
      </c>
      <c r="BC608">
        <v>1.75</v>
      </c>
      <c r="BD608">
        <v>34.880000000000003</v>
      </c>
    </row>
    <row r="609" spans="1:56" hidden="1" outlineLevel="1">
      <c r="A609" t="s">
        <v>3469</v>
      </c>
      <c r="B609" s="10" t="s">
        <v>1305</v>
      </c>
      <c r="C609" s="1">
        <f t="shared" si="120"/>
        <v>574</v>
      </c>
      <c r="D609" s="7">
        <f>IF(N609&gt;0, RANK(N609,(N609:P609,Q609:AE609)),0)</f>
        <v>1</v>
      </c>
      <c r="E609" s="7">
        <f>IF(O609&gt;0,RANK(O609,(N609:P609,Q609:AE609)),0)</f>
        <v>1</v>
      </c>
      <c r="F609" s="7">
        <f t="shared" si="122"/>
        <v>3</v>
      </c>
      <c r="G609" s="1">
        <f t="shared" si="127"/>
        <v>0</v>
      </c>
      <c r="H609" s="2">
        <f t="shared" si="128"/>
        <v>0</v>
      </c>
      <c r="I609" s="8"/>
      <c r="J609" s="2">
        <f t="shared" si="123"/>
        <v>0.48954703832752611</v>
      </c>
      <c r="K609" s="2">
        <f t="shared" si="124"/>
        <v>0.48954703832752611</v>
      </c>
      <c r="L609" s="2">
        <f t="shared" si="125"/>
        <v>1.2195121951219513E-2</v>
      </c>
      <c r="M609" s="2">
        <f t="shared" si="126"/>
        <v>8.7108013937282729E-3</v>
      </c>
      <c r="N609" s="1">
        <v>281</v>
      </c>
      <c r="O609" s="1">
        <v>281</v>
      </c>
      <c r="P609" s="1">
        <v>7</v>
      </c>
      <c r="Q609" s="1"/>
      <c r="R609" s="1">
        <v>5</v>
      </c>
      <c r="S609" s="1"/>
      <c r="T609" s="70"/>
      <c r="U609" s="1"/>
      <c r="V609" s="1"/>
      <c r="W609" s="1">
        <v>0</v>
      </c>
      <c r="X609" s="1"/>
      <c r="Y609" s="1"/>
      <c r="Z609" s="1"/>
      <c r="AA609" s="1"/>
      <c r="AB609" s="1"/>
      <c r="AN609" t="str">
        <f t="shared" si="130"/>
        <v>Steuben</v>
      </c>
      <c r="AO609" t="s">
        <v>1616</v>
      </c>
      <c r="AP609">
        <v>2</v>
      </c>
      <c r="AR609" s="119">
        <v>23</v>
      </c>
      <c r="AS609" s="121">
        <v>29</v>
      </c>
      <c r="AT609" s="121">
        <v>195</v>
      </c>
      <c r="AU609" s="125">
        <v>74125</v>
      </c>
      <c r="AV609" s="125">
        <f t="shared" si="129"/>
        <v>23029</v>
      </c>
      <c r="AW609" t="s">
        <v>749</v>
      </c>
      <c r="AX609">
        <f t="shared" si="121"/>
        <v>2374125</v>
      </c>
      <c r="BB609">
        <v>74.78</v>
      </c>
      <c r="BC609">
        <v>31.79</v>
      </c>
      <c r="BD609">
        <v>42.99</v>
      </c>
    </row>
    <row r="610" spans="1:56" hidden="1" outlineLevel="1">
      <c r="A610" t="s">
        <v>1225</v>
      </c>
      <c r="B610" s="10" t="s">
        <v>1305</v>
      </c>
      <c r="C610" s="1">
        <f t="shared" si="120"/>
        <v>161</v>
      </c>
      <c r="D610" s="7">
        <f>IF(N610&gt;0, RANK(N610,(N610:P610,Q610:AE610)),0)</f>
        <v>1</v>
      </c>
      <c r="E610" s="7">
        <f>IF(O610&gt;0,RANK(O610,(N610:P610,Q610:AE610)),0)</f>
        <v>2</v>
      </c>
      <c r="F610" s="7">
        <f t="shared" si="122"/>
        <v>3</v>
      </c>
      <c r="G610" s="1">
        <f t="shared" si="127"/>
        <v>41</v>
      </c>
      <c r="H610" s="2">
        <f t="shared" si="128"/>
        <v>0.25465838509316768</v>
      </c>
      <c r="I610" s="8"/>
      <c r="J610" s="2">
        <f t="shared" si="123"/>
        <v>0.6149068322981367</v>
      </c>
      <c r="K610" s="2">
        <f t="shared" si="124"/>
        <v>0.36024844720496896</v>
      </c>
      <c r="L610" s="2">
        <f t="shared" si="125"/>
        <v>1.8633540372670808E-2</v>
      </c>
      <c r="M610" s="2">
        <f t="shared" si="126"/>
        <v>6.2111801242235379E-3</v>
      </c>
      <c r="N610" s="1">
        <v>99</v>
      </c>
      <c r="O610" s="1">
        <v>58</v>
      </c>
      <c r="P610" s="1">
        <v>3</v>
      </c>
      <c r="Q610" s="1"/>
      <c r="R610" s="1">
        <v>1</v>
      </c>
      <c r="S610" s="1"/>
      <c r="T610" s="70"/>
      <c r="U610" s="1"/>
      <c r="V610" s="1"/>
      <c r="W610" s="1">
        <v>0</v>
      </c>
      <c r="X610" s="1"/>
      <c r="Y610" s="1"/>
      <c r="Z610" s="1"/>
      <c r="AA610" s="1"/>
      <c r="AB610" s="1"/>
      <c r="AN610" t="str">
        <f t="shared" si="130"/>
        <v>Stockholm</v>
      </c>
      <c r="AO610" t="s">
        <v>424</v>
      </c>
      <c r="AP610">
        <v>2</v>
      </c>
      <c r="AR610" s="119">
        <v>23</v>
      </c>
      <c r="AS610" s="121">
        <v>3</v>
      </c>
      <c r="AT610" s="121">
        <v>300</v>
      </c>
      <c r="AU610" s="125">
        <v>74405</v>
      </c>
      <c r="AV610" s="125">
        <f t="shared" si="129"/>
        <v>23003</v>
      </c>
      <c r="AW610" t="s">
        <v>749</v>
      </c>
      <c r="AX610">
        <f t="shared" si="121"/>
        <v>2374405</v>
      </c>
      <c r="BB610">
        <v>34.659999999999997</v>
      </c>
      <c r="BC610">
        <v>7.0000000000000007E-2</v>
      </c>
      <c r="BD610">
        <v>34.590000000000003</v>
      </c>
    </row>
    <row r="611" spans="1:56" hidden="1" outlineLevel="1">
      <c r="A611" t="s">
        <v>508</v>
      </c>
      <c r="B611" s="10" t="s">
        <v>1305</v>
      </c>
      <c r="C611" s="1">
        <f t="shared" si="120"/>
        <v>1000</v>
      </c>
      <c r="D611" s="7">
        <f>IF(N611&gt;0, RANK(N611,(N611:P611,Q611:AE611)),0)</f>
        <v>1</v>
      </c>
      <c r="E611" s="7">
        <f>IF(O611&gt;0,RANK(O611,(N611:P611,Q611:AE611)),0)</f>
        <v>2</v>
      </c>
      <c r="F611" s="7">
        <f t="shared" si="122"/>
        <v>3</v>
      </c>
      <c r="G611" s="1">
        <f t="shared" si="127"/>
        <v>169</v>
      </c>
      <c r="H611" s="2">
        <f t="shared" si="128"/>
        <v>0.16900000000000001</v>
      </c>
      <c r="I611" s="8"/>
      <c r="J611" s="2">
        <f t="shared" si="123"/>
        <v>0.57699999999999996</v>
      </c>
      <c r="K611" s="2">
        <f t="shared" si="124"/>
        <v>0.40799999999999997</v>
      </c>
      <c r="L611" s="2">
        <f t="shared" si="125"/>
        <v>0.01</v>
      </c>
      <c r="M611" s="2">
        <f t="shared" si="126"/>
        <v>5.0000000000000686E-3</v>
      </c>
      <c r="N611" s="1">
        <v>577</v>
      </c>
      <c r="O611" s="1">
        <v>408</v>
      </c>
      <c r="P611" s="1">
        <v>10</v>
      </c>
      <c r="Q611" s="1"/>
      <c r="R611" s="1">
        <v>5</v>
      </c>
      <c r="S611" s="1"/>
      <c r="T611" s="70"/>
      <c r="U611" s="1"/>
      <c r="V611" s="1"/>
      <c r="W611" s="1">
        <v>0</v>
      </c>
      <c r="X611" s="1"/>
      <c r="Y611" s="1"/>
      <c r="Z611" s="1"/>
      <c r="AA611" s="1"/>
      <c r="AB611" s="1"/>
      <c r="AN611" t="str">
        <f t="shared" si="130"/>
        <v>Stockton Springs</v>
      </c>
      <c r="AO611" t="s">
        <v>2819</v>
      </c>
      <c r="AP611">
        <v>2</v>
      </c>
      <c r="AR611" s="119">
        <v>23</v>
      </c>
      <c r="AS611" s="121">
        <v>27</v>
      </c>
      <c r="AT611" s="121">
        <v>100</v>
      </c>
      <c r="AU611" s="125">
        <v>74475</v>
      </c>
      <c r="AV611" s="125">
        <f t="shared" si="129"/>
        <v>23027</v>
      </c>
      <c r="AW611" t="s">
        <v>749</v>
      </c>
      <c r="AX611">
        <f t="shared" si="121"/>
        <v>2374475</v>
      </c>
      <c r="BB611">
        <v>29.89</v>
      </c>
      <c r="BC611">
        <v>10.3</v>
      </c>
      <c r="BD611">
        <v>19.579999999999998</v>
      </c>
    </row>
    <row r="612" spans="1:56" hidden="1" outlineLevel="1">
      <c r="A612" t="s">
        <v>1224</v>
      </c>
      <c r="B612" s="10" t="s">
        <v>1305</v>
      </c>
      <c r="C612" s="1">
        <f t="shared" si="120"/>
        <v>180</v>
      </c>
      <c r="D612" s="7">
        <f>IF(N612&gt;0, RANK(N612,(N612:P612,Q612:AE612)),0)</f>
        <v>1</v>
      </c>
      <c r="E612" s="7">
        <f>IF(O612&gt;0,RANK(O612,(N612:P612,Q612:AE612)),0)</f>
        <v>2</v>
      </c>
      <c r="F612" s="7">
        <f t="shared" si="122"/>
        <v>3</v>
      </c>
      <c r="G612" s="1">
        <f t="shared" si="127"/>
        <v>24</v>
      </c>
      <c r="H612" s="2">
        <f t="shared" si="128"/>
        <v>0.13333333333333333</v>
      </c>
      <c r="I612" s="8"/>
      <c r="J612" s="2">
        <f t="shared" si="123"/>
        <v>0.56111111111111112</v>
      </c>
      <c r="K612" s="2">
        <f t="shared" si="124"/>
        <v>0.42777777777777776</v>
      </c>
      <c r="L612" s="2">
        <f t="shared" si="125"/>
        <v>1.1111111111111112E-2</v>
      </c>
      <c r="M612" s="2">
        <f t="shared" si="126"/>
        <v>1.5612511283791264E-17</v>
      </c>
      <c r="N612" s="1">
        <v>101</v>
      </c>
      <c r="O612" s="1">
        <v>77</v>
      </c>
      <c r="P612" s="1">
        <v>2</v>
      </c>
      <c r="Q612" s="1"/>
      <c r="R612" s="1">
        <v>0</v>
      </c>
      <c r="S612" s="1"/>
      <c r="T612" s="70"/>
      <c r="U612" s="1"/>
      <c r="V612" s="1"/>
      <c r="W612" s="1">
        <v>0</v>
      </c>
      <c r="X612" s="1"/>
      <c r="Y612" s="1"/>
      <c r="Z612" s="1"/>
      <c r="AA612" s="1"/>
      <c r="AB612" s="1"/>
      <c r="AN612" t="str">
        <f t="shared" si="130"/>
        <v>Stoneham</v>
      </c>
      <c r="AO612" t="s">
        <v>2592</v>
      </c>
      <c r="AP612">
        <v>2</v>
      </c>
      <c r="AR612" s="119">
        <v>23</v>
      </c>
      <c r="AS612" s="121">
        <v>17</v>
      </c>
      <c r="AT612" s="121">
        <v>140</v>
      </c>
      <c r="AU612" s="125">
        <v>74510</v>
      </c>
      <c r="AV612" s="125">
        <f t="shared" si="129"/>
        <v>23017</v>
      </c>
      <c r="AW612" t="s">
        <v>749</v>
      </c>
      <c r="AX612">
        <f t="shared" si="121"/>
        <v>2374510</v>
      </c>
      <c r="BB612">
        <v>36.69</v>
      </c>
      <c r="BC612">
        <v>0.98</v>
      </c>
      <c r="BD612">
        <v>35.71</v>
      </c>
    </row>
    <row r="613" spans="1:56" hidden="1" outlineLevel="1">
      <c r="A613" t="s">
        <v>1015</v>
      </c>
      <c r="B613" s="10" t="s">
        <v>1305</v>
      </c>
      <c r="C613" s="1">
        <f t="shared" si="120"/>
        <v>632</v>
      </c>
      <c r="D613" s="7">
        <f>IF(N613&gt;0, RANK(N613,(N613:P613,Q613:AE613)),0)</f>
        <v>1</v>
      </c>
      <c r="E613" s="7">
        <f>IF(O613&gt;0,RANK(O613,(N613:P613,Q613:AE613)),0)</f>
        <v>2</v>
      </c>
      <c r="F613" s="7">
        <f t="shared" si="122"/>
        <v>3</v>
      </c>
      <c r="G613" s="1">
        <f t="shared" si="127"/>
        <v>256</v>
      </c>
      <c r="H613" s="2">
        <f t="shared" si="128"/>
        <v>0.4050632911392405</v>
      </c>
      <c r="I613" s="8"/>
      <c r="J613" s="2">
        <f t="shared" si="123"/>
        <v>0.69145569620253167</v>
      </c>
      <c r="K613" s="2">
        <f t="shared" si="124"/>
        <v>0.28639240506329117</v>
      </c>
      <c r="L613" s="2">
        <f t="shared" si="125"/>
        <v>1.740506329113924E-2</v>
      </c>
      <c r="M613" s="2">
        <f t="shared" si="126"/>
        <v>4.7468354430379271E-3</v>
      </c>
      <c r="N613" s="1">
        <v>437</v>
      </c>
      <c r="O613" s="1">
        <v>181</v>
      </c>
      <c r="P613" s="1">
        <v>11</v>
      </c>
      <c r="Q613" s="1"/>
      <c r="R613" s="1">
        <v>3</v>
      </c>
      <c r="S613" s="1"/>
      <c r="T613" s="70"/>
      <c r="U613" s="1"/>
      <c r="V613" s="1"/>
      <c r="W613" s="1">
        <v>0</v>
      </c>
      <c r="X613" s="1"/>
      <c r="Y613" s="1"/>
      <c r="Z613" s="1"/>
      <c r="AA613" s="1"/>
      <c r="AB613" s="1"/>
      <c r="AN613" t="str">
        <f t="shared" si="130"/>
        <v>Stonington</v>
      </c>
      <c r="AO613" t="s">
        <v>3488</v>
      </c>
      <c r="AP613">
        <v>2</v>
      </c>
      <c r="AR613" s="119">
        <v>23</v>
      </c>
      <c r="AS613" s="121">
        <v>9</v>
      </c>
      <c r="AT613" s="121">
        <v>145</v>
      </c>
      <c r="AU613" s="125">
        <v>74580</v>
      </c>
      <c r="AV613" s="125">
        <f t="shared" si="129"/>
        <v>23009</v>
      </c>
      <c r="AW613" t="s">
        <v>749</v>
      </c>
      <c r="AX613">
        <f t="shared" si="121"/>
        <v>2374580</v>
      </c>
      <c r="BB613">
        <v>37.82</v>
      </c>
      <c r="BC613">
        <v>28.02</v>
      </c>
      <c r="BD613">
        <v>9.8000000000000007</v>
      </c>
    </row>
    <row r="614" spans="1:56" hidden="1" outlineLevel="1">
      <c r="A614" t="s">
        <v>736</v>
      </c>
      <c r="B614" s="10" t="s">
        <v>1305</v>
      </c>
      <c r="C614" s="1">
        <f t="shared" si="120"/>
        <v>205</v>
      </c>
      <c r="D614" s="7">
        <f>IF(N614&gt;0, RANK(N614,(N614:P614,Q614:AE614)),0)</f>
        <v>1</v>
      </c>
      <c r="E614" s="7">
        <f>IF(O614&gt;0,RANK(O614,(N614:P614,Q614:AE614)),0)</f>
        <v>2</v>
      </c>
      <c r="F614" s="7">
        <f t="shared" si="122"/>
        <v>3</v>
      </c>
      <c r="G614" s="1">
        <f t="shared" si="127"/>
        <v>50</v>
      </c>
      <c r="H614" s="2">
        <f t="shared" si="128"/>
        <v>0.24390243902439024</v>
      </c>
      <c r="I614" s="8"/>
      <c r="J614" s="2">
        <f t="shared" si="123"/>
        <v>0.6097560975609756</v>
      </c>
      <c r="K614" s="2">
        <f t="shared" si="124"/>
        <v>0.36585365853658536</v>
      </c>
      <c r="L614" s="2">
        <f t="shared" si="125"/>
        <v>2.4390243902439025E-2</v>
      </c>
      <c r="M614" s="2">
        <f t="shared" si="126"/>
        <v>2.0816681711721685E-17</v>
      </c>
      <c r="N614" s="1">
        <v>125</v>
      </c>
      <c r="O614" s="1">
        <v>75</v>
      </c>
      <c r="P614" s="1">
        <v>5</v>
      </c>
      <c r="Q614" s="1"/>
      <c r="R614" s="1">
        <v>0</v>
      </c>
      <c r="S614" s="1"/>
      <c r="T614" s="70"/>
      <c r="U614" s="1"/>
      <c r="V614" s="1"/>
      <c r="W614" s="1">
        <v>0</v>
      </c>
      <c r="X614" s="1"/>
      <c r="Y614" s="1"/>
      <c r="Z614" s="1"/>
      <c r="AA614" s="1"/>
      <c r="AB614" s="1"/>
      <c r="AN614" t="str">
        <f t="shared" si="130"/>
        <v>Stow</v>
      </c>
      <c r="AO614" t="s">
        <v>2592</v>
      </c>
      <c r="AP614">
        <v>2</v>
      </c>
      <c r="AR614" s="119">
        <v>23</v>
      </c>
      <c r="AS614" s="121">
        <v>17</v>
      </c>
      <c r="AT614" s="121">
        <v>145</v>
      </c>
      <c r="AU614" s="125">
        <v>74685</v>
      </c>
      <c r="AV614" s="125">
        <f t="shared" si="129"/>
        <v>23017</v>
      </c>
      <c r="AW614" t="s">
        <v>749</v>
      </c>
      <c r="AX614">
        <f t="shared" si="121"/>
        <v>2374685</v>
      </c>
      <c r="BB614">
        <v>24.5</v>
      </c>
      <c r="BC614">
        <v>0.1</v>
      </c>
      <c r="BD614">
        <v>24.4</v>
      </c>
    </row>
    <row r="615" spans="1:56" hidden="1" outlineLevel="1">
      <c r="A615" t="s">
        <v>3285</v>
      </c>
      <c r="B615" s="10" t="s">
        <v>1305</v>
      </c>
      <c r="C615" s="1">
        <f t="shared" si="120"/>
        <v>751</v>
      </c>
      <c r="D615" s="7">
        <f>IF(N615&gt;0, RANK(N615,(N615:P615,Q615:AE615)),0)</f>
        <v>1</v>
      </c>
      <c r="E615" s="7">
        <f>IF(O615&gt;0,RANK(O615,(N615:P615,Q615:AE615)),0)</f>
        <v>2</v>
      </c>
      <c r="F615" s="7">
        <f t="shared" si="122"/>
        <v>3</v>
      </c>
      <c r="G615" s="1">
        <f t="shared" si="127"/>
        <v>9</v>
      </c>
      <c r="H615" s="2">
        <f t="shared" si="128"/>
        <v>1.1984021304926764E-2</v>
      </c>
      <c r="I615" s="8"/>
      <c r="J615" s="2">
        <f t="shared" si="123"/>
        <v>0.49134487350199735</v>
      </c>
      <c r="K615" s="2">
        <f t="shared" si="124"/>
        <v>0.47936085219707059</v>
      </c>
      <c r="L615" s="2">
        <f t="shared" si="125"/>
        <v>2.6631158455392809E-2</v>
      </c>
      <c r="M615" s="2">
        <f t="shared" si="126"/>
        <v>2.6631158455392018E-3</v>
      </c>
      <c r="N615" s="1">
        <v>369</v>
      </c>
      <c r="O615" s="1">
        <v>360</v>
      </c>
      <c r="P615" s="1">
        <v>20</v>
      </c>
      <c r="Q615" s="1"/>
      <c r="R615" s="1">
        <v>2</v>
      </c>
      <c r="S615" s="1"/>
      <c r="T615" s="70"/>
      <c r="U615" s="1"/>
      <c r="V615" s="1"/>
      <c r="W615" s="1">
        <v>0</v>
      </c>
      <c r="X615" s="1"/>
      <c r="Y615" s="1"/>
      <c r="Z615" s="1"/>
      <c r="AA615" s="1"/>
      <c r="AB615" s="1"/>
      <c r="AN615" t="str">
        <f t="shared" si="130"/>
        <v>Strong</v>
      </c>
      <c r="AO615" t="s">
        <v>2910</v>
      </c>
      <c r="AP615">
        <v>2</v>
      </c>
      <c r="AR615" s="119">
        <v>23</v>
      </c>
      <c r="AS615" s="121">
        <v>7</v>
      </c>
      <c r="AT615" s="121">
        <v>90</v>
      </c>
      <c r="AU615" s="125">
        <v>74825</v>
      </c>
      <c r="AV615" s="125">
        <f t="shared" si="129"/>
        <v>23007</v>
      </c>
      <c r="AW615" t="s">
        <v>749</v>
      </c>
      <c r="AX615">
        <f t="shared" si="121"/>
        <v>2374825</v>
      </c>
      <c r="BB615">
        <v>29.28</v>
      </c>
      <c r="BC615">
        <v>0.55000000000000004</v>
      </c>
      <c r="BD615">
        <v>28.73</v>
      </c>
    </row>
    <row r="616" spans="1:56" hidden="1" outlineLevel="1">
      <c r="A616" t="s">
        <v>3470</v>
      </c>
      <c r="B616" s="10" t="s">
        <v>1305</v>
      </c>
      <c r="C616" s="1">
        <f t="shared" si="120"/>
        <v>647</v>
      </c>
      <c r="D616" s="7">
        <f>IF(N616&gt;0, RANK(N616,(N616:P616,Q616:AE616)),0)</f>
        <v>1</v>
      </c>
      <c r="E616" s="7">
        <f>IF(O616&gt;0,RANK(O616,(N616:P616,Q616:AE616)),0)</f>
        <v>2</v>
      </c>
      <c r="F616" s="7">
        <f t="shared" si="122"/>
        <v>3</v>
      </c>
      <c r="G616" s="1">
        <f t="shared" si="127"/>
        <v>118</v>
      </c>
      <c r="H616" s="2">
        <f t="shared" si="128"/>
        <v>0.18238021638330756</v>
      </c>
      <c r="I616" s="8"/>
      <c r="J616" s="2">
        <f t="shared" si="123"/>
        <v>0.58114374034003091</v>
      </c>
      <c r="K616" s="2">
        <f t="shared" si="124"/>
        <v>0.39876352395672332</v>
      </c>
      <c r="L616" s="2">
        <f t="shared" si="125"/>
        <v>1.8547140649149921E-2</v>
      </c>
      <c r="M616" s="2">
        <f t="shared" si="126"/>
        <v>1.5455950540958462E-3</v>
      </c>
      <c r="N616" s="1">
        <v>376</v>
      </c>
      <c r="O616" s="1">
        <v>258</v>
      </c>
      <c r="P616" s="1">
        <v>12</v>
      </c>
      <c r="Q616" s="1"/>
      <c r="R616" s="1">
        <v>0</v>
      </c>
      <c r="S616" s="1"/>
      <c r="T616" s="70"/>
      <c r="U616" s="1"/>
      <c r="V616" s="1"/>
      <c r="W616" s="1">
        <v>1</v>
      </c>
      <c r="X616" s="1"/>
      <c r="Y616" s="1"/>
      <c r="Z616" s="1"/>
      <c r="AA616" s="1"/>
      <c r="AB616" s="1"/>
      <c r="AN616" t="str">
        <f t="shared" si="130"/>
        <v>Sullivan</v>
      </c>
      <c r="AO616" t="s">
        <v>3488</v>
      </c>
      <c r="AP616">
        <v>2</v>
      </c>
      <c r="AR616" s="119">
        <v>23</v>
      </c>
      <c r="AS616" s="121">
        <v>9</v>
      </c>
      <c r="AT616" s="121">
        <v>150</v>
      </c>
      <c r="AU616" s="125">
        <v>74965</v>
      </c>
      <c r="AV616" s="125">
        <f t="shared" si="129"/>
        <v>23009</v>
      </c>
      <c r="AW616" t="s">
        <v>749</v>
      </c>
      <c r="AX616">
        <f t="shared" si="121"/>
        <v>2374965</v>
      </c>
      <c r="BB616">
        <v>29.57</v>
      </c>
      <c r="BC616">
        <v>2.99</v>
      </c>
      <c r="BD616">
        <v>26.58</v>
      </c>
    </row>
    <row r="617" spans="1:56" hidden="1" outlineLevel="1">
      <c r="A617" t="s">
        <v>443</v>
      </c>
      <c r="B617" s="10" t="s">
        <v>1305</v>
      </c>
      <c r="C617" s="1">
        <f t="shared" si="120"/>
        <v>503</v>
      </c>
      <c r="D617" s="7">
        <f>IF(N617&gt;0, RANK(N617,(N617:P617,Q617:AE617)),0)</f>
        <v>1</v>
      </c>
      <c r="E617" s="7">
        <f>IF(O617&gt;0,RANK(O617,(N617:P617,Q617:AE617)),0)</f>
        <v>2</v>
      </c>
      <c r="F617" s="7">
        <f t="shared" si="122"/>
        <v>3</v>
      </c>
      <c r="G617" s="1">
        <f t="shared" si="127"/>
        <v>30</v>
      </c>
      <c r="H617" s="2">
        <f t="shared" si="128"/>
        <v>5.9642147117296221E-2</v>
      </c>
      <c r="I617" s="8"/>
      <c r="J617" s="2">
        <f t="shared" si="123"/>
        <v>0.51689860834990065</v>
      </c>
      <c r="K617" s="2">
        <f t="shared" si="124"/>
        <v>0.45725646123260438</v>
      </c>
      <c r="L617" s="2">
        <f t="shared" si="125"/>
        <v>1.3916500994035786E-2</v>
      </c>
      <c r="M617" s="2">
        <f t="shared" si="126"/>
        <v>1.1928429423459185E-2</v>
      </c>
      <c r="N617" s="1">
        <v>260</v>
      </c>
      <c r="O617" s="1">
        <v>230</v>
      </c>
      <c r="P617" s="1">
        <v>7</v>
      </c>
      <c r="Q617" s="1"/>
      <c r="R617" s="1">
        <v>6</v>
      </c>
      <c r="S617" s="1"/>
      <c r="T617" s="70"/>
      <c r="U617" s="1"/>
      <c r="V617" s="1"/>
      <c r="W617" s="1">
        <v>0</v>
      </c>
      <c r="X617" s="1"/>
      <c r="Y617" s="1"/>
      <c r="Z617" s="1"/>
      <c r="AA617" s="1"/>
      <c r="AB617" s="1"/>
      <c r="AN617" t="str">
        <f t="shared" si="130"/>
        <v>Sumner</v>
      </c>
      <c r="AO617" t="s">
        <v>2592</v>
      </c>
      <c r="AP617">
        <v>2</v>
      </c>
      <c r="AR617" s="119">
        <v>23</v>
      </c>
      <c r="AS617" s="121">
        <v>17</v>
      </c>
      <c r="AT617" s="121">
        <v>150</v>
      </c>
      <c r="AU617" s="125">
        <v>75035</v>
      </c>
      <c r="AV617" s="125">
        <f t="shared" si="129"/>
        <v>23017</v>
      </c>
      <c r="AW617" t="s">
        <v>749</v>
      </c>
      <c r="AX617">
        <f t="shared" si="121"/>
        <v>2375035</v>
      </c>
      <c r="BB617">
        <v>44.79</v>
      </c>
      <c r="BC617">
        <v>0.57999999999999996</v>
      </c>
      <c r="BD617">
        <v>44.21</v>
      </c>
    </row>
    <row r="618" spans="1:56" hidden="1" outlineLevel="1">
      <c r="A618" t="s">
        <v>98</v>
      </c>
      <c r="B618" s="10" t="s">
        <v>1305</v>
      </c>
      <c r="C618" s="1">
        <f t="shared" si="120"/>
        <v>948</v>
      </c>
      <c r="D618" s="7">
        <f>IF(N618&gt;0, RANK(N618,(N618:P618,Q618:AE618)),0)</f>
        <v>1</v>
      </c>
      <c r="E618" s="7">
        <f>IF(O618&gt;0,RANK(O618,(N618:P618,Q618:AE618)),0)</f>
        <v>2</v>
      </c>
      <c r="F618" s="7">
        <f t="shared" si="122"/>
        <v>3</v>
      </c>
      <c r="G618" s="1">
        <f t="shared" si="127"/>
        <v>151</v>
      </c>
      <c r="H618" s="2">
        <f t="shared" si="128"/>
        <v>0.15928270042194093</v>
      </c>
      <c r="I618" s="8"/>
      <c r="J618" s="2">
        <f t="shared" si="123"/>
        <v>0.57278481012658233</v>
      </c>
      <c r="K618" s="2">
        <f t="shared" si="124"/>
        <v>0.41350210970464135</v>
      </c>
      <c r="L618" s="2">
        <f t="shared" si="125"/>
        <v>8.4388185654008432E-3</v>
      </c>
      <c r="M618" s="2">
        <f t="shared" si="126"/>
        <v>5.2742616033754717E-3</v>
      </c>
      <c r="N618" s="1">
        <v>543</v>
      </c>
      <c r="O618" s="1">
        <v>392</v>
      </c>
      <c r="P618" s="1">
        <v>8</v>
      </c>
      <c r="Q618" s="1"/>
      <c r="R618" s="1">
        <v>4</v>
      </c>
      <c r="S618" s="1"/>
      <c r="T618" s="70"/>
      <c r="U618" s="1"/>
      <c r="V618" s="1"/>
      <c r="W618" s="1">
        <v>1</v>
      </c>
      <c r="X618" s="1"/>
      <c r="Y618" s="1"/>
      <c r="Z618" s="1"/>
      <c r="AA618" s="1"/>
      <c r="AB618" s="1"/>
      <c r="AN618" t="str">
        <f t="shared" si="130"/>
        <v>Surry</v>
      </c>
      <c r="AO618" t="s">
        <v>3488</v>
      </c>
      <c r="AP618">
        <v>2</v>
      </c>
      <c r="AR618" s="119">
        <v>23</v>
      </c>
      <c r="AS618" s="121">
        <v>9</v>
      </c>
      <c r="AT618" s="121">
        <v>155</v>
      </c>
      <c r="AU618" s="125">
        <v>75280</v>
      </c>
      <c r="AV618" s="125">
        <f t="shared" si="129"/>
        <v>23009</v>
      </c>
      <c r="AW618" t="s">
        <v>749</v>
      </c>
      <c r="AX618">
        <f t="shared" si="121"/>
        <v>2375280</v>
      </c>
      <c r="BB618">
        <v>51.37</v>
      </c>
      <c r="BC618">
        <v>14.13</v>
      </c>
      <c r="BD618">
        <v>37.24</v>
      </c>
    </row>
    <row r="619" spans="1:56" hidden="1" outlineLevel="1">
      <c r="A619" t="s">
        <v>2669</v>
      </c>
      <c r="B619" s="10" t="s">
        <v>1305</v>
      </c>
      <c r="C619" s="1">
        <f t="shared" si="120"/>
        <v>243</v>
      </c>
      <c r="D619" s="7">
        <f>IF(N619&gt;0, RANK(N619,(N619:P619,Q619:AE619)),0)</f>
        <v>2</v>
      </c>
      <c r="E619" s="7">
        <f>IF(O619&gt;0,RANK(O619,(N619:P619,Q619:AE619)),0)</f>
        <v>1</v>
      </c>
      <c r="F619" s="7">
        <f t="shared" si="122"/>
        <v>3</v>
      </c>
      <c r="G619" s="1">
        <f t="shared" si="127"/>
        <v>29</v>
      </c>
      <c r="H619" s="2">
        <f t="shared" si="128"/>
        <v>0.11934156378600823</v>
      </c>
      <c r="I619" s="8"/>
      <c r="J619" s="2">
        <f t="shared" si="123"/>
        <v>0.43209876543209874</v>
      </c>
      <c r="K619" s="2">
        <f t="shared" si="124"/>
        <v>0.55144032921810704</v>
      </c>
      <c r="L619" s="2">
        <f t="shared" si="125"/>
        <v>1.2345679012345678E-2</v>
      </c>
      <c r="M619" s="2">
        <f t="shared" si="126"/>
        <v>4.1152263374485964E-3</v>
      </c>
      <c r="N619" s="1">
        <v>105</v>
      </c>
      <c r="O619" s="1">
        <v>134</v>
      </c>
      <c r="P619" s="1">
        <v>3</v>
      </c>
      <c r="Q619" s="1"/>
      <c r="R619" s="1">
        <v>1</v>
      </c>
      <c r="S619" s="1"/>
      <c r="T619" s="70"/>
      <c r="U619" s="1"/>
      <c r="V619" s="1"/>
      <c r="W619" s="1">
        <v>0</v>
      </c>
      <c r="X619" s="1"/>
      <c r="Y619" s="1"/>
      <c r="Z619" s="1"/>
      <c r="AA619" s="1"/>
      <c r="AB619" s="1"/>
      <c r="AN619" t="str">
        <f t="shared" si="130"/>
        <v>Swan's Island</v>
      </c>
      <c r="AO619" t="s">
        <v>3488</v>
      </c>
      <c r="AP619">
        <v>2</v>
      </c>
      <c r="AR619" s="119">
        <v>23</v>
      </c>
      <c r="AS619" s="121">
        <v>9</v>
      </c>
      <c r="AT619" s="121">
        <v>160</v>
      </c>
      <c r="AU619" s="125">
        <v>75455</v>
      </c>
      <c r="AV619" s="125">
        <f t="shared" si="129"/>
        <v>23009</v>
      </c>
      <c r="AW619" t="s">
        <v>749</v>
      </c>
      <c r="AX619">
        <f t="shared" si="121"/>
        <v>2375455</v>
      </c>
      <c r="BB619">
        <v>82.39</v>
      </c>
      <c r="BC619">
        <v>68.44</v>
      </c>
      <c r="BD619">
        <v>13.95</v>
      </c>
    </row>
    <row r="620" spans="1:56" hidden="1" outlineLevel="1">
      <c r="A620" t="s">
        <v>2236</v>
      </c>
      <c r="B620" s="10" t="s">
        <v>1305</v>
      </c>
      <c r="C620" s="1">
        <f t="shared" si="120"/>
        <v>721</v>
      </c>
      <c r="D620" s="7">
        <f>IF(N620&gt;0, RANK(N620,(N620:P620,Q620:AE620)),0)</f>
        <v>1</v>
      </c>
      <c r="E620" s="7">
        <f>IF(O620&gt;0,RANK(O620,(N620:P620,Q620:AE620)),0)</f>
        <v>2</v>
      </c>
      <c r="F620" s="7">
        <f t="shared" si="122"/>
        <v>3</v>
      </c>
      <c r="G620" s="1">
        <f t="shared" si="127"/>
        <v>24</v>
      </c>
      <c r="H620" s="2">
        <f t="shared" si="128"/>
        <v>3.3287101248266296E-2</v>
      </c>
      <c r="I620" s="8"/>
      <c r="J620" s="2">
        <f t="shared" si="123"/>
        <v>0.51040221914008321</v>
      </c>
      <c r="K620" s="2">
        <f t="shared" si="124"/>
        <v>0.47711511789181693</v>
      </c>
      <c r="L620" s="2">
        <f t="shared" si="125"/>
        <v>6.9348127600554789E-3</v>
      </c>
      <c r="M620" s="2">
        <f t="shared" si="126"/>
        <v>5.5478502080443769E-3</v>
      </c>
      <c r="N620" s="1">
        <v>368</v>
      </c>
      <c r="O620" s="1">
        <v>344</v>
      </c>
      <c r="P620" s="1">
        <v>5</v>
      </c>
      <c r="Q620" s="1"/>
      <c r="R620" s="1">
        <v>4</v>
      </c>
      <c r="S620" s="1"/>
      <c r="T620" s="70"/>
      <c r="U620" s="1"/>
      <c r="V620" s="1"/>
      <c r="W620" s="1">
        <v>0</v>
      </c>
      <c r="X620" s="1"/>
      <c r="Y620" s="1"/>
      <c r="Z620" s="1"/>
      <c r="AA620" s="1"/>
      <c r="AB620" s="1"/>
      <c r="AN620" t="str">
        <f t="shared" si="130"/>
        <v>Swanville</v>
      </c>
      <c r="AO620" t="s">
        <v>2819</v>
      </c>
      <c r="AP620">
        <v>2</v>
      </c>
      <c r="AR620" s="119">
        <v>23</v>
      </c>
      <c r="AS620" s="121">
        <v>27</v>
      </c>
      <c r="AT620" s="121">
        <v>105</v>
      </c>
      <c r="AU620" s="125">
        <v>75525</v>
      </c>
      <c r="AV620" s="125">
        <f t="shared" si="129"/>
        <v>23027</v>
      </c>
      <c r="AW620" t="s">
        <v>749</v>
      </c>
      <c r="AX620">
        <f t="shared" si="121"/>
        <v>2375525</v>
      </c>
      <c r="BB620">
        <v>21.64</v>
      </c>
      <c r="BC620">
        <v>1.89</v>
      </c>
      <c r="BD620">
        <v>19.760000000000002</v>
      </c>
    </row>
    <row r="621" spans="1:56" hidden="1" outlineLevel="1">
      <c r="A621" t="s">
        <v>2291</v>
      </c>
      <c r="B621" s="10" t="s">
        <v>1305</v>
      </c>
      <c r="C621" s="1">
        <f t="shared" si="120"/>
        <v>225</v>
      </c>
      <c r="D621" s="7">
        <f>IF(N621&gt;0, RANK(N621,(N621:P621,Q621:AE621)),0)</f>
        <v>1</v>
      </c>
      <c r="E621" s="7">
        <f>IF(O621&gt;0,RANK(O621,(N621:P621,Q621:AE621)),0)</f>
        <v>2</v>
      </c>
      <c r="F621" s="7">
        <f t="shared" si="122"/>
        <v>3</v>
      </c>
      <c r="G621" s="1">
        <f t="shared" si="127"/>
        <v>14</v>
      </c>
      <c r="H621" s="2">
        <f t="shared" si="128"/>
        <v>6.222222222222222E-2</v>
      </c>
      <c r="I621" s="8"/>
      <c r="J621" s="2">
        <f t="shared" si="123"/>
        <v>0.51555555555555554</v>
      </c>
      <c r="K621" s="2">
        <f t="shared" si="124"/>
        <v>0.45333333333333331</v>
      </c>
      <c r="L621" s="2">
        <f t="shared" si="125"/>
        <v>2.2222222222222223E-2</v>
      </c>
      <c r="M621" s="2">
        <f t="shared" si="126"/>
        <v>8.8888888888889218E-3</v>
      </c>
      <c r="N621" s="1">
        <v>116</v>
      </c>
      <c r="O621" s="1">
        <v>102</v>
      </c>
      <c r="P621" s="1">
        <v>5</v>
      </c>
      <c r="Q621" s="1"/>
      <c r="R621" s="1">
        <v>2</v>
      </c>
      <c r="S621" s="1"/>
      <c r="T621" s="70"/>
      <c r="U621" s="1"/>
      <c r="V621" s="1"/>
      <c r="W621" s="1">
        <v>0</v>
      </c>
      <c r="X621" s="1"/>
      <c r="Y621" s="1"/>
      <c r="Z621" s="1"/>
      <c r="AA621" s="1"/>
      <c r="AB621" s="1"/>
      <c r="AN621" t="str">
        <f t="shared" si="130"/>
        <v>Sweden</v>
      </c>
      <c r="AO621" t="s">
        <v>2592</v>
      </c>
      <c r="AP621">
        <v>2</v>
      </c>
      <c r="AR621" s="119">
        <v>23</v>
      </c>
      <c r="AS621" s="121">
        <v>17</v>
      </c>
      <c r="AT621" s="121">
        <v>155</v>
      </c>
      <c r="AU621" s="125">
        <v>75595</v>
      </c>
      <c r="AV621" s="125">
        <f t="shared" si="129"/>
        <v>23017</v>
      </c>
      <c r="AW621" t="s">
        <v>749</v>
      </c>
      <c r="AX621">
        <f t="shared" si="121"/>
        <v>2375595</v>
      </c>
      <c r="BB621">
        <v>29.69</v>
      </c>
      <c r="BC621">
        <v>0.93</v>
      </c>
      <c r="BD621">
        <v>28.75</v>
      </c>
    </row>
    <row r="622" spans="1:56" hidden="1" outlineLevel="1">
      <c r="A622" t="s">
        <v>2286</v>
      </c>
      <c r="B622" s="10" t="s">
        <v>1305</v>
      </c>
      <c r="C622" s="1">
        <f t="shared" si="120"/>
        <v>45</v>
      </c>
      <c r="D622" s="7">
        <f>IF(N622&gt;0, RANK(N622,(N622:P622,Q622:AE622)),0)</f>
        <v>2</v>
      </c>
      <c r="E622" s="7">
        <f>IF(O622&gt;0,RANK(O622,(N622:P622,Q622:AE622)),0)</f>
        <v>1</v>
      </c>
      <c r="F622" s="7">
        <f>IF(P622&gt;0,RANK(P622,(N622:AE622)),0)</f>
        <v>3</v>
      </c>
      <c r="G622" s="1">
        <f t="shared" si="127"/>
        <v>4</v>
      </c>
      <c r="H622" s="2">
        <f t="shared" si="128"/>
        <v>8.8888888888888892E-2</v>
      </c>
      <c r="I622" s="8"/>
      <c r="J622" s="2">
        <f>IF(C622=0,"-",N622/C622)</f>
        <v>0.42222222222222222</v>
      </c>
      <c r="K622" s="2">
        <f>IF(C622=0,"-",O622/C622)</f>
        <v>0.51111111111111107</v>
      </c>
      <c r="L622" s="2">
        <f>IF(C622=0,"-",P622/C622)</f>
        <v>4.4444444444444446E-2</v>
      </c>
      <c r="M622" s="2">
        <f>IF(C622=0,"-",(1-J622-K622-L622))</f>
        <v>2.2222222222222206E-2</v>
      </c>
      <c r="N622" s="1">
        <v>19</v>
      </c>
      <c r="O622" s="1">
        <v>23</v>
      </c>
      <c r="P622" s="1">
        <v>2</v>
      </c>
      <c r="Q622" s="1"/>
      <c r="R622" s="1">
        <v>1</v>
      </c>
      <c r="S622" s="1"/>
      <c r="T622" s="70"/>
      <c r="U622" s="1"/>
      <c r="V622" s="1"/>
      <c r="W622" s="1">
        <v>0</v>
      </c>
      <c r="X622" s="1"/>
      <c r="Y622" s="1"/>
      <c r="Z622" s="1"/>
      <c r="AA622" s="1"/>
      <c r="AB622" s="1"/>
      <c r="AN622" t="str">
        <f>A622</f>
        <v>T1 R9</v>
      </c>
      <c r="AO622" t="s">
        <v>1471</v>
      </c>
      <c r="AP622">
        <v>2</v>
      </c>
      <c r="AR622" s="119">
        <v>23</v>
      </c>
      <c r="AS622" s="121">
        <v>21</v>
      </c>
      <c r="AU622" s="125">
        <v>75619</v>
      </c>
      <c r="AV622" s="125">
        <f t="shared" si="129"/>
        <v>23021</v>
      </c>
      <c r="AW622" t="s">
        <v>2795</v>
      </c>
      <c r="AX622">
        <f t="shared" si="121"/>
        <v>2375619</v>
      </c>
    </row>
    <row r="623" spans="1:56" hidden="1" outlineLevel="1">
      <c r="A623" t="s">
        <v>1380</v>
      </c>
      <c r="B623" s="10" t="s">
        <v>1305</v>
      </c>
      <c r="C623" s="1">
        <f t="shared" si="120"/>
        <v>9</v>
      </c>
      <c r="D623" s="7">
        <f>IF(N623&gt;0, RANK(N623,(N623:P623,Q623:AE623)),0)</f>
        <v>2</v>
      </c>
      <c r="E623" s="7">
        <f>IF(O623&gt;0,RANK(O623,(N623:P623,Q623:AE623)),0)</f>
        <v>1</v>
      </c>
      <c r="F623" s="7">
        <f t="shared" si="122"/>
        <v>3</v>
      </c>
      <c r="G623" s="1">
        <f t="shared" si="127"/>
        <v>2</v>
      </c>
      <c r="H623" s="2">
        <f t="shared" si="128"/>
        <v>0.22222222222222221</v>
      </c>
      <c r="I623" s="8"/>
      <c r="J623" s="2">
        <f t="shared" si="123"/>
        <v>0.33333333333333331</v>
      </c>
      <c r="K623" s="2">
        <f t="shared" si="124"/>
        <v>0.55555555555555558</v>
      </c>
      <c r="L623" s="2">
        <f t="shared" si="125"/>
        <v>0.1111111111111111</v>
      </c>
      <c r="M623" s="2">
        <f t="shared" si="126"/>
        <v>5.5511151231257827E-17</v>
      </c>
      <c r="N623" s="1">
        <v>3</v>
      </c>
      <c r="O623" s="1">
        <v>5</v>
      </c>
      <c r="P623" s="1">
        <v>1</v>
      </c>
      <c r="Q623" s="1"/>
      <c r="R623" s="1">
        <v>0</v>
      </c>
      <c r="S623" s="1"/>
      <c r="T623" s="70"/>
      <c r="U623" s="1"/>
      <c r="V623" s="1"/>
      <c r="W623" s="1">
        <v>0</v>
      </c>
      <c r="X623" s="1"/>
      <c r="Y623" s="1"/>
      <c r="Z623" s="1"/>
      <c r="AA623" s="1"/>
      <c r="AB623" s="1"/>
      <c r="AN623" t="str">
        <f>A623</f>
        <v>T3 ND</v>
      </c>
      <c r="AO623" t="s">
        <v>3488</v>
      </c>
      <c r="AP623">
        <v>2</v>
      </c>
      <c r="AR623" s="119">
        <v>23</v>
      </c>
      <c r="AS623" s="121">
        <v>9</v>
      </c>
      <c r="AU623" s="125">
        <v>75630</v>
      </c>
      <c r="AV623" s="125">
        <f t="shared" si="129"/>
        <v>23009</v>
      </c>
      <c r="AW623" t="s">
        <v>2795</v>
      </c>
      <c r="AX623">
        <f t="shared" si="121"/>
        <v>2375630</v>
      </c>
    </row>
    <row r="624" spans="1:56" hidden="1" outlineLevel="1">
      <c r="A624" t="s">
        <v>519</v>
      </c>
      <c r="B624" s="10" t="s">
        <v>1305</v>
      </c>
      <c r="C624" s="1">
        <f t="shared" ref="C624:C687" si="131">SUM(N624:AL624)</f>
        <v>29</v>
      </c>
      <c r="D624" s="7">
        <f>IF(N624&gt;0, RANK(N624,(N624:P624,Q624:AE624)),0)</f>
        <v>2</v>
      </c>
      <c r="E624" s="7">
        <f>IF(O624&gt;0,RANK(O624,(N624:P624,Q624:AE624)),0)</f>
        <v>1</v>
      </c>
      <c r="F624" s="7">
        <f t="shared" si="122"/>
        <v>3</v>
      </c>
      <c r="G624" s="1">
        <f t="shared" si="127"/>
        <v>8</v>
      </c>
      <c r="H624" s="2">
        <f t="shared" si="128"/>
        <v>0.27586206896551724</v>
      </c>
      <c r="I624" s="8"/>
      <c r="J624" s="2">
        <f t="shared" si="123"/>
        <v>0.34482758620689657</v>
      </c>
      <c r="K624" s="2">
        <f t="shared" si="124"/>
        <v>0.62068965517241381</v>
      </c>
      <c r="L624" s="2">
        <f t="shared" si="125"/>
        <v>3.4482758620689655E-2</v>
      </c>
      <c r="M624" s="2">
        <f t="shared" si="126"/>
        <v>-4.163336342344337E-17</v>
      </c>
      <c r="N624" s="1">
        <v>10</v>
      </c>
      <c r="O624" s="1">
        <v>18</v>
      </c>
      <c r="P624" s="1">
        <v>1</v>
      </c>
      <c r="Q624" s="1"/>
      <c r="R624" s="1">
        <v>0</v>
      </c>
      <c r="S624" s="1"/>
      <c r="T624" s="70"/>
      <c r="U624" s="1"/>
      <c r="V624" s="1"/>
      <c r="W624" s="1">
        <v>0</v>
      </c>
      <c r="X624" s="1"/>
      <c r="Y624" s="1"/>
      <c r="Z624" s="1"/>
      <c r="AA624" s="1"/>
      <c r="AB624" s="1"/>
      <c r="AN624" t="str">
        <f t="shared" si="130"/>
        <v>Talmadge</v>
      </c>
      <c r="AO624" t="s">
        <v>1616</v>
      </c>
      <c r="AP624">
        <v>2</v>
      </c>
      <c r="AR624" s="119">
        <v>23</v>
      </c>
      <c r="AS624" s="121">
        <v>29</v>
      </c>
      <c r="AT624" s="121">
        <v>200</v>
      </c>
      <c r="AU624" s="125">
        <v>75770</v>
      </c>
      <c r="AV624" s="125">
        <f t="shared" si="129"/>
        <v>23029</v>
      </c>
      <c r="AW624" t="s">
        <v>749</v>
      </c>
      <c r="AX624">
        <f t="shared" ref="AX624:AX692" si="132">AR624*100000+AU624</f>
        <v>2375770</v>
      </c>
      <c r="BB624">
        <v>38.9</v>
      </c>
      <c r="BC624">
        <v>1.19</v>
      </c>
      <c r="BD624">
        <v>37.71</v>
      </c>
    </row>
    <row r="625" spans="1:56" hidden="1" outlineLevel="1">
      <c r="A625" t="s">
        <v>216</v>
      </c>
      <c r="B625" s="10" t="s">
        <v>1305</v>
      </c>
      <c r="C625" s="1">
        <f t="shared" si="131"/>
        <v>326</v>
      </c>
      <c r="D625" s="7">
        <f>IF(N625&gt;0, RANK(N625,(N625:P625,Q625:AE625)),0)</f>
        <v>1</v>
      </c>
      <c r="E625" s="7">
        <f>IF(O625&gt;0,RANK(O625,(N625:P625,Q625:AE625)),0)</f>
        <v>2</v>
      </c>
      <c r="F625" s="7">
        <f t="shared" si="122"/>
        <v>3</v>
      </c>
      <c r="G625" s="1">
        <f t="shared" si="127"/>
        <v>98</v>
      </c>
      <c r="H625" s="2">
        <f t="shared" si="128"/>
        <v>0.30061349693251532</v>
      </c>
      <c r="I625" s="8"/>
      <c r="J625" s="2">
        <f t="shared" si="123"/>
        <v>0.64110429447852757</v>
      </c>
      <c r="K625" s="2">
        <f t="shared" si="124"/>
        <v>0.34049079754601225</v>
      </c>
      <c r="L625" s="2">
        <f t="shared" si="125"/>
        <v>1.2269938650306749E-2</v>
      </c>
      <c r="M625" s="2">
        <f t="shared" si="126"/>
        <v>6.1349693251534342E-3</v>
      </c>
      <c r="N625" s="1">
        <v>209</v>
      </c>
      <c r="O625" s="1">
        <v>111</v>
      </c>
      <c r="P625" s="1">
        <v>4</v>
      </c>
      <c r="Q625" s="1"/>
      <c r="R625" s="1">
        <v>2</v>
      </c>
      <c r="S625" s="1"/>
      <c r="T625" s="70"/>
      <c r="U625" s="1"/>
      <c r="V625" s="1"/>
      <c r="W625" s="1">
        <v>0</v>
      </c>
      <c r="X625" s="1"/>
      <c r="Y625" s="1"/>
      <c r="Z625" s="1"/>
      <c r="AA625" s="1"/>
      <c r="AB625" s="1"/>
      <c r="AN625" t="str">
        <f t="shared" si="130"/>
        <v>Temple</v>
      </c>
      <c r="AO625" t="s">
        <v>2910</v>
      </c>
      <c r="AP625">
        <v>2</v>
      </c>
      <c r="AR625" s="119">
        <v>23</v>
      </c>
      <c r="AS625" s="121">
        <v>7</v>
      </c>
      <c r="AT625" s="121">
        <v>95</v>
      </c>
      <c r="AU625" s="125">
        <v>75980</v>
      </c>
      <c r="AV625" s="125">
        <f t="shared" si="129"/>
        <v>23007</v>
      </c>
      <c r="AW625" t="s">
        <v>749</v>
      </c>
      <c r="AX625">
        <f t="shared" si="132"/>
        <v>2375980</v>
      </c>
      <c r="BB625">
        <v>35.78</v>
      </c>
      <c r="BC625">
        <v>0.22</v>
      </c>
      <c r="BD625">
        <v>35.56</v>
      </c>
    </row>
    <row r="626" spans="1:56" hidden="1" outlineLevel="1">
      <c r="A626" t="s">
        <v>2093</v>
      </c>
      <c r="B626" s="10" t="s">
        <v>1305</v>
      </c>
      <c r="C626" s="1">
        <f t="shared" si="131"/>
        <v>47</v>
      </c>
      <c r="D626" s="7">
        <f>IF(N626&gt;0, RANK(N626,(N626:P626,Q626:AE626)),0)</f>
        <v>1</v>
      </c>
      <c r="E626" s="7">
        <f>IF(O626&gt;0,RANK(O626,(N626:P626,Q626:AE626)),0)</f>
        <v>2</v>
      </c>
      <c r="F626" s="7">
        <f t="shared" si="122"/>
        <v>0</v>
      </c>
      <c r="G626" s="1">
        <f t="shared" si="127"/>
        <v>3</v>
      </c>
      <c r="H626" s="2">
        <f t="shared" si="128"/>
        <v>6.3829787234042548E-2</v>
      </c>
      <c r="I626" s="8"/>
      <c r="J626" s="2">
        <f t="shared" si="123"/>
        <v>0.53191489361702127</v>
      </c>
      <c r="K626" s="2">
        <f t="shared" si="124"/>
        <v>0.46808510638297873</v>
      </c>
      <c r="L626" s="2">
        <f t="shared" si="125"/>
        <v>0</v>
      </c>
      <c r="M626" s="2">
        <f t="shared" si="126"/>
        <v>0</v>
      </c>
      <c r="N626" s="1">
        <v>25</v>
      </c>
      <c r="O626" s="1">
        <v>22</v>
      </c>
      <c r="P626" s="1">
        <v>0</v>
      </c>
      <c r="Q626" s="1"/>
      <c r="R626" s="1">
        <v>0</v>
      </c>
      <c r="S626" s="1"/>
      <c r="T626" s="70"/>
      <c r="U626" s="1"/>
      <c r="V626" s="1"/>
      <c r="W626" s="1">
        <v>0</v>
      </c>
      <c r="X626" s="1"/>
      <c r="Y626" s="1"/>
      <c r="Z626" s="1"/>
      <c r="AA626" s="1"/>
      <c r="AB626" s="1"/>
      <c r="AN626" t="str">
        <f t="shared" si="130"/>
        <v>The Forks</v>
      </c>
      <c r="AO626" t="s">
        <v>465</v>
      </c>
      <c r="AP626">
        <v>2</v>
      </c>
      <c r="AR626" s="119">
        <v>23</v>
      </c>
      <c r="AS626" s="121">
        <v>25</v>
      </c>
      <c r="AT626" s="121">
        <v>160</v>
      </c>
      <c r="AU626" s="125">
        <v>76190</v>
      </c>
      <c r="AV626" s="125">
        <f t="shared" si="129"/>
        <v>23025</v>
      </c>
      <c r="AW626" t="s">
        <v>166</v>
      </c>
      <c r="AX626">
        <f t="shared" si="132"/>
        <v>2376190</v>
      </c>
      <c r="BB626">
        <v>41.47</v>
      </c>
      <c r="BC626">
        <v>1.85</v>
      </c>
      <c r="BD626">
        <v>39.619999999999997</v>
      </c>
    </row>
    <row r="627" spans="1:56" hidden="1" outlineLevel="1">
      <c r="A627" t="s">
        <v>1989</v>
      </c>
      <c r="B627" s="10" t="s">
        <v>1305</v>
      </c>
      <c r="C627" s="1">
        <f t="shared" si="131"/>
        <v>1525</v>
      </c>
      <c r="D627" s="7">
        <f>IF(N627&gt;0, RANK(N627,(N627:P627,Q627:AE627)),0)</f>
        <v>1</v>
      </c>
      <c r="E627" s="7">
        <f>IF(O627&gt;0,RANK(O627,(N627:P627,Q627:AE627)),0)</f>
        <v>2</v>
      </c>
      <c r="F627" s="7">
        <f t="shared" si="122"/>
        <v>3</v>
      </c>
      <c r="G627" s="1">
        <f t="shared" si="127"/>
        <v>260</v>
      </c>
      <c r="H627" s="2">
        <f t="shared" si="128"/>
        <v>0.17049180327868851</v>
      </c>
      <c r="I627" s="8"/>
      <c r="J627" s="2">
        <f t="shared" si="123"/>
        <v>0.57639344262295078</v>
      </c>
      <c r="K627" s="2">
        <f t="shared" si="124"/>
        <v>0.40590163934426232</v>
      </c>
      <c r="L627" s="2">
        <f t="shared" si="125"/>
        <v>1.3770491803278689E-2</v>
      </c>
      <c r="M627" s="2">
        <f t="shared" si="126"/>
        <v>3.9344262295082089E-3</v>
      </c>
      <c r="N627" s="1">
        <v>879</v>
      </c>
      <c r="O627" s="1">
        <v>619</v>
      </c>
      <c r="P627" s="1">
        <v>21</v>
      </c>
      <c r="Q627" s="1"/>
      <c r="R627" s="1">
        <v>6</v>
      </c>
      <c r="S627" s="1"/>
      <c r="T627" s="70"/>
      <c r="U627" s="1"/>
      <c r="V627" s="1"/>
      <c r="W627" s="1">
        <v>0</v>
      </c>
      <c r="X627" s="1"/>
      <c r="Y627" s="1"/>
      <c r="Z627" s="1"/>
      <c r="AA627" s="1"/>
      <c r="AB627" s="1"/>
      <c r="AN627" t="str">
        <f t="shared" si="130"/>
        <v>Thomaston</v>
      </c>
      <c r="AO627" t="s">
        <v>2894</v>
      </c>
      <c r="AP627">
        <v>1</v>
      </c>
      <c r="AR627" s="119">
        <v>23</v>
      </c>
      <c r="AS627" s="121">
        <v>13</v>
      </c>
      <c r="AT627" s="121">
        <v>70</v>
      </c>
      <c r="AU627" s="125">
        <v>76365</v>
      </c>
      <c r="AV627" s="125">
        <f t="shared" si="129"/>
        <v>23013</v>
      </c>
      <c r="AW627" t="s">
        <v>749</v>
      </c>
      <c r="AX627">
        <f t="shared" si="132"/>
        <v>2376365</v>
      </c>
      <c r="BB627">
        <v>11.54</v>
      </c>
      <c r="BC627">
        <v>0.62</v>
      </c>
      <c r="BD627">
        <v>10.92</v>
      </c>
    </row>
    <row r="628" spans="1:56" hidden="1" outlineLevel="1">
      <c r="A628" t="s">
        <v>536</v>
      </c>
      <c r="B628" s="10" t="s">
        <v>1305</v>
      </c>
      <c r="C628" s="1">
        <f t="shared" si="131"/>
        <v>445</v>
      </c>
      <c r="D628" s="7">
        <f>IF(N628&gt;0, RANK(N628,(N628:P628,Q628:AE628)),0)</f>
        <v>1</v>
      </c>
      <c r="E628" s="7">
        <f>IF(O628&gt;0,RANK(O628,(N628:P628,Q628:AE628)),0)</f>
        <v>2</v>
      </c>
      <c r="F628" s="7">
        <f t="shared" si="122"/>
        <v>3</v>
      </c>
      <c r="G628" s="1">
        <f t="shared" si="127"/>
        <v>67</v>
      </c>
      <c r="H628" s="2">
        <f t="shared" si="128"/>
        <v>0.15056179775280898</v>
      </c>
      <c r="I628" s="8"/>
      <c r="J628" s="2">
        <f t="shared" si="123"/>
        <v>0.55955056179775275</v>
      </c>
      <c r="K628" s="2">
        <f t="shared" si="124"/>
        <v>0.40898876404494383</v>
      </c>
      <c r="L628" s="2">
        <f t="shared" si="125"/>
        <v>1.7977528089887642E-2</v>
      </c>
      <c r="M628" s="2">
        <f t="shared" si="126"/>
        <v>1.3483146067415772E-2</v>
      </c>
      <c r="N628" s="1">
        <v>249</v>
      </c>
      <c r="O628" s="1">
        <v>182</v>
      </c>
      <c r="P628" s="1">
        <v>8</v>
      </c>
      <c r="Q628" s="1"/>
      <c r="R628" s="1">
        <v>6</v>
      </c>
      <c r="S628" s="1"/>
      <c r="T628" s="70"/>
      <c r="U628" s="1"/>
      <c r="V628" s="1"/>
      <c r="W628" s="1">
        <v>0</v>
      </c>
      <c r="X628" s="1"/>
      <c r="Y628" s="1"/>
      <c r="Z628" s="1"/>
      <c r="AA628" s="1"/>
      <c r="AB628" s="1"/>
      <c r="AN628" t="str">
        <f t="shared" si="130"/>
        <v>Thorndike</v>
      </c>
      <c r="AO628" t="s">
        <v>2819</v>
      </c>
      <c r="AP628">
        <v>2</v>
      </c>
      <c r="AR628" s="119">
        <v>23</v>
      </c>
      <c r="AS628" s="121">
        <v>27</v>
      </c>
      <c r="AT628" s="121">
        <v>110</v>
      </c>
      <c r="AU628" s="125">
        <v>76610</v>
      </c>
      <c r="AV628" s="125">
        <f t="shared" si="129"/>
        <v>23027</v>
      </c>
      <c r="AW628" t="s">
        <v>749</v>
      </c>
      <c r="AX628">
        <f t="shared" si="132"/>
        <v>2376610</v>
      </c>
      <c r="BB628">
        <v>25.28</v>
      </c>
      <c r="BC628">
        <v>0</v>
      </c>
      <c r="BD628">
        <v>25.28</v>
      </c>
    </row>
    <row r="629" spans="1:56" hidden="1" outlineLevel="1">
      <c r="A629" t="s">
        <v>1477</v>
      </c>
      <c r="B629" s="10" t="s">
        <v>1305</v>
      </c>
      <c r="C629" s="1">
        <f t="shared" si="131"/>
        <v>130</v>
      </c>
      <c r="D629" s="7">
        <f>IF(N629&gt;0, RANK(N629,(N629:P629,Q629:AE629)),0)</f>
        <v>2</v>
      </c>
      <c r="E629" s="7">
        <f>IF(O629&gt;0,RANK(O629,(N629:P629,Q629:AE629)),0)</f>
        <v>1</v>
      </c>
      <c r="F629" s="7">
        <f t="shared" ref="F629:F685" si="133">IF(P629&gt;0,RANK(P629,(N629:AE629)),0)</f>
        <v>3</v>
      </c>
      <c r="G629" s="1">
        <f t="shared" si="127"/>
        <v>43</v>
      </c>
      <c r="H629" s="2">
        <f t="shared" si="128"/>
        <v>0.33076923076923076</v>
      </c>
      <c r="I629" s="8"/>
      <c r="J629" s="2">
        <f t="shared" ref="J629:J685" si="134">IF(C629=0,"-",N629/C629)</f>
        <v>0.32307692307692309</v>
      </c>
      <c r="K629" s="2">
        <f t="shared" ref="K629:K685" si="135">IF(C629=0,"-",O629/C629)</f>
        <v>0.65384615384615385</v>
      </c>
      <c r="L629" s="2">
        <f t="shared" ref="L629:L685" si="136">IF(C629=0,"-",P629/C629)</f>
        <v>1.5384615384615385E-2</v>
      </c>
      <c r="M629" s="2">
        <f t="shared" ref="M629:M685" si="137">IF(C629=0,"-",(1-J629-K629-L629))</f>
        <v>7.6923076923077205E-3</v>
      </c>
      <c r="N629" s="1">
        <v>42</v>
      </c>
      <c r="O629" s="1">
        <v>85</v>
      </c>
      <c r="P629" s="1">
        <v>2</v>
      </c>
      <c r="Q629" s="1"/>
      <c r="R629" s="1">
        <v>1</v>
      </c>
      <c r="S629" s="1"/>
      <c r="T629" s="70"/>
      <c r="U629" s="1"/>
      <c r="V629" s="1"/>
      <c r="W629" s="1">
        <v>0</v>
      </c>
      <c r="X629" s="1"/>
      <c r="Y629" s="1"/>
      <c r="Z629" s="1"/>
      <c r="AA629" s="1"/>
      <c r="AB629" s="1"/>
      <c r="AN629" t="str">
        <f t="shared" si="130"/>
        <v>Topsfield</v>
      </c>
      <c r="AO629" t="s">
        <v>1616</v>
      </c>
      <c r="AP629">
        <v>2</v>
      </c>
      <c r="AR629" s="119">
        <v>23</v>
      </c>
      <c r="AS629" s="121">
        <v>29</v>
      </c>
      <c r="AT629" s="121">
        <v>202</v>
      </c>
      <c r="AU629" s="125">
        <v>76895</v>
      </c>
      <c r="AV629" s="125">
        <f t="shared" si="129"/>
        <v>23029</v>
      </c>
      <c r="AW629" t="s">
        <v>749</v>
      </c>
      <c r="AX629">
        <f t="shared" si="132"/>
        <v>2376895</v>
      </c>
      <c r="BB629">
        <v>55.08</v>
      </c>
      <c r="BC629">
        <v>4.3600000000000003</v>
      </c>
      <c r="BD629">
        <v>50.72</v>
      </c>
    </row>
    <row r="630" spans="1:56" hidden="1" outlineLevel="1">
      <c r="A630" t="s">
        <v>1413</v>
      </c>
      <c r="B630" s="10" t="s">
        <v>1305</v>
      </c>
      <c r="C630" s="1">
        <f t="shared" si="131"/>
        <v>5490</v>
      </c>
      <c r="D630" s="7">
        <f>IF(N630&gt;0, RANK(N630,(N630:P630,Q630:AE630)),0)</f>
        <v>1</v>
      </c>
      <c r="E630" s="7">
        <f>IF(O630&gt;0,RANK(O630,(N630:P630,Q630:AE630)),0)</f>
        <v>2</v>
      </c>
      <c r="F630" s="7">
        <f t="shared" si="133"/>
        <v>3</v>
      </c>
      <c r="G630" s="1">
        <f t="shared" si="127"/>
        <v>858</v>
      </c>
      <c r="H630" s="2">
        <f t="shared" si="128"/>
        <v>0.15628415300546447</v>
      </c>
      <c r="I630" s="8"/>
      <c r="J630" s="2">
        <f t="shared" si="134"/>
        <v>0.56958105646630242</v>
      </c>
      <c r="K630" s="2">
        <f t="shared" si="135"/>
        <v>0.41329690346083786</v>
      </c>
      <c r="L630" s="2">
        <f t="shared" si="136"/>
        <v>1.4389799635701275E-2</v>
      </c>
      <c r="M630" s="2">
        <f t="shared" si="137"/>
        <v>2.7322404371584487E-3</v>
      </c>
      <c r="N630" s="1">
        <v>3127</v>
      </c>
      <c r="O630" s="1">
        <v>2269</v>
      </c>
      <c r="P630" s="1">
        <v>79</v>
      </c>
      <c r="Q630" s="1"/>
      <c r="R630" s="1">
        <v>15</v>
      </c>
      <c r="S630" s="1"/>
      <c r="T630" s="70"/>
      <c r="U630" s="1"/>
      <c r="V630" s="1"/>
      <c r="W630" s="1">
        <v>0</v>
      </c>
      <c r="X630" s="1"/>
      <c r="Y630" s="1"/>
      <c r="Z630" s="1"/>
      <c r="AA630" s="1"/>
      <c r="AB630" s="1"/>
      <c r="AN630" t="str">
        <f t="shared" si="130"/>
        <v>Topsham</v>
      </c>
      <c r="AO630" t="s">
        <v>738</v>
      </c>
      <c r="AP630">
        <v>1</v>
      </c>
      <c r="AR630" s="119">
        <v>23</v>
      </c>
      <c r="AS630" s="121">
        <v>23</v>
      </c>
      <c r="AT630" s="121">
        <v>40</v>
      </c>
      <c r="AU630" s="125">
        <v>76960</v>
      </c>
      <c r="AV630" s="125">
        <f t="shared" si="129"/>
        <v>23023</v>
      </c>
      <c r="AW630" t="s">
        <v>749</v>
      </c>
      <c r="AX630">
        <f t="shared" si="132"/>
        <v>2376960</v>
      </c>
      <c r="BB630">
        <v>35.43</v>
      </c>
      <c r="BC630">
        <v>3.41</v>
      </c>
      <c r="BD630">
        <v>32.020000000000003</v>
      </c>
    </row>
    <row r="631" spans="1:56" hidden="1" outlineLevel="1">
      <c r="A631" t="s">
        <v>354</v>
      </c>
      <c r="B631" s="10" t="s">
        <v>1305</v>
      </c>
      <c r="C631" s="1">
        <f t="shared" si="131"/>
        <v>919</v>
      </c>
      <c r="D631" s="7">
        <f>IF(N631&gt;0, RANK(N631,(N631:P631,Q631:AE631)),0)</f>
        <v>1</v>
      </c>
      <c r="E631" s="7">
        <f>IF(O631&gt;0,RANK(O631,(N631:P631,Q631:AE631)),0)</f>
        <v>2</v>
      </c>
      <c r="F631" s="7">
        <f t="shared" si="133"/>
        <v>3</v>
      </c>
      <c r="G631" s="1">
        <f t="shared" si="127"/>
        <v>185</v>
      </c>
      <c r="H631" s="2">
        <f t="shared" si="128"/>
        <v>0.20130576713819368</v>
      </c>
      <c r="I631" s="8"/>
      <c r="J631" s="2">
        <f t="shared" si="134"/>
        <v>0.59303590859630029</v>
      </c>
      <c r="K631" s="2">
        <f t="shared" si="135"/>
        <v>0.39173014145810664</v>
      </c>
      <c r="L631" s="2">
        <f t="shared" si="136"/>
        <v>1.1969532100108813E-2</v>
      </c>
      <c r="M631" s="2">
        <f t="shared" si="137"/>
        <v>3.2644178454842594E-3</v>
      </c>
      <c r="N631" s="1">
        <v>545</v>
      </c>
      <c r="O631" s="1">
        <v>360</v>
      </c>
      <c r="P631" s="1">
        <v>11</v>
      </c>
      <c r="Q631" s="1"/>
      <c r="R631" s="1">
        <v>3</v>
      </c>
      <c r="S631" s="1"/>
      <c r="T631" s="70"/>
      <c r="U631" s="1"/>
      <c r="V631" s="1"/>
      <c r="W631" s="1">
        <v>0</v>
      </c>
      <c r="X631" s="1"/>
      <c r="Y631" s="1"/>
      <c r="Z631" s="1"/>
      <c r="AA631" s="1"/>
      <c r="AB631" s="1"/>
      <c r="AN631" t="str">
        <f t="shared" si="130"/>
        <v>Tremont</v>
      </c>
      <c r="AO631" t="s">
        <v>3488</v>
      </c>
      <c r="AP631">
        <v>2</v>
      </c>
      <c r="AR631" s="119">
        <v>23</v>
      </c>
      <c r="AS631" s="121">
        <v>9</v>
      </c>
      <c r="AT631" s="121">
        <v>165</v>
      </c>
      <c r="AU631" s="125">
        <v>77345</v>
      </c>
      <c r="AV631" s="125">
        <f t="shared" si="129"/>
        <v>23009</v>
      </c>
      <c r="AW631" t="s">
        <v>749</v>
      </c>
      <c r="AX631">
        <f t="shared" si="132"/>
        <v>2377345</v>
      </c>
      <c r="BB631">
        <v>52.39</v>
      </c>
      <c r="BC631">
        <v>35.54</v>
      </c>
      <c r="BD631">
        <v>16.86</v>
      </c>
    </row>
    <row r="632" spans="1:56" hidden="1" outlineLevel="1">
      <c r="A632" t="s">
        <v>308</v>
      </c>
      <c r="B632" s="10" t="s">
        <v>1305</v>
      </c>
      <c r="C632" s="1">
        <f t="shared" si="131"/>
        <v>813</v>
      </c>
      <c r="D632" s="7">
        <f>IF(N632&gt;0, RANK(N632,(N632:P632,Q632:AE632)),0)</f>
        <v>1</v>
      </c>
      <c r="E632" s="7">
        <f>IF(O632&gt;0,RANK(O632,(N632:P632,Q632:AE632)),0)</f>
        <v>2</v>
      </c>
      <c r="F632" s="7">
        <f t="shared" si="133"/>
        <v>3</v>
      </c>
      <c r="G632" s="1">
        <f t="shared" si="127"/>
        <v>85</v>
      </c>
      <c r="H632" s="2">
        <f t="shared" si="128"/>
        <v>0.1045510455104551</v>
      </c>
      <c r="I632" s="8"/>
      <c r="J632" s="2">
        <f t="shared" si="134"/>
        <v>0.54612546125461259</v>
      </c>
      <c r="K632" s="2">
        <f t="shared" si="135"/>
        <v>0.44157441574415746</v>
      </c>
      <c r="L632" s="2">
        <f t="shared" si="136"/>
        <v>1.2300123001230012E-2</v>
      </c>
      <c r="M632" s="2">
        <f t="shared" si="137"/>
        <v>-5.5511151231257827E-17</v>
      </c>
      <c r="N632" s="1">
        <v>444</v>
      </c>
      <c r="O632" s="1">
        <v>359</v>
      </c>
      <c r="P632" s="1">
        <v>10</v>
      </c>
      <c r="Q632" s="1"/>
      <c r="R632" s="1">
        <v>0</v>
      </c>
      <c r="S632" s="1"/>
      <c r="T632" s="70"/>
      <c r="U632" s="1"/>
      <c r="V632" s="1"/>
      <c r="W632" s="1">
        <v>0</v>
      </c>
      <c r="X632" s="1"/>
      <c r="Y632" s="1"/>
      <c r="Z632" s="1"/>
      <c r="AA632" s="1"/>
      <c r="AB632" s="1"/>
      <c r="AN632" t="str">
        <f t="shared" si="130"/>
        <v>Trenton</v>
      </c>
      <c r="AO632" t="s">
        <v>3488</v>
      </c>
      <c r="AP632">
        <v>2</v>
      </c>
      <c r="AR632" s="119">
        <v>23</v>
      </c>
      <c r="AS632" s="121">
        <v>9</v>
      </c>
      <c r="AT632" s="121">
        <v>170</v>
      </c>
      <c r="AU632" s="125">
        <v>77415</v>
      </c>
      <c r="AV632" s="125">
        <f t="shared" si="129"/>
        <v>23009</v>
      </c>
      <c r="AW632" t="s">
        <v>749</v>
      </c>
      <c r="AX632">
        <f t="shared" si="132"/>
        <v>2377415</v>
      </c>
      <c r="BB632">
        <v>28.45</v>
      </c>
      <c r="BC632">
        <v>10.26</v>
      </c>
      <c r="BD632">
        <v>18.190000000000001</v>
      </c>
    </row>
    <row r="633" spans="1:56" hidden="1" outlineLevel="1">
      <c r="A633" t="s">
        <v>2199</v>
      </c>
      <c r="B633" s="10" t="s">
        <v>1305</v>
      </c>
      <c r="C633" s="1">
        <f t="shared" si="131"/>
        <v>570</v>
      </c>
      <c r="D633" s="7">
        <f>IF(N633&gt;0, RANK(N633,(N633:P633,Q633:AE633)),0)</f>
        <v>1</v>
      </c>
      <c r="E633" s="7">
        <f>IF(O633&gt;0,RANK(O633,(N633:P633,Q633:AE633)),0)</f>
        <v>2</v>
      </c>
      <c r="F633" s="7">
        <f t="shared" si="133"/>
        <v>3</v>
      </c>
      <c r="G633" s="1">
        <f t="shared" si="127"/>
        <v>37</v>
      </c>
      <c r="H633" s="2">
        <f t="shared" si="128"/>
        <v>6.491228070175438E-2</v>
      </c>
      <c r="I633" s="8"/>
      <c r="J633" s="2">
        <f t="shared" si="134"/>
        <v>0.52280701754385961</v>
      </c>
      <c r="K633" s="2">
        <f t="shared" si="135"/>
        <v>0.45789473684210524</v>
      </c>
      <c r="L633" s="2">
        <f t="shared" si="136"/>
        <v>1.2280701754385965E-2</v>
      </c>
      <c r="M633" s="2">
        <f t="shared" si="137"/>
        <v>7.0175438596491828E-3</v>
      </c>
      <c r="N633" s="1">
        <v>298</v>
      </c>
      <c r="O633" s="1">
        <v>261</v>
      </c>
      <c r="P633" s="1">
        <v>7</v>
      </c>
      <c r="Q633" s="1"/>
      <c r="R633" s="1">
        <v>4</v>
      </c>
      <c r="S633" s="1"/>
      <c r="T633" s="70"/>
      <c r="U633" s="1"/>
      <c r="V633" s="1"/>
      <c r="W633" s="1">
        <v>0</v>
      </c>
      <c r="X633" s="1"/>
      <c r="Y633" s="1"/>
      <c r="Z633" s="1"/>
      <c r="AA633" s="1"/>
      <c r="AB633" s="1"/>
      <c r="AN633" t="str">
        <f t="shared" si="130"/>
        <v>Troy</v>
      </c>
      <c r="AO633" t="s">
        <v>2819</v>
      </c>
      <c r="AP633">
        <v>2</v>
      </c>
      <c r="AR633" s="119">
        <v>23</v>
      </c>
      <c r="AS633" s="121">
        <v>27</v>
      </c>
      <c r="AT633" s="121">
        <v>115</v>
      </c>
      <c r="AU633" s="125">
        <v>77625</v>
      </c>
      <c r="AV633" s="125">
        <f t="shared" si="129"/>
        <v>23027</v>
      </c>
      <c r="AW633" t="s">
        <v>749</v>
      </c>
      <c r="AX633">
        <f t="shared" si="132"/>
        <v>2377625</v>
      </c>
      <c r="BB633">
        <v>35.51</v>
      </c>
      <c r="BC633">
        <v>0.7</v>
      </c>
      <c r="BD633">
        <v>34.82</v>
      </c>
    </row>
    <row r="634" spans="1:56" hidden="1" outlineLevel="1">
      <c r="A634" t="s">
        <v>2540</v>
      </c>
      <c r="B634" s="10" t="s">
        <v>1305</v>
      </c>
      <c r="C634" s="1">
        <f t="shared" si="131"/>
        <v>3001</v>
      </c>
      <c r="D634" s="7">
        <f>IF(N634&gt;0, RANK(N634,(N634:P634,Q634:AE634)),0)</f>
        <v>1</v>
      </c>
      <c r="E634" s="7">
        <f>IF(O634&gt;0,RANK(O634,(N634:P634,Q634:AE634)),0)</f>
        <v>2</v>
      </c>
      <c r="F634" s="7">
        <f t="shared" si="133"/>
        <v>3</v>
      </c>
      <c r="G634" s="1">
        <f t="shared" si="127"/>
        <v>42</v>
      </c>
      <c r="H634" s="2">
        <f t="shared" si="128"/>
        <v>1.3995334888370544E-2</v>
      </c>
      <c r="I634" s="8"/>
      <c r="J634" s="2">
        <f t="shared" si="134"/>
        <v>0.49783405531489505</v>
      </c>
      <c r="K634" s="2">
        <f t="shared" si="135"/>
        <v>0.48383872042652448</v>
      </c>
      <c r="L634" s="2">
        <f t="shared" si="136"/>
        <v>1.6994335221592802E-2</v>
      </c>
      <c r="M634" s="2">
        <f t="shared" si="137"/>
        <v>1.3328890369877187E-3</v>
      </c>
      <c r="N634" s="1">
        <v>1494</v>
      </c>
      <c r="O634" s="1">
        <v>1452</v>
      </c>
      <c r="P634" s="1">
        <v>51</v>
      </c>
      <c r="Q634" s="1"/>
      <c r="R634" s="1">
        <v>4</v>
      </c>
      <c r="S634" s="1"/>
      <c r="T634" s="70"/>
      <c r="U634" s="1"/>
      <c r="V634" s="1"/>
      <c r="W634" s="1">
        <v>0</v>
      </c>
      <c r="X634" s="1"/>
      <c r="Y634" s="1"/>
      <c r="Z634" s="1"/>
      <c r="AA634" s="1"/>
      <c r="AB634" s="1"/>
      <c r="AN634" t="str">
        <f t="shared" si="130"/>
        <v>Turner</v>
      </c>
      <c r="AO634" t="s">
        <v>1351</v>
      </c>
      <c r="AP634">
        <v>2</v>
      </c>
      <c r="AR634" s="119">
        <v>23</v>
      </c>
      <c r="AS634" s="121">
        <v>1</v>
      </c>
      <c r="AT634" s="121">
        <v>60</v>
      </c>
      <c r="AU634" s="125">
        <v>77800</v>
      </c>
      <c r="AV634" s="125">
        <f t="shared" si="129"/>
        <v>23001</v>
      </c>
      <c r="AW634" t="s">
        <v>749</v>
      </c>
      <c r="AX634">
        <f t="shared" si="132"/>
        <v>2377800</v>
      </c>
      <c r="BB634">
        <v>62.69</v>
      </c>
      <c r="BC634">
        <v>3.12</v>
      </c>
      <c r="BD634">
        <v>59.57</v>
      </c>
    </row>
    <row r="635" spans="1:56" hidden="1" outlineLevel="1">
      <c r="A635" t="s">
        <v>2947</v>
      </c>
      <c r="B635" s="10" t="s">
        <v>1305</v>
      </c>
      <c r="C635" s="1">
        <f t="shared" si="131"/>
        <v>1397</v>
      </c>
      <c r="D635" s="7">
        <f>IF(N635&gt;0, RANK(N635,(N635:P635,Q635:AE635)),0)</f>
        <v>1</v>
      </c>
      <c r="E635" s="7">
        <f>IF(O635&gt;0,RANK(O635,(N635:P635,Q635:AE635)),0)</f>
        <v>2</v>
      </c>
      <c r="F635" s="7">
        <f t="shared" si="133"/>
        <v>3</v>
      </c>
      <c r="G635" s="1">
        <f t="shared" si="127"/>
        <v>104</v>
      </c>
      <c r="H635" s="2">
        <f t="shared" si="128"/>
        <v>7.4445239799570503E-2</v>
      </c>
      <c r="I635" s="8"/>
      <c r="J635" s="2">
        <f t="shared" si="134"/>
        <v>0.52612741589119538</v>
      </c>
      <c r="K635" s="2">
        <f t="shared" si="135"/>
        <v>0.45168217609162492</v>
      </c>
      <c r="L635" s="2">
        <f t="shared" si="136"/>
        <v>1.9327129563350035E-2</v>
      </c>
      <c r="M635" s="2">
        <f t="shared" si="137"/>
        <v>2.8632784538296617E-3</v>
      </c>
      <c r="N635" s="1">
        <v>735</v>
      </c>
      <c r="O635" s="1">
        <v>631</v>
      </c>
      <c r="P635" s="1">
        <v>27</v>
      </c>
      <c r="Q635" s="1"/>
      <c r="R635" s="1">
        <v>4</v>
      </c>
      <c r="S635" s="1"/>
      <c r="T635" s="70"/>
      <c r="U635" s="1"/>
      <c r="V635" s="1"/>
      <c r="W635" s="1">
        <v>0</v>
      </c>
      <c r="X635" s="1"/>
      <c r="Y635" s="1"/>
      <c r="Z635" s="1"/>
      <c r="AA635" s="1"/>
      <c r="AB635" s="1"/>
      <c r="AN635" t="str">
        <f t="shared" si="130"/>
        <v>Union</v>
      </c>
      <c r="AO635" t="s">
        <v>2894</v>
      </c>
      <c r="AP635">
        <v>1</v>
      </c>
      <c r="AR635" s="119">
        <v>23</v>
      </c>
      <c r="AS635" s="121">
        <v>13</v>
      </c>
      <c r="AT635" s="121">
        <v>75</v>
      </c>
      <c r="AU635" s="125">
        <v>78115</v>
      </c>
      <c r="AV635" s="125">
        <f t="shared" si="129"/>
        <v>23013</v>
      </c>
      <c r="AW635" t="s">
        <v>749</v>
      </c>
      <c r="AX635">
        <f t="shared" si="132"/>
        <v>2378115</v>
      </c>
      <c r="BB635">
        <v>34.46</v>
      </c>
      <c r="BC635">
        <v>2.37</v>
      </c>
      <c r="BD635">
        <v>32.090000000000003</v>
      </c>
    </row>
    <row r="636" spans="1:56" hidden="1" outlineLevel="1">
      <c r="A636" t="s">
        <v>215</v>
      </c>
      <c r="B636" s="10" t="s">
        <v>1305</v>
      </c>
      <c r="C636" s="1">
        <f t="shared" si="131"/>
        <v>995</v>
      </c>
      <c r="D636" s="7">
        <f>IF(N636&gt;0, RANK(N636,(N636:P636,Q636:AE636)),0)</f>
        <v>1</v>
      </c>
      <c r="E636" s="7">
        <f>IF(O636&gt;0,RANK(O636,(N636:P636,Q636:AE636)),0)</f>
        <v>2</v>
      </c>
      <c r="F636" s="7">
        <f t="shared" si="133"/>
        <v>3</v>
      </c>
      <c r="G636" s="1">
        <f t="shared" si="127"/>
        <v>2</v>
      </c>
      <c r="H636" s="2">
        <f t="shared" si="128"/>
        <v>2.0100502512562816E-3</v>
      </c>
      <c r="I636" s="8"/>
      <c r="J636" s="2">
        <f t="shared" si="134"/>
        <v>0.48542713567839196</v>
      </c>
      <c r="K636" s="2">
        <f t="shared" si="135"/>
        <v>0.48341708542713568</v>
      </c>
      <c r="L636" s="2">
        <f t="shared" si="136"/>
        <v>1.7085427135678392E-2</v>
      </c>
      <c r="M636" s="2">
        <f t="shared" si="137"/>
        <v>1.4070351758794016E-2</v>
      </c>
      <c r="N636" s="1">
        <v>483</v>
      </c>
      <c r="O636" s="1">
        <v>481</v>
      </c>
      <c r="P636" s="1">
        <v>17</v>
      </c>
      <c r="Q636" s="1"/>
      <c r="R636" s="1">
        <v>11</v>
      </c>
      <c r="S636" s="1"/>
      <c r="T636" s="70"/>
      <c r="U636" s="1"/>
      <c r="V636" s="1"/>
      <c r="W636" s="1">
        <v>3</v>
      </c>
      <c r="X636" s="1"/>
      <c r="Y636" s="1"/>
      <c r="Z636" s="1"/>
      <c r="AA636" s="1"/>
      <c r="AB636" s="1"/>
      <c r="AN636" t="str">
        <f t="shared" si="130"/>
        <v>Unity</v>
      </c>
      <c r="AO636" t="s">
        <v>2819</v>
      </c>
      <c r="AP636">
        <v>2</v>
      </c>
      <c r="AR636" s="119">
        <v>23</v>
      </c>
      <c r="AS636" s="121">
        <v>27</v>
      </c>
      <c r="AT636" s="121">
        <v>120</v>
      </c>
      <c r="AU636" s="125">
        <v>78255</v>
      </c>
      <c r="AV636" s="125">
        <f t="shared" si="129"/>
        <v>23027</v>
      </c>
      <c r="AW636" t="s">
        <v>749</v>
      </c>
      <c r="AX636">
        <f t="shared" si="132"/>
        <v>2378255</v>
      </c>
      <c r="BB636">
        <v>41.83</v>
      </c>
      <c r="BC636">
        <v>2.2799999999999998</v>
      </c>
      <c r="BD636">
        <v>39.549999999999997</v>
      </c>
    </row>
    <row r="637" spans="1:56" hidden="1" outlineLevel="1">
      <c r="A637" t="s">
        <v>1329</v>
      </c>
      <c r="B637" s="10" t="s">
        <v>1305</v>
      </c>
      <c r="C637" s="1">
        <f t="shared" si="131"/>
        <v>68</v>
      </c>
      <c r="D637" s="7">
        <f>IF(N637&gt;0, RANK(N637,(N637:P637,Q637:AE637)),0)</f>
        <v>2</v>
      </c>
      <c r="E637" s="7">
        <f>IF(O637&gt;0,RANK(O637,(N637:P637,Q637:AE637)),0)</f>
        <v>1</v>
      </c>
      <c r="F637" s="7">
        <f t="shared" si="133"/>
        <v>0</v>
      </c>
      <c r="G637" s="1">
        <f t="shared" si="127"/>
        <v>17</v>
      </c>
      <c r="H637" s="2">
        <f t="shared" si="128"/>
        <v>0.25</v>
      </c>
      <c r="I637" s="8"/>
      <c r="J637" s="2">
        <f t="shared" si="134"/>
        <v>0.36764705882352944</v>
      </c>
      <c r="K637" s="2">
        <f t="shared" si="135"/>
        <v>0.61764705882352944</v>
      </c>
      <c r="L637" s="2">
        <f t="shared" si="136"/>
        <v>0</v>
      </c>
      <c r="M637" s="2">
        <f t="shared" si="137"/>
        <v>1.4705882352941124E-2</v>
      </c>
      <c r="N637" s="1">
        <v>25</v>
      </c>
      <c r="O637" s="1">
        <v>42</v>
      </c>
      <c r="P637" s="1">
        <v>0</v>
      </c>
      <c r="Q637" s="1"/>
      <c r="R637" s="1">
        <v>1</v>
      </c>
      <c r="S637" s="1"/>
      <c r="T637" s="70"/>
      <c r="U637" s="1"/>
      <c r="V637" s="1"/>
      <c r="W637" s="1">
        <v>0</v>
      </c>
      <c r="X637" s="1"/>
      <c r="Y637" s="1"/>
      <c r="Z637" s="1"/>
      <c r="AA637" s="1"/>
      <c r="AB637" s="1"/>
      <c r="AN637" t="str">
        <f t="shared" si="130"/>
        <v>Upton</v>
      </c>
      <c r="AO637" t="s">
        <v>2592</v>
      </c>
      <c r="AP637">
        <v>2</v>
      </c>
      <c r="AR637" s="119">
        <v>23</v>
      </c>
      <c r="AS637" s="121">
        <v>17</v>
      </c>
      <c r="AT637" s="121">
        <v>160</v>
      </c>
      <c r="AU637" s="125">
        <v>78465</v>
      </c>
      <c r="AV637" s="125">
        <f t="shared" si="129"/>
        <v>23017</v>
      </c>
      <c r="AW637" t="s">
        <v>749</v>
      </c>
      <c r="AX637">
        <f t="shared" si="132"/>
        <v>2378465</v>
      </c>
      <c r="BB637">
        <v>42.03</v>
      </c>
      <c r="BC637">
        <v>2.2000000000000002</v>
      </c>
      <c r="BD637">
        <v>39.83</v>
      </c>
    </row>
    <row r="638" spans="1:56" hidden="1" outlineLevel="1">
      <c r="A638" t="s">
        <v>2190</v>
      </c>
      <c r="B638" s="10" t="s">
        <v>1305</v>
      </c>
      <c r="C638" s="1">
        <f t="shared" si="131"/>
        <v>1092</v>
      </c>
      <c r="D638" s="7">
        <f>IF(N638&gt;0, RANK(N638,(N638:P638,Q638:AE638)),0)</f>
        <v>1</v>
      </c>
      <c r="E638" s="7">
        <f>IF(O638&gt;0,RANK(O638,(N638:P638,Q638:AE638)),0)</f>
        <v>2</v>
      </c>
      <c r="F638" s="7">
        <f t="shared" si="133"/>
        <v>3</v>
      </c>
      <c r="G638" s="1">
        <f t="shared" si="127"/>
        <v>607</v>
      </c>
      <c r="H638" s="2">
        <f t="shared" si="128"/>
        <v>0.55586080586080588</v>
      </c>
      <c r="I638" s="8"/>
      <c r="J638" s="2">
        <f t="shared" si="134"/>
        <v>0.7710622710622711</v>
      </c>
      <c r="K638" s="2">
        <f t="shared" si="135"/>
        <v>0.21520146520146521</v>
      </c>
      <c r="L638" s="2">
        <f t="shared" si="136"/>
        <v>1.1904761904761904E-2</v>
      </c>
      <c r="M638" s="2">
        <f t="shared" si="137"/>
        <v>1.8315018315017834E-3</v>
      </c>
      <c r="N638" s="1">
        <v>842</v>
      </c>
      <c r="O638" s="1">
        <v>235</v>
      </c>
      <c r="P638" s="1">
        <v>13</v>
      </c>
      <c r="Q638" s="1"/>
      <c r="R638" s="1">
        <v>2</v>
      </c>
      <c r="S638" s="1"/>
      <c r="T638" s="70"/>
      <c r="U638" s="1"/>
      <c r="V638" s="1"/>
      <c r="W638" s="1">
        <v>0</v>
      </c>
      <c r="X638" s="1"/>
      <c r="Y638" s="1"/>
      <c r="Z638" s="1"/>
      <c r="AA638" s="1"/>
      <c r="AB638" s="1"/>
      <c r="AN638" t="str">
        <f t="shared" si="130"/>
        <v>Van Buren</v>
      </c>
      <c r="AO638" t="s">
        <v>424</v>
      </c>
      <c r="AP638">
        <v>2</v>
      </c>
      <c r="AR638" s="119">
        <v>23</v>
      </c>
      <c r="AS638" s="121">
        <v>3</v>
      </c>
      <c r="AT638" s="121">
        <v>305</v>
      </c>
      <c r="AU638" s="125">
        <v>78570</v>
      </c>
      <c r="AV638" s="125">
        <f t="shared" si="129"/>
        <v>23003</v>
      </c>
      <c r="AW638" t="s">
        <v>749</v>
      </c>
      <c r="AX638">
        <f t="shared" si="132"/>
        <v>2378570</v>
      </c>
      <c r="BB638">
        <v>35.15</v>
      </c>
      <c r="BC638">
        <v>1.2</v>
      </c>
      <c r="BD638">
        <v>33.950000000000003</v>
      </c>
    </row>
    <row r="639" spans="1:56" hidden="1" outlineLevel="1">
      <c r="A639" t="s">
        <v>1489</v>
      </c>
      <c r="B639" s="10" t="s">
        <v>1305</v>
      </c>
      <c r="C639" s="1">
        <f t="shared" si="131"/>
        <v>107</v>
      </c>
      <c r="D639" s="7">
        <f>IF(N639&gt;0, RANK(N639,(N639:P639,Q639:AE639)),0)</f>
        <v>2</v>
      </c>
      <c r="E639" s="7">
        <f>IF(O639&gt;0,RANK(O639,(N639:P639,Q639:AE639)),0)</f>
        <v>1</v>
      </c>
      <c r="F639" s="7">
        <f t="shared" si="133"/>
        <v>3</v>
      </c>
      <c r="G639" s="1">
        <f t="shared" si="127"/>
        <v>12</v>
      </c>
      <c r="H639" s="2">
        <f t="shared" si="128"/>
        <v>0.11214953271028037</v>
      </c>
      <c r="I639" s="8"/>
      <c r="J639" s="2">
        <f t="shared" si="134"/>
        <v>0.43925233644859812</v>
      </c>
      <c r="K639" s="2">
        <f t="shared" si="135"/>
        <v>0.55140186915887845</v>
      </c>
      <c r="L639" s="2">
        <f t="shared" si="136"/>
        <v>9.3457943925233638E-3</v>
      </c>
      <c r="M639" s="2">
        <f t="shared" si="137"/>
        <v>1.1275702593849246E-16</v>
      </c>
      <c r="N639" s="1">
        <v>47</v>
      </c>
      <c r="O639" s="1">
        <v>59</v>
      </c>
      <c r="P639" s="1">
        <v>1</v>
      </c>
      <c r="Q639" s="1"/>
      <c r="R639" s="1">
        <v>0</v>
      </c>
      <c r="S639" s="1"/>
      <c r="T639" s="70"/>
      <c r="U639" s="1"/>
      <c r="V639" s="1"/>
      <c r="W639" s="1">
        <v>0</v>
      </c>
      <c r="X639" s="1"/>
      <c r="Y639" s="1"/>
      <c r="Z639" s="1"/>
      <c r="AA639" s="1"/>
      <c r="AB639" s="1"/>
      <c r="AN639" t="str">
        <f t="shared" si="130"/>
        <v>Vanceboro</v>
      </c>
      <c r="AO639" t="s">
        <v>1616</v>
      </c>
      <c r="AP639">
        <v>2</v>
      </c>
      <c r="AR639" s="119">
        <v>23</v>
      </c>
      <c r="AS639" s="121">
        <v>29</v>
      </c>
      <c r="AT639" s="121">
        <v>205</v>
      </c>
      <c r="AU639" s="125">
        <v>78675</v>
      </c>
      <c r="AV639" s="125">
        <f t="shared" si="129"/>
        <v>23029</v>
      </c>
      <c r="AW639" t="s">
        <v>749</v>
      </c>
      <c r="AX639">
        <f t="shared" si="132"/>
        <v>2378675</v>
      </c>
      <c r="BB639">
        <v>22.62</v>
      </c>
      <c r="BC639">
        <v>2.1800000000000002</v>
      </c>
      <c r="BD639">
        <v>20.440000000000001</v>
      </c>
    </row>
    <row r="640" spans="1:56" hidden="1" outlineLevel="1">
      <c r="A640" t="s">
        <v>1648</v>
      </c>
      <c r="B640" s="10" t="s">
        <v>1305</v>
      </c>
      <c r="C640" s="1">
        <f t="shared" si="131"/>
        <v>2389</v>
      </c>
      <c r="D640" s="7">
        <f>IF(N640&gt;0, RANK(N640,(N640:P640,Q640:AE640)),0)</f>
        <v>1</v>
      </c>
      <c r="E640" s="7">
        <f>IF(O640&gt;0,RANK(O640,(N640:P640,Q640:AE640)),0)</f>
        <v>2</v>
      </c>
      <c r="F640" s="7">
        <f t="shared" si="133"/>
        <v>3</v>
      </c>
      <c r="G640" s="1">
        <f t="shared" si="127"/>
        <v>232</v>
      </c>
      <c r="H640" s="2">
        <f t="shared" si="128"/>
        <v>9.7111762243616576E-2</v>
      </c>
      <c r="I640" s="8"/>
      <c r="J640" s="2">
        <f t="shared" si="134"/>
        <v>0.54039347007115945</v>
      </c>
      <c r="K640" s="2">
        <f t="shared" si="135"/>
        <v>0.44328170782754289</v>
      </c>
      <c r="L640" s="2">
        <f t="shared" si="136"/>
        <v>1.2138970280452072E-2</v>
      </c>
      <c r="M640" s="2">
        <f t="shared" si="137"/>
        <v>4.1858518208455816E-3</v>
      </c>
      <c r="N640" s="1">
        <v>1291</v>
      </c>
      <c r="O640" s="1">
        <v>1059</v>
      </c>
      <c r="P640" s="1">
        <v>29</v>
      </c>
      <c r="Q640" s="1"/>
      <c r="R640" s="1">
        <v>9</v>
      </c>
      <c r="S640" s="1"/>
      <c r="T640" s="70"/>
      <c r="U640" s="1"/>
      <c r="V640" s="1"/>
      <c r="W640" s="1">
        <v>1</v>
      </c>
      <c r="X640" s="1"/>
      <c r="Y640" s="1"/>
      <c r="Z640" s="1"/>
      <c r="AA640" s="1"/>
      <c r="AB640" s="1"/>
      <c r="AN640" t="str">
        <f t="shared" si="130"/>
        <v>Vassalboro</v>
      </c>
      <c r="AO640" t="s">
        <v>340</v>
      </c>
      <c r="AP640">
        <v>1</v>
      </c>
      <c r="AR640" s="119">
        <v>23</v>
      </c>
      <c r="AS640" s="121">
        <v>11</v>
      </c>
      <c r="AT640" s="121">
        <v>110</v>
      </c>
      <c r="AU640" s="125">
        <v>78745</v>
      </c>
      <c r="AV640" s="125">
        <f t="shared" si="129"/>
        <v>23011</v>
      </c>
      <c r="AW640" t="s">
        <v>749</v>
      </c>
      <c r="AX640">
        <f t="shared" si="132"/>
        <v>2378745</v>
      </c>
      <c r="BB640">
        <v>47.78</v>
      </c>
      <c r="BC640">
        <v>3.51</v>
      </c>
      <c r="BD640">
        <v>44.27</v>
      </c>
    </row>
    <row r="641" spans="1:56" hidden="1" outlineLevel="1">
      <c r="A641" t="s">
        <v>1649</v>
      </c>
      <c r="B641" s="10" t="s">
        <v>1305</v>
      </c>
      <c r="C641" s="1">
        <f t="shared" si="131"/>
        <v>1084</v>
      </c>
      <c r="D641" s="7">
        <f>IF(N641&gt;0, RANK(N641,(N641:P641,Q641:AE641)),0)</f>
        <v>1</v>
      </c>
      <c r="E641" s="7">
        <f>IF(O641&gt;0,RANK(O641,(N641:P641,Q641:AE641)),0)</f>
        <v>2</v>
      </c>
      <c r="F641" s="7">
        <f t="shared" si="133"/>
        <v>3</v>
      </c>
      <c r="G641" s="1">
        <f t="shared" si="127"/>
        <v>117</v>
      </c>
      <c r="H641" s="2">
        <f t="shared" si="128"/>
        <v>0.10793357933579335</v>
      </c>
      <c r="I641" s="8"/>
      <c r="J641" s="2">
        <f t="shared" si="134"/>
        <v>0.54889298892988925</v>
      </c>
      <c r="K641" s="2">
        <f t="shared" si="135"/>
        <v>0.44095940959409596</v>
      </c>
      <c r="L641" s="2">
        <f t="shared" si="136"/>
        <v>8.3025830258302586E-3</v>
      </c>
      <c r="M641" s="2">
        <f t="shared" si="137"/>
        <v>1.8450184501845306E-3</v>
      </c>
      <c r="N641" s="1">
        <v>595</v>
      </c>
      <c r="O641" s="1">
        <v>478</v>
      </c>
      <c r="P641" s="1">
        <v>9</v>
      </c>
      <c r="Q641" s="1"/>
      <c r="R641" s="1">
        <v>1</v>
      </c>
      <c r="S641" s="1"/>
      <c r="T641" s="70"/>
      <c r="U641" s="1"/>
      <c r="V641" s="1"/>
      <c r="W641" s="1">
        <v>1</v>
      </c>
      <c r="X641" s="1"/>
      <c r="Y641" s="1"/>
      <c r="Z641" s="1"/>
      <c r="AA641" s="1"/>
      <c r="AB641" s="1"/>
      <c r="AN641" t="str">
        <f t="shared" si="130"/>
        <v>Veazie</v>
      </c>
      <c r="AO641" t="s">
        <v>1350</v>
      </c>
      <c r="AP641">
        <v>2</v>
      </c>
      <c r="AR641" s="119">
        <v>23</v>
      </c>
      <c r="AS641" s="121">
        <v>19</v>
      </c>
      <c r="AT641" s="121">
        <v>295</v>
      </c>
      <c r="AU641" s="125">
        <v>78780</v>
      </c>
      <c r="AV641" s="125">
        <f t="shared" si="129"/>
        <v>23019</v>
      </c>
      <c r="AW641" t="s">
        <v>749</v>
      </c>
      <c r="AX641">
        <f t="shared" si="132"/>
        <v>2378780</v>
      </c>
      <c r="BB641">
        <v>3.12</v>
      </c>
      <c r="BC641">
        <v>0.19</v>
      </c>
      <c r="BD641">
        <v>2.92</v>
      </c>
    </row>
    <row r="642" spans="1:56" hidden="1" outlineLevel="1">
      <c r="A642" t="s">
        <v>3099</v>
      </c>
      <c r="B642" s="10" t="s">
        <v>1305</v>
      </c>
      <c r="C642" s="1">
        <f t="shared" si="131"/>
        <v>329</v>
      </c>
      <c r="D642" s="7">
        <f>IF(N642&gt;0, RANK(N642,(N642:P642,Q642:AE642)),0)</f>
        <v>1</v>
      </c>
      <c r="E642" s="7">
        <f>IF(O642&gt;0,RANK(O642,(N642:P642,Q642:AE642)),0)</f>
        <v>2</v>
      </c>
      <c r="F642" s="7">
        <f t="shared" si="133"/>
        <v>3</v>
      </c>
      <c r="G642" s="1">
        <f t="shared" si="127"/>
        <v>45</v>
      </c>
      <c r="H642" s="2">
        <f t="shared" si="128"/>
        <v>0.13677811550151975</v>
      </c>
      <c r="I642" s="8"/>
      <c r="J642" s="2">
        <f t="shared" si="134"/>
        <v>0.55623100303951367</v>
      </c>
      <c r="K642" s="2">
        <f t="shared" si="135"/>
        <v>0.41945288753799392</v>
      </c>
      <c r="L642" s="2">
        <f t="shared" si="136"/>
        <v>1.82370820668693E-2</v>
      </c>
      <c r="M642" s="2">
        <f t="shared" si="137"/>
        <v>6.0790273556231046E-3</v>
      </c>
      <c r="N642" s="1">
        <v>183</v>
      </c>
      <c r="O642" s="1">
        <v>138</v>
      </c>
      <c r="P642" s="1">
        <v>6</v>
      </c>
      <c r="Q642" s="1"/>
      <c r="R642" s="1">
        <v>1</v>
      </c>
      <c r="S642" s="1"/>
      <c r="T642" s="70"/>
      <c r="U642" s="1"/>
      <c r="V642" s="1"/>
      <c r="W642" s="1">
        <v>1</v>
      </c>
      <c r="X642" s="1"/>
      <c r="Y642" s="1"/>
      <c r="Z642" s="1"/>
      <c r="AA642" s="1"/>
      <c r="AB642" s="1"/>
      <c r="AN642" t="str">
        <f t="shared" si="130"/>
        <v>Verona Island</v>
      </c>
      <c r="AO642" t="s">
        <v>3488</v>
      </c>
      <c r="AP642">
        <v>2</v>
      </c>
      <c r="AR642" s="119">
        <v>23</v>
      </c>
      <c r="AS642" s="121">
        <v>9</v>
      </c>
      <c r="AT642" s="121">
        <v>175</v>
      </c>
      <c r="AU642" s="125">
        <v>78920</v>
      </c>
      <c r="AV642" s="125">
        <f t="shared" si="129"/>
        <v>23009</v>
      </c>
      <c r="AW642" t="s">
        <v>749</v>
      </c>
      <c r="AX642">
        <f t="shared" si="132"/>
        <v>2378920</v>
      </c>
      <c r="BB642">
        <v>8.7200000000000006</v>
      </c>
      <c r="BC642">
        <v>2.4900000000000002</v>
      </c>
      <c r="BD642">
        <v>6.23</v>
      </c>
    </row>
    <row r="643" spans="1:56" hidden="1" outlineLevel="1">
      <c r="A643" t="s">
        <v>742</v>
      </c>
      <c r="B643" s="10" t="s">
        <v>1305</v>
      </c>
      <c r="C643" s="1">
        <f t="shared" si="131"/>
        <v>359</v>
      </c>
      <c r="D643" s="7">
        <f>IF(N643&gt;0, RANK(N643,(N643:P643,Q643:AE643)),0)</f>
        <v>1</v>
      </c>
      <c r="E643" s="7">
        <f>IF(O643&gt;0,RANK(O643,(N643:P643,Q643:AE643)),0)</f>
        <v>2</v>
      </c>
      <c r="F643" s="7">
        <f t="shared" si="133"/>
        <v>3</v>
      </c>
      <c r="G643" s="1">
        <f t="shared" ref="G643:G706" si="138">IF(C643&gt;0,MAX(N643:P643)-LARGE(N643:P643,2),0)</f>
        <v>91</v>
      </c>
      <c r="H643" s="2">
        <f t="shared" ref="H643:H706" si="139">IF(C643&gt;0,G643/C643,0)</f>
        <v>0.25348189415041783</v>
      </c>
      <c r="I643" s="8"/>
      <c r="J643" s="2">
        <f t="shared" si="134"/>
        <v>0.61002785515320335</v>
      </c>
      <c r="K643" s="2">
        <f t="shared" si="135"/>
        <v>0.35654596100278552</v>
      </c>
      <c r="L643" s="2">
        <f t="shared" si="136"/>
        <v>3.3426183844011144E-2</v>
      </c>
      <c r="M643" s="2">
        <f t="shared" si="137"/>
        <v>-6.9388939039072284E-18</v>
      </c>
      <c r="N643" s="1">
        <v>219</v>
      </c>
      <c r="O643" s="1">
        <v>128</v>
      </c>
      <c r="P643" s="1">
        <v>12</v>
      </c>
      <c r="Q643" s="1"/>
      <c r="R643" s="1">
        <v>0</v>
      </c>
      <c r="S643" s="1"/>
      <c r="T643" s="70"/>
      <c r="U643" s="1"/>
      <c r="V643" s="1"/>
      <c r="W643" s="1">
        <v>0</v>
      </c>
      <c r="X643" s="1"/>
      <c r="Y643" s="1"/>
      <c r="Z643" s="1"/>
      <c r="AA643" s="1"/>
      <c r="AB643" s="1"/>
      <c r="AN643" t="str">
        <f t="shared" ref="AN643:AN707" si="140">A643</f>
        <v>Vienna</v>
      </c>
      <c r="AO643" t="s">
        <v>340</v>
      </c>
      <c r="AP643">
        <v>1</v>
      </c>
      <c r="AR643" s="119">
        <v>23</v>
      </c>
      <c r="AS643" s="121">
        <v>11</v>
      </c>
      <c r="AT643" s="121">
        <v>115</v>
      </c>
      <c r="AU643" s="125">
        <v>79025</v>
      </c>
      <c r="AV643" s="125">
        <f t="shared" si="129"/>
        <v>23011</v>
      </c>
      <c r="AW643" t="s">
        <v>749</v>
      </c>
      <c r="AX643">
        <f t="shared" si="132"/>
        <v>2379025</v>
      </c>
      <c r="BB643">
        <v>25.37</v>
      </c>
      <c r="BC643">
        <v>1.2</v>
      </c>
      <c r="BD643">
        <v>24.17</v>
      </c>
    </row>
    <row r="644" spans="1:56" hidden="1" outlineLevel="1">
      <c r="A644" t="s">
        <v>2259</v>
      </c>
      <c r="B644" s="10" t="s">
        <v>1305</v>
      </c>
      <c r="C644" s="1">
        <f t="shared" si="131"/>
        <v>748</v>
      </c>
      <c r="D644" s="7">
        <f>IF(N644&gt;0, RANK(N644,(N644:P644,Q644:AE644)),0)</f>
        <v>1</v>
      </c>
      <c r="E644" s="7">
        <f>IF(O644&gt;0,RANK(O644,(N644:P644,Q644:AE644)),0)</f>
        <v>2</v>
      </c>
      <c r="F644" s="7">
        <f t="shared" si="133"/>
        <v>3</v>
      </c>
      <c r="G644" s="1">
        <f t="shared" si="138"/>
        <v>359</v>
      </c>
      <c r="H644" s="2">
        <f t="shared" si="139"/>
        <v>0.4799465240641711</v>
      </c>
      <c r="I644" s="8"/>
      <c r="J644" s="2">
        <f t="shared" si="134"/>
        <v>0.73529411764705888</v>
      </c>
      <c r="K644" s="2">
        <f t="shared" si="135"/>
        <v>0.25534759358288772</v>
      </c>
      <c r="L644" s="2">
        <f t="shared" si="136"/>
        <v>5.3475935828877002E-3</v>
      </c>
      <c r="M644" s="2">
        <f t="shared" si="137"/>
        <v>4.0106951871657021E-3</v>
      </c>
      <c r="N644" s="1">
        <v>550</v>
      </c>
      <c r="O644" s="1">
        <v>191</v>
      </c>
      <c r="P644" s="1">
        <v>4</v>
      </c>
      <c r="Q644" s="1"/>
      <c r="R644" s="1">
        <v>1</v>
      </c>
      <c r="S644" s="1"/>
      <c r="T644" s="70"/>
      <c r="U644" s="1"/>
      <c r="V644" s="1"/>
      <c r="W644" s="1">
        <v>2</v>
      </c>
      <c r="X644" s="1"/>
      <c r="Y644" s="1"/>
      <c r="Z644" s="1"/>
      <c r="AA644" s="1"/>
      <c r="AB644" s="1"/>
      <c r="AN644" t="str">
        <f t="shared" si="140"/>
        <v>Vinalhaven</v>
      </c>
      <c r="AO644" t="s">
        <v>2894</v>
      </c>
      <c r="AP644">
        <v>1</v>
      </c>
      <c r="AR644" s="119">
        <v>23</v>
      </c>
      <c r="AS644" s="121">
        <v>13</v>
      </c>
      <c r="AT644" s="121">
        <v>80</v>
      </c>
      <c r="AU644" s="125">
        <v>79130</v>
      </c>
      <c r="AV644" s="125">
        <f t="shared" si="129"/>
        <v>23013</v>
      </c>
      <c r="AW644" t="s">
        <v>749</v>
      </c>
      <c r="AX644">
        <f t="shared" si="132"/>
        <v>2379130</v>
      </c>
      <c r="BB644">
        <v>192.77</v>
      </c>
      <c r="BC644">
        <v>167.46</v>
      </c>
      <c r="BD644">
        <v>25.31</v>
      </c>
    </row>
    <row r="645" spans="1:56" hidden="1" outlineLevel="1">
      <c r="A645" t="s">
        <v>1746</v>
      </c>
      <c r="B645" s="10" t="s">
        <v>1305</v>
      </c>
      <c r="C645" s="1">
        <f t="shared" si="131"/>
        <v>145</v>
      </c>
      <c r="D645" s="7">
        <f>IF(N645&gt;0, RANK(N645,(N645:P645,Q645:AE645)),0)</f>
        <v>2</v>
      </c>
      <c r="E645" s="7">
        <f>IF(O645&gt;0,RANK(O645,(N645:P645,Q645:AE645)),0)</f>
        <v>1</v>
      </c>
      <c r="F645" s="7">
        <f t="shared" si="133"/>
        <v>3</v>
      </c>
      <c r="G645" s="1">
        <f t="shared" si="138"/>
        <v>7</v>
      </c>
      <c r="H645" s="2">
        <f t="shared" si="139"/>
        <v>4.8275862068965517E-2</v>
      </c>
      <c r="I645" s="8"/>
      <c r="J645" s="2">
        <f t="shared" si="134"/>
        <v>0.46206896551724136</v>
      </c>
      <c r="K645" s="2">
        <f t="shared" si="135"/>
        <v>0.51034482758620692</v>
      </c>
      <c r="L645" s="2">
        <f t="shared" si="136"/>
        <v>2.0689655172413793E-2</v>
      </c>
      <c r="M645" s="2">
        <f t="shared" si="137"/>
        <v>6.8965517241378754E-3</v>
      </c>
      <c r="N645" s="1">
        <v>67</v>
      </c>
      <c r="O645" s="1">
        <v>74</v>
      </c>
      <c r="P645" s="1">
        <v>3</v>
      </c>
      <c r="Q645" s="1"/>
      <c r="R645" s="1">
        <v>1</v>
      </c>
      <c r="S645" s="1"/>
      <c r="T645" s="70"/>
      <c r="U645" s="1"/>
      <c r="V645" s="1"/>
      <c r="W645" s="1">
        <v>0</v>
      </c>
      <c r="X645" s="1"/>
      <c r="Y645" s="1"/>
      <c r="Z645" s="1"/>
      <c r="AA645" s="1"/>
      <c r="AB645" s="1"/>
      <c r="AN645" t="str">
        <f t="shared" si="140"/>
        <v>Wade</v>
      </c>
      <c r="AO645" t="s">
        <v>424</v>
      </c>
      <c r="AP645">
        <v>2</v>
      </c>
      <c r="AR645" s="119">
        <v>23</v>
      </c>
      <c r="AS645" s="121">
        <v>3</v>
      </c>
      <c r="AT645" s="121">
        <v>310</v>
      </c>
      <c r="AU645" s="125">
        <v>79270</v>
      </c>
      <c r="AV645" s="125">
        <f t="shared" si="129"/>
        <v>23003</v>
      </c>
      <c r="AW645" t="s">
        <v>749</v>
      </c>
      <c r="AX645">
        <f t="shared" si="132"/>
        <v>2379270</v>
      </c>
      <c r="BB645">
        <v>36.42</v>
      </c>
      <c r="BC645">
        <v>0.28000000000000003</v>
      </c>
      <c r="BD645">
        <v>36.14</v>
      </c>
    </row>
    <row r="646" spans="1:56" hidden="1" outlineLevel="1">
      <c r="A646" t="s">
        <v>2514</v>
      </c>
      <c r="B646" s="10" t="s">
        <v>1305</v>
      </c>
      <c r="C646" s="1">
        <f t="shared" si="131"/>
        <v>57</v>
      </c>
      <c r="D646" s="7">
        <f>IF(N646&gt;0, RANK(N646,(N646:P646,Q646:AE646)),0)</f>
        <v>2</v>
      </c>
      <c r="E646" s="7">
        <f>IF(O646&gt;0,RANK(O646,(N646:P646,Q646:AE646)),0)</f>
        <v>1</v>
      </c>
      <c r="F646" s="7">
        <f t="shared" si="133"/>
        <v>0</v>
      </c>
      <c r="G646" s="1">
        <f t="shared" si="138"/>
        <v>8</v>
      </c>
      <c r="H646" s="2">
        <f t="shared" si="139"/>
        <v>0.14035087719298245</v>
      </c>
      <c r="I646" s="8"/>
      <c r="J646" s="2">
        <f t="shared" si="134"/>
        <v>0.42105263157894735</v>
      </c>
      <c r="K646" s="2">
        <f t="shared" si="135"/>
        <v>0.56140350877192979</v>
      </c>
      <c r="L646" s="2">
        <f t="shared" si="136"/>
        <v>0</v>
      </c>
      <c r="M646" s="2">
        <f t="shared" si="137"/>
        <v>1.7543859649122862E-2</v>
      </c>
      <c r="N646" s="1">
        <v>24</v>
      </c>
      <c r="O646" s="1">
        <v>32</v>
      </c>
      <c r="P646" s="1">
        <v>0</v>
      </c>
      <c r="Q646" s="1"/>
      <c r="R646" s="1">
        <v>1</v>
      </c>
      <c r="S646" s="1"/>
      <c r="T646" s="70"/>
      <c r="U646" s="1"/>
      <c r="V646" s="1"/>
      <c r="W646" s="1">
        <v>0</v>
      </c>
      <c r="X646" s="1"/>
      <c r="Y646" s="1"/>
      <c r="Z646" s="1"/>
      <c r="AA646" s="1"/>
      <c r="AB646" s="1"/>
      <c r="AN646" t="str">
        <f t="shared" si="140"/>
        <v>Waite</v>
      </c>
      <c r="AO646" t="s">
        <v>1616</v>
      </c>
      <c r="AP646">
        <v>2</v>
      </c>
      <c r="AR646" s="119">
        <v>23</v>
      </c>
      <c r="AS646" s="121">
        <v>29</v>
      </c>
      <c r="AT646" s="121">
        <v>210</v>
      </c>
      <c r="AU646" s="125">
        <v>79375</v>
      </c>
      <c r="AV646" s="125">
        <f t="shared" ref="AV646:AV709" si="141">AR646*1000+AS646</f>
        <v>23029</v>
      </c>
      <c r="AW646" t="s">
        <v>749</v>
      </c>
      <c r="AX646">
        <f t="shared" si="132"/>
        <v>2379375</v>
      </c>
      <c r="BB646">
        <v>43.18</v>
      </c>
      <c r="BC646">
        <v>0.06</v>
      </c>
      <c r="BD646">
        <v>43.12</v>
      </c>
    </row>
    <row r="647" spans="1:56" hidden="1" outlineLevel="1">
      <c r="A647" t="s">
        <v>2819</v>
      </c>
      <c r="B647" s="10" t="s">
        <v>1305</v>
      </c>
      <c r="C647" s="1">
        <f t="shared" si="131"/>
        <v>445</v>
      </c>
      <c r="D647" s="7">
        <f>IF(N647&gt;0, RANK(N647,(N647:P647,Q647:AE647)),0)</f>
        <v>1</v>
      </c>
      <c r="E647" s="7">
        <f>IF(O647&gt;0,RANK(O647,(N647:P647,Q647:AE647)),0)</f>
        <v>2</v>
      </c>
      <c r="F647" s="7">
        <f t="shared" si="133"/>
        <v>3</v>
      </c>
      <c r="G647" s="1">
        <f t="shared" si="138"/>
        <v>27</v>
      </c>
      <c r="H647" s="2">
        <f t="shared" si="139"/>
        <v>6.0674157303370786E-2</v>
      </c>
      <c r="I647" s="8"/>
      <c r="J647" s="2">
        <f t="shared" si="134"/>
        <v>0.51910112359550564</v>
      </c>
      <c r="K647" s="2">
        <f t="shared" si="135"/>
        <v>0.45842696629213481</v>
      </c>
      <c r="L647" s="2">
        <f t="shared" si="136"/>
        <v>1.7977528089887642E-2</v>
      </c>
      <c r="M647" s="2">
        <f t="shared" si="137"/>
        <v>4.4943820224719079E-3</v>
      </c>
      <c r="N647" s="1">
        <v>231</v>
      </c>
      <c r="O647" s="1">
        <v>204</v>
      </c>
      <c r="P647" s="1">
        <v>8</v>
      </c>
      <c r="Q647" s="1"/>
      <c r="R647" s="1">
        <v>2</v>
      </c>
      <c r="S647" s="1"/>
      <c r="T647" s="70"/>
      <c r="U647" s="1"/>
      <c r="V647" s="1"/>
      <c r="W647" s="1">
        <v>0</v>
      </c>
      <c r="X647" s="1"/>
      <c r="Y647" s="1"/>
      <c r="Z647" s="1"/>
      <c r="AA647" s="1"/>
      <c r="AB647" s="1"/>
      <c r="AN647" t="str">
        <f t="shared" si="140"/>
        <v>Waldo</v>
      </c>
      <c r="AO647" t="s">
        <v>2819</v>
      </c>
      <c r="AP647">
        <v>2</v>
      </c>
      <c r="AR647" s="119">
        <v>23</v>
      </c>
      <c r="AS647" s="121">
        <v>27</v>
      </c>
      <c r="AT647" s="121">
        <v>125</v>
      </c>
      <c r="AU647" s="125">
        <v>79480</v>
      </c>
      <c r="AV647" s="125">
        <f t="shared" si="141"/>
        <v>23027</v>
      </c>
      <c r="AW647" t="s">
        <v>749</v>
      </c>
      <c r="AX647">
        <f t="shared" si="132"/>
        <v>2379480</v>
      </c>
      <c r="BB647">
        <v>19.41</v>
      </c>
      <c r="BC647">
        <v>0.01</v>
      </c>
      <c r="BD647">
        <v>19.41</v>
      </c>
    </row>
    <row r="648" spans="1:56" hidden="1" outlineLevel="1">
      <c r="A648" t="s">
        <v>2023</v>
      </c>
      <c r="B648" s="10" t="s">
        <v>1305</v>
      </c>
      <c r="C648" s="1">
        <f t="shared" si="131"/>
        <v>2713</v>
      </c>
      <c r="D648" s="7">
        <f>IF(N648&gt;0, RANK(N648,(N648:P648,Q648:AE648)),0)</f>
        <v>1</v>
      </c>
      <c r="E648" s="7">
        <f>IF(O648&gt;0,RANK(O648,(N648:P648,Q648:AE648)),0)</f>
        <v>2</v>
      </c>
      <c r="F648" s="7">
        <f t="shared" si="133"/>
        <v>3</v>
      </c>
      <c r="G648" s="1">
        <f t="shared" si="138"/>
        <v>280</v>
      </c>
      <c r="H648" s="2">
        <f t="shared" si="139"/>
        <v>0.10320678215997051</v>
      </c>
      <c r="I648" s="8"/>
      <c r="J648" s="2">
        <f t="shared" si="134"/>
        <v>0.54146701068927383</v>
      </c>
      <c r="K648" s="2">
        <f t="shared" si="135"/>
        <v>0.43826022852930335</v>
      </c>
      <c r="L648" s="2">
        <f t="shared" si="136"/>
        <v>1.4006634721710284E-2</v>
      </c>
      <c r="M648" s="2">
        <f t="shared" si="137"/>
        <v>6.2661260597125321E-3</v>
      </c>
      <c r="N648" s="1">
        <v>1469</v>
      </c>
      <c r="O648" s="1">
        <v>1189</v>
      </c>
      <c r="P648" s="1">
        <v>38</v>
      </c>
      <c r="Q648" s="1"/>
      <c r="R648" s="1">
        <v>14</v>
      </c>
      <c r="S648" s="1"/>
      <c r="T648" s="70"/>
      <c r="U648" s="1"/>
      <c r="V648" s="1"/>
      <c r="W648" s="1">
        <v>3</v>
      </c>
      <c r="X648" s="1"/>
      <c r="Y648" s="1"/>
      <c r="Z648" s="1"/>
      <c r="AA648" s="1"/>
      <c r="AB648" s="1"/>
      <c r="AN648" t="str">
        <f t="shared" si="140"/>
        <v>Waldoboro</v>
      </c>
      <c r="AO648" t="s">
        <v>2196</v>
      </c>
      <c r="AP648">
        <v>1</v>
      </c>
      <c r="AR648" s="119">
        <v>23</v>
      </c>
      <c r="AS648" s="121">
        <v>15</v>
      </c>
      <c r="AT648" s="121">
        <v>85</v>
      </c>
      <c r="AU648" s="125">
        <v>79550</v>
      </c>
      <c r="AV648" s="125">
        <f t="shared" si="141"/>
        <v>23015</v>
      </c>
      <c r="AW648" t="s">
        <v>749</v>
      </c>
      <c r="AX648">
        <f t="shared" si="132"/>
        <v>2379550</v>
      </c>
      <c r="BB648">
        <v>78.819999999999993</v>
      </c>
      <c r="BC648">
        <v>7.63</v>
      </c>
      <c r="BD648">
        <v>71.19</v>
      </c>
    </row>
    <row r="649" spans="1:56" hidden="1" outlineLevel="1">
      <c r="A649" t="s">
        <v>226</v>
      </c>
      <c r="B649" s="10" t="s">
        <v>1305</v>
      </c>
      <c r="C649" s="1">
        <f t="shared" si="131"/>
        <v>798</v>
      </c>
      <c r="D649" s="7">
        <f>IF(N649&gt;0, RANK(N649,(N649:P649,Q649:AE649)),0)</f>
        <v>2</v>
      </c>
      <c r="E649" s="7">
        <f>IF(O649&gt;0,RANK(O649,(N649:P649,Q649:AE649)),0)</f>
        <v>1</v>
      </c>
      <c r="F649" s="7">
        <f t="shared" si="133"/>
        <v>3</v>
      </c>
      <c r="G649" s="1">
        <f t="shared" si="138"/>
        <v>81</v>
      </c>
      <c r="H649" s="2">
        <f t="shared" si="139"/>
        <v>0.10150375939849623</v>
      </c>
      <c r="I649" s="8"/>
      <c r="J649" s="2">
        <f t="shared" si="134"/>
        <v>0.43734335839598998</v>
      </c>
      <c r="K649" s="2">
        <f t="shared" si="135"/>
        <v>0.53884711779448624</v>
      </c>
      <c r="L649" s="2">
        <f t="shared" si="136"/>
        <v>2.1303258145363407E-2</v>
      </c>
      <c r="M649" s="2">
        <f t="shared" si="137"/>
        <v>2.5062656641603176E-3</v>
      </c>
      <c r="N649" s="1">
        <v>349</v>
      </c>
      <c r="O649" s="1">
        <v>430</v>
      </c>
      <c r="P649" s="1">
        <v>17</v>
      </c>
      <c r="Q649" s="1"/>
      <c r="R649" s="1">
        <v>1</v>
      </c>
      <c r="S649" s="1"/>
      <c r="T649" s="70"/>
      <c r="U649" s="1"/>
      <c r="V649" s="1"/>
      <c r="W649" s="1">
        <v>1</v>
      </c>
      <c r="X649" s="1"/>
      <c r="Y649" s="1"/>
      <c r="Z649" s="1"/>
      <c r="AA649" s="1"/>
      <c r="AB649" s="1"/>
      <c r="AN649" t="str">
        <f t="shared" si="140"/>
        <v>Wales</v>
      </c>
      <c r="AO649" t="s">
        <v>1351</v>
      </c>
      <c r="AP649">
        <v>2</v>
      </c>
      <c r="AR649" s="119">
        <v>23</v>
      </c>
      <c r="AS649" s="121">
        <v>1</v>
      </c>
      <c r="AT649" s="121">
        <v>65</v>
      </c>
      <c r="AU649" s="125">
        <v>79585</v>
      </c>
      <c r="AV649" s="125">
        <f t="shared" si="141"/>
        <v>23001</v>
      </c>
      <c r="AW649" t="s">
        <v>749</v>
      </c>
      <c r="AX649">
        <f t="shared" si="132"/>
        <v>2379585</v>
      </c>
      <c r="BB649">
        <v>17.09</v>
      </c>
      <c r="BC649">
        <v>0.96</v>
      </c>
      <c r="BD649">
        <v>16.13</v>
      </c>
    </row>
    <row r="650" spans="1:56" hidden="1" outlineLevel="1">
      <c r="A650" t="s">
        <v>2156</v>
      </c>
      <c r="B650" s="10" t="s">
        <v>1305</v>
      </c>
      <c r="C650" s="1">
        <f t="shared" si="131"/>
        <v>292</v>
      </c>
      <c r="D650" s="7">
        <f>IF(N650&gt;0, RANK(N650,(N650:P650,Q650:AE650)),0)</f>
        <v>1</v>
      </c>
      <c r="E650" s="7">
        <f>IF(O650&gt;0,RANK(O650,(N650:P650,Q650:AE650)),0)</f>
        <v>2</v>
      </c>
      <c r="F650" s="7">
        <f t="shared" si="133"/>
        <v>3</v>
      </c>
      <c r="G650" s="1">
        <f t="shared" si="138"/>
        <v>119</v>
      </c>
      <c r="H650" s="2">
        <f t="shared" si="139"/>
        <v>0.40753424657534248</v>
      </c>
      <c r="I650" s="8"/>
      <c r="J650" s="2">
        <f t="shared" si="134"/>
        <v>0.69178082191780821</v>
      </c>
      <c r="K650" s="2">
        <f t="shared" si="135"/>
        <v>0.28424657534246578</v>
      </c>
      <c r="L650" s="2">
        <f t="shared" si="136"/>
        <v>1.7123287671232876E-2</v>
      </c>
      <c r="M650" s="2">
        <f t="shared" si="137"/>
        <v>6.8493150684931364E-3</v>
      </c>
      <c r="N650" s="1">
        <v>202</v>
      </c>
      <c r="O650" s="1">
        <v>83</v>
      </c>
      <c r="P650" s="1">
        <v>5</v>
      </c>
      <c r="Q650" s="1"/>
      <c r="R650" s="1">
        <v>2</v>
      </c>
      <c r="S650" s="1"/>
      <c r="T650" s="70"/>
      <c r="U650" s="1"/>
      <c r="V650" s="1"/>
      <c r="W650" s="1">
        <v>0</v>
      </c>
      <c r="X650" s="1"/>
      <c r="Y650" s="1"/>
      <c r="Z650" s="1"/>
      <c r="AA650" s="1"/>
      <c r="AB650" s="1"/>
      <c r="AN650" t="str">
        <f t="shared" si="140"/>
        <v>Wallagrass</v>
      </c>
      <c r="AO650" t="s">
        <v>424</v>
      </c>
      <c r="AP650">
        <v>2</v>
      </c>
      <c r="AR650" s="119">
        <v>23</v>
      </c>
      <c r="AS650" s="121">
        <v>3</v>
      </c>
      <c r="AT650" s="121">
        <v>315</v>
      </c>
      <c r="AU650" s="125">
        <v>79865</v>
      </c>
      <c r="AV650" s="125">
        <f t="shared" si="141"/>
        <v>23003</v>
      </c>
      <c r="AW650" t="s">
        <v>749</v>
      </c>
      <c r="AX650">
        <f t="shared" si="132"/>
        <v>2379865</v>
      </c>
      <c r="BB650">
        <v>40.450000000000003</v>
      </c>
      <c r="BC650">
        <v>0.68</v>
      </c>
      <c r="BD650">
        <v>39.76</v>
      </c>
    </row>
    <row r="651" spans="1:56" hidden="1" outlineLevel="1">
      <c r="A651" t="s">
        <v>1788</v>
      </c>
      <c r="B651" s="10" t="s">
        <v>1305</v>
      </c>
      <c r="C651" s="1">
        <f t="shared" si="131"/>
        <v>191</v>
      </c>
      <c r="D651" s="7">
        <f>IF(N651&gt;0, RANK(N651,(N651:P651,Q651:AE651)),0)</f>
        <v>2</v>
      </c>
      <c r="E651" s="7">
        <f>IF(O651&gt;0,RANK(O651,(N651:P651,Q651:AE651)),0)</f>
        <v>1</v>
      </c>
      <c r="F651" s="7">
        <f t="shared" si="133"/>
        <v>3</v>
      </c>
      <c r="G651" s="1">
        <f t="shared" si="138"/>
        <v>52</v>
      </c>
      <c r="H651" s="2">
        <f t="shared" si="139"/>
        <v>0.27225130890052357</v>
      </c>
      <c r="I651" s="8"/>
      <c r="J651" s="2">
        <f t="shared" si="134"/>
        <v>0.35602094240837695</v>
      </c>
      <c r="K651" s="2">
        <f t="shared" si="135"/>
        <v>0.62827225130890052</v>
      </c>
      <c r="L651" s="2">
        <f t="shared" si="136"/>
        <v>1.5706806282722512E-2</v>
      </c>
      <c r="M651" s="2">
        <f t="shared" si="137"/>
        <v>7.2858385991025898E-17</v>
      </c>
      <c r="N651" s="1">
        <v>68</v>
      </c>
      <c r="O651" s="1">
        <v>120</v>
      </c>
      <c r="P651" s="1">
        <v>3</v>
      </c>
      <c r="Q651" s="1"/>
      <c r="R651" s="1">
        <v>0</v>
      </c>
      <c r="S651" s="1"/>
      <c r="T651" s="70"/>
      <c r="U651" s="1"/>
      <c r="V651" s="1"/>
      <c r="W651" s="1">
        <v>0</v>
      </c>
      <c r="X651" s="1"/>
      <c r="Y651" s="1"/>
      <c r="Z651" s="1"/>
      <c r="AA651" s="1"/>
      <c r="AB651" s="1"/>
      <c r="AN651" t="str">
        <f t="shared" si="140"/>
        <v>Waltham</v>
      </c>
      <c r="AO651" t="s">
        <v>3488</v>
      </c>
      <c r="AP651">
        <v>2</v>
      </c>
      <c r="AR651" s="119">
        <v>23</v>
      </c>
      <c r="AS651" s="121">
        <v>9</v>
      </c>
      <c r="AT651" s="121">
        <v>180</v>
      </c>
      <c r="AU651" s="125">
        <v>80040</v>
      </c>
      <c r="AV651" s="125">
        <f t="shared" si="141"/>
        <v>23009</v>
      </c>
      <c r="AW651" t="s">
        <v>749</v>
      </c>
      <c r="AX651">
        <f t="shared" si="132"/>
        <v>2380040</v>
      </c>
      <c r="BB651">
        <v>32.99</v>
      </c>
      <c r="BC651">
        <v>3.28</v>
      </c>
      <c r="BD651">
        <v>29.71</v>
      </c>
    </row>
    <row r="652" spans="1:56" hidden="1" outlineLevel="1">
      <c r="A652" t="s">
        <v>3421</v>
      </c>
      <c r="B652" s="10" t="s">
        <v>1305</v>
      </c>
      <c r="C652" s="1">
        <f t="shared" si="131"/>
        <v>1898</v>
      </c>
      <c r="D652" s="7">
        <f>IF(N652&gt;0, RANK(N652,(N652:P652,Q652:AE652)),0)</f>
        <v>1</v>
      </c>
      <c r="E652" s="7">
        <f>IF(O652&gt;0,RANK(O652,(N652:P652,Q652:AE652)),0)</f>
        <v>2</v>
      </c>
      <c r="F652" s="7">
        <f t="shared" si="133"/>
        <v>3</v>
      </c>
      <c r="G652" s="1">
        <f t="shared" si="138"/>
        <v>32</v>
      </c>
      <c r="H652" s="2">
        <f t="shared" si="139"/>
        <v>1.6859852476290831E-2</v>
      </c>
      <c r="I652" s="8"/>
      <c r="J652" s="2">
        <f t="shared" si="134"/>
        <v>0.5</v>
      </c>
      <c r="K652" s="2">
        <f t="shared" si="135"/>
        <v>0.48314014752370915</v>
      </c>
      <c r="L652" s="2">
        <f t="shared" si="136"/>
        <v>1.2644889357218124E-2</v>
      </c>
      <c r="M652" s="2">
        <f t="shared" si="137"/>
        <v>4.2149631190727243E-3</v>
      </c>
      <c r="N652" s="1">
        <v>949</v>
      </c>
      <c r="O652" s="1">
        <v>917</v>
      </c>
      <c r="P652" s="1">
        <v>24</v>
      </c>
      <c r="Q652" s="1"/>
      <c r="R652" s="1">
        <v>8</v>
      </c>
      <c r="S652" s="1"/>
      <c r="T652" s="70"/>
      <c r="U652" s="1"/>
      <c r="V652" s="1"/>
      <c r="W652" s="1">
        <v>0</v>
      </c>
      <c r="X652" s="1"/>
      <c r="Y652" s="1"/>
      <c r="Z652" s="1"/>
      <c r="AA652" s="1"/>
      <c r="AB652" s="1"/>
      <c r="AN652" t="str">
        <f t="shared" si="140"/>
        <v>Warren</v>
      </c>
      <c r="AO652" t="s">
        <v>2894</v>
      </c>
      <c r="AP652">
        <v>1</v>
      </c>
      <c r="AR652" s="119">
        <v>23</v>
      </c>
      <c r="AS652" s="121">
        <v>13</v>
      </c>
      <c r="AT652" s="121">
        <v>85</v>
      </c>
      <c r="AU652" s="125">
        <v>80215</v>
      </c>
      <c r="AV652" s="125">
        <f t="shared" si="141"/>
        <v>23013</v>
      </c>
      <c r="AW652" t="s">
        <v>749</v>
      </c>
      <c r="AX652">
        <f t="shared" si="132"/>
        <v>2380215</v>
      </c>
      <c r="BB652">
        <v>48.68</v>
      </c>
      <c r="BC652">
        <v>2.2999999999999998</v>
      </c>
      <c r="BD652">
        <v>46.38</v>
      </c>
    </row>
    <row r="653" spans="1:56" hidden="1" outlineLevel="1">
      <c r="A653" t="s">
        <v>3405</v>
      </c>
      <c r="B653" s="10" t="s">
        <v>1305</v>
      </c>
      <c r="C653" s="1">
        <f t="shared" si="131"/>
        <v>784</v>
      </c>
      <c r="D653" s="7">
        <f>IF(N653&gt;0, RANK(N653,(N653:P653,Q653:AE653)),0)</f>
        <v>2</v>
      </c>
      <c r="E653" s="7">
        <f>IF(O653&gt;0,RANK(O653,(N653:P653,Q653:AE653)),0)</f>
        <v>1</v>
      </c>
      <c r="F653" s="7">
        <f t="shared" si="133"/>
        <v>3</v>
      </c>
      <c r="G653" s="1">
        <f t="shared" si="138"/>
        <v>16</v>
      </c>
      <c r="H653" s="2">
        <f t="shared" si="139"/>
        <v>2.0408163265306121E-2</v>
      </c>
      <c r="I653" s="8"/>
      <c r="J653" s="2">
        <f t="shared" si="134"/>
        <v>0.48086734693877553</v>
      </c>
      <c r="K653" s="2">
        <f t="shared" si="135"/>
        <v>0.50127551020408168</v>
      </c>
      <c r="L653" s="2">
        <f t="shared" si="136"/>
        <v>1.5306122448979591E-2</v>
      </c>
      <c r="M653" s="2">
        <f t="shared" si="137"/>
        <v>2.5510204081632022E-3</v>
      </c>
      <c r="N653" s="1">
        <v>377</v>
      </c>
      <c r="O653" s="1">
        <v>393</v>
      </c>
      <c r="P653" s="1">
        <v>12</v>
      </c>
      <c r="Q653" s="1"/>
      <c r="R653" s="1">
        <v>1</v>
      </c>
      <c r="S653" s="1"/>
      <c r="T653" s="70"/>
      <c r="U653" s="1"/>
      <c r="V653" s="1"/>
      <c r="W653" s="1">
        <v>1</v>
      </c>
      <c r="X653" s="1"/>
      <c r="Y653" s="1"/>
      <c r="Z653" s="1"/>
      <c r="AA653" s="1"/>
      <c r="AB653" s="1"/>
      <c r="AN653" t="str">
        <f t="shared" si="140"/>
        <v>Washburn</v>
      </c>
      <c r="AO653" t="s">
        <v>424</v>
      </c>
      <c r="AP653">
        <v>2</v>
      </c>
      <c r="AR653" s="119">
        <v>23</v>
      </c>
      <c r="AS653" s="121">
        <v>3</v>
      </c>
      <c r="AT653" s="121">
        <v>320</v>
      </c>
      <c r="AU653" s="125">
        <v>80285</v>
      </c>
      <c r="AV653" s="125">
        <f t="shared" si="141"/>
        <v>23003</v>
      </c>
      <c r="AW653" t="s">
        <v>749</v>
      </c>
      <c r="AX653">
        <f t="shared" si="132"/>
        <v>2380285</v>
      </c>
      <c r="BB653">
        <v>34.94</v>
      </c>
      <c r="BC653">
        <v>0.7</v>
      </c>
      <c r="BD653">
        <v>34.24</v>
      </c>
    </row>
    <row r="654" spans="1:56" hidden="1" outlineLevel="1">
      <c r="A654" t="s">
        <v>1616</v>
      </c>
      <c r="B654" s="10" t="s">
        <v>1305</v>
      </c>
      <c r="C654" s="1">
        <f t="shared" si="131"/>
        <v>1038</v>
      </c>
      <c r="D654" s="7">
        <f>IF(N654&gt;0, RANK(N654,(N654:P654,Q654:AE654)),0)</f>
        <v>2</v>
      </c>
      <c r="E654" s="7">
        <f>IF(O654&gt;0,RANK(O654,(N654:P654,Q654:AE654)),0)</f>
        <v>1</v>
      </c>
      <c r="F654" s="7">
        <f t="shared" si="133"/>
        <v>3</v>
      </c>
      <c r="G654" s="1">
        <f t="shared" si="138"/>
        <v>183</v>
      </c>
      <c r="H654" s="2">
        <f t="shared" si="139"/>
        <v>0.17630057803468208</v>
      </c>
      <c r="I654" s="8"/>
      <c r="J654" s="2">
        <f t="shared" si="134"/>
        <v>0.39884393063583817</v>
      </c>
      <c r="K654" s="2">
        <f t="shared" si="135"/>
        <v>0.57514450867052025</v>
      </c>
      <c r="L654" s="2">
        <f t="shared" si="136"/>
        <v>2.119460500963391E-2</v>
      </c>
      <c r="M654" s="2">
        <f t="shared" si="137"/>
        <v>4.8169556840076122E-3</v>
      </c>
      <c r="N654" s="1">
        <v>414</v>
      </c>
      <c r="O654" s="1">
        <v>597</v>
      </c>
      <c r="P654" s="1">
        <v>22</v>
      </c>
      <c r="Q654" s="1"/>
      <c r="R654" s="1">
        <v>3</v>
      </c>
      <c r="S654" s="1"/>
      <c r="T654" s="70"/>
      <c r="U654" s="1"/>
      <c r="V654" s="1"/>
      <c r="W654" s="1">
        <v>2</v>
      </c>
      <c r="X654" s="1"/>
      <c r="Y654" s="1"/>
      <c r="Z654" s="1"/>
      <c r="AA654" s="1"/>
      <c r="AB654" s="1"/>
      <c r="AN654" t="str">
        <f t="shared" si="140"/>
        <v>Washington</v>
      </c>
      <c r="AO654" t="s">
        <v>2894</v>
      </c>
      <c r="AP654">
        <v>1</v>
      </c>
      <c r="AR654" s="119">
        <v>23</v>
      </c>
      <c r="AS654" s="121">
        <v>13</v>
      </c>
      <c r="AT654" s="121">
        <v>90</v>
      </c>
      <c r="AU654" s="125">
        <v>80425</v>
      </c>
      <c r="AV654" s="125">
        <f t="shared" si="141"/>
        <v>23013</v>
      </c>
      <c r="AW654" t="s">
        <v>749</v>
      </c>
      <c r="AX654">
        <f t="shared" si="132"/>
        <v>2380425</v>
      </c>
      <c r="BB654">
        <v>39.19</v>
      </c>
      <c r="BC654">
        <v>1.19</v>
      </c>
      <c r="BD654">
        <v>37.99</v>
      </c>
    </row>
    <row r="655" spans="1:56" hidden="1" outlineLevel="1">
      <c r="A655" t="s">
        <v>2528</v>
      </c>
      <c r="B655" s="10" t="s">
        <v>1305</v>
      </c>
      <c r="C655" s="1">
        <f t="shared" si="131"/>
        <v>3651</v>
      </c>
      <c r="D655" s="7">
        <f>IF(N655&gt;0, RANK(N655,(N655:P655,Q655:AE655)),0)</f>
        <v>1</v>
      </c>
      <c r="E655" s="7">
        <f>IF(O655&gt;0,RANK(O655,(N655:P655,Q655:AE655)),0)</f>
        <v>2</v>
      </c>
      <c r="F655" s="7">
        <f t="shared" si="133"/>
        <v>3</v>
      </c>
      <c r="G655" s="1">
        <f t="shared" si="138"/>
        <v>418</v>
      </c>
      <c r="H655" s="2">
        <f t="shared" si="139"/>
        <v>0.11448918104628869</v>
      </c>
      <c r="I655" s="8"/>
      <c r="J655" s="2">
        <f t="shared" si="134"/>
        <v>0.54669953437414409</v>
      </c>
      <c r="K655" s="2">
        <f t="shared" si="135"/>
        <v>0.4322103533278554</v>
      </c>
      <c r="L655" s="2">
        <f t="shared" si="136"/>
        <v>1.7529443987948506E-2</v>
      </c>
      <c r="M655" s="2">
        <f t="shared" si="137"/>
        <v>3.5606683100520009E-3</v>
      </c>
      <c r="N655" s="1">
        <v>1996</v>
      </c>
      <c r="O655" s="1">
        <v>1578</v>
      </c>
      <c r="P655" s="1">
        <v>64</v>
      </c>
      <c r="Q655" s="1"/>
      <c r="R655" s="1">
        <v>13</v>
      </c>
      <c r="S655" s="1"/>
      <c r="T655" s="70"/>
      <c r="U655" s="1"/>
      <c r="V655" s="1"/>
      <c r="W655" s="1">
        <v>0</v>
      </c>
      <c r="X655" s="1"/>
      <c r="Y655" s="1"/>
      <c r="Z655" s="1"/>
      <c r="AA655" s="1"/>
      <c r="AB655" s="1"/>
      <c r="AN655" t="str">
        <f t="shared" si="140"/>
        <v>Waterboro</v>
      </c>
      <c r="AO655" t="s">
        <v>2441</v>
      </c>
      <c r="AP655">
        <v>1</v>
      </c>
      <c r="AR655" s="119">
        <v>23</v>
      </c>
      <c r="AS655" s="121">
        <v>31</v>
      </c>
      <c r="AT655" s="121">
        <v>130</v>
      </c>
      <c r="AU655" s="125">
        <v>80530</v>
      </c>
      <c r="AV655" s="125">
        <f t="shared" si="141"/>
        <v>23031</v>
      </c>
      <c r="AW655" t="s">
        <v>749</v>
      </c>
      <c r="AX655">
        <f t="shared" si="132"/>
        <v>2380530</v>
      </c>
      <c r="BB655">
        <v>57.38</v>
      </c>
      <c r="BC655">
        <v>1.84</v>
      </c>
      <c r="BD655">
        <v>55.53</v>
      </c>
    </row>
    <row r="656" spans="1:56" hidden="1" outlineLevel="1">
      <c r="A656" t="s">
        <v>2624</v>
      </c>
      <c r="B656" s="10" t="s">
        <v>1305</v>
      </c>
      <c r="C656" s="1">
        <f t="shared" si="131"/>
        <v>925</v>
      </c>
      <c r="D656" s="7">
        <f>IF(N656&gt;0, RANK(N656,(N656:P656,Q656:AE656)),0)</f>
        <v>1</v>
      </c>
      <c r="E656" s="7">
        <f>IF(O656&gt;0,RANK(O656,(N656:P656,Q656:AE656)),0)</f>
        <v>2</v>
      </c>
      <c r="F656" s="7">
        <f t="shared" si="133"/>
        <v>3</v>
      </c>
      <c r="G656" s="1">
        <f t="shared" si="138"/>
        <v>95</v>
      </c>
      <c r="H656" s="2">
        <f t="shared" si="139"/>
        <v>0.10270270270270271</v>
      </c>
      <c r="I656" s="8"/>
      <c r="J656" s="2">
        <f t="shared" si="134"/>
        <v>0.54054054054054057</v>
      </c>
      <c r="K656" s="2">
        <f t="shared" si="135"/>
        <v>0.43783783783783786</v>
      </c>
      <c r="L656" s="2">
        <f t="shared" si="136"/>
        <v>1.6216216216216217E-2</v>
      </c>
      <c r="M656" s="2">
        <f t="shared" si="137"/>
        <v>5.4054054054053502E-3</v>
      </c>
      <c r="N656" s="1">
        <v>500</v>
      </c>
      <c r="O656" s="1">
        <v>405</v>
      </c>
      <c r="P656" s="1">
        <v>15</v>
      </c>
      <c r="Q656" s="1"/>
      <c r="R656" s="1">
        <v>5</v>
      </c>
      <c r="S656" s="1"/>
      <c r="T656" s="70"/>
      <c r="U656" s="1"/>
      <c r="V656" s="1"/>
      <c r="W656" s="1">
        <v>0</v>
      </c>
      <c r="X656" s="1"/>
      <c r="Y656" s="1"/>
      <c r="Z656" s="1"/>
      <c r="AA656" s="1"/>
      <c r="AB656" s="1"/>
      <c r="AN656" t="str">
        <f t="shared" si="140"/>
        <v>Waterford</v>
      </c>
      <c r="AO656" t="s">
        <v>2592</v>
      </c>
      <c r="AP656">
        <v>2</v>
      </c>
      <c r="AR656" s="119">
        <v>23</v>
      </c>
      <c r="AS656" s="121">
        <v>17</v>
      </c>
      <c r="AT656" s="121">
        <v>165</v>
      </c>
      <c r="AU656" s="125">
        <v>80635</v>
      </c>
      <c r="AV656" s="125">
        <f t="shared" si="141"/>
        <v>23017</v>
      </c>
      <c r="AW656" t="s">
        <v>749</v>
      </c>
      <c r="AX656">
        <f t="shared" si="132"/>
        <v>2380635</v>
      </c>
      <c r="BB656">
        <v>53.12</v>
      </c>
      <c r="BC656">
        <v>2.65</v>
      </c>
      <c r="BD656">
        <v>50.48</v>
      </c>
    </row>
    <row r="657" spans="1:56" hidden="1" outlineLevel="1">
      <c r="A657" t="s">
        <v>3420</v>
      </c>
      <c r="B657" s="10" t="s">
        <v>1305</v>
      </c>
      <c r="C657" s="1">
        <f t="shared" si="131"/>
        <v>7311</v>
      </c>
      <c r="D657" s="7">
        <f>IF(N657&gt;0, RANK(N657,(N657:P657,Q657:AE657)),0)</f>
        <v>1</v>
      </c>
      <c r="E657" s="7">
        <f>IF(O657&gt;0,RANK(O657,(N657:P657,Q657:AE657)),0)</f>
        <v>2</v>
      </c>
      <c r="F657" s="7">
        <f t="shared" si="133"/>
        <v>3</v>
      </c>
      <c r="G657" s="1">
        <f t="shared" si="138"/>
        <v>2971</v>
      </c>
      <c r="H657" s="2">
        <f t="shared" si="139"/>
        <v>0.40637395705101903</v>
      </c>
      <c r="I657" s="8"/>
      <c r="J657" s="2">
        <f t="shared" si="134"/>
        <v>0.69484338667760903</v>
      </c>
      <c r="K657" s="2">
        <f t="shared" si="135"/>
        <v>0.28846942962659006</v>
      </c>
      <c r="L657" s="2">
        <f t="shared" si="136"/>
        <v>1.2173437286280947E-2</v>
      </c>
      <c r="M657" s="2">
        <f t="shared" si="137"/>
        <v>4.5137464095199639E-3</v>
      </c>
      <c r="N657" s="1">
        <v>5080</v>
      </c>
      <c r="O657" s="1">
        <v>2109</v>
      </c>
      <c r="P657" s="1">
        <v>89</v>
      </c>
      <c r="Q657" s="1"/>
      <c r="R657" s="1">
        <v>30</v>
      </c>
      <c r="S657" s="1"/>
      <c r="T657" s="70"/>
      <c r="U657" s="1"/>
      <c r="V657" s="1"/>
      <c r="W657" s="1">
        <v>3</v>
      </c>
      <c r="X657" s="1"/>
      <c r="Y657" s="1"/>
      <c r="Z657" s="1"/>
      <c r="AA657" s="1"/>
      <c r="AB657" s="1"/>
      <c r="AN657" t="str">
        <f t="shared" si="140"/>
        <v>Waterville</v>
      </c>
      <c r="AO657" t="s">
        <v>340</v>
      </c>
      <c r="AP657">
        <v>2</v>
      </c>
      <c r="AR657" s="119">
        <v>23</v>
      </c>
      <c r="AS657" s="121">
        <v>11</v>
      </c>
      <c r="AT657" s="121">
        <v>120</v>
      </c>
      <c r="AU657" s="125">
        <v>80740</v>
      </c>
      <c r="AV657" s="125">
        <f t="shared" si="141"/>
        <v>23011</v>
      </c>
      <c r="AW657" t="s">
        <v>2792</v>
      </c>
      <c r="AX657">
        <f t="shared" si="132"/>
        <v>2380740</v>
      </c>
      <c r="BB657">
        <v>14.05</v>
      </c>
      <c r="BC657">
        <v>0.47</v>
      </c>
      <c r="BD657">
        <v>13.59</v>
      </c>
    </row>
    <row r="658" spans="1:56" hidden="1" outlineLevel="1">
      <c r="A658" t="s">
        <v>3422</v>
      </c>
      <c r="B658" s="10" t="s">
        <v>1305</v>
      </c>
      <c r="C658" s="1">
        <f t="shared" si="131"/>
        <v>765</v>
      </c>
      <c r="D658" s="7">
        <f>IF(N658&gt;0, RANK(N658,(N658:P658,Q658:AE658)),0)</f>
        <v>1</v>
      </c>
      <c r="E658" s="7">
        <f>IF(O658&gt;0,RANK(O658,(N658:P658,Q658:AE658)),0)</f>
        <v>2</v>
      </c>
      <c r="F658" s="7">
        <f t="shared" si="133"/>
        <v>3</v>
      </c>
      <c r="G658" s="1">
        <f t="shared" si="138"/>
        <v>184</v>
      </c>
      <c r="H658" s="2">
        <f t="shared" si="139"/>
        <v>0.24052287581699347</v>
      </c>
      <c r="I658" s="8"/>
      <c r="J658" s="2">
        <f t="shared" si="134"/>
        <v>0.61176470588235299</v>
      </c>
      <c r="K658" s="2">
        <f t="shared" si="135"/>
        <v>0.37124183006535949</v>
      </c>
      <c r="L658" s="2">
        <f t="shared" si="136"/>
        <v>1.3071895424836602E-2</v>
      </c>
      <c r="M658" s="2">
        <f t="shared" si="137"/>
        <v>3.9215686274509196E-3</v>
      </c>
      <c r="N658" s="1">
        <v>468</v>
      </c>
      <c r="O658" s="1">
        <v>284</v>
      </c>
      <c r="P658" s="1">
        <v>10</v>
      </c>
      <c r="Q658" s="1"/>
      <c r="R658" s="1">
        <v>3</v>
      </c>
      <c r="S658" s="1"/>
      <c r="T658" s="70"/>
      <c r="U658" s="1"/>
      <c r="V658" s="1"/>
      <c r="W658" s="1">
        <v>0</v>
      </c>
      <c r="X658" s="1"/>
      <c r="Y658" s="1"/>
      <c r="Z658" s="1"/>
      <c r="AA658" s="1"/>
      <c r="AB658" s="1"/>
      <c r="AN658" t="str">
        <f t="shared" si="140"/>
        <v>Wayne</v>
      </c>
      <c r="AO658" t="s">
        <v>340</v>
      </c>
      <c r="AP658">
        <v>2</v>
      </c>
      <c r="AR658" s="119">
        <v>23</v>
      </c>
      <c r="AS658" s="121">
        <v>11</v>
      </c>
      <c r="AT658" s="121">
        <v>125</v>
      </c>
      <c r="AU658" s="125">
        <v>80880</v>
      </c>
      <c r="AV658" s="125">
        <f t="shared" si="141"/>
        <v>23011</v>
      </c>
      <c r="AW658" t="s">
        <v>749</v>
      </c>
      <c r="AX658">
        <f t="shared" si="132"/>
        <v>2380880</v>
      </c>
      <c r="BB658">
        <v>25.61</v>
      </c>
      <c r="BC658">
        <v>6.39</v>
      </c>
      <c r="BD658">
        <v>19.22</v>
      </c>
    </row>
    <row r="659" spans="1:56" hidden="1" outlineLevel="1">
      <c r="A659" t="s">
        <v>3311</v>
      </c>
      <c r="B659" s="10" t="s">
        <v>1305</v>
      </c>
      <c r="C659" s="1">
        <f t="shared" si="131"/>
        <v>33</v>
      </c>
      <c r="D659" s="7">
        <f>IF(N659&gt;0, RANK(N659,(N659:P659,Q659:AE659)),0)</f>
        <v>1</v>
      </c>
      <c r="E659" s="7">
        <f>IF(O659&gt;0,RANK(O659,(N659:P659,Q659:AE659)),0)</f>
        <v>2</v>
      </c>
      <c r="F659" s="7">
        <f t="shared" si="133"/>
        <v>3</v>
      </c>
      <c r="G659" s="1">
        <f t="shared" si="138"/>
        <v>8</v>
      </c>
      <c r="H659" s="2">
        <f t="shared" si="139"/>
        <v>0.24242424242424243</v>
      </c>
      <c r="I659" s="8"/>
      <c r="J659" s="2">
        <f t="shared" si="134"/>
        <v>0.5757575757575758</v>
      </c>
      <c r="K659" s="2">
        <f t="shared" si="135"/>
        <v>0.33333333333333331</v>
      </c>
      <c r="L659" s="2">
        <f t="shared" si="136"/>
        <v>9.0909090909090912E-2</v>
      </c>
      <c r="M659" s="2">
        <f t="shared" si="137"/>
        <v>-2.7755575615628914E-17</v>
      </c>
      <c r="N659" s="1">
        <v>19</v>
      </c>
      <c r="O659" s="1">
        <v>11</v>
      </c>
      <c r="P659" s="1">
        <v>3</v>
      </c>
      <c r="Q659" s="1"/>
      <c r="R659" s="1">
        <v>0</v>
      </c>
      <c r="S659" s="1"/>
      <c r="T659" s="70"/>
      <c r="U659" s="1"/>
      <c r="V659" s="1"/>
      <c r="W659" s="1">
        <v>0</v>
      </c>
      <c r="X659" s="1"/>
      <c r="Y659" s="1"/>
      <c r="Z659" s="1"/>
      <c r="AA659" s="1"/>
      <c r="AB659" s="1"/>
      <c r="AN659" t="str">
        <f t="shared" si="140"/>
        <v>Webster</v>
      </c>
      <c r="AO659" t="s">
        <v>1350</v>
      </c>
      <c r="AP659">
        <v>2</v>
      </c>
      <c r="AR659" s="119">
        <v>23</v>
      </c>
      <c r="AS659" s="121">
        <v>19</v>
      </c>
      <c r="AT659" s="121">
        <v>300</v>
      </c>
      <c r="AU659" s="125">
        <v>81055</v>
      </c>
      <c r="AV659" s="125">
        <f t="shared" si="141"/>
        <v>23019</v>
      </c>
      <c r="AW659" t="s">
        <v>166</v>
      </c>
      <c r="AX659">
        <f t="shared" si="132"/>
        <v>2381055</v>
      </c>
      <c r="BB659">
        <v>36.92</v>
      </c>
      <c r="BC659">
        <v>0.08</v>
      </c>
      <c r="BD659">
        <v>36.840000000000003</v>
      </c>
    </row>
    <row r="660" spans="1:56" hidden="1" outlineLevel="1">
      <c r="A660" t="s">
        <v>1551</v>
      </c>
      <c r="B660" s="10" t="s">
        <v>1305</v>
      </c>
      <c r="C660" s="1">
        <f t="shared" si="131"/>
        <v>286</v>
      </c>
      <c r="D660" s="7">
        <f>IF(N660&gt;0, RANK(N660,(N660:P660,Q660:AE660)),0)</f>
        <v>1</v>
      </c>
      <c r="E660" s="7">
        <f>IF(O660&gt;0,RANK(O660,(N660:P660,Q660:AE660)),0)</f>
        <v>2</v>
      </c>
      <c r="F660" s="7">
        <f t="shared" si="133"/>
        <v>3</v>
      </c>
      <c r="G660" s="1">
        <f t="shared" si="138"/>
        <v>49</v>
      </c>
      <c r="H660" s="2">
        <f t="shared" si="139"/>
        <v>0.17132867132867133</v>
      </c>
      <c r="I660" s="8"/>
      <c r="J660" s="2">
        <f t="shared" si="134"/>
        <v>0.56643356643356646</v>
      </c>
      <c r="K660" s="2">
        <f t="shared" si="135"/>
        <v>0.3951048951048951</v>
      </c>
      <c r="L660" s="2">
        <f t="shared" si="136"/>
        <v>3.1468531468531472E-2</v>
      </c>
      <c r="M660" s="2">
        <f t="shared" si="137"/>
        <v>6.9930069930069644E-3</v>
      </c>
      <c r="N660" s="1">
        <v>162</v>
      </c>
      <c r="O660" s="1">
        <v>113</v>
      </c>
      <c r="P660" s="1">
        <v>9</v>
      </c>
      <c r="Q660" s="1"/>
      <c r="R660" s="1">
        <v>2</v>
      </c>
      <c r="S660" s="1"/>
      <c r="T660" s="70"/>
      <c r="U660" s="1"/>
      <c r="V660" s="1"/>
      <c r="W660" s="1">
        <v>0</v>
      </c>
      <c r="X660" s="1"/>
      <c r="Y660" s="1"/>
      <c r="Z660" s="1"/>
      <c r="AA660" s="1"/>
      <c r="AB660" s="1"/>
      <c r="AN660" t="str">
        <f t="shared" si="140"/>
        <v>Weld</v>
      </c>
      <c r="AO660" t="s">
        <v>2910</v>
      </c>
      <c r="AP660">
        <v>2</v>
      </c>
      <c r="AR660" s="119">
        <v>23</v>
      </c>
      <c r="AS660" s="121">
        <v>7</v>
      </c>
      <c r="AT660" s="121">
        <v>100</v>
      </c>
      <c r="AU660" s="125">
        <v>81300</v>
      </c>
      <c r="AV660" s="125">
        <f t="shared" si="141"/>
        <v>23007</v>
      </c>
      <c r="AW660" t="s">
        <v>749</v>
      </c>
      <c r="AX660">
        <f t="shared" si="132"/>
        <v>2381300</v>
      </c>
      <c r="BB660">
        <v>63</v>
      </c>
      <c r="BC660">
        <v>3.39</v>
      </c>
      <c r="BD660">
        <v>59.61</v>
      </c>
    </row>
    <row r="661" spans="1:56" hidden="1" outlineLevel="1">
      <c r="A661" t="s">
        <v>2986</v>
      </c>
      <c r="B661" s="10" t="s">
        <v>1305</v>
      </c>
      <c r="C661" s="1">
        <f t="shared" si="131"/>
        <v>137</v>
      </c>
      <c r="D661" s="7">
        <f>IF(N661&gt;0, RANK(N661,(N661:P661,Q661:AE661)),0)</f>
        <v>1</v>
      </c>
      <c r="E661" s="7">
        <f>IF(O661&gt;0,RANK(O661,(N661:P661,Q661:AE661)),0)</f>
        <v>2</v>
      </c>
      <c r="F661" s="7">
        <f t="shared" si="133"/>
        <v>0</v>
      </c>
      <c r="G661" s="1">
        <f t="shared" si="138"/>
        <v>46</v>
      </c>
      <c r="H661" s="2">
        <f t="shared" si="139"/>
        <v>0.33576642335766421</v>
      </c>
      <c r="I661" s="8"/>
      <c r="J661" s="2">
        <f t="shared" si="134"/>
        <v>0.66423357664233573</v>
      </c>
      <c r="K661" s="2">
        <f t="shared" si="135"/>
        <v>0.32846715328467152</v>
      </c>
      <c r="L661" s="2">
        <f t="shared" si="136"/>
        <v>0</v>
      </c>
      <c r="M661" s="2">
        <f t="shared" si="137"/>
        <v>7.2992700729927473E-3</v>
      </c>
      <c r="N661" s="1">
        <v>91</v>
      </c>
      <c r="O661" s="1">
        <v>45</v>
      </c>
      <c r="P661" s="1">
        <v>0</v>
      </c>
      <c r="Q661" s="1"/>
      <c r="R661" s="1">
        <v>1</v>
      </c>
      <c r="S661" s="1"/>
      <c r="T661" s="70"/>
      <c r="U661" s="1"/>
      <c r="V661" s="1"/>
      <c r="W661" s="1">
        <v>0</v>
      </c>
      <c r="X661" s="1"/>
      <c r="Y661" s="1"/>
      <c r="Z661" s="1"/>
      <c r="AA661" s="1"/>
      <c r="AB661" s="1"/>
      <c r="AN661" t="str">
        <f t="shared" si="140"/>
        <v>Wellington</v>
      </c>
      <c r="AO661" t="s">
        <v>1471</v>
      </c>
      <c r="AP661">
        <v>2</v>
      </c>
      <c r="AR661" s="119">
        <v>23</v>
      </c>
      <c r="AS661" s="121">
        <v>21</v>
      </c>
      <c r="AT661" s="121">
        <v>95</v>
      </c>
      <c r="AU661" s="125">
        <v>81405</v>
      </c>
      <c r="AV661" s="125">
        <f t="shared" si="141"/>
        <v>23021</v>
      </c>
      <c r="AW661" t="s">
        <v>749</v>
      </c>
      <c r="AX661">
        <f t="shared" si="132"/>
        <v>2381405</v>
      </c>
      <c r="BB661">
        <v>39.94</v>
      </c>
      <c r="BC661">
        <v>0.04</v>
      </c>
      <c r="BD661">
        <v>39.9</v>
      </c>
    </row>
    <row r="662" spans="1:56" hidden="1" outlineLevel="1">
      <c r="A662" t="s">
        <v>2194</v>
      </c>
      <c r="B662" s="10" t="s">
        <v>1305</v>
      </c>
      <c r="C662" s="1">
        <f t="shared" si="131"/>
        <v>5931</v>
      </c>
      <c r="D662" s="7">
        <f>IF(N662&gt;0, RANK(N662,(N662:P662,Q662:AE662)),0)</f>
        <v>1</v>
      </c>
      <c r="E662" s="7">
        <f>IF(O662&gt;0,RANK(O662,(N662:P662,Q662:AE662)),0)</f>
        <v>2</v>
      </c>
      <c r="F662" s="7">
        <f t="shared" si="133"/>
        <v>3</v>
      </c>
      <c r="G662" s="1">
        <f t="shared" si="138"/>
        <v>877</v>
      </c>
      <c r="H662" s="2">
        <f t="shared" si="139"/>
        <v>0.14786713876243465</v>
      </c>
      <c r="I662" s="8"/>
      <c r="J662" s="2">
        <f t="shared" si="134"/>
        <v>0.56533468217838478</v>
      </c>
      <c r="K662" s="2">
        <f t="shared" si="135"/>
        <v>0.4174675434159501</v>
      </c>
      <c r="L662" s="2">
        <f t="shared" si="136"/>
        <v>1.2982633619962906E-2</v>
      </c>
      <c r="M662" s="2">
        <f t="shared" si="137"/>
        <v>4.2151407857022056E-3</v>
      </c>
      <c r="N662" s="1">
        <v>3353</v>
      </c>
      <c r="O662" s="1">
        <v>2476</v>
      </c>
      <c r="P662" s="1">
        <v>77</v>
      </c>
      <c r="Q662" s="1"/>
      <c r="R662" s="1">
        <v>19</v>
      </c>
      <c r="S662" s="1"/>
      <c r="T662" s="70"/>
      <c r="U662" s="1"/>
      <c r="V662" s="1"/>
      <c r="W662" s="1">
        <v>6</v>
      </c>
      <c r="X662" s="1"/>
      <c r="Y662" s="1"/>
      <c r="Z662" s="1"/>
      <c r="AA662" s="1"/>
      <c r="AB662" s="1"/>
      <c r="AN662" t="str">
        <f t="shared" si="140"/>
        <v>Wells</v>
      </c>
      <c r="AO662" t="s">
        <v>2441</v>
      </c>
      <c r="AP662">
        <v>1</v>
      </c>
      <c r="AR662" s="119">
        <v>23</v>
      </c>
      <c r="AS662" s="121">
        <v>31</v>
      </c>
      <c r="AT662" s="121">
        <v>135</v>
      </c>
      <c r="AU662" s="125">
        <v>81475</v>
      </c>
      <c r="AV662" s="125">
        <f t="shared" si="141"/>
        <v>23031</v>
      </c>
      <c r="AW662" t="s">
        <v>749</v>
      </c>
      <c r="AX662">
        <f t="shared" si="132"/>
        <v>2381475</v>
      </c>
      <c r="BB662">
        <v>58.16</v>
      </c>
      <c r="BC662">
        <v>0.51</v>
      </c>
      <c r="BD662">
        <v>57.64</v>
      </c>
    </row>
    <row r="663" spans="1:56" hidden="1" outlineLevel="1">
      <c r="A663" t="s">
        <v>2117</v>
      </c>
      <c r="B663" s="10" t="s">
        <v>1305</v>
      </c>
      <c r="C663" s="1">
        <f t="shared" si="131"/>
        <v>73</v>
      </c>
      <c r="D663" s="7">
        <f>IF(N663&gt;0, RANK(N663,(N663:P663,Q663:AE663)),0)</f>
        <v>2</v>
      </c>
      <c r="E663" s="7">
        <f>IF(O663&gt;0,RANK(O663,(N663:P663,Q663:AE663)),0)</f>
        <v>1</v>
      </c>
      <c r="F663" s="7">
        <f t="shared" si="133"/>
        <v>3</v>
      </c>
      <c r="G663" s="1">
        <f t="shared" si="138"/>
        <v>8</v>
      </c>
      <c r="H663" s="2">
        <f t="shared" si="139"/>
        <v>0.1095890410958904</v>
      </c>
      <c r="I663" s="8"/>
      <c r="J663" s="2">
        <f t="shared" si="134"/>
        <v>0.42465753424657532</v>
      </c>
      <c r="K663" s="2">
        <f t="shared" si="135"/>
        <v>0.53424657534246578</v>
      </c>
      <c r="L663" s="2">
        <f t="shared" si="136"/>
        <v>4.1095890410958902E-2</v>
      </c>
      <c r="M663" s="2">
        <f t="shared" si="137"/>
        <v>5.5511151231257827E-17</v>
      </c>
      <c r="N663" s="1">
        <v>31</v>
      </c>
      <c r="O663" s="1">
        <v>39</v>
      </c>
      <c r="P663" s="1">
        <v>3</v>
      </c>
      <c r="Q663" s="1"/>
      <c r="R663" s="1">
        <v>0</v>
      </c>
      <c r="S663" s="1"/>
      <c r="T663" s="70"/>
      <c r="U663" s="1"/>
      <c r="V663" s="1"/>
      <c r="W663" s="1">
        <v>0</v>
      </c>
      <c r="X663" s="1"/>
      <c r="Y663" s="1"/>
      <c r="Z663" s="1"/>
      <c r="AA663" s="1"/>
      <c r="AB663" s="1"/>
      <c r="AN663" t="str">
        <f t="shared" si="140"/>
        <v>Wesley</v>
      </c>
      <c r="AO663" t="s">
        <v>1616</v>
      </c>
      <c r="AP663">
        <v>2</v>
      </c>
      <c r="AR663" s="119">
        <v>23</v>
      </c>
      <c r="AS663" s="121">
        <v>29</v>
      </c>
      <c r="AT663" s="121">
        <v>215</v>
      </c>
      <c r="AU663" s="125">
        <v>81685</v>
      </c>
      <c r="AV663" s="125">
        <f t="shared" si="141"/>
        <v>23029</v>
      </c>
      <c r="AW663" t="s">
        <v>749</v>
      </c>
      <c r="AX663">
        <f t="shared" si="132"/>
        <v>2381685</v>
      </c>
      <c r="BB663">
        <v>50.87</v>
      </c>
      <c r="BC663">
        <v>0.77</v>
      </c>
      <c r="BD663">
        <v>50.1</v>
      </c>
    </row>
    <row r="664" spans="1:56" hidden="1" outlineLevel="1">
      <c r="A664" t="s">
        <v>3186</v>
      </c>
      <c r="B664" s="10" t="s">
        <v>1305</v>
      </c>
      <c r="C664" s="1">
        <f t="shared" si="131"/>
        <v>1222</v>
      </c>
      <c r="D664" s="7">
        <f>IF(N664&gt;0, RANK(N664,(N664:P664,Q664:AE664)),0)</f>
        <v>1</v>
      </c>
      <c r="E664" s="7">
        <f>IF(O664&gt;0,RANK(O664,(N664:P664,Q664:AE664)),0)</f>
        <v>2</v>
      </c>
      <c r="F664" s="7">
        <f t="shared" si="133"/>
        <v>3</v>
      </c>
      <c r="G664" s="1">
        <f t="shared" si="138"/>
        <v>111</v>
      </c>
      <c r="H664" s="2">
        <f t="shared" si="139"/>
        <v>9.0834697217675939E-2</v>
      </c>
      <c r="I664" s="8"/>
      <c r="J664" s="2">
        <f t="shared" si="134"/>
        <v>0.53846153846153844</v>
      </c>
      <c r="K664" s="2">
        <f t="shared" si="135"/>
        <v>0.44762684124386254</v>
      </c>
      <c r="L664" s="2">
        <f t="shared" si="136"/>
        <v>1.2274959083469721E-2</v>
      </c>
      <c r="M664" s="2">
        <f t="shared" si="137"/>
        <v>1.6366612111293043E-3</v>
      </c>
      <c r="N664" s="1">
        <v>658</v>
      </c>
      <c r="O664" s="1">
        <v>547</v>
      </c>
      <c r="P664" s="1">
        <v>15</v>
      </c>
      <c r="Q664" s="1"/>
      <c r="R664" s="1">
        <v>1</v>
      </c>
      <c r="S664" s="1"/>
      <c r="T664" s="70"/>
      <c r="U664" s="1"/>
      <c r="V664" s="1"/>
      <c r="W664" s="1">
        <v>1</v>
      </c>
      <c r="X664" s="1"/>
      <c r="Y664" s="1"/>
      <c r="Z664" s="1"/>
      <c r="AA664" s="1"/>
      <c r="AB664" s="1"/>
      <c r="AN664" t="str">
        <f t="shared" si="140"/>
        <v>West Bath</v>
      </c>
      <c r="AO664" t="s">
        <v>738</v>
      </c>
      <c r="AP664">
        <v>1</v>
      </c>
      <c r="AR664" s="119">
        <v>23</v>
      </c>
      <c r="AS664" s="121">
        <v>23</v>
      </c>
      <c r="AT664" s="121">
        <v>45</v>
      </c>
      <c r="AU664" s="125">
        <v>81930</v>
      </c>
      <c r="AV664" s="125">
        <f t="shared" si="141"/>
        <v>23023</v>
      </c>
      <c r="AW664" t="s">
        <v>749</v>
      </c>
      <c r="AX664">
        <f t="shared" si="132"/>
        <v>2381930</v>
      </c>
      <c r="BB664">
        <v>14.98</v>
      </c>
      <c r="BC664">
        <v>3.17</v>
      </c>
      <c r="BD664">
        <v>11.81</v>
      </c>
    </row>
    <row r="665" spans="1:56" hidden="1" outlineLevel="1">
      <c r="A665" t="s">
        <v>2340</v>
      </c>
      <c r="B665" s="10" t="s">
        <v>1305</v>
      </c>
      <c r="C665" s="1">
        <f t="shared" si="131"/>
        <v>36</v>
      </c>
      <c r="D665" s="7">
        <f>IF(N665&gt;0, RANK(N665,(N665:P665,Q665:AE665)),0)</f>
        <v>2</v>
      </c>
      <c r="E665" s="7">
        <f>IF(O665&gt;0,RANK(O665,(N665:P665,Q665:AE665)),0)</f>
        <v>1</v>
      </c>
      <c r="F665" s="7">
        <f t="shared" si="133"/>
        <v>0</v>
      </c>
      <c r="G665" s="1">
        <f t="shared" si="138"/>
        <v>10</v>
      </c>
      <c r="H665" s="2">
        <f t="shared" si="139"/>
        <v>0.27777777777777779</v>
      </c>
      <c r="I665" s="8"/>
      <c r="J665" s="2">
        <f t="shared" si="134"/>
        <v>0.3611111111111111</v>
      </c>
      <c r="K665" s="2">
        <f t="shared" si="135"/>
        <v>0.63888888888888884</v>
      </c>
      <c r="L665" s="2">
        <f t="shared" si="136"/>
        <v>0</v>
      </c>
      <c r="M665" s="2">
        <f t="shared" si="137"/>
        <v>0</v>
      </c>
      <c r="N665" s="1">
        <v>13</v>
      </c>
      <c r="O665" s="1">
        <v>23</v>
      </c>
      <c r="P665" s="1">
        <v>0</v>
      </c>
      <c r="Q665" s="1"/>
      <c r="R665" s="1">
        <v>0</v>
      </c>
      <c r="S665" s="1"/>
      <c r="T665" s="70"/>
      <c r="U665" s="1"/>
      <c r="V665" s="1"/>
      <c r="W665" s="1">
        <v>0</v>
      </c>
      <c r="X665" s="1"/>
      <c r="Y665" s="1"/>
      <c r="Z665" s="1"/>
      <c r="AA665" s="1"/>
      <c r="AB665" s="1"/>
      <c r="AN665" t="str">
        <f t="shared" si="140"/>
        <v>West Forks</v>
      </c>
      <c r="AO665" t="s">
        <v>465</v>
      </c>
      <c r="AP665">
        <v>2</v>
      </c>
      <c r="AR665" s="119">
        <v>23</v>
      </c>
      <c r="AS665" s="121">
        <v>25</v>
      </c>
      <c r="AT665" s="121">
        <v>165</v>
      </c>
      <c r="AU665" s="125">
        <v>82840</v>
      </c>
      <c r="AV665" s="125">
        <f t="shared" si="141"/>
        <v>23025</v>
      </c>
      <c r="AW665" t="s">
        <v>166</v>
      </c>
      <c r="AX665">
        <f t="shared" si="132"/>
        <v>2382840</v>
      </c>
      <c r="BB665">
        <v>49.42</v>
      </c>
      <c r="BC665">
        <v>0.55000000000000004</v>
      </c>
      <c r="BD665">
        <v>48.87</v>
      </c>
    </row>
    <row r="666" spans="1:56" hidden="1" outlineLevel="1">
      <c r="A666" t="s">
        <v>1308</v>
      </c>
      <c r="B666" s="10" t="s">
        <v>1305</v>
      </c>
      <c r="C666" s="1">
        <f t="shared" si="131"/>
        <v>1967</v>
      </c>
      <c r="D666" s="7">
        <f>IF(N666&gt;0, RANK(N666,(N666:P666,Q666:AE666)),0)</f>
        <v>1</v>
      </c>
      <c r="E666" s="7">
        <f>IF(O666&gt;0,RANK(O666,(N666:P666,Q666:AE666)),0)</f>
        <v>2</v>
      </c>
      <c r="F666" s="7">
        <f t="shared" si="133"/>
        <v>3</v>
      </c>
      <c r="G666" s="1">
        <f t="shared" si="138"/>
        <v>18</v>
      </c>
      <c r="H666" s="2">
        <f t="shared" si="139"/>
        <v>9.1509913573970519E-3</v>
      </c>
      <c r="I666" s="8"/>
      <c r="J666" s="2">
        <f t="shared" si="134"/>
        <v>0.49415353329944078</v>
      </c>
      <c r="K666" s="2">
        <f t="shared" si="135"/>
        <v>0.48500254194204373</v>
      </c>
      <c r="L666" s="2">
        <f t="shared" si="136"/>
        <v>1.4743263853584139E-2</v>
      </c>
      <c r="M666" s="2">
        <f t="shared" si="137"/>
        <v>6.1006609049313477E-3</v>
      </c>
      <c r="N666" s="1">
        <v>972</v>
      </c>
      <c r="O666" s="1">
        <v>954</v>
      </c>
      <c r="P666" s="1">
        <v>29</v>
      </c>
      <c r="Q666" s="1"/>
      <c r="R666" s="1">
        <v>11</v>
      </c>
      <c r="S666" s="1"/>
      <c r="T666" s="70"/>
      <c r="U666" s="1"/>
      <c r="V666" s="1"/>
      <c r="W666" s="1">
        <v>1</v>
      </c>
      <c r="X666" s="1"/>
      <c r="Y666" s="1"/>
      <c r="Z666" s="1"/>
      <c r="AA666" s="1"/>
      <c r="AB666" s="1"/>
      <c r="AN666" t="str">
        <f t="shared" si="140"/>
        <v>West Gardiner</v>
      </c>
      <c r="AO666" t="s">
        <v>340</v>
      </c>
      <c r="AP666">
        <v>1</v>
      </c>
      <c r="AR666" s="119">
        <v>23</v>
      </c>
      <c r="AS666" s="121">
        <v>11</v>
      </c>
      <c r="AT666" s="121">
        <v>130</v>
      </c>
      <c r="AU666" s="125">
        <v>82945</v>
      </c>
      <c r="AV666" s="125">
        <f t="shared" si="141"/>
        <v>23011</v>
      </c>
      <c r="AW666" t="s">
        <v>749</v>
      </c>
      <c r="AX666">
        <f t="shared" si="132"/>
        <v>2382945</v>
      </c>
      <c r="BB666">
        <v>27.06</v>
      </c>
      <c r="BC666">
        <v>2.42</v>
      </c>
      <c r="BD666">
        <v>24.64</v>
      </c>
    </row>
    <row r="667" spans="1:56" hidden="1" outlineLevel="1">
      <c r="A667" t="s">
        <v>1317</v>
      </c>
      <c r="B667" s="10" t="s">
        <v>1305</v>
      </c>
      <c r="C667" s="1">
        <f t="shared" si="131"/>
        <v>908</v>
      </c>
      <c r="D667" s="7">
        <f>IF(N667&gt;0, RANK(N667,(N667:P667,Q667:AE667)),0)</f>
        <v>1</v>
      </c>
      <c r="E667" s="7">
        <f>IF(O667&gt;0,RANK(O667,(N667:P667,Q667:AE667)),0)</f>
        <v>2</v>
      </c>
      <c r="F667" s="7">
        <f t="shared" si="133"/>
        <v>3</v>
      </c>
      <c r="G667" s="1">
        <f t="shared" si="138"/>
        <v>127</v>
      </c>
      <c r="H667" s="2">
        <f t="shared" si="139"/>
        <v>0.13986784140969163</v>
      </c>
      <c r="I667" s="8"/>
      <c r="J667" s="2">
        <f t="shared" si="134"/>
        <v>0.55947136563876654</v>
      </c>
      <c r="K667" s="2">
        <f t="shared" si="135"/>
        <v>0.41960352422907488</v>
      </c>
      <c r="L667" s="2">
        <f t="shared" si="136"/>
        <v>1.5418502202643172E-2</v>
      </c>
      <c r="M667" s="2">
        <f t="shared" si="137"/>
        <v>5.5066079295154145E-3</v>
      </c>
      <c r="N667" s="1">
        <v>508</v>
      </c>
      <c r="O667" s="1">
        <v>381</v>
      </c>
      <c r="P667" s="1">
        <v>14</v>
      </c>
      <c r="Q667" s="1"/>
      <c r="R667" s="1">
        <v>4</v>
      </c>
      <c r="S667" s="1"/>
      <c r="T667" s="70"/>
      <c r="U667" s="1"/>
      <c r="V667" s="1"/>
      <c r="W667" s="1">
        <v>1</v>
      </c>
      <c r="X667" s="1"/>
      <c r="Y667" s="1"/>
      <c r="Z667" s="1"/>
      <c r="AA667" s="1"/>
      <c r="AB667" s="1"/>
      <c r="AN667" t="str">
        <f t="shared" si="140"/>
        <v>West Paris</v>
      </c>
      <c r="AO667" t="s">
        <v>2592</v>
      </c>
      <c r="AP667">
        <v>2</v>
      </c>
      <c r="AR667" s="119">
        <v>23</v>
      </c>
      <c r="AS667" s="121">
        <v>17</v>
      </c>
      <c r="AT667" s="121">
        <v>170</v>
      </c>
      <c r="AU667" s="125">
        <v>83890</v>
      </c>
      <c r="AV667" s="125">
        <f t="shared" si="141"/>
        <v>23017</v>
      </c>
      <c r="AW667" t="s">
        <v>749</v>
      </c>
      <c r="AX667">
        <f t="shared" si="132"/>
        <v>2383890</v>
      </c>
      <c r="BB667">
        <v>24.4</v>
      </c>
      <c r="BC667">
        <v>0.16</v>
      </c>
      <c r="BD667">
        <v>24.25</v>
      </c>
    </row>
    <row r="668" spans="1:56" hidden="1" outlineLevel="1">
      <c r="A668" t="s">
        <v>1757</v>
      </c>
      <c r="B668" s="10" t="s">
        <v>1305</v>
      </c>
      <c r="C668" s="1">
        <f t="shared" si="131"/>
        <v>8783</v>
      </c>
      <c r="D668" s="7">
        <f>IF(N668&gt;0, RANK(N668,(N668:P668,Q668:AE668)),0)</f>
        <v>1</v>
      </c>
      <c r="E668" s="7">
        <f>IF(O668&gt;0,RANK(O668,(N668:P668,Q668:AE668)),0)</f>
        <v>2</v>
      </c>
      <c r="F668" s="7">
        <f t="shared" si="133"/>
        <v>3</v>
      </c>
      <c r="G668" s="1">
        <f t="shared" si="138"/>
        <v>2560</v>
      </c>
      <c r="H668" s="2">
        <f t="shared" si="139"/>
        <v>0.29147216213139021</v>
      </c>
      <c r="I668" s="8"/>
      <c r="J668" s="2">
        <f t="shared" si="134"/>
        <v>0.63645679152909029</v>
      </c>
      <c r="K668" s="2">
        <f t="shared" si="135"/>
        <v>0.34498462939770008</v>
      </c>
      <c r="L668" s="2">
        <f t="shared" si="136"/>
        <v>1.5826027553227828E-2</v>
      </c>
      <c r="M668" s="2">
        <f t="shared" si="137"/>
        <v>2.7325515199817969E-3</v>
      </c>
      <c r="N668" s="1">
        <v>5590</v>
      </c>
      <c r="O668" s="1">
        <v>3030</v>
      </c>
      <c r="P668" s="1">
        <v>139</v>
      </c>
      <c r="Q668" s="1"/>
      <c r="R668" s="1">
        <v>21</v>
      </c>
      <c r="S668" s="1"/>
      <c r="T668" s="70"/>
      <c r="U668" s="1"/>
      <c r="V668" s="1"/>
      <c r="W668" s="1">
        <v>3</v>
      </c>
      <c r="X668" s="1"/>
      <c r="Y668" s="1"/>
      <c r="Z668" s="1"/>
      <c r="AA668" s="1"/>
      <c r="AB668" s="1"/>
      <c r="AN668" t="str">
        <f t="shared" si="140"/>
        <v>Westbrook</v>
      </c>
      <c r="AO668" t="s">
        <v>1391</v>
      </c>
      <c r="AP668">
        <v>1</v>
      </c>
      <c r="AR668" s="119">
        <v>23</v>
      </c>
      <c r="AS668" s="121">
        <v>5</v>
      </c>
      <c r="AT668" s="121">
        <v>120</v>
      </c>
      <c r="AU668" s="125">
        <v>82105</v>
      </c>
      <c r="AV668" s="125">
        <f t="shared" si="141"/>
        <v>23005</v>
      </c>
      <c r="AW668" t="s">
        <v>2792</v>
      </c>
      <c r="AX668">
        <f t="shared" si="132"/>
        <v>2382105</v>
      </c>
      <c r="BB668">
        <v>17.059999999999999</v>
      </c>
      <c r="BC668">
        <v>0.2</v>
      </c>
      <c r="BD668">
        <v>16.87</v>
      </c>
    </row>
    <row r="669" spans="1:56" hidden="1" outlineLevel="1">
      <c r="A669" t="s">
        <v>2128</v>
      </c>
      <c r="B669" s="10" t="s">
        <v>1305</v>
      </c>
      <c r="C669" s="1">
        <f t="shared" si="131"/>
        <v>279</v>
      </c>
      <c r="D669" s="7">
        <f>IF(N669&gt;0, RANK(N669,(N669:P669,Q669:AE669)),0)</f>
        <v>2</v>
      </c>
      <c r="E669" s="7">
        <f>IF(O669&gt;0,RANK(O669,(N669:P669,Q669:AE669)),0)</f>
        <v>1</v>
      </c>
      <c r="F669" s="7">
        <f t="shared" si="133"/>
        <v>3</v>
      </c>
      <c r="G669" s="1">
        <f t="shared" si="138"/>
        <v>30</v>
      </c>
      <c r="H669" s="2">
        <f t="shared" si="139"/>
        <v>0.10752688172043011</v>
      </c>
      <c r="I669" s="8"/>
      <c r="J669" s="2">
        <f t="shared" si="134"/>
        <v>0.43727598566308246</v>
      </c>
      <c r="K669" s="2">
        <f t="shared" si="135"/>
        <v>0.54480286738351258</v>
      </c>
      <c r="L669" s="2">
        <f t="shared" si="136"/>
        <v>1.4336917562724014E-2</v>
      </c>
      <c r="M669" s="2">
        <f t="shared" si="137"/>
        <v>3.5842293906809507E-3</v>
      </c>
      <c r="N669" s="1">
        <v>122</v>
      </c>
      <c r="O669" s="1">
        <v>152</v>
      </c>
      <c r="P669" s="1">
        <v>4</v>
      </c>
      <c r="Q669" s="1"/>
      <c r="R669" s="1">
        <v>1</v>
      </c>
      <c r="S669" s="1"/>
      <c r="T669" s="70"/>
      <c r="U669" s="1"/>
      <c r="V669" s="1"/>
      <c r="W669" s="1">
        <v>0</v>
      </c>
      <c r="X669" s="1"/>
      <c r="Y669" s="1"/>
      <c r="Z669" s="1"/>
      <c r="AA669" s="1"/>
      <c r="AB669" s="1"/>
      <c r="AN669" t="str">
        <f t="shared" si="140"/>
        <v>Westfield</v>
      </c>
      <c r="AO669" t="s">
        <v>424</v>
      </c>
      <c r="AP669">
        <v>2</v>
      </c>
      <c r="AR669" s="119">
        <v>23</v>
      </c>
      <c r="AS669" s="121">
        <v>3</v>
      </c>
      <c r="AT669" s="121">
        <v>325</v>
      </c>
      <c r="AU669" s="125">
        <v>82770</v>
      </c>
      <c r="AV669" s="125">
        <f t="shared" si="141"/>
        <v>23003</v>
      </c>
      <c r="AW669" t="s">
        <v>749</v>
      </c>
      <c r="AX669">
        <f t="shared" si="132"/>
        <v>2382770</v>
      </c>
      <c r="BB669">
        <v>40.33</v>
      </c>
      <c r="BC669">
        <v>0.04</v>
      </c>
      <c r="BD669">
        <v>40.299999999999997</v>
      </c>
    </row>
    <row r="670" spans="1:56" hidden="1" outlineLevel="1">
      <c r="A670" t="s">
        <v>784</v>
      </c>
      <c r="B670" s="10" t="s">
        <v>1305</v>
      </c>
      <c r="C670" s="1">
        <f t="shared" si="131"/>
        <v>41</v>
      </c>
      <c r="D670" s="7">
        <f>IF(N670&gt;0, RANK(N670,(N670:P670,Q670:AE670)),0)</f>
        <v>2</v>
      </c>
      <c r="E670" s="7">
        <f>IF(O670&gt;0,RANK(O670,(N670:P670,Q670:AE670)),0)</f>
        <v>1</v>
      </c>
      <c r="F670" s="7">
        <f t="shared" si="133"/>
        <v>0</v>
      </c>
      <c r="G670" s="1">
        <f t="shared" si="138"/>
        <v>2</v>
      </c>
      <c r="H670" s="2">
        <f t="shared" si="139"/>
        <v>4.878048780487805E-2</v>
      </c>
      <c r="I670" s="8"/>
      <c r="J670" s="2">
        <f t="shared" si="134"/>
        <v>0.46341463414634149</v>
      </c>
      <c r="K670" s="2">
        <f t="shared" si="135"/>
        <v>0.51219512195121952</v>
      </c>
      <c r="L670" s="2">
        <f t="shared" si="136"/>
        <v>0</v>
      </c>
      <c r="M670" s="2">
        <f t="shared" si="137"/>
        <v>2.4390243902439046E-2</v>
      </c>
      <c r="N670" s="1">
        <v>19</v>
      </c>
      <c r="O670" s="1">
        <v>21</v>
      </c>
      <c r="P670" s="1">
        <v>0</v>
      </c>
      <c r="Q670" s="1"/>
      <c r="R670" s="1">
        <v>1</v>
      </c>
      <c r="S670" s="1"/>
      <c r="T670" s="70"/>
      <c r="U670" s="1"/>
      <c r="V670" s="1"/>
      <c r="W670" s="1">
        <v>0</v>
      </c>
      <c r="X670" s="1"/>
      <c r="Y670" s="1"/>
      <c r="Z670" s="1"/>
      <c r="AA670" s="1"/>
      <c r="AB670" s="1"/>
      <c r="AN670" t="str">
        <f t="shared" si="140"/>
        <v>Westmanland</v>
      </c>
      <c r="AO670" t="s">
        <v>424</v>
      </c>
      <c r="AP670">
        <v>2</v>
      </c>
      <c r="AR670" s="119">
        <v>23</v>
      </c>
      <c r="AS670" s="121">
        <v>3</v>
      </c>
      <c r="AT670" s="121">
        <v>330</v>
      </c>
      <c r="AU670" s="125">
        <v>83540</v>
      </c>
      <c r="AV670" s="125">
        <f t="shared" si="141"/>
        <v>23003</v>
      </c>
      <c r="AW670" t="s">
        <v>749</v>
      </c>
      <c r="AX670">
        <f t="shared" si="132"/>
        <v>2383540</v>
      </c>
      <c r="BB670">
        <v>36.57</v>
      </c>
      <c r="BC670">
        <v>0.91</v>
      </c>
      <c r="BD670">
        <v>35.67</v>
      </c>
    </row>
    <row r="671" spans="1:56" hidden="1" outlineLevel="1">
      <c r="A671" t="s">
        <v>1894</v>
      </c>
      <c r="B671" s="10" t="s">
        <v>1305</v>
      </c>
      <c r="C671" s="1">
        <f t="shared" si="131"/>
        <v>137</v>
      </c>
      <c r="D671" s="7">
        <f>IF(N671&gt;0, RANK(N671,(N671:P671,Q671:AE671)),0)</f>
        <v>2</v>
      </c>
      <c r="E671" s="7">
        <f>IF(O671&gt;0,RANK(O671,(N671:P671,Q671:AE671)),0)</f>
        <v>1</v>
      </c>
      <c r="F671" s="7">
        <f t="shared" si="133"/>
        <v>0</v>
      </c>
      <c r="G671" s="1">
        <f t="shared" si="138"/>
        <v>44</v>
      </c>
      <c r="H671" s="2">
        <f t="shared" si="139"/>
        <v>0.32116788321167883</v>
      </c>
      <c r="I671" s="8"/>
      <c r="J671" s="2">
        <f t="shared" si="134"/>
        <v>0.33576642335766421</v>
      </c>
      <c r="K671" s="2">
        <f t="shared" si="135"/>
        <v>0.65693430656934304</v>
      </c>
      <c r="L671" s="2">
        <f t="shared" si="136"/>
        <v>0</v>
      </c>
      <c r="M671" s="2">
        <f t="shared" si="137"/>
        <v>7.2992700729926918E-3</v>
      </c>
      <c r="N671" s="1">
        <v>46</v>
      </c>
      <c r="O671" s="1">
        <v>90</v>
      </c>
      <c r="P671" s="1">
        <v>0</v>
      </c>
      <c r="Q671" s="1"/>
      <c r="R671" s="1">
        <v>1</v>
      </c>
      <c r="S671" s="1"/>
      <c r="T671" s="70"/>
      <c r="U671" s="1"/>
      <c r="V671" s="1"/>
      <c r="W671" s="1">
        <v>0</v>
      </c>
      <c r="X671" s="1"/>
      <c r="Y671" s="1"/>
      <c r="Z671" s="1"/>
      <c r="AA671" s="1"/>
      <c r="AB671" s="1"/>
      <c r="AN671" t="str">
        <f t="shared" si="140"/>
        <v>Weston</v>
      </c>
      <c r="AO671" t="s">
        <v>424</v>
      </c>
      <c r="AP671">
        <v>2</v>
      </c>
      <c r="AR671" s="119">
        <v>23</v>
      </c>
      <c r="AS671" s="121">
        <v>3</v>
      </c>
      <c r="AT671" s="121">
        <v>335</v>
      </c>
      <c r="AU671" s="125">
        <v>83785</v>
      </c>
      <c r="AV671" s="125">
        <f t="shared" si="141"/>
        <v>23003</v>
      </c>
      <c r="AW671" t="s">
        <v>749</v>
      </c>
      <c r="AX671">
        <f t="shared" si="132"/>
        <v>2383785</v>
      </c>
      <c r="BB671">
        <v>40.35</v>
      </c>
      <c r="BC671">
        <v>9.8699999999999992</v>
      </c>
      <c r="BD671">
        <v>30.48</v>
      </c>
    </row>
    <row r="672" spans="1:56" hidden="1" outlineLevel="1">
      <c r="A672" t="s">
        <v>3098</v>
      </c>
      <c r="B672" s="10" t="s">
        <v>1305</v>
      </c>
      <c r="C672" s="1">
        <f t="shared" si="131"/>
        <v>529</v>
      </c>
      <c r="D672" s="7">
        <f>IF(N672&gt;0, RANK(N672,(N672:P672,Q672:AE672)),0)</f>
        <v>1</v>
      </c>
      <c r="E672" s="7">
        <f>IF(O672&gt;0,RANK(O672,(N672:P672,Q672:AE672)),0)</f>
        <v>2</v>
      </c>
      <c r="F672" s="7">
        <f t="shared" si="133"/>
        <v>3</v>
      </c>
      <c r="G672" s="1">
        <f t="shared" si="138"/>
        <v>36</v>
      </c>
      <c r="H672" s="2">
        <f t="shared" si="139"/>
        <v>6.8052930056710773E-2</v>
      </c>
      <c r="I672" s="8"/>
      <c r="J672" s="2">
        <f t="shared" si="134"/>
        <v>0.51984877126654061</v>
      </c>
      <c r="K672" s="2">
        <f t="shared" si="135"/>
        <v>0.45179584120982985</v>
      </c>
      <c r="L672" s="2">
        <f t="shared" si="136"/>
        <v>2.4574669187145556E-2</v>
      </c>
      <c r="M672" s="2">
        <f t="shared" si="137"/>
        <v>3.7807183364839819E-3</v>
      </c>
      <c r="N672" s="1">
        <v>275</v>
      </c>
      <c r="O672" s="1">
        <v>239</v>
      </c>
      <c r="P672" s="1">
        <v>13</v>
      </c>
      <c r="Q672" s="1"/>
      <c r="R672" s="1">
        <v>1</v>
      </c>
      <c r="S672" s="1"/>
      <c r="T672" s="70"/>
      <c r="U672" s="1"/>
      <c r="V672" s="1"/>
      <c r="W672" s="1">
        <v>1</v>
      </c>
      <c r="X672" s="1"/>
      <c r="Y672" s="1"/>
      <c r="Z672" s="1"/>
      <c r="AA672" s="1"/>
      <c r="AB672" s="1"/>
      <c r="AN672" t="str">
        <f t="shared" si="140"/>
        <v>Westport Island</v>
      </c>
      <c r="AO672" t="s">
        <v>2196</v>
      </c>
      <c r="AP672">
        <v>1</v>
      </c>
      <c r="AR672" s="119">
        <v>23</v>
      </c>
      <c r="AS672" s="121">
        <v>15</v>
      </c>
      <c r="AT672" s="121">
        <v>92</v>
      </c>
      <c r="AU672" s="125">
        <v>84135</v>
      </c>
      <c r="AV672" s="125">
        <f t="shared" si="141"/>
        <v>23015</v>
      </c>
      <c r="AW672" t="s">
        <v>749</v>
      </c>
      <c r="AX672">
        <f t="shared" si="132"/>
        <v>2384135</v>
      </c>
      <c r="BB672">
        <v>14.2</v>
      </c>
      <c r="BC672">
        <v>5.46</v>
      </c>
      <c r="BD672">
        <v>8.74</v>
      </c>
    </row>
    <row r="673" spans="1:56" hidden="1" outlineLevel="1">
      <c r="A673" t="s">
        <v>2102</v>
      </c>
      <c r="B673" s="10" t="s">
        <v>1305</v>
      </c>
      <c r="C673" s="1">
        <f t="shared" si="131"/>
        <v>1321</v>
      </c>
      <c r="D673" s="7">
        <f>IF(N673&gt;0, RANK(N673,(N673:P673,Q673:AE673)),0)</f>
        <v>1</v>
      </c>
      <c r="E673" s="7">
        <f>IF(O673&gt;0,RANK(O673,(N673:P673,Q673:AE673)),0)</f>
        <v>2</v>
      </c>
      <c r="F673" s="7">
        <f t="shared" si="133"/>
        <v>3</v>
      </c>
      <c r="G673" s="1">
        <f t="shared" si="138"/>
        <v>127</v>
      </c>
      <c r="H673" s="2">
        <f t="shared" si="139"/>
        <v>9.613928841786526E-2</v>
      </c>
      <c r="I673" s="8"/>
      <c r="J673" s="2">
        <f t="shared" si="134"/>
        <v>0.53368660105980315</v>
      </c>
      <c r="K673" s="2">
        <f t="shared" si="135"/>
        <v>0.43754731264193791</v>
      </c>
      <c r="L673" s="2">
        <f t="shared" si="136"/>
        <v>2.0439061317183951E-2</v>
      </c>
      <c r="M673" s="2">
        <f t="shared" si="137"/>
        <v>8.3270249810749909E-3</v>
      </c>
      <c r="N673" s="1">
        <v>705</v>
      </c>
      <c r="O673" s="1">
        <v>578</v>
      </c>
      <c r="P673" s="1">
        <v>27</v>
      </c>
      <c r="Q673" s="1"/>
      <c r="R673" s="1">
        <v>9</v>
      </c>
      <c r="S673" s="1"/>
      <c r="T673" s="70"/>
      <c r="U673" s="1"/>
      <c r="V673" s="1"/>
      <c r="W673" s="1">
        <v>2</v>
      </c>
      <c r="X673" s="1"/>
      <c r="Y673" s="1"/>
      <c r="Z673" s="1"/>
      <c r="AA673" s="1"/>
      <c r="AB673" s="1"/>
      <c r="AN673" t="str">
        <f t="shared" si="140"/>
        <v>Whitefield</v>
      </c>
      <c r="AO673" t="s">
        <v>2196</v>
      </c>
      <c r="AP673">
        <v>1</v>
      </c>
      <c r="AR673" s="119">
        <v>23</v>
      </c>
      <c r="AS673" s="121">
        <v>15</v>
      </c>
      <c r="AT673" s="121">
        <v>95</v>
      </c>
      <c r="AU673" s="125">
        <v>85010</v>
      </c>
      <c r="AV673" s="125">
        <f t="shared" si="141"/>
        <v>23015</v>
      </c>
      <c r="AW673" t="s">
        <v>749</v>
      </c>
      <c r="AX673">
        <f t="shared" si="132"/>
        <v>2385010</v>
      </c>
      <c r="BB673">
        <v>47.54</v>
      </c>
      <c r="BC673">
        <v>0.7</v>
      </c>
      <c r="BD673">
        <v>46.84</v>
      </c>
    </row>
    <row r="674" spans="1:56" hidden="1" outlineLevel="1">
      <c r="A674" t="s">
        <v>361</v>
      </c>
      <c r="B674" s="10" t="s">
        <v>1305</v>
      </c>
      <c r="C674" s="1">
        <f t="shared" si="131"/>
        <v>349</v>
      </c>
      <c r="D674" s="7">
        <f>IF(N674&gt;0, RANK(N674,(N674:P674,Q674:AE674)),0)</f>
        <v>1</v>
      </c>
      <c r="E674" s="7">
        <f>IF(O674&gt;0,RANK(O674,(N674:P674,Q674:AE674)),0)</f>
        <v>2</v>
      </c>
      <c r="F674" s="7">
        <f t="shared" si="133"/>
        <v>4</v>
      </c>
      <c r="G674" s="1">
        <f t="shared" si="138"/>
        <v>16</v>
      </c>
      <c r="H674" s="2">
        <f t="shared" si="139"/>
        <v>4.5845272206303724E-2</v>
      </c>
      <c r="I674" s="8"/>
      <c r="J674" s="2">
        <f t="shared" si="134"/>
        <v>0.51002865329512892</v>
      </c>
      <c r="K674" s="2">
        <f t="shared" si="135"/>
        <v>0.46418338108882523</v>
      </c>
      <c r="L674" s="2">
        <f t="shared" si="136"/>
        <v>1.1461318051575931E-2</v>
      </c>
      <c r="M674" s="2">
        <f t="shared" si="137"/>
        <v>1.4326647564469918E-2</v>
      </c>
      <c r="N674" s="1">
        <v>178</v>
      </c>
      <c r="O674" s="1">
        <v>162</v>
      </c>
      <c r="P674" s="1">
        <v>4</v>
      </c>
      <c r="Q674" s="1"/>
      <c r="R674" s="1">
        <v>5</v>
      </c>
      <c r="S674" s="1"/>
      <c r="T674" s="70"/>
      <c r="U674" s="1"/>
      <c r="V674" s="1"/>
      <c r="W674" s="1">
        <v>0</v>
      </c>
      <c r="X674" s="1"/>
      <c r="Y674" s="1"/>
      <c r="Z674" s="1"/>
      <c r="AA674" s="1"/>
      <c r="AB674" s="1"/>
      <c r="AN674" t="str">
        <f t="shared" si="140"/>
        <v>Whiting</v>
      </c>
      <c r="AO674" t="s">
        <v>1616</v>
      </c>
      <c r="AP674">
        <v>2</v>
      </c>
      <c r="AR674" s="119">
        <v>23</v>
      </c>
      <c r="AS674" s="121">
        <v>29</v>
      </c>
      <c r="AT674" s="121">
        <v>220</v>
      </c>
      <c r="AU674" s="125">
        <v>85185</v>
      </c>
      <c r="AV674" s="125">
        <f t="shared" si="141"/>
        <v>23029</v>
      </c>
      <c r="AW674" t="s">
        <v>749</v>
      </c>
      <c r="AX674">
        <f t="shared" si="132"/>
        <v>2385185</v>
      </c>
      <c r="BB674">
        <v>52.11</v>
      </c>
      <c r="BC674">
        <v>5.34</v>
      </c>
      <c r="BD674">
        <v>46.77</v>
      </c>
    </row>
    <row r="675" spans="1:56" hidden="1" outlineLevel="1">
      <c r="A675" t="s">
        <v>1480</v>
      </c>
      <c r="B675" s="10" t="s">
        <v>1305</v>
      </c>
      <c r="C675" s="1">
        <f t="shared" si="131"/>
        <v>102</v>
      </c>
      <c r="D675" s="7">
        <f>IF(N675&gt;0, RANK(N675,(N675:P675,Q675:AE675)),0)</f>
        <v>2</v>
      </c>
      <c r="E675" s="7">
        <f>IF(O675&gt;0,RANK(O675,(N675:P675,Q675:AE675)),0)</f>
        <v>1</v>
      </c>
      <c r="F675" s="7">
        <f t="shared" si="133"/>
        <v>4</v>
      </c>
      <c r="G675" s="1">
        <f t="shared" si="138"/>
        <v>21</v>
      </c>
      <c r="H675" s="2">
        <f t="shared" si="139"/>
        <v>0.20588235294117646</v>
      </c>
      <c r="I675" s="8"/>
      <c r="J675" s="2">
        <f t="shared" si="134"/>
        <v>0.38235294117647056</v>
      </c>
      <c r="K675" s="2">
        <f t="shared" si="135"/>
        <v>0.58823529411764708</v>
      </c>
      <c r="L675" s="2">
        <f t="shared" si="136"/>
        <v>9.8039215686274508E-3</v>
      </c>
      <c r="M675" s="2">
        <f t="shared" si="137"/>
        <v>1.9607843137254909E-2</v>
      </c>
      <c r="N675" s="1">
        <v>39</v>
      </c>
      <c r="O675" s="1">
        <v>60</v>
      </c>
      <c r="P675" s="1">
        <v>1</v>
      </c>
      <c r="Q675" s="1"/>
      <c r="R675" s="1">
        <v>2</v>
      </c>
      <c r="S675" s="1"/>
      <c r="T675" s="70"/>
      <c r="U675" s="1"/>
      <c r="V675" s="1"/>
      <c r="W675" s="1">
        <v>0</v>
      </c>
      <c r="X675" s="1"/>
      <c r="Y675" s="1"/>
      <c r="Z675" s="1"/>
      <c r="AA675" s="1"/>
      <c r="AB675" s="1"/>
      <c r="AN675" t="str">
        <f t="shared" si="140"/>
        <v>Whitneyville</v>
      </c>
      <c r="AO675" t="s">
        <v>1616</v>
      </c>
      <c r="AP675">
        <v>2</v>
      </c>
      <c r="AR675" s="119">
        <v>23</v>
      </c>
      <c r="AS675" s="121">
        <v>29</v>
      </c>
      <c r="AT675" s="121">
        <v>225</v>
      </c>
      <c r="AU675" s="125">
        <v>85290</v>
      </c>
      <c r="AV675" s="125">
        <f t="shared" si="141"/>
        <v>23029</v>
      </c>
      <c r="AW675" t="s">
        <v>749</v>
      </c>
      <c r="AX675">
        <f t="shared" si="132"/>
        <v>2385290</v>
      </c>
      <c r="BB675">
        <v>14.62</v>
      </c>
      <c r="BC675">
        <v>0.31</v>
      </c>
      <c r="BD675">
        <v>14.31</v>
      </c>
    </row>
    <row r="676" spans="1:56" hidden="1" outlineLevel="1">
      <c r="A676" t="s">
        <v>405</v>
      </c>
      <c r="B676" s="10" t="s">
        <v>1305</v>
      </c>
      <c r="C676" s="1">
        <f t="shared" si="131"/>
        <v>88</v>
      </c>
      <c r="D676" s="7">
        <f>IF(N676&gt;0, RANK(N676,(N676:P676,Q676:AE676)),0)</f>
        <v>2</v>
      </c>
      <c r="E676" s="7">
        <f>IF(O676&gt;0,RANK(O676,(N676:P676,Q676:AE676)),0)</f>
        <v>1</v>
      </c>
      <c r="F676" s="7">
        <f t="shared" si="133"/>
        <v>0</v>
      </c>
      <c r="G676" s="1">
        <f t="shared" si="138"/>
        <v>24</v>
      </c>
      <c r="H676" s="2">
        <f t="shared" si="139"/>
        <v>0.27272727272727271</v>
      </c>
      <c r="I676" s="8"/>
      <c r="J676" s="2">
        <f t="shared" si="134"/>
        <v>0.36363636363636365</v>
      </c>
      <c r="K676" s="2">
        <f t="shared" si="135"/>
        <v>0.63636363636363635</v>
      </c>
      <c r="L676" s="2">
        <f t="shared" si="136"/>
        <v>0</v>
      </c>
      <c r="M676" s="2">
        <f t="shared" si="137"/>
        <v>0</v>
      </c>
      <c r="N676" s="1">
        <v>32</v>
      </c>
      <c r="O676" s="1">
        <v>56</v>
      </c>
      <c r="P676" s="1">
        <v>0</v>
      </c>
      <c r="Q676" s="1"/>
      <c r="R676" s="1">
        <v>0</v>
      </c>
      <c r="S676" s="1"/>
      <c r="T676" s="70"/>
      <c r="U676" s="1"/>
      <c r="V676" s="1"/>
      <c r="W676" s="1">
        <v>0</v>
      </c>
      <c r="X676" s="1"/>
      <c r="Y676" s="1"/>
      <c r="Z676" s="1"/>
      <c r="AA676" s="1"/>
      <c r="AB676" s="1"/>
      <c r="AN676" t="str">
        <f t="shared" si="140"/>
        <v>Willimantic</v>
      </c>
      <c r="AO676" t="s">
        <v>1471</v>
      </c>
      <c r="AP676">
        <v>2</v>
      </c>
      <c r="AR676" s="119">
        <v>23</v>
      </c>
      <c r="AS676" s="121">
        <v>21</v>
      </c>
      <c r="AT676" s="121">
        <v>100</v>
      </c>
      <c r="AU676" s="125">
        <v>85710</v>
      </c>
      <c r="AV676" s="125">
        <f t="shared" si="141"/>
        <v>23021</v>
      </c>
      <c r="AW676" t="s">
        <v>749</v>
      </c>
      <c r="AX676">
        <f t="shared" si="132"/>
        <v>2385710</v>
      </c>
      <c r="BB676">
        <v>48.1</v>
      </c>
      <c r="BC676">
        <v>4.55</v>
      </c>
      <c r="BD676">
        <v>43.55</v>
      </c>
    </row>
    <row r="677" spans="1:56" hidden="1" outlineLevel="1">
      <c r="A677" t="s">
        <v>877</v>
      </c>
      <c r="B677" s="10" t="s">
        <v>1305</v>
      </c>
      <c r="C677" s="1">
        <f t="shared" si="131"/>
        <v>2303</v>
      </c>
      <c r="D677" s="7">
        <f>IF(N677&gt;0, RANK(N677,(N677:P677,Q677:AE677)),0)</f>
        <v>1</v>
      </c>
      <c r="E677" s="7">
        <f>IF(O677&gt;0,RANK(O677,(N677:P677,Q677:AE677)),0)</f>
        <v>2</v>
      </c>
      <c r="F677" s="7">
        <f t="shared" si="133"/>
        <v>3</v>
      </c>
      <c r="G677" s="1">
        <f t="shared" si="138"/>
        <v>344</v>
      </c>
      <c r="H677" s="2">
        <f t="shared" si="139"/>
        <v>0.14937038645245332</v>
      </c>
      <c r="I677" s="8"/>
      <c r="J677" s="2">
        <f t="shared" si="134"/>
        <v>0.55970473295701262</v>
      </c>
      <c r="K677" s="2">
        <f t="shared" si="135"/>
        <v>0.41033434650455924</v>
      </c>
      <c r="L677" s="2">
        <f t="shared" si="136"/>
        <v>2.6487190620929222E-2</v>
      </c>
      <c r="M677" s="2">
        <f t="shared" si="137"/>
        <v>3.4737299174989154E-3</v>
      </c>
      <c r="N677" s="1">
        <v>1289</v>
      </c>
      <c r="O677" s="1">
        <v>945</v>
      </c>
      <c r="P677" s="1">
        <v>61</v>
      </c>
      <c r="Q677" s="1"/>
      <c r="R677" s="1">
        <v>8</v>
      </c>
      <c r="S677" s="1"/>
      <c r="T677" s="70"/>
      <c r="U677" s="1"/>
      <c r="V677" s="1"/>
      <c r="W677" s="1">
        <v>0</v>
      </c>
      <c r="X677" s="1"/>
      <c r="Y677" s="1"/>
      <c r="Z677" s="1"/>
      <c r="AA677" s="1"/>
      <c r="AB677" s="1"/>
      <c r="AN677" t="str">
        <f t="shared" si="140"/>
        <v>Wilton</v>
      </c>
      <c r="AO677" t="s">
        <v>2910</v>
      </c>
      <c r="AP677">
        <v>2</v>
      </c>
      <c r="AR677" s="119">
        <v>23</v>
      </c>
      <c r="AS677" s="121">
        <v>7</v>
      </c>
      <c r="AT677" s="121">
        <v>105</v>
      </c>
      <c r="AU677" s="125">
        <v>85850</v>
      </c>
      <c r="AV677" s="125">
        <f t="shared" si="141"/>
        <v>23007</v>
      </c>
      <c r="AW677" t="s">
        <v>749</v>
      </c>
      <c r="AX677">
        <f t="shared" si="132"/>
        <v>2385850</v>
      </c>
      <c r="BB677">
        <v>42.82</v>
      </c>
      <c r="BC677">
        <v>1.56</v>
      </c>
      <c r="BD677">
        <v>41.26</v>
      </c>
    </row>
    <row r="678" spans="1:56" hidden="1" outlineLevel="1">
      <c r="A678" t="s">
        <v>238</v>
      </c>
      <c r="B678" s="10" t="s">
        <v>1305</v>
      </c>
      <c r="C678" s="1">
        <f t="shared" si="131"/>
        <v>9252</v>
      </c>
      <c r="D678" s="7">
        <f>IF(N678&gt;0, RANK(N678,(N678:P678,Q678:AE678)),0)</f>
        <v>1</v>
      </c>
      <c r="E678" s="7">
        <f>IF(O678&gt;0,RANK(O678,(N678:P678,Q678:AE678)),0)</f>
        <v>2</v>
      </c>
      <c r="F678" s="7">
        <f t="shared" si="133"/>
        <v>3</v>
      </c>
      <c r="G678" s="1">
        <f t="shared" si="138"/>
        <v>1086</v>
      </c>
      <c r="H678" s="2">
        <f t="shared" si="139"/>
        <v>0.11738002594033722</v>
      </c>
      <c r="I678" s="8"/>
      <c r="J678" s="2">
        <f t="shared" si="134"/>
        <v>0.54971897968006922</v>
      </c>
      <c r="K678" s="2">
        <f t="shared" si="135"/>
        <v>0.43233895373973197</v>
      </c>
      <c r="L678" s="2">
        <f t="shared" si="136"/>
        <v>1.5456117596195418E-2</v>
      </c>
      <c r="M678" s="2">
        <f t="shared" si="137"/>
        <v>2.4859489840033944E-3</v>
      </c>
      <c r="N678" s="1">
        <v>5086</v>
      </c>
      <c r="O678" s="1">
        <v>4000</v>
      </c>
      <c r="P678" s="1">
        <v>143</v>
      </c>
      <c r="Q678" s="1"/>
      <c r="R678" s="1">
        <v>18</v>
      </c>
      <c r="S678" s="1"/>
      <c r="T678" s="70"/>
      <c r="U678" s="1"/>
      <c r="V678" s="1"/>
      <c r="W678" s="1">
        <v>5</v>
      </c>
      <c r="X678" s="1"/>
      <c r="Y678" s="1"/>
      <c r="Z678" s="1"/>
      <c r="AA678" s="1"/>
      <c r="AB678" s="1"/>
      <c r="AN678" t="str">
        <f t="shared" si="140"/>
        <v>Windham</v>
      </c>
      <c r="AO678" t="s">
        <v>1391</v>
      </c>
      <c r="AP678">
        <v>1</v>
      </c>
      <c r="AR678" s="119">
        <v>23</v>
      </c>
      <c r="AS678" s="121">
        <v>5</v>
      </c>
      <c r="AT678" s="121">
        <v>125</v>
      </c>
      <c r="AU678" s="125">
        <v>86025</v>
      </c>
      <c r="AV678" s="125">
        <f t="shared" si="141"/>
        <v>23005</v>
      </c>
      <c r="AW678" t="s">
        <v>749</v>
      </c>
      <c r="AX678">
        <f t="shared" si="132"/>
        <v>2386025</v>
      </c>
      <c r="BB678">
        <v>50.28</v>
      </c>
      <c r="BC678">
        <v>3.6</v>
      </c>
      <c r="BD678">
        <v>46.68</v>
      </c>
    </row>
    <row r="679" spans="1:56" hidden="1" outlineLevel="1">
      <c r="A679" t="s">
        <v>968</v>
      </c>
      <c r="B679" s="10" t="s">
        <v>1305</v>
      </c>
      <c r="C679" s="1">
        <f t="shared" si="131"/>
        <v>1280</v>
      </c>
      <c r="D679" s="7">
        <f>IF(N679&gt;0, RANK(N679,(N679:P679,Q679:AE679)),0)</f>
        <v>2</v>
      </c>
      <c r="E679" s="7">
        <f>IF(O679&gt;0,RANK(O679,(N679:P679,Q679:AE679)),0)</f>
        <v>1</v>
      </c>
      <c r="F679" s="7">
        <f t="shared" si="133"/>
        <v>3</v>
      </c>
      <c r="G679" s="1">
        <f t="shared" si="138"/>
        <v>40</v>
      </c>
      <c r="H679" s="2">
        <f t="shared" si="139"/>
        <v>3.125E-2</v>
      </c>
      <c r="I679" s="8"/>
      <c r="J679" s="2">
        <f t="shared" si="134"/>
        <v>0.47031250000000002</v>
      </c>
      <c r="K679" s="2">
        <f t="shared" si="135"/>
        <v>0.50156250000000002</v>
      </c>
      <c r="L679" s="2">
        <f t="shared" si="136"/>
        <v>2.1874999999999999E-2</v>
      </c>
      <c r="M679" s="2">
        <f t="shared" si="137"/>
        <v>6.249999999999957E-3</v>
      </c>
      <c r="N679" s="1">
        <v>602</v>
      </c>
      <c r="O679" s="1">
        <v>642</v>
      </c>
      <c r="P679" s="1">
        <v>28</v>
      </c>
      <c r="Q679" s="1"/>
      <c r="R679" s="1">
        <v>6</v>
      </c>
      <c r="S679" s="1"/>
      <c r="T679" s="70"/>
      <c r="U679" s="1"/>
      <c r="V679" s="1"/>
      <c r="W679" s="1">
        <v>2</v>
      </c>
      <c r="X679" s="1"/>
      <c r="Y679" s="1"/>
      <c r="Z679" s="1"/>
      <c r="AA679" s="1"/>
      <c r="AB679" s="1"/>
      <c r="AN679" t="str">
        <f t="shared" si="140"/>
        <v>Windsor</v>
      </c>
      <c r="AO679" t="s">
        <v>340</v>
      </c>
      <c r="AP679">
        <v>1</v>
      </c>
      <c r="AR679" s="119">
        <v>23</v>
      </c>
      <c r="AS679" s="121">
        <v>11</v>
      </c>
      <c r="AT679" s="121">
        <v>135</v>
      </c>
      <c r="AU679" s="125">
        <v>86165</v>
      </c>
      <c r="AV679" s="125">
        <f t="shared" si="141"/>
        <v>23011</v>
      </c>
      <c r="AW679" t="s">
        <v>749</v>
      </c>
      <c r="AX679">
        <f t="shared" si="132"/>
        <v>2386165</v>
      </c>
      <c r="BB679">
        <v>35.58</v>
      </c>
      <c r="BC679">
        <v>0.93</v>
      </c>
      <c r="BD679">
        <v>34.65</v>
      </c>
    </row>
    <row r="680" spans="1:56" hidden="1" outlineLevel="1">
      <c r="A680" t="s">
        <v>464</v>
      </c>
      <c r="B680" s="10" t="s">
        <v>1305</v>
      </c>
      <c r="C680" s="1">
        <f t="shared" si="131"/>
        <v>206</v>
      </c>
      <c r="D680" s="7">
        <f>IF(N680&gt;0, RANK(N680,(N680:P680,Q680:AE680)),0)</f>
        <v>2</v>
      </c>
      <c r="E680" s="7">
        <f>IF(O680&gt;0,RANK(O680,(N680:P680,Q680:AE680)),0)</f>
        <v>1</v>
      </c>
      <c r="F680" s="7">
        <f t="shared" si="133"/>
        <v>3</v>
      </c>
      <c r="G680" s="1">
        <f t="shared" si="138"/>
        <v>37</v>
      </c>
      <c r="H680" s="2">
        <f t="shared" si="139"/>
        <v>0.1796116504854369</v>
      </c>
      <c r="I680" s="8"/>
      <c r="J680" s="2">
        <f t="shared" si="134"/>
        <v>0.39805825242718446</v>
      </c>
      <c r="K680" s="2">
        <f t="shared" si="135"/>
        <v>0.57766990291262132</v>
      </c>
      <c r="L680" s="2">
        <f t="shared" si="136"/>
        <v>2.4271844660194174E-2</v>
      </c>
      <c r="M680" s="2">
        <f t="shared" si="137"/>
        <v>-1.0408340855860843E-17</v>
      </c>
      <c r="N680" s="1">
        <v>82</v>
      </c>
      <c r="O680" s="1">
        <v>119</v>
      </c>
      <c r="P680" s="1">
        <v>5</v>
      </c>
      <c r="Q680" s="1"/>
      <c r="R680" s="1">
        <v>0</v>
      </c>
      <c r="S680" s="1"/>
      <c r="T680" s="70"/>
      <c r="U680" s="1"/>
      <c r="V680" s="1"/>
      <c r="W680" s="1">
        <v>0</v>
      </c>
      <c r="X680" s="1"/>
      <c r="Y680" s="1"/>
      <c r="Z680" s="1"/>
      <c r="AA680" s="1"/>
      <c r="AB680" s="1"/>
      <c r="AN680" t="str">
        <f t="shared" si="140"/>
        <v>Winn</v>
      </c>
      <c r="AO680" t="s">
        <v>1350</v>
      </c>
      <c r="AP680">
        <v>2</v>
      </c>
      <c r="AR680" s="119">
        <v>23</v>
      </c>
      <c r="AS680" s="121">
        <v>19</v>
      </c>
      <c r="AT680" s="121">
        <v>305</v>
      </c>
      <c r="AU680" s="125">
        <v>86305</v>
      </c>
      <c r="AV680" s="125">
        <f t="shared" si="141"/>
        <v>23019</v>
      </c>
      <c r="AW680" t="s">
        <v>749</v>
      </c>
      <c r="AX680">
        <f t="shared" si="132"/>
        <v>2386305</v>
      </c>
      <c r="BB680">
        <v>44.27</v>
      </c>
      <c r="BC680">
        <v>0.14000000000000001</v>
      </c>
      <c r="BD680">
        <v>44.13</v>
      </c>
    </row>
    <row r="681" spans="1:56" hidden="1" outlineLevel="1">
      <c r="A681" t="s">
        <v>2076</v>
      </c>
      <c r="B681" s="10" t="s">
        <v>1305</v>
      </c>
      <c r="C681" s="1">
        <f t="shared" si="131"/>
        <v>4329</v>
      </c>
      <c r="D681" s="7">
        <f>IF(N681&gt;0, RANK(N681,(N681:P681,Q681:AE681)),0)</f>
        <v>1</v>
      </c>
      <c r="E681" s="7">
        <f>IF(O681&gt;0,RANK(O681,(N681:P681,Q681:AE681)),0)</f>
        <v>2</v>
      </c>
      <c r="F681" s="7">
        <f t="shared" si="133"/>
        <v>3</v>
      </c>
      <c r="G681" s="1">
        <f t="shared" si="138"/>
        <v>724</v>
      </c>
      <c r="H681" s="2">
        <f t="shared" si="139"/>
        <v>0.16724416724416724</v>
      </c>
      <c r="I681" s="8"/>
      <c r="J681" s="2">
        <f t="shared" si="134"/>
        <v>0.57519057519057515</v>
      </c>
      <c r="K681" s="2">
        <f t="shared" si="135"/>
        <v>0.40794640794640796</v>
      </c>
      <c r="L681" s="2">
        <f t="shared" si="136"/>
        <v>1.386001386001386E-2</v>
      </c>
      <c r="M681" s="2">
        <f t="shared" si="137"/>
        <v>3.003003003003029E-3</v>
      </c>
      <c r="N681" s="1">
        <v>2490</v>
      </c>
      <c r="O681" s="1">
        <v>1766</v>
      </c>
      <c r="P681" s="1">
        <v>60</v>
      </c>
      <c r="Q681" s="1"/>
      <c r="R681" s="1">
        <v>13</v>
      </c>
      <c r="S681" s="1"/>
      <c r="T681" s="70"/>
      <c r="U681" s="1"/>
      <c r="V681" s="1"/>
      <c r="W681" s="1">
        <v>0</v>
      </c>
      <c r="X681" s="1"/>
      <c r="Y681" s="1"/>
      <c r="Z681" s="1"/>
      <c r="AA681" s="1"/>
      <c r="AB681" s="1"/>
      <c r="AN681" t="str">
        <f t="shared" si="140"/>
        <v>Winslow</v>
      </c>
      <c r="AO681" t="s">
        <v>340</v>
      </c>
      <c r="AP681">
        <v>2</v>
      </c>
      <c r="AR681" s="119">
        <v>23</v>
      </c>
      <c r="AS681" s="121">
        <v>11</v>
      </c>
      <c r="AT681" s="121">
        <v>140</v>
      </c>
      <c r="AU681" s="125">
        <v>86515</v>
      </c>
      <c r="AV681" s="125">
        <f t="shared" si="141"/>
        <v>23011</v>
      </c>
      <c r="AW681" t="s">
        <v>749</v>
      </c>
      <c r="AX681">
        <f t="shared" si="132"/>
        <v>2386515</v>
      </c>
      <c r="BB681">
        <v>38.72</v>
      </c>
      <c r="BC681">
        <v>1.87</v>
      </c>
      <c r="BD681">
        <v>36.85</v>
      </c>
    </row>
    <row r="682" spans="1:56" hidden="1" outlineLevel="1">
      <c r="A682" t="s">
        <v>839</v>
      </c>
      <c r="B682" s="10" t="s">
        <v>1305</v>
      </c>
      <c r="C682" s="1">
        <f t="shared" si="131"/>
        <v>280</v>
      </c>
      <c r="D682" s="7">
        <f>IF(N682&gt;0, RANK(N682,(N682:P682,Q682:AE682)),0)</f>
        <v>2</v>
      </c>
      <c r="E682" s="7">
        <f>IF(O682&gt;0,RANK(O682,(N682:P682,Q682:AE682)),0)</f>
        <v>1</v>
      </c>
      <c r="F682" s="7">
        <f t="shared" si="133"/>
        <v>3</v>
      </c>
      <c r="G682" s="1">
        <f t="shared" si="138"/>
        <v>23</v>
      </c>
      <c r="H682" s="2">
        <f t="shared" si="139"/>
        <v>8.2142857142857142E-2</v>
      </c>
      <c r="I682" s="8"/>
      <c r="J682" s="2">
        <f t="shared" si="134"/>
        <v>0.44285714285714284</v>
      </c>
      <c r="K682" s="2">
        <f t="shared" si="135"/>
        <v>0.52500000000000002</v>
      </c>
      <c r="L682" s="2">
        <f t="shared" si="136"/>
        <v>1.7857142857142856E-2</v>
      </c>
      <c r="M682" s="2">
        <f t="shared" si="137"/>
        <v>1.4285714285714284E-2</v>
      </c>
      <c r="N682" s="1">
        <v>124</v>
      </c>
      <c r="O682" s="1">
        <v>147</v>
      </c>
      <c r="P682" s="1">
        <v>5</v>
      </c>
      <c r="Q682" s="1"/>
      <c r="R682" s="1">
        <v>4</v>
      </c>
      <c r="S682" s="1"/>
      <c r="T682" s="70"/>
      <c r="U682" s="1"/>
      <c r="V682" s="1"/>
      <c r="W682" s="1">
        <v>0</v>
      </c>
      <c r="X682" s="1"/>
      <c r="Y682" s="1"/>
      <c r="Z682" s="1"/>
      <c r="AA682" s="1"/>
      <c r="AB682" s="1"/>
      <c r="AN682" t="str">
        <f t="shared" si="140"/>
        <v>Winter Harbor</v>
      </c>
      <c r="AO682" t="s">
        <v>3488</v>
      </c>
      <c r="AP682">
        <v>2</v>
      </c>
      <c r="AR682" s="119">
        <v>23</v>
      </c>
      <c r="AS682" s="121">
        <v>9</v>
      </c>
      <c r="AT682" s="121">
        <v>185</v>
      </c>
      <c r="AU682" s="125">
        <v>86655</v>
      </c>
      <c r="AV682" s="125">
        <f t="shared" si="141"/>
        <v>23009</v>
      </c>
      <c r="AW682" t="s">
        <v>749</v>
      </c>
      <c r="AX682">
        <f t="shared" si="132"/>
        <v>2386655</v>
      </c>
      <c r="BB682">
        <v>65.7</v>
      </c>
      <c r="BC682">
        <v>51.33</v>
      </c>
      <c r="BD682">
        <v>14.37</v>
      </c>
    </row>
    <row r="683" spans="1:56" hidden="1" outlineLevel="1">
      <c r="A683" t="s">
        <v>2155</v>
      </c>
      <c r="B683" s="10" t="s">
        <v>1305</v>
      </c>
      <c r="C683" s="1">
        <f t="shared" si="131"/>
        <v>2202</v>
      </c>
      <c r="D683" s="7">
        <f>IF(N683&gt;0, RANK(N683,(N683:P683,Q683:AE683)),0)</f>
        <v>1</v>
      </c>
      <c r="E683" s="7">
        <f>IF(O683&gt;0,RANK(O683,(N683:P683,Q683:AE683)),0)</f>
        <v>2</v>
      </c>
      <c r="F683" s="7">
        <f t="shared" si="133"/>
        <v>3</v>
      </c>
      <c r="G683" s="1">
        <f t="shared" si="138"/>
        <v>34</v>
      </c>
      <c r="H683" s="2">
        <f t="shared" si="139"/>
        <v>1.5440508628519528E-2</v>
      </c>
      <c r="I683" s="8"/>
      <c r="J683" s="2">
        <f t="shared" si="134"/>
        <v>0.49909173478655766</v>
      </c>
      <c r="K683" s="2">
        <f t="shared" si="135"/>
        <v>0.48365122615803813</v>
      </c>
      <c r="L683" s="2">
        <f t="shared" si="136"/>
        <v>1.2715712988192553E-2</v>
      </c>
      <c r="M683" s="2">
        <f t="shared" si="137"/>
        <v>4.5413260672116582E-3</v>
      </c>
      <c r="N683" s="1">
        <v>1099</v>
      </c>
      <c r="O683" s="1">
        <v>1065</v>
      </c>
      <c r="P683" s="1">
        <v>28</v>
      </c>
      <c r="Q683" s="1"/>
      <c r="R683" s="1">
        <v>10</v>
      </c>
      <c r="S683" s="1"/>
      <c r="T683" s="70"/>
      <c r="U683" s="1"/>
      <c r="V683" s="1"/>
      <c r="W683" s="1">
        <v>0</v>
      </c>
      <c r="X683" s="1"/>
      <c r="Y683" s="1"/>
      <c r="Z683" s="1"/>
      <c r="AA683" s="1"/>
      <c r="AB683" s="1"/>
      <c r="AN683" t="str">
        <f t="shared" si="140"/>
        <v>Winterport</v>
      </c>
      <c r="AO683" t="s">
        <v>2819</v>
      </c>
      <c r="AP683">
        <v>2</v>
      </c>
      <c r="AR683" s="119">
        <v>23</v>
      </c>
      <c r="AS683" s="121">
        <v>27</v>
      </c>
      <c r="AT683" s="121">
        <v>130</v>
      </c>
      <c r="AU683" s="125">
        <v>86760</v>
      </c>
      <c r="AV683" s="125">
        <f t="shared" si="141"/>
        <v>23027</v>
      </c>
      <c r="AW683" t="s">
        <v>749</v>
      </c>
      <c r="AX683">
        <f t="shared" si="132"/>
        <v>2386760</v>
      </c>
      <c r="BB683">
        <v>37.11</v>
      </c>
      <c r="BC683">
        <v>1.51</v>
      </c>
      <c r="BD683">
        <v>35.590000000000003</v>
      </c>
    </row>
    <row r="684" spans="1:56" hidden="1" outlineLevel="1">
      <c r="A684" t="s">
        <v>2879</v>
      </c>
      <c r="B684" s="10" t="s">
        <v>1305</v>
      </c>
      <c r="C684" s="1">
        <f t="shared" si="131"/>
        <v>144</v>
      </c>
      <c r="D684" s="7">
        <f>IF(N684&gt;0, RANK(N684,(N684:P684,Q684:AE684)),0)</f>
        <v>1</v>
      </c>
      <c r="E684" s="7">
        <f>IF(O684&gt;0,RANK(O684,(N684:P684,Q684:AE684)),0)</f>
        <v>2</v>
      </c>
      <c r="F684" s="7">
        <f t="shared" si="133"/>
        <v>3</v>
      </c>
      <c r="G684" s="1">
        <f t="shared" si="138"/>
        <v>50</v>
      </c>
      <c r="H684" s="2">
        <f t="shared" si="139"/>
        <v>0.34722222222222221</v>
      </c>
      <c r="I684" s="8"/>
      <c r="J684" s="2">
        <f t="shared" si="134"/>
        <v>0.65972222222222221</v>
      </c>
      <c r="K684" s="2">
        <f t="shared" si="135"/>
        <v>0.3125</v>
      </c>
      <c r="L684" s="2">
        <f t="shared" si="136"/>
        <v>2.7777777777777776E-2</v>
      </c>
      <c r="M684" s="2">
        <f t="shared" si="137"/>
        <v>1.3877787807814457E-17</v>
      </c>
      <c r="N684" s="1">
        <v>95</v>
      </c>
      <c r="O684" s="1">
        <v>45</v>
      </c>
      <c r="P684" s="1">
        <v>4</v>
      </c>
      <c r="Q684" s="1"/>
      <c r="R684" s="1">
        <v>0</v>
      </c>
      <c r="S684" s="1"/>
      <c r="T684" s="70"/>
      <c r="U684" s="1"/>
      <c r="V684" s="1"/>
      <c r="W684" s="1">
        <v>0</v>
      </c>
      <c r="X684" s="1"/>
      <c r="Y684" s="1"/>
      <c r="Z684" s="1"/>
      <c r="AA684" s="1"/>
      <c r="AB684" s="1"/>
      <c r="AN684" t="str">
        <f t="shared" si="140"/>
        <v>Winterville</v>
      </c>
      <c r="AO684" t="s">
        <v>424</v>
      </c>
      <c r="AP684">
        <v>2</v>
      </c>
      <c r="AR684" s="119">
        <v>23</v>
      </c>
      <c r="AS684" s="121">
        <v>3</v>
      </c>
      <c r="AT684" s="121">
        <v>340</v>
      </c>
      <c r="AU684" s="125">
        <v>86865</v>
      </c>
      <c r="AV684" s="125">
        <f t="shared" si="141"/>
        <v>23003</v>
      </c>
      <c r="AW684" t="s">
        <v>166</v>
      </c>
      <c r="AX684">
        <f t="shared" si="132"/>
        <v>2386865</v>
      </c>
      <c r="BB684">
        <v>39.11</v>
      </c>
      <c r="BC684">
        <v>3.41</v>
      </c>
      <c r="BD684">
        <v>35.700000000000003</v>
      </c>
    </row>
    <row r="685" spans="1:56" hidden="1" outlineLevel="1">
      <c r="A685" t="s">
        <v>1279</v>
      </c>
      <c r="B685" s="10" t="s">
        <v>1305</v>
      </c>
      <c r="C685" s="1">
        <f t="shared" si="131"/>
        <v>3645</v>
      </c>
      <c r="D685" s="7">
        <f>IF(N685&gt;0, RANK(N685,(N685:P685,Q685:AE685)),0)</f>
        <v>1</v>
      </c>
      <c r="E685" s="7">
        <f>IF(O685&gt;0,RANK(O685,(N685:P685,Q685:AE685)),0)</f>
        <v>2</v>
      </c>
      <c r="F685" s="7">
        <f t="shared" si="133"/>
        <v>3</v>
      </c>
      <c r="G685" s="1">
        <f t="shared" si="138"/>
        <v>437</v>
      </c>
      <c r="H685" s="2">
        <f t="shared" si="139"/>
        <v>0.11989026063100137</v>
      </c>
      <c r="I685" s="8"/>
      <c r="J685" s="2">
        <f t="shared" si="134"/>
        <v>0.55034293552812075</v>
      </c>
      <c r="K685" s="2">
        <f t="shared" si="135"/>
        <v>0.43045267489711936</v>
      </c>
      <c r="L685" s="2">
        <f t="shared" si="136"/>
        <v>1.2894375857338821E-2</v>
      </c>
      <c r="M685" s="2">
        <f t="shared" si="137"/>
        <v>6.3100137174210737E-3</v>
      </c>
      <c r="N685" s="1">
        <v>2006</v>
      </c>
      <c r="O685" s="1">
        <v>1569</v>
      </c>
      <c r="P685" s="1">
        <v>47</v>
      </c>
      <c r="Q685" s="1"/>
      <c r="R685" s="1">
        <v>20</v>
      </c>
      <c r="S685" s="1"/>
      <c r="T685" s="70"/>
      <c r="U685" s="1"/>
      <c r="V685" s="1"/>
      <c r="W685" s="1">
        <v>3</v>
      </c>
      <c r="X685" s="1"/>
      <c r="Y685" s="1"/>
      <c r="Z685" s="1"/>
      <c r="AA685" s="1"/>
      <c r="AB685" s="1"/>
      <c r="AN685" t="str">
        <f t="shared" si="140"/>
        <v>Winthrop</v>
      </c>
      <c r="AO685" t="s">
        <v>340</v>
      </c>
      <c r="AP685">
        <v>1</v>
      </c>
      <c r="AR685" s="119">
        <v>23</v>
      </c>
      <c r="AS685" s="121">
        <v>11</v>
      </c>
      <c r="AT685" s="121">
        <v>145</v>
      </c>
      <c r="AU685" s="125">
        <v>86970</v>
      </c>
      <c r="AV685" s="125">
        <f t="shared" si="141"/>
        <v>23011</v>
      </c>
      <c r="AW685" t="s">
        <v>749</v>
      </c>
      <c r="AX685">
        <f t="shared" si="132"/>
        <v>2386970</v>
      </c>
      <c r="BB685">
        <v>37.950000000000003</v>
      </c>
      <c r="BC685">
        <v>6.71</v>
      </c>
      <c r="BD685">
        <v>31.24</v>
      </c>
    </row>
    <row r="686" spans="1:56" hidden="1" outlineLevel="1">
      <c r="A686" t="s">
        <v>754</v>
      </c>
      <c r="B686" s="10" t="s">
        <v>1305</v>
      </c>
      <c r="C686" s="1">
        <f t="shared" si="131"/>
        <v>2213</v>
      </c>
      <c r="D686" s="7">
        <f>IF(N686&gt;0, RANK(N686,(N686:P686,Q686:AE686)),0)</f>
        <v>1</v>
      </c>
      <c r="E686" s="7">
        <f>IF(O686&gt;0,RANK(O686,(N686:P686,Q686:AE686)),0)</f>
        <v>2</v>
      </c>
      <c r="F686" s="7">
        <f t="shared" ref="F686:F693" si="142">IF(P686&gt;0,RANK(P686,(N686:AE686)),0)</f>
        <v>3</v>
      </c>
      <c r="G686" s="1">
        <f t="shared" si="138"/>
        <v>159</v>
      </c>
      <c r="H686" s="2">
        <f t="shared" si="139"/>
        <v>7.1848169905106188E-2</v>
      </c>
      <c r="I686" s="8"/>
      <c r="J686" s="2">
        <f t="shared" ref="J686:J693" si="143">IF(C686=0,"-",N686/C686)</f>
        <v>0.52462720289200182</v>
      </c>
      <c r="K686" s="2">
        <f t="shared" ref="K686:K693" si="144">IF(C686=0,"-",O686/C686)</f>
        <v>0.45277903298689559</v>
      </c>
      <c r="L686" s="2">
        <f t="shared" ref="L686:L693" si="145">IF(C686=0,"-",P686/C686)</f>
        <v>1.3556258472661545E-2</v>
      </c>
      <c r="M686" s="2">
        <f t="shared" ref="M686:M693" si="146">IF(C686=0,"-",(1-J686-K686-L686))</f>
        <v>9.0375056484410434E-3</v>
      </c>
      <c r="N686" s="1">
        <v>1161</v>
      </c>
      <c r="O686" s="1">
        <v>1002</v>
      </c>
      <c r="P686" s="1">
        <v>30</v>
      </c>
      <c r="Q686" s="1"/>
      <c r="R686" s="1">
        <v>16</v>
      </c>
      <c r="S686" s="1"/>
      <c r="T686" s="70"/>
      <c r="U686" s="1"/>
      <c r="V686" s="1"/>
      <c r="W686" s="1">
        <v>4</v>
      </c>
      <c r="X686" s="1"/>
      <c r="Y686" s="1"/>
      <c r="Z686" s="1"/>
      <c r="AA686" s="1"/>
      <c r="AB686" s="1"/>
      <c r="AN686" t="str">
        <f t="shared" si="140"/>
        <v>Wiscasset</v>
      </c>
      <c r="AO686" t="s">
        <v>2196</v>
      </c>
      <c r="AP686">
        <v>1</v>
      </c>
      <c r="AR686" s="119">
        <v>23</v>
      </c>
      <c r="AS686" s="121">
        <v>15</v>
      </c>
      <c r="AT686" s="121">
        <v>100</v>
      </c>
      <c r="AU686" s="125">
        <v>87075</v>
      </c>
      <c r="AV686" s="125">
        <f t="shared" si="141"/>
        <v>23015</v>
      </c>
      <c r="AW686" t="s">
        <v>749</v>
      </c>
      <c r="AX686">
        <f t="shared" si="132"/>
        <v>2387075</v>
      </c>
      <c r="BB686">
        <v>27.71</v>
      </c>
      <c r="BC686">
        <v>3.12</v>
      </c>
      <c r="BD686">
        <v>24.59</v>
      </c>
    </row>
    <row r="687" spans="1:56" hidden="1" outlineLevel="1">
      <c r="A687" t="s">
        <v>1736</v>
      </c>
      <c r="B687" s="10" t="s">
        <v>1305</v>
      </c>
      <c r="C687" s="1">
        <f t="shared" si="131"/>
        <v>643</v>
      </c>
      <c r="D687" s="7">
        <f>IF(N687&gt;0, RANK(N687,(N687:P687,Q687:AE687)),0)</f>
        <v>1</v>
      </c>
      <c r="E687" s="7">
        <f>IF(O687&gt;0,RANK(O687,(N687:P687,Q687:AE687)),0)</f>
        <v>2</v>
      </c>
      <c r="F687" s="7">
        <f t="shared" si="142"/>
        <v>3</v>
      </c>
      <c r="G687" s="1">
        <f t="shared" si="138"/>
        <v>2</v>
      </c>
      <c r="H687" s="2">
        <f t="shared" si="139"/>
        <v>3.1104199066874028E-3</v>
      </c>
      <c r="I687" s="8"/>
      <c r="J687" s="2">
        <f t="shared" si="143"/>
        <v>0.49455676516329705</v>
      </c>
      <c r="K687" s="2">
        <f t="shared" si="144"/>
        <v>0.49144634525660963</v>
      </c>
      <c r="L687" s="2">
        <f t="shared" si="145"/>
        <v>1.3996889580093312E-2</v>
      </c>
      <c r="M687" s="2">
        <f t="shared" si="146"/>
        <v>6.9388939039072284E-18</v>
      </c>
      <c r="N687" s="1">
        <v>318</v>
      </c>
      <c r="O687" s="1">
        <v>316</v>
      </c>
      <c r="P687" s="1">
        <v>9</v>
      </c>
      <c r="Q687" s="1"/>
      <c r="R687" s="1">
        <v>0</v>
      </c>
      <c r="S687" s="1"/>
      <c r="T687" s="70"/>
      <c r="U687" s="1"/>
      <c r="V687" s="1"/>
      <c r="W687" s="1">
        <v>0</v>
      </c>
      <c r="X687" s="1"/>
      <c r="Y687" s="1"/>
      <c r="Z687" s="1"/>
      <c r="AA687" s="1"/>
      <c r="AB687" s="1"/>
      <c r="AN687" t="str">
        <f t="shared" si="140"/>
        <v>Woodland</v>
      </c>
      <c r="AO687" t="s">
        <v>424</v>
      </c>
      <c r="AP687">
        <v>2</v>
      </c>
      <c r="AR687" s="119">
        <v>23</v>
      </c>
      <c r="AS687" s="121">
        <v>3</v>
      </c>
      <c r="AT687" s="121">
        <v>345</v>
      </c>
      <c r="AU687" s="125">
        <v>87215</v>
      </c>
      <c r="AV687" s="125">
        <f t="shared" si="141"/>
        <v>23003</v>
      </c>
      <c r="AW687" t="s">
        <v>749</v>
      </c>
      <c r="AX687">
        <f t="shared" si="132"/>
        <v>2387215</v>
      </c>
      <c r="BB687">
        <v>35.270000000000003</v>
      </c>
      <c r="BC687">
        <v>0</v>
      </c>
      <c r="BD687">
        <v>35.270000000000003</v>
      </c>
    </row>
    <row r="688" spans="1:56" hidden="1" outlineLevel="1">
      <c r="A688" t="s">
        <v>1953</v>
      </c>
      <c r="B688" s="10" t="s">
        <v>1305</v>
      </c>
      <c r="C688" s="1">
        <f t="shared" ref="C688:C693" si="147">SUM(N688:AL688)</f>
        <v>779</v>
      </c>
      <c r="D688" s="7">
        <f>IF(N688&gt;0, RANK(N688,(N688:P688,Q688:AE688)),0)</f>
        <v>1</v>
      </c>
      <c r="E688" s="7">
        <f>IF(O688&gt;0,RANK(O688,(N688:P688,Q688:AE688)),0)</f>
        <v>2</v>
      </c>
      <c r="F688" s="7">
        <f t="shared" si="142"/>
        <v>3</v>
      </c>
      <c r="G688" s="1">
        <f t="shared" si="138"/>
        <v>20</v>
      </c>
      <c r="H688" s="2">
        <f t="shared" si="139"/>
        <v>2.5673940949935817E-2</v>
      </c>
      <c r="I688" s="8"/>
      <c r="J688" s="2">
        <f t="shared" si="143"/>
        <v>0.50064184852374838</v>
      </c>
      <c r="K688" s="2">
        <f t="shared" si="144"/>
        <v>0.47496790757381258</v>
      </c>
      <c r="L688" s="2">
        <f t="shared" si="145"/>
        <v>1.7971758664955071E-2</v>
      </c>
      <c r="M688" s="2">
        <f t="shared" si="146"/>
        <v>6.418485237483975E-3</v>
      </c>
      <c r="N688" s="1">
        <v>390</v>
      </c>
      <c r="O688" s="1">
        <v>370</v>
      </c>
      <c r="P688" s="1">
        <v>14</v>
      </c>
      <c r="Q688" s="1"/>
      <c r="R688" s="1">
        <v>5</v>
      </c>
      <c r="S688" s="1"/>
      <c r="T688" s="70"/>
      <c r="U688" s="1"/>
      <c r="V688" s="1"/>
      <c r="W688" s="1">
        <v>0</v>
      </c>
      <c r="X688" s="1"/>
      <c r="Y688" s="1"/>
      <c r="Z688" s="1"/>
      <c r="AA688" s="1"/>
      <c r="AB688" s="1"/>
      <c r="AN688" t="str">
        <f t="shared" si="140"/>
        <v>Woodstock</v>
      </c>
      <c r="AO688" t="s">
        <v>2592</v>
      </c>
      <c r="AP688">
        <v>2</v>
      </c>
      <c r="AR688" s="119">
        <v>23</v>
      </c>
      <c r="AS688" s="121">
        <v>17</v>
      </c>
      <c r="AT688" s="121">
        <v>175</v>
      </c>
      <c r="AU688" s="125">
        <v>87355</v>
      </c>
      <c r="AV688" s="125">
        <f t="shared" si="141"/>
        <v>23017</v>
      </c>
      <c r="AW688" t="s">
        <v>749</v>
      </c>
      <c r="AX688">
        <f t="shared" si="132"/>
        <v>2387355</v>
      </c>
      <c r="BB688">
        <v>46.85</v>
      </c>
      <c r="BC688">
        <v>1.1499999999999999</v>
      </c>
      <c r="BD688">
        <v>45.7</v>
      </c>
    </row>
    <row r="689" spans="1:56" hidden="1" outlineLevel="1">
      <c r="A689" t="s">
        <v>3294</v>
      </c>
      <c r="B689" s="10" t="s">
        <v>1305</v>
      </c>
      <c r="C689" s="1">
        <f t="shared" si="147"/>
        <v>117</v>
      </c>
      <c r="D689" s="7">
        <f>IF(N689&gt;0, RANK(N689,(N689:P689,Q689:AE689)),0)</f>
        <v>2</v>
      </c>
      <c r="E689" s="7">
        <f>IF(O689&gt;0,RANK(O689,(N689:P689,Q689:AE689)),0)</f>
        <v>1</v>
      </c>
      <c r="F689" s="7">
        <f t="shared" si="142"/>
        <v>0</v>
      </c>
      <c r="G689" s="1">
        <f t="shared" si="138"/>
        <v>35</v>
      </c>
      <c r="H689" s="2">
        <f t="shared" si="139"/>
        <v>0.29914529914529914</v>
      </c>
      <c r="I689" s="8"/>
      <c r="J689" s="2">
        <f t="shared" si="143"/>
        <v>0.3504273504273504</v>
      </c>
      <c r="K689" s="2">
        <f t="shared" si="144"/>
        <v>0.6495726495726496</v>
      </c>
      <c r="L689" s="2">
        <f t="shared" si="145"/>
        <v>0</v>
      </c>
      <c r="M689" s="2">
        <f t="shared" si="146"/>
        <v>0</v>
      </c>
      <c r="N689" s="1">
        <v>41</v>
      </c>
      <c r="O689" s="1">
        <v>76</v>
      </c>
      <c r="P689" s="1">
        <v>0</v>
      </c>
      <c r="Q689" s="1"/>
      <c r="R689" s="1">
        <v>0</v>
      </c>
      <c r="S689" s="1"/>
      <c r="T689" s="70"/>
      <c r="U689" s="1"/>
      <c r="V689" s="1"/>
      <c r="W689" s="1">
        <v>0</v>
      </c>
      <c r="X689" s="1"/>
      <c r="Y689" s="1"/>
      <c r="Z689" s="1"/>
      <c r="AA689" s="1"/>
      <c r="AB689" s="1"/>
      <c r="AN689" t="str">
        <f t="shared" si="140"/>
        <v>Woodville</v>
      </c>
      <c r="AO689" t="s">
        <v>1350</v>
      </c>
      <c r="AP689">
        <v>2</v>
      </c>
      <c r="AR689" s="119">
        <v>23</v>
      </c>
      <c r="AS689" s="121">
        <v>19</v>
      </c>
      <c r="AT689" s="121">
        <v>310</v>
      </c>
      <c r="AU689" s="125">
        <v>87390</v>
      </c>
      <c r="AV689" s="125">
        <f t="shared" si="141"/>
        <v>23019</v>
      </c>
      <c r="AW689" t="s">
        <v>749</v>
      </c>
      <c r="AX689">
        <f t="shared" si="132"/>
        <v>2387390</v>
      </c>
      <c r="BB689">
        <v>42.93</v>
      </c>
      <c r="BC689">
        <v>0</v>
      </c>
      <c r="BD689">
        <v>42.93</v>
      </c>
    </row>
    <row r="690" spans="1:56" hidden="1" outlineLevel="1">
      <c r="A690" t="s">
        <v>3295</v>
      </c>
      <c r="B690" s="10" t="s">
        <v>1305</v>
      </c>
      <c r="C690" s="1">
        <f t="shared" si="147"/>
        <v>1921</v>
      </c>
      <c r="D690" s="7">
        <f>IF(N690&gt;0, RANK(N690,(N690:P690,Q690:AE690)),0)</f>
        <v>1</v>
      </c>
      <c r="E690" s="7">
        <f>IF(O690&gt;0,RANK(O690,(N690:P690,Q690:AE690)),0)</f>
        <v>2</v>
      </c>
      <c r="F690" s="7">
        <f t="shared" si="142"/>
        <v>3</v>
      </c>
      <c r="G690" s="1">
        <f t="shared" si="138"/>
        <v>145</v>
      </c>
      <c r="H690" s="2">
        <f t="shared" si="139"/>
        <v>7.5481520041644976E-2</v>
      </c>
      <c r="I690" s="8"/>
      <c r="J690" s="2">
        <f t="shared" si="143"/>
        <v>0.52993232691306613</v>
      </c>
      <c r="K690" s="2">
        <f t="shared" si="144"/>
        <v>0.45445080687142114</v>
      </c>
      <c r="L690" s="2">
        <f t="shared" si="145"/>
        <v>1.3014055179593961E-2</v>
      </c>
      <c r="M690" s="2">
        <f t="shared" si="146"/>
        <v>2.6028110359187645E-3</v>
      </c>
      <c r="N690" s="1">
        <v>1018</v>
      </c>
      <c r="O690" s="1">
        <v>873</v>
      </c>
      <c r="P690" s="1">
        <v>25</v>
      </c>
      <c r="Q690" s="1"/>
      <c r="R690" s="1">
        <v>5</v>
      </c>
      <c r="S690" s="1"/>
      <c r="T690" s="70"/>
      <c r="U690" s="1"/>
      <c r="V690" s="1"/>
      <c r="W690" s="1">
        <v>0</v>
      </c>
      <c r="X690" s="1"/>
      <c r="Y690" s="1"/>
      <c r="Z690" s="1"/>
      <c r="AA690" s="1"/>
      <c r="AB690" s="1"/>
      <c r="AN690" t="str">
        <f t="shared" si="140"/>
        <v>Woolwich</v>
      </c>
      <c r="AO690" t="s">
        <v>738</v>
      </c>
      <c r="AP690">
        <v>1</v>
      </c>
      <c r="AR690" s="119">
        <v>23</v>
      </c>
      <c r="AS690" s="121">
        <v>23</v>
      </c>
      <c r="AT690" s="121">
        <v>50</v>
      </c>
      <c r="AU690" s="125">
        <v>87460</v>
      </c>
      <c r="AV690" s="125">
        <f t="shared" si="141"/>
        <v>23023</v>
      </c>
      <c r="AW690" t="s">
        <v>749</v>
      </c>
      <c r="AX690">
        <f t="shared" si="132"/>
        <v>2387460</v>
      </c>
      <c r="BB690">
        <v>41.65</v>
      </c>
      <c r="BC690">
        <v>6.6</v>
      </c>
      <c r="BD690">
        <v>35.049999999999997</v>
      </c>
    </row>
    <row r="691" spans="1:56" hidden="1" outlineLevel="1">
      <c r="A691" t="s">
        <v>675</v>
      </c>
      <c r="B691" s="10" t="s">
        <v>1305</v>
      </c>
      <c r="C691" s="1">
        <f t="shared" si="147"/>
        <v>5463</v>
      </c>
      <c r="D691" s="7">
        <f>IF(N691&gt;0, RANK(N691,(N691:P691,Q691:AE691)),0)</f>
        <v>1</v>
      </c>
      <c r="E691" s="7">
        <f>IF(O691&gt;0,RANK(O691,(N691:P691,Q691:AE691)),0)</f>
        <v>2</v>
      </c>
      <c r="F691" s="7">
        <f t="shared" si="142"/>
        <v>3</v>
      </c>
      <c r="G691" s="1">
        <f t="shared" si="138"/>
        <v>1615</v>
      </c>
      <c r="H691" s="2">
        <f t="shared" si="139"/>
        <v>0.29562511440600403</v>
      </c>
      <c r="I691" s="8"/>
      <c r="J691" s="2">
        <f t="shared" si="143"/>
        <v>0.64305326743547497</v>
      </c>
      <c r="K691" s="2">
        <f t="shared" si="144"/>
        <v>0.347428153029471</v>
      </c>
      <c r="L691" s="2">
        <f t="shared" si="145"/>
        <v>7.8711330770638837E-3</v>
      </c>
      <c r="M691" s="2">
        <f t="shared" si="146"/>
        <v>1.6474464579901444E-3</v>
      </c>
      <c r="N691" s="1">
        <v>3513</v>
      </c>
      <c r="O691" s="1">
        <v>1898</v>
      </c>
      <c r="P691" s="1">
        <v>43</v>
      </c>
      <c r="Q691" s="1"/>
      <c r="R691" s="1">
        <v>8</v>
      </c>
      <c r="S691" s="1"/>
      <c r="T691" s="70"/>
      <c r="U691" s="1"/>
      <c r="V691" s="1"/>
      <c r="W691" s="1">
        <v>1</v>
      </c>
      <c r="X691" s="1"/>
      <c r="Y691" s="1"/>
      <c r="Z691" s="1"/>
      <c r="AA691" s="1"/>
      <c r="AB691" s="1"/>
      <c r="AN691" t="str">
        <f t="shared" si="140"/>
        <v>Yarmouth</v>
      </c>
      <c r="AO691" t="s">
        <v>1391</v>
      </c>
      <c r="AP691">
        <v>1</v>
      </c>
      <c r="AR691" s="119">
        <v>23</v>
      </c>
      <c r="AS691" s="121">
        <v>5</v>
      </c>
      <c r="AT691" s="121">
        <v>130</v>
      </c>
      <c r="AU691" s="125">
        <v>87845</v>
      </c>
      <c r="AV691" s="125">
        <f t="shared" si="141"/>
        <v>23005</v>
      </c>
      <c r="AW691" t="s">
        <v>749</v>
      </c>
      <c r="AX691">
        <f t="shared" si="132"/>
        <v>2387845</v>
      </c>
      <c r="BB691">
        <v>22.78</v>
      </c>
      <c r="BC691">
        <v>9.44</v>
      </c>
      <c r="BD691">
        <v>13.34</v>
      </c>
    </row>
    <row r="692" spans="1:56" hidden="1" outlineLevel="1">
      <c r="A692" t="s">
        <v>2441</v>
      </c>
      <c r="B692" s="10" t="s">
        <v>1305</v>
      </c>
      <c r="C692" s="1">
        <f t="shared" si="147"/>
        <v>8537</v>
      </c>
      <c r="D692" s="7">
        <f>IF(N692&gt;0, RANK(N692,(N692:P692,Q692:AE692)),0)</f>
        <v>1</v>
      </c>
      <c r="E692" s="7">
        <f>IF(O692&gt;0,RANK(O692,(N692:P692,Q692:AE692)),0)</f>
        <v>2</v>
      </c>
      <c r="F692" s="7">
        <f t="shared" si="142"/>
        <v>3</v>
      </c>
      <c r="G692" s="1">
        <f t="shared" si="138"/>
        <v>1793</v>
      </c>
      <c r="H692" s="2">
        <f t="shared" si="139"/>
        <v>0.21002694154855336</v>
      </c>
      <c r="I692" s="8"/>
      <c r="J692" s="2">
        <f t="shared" si="143"/>
        <v>0.59821951505212601</v>
      </c>
      <c r="K692" s="2">
        <f t="shared" si="144"/>
        <v>0.38819257350357267</v>
      </c>
      <c r="L692" s="2">
        <f t="shared" si="145"/>
        <v>1.1245168091835539E-2</v>
      </c>
      <c r="M692" s="2">
        <f t="shared" si="146"/>
        <v>2.342743352465787E-3</v>
      </c>
      <c r="N692" s="1">
        <v>5107</v>
      </c>
      <c r="O692" s="1">
        <v>3314</v>
      </c>
      <c r="P692" s="1">
        <v>96</v>
      </c>
      <c r="Q692" s="1"/>
      <c r="R692" s="1">
        <v>17</v>
      </c>
      <c r="S692" s="1"/>
      <c r="T692" s="70"/>
      <c r="U692" s="1"/>
      <c r="V692" s="1"/>
      <c r="W692" s="1">
        <v>3</v>
      </c>
      <c r="X692" s="1"/>
      <c r="Y692" s="1"/>
      <c r="Z692" s="1"/>
      <c r="AA692" s="1"/>
      <c r="AB692" s="1"/>
      <c r="AN692" t="str">
        <f t="shared" si="140"/>
        <v>York</v>
      </c>
      <c r="AO692" t="s">
        <v>2441</v>
      </c>
      <c r="AP692">
        <v>1</v>
      </c>
      <c r="AR692" s="119">
        <v>23</v>
      </c>
      <c r="AS692" s="121">
        <v>31</v>
      </c>
      <c r="AT692" s="121">
        <v>140</v>
      </c>
      <c r="AU692" s="125">
        <v>87985</v>
      </c>
      <c r="AV692" s="125">
        <f t="shared" si="141"/>
        <v>23031</v>
      </c>
      <c r="AW692" t="s">
        <v>749</v>
      </c>
      <c r="AX692">
        <f t="shared" si="132"/>
        <v>2387985</v>
      </c>
      <c r="BB692">
        <v>57.7</v>
      </c>
      <c r="BC692">
        <v>2.78</v>
      </c>
      <c r="BD692">
        <v>54.91</v>
      </c>
    </row>
    <row r="693" spans="1:56" collapsed="1">
      <c r="A693" s="10" t="s">
        <v>173</v>
      </c>
      <c r="B693" s="10" t="s">
        <v>2781</v>
      </c>
      <c r="C693" s="1">
        <f t="shared" si="147"/>
        <v>741133</v>
      </c>
      <c r="D693" s="7">
        <f>IF(N693&gt;0, RANK(N693,(N693:P693,Q693:AE693)),0)</f>
        <v>1</v>
      </c>
      <c r="E693" s="7">
        <f>IF(O693&gt;0,RANK(O693,(N693:P693,Q693:AE693)),0)</f>
        <v>2</v>
      </c>
      <c r="F693" s="7">
        <f t="shared" si="142"/>
        <v>3</v>
      </c>
      <c r="G693" s="1">
        <f t="shared" si="138"/>
        <v>126650</v>
      </c>
      <c r="H693" s="2">
        <f t="shared" si="139"/>
        <v>0.17088700678555671</v>
      </c>
      <c r="I693" s="8"/>
      <c r="J693" s="2">
        <f t="shared" si="143"/>
        <v>0.56929458005513178</v>
      </c>
      <c r="K693" s="2">
        <f t="shared" si="144"/>
        <v>0.3984075732695751</v>
      </c>
      <c r="L693" s="2">
        <f t="shared" si="145"/>
        <v>1.4351000427723498E-2</v>
      </c>
      <c r="M693" s="2">
        <f t="shared" si="146"/>
        <v>1.794684624756962E-2</v>
      </c>
      <c r="N693" s="1">
        <f>SUM(N174:N692)</f>
        <v>421923</v>
      </c>
      <c r="O693" s="1">
        <f>SUM(O174:O692)</f>
        <v>295273</v>
      </c>
      <c r="P693" s="1">
        <f>SUM(P174:P692)</f>
        <v>10636</v>
      </c>
      <c r="Q693" s="1">
        <v>9970</v>
      </c>
      <c r="R693" s="1">
        <f>SUM(R174:R692)</f>
        <v>2900</v>
      </c>
      <c r="S693" s="1"/>
      <c r="T693" s="1"/>
      <c r="U693" s="1"/>
      <c r="V693" s="1"/>
      <c r="W693" s="1">
        <f>SUM(W174:W692)</f>
        <v>431</v>
      </c>
      <c r="X693" s="1"/>
      <c r="Y693" s="1"/>
      <c r="Z693" s="1"/>
      <c r="AA693" s="1"/>
      <c r="AB693" s="1">
        <f>SUM(AB174:AB692)</f>
        <v>0</v>
      </c>
      <c r="AN693" t="str">
        <f t="shared" si="140"/>
        <v>Maine</v>
      </c>
      <c r="AR693" s="119">
        <v>23</v>
      </c>
      <c r="AV693" s="119">
        <v>23</v>
      </c>
      <c r="AW693" t="s">
        <v>3272</v>
      </c>
      <c r="AX693" s="119">
        <v>23</v>
      </c>
      <c r="BB693">
        <v>35384.65</v>
      </c>
      <c r="BC693">
        <v>4523.1000000000004</v>
      </c>
      <c r="BD693">
        <v>30861.55</v>
      </c>
    </row>
    <row r="694" spans="1:56" s="68" customFormat="1">
      <c r="A694" s="10"/>
      <c r="B694" s="10"/>
      <c r="C694" s="1"/>
      <c r="D694" s="7"/>
      <c r="E694" s="7"/>
      <c r="F694" s="7"/>
      <c r="G694" s="1"/>
      <c r="H694" s="2"/>
      <c r="I694" s="16"/>
      <c r="J694" s="2"/>
      <c r="K694" s="2"/>
      <c r="L694" s="2"/>
      <c r="M694" s="2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N694"/>
      <c r="AR694" s="119"/>
      <c r="AS694" s="121"/>
      <c r="AT694" s="121"/>
      <c r="AU694" s="125"/>
      <c r="AV694" s="125"/>
      <c r="AX694"/>
      <c r="AY694" s="69"/>
      <c r="AZ694" s="1"/>
    </row>
    <row r="695" spans="1:56" hidden="1" outlineLevel="1">
      <c r="A695" s="67" t="s">
        <v>1294</v>
      </c>
      <c r="B695" s="10" t="s">
        <v>1278</v>
      </c>
      <c r="C695" s="1">
        <f t="shared" ref="C695:C758" si="148">SUM(N695:AL695)</f>
        <v>8043</v>
      </c>
      <c r="D695" s="7">
        <f>IF(N695&gt;0, RANK(N695,(N695:P695,Q695:AE695)),0)</f>
        <v>1</v>
      </c>
      <c r="E695" s="7">
        <f>IF(O695&gt;0,RANK(O695,(N695:P695,Q695:AE695)),0)</f>
        <v>2</v>
      </c>
      <c r="F695" s="7">
        <f t="shared" ref="F695:F758" si="149">IF(P695&gt;0,RANK(P695,(N695:AE695)),0)</f>
        <v>3</v>
      </c>
      <c r="G695" s="1">
        <f t="shared" si="138"/>
        <v>329</v>
      </c>
      <c r="H695" s="2">
        <f t="shared" si="139"/>
        <v>4.0905134899912966E-2</v>
      </c>
      <c r="I695" s="8"/>
      <c r="J695" s="2">
        <f t="shared" ref="J695:J758" si="150">IF(C695=0,"-",N695/C695)</f>
        <v>0.5090140494840234</v>
      </c>
      <c r="K695" s="2">
        <f t="shared" ref="K695:K758" si="151">IF(C695=0,"-",O695/C695)</f>
        <v>0.46810891458411041</v>
      </c>
      <c r="L695" s="2">
        <f t="shared" ref="L695:L758" si="152">IF(C695=0,"-",P695/C695)</f>
        <v>9.3248787765759043E-3</v>
      </c>
      <c r="M695" s="2">
        <f t="shared" ref="M695:M758" si="153">IF(C695=0,"-",(1-J695-K695-L695))</f>
        <v>1.3552157155290281E-2</v>
      </c>
      <c r="N695" s="1">
        <v>4094</v>
      </c>
      <c r="O695" s="1">
        <v>3765</v>
      </c>
      <c r="P695" s="1">
        <v>75</v>
      </c>
      <c r="Q695" s="1">
        <v>34</v>
      </c>
      <c r="R695" s="1">
        <v>10</v>
      </c>
      <c r="S695" s="1">
        <v>17</v>
      </c>
      <c r="T695" s="1"/>
      <c r="U695" s="1"/>
      <c r="V695" s="1"/>
      <c r="W695" s="1">
        <v>48</v>
      </c>
      <c r="X695" s="1"/>
      <c r="Y695" s="1"/>
      <c r="Z695" s="1"/>
      <c r="AA695" s="1"/>
      <c r="AB695" s="1"/>
      <c r="AN695" t="str">
        <f t="shared" si="140"/>
        <v>Abington</v>
      </c>
      <c r="AO695" t="s">
        <v>2518</v>
      </c>
      <c r="AP695">
        <v>10</v>
      </c>
      <c r="AR695" s="119">
        <v>25</v>
      </c>
      <c r="AS695" s="121">
        <v>23</v>
      </c>
      <c r="AT695" s="121">
        <v>5</v>
      </c>
      <c r="AU695" s="125">
        <v>170</v>
      </c>
      <c r="AV695" s="125">
        <f t="shared" si="141"/>
        <v>25023</v>
      </c>
      <c r="AW695" t="s">
        <v>749</v>
      </c>
      <c r="AX695">
        <f t="shared" ref="AX695:AX758" si="154">AR695*100000+AU695</f>
        <v>2500170</v>
      </c>
      <c r="BB695">
        <v>10.17</v>
      </c>
      <c r="BC695">
        <v>0.22</v>
      </c>
      <c r="BD695">
        <v>9.94</v>
      </c>
    </row>
    <row r="696" spans="1:56" hidden="1" outlineLevel="1">
      <c r="A696" s="67" t="s">
        <v>1295</v>
      </c>
      <c r="B696" s="10" t="s">
        <v>1278</v>
      </c>
      <c r="C696" s="1">
        <f t="shared" si="148"/>
        <v>11601</v>
      </c>
      <c r="D696" s="7">
        <f>IF(N696&gt;0, RANK(N696,(N696:P696,Q696:AE696)),0)</f>
        <v>1</v>
      </c>
      <c r="E696" s="7">
        <f>IF(O696&gt;0,RANK(O696,(N696:P696,Q696:AE696)),0)</f>
        <v>2</v>
      </c>
      <c r="F696" s="7">
        <f t="shared" si="149"/>
        <v>3</v>
      </c>
      <c r="G696" s="1">
        <f t="shared" si="138"/>
        <v>4417</v>
      </c>
      <c r="H696" s="2">
        <f t="shared" si="139"/>
        <v>0.38074303939315574</v>
      </c>
      <c r="I696" s="8"/>
      <c r="J696" s="2">
        <f t="shared" si="150"/>
        <v>0.6804585811567968</v>
      </c>
      <c r="K696" s="2">
        <f t="shared" si="151"/>
        <v>0.29971554176364107</v>
      </c>
      <c r="L696" s="2">
        <f t="shared" si="152"/>
        <v>6.8097577795017674E-3</v>
      </c>
      <c r="M696" s="2">
        <f t="shared" si="153"/>
        <v>1.3016119300060358E-2</v>
      </c>
      <c r="N696" s="1">
        <v>7894</v>
      </c>
      <c r="O696" s="1">
        <v>3477</v>
      </c>
      <c r="P696" s="1">
        <v>79</v>
      </c>
      <c r="Q696" s="1">
        <v>71</v>
      </c>
      <c r="R696" s="1">
        <v>18</v>
      </c>
      <c r="S696" s="1">
        <v>7</v>
      </c>
      <c r="T696" s="1"/>
      <c r="U696" s="1"/>
      <c r="V696" s="1"/>
      <c r="W696" s="1">
        <v>55</v>
      </c>
      <c r="X696" s="1"/>
      <c r="Y696" s="1"/>
      <c r="Z696" s="1"/>
      <c r="AA696" s="1"/>
      <c r="AB696" s="1"/>
      <c r="AN696" t="str">
        <f t="shared" si="140"/>
        <v>Acton</v>
      </c>
      <c r="AO696" t="s">
        <v>3384</v>
      </c>
      <c r="AP696">
        <v>5</v>
      </c>
      <c r="AR696" s="119">
        <v>25</v>
      </c>
      <c r="AS696" s="121">
        <v>17</v>
      </c>
      <c r="AT696" s="121">
        <v>5</v>
      </c>
      <c r="AU696" s="125">
        <v>380</v>
      </c>
      <c r="AV696" s="125">
        <f t="shared" si="141"/>
        <v>25017</v>
      </c>
      <c r="AW696" t="s">
        <v>749</v>
      </c>
      <c r="AX696">
        <f t="shared" si="154"/>
        <v>2500380</v>
      </c>
      <c r="BB696">
        <v>20.28</v>
      </c>
      <c r="BC696">
        <v>0.31</v>
      </c>
      <c r="BD696">
        <v>19.97</v>
      </c>
    </row>
    <row r="697" spans="1:56" hidden="1" outlineLevel="1">
      <c r="A697" s="67" t="s">
        <v>319</v>
      </c>
      <c r="B697" s="10" t="s">
        <v>1278</v>
      </c>
      <c r="C697" s="1">
        <f t="shared" si="148"/>
        <v>5495</v>
      </c>
      <c r="D697" s="7">
        <f>IF(N697&gt;0, RANK(N697,(N697:P697,Q697:AE697)),0)</f>
        <v>1</v>
      </c>
      <c r="E697" s="7">
        <f>IF(O697&gt;0,RANK(O697,(N697:P697,Q697:AE697)),0)</f>
        <v>2</v>
      </c>
      <c r="F697" s="7">
        <f t="shared" si="149"/>
        <v>3</v>
      </c>
      <c r="G697" s="1">
        <f t="shared" si="138"/>
        <v>1122</v>
      </c>
      <c r="H697" s="2">
        <f t="shared" si="139"/>
        <v>0.20418562329390355</v>
      </c>
      <c r="I697" s="8"/>
      <c r="J697" s="2">
        <f t="shared" si="150"/>
        <v>0.58817106460418567</v>
      </c>
      <c r="K697" s="2">
        <f t="shared" si="151"/>
        <v>0.38398544131028206</v>
      </c>
      <c r="L697" s="2">
        <f t="shared" si="152"/>
        <v>1.2738853503184714E-2</v>
      </c>
      <c r="M697" s="2">
        <f t="shared" si="153"/>
        <v>1.5104640582347558E-2</v>
      </c>
      <c r="N697" s="1">
        <v>3232</v>
      </c>
      <c r="O697" s="1">
        <v>2110</v>
      </c>
      <c r="P697" s="1">
        <v>70</v>
      </c>
      <c r="Q697" s="1">
        <v>25</v>
      </c>
      <c r="R697" s="1">
        <v>10</v>
      </c>
      <c r="S697" s="1">
        <v>12</v>
      </c>
      <c r="T697" s="1"/>
      <c r="U697" s="1"/>
      <c r="V697" s="1"/>
      <c r="W697" s="1">
        <v>36</v>
      </c>
      <c r="X697" s="1"/>
      <c r="Y697" s="1"/>
      <c r="Z697" s="1"/>
      <c r="AA697" s="1"/>
      <c r="AB697" s="1"/>
      <c r="AN697" t="str">
        <f t="shared" si="140"/>
        <v>Acushnet</v>
      </c>
      <c r="AO697" t="s">
        <v>1127</v>
      </c>
      <c r="AP697">
        <v>4</v>
      </c>
      <c r="AR697" s="119">
        <v>25</v>
      </c>
      <c r="AS697" s="121">
        <v>5</v>
      </c>
      <c r="AT697" s="121">
        <v>5</v>
      </c>
      <c r="AU697" s="125">
        <v>520</v>
      </c>
      <c r="AV697" s="125">
        <f t="shared" si="141"/>
        <v>25005</v>
      </c>
      <c r="AW697" t="s">
        <v>749</v>
      </c>
      <c r="AX697">
        <f t="shared" si="154"/>
        <v>2500520</v>
      </c>
      <c r="BB697">
        <v>18.920000000000002</v>
      </c>
      <c r="BC697">
        <v>0.46</v>
      </c>
      <c r="BD697">
        <v>18.45</v>
      </c>
    </row>
    <row r="698" spans="1:56" hidden="1" outlineLevel="1">
      <c r="A698" s="67" t="s">
        <v>2268</v>
      </c>
      <c r="B698" s="10" t="s">
        <v>1278</v>
      </c>
      <c r="C698" s="1">
        <f t="shared" si="148"/>
        <v>4068</v>
      </c>
      <c r="D698" s="7">
        <f>IF(N698&gt;0, RANK(N698,(N698:P698,Q698:AE698)),0)</f>
        <v>1</v>
      </c>
      <c r="E698" s="7">
        <f>IF(O698&gt;0,RANK(O698,(N698:P698,Q698:AE698)),0)</f>
        <v>2</v>
      </c>
      <c r="F698" s="7">
        <f t="shared" si="149"/>
        <v>3</v>
      </c>
      <c r="G698" s="1">
        <f t="shared" si="138"/>
        <v>2173</v>
      </c>
      <c r="H698" s="2">
        <f t="shared" si="139"/>
        <v>0.53416912487708945</v>
      </c>
      <c r="I698" s="8"/>
      <c r="J698" s="2">
        <f t="shared" si="150"/>
        <v>0.75368731563421831</v>
      </c>
      <c r="K698" s="2">
        <f t="shared" si="151"/>
        <v>0.21951819075712881</v>
      </c>
      <c r="L698" s="2">
        <f t="shared" si="152"/>
        <v>1.376597836774828E-2</v>
      </c>
      <c r="M698" s="2">
        <f t="shared" si="153"/>
        <v>1.3028515240904601E-2</v>
      </c>
      <c r="N698" s="1">
        <v>3066</v>
      </c>
      <c r="O698" s="1">
        <v>893</v>
      </c>
      <c r="P698" s="1">
        <v>56</v>
      </c>
      <c r="Q698" s="1">
        <v>16</v>
      </c>
      <c r="R698" s="1">
        <v>7</v>
      </c>
      <c r="S698" s="1">
        <v>11</v>
      </c>
      <c r="T698" s="1"/>
      <c r="U698" s="1"/>
      <c r="V698" s="1"/>
      <c r="W698" s="1">
        <v>19</v>
      </c>
      <c r="X698" s="1"/>
      <c r="Y698" s="1"/>
      <c r="Z698" s="1"/>
      <c r="AA698" s="1"/>
      <c r="AB698" s="1"/>
      <c r="AN698" t="str">
        <f t="shared" si="140"/>
        <v>Adams</v>
      </c>
      <c r="AO698" t="s">
        <v>1299</v>
      </c>
      <c r="AP698">
        <v>1</v>
      </c>
      <c r="AR698" s="119">
        <v>25</v>
      </c>
      <c r="AS698" s="121">
        <v>3</v>
      </c>
      <c r="AT698" s="121">
        <v>5</v>
      </c>
      <c r="AU698" s="125">
        <v>555</v>
      </c>
      <c r="AV698" s="125">
        <f t="shared" si="141"/>
        <v>25003</v>
      </c>
      <c r="AW698" t="s">
        <v>749</v>
      </c>
      <c r="AX698">
        <f t="shared" si="154"/>
        <v>2500555</v>
      </c>
      <c r="BB698">
        <v>22.94</v>
      </c>
      <c r="BC698">
        <v>0</v>
      </c>
      <c r="BD698">
        <v>22.94</v>
      </c>
    </row>
    <row r="699" spans="1:56" hidden="1" outlineLevel="1">
      <c r="A699" s="67" t="s">
        <v>578</v>
      </c>
      <c r="B699" s="10" t="s">
        <v>1278</v>
      </c>
      <c r="C699" s="1">
        <f t="shared" si="148"/>
        <v>14436</v>
      </c>
      <c r="D699" s="7">
        <f>IF(N699&gt;0, RANK(N699,(N699:P699,Q699:AE699)),0)</f>
        <v>1</v>
      </c>
      <c r="E699" s="7">
        <f>IF(O699&gt;0,RANK(O699,(N699:P699,Q699:AE699)),0)</f>
        <v>2</v>
      </c>
      <c r="F699" s="7">
        <f t="shared" si="149"/>
        <v>3</v>
      </c>
      <c r="G699" s="1">
        <f t="shared" si="138"/>
        <v>1167</v>
      </c>
      <c r="H699" s="2">
        <f t="shared" si="139"/>
        <v>8.0839567747298419E-2</v>
      </c>
      <c r="I699" s="8"/>
      <c r="J699" s="2">
        <f t="shared" si="150"/>
        <v>0.5261152673870878</v>
      </c>
      <c r="K699" s="2">
        <f t="shared" si="151"/>
        <v>0.44527569963978941</v>
      </c>
      <c r="L699" s="2">
        <f t="shared" si="152"/>
        <v>1.5932391244111943E-2</v>
      </c>
      <c r="M699" s="2">
        <f t="shared" si="153"/>
        <v>1.267664172901084E-2</v>
      </c>
      <c r="N699" s="1">
        <v>7595</v>
      </c>
      <c r="O699" s="1">
        <v>6428</v>
      </c>
      <c r="P699" s="1">
        <v>230</v>
      </c>
      <c r="Q699" s="1">
        <v>74</v>
      </c>
      <c r="R699" s="1">
        <v>26</v>
      </c>
      <c r="S699" s="1">
        <v>25</v>
      </c>
      <c r="T699" s="1"/>
      <c r="U699" s="1"/>
      <c r="V699" s="1"/>
      <c r="W699" s="1">
        <v>58</v>
      </c>
      <c r="X699" s="1"/>
      <c r="Y699" s="1"/>
      <c r="Z699" s="1"/>
      <c r="AA699" s="1"/>
      <c r="AB699" s="1"/>
      <c r="AN699" t="str">
        <f t="shared" si="140"/>
        <v>Agawam</v>
      </c>
      <c r="AO699" t="s">
        <v>861</v>
      </c>
      <c r="AP699">
        <v>2</v>
      </c>
      <c r="AR699" s="119">
        <v>25</v>
      </c>
      <c r="AS699" s="121">
        <v>13</v>
      </c>
      <c r="AT699" s="121">
        <v>5</v>
      </c>
      <c r="AU699" s="125">
        <v>765</v>
      </c>
      <c r="AV699" s="125">
        <f t="shared" si="141"/>
        <v>25013</v>
      </c>
      <c r="AW699" t="s">
        <v>2792</v>
      </c>
      <c r="AX699">
        <f t="shared" si="154"/>
        <v>2500765</v>
      </c>
      <c r="BB699">
        <v>24.23</v>
      </c>
      <c r="BC699">
        <v>0.99</v>
      </c>
      <c r="BD699">
        <v>23.24</v>
      </c>
    </row>
    <row r="700" spans="1:56" hidden="1" outlineLevel="1">
      <c r="A700" s="67" t="s">
        <v>493</v>
      </c>
      <c r="B700" s="10" t="s">
        <v>1278</v>
      </c>
      <c r="C700" s="1">
        <f t="shared" si="148"/>
        <v>321</v>
      </c>
      <c r="D700" s="7">
        <f>IF(N700&gt;0, RANK(N700,(N700:P700,Q700:AE700)),0)</f>
        <v>1</v>
      </c>
      <c r="E700" s="7">
        <f>IF(O700&gt;0,RANK(O700,(N700:P700,Q700:AE700)),0)</f>
        <v>2</v>
      </c>
      <c r="F700" s="7">
        <f t="shared" si="149"/>
        <v>4</v>
      </c>
      <c r="G700" s="1">
        <f t="shared" si="138"/>
        <v>204</v>
      </c>
      <c r="H700" s="2">
        <f t="shared" si="139"/>
        <v>0.63551401869158874</v>
      </c>
      <c r="I700" s="8"/>
      <c r="J700" s="2">
        <f t="shared" si="150"/>
        <v>0.81308411214953269</v>
      </c>
      <c r="K700" s="2">
        <f t="shared" si="151"/>
        <v>0.17757009345794392</v>
      </c>
      <c r="L700" s="2">
        <f t="shared" si="152"/>
        <v>3.1152647975077881E-3</v>
      </c>
      <c r="M700" s="2">
        <f t="shared" si="153"/>
        <v>6.2305295950156048E-3</v>
      </c>
      <c r="N700" s="1">
        <v>261</v>
      </c>
      <c r="O700" s="1">
        <v>57</v>
      </c>
      <c r="P700" s="1">
        <v>1</v>
      </c>
      <c r="Q700" s="1">
        <v>0</v>
      </c>
      <c r="R700" s="1">
        <v>0</v>
      </c>
      <c r="S700" s="1">
        <v>2</v>
      </c>
      <c r="T700" s="1"/>
      <c r="U700" s="1"/>
      <c r="V700" s="1"/>
      <c r="W700" s="1">
        <v>0</v>
      </c>
      <c r="X700" s="1"/>
      <c r="Y700" s="1"/>
      <c r="Z700" s="1"/>
      <c r="AA700" s="1"/>
      <c r="AB700" s="1"/>
      <c r="AN700" t="str">
        <f t="shared" si="140"/>
        <v>Alford</v>
      </c>
      <c r="AO700" t="s">
        <v>1299</v>
      </c>
      <c r="AP700">
        <v>1</v>
      </c>
      <c r="AR700" s="119">
        <v>25</v>
      </c>
      <c r="AS700" s="121">
        <v>3</v>
      </c>
      <c r="AT700" s="121">
        <v>10</v>
      </c>
      <c r="AU700" s="125">
        <v>975</v>
      </c>
      <c r="AV700" s="125">
        <f t="shared" si="141"/>
        <v>25003</v>
      </c>
      <c r="AW700" t="s">
        <v>749</v>
      </c>
      <c r="AX700">
        <f t="shared" si="154"/>
        <v>2500975</v>
      </c>
      <c r="BB700">
        <v>11.56</v>
      </c>
      <c r="BC700">
        <v>0</v>
      </c>
      <c r="BD700">
        <v>11.56</v>
      </c>
    </row>
    <row r="701" spans="1:56" hidden="1" outlineLevel="1">
      <c r="A701" s="67" t="s">
        <v>1513</v>
      </c>
      <c r="B701" s="10" t="s">
        <v>1278</v>
      </c>
      <c r="C701" s="1">
        <f t="shared" si="148"/>
        <v>8540</v>
      </c>
      <c r="D701" s="7">
        <f>IF(N701&gt;0, RANK(N701,(N701:P701,Q701:AE701)),0)</f>
        <v>1</v>
      </c>
      <c r="E701" s="7">
        <f>IF(O701&gt;0,RANK(O701,(N701:P701,Q701:AE701)),0)</f>
        <v>2</v>
      </c>
      <c r="F701" s="7">
        <f t="shared" si="149"/>
        <v>3</v>
      </c>
      <c r="G701" s="1">
        <f t="shared" si="138"/>
        <v>1889</v>
      </c>
      <c r="H701" s="2">
        <f t="shared" si="139"/>
        <v>0.2211943793911007</v>
      </c>
      <c r="I701" s="8"/>
      <c r="J701" s="2">
        <f t="shared" si="150"/>
        <v>0.59847775175644025</v>
      </c>
      <c r="K701" s="2">
        <f t="shared" si="151"/>
        <v>0.3772833723653396</v>
      </c>
      <c r="L701" s="2">
        <f t="shared" si="152"/>
        <v>8.0796252927400475E-3</v>
      </c>
      <c r="M701" s="2">
        <f t="shared" si="153"/>
        <v>1.6159250585480109E-2</v>
      </c>
      <c r="N701" s="1">
        <v>5111</v>
      </c>
      <c r="O701" s="1">
        <v>3222</v>
      </c>
      <c r="P701" s="1">
        <v>69</v>
      </c>
      <c r="Q701" s="1">
        <v>67</v>
      </c>
      <c r="R701" s="1">
        <v>20</v>
      </c>
      <c r="S701" s="1">
        <v>9</v>
      </c>
      <c r="T701" s="1"/>
      <c r="U701" s="1"/>
      <c r="V701" s="1"/>
      <c r="W701" s="1">
        <v>42</v>
      </c>
      <c r="X701" s="1"/>
      <c r="Y701" s="1"/>
      <c r="Z701" s="1"/>
      <c r="AA701" s="1"/>
      <c r="AB701" s="1"/>
      <c r="AN701" t="str">
        <f t="shared" si="140"/>
        <v>Amesbury</v>
      </c>
      <c r="AO701" t="s">
        <v>1885</v>
      </c>
      <c r="AP701">
        <v>6</v>
      </c>
      <c r="AR701" s="119">
        <v>25</v>
      </c>
      <c r="AS701" s="121">
        <v>9</v>
      </c>
      <c r="AT701" s="121">
        <v>5</v>
      </c>
      <c r="AU701" s="125">
        <v>1185</v>
      </c>
      <c r="AV701" s="125">
        <f t="shared" si="141"/>
        <v>25009</v>
      </c>
      <c r="AW701" t="s">
        <v>2792</v>
      </c>
      <c r="AX701">
        <f t="shared" si="154"/>
        <v>2501185</v>
      </c>
      <c r="BB701">
        <v>13.65</v>
      </c>
      <c r="BC701">
        <v>1.24</v>
      </c>
      <c r="BD701">
        <v>12.4</v>
      </c>
    </row>
    <row r="702" spans="1:56" hidden="1" outlineLevel="1">
      <c r="A702" s="67" t="s">
        <v>991</v>
      </c>
      <c r="B702" s="10" t="s">
        <v>1278</v>
      </c>
      <c r="C702" s="1">
        <f t="shared" si="148"/>
        <v>12880</v>
      </c>
      <c r="D702" s="7">
        <f>IF(N702&gt;0, RANK(N702,(N702:P702,Q702:AE702)),0)</f>
        <v>1</v>
      </c>
      <c r="E702" s="7">
        <f>IF(O702&gt;0,RANK(O702,(N702:P702,Q702:AE702)),0)</f>
        <v>2</v>
      </c>
      <c r="F702" s="7">
        <f t="shared" si="149"/>
        <v>3</v>
      </c>
      <c r="G702" s="1">
        <f t="shared" si="138"/>
        <v>9891</v>
      </c>
      <c r="H702" s="2">
        <f t="shared" si="139"/>
        <v>0.76793478260869563</v>
      </c>
      <c r="I702" s="8"/>
      <c r="J702" s="2">
        <f t="shared" si="150"/>
        <v>0.86940993788819876</v>
      </c>
      <c r="K702" s="2">
        <f t="shared" si="151"/>
        <v>0.1014751552795031</v>
      </c>
      <c r="L702" s="2">
        <f t="shared" si="152"/>
        <v>1.2732919254658385E-2</v>
      </c>
      <c r="M702" s="2">
        <f t="shared" si="153"/>
        <v>1.6381987577639756E-2</v>
      </c>
      <c r="N702" s="1">
        <v>11198</v>
      </c>
      <c r="O702" s="1">
        <v>1307</v>
      </c>
      <c r="P702" s="1">
        <v>164</v>
      </c>
      <c r="Q702" s="1">
        <v>58</v>
      </c>
      <c r="R702" s="1">
        <v>77</v>
      </c>
      <c r="S702" s="1">
        <v>7</v>
      </c>
      <c r="T702" s="1"/>
      <c r="U702" s="1"/>
      <c r="V702" s="1"/>
      <c r="W702" s="1">
        <v>69</v>
      </c>
      <c r="X702" s="1"/>
      <c r="Y702" s="1"/>
      <c r="Z702" s="1"/>
      <c r="AA702" s="1"/>
      <c r="AB702" s="1"/>
      <c r="AN702" t="str">
        <f t="shared" si="140"/>
        <v>Amherst</v>
      </c>
      <c r="AO702" t="s">
        <v>370</v>
      </c>
      <c r="AP702">
        <v>1</v>
      </c>
      <c r="AR702" s="119">
        <v>25</v>
      </c>
      <c r="AS702" s="121">
        <v>15</v>
      </c>
      <c r="AT702" s="121">
        <v>5</v>
      </c>
      <c r="AU702" s="125">
        <v>1325</v>
      </c>
      <c r="AV702" s="125">
        <f t="shared" si="141"/>
        <v>25015</v>
      </c>
      <c r="AW702" t="s">
        <v>749</v>
      </c>
      <c r="AX702">
        <f t="shared" si="154"/>
        <v>2501325</v>
      </c>
      <c r="BB702">
        <v>27.76</v>
      </c>
      <c r="BC702">
        <v>0.04</v>
      </c>
      <c r="BD702">
        <v>27.72</v>
      </c>
    </row>
    <row r="703" spans="1:56" hidden="1" outlineLevel="1">
      <c r="A703" s="67" t="s">
        <v>1316</v>
      </c>
      <c r="B703" s="10" t="s">
        <v>1278</v>
      </c>
      <c r="C703" s="1">
        <f t="shared" si="148"/>
        <v>18291</v>
      </c>
      <c r="D703" s="7">
        <f>IF(N703&gt;0, RANK(N703,(N703:P703,Q703:AE703)),0)</f>
        <v>1</v>
      </c>
      <c r="E703" s="7">
        <f>IF(O703&gt;0,RANK(O703,(N703:P703,Q703:AE703)),0)</f>
        <v>2</v>
      </c>
      <c r="F703" s="7">
        <f t="shared" si="149"/>
        <v>3</v>
      </c>
      <c r="G703" s="1">
        <f t="shared" si="138"/>
        <v>2379</v>
      </c>
      <c r="H703" s="2">
        <f t="shared" si="139"/>
        <v>0.13006396588486141</v>
      </c>
      <c r="I703" s="8"/>
      <c r="J703" s="2">
        <f t="shared" si="150"/>
        <v>0.55639385490131754</v>
      </c>
      <c r="K703" s="2">
        <f t="shared" si="151"/>
        <v>0.42632988901645619</v>
      </c>
      <c r="L703" s="2">
        <f t="shared" si="152"/>
        <v>6.9433054507681375E-3</v>
      </c>
      <c r="M703" s="2">
        <f t="shared" si="153"/>
        <v>1.0332950631458133E-2</v>
      </c>
      <c r="N703" s="1">
        <v>10177</v>
      </c>
      <c r="O703" s="1">
        <v>7798</v>
      </c>
      <c r="P703" s="1">
        <v>127</v>
      </c>
      <c r="Q703" s="1">
        <v>88</v>
      </c>
      <c r="R703" s="1">
        <v>30</v>
      </c>
      <c r="S703" s="1">
        <v>12</v>
      </c>
      <c r="T703" s="1"/>
      <c r="U703" s="1"/>
      <c r="V703" s="1"/>
      <c r="W703" s="1">
        <v>59</v>
      </c>
      <c r="X703" s="1"/>
      <c r="Y703" s="1"/>
      <c r="Z703" s="1"/>
      <c r="AA703" s="1"/>
      <c r="AB703" s="1"/>
      <c r="AN703" t="str">
        <f t="shared" si="140"/>
        <v>Andover</v>
      </c>
      <c r="AO703" t="s">
        <v>1885</v>
      </c>
      <c r="AP703">
        <v>5</v>
      </c>
      <c r="AR703" s="119">
        <v>25</v>
      </c>
      <c r="AS703" s="121">
        <v>9</v>
      </c>
      <c r="AT703" s="121">
        <v>10</v>
      </c>
      <c r="AU703" s="125">
        <v>1465</v>
      </c>
      <c r="AV703" s="125">
        <f t="shared" si="141"/>
        <v>25009</v>
      </c>
      <c r="AW703" t="s">
        <v>749</v>
      </c>
      <c r="AX703">
        <f t="shared" si="154"/>
        <v>2501465</v>
      </c>
      <c r="BB703">
        <v>32.119999999999997</v>
      </c>
      <c r="BC703">
        <v>1.1200000000000001</v>
      </c>
      <c r="BD703">
        <v>31.01</v>
      </c>
    </row>
    <row r="704" spans="1:56" hidden="1" outlineLevel="1">
      <c r="A704" s="67" t="s">
        <v>1602</v>
      </c>
      <c r="B704" s="10" t="s">
        <v>1278</v>
      </c>
      <c r="C704" s="1">
        <f t="shared" si="148"/>
        <v>313</v>
      </c>
      <c r="D704" s="7">
        <f>IF(N704&gt;0, RANK(N704,(N704:P704,Q704:AE704)),0)</f>
        <v>1</v>
      </c>
      <c r="E704" s="7">
        <f>IF(O704&gt;0,RANK(O704,(N704:P704,Q704:AE704)),0)</f>
        <v>2</v>
      </c>
      <c r="F704" s="7">
        <f t="shared" si="149"/>
        <v>3</v>
      </c>
      <c r="G704" s="1">
        <f t="shared" si="138"/>
        <v>254</v>
      </c>
      <c r="H704" s="2">
        <f t="shared" si="139"/>
        <v>0.81150159744408945</v>
      </c>
      <c r="I704" s="8"/>
      <c r="J704" s="2">
        <f t="shared" si="150"/>
        <v>0.89456869009584661</v>
      </c>
      <c r="K704" s="2">
        <f t="shared" si="151"/>
        <v>8.3067092651757185E-2</v>
      </c>
      <c r="L704" s="2">
        <f t="shared" si="152"/>
        <v>1.9169329073482427E-2</v>
      </c>
      <c r="M704" s="2">
        <f t="shared" si="153"/>
        <v>3.1948881789137795E-3</v>
      </c>
      <c r="N704" s="1">
        <v>280</v>
      </c>
      <c r="O704" s="1">
        <v>26</v>
      </c>
      <c r="P704" s="1">
        <v>6</v>
      </c>
      <c r="Q704" s="1">
        <v>0</v>
      </c>
      <c r="R704" s="1">
        <v>0</v>
      </c>
      <c r="S704" s="1">
        <v>0</v>
      </c>
      <c r="T704" s="1"/>
      <c r="U704" s="1"/>
      <c r="V704" s="1"/>
      <c r="W704" s="1">
        <v>1</v>
      </c>
      <c r="X704" s="1"/>
      <c r="Y704" s="1"/>
      <c r="Z704" s="1"/>
      <c r="AA704" s="1"/>
      <c r="AB704" s="1"/>
      <c r="AN704" t="str">
        <f>A704</f>
        <v>Aquinnah</v>
      </c>
      <c r="AO704" t="s">
        <v>214</v>
      </c>
      <c r="AP704">
        <v>10</v>
      </c>
      <c r="AR704" s="119">
        <v>25</v>
      </c>
      <c r="AS704" s="121">
        <v>7</v>
      </c>
      <c r="AT704" s="121">
        <v>3</v>
      </c>
      <c r="AU704" s="125">
        <v>1585</v>
      </c>
      <c r="AV704" s="125">
        <f t="shared" si="141"/>
        <v>25007</v>
      </c>
      <c r="AW704" t="s">
        <v>749</v>
      </c>
      <c r="AX704">
        <f t="shared" si="154"/>
        <v>2501585</v>
      </c>
      <c r="BB704">
        <v>40.770000000000003</v>
      </c>
      <c r="BC704">
        <v>35.409999999999997</v>
      </c>
      <c r="BD704">
        <v>5.36</v>
      </c>
    </row>
    <row r="705" spans="1:56" hidden="1" outlineLevel="1">
      <c r="A705" s="67" t="s">
        <v>964</v>
      </c>
      <c r="B705" s="10" t="s">
        <v>1278</v>
      </c>
      <c r="C705" s="1">
        <f t="shared" si="148"/>
        <v>25365</v>
      </c>
      <c r="D705" s="7">
        <f>IF(N705&gt;0, RANK(N705,(N705:P705,Q705:AE705)),0)</f>
        <v>1</v>
      </c>
      <c r="E705" s="7">
        <f>IF(O705&gt;0,RANK(O705,(N705:P705,Q705:AE705)),0)</f>
        <v>2</v>
      </c>
      <c r="F705" s="7">
        <f t="shared" si="149"/>
        <v>3</v>
      </c>
      <c r="G705" s="1">
        <f t="shared" si="138"/>
        <v>11958</v>
      </c>
      <c r="H705" s="2">
        <f t="shared" si="139"/>
        <v>0.47143701951507982</v>
      </c>
      <c r="I705" s="8"/>
      <c r="J705" s="2">
        <f t="shared" si="150"/>
        <v>0.72402917405874234</v>
      </c>
      <c r="K705" s="2">
        <f t="shared" si="151"/>
        <v>0.25259215454366252</v>
      </c>
      <c r="L705" s="2">
        <f t="shared" si="152"/>
        <v>8.1214271634141525E-3</v>
      </c>
      <c r="M705" s="2">
        <f t="shared" si="153"/>
        <v>1.5257244234180989E-2</v>
      </c>
      <c r="N705" s="1">
        <v>18365</v>
      </c>
      <c r="O705" s="1">
        <v>6407</v>
      </c>
      <c r="P705" s="1">
        <v>206</v>
      </c>
      <c r="Q705" s="1">
        <v>135</v>
      </c>
      <c r="R705" s="1">
        <v>80</v>
      </c>
      <c r="S705" s="1">
        <v>28</v>
      </c>
      <c r="T705" s="1"/>
      <c r="U705" s="1"/>
      <c r="V705" s="1"/>
      <c r="W705" s="1">
        <v>144</v>
      </c>
      <c r="X705" s="1"/>
      <c r="Y705" s="1"/>
      <c r="Z705" s="1"/>
      <c r="AA705" s="1"/>
      <c r="AB705" s="1"/>
      <c r="AN705" t="str">
        <f t="shared" si="140"/>
        <v>Arlington</v>
      </c>
      <c r="AO705" t="s">
        <v>3384</v>
      </c>
      <c r="AP705">
        <v>7</v>
      </c>
      <c r="AR705" s="119">
        <v>25</v>
      </c>
      <c r="AS705" s="121">
        <v>17</v>
      </c>
      <c r="AT705" s="121">
        <v>10</v>
      </c>
      <c r="AU705" s="125">
        <v>1605</v>
      </c>
      <c r="AV705" s="125">
        <f t="shared" si="141"/>
        <v>25017</v>
      </c>
      <c r="AW705" t="s">
        <v>749</v>
      </c>
      <c r="AX705">
        <f t="shared" si="154"/>
        <v>2501605</v>
      </c>
      <c r="BB705">
        <v>5.51</v>
      </c>
      <c r="BC705">
        <v>0.33</v>
      </c>
      <c r="BD705">
        <v>5.18</v>
      </c>
    </row>
    <row r="706" spans="1:56" hidden="1" outlineLevel="1">
      <c r="A706" s="67" t="s">
        <v>1514</v>
      </c>
      <c r="B706" s="10" t="s">
        <v>1278</v>
      </c>
      <c r="C706" s="1">
        <f t="shared" si="148"/>
        <v>3362</v>
      </c>
      <c r="D706" s="7">
        <f>IF(N706&gt;0, RANK(N706,(N706:P706,Q706:AE706)),0)</f>
        <v>1</v>
      </c>
      <c r="E706" s="7">
        <f>IF(O706&gt;0,RANK(O706,(N706:P706,Q706:AE706)),0)</f>
        <v>2</v>
      </c>
      <c r="F706" s="7">
        <f t="shared" si="149"/>
        <v>3</v>
      </c>
      <c r="G706" s="1">
        <f t="shared" si="138"/>
        <v>301</v>
      </c>
      <c r="H706" s="2">
        <f t="shared" si="139"/>
        <v>8.9530041641879832E-2</v>
      </c>
      <c r="I706" s="8"/>
      <c r="J706" s="2">
        <f t="shared" si="150"/>
        <v>0.53152885187388454</v>
      </c>
      <c r="K706" s="2">
        <f t="shared" si="151"/>
        <v>0.44199881023200477</v>
      </c>
      <c r="L706" s="2">
        <f t="shared" si="152"/>
        <v>1.1005353955978583E-2</v>
      </c>
      <c r="M706" s="2">
        <f t="shared" si="153"/>
        <v>1.5466983938132103E-2</v>
      </c>
      <c r="N706" s="1">
        <v>1787</v>
      </c>
      <c r="O706" s="1">
        <v>1486</v>
      </c>
      <c r="P706" s="1">
        <v>37</v>
      </c>
      <c r="Q706" s="1">
        <v>20</v>
      </c>
      <c r="R706" s="1">
        <v>6</v>
      </c>
      <c r="S706" s="1">
        <v>6</v>
      </c>
      <c r="T706" s="1"/>
      <c r="U706" s="1"/>
      <c r="V706" s="1"/>
      <c r="W706" s="1">
        <v>20</v>
      </c>
      <c r="X706" s="1"/>
      <c r="Y706" s="1"/>
      <c r="Z706" s="1"/>
      <c r="AA706" s="1"/>
      <c r="AB706" s="1"/>
      <c r="AN706" t="str">
        <f t="shared" si="140"/>
        <v>Ashburnham</v>
      </c>
      <c r="AO706" s="10" t="s">
        <v>2537</v>
      </c>
      <c r="AP706" s="10">
        <v>1</v>
      </c>
      <c r="AR706" s="119">
        <v>25</v>
      </c>
      <c r="AS706" s="121">
        <v>27</v>
      </c>
      <c r="AT706" s="121">
        <v>5</v>
      </c>
      <c r="AU706" s="125">
        <v>1885</v>
      </c>
      <c r="AV706" s="125">
        <f t="shared" si="141"/>
        <v>25027</v>
      </c>
      <c r="AW706" t="s">
        <v>749</v>
      </c>
      <c r="AX706">
        <f t="shared" si="154"/>
        <v>2501885</v>
      </c>
      <c r="BB706">
        <v>41</v>
      </c>
      <c r="BC706">
        <v>2.33</v>
      </c>
      <c r="BD706">
        <v>38.67</v>
      </c>
    </row>
    <row r="707" spans="1:56" hidden="1" outlineLevel="1">
      <c r="A707" s="67" t="s">
        <v>364</v>
      </c>
      <c r="B707" s="10" t="s">
        <v>1278</v>
      </c>
      <c r="C707" s="1">
        <f t="shared" si="148"/>
        <v>1871</v>
      </c>
      <c r="D707" s="7">
        <f>IF(N707&gt;0, RANK(N707,(N707:P707,Q707:AE707)),0)</f>
        <v>2</v>
      </c>
      <c r="E707" s="7">
        <f>IF(O707&gt;0,RANK(O707,(N707:P707,Q707:AE707)),0)</f>
        <v>1</v>
      </c>
      <c r="F707" s="7">
        <f t="shared" si="149"/>
        <v>3</v>
      </c>
      <c r="G707" s="1">
        <f t="shared" ref="G707:G770" si="155">IF(C707&gt;0,MAX(N707:P707)-LARGE(N707:P707,2),0)</f>
        <v>47</v>
      </c>
      <c r="H707" s="2">
        <f t="shared" ref="H707:H770" si="156">IF(C707&gt;0,G707/C707,0)</f>
        <v>2.512025654730091E-2</v>
      </c>
      <c r="I707" s="8"/>
      <c r="J707" s="2">
        <f t="shared" si="150"/>
        <v>0.4730090860502405</v>
      </c>
      <c r="K707" s="2">
        <f t="shared" si="151"/>
        <v>0.49812934259754144</v>
      </c>
      <c r="L707" s="2">
        <f t="shared" si="152"/>
        <v>1.1758417958311064E-2</v>
      </c>
      <c r="M707" s="2">
        <f t="shared" si="153"/>
        <v>1.7103153393907E-2</v>
      </c>
      <c r="N707" s="1">
        <v>885</v>
      </c>
      <c r="O707" s="1">
        <v>932</v>
      </c>
      <c r="P707" s="1">
        <v>22</v>
      </c>
      <c r="Q707" s="1">
        <v>11</v>
      </c>
      <c r="R707" s="1">
        <v>9</v>
      </c>
      <c r="S707" s="1">
        <v>4</v>
      </c>
      <c r="T707" s="1"/>
      <c r="U707" s="1"/>
      <c r="V707" s="1"/>
      <c r="W707" s="1">
        <v>8</v>
      </c>
      <c r="X707" s="1"/>
      <c r="Y707" s="1"/>
      <c r="Z707" s="1"/>
      <c r="AA707" s="1"/>
      <c r="AB707" s="1"/>
      <c r="AN707" t="str">
        <f t="shared" si="140"/>
        <v>Ashby</v>
      </c>
      <c r="AO707" t="s">
        <v>3384</v>
      </c>
      <c r="AP707">
        <v>1</v>
      </c>
      <c r="AR707" s="119">
        <v>25</v>
      </c>
      <c r="AS707" s="121">
        <v>17</v>
      </c>
      <c r="AT707" s="121">
        <v>15</v>
      </c>
      <c r="AU707" s="125">
        <v>1955</v>
      </c>
      <c r="AV707" s="125">
        <f t="shared" si="141"/>
        <v>25017</v>
      </c>
      <c r="AW707" t="s">
        <v>749</v>
      </c>
      <c r="AX707">
        <f t="shared" si="154"/>
        <v>2501955</v>
      </c>
      <c r="BB707">
        <v>24.17</v>
      </c>
      <c r="BC707">
        <v>0.37</v>
      </c>
      <c r="BD707">
        <v>23.8</v>
      </c>
    </row>
    <row r="708" spans="1:56" hidden="1" outlineLevel="1">
      <c r="A708" s="67" t="s">
        <v>939</v>
      </c>
      <c r="B708" s="10" t="s">
        <v>1278</v>
      </c>
      <c r="C708" s="1">
        <f t="shared" si="148"/>
        <v>1129</v>
      </c>
      <c r="D708" s="7">
        <f>IF(N708&gt;0, RANK(N708,(N708:P708,Q708:AE708)),0)</f>
        <v>1</v>
      </c>
      <c r="E708" s="7">
        <f>IF(O708&gt;0,RANK(O708,(N708:P708,Q708:AE708)),0)</f>
        <v>2</v>
      </c>
      <c r="F708" s="7">
        <f t="shared" si="149"/>
        <v>3</v>
      </c>
      <c r="G708" s="1">
        <f t="shared" si="155"/>
        <v>705</v>
      </c>
      <c r="H708" s="2">
        <f t="shared" si="156"/>
        <v>0.62444641275465018</v>
      </c>
      <c r="I708" s="8"/>
      <c r="J708" s="2">
        <f t="shared" si="150"/>
        <v>0.79982285208148807</v>
      </c>
      <c r="K708" s="2">
        <f t="shared" si="151"/>
        <v>0.17537643932683791</v>
      </c>
      <c r="L708" s="2">
        <f t="shared" si="152"/>
        <v>7.9716563330380873E-3</v>
      </c>
      <c r="M708" s="2">
        <f t="shared" si="153"/>
        <v>1.6829052258635933E-2</v>
      </c>
      <c r="N708" s="1">
        <v>903</v>
      </c>
      <c r="O708" s="1">
        <v>198</v>
      </c>
      <c r="P708" s="1">
        <v>9</v>
      </c>
      <c r="Q708" s="1">
        <v>7</v>
      </c>
      <c r="R708" s="1">
        <v>8</v>
      </c>
      <c r="S708" s="1">
        <v>1</v>
      </c>
      <c r="T708" s="1"/>
      <c r="U708" s="1"/>
      <c r="V708" s="1"/>
      <c r="W708" s="1">
        <v>3</v>
      </c>
      <c r="X708" s="1"/>
      <c r="Y708" s="1"/>
      <c r="Z708" s="1"/>
      <c r="AA708" s="1"/>
      <c r="AB708" s="1"/>
      <c r="AN708" t="str">
        <f t="shared" ref="AN708:AN771" si="157">A708</f>
        <v>Ashfield</v>
      </c>
      <c r="AO708" t="s">
        <v>2910</v>
      </c>
      <c r="AP708">
        <v>1</v>
      </c>
      <c r="AR708" s="119">
        <v>25</v>
      </c>
      <c r="AS708" s="121">
        <v>11</v>
      </c>
      <c r="AT708" s="121">
        <v>5</v>
      </c>
      <c r="AU708" s="125">
        <v>2095</v>
      </c>
      <c r="AV708" s="125">
        <f t="shared" si="141"/>
        <v>25011</v>
      </c>
      <c r="AW708" t="s">
        <v>749</v>
      </c>
      <c r="AX708">
        <f t="shared" si="154"/>
        <v>2502095</v>
      </c>
      <c r="BB708">
        <v>40.42</v>
      </c>
      <c r="BC708">
        <v>0.12</v>
      </c>
      <c r="BD708">
        <v>40.299999999999997</v>
      </c>
    </row>
    <row r="709" spans="1:56" hidden="1" outlineLevel="1">
      <c r="A709" s="67" t="s">
        <v>2756</v>
      </c>
      <c r="B709" s="10" t="s">
        <v>1278</v>
      </c>
      <c r="C709" s="1">
        <f t="shared" si="148"/>
        <v>8424</v>
      </c>
      <c r="D709" s="7">
        <f>IF(N709&gt;0, RANK(N709,(N709:P709,Q709:AE709)),0)</f>
        <v>1</v>
      </c>
      <c r="E709" s="7">
        <f>IF(O709&gt;0,RANK(O709,(N709:P709,Q709:AE709)),0)</f>
        <v>2</v>
      </c>
      <c r="F709" s="7">
        <f t="shared" si="149"/>
        <v>3</v>
      </c>
      <c r="G709" s="1">
        <f t="shared" si="155"/>
        <v>1876</v>
      </c>
      <c r="H709" s="2">
        <f t="shared" si="156"/>
        <v>0.22269705603038936</v>
      </c>
      <c r="I709" s="8"/>
      <c r="J709" s="2">
        <f t="shared" si="150"/>
        <v>0.60066476733143404</v>
      </c>
      <c r="K709" s="2">
        <f t="shared" si="151"/>
        <v>0.37796771130104462</v>
      </c>
      <c r="L709" s="2">
        <f t="shared" si="152"/>
        <v>7.716049382716049E-3</v>
      </c>
      <c r="M709" s="2">
        <f t="shared" si="153"/>
        <v>1.3651471984805298E-2</v>
      </c>
      <c r="N709" s="1">
        <v>5060</v>
      </c>
      <c r="O709" s="1">
        <v>3184</v>
      </c>
      <c r="P709" s="1">
        <v>65</v>
      </c>
      <c r="Q709" s="1">
        <v>55</v>
      </c>
      <c r="R709" s="1">
        <v>20</v>
      </c>
      <c r="S709" s="1">
        <v>4</v>
      </c>
      <c r="T709" s="1"/>
      <c r="U709" s="1"/>
      <c r="V709" s="1"/>
      <c r="W709" s="1">
        <v>36</v>
      </c>
      <c r="X709" s="1"/>
      <c r="Y709" s="1"/>
      <c r="Z709" s="1"/>
      <c r="AA709" s="1"/>
      <c r="AB709" s="1"/>
      <c r="AN709" t="str">
        <f t="shared" si="157"/>
        <v>Ashland</v>
      </c>
      <c r="AO709" t="s">
        <v>3384</v>
      </c>
      <c r="AP709">
        <v>3</v>
      </c>
      <c r="AR709" s="119">
        <v>25</v>
      </c>
      <c r="AS709" s="121">
        <v>17</v>
      </c>
      <c r="AT709" s="121">
        <v>20</v>
      </c>
      <c r="AU709" s="125">
        <v>2130</v>
      </c>
      <c r="AV709" s="125">
        <f t="shared" si="141"/>
        <v>25017</v>
      </c>
      <c r="AW709" t="s">
        <v>749</v>
      </c>
      <c r="AX709">
        <f t="shared" si="154"/>
        <v>2502130</v>
      </c>
      <c r="BB709">
        <v>12.92</v>
      </c>
      <c r="BC709">
        <v>0.48</v>
      </c>
      <c r="BD709">
        <v>12.44</v>
      </c>
    </row>
    <row r="710" spans="1:56" hidden="1" outlineLevel="1">
      <c r="A710" s="67" t="s">
        <v>940</v>
      </c>
      <c r="B710" s="10" t="s">
        <v>1278</v>
      </c>
      <c r="C710" s="1">
        <f t="shared" si="148"/>
        <v>4751</v>
      </c>
      <c r="D710" s="7">
        <f>IF(N710&gt;0, RANK(N710,(N710:P710,Q710:AE710)),0)</f>
        <v>1</v>
      </c>
      <c r="E710" s="7">
        <f>IF(O710&gt;0,RANK(O710,(N710:P710,Q710:AE710)),0)</f>
        <v>2</v>
      </c>
      <c r="F710" s="7">
        <f t="shared" si="149"/>
        <v>3</v>
      </c>
      <c r="G710" s="1">
        <f t="shared" si="155"/>
        <v>691</v>
      </c>
      <c r="H710" s="2">
        <f t="shared" si="156"/>
        <v>0.14544306461797515</v>
      </c>
      <c r="I710" s="8"/>
      <c r="J710" s="2">
        <f t="shared" si="150"/>
        <v>0.55714586402862554</v>
      </c>
      <c r="K710" s="2">
        <f t="shared" si="151"/>
        <v>0.41170279941065041</v>
      </c>
      <c r="L710" s="2">
        <f t="shared" si="152"/>
        <v>1.4944222268996001E-2</v>
      </c>
      <c r="M710" s="2">
        <f t="shared" si="153"/>
        <v>1.6207114291728053E-2</v>
      </c>
      <c r="N710" s="1">
        <v>2647</v>
      </c>
      <c r="O710" s="1">
        <v>1956</v>
      </c>
      <c r="P710" s="1">
        <v>71</v>
      </c>
      <c r="Q710" s="1">
        <v>20</v>
      </c>
      <c r="R710" s="1">
        <v>15</v>
      </c>
      <c r="S710" s="1">
        <v>11</v>
      </c>
      <c r="T710" s="1"/>
      <c r="U710" s="1"/>
      <c r="V710" s="1"/>
      <c r="W710" s="1">
        <v>31</v>
      </c>
      <c r="X710" s="1"/>
      <c r="Y710" s="1"/>
      <c r="Z710" s="1"/>
      <c r="AA710" s="1"/>
      <c r="AB710" s="1"/>
      <c r="AN710" t="str">
        <f t="shared" si="157"/>
        <v>Athol</v>
      </c>
      <c r="AO710" s="10" t="s">
        <v>2537</v>
      </c>
      <c r="AP710" s="10">
        <v>1</v>
      </c>
      <c r="AR710" s="119">
        <v>25</v>
      </c>
      <c r="AS710" s="121">
        <v>27</v>
      </c>
      <c r="AT710" s="121">
        <v>10</v>
      </c>
      <c r="AU710" s="125">
        <v>2480</v>
      </c>
      <c r="AV710" s="125">
        <f t="shared" ref="AV710:AV773" si="158">AR710*1000+AS710</f>
        <v>25027</v>
      </c>
      <c r="AW710" t="s">
        <v>749</v>
      </c>
      <c r="AX710">
        <f t="shared" si="154"/>
        <v>2502480</v>
      </c>
      <c r="BB710">
        <v>33.39</v>
      </c>
      <c r="BC710">
        <v>0.82</v>
      </c>
      <c r="BD710">
        <v>32.57</v>
      </c>
    </row>
    <row r="711" spans="1:56" hidden="1" outlineLevel="1">
      <c r="A711" s="67" t="s">
        <v>1476</v>
      </c>
      <c r="B711" s="10" t="s">
        <v>1278</v>
      </c>
      <c r="C711" s="1">
        <f t="shared" si="148"/>
        <v>19018</v>
      </c>
      <c r="D711" s="7">
        <f>IF(N711&gt;0, RANK(N711,(N711:P711,Q711:AE711)),0)</f>
        <v>1</v>
      </c>
      <c r="E711" s="7">
        <f>IF(O711&gt;0,RANK(O711,(N711:P711,Q711:AE711)),0)</f>
        <v>2</v>
      </c>
      <c r="F711" s="7">
        <f t="shared" si="149"/>
        <v>3</v>
      </c>
      <c r="G711" s="1">
        <f t="shared" si="155"/>
        <v>2520</v>
      </c>
      <c r="H711" s="2">
        <f t="shared" si="156"/>
        <v>0.13250604690293405</v>
      </c>
      <c r="I711" s="8"/>
      <c r="J711" s="2">
        <f t="shared" si="150"/>
        <v>0.5533179093490378</v>
      </c>
      <c r="K711" s="2">
        <f t="shared" si="151"/>
        <v>0.42081186244610369</v>
      </c>
      <c r="L711" s="2">
        <f t="shared" si="152"/>
        <v>1.1094752339888526E-2</v>
      </c>
      <c r="M711" s="2">
        <f t="shared" si="153"/>
        <v>1.4775475864969988E-2</v>
      </c>
      <c r="N711" s="1">
        <v>10523</v>
      </c>
      <c r="O711" s="1">
        <v>8003</v>
      </c>
      <c r="P711" s="1">
        <v>211</v>
      </c>
      <c r="Q711" s="1">
        <v>104</v>
      </c>
      <c r="R711" s="1">
        <v>38</v>
      </c>
      <c r="S711" s="1">
        <v>49</v>
      </c>
      <c r="T711" s="1"/>
      <c r="U711" s="1"/>
      <c r="V711" s="1"/>
      <c r="W711" s="1">
        <v>90</v>
      </c>
      <c r="X711" s="1"/>
      <c r="Y711" s="1"/>
      <c r="Z711" s="1"/>
      <c r="AA711" s="1"/>
      <c r="AB711" s="1"/>
      <c r="AN711" t="str">
        <f t="shared" si="157"/>
        <v>Attleboro</v>
      </c>
      <c r="AO711" t="s">
        <v>1127</v>
      </c>
      <c r="AP711">
        <v>3</v>
      </c>
      <c r="AR711" s="119">
        <v>25</v>
      </c>
      <c r="AS711" s="121">
        <v>5</v>
      </c>
      <c r="AT711" s="121">
        <v>10</v>
      </c>
      <c r="AU711" s="125">
        <v>2690</v>
      </c>
      <c r="AV711" s="125">
        <f t="shared" si="158"/>
        <v>25005</v>
      </c>
      <c r="AW711" t="s">
        <v>2792</v>
      </c>
      <c r="AX711">
        <f t="shared" si="154"/>
        <v>2502690</v>
      </c>
      <c r="BB711">
        <v>28.28</v>
      </c>
      <c r="BC711">
        <v>0.77</v>
      </c>
      <c r="BD711">
        <v>27.51</v>
      </c>
    </row>
    <row r="712" spans="1:56" hidden="1" outlineLevel="1">
      <c r="A712" s="67" t="s">
        <v>3173</v>
      </c>
      <c r="B712" s="10" t="s">
        <v>1278</v>
      </c>
      <c r="C712" s="1">
        <f t="shared" si="148"/>
        <v>8895</v>
      </c>
      <c r="D712" s="7">
        <f>IF(N712&gt;0, RANK(N712,(N712:P712,Q712:AE712)),0)</f>
        <v>1</v>
      </c>
      <c r="E712" s="7">
        <f>IF(O712&gt;0,RANK(O712,(N712:P712,Q712:AE712)),0)</f>
        <v>2</v>
      </c>
      <c r="F712" s="7">
        <f t="shared" si="149"/>
        <v>3</v>
      </c>
      <c r="G712" s="1">
        <f t="shared" si="155"/>
        <v>945</v>
      </c>
      <c r="H712" s="2">
        <f t="shared" si="156"/>
        <v>0.10623946037099494</v>
      </c>
      <c r="I712" s="8"/>
      <c r="J712" s="2">
        <f t="shared" si="150"/>
        <v>0.53895446880269815</v>
      </c>
      <c r="K712" s="2">
        <f t="shared" si="151"/>
        <v>0.43271500843170319</v>
      </c>
      <c r="L712" s="2">
        <f t="shared" si="152"/>
        <v>1.3265879707700956E-2</v>
      </c>
      <c r="M712" s="2">
        <f t="shared" si="153"/>
        <v>1.5064643057897708E-2</v>
      </c>
      <c r="N712" s="1">
        <v>4794</v>
      </c>
      <c r="O712" s="1">
        <v>3849</v>
      </c>
      <c r="P712" s="1">
        <v>118</v>
      </c>
      <c r="Q712" s="1">
        <v>45</v>
      </c>
      <c r="R712" s="1">
        <v>14</v>
      </c>
      <c r="S712" s="1">
        <v>22</v>
      </c>
      <c r="T712" s="1"/>
      <c r="U712" s="1"/>
      <c r="V712" s="1"/>
      <c r="W712" s="1">
        <v>53</v>
      </c>
      <c r="X712" s="1"/>
      <c r="Y712" s="1"/>
      <c r="Z712" s="1"/>
      <c r="AA712" s="1"/>
      <c r="AB712" s="1"/>
      <c r="AN712" t="str">
        <f t="shared" si="157"/>
        <v>Auburn</v>
      </c>
      <c r="AO712" s="10" t="s">
        <v>2537</v>
      </c>
      <c r="AP712" s="10">
        <v>3</v>
      </c>
      <c r="AR712" s="119">
        <v>25</v>
      </c>
      <c r="AS712" s="121">
        <v>27</v>
      </c>
      <c r="AT712" s="121">
        <v>15</v>
      </c>
      <c r="AU712" s="125">
        <v>2760</v>
      </c>
      <c r="AV712" s="125">
        <f t="shared" si="158"/>
        <v>25027</v>
      </c>
      <c r="AW712" t="s">
        <v>749</v>
      </c>
      <c r="AX712">
        <f t="shared" si="154"/>
        <v>2502760</v>
      </c>
      <c r="BB712">
        <v>16.399999999999999</v>
      </c>
      <c r="BC712">
        <v>1.04</v>
      </c>
      <c r="BD712">
        <v>15.36</v>
      </c>
    </row>
    <row r="713" spans="1:56" hidden="1" outlineLevel="1">
      <c r="A713" s="67" t="s">
        <v>3174</v>
      </c>
      <c r="B713" s="10" t="s">
        <v>1278</v>
      </c>
      <c r="C713" s="1">
        <f t="shared" si="148"/>
        <v>2386</v>
      </c>
      <c r="D713" s="7">
        <f>IF(N713&gt;0, RANK(N713,(N713:P713,Q713:AE713)),0)</f>
        <v>1</v>
      </c>
      <c r="E713" s="7">
        <f>IF(O713&gt;0,RANK(O713,(N713:P713,Q713:AE713)),0)</f>
        <v>2</v>
      </c>
      <c r="F713" s="7">
        <f t="shared" si="149"/>
        <v>3</v>
      </c>
      <c r="G713" s="1">
        <f t="shared" si="155"/>
        <v>14</v>
      </c>
      <c r="H713" s="2">
        <f t="shared" si="156"/>
        <v>5.86756077116513E-3</v>
      </c>
      <c r="I713" s="8"/>
      <c r="J713" s="2">
        <f t="shared" si="150"/>
        <v>0.49161777032690696</v>
      </c>
      <c r="K713" s="2">
        <f t="shared" si="151"/>
        <v>0.48575020955574183</v>
      </c>
      <c r="L713" s="2">
        <f t="shared" si="152"/>
        <v>1.1316010058675607E-2</v>
      </c>
      <c r="M713" s="2">
        <f t="shared" si="153"/>
        <v>1.1316010058675663E-2</v>
      </c>
      <c r="N713" s="1">
        <v>1173</v>
      </c>
      <c r="O713" s="1">
        <v>1159</v>
      </c>
      <c r="P713" s="1">
        <v>27</v>
      </c>
      <c r="Q713" s="1">
        <v>10</v>
      </c>
      <c r="R713" s="1">
        <v>4</v>
      </c>
      <c r="S713" s="1">
        <v>7</v>
      </c>
      <c r="T713" s="1"/>
      <c r="U713" s="1"/>
      <c r="V713" s="1"/>
      <c r="W713" s="1">
        <v>6</v>
      </c>
      <c r="X713" s="1"/>
      <c r="Y713" s="1"/>
      <c r="Z713" s="1"/>
      <c r="AA713" s="1"/>
      <c r="AB713" s="1"/>
      <c r="AN713" t="str">
        <f t="shared" si="157"/>
        <v>Avon</v>
      </c>
      <c r="AO713" t="s">
        <v>1555</v>
      </c>
      <c r="AP713">
        <v>9</v>
      </c>
      <c r="AR713" s="119">
        <v>25</v>
      </c>
      <c r="AS713" s="121">
        <v>21</v>
      </c>
      <c r="AT713" s="121">
        <v>5</v>
      </c>
      <c r="AU713" s="125">
        <v>2935</v>
      </c>
      <c r="AV713" s="125">
        <f t="shared" si="158"/>
        <v>25021</v>
      </c>
      <c r="AW713" t="s">
        <v>749</v>
      </c>
      <c r="AX713">
        <f t="shared" si="154"/>
        <v>2502935</v>
      </c>
      <c r="BB713">
        <v>4.57</v>
      </c>
      <c r="BC713">
        <v>0.19</v>
      </c>
      <c r="BD713">
        <v>4.38</v>
      </c>
    </row>
    <row r="714" spans="1:56" hidden="1" outlineLevel="1">
      <c r="A714" s="67" t="s">
        <v>1445</v>
      </c>
      <c r="B714" s="10" t="s">
        <v>1278</v>
      </c>
      <c r="C714" s="1">
        <f t="shared" si="148"/>
        <v>3370</v>
      </c>
      <c r="D714" s="7">
        <f>IF(N714&gt;0, RANK(N714,(N714:P714,Q714:AE714)),0)</f>
        <v>1</v>
      </c>
      <c r="E714" s="7">
        <f>IF(O714&gt;0,RANK(O714,(N714:P714,Q714:AE714)),0)</f>
        <v>2</v>
      </c>
      <c r="F714" s="7">
        <f t="shared" si="149"/>
        <v>3</v>
      </c>
      <c r="G714" s="1">
        <f t="shared" si="155"/>
        <v>498</v>
      </c>
      <c r="H714" s="2">
        <f t="shared" si="156"/>
        <v>0.14777448071216617</v>
      </c>
      <c r="I714" s="8"/>
      <c r="J714" s="2">
        <f t="shared" si="150"/>
        <v>0.56231454005934722</v>
      </c>
      <c r="K714" s="2">
        <f t="shared" si="151"/>
        <v>0.41454005934718102</v>
      </c>
      <c r="L714" s="2">
        <f t="shared" si="152"/>
        <v>8.9020771513353119E-3</v>
      </c>
      <c r="M714" s="2">
        <f t="shared" si="153"/>
        <v>1.4243323442136442E-2</v>
      </c>
      <c r="N714" s="1">
        <v>1895</v>
      </c>
      <c r="O714" s="1">
        <v>1397</v>
      </c>
      <c r="P714" s="1">
        <v>30</v>
      </c>
      <c r="Q714" s="1">
        <v>18</v>
      </c>
      <c r="R714" s="1">
        <v>8</v>
      </c>
      <c r="S714" s="1">
        <v>11</v>
      </c>
      <c r="T714" s="1"/>
      <c r="U714" s="1"/>
      <c r="V714" s="1"/>
      <c r="W714" s="1">
        <v>11</v>
      </c>
      <c r="X714" s="1"/>
      <c r="Y714" s="1"/>
      <c r="Z714" s="1"/>
      <c r="AA714" s="1"/>
      <c r="AB714" s="1"/>
      <c r="AN714" t="str">
        <f t="shared" si="157"/>
        <v>Ayer</v>
      </c>
      <c r="AO714" t="s">
        <v>3384</v>
      </c>
      <c r="AP714">
        <v>5</v>
      </c>
      <c r="AR714" s="119">
        <v>25</v>
      </c>
      <c r="AS714" s="121">
        <v>17</v>
      </c>
      <c r="AT714" s="121">
        <v>25</v>
      </c>
      <c r="AU714" s="125">
        <v>3005</v>
      </c>
      <c r="AV714" s="125">
        <f t="shared" si="158"/>
        <v>25017</v>
      </c>
      <c r="AW714" t="s">
        <v>749</v>
      </c>
      <c r="AX714">
        <f t="shared" si="154"/>
        <v>2503005</v>
      </c>
      <c r="BB714">
        <v>9.57</v>
      </c>
      <c r="BC714">
        <v>0.55000000000000004</v>
      </c>
      <c r="BD714">
        <v>9.02</v>
      </c>
    </row>
    <row r="715" spans="1:56" hidden="1" outlineLevel="1">
      <c r="A715" s="67" t="s">
        <v>1731</v>
      </c>
      <c r="B715" s="10" t="s">
        <v>1278</v>
      </c>
      <c r="C715" s="1">
        <f t="shared" si="148"/>
        <v>25111</v>
      </c>
      <c r="D715" s="7">
        <f>IF(N715&gt;0, RANK(N715,(N715:P715,Q715:AE715)),0)</f>
        <v>1</v>
      </c>
      <c r="E715" s="7">
        <f>IF(O715&gt;0,RANK(O715,(N715:P715,Q715:AE715)),0)</f>
        <v>2</v>
      </c>
      <c r="F715" s="7">
        <f t="shared" si="149"/>
        <v>3</v>
      </c>
      <c r="G715" s="1">
        <f t="shared" si="155"/>
        <v>2475</v>
      </c>
      <c r="H715" s="2">
        <f t="shared" si="156"/>
        <v>9.8562383019393893E-2</v>
      </c>
      <c r="I715" s="8"/>
      <c r="J715" s="2">
        <f t="shared" si="150"/>
        <v>0.53996256620604521</v>
      </c>
      <c r="K715" s="2">
        <f t="shared" si="151"/>
        <v>0.44140018318665125</v>
      </c>
      <c r="L715" s="2">
        <f t="shared" si="152"/>
        <v>8.2832224921349212E-3</v>
      </c>
      <c r="M715" s="2">
        <f t="shared" si="153"/>
        <v>1.0354028115168614E-2</v>
      </c>
      <c r="N715" s="1">
        <v>13559</v>
      </c>
      <c r="O715" s="1">
        <v>11084</v>
      </c>
      <c r="P715" s="1">
        <v>208</v>
      </c>
      <c r="Q715" s="1">
        <v>103</v>
      </c>
      <c r="R715" s="1">
        <v>37</v>
      </c>
      <c r="S715" s="1">
        <v>37</v>
      </c>
      <c r="T715" s="1"/>
      <c r="U715" s="1"/>
      <c r="V715" s="1"/>
      <c r="W715" s="1">
        <v>83</v>
      </c>
      <c r="X715" s="1"/>
      <c r="Y715" s="1"/>
      <c r="Z715" s="1"/>
      <c r="AA715" s="1"/>
      <c r="AB715" s="1"/>
      <c r="AN715" t="str">
        <f t="shared" si="157"/>
        <v>Barnstable</v>
      </c>
      <c r="AO715" t="s">
        <v>1731</v>
      </c>
      <c r="AP715">
        <v>10</v>
      </c>
      <c r="AR715" s="119">
        <v>25</v>
      </c>
      <c r="AS715" s="121">
        <v>1</v>
      </c>
      <c r="AT715" s="121">
        <v>5</v>
      </c>
      <c r="AU715" s="125">
        <v>3600</v>
      </c>
      <c r="AV715" s="125">
        <f t="shared" si="158"/>
        <v>25001</v>
      </c>
      <c r="AW715" t="s">
        <v>2792</v>
      </c>
      <c r="AX715">
        <f t="shared" si="154"/>
        <v>2503600</v>
      </c>
      <c r="BB715">
        <v>76.25</v>
      </c>
      <c r="BC715">
        <v>16.21</v>
      </c>
      <c r="BD715">
        <v>60.04</v>
      </c>
    </row>
    <row r="716" spans="1:56" hidden="1" outlineLevel="1">
      <c r="A716" s="67" t="s">
        <v>1446</v>
      </c>
      <c r="B716" s="10" t="s">
        <v>1278</v>
      </c>
      <c r="C716" s="1">
        <f t="shared" si="148"/>
        <v>2693</v>
      </c>
      <c r="D716" s="7">
        <f>IF(N716&gt;0, RANK(N716,(N716:P716,Q716:AE716)),0)</f>
        <v>1</v>
      </c>
      <c r="E716" s="7">
        <f>IF(O716&gt;0,RANK(O716,(N716:P716,Q716:AE716)),0)</f>
        <v>2</v>
      </c>
      <c r="F716" s="7">
        <f t="shared" si="149"/>
        <v>3</v>
      </c>
      <c r="G716" s="1">
        <f t="shared" si="155"/>
        <v>204</v>
      </c>
      <c r="H716" s="2">
        <f t="shared" si="156"/>
        <v>7.575194949870033E-2</v>
      </c>
      <c r="I716" s="8"/>
      <c r="J716" s="2">
        <f t="shared" si="150"/>
        <v>0.52320831786112143</v>
      </c>
      <c r="K716" s="2">
        <f t="shared" si="151"/>
        <v>0.44745636836242109</v>
      </c>
      <c r="L716" s="2">
        <f t="shared" si="152"/>
        <v>1.3739324173783884E-2</v>
      </c>
      <c r="M716" s="2">
        <f t="shared" si="153"/>
        <v>1.55959896026736E-2</v>
      </c>
      <c r="N716" s="1">
        <v>1409</v>
      </c>
      <c r="O716" s="1">
        <v>1205</v>
      </c>
      <c r="P716" s="1">
        <v>37</v>
      </c>
      <c r="Q716" s="1">
        <v>17</v>
      </c>
      <c r="R716" s="1">
        <v>8</v>
      </c>
      <c r="S716" s="1">
        <v>4</v>
      </c>
      <c r="T716" s="1"/>
      <c r="U716" s="1"/>
      <c r="V716" s="1"/>
      <c r="W716" s="1">
        <v>13</v>
      </c>
      <c r="X716" s="1"/>
      <c r="Y716" s="1"/>
      <c r="Z716" s="1"/>
      <c r="AA716" s="1"/>
      <c r="AB716" s="1"/>
      <c r="AN716" t="str">
        <f t="shared" si="157"/>
        <v>Barre</v>
      </c>
      <c r="AO716" s="10" t="s">
        <v>2537</v>
      </c>
      <c r="AP716" s="10">
        <v>1</v>
      </c>
      <c r="AR716" s="119">
        <v>25</v>
      </c>
      <c r="AS716" s="121">
        <v>27</v>
      </c>
      <c r="AT716" s="121">
        <v>20</v>
      </c>
      <c r="AU716" s="125">
        <v>3740</v>
      </c>
      <c r="AV716" s="125">
        <f t="shared" si="158"/>
        <v>25027</v>
      </c>
      <c r="AW716" t="s">
        <v>749</v>
      </c>
      <c r="AX716">
        <f t="shared" si="154"/>
        <v>2503740</v>
      </c>
      <c r="BB716">
        <v>44.61</v>
      </c>
      <c r="BC716">
        <v>0.28000000000000003</v>
      </c>
      <c r="BD716">
        <v>44.33</v>
      </c>
    </row>
    <row r="717" spans="1:56" hidden="1" outlineLevel="1">
      <c r="A717" s="67" t="s">
        <v>1952</v>
      </c>
      <c r="B717" s="10" t="s">
        <v>1278</v>
      </c>
      <c r="C717" s="1">
        <f t="shared" si="148"/>
        <v>954</v>
      </c>
      <c r="D717" s="7">
        <f>IF(N717&gt;0, RANK(N717,(N717:P717,Q717:AE717)),0)</f>
        <v>1</v>
      </c>
      <c r="E717" s="7">
        <f>IF(O717&gt;0,RANK(O717,(N717:P717,Q717:AE717)),0)</f>
        <v>2</v>
      </c>
      <c r="F717" s="7">
        <f t="shared" si="149"/>
        <v>3</v>
      </c>
      <c r="G717" s="1">
        <f t="shared" si="155"/>
        <v>417</v>
      </c>
      <c r="H717" s="2">
        <f t="shared" si="156"/>
        <v>0.43710691823899372</v>
      </c>
      <c r="I717" s="8"/>
      <c r="J717" s="2">
        <f t="shared" si="150"/>
        <v>0.70440251572327039</v>
      </c>
      <c r="K717" s="2">
        <f t="shared" si="151"/>
        <v>0.26729559748427673</v>
      </c>
      <c r="L717" s="2">
        <f t="shared" si="152"/>
        <v>1.1530398322851153E-2</v>
      </c>
      <c r="M717" s="2">
        <f t="shared" si="153"/>
        <v>1.6771488469601727E-2</v>
      </c>
      <c r="N717" s="1">
        <v>672</v>
      </c>
      <c r="O717" s="1">
        <v>255</v>
      </c>
      <c r="P717" s="1">
        <v>11</v>
      </c>
      <c r="Q717" s="1">
        <v>3</v>
      </c>
      <c r="R717" s="1">
        <v>6</v>
      </c>
      <c r="S717" s="1">
        <v>5</v>
      </c>
      <c r="T717" s="1"/>
      <c r="U717" s="1"/>
      <c r="V717" s="1"/>
      <c r="W717" s="1">
        <v>2</v>
      </c>
      <c r="X717" s="1"/>
      <c r="Y717" s="1"/>
      <c r="Z717" s="1"/>
      <c r="AA717" s="1"/>
      <c r="AB717" s="1"/>
      <c r="AN717" t="str">
        <f t="shared" si="157"/>
        <v>Becket</v>
      </c>
      <c r="AO717" t="s">
        <v>1299</v>
      </c>
      <c r="AP717">
        <v>1</v>
      </c>
      <c r="AR717" s="119">
        <v>25</v>
      </c>
      <c r="AS717" s="121">
        <v>3</v>
      </c>
      <c r="AT717" s="121">
        <v>15</v>
      </c>
      <c r="AU717" s="125">
        <v>4545</v>
      </c>
      <c r="AV717" s="125">
        <f t="shared" si="158"/>
        <v>25003</v>
      </c>
      <c r="AW717" t="s">
        <v>749</v>
      </c>
      <c r="AX717">
        <f t="shared" si="154"/>
        <v>2504545</v>
      </c>
      <c r="BB717">
        <v>47.76</v>
      </c>
      <c r="BC717">
        <v>1.49</v>
      </c>
      <c r="BD717">
        <v>46.26</v>
      </c>
    </row>
    <row r="718" spans="1:56" hidden="1" outlineLevel="1">
      <c r="A718" s="67" t="s">
        <v>2344</v>
      </c>
      <c r="B718" s="10" t="s">
        <v>1278</v>
      </c>
      <c r="C718" s="1">
        <f t="shared" si="148"/>
        <v>7402</v>
      </c>
      <c r="D718" s="7">
        <f>IF(N718&gt;0, RANK(N718,(N718:P718,Q718:AE718)),0)</f>
        <v>1</v>
      </c>
      <c r="E718" s="7">
        <f>IF(O718&gt;0,RANK(O718,(N718:P718,Q718:AE718)),0)</f>
        <v>2</v>
      </c>
      <c r="F718" s="7">
        <f t="shared" si="149"/>
        <v>3</v>
      </c>
      <c r="G718" s="1">
        <f t="shared" si="155"/>
        <v>1798</v>
      </c>
      <c r="H718" s="2">
        <f t="shared" si="156"/>
        <v>0.24290732234531207</v>
      </c>
      <c r="I718" s="8"/>
      <c r="J718" s="2">
        <f t="shared" si="150"/>
        <v>0.61010537692515532</v>
      </c>
      <c r="K718" s="2">
        <f t="shared" si="151"/>
        <v>0.36719805457984328</v>
      </c>
      <c r="L718" s="2">
        <f t="shared" si="152"/>
        <v>9.186706295595785E-3</v>
      </c>
      <c r="M718" s="2">
        <f t="shared" si="153"/>
        <v>1.3509862199405616E-2</v>
      </c>
      <c r="N718" s="1">
        <v>4516</v>
      </c>
      <c r="O718" s="1">
        <v>2718</v>
      </c>
      <c r="P718" s="1">
        <v>68</v>
      </c>
      <c r="Q718" s="1">
        <v>44</v>
      </c>
      <c r="R718" s="1">
        <v>14</v>
      </c>
      <c r="S718" s="1">
        <v>12</v>
      </c>
      <c r="T718" s="1"/>
      <c r="U718" s="1"/>
      <c r="V718" s="1"/>
      <c r="W718" s="1">
        <v>30</v>
      </c>
      <c r="X718" s="1"/>
      <c r="Y718" s="1"/>
      <c r="Z718" s="1"/>
      <c r="AA718" s="1"/>
      <c r="AB718" s="1"/>
      <c r="AN718" t="str">
        <f t="shared" si="157"/>
        <v>Bedford</v>
      </c>
      <c r="AO718" t="s">
        <v>3384</v>
      </c>
      <c r="AP718">
        <v>6</v>
      </c>
      <c r="AR718" s="119">
        <v>25</v>
      </c>
      <c r="AS718" s="121">
        <v>17</v>
      </c>
      <c r="AT718" s="121">
        <v>30</v>
      </c>
      <c r="AU718" s="125">
        <v>4615</v>
      </c>
      <c r="AV718" s="125">
        <f t="shared" si="158"/>
        <v>25017</v>
      </c>
      <c r="AW718" t="s">
        <v>749</v>
      </c>
      <c r="AX718">
        <f t="shared" si="154"/>
        <v>2504615</v>
      </c>
      <c r="BB718">
        <v>13.87</v>
      </c>
      <c r="BC718">
        <v>0.13</v>
      </c>
      <c r="BD718">
        <v>13.74</v>
      </c>
    </row>
    <row r="719" spans="1:56" hidden="1" outlineLevel="1">
      <c r="A719" s="67" t="s">
        <v>1327</v>
      </c>
      <c r="B719" s="10" t="s">
        <v>1278</v>
      </c>
      <c r="C719" s="1">
        <f t="shared" si="148"/>
        <v>7696</v>
      </c>
      <c r="D719" s="7">
        <f>IF(N719&gt;0, RANK(N719,(N719:P719,Q719:AE719)),0)</f>
        <v>1</v>
      </c>
      <c r="E719" s="7">
        <f>IF(O719&gt;0,RANK(O719,(N719:P719,Q719:AE719)),0)</f>
        <v>2</v>
      </c>
      <c r="F719" s="7">
        <f t="shared" si="149"/>
        <v>3</v>
      </c>
      <c r="G719" s="1">
        <f t="shared" si="155"/>
        <v>2146</v>
      </c>
      <c r="H719" s="2">
        <f t="shared" si="156"/>
        <v>0.27884615384615385</v>
      </c>
      <c r="I719" s="8"/>
      <c r="J719" s="2">
        <f t="shared" si="150"/>
        <v>0.62746881496881501</v>
      </c>
      <c r="K719" s="2">
        <f t="shared" si="151"/>
        <v>0.3486226611226611</v>
      </c>
      <c r="L719" s="2">
        <f t="shared" si="152"/>
        <v>1.2993762993762994E-2</v>
      </c>
      <c r="M719" s="2">
        <f t="shared" si="153"/>
        <v>1.0914760914760888E-2</v>
      </c>
      <c r="N719" s="1">
        <v>4829</v>
      </c>
      <c r="O719" s="1">
        <v>2683</v>
      </c>
      <c r="P719" s="1">
        <v>100</v>
      </c>
      <c r="Q719" s="1">
        <v>21</v>
      </c>
      <c r="R719" s="1">
        <v>24</v>
      </c>
      <c r="S719" s="1">
        <v>12</v>
      </c>
      <c r="T719" s="1"/>
      <c r="U719" s="1"/>
      <c r="V719" s="1"/>
      <c r="W719" s="1">
        <v>27</v>
      </c>
      <c r="X719" s="1"/>
      <c r="Y719" s="1"/>
      <c r="Z719" s="1"/>
      <c r="AA719" s="1"/>
      <c r="AB719" s="1"/>
      <c r="AN719" t="str">
        <f t="shared" si="157"/>
        <v>Belchertown</v>
      </c>
      <c r="AO719" t="s">
        <v>370</v>
      </c>
      <c r="AP719">
        <v>1</v>
      </c>
      <c r="AR719" s="119">
        <v>25</v>
      </c>
      <c r="AS719" s="121">
        <v>15</v>
      </c>
      <c r="AT719" s="121">
        <v>10</v>
      </c>
      <c r="AU719" s="125">
        <v>4825</v>
      </c>
      <c r="AV719" s="125">
        <f t="shared" si="158"/>
        <v>25015</v>
      </c>
      <c r="AW719" t="s">
        <v>749</v>
      </c>
      <c r="AX719">
        <f t="shared" si="154"/>
        <v>2504825</v>
      </c>
      <c r="BB719">
        <v>55.36</v>
      </c>
      <c r="BC719">
        <v>2.64</v>
      </c>
      <c r="BD719">
        <v>52.73</v>
      </c>
    </row>
    <row r="720" spans="1:56" hidden="1" outlineLevel="1">
      <c r="A720" s="67" t="s">
        <v>1012</v>
      </c>
      <c r="B720" s="10" t="s">
        <v>1278</v>
      </c>
      <c r="C720" s="1">
        <f t="shared" si="148"/>
        <v>8374</v>
      </c>
      <c r="D720" s="7">
        <f>IF(N720&gt;0, RANK(N720,(N720:P720,Q720:AE720)),0)</f>
        <v>1</v>
      </c>
      <c r="E720" s="7">
        <f>IF(O720&gt;0,RANK(O720,(N720:P720,Q720:AE720)),0)</f>
        <v>2</v>
      </c>
      <c r="F720" s="7">
        <f t="shared" si="149"/>
        <v>3</v>
      </c>
      <c r="G720" s="1">
        <f t="shared" si="155"/>
        <v>581</v>
      </c>
      <c r="H720" s="2">
        <f t="shared" si="156"/>
        <v>6.9381418676856932E-2</v>
      </c>
      <c r="I720" s="8"/>
      <c r="J720" s="2">
        <f t="shared" si="150"/>
        <v>0.52113685216145211</v>
      </c>
      <c r="K720" s="2">
        <f t="shared" si="151"/>
        <v>0.45175543348459518</v>
      </c>
      <c r="L720" s="2">
        <f t="shared" si="152"/>
        <v>1.1344638165751134E-2</v>
      </c>
      <c r="M720" s="2">
        <f t="shared" si="153"/>
        <v>1.5763076188201573E-2</v>
      </c>
      <c r="N720" s="1">
        <v>4364</v>
      </c>
      <c r="O720" s="1">
        <v>3783</v>
      </c>
      <c r="P720" s="1">
        <v>95</v>
      </c>
      <c r="Q720" s="1">
        <v>31</v>
      </c>
      <c r="R720" s="1">
        <v>21</v>
      </c>
      <c r="S720" s="1">
        <v>25</v>
      </c>
      <c r="T720" s="1"/>
      <c r="U720" s="1"/>
      <c r="V720" s="1"/>
      <c r="W720" s="1">
        <v>55</v>
      </c>
      <c r="X720" s="1"/>
      <c r="Y720" s="1"/>
      <c r="Z720" s="1"/>
      <c r="AA720" s="1"/>
      <c r="AB720" s="1"/>
      <c r="AN720" t="str">
        <f t="shared" si="157"/>
        <v>Bellingham</v>
      </c>
      <c r="AO720" t="s">
        <v>1555</v>
      </c>
      <c r="AP720">
        <v>2</v>
      </c>
      <c r="AR720" s="119">
        <v>25</v>
      </c>
      <c r="AS720" s="121">
        <v>21</v>
      </c>
      <c r="AT720" s="121">
        <v>10</v>
      </c>
      <c r="AU720" s="125">
        <v>4930</v>
      </c>
      <c r="AV720" s="125">
        <f t="shared" si="158"/>
        <v>25021</v>
      </c>
      <c r="AW720" t="s">
        <v>749</v>
      </c>
      <c r="AX720">
        <f t="shared" si="154"/>
        <v>2504930</v>
      </c>
      <c r="BB720">
        <v>18.989999999999998</v>
      </c>
      <c r="BC720">
        <v>0.49</v>
      </c>
      <c r="BD720">
        <v>18.5</v>
      </c>
    </row>
    <row r="721" spans="1:56" hidden="1" outlineLevel="1">
      <c r="A721" s="67" t="s">
        <v>2609</v>
      </c>
      <c r="B721" s="10" t="s">
        <v>1278</v>
      </c>
      <c r="C721" s="1">
        <f t="shared" si="148"/>
        <v>13702</v>
      </c>
      <c r="D721" s="7">
        <f>IF(N721&gt;0, RANK(N721,(N721:P721,Q721:AE721)),0)</f>
        <v>1</v>
      </c>
      <c r="E721" s="7">
        <f>IF(O721&gt;0,RANK(O721,(N721:P721,Q721:AE721)),0)</f>
        <v>2</v>
      </c>
      <c r="F721" s="7">
        <f t="shared" si="149"/>
        <v>3</v>
      </c>
      <c r="G721" s="1">
        <f t="shared" si="155"/>
        <v>5422</v>
      </c>
      <c r="H721" s="2">
        <f t="shared" si="156"/>
        <v>0.39570865567070501</v>
      </c>
      <c r="I721" s="8"/>
      <c r="J721" s="2">
        <f t="shared" si="150"/>
        <v>0.68632316450153263</v>
      </c>
      <c r="K721" s="2">
        <f t="shared" si="151"/>
        <v>0.29061450883082762</v>
      </c>
      <c r="L721" s="2">
        <f t="shared" si="152"/>
        <v>8.6118814771566198E-3</v>
      </c>
      <c r="M721" s="2">
        <f t="shared" si="153"/>
        <v>1.4450445190483123E-2</v>
      </c>
      <c r="N721" s="1">
        <v>9404</v>
      </c>
      <c r="O721" s="1">
        <v>3982</v>
      </c>
      <c r="P721" s="1">
        <v>118</v>
      </c>
      <c r="Q721" s="1">
        <v>80</v>
      </c>
      <c r="R721" s="1">
        <v>29</v>
      </c>
      <c r="S721" s="1">
        <v>25</v>
      </c>
      <c r="T721" s="1"/>
      <c r="U721" s="1"/>
      <c r="V721" s="1"/>
      <c r="W721" s="1">
        <v>64</v>
      </c>
      <c r="X721" s="1"/>
      <c r="Y721" s="1"/>
      <c r="Z721" s="1"/>
      <c r="AA721" s="1"/>
      <c r="AB721" s="1"/>
      <c r="AN721" t="str">
        <f t="shared" si="157"/>
        <v>Belmont</v>
      </c>
      <c r="AO721" t="s">
        <v>3384</v>
      </c>
      <c r="AP721">
        <v>7</v>
      </c>
      <c r="AR721" s="119">
        <v>25</v>
      </c>
      <c r="AS721" s="121">
        <v>17</v>
      </c>
      <c r="AT721" s="121">
        <v>35</v>
      </c>
      <c r="AU721" s="125">
        <v>5070</v>
      </c>
      <c r="AV721" s="125">
        <f t="shared" si="158"/>
        <v>25017</v>
      </c>
      <c r="AW721" t="s">
        <v>749</v>
      </c>
      <c r="AX721">
        <f t="shared" si="154"/>
        <v>2505070</v>
      </c>
      <c r="BB721">
        <v>4.71</v>
      </c>
      <c r="BC721">
        <v>0.05</v>
      </c>
      <c r="BD721">
        <v>4.66</v>
      </c>
    </row>
    <row r="722" spans="1:56" hidden="1" outlineLevel="1">
      <c r="A722" s="67" t="s">
        <v>1612</v>
      </c>
      <c r="B722" s="10" t="s">
        <v>1278</v>
      </c>
      <c r="C722" s="1">
        <f t="shared" si="148"/>
        <v>3248</v>
      </c>
      <c r="D722" s="7">
        <f>IF(N722&gt;0, RANK(N722,(N722:P722,Q722:AE722)),0)</f>
        <v>1</v>
      </c>
      <c r="E722" s="7">
        <f>IF(O722&gt;0,RANK(O722,(N722:P722,Q722:AE722)),0)</f>
        <v>2</v>
      </c>
      <c r="F722" s="7">
        <f t="shared" si="149"/>
        <v>3</v>
      </c>
      <c r="G722" s="1">
        <f t="shared" si="155"/>
        <v>27</v>
      </c>
      <c r="H722" s="2">
        <f t="shared" si="156"/>
        <v>8.3128078817733993E-3</v>
      </c>
      <c r="I722" s="8"/>
      <c r="J722" s="2">
        <f t="shared" si="150"/>
        <v>0.48799261083743845</v>
      </c>
      <c r="K722" s="2">
        <f t="shared" si="151"/>
        <v>0.47967980295566504</v>
      </c>
      <c r="L722" s="2">
        <f t="shared" si="152"/>
        <v>1.2007389162561576E-2</v>
      </c>
      <c r="M722" s="2">
        <f t="shared" si="153"/>
        <v>2.0320197044334999E-2</v>
      </c>
      <c r="N722" s="1">
        <v>1585</v>
      </c>
      <c r="O722" s="1">
        <v>1558</v>
      </c>
      <c r="P722" s="1">
        <v>39</v>
      </c>
      <c r="Q722" s="1">
        <v>17</v>
      </c>
      <c r="R722" s="1">
        <v>4</v>
      </c>
      <c r="S722" s="1">
        <v>10</v>
      </c>
      <c r="T722" s="1"/>
      <c r="U722" s="1"/>
      <c r="V722" s="1"/>
      <c r="W722" s="1">
        <v>35</v>
      </c>
      <c r="X722" s="1"/>
      <c r="Y722" s="1"/>
      <c r="Z722" s="1"/>
      <c r="AA722" s="1"/>
      <c r="AB722" s="1"/>
      <c r="AN722" t="str">
        <f t="shared" si="157"/>
        <v>Berkley</v>
      </c>
      <c r="AO722" t="s">
        <v>1127</v>
      </c>
      <c r="AP722">
        <v>4</v>
      </c>
      <c r="AR722" s="119">
        <v>25</v>
      </c>
      <c r="AS722" s="121">
        <v>5</v>
      </c>
      <c r="AT722" s="121">
        <v>15</v>
      </c>
      <c r="AU722" s="125">
        <v>5280</v>
      </c>
      <c r="AV722" s="125">
        <f t="shared" si="158"/>
        <v>25005</v>
      </c>
      <c r="AW722" t="s">
        <v>749</v>
      </c>
      <c r="AX722">
        <f t="shared" si="154"/>
        <v>2505280</v>
      </c>
      <c r="BB722">
        <v>17.36</v>
      </c>
      <c r="BC722">
        <v>0.82</v>
      </c>
      <c r="BD722">
        <v>16.54</v>
      </c>
    </row>
    <row r="723" spans="1:56" hidden="1" outlineLevel="1">
      <c r="A723" s="67" t="s">
        <v>2393</v>
      </c>
      <c r="B723" s="10" t="s">
        <v>1278</v>
      </c>
      <c r="C723" s="1">
        <f t="shared" si="148"/>
        <v>1631</v>
      </c>
      <c r="D723" s="7">
        <f>IF(N723&gt;0, RANK(N723,(N723:P723,Q723:AE723)),0)</f>
        <v>1</v>
      </c>
      <c r="E723" s="7">
        <f>IF(O723&gt;0,RANK(O723,(N723:P723,Q723:AE723)),0)</f>
        <v>2</v>
      </c>
      <c r="F723" s="7">
        <f t="shared" si="149"/>
        <v>4</v>
      </c>
      <c r="G723" s="1">
        <f t="shared" si="155"/>
        <v>158</v>
      </c>
      <c r="H723" s="2">
        <f t="shared" si="156"/>
        <v>9.6873083997547516E-2</v>
      </c>
      <c r="I723" s="8"/>
      <c r="J723" s="2">
        <f t="shared" si="150"/>
        <v>0.53341508277130589</v>
      </c>
      <c r="K723" s="2">
        <f t="shared" si="151"/>
        <v>0.43654199877375843</v>
      </c>
      <c r="L723" s="2">
        <f t="shared" si="152"/>
        <v>9.1968117719190678E-3</v>
      </c>
      <c r="M723" s="2">
        <f t="shared" si="153"/>
        <v>2.0846106683016605E-2</v>
      </c>
      <c r="N723" s="1">
        <v>870</v>
      </c>
      <c r="O723" s="1">
        <v>712</v>
      </c>
      <c r="P723" s="1">
        <v>15</v>
      </c>
      <c r="Q723" s="1">
        <v>27</v>
      </c>
      <c r="R723" s="1">
        <v>4</v>
      </c>
      <c r="S723" s="1">
        <v>3</v>
      </c>
      <c r="T723" s="1"/>
      <c r="U723" s="1"/>
      <c r="V723" s="1"/>
      <c r="W723" s="1">
        <v>0</v>
      </c>
      <c r="X723" s="1"/>
      <c r="Y723" s="1"/>
      <c r="Z723" s="1"/>
      <c r="AA723" s="1"/>
      <c r="AB723" s="1"/>
      <c r="AN723" t="str">
        <f t="shared" si="157"/>
        <v>Berlin</v>
      </c>
      <c r="AO723" s="10" t="s">
        <v>2537</v>
      </c>
      <c r="AP723" s="10">
        <v>5</v>
      </c>
      <c r="AR723" s="119">
        <v>25</v>
      </c>
      <c r="AS723" s="121">
        <v>27</v>
      </c>
      <c r="AT723" s="121">
        <v>25</v>
      </c>
      <c r="AU723" s="125">
        <v>5490</v>
      </c>
      <c r="AV723" s="125">
        <f t="shared" si="158"/>
        <v>25027</v>
      </c>
      <c r="AW723" t="s">
        <v>749</v>
      </c>
      <c r="AX723">
        <f t="shared" si="154"/>
        <v>2505490</v>
      </c>
      <c r="BB723">
        <v>13.09</v>
      </c>
      <c r="BC723">
        <v>0.16</v>
      </c>
      <c r="BD723">
        <v>12.93</v>
      </c>
    </row>
    <row r="724" spans="1:56" hidden="1" outlineLevel="1">
      <c r="A724" s="67" t="s">
        <v>1326</v>
      </c>
      <c r="B724" s="10" t="s">
        <v>1278</v>
      </c>
      <c r="C724" s="1">
        <f t="shared" si="148"/>
        <v>1237</v>
      </c>
      <c r="D724" s="7">
        <f>IF(N724&gt;0, RANK(N724,(N724:P724,Q724:AE724)),0)</f>
        <v>1</v>
      </c>
      <c r="E724" s="7">
        <f>IF(O724&gt;0,RANK(O724,(N724:P724,Q724:AE724)),0)</f>
        <v>2</v>
      </c>
      <c r="F724" s="7">
        <f t="shared" si="149"/>
        <v>3</v>
      </c>
      <c r="G724" s="1">
        <f t="shared" si="155"/>
        <v>495</v>
      </c>
      <c r="H724" s="2">
        <f t="shared" si="156"/>
        <v>0.40016168148746967</v>
      </c>
      <c r="I724" s="8"/>
      <c r="J724" s="2">
        <f t="shared" si="150"/>
        <v>0.68633791430881164</v>
      </c>
      <c r="K724" s="2">
        <f t="shared" si="151"/>
        <v>0.28617623282134197</v>
      </c>
      <c r="L724" s="2">
        <f t="shared" si="152"/>
        <v>1.2934518997574777E-2</v>
      </c>
      <c r="M724" s="2">
        <f t="shared" si="153"/>
        <v>1.4551333872271617E-2</v>
      </c>
      <c r="N724" s="1">
        <v>849</v>
      </c>
      <c r="O724" s="1">
        <v>354</v>
      </c>
      <c r="P724" s="1">
        <v>16</v>
      </c>
      <c r="Q724" s="1">
        <v>5</v>
      </c>
      <c r="R724" s="1">
        <v>4</v>
      </c>
      <c r="S724" s="1">
        <v>3</v>
      </c>
      <c r="T724" s="1"/>
      <c r="U724" s="1"/>
      <c r="V724" s="1"/>
      <c r="W724" s="1">
        <v>6</v>
      </c>
      <c r="X724" s="1"/>
      <c r="Y724" s="1"/>
      <c r="Z724" s="1"/>
      <c r="AA724" s="1"/>
      <c r="AB724" s="1"/>
      <c r="AN724" t="str">
        <f t="shared" si="157"/>
        <v>Bernardston</v>
      </c>
      <c r="AO724" t="s">
        <v>2910</v>
      </c>
      <c r="AP724">
        <v>1</v>
      </c>
      <c r="AR724" s="119">
        <v>25</v>
      </c>
      <c r="AS724" s="121">
        <v>11</v>
      </c>
      <c r="AT724" s="121">
        <v>10</v>
      </c>
      <c r="AU724" s="125">
        <v>5560</v>
      </c>
      <c r="AV724" s="125">
        <f t="shared" si="158"/>
        <v>25011</v>
      </c>
      <c r="AW724" t="s">
        <v>749</v>
      </c>
      <c r="AX724">
        <f t="shared" si="154"/>
        <v>2505560</v>
      </c>
      <c r="BB724">
        <v>23.41</v>
      </c>
      <c r="BC724">
        <v>0</v>
      </c>
      <c r="BD724">
        <v>23.41</v>
      </c>
    </row>
    <row r="725" spans="1:56" hidden="1" outlineLevel="1">
      <c r="A725" s="67" t="s">
        <v>1664</v>
      </c>
      <c r="B725" s="10" t="s">
        <v>1278</v>
      </c>
      <c r="C725" s="1">
        <f t="shared" si="148"/>
        <v>20383</v>
      </c>
      <c r="D725" s="7">
        <f>IF(N725&gt;0, RANK(N725,(N725:P725,Q725:AE725)),0)</f>
        <v>1</v>
      </c>
      <c r="E725" s="7">
        <f>IF(O725&gt;0,RANK(O725,(N725:P725,Q725:AE725)),0)</f>
        <v>2</v>
      </c>
      <c r="F725" s="7">
        <f t="shared" si="149"/>
        <v>3</v>
      </c>
      <c r="G725" s="1">
        <f t="shared" si="155"/>
        <v>4467</v>
      </c>
      <c r="H725" s="2">
        <f t="shared" si="156"/>
        <v>0.21915321591522346</v>
      </c>
      <c r="I725" s="8"/>
      <c r="J725" s="2">
        <f t="shared" si="150"/>
        <v>0.60084384045528139</v>
      </c>
      <c r="K725" s="2">
        <f t="shared" si="151"/>
        <v>0.38169062454005787</v>
      </c>
      <c r="L725" s="2">
        <f t="shared" si="152"/>
        <v>9.4686748761222579E-3</v>
      </c>
      <c r="M725" s="2">
        <f t="shared" si="153"/>
        <v>7.9968601285384903E-3</v>
      </c>
      <c r="N725" s="1">
        <v>12247</v>
      </c>
      <c r="O725" s="1">
        <v>7780</v>
      </c>
      <c r="P725" s="1">
        <v>193</v>
      </c>
      <c r="Q725" s="1">
        <v>109</v>
      </c>
      <c r="R725" s="1">
        <v>27</v>
      </c>
      <c r="S725" s="1">
        <v>27</v>
      </c>
      <c r="T725" s="1"/>
      <c r="U725" s="1"/>
      <c r="V725" s="1"/>
      <c r="W725" s="1">
        <v>0</v>
      </c>
      <c r="X725" s="1"/>
      <c r="Y725" s="1"/>
      <c r="Z725" s="1"/>
      <c r="AA725" s="1"/>
      <c r="AB725" s="1"/>
      <c r="AN725" t="str">
        <f t="shared" si="157"/>
        <v>Beverly</v>
      </c>
      <c r="AO725" t="s">
        <v>1885</v>
      </c>
      <c r="AP725">
        <v>6</v>
      </c>
      <c r="AR725" s="119">
        <v>25</v>
      </c>
      <c r="AS725" s="121">
        <v>9</v>
      </c>
      <c r="AT725" s="121">
        <v>15</v>
      </c>
      <c r="AU725" s="125">
        <v>5595</v>
      </c>
      <c r="AV725" s="125">
        <f t="shared" si="158"/>
        <v>25009</v>
      </c>
      <c r="AW725" t="s">
        <v>2792</v>
      </c>
      <c r="AX725">
        <f t="shared" si="154"/>
        <v>2505595</v>
      </c>
      <c r="BB725">
        <v>22.74</v>
      </c>
      <c r="BC725">
        <v>6.14</v>
      </c>
      <c r="BD725">
        <v>16.600000000000001</v>
      </c>
    </row>
    <row r="726" spans="1:56" hidden="1" outlineLevel="1">
      <c r="A726" s="67" t="s">
        <v>1576</v>
      </c>
      <c r="B726" s="10" t="s">
        <v>1278</v>
      </c>
      <c r="C726" s="1">
        <f t="shared" si="148"/>
        <v>19448</v>
      </c>
      <c r="D726" s="7">
        <f>IF(N726&gt;0, RANK(N726,(N726:P726,Q726:AE726)),0)</f>
        <v>1</v>
      </c>
      <c r="E726" s="7">
        <f>IF(O726&gt;0,RANK(O726,(N726:P726,Q726:AE726)),0)</f>
        <v>2</v>
      </c>
      <c r="F726" s="7">
        <f t="shared" si="149"/>
        <v>3</v>
      </c>
      <c r="G726" s="1">
        <f t="shared" si="155"/>
        <v>420</v>
      </c>
      <c r="H726" s="2">
        <f t="shared" si="156"/>
        <v>2.1596051007815715E-2</v>
      </c>
      <c r="I726" s="8"/>
      <c r="J726" s="2">
        <f t="shared" si="150"/>
        <v>0.49876593994241053</v>
      </c>
      <c r="K726" s="2">
        <f t="shared" si="151"/>
        <v>0.47716988893459483</v>
      </c>
      <c r="L726" s="2">
        <f t="shared" si="152"/>
        <v>1.0386672151378033E-2</v>
      </c>
      <c r="M726" s="2">
        <f t="shared" si="153"/>
        <v>1.367749897161666E-2</v>
      </c>
      <c r="N726" s="1">
        <v>9700</v>
      </c>
      <c r="O726" s="1">
        <v>9280</v>
      </c>
      <c r="P726" s="1">
        <v>202</v>
      </c>
      <c r="Q726" s="1">
        <v>79</v>
      </c>
      <c r="R726" s="1">
        <v>35</v>
      </c>
      <c r="S726" s="1">
        <v>25</v>
      </c>
      <c r="T726" s="1"/>
      <c r="U726" s="1"/>
      <c r="V726" s="1"/>
      <c r="W726" s="1">
        <v>127</v>
      </c>
      <c r="X726" s="1"/>
      <c r="Y726" s="1"/>
      <c r="Z726" s="1"/>
      <c r="AA726" s="1"/>
      <c r="AB726" s="1"/>
      <c r="AN726" t="str">
        <f t="shared" si="157"/>
        <v>Billerica</v>
      </c>
      <c r="AO726" t="s">
        <v>3384</v>
      </c>
      <c r="AP726">
        <v>5</v>
      </c>
      <c r="AR726" s="119">
        <v>25</v>
      </c>
      <c r="AS726" s="121">
        <v>17</v>
      </c>
      <c r="AT726" s="121">
        <v>40</v>
      </c>
      <c r="AU726" s="125">
        <v>5805</v>
      </c>
      <c r="AV726" s="125">
        <f t="shared" si="158"/>
        <v>25017</v>
      </c>
      <c r="AW726" t="s">
        <v>749</v>
      </c>
      <c r="AX726">
        <f t="shared" si="154"/>
        <v>2505805</v>
      </c>
      <c r="BB726">
        <v>26.38</v>
      </c>
      <c r="BC726">
        <v>0.5</v>
      </c>
      <c r="BD726">
        <v>25.89</v>
      </c>
    </row>
    <row r="727" spans="1:56" hidden="1" outlineLevel="1">
      <c r="A727" s="67" t="s">
        <v>477</v>
      </c>
      <c r="B727" s="10" t="s">
        <v>1278</v>
      </c>
      <c r="C727" s="1">
        <f t="shared" si="148"/>
        <v>4246</v>
      </c>
      <c r="D727" s="7">
        <f>IF(N727&gt;0, RANK(N727,(N727:P727,Q727:AE727)),0)</f>
        <v>1</v>
      </c>
      <c r="E727" s="7">
        <f>IF(O727&gt;0,RANK(O727,(N727:P727,Q727:AE727)),0)</f>
        <v>2</v>
      </c>
      <c r="F727" s="7">
        <f t="shared" si="149"/>
        <v>3</v>
      </c>
      <c r="G727" s="1">
        <f t="shared" si="155"/>
        <v>344</v>
      </c>
      <c r="H727" s="2">
        <f t="shared" si="156"/>
        <v>8.1017428167687242E-2</v>
      </c>
      <c r="I727" s="8"/>
      <c r="J727" s="2">
        <f t="shared" si="150"/>
        <v>0.52496467263306645</v>
      </c>
      <c r="K727" s="2">
        <f t="shared" si="151"/>
        <v>0.4439472444653792</v>
      </c>
      <c r="L727" s="2">
        <f t="shared" si="152"/>
        <v>1.3659915214319359E-2</v>
      </c>
      <c r="M727" s="2">
        <f t="shared" si="153"/>
        <v>1.7428167687234989E-2</v>
      </c>
      <c r="N727" s="1">
        <v>2229</v>
      </c>
      <c r="O727" s="1">
        <v>1885</v>
      </c>
      <c r="P727" s="1">
        <v>58</v>
      </c>
      <c r="Q727" s="1">
        <v>20</v>
      </c>
      <c r="R727" s="1">
        <v>5</v>
      </c>
      <c r="S727" s="1">
        <v>10</v>
      </c>
      <c r="T727" s="1"/>
      <c r="U727" s="1"/>
      <c r="V727" s="1"/>
      <c r="W727" s="1">
        <v>39</v>
      </c>
      <c r="X727" s="1"/>
      <c r="Y727" s="1"/>
      <c r="Z727" s="1"/>
      <c r="AA727" s="1"/>
      <c r="AB727" s="1"/>
      <c r="AN727" t="str">
        <f t="shared" si="157"/>
        <v>Blackstone</v>
      </c>
      <c r="AO727" s="10" t="s">
        <v>2537</v>
      </c>
      <c r="AP727" s="10">
        <v>2</v>
      </c>
      <c r="AR727" s="119">
        <v>25</v>
      </c>
      <c r="AS727" s="121">
        <v>27</v>
      </c>
      <c r="AT727" s="121">
        <v>30</v>
      </c>
      <c r="AU727" s="125">
        <v>6015</v>
      </c>
      <c r="AV727" s="125">
        <f t="shared" si="158"/>
        <v>25027</v>
      </c>
      <c r="AW727" t="s">
        <v>749</v>
      </c>
      <c r="AX727">
        <f t="shared" si="154"/>
        <v>2506015</v>
      </c>
      <c r="BB727">
        <v>11.23</v>
      </c>
      <c r="BC727">
        <v>0.33</v>
      </c>
      <c r="BD727">
        <v>10.9</v>
      </c>
    </row>
    <row r="728" spans="1:56" hidden="1" outlineLevel="1">
      <c r="A728" s="67" t="s">
        <v>539</v>
      </c>
      <c r="B728" s="10" t="s">
        <v>1278</v>
      </c>
      <c r="C728" s="1">
        <f t="shared" si="148"/>
        <v>700</v>
      </c>
      <c r="D728" s="7">
        <f>IF(N728&gt;0, RANK(N728,(N728:P728,Q728:AE728)),0)</f>
        <v>2</v>
      </c>
      <c r="E728" s="7">
        <f>IF(O728&gt;0,RANK(O728,(N728:P728,Q728:AE728)),0)</f>
        <v>1</v>
      </c>
      <c r="F728" s="7">
        <f t="shared" si="149"/>
        <v>3</v>
      </c>
      <c r="G728" s="1">
        <f t="shared" si="155"/>
        <v>5</v>
      </c>
      <c r="H728" s="2">
        <f t="shared" si="156"/>
        <v>7.1428571428571426E-3</v>
      </c>
      <c r="I728" s="8"/>
      <c r="J728" s="2">
        <f t="shared" si="150"/>
        <v>0.48428571428571426</v>
      </c>
      <c r="K728" s="2">
        <f t="shared" si="151"/>
        <v>0.49142857142857144</v>
      </c>
      <c r="L728" s="2">
        <f t="shared" si="152"/>
        <v>0.01</v>
      </c>
      <c r="M728" s="2">
        <f t="shared" si="153"/>
        <v>1.4285714285714355E-2</v>
      </c>
      <c r="N728" s="1">
        <v>339</v>
      </c>
      <c r="O728" s="1">
        <v>344</v>
      </c>
      <c r="P728" s="1">
        <v>7</v>
      </c>
      <c r="Q728" s="1">
        <v>4</v>
      </c>
      <c r="R728" s="1">
        <v>3</v>
      </c>
      <c r="S728" s="1">
        <v>2</v>
      </c>
      <c r="T728" s="1"/>
      <c r="U728" s="1"/>
      <c r="V728" s="1"/>
      <c r="W728" s="1">
        <v>1</v>
      </c>
      <c r="X728" s="1"/>
      <c r="Y728" s="1"/>
      <c r="Z728" s="1"/>
      <c r="AA728" s="1"/>
      <c r="AB728" s="1"/>
      <c r="AN728" t="str">
        <f t="shared" si="157"/>
        <v>Blandford</v>
      </c>
      <c r="AO728" t="s">
        <v>861</v>
      </c>
      <c r="AP728">
        <v>1</v>
      </c>
      <c r="AR728" s="119">
        <v>25</v>
      </c>
      <c r="AS728" s="121">
        <v>13</v>
      </c>
      <c r="AT728" s="121">
        <v>10</v>
      </c>
      <c r="AU728" s="125">
        <v>6085</v>
      </c>
      <c r="AV728" s="125">
        <f t="shared" si="158"/>
        <v>25013</v>
      </c>
      <c r="AW728" t="s">
        <v>749</v>
      </c>
      <c r="AX728">
        <f t="shared" si="154"/>
        <v>2506085</v>
      </c>
      <c r="BB728">
        <v>53.55</v>
      </c>
      <c r="BC728">
        <v>1.81</v>
      </c>
      <c r="BD728">
        <v>51.74</v>
      </c>
    </row>
    <row r="729" spans="1:56" hidden="1" outlineLevel="1">
      <c r="A729" s="67" t="s">
        <v>2531</v>
      </c>
      <c r="B729" s="10" t="s">
        <v>1278</v>
      </c>
      <c r="C729" s="1">
        <f t="shared" si="148"/>
        <v>2886</v>
      </c>
      <c r="D729" s="7">
        <f>IF(N729&gt;0, RANK(N729,(N729:P729,Q729:AE729)),0)</f>
        <v>1</v>
      </c>
      <c r="E729" s="7">
        <f>IF(O729&gt;0,RANK(O729,(N729:P729,Q729:AE729)),0)</f>
        <v>2</v>
      </c>
      <c r="F729" s="7">
        <f t="shared" si="149"/>
        <v>4</v>
      </c>
      <c r="G729" s="1">
        <f t="shared" si="155"/>
        <v>384</v>
      </c>
      <c r="H729" s="2">
        <f t="shared" si="156"/>
        <v>0.13305613305613306</v>
      </c>
      <c r="I729" s="8"/>
      <c r="J729" s="2">
        <f t="shared" si="150"/>
        <v>0.55370755370755376</v>
      </c>
      <c r="K729" s="2">
        <f t="shared" si="151"/>
        <v>0.42065142065142064</v>
      </c>
      <c r="L729" s="2">
        <f t="shared" si="152"/>
        <v>8.3160083160083165E-3</v>
      </c>
      <c r="M729" s="2">
        <f t="shared" si="153"/>
        <v>1.7325017325017289E-2</v>
      </c>
      <c r="N729" s="1">
        <v>1598</v>
      </c>
      <c r="O729" s="1">
        <v>1214</v>
      </c>
      <c r="P729" s="1">
        <v>24</v>
      </c>
      <c r="Q729" s="1">
        <v>13</v>
      </c>
      <c r="R729" s="1">
        <v>7</v>
      </c>
      <c r="S729" s="1">
        <v>5</v>
      </c>
      <c r="T729" s="1"/>
      <c r="U729" s="1"/>
      <c r="V729" s="1"/>
      <c r="W729" s="1">
        <v>25</v>
      </c>
      <c r="X729" s="1"/>
      <c r="Y729" s="1"/>
      <c r="Z729" s="1"/>
      <c r="AA729" s="1"/>
      <c r="AB729" s="1"/>
      <c r="AN729" t="str">
        <f t="shared" si="157"/>
        <v>Bolton</v>
      </c>
      <c r="AO729" s="10" t="s">
        <v>2537</v>
      </c>
      <c r="AP729" s="10">
        <v>5</v>
      </c>
      <c r="AR729" s="119">
        <v>25</v>
      </c>
      <c r="AS729" s="121">
        <v>27</v>
      </c>
      <c r="AT729" s="121">
        <v>35</v>
      </c>
      <c r="AU729" s="125">
        <v>6365</v>
      </c>
      <c r="AV729" s="125">
        <f t="shared" si="158"/>
        <v>25027</v>
      </c>
      <c r="AW729" t="s">
        <v>749</v>
      </c>
      <c r="AX729">
        <f t="shared" si="154"/>
        <v>2506365</v>
      </c>
      <c r="BB729">
        <v>20</v>
      </c>
      <c r="BC729">
        <v>7.0000000000000007E-2</v>
      </c>
      <c r="BD729">
        <v>19.93</v>
      </c>
    </row>
    <row r="730" spans="1:56" hidden="1" outlineLevel="1">
      <c r="A730" s="67" t="s">
        <v>1244</v>
      </c>
      <c r="B730" s="10" t="s">
        <v>1278</v>
      </c>
      <c r="C730" s="1">
        <f t="shared" si="148"/>
        <v>235579</v>
      </c>
      <c r="D730" s="7">
        <f>IF(N730&gt;0, RANK(N730,(N730:P730,Q730:AE730)),0)</f>
        <v>1</v>
      </c>
      <c r="E730" s="7">
        <f>IF(O730&gt;0,RANK(O730,(N730:P730,Q730:AE730)),0)</f>
        <v>2</v>
      </c>
      <c r="F730" s="7">
        <f t="shared" si="149"/>
        <v>3</v>
      </c>
      <c r="G730" s="1">
        <f t="shared" si="155"/>
        <v>140429</v>
      </c>
      <c r="H730" s="2">
        <f t="shared" si="156"/>
        <v>0.59610152008455763</v>
      </c>
      <c r="I730" s="8"/>
      <c r="J730" s="2">
        <f t="shared" si="150"/>
        <v>0.78944642773761664</v>
      </c>
      <c r="K730" s="2">
        <f t="shared" si="151"/>
        <v>0.19334490765305906</v>
      </c>
      <c r="L730" s="2">
        <f t="shared" si="152"/>
        <v>6.2229655444670361E-3</v>
      </c>
      <c r="M730" s="2">
        <f t="shared" si="153"/>
        <v>1.0985699064857262E-2</v>
      </c>
      <c r="N730" s="66">
        <v>185977</v>
      </c>
      <c r="O730" s="1">
        <v>45548</v>
      </c>
      <c r="P730" s="1">
        <v>1466</v>
      </c>
      <c r="Q730" s="1">
        <v>788</v>
      </c>
      <c r="R730" s="1">
        <v>616</v>
      </c>
      <c r="S730" s="1">
        <v>235</v>
      </c>
      <c r="T730" s="1"/>
      <c r="U730" s="1"/>
      <c r="V730" s="1"/>
      <c r="W730" s="1">
        <v>949</v>
      </c>
      <c r="X730" s="1"/>
      <c r="Y730" s="1"/>
      <c r="Z730" s="1"/>
      <c r="AA730" s="1"/>
      <c r="AB730" s="1"/>
      <c r="AN730" t="str">
        <f t="shared" si="157"/>
        <v>Boston</v>
      </c>
      <c r="AO730" t="s">
        <v>1827</v>
      </c>
      <c r="AP730">
        <v>0</v>
      </c>
      <c r="AR730" s="119">
        <v>25</v>
      </c>
      <c r="AS730" s="121">
        <v>25</v>
      </c>
      <c r="AT730" s="121">
        <v>5</v>
      </c>
      <c r="AU730" s="125">
        <v>7000</v>
      </c>
      <c r="AV730" s="125">
        <f t="shared" si="158"/>
        <v>25025</v>
      </c>
      <c r="AW730" t="s">
        <v>2792</v>
      </c>
      <c r="AX730">
        <f t="shared" si="154"/>
        <v>2507000</v>
      </c>
      <c r="BB730">
        <v>89.63</v>
      </c>
      <c r="BC730">
        <v>41.21</v>
      </c>
      <c r="BD730">
        <v>48.43</v>
      </c>
    </row>
    <row r="731" spans="1:56" hidden="1" outlineLevel="1">
      <c r="A731" s="67" t="s">
        <v>952</v>
      </c>
      <c r="B731" s="10" t="s">
        <v>1278</v>
      </c>
      <c r="C731" s="1">
        <f t="shared" si="148"/>
        <v>10125</v>
      </c>
      <c r="D731" s="7">
        <f>IF(N731&gt;0, RANK(N731,(N731:P731,Q731:AE731)),0)</f>
        <v>1</v>
      </c>
      <c r="E731" s="7">
        <f>IF(O731&gt;0,RANK(O731,(N731:P731,Q731:AE731)),0)</f>
        <v>2</v>
      </c>
      <c r="F731" s="7">
        <f t="shared" si="149"/>
        <v>3</v>
      </c>
      <c r="G731" s="1">
        <f t="shared" si="155"/>
        <v>217</v>
      </c>
      <c r="H731" s="2">
        <f t="shared" si="156"/>
        <v>2.14320987654321E-2</v>
      </c>
      <c r="I731" s="8"/>
      <c r="J731" s="2">
        <f t="shared" si="150"/>
        <v>0.5013333333333333</v>
      </c>
      <c r="K731" s="2">
        <f t="shared" si="151"/>
        <v>0.47990123456790124</v>
      </c>
      <c r="L731" s="2">
        <f t="shared" si="152"/>
        <v>8.7901234567901235E-3</v>
      </c>
      <c r="M731" s="2">
        <f t="shared" si="153"/>
        <v>9.9753086419753431E-3</v>
      </c>
      <c r="N731" s="1">
        <v>5076</v>
      </c>
      <c r="O731" s="1">
        <v>4859</v>
      </c>
      <c r="P731" s="1">
        <v>89</v>
      </c>
      <c r="Q731" s="1">
        <v>31</v>
      </c>
      <c r="R731" s="1">
        <v>10</v>
      </c>
      <c r="S731" s="1">
        <v>16</v>
      </c>
      <c r="T731" s="1"/>
      <c r="U731" s="1"/>
      <c r="V731" s="1"/>
      <c r="W731" s="1">
        <v>44</v>
      </c>
      <c r="X731" s="1"/>
      <c r="Y731" s="1"/>
      <c r="Z731" s="1"/>
      <c r="AA731" s="1"/>
      <c r="AB731" s="1"/>
      <c r="AN731" t="str">
        <f t="shared" si="157"/>
        <v>Bourne</v>
      </c>
      <c r="AO731" t="s">
        <v>1731</v>
      </c>
      <c r="AP731">
        <v>10</v>
      </c>
      <c r="AR731" s="119">
        <v>25</v>
      </c>
      <c r="AS731" s="121">
        <v>1</v>
      </c>
      <c r="AT731" s="121">
        <v>10</v>
      </c>
      <c r="AU731" s="125">
        <v>7175</v>
      </c>
      <c r="AV731" s="125">
        <f t="shared" si="158"/>
        <v>25001</v>
      </c>
      <c r="AW731" t="s">
        <v>749</v>
      </c>
      <c r="AX731">
        <f t="shared" si="154"/>
        <v>2507175</v>
      </c>
      <c r="BB731">
        <v>52.81</v>
      </c>
      <c r="BC731">
        <v>11.9</v>
      </c>
      <c r="BD731">
        <v>40.909999999999997</v>
      </c>
    </row>
    <row r="732" spans="1:56" hidden="1" outlineLevel="1">
      <c r="A732" s="67" t="s">
        <v>459</v>
      </c>
      <c r="B732" s="10" t="s">
        <v>1278</v>
      </c>
      <c r="C732" s="1">
        <f t="shared" si="148"/>
        <v>2851</v>
      </c>
      <c r="D732" s="7">
        <f>IF(N732&gt;0, RANK(N732,(N732:P732,Q732:AE732)),0)</f>
        <v>1</v>
      </c>
      <c r="E732" s="7">
        <f>IF(O732&gt;0,RANK(O732,(N732:P732,Q732:AE732)),0)</f>
        <v>2</v>
      </c>
      <c r="F732" s="7">
        <f t="shared" si="149"/>
        <v>4</v>
      </c>
      <c r="G732" s="1">
        <f t="shared" si="155"/>
        <v>802</v>
      </c>
      <c r="H732" s="2">
        <f t="shared" si="156"/>
        <v>0.28130480533146263</v>
      </c>
      <c r="I732" s="8"/>
      <c r="J732" s="2">
        <f t="shared" si="150"/>
        <v>0.63065591020694489</v>
      </c>
      <c r="K732" s="2">
        <f t="shared" si="151"/>
        <v>0.34935110487548227</v>
      </c>
      <c r="L732" s="2">
        <f t="shared" si="152"/>
        <v>7.0150824272185199E-3</v>
      </c>
      <c r="M732" s="2">
        <f t="shared" si="153"/>
        <v>1.2977902490354323E-2</v>
      </c>
      <c r="N732" s="1">
        <v>1798</v>
      </c>
      <c r="O732" s="1">
        <v>996</v>
      </c>
      <c r="P732" s="1">
        <v>20</v>
      </c>
      <c r="Q732" s="1">
        <v>22</v>
      </c>
      <c r="R732" s="1">
        <v>5</v>
      </c>
      <c r="S732" s="1">
        <v>5</v>
      </c>
      <c r="T732" s="1"/>
      <c r="U732" s="1"/>
      <c r="V732" s="1"/>
      <c r="W732" s="1">
        <v>5</v>
      </c>
      <c r="X732" s="1"/>
      <c r="Y732" s="1"/>
      <c r="Z732" s="1"/>
      <c r="AA732" s="1"/>
      <c r="AB732" s="1"/>
      <c r="AN732" t="str">
        <f t="shared" si="157"/>
        <v>Boxborough</v>
      </c>
      <c r="AO732" t="s">
        <v>3384</v>
      </c>
      <c r="AP732">
        <v>5</v>
      </c>
      <c r="AR732" s="119">
        <v>25</v>
      </c>
      <c r="AS732" s="121">
        <v>17</v>
      </c>
      <c r="AT732" s="121">
        <v>45</v>
      </c>
      <c r="AU732" s="125">
        <v>7350</v>
      </c>
      <c r="AV732" s="125">
        <f t="shared" si="158"/>
        <v>25017</v>
      </c>
      <c r="AW732" t="s">
        <v>749</v>
      </c>
      <c r="AX732">
        <f t="shared" si="154"/>
        <v>2507350</v>
      </c>
      <c r="BB732">
        <v>10.41</v>
      </c>
      <c r="BC732">
        <v>0.05</v>
      </c>
      <c r="BD732">
        <v>10.36</v>
      </c>
    </row>
    <row r="733" spans="1:56" hidden="1" outlineLevel="1">
      <c r="A733" s="67" t="s">
        <v>712</v>
      </c>
      <c r="B733" s="10" t="s">
        <v>1278</v>
      </c>
      <c r="C733" s="1">
        <f t="shared" si="148"/>
        <v>4965</v>
      </c>
      <c r="D733" s="7">
        <f>IF(N733&gt;0, RANK(N733,(N733:P733,Q733:AE733)),0)</f>
        <v>2</v>
      </c>
      <c r="E733" s="7">
        <f>IF(O733&gt;0,RANK(O733,(N733:P733,Q733:AE733)),0)</f>
        <v>1</v>
      </c>
      <c r="F733" s="7">
        <f t="shared" si="149"/>
        <v>3</v>
      </c>
      <c r="G733" s="1">
        <f t="shared" si="155"/>
        <v>300</v>
      </c>
      <c r="H733" s="2">
        <f t="shared" si="156"/>
        <v>6.0422960725075532E-2</v>
      </c>
      <c r="I733" s="8"/>
      <c r="J733" s="2">
        <f t="shared" si="150"/>
        <v>0.46042296072507555</v>
      </c>
      <c r="K733" s="2">
        <f t="shared" si="151"/>
        <v>0.52084592145015107</v>
      </c>
      <c r="L733" s="2">
        <f t="shared" si="152"/>
        <v>6.6465256797583082E-3</v>
      </c>
      <c r="M733" s="2">
        <f t="shared" si="153"/>
        <v>1.2084592145015016E-2</v>
      </c>
      <c r="N733" s="1">
        <v>2286</v>
      </c>
      <c r="O733" s="1">
        <v>2586</v>
      </c>
      <c r="P733" s="1">
        <v>33</v>
      </c>
      <c r="Q733" s="1">
        <v>28</v>
      </c>
      <c r="R733" s="1">
        <v>5</v>
      </c>
      <c r="S733" s="1">
        <v>7</v>
      </c>
      <c r="T733" s="1"/>
      <c r="U733" s="1"/>
      <c r="V733" s="1"/>
      <c r="W733" s="1">
        <v>20</v>
      </c>
      <c r="X733" s="1"/>
      <c r="Y733" s="1"/>
      <c r="Z733" s="1"/>
      <c r="AA733" s="1"/>
      <c r="AB733" s="1"/>
      <c r="AN733" t="str">
        <f t="shared" si="157"/>
        <v>Boxford</v>
      </c>
      <c r="AO733" t="s">
        <v>1885</v>
      </c>
      <c r="AP733">
        <v>6</v>
      </c>
      <c r="AR733" s="119">
        <v>25</v>
      </c>
      <c r="AS733" s="121">
        <v>9</v>
      </c>
      <c r="AT733" s="121">
        <v>20</v>
      </c>
      <c r="AU733" s="125">
        <v>7420</v>
      </c>
      <c r="AV733" s="125">
        <f t="shared" si="158"/>
        <v>25009</v>
      </c>
      <c r="AW733" t="s">
        <v>749</v>
      </c>
      <c r="AX733">
        <f t="shared" si="154"/>
        <v>2507420</v>
      </c>
      <c r="BB733">
        <v>24.57</v>
      </c>
      <c r="BC733">
        <v>0.59</v>
      </c>
      <c r="BD733">
        <v>23.97</v>
      </c>
    </row>
    <row r="734" spans="1:56" hidden="1" outlineLevel="1">
      <c r="A734" s="67" t="s">
        <v>538</v>
      </c>
      <c r="B734" s="10" t="s">
        <v>1278</v>
      </c>
      <c r="C734" s="1">
        <f t="shared" si="148"/>
        <v>2640</v>
      </c>
      <c r="D734" s="7">
        <f>IF(N734&gt;0, RANK(N734,(N734:P734,Q734:AE734)),0)</f>
        <v>1</v>
      </c>
      <c r="E734" s="7">
        <f>IF(O734&gt;0,RANK(O734,(N734:P734,Q734:AE734)),0)</f>
        <v>2</v>
      </c>
      <c r="F734" s="7">
        <f t="shared" si="149"/>
        <v>3</v>
      </c>
      <c r="G734" s="1">
        <f t="shared" si="155"/>
        <v>137</v>
      </c>
      <c r="H734" s="2">
        <f t="shared" si="156"/>
        <v>5.1893939393939395E-2</v>
      </c>
      <c r="I734" s="8"/>
      <c r="J734" s="2">
        <f t="shared" si="150"/>
        <v>0.51212121212121209</v>
      </c>
      <c r="K734" s="2">
        <f t="shared" si="151"/>
        <v>0.46022727272727271</v>
      </c>
      <c r="L734" s="2">
        <f t="shared" si="152"/>
        <v>1.1742424242424242E-2</v>
      </c>
      <c r="M734" s="2">
        <f t="shared" si="153"/>
        <v>1.5909090909090963E-2</v>
      </c>
      <c r="N734" s="1">
        <v>1352</v>
      </c>
      <c r="O734" s="1">
        <v>1215</v>
      </c>
      <c r="P734" s="1">
        <v>31</v>
      </c>
      <c r="Q734" s="1">
        <v>15</v>
      </c>
      <c r="R734" s="1">
        <v>4</v>
      </c>
      <c r="S734" s="1">
        <v>6</v>
      </c>
      <c r="T734" s="1"/>
      <c r="U734" s="1"/>
      <c r="V734" s="1"/>
      <c r="W734" s="1">
        <v>17</v>
      </c>
      <c r="X734" s="1"/>
      <c r="Y734" s="1"/>
      <c r="Z734" s="1"/>
      <c r="AA734" s="1"/>
      <c r="AB734" s="1"/>
      <c r="AN734" t="str">
        <f t="shared" si="157"/>
        <v>Boylston</v>
      </c>
      <c r="AO734" s="10" t="s">
        <v>2537</v>
      </c>
      <c r="AP734" s="10">
        <v>3</v>
      </c>
      <c r="AR734" s="119">
        <v>25</v>
      </c>
      <c r="AS734" s="121">
        <v>27</v>
      </c>
      <c r="AT734" s="121">
        <v>40</v>
      </c>
      <c r="AU734" s="125">
        <v>7525</v>
      </c>
      <c r="AV734" s="125">
        <f t="shared" si="158"/>
        <v>25027</v>
      </c>
      <c r="AW734" t="s">
        <v>749</v>
      </c>
      <c r="AX734">
        <f t="shared" si="154"/>
        <v>2507525</v>
      </c>
      <c r="BB734">
        <v>19.68</v>
      </c>
      <c r="BC734">
        <v>3.64</v>
      </c>
      <c r="BD734">
        <v>16.03</v>
      </c>
    </row>
    <row r="735" spans="1:56" hidden="1" outlineLevel="1">
      <c r="A735" s="67" t="s">
        <v>2533</v>
      </c>
      <c r="B735" s="10" t="s">
        <v>1278</v>
      </c>
      <c r="C735" s="1">
        <f t="shared" si="148"/>
        <v>18700</v>
      </c>
      <c r="D735" s="7">
        <f>IF(N735&gt;0, RANK(N735,(N735:P735,Q735:AE735)),0)</f>
        <v>1</v>
      </c>
      <c r="E735" s="7">
        <f>IF(O735&gt;0,RANK(O735,(N735:P735,Q735:AE735)),0)</f>
        <v>2</v>
      </c>
      <c r="F735" s="7">
        <f t="shared" si="149"/>
        <v>3</v>
      </c>
      <c r="G735" s="1">
        <f t="shared" si="155"/>
        <v>334</v>
      </c>
      <c r="H735" s="2">
        <f t="shared" si="156"/>
        <v>1.7860962566844919E-2</v>
      </c>
      <c r="I735" s="8"/>
      <c r="J735" s="2">
        <f t="shared" si="150"/>
        <v>0.49721925133689837</v>
      </c>
      <c r="K735" s="2">
        <f t="shared" si="151"/>
        <v>0.47935828877005349</v>
      </c>
      <c r="L735" s="2">
        <f t="shared" si="152"/>
        <v>9.4117647058823521E-3</v>
      </c>
      <c r="M735" s="2">
        <f t="shared" si="153"/>
        <v>1.401069518716579E-2</v>
      </c>
      <c r="N735" s="1">
        <v>9298</v>
      </c>
      <c r="O735" s="1">
        <v>8964</v>
      </c>
      <c r="P735" s="1">
        <v>176</v>
      </c>
      <c r="Q735" s="1">
        <v>68</v>
      </c>
      <c r="R735" s="1">
        <v>22</v>
      </c>
      <c r="S735" s="1">
        <v>23</v>
      </c>
      <c r="T735" s="1"/>
      <c r="U735" s="1"/>
      <c r="V735" s="1"/>
      <c r="W735" s="1">
        <v>149</v>
      </c>
      <c r="X735" s="1"/>
      <c r="Y735" s="1"/>
      <c r="Z735" s="1"/>
      <c r="AA735" s="1"/>
      <c r="AB735" s="1"/>
      <c r="AN735" t="str">
        <f t="shared" si="157"/>
        <v>Braintree</v>
      </c>
      <c r="AO735" t="s">
        <v>1555</v>
      </c>
      <c r="AP735">
        <v>9</v>
      </c>
      <c r="AR735" s="119">
        <v>25</v>
      </c>
      <c r="AS735" s="121">
        <v>21</v>
      </c>
      <c r="AT735" s="121">
        <v>15</v>
      </c>
      <c r="AU735" s="125">
        <v>7665</v>
      </c>
      <c r="AV735" s="125">
        <f t="shared" si="158"/>
        <v>25021</v>
      </c>
      <c r="AW735" t="s">
        <v>749</v>
      </c>
      <c r="AX735">
        <f t="shared" si="154"/>
        <v>2507665</v>
      </c>
      <c r="BB735">
        <v>14.52</v>
      </c>
      <c r="BC735">
        <v>0.63</v>
      </c>
      <c r="BD735">
        <v>13.9</v>
      </c>
    </row>
    <row r="736" spans="1:56" hidden="1" outlineLevel="1">
      <c r="A736" s="67" t="s">
        <v>2234</v>
      </c>
      <c r="B736" s="10" t="s">
        <v>1278</v>
      </c>
      <c r="C736" s="1">
        <f t="shared" si="148"/>
        <v>6591</v>
      </c>
      <c r="D736" s="7">
        <f>IF(N736&gt;0, RANK(N736,(N736:P736,Q736:AE736)),0)</f>
        <v>1</v>
      </c>
      <c r="E736" s="7">
        <f>IF(O736&gt;0,RANK(O736,(N736:P736,Q736:AE736)),0)</f>
        <v>2</v>
      </c>
      <c r="F736" s="7">
        <f t="shared" si="149"/>
        <v>3</v>
      </c>
      <c r="G736" s="1">
        <f t="shared" si="155"/>
        <v>1368</v>
      </c>
      <c r="H736" s="2">
        <f t="shared" si="156"/>
        <v>0.20755575785161584</v>
      </c>
      <c r="I736" s="8"/>
      <c r="J736" s="2">
        <f t="shared" si="150"/>
        <v>0.59217114246700042</v>
      </c>
      <c r="K736" s="2">
        <f t="shared" si="151"/>
        <v>0.38461538461538464</v>
      </c>
      <c r="L736" s="2">
        <f t="shared" si="152"/>
        <v>1.0013654984069186E-2</v>
      </c>
      <c r="M736" s="2">
        <f t="shared" si="153"/>
        <v>1.3199817933545755E-2</v>
      </c>
      <c r="N736" s="1">
        <v>3903</v>
      </c>
      <c r="O736" s="1">
        <v>2535</v>
      </c>
      <c r="P736" s="1">
        <v>66</v>
      </c>
      <c r="Q736" s="1">
        <v>40</v>
      </c>
      <c r="R736" s="1">
        <v>19</v>
      </c>
      <c r="S736" s="1">
        <v>12</v>
      </c>
      <c r="T736" s="1"/>
      <c r="U736" s="1"/>
      <c r="V736" s="1"/>
      <c r="W736" s="1">
        <v>16</v>
      </c>
      <c r="X736" s="1"/>
      <c r="Y736" s="1"/>
      <c r="Z736" s="1"/>
      <c r="AA736" s="1"/>
      <c r="AB736" s="1"/>
      <c r="AN736" t="str">
        <f t="shared" si="157"/>
        <v>Brewster</v>
      </c>
      <c r="AO736" t="s">
        <v>1731</v>
      </c>
      <c r="AP736">
        <v>10</v>
      </c>
      <c r="AR736" s="119">
        <v>25</v>
      </c>
      <c r="AS736" s="121">
        <v>1</v>
      </c>
      <c r="AT736" s="121">
        <v>15</v>
      </c>
      <c r="AU736" s="125">
        <v>7980</v>
      </c>
      <c r="AV736" s="125">
        <f t="shared" si="158"/>
        <v>25001</v>
      </c>
      <c r="AW736" t="s">
        <v>749</v>
      </c>
      <c r="AX736">
        <f t="shared" si="154"/>
        <v>2507980</v>
      </c>
      <c r="BB736">
        <v>25.46</v>
      </c>
      <c r="BC736">
        <v>2.4700000000000002</v>
      </c>
      <c r="BD736">
        <v>22.98</v>
      </c>
    </row>
    <row r="737" spans="1:56" hidden="1" outlineLevel="1">
      <c r="A737" s="67" t="s">
        <v>3154</v>
      </c>
      <c r="B737" s="10" t="s">
        <v>1278</v>
      </c>
      <c r="C737" s="1">
        <f t="shared" si="148"/>
        <v>12045</v>
      </c>
      <c r="D737" s="7">
        <f>IF(N737&gt;0, RANK(N737,(N737:P737,Q737:AE737)),0)</f>
        <v>1</v>
      </c>
      <c r="E737" s="7">
        <f>IF(O737&gt;0,RANK(O737,(N737:P737,Q737:AE737)),0)</f>
        <v>2</v>
      </c>
      <c r="F737" s="7">
        <f t="shared" si="149"/>
        <v>3</v>
      </c>
      <c r="G737" s="1">
        <f t="shared" si="155"/>
        <v>28</v>
      </c>
      <c r="H737" s="2">
        <f t="shared" si="156"/>
        <v>2.32461602324616E-3</v>
      </c>
      <c r="I737" s="8"/>
      <c r="J737" s="2">
        <f t="shared" si="150"/>
        <v>0.48891656288916563</v>
      </c>
      <c r="K737" s="2">
        <f t="shared" si="151"/>
        <v>0.48659194686591944</v>
      </c>
      <c r="L737" s="2">
        <f t="shared" si="152"/>
        <v>1.0128684101286841E-2</v>
      </c>
      <c r="M737" s="2">
        <f t="shared" si="153"/>
        <v>1.4362806143628086E-2</v>
      </c>
      <c r="N737" s="1">
        <v>5889</v>
      </c>
      <c r="O737" s="1">
        <v>5861</v>
      </c>
      <c r="P737" s="1">
        <v>122</v>
      </c>
      <c r="Q737" s="1">
        <v>55</v>
      </c>
      <c r="R737" s="1">
        <v>20</v>
      </c>
      <c r="S737" s="1">
        <v>18</v>
      </c>
      <c r="T737" s="1"/>
      <c r="U737" s="1"/>
      <c r="V737" s="1"/>
      <c r="W737" s="1">
        <v>80</v>
      </c>
      <c r="X737" s="1"/>
      <c r="Y737" s="1"/>
      <c r="Z737" s="1"/>
      <c r="AA737" s="1"/>
      <c r="AB737" s="1"/>
      <c r="AN737" t="str">
        <f t="shared" si="157"/>
        <v>Bridgewater</v>
      </c>
      <c r="AO737" t="s">
        <v>2518</v>
      </c>
      <c r="AP737">
        <v>9</v>
      </c>
      <c r="AR737" s="119">
        <v>25</v>
      </c>
      <c r="AS737" s="121">
        <v>23</v>
      </c>
      <c r="AT737" s="121">
        <v>10</v>
      </c>
      <c r="AU737" s="125">
        <v>8085</v>
      </c>
      <c r="AV737" s="125">
        <f t="shared" si="158"/>
        <v>25023</v>
      </c>
      <c r="AW737" t="s">
        <v>749</v>
      </c>
      <c r="AX737">
        <f t="shared" si="154"/>
        <v>2508085</v>
      </c>
      <c r="BB737">
        <v>28.23</v>
      </c>
      <c r="BC737">
        <v>0.74</v>
      </c>
      <c r="BD737">
        <v>27.49</v>
      </c>
    </row>
    <row r="738" spans="1:56" hidden="1" outlineLevel="1">
      <c r="A738" s="67" t="s">
        <v>454</v>
      </c>
      <c r="B738" s="10" t="s">
        <v>1278</v>
      </c>
      <c r="C738" s="1">
        <f t="shared" si="148"/>
        <v>2043</v>
      </c>
      <c r="D738" s="7">
        <f>IF(N738&gt;0, RANK(N738,(N738:P738,Q738:AE738)),0)</f>
        <v>1</v>
      </c>
      <c r="E738" s="7">
        <f>IF(O738&gt;0,RANK(O738,(N738:P738,Q738:AE738)),0)</f>
        <v>2</v>
      </c>
      <c r="F738" s="7">
        <f t="shared" si="149"/>
        <v>3</v>
      </c>
      <c r="G738" s="1">
        <f t="shared" si="155"/>
        <v>5</v>
      </c>
      <c r="H738" s="2">
        <f t="shared" si="156"/>
        <v>2.4473813020068525E-3</v>
      </c>
      <c r="I738" s="8"/>
      <c r="J738" s="2">
        <f t="shared" si="150"/>
        <v>0.48164464023494863</v>
      </c>
      <c r="K738" s="2">
        <f t="shared" si="151"/>
        <v>0.47919725893294174</v>
      </c>
      <c r="L738" s="2">
        <f t="shared" si="152"/>
        <v>2.643171806167401E-2</v>
      </c>
      <c r="M738" s="2">
        <f t="shared" si="153"/>
        <v>1.2726382770435678E-2</v>
      </c>
      <c r="N738" s="1">
        <v>984</v>
      </c>
      <c r="O738" s="1">
        <v>979</v>
      </c>
      <c r="P738" s="1">
        <v>54</v>
      </c>
      <c r="Q738" s="1">
        <v>10</v>
      </c>
      <c r="R738" s="1">
        <v>5</v>
      </c>
      <c r="S738" s="1">
        <v>7</v>
      </c>
      <c r="T738" s="1"/>
      <c r="U738" s="1"/>
      <c r="V738" s="1"/>
      <c r="W738" s="1">
        <v>4</v>
      </c>
      <c r="X738" s="1"/>
      <c r="Y738" s="1"/>
      <c r="Z738" s="1"/>
      <c r="AA738" s="1"/>
      <c r="AB738" s="1"/>
      <c r="AN738" t="str">
        <f t="shared" si="157"/>
        <v>Brimfield</v>
      </c>
      <c r="AO738" t="s">
        <v>861</v>
      </c>
      <c r="AP738">
        <v>2</v>
      </c>
      <c r="AR738" s="119">
        <v>25</v>
      </c>
      <c r="AS738" s="121">
        <v>13</v>
      </c>
      <c r="AT738" s="121">
        <v>15</v>
      </c>
      <c r="AU738" s="125">
        <v>8470</v>
      </c>
      <c r="AV738" s="125">
        <f t="shared" si="158"/>
        <v>25013</v>
      </c>
      <c r="AW738" t="s">
        <v>749</v>
      </c>
      <c r="AX738">
        <f t="shared" si="154"/>
        <v>2508470</v>
      </c>
      <c r="BB738">
        <v>35.21</v>
      </c>
      <c r="BC738">
        <v>0.51</v>
      </c>
      <c r="BD738">
        <v>34.71</v>
      </c>
    </row>
    <row r="739" spans="1:56" hidden="1" outlineLevel="1">
      <c r="A739" s="67" t="s">
        <v>380</v>
      </c>
      <c r="B739" s="10" t="s">
        <v>1278</v>
      </c>
      <c r="C739" s="1">
        <f t="shared" si="148"/>
        <v>33528</v>
      </c>
      <c r="D739" s="7">
        <f>IF(N739&gt;0, RANK(N739,(N739:P739,Q739:AE739)),0)</f>
        <v>1</v>
      </c>
      <c r="E739" s="7">
        <f>IF(O739&gt;0,RANK(O739,(N739:P739,Q739:AE739)),0)</f>
        <v>2</v>
      </c>
      <c r="F739" s="7">
        <f t="shared" si="149"/>
        <v>3</v>
      </c>
      <c r="G739" s="1">
        <f t="shared" si="155"/>
        <v>13653</v>
      </c>
      <c r="H739" s="2">
        <f t="shared" si="156"/>
        <v>0.40721188260558339</v>
      </c>
      <c r="I739" s="8"/>
      <c r="J739" s="2">
        <f t="shared" si="150"/>
        <v>0.69491171558100695</v>
      </c>
      <c r="K739" s="2">
        <f t="shared" si="151"/>
        <v>0.28769983297542351</v>
      </c>
      <c r="L739" s="2">
        <f t="shared" si="152"/>
        <v>7.2774994034836551E-3</v>
      </c>
      <c r="M739" s="2">
        <f t="shared" si="153"/>
        <v>1.0110952040085885E-2</v>
      </c>
      <c r="N739" s="1">
        <v>23299</v>
      </c>
      <c r="O739" s="1">
        <v>9646</v>
      </c>
      <c r="P739" s="1">
        <v>244</v>
      </c>
      <c r="Q739" s="1">
        <v>96</v>
      </c>
      <c r="R739" s="1">
        <v>56</v>
      </c>
      <c r="S739" s="1">
        <v>60</v>
      </c>
      <c r="T739" s="1"/>
      <c r="U739" s="1"/>
      <c r="V739" s="1"/>
      <c r="W739" s="1">
        <v>127</v>
      </c>
      <c r="X739" s="1"/>
      <c r="Y739" s="1"/>
      <c r="Z739" s="1"/>
      <c r="AA739" s="1"/>
      <c r="AB739" s="1"/>
      <c r="AN739" t="str">
        <f t="shared" si="157"/>
        <v>Brockton</v>
      </c>
      <c r="AO739" t="s">
        <v>2518</v>
      </c>
      <c r="AP739">
        <v>9</v>
      </c>
      <c r="AR739" s="119">
        <v>25</v>
      </c>
      <c r="AS739" s="121">
        <v>23</v>
      </c>
      <c r="AT739" s="121">
        <v>15</v>
      </c>
      <c r="AU739" s="125">
        <v>9000</v>
      </c>
      <c r="AV739" s="125">
        <f t="shared" si="158"/>
        <v>25023</v>
      </c>
      <c r="AW739" t="s">
        <v>2792</v>
      </c>
      <c r="AX739">
        <f t="shared" si="154"/>
        <v>2509000</v>
      </c>
      <c r="BB739">
        <v>21.59</v>
      </c>
      <c r="BC739">
        <v>0.12</v>
      </c>
      <c r="BD739">
        <v>21.47</v>
      </c>
    </row>
    <row r="740" spans="1:56" hidden="1" outlineLevel="1">
      <c r="A740" s="67" t="s">
        <v>1541</v>
      </c>
      <c r="B740" s="10" t="s">
        <v>1278</v>
      </c>
      <c r="C740" s="1">
        <f t="shared" si="148"/>
        <v>1762</v>
      </c>
      <c r="D740" s="7">
        <f>IF(N740&gt;0, RANK(N740,(N740:P740,Q740:AE740)),0)</f>
        <v>1</v>
      </c>
      <c r="E740" s="7">
        <f>IF(O740&gt;0,RANK(O740,(N740:P740,Q740:AE740)),0)</f>
        <v>2</v>
      </c>
      <c r="F740" s="7">
        <f t="shared" si="149"/>
        <v>3</v>
      </c>
      <c r="G740" s="1">
        <f t="shared" si="155"/>
        <v>46</v>
      </c>
      <c r="H740" s="2">
        <f t="shared" si="156"/>
        <v>2.6106696935300794E-2</v>
      </c>
      <c r="I740" s="8"/>
      <c r="J740" s="2">
        <f t="shared" si="150"/>
        <v>0.49659477866061291</v>
      </c>
      <c r="K740" s="2">
        <f t="shared" si="151"/>
        <v>0.47048808172531215</v>
      </c>
      <c r="L740" s="2">
        <f t="shared" si="152"/>
        <v>1.3053348467650397E-2</v>
      </c>
      <c r="M740" s="2">
        <f t="shared" si="153"/>
        <v>1.98637911464246E-2</v>
      </c>
      <c r="N740" s="1">
        <v>875</v>
      </c>
      <c r="O740" s="1">
        <v>829</v>
      </c>
      <c r="P740" s="1">
        <v>23</v>
      </c>
      <c r="Q740" s="1">
        <v>5</v>
      </c>
      <c r="R740" s="1">
        <v>5</v>
      </c>
      <c r="S740" s="1">
        <v>9</v>
      </c>
      <c r="T740" s="1"/>
      <c r="U740" s="1"/>
      <c r="V740" s="1"/>
      <c r="W740" s="1">
        <v>16</v>
      </c>
      <c r="X740" s="1"/>
      <c r="Y740" s="1"/>
      <c r="Z740" s="1"/>
      <c r="AA740" s="1"/>
      <c r="AB740" s="1"/>
      <c r="AN740" t="str">
        <f t="shared" si="157"/>
        <v>Brookfield</v>
      </c>
      <c r="AO740" s="10" t="s">
        <v>2537</v>
      </c>
      <c r="AP740" s="10">
        <v>2</v>
      </c>
      <c r="AR740" s="119">
        <v>25</v>
      </c>
      <c r="AS740" s="121">
        <v>27</v>
      </c>
      <c r="AT740" s="121">
        <v>45</v>
      </c>
      <c r="AU740" s="125">
        <v>9105</v>
      </c>
      <c r="AV740" s="125">
        <f t="shared" si="158"/>
        <v>25027</v>
      </c>
      <c r="AW740" t="s">
        <v>749</v>
      </c>
      <c r="AX740">
        <f t="shared" si="154"/>
        <v>2509105</v>
      </c>
      <c r="BB740">
        <v>16.57</v>
      </c>
      <c r="BC740">
        <v>1.05</v>
      </c>
      <c r="BD740">
        <v>15.52</v>
      </c>
    </row>
    <row r="741" spans="1:56" hidden="1" outlineLevel="1">
      <c r="A741" s="67" t="s">
        <v>1160</v>
      </c>
      <c r="B741" s="10" t="s">
        <v>1278</v>
      </c>
      <c r="C741" s="1">
        <f t="shared" si="148"/>
        <v>27848</v>
      </c>
      <c r="D741" s="7">
        <f>IF(N741&gt;0, RANK(N741,(N741:P741,Q741:AE741)),0)</f>
        <v>1</v>
      </c>
      <c r="E741" s="7">
        <f>IF(O741&gt;0,RANK(O741,(N741:P741,Q741:AE741)),0)</f>
        <v>2</v>
      </c>
      <c r="F741" s="7">
        <f t="shared" si="149"/>
        <v>3</v>
      </c>
      <c r="G741" s="1">
        <f t="shared" si="155"/>
        <v>17642</v>
      </c>
      <c r="H741" s="2">
        <f t="shared" si="156"/>
        <v>0.63351048549267452</v>
      </c>
      <c r="I741" s="8"/>
      <c r="J741" s="2">
        <f t="shared" si="150"/>
        <v>0.80738293593794885</v>
      </c>
      <c r="K741" s="2">
        <f t="shared" si="151"/>
        <v>0.17387245044527436</v>
      </c>
      <c r="L741" s="2">
        <f t="shared" si="152"/>
        <v>6.4636598678540647E-3</v>
      </c>
      <c r="M741" s="2">
        <f t="shared" si="153"/>
        <v>1.2280953748922725E-2</v>
      </c>
      <c r="N741" s="1">
        <v>22484</v>
      </c>
      <c r="O741" s="1">
        <v>4842</v>
      </c>
      <c r="P741" s="1">
        <v>180</v>
      </c>
      <c r="Q741" s="1">
        <v>113</v>
      </c>
      <c r="R741" s="1">
        <v>78</v>
      </c>
      <c r="S741" s="1">
        <v>15</v>
      </c>
      <c r="T741" s="1"/>
      <c r="U741" s="1"/>
      <c r="V741" s="1"/>
      <c r="W741" s="1">
        <v>136</v>
      </c>
      <c r="X741" s="1"/>
      <c r="Y741" s="1"/>
      <c r="Z741" s="1"/>
      <c r="AA741" s="1"/>
      <c r="AB741" s="1"/>
      <c r="AN741" t="str">
        <f t="shared" si="157"/>
        <v>Brookline</v>
      </c>
      <c r="AO741" t="s">
        <v>1555</v>
      </c>
      <c r="AP741">
        <v>4</v>
      </c>
      <c r="AR741" s="119">
        <v>25</v>
      </c>
      <c r="AS741" s="121">
        <v>21</v>
      </c>
      <c r="AT741" s="121">
        <v>20</v>
      </c>
      <c r="AU741" s="125">
        <v>9175</v>
      </c>
      <c r="AV741" s="125">
        <f t="shared" si="158"/>
        <v>25021</v>
      </c>
      <c r="AW741" t="s">
        <v>749</v>
      </c>
      <c r="AX741">
        <f t="shared" si="154"/>
        <v>2509175</v>
      </c>
      <c r="BB741">
        <v>6.82</v>
      </c>
      <c r="BC741">
        <v>0.03</v>
      </c>
      <c r="BD741">
        <v>6.79</v>
      </c>
    </row>
    <row r="742" spans="1:56" hidden="1" outlineLevel="1">
      <c r="A742" s="67" t="s">
        <v>1661</v>
      </c>
      <c r="B742" s="10" t="s">
        <v>1278</v>
      </c>
      <c r="C742" s="1">
        <f t="shared" si="148"/>
        <v>1053</v>
      </c>
      <c r="D742" s="7">
        <f>IF(N742&gt;0, RANK(N742,(N742:P742,Q742:AE742)),0)</f>
        <v>1</v>
      </c>
      <c r="E742" s="7">
        <f>IF(O742&gt;0,RANK(O742,(N742:P742,Q742:AE742)),0)</f>
        <v>2</v>
      </c>
      <c r="F742" s="7">
        <f t="shared" si="149"/>
        <v>4</v>
      </c>
      <c r="G742" s="1">
        <f t="shared" si="155"/>
        <v>536</v>
      </c>
      <c r="H742" s="2">
        <f t="shared" si="156"/>
        <v>0.50902184235517567</v>
      </c>
      <c r="I742" s="8"/>
      <c r="J742" s="2">
        <f t="shared" si="150"/>
        <v>0.74548907882241211</v>
      </c>
      <c r="K742" s="2">
        <f t="shared" si="151"/>
        <v>0.23646723646723647</v>
      </c>
      <c r="L742" s="2">
        <f t="shared" si="152"/>
        <v>4.7483380816714148E-3</v>
      </c>
      <c r="M742" s="2">
        <f t="shared" si="153"/>
        <v>1.3295346628680007E-2</v>
      </c>
      <c r="N742" s="1">
        <v>785</v>
      </c>
      <c r="O742" s="1">
        <v>249</v>
      </c>
      <c r="P742" s="1">
        <v>5</v>
      </c>
      <c r="Q742" s="1">
        <v>4</v>
      </c>
      <c r="R742" s="1">
        <v>4</v>
      </c>
      <c r="S742" s="1">
        <v>0</v>
      </c>
      <c r="T742" s="1"/>
      <c r="U742" s="1"/>
      <c r="V742" s="1"/>
      <c r="W742" s="1">
        <v>6</v>
      </c>
      <c r="X742" s="1"/>
      <c r="Y742" s="1"/>
      <c r="Z742" s="1"/>
      <c r="AA742" s="1"/>
      <c r="AB742" s="1"/>
      <c r="AN742" t="str">
        <f t="shared" si="157"/>
        <v>Buckland</v>
      </c>
      <c r="AO742" t="s">
        <v>2910</v>
      </c>
      <c r="AP742">
        <v>1</v>
      </c>
      <c r="AR742" s="119">
        <v>25</v>
      </c>
      <c r="AS742" s="121">
        <v>11</v>
      </c>
      <c r="AT742" s="121">
        <v>15</v>
      </c>
      <c r="AU742" s="125">
        <v>9595</v>
      </c>
      <c r="AV742" s="125">
        <f t="shared" si="158"/>
        <v>25011</v>
      </c>
      <c r="AW742" t="s">
        <v>749</v>
      </c>
      <c r="AX742">
        <f t="shared" si="154"/>
        <v>2509595</v>
      </c>
      <c r="BB742">
        <v>19.75</v>
      </c>
      <c r="BC742">
        <v>0.19</v>
      </c>
      <c r="BD742">
        <v>19.559999999999999</v>
      </c>
    </row>
    <row r="743" spans="1:56" hidden="1" outlineLevel="1">
      <c r="A743" s="67" t="s">
        <v>2010</v>
      </c>
      <c r="B743" s="10" t="s">
        <v>1278</v>
      </c>
      <c r="C743" s="1">
        <f t="shared" si="148"/>
        <v>12786</v>
      </c>
      <c r="D743" s="7">
        <f>IF(N743&gt;0, RANK(N743,(N743:P743,Q743:AE743)),0)</f>
        <v>1</v>
      </c>
      <c r="E743" s="7">
        <f>IF(O743&gt;0,RANK(O743,(N743:P743,Q743:AE743)),0)</f>
        <v>2</v>
      </c>
      <c r="F743" s="7">
        <f t="shared" si="149"/>
        <v>3</v>
      </c>
      <c r="G743" s="1">
        <f t="shared" si="155"/>
        <v>1119</v>
      </c>
      <c r="H743" s="2">
        <f t="shared" si="156"/>
        <v>8.7517597372125763E-2</v>
      </c>
      <c r="I743" s="8"/>
      <c r="J743" s="2">
        <f t="shared" si="150"/>
        <v>0.5335523228531206</v>
      </c>
      <c r="K743" s="2">
        <f t="shared" si="151"/>
        <v>0.44603472548099482</v>
      </c>
      <c r="L743" s="2">
        <f t="shared" si="152"/>
        <v>8.0556859064601916E-3</v>
      </c>
      <c r="M743" s="2">
        <f t="shared" si="153"/>
        <v>1.2357265759424391E-2</v>
      </c>
      <c r="N743" s="1">
        <v>6822</v>
      </c>
      <c r="O743" s="1">
        <v>5703</v>
      </c>
      <c r="P743" s="1">
        <v>103</v>
      </c>
      <c r="Q743" s="1">
        <v>55</v>
      </c>
      <c r="R743" s="1">
        <v>19</v>
      </c>
      <c r="S743" s="1">
        <v>16</v>
      </c>
      <c r="T743" s="1"/>
      <c r="U743" s="1"/>
      <c r="V743" s="1"/>
      <c r="W743" s="1">
        <v>68</v>
      </c>
      <c r="X743" s="1"/>
      <c r="Y743" s="1"/>
      <c r="Z743" s="1"/>
      <c r="AA743" s="1"/>
      <c r="AB743" s="1"/>
      <c r="AN743" t="str">
        <f t="shared" si="157"/>
        <v>Burlington</v>
      </c>
      <c r="AO743" t="s">
        <v>3384</v>
      </c>
      <c r="AP743">
        <v>6</v>
      </c>
      <c r="AR743" s="119">
        <v>25</v>
      </c>
      <c r="AS743" s="121">
        <v>17</v>
      </c>
      <c r="AT743" s="121">
        <v>50</v>
      </c>
      <c r="AU743" s="125">
        <v>9840</v>
      </c>
      <c r="AV743" s="125">
        <f t="shared" si="158"/>
        <v>25017</v>
      </c>
      <c r="AW743" t="s">
        <v>749</v>
      </c>
      <c r="AX743">
        <f t="shared" si="154"/>
        <v>2509840</v>
      </c>
      <c r="BB743">
        <v>11.88</v>
      </c>
      <c r="BC743">
        <v>7.0000000000000007E-2</v>
      </c>
      <c r="BD743">
        <v>11.81</v>
      </c>
    </row>
    <row r="744" spans="1:56" hidden="1" outlineLevel="1">
      <c r="A744" s="67" t="s">
        <v>1196</v>
      </c>
      <c r="B744" s="10" t="s">
        <v>1278</v>
      </c>
      <c r="C744" s="1">
        <f t="shared" si="148"/>
        <v>46531</v>
      </c>
      <c r="D744" s="7">
        <f>IF(N744&gt;0, RANK(N744,(N744:P744,Q744:AE744)),0)</f>
        <v>1</v>
      </c>
      <c r="E744" s="7">
        <f>IF(O744&gt;0,RANK(O744,(N744:P744,Q744:AE744)),0)</f>
        <v>2</v>
      </c>
      <c r="F744" s="7">
        <f t="shared" si="149"/>
        <v>3</v>
      </c>
      <c r="G744" s="1">
        <f t="shared" si="155"/>
        <v>36179</v>
      </c>
      <c r="H744" s="2">
        <f t="shared" si="156"/>
        <v>0.77752466097870232</v>
      </c>
      <c r="I744" s="8"/>
      <c r="J744" s="2">
        <f t="shared" si="150"/>
        <v>0.87846811802884095</v>
      </c>
      <c r="K744" s="2">
        <f t="shared" si="151"/>
        <v>0.10094345705013862</v>
      </c>
      <c r="L744" s="2">
        <f t="shared" si="152"/>
        <v>7.3069566525542111E-3</v>
      </c>
      <c r="M744" s="2">
        <f t="shared" si="153"/>
        <v>1.3281468268466223E-2</v>
      </c>
      <c r="N744" s="1">
        <v>40876</v>
      </c>
      <c r="O744" s="1">
        <v>4697</v>
      </c>
      <c r="P744" s="1">
        <v>340</v>
      </c>
      <c r="Q744" s="1">
        <v>229</v>
      </c>
      <c r="R744" s="1">
        <v>181</v>
      </c>
      <c r="S744" s="1">
        <v>48</v>
      </c>
      <c r="T744" s="1"/>
      <c r="U744" s="1"/>
      <c r="V744" s="1"/>
      <c r="W744" s="1">
        <v>160</v>
      </c>
      <c r="X744" s="1"/>
      <c r="Y744" s="1"/>
      <c r="Z744" s="1"/>
      <c r="AA744" s="1"/>
      <c r="AB744" s="1"/>
      <c r="AN744" t="str">
        <f t="shared" si="157"/>
        <v>Cambridge</v>
      </c>
      <c r="AO744" t="s">
        <v>3384</v>
      </c>
      <c r="AP744">
        <v>8</v>
      </c>
      <c r="AR744" s="119">
        <v>25</v>
      </c>
      <c r="AS744" s="121">
        <v>17</v>
      </c>
      <c r="AT744" s="121">
        <v>55</v>
      </c>
      <c r="AU744" s="125">
        <v>11000</v>
      </c>
      <c r="AV744" s="125">
        <f t="shared" si="158"/>
        <v>25017</v>
      </c>
      <c r="AW744" t="s">
        <v>2792</v>
      </c>
      <c r="AX744">
        <f t="shared" si="154"/>
        <v>2511000</v>
      </c>
      <c r="BB744">
        <v>7.13</v>
      </c>
      <c r="BC744">
        <v>0.7</v>
      </c>
      <c r="BD744">
        <v>6.43</v>
      </c>
    </row>
    <row r="745" spans="1:56" hidden="1" outlineLevel="1">
      <c r="A745" s="67" t="s">
        <v>1662</v>
      </c>
      <c r="B745" s="10" t="s">
        <v>1278</v>
      </c>
      <c r="C745" s="1">
        <f t="shared" si="148"/>
        <v>12071</v>
      </c>
      <c r="D745" s="7">
        <f>IF(N745&gt;0, RANK(N745,(N745:P745,Q745:AE745)),0)</f>
        <v>1</v>
      </c>
      <c r="E745" s="7">
        <f>IF(O745&gt;0,RANK(O745,(N745:P745,Q745:AE745)),0)</f>
        <v>2</v>
      </c>
      <c r="F745" s="7">
        <f t="shared" si="149"/>
        <v>3</v>
      </c>
      <c r="G745" s="1">
        <f t="shared" si="155"/>
        <v>1064</v>
      </c>
      <c r="H745" s="2">
        <f t="shared" si="156"/>
        <v>8.8145141247618256E-2</v>
      </c>
      <c r="I745" s="8"/>
      <c r="J745" s="2">
        <f t="shared" si="150"/>
        <v>0.53516692900339657</v>
      </c>
      <c r="K745" s="2">
        <f t="shared" si="151"/>
        <v>0.44702178775577833</v>
      </c>
      <c r="L745" s="2">
        <f t="shared" si="152"/>
        <v>7.6215723635158642E-3</v>
      </c>
      <c r="M745" s="2">
        <f t="shared" si="153"/>
        <v>1.018971087730923E-2</v>
      </c>
      <c r="N745" s="1">
        <v>6460</v>
      </c>
      <c r="O745" s="1">
        <v>5396</v>
      </c>
      <c r="P745" s="1">
        <v>92</v>
      </c>
      <c r="Q745" s="1">
        <v>45</v>
      </c>
      <c r="R745" s="1">
        <v>14</v>
      </c>
      <c r="S745" s="1">
        <v>8</v>
      </c>
      <c r="T745" s="1"/>
      <c r="U745" s="1"/>
      <c r="V745" s="1"/>
      <c r="W745" s="1">
        <v>56</v>
      </c>
      <c r="X745" s="1"/>
      <c r="Y745" s="1"/>
      <c r="Z745" s="1"/>
      <c r="AA745" s="1"/>
      <c r="AB745" s="1"/>
      <c r="AN745" t="str">
        <f t="shared" si="157"/>
        <v>Canton</v>
      </c>
      <c r="AO745" t="s">
        <v>1555</v>
      </c>
      <c r="AP745">
        <v>9</v>
      </c>
      <c r="AR745" s="119">
        <v>25</v>
      </c>
      <c r="AS745" s="121">
        <v>21</v>
      </c>
      <c r="AT745" s="121">
        <v>25</v>
      </c>
      <c r="AU745" s="125">
        <v>11315</v>
      </c>
      <c r="AV745" s="125">
        <f t="shared" si="158"/>
        <v>25021</v>
      </c>
      <c r="AW745" t="s">
        <v>749</v>
      </c>
      <c r="AX745">
        <f t="shared" si="154"/>
        <v>2511315</v>
      </c>
      <c r="BB745">
        <v>19.579999999999998</v>
      </c>
      <c r="BC745">
        <v>0.64</v>
      </c>
      <c r="BD745">
        <v>18.93</v>
      </c>
    </row>
    <row r="746" spans="1:56" hidden="1" outlineLevel="1">
      <c r="A746" s="67" t="s">
        <v>2797</v>
      </c>
      <c r="B746" s="10" t="s">
        <v>1278</v>
      </c>
      <c r="C746" s="1">
        <f t="shared" si="148"/>
        <v>3228</v>
      </c>
      <c r="D746" s="7">
        <f>IF(N746&gt;0, RANK(N746,(N746:P746,Q746:AE746)),0)</f>
        <v>1</v>
      </c>
      <c r="E746" s="7">
        <f>IF(O746&gt;0,RANK(O746,(N746:P746,Q746:AE746)),0)</f>
        <v>2</v>
      </c>
      <c r="F746" s="7">
        <f t="shared" si="149"/>
        <v>3</v>
      </c>
      <c r="G746" s="1">
        <f t="shared" si="155"/>
        <v>1063</v>
      </c>
      <c r="H746" s="2">
        <f t="shared" si="156"/>
        <v>0.32930607187112765</v>
      </c>
      <c r="I746" s="8"/>
      <c r="J746" s="2">
        <f t="shared" si="150"/>
        <v>0.65551425030978938</v>
      </c>
      <c r="K746" s="2">
        <f t="shared" si="151"/>
        <v>0.32620817843866173</v>
      </c>
      <c r="L746" s="2">
        <f t="shared" si="152"/>
        <v>9.2936802973977699E-3</v>
      </c>
      <c r="M746" s="2">
        <f t="shared" si="153"/>
        <v>8.9838909541511153E-3</v>
      </c>
      <c r="N746" s="1">
        <v>2116</v>
      </c>
      <c r="O746" s="1">
        <v>1053</v>
      </c>
      <c r="P746" s="1">
        <v>30</v>
      </c>
      <c r="Q746" s="1">
        <v>14</v>
      </c>
      <c r="R746" s="1">
        <v>4</v>
      </c>
      <c r="S746" s="1">
        <v>4</v>
      </c>
      <c r="T746" s="1"/>
      <c r="U746" s="1"/>
      <c r="V746" s="1"/>
      <c r="W746" s="1">
        <v>7</v>
      </c>
      <c r="X746" s="1"/>
      <c r="Y746" s="1"/>
      <c r="Z746" s="1"/>
      <c r="AA746" s="1"/>
      <c r="AB746" s="1"/>
      <c r="AN746" t="str">
        <f t="shared" si="157"/>
        <v>Carlisle</v>
      </c>
      <c r="AO746" t="s">
        <v>3384</v>
      </c>
      <c r="AP746">
        <v>5</v>
      </c>
      <c r="AR746" s="119">
        <v>25</v>
      </c>
      <c r="AS746" s="121">
        <v>17</v>
      </c>
      <c r="AT746" s="121">
        <v>60</v>
      </c>
      <c r="AU746" s="125">
        <v>11525</v>
      </c>
      <c r="AV746" s="125">
        <f t="shared" si="158"/>
        <v>25017</v>
      </c>
      <c r="AW746" t="s">
        <v>749</v>
      </c>
      <c r="AX746">
        <f t="shared" si="154"/>
        <v>2511525</v>
      </c>
      <c r="BB746">
        <v>15.53</v>
      </c>
      <c r="BC746">
        <v>0.17</v>
      </c>
      <c r="BD746">
        <v>15.36</v>
      </c>
    </row>
    <row r="747" spans="1:56" hidden="1" outlineLevel="1">
      <c r="A747" s="67" t="s">
        <v>2022</v>
      </c>
      <c r="B747" s="10" t="s">
        <v>1278</v>
      </c>
      <c r="C747" s="1">
        <f t="shared" si="148"/>
        <v>6022</v>
      </c>
      <c r="D747" s="7">
        <f>IF(N747&gt;0, RANK(N747,(N747:P747,Q747:AE747)),0)</f>
        <v>1</v>
      </c>
      <c r="E747" s="7">
        <f>IF(O747&gt;0,RANK(O747,(N747:P747,Q747:AE747)),0)</f>
        <v>2</v>
      </c>
      <c r="F747" s="7">
        <f t="shared" si="149"/>
        <v>4</v>
      </c>
      <c r="G747" s="1">
        <f t="shared" si="155"/>
        <v>36</v>
      </c>
      <c r="H747" s="2">
        <f t="shared" si="156"/>
        <v>5.978080371969445E-3</v>
      </c>
      <c r="I747" s="8"/>
      <c r="J747" s="2">
        <f t="shared" si="150"/>
        <v>0.48771172367984056</v>
      </c>
      <c r="K747" s="2">
        <f t="shared" si="151"/>
        <v>0.48173364330787116</v>
      </c>
      <c r="L747" s="2">
        <f t="shared" si="152"/>
        <v>8.8010627698439058E-3</v>
      </c>
      <c r="M747" s="2">
        <f t="shared" si="153"/>
        <v>2.1753570242444429E-2</v>
      </c>
      <c r="N747" s="1">
        <v>2937</v>
      </c>
      <c r="O747" s="1">
        <v>2901</v>
      </c>
      <c r="P747" s="1">
        <v>53</v>
      </c>
      <c r="Q747" s="1">
        <v>20</v>
      </c>
      <c r="R747" s="1">
        <v>9</v>
      </c>
      <c r="S747" s="1">
        <v>17</v>
      </c>
      <c r="T747" s="1"/>
      <c r="U747" s="1"/>
      <c r="V747" s="1"/>
      <c r="W747" s="1">
        <v>85</v>
      </c>
      <c r="X747" s="1"/>
      <c r="Y747" s="1"/>
      <c r="Z747" s="1"/>
      <c r="AA747" s="1"/>
      <c r="AB747" s="1"/>
      <c r="AN747" t="str">
        <f t="shared" si="157"/>
        <v>Carver</v>
      </c>
      <c r="AO747" t="s">
        <v>2518</v>
      </c>
      <c r="AP747">
        <v>10</v>
      </c>
      <c r="AR747" s="119">
        <v>25</v>
      </c>
      <c r="AS747" s="121">
        <v>23</v>
      </c>
      <c r="AT747" s="121">
        <v>20</v>
      </c>
      <c r="AU747" s="125">
        <v>11665</v>
      </c>
      <c r="AV747" s="125">
        <f t="shared" si="158"/>
        <v>25023</v>
      </c>
      <c r="AW747" t="s">
        <v>749</v>
      </c>
      <c r="AX747">
        <f t="shared" si="154"/>
        <v>2511665</v>
      </c>
      <c r="BB747">
        <v>39.81</v>
      </c>
      <c r="BC747">
        <v>2.2599999999999998</v>
      </c>
      <c r="BD747">
        <v>37.549999999999997</v>
      </c>
    </row>
    <row r="748" spans="1:56" hidden="1" outlineLevel="1">
      <c r="A748" s="67" t="s">
        <v>2142</v>
      </c>
      <c r="B748" s="10" t="s">
        <v>1278</v>
      </c>
      <c r="C748" s="1">
        <f t="shared" si="148"/>
        <v>682</v>
      </c>
      <c r="D748" s="7">
        <f>IF(N748&gt;0, RANK(N748,(N748:P748,Q748:AE748)),0)</f>
        <v>1</v>
      </c>
      <c r="E748" s="7">
        <f>IF(O748&gt;0,RANK(O748,(N748:P748,Q748:AE748)),0)</f>
        <v>2</v>
      </c>
      <c r="F748" s="7">
        <f t="shared" si="149"/>
        <v>3</v>
      </c>
      <c r="G748" s="1">
        <f t="shared" si="155"/>
        <v>311</v>
      </c>
      <c r="H748" s="2">
        <f t="shared" si="156"/>
        <v>0.45601173020527858</v>
      </c>
      <c r="I748" s="8"/>
      <c r="J748" s="2">
        <f t="shared" si="150"/>
        <v>0.71260997067448684</v>
      </c>
      <c r="K748" s="2">
        <f t="shared" si="151"/>
        <v>0.25659824046920821</v>
      </c>
      <c r="L748" s="2">
        <f t="shared" si="152"/>
        <v>1.6129032258064516E-2</v>
      </c>
      <c r="M748" s="2">
        <f t="shared" si="153"/>
        <v>1.4662756598240442E-2</v>
      </c>
      <c r="N748" s="1">
        <v>486</v>
      </c>
      <c r="O748" s="1">
        <v>175</v>
      </c>
      <c r="P748" s="1">
        <v>11</v>
      </c>
      <c r="Q748" s="1">
        <v>5</v>
      </c>
      <c r="R748" s="1">
        <v>3</v>
      </c>
      <c r="S748" s="1">
        <v>2</v>
      </c>
      <c r="T748" s="1"/>
      <c r="U748" s="1"/>
      <c r="V748" s="1"/>
      <c r="W748" s="1">
        <v>0</v>
      </c>
      <c r="X748" s="1"/>
      <c r="Y748" s="1"/>
      <c r="Z748" s="1"/>
      <c r="AA748" s="1"/>
      <c r="AB748" s="1"/>
      <c r="AN748" t="str">
        <f t="shared" si="157"/>
        <v>Charlemont</v>
      </c>
      <c r="AO748" t="s">
        <v>2910</v>
      </c>
      <c r="AP748">
        <v>1</v>
      </c>
      <c r="AR748" s="119">
        <v>25</v>
      </c>
      <c r="AS748" s="121">
        <v>11</v>
      </c>
      <c r="AT748" s="121">
        <v>20</v>
      </c>
      <c r="AU748" s="125">
        <v>12505</v>
      </c>
      <c r="AV748" s="125">
        <f t="shared" si="158"/>
        <v>25011</v>
      </c>
      <c r="AW748" t="s">
        <v>749</v>
      </c>
      <c r="AX748">
        <f t="shared" si="154"/>
        <v>2512505</v>
      </c>
      <c r="BB748">
        <v>26.36</v>
      </c>
      <c r="BC748">
        <v>0.26</v>
      </c>
      <c r="BD748">
        <v>26.1</v>
      </c>
    </row>
    <row r="749" spans="1:56" hidden="1" outlineLevel="1">
      <c r="A749" s="67" t="s">
        <v>2387</v>
      </c>
      <c r="B749" s="10" t="s">
        <v>1278</v>
      </c>
      <c r="C749" s="1">
        <f t="shared" si="148"/>
        <v>6450</v>
      </c>
      <c r="D749" s="7">
        <f>IF(N749&gt;0, RANK(N749,(N749:P749,Q749:AE749)),0)</f>
        <v>2</v>
      </c>
      <c r="E749" s="7">
        <f>IF(O749&gt;0,RANK(O749,(N749:P749,Q749:AE749)),0)</f>
        <v>1</v>
      </c>
      <c r="F749" s="7">
        <f t="shared" si="149"/>
        <v>3</v>
      </c>
      <c r="G749" s="1">
        <f t="shared" si="155"/>
        <v>528</v>
      </c>
      <c r="H749" s="2">
        <f t="shared" si="156"/>
        <v>8.1860465116279063E-2</v>
      </c>
      <c r="I749" s="8"/>
      <c r="J749" s="2">
        <f t="shared" si="150"/>
        <v>0.44697674418604649</v>
      </c>
      <c r="K749" s="2">
        <f t="shared" si="151"/>
        <v>0.52883720930232558</v>
      </c>
      <c r="L749" s="2">
        <f t="shared" si="152"/>
        <v>1.1472868217054264E-2</v>
      </c>
      <c r="M749" s="2">
        <f t="shared" si="153"/>
        <v>1.2713178294573659E-2</v>
      </c>
      <c r="N749" s="1">
        <v>2883</v>
      </c>
      <c r="O749" s="1">
        <v>3411</v>
      </c>
      <c r="P749" s="1">
        <v>74</v>
      </c>
      <c r="Q749" s="1">
        <v>31</v>
      </c>
      <c r="R749" s="1">
        <v>9</v>
      </c>
      <c r="S749" s="1">
        <v>12</v>
      </c>
      <c r="T749" s="1"/>
      <c r="U749" s="1"/>
      <c r="V749" s="1"/>
      <c r="W749" s="1">
        <v>30</v>
      </c>
      <c r="X749" s="1"/>
      <c r="Y749" s="1"/>
      <c r="Z749" s="1"/>
      <c r="AA749" s="1"/>
      <c r="AB749" s="1"/>
      <c r="AN749" t="str">
        <f t="shared" si="157"/>
        <v>Charlton</v>
      </c>
      <c r="AO749" s="10" t="s">
        <v>2537</v>
      </c>
      <c r="AP749" s="10">
        <v>2</v>
      </c>
      <c r="AR749" s="119">
        <v>25</v>
      </c>
      <c r="AS749" s="121">
        <v>27</v>
      </c>
      <c r="AT749" s="121">
        <v>50</v>
      </c>
      <c r="AU749" s="125">
        <v>12715</v>
      </c>
      <c r="AV749" s="125">
        <f t="shared" si="158"/>
        <v>25027</v>
      </c>
      <c r="AW749" t="s">
        <v>749</v>
      </c>
      <c r="AX749">
        <f t="shared" si="154"/>
        <v>2512715</v>
      </c>
      <c r="BB749">
        <v>43.77</v>
      </c>
      <c r="BC749">
        <v>1.25</v>
      </c>
      <c r="BD749">
        <v>42.53</v>
      </c>
    </row>
    <row r="750" spans="1:56" hidden="1" outlineLevel="1">
      <c r="A750" s="67" t="s">
        <v>3122</v>
      </c>
      <c r="B750" s="10" t="s">
        <v>1278</v>
      </c>
      <c r="C750" s="1">
        <f t="shared" si="148"/>
        <v>4777</v>
      </c>
      <c r="D750" s="7">
        <f>IF(N750&gt;0, RANK(N750,(N750:P750,Q750:AE750)),0)</f>
        <v>1</v>
      </c>
      <c r="E750" s="7">
        <f>IF(O750&gt;0,RANK(O750,(N750:P750,Q750:AE750)),0)</f>
        <v>2</v>
      </c>
      <c r="F750" s="7">
        <f t="shared" si="149"/>
        <v>3</v>
      </c>
      <c r="G750" s="1">
        <f t="shared" si="155"/>
        <v>469</v>
      </c>
      <c r="H750" s="2">
        <f t="shared" si="156"/>
        <v>9.81787732886749E-2</v>
      </c>
      <c r="I750" s="8"/>
      <c r="J750" s="2">
        <f t="shared" si="150"/>
        <v>0.54113460330751517</v>
      </c>
      <c r="K750" s="2">
        <f t="shared" si="151"/>
        <v>0.44295583001884026</v>
      </c>
      <c r="L750" s="2">
        <f t="shared" si="152"/>
        <v>6.2800921080175846E-3</v>
      </c>
      <c r="M750" s="2">
        <f t="shared" si="153"/>
        <v>9.6294745656269852E-3</v>
      </c>
      <c r="N750" s="1">
        <v>2585</v>
      </c>
      <c r="O750" s="1">
        <v>2116</v>
      </c>
      <c r="P750" s="1">
        <v>30</v>
      </c>
      <c r="Q750" s="1">
        <v>15</v>
      </c>
      <c r="R750" s="1">
        <v>6</v>
      </c>
      <c r="S750" s="1">
        <v>5</v>
      </c>
      <c r="T750" s="1"/>
      <c r="U750" s="1"/>
      <c r="V750" s="1"/>
      <c r="W750" s="1">
        <v>20</v>
      </c>
      <c r="X750" s="1"/>
      <c r="Y750" s="1"/>
      <c r="Z750" s="1"/>
      <c r="AA750" s="1"/>
      <c r="AB750" s="1"/>
      <c r="AN750" t="str">
        <f t="shared" si="157"/>
        <v>Chatham</v>
      </c>
      <c r="AO750" t="s">
        <v>1731</v>
      </c>
      <c r="AP750">
        <v>10</v>
      </c>
      <c r="AR750" s="119">
        <v>25</v>
      </c>
      <c r="AS750" s="121">
        <v>1</v>
      </c>
      <c r="AT750" s="121">
        <v>20</v>
      </c>
      <c r="AU750" s="125">
        <v>12995</v>
      </c>
      <c r="AV750" s="125">
        <f t="shared" si="158"/>
        <v>25001</v>
      </c>
      <c r="AW750" t="s">
        <v>749</v>
      </c>
      <c r="AX750">
        <f t="shared" si="154"/>
        <v>2512995</v>
      </c>
      <c r="BB750">
        <v>24.41</v>
      </c>
      <c r="BC750">
        <v>8.19</v>
      </c>
      <c r="BD750">
        <v>16.22</v>
      </c>
    </row>
    <row r="751" spans="1:56" hidden="1" outlineLevel="1">
      <c r="A751" s="67" t="s">
        <v>434</v>
      </c>
      <c r="B751" s="10" t="s">
        <v>1278</v>
      </c>
      <c r="C751" s="1">
        <f t="shared" si="148"/>
        <v>19486</v>
      </c>
      <c r="D751" s="7">
        <f>IF(N751&gt;0, RANK(N751,(N751:P751,Q751:AE751)),0)</f>
        <v>1</v>
      </c>
      <c r="E751" s="7">
        <f>IF(O751&gt;0,RANK(O751,(N751:P751,Q751:AE751)),0)</f>
        <v>2</v>
      </c>
      <c r="F751" s="7">
        <f t="shared" si="149"/>
        <v>3</v>
      </c>
      <c r="G751" s="1">
        <f t="shared" si="155"/>
        <v>1648</v>
      </c>
      <c r="H751" s="2">
        <f t="shared" si="156"/>
        <v>8.457353997741969E-2</v>
      </c>
      <c r="I751" s="8"/>
      <c r="J751" s="2">
        <f t="shared" si="150"/>
        <v>0.53166375859591497</v>
      </c>
      <c r="K751" s="2">
        <f t="shared" si="151"/>
        <v>0.44709021861849535</v>
      </c>
      <c r="L751" s="2">
        <f t="shared" si="152"/>
        <v>8.6728933593349065E-3</v>
      </c>
      <c r="M751" s="2">
        <f t="shared" si="153"/>
        <v>1.2573129426254773E-2</v>
      </c>
      <c r="N751" s="1">
        <v>10360</v>
      </c>
      <c r="O751" s="1">
        <v>8712</v>
      </c>
      <c r="P751" s="1">
        <v>169</v>
      </c>
      <c r="Q751" s="1">
        <v>103</v>
      </c>
      <c r="R751" s="1">
        <v>27</v>
      </c>
      <c r="S751" s="1">
        <v>19</v>
      </c>
      <c r="T751" s="1"/>
      <c r="U751" s="1"/>
      <c r="V751" s="1"/>
      <c r="W751" s="1">
        <v>96</v>
      </c>
      <c r="X751" s="1"/>
      <c r="Y751" s="1"/>
      <c r="Z751" s="1"/>
      <c r="AA751" s="1"/>
      <c r="AB751" s="1"/>
      <c r="AN751" t="str">
        <f t="shared" si="157"/>
        <v>Chelmsford</v>
      </c>
      <c r="AO751" t="s">
        <v>3384</v>
      </c>
      <c r="AP751">
        <v>5</v>
      </c>
      <c r="AR751" s="119">
        <v>25</v>
      </c>
      <c r="AS751" s="121">
        <v>17</v>
      </c>
      <c r="AT751" s="121">
        <v>65</v>
      </c>
      <c r="AU751" s="125">
        <v>13135</v>
      </c>
      <c r="AV751" s="125">
        <f t="shared" si="158"/>
        <v>25017</v>
      </c>
      <c r="AW751" t="s">
        <v>749</v>
      </c>
      <c r="AX751">
        <f t="shared" si="154"/>
        <v>2513135</v>
      </c>
      <c r="BB751">
        <v>23.18</v>
      </c>
      <c r="BC751">
        <v>0.53</v>
      </c>
      <c r="BD751">
        <v>22.65</v>
      </c>
    </row>
    <row r="752" spans="1:56" hidden="1" outlineLevel="1">
      <c r="A752" s="67" t="s">
        <v>866</v>
      </c>
      <c r="B752" s="10" t="s">
        <v>1278</v>
      </c>
      <c r="C752" s="1">
        <f t="shared" si="148"/>
        <v>7880</v>
      </c>
      <c r="D752" s="7">
        <f>IF(N752&gt;0, RANK(N752,(N752:P752,Q752:AE752)),0)</f>
        <v>1</v>
      </c>
      <c r="E752" s="7">
        <f>IF(O752&gt;0,RANK(O752,(N752:P752,Q752:AE752)),0)</f>
        <v>2</v>
      </c>
      <c r="F752" s="7">
        <f t="shared" si="149"/>
        <v>3</v>
      </c>
      <c r="G752" s="1">
        <f t="shared" si="155"/>
        <v>4106</v>
      </c>
      <c r="H752" s="2">
        <f t="shared" si="156"/>
        <v>0.52106598984771568</v>
      </c>
      <c r="I752" s="8"/>
      <c r="J752" s="2">
        <f t="shared" si="150"/>
        <v>0.75203045685279191</v>
      </c>
      <c r="K752" s="2">
        <f t="shared" si="151"/>
        <v>0.23096446700507614</v>
      </c>
      <c r="L752" s="2">
        <f t="shared" si="152"/>
        <v>7.487309644670051E-3</v>
      </c>
      <c r="M752" s="2">
        <f t="shared" si="153"/>
        <v>9.517766497461902E-3</v>
      </c>
      <c r="N752" s="1">
        <v>5926</v>
      </c>
      <c r="O752" s="1">
        <v>1820</v>
      </c>
      <c r="P752" s="1">
        <v>59</v>
      </c>
      <c r="Q752" s="1">
        <v>23</v>
      </c>
      <c r="R752" s="1">
        <v>37</v>
      </c>
      <c r="S752" s="1">
        <v>15</v>
      </c>
      <c r="T752" s="1"/>
      <c r="U752" s="1"/>
      <c r="V752" s="1"/>
      <c r="W752" s="1">
        <v>0</v>
      </c>
      <c r="X752" s="1"/>
      <c r="Y752" s="1"/>
      <c r="Z752" s="1"/>
      <c r="AA752" s="1"/>
      <c r="AB752" s="1"/>
      <c r="AN752" t="str">
        <f t="shared" si="157"/>
        <v>Chelsea</v>
      </c>
      <c r="AO752" t="s">
        <v>1827</v>
      </c>
      <c r="AP752">
        <v>8</v>
      </c>
      <c r="AR752" s="119">
        <v>25</v>
      </c>
      <c r="AS752" s="121">
        <v>25</v>
      </c>
      <c r="AT752" s="121">
        <v>10</v>
      </c>
      <c r="AU752" s="125">
        <v>13205</v>
      </c>
      <c r="AV752" s="125">
        <f t="shared" si="158"/>
        <v>25025</v>
      </c>
      <c r="AW752" t="s">
        <v>2792</v>
      </c>
      <c r="AX752">
        <f t="shared" si="154"/>
        <v>2513205</v>
      </c>
      <c r="BB752">
        <v>2.48</v>
      </c>
      <c r="BC752">
        <v>0.28999999999999998</v>
      </c>
      <c r="BD752">
        <v>2.19</v>
      </c>
    </row>
    <row r="753" spans="1:56" hidden="1" outlineLevel="1">
      <c r="A753" s="67" t="s">
        <v>1536</v>
      </c>
      <c r="B753" s="10" t="s">
        <v>1278</v>
      </c>
      <c r="C753" s="1">
        <f t="shared" si="148"/>
        <v>1884</v>
      </c>
      <c r="D753" s="7">
        <f>IF(N753&gt;0, RANK(N753,(N753:P753,Q753:AE753)),0)</f>
        <v>1</v>
      </c>
      <c r="E753" s="7">
        <f>IF(O753&gt;0,RANK(O753,(N753:P753,Q753:AE753)),0)</f>
        <v>2</v>
      </c>
      <c r="F753" s="7">
        <f t="shared" si="149"/>
        <v>3</v>
      </c>
      <c r="G753" s="1">
        <f t="shared" si="155"/>
        <v>810</v>
      </c>
      <c r="H753" s="2">
        <f t="shared" si="156"/>
        <v>0.42993630573248409</v>
      </c>
      <c r="I753" s="8"/>
      <c r="J753" s="2">
        <f t="shared" si="150"/>
        <v>0.6995753715498938</v>
      </c>
      <c r="K753" s="2">
        <f t="shared" si="151"/>
        <v>0.26963906581740976</v>
      </c>
      <c r="L753" s="2">
        <f t="shared" si="152"/>
        <v>1.9108280254777069E-2</v>
      </c>
      <c r="M753" s="2">
        <f t="shared" si="153"/>
        <v>1.167728237791937E-2</v>
      </c>
      <c r="N753" s="1">
        <v>1318</v>
      </c>
      <c r="O753" s="1">
        <v>508</v>
      </c>
      <c r="P753" s="1">
        <v>36</v>
      </c>
      <c r="Q753" s="1">
        <v>6</v>
      </c>
      <c r="R753" s="1">
        <v>3</v>
      </c>
      <c r="S753" s="1">
        <v>9</v>
      </c>
      <c r="T753" s="1"/>
      <c r="U753" s="1"/>
      <c r="V753" s="1"/>
      <c r="W753" s="1">
        <v>4</v>
      </c>
      <c r="X753" s="1"/>
      <c r="Y753" s="1"/>
      <c r="Z753" s="1"/>
      <c r="AA753" s="1"/>
      <c r="AB753" s="1"/>
      <c r="AN753" t="str">
        <f t="shared" si="157"/>
        <v>Cheshire</v>
      </c>
      <c r="AO753" t="s">
        <v>1299</v>
      </c>
      <c r="AP753">
        <v>1</v>
      </c>
      <c r="AR753" s="119">
        <v>25</v>
      </c>
      <c r="AS753" s="121">
        <v>3</v>
      </c>
      <c r="AT753" s="121">
        <v>20</v>
      </c>
      <c r="AU753" s="125">
        <v>13345</v>
      </c>
      <c r="AV753" s="125">
        <f t="shared" si="158"/>
        <v>25003</v>
      </c>
      <c r="AW753" t="s">
        <v>749</v>
      </c>
      <c r="AX753">
        <f t="shared" si="154"/>
        <v>2513345</v>
      </c>
      <c r="BB753">
        <v>27.55</v>
      </c>
      <c r="BC753">
        <v>0.61</v>
      </c>
      <c r="BD753">
        <v>26.94</v>
      </c>
    </row>
    <row r="754" spans="1:56" hidden="1" outlineLevel="1">
      <c r="A754" s="67" t="s">
        <v>2652</v>
      </c>
      <c r="B754" s="10" t="s">
        <v>1278</v>
      </c>
      <c r="C754" s="1">
        <f t="shared" si="148"/>
        <v>702</v>
      </c>
      <c r="D754" s="7">
        <f>IF(N754&gt;0, RANK(N754,(N754:P754,Q754:AE754)),0)</f>
        <v>1</v>
      </c>
      <c r="E754" s="7">
        <f>IF(O754&gt;0,RANK(O754,(N754:P754,Q754:AE754)),0)</f>
        <v>2</v>
      </c>
      <c r="F754" s="7">
        <f t="shared" si="149"/>
        <v>3</v>
      </c>
      <c r="G754" s="1">
        <f t="shared" si="155"/>
        <v>59</v>
      </c>
      <c r="H754" s="2">
        <f t="shared" si="156"/>
        <v>8.4045584045584043E-2</v>
      </c>
      <c r="I754" s="8"/>
      <c r="J754" s="2">
        <f t="shared" si="150"/>
        <v>0.52564102564102566</v>
      </c>
      <c r="K754" s="2">
        <f t="shared" si="151"/>
        <v>0.44159544159544162</v>
      </c>
      <c r="L754" s="2">
        <f t="shared" si="152"/>
        <v>1.4245014245014245E-2</v>
      </c>
      <c r="M754" s="2">
        <f t="shared" si="153"/>
        <v>1.8518518518518476E-2</v>
      </c>
      <c r="N754" s="1">
        <v>369</v>
      </c>
      <c r="O754" s="1">
        <v>310</v>
      </c>
      <c r="P754" s="1">
        <v>10</v>
      </c>
      <c r="Q754" s="1">
        <v>5</v>
      </c>
      <c r="R754" s="1">
        <v>2</v>
      </c>
      <c r="S754" s="1">
        <v>3</v>
      </c>
      <c r="T754" s="1"/>
      <c r="U754" s="1"/>
      <c r="V754" s="1"/>
      <c r="W754" s="1">
        <v>3</v>
      </c>
      <c r="X754" s="1"/>
      <c r="Y754" s="1"/>
      <c r="Z754" s="1"/>
      <c r="AA754" s="1"/>
      <c r="AB754" s="1"/>
      <c r="AN754" t="str">
        <f t="shared" si="157"/>
        <v>Chester</v>
      </c>
      <c r="AO754" t="s">
        <v>861</v>
      </c>
      <c r="AP754">
        <v>1</v>
      </c>
      <c r="AR754" s="119">
        <v>25</v>
      </c>
      <c r="AS754" s="121">
        <v>13</v>
      </c>
      <c r="AT754" s="121">
        <v>20</v>
      </c>
      <c r="AU754" s="125">
        <v>13485</v>
      </c>
      <c r="AV754" s="125">
        <f t="shared" si="158"/>
        <v>25013</v>
      </c>
      <c r="AW754" t="s">
        <v>749</v>
      </c>
      <c r="AX754">
        <f t="shared" si="154"/>
        <v>2513485</v>
      </c>
      <c r="BB754">
        <v>37.130000000000003</v>
      </c>
      <c r="BC754">
        <v>0.4</v>
      </c>
      <c r="BD754">
        <v>36.729999999999997</v>
      </c>
    </row>
    <row r="755" spans="1:56" hidden="1" outlineLevel="1">
      <c r="A755" s="67" t="s">
        <v>548</v>
      </c>
      <c r="B755" s="10" t="s">
        <v>1278</v>
      </c>
      <c r="C755" s="1">
        <f t="shared" si="148"/>
        <v>733</v>
      </c>
      <c r="D755" s="7">
        <f>IF(N755&gt;0, RANK(N755,(N755:P755,Q755:AE755)),0)</f>
        <v>1</v>
      </c>
      <c r="E755" s="7">
        <f>IF(O755&gt;0,RANK(O755,(N755:P755,Q755:AE755)),0)</f>
        <v>2</v>
      </c>
      <c r="F755" s="7">
        <f t="shared" si="149"/>
        <v>3</v>
      </c>
      <c r="G755" s="1">
        <f t="shared" si="155"/>
        <v>179</v>
      </c>
      <c r="H755" s="2">
        <f t="shared" si="156"/>
        <v>0.24420190995907232</v>
      </c>
      <c r="I755" s="8"/>
      <c r="J755" s="2">
        <f t="shared" si="150"/>
        <v>0.60572987721691673</v>
      </c>
      <c r="K755" s="2">
        <f t="shared" si="151"/>
        <v>0.36152796725784447</v>
      </c>
      <c r="L755" s="2">
        <f t="shared" si="152"/>
        <v>1.0914051841746248E-2</v>
      </c>
      <c r="M755" s="2">
        <f t="shared" si="153"/>
        <v>2.1828103683492542E-2</v>
      </c>
      <c r="N755" s="1">
        <v>444</v>
      </c>
      <c r="O755" s="1">
        <v>265</v>
      </c>
      <c r="P755" s="1">
        <v>8</v>
      </c>
      <c r="Q755" s="1">
        <v>5</v>
      </c>
      <c r="R755" s="1">
        <v>6</v>
      </c>
      <c r="S755" s="1">
        <v>2</v>
      </c>
      <c r="T755" s="1"/>
      <c r="U755" s="1"/>
      <c r="V755" s="1"/>
      <c r="W755" s="1">
        <v>3</v>
      </c>
      <c r="X755" s="1"/>
      <c r="Y755" s="1"/>
      <c r="Z755" s="1"/>
      <c r="AA755" s="1"/>
      <c r="AB755" s="1"/>
      <c r="AN755" t="str">
        <f t="shared" si="157"/>
        <v>Chesterfield</v>
      </c>
      <c r="AO755" t="s">
        <v>370</v>
      </c>
      <c r="AP755">
        <v>1</v>
      </c>
      <c r="AR755" s="119">
        <v>25</v>
      </c>
      <c r="AS755" s="121">
        <v>15</v>
      </c>
      <c r="AT755" s="121">
        <v>15</v>
      </c>
      <c r="AU755" s="125">
        <v>13590</v>
      </c>
      <c r="AV755" s="125">
        <f t="shared" si="158"/>
        <v>25015</v>
      </c>
      <c r="AW755" t="s">
        <v>749</v>
      </c>
      <c r="AX755">
        <f t="shared" si="154"/>
        <v>2513590</v>
      </c>
      <c r="BB755">
        <v>31.29</v>
      </c>
      <c r="BC755">
        <v>0.19</v>
      </c>
      <c r="BD755">
        <v>31.1</v>
      </c>
    </row>
    <row r="756" spans="1:56" hidden="1" outlineLevel="1">
      <c r="A756" s="67" t="s">
        <v>2153</v>
      </c>
      <c r="B756" s="10" t="s">
        <v>1278</v>
      </c>
      <c r="C756" s="1">
        <f t="shared" si="148"/>
        <v>23236</v>
      </c>
      <c r="D756" s="7">
        <f>IF(N756&gt;0, RANK(N756,(N756:P756,Q756:AE756)),0)</f>
        <v>1</v>
      </c>
      <c r="E756" s="7">
        <f>IF(O756&gt;0,RANK(O756,(N756:P756,Q756:AE756)),0)</f>
        <v>2</v>
      </c>
      <c r="F756" s="7">
        <f t="shared" si="149"/>
        <v>3</v>
      </c>
      <c r="G756" s="1">
        <f t="shared" si="155"/>
        <v>5904</v>
      </c>
      <c r="H756" s="2">
        <f t="shared" si="156"/>
        <v>0.25408848338784645</v>
      </c>
      <c r="I756" s="8"/>
      <c r="J756" s="2">
        <f t="shared" si="150"/>
        <v>0.60991564813220867</v>
      </c>
      <c r="K756" s="2">
        <f t="shared" si="151"/>
        <v>0.35582716474436221</v>
      </c>
      <c r="L756" s="2">
        <f t="shared" si="152"/>
        <v>1.7042520227233602E-2</v>
      </c>
      <c r="M756" s="2">
        <f t="shared" si="153"/>
        <v>1.7214666896195521E-2</v>
      </c>
      <c r="N756" s="1">
        <v>14172</v>
      </c>
      <c r="O756" s="1">
        <v>8268</v>
      </c>
      <c r="P756" s="1">
        <v>396</v>
      </c>
      <c r="Q756" s="1">
        <v>110</v>
      </c>
      <c r="R756" s="1">
        <v>59</v>
      </c>
      <c r="S756" s="1">
        <v>56</v>
      </c>
      <c r="T756" s="1"/>
      <c r="U756" s="1"/>
      <c r="V756" s="1"/>
      <c r="W756" s="1">
        <v>175</v>
      </c>
      <c r="X756" s="1"/>
      <c r="Y756" s="1"/>
      <c r="Z756" s="1"/>
      <c r="AA756" s="1"/>
      <c r="AB756" s="1"/>
      <c r="AN756" t="str">
        <f t="shared" si="157"/>
        <v>Chicopee</v>
      </c>
      <c r="AO756" t="s">
        <v>861</v>
      </c>
      <c r="AP756">
        <v>2</v>
      </c>
      <c r="AR756" s="119">
        <v>25</v>
      </c>
      <c r="AS756" s="121">
        <v>13</v>
      </c>
      <c r="AT756" s="121">
        <v>25</v>
      </c>
      <c r="AU756" s="125">
        <v>13660</v>
      </c>
      <c r="AV756" s="125">
        <f t="shared" si="158"/>
        <v>25013</v>
      </c>
      <c r="AW756" t="s">
        <v>2792</v>
      </c>
      <c r="AX756">
        <f t="shared" si="154"/>
        <v>2513660</v>
      </c>
      <c r="BB756">
        <v>23.9</v>
      </c>
      <c r="BC756">
        <v>1.03</v>
      </c>
      <c r="BD756">
        <v>22.87</v>
      </c>
    </row>
    <row r="757" spans="1:56" hidden="1" outlineLevel="1">
      <c r="A757" s="67" t="s">
        <v>2166</v>
      </c>
      <c r="B757" s="10" t="s">
        <v>1278</v>
      </c>
      <c r="C757" s="1">
        <f t="shared" si="148"/>
        <v>739</v>
      </c>
      <c r="D757" s="7">
        <f>IF(N757&gt;0, RANK(N757,(N757:P757,Q757:AE757)),0)</f>
        <v>1</v>
      </c>
      <c r="E757" s="7">
        <f>IF(O757&gt;0,RANK(O757,(N757:P757,Q757:AE757)),0)</f>
        <v>2</v>
      </c>
      <c r="F757" s="7">
        <f t="shared" si="149"/>
        <v>3</v>
      </c>
      <c r="G757" s="1">
        <f t="shared" si="155"/>
        <v>472</v>
      </c>
      <c r="H757" s="2">
        <f t="shared" si="156"/>
        <v>0.63870094722598103</v>
      </c>
      <c r="I757" s="8"/>
      <c r="J757" s="2">
        <f t="shared" si="150"/>
        <v>0.80784844384303112</v>
      </c>
      <c r="K757" s="2">
        <f t="shared" si="151"/>
        <v>0.16914749661705006</v>
      </c>
      <c r="L757" s="2">
        <f t="shared" si="152"/>
        <v>6.7658998646820028E-3</v>
      </c>
      <c r="M757" s="2">
        <f t="shared" si="153"/>
        <v>1.6238159675236823E-2</v>
      </c>
      <c r="N757" s="1">
        <v>597</v>
      </c>
      <c r="O757" s="1">
        <v>125</v>
      </c>
      <c r="P757" s="1">
        <v>5</v>
      </c>
      <c r="Q757" s="1">
        <v>4</v>
      </c>
      <c r="R757" s="1">
        <v>4</v>
      </c>
      <c r="S757" s="1">
        <v>1</v>
      </c>
      <c r="T757" s="1"/>
      <c r="U757" s="1"/>
      <c r="V757" s="1"/>
      <c r="W757" s="1">
        <v>3</v>
      </c>
      <c r="X757" s="1"/>
      <c r="Y757" s="1"/>
      <c r="Z757" s="1"/>
      <c r="AA757" s="1"/>
      <c r="AB757" s="1"/>
      <c r="AN757" t="str">
        <f t="shared" si="157"/>
        <v>Chilmark</v>
      </c>
      <c r="AO757" t="s">
        <v>214</v>
      </c>
      <c r="AP757">
        <v>10</v>
      </c>
      <c r="AR757" s="119">
        <v>25</v>
      </c>
      <c r="AS757" s="121">
        <v>7</v>
      </c>
      <c r="AT757" s="121">
        <v>5</v>
      </c>
      <c r="AU757" s="125">
        <v>13800</v>
      </c>
      <c r="AV757" s="125">
        <f t="shared" si="158"/>
        <v>25007</v>
      </c>
      <c r="AW757" t="s">
        <v>749</v>
      </c>
      <c r="AX757">
        <f t="shared" si="154"/>
        <v>2513800</v>
      </c>
      <c r="BB757">
        <v>100.42</v>
      </c>
      <c r="BC757">
        <v>81.28</v>
      </c>
      <c r="BD757">
        <v>19.14</v>
      </c>
    </row>
    <row r="758" spans="1:56" hidden="1" outlineLevel="1">
      <c r="A758" s="67" t="s">
        <v>1276</v>
      </c>
      <c r="B758" s="10" t="s">
        <v>1278</v>
      </c>
      <c r="C758" s="1">
        <f t="shared" si="148"/>
        <v>892</v>
      </c>
      <c r="D758" s="7">
        <f>IF(N758&gt;0, RANK(N758,(N758:P758,Q758:AE758)),0)</f>
        <v>1</v>
      </c>
      <c r="E758" s="7">
        <f>IF(O758&gt;0,RANK(O758,(N758:P758,Q758:AE758)),0)</f>
        <v>2</v>
      </c>
      <c r="F758" s="7">
        <f t="shared" si="149"/>
        <v>3</v>
      </c>
      <c r="G758" s="1">
        <f t="shared" si="155"/>
        <v>399</v>
      </c>
      <c r="H758" s="2">
        <f t="shared" si="156"/>
        <v>0.44730941704035876</v>
      </c>
      <c r="I758" s="8"/>
      <c r="J758" s="2">
        <f t="shared" si="150"/>
        <v>0.71188340807174888</v>
      </c>
      <c r="K758" s="2">
        <f t="shared" si="151"/>
        <v>0.26457399103139012</v>
      </c>
      <c r="L758" s="2">
        <f t="shared" si="152"/>
        <v>1.2331838565022421E-2</v>
      </c>
      <c r="M758" s="2">
        <f t="shared" si="153"/>
        <v>1.1210762331838578E-2</v>
      </c>
      <c r="N758" s="1">
        <v>635</v>
      </c>
      <c r="O758" s="1">
        <v>236</v>
      </c>
      <c r="P758" s="1">
        <v>11</v>
      </c>
      <c r="Q758" s="1">
        <v>2</v>
      </c>
      <c r="R758" s="1">
        <v>2</v>
      </c>
      <c r="S758" s="1">
        <v>2</v>
      </c>
      <c r="T758" s="1"/>
      <c r="U758" s="1"/>
      <c r="V758" s="1"/>
      <c r="W758" s="1">
        <v>4</v>
      </c>
      <c r="X758" s="1"/>
      <c r="Y758" s="1"/>
      <c r="Z758" s="1"/>
      <c r="AA758" s="1"/>
      <c r="AB758" s="1"/>
      <c r="AN758" t="str">
        <f t="shared" si="157"/>
        <v>Clarksburg</v>
      </c>
      <c r="AO758" t="s">
        <v>1299</v>
      </c>
      <c r="AP758">
        <v>1</v>
      </c>
      <c r="AR758" s="119">
        <v>25</v>
      </c>
      <c r="AS758" s="121">
        <v>3</v>
      </c>
      <c r="AT758" s="121">
        <v>25</v>
      </c>
      <c r="AU758" s="125">
        <v>14010</v>
      </c>
      <c r="AV758" s="125">
        <f t="shared" si="158"/>
        <v>25003</v>
      </c>
      <c r="AW758" t="s">
        <v>749</v>
      </c>
      <c r="AX758">
        <f t="shared" si="154"/>
        <v>2514010</v>
      </c>
      <c r="BB758">
        <v>12.84</v>
      </c>
      <c r="BC758">
        <v>0.08</v>
      </c>
      <c r="BD758">
        <v>12.76</v>
      </c>
    </row>
    <row r="759" spans="1:56" hidden="1" outlineLevel="1">
      <c r="A759" s="67" t="s">
        <v>740</v>
      </c>
      <c r="B759" s="10" t="s">
        <v>1278</v>
      </c>
      <c r="C759" s="1">
        <f t="shared" ref="C759:C822" si="159">SUM(N759:AL759)</f>
        <v>6462</v>
      </c>
      <c r="D759" s="7">
        <f>IF(N759&gt;0, RANK(N759,(N759:P759,Q759:AE759)),0)</f>
        <v>1</v>
      </c>
      <c r="E759" s="7">
        <f>IF(O759&gt;0,RANK(O759,(N759:P759,Q759:AE759)),0)</f>
        <v>2</v>
      </c>
      <c r="F759" s="7">
        <f t="shared" ref="F759:F822" si="160">IF(P759&gt;0,RANK(P759,(N759:AE759)),0)</f>
        <v>3</v>
      </c>
      <c r="G759" s="1">
        <f t="shared" si="155"/>
        <v>1138</v>
      </c>
      <c r="H759" s="2">
        <f t="shared" si="156"/>
        <v>0.17610646858557721</v>
      </c>
      <c r="I759" s="8"/>
      <c r="J759" s="2">
        <f t="shared" ref="J759:J822" si="161">IF(C759=0,"-",N759/C759)</f>
        <v>0.57273290003095012</v>
      </c>
      <c r="K759" s="2">
        <f t="shared" ref="K759:K822" si="162">IF(C759=0,"-",O759/C759)</f>
        <v>0.39662643144537296</v>
      </c>
      <c r="L759" s="2">
        <f t="shared" ref="L759:L822" si="163">IF(C759=0,"-",P759/C759)</f>
        <v>1.3618074899411947E-2</v>
      </c>
      <c r="M759" s="2">
        <f t="shared" ref="M759:M822" si="164">IF(C759=0,"-",(1-J759-K759-L759))</f>
        <v>1.7022593624264969E-2</v>
      </c>
      <c r="N759" s="1">
        <v>3701</v>
      </c>
      <c r="O759" s="1">
        <v>2563</v>
      </c>
      <c r="P759" s="1">
        <v>88</v>
      </c>
      <c r="Q759" s="1">
        <v>29</v>
      </c>
      <c r="R759" s="1">
        <v>11</v>
      </c>
      <c r="S759" s="1">
        <v>14</v>
      </c>
      <c r="T759" s="1"/>
      <c r="U759" s="1"/>
      <c r="V759" s="1"/>
      <c r="W759" s="1">
        <v>56</v>
      </c>
      <c r="X759" s="1"/>
      <c r="Y759" s="1"/>
      <c r="Z759" s="1"/>
      <c r="AA759" s="1"/>
      <c r="AB759" s="1"/>
      <c r="AN759" t="str">
        <f t="shared" si="157"/>
        <v>Clinton</v>
      </c>
      <c r="AO759" s="10" t="s">
        <v>2537</v>
      </c>
      <c r="AP759" s="10">
        <v>3</v>
      </c>
      <c r="AR759" s="119">
        <v>25</v>
      </c>
      <c r="AS759" s="121">
        <v>27</v>
      </c>
      <c r="AT759" s="121">
        <v>55</v>
      </c>
      <c r="AU759" s="125">
        <v>14395</v>
      </c>
      <c r="AV759" s="125">
        <f t="shared" si="158"/>
        <v>25027</v>
      </c>
      <c r="AW759" t="s">
        <v>749</v>
      </c>
      <c r="AX759">
        <f t="shared" ref="AX759:AX822" si="165">AR759*100000+AU759</f>
        <v>2514395</v>
      </c>
      <c r="BB759">
        <v>7.3</v>
      </c>
      <c r="BC759">
        <v>1.59</v>
      </c>
      <c r="BD759">
        <v>5.7</v>
      </c>
    </row>
    <row r="760" spans="1:56" hidden="1" outlineLevel="1">
      <c r="A760" s="67" t="s">
        <v>247</v>
      </c>
      <c r="B760" s="10" t="s">
        <v>1278</v>
      </c>
      <c r="C760" s="1">
        <f t="shared" si="159"/>
        <v>4609</v>
      </c>
      <c r="D760" s="7">
        <f>IF(N760&gt;0, RANK(N760,(N760:P760,Q760:AE760)),0)</f>
        <v>1</v>
      </c>
      <c r="E760" s="7">
        <f>IF(O760&gt;0,RANK(O760,(N760:P760,Q760:AE760)),0)</f>
        <v>2</v>
      </c>
      <c r="F760" s="7">
        <f t="shared" si="160"/>
        <v>3</v>
      </c>
      <c r="G760" s="1">
        <f t="shared" si="155"/>
        <v>227</v>
      </c>
      <c r="H760" s="2">
        <f t="shared" si="156"/>
        <v>4.9251464525927532E-2</v>
      </c>
      <c r="I760" s="8"/>
      <c r="J760" s="2">
        <f t="shared" si="161"/>
        <v>0.51703189412019956</v>
      </c>
      <c r="K760" s="2">
        <f t="shared" si="162"/>
        <v>0.46778042959427207</v>
      </c>
      <c r="L760" s="2">
        <f t="shared" si="163"/>
        <v>4.7732696897374704E-3</v>
      </c>
      <c r="M760" s="2">
        <f t="shared" si="164"/>
        <v>1.0414406595790892E-2</v>
      </c>
      <c r="N760" s="1">
        <v>2383</v>
      </c>
      <c r="O760" s="1">
        <v>2156</v>
      </c>
      <c r="P760" s="1">
        <v>22</v>
      </c>
      <c r="Q760" s="1">
        <v>21</v>
      </c>
      <c r="R760" s="1">
        <v>4</v>
      </c>
      <c r="S760" s="1">
        <v>2</v>
      </c>
      <c r="T760" s="1"/>
      <c r="U760" s="1"/>
      <c r="V760" s="1"/>
      <c r="W760" s="1">
        <v>21</v>
      </c>
      <c r="X760" s="1"/>
      <c r="Y760" s="1"/>
      <c r="Z760" s="1"/>
      <c r="AA760" s="1"/>
      <c r="AB760" s="1"/>
      <c r="AN760" t="str">
        <f t="shared" si="157"/>
        <v>Cohasset</v>
      </c>
      <c r="AO760" t="s">
        <v>1555</v>
      </c>
      <c r="AP760">
        <v>10</v>
      </c>
      <c r="AR760" s="119">
        <v>25</v>
      </c>
      <c r="AS760" s="121">
        <v>21</v>
      </c>
      <c r="AT760" s="121">
        <v>30</v>
      </c>
      <c r="AU760" s="125">
        <v>14640</v>
      </c>
      <c r="AV760" s="125">
        <f t="shared" si="158"/>
        <v>25021</v>
      </c>
      <c r="AW760" t="s">
        <v>749</v>
      </c>
      <c r="AX760">
        <f t="shared" si="165"/>
        <v>2514640</v>
      </c>
      <c r="BB760">
        <v>31.46</v>
      </c>
      <c r="BC760">
        <v>21.57</v>
      </c>
      <c r="BD760">
        <v>9.89</v>
      </c>
    </row>
    <row r="761" spans="1:56" hidden="1" outlineLevel="1">
      <c r="A761" s="67" t="s">
        <v>3016</v>
      </c>
      <c r="B761" s="10" t="s">
        <v>1278</v>
      </c>
      <c r="C761" s="1">
        <f t="shared" si="159"/>
        <v>935</v>
      </c>
      <c r="D761" s="7">
        <f>IF(N761&gt;0, RANK(N761,(N761:P761,Q761:AE761)),0)</f>
        <v>1</v>
      </c>
      <c r="E761" s="7">
        <f>IF(O761&gt;0,RANK(O761,(N761:P761,Q761:AE761)),0)</f>
        <v>2</v>
      </c>
      <c r="F761" s="7">
        <f t="shared" si="160"/>
        <v>3</v>
      </c>
      <c r="G761" s="1">
        <f t="shared" si="155"/>
        <v>409</v>
      </c>
      <c r="H761" s="2">
        <f t="shared" si="156"/>
        <v>0.43743315508021391</v>
      </c>
      <c r="I761" s="8"/>
      <c r="J761" s="2">
        <f t="shared" si="161"/>
        <v>0.69946524064171123</v>
      </c>
      <c r="K761" s="2">
        <f t="shared" si="162"/>
        <v>0.26203208556149732</v>
      </c>
      <c r="L761" s="2">
        <f t="shared" si="163"/>
        <v>1.4973262032085561E-2</v>
      </c>
      <c r="M761" s="2">
        <f t="shared" si="164"/>
        <v>2.3529411764705892E-2</v>
      </c>
      <c r="N761" s="1">
        <v>654</v>
      </c>
      <c r="O761" s="1">
        <v>245</v>
      </c>
      <c r="P761" s="1">
        <v>14</v>
      </c>
      <c r="Q761" s="1">
        <v>7</v>
      </c>
      <c r="R761" s="1">
        <v>3</v>
      </c>
      <c r="S761" s="1">
        <v>9</v>
      </c>
      <c r="T761" s="1"/>
      <c r="U761" s="1"/>
      <c r="V761" s="1"/>
      <c r="W761" s="1">
        <v>3</v>
      </c>
      <c r="X761" s="1"/>
      <c r="Y761" s="1"/>
      <c r="Z761" s="1"/>
      <c r="AA761" s="1"/>
      <c r="AB761" s="1"/>
      <c r="AN761" t="str">
        <f t="shared" si="157"/>
        <v>Colrain</v>
      </c>
      <c r="AO761" t="s">
        <v>2910</v>
      </c>
      <c r="AP761">
        <v>1</v>
      </c>
      <c r="AR761" s="119">
        <v>25</v>
      </c>
      <c r="AS761" s="121">
        <v>11</v>
      </c>
      <c r="AT761" s="121">
        <v>25</v>
      </c>
      <c r="AU761" s="125">
        <v>14885</v>
      </c>
      <c r="AV761" s="125">
        <f t="shared" si="158"/>
        <v>25011</v>
      </c>
      <c r="AW761" t="s">
        <v>749</v>
      </c>
      <c r="AX761">
        <f t="shared" si="165"/>
        <v>2514885</v>
      </c>
      <c r="BB761">
        <v>43.45</v>
      </c>
      <c r="BC761">
        <v>7.0000000000000007E-2</v>
      </c>
      <c r="BD761">
        <v>43.38</v>
      </c>
    </row>
    <row r="762" spans="1:56" hidden="1" outlineLevel="1">
      <c r="A762" s="67" t="s">
        <v>304</v>
      </c>
      <c r="B762" s="10" t="s">
        <v>1278</v>
      </c>
      <c r="C762" s="1">
        <f t="shared" si="159"/>
        <v>10534</v>
      </c>
      <c r="D762" s="7">
        <f>IF(N762&gt;0, RANK(N762,(N762:P762,Q762:AE762)),0)</f>
        <v>1</v>
      </c>
      <c r="E762" s="7">
        <f>IF(O762&gt;0,RANK(O762,(N762:P762,Q762:AE762)),0)</f>
        <v>2</v>
      </c>
      <c r="F762" s="7">
        <f t="shared" si="160"/>
        <v>3</v>
      </c>
      <c r="G762" s="1">
        <f t="shared" si="155"/>
        <v>4532</v>
      </c>
      <c r="H762" s="2">
        <f t="shared" si="156"/>
        <v>0.43022593506740081</v>
      </c>
      <c r="I762" s="8"/>
      <c r="J762" s="2">
        <f t="shared" si="161"/>
        <v>0.70580975887602049</v>
      </c>
      <c r="K762" s="2">
        <f t="shared" si="162"/>
        <v>0.27558382380861973</v>
      </c>
      <c r="L762" s="2">
        <f t="shared" si="163"/>
        <v>5.9806341370799319E-3</v>
      </c>
      <c r="M762" s="2">
        <f t="shared" si="164"/>
        <v>1.2625783178279847E-2</v>
      </c>
      <c r="N762" s="1">
        <v>7435</v>
      </c>
      <c r="O762" s="1">
        <v>2903</v>
      </c>
      <c r="P762" s="1">
        <v>63</v>
      </c>
      <c r="Q762" s="1">
        <v>57</v>
      </c>
      <c r="R762" s="1">
        <v>28</v>
      </c>
      <c r="S762" s="1">
        <v>16</v>
      </c>
      <c r="T762" s="1"/>
      <c r="U762" s="1"/>
      <c r="V762" s="1"/>
      <c r="W762" s="1">
        <v>32</v>
      </c>
      <c r="X762" s="1"/>
      <c r="Y762" s="1"/>
      <c r="Z762" s="1"/>
      <c r="AA762" s="1"/>
      <c r="AB762" s="1"/>
      <c r="AN762" t="str">
        <f t="shared" si="157"/>
        <v>Concord</v>
      </c>
      <c r="AO762" t="s">
        <v>3384</v>
      </c>
      <c r="AP762">
        <v>5</v>
      </c>
      <c r="AR762" s="119">
        <v>25</v>
      </c>
      <c r="AS762" s="121">
        <v>17</v>
      </c>
      <c r="AT762" s="121">
        <v>70</v>
      </c>
      <c r="AU762" s="125">
        <v>15060</v>
      </c>
      <c r="AV762" s="125">
        <f t="shared" si="158"/>
        <v>25017</v>
      </c>
      <c r="AW762" t="s">
        <v>749</v>
      </c>
      <c r="AX762">
        <f t="shared" si="165"/>
        <v>2515060</v>
      </c>
      <c r="BB762">
        <v>25.89</v>
      </c>
      <c r="BC762">
        <v>0.97</v>
      </c>
      <c r="BD762">
        <v>24.92</v>
      </c>
    </row>
    <row r="763" spans="1:56" hidden="1" outlineLevel="1">
      <c r="A763" s="67" t="s">
        <v>1796</v>
      </c>
      <c r="B763" s="10" t="s">
        <v>1278</v>
      </c>
      <c r="C763" s="1">
        <f t="shared" si="159"/>
        <v>1256</v>
      </c>
      <c r="D763" s="7">
        <f>IF(N763&gt;0, RANK(N763,(N763:P763,Q763:AE763)),0)</f>
        <v>1</v>
      </c>
      <c r="E763" s="7">
        <f>IF(O763&gt;0,RANK(O763,(N763:P763,Q763:AE763)),0)</f>
        <v>2</v>
      </c>
      <c r="F763" s="7">
        <f t="shared" si="160"/>
        <v>4</v>
      </c>
      <c r="G763" s="1">
        <f t="shared" si="155"/>
        <v>679</v>
      </c>
      <c r="H763" s="2">
        <f t="shared" si="156"/>
        <v>0.54060509554140124</v>
      </c>
      <c r="I763" s="8"/>
      <c r="J763" s="2">
        <f t="shared" si="161"/>
        <v>0.7579617834394905</v>
      </c>
      <c r="K763" s="2">
        <f t="shared" si="162"/>
        <v>0.21735668789808918</v>
      </c>
      <c r="L763" s="2">
        <f t="shared" si="163"/>
        <v>8.7579617834394902E-3</v>
      </c>
      <c r="M763" s="2">
        <f t="shared" si="164"/>
        <v>1.5923566878980833E-2</v>
      </c>
      <c r="N763" s="1">
        <v>952</v>
      </c>
      <c r="O763" s="1">
        <v>273</v>
      </c>
      <c r="P763" s="1">
        <v>11</v>
      </c>
      <c r="Q763" s="1">
        <v>2</v>
      </c>
      <c r="R763" s="1">
        <v>12</v>
      </c>
      <c r="S763" s="1">
        <v>3</v>
      </c>
      <c r="T763" s="1"/>
      <c r="U763" s="1"/>
      <c r="V763" s="1"/>
      <c r="W763" s="1">
        <v>3</v>
      </c>
      <c r="X763" s="1"/>
      <c r="Y763" s="1"/>
      <c r="Z763" s="1"/>
      <c r="AA763" s="1"/>
      <c r="AB763" s="1"/>
      <c r="AN763" t="str">
        <f t="shared" si="157"/>
        <v>Conway</v>
      </c>
      <c r="AO763" t="s">
        <v>2910</v>
      </c>
      <c r="AP763">
        <v>1</v>
      </c>
      <c r="AR763" s="119">
        <v>25</v>
      </c>
      <c r="AS763" s="121">
        <v>11</v>
      </c>
      <c r="AT763" s="121">
        <v>30</v>
      </c>
      <c r="AU763" s="125">
        <v>15200</v>
      </c>
      <c r="AV763" s="125">
        <f t="shared" si="158"/>
        <v>25011</v>
      </c>
      <c r="AW763" t="s">
        <v>749</v>
      </c>
      <c r="AX763">
        <f t="shared" si="165"/>
        <v>2515200</v>
      </c>
      <c r="BB763">
        <v>37.82</v>
      </c>
      <c r="BC763">
        <v>0.11</v>
      </c>
      <c r="BD763">
        <v>37.71</v>
      </c>
    </row>
    <row r="764" spans="1:56" hidden="1" outlineLevel="1">
      <c r="A764" s="67" t="s">
        <v>2105</v>
      </c>
      <c r="B764" s="10" t="s">
        <v>1278</v>
      </c>
      <c r="C764" s="1">
        <f t="shared" si="159"/>
        <v>538</v>
      </c>
      <c r="D764" s="7">
        <f>IF(N764&gt;0, RANK(N764,(N764:P764,Q764:AE764)),0)</f>
        <v>1</v>
      </c>
      <c r="E764" s="7">
        <f>IF(O764&gt;0,RANK(O764,(N764:P764,Q764:AE764)),0)</f>
        <v>2</v>
      </c>
      <c r="F764" s="7">
        <f t="shared" si="160"/>
        <v>3</v>
      </c>
      <c r="G764" s="1">
        <f t="shared" si="155"/>
        <v>228</v>
      </c>
      <c r="H764" s="2">
        <f t="shared" si="156"/>
        <v>0.42379182156133827</v>
      </c>
      <c r="I764" s="8"/>
      <c r="J764" s="2">
        <f t="shared" si="161"/>
        <v>0.6988847583643123</v>
      </c>
      <c r="K764" s="2">
        <f t="shared" si="162"/>
        <v>0.27509293680297398</v>
      </c>
      <c r="L764" s="2">
        <f t="shared" si="163"/>
        <v>1.858736059479554E-2</v>
      </c>
      <c r="M764" s="2">
        <f t="shared" si="164"/>
        <v>7.4349442379181875E-3</v>
      </c>
      <c r="N764" s="1">
        <v>376</v>
      </c>
      <c r="O764" s="1">
        <v>148</v>
      </c>
      <c r="P764" s="1">
        <v>10</v>
      </c>
      <c r="Q764" s="1">
        <v>3</v>
      </c>
      <c r="R764" s="1">
        <v>1</v>
      </c>
      <c r="S764" s="1">
        <v>0</v>
      </c>
      <c r="T764" s="1"/>
      <c r="U764" s="1"/>
      <c r="V764" s="1"/>
      <c r="W764" s="1">
        <v>0</v>
      </c>
      <c r="X764" s="1"/>
      <c r="Y764" s="1"/>
      <c r="Z764" s="1"/>
      <c r="AA764" s="1"/>
      <c r="AB764" s="1"/>
      <c r="AN764" t="str">
        <f t="shared" si="157"/>
        <v>Cummington</v>
      </c>
      <c r="AO764" t="s">
        <v>370</v>
      </c>
      <c r="AP764">
        <v>1</v>
      </c>
      <c r="AR764" s="119">
        <v>25</v>
      </c>
      <c r="AS764" s="121">
        <v>15</v>
      </c>
      <c r="AT764" s="121">
        <v>20</v>
      </c>
      <c r="AU764" s="125">
        <v>16040</v>
      </c>
      <c r="AV764" s="125">
        <f t="shared" si="158"/>
        <v>25015</v>
      </c>
      <c r="AW764" t="s">
        <v>749</v>
      </c>
      <c r="AX764">
        <f t="shared" si="165"/>
        <v>2516040</v>
      </c>
      <c r="BB764">
        <v>23.05</v>
      </c>
      <c r="BC764">
        <v>0</v>
      </c>
      <c r="BD764">
        <v>23.05</v>
      </c>
    </row>
    <row r="765" spans="1:56" hidden="1" outlineLevel="1">
      <c r="A765" s="67" t="s">
        <v>1265</v>
      </c>
      <c r="B765" s="10" t="s">
        <v>1278</v>
      </c>
      <c r="C765" s="1">
        <f t="shared" si="159"/>
        <v>3558</v>
      </c>
      <c r="D765" s="7">
        <f>IF(N765&gt;0, RANK(N765,(N765:P765,Q765:AE765)),0)</f>
        <v>1</v>
      </c>
      <c r="E765" s="7">
        <f>IF(O765&gt;0,RANK(O765,(N765:P765,Q765:AE765)),0)</f>
        <v>2</v>
      </c>
      <c r="F765" s="7">
        <f t="shared" si="160"/>
        <v>3</v>
      </c>
      <c r="G765" s="1">
        <f t="shared" si="155"/>
        <v>1643</v>
      </c>
      <c r="H765" s="2">
        <f t="shared" si="156"/>
        <v>0.46177627880831928</v>
      </c>
      <c r="I765" s="8"/>
      <c r="J765" s="2">
        <f t="shared" si="161"/>
        <v>0.7192242833052277</v>
      </c>
      <c r="K765" s="2">
        <f t="shared" si="162"/>
        <v>0.25744800449690836</v>
      </c>
      <c r="L765" s="2">
        <f t="shared" si="163"/>
        <v>1.3209668353007308E-2</v>
      </c>
      <c r="M765" s="2">
        <f t="shared" si="164"/>
        <v>1.011804384485664E-2</v>
      </c>
      <c r="N765" s="1">
        <v>2559</v>
      </c>
      <c r="O765" s="1">
        <v>916</v>
      </c>
      <c r="P765" s="1">
        <v>47</v>
      </c>
      <c r="Q765" s="1">
        <v>6</v>
      </c>
      <c r="R765" s="1">
        <v>9</v>
      </c>
      <c r="S765" s="1">
        <v>6</v>
      </c>
      <c r="T765" s="1"/>
      <c r="U765" s="1"/>
      <c r="V765" s="1"/>
      <c r="W765" s="1">
        <v>15</v>
      </c>
      <c r="X765" s="1"/>
      <c r="Y765" s="1"/>
      <c r="Z765" s="1"/>
      <c r="AA765" s="1"/>
      <c r="AB765" s="1"/>
      <c r="AN765" t="str">
        <f t="shared" si="157"/>
        <v>Dalton</v>
      </c>
      <c r="AO765" t="s">
        <v>1299</v>
      </c>
      <c r="AP765">
        <v>1</v>
      </c>
      <c r="AR765" s="119">
        <v>25</v>
      </c>
      <c r="AS765" s="121">
        <v>3</v>
      </c>
      <c r="AT765" s="121">
        <v>30</v>
      </c>
      <c r="AU765" s="125">
        <v>16180</v>
      </c>
      <c r="AV765" s="125">
        <f t="shared" si="158"/>
        <v>25003</v>
      </c>
      <c r="AW765" t="s">
        <v>749</v>
      </c>
      <c r="AX765">
        <f t="shared" si="165"/>
        <v>2516180</v>
      </c>
      <c r="BB765">
        <v>21.85</v>
      </c>
      <c r="BC765">
        <v>0.04</v>
      </c>
      <c r="BD765">
        <v>21.81</v>
      </c>
    </row>
    <row r="766" spans="1:56" hidden="1" outlineLevel="1">
      <c r="A766" s="67" t="s">
        <v>874</v>
      </c>
      <c r="B766" s="10" t="s">
        <v>1278</v>
      </c>
      <c r="C766" s="1">
        <f t="shared" si="159"/>
        <v>13980</v>
      </c>
      <c r="D766" s="7">
        <f>IF(N766&gt;0, RANK(N766,(N766:P766,Q766:AE766)),0)</f>
        <v>1</v>
      </c>
      <c r="E766" s="7">
        <f>IF(O766&gt;0,RANK(O766,(N766:P766,Q766:AE766)),0)</f>
        <v>2</v>
      </c>
      <c r="F766" s="7">
        <f t="shared" si="160"/>
        <v>3</v>
      </c>
      <c r="G766" s="1">
        <f t="shared" si="155"/>
        <v>1465</v>
      </c>
      <c r="H766" s="2">
        <f t="shared" si="156"/>
        <v>0.10479256080114449</v>
      </c>
      <c r="I766" s="8"/>
      <c r="J766" s="2">
        <f t="shared" si="161"/>
        <v>0.54062947067238909</v>
      </c>
      <c r="K766" s="2">
        <f t="shared" si="162"/>
        <v>0.43583690987124463</v>
      </c>
      <c r="L766" s="2">
        <f t="shared" si="163"/>
        <v>9.3705293276108732E-3</v>
      </c>
      <c r="M766" s="2">
        <f t="shared" si="164"/>
        <v>1.4163090128755411E-2</v>
      </c>
      <c r="N766" s="1">
        <v>7558</v>
      </c>
      <c r="O766" s="1">
        <v>6093</v>
      </c>
      <c r="P766" s="1">
        <v>131</v>
      </c>
      <c r="Q766" s="1">
        <v>55</v>
      </c>
      <c r="R766" s="1">
        <v>15</v>
      </c>
      <c r="S766" s="1">
        <v>17</v>
      </c>
      <c r="T766" s="1"/>
      <c r="U766" s="1"/>
      <c r="V766" s="1"/>
      <c r="W766" s="1">
        <v>111</v>
      </c>
      <c r="X766" s="1"/>
      <c r="Y766" s="1"/>
      <c r="Z766" s="1"/>
      <c r="AA766" s="1"/>
      <c r="AB766" s="1"/>
      <c r="AN766" t="str">
        <f t="shared" si="157"/>
        <v>Danvers</v>
      </c>
      <c r="AO766" t="s">
        <v>1885</v>
      </c>
      <c r="AP766">
        <v>6</v>
      </c>
      <c r="AR766" s="119">
        <v>25</v>
      </c>
      <c r="AS766" s="121">
        <v>9</v>
      </c>
      <c r="AT766" s="121">
        <v>25</v>
      </c>
      <c r="AU766" s="125">
        <v>16250</v>
      </c>
      <c r="AV766" s="125">
        <f t="shared" si="158"/>
        <v>25009</v>
      </c>
      <c r="AW766" t="s">
        <v>749</v>
      </c>
      <c r="AX766">
        <f t="shared" si="165"/>
        <v>2516250</v>
      </c>
      <c r="BB766">
        <v>14.09</v>
      </c>
      <c r="BC766">
        <v>0.81</v>
      </c>
      <c r="BD766">
        <v>13.28</v>
      </c>
    </row>
    <row r="767" spans="1:56" hidden="1" outlineLevel="1">
      <c r="A767" s="67" t="s">
        <v>2908</v>
      </c>
      <c r="B767" s="10" t="s">
        <v>1278</v>
      </c>
      <c r="C767" s="1">
        <f t="shared" si="159"/>
        <v>16737</v>
      </c>
      <c r="D767" s="7">
        <f>IF(N767&gt;0, RANK(N767,(N767:P767,Q767:AE767)),0)</f>
        <v>1</v>
      </c>
      <c r="E767" s="7">
        <f>IF(O767&gt;0,RANK(O767,(N767:P767,Q767:AE767)),0)</f>
        <v>2</v>
      </c>
      <c r="F767" s="7">
        <f t="shared" si="160"/>
        <v>3</v>
      </c>
      <c r="G767" s="1">
        <f t="shared" si="155"/>
        <v>4566</v>
      </c>
      <c r="H767" s="2">
        <f t="shared" si="156"/>
        <v>0.27280874708729164</v>
      </c>
      <c r="I767" s="8"/>
      <c r="J767" s="2">
        <f t="shared" si="161"/>
        <v>0.62388719603274179</v>
      </c>
      <c r="K767" s="2">
        <f t="shared" si="162"/>
        <v>0.35107844894545021</v>
      </c>
      <c r="L767" s="2">
        <f t="shared" si="163"/>
        <v>1.0276632610384178E-2</v>
      </c>
      <c r="M767" s="2">
        <f t="shared" si="164"/>
        <v>1.475772241142383E-2</v>
      </c>
      <c r="N767" s="1">
        <v>10442</v>
      </c>
      <c r="O767" s="1">
        <v>5876</v>
      </c>
      <c r="P767" s="1">
        <v>172</v>
      </c>
      <c r="Q767" s="1">
        <v>56</v>
      </c>
      <c r="R767" s="1">
        <v>16</v>
      </c>
      <c r="S767" s="1">
        <v>23</v>
      </c>
      <c r="T767" s="1"/>
      <c r="U767" s="1"/>
      <c r="V767" s="1"/>
      <c r="W767" s="1">
        <v>152</v>
      </c>
      <c r="X767" s="1"/>
      <c r="Y767" s="1"/>
      <c r="Z767" s="1"/>
      <c r="AA767" s="1"/>
      <c r="AB767" s="1"/>
      <c r="AN767" t="str">
        <f t="shared" si="157"/>
        <v>Dartmouth</v>
      </c>
      <c r="AO767" t="s">
        <v>1127</v>
      </c>
      <c r="AP767">
        <v>4</v>
      </c>
      <c r="AR767" s="119">
        <v>25</v>
      </c>
      <c r="AS767" s="121">
        <v>5</v>
      </c>
      <c r="AT767" s="121">
        <v>20</v>
      </c>
      <c r="AU767" s="125">
        <v>16425</v>
      </c>
      <c r="AV767" s="125">
        <f t="shared" si="158"/>
        <v>25005</v>
      </c>
      <c r="AW767" t="s">
        <v>749</v>
      </c>
      <c r="AX767">
        <f t="shared" si="165"/>
        <v>2516425</v>
      </c>
      <c r="BB767">
        <v>97.82</v>
      </c>
      <c r="BC767">
        <v>36.25</v>
      </c>
      <c r="BD767">
        <v>61.57</v>
      </c>
    </row>
    <row r="768" spans="1:56" hidden="1" outlineLevel="1">
      <c r="A768" s="67" t="s">
        <v>3314</v>
      </c>
      <c r="B768" s="10" t="s">
        <v>1278</v>
      </c>
      <c r="C768" s="1">
        <f t="shared" si="159"/>
        <v>12763</v>
      </c>
      <c r="D768" s="7">
        <f>IF(N768&gt;0, RANK(N768,(N768:P768,Q768:AE768)),0)</f>
        <v>1</v>
      </c>
      <c r="E768" s="7">
        <f>IF(O768&gt;0,RANK(O768,(N768:P768,Q768:AE768)),0)</f>
        <v>2</v>
      </c>
      <c r="F768" s="7">
        <f t="shared" si="160"/>
        <v>3</v>
      </c>
      <c r="G768" s="1">
        <f t="shared" si="155"/>
        <v>1747</v>
      </c>
      <c r="H768" s="2">
        <f t="shared" si="156"/>
        <v>0.13688004387683148</v>
      </c>
      <c r="I768" s="8"/>
      <c r="J768" s="2">
        <f t="shared" si="161"/>
        <v>0.55692235367860221</v>
      </c>
      <c r="K768" s="2">
        <f t="shared" si="162"/>
        <v>0.42004230980177076</v>
      </c>
      <c r="L768" s="2">
        <f t="shared" si="163"/>
        <v>9.0887722322338001E-3</v>
      </c>
      <c r="M768" s="2">
        <f t="shared" si="164"/>
        <v>1.3946564287393225E-2</v>
      </c>
      <c r="N768" s="1">
        <v>7108</v>
      </c>
      <c r="O768" s="1">
        <v>5361</v>
      </c>
      <c r="P768" s="1">
        <v>116</v>
      </c>
      <c r="Q768" s="1">
        <v>62</v>
      </c>
      <c r="R768" s="1">
        <v>25</v>
      </c>
      <c r="S768" s="1">
        <v>20</v>
      </c>
      <c r="T768" s="1"/>
      <c r="U768" s="1"/>
      <c r="V768" s="1"/>
      <c r="W768" s="1">
        <v>71</v>
      </c>
      <c r="X768" s="1"/>
      <c r="Y768" s="1"/>
      <c r="Z768" s="1"/>
      <c r="AA768" s="1"/>
      <c r="AB768" s="1"/>
      <c r="AN768" t="str">
        <f t="shared" si="157"/>
        <v>Dedham</v>
      </c>
      <c r="AO768" t="s">
        <v>1555</v>
      </c>
      <c r="AP768">
        <v>9</v>
      </c>
      <c r="AR768" s="119">
        <v>25</v>
      </c>
      <c r="AS768" s="121">
        <v>21</v>
      </c>
      <c r="AT768" s="121">
        <v>35</v>
      </c>
      <c r="AU768" s="125">
        <v>16495</v>
      </c>
      <c r="AV768" s="125">
        <f t="shared" si="158"/>
        <v>25021</v>
      </c>
      <c r="AW768" t="s">
        <v>749</v>
      </c>
      <c r="AX768">
        <f t="shared" si="165"/>
        <v>2516495</v>
      </c>
      <c r="BB768">
        <v>10.64</v>
      </c>
      <c r="BC768">
        <v>0.19</v>
      </c>
      <c r="BD768">
        <v>10.45</v>
      </c>
    </row>
    <row r="769" spans="1:56" hidden="1" outlineLevel="1">
      <c r="A769" s="67" t="s">
        <v>1275</v>
      </c>
      <c r="B769" s="10" t="s">
        <v>1278</v>
      </c>
      <c r="C769" s="1">
        <f t="shared" si="159"/>
        <v>3060</v>
      </c>
      <c r="D769" s="7">
        <f>IF(N769&gt;0, RANK(N769,(N769:P769,Q769:AE769)),0)</f>
        <v>1</v>
      </c>
      <c r="E769" s="7">
        <f>IF(O769&gt;0,RANK(O769,(N769:P769,Q769:AE769)),0)</f>
        <v>2</v>
      </c>
      <c r="F769" s="7">
        <f t="shared" si="160"/>
        <v>3</v>
      </c>
      <c r="G769" s="1">
        <f t="shared" si="155"/>
        <v>1412</v>
      </c>
      <c r="H769" s="2">
        <f t="shared" si="156"/>
        <v>0.46143790849673205</v>
      </c>
      <c r="I769" s="8"/>
      <c r="J769" s="2">
        <f t="shared" si="161"/>
        <v>0.71830065359477124</v>
      </c>
      <c r="K769" s="2">
        <f t="shared" si="162"/>
        <v>0.25686274509803919</v>
      </c>
      <c r="L769" s="2">
        <f t="shared" si="163"/>
        <v>1.3725490196078431E-2</v>
      </c>
      <c r="M769" s="2">
        <f t="shared" si="164"/>
        <v>1.1111111111111134E-2</v>
      </c>
      <c r="N769" s="1">
        <v>2198</v>
      </c>
      <c r="O769" s="1">
        <v>786</v>
      </c>
      <c r="P769" s="1">
        <v>42</v>
      </c>
      <c r="Q769" s="1">
        <v>15</v>
      </c>
      <c r="R769" s="1">
        <v>4</v>
      </c>
      <c r="S769" s="1">
        <v>4</v>
      </c>
      <c r="T769" s="1"/>
      <c r="U769" s="1"/>
      <c r="V769" s="1"/>
      <c r="W769" s="1">
        <v>11</v>
      </c>
      <c r="X769" s="1"/>
      <c r="Y769" s="1"/>
      <c r="Z769" s="1"/>
      <c r="AA769" s="1"/>
      <c r="AB769" s="1"/>
      <c r="AN769" t="str">
        <f t="shared" si="157"/>
        <v>Deerfield</v>
      </c>
      <c r="AO769" t="s">
        <v>2910</v>
      </c>
      <c r="AP769">
        <v>1</v>
      </c>
      <c r="AR769" s="119">
        <v>25</v>
      </c>
      <c r="AS769" s="121">
        <v>11</v>
      </c>
      <c r="AT769" s="121">
        <v>35</v>
      </c>
      <c r="AU769" s="125">
        <v>16670</v>
      </c>
      <c r="AV769" s="125">
        <f t="shared" si="158"/>
        <v>25011</v>
      </c>
      <c r="AW769" t="s">
        <v>749</v>
      </c>
      <c r="AX769">
        <f t="shared" si="165"/>
        <v>2516670</v>
      </c>
      <c r="BB769">
        <v>33.36</v>
      </c>
      <c r="BC769">
        <v>1.06</v>
      </c>
      <c r="BD769">
        <v>32.29</v>
      </c>
    </row>
    <row r="770" spans="1:56" hidden="1" outlineLevel="1">
      <c r="A770" s="67" t="s">
        <v>2461</v>
      </c>
      <c r="B770" s="10" t="s">
        <v>1278</v>
      </c>
      <c r="C770" s="1">
        <f t="shared" si="159"/>
        <v>9448</v>
      </c>
      <c r="D770" s="7">
        <f>IF(N770&gt;0, RANK(N770,(N770:P770,Q770:AE770)),0)</f>
        <v>1</v>
      </c>
      <c r="E770" s="7">
        <f>IF(O770&gt;0,RANK(O770,(N770:P770,Q770:AE770)),0)</f>
        <v>2</v>
      </c>
      <c r="F770" s="7">
        <f t="shared" si="160"/>
        <v>3</v>
      </c>
      <c r="G770" s="1">
        <f t="shared" si="155"/>
        <v>1111</v>
      </c>
      <c r="H770" s="2">
        <f t="shared" si="156"/>
        <v>0.11759102455546147</v>
      </c>
      <c r="I770" s="8"/>
      <c r="J770" s="2">
        <f t="shared" si="161"/>
        <v>0.55133361558001692</v>
      </c>
      <c r="K770" s="2">
        <f t="shared" si="162"/>
        <v>0.43374259102455548</v>
      </c>
      <c r="L770" s="2">
        <f t="shared" si="163"/>
        <v>7.5148179508890767E-3</v>
      </c>
      <c r="M770" s="2">
        <f t="shared" si="164"/>
        <v>7.4089754445385214E-3</v>
      </c>
      <c r="N770" s="1">
        <v>5209</v>
      </c>
      <c r="O770" s="1">
        <v>4098</v>
      </c>
      <c r="P770" s="1">
        <v>71</v>
      </c>
      <c r="Q770" s="1">
        <v>30</v>
      </c>
      <c r="R770" s="1">
        <v>22</v>
      </c>
      <c r="S770" s="1">
        <v>18</v>
      </c>
      <c r="T770" s="1"/>
      <c r="U770" s="1"/>
      <c r="V770" s="1"/>
      <c r="W770" s="1">
        <v>0</v>
      </c>
      <c r="X770" s="1"/>
      <c r="Y770" s="1"/>
      <c r="Z770" s="1"/>
      <c r="AA770" s="1"/>
      <c r="AB770" s="1"/>
      <c r="AN770" t="str">
        <f t="shared" si="157"/>
        <v>Dennis</v>
      </c>
      <c r="AO770" t="s">
        <v>1731</v>
      </c>
      <c r="AP770">
        <v>10</v>
      </c>
      <c r="AR770" s="119">
        <v>25</v>
      </c>
      <c r="AS770" s="121">
        <v>1</v>
      </c>
      <c r="AT770" s="121">
        <v>25</v>
      </c>
      <c r="AU770" s="125">
        <v>16775</v>
      </c>
      <c r="AV770" s="125">
        <f t="shared" si="158"/>
        <v>25001</v>
      </c>
      <c r="AW770" t="s">
        <v>749</v>
      </c>
      <c r="AX770">
        <f t="shared" si="165"/>
        <v>2516775</v>
      </c>
      <c r="BB770">
        <v>22.23</v>
      </c>
      <c r="BC770">
        <v>1.64</v>
      </c>
      <c r="BD770">
        <v>20.6</v>
      </c>
    </row>
    <row r="771" spans="1:56" hidden="1" outlineLevel="1">
      <c r="A771" s="67" t="s">
        <v>2462</v>
      </c>
      <c r="B771" s="10" t="s">
        <v>1278</v>
      </c>
      <c r="C771" s="1">
        <f t="shared" si="159"/>
        <v>3575</v>
      </c>
      <c r="D771" s="7">
        <f>IF(N771&gt;0, RANK(N771,(N771:P771,Q771:AE771)),0)</f>
        <v>1</v>
      </c>
      <c r="E771" s="7">
        <f>IF(O771&gt;0,RANK(O771,(N771:P771,Q771:AE771)),0)</f>
        <v>2</v>
      </c>
      <c r="F771" s="7">
        <f t="shared" si="160"/>
        <v>3</v>
      </c>
      <c r="G771" s="1">
        <f t="shared" ref="G771:G834" si="166">IF(C771&gt;0,MAX(N771:P771)-LARGE(N771:P771,2),0)</f>
        <v>13</v>
      </c>
      <c r="H771" s="2">
        <f t="shared" ref="H771:H834" si="167">IF(C771&gt;0,G771/C771,0)</f>
        <v>3.6363636363636364E-3</v>
      </c>
      <c r="I771" s="8"/>
      <c r="J771" s="2">
        <f t="shared" si="161"/>
        <v>0.4844755244755245</v>
      </c>
      <c r="K771" s="2">
        <f t="shared" si="162"/>
        <v>0.48083916083916084</v>
      </c>
      <c r="L771" s="2">
        <f t="shared" si="163"/>
        <v>1.6503496503496504E-2</v>
      </c>
      <c r="M771" s="2">
        <f t="shared" si="164"/>
        <v>1.8181818181818101E-2</v>
      </c>
      <c r="N771" s="1">
        <v>1732</v>
      </c>
      <c r="O771" s="1">
        <v>1719</v>
      </c>
      <c r="P771" s="1">
        <v>59</v>
      </c>
      <c r="Q771" s="1">
        <v>19</v>
      </c>
      <c r="R771" s="1">
        <v>3</v>
      </c>
      <c r="S771" s="1">
        <v>11</v>
      </c>
      <c r="T771" s="1"/>
      <c r="U771" s="1"/>
      <c r="V771" s="1"/>
      <c r="W771" s="1">
        <v>32</v>
      </c>
      <c r="X771" s="1"/>
      <c r="Y771" s="1"/>
      <c r="Z771" s="1"/>
      <c r="AA771" s="1"/>
      <c r="AB771" s="1"/>
      <c r="AN771" t="str">
        <f t="shared" si="157"/>
        <v>Dighton</v>
      </c>
      <c r="AO771" t="s">
        <v>1127</v>
      </c>
      <c r="AP771">
        <v>4</v>
      </c>
      <c r="AR771" s="119">
        <v>25</v>
      </c>
      <c r="AS771" s="121">
        <v>5</v>
      </c>
      <c r="AT771" s="121">
        <v>25</v>
      </c>
      <c r="AU771" s="125">
        <v>16950</v>
      </c>
      <c r="AV771" s="125">
        <f t="shared" si="158"/>
        <v>25005</v>
      </c>
      <c r="AW771" t="s">
        <v>749</v>
      </c>
      <c r="AX771">
        <f t="shared" si="165"/>
        <v>2516950</v>
      </c>
      <c r="BB771">
        <v>22.85</v>
      </c>
      <c r="BC771">
        <v>0.47</v>
      </c>
      <c r="BD771">
        <v>22.38</v>
      </c>
    </row>
    <row r="772" spans="1:56" hidden="1" outlineLevel="1">
      <c r="A772" s="67" t="s">
        <v>3435</v>
      </c>
      <c r="B772" s="10" t="s">
        <v>1278</v>
      </c>
      <c r="C772" s="1">
        <f t="shared" si="159"/>
        <v>4291</v>
      </c>
      <c r="D772" s="7">
        <f>IF(N772&gt;0, RANK(N772,(N772:P772,Q772:AE772)),0)</f>
        <v>2</v>
      </c>
      <c r="E772" s="7">
        <f>IF(O772&gt;0,RANK(O772,(N772:P772,Q772:AE772)),0)</f>
        <v>1</v>
      </c>
      <c r="F772" s="7">
        <f t="shared" si="160"/>
        <v>3</v>
      </c>
      <c r="G772" s="1">
        <f t="shared" si="166"/>
        <v>273</v>
      </c>
      <c r="H772" s="2">
        <f t="shared" si="167"/>
        <v>6.3621533442088096E-2</v>
      </c>
      <c r="I772" s="8"/>
      <c r="J772" s="2">
        <f t="shared" si="161"/>
        <v>0.45723607550687484</v>
      </c>
      <c r="K772" s="2">
        <f t="shared" si="162"/>
        <v>0.52085760894896294</v>
      </c>
      <c r="L772" s="2">
        <f t="shared" si="163"/>
        <v>1.1652295502213935E-2</v>
      </c>
      <c r="M772" s="2">
        <f t="shared" si="164"/>
        <v>1.0254020041948289E-2</v>
      </c>
      <c r="N772" s="1">
        <v>1962</v>
      </c>
      <c r="O772" s="1">
        <v>2235</v>
      </c>
      <c r="P772" s="1">
        <v>50</v>
      </c>
      <c r="Q772" s="1">
        <v>20</v>
      </c>
      <c r="R772" s="1">
        <v>9</v>
      </c>
      <c r="S772" s="1">
        <v>5</v>
      </c>
      <c r="T772" s="1"/>
      <c r="U772" s="1"/>
      <c r="V772" s="1"/>
      <c r="W772" s="1">
        <v>10</v>
      </c>
      <c r="X772" s="1"/>
      <c r="Y772" s="1"/>
      <c r="Z772" s="1"/>
      <c r="AA772" s="1"/>
      <c r="AB772" s="1"/>
      <c r="AN772" t="str">
        <f t="shared" ref="AN772:AN834" si="168">A772</f>
        <v>Douglas</v>
      </c>
      <c r="AO772" s="10" t="s">
        <v>2537</v>
      </c>
      <c r="AP772" s="10">
        <v>2</v>
      </c>
      <c r="AR772" s="119">
        <v>25</v>
      </c>
      <c r="AS772" s="121">
        <v>27</v>
      </c>
      <c r="AT772" s="121">
        <v>60</v>
      </c>
      <c r="AU772" s="125">
        <v>17300</v>
      </c>
      <c r="AV772" s="125">
        <f t="shared" si="158"/>
        <v>25027</v>
      </c>
      <c r="AW772" t="s">
        <v>749</v>
      </c>
      <c r="AX772">
        <f t="shared" si="165"/>
        <v>2517300</v>
      </c>
      <c r="BB772">
        <v>37.71</v>
      </c>
      <c r="BC772">
        <v>1.34</v>
      </c>
      <c r="BD772">
        <v>36.369999999999997</v>
      </c>
    </row>
    <row r="773" spans="1:56" hidden="1" outlineLevel="1">
      <c r="A773" s="67" t="s">
        <v>1057</v>
      </c>
      <c r="B773" s="10" t="s">
        <v>1278</v>
      </c>
      <c r="C773" s="1">
        <f t="shared" si="159"/>
        <v>3412</v>
      </c>
      <c r="D773" s="7">
        <f>IF(N773&gt;0, RANK(N773,(N773:P773,Q773:AE773)),0)</f>
        <v>1</v>
      </c>
      <c r="E773" s="7">
        <f>IF(O773&gt;0,RANK(O773,(N773:P773,Q773:AE773)),0)</f>
        <v>2</v>
      </c>
      <c r="F773" s="7">
        <f t="shared" si="160"/>
        <v>3</v>
      </c>
      <c r="G773" s="1">
        <f t="shared" si="166"/>
        <v>127</v>
      </c>
      <c r="H773" s="2">
        <f t="shared" si="167"/>
        <v>3.7221570926143026E-2</v>
      </c>
      <c r="I773" s="8"/>
      <c r="J773" s="2">
        <f t="shared" si="161"/>
        <v>0.51025791324736225</v>
      </c>
      <c r="K773" s="2">
        <f t="shared" si="162"/>
        <v>0.47303634232121922</v>
      </c>
      <c r="L773" s="2">
        <f t="shared" si="163"/>
        <v>5.8616647127784291E-3</v>
      </c>
      <c r="M773" s="2">
        <f t="shared" si="164"/>
        <v>1.0844079718640105E-2</v>
      </c>
      <c r="N773" s="1">
        <v>1741</v>
      </c>
      <c r="O773" s="1">
        <v>1614</v>
      </c>
      <c r="P773" s="1">
        <v>20</v>
      </c>
      <c r="Q773" s="1">
        <v>14</v>
      </c>
      <c r="R773" s="1">
        <v>4</v>
      </c>
      <c r="S773" s="1">
        <v>2</v>
      </c>
      <c r="T773" s="1"/>
      <c r="U773" s="1"/>
      <c r="V773" s="1"/>
      <c r="W773" s="1">
        <v>17</v>
      </c>
      <c r="X773" s="1"/>
      <c r="Y773" s="1"/>
      <c r="Z773" s="1"/>
      <c r="AA773" s="1"/>
      <c r="AB773" s="1"/>
      <c r="AN773" t="str">
        <f t="shared" si="168"/>
        <v>Dover</v>
      </c>
      <c r="AO773" t="s">
        <v>1555</v>
      </c>
      <c r="AP773">
        <v>4</v>
      </c>
      <c r="AR773" s="119">
        <v>25</v>
      </c>
      <c r="AS773" s="121">
        <v>21</v>
      </c>
      <c r="AT773" s="121">
        <v>40</v>
      </c>
      <c r="AU773" s="125">
        <v>17405</v>
      </c>
      <c r="AV773" s="125">
        <f t="shared" si="158"/>
        <v>25021</v>
      </c>
      <c r="AW773" t="s">
        <v>749</v>
      </c>
      <c r="AX773">
        <f t="shared" si="165"/>
        <v>2517405</v>
      </c>
      <c r="BB773">
        <v>15.41</v>
      </c>
      <c r="BC773">
        <v>0.08</v>
      </c>
      <c r="BD773">
        <v>15.33</v>
      </c>
    </row>
    <row r="774" spans="1:56" hidden="1" outlineLevel="1">
      <c r="A774" s="67" t="s">
        <v>2463</v>
      </c>
      <c r="B774" s="10" t="s">
        <v>1278</v>
      </c>
      <c r="C774" s="1">
        <f t="shared" si="159"/>
        <v>14730</v>
      </c>
      <c r="D774" s="7">
        <f>IF(N774&gt;0, RANK(N774,(N774:P774,Q774:AE774)),0)</f>
        <v>2</v>
      </c>
      <c r="E774" s="7">
        <f>IF(O774&gt;0,RANK(O774,(N774:P774,Q774:AE774)),0)</f>
        <v>1</v>
      </c>
      <c r="F774" s="7">
        <f t="shared" si="160"/>
        <v>3</v>
      </c>
      <c r="G774" s="1">
        <f t="shared" si="166"/>
        <v>68</v>
      </c>
      <c r="H774" s="2">
        <f t="shared" si="167"/>
        <v>4.6164290563475898E-3</v>
      </c>
      <c r="I774" s="8"/>
      <c r="J774" s="2">
        <f t="shared" si="161"/>
        <v>0.4898845892735913</v>
      </c>
      <c r="K774" s="2">
        <f t="shared" si="162"/>
        <v>0.49450101832993892</v>
      </c>
      <c r="L774" s="2">
        <f t="shared" si="163"/>
        <v>9.3686354378818733E-3</v>
      </c>
      <c r="M774" s="2">
        <f t="shared" si="164"/>
        <v>6.2457569585879606E-3</v>
      </c>
      <c r="N774" s="1">
        <v>7216</v>
      </c>
      <c r="O774" s="1">
        <v>7284</v>
      </c>
      <c r="P774" s="1">
        <v>138</v>
      </c>
      <c r="Q774" s="1">
        <v>59</v>
      </c>
      <c r="R774" s="1">
        <v>15</v>
      </c>
      <c r="S774" s="1">
        <v>18</v>
      </c>
      <c r="T774" s="1"/>
      <c r="U774" s="1"/>
      <c r="V774" s="1"/>
      <c r="W774" s="1">
        <v>0</v>
      </c>
      <c r="X774" s="1"/>
      <c r="Y774" s="1"/>
      <c r="Z774" s="1"/>
      <c r="AA774" s="1"/>
      <c r="AB774" s="1"/>
      <c r="AN774" t="str">
        <f t="shared" si="168"/>
        <v>Dracut</v>
      </c>
      <c r="AO774" t="s">
        <v>3384</v>
      </c>
      <c r="AP774">
        <v>5</v>
      </c>
      <c r="AR774" s="119">
        <v>25</v>
      </c>
      <c r="AS774" s="121">
        <v>17</v>
      </c>
      <c r="AT774" s="121">
        <v>75</v>
      </c>
      <c r="AU774" s="125">
        <v>17475</v>
      </c>
      <c r="AV774" s="125">
        <f t="shared" ref="AV774:AV837" si="169">AR774*1000+AS774</f>
        <v>25017</v>
      </c>
      <c r="AW774" t="s">
        <v>749</v>
      </c>
      <c r="AX774">
        <f t="shared" si="165"/>
        <v>2517475</v>
      </c>
      <c r="BB774">
        <v>21.36</v>
      </c>
      <c r="BC774">
        <v>0.46</v>
      </c>
      <c r="BD774">
        <v>20.9</v>
      </c>
    </row>
    <row r="775" spans="1:56" hidden="1" outlineLevel="1">
      <c r="A775" s="67" t="s">
        <v>1232</v>
      </c>
      <c r="B775" s="10" t="s">
        <v>1278</v>
      </c>
      <c r="C775" s="1">
        <f t="shared" si="159"/>
        <v>5039</v>
      </c>
      <c r="D775" s="7">
        <f>IF(N775&gt;0, RANK(N775,(N775:P775,Q775:AE775)),0)</f>
        <v>1</v>
      </c>
      <c r="E775" s="7">
        <f>IF(O775&gt;0,RANK(O775,(N775:P775,Q775:AE775)),0)</f>
        <v>2</v>
      </c>
      <c r="F775" s="7">
        <f t="shared" si="160"/>
        <v>3</v>
      </c>
      <c r="G775" s="1">
        <f t="shared" si="166"/>
        <v>159</v>
      </c>
      <c r="H775" s="2">
        <f t="shared" si="167"/>
        <v>3.1553879738043265E-2</v>
      </c>
      <c r="I775" s="8"/>
      <c r="J775" s="2">
        <f t="shared" si="161"/>
        <v>0.50109148640603296</v>
      </c>
      <c r="K775" s="2">
        <f t="shared" si="162"/>
        <v>0.46953760666798966</v>
      </c>
      <c r="L775" s="2">
        <f t="shared" si="163"/>
        <v>1.2105576503274458E-2</v>
      </c>
      <c r="M775" s="2">
        <f t="shared" si="164"/>
        <v>1.7265330422702924E-2</v>
      </c>
      <c r="N775" s="1">
        <v>2525</v>
      </c>
      <c r="O775" s="1">
        <v>2366</v>
      </c>
      <c r="P775" s="1">
        <v>61</v>
      </c>
      <c r="Q775" s="1">
        <v>24</v>
      </c>
      <c r="R775" s="1">
        <v>13</v>
      </c>
      <c r="S775" s="1">
        <v>14</v>
      </c>
      <c r="T775" s="1"/>
      <c r="U775" s="1"/>
      <c r="V775" s="1"/>
      <c r="W775" s="1">
        <v>36</v>
      </c>
      <c r="X775" s="1"/>
      <c r="Y775" s="1"/>
      <c r="Z775" s="1"/>
      <c r="AA775" s="1"/>
      <c r="AB775" s="1"/>
      <c r="AN775" t="str">
        <f t="shared" si="168"/>
        <v>Dudley</v>
      </c>
      <c r="AO775" s="10" t="s">
        <v>2537</v>
      </c>
      <c r="AP775" s="10">
        <v>2</v>
      </c>
      <c r="AR775" s="119">
        <v>25</v>
      </c>
      <c r="AS775" s="121">
        <v>27</v>
      </c>
      <c r="AT775" s="121">
        <v>65</v>
      </c>
      <c r="AU775" s="125">
        <v>17685</v>
      </c>
      <c r="AV775" s="125">
        <f t="shared" si="169"/>
        <v>25027</v>
      </c>
      <c r="AW775" t="s">
        <v>749</v>
      </c>
      <c r="AX775">
        <f t="shared" si="165"/>
        <v>2517685</v>
      </c>
      <c r="BB775">
        <v>22.06</v>
      </c>
      <c r="BC775">
        <v>1.01</v>
      </c>
      <c r="BD775">
        <v>21.05</v>
      </c>
    </row>
    <row r="776" spans="1:56" hidden="1" outlineLevel="1">
      <c r="A776" s="67" t="s">
        <v>314</v>
      </c>
      <c r="B776" s="10" t="s">
        <v>1278</v>
      </c>
      <c r="C776" s="1">
        <f t="shared" si="159"/>
        <v>1857</v>
      </c>
      <c r="D776" s="7">
        <f>IF(N776&gt;0, RANK(N776,(N776:P776,Q776:AE776)),0)</f>
        <v>1</v>
      </c>
      <c r="E776" s="7">
        <f>IF(O776&gt;0,RANK(O776,(N776:P776,Q776:AE776)),0)</f>
        <v>2</v>
      </c>
      <c r="F776" s="7">
        <f t="shared" si="160"/>
        <v>3</v>
      </c>
      <c r="G776" s="1">
        <f t="shared" si="166"/>
        <v>24</v>
      </c>
      <c r="H776" s="2">
        <f t="shared" si="167"/>
        <v>1.2924071082390954E-2</v>
      </c>
      <c r="I776" s="8"/>
      <c r="J776" s="2">
        <f t="shared" si="161"/>
        <v>0.49326871297792135</v>
      </c>
      <c r="K776" s="2">
        <f t="shared" si="162"/>
        <v>0.48034464189553044</v>
      </c>
      <c r="L776" s="2">
        <f t="shared" si="163"/>
        <v>9.154550350026925E-3</v>
      </c>
      <c r="M776" s="2">
        <f t="shared" si="164"/>
        <v>1.7232094776521222E-2</v>
      </c>
      <c r="N776" s="1">
        <v>916</v>
      </c>
      <c r="O776" s="1">
        <v>892</v>
      </c>
      <c r="P776" s="1">
        <v>17</v>
      </c>
      <c r="Q776" s="1">
        <v>12</v>
      </c>
      <c r="R776" s="1">
        <v>4</v>
      </c>
      <c r="S776" s="1">
        <v>4</v>
      </c>
      <c r="T776" s="1"/>
      <c r="U776" s="1"/>
      <c r="V776" s="1"/>
      <c r="W776" s="1">
        <v>12</v>
      </c>
      <c r="X776" s="1"/>
      <c r="Y776" s="1"/>
      <c r="Z776" s="1"/>
      <c r="AA776" s="1"/>
      <c r="AB776" s="1"/>
      <c r="AN776" t="str">
        <f t="shared" si="168"/>
        <v>Dunstable</v>
      </c>
      <c r="AO776" t="s">
        <v>3384</v>
      </c>
      <c r="AP776">
        <v>5</v>
      </c>
      <c r="AR776" s="119">
        <v>25</v>
      </c>
      <c r="AS776" s="121">
        <v>17</v>
      </c>
      <c r="AT776" s="121">
        <v>80</v>
      </c>
      <c r="AU776" s="125">
        <v>17825</v>
      </c>
      <c r="AV776" s="125">
        <f t="shared" si="169"/>
        <v>25017</v>
      </c>
      <c r="AW776" t="s">
        <v>749</v>
      </c>
      <c r="AX776">
        <f t="shared" si="165"/>
        <v>2517825</v>
      </c>
      <c r="BB776">
        <v>16.739999999999998</v>
      </c>
      <c r="BC776">
        <v>0.19</v>
      </c>
      <c r="BD776">
        <v>16.55</v>
      </c>
    </row>
    <row r="777" spans="1:56" hidden="1" outlineLevel="1">
      <c r="A777" s="67" t="s">
        <v>1073</v>
      </c>
      <c r="B777" s="10" t="s">
        <v>1278</v>
      </c>
      <c r="C777" s="1">
        <f t="shared" si="159"/>
        <v>9418</v>
      </c>
      <c r="D777" s="7">
        <f>IF(N777&gt;0, RANK(N777,(N777:P777,Q777:AE777)),0)</f>
        <v>1</v>
      </c>
      <c r="E777" s="7">
        <f>IF(O777&gt;0,RANK(O777,(N777:P777,Q777:AE777)),0)</f>
        <v>2</v>
      </c>
      <c r="F777" s="7">
        <f t="shared" si="160"/>
        <v>3</v>
      </c>
      <c r="G777" s="1">
        <f t="shared" si="166"/>
        <v>297</v>
      </c>
      <c r="H777" s="2">
        <f t="shared" si="167"/>
        <v>3.1535357825440646E-2</v>
      </c>
      <c r="I777" s="8"/>
      <c r="J777" s="2">
        <f t="shared" si="161"/>
        <v>0.50711403695052026</v>
      </c>
      <c r="K777" s="2">
        <f t="shared" si="162"/>
        <v>0.47557867912507962</v>
      </c>
      <c r="L777" s="2">
        <f t="shared" si="163"/>
        <v>7.4325759184540241E-3</v>
      </c>
      <c r="M777" s="2">
        <f t="shared" si="164"/>
        <v>9.8747080059460937E-3</v>
      </c>
      <c r="N777" s="1">
        <v>4776</v>
      </c>
      <c r="O777" s="1">
        <v>4479</v>
      </c>
      <c r="P777" s="1">
        <v>70</v>
      </c>
      <c r="Q777" s="1">
        <v>36</v>
      </c>
      <c r="R777" s="1">
        <v>15</v>
      </c>
      <c r="S777" s="1">
        <v>9</v>
      </c>
      <c r="T777" s="1"/>
      <c r="U777" s="1"/>
      <c r="V777" s="1"/>
      <c r="W777" s="1">
        <v>33</v>
      </c>
      <c r="X777" s="1"/>
      <c r="Y777" s="1"/>
      <c r="Z777" s="1"/>
      <c r="AA777" s="1"/>
      <c r="AB777" s="1"/>
      <c r="AN777" t="str">
        <f t="shared" si="168"/>
        <v>Duxbury</v>
      </c>
      <c r="AO777" t="s">
        <v>2518</v>
      </c>
      <c r="AP777">
        <v>10</v>
      </c>
      <c r="AR777" s="119">
        <v>25</v>
      </c>
      <c r="AS777" s="121">
        <v>23</v>
      </c>
      <c r="AT777" s="121">
        <v>25</v>
      </c>
      <c r="AU777" s="125">
        <v>17895</v>
      </c>
      <c r="AV777" s="125">
        <f t="shared" si="169"/>
        <v>25023</v>
      </c>
      <c r="AW777" t="s">
        <v>749</v>
      </c>
      <c r="AX777">
        <f t="shared" si="165"/>
        <v>2517895</v>
      </c>
      <c r="BB777">
        <v>37.619999999999997</v>
      </c>
      <c r="BC777">
        <v>13.87</v>
      </c>
      <c r="BD777">
        <v>23.75</v>
      </c>
    </row>
    <row r="778" spans="1:56" hidden="1" outlineLevel="1">
      <c r="A778" s="67" t="s">
        <v>1065</v>
      </c>
      <c r="B778" s="10" t="s">
        <v>1278</v>
      </c>
      <c r="C778" s="1">
        <f t="shared" si="159"/>
        <v>7189</v>
      </c>
      <c r="D778" s="7">
        <f>IF(N778&gt;0, RANK(N778,(N778:P778,Q778:AE778)),0)</f>
        <v>2</v>
      </c>
      <c r="E778" s="7">
        <f>IF(O778&gt;0,RANK(O778,(N778:P778,Q778:AE778)),0)</f>
        <v>1</v>
      </c>
      <c r="F778" s="7">
        <f t="shared" si="160"/>
        <v>3</v>
      </c>
      <c r="G778" s="1">
        <f t="shared" si="166"/>
        <v>374</v>
      </c>
      <c r="H778" s="2">
        <f t="shared" si="167"/>
        <v>5.2023925441646961E-2</v>
      </c>
      <c r="I778" s="8"/>
      <c r="J778" s="2">
        <f t="shared" si="161"/>
        <v>0.4634858812074002</v>
      </c>
      <c r="K778" s="2">
        <f t="shared" si="162"/>
        <v>0.51550980664904711</v>
      </c>
      <c r="L778" s="2">
        <f t="shared" si="163"/>
        <v>8.6242871052997633E-3</v>
      </c>
      <c r="M778" s="2">
        <f t="shared" si="164"/>
        <v>1.2380025038252931E-2</v>
      </c>
      <c r="N778" s="1">
        <v>3332</v>
      </c>
      <c r="O778" s="1">
        <v>3706</v>
      </c>
      <c r="P778" s="1">
        <v>62</v>
      </c>
      <c r="Q778" s="1">
        <v>41</v>
      </c>
      <c r="R778" s="1">
        <v>9</v>
      </c>
      <c r="S778" s="1">
        <v>5</v>
      </c>
      <c r="T778" s="1"/>
      <c r="U778" s="1"/>
      <c r="V778" s="1"/>
      <c r="W778" s="1">
        <v>34</v>
      </c>
      <c r="X778" s="1"/>
      <c r="Y778" s="1"/>
      <c r="Z778" s="1"/>
      <c r="AA778" s="1"/>
      <c r="AB778" s="1"/>
      <c r="AN778" t="str">
        <f t="shared" si="168"/>
        <v>East Bridgewater</v>
      </c>
      <c r="AO778" t="s">
        <v>2518</v>
      </c>
      <c r="AP778">
        <v>9</v>
      </c>
      <c r="AR778" s="119">
        <v>25</v>
      </c>
      <c r="AS778" s="121">
        <v>23</v>
      </c>
      <c r="AT778" s="121">
        <v>30</v>
      </c>
      <c r="AU778" s="125">
        <v>18455</v>
      </c>
      <c r="AV778" s="125">
        <f t="shared" si="169"/>
        <v>25023</v>
      </c>
      <c r="AW778" t="s">
        <v>749</v>
      </c>
      <c r="AX778">
        <f t="shared" si="165"/>
        <v>2518455</v>
      </c>
      <c r="BB778">
        <v>17.5</v>
      </c>
      <c r="BC778">
        <v>0.26</v>
      </c>
      <c r="BD778">
        <v>17.239999999999998</v>
      </c>
    </row>
    <row r="779" spans="1:56" hidden="1" outlineLevel="1">
      <c r="A779" s="67" t="s">
        <v>1204</v>
      </c>
      <c r="B779" s="10" t="s">
        <v>1278</v>
      </c>
      <c r="C779" s="1">
        <f t="shared" si="159"/>
        <v>1175</v>
      </c>
      <c r="D779" s="7">
        <f>IF(N779&gt;0, RANK(N779,(N779:P779,Q779:AE779)),0)</f>
        <v>2</v>
      </c>
      <c r="E779" s="7">
        <f>IF(O779&gt;0,RANK(O779,(N779:P779,Q779:AE779)),0)</f>
        <v>1</v>
      </c>
      <c r="F779" s="7">
        <f t="shared" si="160"/>
        <v>3</v>
      </c>
      <c r="G779" s="1">
        <f t="shared" si="166"/>
        <v>145</v>
      </c>
      <c r="H779" s="2">
        <f t="shared" si="167"/>
        <v>0.12340425531914893</v>
      </c>
      <c r="I779" s="8"/>
      <c r="J779" s="2">
        <f t="shared" si="161"/>
        <v>0.43063829787234043</v>
      </c>
      <c r="K779" s="2">
        <f t="shared" si="162"/>
        <v>0.55404255319148932</v>
      </c>
      <c r="L779" s="2">
        <f t="shared" si="163"/>
        <v>8.5106382978723406E-3</v>
      </c>
      <c r="M779" s="2">
        <f t="shared" si="164"/>
        <v>6.8085106382979165E-3</v>
      </c>
      <c r="N779" s="1">
        <v>506</v>
      </c>
      <c r="O779" s="1">
        <v>651</v>
      </c>
      <c r="P779" s="1">
        <v>10</v>
      </c>
      <c r="Q779" s="1">
        <v>3</v>
      </c>
      <c r="R779" s="1">
        <v>0</v>
      </c>
      <c r="S779" s="1">
        <v>0</v>
      </c>
      <c r="T779" s="1"/>
      <c r="U779" s="1"/>
      <c r="V779" s="1"/>
      <c r="W779" s="1">
        <v>5</v>
      </c>
      <c r="X779" s="1"/>
      <c r="Y779" s="1"/>
      <c r="Z779" s="1"/>
      <c r="AA779" s="1"/>
      <c r="AB779" s="1"/>
      <c r="AN779" t="str">
        <f t="shared" si="168"/>
        <v>East Brookfield</v>
      </c>
      <c r="AO779" s="10" t="s">
        <v>2537</v>
      </c>
      <c r="AP779" s="10">
        <v>2</v>
      </c>
      <c r="AR779" s="119">
        <v>25</v>
      </c>
      <c r="AS779" s="121">
        <v>27</v>
      </c>
      <c r="AT779" s="121">
        <v>70</v>
      </c>
      <c r="AU779" s="125">
        <v>18560</v>
      </c>
      <c r="AV779" s="125">
        <f t="shared" si="169"/>
        <v>25027</v>
      </c>
      <c r="AW779" t="s">
        <v>749</v>
      </c>
      <c r="AX779">
        <f t="shared" si="165"/>
        <v>2518560</v>
      </c>
      <c r="BB779">
        <v>10.38</v>
      </c>
      <c r="BC779">
        <v>0.53</v>
      </c>
      <c r="BD779">
        <v>9.84</v>
      </c>
    </row>
    <row r="780" spans="1:56" hidden="1" outlineLevel="1">
      <c r="A780" s="67" t="s">
        <v>1486</v>
      </c>
      <c r="B780" s="10" t="s">
        <v>1278</v>
      </c>
      <c r="C780" s="1">
        <f t="shared" si="159"/>
        <v>8605</v>
      </c>
      <c r="D780" s="7">
        <f>IF(N780&gt;0, RANK(N780,(N780:P780,Q780:AE780)),0)</f>
        <v>1</v>
      </c>
      <c r="E780" s="7">
        <f>IF(O780&gt;0,RANK(O780,(N780:P780,Q780:AE780)),0)</f>
        <v>2</v>
      </c>
      <c r="F780" s="7">
        <f t="shared" si="160"/>
        <v>3</v>
      </c>
      <c r="G780" s="1">
        <f t="shared" si="166"/>
        <v>187</v>
      </c>
      <c r="H780" s="2">
        <f t="shared" si="167"/>
        <v>2.1731551423590935E-2</v>
      </c>
      <c r="I780" s="8"/>
      <c r="J780" s="2">
        <f t="shared" si="161"/>
        <v>0.49924462521789659</v>
      </c>
      <c r="K780" s="2">
        <f t="shared" si="162"/>
        <v>0.47751307379430563</v>
      </c>
      <c r="L780" s="2">
        <f t="shared" si="163"/>
        <v>1.2899477048227775E-2</v>
      </c>
      <c r="M780" s="2">
        <f t="shared" si="164"/>
        <v>1.0342823939570006E-2</v>
      </c>
      <c r="N780" s="1">
        <v>4296</v>
      </c>
      <c r="O780" s="1">
        <v>4109</v>
      </c>
      <c r="P780" s="1">
        <v>111</v>
      </c>
      <c r="Q780" s="1">
        <v>27</v>
      </c>
      <c r="R780" s="1">
        <v>11</v>
      </c>
      <c r="S780" s="1">
        <v>16</v>
      </c>
      <c r="T780" s="1"/>
      <c r="U780" s="1"/>
      <c r="V780" s="1"/>
      <c r="W780" s="1">
        <v>35</v>
      </c>
      <c r="X780" s="1"/>
      <c r="Y780" s="1"/>
      <c r="Z780" s="1"/>
      <c r="AA780" s="1"/>
      <c r="AB780" s="1"/>
      <c r="AN780" t="str">
        <f t="shared" si="168"/>
        <v>East Longmeadow</v>
      </c>
      <c r="AO780" t="s">
        <v>861</v>
      </c>
      <c r="AP780">
        <v>2</v>
      </c>
      <c r="AR780" s="119">
        <v>25</v>
      </c>
      <c r="AS780" s="121">
        <v>13</v>
      </c>
      <c r="AT780" s="121">
        <v>30</v>
      </c>
      <c r="AU780" s="125">
        <v>19645</v>
      </c>
      <c r="AV780" s="125">
        <f t="shared" si="169"/>
        <v>25013</v>
      </c>
      <c r="AW780" t="s">
        <v>749</v>
      </c>
      <c r="AX780">
        <f t="shared" si="165"/>
        <v>2519645</v>
      </c>
      <c r="BB780">
        <v>13.01</v>
      </c>
      <c r="BC780">
        <v>0.04</v>
      </c>
      <c r="BD780">
        <v>12.97</v>
      </c>
    </row>
    <row r="781" spans="1:56" hidden="1" outlineLevel="1">
      <c r="A781" s="67" t="s">
        <v>2280</v>
      </c>
      <c r="B781" s="10" t="s">
        <v>1278</v>
      </c>
      <c r="C781" s="1">
        <f t="shared" si="159"/>
        <v>3829</v>
      </c>
      <c r="D781" s="7">
        <f>IF(N781&gt;0, RANK(N781,(N781:P781,Q781:AE781)),0)</f>
        <v>1</v>
      </c>
      <c r="E781" s="7">
        <f>IF(O781&gt;0,RANK(O781,(N781:P781,Q781:AE781)),0)</f>
        <v>2</v>
      </c>
      <c r="F781" s="7">
        <f t="shared" si="160"/>
        <v>3</v>
      </c>
      <c r="G781" s="1">
        <f t="shared" si="166"/>
        <v>933</v>
      </c>
      <c r="H781" s="2">
        <f t="shared" si="167"/>
        <v>0.24366675372159832</v>
      </c>
      <c r="I781" s="8"/>
      <c r="J781" s="2">
        <f t="shared" si="161"/>
        <v>0.6134761034212588</v>
      </c>
      <c r="K781" s="2">
        <f t="shared" si="162"/>
        <v>0.36980934969966051</v>
      </c>
      <c r="L781" s="2">
        <f t="shared" si="163"/>
        <v>8.3572734395403504E-3</v>
      </c>
      <c r="M781" s="2">
        <f t="shared" si="164"/>
        <v>8.3572734395403435E-3</v>
      </c>
      <c r="N781" s="1">
        <v>2349</v>
      </c>
      <c r="O781" s="1">
        <v>1416</v>
      </c>
      <c r="P781" s="1">
        <v>32</v>
      </c>
      <c r="Q781" s="1">
        <v>12</v>
      </c>
      <c r="R781" s="1">
        <v>8</v>
      </c>
      <c r="S781" s="1">
        <v>2</v>
      </c>
      <c r="T781" s="1"/>
      <c r="U781" s="1"/>
      <c r="V781" s="1"/>
      <c r="W781" s="1">
        <v>10</v>
      </c>
      <c r="X781" s="1"/>
      <c r="Y781" s="1"/>
      <c r="Z781" s="1"/>
      <c r="AA781" s="1"/>
      <c r="AB781" s="1"/>
      <c r="AN781" t="str">
        <f t="shared" si="168"/>
        <v>Eastham</v>
      </c>
      <c r="AO781" t="s">
        <v>1731</v>
      </c>
      <c r="AP781">
        <v>10</v>
      </c>
      <c r="AR781" s="119">
        <v>25</v>
      </c>
      <c r="AS781" s="121">
        <v>1</v>
      </c>
      <c r="AT781" s="121">
        <v>30</v>
      </c>
      <c r="AU781" s="125">
        <v>19295</v>
      </c>
      <c r="AV781" s="125">
        <f t="shared" si="169"/>
        <v>25001</v>
      </c>
      <c r="AW781" t="s">
        <v>749</v>
      </c>
      <c r="AX781">
        <f t="shared" si="165"/>
        <v>2519295</v>
      </c>
      <c r="BB781">
        <v>27.25</v>
      </c>
      <c r="BC781">
        <v>13.26</v>
      </c>
      <c r="BD781">
        <v>13.99</v>
      </c>
    </row>
    <row r="782" spans="1:56" hidden="1" outlineLevel="1">
      <c r="A782" s="67" t="s">
        <v>338</v>
      </c>
      <c r="B782" s="10" t="s">
        <v>1278</v>
      </c>
      <c r="C782" s="1">
        <f t="shared" si="159"/>
        <v>8887</v>
      </c>
      <c r="D782" s="7">
        <f>IF(N782&gt;0, RANK(N782,(N782:P782,Q782:AE782)),0)</f>
        <v>1</v>
      </c>
      <c r="E782" s="7">
        <f>IF(O782&gt;0,RANK(O782,(N782:P782,Q782:AE782)),0)</f>
        <v>2</v>
      </c>
      <c r="F782" s="7">
        <f t="shared" si="160"/>
        <v>3</v>
      </c>
      <c r="G782" s="1">
        <f t="shared" si="166"/>
        <v>3804</v>
      </c>
      <c r="H782" s="2">
        <f t="shared" si="167"/>
        <v>0.42804095870372455</v>
      </c>
      <c r="I782" s="8"/>
      <c r="J782" s="2">
        <f t="shared" si="161"/>
        <v>0.69922358501181503</v>
      </c>
      <c r="K782" s="2">
        <f t="shared" si="162"/>
        <v>0.27118262630809048</v>
      </c>
      <c r="L782" s="2">
        <f t="shared" si="163"/>
        <v>1.3840441093732418E-2</v>
      </c>
      <c r="M782" s="2">
        <f t="shared" si="164"/>
        <v>1.5753347586362071E-2</v>
      </c>
      <c r="N782" s="1">
        <v>6214</v>
      </c>
      <c r="O782" s="1">
        <v>2410</v>
      </c>
      <c r="P782" s="1">
        <v>123</v>
      </c>
      <c r="Q782" s="1">
        <v>49</v>
      </c>
      <c r="R782" s="1">
        <v>34</v>
      </c>
      <c r="S782" s="1">
        <v>15</v>
      </c>
      <c r="T782" s="1"/>
      <c r="U782" s="1"/>
      <c r="V782" s="1"/>
      <c r="W782" s="1">
        <v>42</v>
      </c>
      <c r="X782" s="1"/>
      <c r="Y782" s="1"/>
      <c r="Z782" s="1"/>
      <c r="AA782" s="1"/>
      <c r="AB782" s="1"/>
      <c r="AN782" t="str">
        <f t="shared" si="168"/>
        <v>Easthampton</v>
      </c>
      <c r="AO782" t="s">
        <v>370</v>
      </c>
      <c r="AP782">
        <v>1</v>
      </c>
      <c r="AR782" s="119">
        <v>25</v>
      </c>
      <c r="AS782" s="121">
        <v>15</v>
      </c>
      <c r="AT782" s="121">
        <v>25</v>
      </c>
      <c r="AU782" s="125">
        <v>19330</v>
      </c>
      <c r="AV782" s="125">
        <f t="shared" si="169"/>
        <v>25015</v>
      </c>
      <c r="AW782" t="s">
        <v>2792</v>
      </c>
      <c r="AX782">
        <f t="shared" si="165"/>
        <v>2519330</v>
      </c>
      <c r="BB782">
        <v>13.6</v>
      </c>
      <c r="BC782">
        <v>0.19</v>
      </c>
      <c r="BD782">
        <v>13.42</v>
      </c>
    </row>
    <row r="783" spans="1:56" hidden="1" outlineLevel="1">
      <c r="A783" s="67" t="s">
        <v>1991</v>
      </c>
      <c r="B783" s="10" t="s">
        <v>1278</v>
      </c>
      <c r="C783" s="1">
        <f t="shared" si="159"/>
        <v>11991</v>
      </c>
      <c r="D783" s="7">
        <f>IF(N783&gt;0, RANK(N783,(N783:P783,Q783:AE783)),0)</f>
        <v>1</v>
      </c>
      <c r="E783" s="7">
        <f>IF(O783&gt;0,RANK(O783,(N783:P783,Q783:AE783)),0)</f>
        <v>2</v>
      </c>
      <c r="F783" s="7">
        <f t="shared" si="160"/>
        <v>3</v>
      </c>
      <c r="G783" s="1">
        <f t="shared" si="166"/>
        <v>444</v>
      </c>
      <c r="H783" s="2">
        <f t="shared" si="167"/>
        <v>3.7027770828121094E-2</v>
      </c>
      <c r="I783" s="8"/>
      <c r="J783" s="2">
        <f t="shared" si="161"/>
        <v>0.50963222416812615</v>
      </c>
      <c r="K783" s="2">
        <f t="shared" si="162"/>
        <v>0.472604453340005</v>
      </c>
      <c r="L783" s="2">
        <f t="shared" si="163"/>
        <v>6.671670419481278E-3</v>
      </c>
      <c r="M783" s="2">
        <f t="shared" si="164"/>
        <v>1.1091652072387572E-2</v>
      </c>
      <c r="N783" s="1">
        <v>6111</v>
      </c>
      <c r="O783" s="1">
        <v>5667</v>
      </c>
      <c r="P783" s="1">
        <v>80</v>
      </c>
      <c r="Q783" s="1">
        <v>46</v>
      </c>
      <c r="R783" s="1">
        <v>13</v>
      </c>
      <c r="S783" s="1">
        <v>9</v>
      </c>
      <c r="T783" s="1"/>
      <c r="U783" s="1"/>
      <c r="V783" s="1"/>
      <c r="W783" s="1">
        <v>65</v>
      </c>
      <c r="X783" s="1"/>
      <c r="Y783" s="1"/>
      <c r="Z783" s="1"/>
      <c r="AA783" s="1"/>
      <c r="AB783" s="1"/>
      <c r="AN783" t="str">
        <f t="shared" si="168"/>
        <v>Easton</v>
      </c>
      <c r="AO783" t="s">
        <v>1127</v>
      </c>
      <c r="AP783">
        <v>9</v>
      </c>
      <c r="AR783" s="119">
        <v>25</v>
      </c>
      <c r="AS783" s="121">
        <v>5</v>
      </c>
      <c r="AT783" s="121">
        <v>30</v>
      </c>
      <c r="AU783" s="125">
        <v>20100</v>
      </c>
      <c r="AV783" s="125">
        <f t="shared" si="169"/>
        <v>25005</v>
      </c>
      <c r="AW783" t="s">
        <v>749</v>
      </c>
      <c r="AX783">
        <f t="shared" si="165"/>
        <v>2520100</v>
      </c>
      <c r="BB783">
        <v>29.17</v>
      </c>
      <c r="BC783">
        <v>0.74</v>
      </c>
      <c r="BD783">
        <v>28.44</v>
      </c>
    </row>
    <row r="784" spans="1:56" hidden="1" outlineLevel="1">
      <c r="A784" s="67" t="s">
        <v>2297</v>
      </c>
      <c r="B784" s="10" t="s">
        <v>1278</v>
      </c>
      <c r="C784" s="1">
        <f t="shared" si="159"/>
        <v>2456</v>
      </c>
      <c r="D784" s="7">
        <f>IF(N784&gt;0, RANK(N784,(N784:P784,Q784:AE784)),0)</f>
        <v>1</v>
      </c>
      <c r="E784" s="7">
        <f>IF(O784&gt;0,RANK(O784,(N784:P784,Q784:AE784)),0)</f>
        <v>2</v>
      </c>
      <c r="F784" s="7">
        <f t="shared" si="160"/>
        <v>3</v>
      </c>
      <c r="G784" s="1">
        <f t="shared" si="166"/>
        <v>973</v>
      </c>
      <c r="H784" s="2">
        <f t="shared" si="167"/>
        <v>0.39617263843648209</v>
      </c>
      <c r="I784" s="8"/>
      <c r="J784" s="2">
        <f t="shared" si="161"/>
        <v>0.68892508143322473</v>
      </c>
      <c r="K784" s="2">
        <f t="shared" si="162"/>
        <v>0.29275244299674269</v>
      </c>
      <c r="L784" s="2">
        <f t="shared" si="163"/>
        <v>8.9576547231270363E-3</v>
      </c>
      <c r="M784" s="2">
        <f t="shared" si="164"/>
        <v>9.3648208469055451E-3</v>
      </c>
      <c r="N784" s="1">
        <v>1692</v>
      </c>
      <c r="O784" s="1">
        <v>719</v>
      </c>
      <c r="P784" s="1">
        <v>22</v>
      </c>
      <c r="Q784" s="1">
        <v>12</v>
      </c>
      <c r="R784" s="1">
        <v>5</v>
      </c>
      <c r="S784" s="1">
        <v>3</v>
      </c>
      <c r="T784" s="1"/>
      <c r="U784" s="1"/>
      <c r="V784" s="1"/>
      <c r="W784" s="1">
        <v>3</v>
      </c>
      <c r="X784" s="1"/>
      <c r="Y784" s="1"/>
      <c r="Z784" s="1"/>
      <c r="AA784" s="1"/>
      <c r="AB784" s="1"/>
      <c r="AN784" t="str">
        <f t="shared" si="168"/>
        <v>Edgartown</v>
      </c>
      <c r="AO784" t="s">
        <v>214</v>
      </c>
      <c r="AP784">
        <v>10</v>
      </c>
      <c r="AR784" s="119">
        <v>25</v>
      </c>
      <c r="AS784" s="121">
        <v>7</v>
      </c>
      <c r="AT784" s="121">
        <v>10</v>
      </c>
      <c r="AU784" s="125">
        <v>21150</v>
      </c>
      <c r="AV784" s="125">
        <f t="shared" si="169"/>
        <v>25007</v>
      </c>
      <c r="AW784" t="s">
        <v>749</v>
      </c>
      <c r="AX784">
        <f t="shared" si="165"/>
        <v>2521150</v>
      </c>
      <c r="BB784">
        <v>122.74</v>
      </c>
      <c r="BC784">
        <v>95.75</v>
      </c>
      <c r="BD784">
        <v>26.99</v>
      </c>
    </row>
    <row r="785" spans="1:56" hidden="1" outlineLevel="1">
      <c r="A785" s="67" t="s">
        <v>1229</v>
      </c>
      <c r="B785" s="10" t="s">
        <v>1278</v>
      </c>
      <c r="C785" s="1">
        <f t="shared" si="159"/>
        <v>842</v>
      </c>
      <c r="D785" s="7">
        <f>IF(N785&gt;0, RANK(N785,(N785:P785,Q785:AE785)),0)</f>
        <v>1</v>
      </c>
      <c r="E785" s="7">
        <f>IF(O785&gt;0,RANK(O785,(N785:P785,Q785:AE785)),0)</f>
        <v>2</v>
      </c>
      <c r="F785" s="7">
        <f t="shared" si="160"/>
        <v>3</v>
      </c>
      <c r="G785" s="1">
        <f t="shared" si="166"/>
        <v>488</v>
      </c>
      <c r="H785" s="2">
        <f t="shared" si="167"/>
        <v>0.57957244655581952</v>
      </c>
      <c r="I785" s="8"/>
      <c r="J785" s="2">
        <f t="shared" si="161"/>
        <v>0.78147268408551074</v>
      </c>
      <c r="K785" s="2">
        <f t="shared" si="162"/>
        <v>0.20190023752969122</v>
      </c>
      <c r="L785" s="2">
        <f t="shared" si="163"/>
        <v>9.5011876484560574E-3</v>
      </c>
      <c r="M785" s="2">
        <f t="shared" si="164"/>
        <v>7.1258907363419867E-3</v>
      </c>
      <c r="N785" s="1">
        <v>658</v>
      </c>
      <c r="O785" s="1">
        <v>170</v>
      </c>
      <c r="P785" s="1">
        <v>8</v>
      </c>
      <c r="Q785" s="1">
        <v>3</v>
      </c>
      <c r="R785" s="1">
        <v>2</v>
      </c>
      <c r="S785" s="1">
        <v>1</v>
      </c>
      <c r="T785" s="1"/>
      <c r="U785" s="1"/>
      <c r="V785" s="1"/>
      <c r="W785" s="1">
        <v>0</v>
      </c>
      <c r="X785" s="1"/>
      <c r="Y785" s="1"/>
      <c r="Z785" s="1"/>
      <c r="AA785" s="1"/>
      <c r="AB785" s="1"/>
      <c r="AN785" t="str">
        <f t="shared" si="168"/>
        <v>Egremont</v>
      </c>
      <c r="AO785" t="s">
        <v>1299</v>
      </c>
      <c r="AP785">
        <v>1</v>
      </c>
      <c r="AR785" s="119">
        <v>25</v>
      </c>
      <c r="AS785" s="121">
        <v>3</v>
      </c>
      <c r="AT785" s="121">
        <v>35</v>
      </c>
      <c r="AU785" s="125">
        <v>21360</v>
      </c>
      <c r="AV785" s="125">
        <f t="shared" si="169"/>
        <v>25003</v>
      </c>
      <c r="AW785" t="s">
        <v>749</v>
      </c>
      <c r="AX785">
        <f t="shared" si="165"/>
        <v>2521360</v>
      </c>
      <c r="BB785">
        <v>18.95</v>
      </c>
      <c r="BC785">
        <v>0.12</v>
      </c>
      <c r="BD785">
        <v>18.84</v>
      </c>
    </row>
    <row r="786" spans="1:56" hidden="1" outlineLevel="1">
      <c r="A786" s="67" t="s">
        <v>1564</v>
      </c>
      <c r="B786" s="10" t="s">
        <v>1278</v>
      </c>
      <c r="C786" s="1">
        <f t="shared" si="159"/>
        <v>803</v>
      </c>
      <c r="D786" s="7">
        <f>IF(N786&gt;0, RANK(N786,(N786:P786,Q786:AE786)),0)</f>
        <v>1</v>
      </c>
      <c r="E786" s="7">
        <f>IF(O786&gt;0,RANK(O786,(N786:P786,Q786:AE786)),0)</f>
        <v>2</v>
      </c>
      <c r="F786" s="7">
        <f t="shared" si="160"/>
        <v>3</v>
      </c>
      <c r="G786" s="1">
        <f t="shared" si="166"/>
        <v>349</v>
      </c>
      <c r="H786" s="2">
        <f t="shared" si="167"/>
        <v>0.43462017434620176</v>
      </c>
      <c r="I786" s="8"/>
      <c r="J786" s="2">
        <f t="shared" si="161"/>
        <v>0.70361145703611461</v>
      </c>
      <c r="K786" s="2">
        <f t="shared" si="162"/>
        <v>0.26899128268991285</v>
      </c>
      <c r="L786" s="2">
        <f t="shared" si="163"/>
        <v>1.3698630136986301E-2</v>
      </c>
      <c r="M786" s="2">
        <f t="shared" si="164"/>
        <v>1.3698630136986245E-2</v>
      </c>
      <c r="N786" s="1">
        <v>565</v>
      </c>
      <c r="O786" s="1">
        <v>216</v>
      </c>
      <c r="P786" s="1">
        <v>11</v>
      </c>
      <c r="Q786" s="1">
        <v>1</v>
      </c>
      <c r="R786" s="1">
        <v>1</v>
      </c>
      <c r="S786" s="1">
        <v>4</v>
      </c>
      <c r="T786" s="1"/>
      <c r="U786" s="1"/>
      <c r="V786" s="1"/>
      <c r="W786" s="1">
        <v>5</v>
      </c>
      <c r="X786" s="1"/>
      <c r="Y786" s="1"/>
      <c r="Z786" s="1"/>
      <c r="AA786" s="1"/>
      <c r="AB786" s="1"/>
      <c r="AN786" t="str">
        <f t="shared" si="168"/>
        <v>Erving</v>
      </c>
      <c r="AO786" t="s">
        <v>2910</v>
      </c>
      <c r="AP786">
        <v>1</v>
      </c>
      <c r="AR786" s="119">
        <v>25</v>
      </c>
      <c r="AS786" s="121">
        <v>11</v>
      </c>
      <c r="AT786" s="121">
        <v>40</v>
      </c>
      <c r="AU786" s="125">
        <v>21780</v>
      </c>
      <c r="AV786" s="125">
        <f t="shared" si="169"/>
        <v>25011</v>
      </c>
      <c r="AW786" t="s">
        <v>749</v>
      </c>
      <c r="AX786">
        <f t="shared" si="165"/>
        <v>2521780</v>
      </c>
      <c r="BB786">
        <v>14.39</v>
      </c>
      <c r="BC786">
        <v>0.52</v>
      </c>
      <c r="BD786">
        <v>13.87</v>
      </c>
    </row>
    <row r="787" spans="1:56" hidden="1" outlineLevel="1">
      <c r="A787" s="67" t="s">
        <v>1885</v>
      </c>
      <c r="B787" s="10" t="s">
        <v>1278</v>
      </c>
      <c r="C787" s="1">
        <f t="shared" si="159"/>
        <v>2201</v>
      </c>
      <c r="D787" s="7">
        <f>IF(N787&gt;0, RANK(N787,(N787:P787,Q787:AE787)),0)</f>
        <v>1</v>
      </c>
      <c r="E787" s="7">
        <f>IF(O787&gt;0,RANK(O787,(N787:P787,Q787:AE787)),0)</f>
        <v>2</v>
      </c>
      <c r="F787" s="7">
        <f t="shared" si="160"/>
        <v>3</v>
      </c>
      <c r="G787" s="1">
        <f t="shared" si="166"/>
        <v>273</v>
      </c>
      <c r="H787" s="2">
        <f t="shared" si="167"/>
        <v>0.12403452975920036</v>
      </c>
      <c r="I787" s="8"/>
      <c r="J787" s="2">
        <f t="shared" si="161"/>
        <v>0.55429350295320312</v>
      </c>
      <c r="K787" s="2">
        <f t="shared" si="162"/>
        <v>0.43025897319400275</v>
      </c>
      <c r="L787" s="2">
        <f t="shared" si="163"/>
        <v>7.7237619263970918E-3</v>
      </c>
      <c r="M787" s="2">
        <f t="shared" si="164"/>
        <v>7.7237619263970398E-3</v>
      </c>
      <c r="N787" s="1">
        <v>1220</v>
      </c>
      <c r="O787" s="1">
        <v>947</v>
      </c>
      <c r="P787" s="1">
        <v>17</v>
      </c>
      <c r="Q787" s="1">
        <v>11</v>
      </c>
      <c r="R787" s="1">
        <v>1</v>
      </c>
      <c r="S787" s="1">
        <v>0</v>
      </c>
      <c r="T787" s="1"/>
      <c r="U787" s="1"/>
      <c r="V787" s="1"/>
      <c r="W787" s="1">
        <v>5</v>
      </c>
      <c r="X787" s="1"/>
      <c r="Y787" s="1"/>
      <c r="Z787" s="1"/>
      <c r="AA787" s="1"/>
      <c r="AB787" s="1"/>
      <c r="AN787" t="str">
        <f t="shared" si="168"/>
        <v>Essex</v>
      </c>
      <c r="AO787" t="s">
        <v>1885</v>
      </c>
      <c r="AP787">
        <v>6</v>
      </c>
      <c r="AR787" s="119">
        <v>25</v>
      </c>
      <c r="AS787" s="121">
        <v>9</v>
      </c>
      <c r="AT787" s="121">
        <v>30</v>
      </c>
      <c r="AU787" s="125">
        <v>21850</v>
      </c>
      <c r="AV787" s="125">
        <f t="shared" si="169"/>
        <v>25009</v>
      </c>
      <c r="AW787" t="s">
        <v>749</v>
      </c>
      <c r="AX787">
        <f t="shared" si="165"/>
        <v>2521850</v>
      </c>
      <c r="BB787">
        <v>15.94</v>
      </c>
      <c r="BC787">
        <v>1.78</v>
      </c>
      <c r="BD787">
        <v>14.16</v>
      </c>
    </row>
    <row r="788" spans="1:56" hidden="1" outlineLevel="1">
      <c r="A788" s="67" t="s">
        <v>2460</v>
      </c>
      <c r="B788" s="10" t="s">
        <v>1278</v>
      </c>
      <c r="C788" s="1">
        <f t="shared" si="159"/>
        <v>12842</v>
      </c>
      <c r="D788" s="7">
        <f>IF(N788&gt;0, RANK(N788,(N788:P788,Q788:AE788)),0)</f>
        <v>1</v>
      </c>
      <c r="E788" s="7">
        <f>IF(O788&gt;0,RANK(O788,(N788:P788,Q788:AE788)),0)</f>
        <v>2</v>
      </c>
      <c r="F788" s="7">
        <f t="shared" si="160"/>
        <v>3</v>
      </c>
      <c r="G788" s="1">
        <f t="shared" si="166"/>
        <v>4198</v>
      </c>
      <c r="H788" s="2">
        <f t="shared" si="167"/>
        <v>0.32689612209936147</v>
      </c>
      <c r="I788" s="8"/>
      <c r="J788" s="2">
        <f t="shared" si="161"/>
        <v>0.64927581373617815</v>
      </c>
      <c r="K788" s="2">
        <f t="shared" si="162"/>
        <v>0.32237969163681668</v>
      </c>
      <c r="L788" s="2">
        <f t="shared" si="163"/>
        <v>1.160255411929606E-2</v>
      </c>
      <c r="M788" s="2">
        <f t="shared" si="164"/>
        <v>1.6741940507709108E-2</v>
      </c>
      <c r="N788" s="1">
        <v>8338</v>
      </c>
      <c r="O788" s="1">
        <v>4140</v>
      </c>
      <c r="P788" s="1">
        <v>149</v>
      </c>
      <c r="Q788" s="1">
        <v>40</v>
      </c>
      <c r="R788" s="1">
        <v>28</v>
      </c>
      <c r="S788" s="1">
        <v>34</v>
      </c>
      <c r="T788" s="1"/>
      <c r="U788" s="1"/>
      <c r="V788" s="1"/>
      <c r="W788" s="1">
        <v>113</v>
      </c>
      <c r="X788" s="1"/>
      <c r="Y788" s="1"/>
      <c r="Z788" s="1"/>
      <c r="AA788" s="1"/>
      <c r="AB788" s="1"/>
      <c r="AN788" t="str">
        <f t="shared" si="168"/>
        <v>Everett</v>
      </c>
      <c r="AO788" t="s">
        <v>3384</v>
      </c>
      <c r="AP788">
        <v>7</v>
      </c>
      <c r="AR788" s="119">
        <v>25</v>
      </c>
      <c r="AS788" s="121">
        <v>17</v>
      </c>
      <c r="AT788" s="121">
        <v>85</v>
      </c>
      <c r="AU788" s="125">
        <v>21990</v>
      </c>
      <c r="AV788" s="125">
        <f t="shared" si="169"/>
        <v>25017</v>
      </c>
      <c r="AW788" t="s">
        <v>2792</v>
      </c>
      <c r="AX788">
        <f t="shared" si="165"/>
        <v>2521990</v>
      </c>
      <c r="BB788">
        <v>3.67</v>
      </c>
      <c r="BC788">
        <v>0.28000000000000003</v>
      </c>
      <c r="BD788">
        <v>3.38</v>
      </c>
    </row>
    <row r="789" spans="1:56" hidden="1" outlineLevel="1">
      <c r="A789" s="67" t="s">
        <v>1108</v>
      </c>
      <c r="B789" s="10" t="s">
        <v>1278</v>
      </c>
      <c r="C789" s="1">
        <f t="shared" si="159"/>
        <v>8433</v>
      </c>
      <c r="D789" s="7">
        <f>IF(N789&gt;0, RANK(N789,(N789:P789,Q789:AE789)),0)</f>
        <v>1</v>
      </c>
      <c r="E789" s="7">
        <f>IF(O789&gt;0,RANK(O789,(N789:P789,Q789:AE789)),0)</f>
        <v>2</v>
      </c>
      <c r="F789" s="7">
        <f t="shared" si="160"/>
        <v>3</v>
      </c>
      <c r="G789" s="1">
        <f t="shared" si="166"/>
        <v>2385</v>
      </c>
      <c r="H789" s="2">
        <f t="shared" si="167"/>
        <v>0.28281750266808964</v>
      </c>
      <c r="I789" s="8"/>
      <c r="J789" s="2">
        <f t="shared" si="161"/>
        <v>0.62836475750029641</v>
      </c>
      <c r="K789" s="2">
        <f t="shared" si="162"/>
        <v>0.34554725483220683</v>
      </c>
      <c r="L789" s="2">
        <f t="shared" si="163"/>
        <v>1.1383849163998577E-2</v>
      </c>
      <c r="M789" s="2">
        <f t="shared" si="164"/>
        <v>1.4704138503498183E-2</v>
      </c>
      <c r="N789" s="1">
        <v>5299</v>
      </c>
      <c r="O789" s="1">
        <v>2914</v>
      </c>
      <c r="P789" s="1">
        <v>96</v>
      </c>
      <c r="Q789" s="1">
        <v>31</v>
      </c>
      <c r="R789" s="1">
        <v>8</v>
      </c>
      <c r="S789" s="1">
        <v>22</v>
      </c>
      <c r="T789" s="1"/>
      <c r="U789" s="1"/>
      <c r="V789" s="1"/>
      <c r="W789" s="1">
        <v>63</v>
      </c>
      <c r="X789" s="1"/>
      <c r="Y789" s="1"/>
      <c r="Z789" s="1"/>
      <c r="AA789" s="1"/>
      <c r="AB789" s="1"/>
      <c r="AN789" t="str">
        <f t="shared" si="168"/>
        <v>Fairhaven</v>
      </c>
      <c r="AO789" t="s">
        <v>1127</v>
      </c>
      <c r="AP789">
        <v>4</v>
      </c>
      <c r="AR789" s="119">
        <v>25</v>
      </c>
      <c r="AS789" s="121">
        <v>5</v>
      </c>
      <c r="AT789" s="121">
        <v>35</v>
      </c>
      <c r="AU789" s="125">
        <v>22130</v>
      </c>
      <c r="AV789" s="125">
        <f t="shared" si="169"/>
        <v>25005</v>
      </c>
      <c r="AW789" t="s">
        <v>749</v>
      </c>
      <c r="AX789">
        <f t="shared" si="165"/>
        <v>2522130</v>
      </c>
      <c r="BB789">
        <v>14.1</v>
      </c>
      <c r="BC789">
        <v>1.7</v>
      </c>
      <c r="BD789">
        <v>12.4</v>
      </c>
    </row>
    <row r="790" spans="1:56" hidden="1" outlineLevel="1">
      <c r="A790" s="67" t="s">
        <v>772</v>
      </c>
      <c r="B790" s="10" t="s">
        <v>1278</v>
      </c>
      <c r="C790" s="1">
        <f t="shared" si="159"/>
        <v>31202</v>
      </c>
      <c r="D790" s="7">
        <f>IF(N790&gt;0, RANK(N790,(N790:P790,Q790:AE790)),0)</f>
        <v>1</v>
      </c>
      <c r="E790" s="7">
        <f>IF(O790&gt;0,RANK(O790,(N790:P790,Q790:AE790)),0)</f>
        <v>2</v>
      </c>
      <c r="F790" s="7">
        <f t="shared" si="160"/>
        <v>3</v>
      </c>
      <c r="G790" s="1">
        <f t="shared" si="166"/>
        <v>14658</v>
      </c>
      <c r="H790" s="2">
        <f t="shared" si="167"/>
        <v>0.46977757836036149</v>
      </c>
      <c r="I790" s="8"/>
      <c r="J790" s="2">
        <f t="shared" si="161"/>
        <v>0.72402410101916548</v>
      </c>
      <c r="K790" s="2">
        <f t="shared" si="162"/>
        <v>0.25424652265880393</v>
      </c>
      <c r="L790" s="2">
        <f t="shared" si="163"/>
        <v>1.0608294340106404E-2</v>
      </c>
      <c r="M790" s="2">
        <f t="shared" si="164"/>
        <v>1.1121081981924187E-2</v>
      </c>
      <c r="N790" s="1">
        <v>22591</v>
      </c>
      <c r="O790" s="1">
        <v>7933</v>
      </c>
      <c r="P790" s="1">
        <v>331</v>
      </c>
      <c r="Q790" s="1">
        <v>100</v>
      </c>
      <c r="R790" s="1">
        <v>84</v>
      </c>
      <c r="S790" s="1">
        <v>108</v>
      </c>
      <c r="T790" s="1"/>
      <c r="U790" s="1"/>
      <c r="V790" s="1"/>
      <c r="W790" s="1">
        <v>55</v>
      </c>
      <c r="X790" s="1"/>
      <c r="Y790" s="1"/>
      <c r="Z790" s="1"/>
      <c r="AA790" s="1"/>
      <c r="AB790" s="1"/>
      <c r="AN790" t="str">
        <f t="shared" si="168"/>
        <v>Fall River</v>
      </c>
      <c r="AO790" t="s">
        <v>1127</v>
      </c>
      <c r="AP790">
        <v>0</v>
      </c>
      <c r="AR790" s="119">
        <v>25</v>
      </c>
      <c r="AS790" s="121">
        <v>5</v>
      </c>
      <c r="AT790" s="121">
        <v>40</v>
      </c>
      <c r="AU790" s="125">
        <v>23000</v>
      </c>
      <c r="AV790" s="125">
        <f t="shared" si="169"/>
        <v>25005</v>
      </c>
      <c r="AW790" t="s">
        <v>2792</v>
      </c>
      <c r="AX790">
        <f t="shared" si="165"/>
        <v>2523000</v>
      </c>
      <c r="BB790">
        <v>38.22</v>
      </c>
      <c r="BC790">
        <v>7.2</v>
      </c>
      <c r="BD790">
        <v>31.02</v>
      </c>
    </row>
    <row r="791" spans="1:56" hidden="1" outlineLevel="1">
      <c r="A791" s="67" t="s">
        <v>1107</v>
      </c>
      <c r="B791" s="10" t="s">
        <v>1278</v>
      </c>
      <c r="C791" s="1">
        <f t="shared" si="159"/>
        <v>19599</v>
      </c>
      <c r="D791" s="7">
        <f>IF(N791&gt;0, RANK(N791,(N791:P791,Q791:AE791)),0)</f>
        <v>1</v>
      </c>
      <c r="E791" s="7">
        <f>IF(O791&gt;0,RANK(O791,(N791:P791,Q791:AE791)),0)</f>
        <v>2</v>
      </c>
      <c r="F791" s="7">
        <f t="shared" si="160"/>
        <v>3</v>
      </c>
      <c r="G791" s="1">
        <f t="shared" si="166"/>
        <v>4222</v>
      </c>
      <c r="H791" s="2">
        <f t="shared" si="167"/>
        <v>0.21541915403847134</v>
      </c>
      <c r="I791" s="8"/>
      <c r="J791" s="2">
        <f t="shared" si="161"/>
        <v>0.59824480840859229</v>
      </c>
      <c r="K791" s="2">
        <f t="shared" si="162"/>
        <v>0.38282565437012095</v>
      </c>
      <c r="L791" s="2">
        <f t="shared" si="163"/>
        <v>7.6534517067197308E-3</v>
      </c>
      <c r="M791" s="2">
        <f t="shared" si="164"/>
        <v>1.1276085514567033E-2</v>
      </c>
      <c r="N791" s="1">
        <v>11725</v>
      </c>
      <c r="O791" s="1">
        <v>7503</v>
      </c>
      <c r="P791" s="1">
        <v>150</v>
      </c>
      <c r="Q791" s="1">
        <v>76</v>
      </c>
      <c r="R791" s="1">
        <v>41</v>
      </c>
      <c r="S791" s="1">
        <v>22</v>
      </c>
      <c r="T791" s="1"/>
      <c r="U791" s="1"/>
      <c r="V791" s="1"/>
      <c r="W791" s="1">
        <v>82</v>
      </c>
      <c r="X791" s="1"/>
      <c r="Y791" s="1"/>
      <c r="Z791" s="1"/>
      <c r="AA791" s="1"/>
      <c r="AB791" s="1"/>
      <c r="AN791" t="str">
        <f t="shared" si="168"/>
        <v>Falmouth</v>
      </c>
      <c r="AO791" t="s">
        <v>1731</v>
      </c>
      <c r="AP791">
        <v>10</v>
      </c>
      <c r="AR791" s="119">
        <v>25</v>
      </c>
      <c r="AS791" s="121">
        <v>1</v>
      </c>
      <c r="AT791" s="121">
        <v>35</v>
      </c>
      <c r="AU791" s="125">
        <v>23105</v>
      </c>
      <c r="AV791" s="125">
        <f t="shared" si="169"/>
        <v>25001</v>
      </c>
      <c r="AW791" t="s">
        <v>749</v>
      </c>
      <c r="AX791">
        <f t="shared" si="165"/>
        <v>2523105</v>
      </c>
      <c r="BB791">
        <v>54.43</v>
      </c>
      <c r="BC791">
        <v>10.18</v>
      </c>
      <c r="BD791">
        <v>44.24</v>
      </c>
    </row>
    <row r="792" spans="1:56" hidden="1" outlineLevel="1">
      <c r="A792" s="67" t="s">
        <v>690</v>
      </c>
      <c r="B792" s="10" t="s">
        <v>1278</v>
      </c>
      <c r="C792" s="1">
        <f t="shared" si="159"/>
        <v>14340</v>
      </c>
      <c r="D792" s="7">
        <f>IF(N792&gt;0, RANK(N792,(N792:P792,Q792:AE792)),0)</f>
        <v>1</v>
      </c>
      <c r="E792" s="7">
        <f>IF(O792&gt;0,RANK(O792,(N792:P792,Q792:AE792)),0)</f>
        <v>2</v>
      </c>
      <c r="F792" s="7">
        <f t="shared" si="160"/>
        <v>3</v>
      </c>
      <c r="G792" s="1">
        <f t="shared" si="166"/>
        <v>3218</v>
      </c>
      <c r="H792" s="2">
        <f t="shared" si="167"/>
        <v>0.22440725244072524</v>
      </c>
      <c r="I792" s="8"/>
      <c r="J792" s="2">
        <f t="shared" si="161"/>
        <v>0.59944211994421204</v>
      </c>
      <c r="K792" s="2">
        <f t="shared" si="162"/>
        <v>0.37503486750348675</v>
      </c>
      <c r="L792" s="2">
        <f t="shared" si="163"/>
        <v>1.0460251046025104E-2</v>
      </c>
      <c r="M792" s="2">
        <f t="shared" si="164"/>
        <v>1.5062761506276112E-2</v>
      </c>
      <c r="N792" s="1">
        <v>8596</v>
      </c>
      <c r="O792" s="1">
        <v>5378</v>
      </c>
      <c r="P792" s="1">
        <v>150</v>
      </c>
      <c r="Q792" s="1">
        <v>65</v>
      </c>
      <c r="R792" s="1">
        <v>31</v>
      </c>
      <c r="S792" s="1">
        <v>30</v>
      </c>
      <c r="T792" s="1"/>
      <c r="U792" s="1"/>
      <c r="V792" s="1"/>
      <c r="W792" s="1">
        <v>90</v>
      </c>
      <c r="X792" s="1"/>
      <c r="Y792" s="1"/>
      <c r="Z792" s="1"/>
      <c r="AA792" s="1"/>
      <c r="AB792" s="1"/>
      <c r="AN792" t="str">
        <f t="shared" si="168"/>
        <v>Fitchburg</v>
      </c>
      <c r="AO792" s="10" t="s">
        <v>2537</v>
      </c>
      <c r="AP792" s="10">
        <v>1</v>
      </c>
      <c r="AR792" s="119">
        <v>25</v>
      </c>
      <c r="AS792" s="121">
        <v>27</v>
      </c>
      <c r="AT792" s="121">
        <v>75</v>
      </c>
      <c r="AU792" s="125">
        <v>23875</v>
      </c>
      <c r="AV792" s="125">
        <f t="shared" si="169"/>
        <v>25027</v>
      </c>
      <c r="AW792" t="s">
        <v>2792</v>
      </c>
      <c r="AX792">
        <f t="shared" si="165"/>
        <v>2523875</v>
      </c>
      <c r="BB792">
        <v>28.06</v>
      </c>
      <c r="BC792">
        <v>0.3</v>
      </c>
      <c r="BD792">
        <v>27.76</v>
      </c>
    </row>
    <row r="793" spans="1:56" hidden="1" outlineLevel="1">
      <c r="A793" s="67" t="s">
        <v>1683</v>
      </c>
      <c r="B793" s="10" t="s">
        <v>1278</v>
      </c>
      <c r="C793" s="1">
        <f t="shared" si="159"/>
        <v>428</v>
      </c>
      <c r="D793" s="7">
        <f>IF(N793&gt;0, RANK(N793,(N793:P793,Q793:AE793)),0)</f>
        <v>1</v>
      </c>
      <c r="E793" s="7">
        <f>IF(O793&gt;0,RANK(O793,(N793:P793,Q793:AE793)),0)</f>
        <v>2</v>
      </c>
      <c r="F793" s="7">
        <f t="shared" si="160"/>
        <v>3</v>
      </c>
      <c r="G793" s="1">
        <f t="shared" si="166"/>
        <v>120</v>
      </c>
      <c r="H793" s="2">
        <f t="shared" si="167"/>
        <v>0.28037383177570091</v>
      </c>
      <c r="I793" s="8"/>
      <c r="J793" s="2">
        <f t="shared" si="161"/>
        <v>0.62383177570093462</v>
      </c>
      <c r="K793" s="2">
        <f t="shared" si="162"/>
        <v>0.34345794392523366</v>
      </c>
      <c r="L793" s="2">
        <f t="shared" si="163"/>
        <v>1.8691588785046728E-2</v>
      </c>
      <c r="M793" s="2">
        <f t="shared" si="164"/>
        <v>1.4018691588784996E-2</v>
      </c>
      <c r="N793" s="1">
        <v>267</v>
      </c>
      <c r="O793" s="1">
        <v>147</v>
      </c>
      <c r="P793" s="1">
        <v>8</v>
      </c>
      <c r="Q793" s="1">
        <v>4</v>
      </c>
      <c r="R793" s="1">
        <v>0</v>
      </c>
      <c r="S793" s="1">
        <v>2</v>
      </c>
      <c r="T793" s="1"/>
      <c r="U793" s="1"/>
      <c r="V793" s="1"/>
      <c r="W793" s="1">
        <v>0</v>
      </c>
      <c r="X793" s="1"/>
      <c r="Y793" s="1"/>
      <c r="Z793" s="1"/>
      <c r="AA793" s="1"/>
      <c r="AB793" s="1"/>
      <c r="AN793" t="str">
        <f t="shared" si="168"/>
        <v>Florida</v>
      </c>
      <c r="AO793" t="s">
        <v>1299</v>
      </c>
      <c r="AP793">
        <v>1</v>
      </c>
      <c r="AR793" s="119">
        <v>25</v>
      </c>
      <c r="AS793" s="121">
        <v>3</v>
      </c>
      <c r="AT793" s="121">
        <v>40</v>
      </c>
      <c r="AU793" s="125">
        <v>24120</v>
      </c>
      <c r="AV793" s="125">
        <f t="shared" si="169"/>
        <v>25003</v>
      </c>
      <c r="AW793" t="s">
        <v>749</v>
      </c>
      <c r="AX793">
        <f t="shared" si="165"/>
        <v>2524120</v>
      </c>
      <c r="BB793">
        <v>24.56</v>
      </c>
      <c r="BC793">
        <v>0.2</v>
      </c>
      <c r="BD793">
        <v>24.36</v>
      </c>
    </row>
    <row r="794" spans="1:56" hidden="1" outlineLevel="1">
      <c r="A794" s="67" t="s">
        <v>1994</v>
      </c>
      <c r="B794" s="10" t="s">
        <v>1278</v>
      </c>
      <c r="C794" s="1">
        <f t="shared" si="159"/>
        <v>9102</v>
      </c>
      <c r="D794" s="7">
        <f>IF(N794&gt;0, RANK(N794,(N794:P794,Q794:AE794)),0)</f>
        <v>1</v>
      </c>
      <c r="E794" s="7">
        <f>IF(O794&gt;0,RANK(O794,(N794:P794,Q794:AE794)),0)</f>
        <v>2</v>
      </c>
      <c r="F794" s="7">
        <f t="shared" si="160"/>
        <v>3</v>
      </c>
      <c r="G794" s="1">
        <f t="shared" si="166"/>
        <v>486</v>
      </c>
      <c r="H794" s="2">
        <f t="shared" si="167"/>
        <v>5.3394858272907054E-2</v>
      </c>
      <c r="I794" s="8"/>
      <c r="J794" s="2">
        <f t="shared" si="161"/>
        <v>0.51658976049219951</v>
      </c>
      <c r="K794" s="2">
        <f t="shared" si="162"/>
        <v>0.46319490221929244</v>
      </c>
      <c r="L794" s="2">
        <f t="shared" si="163"/>
        <v>8.7892770819600081E-3</v>
      </c>
      <c r="M794" s="2">
        <f t="shared" si="164"/>
        <v>1.1426060206548043E-2</v>
      </c>
      <c r="N794" s="1">
        <v>4702</v>
      </c>
      <c r="O794" s="1">
        <v>4216</v>
      </c>
      <c r="P794" s="1">
        <v>80</v>
      </c>
      <c r="Q794" s="1">
        <v>37</v>
      </c>
      <c r="R794" s="1">
        <v>11</v>
      </c>
      <c r="S794" s="1">
        <v>16</v>
      </c>
      <c r="T794" s="1"/>
      <c r="U794" s="1"/>
      <c r="V794" s="1"/>
      <c r="W794" s="1">
        <v>40</v>
      </c>
      <c r="X794" s="1"/>
      <c r="Y794" s="1"/>
      <c r="Z794" s="1"/>
      <c r="AA794" s="1"/>
      <c r="AB794" s="1"/>
      <c r="AN794" t="str">
        <f t="shared" si="168"/>
        <v>Foxborough</v>
      </c>
      <c r="AO794" t="s">
        <v>1555</v>
      </c>
      <c r="AP794">
        <v>4</v>
      </c>
      <c r="AR794" s="119">
        <v>25</v>
      </c>
      <c r="AS794" s="121">
        <v>21</v>
      </c>
      <c r="AT794" s="121">
        <v>45</v>
      </c>
      <c r="AU794" s="125">
        <v>24820</v>
      </c>
      <c r="AV794" s="125">
        <f t="shared" si="169"/>
        <v>25021</v>
      </c>
      <c r="AW794" t="s">
        <v>749</v>
      </c>
      <c r="AX794">
        <f t="shared" si="165"/>
        <v>2524820</v>
      </c>
      <c r="BB794">
        <v>20.89</v>
      </c>
      <c r="BC794">
        <v>0.81</v>
      </c>
      <c r="BD794">
        <v>20.079999999999998</v>
      </c>
    </row>
    <row r="795" spans="1:56" hidden="1" outlineLevel="1">
      <c r="A795" s="67" t="s">
        <v>1879</v>
      </c>
      <c r="B795" s="10" t="s">
        <v>1278</v>
      </c>
      <c r="C795" s="1">
        <f t="shared" si="159"/>
        <v>26932</v>
      </c>
      <c r="D795" s="7">
        <f>IF(N795&gt;0, RANK(N795,(N795:P795,Q795:AE795)),0)</f>
        <v>1</v>
      </c>
      <c r="E795" s="7">
        <f>IF(O795&gt;0,RANK(O795,(N795:P795,Q795:AE795)),0)</f>
        <v>2</v>
      </c>
      <c r="F795" s="7">
        <f t="shared" si="160"/>
        <v>3</v>
      </c>
      <c r="G795" s="1">
        <f t="shared" si="166"/>
        <v>9375</v>
      </c>
      <c r="H795" s="2">
        <f t="shared" si="167"/>
        <v>0.3480989157879103</v>
      </c>
      <c r="I795" s="8"/>
      <c r="J795" s="2">
        <f t="shared" si="161"/>
        <v>0.66237189959899001</v>
      </c>
      <c r="K795" s="2">
        <f t="shared" si="162"/>
        <v>0.31427298381107976</v>
      </c>
      <c r="L795" s="2">
        <f t="shared" si="163"/>
        <v>7.6488935095796818E-3</v>
      </c>
      <c r="M795" s="2">
        <f t="shared" si="164"/>
        <v>1.5706223080350544E-2</v>
      </c>
      <c r="N795" s="1">
        <v>17839</v>
      </c>
      <c r="O795" s="1">
        <v>8464</v>
      </c>
      <c r="P795" s="1">
        <v>206</v>
      </c>
      <c r="Q795" s="1">
        <v>137</v>
      </c>
      <c r="R795" s="1">
        <v>59</v>
      </c>
      <c r="S795" s="1">
        <v>56</v>
      </c>
      <c r="T795" s="1"/>
      <c r="U795" s="1"/>
      <c r="V795" s="1"/>
      <c r="W795" s="1">
        <v>171</v>
      </c>
      <c r="X795" s="1"/>
      <c r="Y795" s="1"/>
      <c r="Z795" s="1"/>
      <c r="AA795" s="1"/>
      <c r="AB795" s="1"/>
      <c r="AN795" t="str">
        <f t="shared" si="168"/>
        <v>Framingham</v>
      </c>
      <c r="AO795" t="s">
        <v>3384</v>
      </c>
      <c r="AP795">
        <v>7</v>
      </c>
      <c r="AR795" s="119">
        <v>25</v>
      </c>
      <c r="AS795" s="121">
        <v>17</v>
      </c>
      <c r="AT795" s="121">
        <v>90</v>
      </c>
      <c r="AU795" s="125">
        <v>24925</v>
      </c>
      <c r="AV795" s="125">
        <f t="shared" si="169"/>
        <v>25017</v>
      </c>
      <c r="AW795" t="s">
        <v>749</v>
      </c>
      <c r="AX795">
        <f t="shared" si="165"/>
        <v>2524925</v>
      </c>
      <c r="BB795">
        <v>26.44</v>
      </c>
      <c r="BC795">
        <v>1.32</v>
      </c>
      <c r="BD795">
        <v>25.12</v>
      </c>
    </row>
    <row r="796" spans="1:56" hidden="1" outlineLevel="1">
      <c r="A796" s="67" t="s">
        <v>2910</v>
      </c>
      <c r="B796" s="10" t="s">
        <v>1278</v>
      </c>
      <c r="C796" s="1">
        <f t="shared" si="159"/>
        <v>16728</v>
      </c>
      <c r="D796" s="7">
        <f>IF(N796&gt;0, RANK(N796,(N796:P796,Q796:AE796)),0)</f>
        <v>1</v>
      </c>
      <c r="E796" s="7">
        <f>IF(O796&gt;0,RANK(O796,(N796:P796,Q796:AE796)),0)</f>
        <v>2</v>
      </c>
      <c r="F796" s="7">
        <f t="shared" si="160"/>
        <v>3</v>
      </c>
      <c r="G796" s="1">
        <f t="shared" si="166"/>
        <v>1265</v>
      </c>
      <c r="H796" s="2">
        <f t="shared" si="167"/>
        <v>7.5621712099473937E-2</v>
      </c>
      <c r="I796" s="8"/>
      <c r="J796" s="2">
        <f t="shared" si="161"/>
        <v>0.52606408417025352</v>
      </c>
      <c r="K796" s="2">
        <f t="shared" si="162"/>
        <v>0.45044237207077953</v>
      </c>
      <c r="L796" s="2">
        <f t="shared" si="163"/>
        <v>9.7441415590626499E-3</v>
      </c>
      <c r="M796" s="2">
        <f t="shared" si="164"/>
        <v>1.3749402199904301E-2</v>
      </c>
      <c r="N796" s="1">
        <v>8800</v>
      </c>
      <c r="O796" s="1">
        <v>7535</v>
      </c>
      <c r="P796" s="1">
        <v>163</v>
      </c>
      <c r="Q796" s="1">
        <v>77</v>
      </c>
      <c r="R796" s="1">
        <v>26</v>
      </c>
      <c r="S796" s="1">
        <v>20</v>
      </c>
      <c r="T796" s="1"/>
      <c r="U796" s="1"/>
      <c r="V796" s="1"/>
      <c r="W796" s="1">
        <v>107</v>
      </c>
      <c r="X796" s="1"/>
      <c r="Y796" s="1"/>
      <c r="Z796" s="1"/>
      <c r="AA796" s="1"/>
      <c r="AB796" s="1"/>
      <c r="AN796" t="str">
        <f t="shared" si="168"/>
        <v>Franklin</v>
      </c>
      <c r="AO796" t="s">
        <v>1555</v>
      </c>
      <c r="AP796">
        <v>3</v>
      </c>
      <c r="AR796" s="119">
        <v>25</v>
      </c>
      <c r="AS796" s="121">
        <v>21</v>
      </c>
      <c r="AT796" s="121">
        <v>50</v>
      </c>
      <c r="AU796" s="125">
        <v>25100</v>
      </c>
      <c r="AV796" s="125">
        <f t="shared" si="169"/>
        <v>25021</v>
      </c>
      <c r="AW796" t="s">
        <v>2792</v>
      </c>
      <c r="AX796">
        <f t="shared" si="165"/>
        <v>2525100</v>
      </c>
      <c r="BB796">
        <v>27.01</v>
      </c>
      <c r="BC796">
        <v>0.27</v>
      </c>
      <c r="BD796">
        <v>26.74</v>
      </c>
    </row>
    <row r="797" spans="1:56" hidden="1" outlineLevel="1">
      <c r="A797" s="67" t="s">
        <v>2906</v>
      </c>
      <c r="B797" s="10" t="s">
        <v>1278</v>
      </c>
      <c r="C797" s="1">
        <f t="shared" si="159"/>
        <v>4779</v>
      </c>
      <c r="D797" s="7">
        <f>IF(N797&gt;0, RANK(N797,(N797:P797,Q797:AE797)),0)</f>
        <v>1</v>
      </c>
      <c r="E797" s="7">
        <f>IF(O797&gt;0,RANK(O797,(N797:P797,Q797:AE797)),0)</f>
        <v>2</v>
      </c>
      <c r="F797" s="7">
        <f t="shared" si="160"/>
        <v>3</v>
      </c>
      <c r="G797" s="1">
        <f t="shared" si="166"/>
        <v>177</v>
      </c>
      <c r="H797" s="2">
        <f t="shared" si="167"/>
        <v>3.7037037037037035E-2</v>
      </c>
      <c r="I797" s="8"/>
      <c r="J797" s="2">
        <f t="shared" si="161"/>
        <v>0.50324335635070094</v>
      </c>
      <c r="K797" s="2">
        <f t="shared" si="162"/>
        <v>0.46620631931366396</v>
      </c>
      <c r="L797" s="2">
        <f t="shared" si="163"/>
        <v>1.2764176605984516E-2</v>
      </c>
      <c r="M797" s="2">
        <f t="shared" si="164"/>
        <v>1.7786147729650578E-2</v>
      </c>
      <c r="N797" s="1">
        <v>2405</v>
      </c>
      <c r="O797" s="1">
        <v>2228</v>
      </c>
      <c r="P797" s="1">
        <v>61</v>
      </c>
      <c r="Q797" s="1">
        <v>22</v>
      </c>
      <c r="R797" s="1">
        <v>15</v>
      </c>
      <c r="S797" s="1">
        <v>8</v>
      </c>
      <c r="T797" s="1"/>
      <c r="U797" s="1"/>
      <c r="V797" s="1"/>
      <c r="W797" s="1">
        <v>40</v>
      </c>
      <c r="X797" s="1"/>
      <c r="Y797" s="1"/>
      <c r="Z797" s="1"/>
      <c r="AA797" s="1"/>
      <c r="AB797" s="1"/>
      <c r="AN797" t="str">
        <f t="shared" si="168"/>
        <v>Freetown</v>
      </c>
      <c r="AO797" t="s">
        <v>1127</v>
      </c>
      <c r="AP797">
        <v>4</v>
      </c>
      <c r="AR797" s="119">
        <v>25</v>
      </c>
      <c r="AS797" s="121">
        <v>5</v>
      </c>
      <c r="AT797" s="121">
        <v>45</v>
      </c>
      <c r="AU797" s="125">
        <v>25240</v>
      </c>
      <c r="AV797" s="125">
        <f t="shared" si="169"/>
        <v>25005</v>
      </c>
      <c r="AW797" t="s">
        <v>749</v>
      </c>
      <c r="AX797">
        <f t="shared" si="165"/>
        <v>2525240</v>
      </c>
      <c r="BB797">
        <v>38.299999999999997</v>
      </c>
      <c r="BC797">
        <v>1.69</v>
      </c>
      <c r="BD797">
        <v>36.61</v>
      </c>
    </row>
    <row r="798" spans="1:56" hidden="1" outlineLevel="1">
      <c r="A798" s="67" t="s">
        <v>2123</v>
      </c>
      <c r="B798" s="10" t="s">
        <v>1278</v>
      </c>
      <c r="C798" s="1">
        <f t="shared" si="159"/>
        <v>8354</v>
      </c>
      <c r="D798" s="7">
        <f>IF(N798&gt;0, RANK(N798,(N798:P798,Q798:AE798)),0)</f>
        <v>1</v>
      </c>
      <c r="E798" s="7">
        <f>IF(O798&gt;0,RANK(O798,(N798:P798,Q798:AE798)),0)</f>
        <v>2</v>
      </c>
      <c r="F798" s="7">
        <f t="shared" si="160"/>
        <v>3</v>
      </c>
      <c r="G798" s="1">
        <f t="shared" si="166"/>
        <v>1765</v>
      </c>
      <c r="H798" s="2">
        <f t="shared" si="167"/>
        <v>0.21127603543212833</v>
      </c>
      <c r="I798" s="8"/>
      <c r="J798" s="2">
        <f t="shared" si="161"/>
        <v>0.59085468039262634</v>
      </c>
      <c r="K798" s="2">
        <f t="shared" si="162"/>
        <v>0.37957864496049798</v>
      </c>
      <c r="L798" s="2">
        <f t="shared" si="163"/>
        <v>1.4005266937993775E-2</v>
      </c>
      <c r="M798" s="2">
        <f t="shared" si="164"/>
        <v>1.5561407708881904E-2</v>
      </c>
      <c r="N798" s="1">
        <v>4936</v>
      </c>
      <c r="O798" s="1">
        <v>3171</v>
      </c>
      <c r="P798" s="1">
        <v>117</v>
      </c>
      <c r="Q798" s="1">
        <v>49</v>
      </c>
      <c r="R798" s="1">
        <v>26</v>
      </c>
      <c r="S798" s="1">
        <v>25</v>
      </c>
      <c r="T798" s="1"/>
      <c r="U798" s="1"/>
      <c r="V798" s="1"/>
      <c r="W798" s="1">
        <v>30</v>
      </c>
      <c r="X798" s="1"/>
      <c r="Y798" s="1"/>
      <c r="Z798" s="1"/>
      <c r="AA798" s="1"/>
      <c r="AB798" s="1"/>
      <c r="AN798" t="str">
        <f t="shared" si="168"/>
        <v>Gardner</v>
      </c>
      <c r="AO798" s="10" t="s">
        <v>2537</v>
      </c>
      <c r="AP798" s="10">
        <v>1</v>
      </c>
      <c r="AR798" s="119">
        <v>25</v>
      </c>
      <c r="AS798" s="121">
        <v>27</v>
      </c>
      <c r="AT798" s="121">
        <v>80</v>
      </c>
      <c r="AU798" s="125">
        <v>25485</v>
      </c>
      <c r="AV798" s="125">
        <f t="shared" si="169"/>
        <v>25027</v>
      </c>
      <c r="AW798" t="s">
        <v>2792</v>
      </c>
      <c r="AX798">
        <f t="shared" si="165"/>
        <v>2525485</v>
      </c>
      <c r="BB798">
        <v>23</v>
      </c>
      <c r="BC798">
        <v>0.81</v>
      </c>
      <c r="BD798">
        <v>22.19</v>
      </c>
    </row>
    <row r="799" spans="1:56" hidden="1" outlineLevel="1">
      <c r="A799" s="67" t="s">
        <v>1777</v>
      </c>
      <c r="B799" s="10" t="s">
        <v>1278</v>
      </c>
      <c r="C799" s="1">
        <f t="shared" si="159"/>
        <v>4731</v>
      </c>
      <c r="D799" s="7">
        <f>IF(N799&gt;0, RANK(N799,(N799:P799,Q799:AE799)),0)</f>
        <v>1</v>
      </c>
      <c r="E799" s="7">
        <f>IF(O799&gt;0,RANK(O799,(N799:P799,Q799:AE799)),0)</f>
        <v>2</v>
      </c>
      <c r="F799" s="7">
        <f t="shared" si="160"/>
        <v>3</v>
      </c>
      <c r="G799" s="1">
        <f t="shared" si="166"/>
        <v>87</v>
      </c>
      <c r="H799" s="2">
        <f t="shared" si="167"/>
        <v>1.8389346861128725E-2</v>
      </c>
      <c r="I799" s="8"/>
      <c r="J799" s="2">
        <f t="shared" si="161"/>
        <v>0.49841471147748889</v>
      </c>
      <c r="K799" s="2">
        <f t="shared" si="162"/>
        <v>0.4800253646163602</v>
      </c>
      <c r="L799" s="2">
        <f t="shared" si="163"/>
        <v>9.7231029380680616E-3</v>
      </c>
      <c r="M799" s="2">
        <f t="shared" si="164"/>
        <v>1.1836820968082907E-2</v>
      </c>
      <c r="N799" s="1">
        <v>2358</v>
      </c>
      <c r="O799" s="1">
        <v>2271</v>
      </c>
      <c r="P799" s="1">
        <v>46</v>
      </c>
      <c r="Q799" s="1">
        <v>15</v>
      </c>
      <c r="R799" s="1">
        <v>2</v>
      </c>
      <c r="S799" s="1">
        <v>11</v>
      </c>
      <c r="T799" s="1"/>
      <c r="U799" s="1"/>
      <c r="V799" s="1"/>
      <c r="W799" s="1">
        <v>28</v>
      </c>
      <c r="X799" s="1"/>
      <c r="Y799" s="1"/>
      <c r="Z799" s="1"/>
      <c r="AA799" s="1"/>
      <c r="AB799" s="1"/>
      <c r="AN799" t="str">
        <f t="shared" si="168"/>
        <v>Georgetown</v>
      </c>
      <c r="AO799" t="s">
        <v>1885</v>
      </c>
      <c r="AP799">
        <v>6</v>
      </c>
      <c r="AR799" s="119">
        <v>25</v>
      </c>
      <c r="AS799" s="121">
        <v>9</v>
      </c>
      <c r="AT799" s="121">
        <v>35</v>
      </c>
      <c r="AU799" s="125">
        <v>25625</v>
      </c>
      <c r="AV799" s="125">
        <f t="shared" si="169"/>
        <v>25009</v>
      </c>
      <c r="AW799" t="s">
        <v>749</v>
      </c>
      <c r="AX799">
        <f t="shared" si="165"/>
        <v>2525625</v>
      </c>
      <c r="BB799">
        <v>13.17</v>
      </c>
      <c r="BC799">
        <v>0.23</v>
      </c>
      <c r="BD799">
        <v>12.94</v>
      </c>
    </row>
    <row r="800" spans="1:56" hidden="1" outlineLevel="1">
      <c r="A800" s="67" t="s">
        <v>1084</v>
      </c>
      <c r="B800" s="10" t="s">
        <v>1278</v>
      </c>
      <c r="C800" s="1">
        <f t="shared" si="159"/>
        <v>915</v>
      </c>
      <c r="D800" s="7">
        <f>IF(N800&gt;0, RANK(N800,(N800:P800,Q800:AE800)),0)</f>
        <v>1</v>
      </c>
      <c r="E800" s="7">
        <f>IF(O800&gt;0,RANK(O800,(N800:P800,Q800:AE800)),0)</f>
        <v>2</v>
      </c>
      <c r="F800" s="7">
        <f t="shared" si="160"/>
        <v>3</v>
      </c>
      <c r="G800" s="1">
        <f t="shared" si="166"/>
        <v>452</v>
      </c>
      <c r="H800" s="2">
        <f t="shared" si="167"/>
        <v>0.49398907103825135</v>
      </c>
      <c r="I800" s="8"/>
      <c r="J800" s="2">
        <f t="shared" si="161"/>
        <v>0.73442622950819669</v>
      </c>
      <c r="K800" s="2">
        <f t="shared" si="162"/>
        <v>0.24043715846994534</v>
      </c>
      <c r="L800" s="2">
        <f t="shared" si="163"/>
        <v>1.092896174863388E-2</v>
      </c>
      <c r="M800" s="2">
        <f t="shared" si="164"/>
        <v>1.4207650273224083E-2</v>
      </c>
      <c r="N800" s="1">
        <v>672</v>
      </c>
      <c r="O800" s="1">
        <v>220</v>
      </c>
      <c r="P800" s="1">
        <v>10</v>
      </c>
      <c r="Q800" s="1">
        <v>4</v>
      </c>
      <c r="R800" s="1">
        <v>2</v>
      </c>
      <c r="S800" s="1">
        <v>1</v>
      </c>
      <c r="T800" s="1"/>
      <c r="U800" s="1"/>
      <c r="V800" s="1"/>
      <c r="W800" s="1">
        <v>6</v>
      </c>
      <c r="X800" s="1"/>
      <c r="Y800" s="1"/>
      <c r="Z800" s="1"/>
      <c r="AA800" s="1"/>
      <c r="AB800" s="1"/>
      <c r="AN800" t="str">
        <f t="shared" si="168"/>
        <v>Gill</v>
      </c>
      <c r="AO800" t="s">
        <v>2910</v>
      </c>
      <c r="AP800">
        <v>1</v>
      </c>
      <c r="AR800" s="119">
        <v>25</v>
      </c>
      <c r="AS800" s="121">
        <v>11</v>
      </c>
      <c r="AT800" s="121">
        <v>45</v>
      </c>
      <c r="AU800" s="125">
        <v>25730</v>
      </c>
      <c r="AV800" s="125">
        <f t="shared" si="169"/>
        <v>25011</v>
      </c>
      <c r="AW800" t="s">
        <v>749</v>
      </c>
      <c r="AX800">
        <f t="shared" si="165"/>
        <v>2525730</v>
      </c>
      <c r="BB800">
        <v>14.82</v>
      </c>
      <c r="BC800">
        <v>0.84</v>
      </c>
      <c r="BD800">
        <v>13.98</v>
      </c>
    </row>
    <row r="801" spans="1:56" hidden="1" outlineLevel="1">
      <c r="A801" s="67" t="s">
        <v>99</v>
      </c>
      <c r="B801" s="10" t="s">
        <v>1278</v>
      </c>
      <c r="C801" s="1">
        <f t="shared" si="159"/>
        <v>15444</v>
      </c>
      <c r="D801" s="7">
        <f>IF(N801&gt;0, RANK(N801,(N801:P801,Q801:AE801)),0)</f>
        <v>1</v>
      </c>
      <c r="E801" s="7">
        <f>IF(O801&gt;0,RANK(O801,(N801:P801,Q801:AE801)),0)</f>
        <v>2</v>
      </c>
      <c r="F801" s="7">
        <f t="shared" si="160"/>
        <v>3</v>
      </c>
      <c r="G801" s="1">
        <f t="shared" si="166"/>
        <v>4854</v>
      </c>
      <c r="H801" s="2">
        <f t="shared" si="167"/>
        <v>0.31429681429681428</v>
      </c>
      <c r="I801" s="8"/>
      <c r="J801" s="2">
        <f t="shared" si="161"/>
        <v>0.64536389536389538</v>
      </c>
      <c r="K801" s="2">
        <f t="shared" si="162"/>
        <v>0.33106708106708105</v>
      </c>
      <c r="L801" s="2">
        <f t="shared" si="163"/>
        <v>9.2592592592592587E-3</v>
      </c>
      <c r="M801" s="2">
        <f t="shared" si="164"/>
        <v>1.4309764309764314E-2</v>
      </c>
      <c r="N801" s="1">
        <v>9967</v>
      </c>
      <c r="O801" s="1">
        <v>5113</v>
      </c>
      <c r="P801" s="1">
        <v>143</v>
      </c>
      <c r="Q801" s="1">
        <v>67</v>
      </c>
      <c r="R801" s="1">
        <v>22</v>
      </c>
      <c r="S801" s="1">
        <v>31</v>
      </c>
      <c r="T801" s="1"/>
      <c r="U801" s="1"/>
      <c r="V801" s="1"/>
      <c r="W801" s="1">
        <v>101</v>
      </c>
      <c r="X801" s="1"/>
      <c r="Y801" s="1"/>
      <c r="Z801" s="1"/>
      <c r="AA801" s="1"/>
      <c r="AB801" s="1"/>
      <c r="AN801" t="str">
        <f t="shared" si="168"/>
        <v>Gloucester</v>
      </c>
      <c r="AO801" t="s">
        <v>1885</v>
      </c>
      <c r="AP801">
        <v>6</v>
      </c>
      <c r="AR801" s="119">
        <v>25</v>
      </c>
      <c r="AS801" s="121">
        <v>9</v>
      </c>
      <c r="AT801" s="121">
        <v>40</v>
      </c>
      <c r="AU801" s="125">
        <v>26150</v>
      </c>
      <c r="AV801" s="125">
        <f t="shared" si="169"/>
        <v>25009</v>
      </c>
      <c r="AW801" t="s">
        <v>2792</v>
      </c>
      <c r="AX801">
        <f t="shared" si="165"/>
        <v>2526150</v>
      </c>
      <c r="BB801">
        <v>41.5</v>
      </c>
      <c r="BC801">
        <v>15.53</v>
      </c>
      <c r="BD801">
        <v>25.96</v>
      </c>
    </row>
    <row r="802" spans="1:56" hidden="1" outlineLevel="1">
      <c r="A802" s="67" t="s">
        <v>2845</v>
      </c>
      <c r="B802" s="10" t="s">
        <v>1278</v>
      </c>
      <c r="C802" s="1">
        <f t="shared" si="159"/>
        <v>608</v>
      </c>
      <c r="D802" s="7">
        <f>IF(N802&gt;0, RANK(N802,(N802:P802,Q802:AE802)),0)</f>
        <v>1</v>
      </c>
      <c r="E802" s="7">
        <f>IF(O802&gt;0,RANK(O802,(N802:P802,Q802:AE802)),0)</f>
        <v>2</v>
      </c>
      <c r="F802" s="7">
        <f t="shared" si="160"/>
        <v>3</v>
      </c>
      <c r="G802" s="1">
        <f t="shared" si="166"/>
        <v>218</v>
      </c>
      <c r="H802" s="2">
        <f t="shared" si="167"/>
        <v>0.35855263157894735</v>
      </c>
      <c r="I802" s="8"/>
      <c r="J802" s="2">
        <f t="shared" si="161"/>
        <v>0.66282894736842102</v>
      </c>
      <c r="K802" s="2">
        <f t="shared" si="162"/>
        <v>0.30427631578947367</v>
      </c>
      <c r="L802" s="2">
        <f t="shared" si="163"/>
        <v>2.1381578947368422E-2</v>
      </c>
      <c r="M802" s="2">
        <f t="shared" si="164"/>
        <v>1.1513157894736888E-2</v>
      </c>
      <c r="N802" s="1">
        <v>403</v>
      </c>
      <c r="O802" s="1">
        <v>185</v>
      </c>
      <c r="P802" s="1">
        <v>13</v>
      </c>
      <c r="Q802" s="1">
        <v>6</v>
      </c>
      <c r="R802" s="1">
        <v>1</v>
      </c>
      <c r="S802" s="1">
        <v>0</v>
      </c>
      <c r="T802" s="1"/>
      <c r="U802" s="1"/>
      <c r="V802" s="1"/>
      <c r="W802" s="1">
        <v>0</v>
      </c>
      <c r="X802" s="1"/>
      <c r="Y802" s="1"/>
      <c r="Z802" s="1"/>
      <c r="AA802" s="1"/>
      <c r="AB802" s="1"/>
      <c r="AN802" t="str">
        <f t="shared" si="168"/>
        <v>Goshen</v>
      </c>
      <c r="AO802" t="s">
        <v>370</v>
      </c>
      <c r="AP802">
        <v>1</v>
      </c>
      <c r="AR802" s="119">
        <v>25</v>
      </c>
      <c r="AS802" s="121">
        <v>15</v>
      </c>
      <c r="AT802" s="121">
        <v>30</v>
      </c>
      <c r="AU802" s="125">
        <v>26290</v>
      </c>
      <c r="AV802" s="125">
        <f t="shared" si="169"/>
        <v>25015</v>
      </c>
      <c r="AW802" t="s">
        <v>749</v>
      </c>
      <c r="AX802">
        <f t="shared" si="165"/>
        <v>2526290</v>
      </c>
      <c r="BB802">
        <v>17.72</v>
      </c>
      <c r="BC802">
        <v>0.35</v>
      </c>
      <c r="BD802">
        <v>17.37</v>
      </c>
    </row>
    <row r="803" spans="1:56" hidden="1" outlineLevel="1">
      <c r="A803" s="67" t="s">
        <v>1341</v>
      </c>
      <c r="B803" s="10" t="s">
        <v>1278</v>
      </c>
      <c r="C803" s="1">
        <f t="shared" si="159"/>
        <v>80</v>
      </c>
      <c r="D803" s="7">
        <f>IF(N803&gt;0, RANK(N803,(N803:P803,Q803:AE803)),0)</f>
        <v>1</v>
      </c>
      <c r="E803" s="7">
        <f>IF(O803&gt;0,RANK(O803,(N803:P803,Q803:AE803)),0)</f>
        <v>2</v>
      </c>
      <c r="F803" s="7">
        <f t="shared" si="160"/>
        <v>3</v>
      </c>
      <c r="G803" s="1">
        <f t="shared" si="166"/>
        <v>26</v>
      </c>
      <c r="H803" s="2">
        <f t="shared" si="167"/>
        <v>0.32500000000000001</v>
      </c>
      <c r="I803" s="8"/>
      <c r="J803" s="2">
        <f t="shared" si="161"/>
        <v>0.65</v>
      </c>
      <c r="K803" s="2">
        <f t="shared" si="162"/>
        <v>0.32500000000000001</v>
      </c>
      <c r="L803" s="2">
        <f t="shared" si="163"/>
        <v>2.5000000000000001E-2</v>
      </c>
      <c r="M803" s="2">
        <f t="shared" si="164"/>
        <v>-3.4694469519536142E-17</v>
      </c>
      <c r="N803" s="1">
        <v>52</v>
      </c>
      <c r="O803" s="1">
        <v>26</v>
      </c>
      <c r="P803" s="1">
        <v>2</v>
      </c>
      <c r="Q803" s="1">
        <v>0</v>
      </c>
      <c r="R803" s="1">
        <v>0</v>
      </c>
      <c r="S803" s="1">
        <v>0</v>
      </c>
      <c r="T803" s="1"/>
      <c r="U803" s="1"/>
      <c r="V803" s="1"/>
      <c r="W803" s="1">
        <v>0</v>
      </c>
      <c r="X803" s="1"/>
      <c r="Y803" s="1"/>
      <c r="Z803" s="1"/>
      <c r="AA803" s="1"/>
      <c r="AB803" s="1"/>
      <c r="AN803" t="str">
        <f t="shared" si="168"/>
        <v>Gosnold</v>
      </c>
      <c r="AO803" t="s">
        <v>214</v>
      </c>
      <c r="AP803">
        <v>10</v>
      </c>
      <c r="AR803" s="119">
        <v>25</v>
      </c>
      <c r="AS803" s="121">
        <v>7</v>
      </c>
      <c r="AT803" s="121">
        <v>20</v>
      </c>
      <c r="AU803" s="125">
        <v>26325</v>
      </c>
      <c r="AV803" s="125">
        <f t="shared" si="169"/>
        <v>25007</v>
      </c>
      <c r="AW803" t="s">
        <v>749</v>
      </c>
      <c r="AX803">
        <f t="shared" si="165"/>
        <v>2526325</v>
      </c>
      <c r="BB803">
        <v>140.16</v>
      </c>
      <c r="BC803">
        <v>126.82</v>
      </c>
      <c r="BD803">
        <v>13.34</v>
      </c>
    </row>
    <row r="804" spans="1:56" hidden="1" outlineLevel="1">
      <c r="A804" s="67" t="s">
        <v>3110</v>
      </c>
      <c r="B804" s="10" t="s">
        <v>1278</v>
      </c>
      <c r="C804" s="1">
        <f t="shared" si="159"/>
        <v>8987</v>
      </c>
      <c r="D804" s="7">
        <f>IF(N804&gt;0, RANK(N804,(N804:P804,Q804:AE804)),0)</f>
        <v>1</v>
      </c>
      <c r="E804" s="7">
        <f>IF(O804&gt;0,RANK(O804,(N804:P804,Q804:AE804)),0)</f>
        <v>2</v>
      </c>
      <c r="F804" s="7">
        <f t="shared" si="160"/>
        <v>3</v>
      </c>
      <c r="G804" s="1">
        <f t="shared" si="166"/>
        <v>665</v>
      </c>
      <c r="H804" s="2">
        <f t="shared" si="167"/>
        <v>7.399577167019028E-2</v>
      </c>
      <c r="I804" s="8"/>
      <c r="J804" s="2">
        <f t="shared" si="161"/>
        <v>0.52542561477689997</v>
      </c>
      <c r="K804" s="2">
        <f t="shared" si="162"/>
        <v>0.45142984310670969</v>
      </c>
      <c r="L804" s="2">
        <f t="shared" si="163"/>
        <v>1.0237009013018805E-2</v>
      </c>
      <c r="M804" s="2">
        <f t="shared" si="164"/>
        <v>1.2907533103371527E-2</v>
      </c>
      <c r="N804" s="1">
        <v>4722</v>
      </c>
      <c r="O804" s="1">
        <v>4057</v>
      </c>
      <c r="P804" s="1">
        <v>92</v>
      </c>
      <c r="Q804" s="1">
        <v>49</v>
      </c>
      <c r="R804" s="1">
        <v>9</v>
      </c>
      <c r="S804" s="1">
        <v>13</v>
      </c>
      <c r="T804" s="1"/>
      <c r="U804" s="1"/>
      <c r="V804" s="1"/>
      <c r="W804" s="1">
        <v>45</v>
      </c>
      <c r="X804" s="1"/>
      <c r="Y804" s="1"/>
      <c r="Z804" s="1"/>
      <c r="AA804" s="1"/>
      <c r="AB804" s="1"/>
      <c r="AN804" t="str">
        <f t="shared" si="168"/>
        <v>Grafton</v>
      </c>
      <c r="AO804" s="10" t="s">
        <v>2537</v>
      </c>
      <c r="AP804" s="10">
        <v>2</v>
      </c>
      <c r="AR804" s="119">
        <v>25</v>
      </c>
      <c r="AS804" s="121">
        <v>27</v>
      </c>
      <c r="AT804" s="121">
        <v>85</v>
      </c>
      <c r="AU804" s="125">
        <v>26430</v>
      </c>
      <c r="AV804" s="125">
        <f t="shared" si="169"/>
        <v>25027</v>
      </c>
      <c r="AW804" t="s">
        <v>749</v>
      </c>
      <c r="AX804">
        <f t="shared" si="165"/>
        <v>2526430</v>
      </c>
      <c r="BB804">
        <v>23.27</v>
      </c>
      <c r="BC804">
        <v>0.53</v>
      </c>
      <c r="BD804">
        <v>22.74</v>
      </c>
    </row>
    <row r="805" spans="1:56" hidden="1" outlineLevel="1">
      <c r="A805" s="67" t="s">
        <v>689</v>
      </c>
      <c r="B805" s="10" t="s">
        <v>1278</v>
      </c>
      <c r="C805" s="1">
        <f t="shared" si="159"/>
        <v>3565</v>
      </c>
      <c r="D805" s="7">
        <f>IF(N805&gt;0, RANK(N805,(N805:P805,Q805:AE805)),0)</f>
        <v>1</v>
      </c>
      <c r="E805" s="7">
        <f>IF(O805&gt;0,RANK(O805,(N805:P805,Q805:AE805)),0)</f>
        <v>2</v>
      </c>
      <c r="F805" s="7">
        <f t="shared" si="160"/>
        <v>3</v>
      </c>
      <c r="G805" s="1">
        <f t="shared" si="166"/>
        <v>465</v>
      </c>
      <c r="H805" s="2">
        <f t="shared" si="167"/>
        <v>0.13043478260869565</v>
      </c>
      <c r="I805" s="8"/>
      <c r="J805" s="2">
        <f t="shared" si="161"/>
        <v>0.55175315568022443</v>
      </c>
      <c r="K805" s="2">
        <f t="shared" si="162"/>
        <v>0.42131837307152875</v>
      </c>
      <c r="L805" s="2">
        <f t="shared" si="163"/>
        <v>1.5427769985974754E-2</v>
      </c>
      <c r="M805" s="2">
        <f t="shared" si="164"/>
        <v>1.1500701262272067E-2</v>
      </c>
      <c r="N805" s="1">
        <v>1967</v>
      </c>
      <c r="O805" s="1">
        <v>1502</v>
      </c>
      <c r="P805" s="1">
        <v>55</v>
      </c>
      <c r="Q805" s="1">
        <v>21</v>
      </c>
      <c r="R805" s="1">
        <v>1</v>
      </c>
      <c r="S805" s="1">
        <v>6</v>
      </c>
      <c r="T805" s="1"/>
      <c r="U805" s="1"/>
      <c r="V805" s="1"/>
      <c r="W805" s="1">
        <v>13</v>
      </c>
      <c r="X805" s="1"/>
      <c r="Y805" s="1"/>
      <c r="Z805" s="1"/>
      <c r="AA805" s="1"/>
      <c r="AB805" s="1"/>
      <c r="AN805" t="str">
        <f t="shared" si="168"/>
        <v>Granby</v>
      </c>
      <c r="AO805" t="s">
        <v>370</v>
      </c>
      <c r="AP805">
        <v>1</v>
      </c>
      <c r="AR805" s="119">
        <v>25</v>
      </c>
      <c r="AS805" s="121">
        <v>15</v>
      </c>
      <c r="AT805" s="121">
        <v>35</v>
      </c>
      <c r="AU805" s="125">
        <v>26535</v>
      </c>
      <c r="AV805" s="125">
        <f t="shared" si="169"/>
        <v>25015</v>
      </c>
      <c r="AW805" t="s">
        <v>749</v>
      </c>
      <c r="AX805">
        <f t="shared" si="165"/>
        <v>2526535</v>
      </c>
      <c r="BB805">
        <v>28.07</v>
      </c>
      <c r="BC805">
        <v>0.2</v>
      </c>
      <c r="BD805">
        <v>27.86</v>
      </c>
    </row>
    <row r="806" spans="1:56" hidden="1" outlineLevel="1">
      <c r="A806" s="67" t="s">
        <v>2587</v>
      </c>
      <c r="B806" s="10" t="s">
        <v>1278</v>
      </c>
      <c r="C806" s="1">
        <f t="shared" si="159"/>
        <v>872</v>
      </c>
      <c r="D806" s="7">
        <f>IF(N806&gt;0, RANK(N806,(N806:P806,Q806:AE806)),0)</f>
        <v>2</v>
      </c>
      <c r="E806" s="7">
        <f>IF(O806&gt;0,RANK(O806,(N806:P806,Q806:AE806)),0)</f>
        <v>1</v>
      </c>
      <c r="F806" s="7">
        <f t="shared" si="160"/>
        <v>3</v>
      </c>
      <c r="G806" s="1">
        <f t="shared" si="166"/>
        <v>81</v>
      </c>
      <c r="H806" s="2">
        <f t="shared" si="167"/>
        <v>9.2889908256880732E-2</v>
      </c>
      <c r="I806" s="8"/>
      <c r="J806" s="2">
        <f t="shared" si="161"/>
        <v>0.43692660550458717</v>
      </c>
      <c r="K806" s="2">
        <f t="shared" si="162"/>
        <v>0.52981651376146788</v>
      </c>
      <c r="L806" s="2">
        <f t="shared" si="163"/>
        <v>1.834862385321101E-2</v>
      </c>
      <c r="M806" s="2">
        <f t="shared" si="164"/>
        <v>1.4908256880733939E-2</v>
      </c>
      <c r="N806" s="1">
        <v>381</v>
      </c>
      <c r="O806" s="1">
        <v>462</v>
      </c>
      <c r="P806" s="1">
        <v>16</v>
      </c>
      <c r="Q806" s="1">
        <v>5</v>
      </c>
      <c r="R806" s="1">
        <v>3</v>
      </c>
      <c r="S806" s="1">
        <v>2</v>
      </c>
      <c r="T806" s="1"/>
      <c r="U806" s="1"/>
      <c r="V806" s="1"/>
      <c r="W806" s="1">
        <v>3</v>
      </c>
      <c r="X806" s="1"/>
      <c r="Y806" s="1"/>
      <c r="Z806" s="1"/>
      <c r="AA806" s="1"/>
      <c r="AB806" s="1"/>
      <c r="AN806" t="str">
        <f t="shared" si="168"/>
        <v>Granville</v>
      </c>
      <c r="AO806" t="s">
        <v>861</v>
      </c>
      <c r="AP806">
        <v>1</v>
      </c>
      <c r="AR806" s="119">
        <v>25</v>
      </c>
      <c r="AS806" s="121">
        <v>13</v>
      </c>
      <c r="AT806" s="121">
        <v>35</v>
      </c>
      <c r="AU806" s="125">
        <v>26675</v>
      </c>
      <c r="AV806" s="125">
        <f t="shared" si="169"/>
        <v>25013</v>
      </c>
      <c r="AW806" t="s">
        <v>749</v>
      </c>
      <c r="AX806">
        <f t="shared" si="165"/>
        <v>2526675</v>
      </c>
      <c r="BB806">
        <v>42.96</v>
      </c>
      <c r="BC806">
        <v>0.73</v>
      </c>
      <c r="BD806">
        <v>42.24</v>
      </c>
    </row>
    <row r="807" spans="1:56" hidden="1" outlineLevel="1">
      <c r="A807" s="67" t="s">
        <v>1376</v>
      </c>
      <c r="B807" s="10" t="s">
        <v>1278</v>
      </c>
      <c r="C807" s="1">
        <f t="shared" si="159"/>
        <v>3748</v>
      </c>
      <c r="D807" s="7">
        <f>IF(N807&gt;0, RANK(N807,(N807:P807,Q807:AE807)),0)</f>
        <v>1</v>
      </c>
      <c r="E807" s="7">
        <f>IF(O807&gt;0,RANK(O807,(N807:P807,Q807:AE807)),0)</f>
        <v>2</v>
      </c>
      <c r="F807" s="7">
        <f t="shared" si="160"/>
        <v>3</v>
      </c>
      <c r="G807" s="1">
        <f t="shared" si="166"/>
        <v>2500</v>
      </c>
      <c r="H807" s="2">
        <f t="shared" si="167"/>
        <v>0.66702241195304157</v>
      </c>
      <c r="I807" s="8"/>
      <c r="J807" s="2">
        <f t="shared" si="161"/>
        <v>0.82017075773745995</v>
      </c>
      <c r="K807" s="2">
        <f t="shared" si="162"/>
        <v>0.15314834578441835</v>
      </c>
      <c r="L807" s="2">
        <f t="shared" si="163"/>
        <v>1.2806830309498399E-2</v>
      </c>
      <c r="M807" s="2">
        <f t="shared" si="164"/>
        <v>1.3874066168623292E-2</v>
      </c>
      <c r="N807" s="1">
        <v>3074</v>
      </c>
      <c r="O807" s="1">
        <v>574</v>
      </c>
      <c r="P807" s="1">
        <v>48</v>
      </c>
      <c r="Q807" s="1">
        <v>17</v>
      </c>
      <c r="R807" s="1">
        <v>9</v>
      </c>
      <c r="S807" s="1">
        <v>10</v>
      </c>
      <c r="T807" s="1"/>
      <c r="U807" s="1"/>
      <c r="V807" s="1"/>
      <c r="W807" s="1">
        <v>16</v>
      </c>
      <c r="X807" s="1"/>
      <c r="Y807" s="1"/>
      <c r="Z807" s="1"/>
      <c r="AA807" s="1"/>
      <c r="AB807" s="1"/>
      <c r="AN807" t="str">
        <f t="shared" si="168"/>
        <v>Great Barrington</v>
      </c>
      <c r="AO807" t="s">
        <v>1299</v>
      </c>
      <c r="AP807">
        <v>1</v>
      </c>
      <c r="AR807" s="119">
        <v>25</v>
      </c>
      <c r="AS807" s="121">
        <v>3</v>
      </c>
      <c r="AT807" s="121">
        <v>45</v>
      </c>
      <c r="AU807" s="125">
        <v>26815</v>
      </c>
      <c r="AV807" s="125">
        <f t="shared" si="169"/>
        <v>25003</v>
      </c>
      <c r="AW807" t="s">
        <v>749</v>
      </c>
      <c r="AX807">
        <f t="shared" si="165"/>
        <v>2526815</v>
      </c>
      <c r="BB807">
        <v>45.7</v>
      </c>
      <c r="BC807">
        <v>0.51</v>
      </c>
      <c r="BD807">
        <v>45.18</v>
      </c>
    </row>
    <row r="808" spans="1:56" hidden="1" outlineLevel="1">
      <c r="A808" s="67" t="s">
        <v>1377</v>
      </c>
      <c r="B808" s="10" t="s">
        <v>1278</v>
      </c>
      <c r="C808" s="1">
        <f t="shared" si="159"/>
        <v>8467</v>
      </c>
      <c r="D808" s="7">
        <f>IF(N808&gt;0, RANK(N808,(N808:P808,Q808:AE808)),0)</f>
        <v>1</v>
      </c>
      <c r="E808" s="7">
        <f>IF(O808&gt;0,RANK(O808,(N808:P808,Q808:AE808)),0)</f>
        <v>2</v>
      </c>
      <c r="F808" s="7">
        <f t="shared" si="160"/>
        <v>3</v>
      </c>
      <c r="G808" s="1">
        <f t="shared" si="166"/>
        <v>4258</v>
      </c>
      <c r="H808" s="2">
        <f t="shared" si="167"/>
        <v>0.50289358686665875</v>
      </c>
      <c r="I808" s="8"/>
      <c r="J808" s="2">
        <f t="shared" si="161"/>
        <v>0.73756938703200658</v>
      </c>
      <c r="K808" s="2">
        <f t="shared" si="162"/>
        <v>0.23467580016534781</v>
      </c>
      <c r="L808" s="2">
        <f t="shared" si="163"/>
        <v>1.2164875398606355E-2</v>
      </c>
      <c r="M808" s="2">
        <f t="shared" si="164"/>
        <v>1.5589937404039252E-2</v>
      </c>
      <c r="N808" s="1">
        <v>6245</v>
      </c>
      <c r="O808" s="1">
        <v>1987</v>
      </c>
      <c r="P808" s="1">
        <v>103</v>
      </c>
      <c r="Q808" s="1">
        <v>41</v>
      </c>
      <c r="R808" s="1">
        <v>26</v>
      </c>
      <c r="S808" s="1">
        <v>14</v>
      </c>
      <c r="T808" s="1"/>
      <c r="U808" s="1"/>
      <c r="V808" s="1"/>
      <c r="W808" s="1">
        <v>51</v>
      </c>
      <c r="X808" s="1"/>
      <c r="Y808" s="1"/>
      <c r="Z808" s="1"/>
      <c r="AA808" s="1"/>
      <c r="AB808" s="1"/>
      <c r="AN808" t="str">
        <f t="shared" si="168"/>
        <v>Greenfield</v>
      </c>
      <c r="AO808" t="s">
        <v>2910</v>
      </c>
      <c r="AP808">
        <v>1</v>
      </c>
      <c r="AR808" s="119">
        <v>25</v>
      </c>
      <c r="AS808" s="121">
        <v>11</v>
      </c>
      <c r="AT808" s="121">
        <v>50</v>
      </c>
      <c r="AU808" s="125">
        <v>27025</v>
      </c>
      <c r="AV808" s="125">
        <f t="shared" si="169"/>
        <v>25011</v>
      </c>
      <c r="AW808" t="s">
        <v>2792</v>
      </c>
      <c r="AX808">
        <f t="shared" si="165"/>
        <v>2527025</v>
      </c>
      <c r="BB808">
        <v>21.92</v>
      </c>
      <c r="BC808">
        <v>0.19</v>
      </c>
      <c r="BD808">
        <v>21.73</v>
      </c>
    </row>
    <row r="809" spans="1:56" hidden="1" outlineLevel="1">
      <c r="A809" s="67" t="s">
        <v>1658</v>
      </c>
      <c r="B809" s="10" t="s">
        <v>1278</v>
      </c>
      <c r="C809" s="1">
        <f t="shared" si="159"/>
        <v>6065</v>
      </c>
      <c r="D809" s="7">
        <f>IF(N809&gt;0, RANK(N809,(N809:P809,Q809:AE809)),0)</f>
        <v>1</v>
      </c>
      <c r="E809" s="7">
        <f>IF(O809&gt;0,RANK(O809,(N809:P809,Q809:AE809)),0)</f>
        <v>2</v>
      </c>
      <c r="F809" s="7">
        <f t="shared" si="160"/>
        <v>3</v>
      </c>
      <c r="G809" s="1">
        <f t="shared" si="166"/>
        <v>1011</v>
      </c>
      <c r="H809" s="2">
        <f t="shared" si="167"/>
        <v>0.16669414674361088</v>
      </c>
      <c r="I809" s="8"/>
      <c r="J809" s="2">
        <f t="shared" si="161"/>
        <v>0.56883759274525969</v>
      </c>
      <c r="K809" s="2">
        <f t="shared" si="162"/>
        <v>0.40214344600164881</v>
      </c>
      <c r="L809" s="2">
        <f t="shared" si="163"/>
        <v>9.0684253915910961E-3</v>
      </c>
      <c r="M809" s="2">
        <f t="shared" si="164"/>
        <v>1.9950535861500404E-2</v>
      </c>
      <c r="N809" s="1">
        <v>3450</v>
      </c>
      <c r="O809" s="1">
        <v>2439</v>
      </c>
      <c r="P809" s="1">
        <v>55</v>
      </c>
      <c r="Q809" s="1">
        <v>46</v>
      </c>
      <c r="R809" s="1">
        <v>16</v>
      </c>
      <c r="S809" s="1">
        <v>16</v>
      </c>
      <c r="T809" s="1"/>
      <c r="U809" s="1"/>
      <c r="V809" s="1"/>
      <c r="W809" s="1">
        <v>43</v>
      </c>
      <c r="X809" s="1"/>
      <c r="Y809" s="1"/>
      <c r="Z809" s="1"/>
      <c r="AA809" s="1"/>
      <c r="AB809" s="1"/>
      <c r="AN809" t="str">
        <f t="shared" si="168"/>
        <v>Groton</v>
      </c>
      <c r="AO809" t="s">
        <v>3384</v>
      </c>
      <c r="AP809">
        <v>5</v>
      </c>
      <c r="AR809" s="119">
        <v>25</v>
      </c>
      <c r="AS809" s="121">
        <v>17</v>
      </c>
      <c r="AT809" s="121">
        <v>95</v>
      </c>
      <c r="AU809" s="125">
        <v>27480</v>
      </c>
      <c r="AV809" s="125">
        <f t="shared" si="169"/>
        <v>25017</v>
      </c>
      <c r="AW809" t="s">
        <v>749</v>
      </c>
      <c r="AX809">
        <f t="shared" si="165"/>
        <v>2527480</v>
      </c>
      <c r="BB809">
        <v>33.71</v>
      </c>
      <c r="BC809">
        <v>0.94</v>
      </c>
      <c r="BD809">
        <v>32.770000000000003</v>
      </c>
    </row>
    <row r="810" spans="1:56" hidden="1" outlineLevel="1">
      <c r="A810" s="67" t="s">
        <v>752</v>
      </c>
      <c r="B810" s="10" t="s">
        <v>1278</v>
      </c>
      <c r="C810" s="1">
        <f t="shared" si="159"/>
        <v>3850</v>
      </c>
      <c r="D810" s="7">
        <f>IF(N810&gt;0, RANK(N810,(N810:P810,Q810:AE810)),0)</f>
        <v>1</v>
      </c>
      <c r="E810" s="7">
        <f>IF(O810&gt;0,RANK(O810,(N810:P810,Q810:AE810)),0)</f>
        <v>2</v>
      </c>
      <c r="F810" s="7">
        <f t="shared" si="160"/>
        <v>3</v>
      </c>
      <c r="G810" s="1">
        <f t="shared" si="166"/>
        <v>31</v>
      </c>
      <c r="H810" s="2">
        <f t="shared" si="167"/>
        <v>8.0519480519480515E-3</v>
      </c>
      <c r="I810" s="8"/>
      <c r="J810" s="2">
        <f t="shared" si="161"/>
        <v>0.49298701298701297</v>
      </c>
      <c r="K810" s="2">
        <f t="shared" si="162"/>
        <v>0.48493506493506494</v>
      </c>
      <c r="L810" s="2">
        <f t="shared" si="163"/>
        <v>8.831168831168832E-3</v>
      </c>
      <c r="M810" s="2">
        <f t="shared" si="164"/>
        <v>1.3246753246753253E-2</v>
      </c>
      <c r="N810" s="1">
        <v>1898</v>
      </c>
      <c r="O810" s="1">
        <v>1867</v>
      </c>
      <c r="P810" s="1">
        <v>34</v>
      </c>
      <c r="Q810" s="1">
        <v>23</v>
      </c>
      <c r="R810" s="1">
        <v>6</v>
      </c>
      <c r="S810" s="1">
        <v>6</v>
      </c>
      <c r="T810" s="1"/>
      <c r="U810" s="1"/>
      <c r="V810" s="1"/>
      <c r="W810" s="1">
        <v>16</v>
      </c>
      <c r="X810" s="1"/>
      <c r="Y810" s="1"/>
      <c r="Z810" s="1"/>
      <c r="AA810" s="1"/>
      <c r="AB810" s="1"/>
      <c r="AN810" t="str">
        <f t="shared" si="168"/>
        <v>Groveland</v>
      </c>
      <c r="AO810" t="s">
        <v>1885</v>
      </c>
      <c r="AP810">
        <v>6</v>
      </c>
      <c r="AR810" s="119">
        <v>25</v>
      </c>
      <c r="AS810" s="121">
        <v>9</v>
      </c>
      <c r="AT810" s="121">
        <v>45</v>
      </c>
      <c r="AU810" s="125">
        <v>27620</v>
      </c>
      <c r="AV810" s="125">
        <f t="shared" si="169"/>
        <v>25009</v>
      </c>
      <c r="AW810" t="s">
        <v>749</v>
      </c>
      <c r="AX810">
        <f t="shared" si="165"/>
        <v>2527620</v>
      </c>
      <c r="BB810">
        <v>9.41</v>
      </c>
      <c r="BC810">
        <v>0.47</v>
      </c>
      <c r="BD810">
        <v>8.94</v>
      </c>
    </row>
    <row r="811" spans="1:56" hidden="1" outlineLevel="1">
      <c r="A811" s="67" t="s">
        <v>753</v>
      </c>
      <c r="B811" s="10" t="s">
        <v>1278</v>
      </c>
      <c r="C811" s="1">
        <f t="shared" si="159"/>
        <v>3089</v>
      </c>
      <c r="D811" s="7">
        <f>IF(N811&gt;0, RANK(N811,(N811:P811,Q811:AE811)),0)</f>
        <v>1</v>
      </c>
      <c r="E811" s="7">
        <f>IF(O811&gt;0,RANK(O811,(N811:P811,Q811:AE811)),0)</f>
        <v>2</v>
      </c>
      <c r="F811" s="7">
        <f t="shared" si="160"/>
        <v>3</v>
      </c>
      <c r="G811" s="1">
        <f t="shared" si="166"/>
        <v>1262</v>
      </c>
      <c r="H811" s="2">
        <f t="shared" si="167"/>
        <v>0.40854645516348331</v>
      </c>
      <c r="I811" s="8"/>
      <c r="J811" s="2">
        <f t="shared" si="161"/>
        <v>0.69213337649724826</v>
      </c>
      <c r="K811" s="2">
        <f t="shared" si="162"/>
        <v>0.28358692133376495</v>
      </c>
      <c r="L811" s="2">
        <f t="shared" si="163"/>
        <v>1.2301715765619942E-2</v>
      </c>
      <c r="M811" s="2">
        <f t="shared" si="164"/>
        <v>1.1977986403366841E-2</v>
      </c>
      <c r="N811" s="1">
        <v>2138</v>
      </c>
      <c r="O811" s="1">
        <v>876</v>
      </c>
      <c r="P811" s="1">
        <v>38</v>
      </c>
      <c r="Q811" s="1">
        <v>11</v>
      </c>
      <c r="R811" s="1">
        <v>9</v>
      </c>
      <c r="S811" s="1">
        <v>6</v>
      </c>
      <c r="T811" s="1"/>
      <c r="U811" s="1"/>
      <c r="V811" s="1"/>
      <c r="W811" s="1">
        <v>11</v>
      </c>
      <c r="X811" s="1"/>
      <c r="Y811" s="1"/>
      <c r="Z811" s="1"/>
      <c r="AA811" s="1"/>
      <c r="AB811" s="1"/>
      <c r="AN811" t="str">
        <f t="shared" si="168"/>
        <v>Hadley</v>
      </c>
      <c r="AO811" t="s">
        <v>370</v>
      </c>
      <c r="AP811">
        <v>2</v>
      </c>
      <c r="AR811" s="119">
        <v>25</v>
      </c>
      <c r="AS811" s="121">
        <v>15</v>
      </c>
      <c r="AT811" s="121">
        <v>40</v>
      </c>
      <c r="AU811" s="125">
        <v>27690</v>
      </c>
      <c r="AV811" s="125">
        <f t="shared" si="169"/>
        <v>25015</v>
      </c>
      <c r="AW811" t="s">
        <v>749</v>
      </c>
      <c r="AX811">
        <f t="shared" si="165"/>
        <v>2527690</v>
      </c>
      <c r="BB811">
        <v>24.72</v>
      </c>
      <c r="BC811">
        <v>1.42</v>
      </c>
      <c r="BD811">
        <v>23.31</v>
      </c>
    </row>
    <row r="812" spans="1:56" hidden="1" outlineLevel="1">
      <c r="A812" s="67" t="s">
        <v>1942</v>
      </c>
      <c r="B812" s="10" t="s">
        <v>1278</v>
      </c>
      <c r="C812" s="1">
        <f t="shared" si="159"/>
        <v>4076</v>
      </c>
      <c r="D812" s="7">
        <f>IF(N812&gt;0, RANK(N812,(N812:P812,Q812:AE812)),0)</f>
        <v>2</v>
      </c>
      <c r="E812" s="7">
        <f>IF(O812&gt;0,RANK(O812,(N812:P812,Q812:AE812)),0)</f>
        <v>1</v>
      </c>
      <c r="F812" s="7">
        <f t="shared" si="160"/>
        <v>3</v>
      </c>
      <c r="G812" s="1">
        <f t="shared" si="166"/>
        <v>98</v>
      </c>
      <c r="H812" s="2">
        <f t="shared" si="167"/>
        <v>2.4043179587831209E-2</v>
      </c>
      <c r="I812" s="8"/>
      <c r="J812" s="2">
        <f t="shared" si="161"/>
        <v>0.4730127576054956</v>
      </c>
      <c r="K812" s="2">
        <f t="shared" si="162"/>
        <v>0.4970559371933268</v>
      </c>
      <c r="L812" s="2">
        <f t="shared" si="163"/>
        <v>1.1776251226692836E-2</v>
      </c>
      <c r="M812" s="2">
        <f t="shared" si="164"/>
        <v>1.8155053974484702E-2</v>
      </c>
      <c r="N812" s="1">
        <v>1928</v>
      </c>
      <c r="O812" s="1">
        <v>2026</v>
      </c>
      <c r="P812" s="1">
        <v>48</v>
      </c>
      <c r="Q812" s="1">
        <v>17</v>
      </c>
      <c r="R812" s="1">
        <v>8</v>
      </c>
      <c r="S812" s="1">
        <v>8</v>
      </c>
      <c r="T812" s="1"/>
      <c r="U812" s="1"/>
      <c r="V812" s="1"/>
      <c r="W812" s="1">
        <v>41</v>
      </c>
      <c r="X812" s="1"/>
      <c r="Y812" s="1"/>
      <c r="Z812" s="1"/>
      <c r="AA812" s="1"/>
      <c r="AB812" s="1"/>
      <c r="AN812" t="str">
        <f t="shared" si="168"/>
        <v>Halifax</v>
      </c>
      <c r="AO812" t="s">
        <v>2518</v>
      </c>
      <c r="AP812">
        <v>4</v>
      </c>
      <c r="AR812" s="119">
        <v>25</v>
      </c>
      <c r="AS812" s="121">
        <v>23</v>
      </c>
      <c r="AT812" s="121">
        <v>35</v>
      </c>
      <c r="AU812" s="125">
        <v>27795</v>
      </c>
      <c r="AV812" s="125">
        <f t="shared" si="169"/>
        <v>25023</v>
      </c>
      <c r="AW812" t="s">
        <v>749</v>
      </c>
      <c r="AX812">
        <f t="shared" si="165"/>
        <v>2527795</v>
      </c>
      <c r="BB812">
        <v>17.329999999999998</v>
      </c>
      <c r="BC812">
        <v>1.18</v>
      </c>
      <c r="BD812">
        <v>16.149999999999999</v>
      </c>
    </row>
    <row r="813" spans="1:56" hidden="1" outlineLevel="1">
      <c r="A813" s="67" t="s">
        <v>2410</v>
      </c>
      <c r="B813" s="10" t="s">
        <v>1278</v>
      </c>
      <c r="C813" s="1">
        <f t="shared" si="159"/>
        <v>4705</v>
      </c>
      <c r="D813" s="7">
        <f>IF(N813&gt;0, RANK(N813,(N813:P813,Q813:AE813)),0)</f>
        <v>1</v>
      </c>
      <c r="E813" s="7">
        <f>IF(O813&gt;0,RANK(O813,(N813:P813,Q813:AE813)),0)</f>
        <v>2</v>
      </c>
      <c r="F813" s="7">
        <f t="shared" si="160"/>
        <v>3</v>
      </c>
      <c r="G813" s="1">
        <f t="shared" si="166"/>
        <v>374</v>
      </c>
      <c r="H813" s="2">
        <f t="shared" si="167"/>
        <v>7.9489904357066946E-2</v>
      </c>
      <c r="I813" s="8"/>
      <c r="J813" s="2">
        <f t="shared" si="161"/>
        <v>0.53007438894792769</v>
      </c>
      <c r="K813" s="2">
        <f t="shared" si="162"/>
        <v>0.45058448459086081</v>
      </c>
      <c r="L813" s="2">
        <f t="shared" si="163"/>
        <v>7.6514346439957494E-3</v>
      </c>
      <c r="M813" s="2">
        <f t="shared" si="164"/>
        <v>1.168969181721575E-2</v>
      </c>
      <c r="N813" s="1">
        <v>2494</v>
      </c>
      <c r="O813" s="1">
        <v>2120</v>
      </c>
      <c r="P813" s="1">
        <v>36</v>
      </c>
      <c r="Q813" s="1">
        <v>18</v>
      </c>
      <c r="R813" s="1">
        <v>8</v>
      </c>
      <c r="S813" s="1">
        <v>14</v>
      </c>
      <c r="T813" s="1"/>
      <c r="U813" s="1"/>
      <c r="V813" s="1"/>
      <c r="W813" s="1">
        <v>15</v>
      </c>
      <c r="X813" s="1"/>
      <c r="Y813" s="1"/>
      <c r="Z813" s="1"/>
      <c r="AA813" s="1"/>
      <c r="AB813" s="1"/>
      <c r="AN813" t="str">
        <f t="shared" si="168"/>
        <v>Hamilton</v>
      </c>
      <c r="AO813" t="s">
        <v>1885</v>
      </c>
      <c r="AP813">
        <v>6</v>
      </c>
      <c r="AR813" s="119">
        <v>25</v>
      </c>
      <c r="AS813" s="121">
        <v>9</v>
      </c>
      <c r="AT813" s="121">
        <v>50</v>
      </c>
      <c r="AU813" s="125">
        <v>27900</v>
      </c>
      <c r="AV813" s="125">
        <f t="shared" si="169"/>
        <v>25009</v>
      </c>
      <c r="AW813" t="s">
        <v>749</v>
      </c>
      <c r="AX813">
        <f t="shared" si="165"/>
        <v>2527900</v>
      </c>
      <c r="BB813">
        <v>14.94</v>
      </c>
      <c r="BC813">
        <v>0.34</v>
      </c>
      <c r="BD813">
        <v>14.6</v>
      </c>
    </row>
    <row r="814" spans="1:56" hidden="1" outlineLevel="1">
      <c r="A814" s="67" t="s">
        <v>861</v>
      </c>
      <c r="B814" s="10" t="s">
        <v>1278</v>
      </c>
      <c r="C814" s="1">
        <f t="shared" si="159"/>
        <v>2976</v>
      </c>
      <c r="D814" s="7">
        <f>IF(N814&gt;0, RANK(N814,(N814:P814,Q814:AE814)),0)</f>
        <v>2</v>
      </c>
      <c r="E814" s="7">
        <f>IF(O814&gt;0,RANK(O814,(N814:P814,Q814:AE814)),0)</f>
        <v>1</v>
      </c>
      <c r="F814" s="7">
        <f t="shared" si="160"/>
        <v>3</v>
      </c>
      <c r="G814" s="1">
        <f t="shared" si="166"/>
        <v>7</v>
      </c>
      <c r="H814" s="2">
        <f t="shared" si="167"/>
        <v>2.3521505376344087E-3</v>
      </c>
      <c r="I814" s="8"/>
      <c r="J814" s="2">
        <f t="shared" si="161"/>
        <v>0.48723118279569894</v>
      </c>
      <c r="K814" s="2">
        <f t="shared" si="162"/>
        <v>0.48958333333333331</v>
      </c>
      <c r="L814" s="2">
        <f t="shared" si="163"/>
        <v>1.310483870967742E-2</v>
      </c>
      <c r="M814" s="2">
        <f t="shared" si="164"/>
        <v>1.0080645161290274E-2</v>
      </c>
      <c r="N814" s="1">
        <v>1450</v>
      </c>
      <c r="O814" s="1">
        <v>1457</v>
      </c>
      <c r="P814" s="1">
        <v>39</v>
      </c>
      <c r="Q814" s="1">
        <v>12</v>
      </c>
      <c r="R814" s="1">
        <v>5</v>
      </c>
      <c r="S814" s="1">
        <v>5</v>
      </c>
      <c r="T814" s="1"/>
      <c r="U814" s="1"/>
      <c r="V814" s="1"/>
      <c r="W814" s="1">
        <v>8</v>
      </c>
      <c r="X814" s="1"/>
      <c r="Y814" s="1"/>
      <c r="Z814" s="1"/>
      <c r="AA814" s="1"/>
      <c r="AB814" s="1"/>
      <c r="AN814" t="str">
        <f t="shared" si="168"/>
        <v>Hampden</v>
      </c>
      <c r="AO814" t="s">
        <v>861</v>
      </c>
      <c r="AP814">
        <v>2</v>
      </c>
      <c r="AR814" s="119">
        <v>25</v>
      </c>
      <c r="AS814" s="121">
        <v>13</v>
      </c>
      <c r="AT814" s="121">
        <v>40</v>
      </c>
      <c r="AU814" s="125">
        <v>28075</v>
      </c>
      <c r="AV814" s="125">
        <f t="shared" si="169"/>
        <v>25013</v>
      </c>
      <c r="AW814" t="s">
        <v>749</v>
      </c>
      <c r="AX814">
        <f t="shared" si="165"/>
        <v>2528075</v>
      </c>
      <c r="BB814">
        <v>19.649999999999999</v>
      </c>
      <c r="BC814">
        <v>0.01</v>
      </c>
      <c r="BD814">
        <v>19.64</v>
      </c>
    </row>
    <row r="815" spans="1:56" hidden="1" outlineLevel="1">
      <c r="A815" s="67" t="s">
        <v>3488</v>
      </c>
      <c r="B815" s="10" t="s">
        <v>1278</v>
      </c>
      <c r="C815" s="1">
        <f t="shared" si="159"/>
        <v>393</v>
      </c>
      <c r="D815" s="7">
        <f>IF(N815&gt;0, RANK(N815,(N815:P815,Q815:AE815)),0)</f>
        <v>1</v>
      </c>
      <c r="E815" s="7">
        <f>IF(O815&gt;0,RANK(O815,(N815:P815,Q815:AE815)),0)</f>
        <v>2</v>
      </c>
      <c r="F815" s="7">
        <f t="shared" si="160"/>
        <v>5</v>
      </c>
      <c r="G815" s="1">
        <f t="shared" si="166"/>
        <v>116</v>
      </c>
      <c r="H815" s="2">
        <f t="shared" si="167"/>
        <v>0.2951653944020356</v>
      </c>
      <c r="I815" s="8"/>
      <c r="J815" s="2">
        <f t="shared" si="161"/>
        <v>0.63104325699745545</v>
      </c>
      <c r="K815" s="2">
        <f t="shared" si="162"/>
        <v>0.33587786259541985</v>
      </c>
      <c r="L815" s="2">
        <f t="shared" si="163"/>
        <v>7.6335877862595417E-3</v>
      </c>
      <c r="M815" s="2">
        <f t="shared" si="164"/>
        <v>2.5445292620865159E-2</v>
      </c>
      <c r="N815" s="1">
        <v>248</v>
      </c>
      <c r="O815" s="1">
        <v>132</v>
      </c>
      <c r="P815" s="1">
        <v>3</v>
      </c>
      <c r="Q815" s="1">
        <v>4</v>
      </c>
      <c r="R815" s="1">
        <v>2</v>
      </c>
      <c r="S815" s="1">
        <v>4</v>
      </c>
      <c r="T815" s="1"/>
      <c r="U815" s="1"/>
      <c r="V815" s="1"/>
      <c r="W815" s="1">
        <v>0</v>
      </c>
      <c r="X815" s="1"/>
      <c r="Y815" s="1"/>
      <c r="Z815" s="1"/>
      <c r="AA815" s="1"/>
      <c r="AB815" s="1"/>
      <c r="AN815" t="str">
        <f t="shared" si="168"/>
        <v>Hancock</v>
      </c>
      <c r="AO815" t="s">
        <v>1299</v>
      </c>
      <c r="AP815">
        <v>1</v>
      </c>
      <c r="AR815" s="119">
        <v>25</v>
      </c>
      <c r="AS815" s="121">
        <v>3</v>
      </c>
      <c r="AT815" s="121">
        <v>50</v>
      </c>
      <c r="AU815" s="125">
        <v>28180</v>
      </c>
      <c r="AV815" s="125">
        <f t="shared" si="169"/>
        <v>25003</v>
      </c>
      <c r="AW815" t="s">
        <v>749</v>
      </c>
      <c r="AX815">
        <f t="shared" si="165"/>
        <v>2528180</v>
      </c>
      <c r="BB815">
        <v>35.76</v>
      </c>
      <c r="BC815">
        <v>0.03</v>
      </c>
      <c r="BD815">
        <v>35.729999999999997</v>
      </c>
    </row>
    <row r="816" spans="1:56" hidden="1" outlineLevel="1">
      <c r="A816" s="67" t="s">
        <v>3025</v>
      </c>
      <c r="B816" s="10" t="s">
        <v>1278</v>
      </c>
      <c r="C816" s="1">
        <f t="shared" si="159"/>
        <v>8153</v>
      </c>
      <c r="D816" s="7">
        <f>IF(N816&gt;0, RANK(N816,(N816:P816,Q816:AE816)),0)</f>
        <v>2</v>
      </c>
      <c r="E816" s="7">
        <f>IF(O816&gt;0,RANK(O816,(N816:P816,Q816:AE816)),0)</f>
        <v>1</v>
      </c>
      <c r="F816" s="7">
        <f t="shared" si="160"/>
        <v>3</v>
      </c>
      <c r="G816" s="1">
        <f t="shared" si="166"/>
        <v>811</v>
      </c>
      <c r="H816" s="2">
        <f t="shared" si="167"/>
        <v>9.947258677787317E-2</v>
      </c>
      <c r="I816" s="8"/>
      <c r="J816" s="2">
        <f t="shared" si="161"/>
        <v>0.44155525573408561</v>
      </c>
      <c r="K816" s="2">
        <f t="shared" si="162"/>
        <v>0.54102784251195879</v>
      </c>
      <c r="L816" s="2">
        <f t="shared" si="163"/>
        <v>7.3592542622347599E-3</v>
      </c>
      <c r="M816" s="2">
        <f t="shared" si="164"/>
        <v>1.0057647491720844E-2</v>
      </c>
      <c r="N816" s="1">
        <v>3600</v>
      </c>
      <c r="O816" s="1">
        <v>4411</v>
      </c>
      <c r="P816" s="1">
        <v>60</v>
      </c>
      <c r="Q816" s="1">
        <v>30</v>
      </c>
      <c r="R816" s="1">
        <v>4</v>
      </c>
      <c r="S816" s="1">
        <v>12</v>
      </c>
      <c r="T816" s="1"/>
      <c r="U816" s="1"/>
      <c r="V816" s="1"/>
      <c r="W816" s="1">
        <v>36</v>
      </c>
      <c r="X816" s="1"/>
      <c r="Y816" s="1"/>
      <c r="Z816" s="1"/>
      <c r="AA816" s="1"/>
      <c r="AB816" s="1"/>
      <c r="AN816" t="str">
        <f t="shared" si="168"/>
        <v>Hanover</v>
      </c>
      <c r="AO816" t="s">
        <v>2518</v>
      </c>
      <c r="AP816">
        <v>10</v>
      </c>
      <c r="AR816" s="119">
        <v>25</v>
      </c>
      <c r="AS816" s="121">
        <v>23</v>
      </c>
      <c r="AT816" s="121">
        <v>40</v>
      </c>
      <c r="AU816" s="125">
        <v>28285</v>
      </c>
      <c r="AV816" s="125">
        <f t="shared" si="169"/>
        <v>25023</v>
      </c>
      <c r="AW816" t="s">
        <v>749</v>
      </c>
      <c r="AX816">
        <f t="shared" si="165"/>
        <v>2528285</v>
      </c>
      <c r="BB816">
        <v>15.72</v>
      </c>
      <c r="BC816">
        <v>0.11</v>
      </c>
      <c r="BD816">
        <v>15.61</v>
      </c>
    </row>
    <row r="817" spans="1:56" hidden="1" outlineLevel="1">
      <c r="A817" s="67" t="s">
        <v>2138</v>
      </c>
      <c r="B817" s="10" t="s">
        <v>1278</v>
      </c>
      <c r="C817" s="1">
        <f t="shared" si="159"/>
        <v>5439</v>
      </c>
      <c r="D817" s="7">
        <f>IF(N817&gt;0, RANK(N817,(N817:P817,Q817:AE817)),0)</f>
        <v>2</v>
      </c>
      <c r="E817" s="7">
        <f>IF(O817&gt;0,RANK(O817,(N817:P817,Q817:AE817)),0)</f>
        <v>1</v>
      </c>
      <c r="F817" s="7">
        <f t="shared" si="160"/>
        <v>3</v>
      </c>
      <c r="G817" s="1">
        <f t="shared" si="166"/>
        <v>187</v>
      </c>
      <c r="H817" s="2">
        <f t="shared" si="167"/>
        <v>3.4381320095605808E-2</v>
      </c>
      <c r="I817" s="8"/>
      <c r="J817" s="2">
        <f t="shared" si="161"/>
        <v>0.47269718698290125</v>
      </c>
      <c r="K817" s="2">
        <f t="shared" si="162"/>
        <v>0.5070785070785071</v>
      </c>
      <c r="L817" s="2">
        <f t="shared" si="163"/>
        <v>8.8251516822945401E-3</v>
      </c>
      <c r="M817" s="2">
        <f t="shared" si="164"/>
        <v>1.1399154256297051E-2</v>
      </c>
      <c r="N817" s="1">
        <v>2571</v>
      </c>
      <c r="O817" s="1">
        <v>2758</v>
      </c>
      <c r="P817" s="1">
        <v>48</v>
      </c>
      <c r="Q817" s="1">
        <v>20</v>
      </c>
      <c r="R817" s="1">
        <v>5</v>
      </c>
      <c r="S817" s="1">
        <v>7</v>
      </c>
      <c r="T817" s="1"/>
      <c r="U817" s="1"/>
      <c r="V817" s="1"/>
      <c r="W817" s="1">
        <v>30</v>
      </c>
      <c r="X817" s="1"/>
      <c r="Y817" s="1"/>
      <c r="Z817" s="1"/>
      <c r="AA817" s="1"/>
      <c r="AB817" s="1"/>
      <c r="AN817" t="str">
        <f t="shared" si="168"/>
        <v>Hanson</v>
      </c>
      <c r="AO817" t="s">
        <v>2518</v>
      </c>
      <c r="AP817">
        <v>0</v>
      </c>
      <c r="AR817" s="119">
        <v>25</v>
      </c>
      <c r="AS817" s="121">
        <v>23</v>
      </c>
      <c r="AT817" s="121">
        <v>45</v>
      </c>
      <c r="AU817" s="125">
        <v>28495</v>
      </c>
      <c r="AV817" s="125">
        <f t="shared" si="169"/>
        <v>25023</v>
      </c>
      <c r="AW817" t="s">
        <v>749</v>
      </c>
      <c r="AX817">
        <f t="shared" si="165"/>
        <v>2528495</v>
      </c>
      <c r="BB817">
        <v>15.67</v>
      </c>
      <c r="BC817">
        <v>0.66</v>
      </c>
      <c r="BD817">
        <v>15.01</v>
      </c>
    </row>
    <row r="818" spans="1:56" hidden="1" outlineLevel="1">
      <c r="A818" s="67" t="s">
        <v>1314</v>
      </c>
      <c r="B818" s="10" t="s">
        <v>1278</v>
      </c>
      <c r="C818" s="1">
        <f t="shared" si="159"/>
        <v>1405</v>
      </c>
      <c r="D818" s="7">
        <f>IF(N818&gt;0, RANK(N818,(N818:P818,Q818:AE818)),0)</f>
        <v>1</v>
      </c>
      <c r="E818" s="7">
        <f>IF(O818&gt;0,RANK(O818,(N818:P818,Q818:AE818)),0)</f>
        <v>2</v>
      </c>
      <c r="F818" s="7">
        <f t="shared" si="160"/>
        <v>3</v>
      </c>
      <c r="G818" s="1">
        <f t="shared" si="166"/>
        <v>194</v>
      </c>
      <c r="H818" s="2">
        <f t="shared" si="167"/>
        <v>0.13807829181494663</v>
      </c>
      <c r="I818" s="8"/>
      <c r="J818" s="2">
        <f t="shared" si="161"/>
        <v>0.55231316725978652</v>
      </c>
      <c r="K818" s="2">
        <f t="shared" si="162"/>
        <v>0.41423487544483983</v>
      </c>
      <c r="L818" s="2">
        <f t="shared" si="163"/>
        <v>1.3523131672597865E-2</v>
      </c>
      <c r="M818" s="2">
        <f t="shared" si="164"/>
        <v>1.992882562277578E-2</v>
      </c>
      <c r="N818" s="1">
        <v>776</v>
      </c>
      <c r="O818" s="1">
        <v>582</v>
      </c>
      <c r="P818" s="1">
        <v>19</v>
      </c>
      <c r="Q818" s="1">
        <v>6</v>
      </c>
      <c r="R818" s="1">
        <v>8</v>
      </c>
      <c r="S818" s="1">
        <v>2</v>
      </c>
      <c r="T818" s="1"/>
      <c r="U818" s="1"/>
      <c r="V818" s="1"/>
      <c r="W818" s="1">
        <v>12</v>
      </c>
      <c r="X818" s="1"/>
      <c r="Y818" s="1"/>
      <c r="Z818" s="1"/>
      <c r="AA818" s="1"/>
      <c r="AB818" s="1"/>
      <c r="AN818" t="str">
        <f t="shared" si="168"/>
        <v>Hardwick</v>
      </c>
      <c r="AO818" s="10" t="s">
        <v>2537</v>
      </c>
      <c r="AP818" s="10">
        <v>1</v>
      </c>
      <c r="AR818" s="119">
        <v>25</v>
      </c>
      <c r="AS818" s="121">
        <v>27</v>
      </c>
      <c r="AT818" s="121">
        <v>90</v>
      </c>
      <c r="AU818" s="125">
        <v>28740</v>
      </c>
      <c r="AV818" s="125">
        <f t="shared" si="169"/>
        <v>25027</v>
      </c>
      <c r="AW818" t="s">
        <v>749</v>
      </c>
      <c r="AX818">
        <f t="shared" si="165"/>
        <v>2528740</v>
      </c>
      <c r="BB818">
        <v>40.840000000000003</v>
      </c>
      <c r="BC818">
        <v>2.25</v>
      </c>
      <c r="BD818">
        <v>38.590000000000003</v>
      </c>
    </row>
    <row r="819" spans="1:56" hidden="1" outlineLevel="1">
      <c r="A819" s="67" t="s">
        <v>1367</v>
      </c>
      <c r="B819" s="10" t="s">
        <v>1278</v>
      </c>
      <c r="C819" s="1">
        <f t="shared" si="159"/>
        <v>3471</v>
      </c>
      <c r="D819" s="7">
        <f>IF(N819&gt;0, RANK(N819,(N819:P819,Q819:AE819)),0)</f>
        <v>1</v>
      </c>
      <c r="E819" s="7">
        <f>IF(O819&gt;0,RANK(O819,(N819:P819,Q819:AE819)),0)</f>
        <v>2</v>
      </c>
      <c r="F819" s="7">
        <f t="shared" si="160"/>
        <v>5</v>
      </c>
      <c r="G819" s="1">
        <f t="shared" si="166"/>
        <v>1048</v>
      </c>
      <c r="H819" s="2">
        <f t="shared" si="167"/>
        <v>0.30193027945836937</v>
      </c>
      <c r="I819" s="8"/>
      <c r="J819" s="2">
        <f t="shared" si="161"/>
        <v>0.63555171420339962</v>
      </c>
      <c r="K819" s="2">
        <f t="shared" si="162"/>
        <v>0.33362143474503025</v>
      </c>
      <c r="L819" s="2">
        <f t="shared" si="163"/>
        <v>5.1858254105445114E-3</v>
      </c>
      <c r="M819" s="2">
        <f t="shared" si="164"/>
        <v>2.5641025641025612E-2</v>
      </c>
      <c r="N819" s="1">
        <v>2206</v>
      </c>
      <c r="O819" s="1">
        <v>1158</v>
      </c>
      <c r="P819" s="1">
        <v>18</v>
      </c>
      <c r="Q819" s="1">
        <v>32</v>
      </c>
      <c r="R819" s="1">
        <v>9</v>
      </c>
      <c r="S819" s="1">
        <v>7</v>
      </c>
      <c r="T819" s="1"/>
      <c r="U819" s="1"/>
      <c r="V819" s="1"/>
      <c r="W819" s="1">
        <v>41</v>
      </c>
      <c r="X819" s="1"/>
      <c r="Y819" s="1"/>
      <c r="Z819" s="1"/>
      <c r="AA819" s="1"/>
      <c r="AB819" s="1"/>
      <c r="AN819" t="str">
        <f t="shared" si="168"/>
        <v>Harvard</v>
      </c>
      <c r="AO819" s="10" t="s">
        <v>2537</v>
      </c>
      <c r="AP819" s="10">
        <v>5</v>
      </c>
      <c r="AR819" s="119">
        <v>25</v>
      </c>
      <c r="AS819" s="121">
        <v>27</v>
      </c>
      <c r="AT819" s="121">
        <v>95</v>
      </c>
      <c r="AU819" s="125">
        <v>28950</v>
      </c>
      <c r="AV819" s="125">
        <f t="shared" si="169"/>
        <v>25027</v>
      </c>
      <c r="AW819" t="s">
        <v>749</v>
      </c>
      <c r="AX819">
        <f t="shared" si="165"/>
        <v>2528950</v>
      </c>
      <c r="BB819">
        <v>26.97</v>
      </c>
      <c r="BC819">
        <v>0.61</v>
      </c>
      <c r="BD819">
        <v>26.36</v>
      </c>
    </row>
    <row r="820" spans="1:56" hidden="1" outlineLevel="1">
      <c r="A820" s="67" t="s">
        <v>461</v>
      </c>
      <c r="B820" s="10" t="s">
        <v>1278</v>
      </c>
      <c r="C820" s="1">
        <f t="shared" si="159"/>
        <v>7994</v>
      </c>
      <c r="D820" s="7">
        <f>IF(N820&gt;0, RANK(N820,(N820:P820,Q820:AE820)),0)</f>
        <v>1</v>
      </c>
      <c r="E820" s="7">
        <f>IF(O820&gt;0,RANK(O820,(N820:P820,Q820:AE820)),0)</f>
        <v>2</v>
      </c>
      <c r="F820" s="7">
        <f t="shared" si="160"/>
        <v>3</v>
      </c>
      <c r="G820" s="1">
        <f t="shared" si="166"/>
        <v>1224</v>
      </c>
      <c r="H820" s="2">
        <f t="shared" si="167"/>
        <v>0.15311483612709531</v>
      </c>
      <c r="I820" s="8"/>
      <c r="J820" s="2">
        <f t="shared" si="161"/>
        <v>0.56767575681761318</v>
      </c>
      <c r="K820" s="2">
        <f t="shared" si="162"/>
        <v>0.41456092069051786</v>
      </c>
      <c r="L820" s="2">
        <f t="shared" si="163"/>
        <v>8.8816612459344507E-3</v>
      </c>
      <c r="M820" s="2">
        <f t="shared" si="164"/>
        <v>8.8816612459345096E-3</v>
      </c>
      <c r="N820" s="1">
        <v>4538</v>
      </c>
      <c r="O820" s="1">
        <v>3314</v>
      </c>
      <c r="P820" s="1">
        <v>71</v>
      </c>
      <c r="Q820" s="1">
        <v>30</v>
      </c>
      <c r="R820" s="1">
        <v>10</v>
      </c>
      <c r="S820" s="1">
        <v>7</v>
      </c>
      <c r="T820" s="1"/>
      <c r="U820" s="1"/>
      <c r="V820" s="1"/>
      <c r="W820" s="1">
        <v>24</v>
      </c>
      <c r="X820" s="1"/>
      <c r="Y820" s="1"/>
      <c r="Z820" s="1"/>
      <c r="AA820" s="1"/>
      <c r="AB820" s="1"/>
      <c r="AN820" t="str">
        <f t="shared" si="168"/>
        <v>Harwich</v>
      </c>
      <c r="AO820" t="s">
        <v>1731</v>
      </c>
      <c r="AP820">
        <v>10</v>
      </c>
      <c r="AR820" s="119">
        <v>25</v>
      </c>
      <c r="AS820" s="121">
        <v>1</v>
      </c>
      <c r="AT820" s="121">
        <v>40</v>
      </c>
      <c r="AU820" s="125">
        <v>29020</v>
      </c>
      <c r="AV820" s="125">
        <f t="shared" si="169"/>
        <v>25001</v>
      </c>
      <c r="AW820" t="s">
        <v>749</v>
      </c>
      <c r="AX820">
        <f t="shared" si="165"/>
        <v>2529020</v>
      </c>
      <c r="BB820">
        <v>33.15</v>
      </c>
      <c r="BC820">
        <v>12.11</v>
      </c>
      <c r="BD820">
        <v>21.04</v>
      </c>
    </row>
    <row r="821" spans="1:56" hidden="1" outlineLevel="1">
      <c r="A821" s="67" t="s">
        <v>462</v>
      </c>
      <c r="B821" s="10" t="s">
        <v>1278</v>
      </c>
      <c r="C821" s="1">
        <f t="shared" si="159"/>
        <v>2109</v>
      </c>
      <c r="D821" s="7">
        <f>IF(N821&gt;0, RANK(N821,(N821:P821,Q821:AE821)),0)</f>
        <v>1</v>
      </c>
      <c r="E821" s="7">
        <f>IF(O821&gt;0,RANK(O821,(N821:P821,Q821:AE821)),0)</f>
        <v>2</v>
      </c>
      <c r="F821" s="7">
        <f t="shared" si="160"/>
        <v>3</v>
      </c>
      <c r="G821" s="1">
        <f t="shared" si="166"/>
        <v>747</v>
      </c>
      <c r="H821" s="2">
        <f t="shared" si="167"/>
        <v>0.35419630156472259</v>
      </c>
      <c r="I821" s="8"/>
      <c r="J821" s="2">
        <f t="shared" si="161"/>
        <v>0.66619250829777144</v>
      </c>
      <c r="K821" s="2">
        <f t="shared" si="162"/>
        <v>0.31199620673304884</v>
      </c>
      <c r="L821" s="2">
        <f t="shared" si="163"/>
        <v>1.1379800853485065E-2</v>
      </c>
      <c r="M821" s="2">
        <f t="shared" si="164"/>
        <v>1.0431484115694658E-2</v>
      </c>
      <c r="N821" s="1">
        <v>1405</v>
      </c>
      <c r="O821" s="1">
        <v>658</v>
      </c>
      <c r="P821" s="1">
        <v>24</v>
      </c>
      <c r="Q821" s="1">
        <v>10</v>
      </c>
      <c r="R821" s="1">
        <v>3</v>
      </c>
      <c r="S821" s="1">
        <v>2</v>
      </c>
      <c r="T821" s="1"/>
      <c r="U821" s="1"/>
      <c r="V821" s="1"/>
      <c r="W821" s="1">
        <v>7</v>
      </c>
      <c r="X821" s="1"/>
      <c r="Y821" s="1"/>
      <c r="Z821" s="1"/>
      <c r="AA821" s="1"/>
      <c r="AB821" s="1"/>
      <c r="AN821" t="str">
        <f t="shared" si="168"/>
        <v>Hatfield</v>
      </c>
      <c r="AO821" t="s">
        <v>370</v>
      </c>
      <c r="AP821">
        <v>1</v>
      </c>
      <c r="AR821" s="119">
        <v>25</v>
      </c>
      <c r="AS821" s="121">
        <v>15</v>
      </c>
      <c r="AT821" s="121">
        <v>45</v>
      </c>
      <c r="AU821" s="125">
        <v>29265</v>
      </c>
      <c r="AV821" s="125">
        <f t="shared" si="169"/>
        <v>25015</v>
      </c>
      <c r="AW821" t="s">
        <v>749</v>
      </c>
      <c r="AX821">
        <f t="shared" si="165"/>
        <v>2529265</v>
      </c>
      <c r="BB821">
        <v>16.82</v>
      </c>
      <c r="BC821">
        <v>0.81</v>
      </c>
      <c r="BD821">
        <v>16.02</v>
      </c>
    </row>
    <row r="822" spans="1:56" hidden="1" outlineLevel="1">
      <c r="A822" s="67" t="s">
        <v>2110</v>
      </c>
      <c r="B822" s="10" t="s">
        <v>1278</v>
      </c>
      <c r="C822" s="1">
        <f t="shared" si="159"/>
        <v>26854</v>
      </c>
      <c r="D822" s="7">
        <f>IF(N822&gt;0, RANK(N822,(N822:P822,Q822:AE822)),0)</f>
        <v>1</v>
      </c>
      <c r="E822" s="7">
        <f>IF(O822&gt;0,RANK(O822,(N822:P822,Q822:AE822)),0)</f>
        <v>2</v>
      </c>
      <c r="F822" s="7">
        <f t="shared" si="160"/>
        <v>3</v>
      </c>
      <c r="G822" s="1">
        <f t="shared" si="166"/>
        <v>4738</v>
      </c>
      <c r="H822" s="2">
        <f t="shared" si="167"/>
        <v>0.17643554032918746</v>
      </c>
      <c r="I822" s="8"/>
      <c r="J822" s="2">
        <f t="shared" si="161"/>
        <v>0.57913160050644219</v>
      </c>
      <c r="K822" s="2">
        <f t="shared" si="162"/>
        <v>0.40269606017725479</v>
      </c>
      <c r="L822" s="2">
        <f t="shared" si="163"/>
        <v>8.3041632531466441E-3</v>
      </c>
      <c r="M822" s="2">
        <f t="shared" si="164"/>
        <v>9.868176063156377E-3</v>
      </c>
      <c r="N822" s="1">
        <v>15552</v>
      </c>
      <c r="O822" s="1">
        <v>10814</v>
      </c>
      <c r="P822" s="1">
        <v>223</v>
      </c>
      <c r="Q822" s="1">
        <v>160</v>
      </c>
      <c r="R822" s="1">
        <v>54</v>
      </c>
      <c r="S822" s="1">
        <v>51</v>
      </c>
      <c r="T822" s="1"/>
      <c r="U822" s="1"/>
      <c r="V822" s="1"/>
      <c r="W822" s="1">
        <v>0</v>
      </c>
      <c r="X822" s="1"/>
      <c r="Y822" s="1"/>
      <c r="Z822" s="1"/>
      <c r="AA822" s="1"/>
      <c r="AB822" s="1"/>
      <c r="AN822" t="str">
        <f t="shared" si="168"/>
        <v>Haverhill</v>
      </c>
      <c r="AO822" t="s">
        <v>1885</v>
      </c>
      <c r="AP822">
        <v>5</v>
      </c>
      <c r="AR822" s="119">
        <v>25</v>
      </c>
      <c r="AS822" s="121">
        <v>9</v>
      </c>
      <c r="AT822" s="121">
        <v>55</v>
      </c>
      <c r="AU822" s="125">
        <v>29405</v>
      </c>
      <c r="AV822" s="125">
        <f t="shared" si="169"/>
        <v>25009</v>
      </c>
      <c r="AW822" t="s">
        <v>2792</v>
      </c>
      <c r="AX822">
        <f t="shared" si="165"/>
        <v>2529405</v>
      </c>
      <c r="BB822">
        <v>35.630000000000003</v>
      </c>
      <c r="BC822">
        <v>2.31</v>
      </c>
      <c r="BD822">
        <v>33.33</v>
      </c>
    </row>
    <row r="823" spans="1:56" hidden="1" outlineLevel="1">
      <c r="A823" s="67" t="s">
        <v>2111</v>
      </c>
      <c r="B823" s="10" t="s">
        <v>1278</v>
      </c>
      <c r="C823" s="1">
        <f t="shared" ref="C823:C886" si="170">SUM(N823:AL823)</f>
        <v>176</v>
      </c>
      <c r="D823" s="7">
        <f>IF(N823&gt;0, RANK(N823,(N823:P823,Q823:AE823)),0)</f>
        <v>1</v>
      </c>
      <c r="E823" s="7">
        <f>IF(O823&gt;0,RANK(O823,(N823:P823,Q823:AE823)),0)</f>
        <v>2</v>
      </c>
      <c r="F823" s="7">
        <f t="shared" ref="F823:F886" si="171">IF(P823&gt;0,RANK(P823,(N823:AE823)),0)</f>
        <v>3</v>
      </c>
      <c r="G823" s="1">
        <f t="shared" si="166"/>
        <v>36</v>
      </c>
      <c r="H823" s="2">
        <f t="shared" si="167"/>
        <v>0.20454545454545456</v>
      </c>
      <c r="I823" s="8"/>
      <c r="J823" s="2">
        <f t="shared" ref="J823:J886" si="172">IF(C823=0,"-",N823/C823)</f>
        <v>0.57386363636363635</v>
      </c>
      <c r="K823" s="2">
        <f t="shared" ref="K823:K886" si="173">IF(C823=0,"-",O823/C823)</f>
        <v>0.36931818181818182</v>
      </c>
      <c r="L823" s="2">
        <f t="shared" ref="L823:L886" si="174">IF(C823=0,"-",P823/C823)</f>
        <v>2.2727272727272728E-2</v>
      </c>
      <c r="M823" s="2">
        <f t="shared" ref="M823:M886" si="175">IF(C823=0,"-",(1-J823-K823-L823))</f>
        <v>3.4090909090909095E-2</v>
      </c>
      <c r="N823" s="1">
        <v>101</v>
      </c>
      <c r="O823" s="1">
        <v>65</v>
      </c>
      <c r="P823" s="1">
        <v>4</v>
      </c>
      <c r="Q823" s="1">
        <v>2</v>
      </c>
      <c r="R823" s="1">
        <v>2</v>
      </c>
      <c r="S823" s="1">
        <v>0</v>
      </c>
      <c r="T823" s="1"/>
      <c r="U823" s="1"/>
      <c r="V823" s="1"/>
      <c r="W823" s="1">
        <v>2</v>
      </c>
      <c r="X823" s="1"/>
      <c r="Y823" s="1"/>
      <c r="Z823" s="1"/>
      <c r="AA823" s="1"/>
      <c r="AB823" s="1"/>
      <c r="AN823" t="str">
        <f t="shared" si="168"/>
        <v>Hawley</v>
      </c>
      <c r="AO823" t="s">
        <v>2910</v>
      </c>
      <c r="AP823">
        <v>1</v>
      </c>
      <c r="AR823" s="119">
        <v>25</v>
      </c>
      <c r="AS823" s="121">
        <v>11</v>
      </c>
      <c r="AT823" s="121">
        <v>55</v>
      </c>
      <c r="AU823" s="125">
        <v>29475</v>
      </c>
      <c r="AV823" s="125">
        <f t="shared" si="169"/>
        <v>25011</v>
      </c>
      <c r="AW823" t="s">
        <v>749</v>
      </c>
      <c r="AX823">
        <f t="shared" ref="AX823:AX886" si="176">AR823*100000+AU823</f>
        <v>2529475</v>
      </c>
      <c r="BB823">
        <v>30.88</v>
      </c>
      <c r="BC823">
        <v>0.02</v>
      </c>
      <c r="BD823">
        <v>30.86</v>
      </c>
    </row>
    <row r="824" spans="1:56" hidden="1" outlineLevel="1">
      <c r="A824" s="67" t="s">
        <v>1582</v>
      </c>
      <c r="B824" s="10" t="s">
        <v>1278</v>
      </c>
      <c r="C824" s="1">
        <f t="shared" si="170"/>
        <v>440</v>
      </c>
      <c r="D824" s="7">
        <f>IF(N824&gt;0, RANK(N824,(N824:P824,Q824:AE824)),0)</f>
        <v>1</v>
      </c>
      <c r="E824" s="7">
        <f>IF(O824&gt;0,RANK(O824,(N824:P824,Q824:AE824)),0)</f>
        <v>2</v>
      </c>
      <c r="F824" s="7">
        <f t="shared" si="171"/>
        <v>3</v>
      </c>
      <c r="G824" s="1">
        <f t="shared" si="166"/>
        <v>160</v>
      </c>
      <c r="H824" s="2">
        <f t="shared" si="167"/>
        <v>0.36363636363636365</v>
      </c>
      <c r="I824" s="8"/>
      <c r="J824" s="2">
        <f t="shared" si="172"/>
        <v>0.67272727272727273</v>
      </c>
      <c r="K824" s="2">
        <f t="shared" si="173"/>
        <v>0.30909090909090908</v>
      </c>
      <c r="L824" s="2">
        <f t="shared" si="174"/>
        <v>1.1363636363636364E-2</v>
      </c>
      <c r="M824" s="2">
        <f t="shared" si="175"/>
        <v>6.8181818181818239E-3</v>
      </c>
      <c r="N824" s="1">
        <v>296</v>
      </c>
      <c r="O824" s="1">
        <v>136</v>
      </c>
      <c r="P824" s="1">
        <v>5</v>
      </c>
      <c r="Q824" s="1">
        <v>1</v>
      </c>
      <c r="R824" s="1">
        <v>0</v>
      </c>
      <c r="S824" s="1">
        <v>1</v>
      </c>
      <c r="T824" s="1"/>
      <c r="U824" s="1"/>
      <c r="V824" s="1"/>
      <c r="W824" s="1">
        <v>1</v>
      </c>
      <c r="X824" s="1"/>
      <c r="Y824" s="1"/>
      <c r="Z824" s="1"/>
      <c r="AA824" s="1"/>
      <c r="AB824" s="1"/>
      <c r="AN824" t="str">
        <f t="shared" si="168"/>
        <v>Heath</v>
      </c>
      <c r="AO824" t="s">
        <v>2910</v>
      </c>
      <c r="AP824">
        <v>1</v>
      </c>
      <c r="AR824" s="119">
        <v>25</v>
      </c>
      <c r="AS824" s="121">
        <v>11</v>
      </c>
      <c r="AT824" s="121">
        <v>60</v>
      </c>
      <c r="AU824" s="125">
        <v>29650</v>
      </c>
      <c r="AV824" s="125">
        <f t="shared" si="169"/>
        <v>25011</v>
      </c>
      <c r="AW824" t="s">
        <v>749</v>
      </c>
      <c r="AX824">
        <f t="shared" si="176"/>
        <v>2529650</v>
      </c>
      <c r="BB824">
        <v>24.92</v>
      </c>
      <c r="BC824">
        <v>0.02</v>
      </c>
      <c r="BD824">
        <v>24.9</v>
      </c>
    </row>
    <row r="825" spans="1:56" hidden="1" outlineLevel="1">
      <c r="A825" s="67" t="s">
        <v>704</v>
      </c>
      <c r="B825" s="10" t="s">
        <v>1278</v>
      </c>
      <c r="C825" s="1">
        <f t="shared" si="170"/>
        <v>13381</v>
      </c>
      <c r="D825" s="7">
        <f>IF(N825&gt;0, RANK(N825,(N825:P825,Q825:AE825)),0)</f>
        <v>1</v>
      </c>
      <c r="E825" s="7">
        <f>IF(O825&gt;0,RANK(O825,(N825:P825,Q825:AE825)),0)</f>
        <v>2</v>
      </c>
      <c r="F825" s="7">
        <f t="shared" si="171"/>
        <v>3</v>
      </c>
      <c r="G825" s="1">
        <f t="shared" si="166"/>
        <v>1030</v>
      </c>
      <c r="H825" s="2">
        <f t="shared" si="167"/>
        <v>7.6974815036245425E-2</v>
      </c>
      <c r="I825" s="8"/>
      <c r="J825" s="2">
        <f t="shared" si="172"/>
        <v>0.53277034601300355</v>
      </c>
      <c r="K825" s="2">
        <f t="shared" si="173"/>
        <v>0.45579553097675807</v>
      </c>
      <c r="L825" s="2">
        <f t="shared" si="174"/>
        <v>4.9323667887302891E-3</v>
      </c>
      <c r="M825" s="2">
        <f t="shared" si="175"/>
        <v>6.5017562215080949E-3</v>
      </c>
      <c r="N825" s="1">
        <v>7129</v>
      </c>
      <c r="O825" s="1">
        <v>6099</v>
      </c>
      <c r="P825" s="1">
        <v>66</v>
      </c>
      <c r="Q825" s="1">
        <v>58</v>
      </c>
      <c r="R825" s="1">
        <v>16</v>
      </c>
      <c r="S825" s="1">
        <v>13</v>
      </c>
      <c r="T825" s="1"/>
      <c r="U825" s="1"/>
      <c r="V825" s="1"/>
      <c r="W825" s="1">
        <v>0</v>
      </c>
      <c r="X825" s="1"/>
      <c r="Y825" s="1"/>
      <c r="Z825" s="1"/>
      <c r="AA825" s="1"/>
      <c r="AB825" s="1"/>
      <c r="AN825" t="str">
        <f t="shared" si="168"/>
        <v>Hingham</v>
      </c>
      <c r="AO825" t="s">
        <v>2518</v>
      </c>
      <c r="AP825">
        <v>10</v>
      </c>
      <c r="AR825" s="119">
        <v>25</v>
      </c>
      <c r="AS825" s="121">
        <v>23</v>
      </c>
      <c r="AT825" s="121">
        <v>50</v>
      </c>
      <c r="AU825" s="125">
        <v>30210</v>
      </c>
      <c r="AV825" s="125">
        <f t="shared" si="169"/>
        <v>25023</v>
      </c>
      <c r="AW825" t="s">
        <v>749</v>
      </c>
      <c r="AX825">
        <f t="shared" si="176"/>
        <v>2530210</v>
      </c>
      <c r="BB825">
        <v>25.04</v>
      </c>
      <c r="BC825">
        <v>2.57</v>
      </c>
      <c r="BD825">
        <v>22.47</v>
      </c>
    </row>
    <row r="826" spans="1:56" hidden="1" outlineLevel="1">
      <c r="A826" s="67" t="s">
        <v>3149</v>
      </c>
      <c r="B826" s="10" t="s">
        <v>1278</v>
      </c>
      <c r="C826" s="1">
        <f t="shared" si="170"/>
        <v>1089</v>
      </c>
      <c r="D826" s="7">
        <f>IF(N826&gt;0, RANK(N826,(N826:P826,Q826:AE826)),0)</f>
        <v>1</v>
      </c>
      <c r="E826" s="7">
        <f>IF(O826&gt;0,RANK(O826,(N826:P826,Q826:AE826)),0)</f>
        <v>2</v>
      </c>
      <c r="F826" s="7">
        <f t="shared" si="171"/>
        <v>3</v>
      </c>
      <c r="G826" s="1">
        <f t="shared" si="166"/>
        <v>391</v>
      </c>
      <c r="H826" s="2">
        <f t="shared" si="167"/>
        <v>0.35904499540863177</v>
      </c>
      <c r="I826" s="8"/>
      <c r="J826" s="2">
        <f t="shared" si="172"/>
        <v>0.66391184573002759</v>
      </c>
      <c r="K826" s="2">
        <f t="shared" si="173"/>
        <v>0.30486685032139577</v>
      </c>
      <c r="L826" s="2">
        <f t="shared" si="174"/>
        <v>1.8365472910927456E-2</v>
      </c>
      <c r="M826" s="2">
        <f t="shared" si="175"/>
        <v>1.2855831037649184E-2</v>
      </c>
      <c r="N826" s="1">
        <v>723</v>
      </c>
      <c r="O826" s="1">
        <v>332</v>
      </c>
      <c r="P826" s="1">
        <v>20</v>
      </c>
      <c r="Q826" s="1">
        <v>7</v>
      </c>
      <c r="R826" s="1">
        <v>3</v>
      </c>
      <c r="S826" s="1">
        <v>1</v>
      </c>
      <c r="T826" s="1"/>
      <c r="U826" s="1"/>
      <c r="V826" s="1"/>
      <c r="W826" s="1">
        <v>3</v>
      </c>
      <c r="X826" s="1"/>
      <c r="Y826" s="1"/>
      <c r="Z826" s="1"/>
      <c r="AA826" s="1"/>
      <c r="AB826" s="1"/>
      <c r="AN826" t="str">
        <f t="shared" si="168"/>
        <v>Hinsdale</v>
      </c>
      <c r="AO826" t="s">
        <v>1299</v>
      </c>
      <c r="AP826">
        <v>1</v>
      </c>
      <c r="AR826" s="119">
        <v>25</v>
      </c>
      <c r="AS826" s="121">
        <v>3</v>
      </c>
      <c r="AT826" s="121">
        <v>55</v>
      </c>
      <c r="AU826" s="125">
        <v>30315</v>
      </c>
      <c r="AV826" s="125">
        <f t="shared" si="169"/>
        <v>25003</v>
      </c>
      <c r="AW826" t="s">
        <v>749</v>
      </c>
      <c r="AX826">
        <f t="shared" si="176"/>
        <v>2530315</v>
      </c>
      <c r="BB826">
        <v>21.7</v>
      </c>
      <c r="BC826">
        <v>0.86</v>
      </c>
      <c r="BD826">
        <v>20.84</v>
      </c>
    </row>
    <row r="827" spans="1:56" hidden="1" outlineLevel="1">
      <c r="A827" s="67" t="s">
        <v>2104</v>
      </c>
      <c r="B827" s="10" t="s">
        <v>1278</v>
      </c>
      <c r="C827" s="1">
        <f t="shared" si="170"/>
        <v>5383</v>
      </c>
      <c r="D827" s="7">
        <f>IF(N827&gt;0, RANK(N827,(N827:P827,Q827:AE827)),0)</f>
        <v>1</v>
      </c>
      <c r="E827" s="7">
        <f>IF(O827&gt;0,RANK(O827,(N827:P827,Q827:AE827)),0)</f>
        <v>2</v>
      </c>
      <c r="F827" s="7">
        <f t="shared" si="171"/>
        <v>3</v>
      </c>
      <c r="G827" s="1">
        <f t="shared" si="166"/>
        <v>467</v>
      </c>
      <c r="H827" s="2">
        <f t="shared" si="167"/>
        <v>8.6754597807913808E-2</v>
      </c>
      <c r="I827" s="8"/>
      <c r="J827" s="2">
        <f t="shared" si="172"/>
        <v>0.53093070778376372</v>
      </c>
      <c r="K827" s="2">
        <f t="shared" si="173"/>
        <v>0.44417610997584989</v>
      </c>
      <c r="L827" s="2">
        <f t="shared" si="174"/>
        <v>1.356121122050901E-2</v>
      </c>
      <c r="M827" s="2">
        <f t="shared" si="175"/>
        <v>1.1331971019877381E-2</v>
      </c>
      <c r="N827" s="1">
        <v>2858</v>
      </c>
      <c r="O827" s="1">
        <v>2391</v>
      </c>
      <c r="P827" s="1">
        <v>73</v>
      </c>
      <c r="Q827" s="1">
        <v>15</v>
      </c>
      <c r="R827" s="1">
        <v>7</v>
      </c>
      <c r="S827" s="1">
        <v>12</v>
      </c>
      <c r="T827" s="1"/>
      <c r="U827" s="1"/>
      <c r="V827" s="1"/>
      <c r="W827" s="1">
        <v>27</v>
      </c>
      <c r="X827" s="1"/>
      <c r="Y827" s="1"/>
      <c r="Z827" s="1"/>
      <c r="AA827" s="1"/>
      <c r="AB827" s="1"/>
      <c r="AN827" t="str">
        <f t="shared" si="168"/>
        <v>Holbrook</v>
      </c>
      <c r="AO827" t="s">
        <v>1555</v>
      </c>
      <c r="AP827">
        <v>9</v>
      </c>
      <c r="AR827" s="119">
        <v>25</v>
      </c>
      <c r="AS827" s="121">
        <v>21</v>
      </c>
      <c r="AT827" s="121">
        <v>55</v>
      </c>
      <c r="AU827" s="125">
        <v>30455</v>
      </c>
      <c r="AV827" s="125">
        <f t="shared" si="169"/>
        <v>25021</v>
      </c>
      <c r="AW827" t="s">
        <v>749</v>
      </c>
      <c r="AX827">
        <f t="shared" si="176"/>
        <v>2530455</v>
      </c>
      <c r="BB827">
        <v>7.41</v>
      </c>
      <c r="BC827">
        <v>0.05</v>
      </c>
      <c r="BD827">
        <v>7.35</v>
      </c>
    </row>
    <row r="828" spans="1:56" hidden="1" outlineLevel="1">
      <c r="A828" s="67" t="s">
        <v>1261</v>
      </c>
      <c r="B828" s="10" t="s">
        <v>1278</v>
      </c>
      <c r="C828" s="1">
        <f t="shared" si="170"/>
        <v>10424</v>
      </c>
      <c r="D828" s="7">
        <f>IF(N828&gt;0, RANK(N828,(N828:P828,Q828:AE828)),0)</f>
        <v>1</v>
      </c>
      <c r="E828" s="7">
        <f>IF(O828&gt;0,RANK(O828,(N828:P828,Q828:AE828)),0)</f>
        <v>2</v>
      </c>
      <c r="F828" s="7">
        <f t="shared" si="171"/>
        <v>3</v>
      </c>
      <c r="G828" s="1">
        <f t="shared" si="166"/>
        <v>555</v>
      </c>
      <c r="H828" s="2">
        <f t="shared" si="167"/>
        <v>5.3242517267843438E-2</v>
      </c>
      <c r="I828" s="8"/>
      <c r="J828" s="2">
        <f t="shared" si="172"/>
        <v>0.51419800460475829</v>
      </c>
      <c r="K828" s="2">
        <f t="shared" si="173"/>
        <v>0.46095548733691483</v>
      </c>
      <c r="L828" s="2">
        <f t="shared" si="174"/>
        <v>1.1511895625479662E-2</v>
      </c>
      <c r="M828" s="2">
        <f t="shared" si="175"/>
        <v>1.3334612432847226E-2</v>
      </c>
      <c r="N828" s="1">
        <v>5360</v>
      </c>
      <c r="O828" s="1">
        <v>4805</v>
      </c>
      <c r="P828" s="1">
        <v>120</v>
      </c>
      <c r="Q828" s="1">
        <v>56</v>
      </c>
      <c r="R828" s="1">
        <v>19</v>
      </c>
      <c r="S828" s="1">
        <v>18</v>
      </c>
      <c r="T828" s="1"/>
      <c r="U828" s="1"/>
      <c r="V828" s="1"/>
      <c r="W828" s="1">
        <v>46</v>
      </c>
      <c r="X828" s="1"/>
      <c r="Y828" s="1"/>
      <c r="Z828" s="1"/>
      <c r="AA828" s="1"/>
      <c r="AB828" s="1"/>
      <c r="AN828" t="str">
        <f t="shared" si="168"/>
        <v>Holden</v>
      </c>
      <c r="AO828" s="10" t="s">
        <v>2537</v>
      </c>
      <c r="AP828" s="10">
        <v>3</v>
      </c>
      <c r="AR828" s="119">
        <v>25</v>
      </c>
      <c r="AS828" s="121">
        <v>27</v>
      </c>
      <c r="AT828" s="121">
        <v>100</v>
      </c>
      <c r="AU828" s="125">
        <v>30560</v>
      </c>
      <c r="AV828" s="125">
        <f t="shared" si="169"/>
        <v>25027</v>
      </c>
      <c r="AW828" t="s">
        <v>749</v>
      </c>
      <c r="AX828">
        <f t="shared" si="176"/>
        <v>2530560</v>
      </c>
      <c r="BB828">
        <v>36.22</v>
      </c>
      <c r="BC828">
        <v>1.23</v>
      </c>
      <c r="BD828">
        <v>34.99</v>
      </c>
    </row>
    <row r="829" spans="1:56" hidden="1" outlineLevel="1">
      <c r="A829" s="67" t="s">
        <v>291</v>
      </c>
      <c r="B829" s="10" t="s">
        <v>1278</v>
      </c>
      <c r="C829" s="1">
        <f t="shared" si="170"/>
        <v>1332</v>
      </c>
      <c r="D829" s="7">
        <f>IF(N829&gt;0, RANK(N829,(N829:P829,Q829:AE829)),0)</f>
        <v>1</v>
      </c>
      <c r="E829" s="7">
        <f>IF(O829&gt;0,RANK(O829,(N829:P829,Q829:AE829)),0)</f>
        <v>2</v>
      </c>
      <c r="F829" s="7">
        <f t="shared" si="171"/>
        <v>3</v>
      </c>
      <c r="G829" s="1">
        <f t="shared" si="166"/>
        <v>18</v>
      </c>
      <c r="H829" s="2">
        <f t="shared" si="167"/>
        <v>1.3513513513513514E-2</v>
      </c>
      <c r="I829" s="8"/>
      <c r="J829" s="2">
        <f t="shared" si="172"/>
        <v>0.49099099099099097</v>
      </c>
      <c r="K829" s="2">
        <f t="shared" si="173"/>
        <v>0.47747747747747749</v>
      </c>
      <c r="L829" s="2">
        <f t="shared" si="174"/>
        <v>1.6516516516516516E-2</v>
      </c>
      <c r="M829" s="2">
        <f t="shared" si="175"/>
        <v>1.5015015015015027E-2</v>
      </c>
      <c r="N829" s="1">
        <v>654</v>
      </c>
      <c r="O829" s="1">
        <v>636</v>
      </c>
      <c r="P829" s="1">
        <v>22</v>
      </c>
      <c r="Q829" s="1">
        <v>4</v>
      </c>
      <c r="R829" s="1">
        <v>5</v>
      </c>
      <c r="S829" s="1">
        <v>3</v>
      </c>
      <c r="T829" s="1"/>
      <c r="U829" s="1"/>
      <c r="V829" s="1"/>
      <c r="W829" s="1">
        <v>8</v>
      </c>
      <c r="X829" s="1"/>
      <c r="Y829" s="1"/>
      <c r="Z829" s="1"/>
      <c r="AA829" s="1"/>
      <c r="AB829" s="1"/>
      <c r="AN829" t="str">
        <f t="shared" si="168"/>
        <v>Holland</v>
      </c>
      <c r="AO829" t="s">
        <v>861</v>
      </c>
      <c r="AP829">
        <v>2</v>
      </c>
      <c r="AR829" s="119">
        <v>25</v>
      </c>
      <c r="AS829" s="121">
        <v>13</v>
      </c>
      <c r="AT829" s="121">
        <v>45</v>
      </c>
      <c r="AU829" s="125">
        <v>30665</v>
      </c>
      <c r="AV829" s="125">
        <f t="shared" si="169"/>
        <v>25013</v>
      </c>
      <c r="AW829" t="s">
        <v>749</v>
      </c>
      <c r="AX829">
        <f t="shared" si="176"/>
        <v>2530665</v>
      </c>
      <c r="BB829">
        <v>13.1</v>
      </c>
      <c r="BC829">
        <v>0.7</v>
      </c>
      <c r="BD829">
        <v>12.39</v>
      </c>
    </row>
    <row r="830" spans="1:56" hidden="1" outlineLevel="1">
      <c r="A830" s="67" t="s">
        <v>1706</v>
      </c>
      <c r="B830" s="10" t="s">
        <v>1278</v>
      </c>
      <c r="C830" s="1">
        <f t="shared" si="170"/>
        <v>8235</v>
      </c>
      <c r="D830" s="7">
        <f>IF(N830&gt;0, RANK(N830,(N830:P830,Q830:AE830)),0)</f>
        <v>1</v>
      </c>
      <c r="E830" s="7">
        <f>IF(O830&gt;0,RANK(O830,(N830:P830,Q830:AE830)),0)</f>
        <v>2</v>
      </c>
      <c r="F830" s="7">
        <f t="shared" si="171"/>
        <v>3</v>
      </c>
      <c r="G830" s="1">
        <f t="shared" si="166"/>
        <v>1611</v>
      </c>
      <c r="H830" s="2">
        <f t="shared" si="167"/>
        <v>0.19562841530054645</v>
      </c>
      <c r="I830" s="8"/>
      <c r="J830" s="2">
        <f t="shared" si="172"/>
        <v>0.5865209471766849</v>
      </c>
      <c r="K830" s="2">
        <f t="shared" si="173"/>
        <v>0.39089253187613843</v>
      </c>
      <c r="L830" s="2">
        <f t="shared" si="174"/>
        <v>8.7431693989071038E-3</v>
      </c>
      <c r="M830" s="2">
        <f t="shared" si="175"/>
        <v>1.3843351548269565E-2</v>
      </c>
      <c r="N830" s="1">
        <v>4830</v>
      </c>
      <c r="O830" s="1">
        <v>3219</v>
      </c>
      <c r="P830" s="1">
        <v>72</v>
      </c>
      <c r="Q830" s="1">
        <v>55</v>
      </c>
      <c r="R830" s="1">
        <v>7</v>
      </c>
      <c r="S830" s="1">
        <v>10</v>
      </c>
      <c r="T830" s="1"/>
      <c r="U830" s="1"/>
      <c r="V830" s="1"/>
      <c r="W830" s="1">
        <v>42</v>
      </c>
      <c r="X830" s="1"/>
      <c r="Y830" s="1"/>
      <c r="Z830" s="1"/>
      <c r="AA830" s="1"/>
      <c r="AB830" s="1"/>
      <c r="AN830" t="str">
        <f t="shared" si="168"/>
        <v>Holliston</v>
      </c>
      <c r="AO830" t="s">
        <v>3384</v>
      </c>
      <c r="AP830">
        <v>3</v>
      </c>
      <c r="AR830" s="119">
        <v>25</v>
      </c>
      <c r="AS830" s="121">
        <v>17</v>
      </c>
      <c r="AT830" s="121">
        <v>100</v>
      </c>
      <c r="AU830" s="125">
        <v>30700</v>
      </c>
      <c r="AV830" s="125">
        <f t="shared" si="169"/>
        <v>25017</v>
      </c>
      <c r="AW830" t="s">
        <v>749</v>
      </c>
      <c r="AX830">
        <f t="shared" si="176"/>
        <v>2530700</v>
      </c>
      <c r="BB830">
        <v>19.04</v>
      </c>
      <c r="BC830">
        <v>0.33</v>
      </c>
      <c r="BD830">
        <v>18.71</v>
      </c>
    </row>
    <row r="831" spans="1:56" hidden="1" outlineLevel="1">
      <c r="A831" s="67" t="s">
        <v>1707</v>
      </c>
      <c r="B831" s="10" t="s">
        <v>1278</v>
      </c>
      <c r="C831" s="1">
        <f t="shared" si="170"/>
        <v>15394</v>
      </c>
      <c r="D831" s="7">
        <f>IF(N831&gt;0, RANK(N831,(N831:P831,Q831:AE831)),0)</f>
        <v>1</v>
      </c>
      <c r="E831" s="7">
        <f>IF(O831&gt;0,RANK(O831,(N831:P831,Q831:AE831)),0)</f>
        <v>2</v>
      </c>
      <c r="F831" s="7">
        <f t="shared" si="171"/>
        <v>3</v>
      </c>
      <c r="G831" s="1">
        <f t="shared" si="166"/>
        <v>7034</v>
      </c>
      <c r="H831" s="2">
        <f t="shared" si="167"/>
        <v>0.4569312719241263</v>
      </c>
      <c r="I831" s="8"/>
      <c r="J831" s="2">
        <f t="shared" si="172"/>
        <v>0.71677276861114725</v>
      </c>
      <c r="K831" s="2">
        <f t="shared" si="173"/>
        <v>0.25984149668702089</v>
      </c>
      <c r="L831" s="2">
        <f t="shared" si="174"/>
        <v>1.1627906976744186E-2</v>
      </c>
      <c r="M831" s="2">
        <f t="shared" si="175"/>
        <v>1.1757827725087676E-2</v>
      </c>
      <c r="N831" s="1">
        <v>11034</v>
      </c>
      <c r="O831" s="1">
        <v>4000</v>
      </c>
      <c r="P831" s="1">
        <v>179</v>
      </c>
      <c r="Q831" s="1">
        <v>59</v>
      </c>
      <c r="R831" s="1">
        <v>61</v>
      </c>
      <c r="S831" s="1">
        <v>22</v>
      </c>
      <c r="T831" s="1"/>
      <c r="U831" s="1"/>
      <c r="V831" s="1"/>
      <c r="W831" s="1">
        <v>39</v>
      </c>
      <c r="X831" s="1"/>
      <c r="Y831" s="1"/>
      <c r="Z831" s="1"/>
      <c r="AA831" s="1"/>
      <c r="AB831" s="1"/>
      <c r="AN831" t="str">
        <f t="shared" si="168"/>
        <v>Holyoke</v>
      </c>
      <c r="AO831" t="s">
        <v>861</v>
      </c>
      <c r="AP831">
        <v>1</v>
      </c>
      <c r="AR831" s="119">
        <v>25</v>
      </c>
      <c r="AS831" s="121">
        <v>13</v>
      </c>
      <c r="AT831" s="121">
        <v>50</v>
      </c>
      <c r="AU831" s="125">
        <v>30840</v>
      </c>
      <c r="AV831" s="125">
        <f t="shared" si="169"/>
        <v>25013</v>
      </c>
      <c r="AW831" t="s">
        <v>2792</v>
      </c>
      <c r="AX831">
        <f t="shared" si="176"/>
        <v>2530840</v>
      </c>
      <c r="BB831">
        <v>22.82</v>
      </c>
      <c r="BC831">
        <v>1.53</v>
      </c>
      <c r="BD831">
        <v>21.29</v>
      </c>
    </row>
    <row r="832" spans="1:56" hidden="1" outlineLevel="1">
      <c r="A832" s="67" t="s">
        <v>1054</v>
      </c>
      <c r="B832" s="10" t="s">
        <v>1278</v>
      </c>
      <c r="C832" s="1">
        <f t="shared" si="170"/>
        <v>3376</v>
      </c>
      <c r="D832" s="7">
        <f>IF(N832&gt;0, RANK(N832,(N832:P832,Q832:AE832)),0)</f>
        <v>1</v>
      </c>
      <c r="E832" s="7">
        <f>IF(O832&gt;0,RANK(O832,(N832:P832,Q832:AE832)),0)</f>
        <v>2</v>
      </c>
      <c r="F832" s="7">
        <f t="shared" si="171"/>
        <v>3</v>
      </c>
      <c r="G832" s="1">
        <f t="shared" si="166"/>
        <v>396</v>
      </c>
      <c r="H832" s="2">
        <f t="shared" si="167"/>
        <v>0.11729857819905214</v>
      </c>
      <c r="I832" s="8"/>
      <c r="J832" s="2">
        <f t="shared" si="172"/>
        <v>0.5470971563981043</v>
      </c>
      <c r="K832" s="2">
        <f t="shared" si="173"/>
        <v>0.42979857819905215</v>
      </c>
      <c r="L832" s="2">
        <f t="shared" si="174"/>
        <v>1.1848341232227487E-2</v>
      </c>
      <c r="M832" s="2">
        <f t="shared" si="175"/>
        <v>1.1255924170616062E-2</v>
      </c>
      <c r="N832" s="1">
        <v>1847</v>
      </c>
      <c r="O832" s="1">
        <v>1451</v>
      </c>
      <c r="P832" s="1">
        <v>40</v>
      </c>
      <c r="Q832" s="1">
        <v>15</v>
      </c>
      <c r="R832" s="1">
        <v>2</v>
      </c>
      <c r="S832" s="1">
        <v>9</v>
      </c>
      <c r="T832" s="1"/>
      <c r="U832" s="1"/>
      <c r="V832" s="1"/>
      <c r="W832" s="1">
        <v>12</v>
      </c>
      <c r="X832" s="1"/>
      <c r="Y832" s="1"/>
      <c r="Z832" s="1"/>
      <c r="AA832" s="1"/>
      <c r="AB832" s="1"/>
      <c r="AN832" t="str">
        <f t="shared" si="168"/>
        <v>Hopedale</v>
      </c>
      <c r="AO832" s="10" t="s">
        <v>2537</v>
      </c>
      <c r="AP832" s="10">
        <v>2</v>
      </c>
      <c r="AR832" s="119">
        <v>25</v>
      </c>
      <c r="AS832" s="121">
        <v>27</v>
      </c>
      <c r="AT832" s="121">
        <v>105</v>
      </c>
      <c r="AU832" s="125">
        <v>30945</v>
      </c>
      <c r="AV832" s="125">
        <f t="shared" si="169"/>
        <v>25027</v>
      </c>
      <c r="AW832" t="s">
        <v>749</v>
      </c>
      <c r="AX832">
        <f t="shared" si="176"/>
        <v>2530945</v>
      </c>
      <c r="BB832">
        <v>5.32</v>
      </c>
      <c r="BC832">
        <v>0.17</v>
      </c>
      <c r="BD832">
        <v>5.16</v>
      </c>
    </row>
    <row r="833" spans="1:56" hidden="1" outlineLevel="1">
      <c r="A833" s="67" t="s">
        <v>1836</v>
      </c>
      <c r="B833" s="10" t="s">
        <v>1278</v>
      </c>
      <c r="C833" s="1">
        <f t="shared" si="170"/>
        <v>8364</v>
      </c>
      <c r="D833" s="7">
        <f>IF(N833&gt;0, RANK(N833,(N833:P833,Q833:AE833)),0)</f>
        <v>1</v>
      </c>
      <c r="E833" s="7">
        <f>IF(O833&gt;0,RANK(O833,(N833:P833,Q833:AE833)),0)</f>
        <v>2</v>
      </c>
      <c r="F833" s="7">
        <f t="shared" si="171"/>
        <v>3</v>
      </c>
      <c r="G833" s="1">
        <f t="shared" si="166"/>
        <v>702</v>
      </c>
      <c r="H833" s="2">
        <f t="shared" si="167"/>
        <v>8.3931133428981355E-2</v>
      </c>
      <c r="I833" s="8"/>
      <c r="J833" s="2">
        <f t="shared" si="172"/>
        <v>0.53263988522238159</v>
      </c>
      <c r="K833" s="2">
        <f t="shared" si="173"/>
        <v>0.44870875179340031</v>
      </c>
      <c r="L833" s="2">
        <f t="shared" si="174"/>
        <v>6.8149210903873745E-3</v>
      </c>
      <c r="M833" s="2">
        <f t="shared" si="175"/>
        <v>1.1836441893830726E-2</v>
      </c>
      <c r="N833" s="1">
        <v>4455</v>
      </c>
      <c r="O833" s="1">
        <v>3753</v>
      </c>
      <c r="P833" s="1">
        <v>57</v>
      </c>
      <c r="Q833" s="1">
        <v>51</v>
      </c>
      <c r="R833" s="1">
        <v>6</v>
      </c>
      <c r="S833" s="1">
        <v>9</v>
      </c>
      <c r="T833" s="1"/>
      <c r="U833" s="1"/>
      <c r="V833" s="1"/>
      <c r="W833" s="1">
        <v>33</v>
      </c>
      <c r="X833" s="1"/>
      <c r="Y833" s="1"/>
      <c r="Z833" s="1"/>
      <c r="AA833" s="1"/>
      <c r="AB833" s="1"/>
      <c r="AN833" t="str">
        <f t="shared" si="168"/>
        <v>Hopkinton</v>
      </c>
      <c r="AO833" t="s">
        <v>3384</v>
      </c>
      <c r="AP833">
        <v>3</v>
      </c>
      <c r="AR833" s="119">
        <v>25</v>
      </c>
      <c r="AS833" s="121">
        <v>17</v>
      </c>
      <c r="AT833" s="121">
        <v>105</v>
      </c>
      <c r="AU833" s="125">
        <v>31085</v>
      </c>
      <c r="AV833" s="125">
        <f t="shared" si="169"/>
        <v>25017</v>
      </c>
      <c r="AW833" t="s">
        <v>749</v>
      </c>
      <c r="AX833">
        <f t="shared" si="176"/>
        <v>2531085</v>
      </c>
      <c r="BB833">
        <v>28.16</v>
      </c>
      <c r="BC833">
        <v>1.61</v>
      </c>
      <c r="BD833">
        <v>26.56</v>
      </c>
    </row>
    <row r="834" spans="1:56" hidden="1" outlineLevel="1">
      <c r="A834" s="67" t="s">
        <v>3050</v>
      </c>
      <c r="B834" s="10" t="s">
        <v>1278</v>
      </c>
      <c r="C834" s="1">
        <f t="shared" si="170"/>
        <v>2547</v>
      </c>
      <c r="D834" s="7">
        <f>IF(N834&gt;0, RANK(N834,(N834:P834,Q834:AE834)),0)</f>
        <v>2</v>
      </c>
      <c r="E834" s="7">
        <f>IF(O834&gt;0,RANK(O834,(N834:P834,Q834:AE834)),0)</f>
        <v>1</v>
      </c>
      <c r="F834" s="7">
        <f t="shared" si="171"/>
        <v>3</v>
      </c>
      <c r="G834" s="1">
        <f t="shared" si="166"/>
        <v>84</v>
      </c>
      <c r="H834" s="2">
        <f t="shared" si="167"/>
        <v>3.2979976442873968E-2</v>
      </c>
      <c r="I834" s="8"/>
      <c r="J834" s="2">
        <f t="shared" si="172"/>
        <v>0.46643109540636041</v>
      </c>
      <c r="K834" s="2">
        <f t="shared" si="173"/>
        <v>0.49941107184923439</v>
      </c>
      <c r="L834" s="2">
        <f t="shared" si="174"/>
        <v>1.3349038084020416E-2</v>
      </c>
      <c r="M834" s="2">
        <f t="shared" si="175"/>
        <v>2.0808794660384787E-2</v>
      </c>
      <c r="N834" s="1">
        <v>1188</v>
      </c>
      <c r="O834" s="1">
        <v>1272</v>
      </c>
      <c r="P834" s="1">
        <v>34</v>
      </c>
      <c r="Q834" s="1">
        <v>19</v>
      </c>
      <c r="R834" s="1">
        <v>6</v>
      </c>
      <c r="S834" s="1">
        <v>13</v>
      </c>
      <c r="T834" s="1"/>
      <c r="U834" s="1"/>
      <c r="V834" s="1"/>
      <c r="W834" s="1">
        <v>15</v>
      </c>
      <c r="X834" s="1"/>
      <c r="Y834" s="1"/>
      <c r="Z834" s="1"/>
      <c r="AA834" s="1"/>
      <c r="AB834" s="1"/>
      <c r="AN834" t="str">
        <f t="shared" si="168"/>
        <v>Hubbardston</v>
      </c>
      <c r="AO834" s="10" t="s">
        <v>2537</v>
      </c>
      <c r="AP834" s="10">
        <v>1</v>
      </c>
      <c r="AR834" s="119">
        <v>25</v>
      </c>
      <c r="AS834" s="121">
        <v>27</v>
      </c>
      <c r="AT834" s="121">
        <v>110</v>
      </c>
      <c r="AU834" s="125">
        <v>31435</v>
      </c>
      <c r="AV834" s="125">
        <f t="shared" si="169"/>
        <v>25027</v>
      </c>
      <c r="AW834" t="s">
        <v>749</v>
      </c>
      <c r="AX834">
        <f t="shared" si="176"/>
        <v>2531435</v>
      </c>
      <c r="BB834">
        <v>41.95</v>
      </c>
      <c r="BC834">
        <v>0.92</v>
      </c>
      <c r="BD834">
        <v>41.03</v>
      </c>
    </row>
    <row r="835" spans="1:56" hidden="1" outlineLevel="1">
      <c r="A835" s="67" t="s">
        <v>2031</v>
      </c>
      <c r="B835" s="10" t="s">
        <v>1278</v>
      </c>
      <c r="C835" s="1">
        <f t="shared" si="170"/>
        <v>9734</v>
      </c>
      <c r="D835" s="7">
        <f>IF(N835&gt;0, RANK(N835,(N835:P835,Q835:AE835)),0)</f>
        <v>1</v>
      </c>
      <c r="E835" s="7">
        <f>IF(O835&gt;0,RANK(O835,(N835:P835,Q835:AE835)),0)</f>
        <v>2</v>
      </c>
      <c r="F835" s="7">
        <f t="shared" si="171"/>
        <v>3</v>
      </c>
      <c r="G835" s="1">
        <f t="shared" ref="G835:G898" si="177">IF(C835&gt;0,MAX(N835:P835)-LARGE(N835:P835,2),0)</f>
        <v>1813</v>
      </c>
      <c r="H835" s="2">
        <f t="shared" ref="H835:H898" si="178">IF(C835&gt;0,G835/C835,0)</f>
        <v>0.18625436613930552</v>
      </c>
      <c r="I835" s="8"/>
      <c r="J835" s="2">
        <f t="shared" si="172"/>
        <v>0.57930963632627908</v>
      </c>
      <c r="K835" s="2">
        <f t="shared" si="173"/>
        <v>0.3930552701869735</v>
      </c>
      <c r="L835" s="2">
        <f t="shared" si="174"/>
        <v>1.0786932401890282E-2</v>
      </c>
      <c r="M835" s="2">
        <f t="shared" si="175"/>
        <v>1.6848161084857136E-2</v>
      </c>
      <c r="N835" s="1">
        <v>5639</v>
      </c>
      <c r="O835" s="1">
        <v>3826</v>
      </c>
      <c r="P835" s="1">
        <v>105</v>
      </c>
      <c r="Q835" s="1">
        <v>49</v>
      </c>
      <c r="R835" s="1">
        <v>63</v>
      </c>
      <c r="S835" s="1">
        <v>15</v>
      </c>
      <c r="T835" s="1"/>
      <c r="U835" s="1"/>
      <c r="V835" s="1"/>
      <c r="W835" s="1">
        <v>37</v>
      </c>
      <c r="X835" s="1"/>
      <c r="Y835" s="1"/>
      <c r="Z835" s="1"/>
      <c r="AA835" s="1"/>
      <c r="AB835" s="1"/>
      <c r="AN835" t="str">
        <f t="shared" ref="AN835:AN898" si="179">A835</f>
        <v>Hudson</v>
      </c>
      <c r="AO835" t="s">
        <v>3384</v>
      </c>
      <c r="AP835">
        <v>5</v>
      </c>
      <c r="AR835" s="119">
        <v>25</v>
      </c>
      <c r="AS835" s="121">
        <v>17</v>
      </c>
      <c r="AT835" s="121">
        <v>110</v>
      </c>
      <c r="AU835" s="125">
        <v>31540</v>
      </c>
      <c r="AV835" s="125">
        <f t="shared" si="169"/>
        <v>25017</v>
      </c>
      <c r="AW835" t="s">
        <v>749</v>
      </c>
      <c r="AX835">
        <f t="shared" si="176"/>
        <v>2531540</v>
      </c>
      <c r="BB835">
        <v>11.84</v>
      </c>
      <c r="BC835">
        <v>0.34</v>
      </c>
      <c r="BD835">
        <v>11.5</v>
      </c>
    </row>
    <row r="836" spans="1:56" hidden="1" outlineLevel="1">
      <c r="A836" s="67" t="s">
        <v>3051</v>
      </c>
      <c r="B836" s="10" t="s">
        <v>1278</v>
      </c>
      <c r="C836" s="1">
        <f t="shared" si="170"/>
        <v>5910</v>
      </c>
      <c r="D836" s="7">
        <f>IF(N836&gt;0, RANK(N836,(N836:P836,Q836:AE836)),0)</f>
        <v>1</v>
      </c>
      <c r="E836" s="7">
        <f>IF(O836&gt;0,RANK(O836,(N836:P836,Q836:AE836)),0)</f>
        <v>2</v>
      </c>
      <c r="F836" s="7">
        <f t="shared" si="171"/>
        <v>3</v>
      </c>
      <c r="G836" s="1">
        <f t="shared" si="177"/>
        <v>1253</v>
      </c>
      <c r="H836" s="2">
        <f t="shared" si="178"/>
        <v>0.21201353637901862</v>
      </c>
      <c r="I836" s="8"/>
      <c r="J836" s="2">
        <f t="shared" si="172"/>
        <v>0.594077834179357</v>
      </c>
      <c r="K836" s="2">
        <f t="shared" si="173"/>
        <v>0.3820642978003384</v>
      </c>
      <c r="L836" s="2">
        <f t="shared" si="174"/>
        <v>1.2351945854483926E-2</v>
      </c>
      <c r="M836" s="2">
        <f t="shared" si="175"/>
        <v>1.150592216582067E-2</v>
      </c>
      <c r="N836" s="1">
        <v>3511</v>
      </c>
      <c r="O836" s="1">
        <v>2258</v>
      </c>
      <c r="P836" s="1">
        <v>73</v>
      </c>
      <c r="Q836" s="1">
        <v>23</v>
      </c>
      <c r="R836" s="1">
        <v>13</v>
      </c>
      <c r="S836" s="1">
        <v>6</v>
      </c>
      <c r="T836" s="1"/>
      <c r="U836" s="1"/>
      <c r="V836" s="1"/>
      <c r="W836" s="1">
        <v>26</v>
      </c>
      <c r="X836" s="1"/>
      <c r="Y836" s="1"/>
      <c r="Z836" s="1"/>
      <c r="AA836" s="1"/>
      <c r="AB836" s="1"/>
      <c r="AN836" t="str">
        <f t="shared" si="179"/>
        <v>Hull</v>
      </c>
      <c r="AO836" t="s">
        <v>2518</v>
      </c>
      <c r="AP836">
        <v>10</v>
      </c>
      <c r="AR836" s="119">
        <v>25</v>
      </c>
      <c r="AS836" s="121">
        <v>23</v>
      </c>
      <c r="AT836" s="121">
        <v>55</v>
      </c>
      <c r="AU836" s="125">
        <v>31645</v>
      </c>
      <c r="AV836" s="125">
        <f t="shared" si="169"/>
        <v>25023</v>
      </c>
      <c r="AW836" t="s">
        <v>749</v>
      </c>
      <c r="AX836">
        <f t="shared" si="176"/>
        <v>2531645</v>
      </c>
      <c r="BB836">
        <v>28.21</v>
      </c>
      <c r="BC836">
        <v>25.18</v>
      </c>
      <c r="BD836">
        <v>3.03</v>
      </c>
    </row>
    <row r="837" spans="1:56" hidden="1" outlineLevel="1">
      <c r="A837" s="67" t="s">
        <v>342</v>
      </c>
      <c r="B837" s="10" t="s">
        <v>1278</v>
      </c>
      <c r="C837" s="1">
        <f t="shared" si="170"/>
        <v>1140</v>
      </c>
      <c r="D837" s="7">
        <f>IF(N837&gt;0, RANK(N837,(N837:P837,Q837:AE837)),0)</f>
        <v>1</v>
      </c>
      <c r="E837" s="7">
        <f>IF(O837&gt;0,RANK(O837,(N837:P837,Q837:AE837)),0)</f>
        <v>2</v>
      </c>
      <c r="F837" s="7">
        <f t="shared" si="171"/>
        <v>3</v>
      </c>
      <c r="G837" s="1">
        <f t="shared" si="177"/>
        <v>126</v>
      </c>
      <c r="H837" s="2">
        <f t="shared" si="178"/>
        <v>0.11052631578947368</v>
      </c>
      <c r="I837" s="8"/>
      <c r="J837" s="2">
        <f t="shared" si="172"/>
        <v>0.53333333333333333</v>
      </c>
      <c r="K837" s="2">
        <f t="shared" si="173"/>
        <v>0.42280701754385963</v>
      </c>
      <c r="L837" s="2">
        <f t="shared" si="174"/>
        <v>2.5438596491228069E-2</v>
      </c>
      <c r="M837" s="2">
        <f t="shared" si="175"/>
        <v>1.8421052631578973E-2</v>
      </c>
      <c r="N837" s="1">
        <v>608</v>
      </c>
      <c r="O837" s="1">
        <v>482</v>
      </c>
      <c r="P837" s="1">
        <v>29</v>
      </c>
      <c r="Q837" s="1">
        <v>10</v>
      </c>
      <c r="R837" s="1">
        <v>9</v>
      </c>
      <c r="S837" s="1">
        <v>2</v>
      </c>
      <c r="T837" s="1"/>
      <c r="U837" s="1"/>
      <c r="V837" s="1"/>
      <c r="W837" s="1">
        <v>0</v>
      </c>
      <c r="X837" s="1"/>
      <c r="Y837" s="1"/>
      <c r="Z837" s="1"/>
      <c r="AA837" s="1"/>
      <c r="AB837" s="1"/>
      <c r="AN837" t="str">
        <f t="shared" si="179"/>
        <v>Huntington</v>
      </c>
      <c r="AO837" t="s">
        <v>370</v>
      </c>
      <c r="AP837">
        <v>1</v>
      </c>
      <c r="AR837" s="119">
        <v>25</v>
      </c>
      <c r="AS837" s="121">
        <v>15</v>
      </c>
      <c r="AT837" s="121">
        <v>50</v>
      </c>
      <c r="AU837" s="125">
        <v>31785</v>
      </c>
      <c r="AV837" s="125">
        <f t="shared" si="169"/>
        <v>25015</v>
      </c>
      <c r="AW837" t="s">
        <v>749</v>
      </c>
      <c r="AX837">
        <f t="shared" si="176"/>
        <v>2531785</v>
      </c>
      <c r="BB837">
        <v>26.91</v>
      </c>
      <c r="BC837">
        <v>0.27</v>
      </c>
      <c r="BD837">
        <v>26.64</v>
      </c>
    </row>
    <row r="838" spans="1:56" hidden="1" outlineLevel="1">
      <c r="A838" s="67" t="s">
        <v>1647</v>
      </c>
      <c r="B838" s="10" t="s">
        <v>1278</v>
      </c>
      <c r="C838" s="1">
        <f t="shared" si="170"/>
        <v>8087</v>
      </c>
      <c r="D838" s="7">
        <f>IF(N838&gt;0, RANK(N838,(N838:P838,Q838:AE838)),0)</f>
        <v>1</v>
      </c>
      <c r="E838" s="7">
        <f>IF(O838&gt;0,RANK(O838,(N838:P838,Q838:AE838)),0)</f>
        <v>2</v>
      </c>
      <c r="F838" s="7">
        <f t="shared" si="171"/>
        <v>3</v>
      </c>
      <c r="G838" s="1">
        <f t="shared" si="177"/>
        <v>1192</v>
      </c>
      <c r="H838" s="2">
        <f t="shared" si="178"/>
        <v>0.14739705700506986</v>
      </c>
      <c r="I838" s="8"/>
      <c r="J838" s="2">
        <f t="shared" si="172"/>
        <v>0.5654754544330407</v>
      </c>
      <c r="K838" s="2">
        <f t="shared" si="173"/>
        <v>0.41807839742797082</v>
      </c>
      <c r="L838" s="2">
        <f t="shared" si="174"/>
        <v>9.6451094348955109E-3</v>
      </c>
      <c r="M838" s="2">
        <f t="shared" si="175"/>
        <v>6.8010387040929703E-3</v>
      </c>
      <c r="N838" s="1">
        <v>4573</v>
      </c>
      <c r="O838" s="1">
        <v>3381</v>
      </c>
      <c r="P838" s="1">
        <v>78</v>
      </c>
      <c r="Q838" s="1">
        <v>37</v>
      </c>
      <c r="R838" s="1">
        <v>11</v>
      </c>
      <c r="S838" s="1">
        <v>7</v>
      </c>
      <c r="T838" s="1"/>
      <c r="U838" s="1"/>
      <c r="V838" s="1"/>
      <c r="W838" s="1">
        <v>0</v>
      </c>
      <c r="X838" s="1"/>
      <c r="Y838" s="1"/>
      <c r="Z838" s="1"/>
      <c r="AA838" s="1"/>
      <c r="AB838" s="1"/>
      <c r="AN838" t="str">
        <f t="shared" si="179"/>
        <v>Ipswich</v>
      </c>
      <c r="AO838" t="s">
        <v>1885</v>
      </c>
      <c r="AP838">
        <v>6</v>
      </c>
      <c r="AR838" s="119">
        <v>25</v>
      </c>
      <c r="AS838" s="121">
        <v>9</v>
      </c>
      <c r="AT838" s="121">
        <v>60</v>
      </c>
      <c r="AU838" s="125">
        <v>32310</v>
      </c>
      <c r="AV838" s="125">
        <f t="shared" ref="AV838:AV901" si="180">AR838*1000+AS838</f>
        <v>25009</v>
      </c>
      <c r="AW838" t="s">
        <v>749</v>
      </c>
      <c r="AX838">
        <f t="shared" si="176"/>
        <v>2532310</v>
      </c>
      <c r="BB838">
        <v>42.14</v>
      </c>
      <c r="BC838">
        <v>9.56</v>
      </c>
      <c r="BD838">
        <v>32.58</v>
      </c>
    </row>
    <row r="839" spans="1:56" hidden="1" outlineLevel="1">
      <c r="A839" s="67" t="s">
        <v>2775</v>
      </c>
      <c r="B839" s="10" t="s">
        <v>1278</v>
      </c>
      <c r="C839" s="1">
        <f t="shared" si="170"/>
        <v>6705</v>
      </c>
      <c r="D839" s="7">
        <f>IF(N839&gt;0, RANK(N839,(N839:P839,Q839:AE839)),0)</f>
        <v>2</v>
      </c>
      <c r="E839" s="7">
        <f>IF(O839&gt;0,RANK(O839,(N839:P839,Q839:AE839)),0)</f>
        <v>1</v>
      </c>
      <c r="F839" s="7">
        <f t="shared" si="171"/>
        <v>3</v>
      </c>
      <c r="G839" s="1">
        <f t="shared" si="177"/>
        <v>24</v>
      </c>
      <c r="H839" s="2">
        <f t="shared" si="178"/>
        <v>3.5794183445190158E-3</v>
      </c>
      <c r="I839" s="8"/>
      <c r="J839" s="2">
        <f t="shared" si="172"/>
        <v>0.48903803131991053</v>
      </c>
      <c r="K839" s="2">
        <f t="shared" si="173"/>
        <v>0.49261744966442955</v>
      </c>
      <c r="L839" s="2">
        <f t="shared" si="174"/>
        <v>8.0536912751677861E-3</v>
      </c>
      <c r="M839" s="2">
        <f t="shared" si="175"/>
        <v>1.0290827740492135E-2</v>
      </c>
      <c r="N839" s="1">
        <v>3279</v>
      </c>
      <c r="O839" s="1">
        <v>3303</v>
      </c>
      <c r="P839" s="1">
        <v>54</v>
      </c>
      <c r="Q839" s="1">
        <v>27</v>
      </c>
      <c r="R839" s="1">
        <v>7</v>
      </c>
      <c r="S839" s="1">
        <v>9</v>
      </c>
      <c r="T839" s="1"/>
      <c r="U839" s="1"/>
      <c r="V839" s="1"/>
      <c r="W839" s="1">
        <v>26</v>
      </c>
      <c r="X839" s="1"/>
      <c r="Y839" s="1"/>
      <c r="Z839" s="1"/>
      <c r="AA839" s="1"/>
      <c r="AB839" s="1"/>
      <c r="AN839" t="str">
        <f t="shared" si="179"/>
        <v>Kingston</v>
      </c>
      <c r="AO839" t="s">
        <v>2518</v>
      </c>
      <c r="AP839">
        <v>10</v>
      </c>
      <c r="AR839" s="119">
        <v>25</v>
      </c>
      <c r="AS839" s="121">
        <v>23</v>
      </c>
      <c r="AT839" s="121">
        <v>60</v>
      </c>
      <c r="AU839" s="125">
        <v>33220</v>
      </c>
      <c r="AV839" s="125">
        <f t="shared" si="180"/>
        <v>25023</v>
      </c>
      <c r="AW839" t="s">
        <v>749</v>
      </c>
      <c r="AX839">
        <f t="shared" si="176"/>
        <v>2533220</v>
      </c>
      <c r="BB839">
        <v>20.39</v>
      </c>
      <c r="BC839">
        <v>1.86</v>
      </c>
      <c r="BD839">
        <v>18.53</v>
      </c>
    </row>
    <row r="840" spans="1:56" hidden="1" outlineLevel="1">
      <c r="A840" s="67" t="s">
        <v>1332</v>
      </c>
      <c r="B840" s="10" t="s">
        <v>1278</v>
      </c>
      <c r="C840" s="1">
        <f t="shared" si="170"/>
        <v>5662</v>
      </c>
      <c r="D840" s="7">
        <f>IF(N840&gt;0, RANK(N840,(N840:P840,Q840:AE840)),0)</f>
        <v>2</v>
      </c>
      <c r="E840" s="7">
        <f>IF(O840&gt;0,RANK(O840,(N840:P840,Q840:AE840)),0)</f>
        <v>1</v>
      </c>
      <c r="F840" s="7">
        <f t="shared" si="171"/>
        <v>3</v>
      </c>
      <c r="G840" s="1">
        <f t="shared" si="177"/>
        <v>604</v>
      </c>
      <c r="H840" s="2">
        <f t="shared" si="178"/>
        <v>0.10667608618862592</v>
      </c>
      <c r="I840" s="8"/>
      <c r="J840" s="2">
        <f t="shared" si="172"/>
        <v>0.43376898622394916</v>
      </c>
      <c r="K840" s="2">
        <f t="shared" si="173"/>
        <v>0.54044507241257511</v>
      </c>
      <c r="L840" s="2">
        <f t="shared" si="174"/>
        <v>1.1656658424584953E-2</v>
      </c>
      <c r="M840" s="2">
        <f t="shared" si="175"/>
        <v>1.4129282938890831E-2</v>
      </c>
      <c r="N840" s="1">
        <v>2456</v>
      </c>
      <c r="O840" s="1">
        <v>3060</v>
      </c>
      <c r="P840" s="1">
        <v>66</v>
      </c>
      <c r="Q840" s="1">
        <v>31</v>
      </c>
      <c r="R840" s="1">
        <v>10</v>
      </c>
      <c r="S840" s="1">
        <v>9</v>
      </c>
      <c r="T840" s="1"/>
      <c r="U840" s="1"/>
      <c r="V840" s="1"/>
      <c r="W840" s="1">
        <v>30</v>
      </c>
      <c r="X840" s="1"/>
      <c r="Y840" s="1"/>
      <c r="Z840" s="1"/>
      <c r="AA840" s="1"/>
      <c r="AB840" s="1"/>
      <c r="AN840" t="str">
        <f t="shared" si="179"/>
        <v>Lakeville</v>
      </c>
      <c r="AO840" t="s">
        <v>2518</v>
      </c>
      <c r="AP840">
        <v>4</v>
      </c>
      <c r="AR840" s="119">
        <v>25</v>
      </c>
      <c r="AS840" s="121">
        <v>23</v>
      </c>
      <c r="AT840" s="121">
        <v>65</v>
      </c>
      <c r="AU840" s="125">
        <v>33920</v>
      </c>
      <c r="AV840" s="125">
        <f t="shared" si="180"/>
        <v>25023</v>
      </c>
      <c r="AW840" t="s">
        <v>749</v>
      </c>
      <c r="AX840">
        <f t="shared" si="176"/>
        <v>2533920</v>
      </c>
      <c r="BB840">
        <v>36.14</v>
      </c>
      <c r="BC840">
        <v>6.24</v>
      </c>
      <c r="BD840">
        <v>29.9</v>
      </c>
    </row>
    <row r="841" spans="1:56" hidden="1" outlineLevel="1">
      <c r="A841" s="67" t="s">
        <v>2242</v>
      </c>
      <c r="B841" s="10" t="s">
        <v>1278</v>
      </c>
      <c r="C841" s="1">
        <f t="shared" si="170"/>
        <v>3661</v>
      </c>
      <c r="D841" s="7">
        <f>IF(N841&gt;0, RANK(N841,(N841:P841,Q841:AE841)),0)</f>
        <v>1</v>
      </c>
      <c r="E841" s="7">
        <f>IF(O841&gt;0,RANK(O841,(N841:P841,Q841:AE841)),0)</f>
        <v>2</v>
      </c>
      <c r="F841" s="7">
        <f t="shared" si="171"/>
        <v>4</v>
      </c>
      <c r="G841" s="1">
        <f t="shared" si="177"/>
        <v>5</v>
      </c>
      <c r="H841" s="2">
        <f t="shared" si="178"/>
        <v>1.3657470636438131E-3</v>
      </c>
      <c r="I841" s="8"/>
      <c r="J841" s="2">
        <f t="shared" si="172"/>
        <v>0.48484020759355367</v>
      </c>
      <c r="K841" s="2">
        <f t="shared" si="173"/>
        <v>0.48347446052990983</v>
      </c>
      <c r="L841" s="2">
        <f t="shared" si="174"/>
        <v>8.4676317945916423E-3</v>
      </c>
      <c r="M841" s="2">
        <f t="shared" si="175"/>
        <v>2.3217700081944907E-2</v>
      </c>
      <c r="N841" s="1">
        <v>1775</v>
      </c>
      <c r="O841" s="1">
        <v>1770</v>
      </c>
      <c r="P841" s="1">
        <v>31</v>
      </c>
      <c r="Q841" s="1">
        <v>27</v>
      </c>
      <c r="R841" s="1">
        <v>6</v>
      </c>
      <c r="S841" s="1">
        <v>16</v>
      </c>
      <c r="T841" s="1"/>
      <c r="U841" s="1"/>
      <c r="V841" s="1"/>
      <c r="W841" s="1">
        <v>36</v>
      </c>
      <c r="X841" s="1"/>
      <c r="Y841" s="1"/>
      <c r="Z841" s="1"/>
      <c r="AA841" s="1"/>
      <c r="AB841" s="1"/>
      <c r="AN841" t="str">
        <f t="shared" si="179"/>
        <v>Lancaster</v>
      </c>
      <c r="AO841" s="10" t="s">
        <v>2537</v>
      </c>
      <c r="AP841" s="10">
        <v>5</v>
      </c>
      <c r="AR841" s="119">
        <v>25</v>
      </c>
      <c r="AS841" s="121">
        <v>27</v>
      </c>
      <c r="AT841" s="121">
        <v>115</v>
      </c>
      <c r="AU841" s="125">
        <v>34165</v>
      </c>
      <c r="AV841" s="125">
        <f t="shared" si="180"/>
        <v>25027</v>
      </c>
      <c r="AW841" t="s">
        <v>749</v>
      </c>
      <c r="AX841">
        <f t="shared" si="176"/>
        <v>2534165</v>
      </c>
      <c r="BB841">
        <v>28.19</v>
      </c>
      <c r="BC841">
        <v>0.52</v>
      </c>
      <c r="BD841">
        <v>27.68</v>
      </c>
    </row>
    <row r="842" spans="1:56" hidden="1" outlineLevel="1">
      <c r="A842" s="67" t="s">
        <v>1474</v>
      </c>
      <c r="B842" s="10" t="s">
        <v>1278</v>
      </c>
      <c r="C842" s="1">
        <f t="shared" si="170"/>
        <v>1675</v>
      </c>
      <c r="D842" s="7">
        <f>IF(N842&gt;0, RANK(N842,(N842:P842,Q842:AE842)),0)</f>
        <v>1</v>
      </c>
      <c r="E842" s="7">
        <f>IF(O842&gt;0,RANK(O842,(N842:P842,Q842:AE842)),0)</f>
        <v>2</v>
      </c>
      <c r="F842" s="7">
        <f t="shared" si="171"/>
        <v>3</v>
      </c>
      <c r="G842" s="1">
        <f t="shared" si="177"/>
        <v>680</v>
      </c>
      <c r="H842" s="2">
        <f t="shared" si="178"/>
        <v>0.40597014925373132</v>
      </c>
      <c r="I842" s="8"/>
      <c r="J842" s="2">
        <f t="shared" si="172"/>
        <v>0.69492537313432834</v>
      </c>
      <c r="K842" s="2">
        <f t="shared" si="173"/>
        <v>0.28895522388059702</v>
      </c>
      <c r="L842" s="2">
        <f t="shared" si="174"/>
        <v>8.9552238805970154E-3</v>
      </c>
      <c r="M842" s="2">
        <f t="shared" si="175"/>
        <v>7.1641791044776224E-3</v>
      </c>
      <c r="N842" s="1">
        <v>1164</v>
      </c>
      <c r="O842" s="1">
        <v>484</v>
      </c>
      <c r="P842" s="1">
        <v>15</v>
      </c>
      <c r="Q842" s="1">
        <v>4</v>
      </c>
      <c r="R842" s="1">
        <v>0</v>
      </c>
      <c r="S842" s="1">
        <v>5</v>
      </c>
      <c r="T842" s="1"/>
      <c r="U842" s="1"/>
      <c r="V842" s="1"/>
      <c r="W842" s="1">
        <v>3</v>
      </c>
      <c r="X842" s="1"/>
      <c r="Y842" s="1"/>
      <c r="Z842" s="1"/>
      <c r="AA842" s="1"/>
      <c r="AB842" s="1"/>
      <c r="AN842" t="str">
        <f t="shared" si="179"/>
        <v>Lanesborough</v>
      </c>
      <c r="AO842" t="s">
        <v>1299</v>
      </c>
      <c r="AP842">
        <v>1</v>
      </c>
      <c r="AR842" s="119">
        <v>25</v>
      </c>
      <c r="AS842" s="121">
        <v>3</v>
      </c>
      <c r="AT842" s="121">
        <v>60</v>
      </c>
      <c r="AU842" s="125">
        <v>34340</v>
      </c>
      <c r="AV842" s="125">
        <f t="shared" si="180"/>
        <v>25003</v>
      </c>
      <c r="AW842" t="s">
        <v>749</v>
      </c>
      <c r="AX842">
        <f t="shared" si="176"/>
        <v>2534340</v>
      </c>
      <c r="BB842">
        <v>29.74</v>
      </c>
      <c r="BC842">
        <v>0.7</v>
      </c>
      <c r="BD842">
        <v>29.04</v>
      </c>
    </row>
    <row r="843" spans="1:56" hidden="1" outlineLevel="1">
      <c r="A843" s="67" t="s">
        <v>1932</v>
      </c>
      <c r="B843" s="10" t="s">
        <v>1278</v>
      </c>
      <c r="C843" s="1">
        <f t="shared" si="170"/>
        <v>19578</v>
      </c>
      <c r="D843" s="7">
        <f>IF(N843&gt;0, RANK(N843,(N843:P843,Q843:AE843)),0)</f>
        <v>1</v>
      </c>
      <c r="E843" s="7">
        <f>IF(O843&gt;0,RANK(O843,(N843:P843,Q843:AE843)),0)</f>
        <v>2</v>
      </c>
      <c r="F843" s="7">
        <f t="shared" si="171"/>
        <v>3</v>
      </c>
      <c r="G843" s="1">
        <f t="shared" si="177"/>
        <v>12008</v>
      </c>
      <c r="H843" s="2">
        <f t="shared" si="178"/>
        <v>0.6133415057717847</v>
      </c>
      <c r="I843" s="8"/>
      <c r="J843" s="2">
        <f t="shared" si="172"/>
        <v>0.79844723669424866</v>
      </c>
      <c r="K843" s="2">
        <f t="shared" si="173"/>
        <v>0.18510573092246399</v>
      </c>
      <c r="L843" s="2">
        <f t="shared" si="174"/>
        <v>6.5379507610583308E-3</v>
      </c>
      <c r="M843" s="2">
        <f t="shared" si="175"/>
        <v>9.909081622229015E-3</v>
      </c>
      <c r="N843" s="1">
        <v>15632</v>
      </c>
      <c r="O843" s="1">
        <v>3624</v>
      </c>
      <c r="P843" s="1">
        <v>128</v>
      </c>
      <c r="Q843" s="1">
        <v>48</v>
      </c>
      <c r="R843" s="1">
        <v>40</v>
      </c>
      <c r="S843" s="1">
        <v>34</v>
      </c>
      <c r="T843" s="1"/>
      <c r="U843" s="1"/>
      <c r="V843" s="1"/>
      <c r="W843" s="1">
        <v>72</v>
      </c>
      <c r="X843" s="1"/>
      <c r="Y843" s="1"/>
      <c r="Z843" s="1"/>
      <c r="AA843" s="1"/>
      <c r="AB843" s="1"/>
      <c r="AN843" t="str">
        <f t="shared" si="179"/>
        <v>Lawrence</v>
      </c>
      <c r="AO843" t="s">
        <v>1885</v>
      </c>
      <c r="AP843">
        <v>5</v>
      </c>
      <c r="AR843" s="119">
        <v>25</v>
      </c>
      <c r="AS843" s="121">
        <v>9</v>
      </c>
      <c r="AT843" s="121">
        <v>65</v>
      </c>
      <c r="AU843" s="125">
        <v>34550</v>
      </c>
      <c r="AV843" s="125">
        <f t="shared" si="180"/>
        <v>25009</v>
      </c>
      <c r="AW843" t="s">
        <v>2792</v>
      </c>
      <c r="AX843">
        <f t="shared" si="176"/>
        <v>2534550</v>
      </c>
      <c r="BB843">
        <v>7.41</v>
      </c>
      <c r="BC843">
        <v>0.45</v>
      </c>
      <c r="BD843">
        <v>6.96</v>
      </c>
    </row>
    <row r="844" spans="1:56" hidden="1" outlineLevel="1">
      <c r="A844" s="67" t="s">
        <v>2170</v>
      </c>
      <c r="B844" s="10" t="s">
        <v>1278</v>
      </c>
      <c r="C844" s="1">
        <f t="shared" si="170"/>
        <v>3022</v>
      </c>
      <c r="D844" s="7">
        <f>IF(N844&gt;0, RANK(N844,(N844:P844,Q844:AE844)),0)</f>
        <v>1</v>
      </c>
      <c r="E844" s="7">
        <f>IF(O844&gt;0,RANK(O844,(N844:P844,Q844:AE844)),0)</f>
        <v>2</v>
      </c>
      <c r="F844" s="7">
        <f t="shared" si="171"/>
        <v>3</v>
      </c>
      <c r="G844" s="1">
        <f t="shared" si="177"/>
        <v>1444</v>
      </c>
      <c r="H844" s="2">
        <f t="shared" si="178"/>
        <v>0.47782925215089345</v>
      </c>
      <c r="I844" s="8"/>
      <c r="J844" s="2">
        <f t="shared" si="172"/>
        <v>0.72534745201853079</v>
      </c>
      <c r="K844" s="2">
        <f t="shared" si="173"/>
        <v>0.24751819986763732</v>
      </c>
      <c r="L844" s="2">
        <f t="shared" si="174"/>
        <v>1.455989410986102E-2</v>
      </c>
      <c r="M844" s="2">
        <f t="shared" si="175"/>
        <v>1.2574454003970871E-2</v>
      </c>
      <c r="N844" s="1">
        <v>2192</v>
      </c>
      <c r="O844" s="1">
        <v>748</v>
      </c>
      <c r="P844" s="1">
        <v>44</v>
      </c>
      <c r="Q844" s="1">
        <v>17</v>
      </c>
      <c r="R844" s="1">
        <v>11</v>
      </c>
      <c r="S844" s="1">
        <v>4</v>
      </c>
      <c r="T844" s="1"/>
      <c r="U844" s="1"/>
      <c r="V844" s="1"/>
      <c r="W844" s="1">
        <v>6</v>
      </c>
      <c r="X844" s="1"/>
      <c r="Y844" s="1"/>
      <c r="Z844" s="1"/>
      <c r="AA844" s="1"/>
      <c r="AB844" s="1"/>
      <c r="AN844" t="str">
        <f t="shared" si="179"/>
        <v>Lee</v>
      </c>
      <c r="AO844" t="s">
        <v>1299</v>
      </c>
      <c r="AP844">
        <v>1</v>
      </c>
      <c r="AR844" s="119">
        <v>25</v>
      </c>
      <c r="AS844" s="121">
        <v>3</v>
      </c>
      <c r="AT844" s="121">
        <v>65</v>
      </c>
      <c r="AU844" s="125">
        <v>34655</v>
      </c>
      <c r="AV844" s="125">
        <f t="shared" si="180"/>
        <v>25003</v>
      </c>
      <c r="AW844" t="s">
        <v>749</v>
      </c>
      <c r="AX844">
        <f t="shared" si="176"/>
        <v>2534655</v>
      </c>
      <c r="BB844">
        <v>27.03</v>
      </c>
      <c r="BC844">
        <v>0.63</v>
      </c>
      <c r="BD844">
        <v>26.4</v>
      </c>
    </row>
    <row r="845" spans="1:56" hidden="1" outlineLevel="1">
      <c r="A845" s="67" t="s">
        <v>834</v>
      </c>
      <c r="B845" s="10" t="s">
        <v>1278</v>
      </c>
      <c r="C845" s="1">
        <f t="shared" si="170"/>
        <v>5476</v>
      </c>
      <c r="D845" s="7">
        <f>IF(N845&gt;0, RANK(N845,(N845:P845,Q845:AE845)),0)</f>
        <v>1</v>
      </c>
      <c r="E845" s="7">
        <f>IF(O845&gt;0,RANK(O845,(N845:P845,Q845:AE845)),0)</f>
        <v>2</v>
      </c>
      <c r="F845" s="7">
        <f t="shared" si="171"/>
        <v>3</v>
      </c>
      <c r="G845" s="1">
        <f t="shared" si="177"/>
        <v>318</v>
      </c>
      <c r="H845" s="2">
        <f t="shared" si="178"/>
        <v>5.8071585098612127E-2</v>
      </c>
      <c r="I845" s="8"/>
      <c r="J845" s="2">
        <f t="shared" si="172"/>
        <v>0.5151570489408327</v>
      </c>
      <c r="K845" s="2">
        <f t="shared" si="173"/>
        <v>0.4570854638422206</v>
      </c>
      <c r="L845" s="2">
        <f t="shared" si="174"/>
        <v>1.1504747991234477E-2</v>
      </c>
      <c r="M845" s="2">
        <f t="shared" si="175"/>
        <v>1.6252739225712229E-2</v>
      </c>
      <c r="N845" s="1">
        <v>2821</v>
      </c>
      <c r="O845" s="1">
        <v>2503</v>
      </c>
      <c r="P845" s="1">
        <v>63</v>
      </c>
      <c r="Q845" s="1">
        <v>28</v>
      </c>
      <c r="R845" s="1">
        <v>16</v>
      </c>
      <c r="S845" s="1">
        <v>13</v>
      </c>
      <c r="T845" s="1"/>
      <c r="U845" s="1"/>
      <c r="V845" s="1"/>
      <c r="W845" s="1">
        <v>32</v>
      </c>
      <c r="X845" s="1"/>
      <c r="Y845" s="1"/>
      <c r="Z845" s="1"/>
      <c r="AA845" s="1"/>
      <c r="AB845" s="1"/>
      <c r="AN845" t="str">
        <f t="shared" si="179"/>
        <v>Leicester</v>
      </c>
      <c r="AO845" s="10" t="s">
        <v>2537</v>
      </c>
      <c r="AP845" s="10">
        <v>2</v>
      </c>
      <c r="AR845" s="119">
        <v>25</v>
      </c>
      <c r="AS845" s="121">
        <v>27</v>
      </c>
      <c r="AT845" s="121">
        <v>120</v>
      </c>
      <c r="AU845" s="125">
        <v>34795</v>
      </c>
      <c r="AV845" s="125">
        <f t="shared" si="180"/>
        <v>25027</v>
      </c>
      <c r="AW845" t="s">
        <v>749</v>
      </c>
      <c r="AX845">
        <f t="shared" si="176"/>
        <v>2534795</v>
      </c>
      <c r="BB845">
        <v>24.68</v>
      </c>
      <c r="BC845">
        <v>1.32</v>
      </c>
      <c r="BD845">
        <v>23.36</v>
      </c>
    </row>
    <row r="846" spans="1:56" hidden="1" outlineLevel="1">
      <c r="A846" s="67" t="s">
        <v>2255</v>
      </c>
      <c r="B846" s="10" t="s">
        <v>1278</v>
      </c>
      <c r="C846" s="1">
        <f t="shared" si="170"/>
        <v>3036</v>
      </c>
      <c r="D846" s="7">
        <f>IF(N846&gt;0, RANK(N846,(N846:P846,Q846:AE846)),0)</f>
        <v>1</v>
      </c>
      <c r="E846" s="7">
        <f>IF(O846&gt;0,RANK(O846,(N846:P846,Q846:AE846)),0)</f>
        <v>2</v>
      </c>
      <c r="F846" s="7">
        <f t="shared" si="171"/>
        <v>3</v>
      </c>
      <c r="G846" s="1">
        <f t="shared" si="177"/>
        <v>1643</v>
      </c>
      <c r="H846" s="2">
        <f t="shared" si="178"/>
        <v>0.54117259552042163</v>
      </c>
      <c r="I846" s="8"/>
      <c r="J846" s="2">
        <f t="shared" si="172"/>
        <v>0.75922266139657446</v>
      </c>
      <c r="K846" s="2">
        <f t="shared" si="173"/>
        <v>0.21805006587615283</v>
      </c>
      <c r="L846" s="2">
        <f t="shared" si="174"/>
        <v>8.563899868247694E-3</v>
      </c>
      <c r="M846" s="2">
        <f t="shared" si="175"/>
        <v>1.4163372859025013E-2</v>
      </c>
      <c r="N846" s="1">
        <v>2305</v>
      </c>
      <c r="O846" s="1">
        <v>662</v>
      </c>
      <c r="P846" s="1">
        <v>26</v>
      </c>
      <c r="Q846" s="1">
        <v>11</v>
      </c>
      <c r="R846" s="1">
        <v>6</v>
      </c>
      <c r="S846" s="1">
        <v>11</v>
      </c>
      <c r="T846" s="1"/>
      <c r="U846" s="1"/>
      <c r="V846" s="1"/>
      <c r="W846" s="1">
        <v>15</v>
      </c>
      <c r="X846" s="1"/>
      <c r="Y846" s="1"/>
      <c r="Z846" s="1"/>
      <c r="AA846" s="1"/>
      <c r="AB846" s="1"/>
      <c r="AN846" t="str">
        <f t="shared" si="179"/>
        <v>Lenox</v>
      </c>
      <c r="AO846" t="s">
        <v>1299</v>
      </c>
      <c r="AP846">
        <v>1</v>
      </c>
      <c r="AR846" s="119">
        <v>25</v>
      </c>
      <c r="AS846" s="121">
        <v>3</v>
      </c>
      <c r="AT846" s="121">
        <v>70</v>
      </c>
      <c r="AU846" s="125">
        <v>34970</v>
      </c>
      <c r="AV846" s="125">
        <f t="shared" si="180"/>
        <v>25003</v>
      </c>
      <c r="AW846" t="s">
        <v>749</v>
      </c>
      <c r="AX846">
        <f t="shared" si="176"/>
        <v>2534970</v>
      </c>
      <c r="BB846">
        <v>21.48</v>
      </c>
      <c r="BC846">
        <v>0.27</v>
      </c>
      <c r="BD846">
        <v>21.22</v>
      </c>
    </row>
    <row r="847" spans="1:56" hidden="1" outlineLevel="1">
      <c r="A847" s="67" t="s">
        <v>2449</v>
      </c>
      <c r="B847" s="10" t="s">
        <v>1278</v>
      </c>
      <c r="C847" s="1">
        <f t="shared" si="170"/>
        <v>18184</v>
      </c>
      <c r="D847" s="7">
        <f>IF(N847&gt;0, RANK(N847,(N847:P847,Q847:AE847)),0)</f>
        <v>1</v>
      </c>
      <c r="E847" s="7">
        <f>IF(O847&gt;0,RANK(O847,(N847:P847,Q847:AE847)),0)</f>
        <v>2</v>
      </c>
      <c r="F847" s="7">
        <f t="shared" si="171"/>
        <v>3</v>
      </c>
      <c r="G847" s="1">
        <f t="shared" si="177"/>
        <v>2354</v>
      </c>
      <c r="H847" s="2">
        <f t="shared" si="178"/>
        <v>0.1294544654641443</v>
      </c>
      <c r="I847" s="8"/>
      <c r="J847" s="2">
        <f t="shared" si="172"/>
        <v>0.55339859216893972</v>
      </c>
      <c r="K847" s="2">
        <f t="shared" si="173"/>
        <v>0.42394412670479542</v>
      </c>
      <c r="L847" s="2">
        <f t="shared" si="174"/>
        <v>1.028376594808623E-2</v>
      </c>
      <c r="M847" s="2">
        <f t="shared" si="175"/>
        <v>1.2373515178178631E-2</v>
      </c>
      <c r="N847" s="1">
        <v>10063</v>
      </c>
      <c r="O847" s="1">
        <v>7709</v>
      </c>
      <c r="P847" s="1">
        <v>187</v>
      </c>
      <c r="Q847" s="1">
        <v>72</v>
      </c>
      <c r="R847" s="1">
        <v>39</v>
      </c>
      <c r="S847" s="1">
        <v>37</v>
      </c>
      <c r="T847" s="1"/>
      <c r="U847" s="1"/>
      <c r="V847" s="1"/>
      <c r="W847" s="1">
        <v>77</v>
      </c>
      <c r="X847" s="1"/>
      <c r="Y847" s="1"/>
      <c r="Z847" s="1"/>
      <c r="AA847" s="1"/>
      <c r="AB847" s="1"/>
      <c r="AN847" t="str">
        <f t="shared" si="179"/>
        <v>Leominster</v>
      </c>
      <c r="AO847" s="10" t="s">
        <v>2537</v>
      </c>
      <c r="AP847" s="10">
        <v>1</v>
      </c>
      <c r="AR847" s="119">
        <v>25</v>
      </c>
      <c r="AS847" s="121">
        <v>27</v>
      </c>
      <c r="AT847" s="121">
        <v>125</v>
      </c>
      <c r="AU847" s="125">
        <v>35075</v>
      </c>
      <c r="AV847" s="125">
        <f t="shared" si="180"/>
        <v>25027</v>
      </c>
      <c r="AW847" t="s">
        <v>2792</v>
      </c>
      <c r="AX847">
        <f t="shared" si="176"/>
        <v>2535075</v>
      </c>
      <c r="BB847">
        <v>29.76</v>
      </c>
      <c r="BC847">
        <v>0.88</v>
      </c>
      <c r="BD847">
        <v>28.88</v>
      </c>
    </row>
    <row r="848" spans="1:56" hidden="1" outlineLevel="1">
      <c r="A848" s="67" t="s">
        <v>1625</v>
      </c>
      <c r="B848" s="10" t="s">
        <v>1278</v>
      </c>
      <c r="C848" s="1">
        <f t="shared" si="170"/>
        <v>1252</v>
      </c>
      <c r="D848" s="7">
        <f>IF(N848&gt;0, RANK(N848,(N848:P848,Q848:AE848)),0)</f>
        <v>1</v>
      </c>
      <c r="E848" s="7">
        <f>IF(O848&gt;0,RANK(O848,(N848:P848,Q848:AE848)),0)</f>
        <v>2</v>
      </c>
      <c r="F848" s="7">
        <f t="shared" si="171"/>
        <v>4</v>
      </c>
      <c r="G848" s="1">
        <f t="shared" si="177"/>
        <v>885</v>
      </c>
      <c r="H848" s="2">
        <f t="shared" si="178"/>
        <v>0.70686900958466459</v>
      </c>
      <c r="I848" s="8"/>
      <c r="J848" s="2">
        <f t="shared" si="172"/>
        <v>0.84105431309904155</v>
      </c>
      <c r="K848" s="2">
        <f t="shared" si="173"/>
        <v>0.13418530351437699</v>
      </c>
      <c r="L848" s="2">
        <f t="shared" si="174"/>
        <v>7.9872204472843447E-3</v>
      </c>
      <c r="M848" s="2">
        <f t="shared" si="175"/>
        <v>1.6773162939297113E-2</v>
      </c>
      <c r="N848" s="1">
        <v>1053</v>
      </c>
      <c r="O848" s="1">
        <v>168</v>
      </c>
      <c r="P848" s="1">
        <v>10</v>
      </c>
      <c r="Q848" s="1">
        <v>5</v>
      </c>
      <c r="R848" s="1">
        <v>13</v>
      </c>
      <c r="S848" s="1">
        <v>0</v>
      </c>
      <c r="T848" s="1"/>
      <c r="U848" s="1"/>
      <c r="V848" s="1"/>
      <c r="W848" s="1">
        <v>3</v>
      </c>
      <c r="X848" s="1"/>
      <c r="Y848" s="1"/>
      <c r="Z848" s="1"/>
      <c r="AA848" s="1"/>
      <c r="AB848" s="1"/>
      <c r="AN848" t="str">
        <f t="shared" si="179"/>
        <v>Leverett</v>
      </c>
      <c r="AO848" t="s">
        <v>2910</v>
      </c>
      <c r="AP848">
        <v>1</v>
      </c>
      <c r="AR848" s="119">
        <v>25</v>
      </c>
      <c r="AS848" s="121">
        <v>11</v>
      </c>
      <c r="AT848" s="121">
        <v>65</v>
      </c>
      <c r="AU848" s="125">
        <v>35180</v>
      </c>
      <c r="AV848" s="125">
        <f t="shared" si="180"/>
        <v>25011</v>
      </c>
      <c r="AW848" t="s">
        <v>749</v>
      </c>
      <c r="AX848">
        <f t="shared" si="176"/>
        <v>2535180</v>
      </c>
      <c r="BB848">
        <v>22.98</v>
      </c>
      <c r="BC848">
        <v>0.14000000000000001</v>
      </c>
      <c r="BD848">
        <v>22.85</v>
      </c>
    </row>
    <row r="849" spans="1:56" hidden="1" outlineLevel="1">
      <c r="A849" s="67" t="s">
        <v>3120</v>
      </c>
      <c r="B849" s="10" t="s">
        <v>1278</v>
      </c>
      <c r="C849" s="1">
        <f t="shared" si="170"/>
        <v>17884</v>
      </c>
      <c r="D849" s="7">
        <f>IF(N849&gt;0, RANK(N849,(N849:P849,Q849:AE849)),0)</f>
        <v>1</v>
      </c>
      <c r="E849" s="7">
        <f>IF(O849&gt;0,RANK(O849,(N849:P849,Q849:AE849)),0)</f>
        <v>2</v>
      </c>
      <c r="F849" s="7">
        <f t="shared" si="171"/>
        <v>3</v>
      </c>
      <c r="G849" s="1">
        <f t="shared" si="177"/>
        <v>8391</v>
      </c>
      <c r="H849" s="2">
        <f t="shared" si="178"/>
        <v>0.46919033773205099</v>
      </c>
      <c r="I849" s="8"/>
      <c r="J849" s="2">
        <f t="shared" si="172"/>
        <v>0.72601207783493626</v>
      </c>
      <c r="K849" s="2">
        <f t="shared" si="173"/>
        <v>0.25682174010288528</v>
      </c>
      <c r="L849" s="2">
        <f t="shared" si="174"/>
        <v>7.0454037128159248E-3</v>
      </c>
      <c r="M849" s="2">
        <f t="shared" si="175"/>
        <v>1.0120778349362534E-2</v>
      </c>
      <c r="N849" s="1">
        <v>12984</v>
      </c>
      <c r="O849" s="1">
        <v>4593</v>
      </c>
      <c r="P849" s="1">
        <v>126</v>
      </c>
      <c r="Q849" s="1">
        <v>73</v>
      </c>
      <c r="R849" s="1">
        <v>29</v>
      </c>
      <c r="S849" s="1">
        <v>11</v>
      </c>
      <c r="T849" s="1"/>
      <c r="U849" s="1"/>
      <c r="V849" s="1"/>
      <c r="W849" s="1">
        <v>68</v>
      </c>
      <c r="X849" s="1"/>
      <c r="Y849" s="1"/>
      <c r="Z849" s="1"/>
      <c r="AA849" s="1"/>
      <c r="AB849" s="1"/>
      <c r="AN849" t="str">
        <f t="shared" si="179"/>
        <v>Lexington</v>
      </c>
      <c r="AO849" t="s">
        <v>3384</v>
      </c>
      <c r="AP849">
        <v>7</v>
      </c>
      <c r="AR849" s="119">
        <v>25</v>
      </c>
      <c r="AS849" s="121">
        <v>17</v>
      </c>
      <c r="AT849" s="121">
        <v>115</v>
      </c>
      <c r="AU849" s="125">
        <v>35215</v>
      </c>
      <c r="AV849" s="125">
        <f t="shared" si="180"/>
        <v>25017</v>
      </c>
      <c r="AW849" t="s">
        <v>749</v>
      </c>
      <c r="AX849">
        <f t="shared" si="176"/>
        <v>2535215</v>
      </c>
      <c r="BB849">
        <v>16.54</v>
      </c>
      <c r="BC849">
        <v>0.14000000000000001</v>
      </c>
      <c r="BD849">
        <v>16.399999999999999</v>
      </c>
    </row>
    <row r="850" spans="1:56" hidden="1" outlineLevel="1">
      <c r="A850" s="67" t="s">
        <v>1739</v>
      </c>
      <c r="B850" s="10" t="s">
        <v>1278</v>
      </c>
      <c r="C850" s="1">
        <f t="shared" si="170"/>
        <v>472</v>
      </c>
      <c r="D850" s="7">
        <f>IF(N850&gt;0, RANK(N850,(N850:P850,Q850:AE850)),0)</f>
        <v>1</v>
      </c>
      <c r="E850" s="7">
        <f>IF(O850&gt;0,RANK(O850,(N850:P850,Q850:AE850)),0)</f>
        <v>2</v>
      </c>
      <c r="F850" s="7">
        <f t="shared" si="171"/>
        <v>3</v>
      </c>
      <c r="G850" s="1">
        <f t="shared" si="177"/>
        <v>232</v>
      </c>
      <c r="H850" s="2">
        <f t="shared" si="178"/>
        <v>0.49152542372881358</v>
      </c>
      <c r="I850" s="8"/>
      <c r="J850" s="2">
        <f t="shared" si="172"/>
        <v>0.72881355932203384</v>
      </c>
      <c r="K850" s="2">
        <f t="shared" si="173"/>
        <v>0.23728813559322035</v>
      </c>
      <c r="L850" s="2">
        <f t="shared" si="174"/>
        <v>1.4830508474576272E-2</v>
      </c>
      <c r="M850" s="2">
        <f t="shared" si="175"/>
        <v>1.9067796610169538E-2</v>
      </c>
      <c r="N850" s="1">
        <v>344</v>
      </c>
      <c r="O850" s="1">
        <v>112</v>
      </c>
      <c r="P850" s="1">
        <v>7</v>
      </c>
      <c r="Q850" s="1">
        <v>3</v>
      </c>
      <c r="R850" s="1">
        <v>3</v>
      </c>
      <c r="S850" s="1">
        <v>3</v>
      </c>
      <c r="T850" s="1"/>
      <c r="U850" s="1"/>
      <c r="V850" s="1"/>
      <c r="W850" s="1">
        <v>0</v>
      </c>
      <c r="X850" s="1"/>
      <c r="Y850" s="1"/>
      <c r="Z850" s="1"/>
      <c r="AA850" s="1"/>
      <c r="AB850" s="1"/>
      <c r="AN850" t="str">
        <f t="shared" si="179"/>
        <v>Leyden</v>
      </c>
      <c r="AO850" t="s">
        <v>2910</v>
      </c>
      <c r="AP850">
        <v>1</v>
      </c>
      <c r="AR850" s="119">
        <v>25</v>
      </c>
      <c r="AS850" s="121">
        <v>11</v>
      </c>
      <c r="AT850" s="121">
        <v>70</v>
      </c>
      <c r="AU850" s="125">
        <v>35285</v>
      </c>
      <c r="AV850" s="125">
        <f t="shared" si="180"/>
        <v>25011</v>
      </c>
      <c r="AW850" t="s">
        <v>749</v>
      </c>
      <c r="AX850">
        <f t="shared" si="176"/>
        <v>2535285</v>
      </c>
      <c r="BB850">
        <v>18</v>
      </c>
      <c r="BC850">
        <v>0.01</v>
      </c>
      <c r="BD850">
        <v>17.989999999999998</v>
      </c>
    </row>
    <row r="851" spans="1:56" hidden="1" outlineLevel="1">
      <c r="A851" s="67" t="s">
        <v>2196</v>
      </c>
      <c r="B851" s="10" t="s">
        <v>1278</v>
      </c>
      <c r="C851" s="1">
        <f t="shared" si="170"/>
        <v>3483</v>
      </c>
      <c r="D851" s="7">
        <f>IF(N851&gt;0, RANK(N851,(N851:P851,Q851:AE851)),0)</f>
        <v>1</v>
      </c>
      <c r="E851" s="7">
        <f>IF(O851&gt;0,RANK(O851,(N851:P851,Q851:AE851)),0)</f>
        <v>2</v>
      </c>
      <c r="F851" s="7">
        <f t="shared" si="171"/>
        <v>3</v>
      </c>
      <c r="G851" s="1">
        <f t="shared" si="177"/>
        <v>1836</v>
      </c>
      <c r="H851" s="2">
        <f t="shared" si="178"/>
        <v>0.52713178294573648</v>
      </c>
      <c r="I851" s="8"/>
      <c r="J851" s="2">
        <f t="shared" si="172"/>
        <v>0.75423485501004883</v>
      </c>
      <c r="K851" s="2">
        <f t="shared" si="173"/>
        <v>0.22710307206431238</v>
      </c>
      <c r="L851" s="2">
        <f t="shared" si="174"/>
        <v>6.6035027275337353E-3</v>
      </c>
      <c r="M851" s="2">
        <f t="shared" si="175"/>
        <v>1.2058570198105054E-2</v>
      </c>
      <c r="N851" s="1">
        <v>2627</v>
      </c>
      <c r="O851" s="1">
        <v>791</v>
      </c>
      <c r="P851" s="1">
        <v>23</v>
      </c>
      <c r="Q851" s="1">
        <v>14</v>
      </c>
      <c r="R851" s="1">
        <v>10</v>
      </c>
      <c r="S851" s="1">
        <v>6</v>
      </c>
      <c r="T851" s="1"/>
      <c r="U851" s="1"/>
      <c r="V851" s="1"/>
      <c r="W851" s="1">
        <v>12</v>
      </c>
      <c r="X851" s="1"/>
      <c r="Y851" s="1"/>
      <c r="Z851" s="1"/>
      <c r="AA851" s="1"/>
      <c r="AB851" s="1"/>
      <c r="AN851" t="str">
        <f t="shared" si="179"/>
        <v>Lincoln</v>
      </c>
      <c r="AO851" t="s">
        <v>3384</v>
      </c>
      <c r="AP851">
        <v>7</v>
      </c>
      <c r="AR851" s="119">
        <v>25</v>
      </c>
      <c r="AS851" s="121">
        <v>17</v>
      </c>
      <c r="AT851" s="121">
        <v>120</v>
      </c>
      <c r="AU851" s="125">
        <v>35425</v>
      </c>
      <c r="AV851" s="125">
        <f t="shared" si="180"/>
        <v>25017</v>
      </c>
      <c r="AW851" t="s">
        <v>749</v>
      </c>
      <c r="AX851">
        <f t="shared" si="176"/>
        <v>2535425</v>
      </c>
      <c r="BB851">
        <v>15.01</v>
      </c>
      <c r="BC851">
        <v>0.64</v>
      </c>
      <c r="BD851">
        <v>14.37</v>
      </c>
    </row>
    <row r="852" spans="1:56" hidden="1" outlineLevel="1">
      <c r="A852" s="67" t="s">
        <v>1432</v>
      </c>
      <c r="B852" s="10" t="s">
        <v>1278</v>
      </c>
      <c r="C852" s="1">
        <f t="shared" si="170"/>
        <v>5148</v>
      </c>
      <c r="D852" s="7">
        <f>IF(N852&gt;0, RANK(N852,(N852:P852,Q852:AE852)),0)</f>
        <v>1</v>
      </c>
      <c r="E852" s="7">
        <f>IF(O852&gt;0,RANK(O852,(N852:P852,Q852:AE852)),0)</f>
        <v>2</v>
      </c>
      <c r="F852" s="7">
        <f t="shared" si="171"/>
        <v>3</v>
      </c>
      <c r="G852" s="1">
        <f t="shared" si="177"/>
        <v>857</v>
      </c>
      <c r="H852" s="2">
        <f t="shared" si="178"/>
        <v>0.16647241647241648</v>
      </c>
      <c r="I852" s="8"/>
      <c r="J852" s="2">
        <f t="shared" si="172"/>
        <v>0.57556332556332557</v>
      </c>
      <c r="K852" s="2">
        <f t="shared" si="173"/>
        <v>0.40909090909090912</v>
      </c>
      <c r="L852" s="2">
        <f t="shared" si="174"/>
        <v>5.8275058275058279E-3</v>
      </c>
      <c r="M852" s="2">
        <f t="shared" si="175"/>
        <v>9.5182595182594885E-3</v>
      </c>
      <c r="N852" s="1">
        <v>2963</v>
      </c>
      <c r="O852" s="1">
        <v>2106</v>
      </c>
      <c r="P852" s="1">
        <v>30</v>
      </c>
      <c r="Q852" s="1">
        <v>30</v>
      </c>
      <c r="R852" s="1">
        <v>14</v>
      </c>
      <c r="S852" s="1">
        <v>5</v>
      </c>
      <c r="T852" s="1"/>
      <c r="U852" s="1"/>
      <c r="V852" s="1"/>
      <c r="W852" s="1">
        <v>0</v>
      </c>
      <c r="X852" s="1"/>
      <c r="Y852" s="1"/>
      <c r="Z852" s="1"/>
      <c r="AA852" s="1"/>
      <c r="AB852" s="1"/>
      <c r="AN852" t="str">
        <f t="shared" si="179"/>
        <v>Littleton</v>
      </c>
      <c r="AO852" t="s">
        <v>3384</v>
      </c>
      <c r="AP852">
        <v>5</v>
      </c>
      <c r="AR852" s="119">
        <v>25</v>
      </c>
      <c r="AS852" s="121">
        <v>17</v>
      </c>
      <c r="AT852" s="121">
        <v>125</v>
      </c>
      <c r="AU852" s="125">
        <v>35950</v>
      </c>
      <c r="AV852" s="125">
        <f t="shared" si="180"/>
        <v>25017</v>
      </c>
      <c r="AW852" t="s">
        <v>749</v>
      </c>
      <c r="AX852">
        <f t="shared" si="176"/>
        <v>2535950</v>
      </c>
      <c r="BB852">
        <v>17.55</v>
      </c>
      <c r="BC852">
        <v>0.93</v>
      </c>
      <c r="BD852">
        <v>16.62</v>
      </c>
    </row>
    <row r="853" spans="1:56" hidden="1" outlineLevel="1">
      <c r="A853" s="67" t="s">
        <v>3004</v>
      </c>
      <c r="B853" s="10" t="s">
        <v>1278</v>
      </c>
      <c r="C853" s="1">
        <f t="shared" si="170"/>
        <v>9628</v>
      </c>
      <c r="D853" s="7">
        <f>IF(N853&gt;0, RANK(N853,(N853:P853,Q853:AE853)),0)</f>
        <v>1</v>
      </c>
      <c r="E853" s="7">
        <f>IF(O853&gt;0,RANK(O853,(N853:P853,Q853:AE853)),0)</f>
        <v>2</v>
      </c>
      <c r="F853" s="7">
        <f t="shared" si="171"/>
        <v>3</v>
      </c>
      <c r="G853" s="1">
        <f t="shared" si="177"/>
        <v>1571</v>
      </c>
      <c r="H853" s="2">
        <f t="shared" si="178"/>
        <v>0.16316992106356459</v>
      </c>
      <c r="I853" s="8"/>
      <c r="J853" s="2">
        <f t="shared" si="172"/>
        <v>0.57301620274200249</v>
      </c>
      <c r="K853" s="2">
        <f t="shared" si="173"/>
        <v>0.4098462816784379</v>
      </c>
      <c r="L853" s="2">
        <f t="shared" si="174"/>
        <v>8.828417116742834E-3</v>
      </c>
      <c r="M853" s="2">
        <f t="shared" si="175"/>
        <v>8.3090984628167806E-3</v>
      </c>
      <c r="N853" s="1">
        <v>5517</v>
      </c>
      <c r="O853" s="1">
        <v>3946</v>
      </c>
      <c r="P853" s="1">
        <v>85</v>
      </c>
      <c r="Q853" s="1">
        <v>36</v>
      </c>
      <c r="R853" s="1">
        <v>13</v>
      </c>
      <c r="S853" s="1">
        <v>8</v>
      </c>
      <c r="T853" s="1"/>
      <c r="U853" s="1"/>
      <c r="V853" s="1"/>
      <c r="W853" s="1">
        <v>23</v>
      </c>
      <c r="X853" s="1"/>
      <c r="Y853" s="1"/>
      <c r="Z853" s="1"/>
      <c r="AA853" s="1"/>
      <c r="AB853" s="1"/>
      <c r="AN853" t="str">
        <f t="shared" si="179"/>
        <v>Longmeadow</v>
      </c>
      <c r="AO853" t="s">
        <v>861</v>
      </c>
      <c r="AP853">
        <v>2</v>
      </c>
      <c r="AR853" s="119">
        <v>25</v>
      </c>
      <c r="AS853" s="121">
        <v>13</v>
      </c>
      <c r="AT853" s="121">
        <v>55</v>
      </c>
      <c r="AU853" s="125">
        <v>36300</v>
      </c>
      <c r="AV853" s="125">
        <f t="shared" si="180"/>
        <v>25013</v>
      </c>
      <c r="AW853" t="s">
        <v>749</v>
      </c>
      <c r="AX853">
        <f t="shared" si="176"/>
        <v>2536300</v>
      </c>
      <c r="BB853">
        <v>9.51</v>
      </c>
      <c r="BC853">
        <v>0.48</v>
      </c>
      <c r="BD853">
        <v>9.02</v>
      </c>
    </row>
    <row r="854" spans="1:56" hidden="1" outlineLevel="1">
      <c r="A854" s="67" t="s">
        <v>863</v>
      </c>
      <c r="B854" s="10" t="s">
        <v>1278</v>
      </c>
      <c r="C854" s="1">
        <f t="shared" si="170"/>
        <v>31700</v>
      </c>
      <c r="D854" s="7">
        <f>IF(N854&gt;0, RANK(N854,(N854:P854,Q854:AE854)),0)</f>
        <v>1</v>
      </c>
      <c r="E854" s="7">
        <f>IF(O854&gt;0,RANK(O854,(N854:P854,Q854:AE854)),0)</f>
        <v>2</v>
      </c>
      <c r="F854" s="7">
        <f t="shared" si="171"/>
        <v>3</v>
      </c>
      <c r="G854" s="1">
        <f t="shared" si="177"/>
        <v>10253</v>
      </c>
      <c r="H854" s="2">
        <f t="shared" si="178"/>
        <v>0.32343848580441642</v>
      </c>
      <c r="I854" s="8"/>
      <c r="J854" s="2">
        <f t="shared" si="172"/>
        <v>0.65129337539432175</v>
      </c>
      <c r="K854" s="2">
        <f t="shared" si="173"/>
        <v>0.32785488958990538</v>
      </c>
      <c r="L854" s="2">
        <f t="shared" si="174"/>
        <v>8.5173501577287068E-3</v>
      </c>
      <c r="M854" s="2">
        <f t="shared" si="175"/>
        <v>1.2334384858044159E-2</v>
      </c>
      <c r="N854" s="1">
        <v>20646</v>
      </c>
      <c r="O854" s="1">
        <v>10393</v>
      </c>
      <c r="P854" s="1">
        <v>270</v>
      </c>
      <c r="Q854" s="1">
        <v>134</v>
      </c>
      <c r="R854" s="1">
        <v>65</v>
      </c>
      <c r="S854" s="1">
        <v>66</v>
      </c>
      <c r="T854" s="1"/>
      <c r="U854" s="1"/>
      <c r="V854" s="1"/>
      <c r="W854" s="1">
        <v>126</v>
      </c>
      <c r="X854" s="1"/>
      <c r="Y854" s="1"/>
      <c r="Z854" s="1"/>
      <c r="AA854" s="1"/>
      <c r="AB854" s="1"/>
      <c r="AN854" t="str">
        <f t="shared" si="179"/>
        <v>Lowell</v>
      </c>
      <c r="AO854" t="s">
        <v>3384</v>
      </c>
      <c r="AP854">
        <v>5</v>
      </c>
      <c r="AR854" s="119">
        <v>25</v>
      </c>
      <c r="AS854" s="121">
        <v>17</v>
      </c>
      <c r="AT854" s="121">
        <v>130</v>
      </c>
      <c r="AU854" s="125">
        <v>37000</v>
      </c>
      <c r="AV854" s="125">
        <f t="shared" si="180"/>
        <v>25017</v>
      </c>
      <c r="AW854" t="s">
        <v>2792</v>
      </c>
      <c r="AX854">
        <f t="shared" si="176"/>
        <v>2537000</v>
      </c>
      <c r="BB854">
        <v>14.54</v>
      </c>
      <c r="BC854">
        <v>0.76</v>
      </c>
      <c r="BD854">
        <v>13.77</v>
      </c>
    </row>
    <row r="855" spans="1:56" hidden="1" outlineLevel="1">
      <c r="A855" s="67" t="s">
        <v>864</v>
      </c>
      <c r="B855" s="10" t="s">
        <v>1278</v>
      </c>
      <c r="C855" s="1">
        <f t="shared" si="170"/>
        <v>9928</v>
      </c>
      <c r="D855" s="7">
        <f>IF(N855&gt;0, RANK(N855,(N855:P855,Q855:AE855)),0)</f>
        <v>1</v>
      </c>
      <c r="E855" s="7">
        <f>IF(O855&gt;0,RANK(O855,(N855:P855,Q855:AE855)),0)</f>
        <v>2</v>
      </c>
      <c r="F855" s="7">
        <f t="shared" si="171"/>
        <v>3</v>
      </c>
      <c r="G855" s="1">
        <f t="shared" si="177"/>
        <v>1600</v>
      </c>
      <c r="H855" s="2">
        <f t="shared" si="178"/>
        <v>0.16116035455278002</v>
      </c>
      <c r="I855" s="8"/>
      <c r="J855" s="2">
        <f t="shared" si="172"/>
        <v>0.56788879935535863</v>
      </c>
      <c r="K855" s="2">
        <f t="shared" si="173"/>
        <v>0.40672844480257858</v>
      </c>
      <c r="L855" s="2">
        <f t="shared" si="174"/>
        <v>1.4907332796132152E-2</v>
      </c>
      <c r="M855" s="2">
        <f t="shared" si="175"/>
        <v>1.0475423045930635E-2</v>
      </c>
      <c r="N855" s="1">
        <v>5638</v>
      </c>
      <c r="O855" s="1">
        <v>4038</v>
      </c>
      <c r="P855" s="1">
        <v>148</v>
      </c>
      <c r="Q855" s="1">
        <v>24</v>
      </c>
      <c r="R855" s="1">
        <v>25</v>
      </c>
      <c r="S855" s="1">
        <v>18</v>
      </c>
      <c r="T855" s="1"/>
      <c r="U855" s="1"/>
      <c r="V855" s="1"/>
      <c r="W855" s="1">
        <v>37</v>
      </c>
      <c r="X855" s="1"/>
      <c r="Y855" s="1"/>
      <c r="Z855" s="1"/>
      <c r="AA855" s="1"/>
      <c r="AB855" s="1"/>
      <c r="AN855" t="str">
        <f t="shared" si="179"/>
        <v>Ludlow</v>
      </c>
      <c r="AO855" t="s">
        <v>861</v>
      </c>
      <c r="AP855">
        <v>2</v>
      </c>
      <c r="AR855" s="119">
        <v>25</v>
      </c>
      <c r="AS855" s="121">
        <v>13</v>
      </c>
      <c r="AT855" s="121">
        <v>60</v>
      </c>
      <c r="AU855" s="125">
        <v>37175</v>
      </c>
      <c r="AV855" s="125">
        <f t="shared" si="180"/>
        <v>25013</v>
      </c>
      <c r="AW855" t="s">
        <v>749</v>
      </c>
      <c r="AX855">
        <f t="shared" si="176"/>
        <v>2537175</v>
      </c>
      <c r="BB855">
        <v>28.23</v>
      </c>
      <c r="BC855">
        <v>1.08</v>
      </c>
      <c r="BD855">
        <v>27.15</v>
      </c>
    </row>
    <row r="856" spans="1:56" hidden="1" outlineLevel="1">
      <c r="A856" s="67" t="s">
        <v>3286</v>
      </c>
      <c r="B856" s="10" t="s">
        <v>1278</v>
      </c>
      <c r="C856" s="1">
        <f t="shared" si="170"/>
        <v>5709</v>
      </c>
      <c r="D856" s="7">
        <f>IF(N856&gt;0, RANK(N856,(N856:P856,Q856:AE856)),0)</f>
        <v>1</v>
      </c>
      <c r="E856" s="7">
        <f>IF(O856&gt;0,RANK(O856,(N856:P856,Q856:AE856)),0)</f>
        <v>2</v>
      </c>
      <c r="F856" s="7">
        <f t="shared" si="171"/>
        <v>3</v>
      </c>
      <c r="G856" s="1">
        <f t="shared" si="177"/>
        <v>183</v>
      </c>
      <c r="H856" s="2">
        <f t="shared" si="178"/>
        <v>3.2054650551760377E-2</v>
      </c>
      <c r="I856" s="8"/>
      <c r="J856" s="2">
        <f t="shared" si="172"/>
        <v>0.50604308985811874</v>
      </c>
      <c r="K856" s="2">
        <f t="shared" si="173"/>
        <v>0.47398843930635837</v>
      </c>
      <c r="L856" s="2">
        <f t="shared" si="174"/>
        <v>9.8090733928884212E-3</v>
      </c>
      <c r="M856" s="2">
        <f t="shared" si="175"/>
        <v>1.0159397442634468E-2</v>
      </c>
      <c r="N856" s="1">
        <v>2889</v>
      </c>
      <c r="O856" s="1">
        <v>2706</v>
      </c>
      <c r="P856" s="1">
        <v>56</v>
      </c>
      <c r="Q856" s="1">
        <v>33</v>
      </c>
      <c r="R856" s="1">
        <v>14</v>
      </c>
      <c r="S856" s="1">
        <v>11</v>
      </c>
      <c r="T856" s="1"/>
      <c r="U856" s="1"/>
      <c r="V856" s="1"/>
      <c r="W856" s="1">
        <v>0</v>
      </c>
      <c r="X856" s="1"/>
      <c r="Y856" s="1"/>
      <c r="Z856" s="1"/>
      <c r="AA856" s="1"/>
      <c r="AB856" s="1"/>
      <c r="AN856" t="str">
        <f t="shared" si="179"/>
        <v>Lunenburg</v>
      </c>
      <c r="AO856" s="10" t="s">
        <v>2537</v>
      </c>
      <c r="AP856" s="10">
        <v>1</v>
      </c>
      <c r="AR856" s="119">
        <v>25</v>
      </c>
      <c r="AS856" s="121">
        <v>27</v>
      </c>
      <c r="AT856" s="121">
        <v>130</v>
      </c>
      <c r="AU856" s="125">
        <v>37420</v>
      </c>
      <c r="AV856" s="125">
        <f t="shared" si="180"/>
        <v>25027</v>
      </c>
      <c r="AW856" t="s">
        <v>749</v>
      </c>
      <c r="AX856">
        <f t="shared" si="176"/>
        <v>2537420</v>
      </c>
      <c r="BB856">
        <v>27.69</v>
      </c>
      <c r="BC856">
        <v>1.27</v>
      </c>
      <c r="BD856">
        <v>26.42</v>
      </c>
    </row>
    <row r="857" spans="1:56" hidden="1" outlineLevel="1">
      <c r="A857" s="67" t="s">
        <v>2995</v>
      </c>
      <c r="B857" s="10" t="s">
        <v>1278</v>
      </c>
      <c r="C857" s="1">
        <f t="shared" si="170"/>
        <v>29739</v>
      </c>
      <c r="D857" s="7">
        <f>IF(N857&gt;0, RANK(N857,(N857:P857,Q857:AE857)),0)</f>
        <v>1</v>
      </c>
      <c r="E857" s="7">
        <f>IF(O857&gt;0,RANK(O857,(N857:P857,Q857:AE857)),0)</f>
        <v>2</v>
      </c>
      <c r="F857" s="7">
        <f t="shared" si="171"/>
        <v>3</v>
      </c>
      <c r="G857" s="1">
        <f t="shared" si="177"/>
        <v>11557</v>
      </c>
      <c r="H857" s="2">
        <f t="shared" si="178"/>
        <v>0.38861427754800093</v>
      </c>
      <c r="I857" s="8"/>
      <c r="J857" s="2">
        <f t="shared" si="172"/>
        <v>0.68179831198090046</v>
      </c>
      <c r="K857" s="2">
        <f t="shared" si="173"/>
        <v>0.29318403443289953</v>
      </c>
      <c r="L857" s="2">
        <f t="shared" si="174"/>
        <v>1.0087763542822556E-2</v>
      </c>
      <c r="M857" s="2">
        <f t="shared" si="175"/>
        <v>1.492989004337745E-2</v>
      </c>
      <c r="N857" s="1">
        <v>20276</v>
      </c>
      <c r="O857" s="1">
        <v>8719</v>
      </c>
      <c r="P857" s="1">
        <v>300</v>
      </c>
      <c r="Q857" s="1">
        <v>99</v>
      </c>
      <c r="R857" s="1">
        <v>75</v>
      </c>
      <c r="S857" s="1">
        <v>55</v>
      </c>
      <c r="T857" s="1"/>
      <c r="U857" s="1"/>
      <c r="V857" s="1"/>
      <c r="W857" s="1">
        <v>215</v>
      </c>
      <c r="X857" s="1"/>
      <c r="Y857" s="1"/>
      <c r="Z857" s="1"/>
      <c r="AA857" s="1"/>
      <c r="AB857" s="1"/>
      <c r="AN857" t="str">
        <f t="shared" si="179"/>
        <v>Lynn</v>
      </c>
      <c r="AO857" t="s">
        <v>1885</v>
      </c>
      <c r="AP857">
        <v>6</v>
      </c>
      <c r="AR857" s="119">
        <v>25</v>
      </c>
      <c r="AS857" s="121">
        <v>9</v>
      </c>
      <c r="AT857" s="121">
        <v>70</v>
      </c>
      <c r="AU857" s="125">
        <v>37490</v>
      </c>
      <c r="AV857" s="125">
        <f t="shared" si="180"/>
        <v>25009</v>
      </c>
      <c r="AW857" t="s">
        <v>2792</v>
      </c>
      <c r="AX857">
        <f t="shared" si="176"/>
        <v>2537490</v>
      </c>
      <c r="BB857">
        <v>13.49</v>
      </c>
      <c r="BC857">
        <v>2.68</v>
      </c>
      <c r="BD857">
        <v>10.82</v>
      </c>
    </row>
    <row r="858" spans="1:56" hidden="1" outlineLevel="1">
      <c r="A858" s="67" t="s">
        <v>2820</v>
      </c>
      <c r="B858" s="10" t="s">
        <v>1278</v>
      </c>
      <c r="C858" s="1">
        <f t="shared" si="170"/>
        <v>6950</v>
      </c>
      <c r="D858" s="7">
        <f>IF(N858&gt;0, RANK(N858,(N858:P858,Q858:AE858)),0)</f>
        <v>2</v>
      </c>
      <c r="E858" s="7">
        <f>IF(O858&gt;0,RANK(O858,(N858:P858,Q858:AE858)),0)</f>
        <v>1</v>
      </c>
      <c r="F858" s="7">
        <f t="shared" si="171"/>
        <v>3</v>
      </c>
      <c r="G858" s="1">
        <f t="shared" si="177"/>
        <v>793</v>
      </c>
      <c r="H858" s="2">
        <f t="shared" si="178"/>
        <v>0.11410071942446043</v>
      </c>
      <c r="I858" s="8"/>
      <c r="J858" s="2">
        <f t="shared" si="172"/>
        <v>0.43424460431654677</v>
      </c>
      <c r="K858" s="2">
        <f t="shared" si="173"/>
        <v>0.5483453237410072</v>
      </c>
      <c r="L858" s="2">
        <f t="shared" si="174"/>
        <v>7.4820143884892091E-3</v>
      </c>
      <c r="M858" s="2">
        <f t="shared" si="175"/>
        <v>9.9280575539568289E-3</v>
      </c>
      <c r="N858" s="1">
        <v>3018</v>
      </c>
      <c r="O858" s="1">
        <v>3811</v>
      </c>
      <c r="P858" s="1">
        <v>52</v>
      </c>
      <c r="Q858" s="1">
        <v>26</v>
      </c>
      <c r="R858" s="1">
        <v>9</v>
      </c>
      <c r="S858" s="1">
        <v>5</v>
      </c>
      <c r="T858" s="1"/>
      <c r="U858" s="1"/>
      <c r="V858" s="1"/>
      <c r="W858" s="1">
        <v>29</v>
      </c>
      <c r="X858" s="1"/>
      <c r="Y858" s="1"/>
      <c r="Z858" s="1"/>
      <c r="AA858" s="1"/>
      <c r="AB858" s="1"/>
      <c r="AN858" t="str">
        <f t="shared" si="179"/>
        <v>Lynnfield</v>
      </c>
      <c r="AO858" t="s">
        <v>1885</v>
      </c>
      <c r="AP858">
        <v>6</v>
      </c>
      <c r="AR858" s="119">
        <v>25</v>
      </c>
      <c r="AS858" s="121">
        <v>9</v>
      </c>
      <c r="AT858" s="121">
        <v>75</v>
      </c>
      <c r="AU858" s="125">
        <v>37560</v>
      </c>
      <c r="AV858" s="125">
        <f t="shared" si="180"/>
        <v>25009</v>
      </c>
      <c r="AW858" t="s">
        <v>749</v>
      </c>
      <c r="AX858">
        <f t="shared" si="176"/>
        <v>2537560</v>
      </c>
      <c r="BB858">
        <v>10.48</v>
      </c>
      <c r="BC858">
        <v>0.34</v>
      </c>
      <c r="BD858">
        <v>10.14</v>
      </c>
    </row>
    <row r="859" spans="1:56" hidden="1" outlineLevel="1">
      <c r="A859" s="67" t="s">
        <v>2821</v>
      </c>
      <c r="B859" s="10" t="s">
        <v>1278</v>
      </c>
      <c r="C859" s="1">
        <f t="shared" si="170"/>
        <v>20476</v>
      </c>
      <c r="D859" s="7">
        <f>IF(N859&gt;0, RANK(N859,(N859:P859,Q859:AE859)),0)</f>
        <v>1</v>
      </c>
      <c r="E859" s="7">
        <f>IF(O859&gt;0,RANK(O859,(N859:P859,Q859:AE859)),0)</f>
        <v>2</v>
      </c>
      <c r="F859" s="7">
        <f t="shared" si="171"/>
        <v>3</v>
      </c>
      <c r="G859" s="1">
        <f t="shared" si="177"/>
        <v>7790</v>
      </c>
      <c r="H859" s="2">
        <f t="shared" si="178"/>
        <v>0.38044539949208828</v>
      </c>
      <c r="I859" s="8"/>
      <c r="J859" s="2">
        <f t="shared" si="172"/>
        <v>0.67713420589958973</v>
      </c>
      <c r="K859" s="2">
        <f t="shared" si="173"/>
        <v>0.29668880640750145</v>
      </c>
      <c r="L859" s="2">
        <f t="shared" si="174"/>
        <v>1.0402422348114867E-2</v>
      </c>
      <c r="M859" s="2">
        <f t="shared" si="175"/>
        <v>1.5774565344793962E-2</v>
      </c>
      <c r="N859" s="1">
        <v>13865</v>
      </c>
      <c r="O859" s="1">
        <v>6075</v>
      </c>
      <c r="P859" s="1">
        <v>213</v>
      </c>
      <c r="Q859" s="1">
        <v>79</v>
      </c>
      <c r="R859" s="1">
        <v>53</v>
      </c>
      <c r="S859" s="1">
        <v>43</v>
      </c>
      <c r="T859" s="1"/>
      <c r="U859" s="1"/>
      <c r="V859" s="1"/>
      <c r="W859" s="1">
        <v>148</v>
      </c>
      <c r="X859" s="1"/>
      <c r="Y859" s="1"/>
      <c r="Z859" s="1"/>
      <c r="AA859" s="1"/>
      <c r="AB859" s="1"/>
      <c r="AN859" t="str">
        <f t="shared" si="179"/>
        <v>Malden</v>
      </c>
      <c r="AO859" t="s">
        <v>3384</v>
      </c>
      <c r="AP859">
        <v>7</v>
      </c>
      <c r="AR859" s="119">
        <v>25</v>
      </c>
      <c r="AS859" s="121">
        <v>17</v>
      </c>
      <c r="AT859" s="121">
        <v>135</v>
      </c>
      <c r="AU859" s="125">
        <v>37875</v>
      </c>
      <c r="AV859" s="125">
        <f t="shared" si="180"/>
        <v>25017</v>
      </c>
      <c r="AW859" t="s">
        <v>2792</v>
      </c>
      <c r="AX859">
        <f t="shared" si="176"/>
        <v>2537875</v>
      </c>
      <c r="BB859">
        <v>5.1100000000000003</v>
      </c>
      <c r="BC859">
        <v>0.04</v>
      </c>
      <c r="BD859">
        <v>5.07</v>
      </c>
    </row>
    <row r="860" spans="1:56" hidden="1" outlineLevel="1">
      <c r="A860" s="67" t="s">
        <v>2519</v>
      </c>
      <c r="B860" s="10" t="s">
        <v>1278</v>
      </c>
      <c r="C860" s="1">
        <f t="shared" si="170"/>
        <v>3402</v>
      </c>
      <c r="D860" s="7">
        <f>IF(N860&gt;0, RANK(N860,(N860:P860,Q860:AE860)),0)</f>
        <v>1</v>
      </c>
      <c r="E860" s="7">
        <f>IF(O860&gt;0,RANK(O860,(N860:P860,Q860:AE860)),0)</f>
        <v>2</v>
      </c>
      <c r="F860" s="7">
        <f t="shared" si="171"/>
        <v>3</v>
      </c>
      <c r="G860" s="1">
        <f t="shared" si="177"/>
        <v>756</v>
      </c>
      <c r="H860" s="2">
        <f t="shared" si="178"/>
        <v>0.22222222222222221</v>
      </c>
      <c r="I860" s="8"/>
      <c r="J860" s="2">
        <f t="shared" si="172"/>
        <v>0.6014109347442681</v>
      </c>
      <c r="K860" s="2">
        <f t="shared" si="173"/>
        <v>0.37918871252204583</v>
      </c>
      <c r="L860" s="2">
        <f t="shared" si="174"/>
        <v>8.23045267489712E-3</v>
      </c>
      <c r="M860" s="2">
        <f t="shared" si="175"/>
        <v>1.1169900058788946E-2</v>
      </c>
      <c r="N860" s="1">
        <v>2046</v>
      </c>
      <c r="O860" s="1">
        <v>1290</v>
      </c>
      <c r="P860" s="1">
        <v>28</v>
      </c>
      <c r="Q860" s="1">
        <v>23</v>
      </c>
      <c r="R860" s="1">
        <v>4</v>
      </c>
      <c r="S860" s="1">
        <v>2</v>
      </c>
      <c r="T860" s="1"/>
      <c r="U860" s="1"/>
      <c r="V860" s="1"/>
      <c r="W860" s="1">
        <v>9</v>
      </c>
      <c r="X860" s="1"/>
      <c r="Y860" s="1"/>
      <c r="Z860" s="1"/>
      <c r="AA860" s="1"/>
      <c r="AB860" s="1"/>
      <c r="AN860" t="str">
        <f t="shared" si="179"/>
        <v>Manchester-by-the-Sea</v>
      </c>
      <c r="AO860" t="s">
        <v>1885</v>
      </c>
      <c r="AP860">
        <v>6</v>
      </c>
      <c r="AR860" s="119">
        <v>25</v>
      </c>
      <c r="AS860" s="121">
        <v>9</v>
      </c>
      <c r="AT860" s="121">
        <v>83</v>
      </c>
      <c r="AU860" s="125">
        <v>37995</v>
      </c>
      <c r="AV860" s="125">
        <f t="shared" si="180"/>
        <v>25009</v>
      </c>
      <c r="AW860" t="s">
        <v>749</v>
      </c>
      <c r="AX860">
        <f t="shared" si="176"/>
        <v>2537995</v>
      </c>
      <c r="BB860">
        <v>18.25</v>
      </c>
      <c r="BC860">
        <v>8.9600000000000009</v>
      </c>
      <c r="BD860">
        <v>9.2899999999999991</v>
      </c>
    </row>
    <row r="861" spans="1:56" hidden="1" outlineLevel="1">
      <c r="A861" s="67" t="s">
        <v>3355</v>
      </c>
      <c r="B861" s="10" t="s">
        <v>1278</v>
      </c>
      <c r="C861" s="1">
        <f t="shared" si="170"/>
        <v>11469</v>
      </c>
      <c r="D861" s="7">
        <f>IF(N861&gt;0, RANK(N861,(N861:P861,Q861:AE861)),0)</f>
        <v>1</v>
      </c>
      <c r="E861" s="7">
        <f>IF(O861&gt;0,RANK(O861,(N861:P861,Q861:AE861)),0)</f>
        <v>2</v>
      </c>
      <c r="F861" s="7">
        <f t="shared" si="171"/>
        <v>3</v>
      </c>
      <c r="G861" s="1">
        <f t="shared" si="177"/>
        <v>876</v>
      </c>
      <c r="H861" s="2">
        <f t="shared" si="178"/>
        <v>7.6379806434737116E-2</v>
      </c>
      <c r="I861" s="8"/>
      <c r="J861" s="2">
        <f t="shared" si="172"/>
        <v>0.52768332025459941</v>
      </c>
      <c r="K861" s="2">
        <f t="shared" si="173"/>
        <v>0.45130351381986222</v>
      </c>
      <c r="L861" s="2">
        <f t="shared" si="174"/>
        <v>7.7600488272735199E-3</v>
      </c>
      <c r="M861" s="2">
        <f t="shared" si="175"/>
        <v>1.3253117098264849E-2</v>
      </c>
      <c r="N861" s="1">
        <v>6052</v>
      </c>
      <c r="O861" s="1">
        <v>5176</v>
      </c>
      <c r="P861" s="1">
        <v>89</v>
      </c>
      <c r="Q861" s="1">
        <v>48</v>
      </c>
      <c r="R861" s="1">
        <v>17</v>
      </c>
      <c r="S861" s="1">
        <v>14</v>
      </c>
      <c r="T861" s="1"/>
      <c r="U861" s="1"/>
      <c r="V861" s="1"/>
      <c r="W861" s="1">
        <v>73</v>
      </c>
      <c r="X861" s="1"/>
      <c r="Y861" s="1"/>
      <c r="Z861" s="1"/>
      <c r="AA861" s="1"/>
      <c r="AB861" s="1"/>
      <c r="AN861" t="str">
        <f t="shared" si="179"/>
        <v>Mansfield</v>
      </c>
      <c r="AO861" t="s">
        <v>1127</v>
      </c>
      <c r="AP861">
        <v>4</v>
      </c>
      <c r="AR861" s="119">
        <v>25</v>
      </c>
      <c r="AS861" s="121">
        <v>5</v>
      </c>
      <c r="AT861" s="121">
        <v>50</v>
      </c>
      <c r="AU861" s="125">
        <v>38225</v>
      </c>
      <c r="AV861" s="125">
        <f t="shared" si="180"/>
        <v>25005</v>
      </c>
      <c r="AW861" t="s">
        <v>749</v>
      </c>
      <c r="AX861">
        <f t="shared" si="176"/>
        <v>2538225</v>
      </c>
      <c r="BB861">
        <v>20.72</v>
      </c>
      <c r="BC861">
        <v>0.26</v>
      </c>
      <c r="BD861">
        <v>20.46</v>
      </c>
    </row>
    <row r="862" spans="1:56" hidden="1" outlineLevel="1">
      <c r="A862" s="67" t="s">
        <v>1730</v>
      </c>
      <c r="B862" s="10" t="s">
        <v>1278</v>
      </c>
      <c r="C862" s="1">
        <f t="shared" si="170"/>
        <v>12397</v>
      </c>
      <c r="D862" s="7">
        <f>IF(N862&gt;0, RANK(N862,(N862:P862,Q862:AE862)),0)</f>
        <v>1</v>
      </c>
      <c r="E862" s="7">
        <f>IF(O862&gt;0,RANK(O862,(N862:P862,Q862:AE862)),0)</f>
        <v>2</v>
      </c>
      <c r="F862" s="7">
        <f t="shared" si="171"/>
        <v>3</v>
      </c>
      <c r="G862" s="1">
        <f t="shared" si="177"/>
        <v>2854</v>
      </c>
      <c r="H862" s="2">
        <f t="shared" si="178"/>
        <v>0.23021698798096313</v>
      </c>
      <c r="I862" s="8"/>
      <c r="J862" s="2">
        <f t="shared" si="172"/>
        <v>0.60603371783496007</v>
      </c>
      <c r="K862" s="2">
        <f t="shared" si="173"/>
        <v>0.37581672985399694</v>
      </c>
      <c r="L862" s="2">
        <f t="shared" si="174"/>
        <v>5.8885214164717268E-3</v>
      </c>
      <c r="M862" s="2">
        <f t="shared" si="175"/>
        <v>1.2261030894571256E-2</v>
      </c>
      <c r="N862" s="1">
        <v>7513</v>
      </c>
      <c r="O862" s="1">
        <v>4659</v>
      </c>
      <c r="P862" s="1">
        <v>73</v>
      </c>
      <c r="Q862" s="1">
        <v>54</v>
      </c>
      <c r="R862" s="1">
        <v>19</v>
      </c>
      <c r="S862" s="1">
        <v>10</v>
      </c>
      <c r="T862" s="1"/>
      <c r="U862" s="1"/>
      <c r="V862" s="1"/>
      <c r="W862" s="1">
        <v>69</v>
      </c>
      <c r="X862" s="1"/>
      <c r="Y862" s="1"/>
      <c r="Z862" s="1"/>
      <c r="AA862" s="1"/>
      <c r="AB862" s="1"/>
      <c r="AN862" t="str">
        <f t="shared" si="179"/>
        <v>Marblehead</v>
      </c>
      <c r="AO862" t="s">
        <v>1885</v>
      </c>
      <c r="AP862">
        <v>6</v>
      </c>
      <c r="AR862" s="119">
        <v>25</v>
      </c>
      <c r="AS862" s="121">
        <v>9</v>
      </c>
      <c r="AT862" s="121">
        <v>85</v>
      </c>
      <c r="AU862" s="125">
        <v>38400</v>
      </c>
      <c r="AV862" s="125">
        <f t="shared" si="180"/>
        <v>25009</v>
      </c>
      <c r="AW862" t="s">
        <v>749</v>
      </c>
      <c r="AX862">
        <f t="shared" si="176"/>
        <v>2538400</v>
      </c>
      <c r="BB862">
        <v>19.63</v>
      </c>
      <c r="BC862">
        <v>15.1</v>
      </c>
      <c r="BD862">
        <v>4.53</v>
      </c>
    </row>
    <row r="863" spans="1:56" hidden="1" outlineLevel="1">
      <c r="A863" s="67" t="s">
        <v>3367</v>
      </c>
      <c r="B863" s="10" t="s">
        <v>1278</v>
      </c>
      <c r="C863" s="1">
        <f t="shared" si="170"/>
        <v>3120</v>
      </c>
      <c r="D863" s="7">
        <f>IF(N863&gt;0, RANK(N863,(N863:P863,Q863:AE863)),0)</f>
        <v>1</v>
      </c>
      <c r="E863" s="7">
        <f>IF(O863&gt;0,RANK(O863,(N863:P863,Q863:AE863)),0)</f>
        <v>2</v>
      </c>
      <c r="F863" s="7">
        <f t="shared" si="171"/>
        <v>3</v>
      </c>
      <c r="G863" s="1">
        <f t="shared" si="177"/>
        <v>538</v>
      </c>
      <c r="H863" s="2">
        <f t="shared" si="178"/>
        <v>0.17243589743589743</v>
      </c>
      <c r="I863" s="8"/>
      <c r="J863" s="2">
        <f t="shared" si="172"/>
        <v>0.57820512820512826</v>
      </c>
      <c r="K863" s="2">
        <f t="shared" si="173"/>
        <v>0.40576923076923077</v>
      </c>
      <c r="L863" s="2">
        <f t="shared" si="174"/>
        <v>7.0512820512820514E-3</v>
      </c>
      <c r="M863" s="2">
        <f t="shared" si="175"/>
        <v>8.9743589743589182E-3</v>
      </c>
      <c r="N863" s="1">
        <v>1804</v>
      </c>
      <c r="O863" s="1">
        <v>1266</v>
      </c>
      <c r="P863" s="1">
        <v>22</v>
      </c>
      <c r="Q863" s="1">
        <v>17</v>
      </c>
      <c r="R863" s="1">
        <v>2</v>
      </c>
      <c r="S863" s="1">
        <v>0</v>
      </c>
      <c r="T863" s="1"/>
      <c r="U863" s="1"/>
      <c r="V863" s="1"/>
      <c r="W863" s="1">
        <v>9</v>
      </c>
      <c r="X863" s="1"/>
      <c r="Y863" s="1"/>
      <c r="Z863" s="1"/>
      <c r="AA863" s="1"/>
      <c r="AB863" s="1"/>
      <c r="AN863" t="str">
        <f t="shared" si="179"/>
        <v>Marion</v>
      </c>
      <c r="AO863" t="s">
        <v>2518</v>
      </c>
      <c r="AP863">
        <v>4</v>
      </c>
      <c r="AR863" s="119">
        <v>25</v>
      </c>
      <c r="AS863" s="121">
        <v>23</v>
      </c>
      <c r="AT863" s="121">
        <v>70</v>
      </c>
      <c r="AU863" s="125">
        <v>38540</v>
      </c>
      <c r="AV863" s="125">
        <f t="shared" si="180"/>
        <v>25023</v>
      </c>
      <c r="AW863" t="s">
        <v>749</v>
      </c>
      <c r="AX863">
        <f t="shared" si="176"/>
        <v>2538540</v>
      </c>
      <c r="BB863">
        <v>26.69</v>
      </c>
      <c r="BC863">
        <v>12.06</v>
      </c>
      <c r="BD863">
        <v>14.63</v>
      </c>
    </row>
    <row r="864" spans="1:56" hidden="1" outlineLevel="1">
      <c r="A864" s="67" t="s">
        <v>2703</v>
      </c>
      <c r="B864" s="10" t="s">
        <v>1278</v>
      </c>
      <c r="C864" s="1">
        <f t="shared" si="170"/>
        <v>16292</v>
      </c>
      <c r="D864" s="7">
        <f>IF(N864&gt;0, RANK(N864,(N864:P864,Q864:AE864)),0)</f>
        <v>1</v>
      </c>
      <c r="E864" s="7">
        <f>IF(O864&gt;0,RANK(O864,(N864:P864,Q864:AE864)),0)</f>
        <v>2</v>
      </c>
      <c r="F864" s="7">
        <f t="shared" si="171"/>
        <v>3</v>
      </c>
      <c r="G864" s="1">
        <f t="shared" si="177"/>
        <v>2847</v>
      </c>
      <c r="H864" s="2">
        <f t="shared" si="178"/>
        <v>0.17474834274490547</v>
      </c>
      <c r="I864" s="8"/>
      <c r="J864" s="2">
        <f t="shared" si="172"/>
        <v>0.57494475816351587</v>
      </c>
      <c r="K864" s="2">
        <f t="shared" si="173"/>
        <v>0.40019641541861034</v>
      </c>
      <c r="L864" s="2">
        <f t="shared" si="174"/>
        <v>9.5138718389393574E-3</v>
      </c>
      <c r="M864" s="2">
        <f t="shared" si="175"/>
        <v>1.5344954578934434E-2</v>
      </c>
      <c r="N864" s="1">
        <v>9367</v>
      </c>
      <c r="O864" s="1">
        <v>6520</v>
      </c>
      <c r="P864" s="1">
        <v>155</v>
      </c>
      <c r="Q864" s="1">
        <v>74</v>
      </c>
      <c r="R864" s="1">
        <v>33</v>
      </c>
      <c r="S864" s="1">
        <v>32</v>
      </c>
      <c r="T864" s="1"/>
      <c r="U864" s="1"/>
      <c r="V864" s="1"/>
      <c r="W864" s="1">
        <v>111</v>
      </c>
      <c r="X864" s="1"/>
      <c r="Y864" s="1"/>
      <c r="Z864" s="1"/>
      <c r="AA864" s="1"/>
      <c r="AB864" s="1"/>
      <c r="AN864" t="str">
        <f t="shared" si="179"/>
        <v>Marlborough</v>
      </c>
      <c r="AO864" t="s">
        <v>3384</v>
      </c>
      <c r="AP864">
        <v>3</v>
      </c>
      <c r="AR864" s="119">
        <v>25</v>
      </c>
      <c r="AS864" s="121">
        <v>17</v>
      </c>
      <c r="AT864" s="121">
        <v>140</v>
      </c>
      <c r="AU864" s="125">
        <v>38715</v>
      </c>
      <c r="AV864" s="125">
        <f t="shared" si="180"/>
        <v>25017</v>
      </c>
      <c r="AW864" t="s">
        <v>2792</v>
      </c>
      <c r="AX864">
        <f t="shared" si="176"/>
        <v>2538715</v>
      </c>
      <c r="BB864">
        <v>22.17</v>
      </c>
      <c r="BC864">
        <v>1.08</v>
      </c>
      <c r="BD864">
        <v>21.09</v>
      </c>
    </row>
    <row r="865" spans="1:56" hidden="1" outlineLevel="1">
      <c r="A865" s="67" t="s">
        <v>1223</v>
      </c>
      <c r="B865" s="10" t="s">
        <v>1278</v>
      </c>
      <c r="C865" s="1">
        <f t="shared" si="170"/>
        <v>14554</v>
      </c>
      <c r="D865" s="7">
        <f>IF(N865&gt;0, RANK(N865,(N865:P865,Q865:AE865)),0)</f>
        <v>1</v>
      </c>
      <c r="E865" s="7">
        <f>IF(O865&gt;0,RANK(O865,(N865:P865,Q865:AE865)),0)</f>
        <v>2</v>
      </c>
      <c r="F865" s="7">
        <f t="shared" si="171"/>
        <v>3</v>
      </c>
      <c r="G865" s="1">
        <f t="shared" si="177"/>
        <v>229</v>
      </c>
      <c r="H865" s="2">
        <f t="shared" si="178"/>
        <v>1.5734505977738077E-2</v>
      </c>
      <c r="I865" s="8"/>
      <c r="J865" s="2">
        <f t="shared" si="172"/>
        <v>0.49848838807200768</v>
      </c>
      <c r="K865" s="2">
        <f t="shared" si="173"/>
        <v>0.48275388209426962</v>
      </c>
      <c r="L865" s="2">
        <f t="shared" si="174"/>
        <v>7.7641885392332006E-3</v>
      </c>
      <c r="M865" s="2">
        <f t="shared" si="175"/>
        <v>1.0993541294489501E-2</v>
      </c>
      <c r="N865" s="1">
        <v>7255</v>
      </c>
      <c r="O865" s="1">
        <v>7026</v>
      </c>
      <c r="P865" s="1">
        <v>113</v>
      </c>
      <c r="Q865" s="1">
        <v>54</v>
      </c>
      <c r="R865" s="1">
        <v>22</v>
      </c>
      <c r="S865" s="1">
        <v>16</v>
      </c>
      <c r="T865" s="1"/>
      <c r="U865" s="1"/>
      <c r="V865" s="1"/>
      <c r="W865" s="1">
        <v>68</v>
      </c>
      <c r="X865" s="1"/>
      <c r="Y865" s="1"/>
      <c r="Z865" s="1"/>
      <c r="AA865" s="1"/>
      <c r="AB865" s="1"/>
      <c r="AN865" t="str">
        <f t="shared" si="179"/>
        <v>Marshfield</v>
      </c>
      <c r="AO865" t="s">
        <v>2518</v>
      </c>
      <c r="AP865">
        <v>10</v>
      </c>
      <c r="AR865" s="119">
        <v>25</v>
      </c>
      <c r="AS865" s="121">
        <v>23</v>
      </c>
      <c r="AT865" s="121">
        <v>75</v>
      </c>
      <c r="AU865" s="125">
        <v>38855</v>
      </c>
      <c r="AV865" s="125">
        <f t="shared" si="180"/>
        <v>25023</v>
      </c>
      <c r="AW865" t="s">
        <v>749</v>
      </c>
      <c r="AX865">
        <f t="shared" si="176"/>
        <v>2538855</v>
      </c>
      <c r="BB865">
        <v>31.73</v>
      </c>
      <c r="BC865">
        <v>3.28</v>
      </c>
      <c r="BD865">
        <v>28.45</v>
      </c>
    </row>
    <row r="866" spans="1:56" hidden="1" outlineLevel="1">
      <c r="A866" s="67" t="s">
        <v>3427</v>
      </c>
      <c r="B866" s="10" t="s">
        <v>1278</v>
      </c>
      <c r="C866" s="1">
        <f t="shared" si="170"/>
        <v>8007</v>
      </c>
      <c r="D866" s="7">
        <f>IF(N866&gt;0, RANK(N866,(N866:P866,Q866:AE866)),0)</f>
        <v>1</v>
      </c>
      <c r="E866" s="7">
        <f>IF(O866&gt;0,RANK(O866,(N866:P866,Q866:AE866)),0)</f>
        <v>2</v>
      </c>
      <c r="F866" s="7">
        <f t="shared" si="171"/>
        <v>3</v>
      </c>
      <c r="G866" s="1">
        <f t="shared" si="177"/>
        <v>733</v>
      </c>
      <c r="H866" s="2">
        <f t="shared" si="178"/>
        <v>9.1544898214062698E-2</v>
      </c>
      <c r="I866" s="8"/>
      <c r="J866" s="2">
        <f t="shared" si="172"/>
        <v>0.53665542650181086</v>
      </c>
      <c r="K866" s="2">
        <f t="shared" si="173"/>
        <v>0.44511052828774822</v>
      </c>
      <c r="L866" s="2">
        <f t="shared" si="174"/>
        <v>7.9930061196453097E-3</v>
      </c>
      <c r="M866" s="2">
        <f t="shared" si="175"/>
        <v>1.0241039090795609E-2</v>
      </c>
      <c r="N866" s="1">
        <v>4297</v>
      </c>
      <c r="O866" s="1">
        <v>3564</v>
      </c>
      <c r="P866" s="1">
        <v>64</v>
      </c>
      <c r="Q866" s="1">
        <v>34</v>
      </c>
      <c r="R866" s="1">
        <v>8</v>
      </c>
      <c r="S866" s="1">
        <v>15</v>
      </c>
      <c r="T866" s="1"/>
      <c r="U866" s="1"/>
      <c r="V866" s="1"/>
      <c r="W866" s="1">
        <v>25</v>
      </c>
      <c r="X866" s="1"/>
      <c r="Y866" s="1"/>
      <c r="Z866" s="1"/>
      <c r="AA866" s="1"/>
      <c r="AB866" s="1"/>
      <c r="AN866" t="str">
        <f t="shared" si="179"/>
        <v>Mashpee</v>
      </c>
      <c r="AO866" t="s">
        <v>1731</v>
      </c>
      <c r="AP866">
        <v>10</v>
      </c>
      <c r="AR866" s="119">
        <v>25</v>
      </c>
      <c r="AS866" s="121">
        <v>1</v>
      </c>
      <c r="AT866" s="121">
        <v>45</v>
      </c>
      <c r="AU866" s="125">
        <v>39100</v>
      </c>
      <c r="AV866" s="125">
        <f t="shared" si="180"/>
        <v>25001</v>
      </c>
      <c r="AW866" t="s">
        <v>749</v>
      </c>
      <c r="AX866">
        <f t="shared" si="176"/>
        <v>2539100</v>
      </c>
      <c r="BB866">
        <v>27.24</v>
      </c>
      <c r="BC866">
        <v>3.76</v>
      </c>
      <c r="BD866">
        <v>23.48</v>
      </c>
    </row>
    <row r="867" spans="1:56" hidden="1" outlineLevel="1">
      <c r="A867" s="67" t="s">
        <v>2040</v>
      </c>
      <c r="B867" s="10" t="s">
        <v>1278</v>
      </c>
      <c r="C867" s="1">
        <f t="shared" si="170"/>
        <v>3982</v>
      </c>
      <c r="D867" s="7">
        <f>IF(N867&gt;0, RANK(N867,(N867:P867,Q867:AE867)),0)</f>
        <v>1</v>
      </c>
      <c r="E867" s="7">
        <f>IF(O867&gt;0,RANK(O867,(N867:P867,Q867:AE867)),0)</f>
        <v>2</v>
      </c>
      <c r="F867" s="7">
        <f t="shared" si="171"/>
        <v>3</v>
      </c>
      <c r="G867" s="1">
        <f t="shared" si="177"/>
        <v>444</v>
      </c>
      <c r="H867" s="2">
        <f t="shared" si="178"/>
        <v>0.11150175791059769</v>
      </c>
      <c r="I867" s="8"/>
      <c r="J867" s="2">
        <f t="shared" si="172"/>
        <v>0.54671019588146663</v>
      </c>
      <c r="K867" s="2">
        <f t="shared" si="173"/>
        <v>0.43520843797086889</v>
      </c>
      <c r="L867" s="2">
        <f t="shared" si="174"/>
        <v>8.2872928176795577E-3</v>
      </c>
      <c r="M867" s="2">
        <f t="shared" si="175"/>
        <v>9.7940733299849217E-3</v>
      </c>
      <c r="N867" s="1">
        <v>2177</v>
      </c>
      <c r="O867" s="1">
        <v>1733</v>
      </c>
      <c r="P867" s="1">
        <v>33</v>
      </c>
      <c r="Q867" s="1">
        <v>9</v>
      </c>
      <c r="R867" s="1">
        <v>8</v>
      </c>
      <c r="S867" s="1">
        <v>4</v>
      </c>
      <c r="T867" s="1"/>
      <c r="U867" s="1"/>
      <c r="V867" s="1"/>
      <c r="W867" s="1">
        <v>18</v>
      </c>
      <c r="X867" s="1"/>
      <c r="Y867" s="1"/>
      <c r="Z867" s="1"/>
      <c r="AA867" s="1"/>
      <c r="AB867" s="1"/>
      <c r="AN867" t="str">
        <f t="shared" si="179"/>
        <v>Mattapoisett</v>
      </c>
      <c r="AO867" t="s">
        <v>2518</v>
      </c>
      <c r="AP867">
        <v>4</v>
      </c>
      <c r="AR867" s="119">
        <v>25</v>
      </c>
      <c r="AS867" s="121">
        <v>23</v>
      </c>
      <c r="AT867" s="121">
        <v>80</v>
      </c>
      <c r="AU867" s="125">
        <v>39450</v>
      </c>
      <c r="AV867" s="125">
        <f t="shared" si="180"/>
        <v>25023</v>
      </c>
      <c r="AW867" t="s">
        <v>749</v>
      </c>
      <c r="AX867">
        <f t="shared" si="176"/>
        <v>2539450</v>
      </c>
      <c r="BB867">
        <v>23.33</v>
      </c>
      <c r="BC867">
        <v>6.85</v>
      </c>
      <c r="BD867">
        <v>16.48</v>
      </c>
    </row>
    <row r="868" spans="1:56" hidden="1" outlineLevel="1">
      <c r="A868" s="67" t="s">
        <v>1869</v>
      </c>
      <c r="B868" s="10" t="s">
        <v>1278</v>
      </c>
      <c r="C868" s="1">
        <f t="shared" si="170"/>
        <v>5658</v>
      </c>
      <c r="D868" s="7">
        <f>IF(N868&gt;0, RANK(N868,(N868:P868,Q868:AE868)),0)</f>
        <v>1</v>
      </c>
      <c r="E868" s="7">
        <f>IF(O868&gt;0,RANK(O868,(N868:P868,Q868:AE868)),0)</f>
        <v>2</v>
      </c>
      <c r="F868" s="7">
        <f t="shared" si="171"/>
        <v>3</v>
      </c>
      <c r="G868" s="1">
        <f t="shared" si="177"/>
        <v>1582</v>
      </c>
      <c r="H868" s="2">
        <f t="shared" si="178"/>
        <v>0.27960410038882999</v>
      </c>
      <c r="I868" s="8"/>
      <c r="J868" s="2">
        <f t="shared" si="172"/>
        <v>0.62725344644750791</v>
      </c>
      <c r="K868" s="2">
        <f t="shared" si="173"/>
        <v>0.34764934605867798</v>
      </c>
      <c r="L868" s="2">
        <f t="shared" si="174"/>
        <v>9.3672675857193362E-3</v>
      </c>
      <c r="M868" s="2">
        <f t="shared" si="175"/>
        <v>1.5729939908094775E-2</v>
      </c>
      <c r="N868" s="1">
        <v>3549</v>
      </c>
      <c r="O868" s="1">
        <v>1967</v>
      </c>
      <c r="P868" s="1">
        <v>53</v>
      </c>
      <c r="Q868" s="1">
        <v>42</v>
      </c>
      <c r="R868" s="1">
        <v>15</v>
      </c>
      <c r="S868" s="1">
        <v>8</v>
      </c>
      <c r="T868" s="1"/>
      <c r="U868" s="1"/>
      <c r="V868" s="1"/>
      <c r="W868" s="1">
        <v>24</v>
      </c>
      <c r="X868" s="1"/>
      <c r="Y868" s="1"/>
      <c r="Z868" s="1"/>
      <c r="AA868" s="1"/>
      <c r="AB868" s="1"/>
      <c r="AN868" t="str">
        <f t="shared" si="179"/>
        <v>Maynard</v>
      </c>
      <c r="AO868" t="s">
        <v>3384</v>
      </c>
      <c r="AP868">
        <v>5</v>
      </c>
      <c r="AR868" s="119">
        <v>25</v>
      </c>
      <c r="AS868" s="121">
        <v>17</v>
      </c>
      <c r="AT868" s="121">
        <v>145</v>
      </c>
      <c r="AU868" s="125">
        <v>39625</v>
      </c>
      <c r="AV868" s="125">
        <f t="shared" si="180"/>
        <v>25017</v>
      </c>
      <c r="AW868" t="s">
        <v>749</v>
      </c>
      <c r="AX868">
        <f t="shared" si="176"/>
        <v>2539625</v>
      </c>
      <c r="BB868">
        <v>5.37</v>
      </c>
      <c r="BC868">
        <v>0.13</v>
      </c>
      <c r="BD868">
        <v>5.24</v>
      </c>
    </row>
    <row r="869" spans="1:56" hidden="1" outlineLevel="1">
      <c r="A869" s="67" t="s">
        <v>2430</v>
      </c>
      <c r="B869" s="10" t="s">
        <v>1278</v>
      </c>
      <c r="C869" s="1">
        <f t="shared" si="170"/>
        <v>7225</v>
      </c>
      <c r="D869" s="7">
        <f>IF(N869&gt;0, RANK(N869,(N869:P869,Q869:AE869)),0)</f>
        <v>1</v>
      </c>
      <c r="E869" s="7">
        <f>IF(O869&gt;0,RANK(O869,(N869:P869,Q869:AE869)),0)</f>
        <v>2</v>
      </c>
      <c r="F869" s="7">
        <f t="shared" si="171"/>
        <v>3</v>
      </c>
      <c r="G869" s="1">
        <f t="shared" si="177"/>
        <v>584</v>
      </c>
      <c r="H869" s="2">
        <f t="shared" si="178"/>
        <v>8.0830449826989614E-2</v>
      </c>
      <c r="I869" s="8"/>
      <c r="J869" s="2">
        <f t="shared" si="172"/>
        <v>0.53259515570934257</v>
      </c>
      <c r="K869" s="2">
        <f t="shared" si="173"/>
        <v>0.45176470588235296</v>
      </c>
      <c r="L869" s="2">
        <f t="shared" si="174"/>
        <v>5.9515570934256055E-3</v>
      </c>
      <c r="M869" s="2">
        <f t="shared" si="175"/>
        <v>9.688581314878866E-3</v>
      </c>
      <c r="N869" s="1">
        <v>3848</v>
      </c>
      <c r="O869" s="1">
        <v>3264</v>
      </c>
      <c r="P869" s="1">
        <v>43</v>
      </c>
      <c r="Q869" s="1">
        <v>34</v>
      </c>
      <c r="R869" s="1">
        <v>10</v>
      </c>
      <c r="S869" s="1">
        <v>10</v>
      </c>
      <c r="T869" s="1"/>
      <c r="U869" s="1"/>
      <c r="V869" s="1"/>
      <c r="W869" s="1">
        <v>16</v>
      </c>
      <c r="X869" s="1"/>
      <c r="Y869" s="1"/>
      <c r="Z869" s="1"/>
      <c r="AA869" s="1"/>
      <c r="AB869" s="1"/>
      <c r="AN869" t="str">
        <f t="shared" si="179"/>
        <v>Medfield</v>
      </c>
      <c r="AO869" t="s">
        <v>1555</v>
      </c>
      <c r="AP869">
        <v>9</v>
      </c>
      <c r="AR869" s="119">
        <v>25</v>
      </c>
      <c r="AS869" s="121">
        <v>21</v>
      </c>
      <c r="AT869" s="121">
        <v>60</v>
      </c>
      <c r="AU869" s="125">
        <v>39765</v>
      </c>
      <c r="AV869" s="125">
        <f t="shared" si="180"/>
        <v>25021</v>
      </c>
      <c r="AW869" t="s">
        <v>749</v>
      </c>
      <c r="AX869">
        <f t="shared" si="176"/>
        <v>2539765</v>
      </c>
      <c r="BB869">
        <v>14.6</v>
      </c>
      <c r="BC869">
        <v>0.09</v>
      </c>
      <c r="BD869">
        <v>14.51</v>
      </c>
    </row>
    <row r="870" spans="1:56" hidden="1" outlineLevel="1">
      <c r="A870" s="67" t="s">
        <v>1702</v>
      </c>
      <c r="B870" s="10" t="s">
        <v>1278</v>
      </c>
      <c r="C870" s="1">
        <f t="shared" si="170"/>
        <v>26882</v>
      </c>
      <c r="D870" s="7">
        <f>IF(N870&gt;0, RANK(N870,(N870:P870,Q870:AE870)),0)</f>
        <v>1</v>
      </c>
      <c r="E870" s="7">
        <f>IF(O870&gt;0,RANK(O870,(N870:P870,Q870:AE870)),0)</f>
        <v>2</v>
      </c>
      <c r="F870" s="7">
        <f t="shared" si="171"/>
        <v>3</v>
      </c>
      <c r="G870" s="1">
        <f t="shared" si="177"/>
        <v>8943</v>
      </c>
      <c r="H870" s="2">
        <f t="shared" si="178"/>
        <v>0.33267614016814223</v>
      </c>
      <c r="I870" s="8"/>
      <c r="J870" s="2">
        <f t="shared" si="172"/>
        <v>0.6546387917565657</v>
      </c>
      <c r="K870" s="2">
        <f t="shared" si="173"/>
        <v>0.32196265158842347</v>
      </c>
      <c r="L870" s="2">
        <f t="shared" si="174"/>
        <v>8.4071125660293133E-3</v>
      </c>
      <c r="M870" s="2">
        <f t="shared" si="175"/>
        <v>1.4991444088981525E-2</v>
      </c>
      <c r="N870" s="1">
        <v>17598</v>
      </c>
      <c r="O870" s="1">
        <v>8655</v>
      </c>
      <c r="P870" s="1">
        <v>226</v>
      </c>
      <c r="Q870" s="1">
        <v>108</v>
      </c>
      <c r="R870" s="1">
        <v>61</v>
      </c>
      <c r="S870" s="1">
        <v>46</v>
      </c>
      <c r="T870" s="1"/>
      <c r="U870" s="1"/>
      <c r="V870" s="1"/>
      <c r="W870" s="1">
        <v>188</v>
      </c>
      <c r="X870" s="1"/>
      <c r="Y870" s="1"/>
      <c r="Z870" s="1"/>
      <c r="AA870" s="1"/>
      <c r="AB870" s="1"/>
      <c r="AN870" t="str">
        <f t="shared" si="179"/>
        <v>Medford</v>
      </c>
      <c r="AO870" t="s">
        <v>3384</v>
      </c>
      <c r="AP870">
        <v>7</v>
      </c>
      <c r="AR870" s="119">
        <v>25</v>
      </c>
      <c r="AS870" s="121">
        <v>17</v>
      </c>
      <c r="AT870" s="121">
        <v>150</v>
      </c>
      <c r="AU870" s="125">
        <v>39835</v>
      </c>
      <c r="AV870" s="125">
        <f t="shared" si="180"/>
        <v>25017</v>
      </c>
      <c r="AW870" t="s">
        <v>2792</v>
      </c>
      <c r="AX870">
        <f t="shared" si="176"/>
        <v>2539835</v>
      </c>
      <c r="BB870">
        <v>8.64</v>
      </c>
      <c r="BC870">
        <v>0.5</v>
      </c>
      <c r="BD870">
        <v>8.14</v>
      </c>
    </row>
    <row r="871" spans="1:56" hidden="1" outlineLevel="1">
      <c r="A871" s="67" t="s">
        <v>2274</v>
      </c>
      <c r="B871" s="10" t="s">
        <v>1278</v>
      </c>
      <c r="C871" s="1">
        <f t="shared" si="170"/>
        <v>6999</v>
      </c>
      <c r="D871" s="7">
        <f>IF(N871&gt;0, RANK(N871,(N871:P871,Q871:AE871)),0)</f>
        <v>1</v>
      </c>
      <c r="E871" s="7">
        <f>IF(O871&gt;0,RANK(O871,(N871:P871,Q871:AE871)),0)</f>
        <v>2</v>
      </c>
      <c r="F871" s="7">
        <f t="shared" si="171"/>
        <v>3</v>
      </c>
      <c r="G871" s="1">
        <f t="shared" si="177"/>
        <v>614</v>
      </c>
      <c r="H871" s="2">
        <f t="shared" si="178"/>
        <v>8.7726818116873842E-2</v>
      </c>
      <c r="I871" s="8"/>
      <c r="J871" s="2">
        <f t="shared" si="172"/>
        <v>0.53379054150592942</v>
      </c>
      <c r="K871" s="2">
        <f t="shared" si="173"/>
        <v>0.44606372338905559</v>
      </c>
      <c r="L871" s="2">
        <f t="shared" si="174"/>
        <v>8.0011430204314903E-3</v>
      </c>
      <c r="M871" s="2">
        <f t="shared" si="175"/>
        <v>1.2144592084583504E-2</v>
      </c>
      <c r="N871" s="1">
        <v>3736</v>
      </c>
      <c r="O871" s="1">
        <v>3122</v>
      </c>
      <c r="P871" s="1">
        <v>56</v>
      </c>
      <c r="Q871" s="1">
        <v>32</v>
      </c>
      <c r="R871" s="1">
        <v>10</v>
      </c>
      <c r="S871" s="1">
        <v>8</v>
      </c>
      <c r="T871" s="1"/>
      <c r="U871" s="1"/>
      <c r="V871" s="1"/>
      <c r="W871" s="1">
        <v>35</v>
      </c>
      <c r="X871" s="1"/>
      <c r="Y871" s="1"/>
      <c r="Z871" s="1"/>
      <c r="AA871" s="1"/>
      <c r="AB871" s="1"/>
      <c r="AN871" t="str">
        <f t="shared" si="179"/>
        <v>Medway</v>
      </c>
      <c r="AO871" t="s">
        <v>1555</v>
      </c>
      <c r="AP871">
        <v>3</v>
      </c>
      <c r="AR871" s="119">
        <v>25</v>
      </c>
      <c r="AS871" s="121">
        <v>21</v>
      </c>
      <c r="AT871" s="121">
        <v>65</v>
      </c>
      <c r="AU871" s="125">
        <v>39975</v>
      </c>
      <c r="AV871" s="125">
        <f t="shared" si="180"/>
        <v>25021</v>
      </c>
      <c r="AW871" t="s">
        <v>749</v>
      </c>
      <c r="AX871">
        <f t="shared" si="176"/>
        <v>2539975</v>
      </c>
      <c r="BB871">
        <v>11.54</v>
      </c>
      <c r="BC871">
        <v>0.09</v>
      </c>
      <c r="BD871">
        <v>11.45</v>
      </c>
    </row>
    <row r="872" spans="1:56" hidden="1" outlineLevel="1">
      <c r="A872" s="67" t="s">
        <v>1711</v>
      </c>
      <c r="B872" s="10" t="s">
        <v>1278</v>
      </c>
      <c r="C872" s="1">
        <f t="shared" si="170"/>
        <v>15325</v>
      </c>
      <c r="D872" s="7">
        <f>IF(N872&gt;0, RANK(N872,(N872:P872,Q872:AE872)),0)</f>
        <v>1</v>
      </c>
      <c r="E872" s="7">
        <f>IF(O872&gt;0,RANK(O872,(N872:P872,Q872:AE872)),0)</f>
        <v>2</v>
      </c>
      <c r="F872" s="7">
        <f t="shared" si="171"/>
        <v>3</v>
      </c>
      <c r="G872" s="1">
        <f t="shared" si="177"/>
        <v>3293</v>
      </c>
      <c r="H872" s="2">
        <f t="shared" si="178"/>
        <v>0.21487765089722674</v>
      </c>
      <c r="I872" s="8"/>
      <c r="J872" s="2">
        <f t="shared" si="172"/>
        <v>0.59634584013050573</v>
      </c>
      <c r="K872" s="2">
        <f t="shared" si="173"/>
        <v>0.38146818923327896</v>
      </c>
      <c r="L872" s="2">
        <f t="shared" si="174"/>
        <v>8.809135399673736E-3</v>
      </c>
      <c r="M872" s="2">
        <f t="shared" si="175"/>
        <v>1.3376835236541566E-2</v>
      </c>
      <c r="N872" s="1">
        <v>9139</v>
      </c>
      <c r="O872" s="1">
        <v>5846</v>
      </c>
      <c r="P872" s="1">
        <v>135</v>
      </c>
      <c r="Q872" s="1">
        <v>76</v>
      </c>
      <c r="R872" s="1">
        <v>30</v>
      </c>
      <c r="S872" s="1">
        <v>15</v>
      </c>
      <c r="T872" s="1"/>
      <c r="U872" s="1"/>
      <c r="V872" s="1"/>
      <c r="W872" s="1">
        <v>84</v>
      </c>
      <c r="X872" s="1"/>
      <c r="Y872" s="1"/>
      <c r="Z872" s="1"/>
      <c r="AA872" s="1"/>
      <c r="AB872" s="1"/>
      <c r="AN872" t="str">
        <f t="shared" si="179"/>
        <v>Melrose</v>
      </c>
      <c r="AO872" t="s">
        <v>3384</v>
      </c>
      <c r="AP872">
        <v>7</v>
      </c>
      <c r="AR872" s="119">
        <v>25</v>
      </c>
      <c r="AS872" s="121">
        <v>17</v>
      </c>
      <c r="AT872" s="121">
        <v>155</v>
      </c>
      <c r="AU872" s="125">
        <v>40115</v>
      </c>
      <c r="AV872" s="125">
        <f t="shared" si="180"/>
        <v>25017</v>
      </c>
      <c r="AW872" t="s">
        <v>2792</v>
      </c>
      <c r="AX872">
        <f t="shared" si="176"/>
        <v>2540115</v>
      </c>
      <c r="BB872">
        <v>4.75</v>
      </c>
      <c r="BC872">
        <v>0.06</v>
      </c>
      <c r="BD872">
        <v>4.6900000000000004</v>
      </c>
    </row>
    <row r="873" spans="1:56" hidden="1" outlineLevel="1">
      <c r="A873" s="67" t="s">
        <v>108</v>
      </c>
      <c r="B873" s="10" t="s">
        <v>1278</v>
      </c>
      <c r="C873" s="1">
        <f t="shared" si="170"/>
        <v>3232</v>
      </c>
      <c r="D873" s="7">
        <f>IF(N873&gt;0, RANK(N873,(N873:P873,Q873:AE873)),0)</f>
        <v>2</v>
      </c>
      <c r="E873" s="7">
        <f>IF(O873&gt;0,RANK(O873,(N873:P873,Q873:AE873)),0)</f>
        <v>1</v>
      </c>
      <c r="F873" s="7">
        <f t="shared" si="171"/>
        <v>3</v>
      </c>
      <c r="G873" s="1">
        <f t="shared" si="177"/>
        <v>128</v>
      </c>
      <c r="H873" s="2">
        <f t="shared" si="178"/>
        <v>3.9603960396039604E-2</v>
      </c>
      <c r="I873" s="8"/>
      <c r="J873" s="2">
        <f t="shared" si="172"/>
        <v>0.46813118811881188</v>
      </c>
      <c r="K873" s="2">
        <f t="shared" si="173"/>
        <v>0.50773514851485146</v>
      </c>
      <c r="L873" s="2">
        <f t="shared" si="174"/>
        <v>1.0210396039603961E-2</v>
      </c>
      <c r="M873" s="2">
        <f t="shared" si="175"/>
        <v>1.3923267326732639E-2</v>
      </c>
      <c r="N873" s="1">
        <v>1513</v>
      </c>
      <c r="O873" s="1">
        <v>1641</v>
      </c>
      <c r="P873" s="1">
        <v>33</v>
      </c>
      <c r="Q873" s="1">
        <v>17</v>
      </c>
      <c r="R873" s="1">
        <v>6</v>
      </c>
      <c r="S873" s="1">
        <v>3</v>
      </c>
      <c r="T873" s="1"/>
      <c r="U873" s="1"/>
      <c r="V873" s="1"/>
      <c r="W873" s="1">
        <v>19</v>
      </c>
      <c r="X873" s="1"/>
      <c r="Y873" s="1"/>
      <c r="Z873" s="1"/>
      <c r="AA873" s="1"/>
      <c r="AB873" s="1"/>
      <c r="AN873" t="str">
        <f t="shared" si="179"/>
        <v>Mendon</v>
      </c>
      <c r="AO873" s="10" t="s">
        <v>2537</v>
      </c>
      <c r="AP873" s="10">
        <v>2</v>
      </c>
      <c r="AR873" s="119">
        <v>25</v>
      </c>
      <c r="AS873" s="121">
        <v>27</v>
      </c>
      <c r="AT873" s="121">
        <v>135</v>
      </c>
      <c r="AU873" s="125">
        <v>40255</v>
      </c>
      <c r="AV873" s="125">
        <f t="shared" si="180"/>
        <v>25027</v>
      </c>
      <c r="AW873" t="s">
        <v>749</v>
      </c>
      <c r="AX873">
        <f t="shared" si="176"/>
        <v>2540255</v>
      </c>
      <c r="BB873">
        <v>18.260000000000002</v>
      </c>
      <c r="BC873">
        <v>0.16</v>
      </c>
      <c r="BD873">
        <v>18.100000000000001</v>
      </c>
    </row>
    <row r="874" spans="1:56" hidden="1" outlineLevel="1">
      <c r="A874" s="67" t="s">
        <v>1849</v>
      </c>
      <c r="B874" s="10" t="s">
        <v>1278</v>
      </c>
      <c r="C874" s="1">
        <f t="shared" si="170"/>
        <v>3568</v>
      </c>
      <c r="D874" s="7">
        <f>IF(N874&gt;0, RANK(N874,(N874:P874,Q874:AE874)),0)</f>
        <v>1</v>
      </c>
      <c r="E874" s="7">
        <f>IF(O874&gt;0,RANK(O874,(N874:P874,Q874:AE874)),0)</f>
        <v>2</v>
      </c>
      <c r="F874" s="7">
        <f t="shared" si="171"/>
        <v>3</v>
      </c>
      <c r="G874" s="1">
        <f t="shared" si="177"/>
        <v>367</v>
      </c>
      <c r="H874" s="2">
        <f t="shared" si="178"/>
        <v>0.10285874439461884</v>
      </c>
      <c r="I874" s="8"/>
      <c r="J874" s="2">
        <f t="shared" si="172"/>
        <v>0.53755605381165916</v>
      </c>
      <c r="K874" s="2">
        <f t="shared" si="173"/>
        <v>0.43469730941704038</v>
      </c>
      <c r="L874" s="2">
        <f t="shared" si="174"/>
        <v>1.2612107623318386E-2</v>
      </c>
      <c r="M874" s="2">
        <f t="shared" si="175"/>
        <v>1.5134529147982074E-2</v>
      </c>
      <c r="N874" s="1">
        <v>1918</v>
      </c>
      <c r="O874" s="1">
        <v>1551</v>
      </c>
      <c r="P874" s="1">
        <v>45</v>
      </c>
      <c r="Q874" s="1">
        <v>19</v>
      </c>
      <c r="R874" s="1">
        <v>2</v>
      </c>
      <c r="S874" s="1">
        <v>6</v>
      </c>
      <c r="T874" s="1"/>
      <c r="U874" s="1"/>
      <c r="V874" s="1"/>
      <c r="W874" s="1">
        <v>27</v>
      </c>
      <c r="X874" s="1"/>
      <c r="Y874" s="1"/>
      <c r="Z874" s="1"/>
      <c r="AA874" s="1"/>
      <c r="AB874" s="1"/>
      <c r="AN874" t="str">
        <f t="shared" si="179"/>
        <v>Merrimac</v>
      </c>
      <c r="AO874" t="s">
        <v>1885</v>
      </c>
      <c r="AP874">
        <v>6</v>
      </c>
      <c r="AR874" s="119">
        <v>25</v>
      </c>
      <c r="AS874" s="121">
        <v>9</v>
      </c>
      <c r="AT874" s="121">
        <v>90</v>
      </c>
      <c r="AU874" s="125">
        <v>40430</v>
      </c>
      <c r="AV874" s="125">
        <f t="shared" si="180"/>
        <v>25009</v>
      </c>
      <c r="AW874" t="s">
        <v>749</v>
      </c>
      <c r="AX874">
        <f t="shared" si="176"/>
        <v>2540430</v>
      </c>
      <c r="BB874">
        <v>8.83</v>
      </c>
      <c r="BC874">
        <v>0.3</v>
      </c>
      <c r="BD874">
        <v>8.5299999999999994</v>
      </c>
    </row>
    <row r="875" spans="1:56" hidden="1" outlineLevel="1">
      <c r="A875" s="67" t="s">
        <v>2583</v>
      </c>
      <c r="B875" s="10" t="s">
        <v>1278</v>
      </c>
      <c r="C875" s="1">
        <f t="shared" si="170"/>
        <v>20956</v>
      </c>
      <c r="D875" s="7">
        <f>IF(N875&gt;0, RANK(N875,(N875:P875,Q875:AE875)),0)</f>
        <v>1</v>
      </c>
      <c r="E875" s="7">
        <f>IF(O875&gt;0,RANK(O875,(N875:P875,Q875:AE875)),0)</f>
        <v>2</v>
      </c>
      <c r="F875" s="7">
        <f t="shared" si="171"/>
        <v>3</v>
      </c>
      <c r="G875" s="1">
        <f t="shared" si="177"/>
        <v>1960</v>
      </c>
      <c r="H875" s="2">
        <f t="shared" si="178"/>
        <v>9.3529299484634468E-2</v>
      </c>
      <c r="I875" s="8"/>
      <c r="J875" s="2">
        <f t="shared" si="172"/>
        <v>0.53745943882420311</v>
      </c>
      <c r="K875" s="2">
        <f t="shared" si="173"/>
        <v>0.4439301393395686</v>
      </c>
      <c r="L875" s="2">
        <f t="shared" si="174"/>
        <v>8.8280206146211116E-3</v>
      </c>
      <c r="M875" s="2">
        <f t="shared" si="175"/>
        <v>9.7824012216071853E-3</v>
      </c>
      <c r="N875" s="1">
        <v>11263</v>
      </c>
      <c r="O875" s="1">
        <v>9303</v>
      </c>
      <c r="P875" s="1">
        <v>185</v>
      </c>
      <c r="Q875" s="1">
        <v>85</v>
      </c>
      <c r="R875" s="1">
        <v>25</v>
      </c>
      <c r="S875" s="1">
        <v>37</v>
      </c>
      <c r="T875" s="1"/>
      <c r="U875" s="1"/>
      <c r="V875" s="1"/>
      <c r="W875" s="1">
        <v>58</v>
      </c>
      <c r="X875" s="1"/>
      <c r="Y875" s="1"/>
      <c r="Z875" s="1"/>
      <c r="AA875" s="1"/>
      <c r="AB875" s="1"/>
      <c r="AN875" t="str">
        <f t="shared" si="179"/>
        <v>Methuen</v>
      </c>
      <c r="AO875" t="s">
        <v>1885</v>
      </c>
      <c r="AP875">
        <v>5</v>
      </c>
      <c r="AR875" s="119">
        <v>25</v>
      </c>
      <c r="AS875" s="121">
        <v>9</v>
      </c>
      <c r="AT875" s="121">
        <v>95</v>
      </c>
      <c r="AU875" s="125">
        <v>40710</v>
      </c>
      <c r="AV875" s="125">
        <f t="shared" si="180"/>
        <v>25009</v>
      </c>
      <c r="AW875" t="s">
        <v>2792</v>
      </c>
      <c r="AX875">
        <f t="shared" si="176"/>
        <v>2540710</v>
      </c>
      <c r="BB875">
        <v>23.08</v>
      </c>
      <c r="BC875">
        <v>0.68</v>
      </c>
      <c r="BD875">
        <v>22.4</v>
      </c>
    </row>
    <row r="876" spans="1:56" hidden="1" outlineLevel="1">
      <c r="A876" s="67" t="s">
        <v>2952</v>
      </c>
      <c r="B876" s="10" t="s">
        <v>1278</v>
      </c>
      <c r="C876" s="1">
        <f t="shared" si="170"/>
        <v>11264</v>
      </c>
      <c r="D876" s="7">
        <f>IF(N876&gt;0, RANK(N876,(N876:P876,Q876:AE876)),0)</f>
        <v>2</v>
      </c>
      <c r="E876" s="7">
        <f>IF(O876&gt;0,RANK(O876,(N876:P876,Q876:AE876)),0)</f>
        <v>1</v>
      </c>
      <c r="F876" s="7">
        <f t="shared" si="171"/>
        <v>3</v>
      </c>
      <c r="G876" s="1">
        <f t="shared" si="177"/>
        <v>702</v>
      </c>
      <c r="H876" s="2">
        <f t="shared" si="178"/>
        <v>6.2322443181818184E-2</v>
      </c>
      <c r="I876" s="8"/>
      <c r="J876" s="2">
        <f t="shared" si="172"/>
        <v>0.45765269886363635</v>
      </c>
      <c r="K876" s="2">
        <f t="shared" si="173"/>
        <v>0.51997514204545459</v>
      </c>
      <c r="L876" s="2">
        <f t="shared" si="174"/>
        <v>9.6768465909090901E-3</v>
      </c>
      <c r="M876" s="2">
        <f t="shared" si="175"/>
        <v>1.2695312499999971E-2</v>
      </c>
      <c r="N876" s="1">
        <v>5155</v>
      </c>
      <c r="O876" s="1">
        <v>5857</v>
      </c>
      <c r="P876" s="1">
        <v>109</v>
      </c>
      <c r="Q876" s="1">
        <v>53</v>
      </c>
      <c r="R876" s="1">
        <v>19</v>
      </c>
      <c r="S876" s="1">
        <v>25</v>
      </c>
      <c r="T876" s="1"/>
      <c r="U876" s="1"/>
      <c r="V876" s="1"/>
      <c r="W876" s="1">
        <v>46</v>
      </c>
      <c r="X876" s="1"/>
      <c r="Y876" s="1"/>
      <c r="Z876" s="1"/>
      <c r="AA876" s="1"/>
      <c r="AB876" s="1"/>
      <c r="AN876" t="str">
        <f t="shared" si="179"/>
        <v>Middleborough</v>
      </c>
      <c r="AO876" t="s">
        <v>2518</v>
      </c>
      <c r="AP876">
        <v>4</v>
      </c>
      <c r="AR876" s="119">
        <v>25</v>
      </c>
      <c r="AS876" s="121">
        <v>23</v>
      </c>
      <c r="AT876" s="121">
        <v>85</v>
      </c>
      <c r="AU876" s="125">
        <v>40850</v>
      </c>
      <c r="AV876" s="125">
        <f t="shared" si="180"/>
        <v>25023</v>
      </c>
      <c r="AW876" t="s">
        <v>749</v>
      </c>
      <c r="AX876">
        <f t="shared" si="176"/>
        <v>2540850</v>
      </c>
      <c r="BB876">
        <v>72.3</v>
      </c>
      <c r="BC876">
        <v>2.75</v>
      </c>
      <c r="BD876">
        <v>69.55</v>
      </c>
    </row>
    <row r="877" spans="1:56" hidden="1" outlineLevel="1">
      <c r="A877" s="67" t="s">
        <v>3166</v>
      </c>
      <c r="B877" s="10" t="s">
        <v>1278</v>
      </c>
      <c r="C877" s="1">
        <f t="shared" si="170"/>
        <v>298</v>
      </c>
      <c r="D877" s="7">
        <f>IF(N877&gt;0, RANK(N877,(N877:P877,Q877:AE877)),0)</f>
        <v>1</v>
      </c>
      <c r="E877" s="7">
        <f>IF(O877&gt;0,RANK(O877,(N877:P877,Q877:AE877)),0)</f>
        <v>2</v>
      </c>
      <c r="F877" s="7">
        <f t="shared" si="171"/>
        <v>3</v>
      </c>
      <c r="G877" s="1">
        <f t="shared" si="177"/>
        <v>96</v>
      </c>
      <c r="H877" s="2">
        <f t="shared" si="178"/>
        <v>0.32214765100671139</v>
      </c>
      <c r="I877" s="8"/>
      <c r="J877" s="2">
        <f t="shared" si="172"/>
        <v>0.65100671140939592</v>
      </c>
      <c r="K877" s="2">
        <f t="shared" si="173"/>
        <v>0.32885906040268459</v>
      </c>
      <c r="L877" s="2">
        <f t="shared" si="174"/>
        <v>1.3422818791946308E-2</v>
      </c>
      <c r="M877" s="2">
        <f t="shared" si="175"/>
        <v>6.7114093959731811E-3</v>
      </c>
      <c r="N877" s="1">
        <v>194</v>
      </c>
      <c r="O877" s="1">
        <v>98</v>
      </c>
      <c r="P877" s="1">
        <v>4</v>
      </c>
      <c r="Q877" s="1">
        <v>0</v>
      </c>
      <c r="R877" s="1">
        <v>0</v>
      </c>
      <c r="S877" s="1">
        <v>1</v>
      </c>
      <c r="T877" s="1"/>
      <c r="U877" s="1"/>
      <c r="V877" s="1"/>
      <c r="W877" s="1">
        <v>1</v>
      </c>
      <c r="X877" s="1"/>
      <c r="Y877" s="1"/>
      <c r="Z877" s="1"/>
      <c r="AA877" s="1"/>
      <c r="AB877" s="1"/>
      <c r="AN877" t="str">
        <f t="shared" si="179"/>
        <v>Middlefield</v>
      </c>
      <c r="AO877" t="s">
        <v>370</v>
      </c>
      <c r="AP877">
        <v>1</v>
      </c>
      <c r="AR877" s="119">
        <v>25</v>
      </c>
      <c r="AS877" s="121">
        <v>15</v>
      </c>
      <c r="AT877" s="121">
        <v>55</v>
      </c>
      <c r="AU877" s="125">
        <v>40990</v>
      </c>
      <c r="AV877" s="125">
        <f t="shared" si="180"/>
        <v>25015</v>
      </c>
      <c r="AW877" t="s">
        <v>749</v>
      </c>
      <c r="AX877">
        <f t="shared" si="176"/>
        <v>2540990</v>
      </c>
      <c r="BB877">
        <v>24.16</v>
      </c>
      <c r="BC877">
        <v>0.01</v>
      </c>
      <c r="BD877">
        <v>24.16</v>
      </c>
    </row>
    <row r="878" spans="1:56" hidden="1" outlineLevel="1">
      <c r="A878" s="67" t="s">
        <v>1644</v>
      </c>
      <c r="B878" s="10" t="s">
        <v>1278</v>
      </c>
      <c r="C878" s="1">
        <f t="shared" si="170"/>
        <v>4316</v>
      </c>
      <c r="D878" s="7">
        <f>IF(N878&gt;0, RANK(N878,(N878:P878,Q878:AE878)),0)</f>
        <v>2</v>
      </c>
      <c r="E878" s="7">
        <f>IF(O878&gt;0,RANK(O878,(N878:P878,Q878:AE878)),0)</f>
        <v>1</v>
      </c>
      <c r="F878" s="7">
        <f t="shared" si="171"/>
        <v>3</v>
      </c>
      <c r="G878" s="1">
        <f t="shared" si="177"/>
        <v>284</v>
      </c>
      <c r="H878" s="2">
        <f t="shared" si="178"/>
        <v>6.5801668211306771E-2</v>
      </c>
      <c r="I878" s="8"/>
      <c r="J878" s="2">
        <f t="shared" si="172"/>
        <v>0.45922150139017609</v>
      </c>
      <c r="K878" s="2">
        <f t="shared" si="173"/>
        <v>0.52502316960148288</v>
      </c>
      <c r="L878" s="2">
        <f t="shared" si="174"/>
        <v>6.2557924003707136E-3</v>
      </c>
      <c r="M878" s="2">
        <f t="shared" si="175"/>
        <v>9.4995366079702655E-3</v>
      </c>
      <c r="N878" s="1">
        <v>1982</v>
      </c>
      <c r="O878" s="1">
        <v>2266</v>
      </c>
      <c r="P878" s="1">
        <v>27</v>
      </c>
      <c r="Q878" s="1">
        <v>15</v>
      </c>
      <c r="R878" s="1">
        <v>10</v>
      </c>
      <c r="S878" s="1">
        <v>6</v>
      </c>
      <c r="T878" s="1"/>
      <c r="U878" s="1"/>
      <c r="V878" s="1"/>
      <c r="W878" s="1">
        <v>10</v>
      </c>
      <c r="X878" s="1"/>
      <c r="Y878" s="1"/>
      <c r="Z878" s="1"/>
      <c r="AA878" s="1"/>
      <c r="AB878" s="1"/>
      <c r="AN878" t="str">
        <f t="shared" si="179"/>
        <v>Middleton</v>
      </c>
      <c r="AO878" t="s">
        <v>1885</v>
      </c>
      <c r="AP878">
        <v>6</v>
      </c>
      <c r="AR878" s="119">
        <v>25</v>
      </c>
      <c r="AS878" s="121">
        <v>9</v>
      </c>
      <c r="AT878" s="121">
        <v>100</v>
      </c>
      <c r="AU878" s="125">
        <v>41095</v>
      </c>
      <c r="AV878" s="125">
        <f t="shared" si="180"/>
        <v>25009</v>
      </c>
      <c r="AW878" t="s">
        <v>749</v>
      </c>
      <c r="AX878">
        <f t="shared" si="176"/>
        <v>2541095</v>
      </c>
      <c r="BB878">
        <v>14.44</v>
      </c>
      <c r="BC878">
        <v>0.48</v>
      </c>
      <c r="BD878">
        <v>13.97</v>
      </c>
    </row>
    <row r="879" spans="1:56" hidden="1" outlineLevel="1">
      <c r="A879" s="67" t="s">
        <v>2158</v>
      </c>
      <c r="B879" s="10" t="s">
        <v>1278</v>
      </c>
      <c r="C879" s="1">
        <f t="shared" si="170"/>
        <v>12316</v>
      </c>
      <c r="D879" s="7">
        <f>IF(N879&gt;0, RANK(N879,(N879:P879,Q879:AE879)),0)</f>
        <v>1</v>
      </c>
      <c r="E879" s="7">
        <f>IF(O879&gt;0,RANK(O879,(N879:P879,Q879:AE879)),0)</f>
        <v>2</v>
      </c>
      <c r="F879" s="7">
        <f t="shared" si="171"/>
        <v>3</v>
      </c>
      <c r="G879" s="1">
        <f t="shared" si="177"/>
        <v>2115</v>
      </c>
      <c r="H879" s="2">
        <f t="shared" si="178"/>
        <v>0.17172783371224423</v>
      </c>
      <c r="I879" s="8"/>
      <c r="J879" s="2">
        <f t="shared" si="172"/>
        <v>0.57429360181877231</v>
      </c>
      <c r="K879" s="2">
        <f t="shared" si="173"/>
        <v>0.40256576810652811</v>
      </c>
      <c r="L879" s="2">
        <f t="shared" si="174"/>
        <v>9.3374472231243909E-3</v>
      </c>
      <c r="M879" s="2">
        <f t="shared" si="175"/>
        <v>1.3803182851575184E-2</v>
      </c>
      <c r="N879" s="1">
        <v>7073</v>
      </c>
      <c r="O879" s="1">
        <v>4958</v>
      </c>
      <c r="P879" s="1">
        <v>115</v>
      </c>
      <c r="Q879" s="1">
        <v>58</v>
      </c>
      <c r="R879" s="1">
        <v>13</v>
      </c>
      <c r="S879" s="1">
        <v>26</v>
      </c>
      <c r="T879" s="1"/>
      <c r="U879" s="1"/>
      <c r="V879" s="1"/>
      <c r="W879" s="1">
        <v>73</v>
      </c>
      <c r="X879" s="1"/>
      <c r="Y879" s="1"/>
      <c r="Z879" s="1"/>
      <c r="AA879" s="1"/>
      <c r="AB879" s="1"/>
      <c r="AN879" t="str">
        <f t="shared" si="179"/>
        <v>Milford</v>
      </c>
      <c r="AO879" s="10" t="s">
        <v>2537</v>
      </c>
      <c r="AP879" s="10">
        <v>2</v>
      </c>
      <c r="AR879" s="119">
        <v>25</v>
      </c>
      <c r="AS879" s="121">
        <v>27</v>
      </c>
      <c r="AT879" s="121">
        <v>140</v>
      </c>
      <c r="AU879" s="125">
        <v>41165</v>
      </c>
      <c r="AV879" s="125">
        <f t="shared" si="180"/>
        <v>25027</v>
      </c>
      <c r="AW879" t="s">
        <v>749</v>
      </c>
      <c r="AX879">
        <f t="shared" si="176"/>
        <v>2541165</v>
      </c>
      <c r="BB879">
        <v>14.87</v>
      </c>
      <c r="BC879">
        <v>0.27</v>
      </c>
      <c r="BD879">
        <v>14.6</v>
      </c>
    </row>
    <row r="880" spans="1:56" hidden="1" outlineLevel="1">
      <c r="A880" s="67" t="s">
        <v>2159</v>
      </c>
      <c r="B880" s="10" t="s">
        <v>1278</v>
      </c>
      <c r="C880" s="1">
        <f t="shared" si="170"/>
        <v>6608</v>
      </c>
      <c r="D880" s="7">
        <f>IF(N880&gt;0, RANK(N880,(N880:P880,Q880:AE880)),0)</f>
        <v>1</v>
      </c>
      <c r="E880" s="7">
        <f>IF(O880&gt;0,RANK(O880,(N880:P880,Q880:AE880)),0)</f>
        <v>2</v>
      </c>
      <c r="F880" s="7">
        <f t="shared" si="171"/>
        <v>3</v>
      </c>
      <c r="G880" s="1">
        <f t="shared" si="177"/>
        <v>444</v>
      </c>
      <c r="H880" s="2">
        <f t="shared" si="178"/>
        <v>6.7191283292978202E-2</v>
      </c>
      <c r="I880" s="8"/>
      <c r="J880" s="2">
        <f t="shared" si="172"/>
        <v>0.52058111380145278</v>
      </c>
      <c r="K880" s="2">
        <f t="shared" si="173"/>
        <v>0.45338983050847459</v>
      </c>
      <c r="L880" s="2">
        <f t="shared" si="174"/>
        <v>1.3317191283292978E-2</v>
      </c>
      <c r="M880" s="2">
        <f t="shared" si="175"/>
        <v>1.2711864406779655E-2</v>
      </c>
      <c r="N880" s="1">
        <v>3440</v>
      </c>
      <c r="O880" s="1">
        <v>2996</v>
      </c>
      <c r="P880" s="1">
        <v>88</v>
      </c>
      <c r="Q880" s="1">
        <v>30</v>
      </c>
      <c r="R880" s="1">
        <v>15</v>
      </c>
      <c r="S880" s="1">
        <v>12</v>
      </c>
      <c r="T880" s="1"/>
      <c r="U880" s="1"/>
      <c r="V880" s="1"/>
      <c r="W880" s="1">
        <v>27</v>
      </c>
      <c r="X880" s="1"/>
      <c r="Y880" s="1"/>
      <c r="Z880" s="1"/>
      <c r="AA880" s="1"/>
      <c r="AB880" s="1"/>
      <c r="AN880" t="str">
        <f t="shared" si="179"/>
        <v>Millbury</v>
      </c>
      <c r="AO880" s="10" t="s">
        <v>2537</v>
      </c>
      <c r="AP880" s="10">
        <v>2</v>
      </c>
      <c r="AR880" s="119">
        <v>25</v>
      </c>
      <c r="AS880" s="121">
        <v>27</v>
      </c>
      <c r="AT880" s="121">
        <v>145</v>
      </c>
      <c r="AU880" s="125">
        <v>41340</v>
      </c>
      <c r="AV880" s="125">
        <f t="shared" si="180"/>
        <v>25027</v>
      </c>
      <c r="AW880" t="s">
        <v>749</v>
      </c>
      <c r="AX880">
        <f t="shared" si="176"/>
        <v>2541340</v>
      </c>
      <c r="BB880">
        <v>16.260000000000002</v>
      </c>
      <c r="BC880">
        <v>0.52</v>
      </c>
      <c r="BD880">
        <v>15.73</v>
      </c>
    </row>
    <row r="881" spans="1:56" hidden="1" outlineLevel="1">
      <c r="A881" s="67" t="s">
        <v>2427</v>
      </c>
      <c r="B881" s="10" t="s">
        <v>1278</v>
      </c>
      <c r="C881" s="1">
        <f t="shared" si="170"/>
        <v>4573</v>
      </c>
      <c r="D881" s="7">
        <f>IF(N881&gt;0, RANK(N881,(N881:P881,Q881:AE881)),0)</f>
        <v>1</v>
      </c>
      <c r="E881" s="7">
        <f>IF(O881&gt;0,RANK(O881,(N881:P881,Q881:AE881)),0)</f>
        <v>2</v>
      </c>
      <c r="F881" s="7">
        <f t="shared" si="171"/>
        <v>3</v>
      </c>
      <c r="G881" s="1">
        <f t="shared" si="177"/>
        <v>498</v>
      </c>
      <c r="H881" s="2">
        <f t="shared" si="178"/>
        <v>0.10890006560244916</v>
      </c>
      <c r="I881" s="8"/>
      <c r="J881" s="2">
        <f t="shared" si="172"/>
        <v>0.54537502733435383</v>
      </c>
      <c r="K881" s="2">
        <f t="shared" si="173"/>
        <v>0.43647496173190464</v>
      </c>
      <c r="L881" s="2">
        <f t="shared" si="174"/>
        <v>6.9975945768642033E-3</v>
      </c>
      <c r="M881" s="2">
        <f t="shared" si="175"/>
        <v>1.1152416356877319E-2</v>
      </c>
      <c r="N881" s="1">
        <v>2494</v>
      </c>
      <c r="O881" s="1">
        <v>1996</v>
      </c>
      <c r="P881" s="1">
        <v>32</v>
      </c>
      <c r="Q881" s="1">
        <v>22</v>
      </c>
      <c r="R881" s="1">
        <v>10</v>
      </c>
      <c r="S881" s="1">
        <v>6</v>
      </c>
      <c r="T881" s="1"/>
      <c r="U881" s="1"/>
      <c r="V881" s="1"/>
      <c r="W881" s="1">
        <v>13</v>
      </c>
      <c r="X881" s="1"/>
      <c r="Y881" s="1"/>
      <c r="Z881" s="1"/>
      <c r="AA881" s="1"/>
      <c r="AB881" s="1"/>
      <c r="AN881" t="str">
        <f t="shared" si="179"/>
        <v>Millis</v>
      </c>
      <c r="AO881" t="s">
        <v>1555</v>
      </c>
      <c r="AP881">
        <v>4</v>
      </c>
      <c r="AR881" s="119">
        <v>25</v>
      </c>
      <c r="AS881" s="121">
        <v>21</v>
      </c>
      <c r="AT881" s="121">
        <v>70</v>
      </c>
      <c r="AU881" s="125">
        <v>41515</v>
      </c>
      <c r="AV881" s="125">
        <f t="shared" si="180"/>
        <v>25021</v>
      </c>
      <c r="AW881" t="s">
        <v>749</v>
      </c>
      <c r="AX881">
        <f t="shared" si="176"/>
        <v>2541515</v>
      </c>
      <c r="BB881">
        <v>12.26</v>
      </c>
      <c r="BC881">
        <v>0.11</v>
      </c>
      <c r="BD881">
        <v>12.16</v>
      </c>
    </row>
    <row r="882" spans="1:56" hidden="1" outlineLevel="1">
      <c r="A882" s="67" t="s">
        <v>2457</v>
      </c>
      <c r="B882" s="10" t="s">
        <v>1278</v>
      </c>
      <c r="C882" s="1">
        <f t="shared" si="170"/>
        <v>1534</v>
      </c>
      <c r="D882" s="7">
        <f>IF(N882&gt;0, RANK(N882,(N882:P882,Q882:AE882)),0)</f>
        <v>2</v>
      </c>
      <c r="E882" s="7">
        <f>IF(O882&gt;0,RANK(O882,(N882:P882,Q882:AE882)),0)</f>
        <v>1</v>
      </c>
      <c r="F882" s="7">
        <f t="shared" si="171"/>
        <v>3</v>
      </c>
      <c r="G882" s="1">
        <f t="shared" si="177"/>
        <v>39</v>
      </c>
      <c r="H882" s="2">
        <f t="shared" si="178"/>
        <v>2.5423728813559324E-2</v>
      </c>
      <c r="I882" s="8"/>
      <c r="J882" s="2">
        <f t="shared" si="172"/>
        <v>0.47783572359843546</v>
      </c>
      <c r="K882" s="2">
        <f t="shared" si="173"/>
        <v>0.50325945241199477</v>
      </c>
      <c r="L882" s="2">
        <f t="shared" si="174"/>
        <v>1.1734028683181226E-2</v>
      </c>
      <c r="M882" s="2">
        <f t="shared" si="175"/>
        <v>7.1707953063886044E-3</v>
      </c>
      <c r="N882" s="1">
        <v>733</v>
      </c>
      <c r="O882" s="1">
        <v>772</v>
      </c>
      <c r="P882" s="1">
        <v>18</v>
      </c>
      <c r="Q882" s="1">
        <v>6</v>
      </c>
      <c r="R882" s="1">
        <v>3</v>
      </c>
      <c r="S882" s="1">
        <v>2</v>
      </c>
      <c r="T882" s="1"/>
      <c r="U882" s="1"/>
      <c r="V882" s="1"/>
      <c r="W882" s="1">
        <v>0</v>
      </c>
      <c r="X882" s="1"/>
      <c r="Y882" s="1"/>
      <c r="Z882" s="1"/>
      <c r="AA882" s="1"/>
      <c r="AB882" s="1"/>
      <c r="AN882" t="str">
        <f t="shared" si="179"/>
        <v>Millville</v>
      </c>
      <c r="AO882" s="10" t="s">
        <v>2537</v>
      </c>
      <c r="AP882" s="10">
        <v>2</v>
      </c>
      <c r="AR882" s="119">
        <v>25</v>
      </c>
      <c r="AS882" s="121">
        <v>27</v>
      </c>
      <c r="AT882" s="121">
        <v>150</v>
      </c>
      <c r="AU882" s="125">
        <v>41585</v>
      </c>
      <c r="AV882" s="125">
        <f t="shared" si="180"/>
        <v>25027</v>
      </c>
      <c r="AW882" t="s">
        <v>749</v>
      </c>
      <c r="AX882">
        <f t="shared" si="176"/>
        <v>2541585</v>
      </c>
      <c r="BB882">
        <v>5</v>
      </c>
      <c r="BC882">
        <v>7.0000000000000007E-2</v>
      </c>
      <c r="BD882">
        <v>4.93</v>
      </c>
    </row>
    <row r="883" spans="1:56" hidden="1" outlineLevel="1">
      <c r="A883" s="67" t="s">
        <v>2200</v>
      </c>
      <c r="B883" s="10" t="s">
        <v>1278</v>
      </c>
      <c r="C883" s="1">
        <f t="shared" si="170"/>
        <v>15510</v>
      </c>
      <c r="D883" s="7">
        <f>IF(N883&gt;0, RANK(N883,(N883:P883,Q883:AE883)),0)</f>
        <v>1</v>
      </c>
      <c r="E883" s="7">
        <f>IF(O883&gt;0,RANK(O883,(N883:P883,Q883:AE883)),0)</f>
        <v>2</v>
      </c>
      <c r="F883" s="7">
        <f t="shared" si="171"/>
        <v>3</v>
      </c>
      <c r="G883" s="1">
        <f t="shared" si="177"/>
        <v>3733</v>
      </c>
      <c r="H883" s="2">
        <f t="shared" si="178"/>
        <v>0.24068343004513218</v>
      </c>
      <c r="I883" s="8"/>
      <c r="J883" s="2">
        <f t="shared" si="172"/>
        <v>0.61160541586073502</v>
      </c>
      <c r="K883" s="2">
        <f t="shared" si="173"/>
        <v>0.37092198581560282</v>
      </c>
      <c r="L883" s="2">
        <f t="shared" si="174"/>
        <v>6.1895551257253384E-3</v>
      </c>
      <c r="M883" s="2">
        <f t="shared" si="175"/>
        <v>1.1283043197936819E-2</v>
      </c>
      <c r="N883" s="1">
        <v>9486</v>
      </c>
      <c r="O883" s="1">
        <v>5753</v>
      </c>
      <c r="P883" s="1">
        <v>96</v>
      </c>
      <c r="Q883" s="1">
        <v>51</v>
      </c>
      <c r="R883" s="1">
        <v>23</v>
      </c>
      <c r="S883" s="1">
        <v>26</v>
      </c>
      <c r="T883" s="1"/>
      <c r="U883" s="1"/>
      <c r="V883" s="1"/>
      <c r="W883" s="1">
        <v>75</v>
      </c>
      <c r="X883" s="1"/>
      <c r="Y883" s="1"/>
      <c r="Z883" s="1"/>
      <c r="AA883" s="1"/>
      <c r="AB883" s="1"/>
      <c r="AN883" t="str">
        <f t="shared" si="179"/>
        <v>Milton</v>
      </c>
      <c r="AO883" t="s">
        <v>1555</v>
      </c>
      <c r="AP883">
        <v>9</v>
      </c>
      <c r="AR883" s="119">
        <v>25</v>
      </c>
      <c r="AS883" s="121">
        <v>21</v>
      </c>
      <c r="AT883" s="121">
        <v>75</v>
      </c>
      <c r="AU883" s="125">
        <v>41690</v>
      </c>
      <c r="AV883" s="125">
        <f t="shared" si="180"/>
        <v>25021</v>
      </c>
      <c r="AW883" t="s">
        <v>749</v>
      </c>
      <c r="AX883">
        <f t="shared" si="176"/>
        <v>2541690</v>
      </c>
      <c r="BB883">
        <v>13.28</v>
      </c>
      <c r="BC883">
        <v>0.24</v>
      </c>
      <c r="BD883">
        <v>13.04</v>
      </c>
    </row>
    <row r="884" spans="1:56" hidden="1" outlineLevel="1">
      <c r="A884" s="67" t="s">
        <v>1749</v>
      </c>
      <c r="B884" s="10" t="s">
        <v>1278</v>
      </c>
      <c r="C884" s="1">
        <f t="shared" si="170"/>
        <v>59</v>
      </c>
      <c r="D884" s="7">
        <f>IF(N884&gt;0, RANK(N884,(N884:P884,Q884:AE884)),0)</f>
        <v>1</v>
      </c>
      <c r="E884" s="7">
        <f>IF(O884&gt;0,RANK(O884,(N884:P884,Q884:AE884)),0)</f>
        <v>2</v>
      </c>
      <c r="F884" s="7">
        <f t="shared" si="171"/>
        <v>0</v>
      </c>
      <c r="G884" s="1">
        <f t="shared" si="177"/>
        <v>21</v>
      </c>
      <c r="H884" s="2">
        <f t="shared" si="178"/>
        <v>0.3559322033898305</v>
      </c>
      <c r="I884" s="8"/>
      <c r="J884" s="2">
        <f t="shared" si="172"/>
        <v>0.67796610169491522</v>
      </c>
      <c r="K884" s="2">
        <f t="shared" si="173"/>
        <v>0.32203389830508472</v>
      </c>
      <c r="L884" s="2">
        <f t="shared" si="174"/>
        <v>0</v>
      </c>
      <c r="M884" s="2">
        <f t="shared" si="175"/>
        <v>5.5511151231257827E-17</v>
      </c>
      <c r="N884" s="1">
        <v>40</v>
      </c>
      <c r="O884" s="1">
        <v>19</v>
      </c>
      <c r="P884" s="1">
        <v>0</v>
      </c>
      <c r="Q884" s="1">
        <v>0</v>
      </c>
      <c r="R884" s="1">
        <v>0</v>
      </c>
      <c r="S884" s="1">
        <v>0</v>
      </c>
      <c r="T884" s="1"/>
      <c r="U884" s="1"/>
      <c r="V884" s="1"/>
      <c r="W884" s="1">
        <v>0</v>
      </c>
      <c r="X884" s="1"/>
      <c r="Y884" s="1"/>
      <c r="Z884" s="1"/>
      <c r="AA884" s="1"/>
      <c r="AB884" s="1"/>
      <c r="AN884" t="str">
        <f t="shared" si="179"/>
        <v>Monroe</v>
      </c>
      <c r="AO884" t="s">
        <v>2910</v>
      </c>
      <c r="AP884">
        <v>1</v>
      </c>
      <c r="AR884" s="119">
        <v>25</v>
      </c>
      <c r="AS884" s="121">
        <v>11</v>
      </c>
      <c r="AT884" s="121">
        <v>75</v>
      </c>
      <c r="AU884" s="125">
        <v>42040</v>
      </c>
      <c r="AV884" s="125">
        <f t="shared" si="180"/>
        <v>25011</v>
      </c>
      <c r="AW884" t="s">
        <v>749</v>
      </c>
      <c r="AX884">
        <f t="shared" si="176"/>
        <v>2542040</v>
      </c>
      <c r="BB884">
        <v>10.78</v>
      </c>
      <c r="BC884">
        <v>7.0000000000000007E-2</v>
      </c>
      <c r="BD884">
        <v>10.71</v>
      </c>
    </row>
    <row r="885" spans="1:56" hidden="1" outlineLevel="1">
      <c r="A885" s="67" t="s">
        <v>2021</v>
      </c>
      <c r="B885" s="10" t="s">
        <v>1278</v>
      </c>
      <c r="C885" s="1">
        <f t="shared" si="170"/>
        <v>4483</v>
      </c>
      <c r="D885" s="7">
        <f>IF(N885&gt;0, RANK(N885,(N885:P885,Q885:AE885)),0)</f>
        <v>1</v>
      </c>
      <c r="E885" s="7">
        <f>IF(O885&gt;0,RANK(O885,(N885:P885,Q885:AE885)),0)</f>
        <v>2</v>
      </c>
      <c r="F885" s="7">
        <f t="shared" si="171"/>
        <v>3</v>
      </c>
      <c r="G885" s="1">
        <f t="shared" si="177"/>
        <v>487</v>
      </c>
      <c r="H885" s="2">
        <f t="shared" si="178"/>
        <v>0.10863261209011822</v>
      </c>
      <c r="I885" s="8"/>
      <c r="J885" s="2">
        <f t="shared" si="172"/>
        <v>0.53937095694847204</v>
      </c>
      <c r="K885" s="2">
        <f t="shared" si="173"/>
        <v>0.43073834485835377</v>
      </c>
      <c r="L885" s="2">
        <f t="shared" si="174"/>
        <v>1.3830024537140308E-2</v>
      </c>
      <c r="M885" s="2">
        <f t="shared" si="175"/>
        <v>1.6060673656033884E-2</v>
      </c>
      <c r="N885" s="1">
        <v>2418</v>
      </c>
      <c r="O885" s="1">
        <v>1931</v>
      </c>
      <c r="P885" s="1">
        <v>62</v>
      </c>
      <c r="Q885" s="1">
        <v>16</v>
      </c>
      <c r="R885" s="1">
        <v>13</v>
      </c>
      <c r="S885" s="1">
        <v>13</v>
      </c>
      <c r="T885" s="1"/>
      <c r="U885" s="1"/>
      <c r="V885" s="1"/>
      <c r="W885" s="1">
        <v>30</v>
      </c>
      <c r="X885" s="1"/>
      <c r="Y885" s="1"/>
      <c r="Z885" s="1"/>
      <c r="AA885" s="1"/>
      <c r="AB885" s="1"/>
      <c r="AN885" t="str">
        <f t="shared" si="179"/>
        <v>Monson</v>
      </c>
      <c r="AO885" t="s">
        <v>861</v>
      </c>
      <c r="AP885">
        <v>2</v>
      </c>
      <c r="AR885" s="119">
        <v>25</v>
      </c>
      <c r="AS885" s="121">
        <v>13</v>
      </c>
      <c r="AT885" s="121">
        <v>65</v>
      </c>
      <c r="AU885" s="125">
        <v>42145</v>
      </c>
      <c r="AV885" s="125">
        <f t="shared" si="180"/>
        <v>25013</v>
      </c>
      <c r="AW885" t="s">
        <v>749</v>
      </c>
      <c r="AX885">
        <f t="shared" si="176"/>
        <v>2542145</v>
      </c>
      <c r="BB885">
        <v>44.82</v>
      </c>
      <c r="BC885">
        <v>0.54</v>
      </c>
      <c r="BD885">
        <v>44.28</v>
      </c>
    </row>
    <row r="886" spans="1:56" hidden="1" outlineLevel="1">
      <c r="A886" s="67" t="s">
        <v>3413</v>
      </c>
      <c r="B886" s="10" t="s">
        <v>1278</v>
      </c>
      <c r="C886" s="1">
        <f t="shared" si="170"/>
        <v>4356</v>
      </c>
      <c r="D886" s="7">
        <f>IF(N886&gt;0, RANK(N886,(N886:P886,Q886:AE886)),0)</f>
        <v>1</v>
      </c>
      <c r="E886" s="7">
        <f>IF(O886&gt;0,RANK(O886,(N886:P886,Q886:AE886)),0)</f>
        <v>2</v>
      </c>
      <c r="F886" s="7">
        <f t="shared" si="171"/>
        <v>3</v>
      </c>
      <c r="G886" s="1">
        <f t="shared" si="177"/>
        <v>2294</v>
      </c>
      <c r="H886" s="2">
        <f t="shared" si="178"/>
        <v>0.52662993572084482</v>
      </c>
      <c r="I886" s="8"/>
      <c r="J886" s="2">
        <f t="shared" si="172"/>
        <v>0.74862258953168048</v>
      </c>
      <c r="K886" s="2">
        <f t="shared" si="173"/>
        <v>0.22199265381083563</v>
      </c>
      <c r="L886" s="2">
        <f t="shared" si="174"/>
        <v>1.3314967860422406E-2</v>
      </c>
      <c r="M886" s="2">
        <f t="shared" si="175"/>
        <v>1.6069788797061481E-2</v>
      </c>
      <c r="N886" s="1">
        <v>3261</v>
      </c>
      <c r="O886" s="1">
        <v>967</v>
      </c>
      <c r="P886" s="1">
        <v>58</v>
      </c>
      <c r="Q886" s="1">
        <v>17</v>
      </c>
      <c r="R886" s="1">
        <v>33</v>
      </c>
      <c r="S886" s="1">
        <v>11</v>
      </c>
      <c r="T886" s="1"/>
      <c r="U886" s="1"/>
      <c r="V886" s="1"/>
      <c r="W886" s="1">
        <v>9</v>
      </c>
      <c r="X886" s="1"/>
      <c r="Y886" s="1"/>
      <c r="Z886" s="1"/>
      <c r="AA886" s="1"/>
      <c r="AB886" s="1"/>
      <c r="AN886" t="str">
        <f t="shared" si="179"/>
        <v>Montague</v>
      </c>
      <c r="AO886" t="s">
        <v>2910</v>
      </c>
      <c r="AP886">
        <v>1</v>
      </c>
      <c r="AR886" s="119">
        <v>25</v>
      </c>
      <c r="AS886" s="121">
        <v>11</v>
      </c>
      <c r="AT886" s="121">
        <v>80</v>
      </c>
      <c r="AU886" s="125">
        <v>42285</v>
      </c>
      <c r="AV886" s="125">
        <f t="shared" si="180"/>
        <v>25011</v>
      </c>
      <c r="AW886" t="s">
        <v>749</v>
      </c>
      <c r="AX886">
        <f t="shared" si="176"/>
        <v>2542285</v>
      </c>
      <c r="BB886">
        <v>31.41</v>
      </c>
      <c r="BC886">
        <v>1.01</v>
      </c>
      <c r="BD886">
        <v>30.4</v>
      </c>
    </row>
    <row r="887" spans="1:56" hidden="1" outlineLevel="1">
      <c r="A887" s="67" t="s">
        <v>3557</v>
      </c>
      <c r="B887" s="10" t="s">
        <v>1278</v>
      </c>
      <c r="C887" s="1">
        <f t="shared" ref="C887:C950" si="181">SUM(N887:AL887)</f>
        <v>586</v>
      </c>
      <c r="D887" s="7">
        <f>IF(N887&gt;0, RANK(N887,(N887:P887,Q887:AE887)),0)</f>
        <v>1</v>
      </c>
      <c r="E887" s="7">
        <f>IF(O887&gt;0,RANK(O887,(N887:P887,Q887:AE887)),0)</f>
        <v>2</v>
      </c>
      <c r="F887" s="7">
        <f t="shared" ref="F887:F950" si="182">IF(P887&gt;0,RANK(P887,(N887:AE887)),0)</f>
        <v>3</v>
      </c>
      <c r="G887" s="1">
        <f t="shared" si="177"/>
        <v>355</v>
      </c>
      <c r="H887" s="2">
        <f t="shared" si="178"/>
        <v>0.60580204778156999</v>
      </c>
      <c r="I887" s="8"/>
      <c r="J887" s="2">
        <f t="shared" ref="J887:J950" si="183">IF(C887=0,"-",N887/C887)</f>
        <v>0.79180887372013653</v>
      </c>
      <c r="K887" s="2">
        <f t="shared" ref="K887:K950" si="184">IF(C887=0,"-",O887/C887)</f>
        <v>0.18600682593856654</v>
      </c>
      <c r="L887" s="2">
        <f t="shared" ref="L887:L950" si="185">IF(C887=0,"-",P887/C887)</f>
        <v>1.877133105802048E-2</v>
      </c>
      <c r="M887" s="2">
        <f t="shared" ref="M887:M950" si="186">IF(C887=0,"-",(1-J887-K887-L887))</f>
        <v>3.4129692832764458E-3</v>
      </c>
      <c r="N887" s="1">
        <v>464</v>
      </c>
      <c r="O887" s="1">
        <v>109</v>
      </c>
      <c r="P887" s="1">
        <v>11</v>
      </c>
      <c r="Q887" s="1">
        <v>0</v>
      </c>
      <c r="R887" s="1">
        <v>2</v>
      </c>
      <c r="S887" s="1">
        <v>0</v>
      </c>
      <c r="T887" s="1"/>
      <c r="U887" s="1"/>
      <c r="V887" s="1"/>
      <c r="W887" s="1">
        <v>0</v>
      </c>
      <c r="X887" s="1"/>
      <c r="Y887" s="1"/>
      <c r="Z887" s="1"/>
      <c r="AA887" s="1"/>
      <c r="AB887" s="1"/>
      <c r="AN887" t="str">
        <f t="shared" si="179"/>
        <v>Monterey</v>
      </c>
      <c r="AO887" t="s">
        <v>1299</v>
      </c>
      <c r="AP887">
        <v>1</v>
      </c>
      <c r="AR887" s="119">
        <v>25</v>
      </c>
      <c r="AS887" s="121">
        <v>3</v>
      </c>
      <c r="AT887" s="121">
        <v>75</v>
      </c>
      <c r="AU887" s="125">
        <v>42460</v>
      </c>
      <c r="AV887" s="125">
        <f t="shared" si="180"/>
        <v>25003</v>
      </c>
      <c r="AW887" t="s">
        <v>749</v>
      </c>
      <c r="AX887">
        <f t="shared" ref="AX887:AX950" si="187">AR887*100000+AU887</f>
        <v>2542460</v>
      </c>
      <c r="BB887">
        <v>27.32</v>
      </c>
      <c r="BC887">
        <v>0.82</v>
      </c>
      <c r="BD887">
        <v>26.5</v>
      </c>
    </row>
    <row r="888" spans="1:56" hidden="1" outlineLevel="1">
      <c r="A888" s="67" t="s">
        <v>1426</v>
      </c>
      <c r="B888" s="10" t="s">
        <v>1278</v>
      </c>
      <c r="C888" s="1">
        <f t="shared" si="181"/>
        <v>509</v>
      </c>
      <c r="D888" s="7">
        <f>IF(N888&gt;0, RANK(N888,(N888:P888,Q888:AE888)),0)</f>
        <v>2</v>
      </c>
      <c r="E888" s="7">
        <f>IF(O888&gt;0,RANK(O888,(N888:P888,Q888:AE888)),0)</f>
        <v>1</v>
      </c>
      <c r="F888" s="7">
        <f t="shared" si="182"/>
        <v>3</v>
      </c>
      <c r="G888" s="1">
        <f t="shared" si="177"/>
        <v>21</v>
      </c>
      <c r="H888" s="2">
        <f t="shared" si="178"/>
        <v>4.1257367387033402E-2</v>
      </c>
      <c r="I888" s="8"/>
      <c r="J888" s="2">
        <f t="shared" si="183"/>
        <v>0.46365422396856582</v>
      </c>
      <c r="K888" s="2">
        <f t="shared" si="184"/>
        <v>0.50491159135559927</v>
      </c>
      <c r="L888" s="2">
        <f t="shared" si="185"/>
        <v>2.1611001964636542E-2</v>
      </c>
      <c r="M888" s="2">
        <f t="shared" si="186"/>
        <v>9.8231827111983777E-3</v>
      </c>
      <c r="N888" s="1">
        <v>236</v>
      </c>
      <c r="O888" s="1">
        <v>257</v>
      </c>
      <c r="P888" s="1">
        <v>11</v>
      </c>
      <c r="Q888" s="1">
        <v>2</v>
      </c>
      <c r="R888" s="1">
        <v>1</v>
      </c>
      <c r="S888" s="1">
        <v>0</v>
      </c>
      <c r="T888" s="1"/>
      <c r="U888" s="1"/>
      <c r="V888" s="1"/>
      <c r="W888" s="1">
        <v>2</v>
      </c>
      <c r="X888" s="1"/>
      <c r="Y888" s="1"/>
      <c r="Z888" s="1"/>
      <c r="AA888" s="1"/>
      <c r="AB888" s="1"/>
      <c r="AN888" t="str">
        <f t="shared" si="179"/>
        <v>Montgomery</v>
      </c>
      <c r="AO888" t="s">
        <v>861</v>
      </c>
      <c r="AP888">
        <v>1</v>
      </c>
      <c r="AR888" s="119">
        <v>25</v>
      </c>
      <c r="AS888" s="121">
        <v>13</v>
      </c>
      <c r="AT888" s="121">
        <v>70</v>
      </c>
      <c r="AU888" s="125">
        <v>42530</v>
      </c>
      <c r="AV888" s="125">
        <f t="shared" si="180"/>
        <v>25013</v>
      </c>
      <c r="AW888" t="s">
        <v>749</v>
      </c>
      <c r="AX888">
        <f t="shared" si="187"/>
        <v>2542530</v>
      </c>
      <c r="BB888">
        <v>15.19</v>
      </c>
      <c r="BC888">
        <v>0.13</v>
      </c>
      <c r="BD888">
        <v>15.05</v>
      </c>
    </row>
    <row r="889" spans="1:56" hidden="1" outlineLevel="1">
      <c r="A889" s="67" t="s">
        <v>2672</v>
      </c>
      <c r="B889" s="10" t="s">
        <v>1278</v>
      </c>
      <c r="C889" s="1">
        <f t="shared" si="181"/>
        <v>117</v>
      </c>
      <c r="D889" s="7">
        <f>IF(N889&gt;0, RANK(N889,(N889:P889,Q889:AE889)),0)</f>
        <v>1</v>
      </c>
      <c r="E889" s="7">
        <f>IF(O889&gt;0,RANK(O889,(N889:P889,Q889:AE889)),0)</f>
        <v>2</v>
      </c>
      <c r="F889" s="7">
        <f t="shared" si="182"/>
        <v>3</v>
      </c>
      <c r="G889" s="1">
        <f t="shared" si="177"/>
        <v>70</v>
      </c>
      <c r="H889" s="2">
        <f t="shared" si="178"/>
        <v>0.59829059829059827</v>
      </c>
      <c r="I889" s="8"/>
      <c r="J889" s="2">
        <f t="shared" si="183"/>
        <v>0.77777777777777779</v>
      </c>
      <c r="K889" s="2">
        <f t="shared" si="184"/>
        <v>0.17948717948717949</v>
      </c>
      <c r="L889" s="2">
        <f t="shared" si="185"/>
        <v>3.4188034188034191E-2</v>
      </c>
      <c r="M889" s="2">
        <f t="shared" si="186"/>
        <v>8.5470085470085305E-3</v>
      </c>
      <c r="N889" s="1">
        <v>91</v>
      </c>
      <c r="O889" s="1">
        <v>21</v>
      </c>
      <c r="P889" s="1">
        <v>4</v>
      </c>
      <c r="Q889" s="1">
        <v>0</v>
      </c>
      <c r="R889" s="1">
        <v>0</v>
      </c>
      <c r="S889" s="1">
        <v>0</v>
      </c>
      <c r="T889" s="1"/>
      <c r="U889" s="1"/>
      <c r="V889" s="1"/>
      <c r="W889" s="1">
        <v>1</v>
      </c>
      <c r="X889" s="1"/>
      <c r="Y889" s="1"/>
      <c r="Z889" s="1"/>
      <c r="AA889" s="1"/>
      <c r="AB889" s="1"/>
      <c r="AN889" t="str">
        <f t="shared" si="179"/>
        <v>Mt. Washington</v>
      </c>
      <c r="AO889" t="s">
        <v>1299</v>
      </c>
      <c r="AP889">
        <v>1</v>
      </c>
      <c r="AR889" s="119">
        <v>25</v>
      </c>
      <c r="AS889" s="121">
        <v>3</v>
      </c>
      <c r="AT889" s="121">
        <v>80</v>
      </c>
      <c r="AU889" s="125">
        <v>43300</v>
      </c>
      <c r="AV889" s="125">
        <f t="shared" si="180"/>
        <v>25003</v>
      </c>
      <c r="AW889" t="s">
        <v>749</v>
      </c>
      <c r="AX889">
        <f t="shared" si="187"/>
        <v>2543300</v>
      </c>
      <c r="BB889">
        <v>22.37</v>
      </c>
      <c r="BC889">
        <v>0.15</v>
      </c>
      <c r="BD889">
        <v>22.22</v>
      </c>
    </row>
    <row r="890" spans="1:56" hidden="1" outlineLevel="1">
      <c r="A890" s="67" t="s">
        <v>2953</v>
      </c>
      <c r="B890" s="10" t="s">
        <v>1278</v>
      </c>
      <c r="C890" s="1">
        <f t="shared" si="181"/>
        <v>2282</v>
      </c>
      <c r="D890" s="7">
        <f>IF(N890&gt;0, RANK(N890,(N890:P890,Q890:AE890)),0)</f>
        <v>1</v>
      </c>
      <c r="E890" s="7">
        <f>IF(O890&gt;0,RANK(O890,(N890:P890,Q890:AE890)),0)</f>
        <v>2</v>
      </c>
      <c r="F890" s="7">
        <f t="shared" si="182"/>
        <v>3</v>
      </c>
      <c r="G890" s="1">
        <f t="shared" si="177"/>
        <v>456</v>
      </c>
      <c r="H890" s="2">
        <f t="shared" si="178"/>
        <v>0.19982471516213848</v>
      </c>
      <c r="I890" s="8"/>
      <c r="J890" s="2">
        <f t="shared" si="183"/>
        <v>0.58851884312007008</v>
      </c>
      <c r="K890" s="2">
        <f t="shared" si="184"/>
        <v>0.38869412795793162</v>
      </c>
      <c r="L890" s="2">
        <f t="shared" si="185"/>
        <v>1.0955302366345312E-2</v>
      </c>
      <c r="M890" s="2">
        <f t="shared" si="186"/>
        <v>1.1831726555652986E-2</v>
      </c>
      <c r="N890" s="1">
        <v>1343</v>
      </c>
      <c r="O890" s="1">
        <v>887</v>
      </c>
      <c r="P890" s="1">
        <v>25</v>
      </c>
      <c r="Q890" s="1">
        <v>10</v>
      </c>
      <c r="R890" s="1">
        <v>3</v>
      </c>
      <c r="S890" s="1">
        <v>1</v>
      </c>
      <c r="T890" s="1"/>
      <c r="U890" s="1"/>
      <c r="V890" s="1"/>
      <c r="W890" s="1">
        <v>13</v>
      </c>
      <c r="X890" s="1"/>
      <c r="Y890" s="1"/>
      <c r="Z890" s="1"/>
      <c r="AA890" s="1"/>
      <c r="AB890" s="1"/>
      <c r="AN890" t="str">
        <f t="shared" si="179"/>
        <v>Nahant</v>
      </c>
      <c r="AO890" t="s">
        <v>1885</v>
      </c>
      <c r="AP890">
        <v>6</v>
      </c>
      <c r="AR890" s="119">
        <v>25</v>
      </c>
      <c r="AS890" s="121">
        <v>9</v>
      </c>
      <c r="AT890" s="121">
        <v>105</v>
      </c>
      <c r="AU890" s="125">
        <v>43580</v>
      </c>
      <c r="AV890" s="125">
        <f t="shared" si="180"/>
        <v>25009</v>
      </c>
      <c r="AW890" t="s">
        <v>749</v>
      </c>
      <c r="AX890">
        <f t="shared" si="187"/>
        <v>2543580</v>
      </c>
      <c r="BB890">
        <v>15.48</v>
      </c>
      <c r="BC890">
        <v>14.24</v>
      </c>
      <c r="BD890">
        <v>1.24</v>
      </c>
    </row>
    <row r="891" spans="1:56" hidden="1" outlineLevel="1">
      <c r="A891" s="67" t="s">
        <v>768</v>
      </c>
      <c r="B891" s="10" t="s">
        <v>1278</v>
      </c>
      <c r="C891" s="1">
        <f t="shared" si="181"/>
        <v>6052</v>
      </c>
      <c r="D891" s="7">
        <f>IF(N891&gt;0, RANK(N891,(N891:P891,Q891:AE891)),0)</f>
        <v>1</v>
      </c>
      <c r="E891" s="7">
        <f>IF(O891&gt;0,RANK(O891,(N891:P891,Q891:AE891)),0)</f>
        <v>2</v>
      </c>
      <c r="F891" s="7">
        <f t="shared" si="182"/>
        <v>3</v>
      </c>
      <c r="G891" s="1">
        <f t="shared" si="177"/>
        <v>2210</v>
      </c>
      <c r="H891" s="2">
        <f t="shared" si="178"/>
        <v>0.3651685393258427</v>
      </c>
      <c r="I891" s="8"/>
      <c r="J891" s="2">
        <f t="shared" si="183"/>
        <v>0.67300066093853272</v>
      </c>
      <c r="K891" s="2">
        <f t="shared" si="184"/>
        <v>0.30783212161269002</v>
      </c>
      <c r="L891" s="2">
        <f t="shared" si="185"/>
        <v>8.0964970257766024E-3</v>
      </c>
      <c r="M891" s="2">
        <f t="shared" si="186"/>
        <v>1.1070720423000649E-2</v>
      </c>
      <c r="N891" s="1">
        <v>4073</v>
      </c>
      <c r="O891" s="1">
        <v>1863</v>
      </c>
      <c r="P891" s="1">
        <v>49</v>
      </c>
      <c r="Q891" s="1">
        <v>23</v>
      </c>
      <c r="R891" s="1">
        <v>11</v>
      </c>
      <c r="S891" s="1">
        <v>8</v>
      </c>
      <c r="T891" s="1"/>
      <c r="U891" s="1"/>
      <c r="V891" s="1"/>
      <c r="W891" s="1">
        <v>25</v>
      </c>
      <c r="X891" s="1"/>
      <c r="Y891" s="1"/>
      <c r="Z891" s="1"/>
      <c r="AA891" s="1"/>
      <c r="AB891" s="1"/>
      <c r="AN891" t="str">
        <f t="shared" si="179"/>
        <v>Nantucket</v>
      </c>
      <c r="AO891" t="s">
        <v>768</v>
      </c>
      <c r="AP891">
        <v>10</v>
      </c>
      <c r="AR891" s="119">
        <v>25</v>
      </c>
      <c r="AS891" s="121">
        <v>19</v>
      </c>
      <c r="AT891" s="121">
        <v>5</v>
      </c>
      <c r="AU891" s="125">
        <v>43790</v>
      </c>
      <c r="AV891" s="125">
        <f t="shared" si="180"/>
        <v>25019</v>
      </c>
      <c r="AW891" t="s">
        <v>749</v>
      </c>
      <c r="AX891">
        <f t="shared" si="187"/>
        <v>2543790</v>
      </c>
      <c r="BB891">
        <v>105.27</v>
      </c>
      <c r="BC891">
        <v>57.46</v>
      </c>
      <c r="BD891">
        <v>47.81</v>
      </c>
    </row>
    <row r="892" spans="1:56" hidden="1" outlineLevel="1">
      <c r="A892" s="67" t="s">
        <v>872</v>
      </c>
      <c r="B892" s="10" t="s">
        <v>1278</v>
      </c>
      <c r="C892" s="1">
        <f t="shared" si="181"/>
        <v>17858</v>
      </c>
      <c r="D892" s="7">
        <f>IF(N892&gt;0, RANK(N892,(N892:P892,Q892:AE892)),0)</f>
        <v>1</v>
      </c>
      <c r="E892" s="7">
        <f>IF(O892&gt;0,RANK(O892,(N892:P892,Q892:AE892)),0)</f>
        <v>2</v>
      </c>
      <c r="F892" s="7">
        <f t="shared" si="182"/>
        <v>3</v>
      </c>
      <c r="G892" s="1">
        <f t="shared" si="177"/>
        <v>5356</v>
      </c>
      <c r="H892" s="2">
        <f t="shared" si="178"/>
        <v>0.29992160376301935</v>
      </c>
      <c r="I892" s="8"/>
      <c r="J892" s="2">
        <f t="shared" si="183"/>
        <v>0.6387053421435771</v>
      </c>
      <c r="K892" s="2">
        <f t="shared" si="184"/>
        <v>0.33878373838055775</v>
      </c>
      <c r="L892" s="2">
        <f t="shared" si="185"/>
        <v>9.3515511255459743E-3</v>
      </c>
      <c r="M892" s="2">
        <f t="shared" si="186"/>
        <v>1.3159368350319169E-2</v>
      </c>
      <c r="N892" s="1">
        <v>11406</v>
      </c>
      <c r="O892" s="1">
        <v>6050</v>
      </c>
      <c r="P892" s="1">
        <v>167</v>
      </c>
      <c r="Q892" s="1">
        <v>92</v>
      </c>
      <c r="R892" s="1">
        <v>39</v>
      </c>
      <c r="S892" s="1">
        <v>18</v>
      </c>
      <c r="T892" s="1"/>
      <c r="U892" s="1"/>
      <c r="V892" s="1"/>
      <c r="W892" s="1">
        <v>86</v>
      </c>
      <c r="X892" s="1"/>
      <c r="Y892" s="1"/>
      <c r="Z892" s="1"/>
      <c r="AA892" s="1"/>
      <c r="AB892" s="1"/>
      <c r="AN892" t="str">
        <f t="shared" si="179"/>
        <v>Natick</v>
      </c>
      <c r="AO892" t="s">
        <v>3384</v>
      </c>
      <c r="AP892">
        <v>7</v>
      </c>
      <c r="AR892" s="119">
        <v>25</v>
      </c>
      <c r="AS892" s="121">
        <v>17</v>
      </c>
      <c r="AT892" s="121">
        <v>160</v>
      </c>
      <c r="AU892" s="125">
        <v>43895</v>
      </c>
      <c r="AV892" s="125">
        <f t="shared" si="180"/>
        <v>25017</v>
      </c>
      <c r="AW892" t="s">
        <v>749</v>
      </c>
      <c r="AX892">
        <f t="shared" si="187"/>
        <v>2543895</v>
      </c>
      <c r="BB892">
        <v>16.05</v>
      </c>
      <c r="BC892">
        <v>0.97</v>
      </c>
      <c r="BD892">
        <v>15.08</v>
      </c>
    </row>
    <row r="893" spans="1:56" hidden="1" outlineLevel="1">
      <c r="A893" s="67" t="s">
        <v>3204</v>
      </c>
      <c r="B893" s="10" t="s">
        <v>1278</v>
      </c>
      <c r="C893" s="1">
        <f t="shared" si="181"/>
        <v>17241</v>
      </c>
      <c r="D893" s="7">
        <f>IF(N893&gt;0, RANK(N893,(N893:P893,Q893:AE893)),0)</f>
        <v>1</v>
      </c>
      <c r="E893" s="7">
        <f>IF(O893&gt;0,RANK(O893,(N893:P893,Q893:AE893)),0)</f>
        <v>2</v>
      </c>
      <c r="F893" s="7">
        <f t="shared" si="182"/>
        <v>3</v>
      </c>
      <c r="G893" s="1">
        <f t="shared" si="177"/>
        <v>5679</v>
      </c>
      <c r="H893" s="2">
        <f t="shared" si="178"/>
        <v>0.32938924656342439</v>
      </c>
      <c r="I893" s="8"/>
      <c r="J893" s="2">
        <f t="shared" si="183"/>
        <v>0.65721245867409084</v>
      </c>
      <c r="K893" s="2">
        <f t="shared" si="184"/>
        <v>0.32782321211066645</v>
      </c>
      <c r="L893" s="2">
        <f t="shared" si="185"/>
        <v>5.0461110144423178E-3</v>
      </c>
      <c r="M893" s="2">
        <f t="shared" si="186"/>
        <v>9.9182182008003932E-3</v>
      </c>
      <c r="N893" s="1">
        <v>11331</v>
      </c>
      <c r="O893" s="1">
        <v>5652</v>
      </c>
      <c r="P893" s="1">
        <v>87</v>
      </c>
      <c r="Q893" s="1">
        <v>75</v>
      </c>
      <c r="R893" s="1">
        <v>15</v>
      </c>
      <c r="S893" s="1">
        <v>18</v>
      </c>
      <c r="T893" s="1"/>
      <c r="U893" s="1"/>
      <c r="V893" s="1"/>
      <c r="W893" s="1">
        <v>63</v>
      </c>
      <c r="X893" s="1"/>
      <c r="Y893" s="1"/>
      <c r="Z893" s="1"/>
      <c r="AA893" s="1"/>
      <c r="AB893" s="1"/>
      <c r="AN893" t="str">
        <f t="shared" si="179"/>
        <v>Needham</v>
      </c>
      <c r="AO893" t="s">
        <v>1555</v>
      </c>
      <c r="AP893">
        <v>9</v>
      </c>
      <c r="AR893" s="119">
        <v>25</v>
      </c>
      <c r="AS893" s="121">
        <v>21</v>
      </c>
      <c r="AT893" s="121">
        <v>80</v>
      </c>
      <c r="AU893" s="125">
        <v>44105</v>
      </c>
      <c r="AV893" s="125">
        <f t="shared" si="180"/>
        <v>25021</v>
      </c>
      <c r="AW893" t="s">
        <v>749</v>
      </c>
      <c r="AX893">
        <f t="shared" si="187"/>
        <v>2544105</v>
      </c>
      <c r="BB893">
        <v>12.7</v>
      </c>
      <c r="BC893">
        <v>0.09</v>
      </c>
      <c r="BD893">
        <v>12.61</v>
      </c>
    </row>
    <row r="894" spans="1:56" hidden="1" outlineLevel="1">
      <c r="A894" s="67" t="s">
        <v>1567</v>
      </c>
      <c r="B894" s="10" t="s">
        <v>1278</v>
      </c>
      <c r="C894" s="1">
        <f t="shared" si="181"/>
        <v>145</v>
      </c>
      <c r="D894" s="7">
        <f>IF(N894&gt;0, RANK(N894,(N894:P894,Q894:AE894)),0)</f>
        <v>1</v>
      </c>
      <c r="E894" s="7">
        <f>IF(O894&gt;0,RANK(O894,(N894:P894,Q894:AE894)),0)</f>
        <v>2</v>
      </c>
      <c r="F894" s="7">
        <f t="shared" si="182"/>
        <v>3</v>
      </c>
      <c r="G894" s="1">
        <f t="shared" si="177"/>
        <v>56</v>
      </c>
      <c r="H894" s="2">
        <f t="shared" si="178"/>
        <v>0.38620689655172413</v>
      </c>
      <c r="I894" s="8"/>
      <c r="J894" s="2">
        <f t="shared" si="183"/>
        <v>0.66206896551724137</v>
      </c>
      <c r="K894" s="2">
        <f t="shared" si="184"/>
        <v>0.27586206896551724</v>
      </c>
      <c r="L894" s="2">
        <f t="shared" si="185"/>
        <v>4.1379310344827586E-2</v>
      </c>
      <c r="M894" s="2">
        <f t="shared" si="186"/>
        <v>2.0689655172413807E-2</v>
      </c>
      <c r="N894" s="1">
        <v>96</v>
      </c>
      <c r="O894" s="1">
        <v>40</v>
      </c>
      <c r="P894" s="1">
        <v>6</v>
      </c>
      <c r="Q894" s="1">
        <v>0</v>
      </c>
      <c r="R894" s="1">
        <v>2</v>
      </c>
      <c r="S894" s="1">
        <v>0</v>
      </c>
      <c r="T894" s="1"/>
      <c r="U894" s="1"/>
      <c r="V894" s="1"/>
      <c r="W894" s="1">
        <v>1</v>
      </c>
      <c r="X894" s="1"/>
      <c r="Y894" s="1"/>
      <c r="Z894" s="1"/>
      <c r="AA894" s="1"/>
      <c r="AB894" s="1"/>
      <c r="AN894" t="str">
        <f t="shared" si="179"/>
        <v>New Ashford</v>
      </c>
      <c r="AO894" t="s">
        <v>1299</v>
      </c>
      <c r="AP894">
        <v>1</v>
      </c>
      <c r="AR894" s="119">
        <v>25</v>
      </c>
      <c r="AS894" s="121">
        <v>3</v>
      </c>
      <c r="AT894" s="121">
        <v>85</v>
      </c>
      <c r="AU894" s="125">
        <v>44385</v>
      </c>
      <c r="AV894" s="125">
        <f t="shared" si="180"/>
        <v>25003</v>
      </c>
      <c r="AW894" t="s">
        <v>749</v>
      </c>
      <c r="AX894">
        <f t="shared" si="187"/>
        <v>2544385</v>
      </c>
      <c r="BB894">
        <v>13.54</v>
      </c>
      <c r="BC894">
        <v>0</v>
      </c>
      <c r="BD894">
        <v>13.54</v>
      </c>
    </row>
    <row r="895" spans="1:56" hidden="1" outlineLevel="1">
      <c r="A895" s="67" t="s">
        <v>2677</v>
      </c>
      <c r="B895" s="10" t="s">
        <v>1278</v>
      </c>
      <c r="C895" s="1">
        <f t="shared" si="181"/>
        <v>33890</v>
      </c>
      <c r="D895" s="7">
        <f>IF(N895&gt;0, RANK(N895,(N895:P895,Q895:AE895)),0)</f>
        <v>1</v>
      </c>
      <c r="E895" s="7">
        <f>IF(O895&gt;0,RANK(O895,(N895:P895,Q895:AE895)),0)</f>
        <v>2</v>
      </c>
      <c r="F895" s="7">
        <f t="shared" si="182"/>
        <v>3</v>
      </c>
      <c r="G895" s="1">
        <f t="shared" si="177"/>
        <v>16680</v>
      </c>
      <c r="H895" s="2">
        <f t="shared" si="178"/>
        <v>0.4921805842431396</v>
      </c>
      <c r="I895" s="8"/>
      <c r="J895" s="2">
        <f t="shared" si="183"/>
        <v>0.73416937149601658</v>
      </c>
      <c r="K895" s="2">
        <f t="shared" si="184"/>
        <v>0.24198878725287695</v>
      </c>
      <c r="L895" s="2">
        <f t="shared" si="185"/>
        <v>8.9111832398937746E-3</v>
      </c>
      <c r="M895" s="2">
        <f t="shared" si="186"/>
        <v>1.4930658011212697E-2</v>
      </c>
      <c r="N895" s="1">
        <v>24881</v>
      </c>
      <c r="O895" s="1">
        <v>8201</v>
      </c>
      <c r="P895" s="1">
        <v>302</v>
      </c>
      <c r="Q895" s="1">
        <v>87</v>
      </c>
      <c r="R895" s="1">
        <v>68</v>
      </c>
      <c r="S895" s="1">
        <v>90</v>
      </c>
      <c r="T895" s="1"/>
      <c r="U895" s="1"/>
      <c r="V895" s="1"/>
      <c r="W895" s="1">
        <v>261</v>
      </c>
      <c r="X895" s="1"/>
      <c r="Y895" s="1"/>
      <c r="Z895" s="1"/>
      <c r="AA895" s="1"/>
      <c r="AB895" s="1"/>
      <c r="AN895" t="str">
        <f t="shared" si="179"/>
        <v>New Bedford</v>
      </c>
      <c r="AO895" t="s">
        <v>1127</v>
      </c>
      <c r="AP895">
        <v>4</v>
      </c>
      <c r="AR895" s="119">
        <v>25</v>
      </c>
      <c r="AS895" s="121">
        <v>5</v>
      </c>
      <c r="AT895" s="121">
        <v>55</v>
      </c>
      <c r="AU895" s="125">
        <v>45000</v>
      </c>
      <c r="AV895" s="125">
        <f t="shared" si="180"/>
        <v>25005</v>
      </c>
      <c r="AW895" t="s">
        <v>2792</v>
      </c>
      <c r="AX895">
        <f t="shared" si="187"/>
        <v>2545000</v>
      </c>
      <c r="BB895">
        <v>24.03</v>
      </c>
      <c r="BC895">
        <v>3.9</v>
      </c>
      <c r="BD895">
        <v>20.12</v>
      </c>
    </row>
    <row r="896" spans="1:56" hidden="1" outlineLevel="1">
      <c r="A896" s="67" t="s">
        <v>2354</v>
      </c>
      <c r="B896" s="10" t="s">
        <v>1278</v>
      </c>
      <c r="C896" s="1">
        <f t="shared" si="181"/>
        <v>551</v>
      </c>
      <c r="D896" s="7">
        <f>IF(N896&gt;0, RANK(N896,(N896:P896,Q896:AE896)),0)</f>
        <v>1</v>
      </c>
      <c r="E896" s="7">
        <f>IF(O896&gt;0,RANK(O896,(N896:P896,Q896:AE896)),0)</f>
        <v>2</v>
      </c>
      <c r="F896" s="7">
        <f t="shared" si="182"/>
        <v>4</v>
      </c>
      <c r="G896" s="1">
        <f t="shared" si="177"/>
        <v>41</v>
      </c>
      <c r="H896" s="2">
        <f t="shared" si="178"/>
        <v>7.441016333938294E-2</v>
      </c>
      <c r="I896" s="8"/>
      <c r="J896" s="2">
        <f t="shared" si="183"/>
        <v>0.5245009074410163</v>
      </c>
      <c r="K896" s="2">
        <f t="shared" si="184"/>
        <v>0.45009074410163341</v>
      </c>
      <c r="L896" s="2">
        <f t="shared" si="185"/>
        <v>5.4446460980036296E-3</v>
      </c>
      <c r="M896" s="2">
        <f t="shared" si="186"/>
        <v>1.9963702359346663E-2</v>
      </c>
      <c r="N896" s="1">
        <v>289</v>
      </c>
      <c r="O896" s="1">
        <v>248</v>
      </c>
      <c r="P896" s="1">
        <v>3</v>
      </c>
      <c r="Q896" s="1">
        <v>3</v>
      </c>
      <c r="R896" s="1">
        <v>4</v>
      </c>
      <c r="S896" s="1">
        <v>3</v>
      </c>
      <c r="T896" s="1"/>
      <c r="U896" s="1"/>
      <c r="V896" s="1"/>
      <c r="W896" s="1">
        <v>1</v>
      </c>
      <c r="X896" s="1"/>
      <c r="Y896" s="1"/>
      <c r="Z896" s="1"/>
      <c r="AA896" s="1"/>
      <c r="AB896" s="1"/>
      <c r="AN896" t="str">
        <f t="shared" si="179"/>
        <v>New Braintree</v>
      </c>
      <c r="AO896" s="10" t="s">
        <v>2537</v>
      </c>
      <c r="AP896" s="10">
        <v>1</v>
      </c>
      <c r="AR896" s="119">
        <v>25</v>
      </c>
      <c r="AS896" s="121">
        <v>27</v>
      </c>
      <c r="AT896" s="121">
        <v>155</v>
      </c>
      <c r="AU896" s="125">
        <v>45105</v>
      </c>
      <c r="AV896" s="125">
        <f t="shared" si="180"/>
        <v>25027</v>
      </c>
      <c r="AW896" t="s">
        <v>749</v>
      </c>
      <c r="AX896">
        <f t="shared" si="187"/>
        <v>2545105</v>
      </c>
      <c r="BB896">
        <v>20.86</v>
      </c>
      <c r="BC896">
        <v>0.15</v>
      </c>
      <c r="BD896">
        <v>20.7</v>
      </c>
    </row>
    <row r="897" spans="1:56" hidden="1" outlineLevel="1">
      <c r="A897" s="67" t="s">
        <v>2902</v>
      </c>
      <c r="B897" s="10" t="s">
        <v>1278</v>
      </c>
      <c r="C897" s="1">
        <f t="shared" si="181"/>
        <v>831</v>
      </c>
      <c r="D897" s="7">
        <f>IF(N897&gt;0, RANK(N897,(N897:P897,Q897:AE897)),0)</f>
        <v>1</v>
      </c>
      <c r="E897" s="7">
        <f>IF(O897&gt;0,RANK(O897,(N897:P897,Q897:AE897)),0)</f>
        <v>2</v>
      </c>
      <c r="F897" s="7">
        <f t="shared" si="182"/>
        <v>3</v>
      </c>
      <c r="G897" s="1">
        <f t="shared" si="177"/>
        <v>388</v>
      </c>
      <c r="H897" s="2">
        <f t="shared" si="178"/>
        <v>0.46690734055354993</v>
      </c>
      <c r="I897" s="8"/>
      <c r="J897" s="2">
        <f t="shared" si="183"/>
        <v>0.72322503008423589</v>
      </c>
      <c r="K897" s="2">
        <f t="shared" si="184"/>
        <v>0.2563176895306859</v>
      </c>
      <c r="L897" s="2">
        <f t="shared" si="185"/>
        <v>1.0830324909747292E-2</v>
      </c>
      <c r="M897" s="2">
        <f t="shared" si="186"/>
        <v>9.6269554753309217E-3</v>
      </c>
      <c r="N897" s="1">
        <v>601</v>
      </c>
      <c r="O897" s="1">
        <v>213</v>
      </c>
      <c r="P897" s="1">
        <v>9</v>
      </c>
      <c r="Q897" s="1">
        <v>2</v>
      </c>
      <c r="R897" s="1">
        <v>5</v>
      </c>
      <c r="S897" s="1">
        <v>1</v>
      </c>
      <c r="T897" s="1"/>
      <c r="U897" s="1"/>
      <c r="V897" s="1"/>
      <c r="W897" s="1">
        <v>0</v>
      </c>
      <c r="X897" s="1"/>
      <c r="Y897" s="1"/>
      <c r="Z897" s="1"/>
      <c r="AA897" s="1"/>
      <c r="AB897" s="1"/>
      <c r="AN897" t="str">
        <f t="shared" si="179"/>
        <v>New Marlborough</v>
      </c>
      <c r="AO897" t="s">
        <v>1299</v>
      </c>
      <c r="AP897">
        <v>1</v>
      </c>
      <c r="AR897" s="119">
        <v>25</v>
      </c>
      <c r="AS897" s="121">
        <v>3</v>
      </c>
      <c r="AT897" s="121">
        <v>90</v>
      </c>
      <c r="AU897" s="125">
        <v>45420</v>
      </c>
      <c r="AV897" s="125">
        <f t="shared" si="180"/>
        <v>25003</v>
      </c>
      <c r="AW897" t="s">
        <v>749</v>
      </c>
      <c r="AX897">
        <f t="shared" si="187"/>
        <v>2545420</v>
      </c>
      <c r="BB897">
        <v>47.88</v>
      </c>
      <c r="BC897">
        <v>0.69</v>
      </c>
      <c r="BD897">
        <v>47.2</v>
      </c>
    </row>
    <row r="898" spans="1:56" hidden="1" outlineLevel="1">
      <c r="A898" s="67" t="s">
        <v>2663</v>
      </c>
      <c r="B898" s="10" t="s">
        <v>1278</v>
      </c>
      <c r="C898" s="1">
        <f t="shared" si="181"/>
        <v>615</v>
      </c>
      <c r="D898" s="7">
        <f>IF(N898&gt;0, RANK(N898,(N898:P898,Q898:AE898)),0)</f>
        <v>1</v>
      </c>
      <c r="E898" s="7">
        <f>IF(O898&gt;0,RANK(O898,(N898:P898,Q898:AE898)),0)</f>
        <v>2</v>
      </c>
      <c r="F898" s="7">
        <f t="shared" si="182"/>
        <v>3</v>
      </c>
      <c r="G898" s="1">
        <f t="shared" si="177"/>
        <v>205</v>
      </c>
      <c r="H898" s="2">
        <f t="shared" si="178"/>
        <v>0.33333333333333331</v>
      </c>
      <c r="I898" s="8"/>
      <c r="J898" s="2">
        <f t="shared" si="183"/>
        <v>0.64227642276422769</v>
      </c>
      <c r="K898" s="2">
        <f t="shared" si="184"/>
        <v>0.30894308943089432</v>
      </c>
      <c r="L898" s="2">
        <f t="shared" si="185"/>
        <v>1.9512195121951219E-2</v>
      </c>
      <c r="M898" s="2">
        <f t="shared" si="186"/>
        <v>2.9268292682926762E-2</v>
      </c>
      <c r="N898" s="1">
        <v>395</v>
      </c>
      <c r="O898" s="1">
        <v>190</v>
      </c>
      <c r="P898" s="1">
        <v>12</v>
      </c>
      <c r="Q898" s="1">
        <v>10</v>
      </c>
      <c r="R898" s="1">
        <v>2</v>
      </c>
      <c r="S898" s="1">
        <v>1</v>
      </c>
      <c r="T898" s="1"/>
      <c r="U898" s="1"/>
      <c r="V898" s="1"/>
      <c r="W898" s="1">
        <v>5</v>
      </c>
      <c r="X898" s="1"/>
      <c r="Y898" s="1"/>
      <c r="Z898" s="1"/>
      <c r="AA898" s="1"/>
      <c r="AB898" s="1"/>
      <c r="AN898" t="str">
        <f t="shared" si="179"/>
        <v>New Salem</v>
      </c>
      <c r="AO898" t="s">
        <v>2910</v>
      </c>
      <c r="AP898">
        <v>1</v>
      </c>
      <c r="AR898" s="119">
        <v>25</v>
      </c>
      <c r="AS898" s="121">
        <v>11</v>
      </c>
      <c r="AT898" s="121">
        <v>85</v>
      </c>
      <c r="AU898" s="125">
        <v>45490</v>
      </c>
      <c r="AV898" s="125">
        <f t="shared" si="180"/>
        <v>25011</v>
      </c>
      <c r="AW898" t="s">
        <v>749</v>
      </c>
      <c r="AX898">
        <f t="shared" si="187"/>
        <v>2545490</v>
      </c>
      <c r="BB898">
        <v>58.75</v>
      </c>
      <c r="BC898">
        <v>13.77</v>
      </c>
      <c r="BD898">
        <v>44.98</v>
      </c>
    </row>
    <row r="899" spans="1:56" hidden="1" outlineLevel="1">
      <c r="A899" s="67" t="s">
        <v>514</v>
      </c>
      <c r="B899" s="10" t="s">
        <v>1278</v>
      </c>
      <c r="C899" s="1">
        <f t="shared" si="181"/>
        <v>4303</v>
      </c>
      <c r="D899" s="7">
        <f>IF(N899&gt;0, RANK(N899,(N899:P899,Q899:AE899)),0)</f>
        <v>1</v>
      </c>
      <c r="E899" s="7">
        <f>IF(O899&gt;0,RANK(O899,(N899:P899,Q899:AE899)),0)</f>
        <v>2</v>
      </c>
      <c r="F899" s="7">
        <f t="shared" si="182"/>
        <v>3</v>
      </c>
      <c r="G899" s="1">
        <f t="shared" ref="G899:G962" si="188">IF(C899&gt;0,MAX(N899:P899)-LARGE(N899:P899,2),0)</f>
        <v>443</v>
      </c>
      <c r="H899" s="2">
        <f t="shared" ref="H899:H962" si="189">IF(C899&gt;0,G899/C899,0)</f>
        <v>0.10295142923541716</v>
      </c>
      <c r="I899" s="8"/>
      <c r="J899" s="2">
        <f t="shared" si="183"/>
        <v>0.54055310248663724</v>
      </c>
      <c r="K899" s="2">
        <f t="shared" si="184"/>
        <v>0.43760167325122007</v>
      </c>
      <c r="L899" s="2">
        <f t="shared" si="185"/>
        <v>9.9930281199163383E-3</v>
      </c>
      <c r="M899" s="2">
        <f t="shared" si="186"/>
        <v>1.1852196142226355E-2</v>
      </c>
      <c r="N899" s="1">
        <v>2326</v>
      </c>
      <c r="O899" s="1">
        <v>1883</v>
      </c>
      <c r="P899" s="1">
        <v>43</v>
      </c>
      <c r="Q899" s="1">
        <v>20</v>
      </c>
      <c r="R899" s="1">
        <v>11</v>
      </c>
      <c r="S899" s="1">
        <v>1</v>
      </c>
      <c r="T899" s="1"/>
      <c r="U899" s="1"/>
      <c r="V899" s="1"/>
      <c r="W899" s="1">
        <v>19</v>
      </c>
      <c r="X899" s="1"/>
      <c r="Y899" s="1"/>
      <c r="Z899" s="1"/>
      <c r="AA899" s="1"/>
      <c r="AB899" s="1"/>
      <c r="AN899" t="str">
        <f t="shared" ref="AN899:AN962" si="190">A899</f>
        <v>Newbury</v>
      </c>
      <c r="AO899" t="s">
        <v>1885</v>
      </c>
      <c r="AP899">
        <v>6</v>
      </c>
      <c r="AR899" s="119">
        <v>25</v>
      </c>
      <c r="AS899" s="121">
        <v>9</v>
      </c>
      <c r="AT899" s="121">
        <v>110</v>
      </c>
      <c r="AU899" s="125">
        <v>45175</v>
      </c>
      <c r="AV899" s="125">
        <f t="shared" si="180"/>
        <v>25009</v>
      </c>
      <c r="AW899" t="s">
        <v>749</v>
      </c>
      <c r="AX899">
        <f t="shared" si="187"/>
        <v>2545175</v>
      </c>
      <c r="BB899">
        <v>26.45</v>
      </c>
      <c r="BC899">
        <v>2.2000000000000002</v>
      </c>
      <c r="BD899">
        <v>24.25</v>
      </c>
    </row>
    <row r="900" spans="1:56" hidden="1" outlineLevel="1">
      <c r="A900" s="67" t="s">
        <v>2815</v>
      </c>
      <c r="B900" s="10" t="s">
        <v>1278</v>
      </c>
      <c r="C900" s="1">
        <f t="shared" si="181"/>
        <v>10879</v>
      </c>
      <c r="D900" s="7">
        <f>IF(N900&gt;0, RANK(N900,(N900:P900,Q900:AE900)),0)</f>
        <v>1</v>
      </c>
      <c r="E900" s="7">
        <f>IF(O900&gt;0,RANK(O900,(N900:P900,Q900:AE900)),0)</f>
        <v>2</v>
      </c>
      <c r="F900" s="7">
        <f t="shared" si="182"/>
        <v>3</v>
      </c>
      <c r="G900" s="1">
        <f t="shared" si="188"/>
        <v>3601</v>
      </c>
      <c r="H900" s="2">
        <f t="shared" si="189"/>
        <v>0.33100468793087601</v>
      </c>
      <c r="I900" s="8"/>
      <c r="J900" s="2">
        <f t="shared" si="183"/>
        <v>0.65428807794834087</v>
      </c>
      <c r="K900" s="2">
        <f t="shared" si="184"/>
        <v>0.32328339001746487</v>
      </c>
      <c r="L900" s="2">
        <f t="shared" si="185"/>
        <v>8.3647394061954223E-3</v>
      </c>
      <c r="M900" s="2">
        <f t="shared" si="186"/>
        <v>1.4063792627998837E-2</v>
      </c>
      <c r="N900" s="1">
        <v>7118</v>
      </c>
      <c r="O900" s="1">
        <v>3517</v>
      </c>
      <c r="P900" s="1">
        <v>91</v>
      </c>
      <c r="Q900" s="1">
        <v>60</v>
      </c>
      <c r="R900" s="1">
        <v>16</v>
      </c>
      <c r="S900" s="1">
        <v>19</v>
      </c>
      <c r="T900" s="1"/>
      <c r="U900" s="1"/>
      <c r="V900" s="1"/>
      <c r="W900" s="1">
        <v>58</v>
      </c>
      <c r="X900" s="1"/>
      <c r="Y900" s="1"/>
      <c r="Z900" s="1"/>
      <c r="AA900" s="1"/>
      <c r="AB900" s="1"/>
      <c r="AN900" t="str">
        <f t="shared" si="190"/>
        <v>Newburyport</v>
      </c>
      <c r="AO900" t="s">
        <v>1885</v>
      </c>
      <c r="AP900">
        <v>6</v>
      </c>
      <c r="AR900" s="119">
        <v>25</v>
      </c>
      <c r="AS900" s="121">
        <v>9</v>
      </c>
      <c r="AT900" s="121">
        <v>115</v>
      </c>
      <c r="AU900" s="125">
        <v>45245</v>
      </c>
      <c r="AV900" s="125">
        <f t="shared" si="180"/>
        <v>25009</v>
      </c>
      <c r="AW900" t="s">
        <v>2792</v>
      </c>
      <c r="AX900">
        <f t="shared" si="187"/>
        <v>2545245</v>
      </c>
      <c r="BB900">
        <v>10.59</v>
      </c>
      <c r="BC900">
        <v>2.2000000000000002</v>
      </c>
      <c r="BD900">
        <v>8.3800000000000008</v>
      </c>
    </row>
    <row r="901" spans="1:56" hidden="1" outlineLevel="1">
      <c r="A901" s="67" t="s">
        <v>2341</v>
      </c>
      <c r="B901" s="10" t="s">
        <v>1278</v>
      </c>
      <c r="C901" s="1">
        <f t="shared" si="181"/>
        <v>44508</v>
      </c>
      <c r="D901" s="7">
        <f>IF(N901&gt;0, RANK(N901,(N901:P901,Q901:AE901)),0)</f>
        <v>1</v>
      </c>
      <c r="E901" s="7">
        <f>IF(O901&gt;0,RANK(O901,(N901:P901,Q901:AE901)),0)</f>
        <v>2</v>
      </c>
      <c r="F901" s="7">
        <f t="shared" si="182"/>
        <v>3</v>
      </c>
      <c r="G901" s="1">
        <f t="shared" si="188"/>
        <v>23077</v>
      </c>
      <c r="H901" s="2">
        <f t="shared" si="189"/>
        <v>0.51849105778736404</v>
      </c>
      <c r="I901" s="8"/>
      <c r="J901" s="2">
        <f t="shared" si="183"/>
        <v>0.74952817471016442</v>
      </c>
      <c r="K901" s="2">
        <f t="shared" si="184"/>
        <v>0.23103711692280041</v>
      </c>
      <c r="L901" s="2">
        <f t="shared" si="185"/>
        <v>6.6504897995865913E-3</v>
      </c>
      <c r="M901" s="2">
        <f t="shared" si="186"/>
        <v>1.2784218567448585E-2</v>
      </c>
      <c r="N901" s="1">
        <v>33360</v>
      </c>
      <c r="O901" s="1">
        <v>10283</v>
      </c>
      <c r="P901" s="1">
        <v>296</v>
      </c>
      <c r="Q901" s="1">
        <v>223</v>
      </c>
      <c r="R901" s="1">
        <v>83</v>
      </c>
      <c r="S901" s="1">
        <v>39</v>
      </c>
      <c r="T901" s="1"/>
      <c r="U901" s="1"/>
      <c r="V901" s="1"/>
      <c r="W901" s="1">
        <v>224</v>
      </c>
      <c r="X901" s="1"/>
      <c r="Y901" s="1"/>
      <c r="Z901" s="1"/>
      <c r="AA901" s="1"/>
      <c r="AB901" s="1"/>
      <c r="AN901" t="str">
        <f t="shared" si="190"/>
        <v>Newton</v>
      </c>
      <c r="AO901" t="s">
        <v>3384</v>
      </c>
      <c r="AP901">
        <v>4</v>
      </c>
      <c r="AR901" s="119">
        <v>25</v>
      </c>
      <c r="AS901" s="121">
        <v>17</v>
      </c>
      <c r="AT901" s="121">
        <v>165</v>
      </c>
      <c r="AU901" s="125">
        <v>45560</v>
      </c>
      <c r="AV901" s="125">
        <f t="shared" si="180"/>
        <v>25017</v>
      </c>
      <c r="AW901" t="s">
        <v>2792</v>
      </c>
      <c r="AX901">
        <f t="shared" si="187"/>
        <v>2545560</v>
      </c>
      <c r="BB901">
        <v>18.2</v>
      </c>
      <c r="BC901">
        <v>0.15</v>
      </c>
      <c r="BD901">
        <v>18.05</v>
      </c>
    </row>
    <row r="902" spans="1:56" hidden="1" outlineLevel="1">
      <c r="A902" s="67" t="s">
        <v>1555</v>
      </c>
      <c r="B902" s="10" t="s">
        <v>1278</v>
      </c>
      <c r="C902" s="1">
        <f t="shared" si="181"/>
        <v>5356</v>
      </c>
      <c r="D902" s="7">
        <f>IF(N902&gt;0, RANK(N902,(N902:P902,Q902:AE902)),0)</f>
        <v>2</v>
      </c>
      <c r="E902" s="7">
        <f>IF(O902&gt;0,RANK(O902,(N902:P902,Q902:AE902)),0)</f>
        <v>1</v>
      </c>
      <c r="F902" s="7">
        <f t="shared" si="182"/>
        <v>3</v>
      </c>
      <c r="G902" s="1">
        <f t="shared" si="188"/>
        <v>215</v>
      </c>
      <c r="H902" s="2">
        <f t="shared" si="189"/>
        <v>4.0141896938013441E-2</v>
      </c>
      <c r="I902" s="8"/>
      <c r="J902" s="2">
        <f t="shared" si="183"/>
        <v>0.46825989544436147</v>
      </c>
      <c r="K902" s="2">
        <f t="shared" si="184"/>
        <v>0.50840179238237493</v>
      </c>
      <c r="L902" s="2">
        <f t="shared" si="185"/>
        <v>1.1202389843166542E-2</v>
      </c>
      <c r="M902" s="2">
        <f t="shared" si="186"/>
        <v>1.2135922330097E-2</v>
      </c>
      <c r="N902" s="1">
        <v>2508</v>
      </c>
      <c r="O902" s="1">
        <v>2723</v>
      </c>
      <c r="P902" s="1">
        <v>60</v>
      </c>
      <c r="Q902" s="1">
        <v>30</v>
      </c>
      <c r="R902" s="1">
        <v>4</v>
      </c>
      <c r="S902" s="1">
        <v>7</v>
      </c>
      <c r="T902" s="1"/>
      <c r="U902" s="1"/>
      <c r="V902" s="1"/>
      <c r="W902" s="1">
        <v>24</v>
      </c>
      <c r="X902" s="1"/>
      <c r="Y902" s="1"/>
      <c r="Z902" s="1"/>
      <c r="AA902" s="1"/>
      <c r="AB902" s="1"/>
      <c r="AN902" t="str">
        <f t="shared" si="190"/>
        <v>Norfolk</v>
      </c>
      <c r="AO902" t="s">
        <v>1555</v>
      </c>
      <c r="AP902">
        <v>4</v>
      </c>
      <c r="AR902" s="119">
        <v>25</v>
      </c>
      <c r="AS902" s="121">
        <v>21</v>
      </c>
      <c r="AT902" s="121">
        <v>85</v>
      </c>
      <c r="AU902" s="125">
        <v>46050</v>
      </c>
      <c r="AV902" s="125">
        <f t="shared" ref="AV902:AV965" si="191">AR902*1000+AS902</f>
        <v>25021</v>
      </c>
      <c r="AW902" t="s">
        <v>749</v>
      </c>
      <c r="AX902">
        <f t="shared" si="187"/>
        <v>2546050</v>
      </c>
      <c r="BB902">
        <v>15.19</v>
      </c>
      <c r="BC902">
        <v>0.35</v>
      </c>
      <c r="BD902">
        <v>14.84</v>
      </c>
    </row>
    <row r="903" spans="1:56" hidden="1" outlineLevel="1">
      <c r="A903" s="67" t="s">
        <v>778</v>
      </c>
      <c r="B903" s="10" t="s">
        <v>1278</v>
      </c>
      <c r="C903" s="1">
        <f t="shared" si="181"/>
        <v>5895</v>
      </c>
      <c r="D903" s="7">
        <f>IF(N903&gt;0, RANK(N903,(N903:P903,Q903:AE903)),0)</f>
        <v>1</v>
      </c>
      <c r="E903" s="7">
        <f>IF(O903&gt;0,RANK(O903,(N903:P903,Q903:AE903)),0)</f>
        <v>2</v>
      </c>
      <c r="F903" s="7">
        <f t="shared" si="182"/>
        <v>3</v>
      </c>
      <c r="G903" s="1">
        <f t="shared" si="188"/>
        <v>3316</v>
      </c>
      <c r="H903" s="2">
        <f t="shared" si="189"/>
        <v>0.56251060220525873</v>
      </c>
      <c r="I903" s="8"/>
      <c r="J903" s="2">
        <f t="shared" si="183"/>
        <v>0.76658184902459714</v>
      </c>
      <c r="K903" s="2">
        <f t="shared" si="184"/>
        <v>0.20407124681933841</v>
      </c>
      <c r="L903" s="2">
        <f t="shared" si="185"/>
        <v>1.3231552162849873E-2</v>
      </c>
      <c r="M903" s="2">
        <f t="shared" si="186"/>
        <v>1.6115351993214573E-2</v>
      </c>
      <c r="N903" s="1">
        <v>4519</v>
      </c>
      <c r="O903" s="1">
        <v>1203</v>
      </c>
      <c r="P903" s="1">
        <v>78</v>
      </c>
      <c r="Q903" s="1">
        <v>18</v>
      </c>
      <c r="R903" s="1">
        <v>16</v>
      </c>
      <c r="S903" s="1">
        <v>18</v>
      </c>
      <c r="T903" s="1"/>
      <c r="U903" s="1"/>
      <c r="V903" s="1"/>
      <c r="W903" s="1">
        <v>43</v>
      </c>
      <c r="X903" s="1"/>
      <c r="Y903" s="1"/>
      <c r="Z903" s="1"/>
      <c r="AA903" s="1"/>
      <c r="AB903" s="1"/>
      <c r="AN903" t="str">
        <f t="shared" si="190"/>
        <v>North Adams</v>
      </c>
      <c r="AO903" t="s">
        <v>1299</v>
      </c>
      <c r="AP903">
        <v>1</v>
      </c>
      <c r="AR903" s="119">
        <v>25</v>
      </c>
      <c r="AS903" s="121">
        <v>3</v>
      </c>
      <c r="AT903" s="121">
        <v>95</v>
      </c>
      <c r="AU903" s="125">
        <v>46225</v>
      </c>
      <c r="AV903" s="125">
        <f t="shared" si="191"/>
        <v>25003</v>
      </c>
      <c r="AW903" t="s">
        <v>2792</v>
      </c>
      <c r="AX903">
        <f t="shared" si="187"/>
        <v>2546225</v>
      </c>
      <c r="BB903">
        <v>20.57</v>
      </c>
      <c r="BC903">
        <v>0.13</v>
      </c>
      <c r="BD903">
        <v>20.440000000000001</v>
      </c>
    </row>
    <row r="904" spans="1:56" hidden="1" outlineLevel="1">
      <c r="A904" s="67" t="s">
        <v>573</v>
      </c>
      <c r="B904" s="10" t="s">
        <v>1278</v>
      </c>
      <c r="C904" s="1">
        <f t="shared" si="181"/>
        <v>14945</v>
      </c>
      <c r="D904" s="7">
        <f>IF(N904&gt;0, RANK(N904,(N904:P904,Q904:AE904)),0)</f>
        <v>1</v>
      </c>
      <c r="E904" s="7">
        <f>IF(O904&gt;0,RANK(O904,(N904:P904,Q904:AE904)),0)</f>
        <v>2</v>
      </c>
      <c r="F904" s="7">
        <f t="shared" si="182"/>
        <v>3</v>
      </c>
      <c r="G904" s="1">
        <f t="shared" si="188"/>
        <v>838</v>
      </c>
      <c r="H904" s="2">
        <f t="shared" si="189"/>
        <v>5.6072264971562397E-2</v>
      </c>
      <c r="I904" s="8"/>
      <c r="J904" s="2">
        <f t="shared" si="183"/>
        <v>0.52037470725995316</v>
      </c>
      <c r="K904" s="2">
        <f t="shared" si="184"/>
        <v>0.46430244228839079</v>
      </c>
      <c r="L904" s="2">
        <f t="shared" si="185"/>
        <v>7.0257611241217799E-3</v>
      </c>
      <c r="M904" s="2">
        <f t="shared" si="186"/>
        <v>8.2970893275342641E-3</v>
      </c>
      <c r="N904" s="1">
        <v>7777</v>
      </c>
      <c r="O904" s="1">
        <v>6939</v>
      </c>
      <c r="P904" s="1">
        <v>105</v>
      </c>
      <c r="Q904" s="1">
        <v>66</v>
      </c>
      <c r="R904" s="1">
        <v>23</v>
      </c>
      <c r="S904" s="1">
        <v>18</v>
      </c>
      <c r="T904" s="1"/>
      <c r="U904" s="1"/>
      <c r="V904" s="1"/>
      <c r="W904" s="1">
        <v>17</v>
      </c>
      <c r="X904" s="1"/>
      <c r="Y904" s="1"/>
      <c r="Z904" s="1"/>
      <c r="AA904" s="1"/>
      <c r="AB904" s="1"/>
      <c r="AN904" t="str">
        <f t="shared" si="190"/>
        <v>North Andover</v>
      </c>
      <c r="AO904" t="s">
        <v>1885</v>
      </c>
      <c r="AP904">
        <v>6</v>
      </c>
      <c r="AR904" s="119">
        <v>25</v>
      </c>
      <c r="AS904" s="121">
        <v>9</v>
      </c>
      <c r="AT904" s="121">
        <v>120</v>
      </c>
      <c r="AU904" s="125">
        <v>46365</v>
      </c>
      <c r="AV904" s="125">
        <f t="shared" si="191"/>
        <v>25009</v>
      </c>
      <c r="AW904" t="s">
        <v>749</v>
      </c>
      <c r="AX904">
        <f t="shared" si="187"/>
        <v>2546365</v>
      </c>
      <c r="BB904">
        <v>27.84</v>
      </c>
      <c r="BC904">
        <v>1.19</v>
      </c>
      <c r="BD904">
        <v>26.65</v>
      </c>
    </row>
    <row r="905" spans="1:56" hidden="1" outlineLevel="1">
      <c r="A905" s="67" t="s">
        <v>942</v>
      </c>
      <c r="B905" s="10" t="s">
        <v>1278</v>
      </c>
      <c r="C905" s="1">
        <f t="shared" si="181"/>
        <v>14134</v>
      </c>
      <c r="D905" s="7">
        <f>IF(N905&gt;0, RANK(N905,(N905:P905,Q905:AE905)),0)</f>
        <v>1</v>
      </c>
      <c r="E905" s="7">
        <f>IF(O905&gt;0,RANK(O905,(N905:P905,Q905:AE905)),0)</f>
        <v>2</v>
      </c>
      <c r="F905" s="7">
        <f t="shared" si="182"/>
        <v>3</v>
      </c>
      <c r="G905" s="1">
        <f t="shared" si="188"/>
        <v>386</v>
      </c>
      <c r="H905" s="2">
        <f t="shared" si="189"/>
        <v>2.731003254563464E-2</v>
      </c>
      <c r="I905" s="8"/>
      <c r="J905" s="2">
        <f t="shared" si="183"/>
        <v>0.50226404414886094</v>
      </c>
      <c r="K905" s="2">
        <f t="shared" si="184"/>
        <v>0.47495401160322626</v>
      </c>
      <c r="L905" s="2">
        <f t="shared" si="185"/>
        <v>9.1269279750955147E-3</v>
      </c>
      <c r="M905" s="2">
        <f t="shared" si="186"/>
        <v>1.3655016272817285E-2</v>
      </c>
      <c r="N905" s="1">
        <v>7099</v>
      </c>
      <c r="O905" s="1">
        <v>6713</v>
      </c>
      <c r="P905" s="1">
        <v>129</v>
      </c>
      <c r="Q905" s="1">
        <v>67</v>
      </c>
      <c r="R905" s="1">
        <v>23</v>
      </c>
      <c r="S905" s="1">
        <v>26</v>
      </c>
      <c r="T905" s="1"/>
      <c r="U905" s="1"/>
      <c r="V905" s="1"/>
      <c r="W905" s="1">
        <v>77</v>
      </c>
      <c r="X905" s="1"/>
      <c r="Y905" s="1"/>
      <c r="Z905" s="1"/>
      <c r="AA905" s="1"/>
      <c r="AB905" s="1"/>
      <c r="AN905" t="str">
        <f t="shared" si="190"/>
        <v>North Attleborough</v>
      </c>
      <c r="AO905" t="s">
        <v>1127</v>
      </c>
      <c r="AP905">
        <v>3</v>
      </c>
      <c r="AR905" s="119">
        <v>25</v>
      </c>
      <c r="AS905" s="121">
        <v>5</v>
      </c>
      <c r="AT905" s="121">
        <v>60</v>
      </c>
      <c r="AU905" s="125">
        <v>46575</v>
      </c>
      <c r="AV905" s="125">
        <f t="shared" si="191"/>
        <v>25005</v>
      </c>
      <c r="AW905" t="s">
        <v>749</v>
      </c>
      <c r="AX905">
        <f t="shared" si="187"/>
        <v>2546575</v>
      </c>
      <c r="BB905">
        <v>19.05</v>
      </c>
      <c r="BC905">
        <v>0.41</v>
      </c>
      <c r="BD905">
        <v>18.64</v>
      </c>
    </row>
    <row r="906" spans="1:56" hidden="1" outlineLevel="1">
      <c r="A906" s="67" t="s">
        <v>746</v>
      </c>
      <c r="B906" s="10" t="s">
        <v>1278</v>
      </c>
      <c r="C906" s="1">
        <f t="shared" si="181"/>
        <v>2380</v>
      </c>
      <c r="D906" s="7">
        <f>IF(N906&gt;0, RANK(N906,(N906:P906,Q906:AE906)),0)</f>
        <v>2</v>
      </c>
      <c r="E906" s="7">
        <f>IF(O906&gt;0,RANK(O906,(N906:P906,Q906:AE906)),0)</f>
        <v>1</v>
      </c>
      <c r="F906" s="7">
        <f t="shared" si="182"/>
        <v>3</v>
      </c>
      <c r="G906" s="1">
        <f t="shared" si="188"/>
        <v>133</v>
      </c>
      <c r="H906" s="2">
        <f t="shared" si="189"/>
        <v>5.5882352941176473E-2</v>
      </c>
      <c r="I906" s="8"/>
      <c r="J906" s="2">
        <f t="shared" si="183"/>
        <v>0.4584033613445378</v>
      </c>
      <c r="K906" s="2">
        <f t="shared" si="184"/>
        <v>0.51428571428571423</v>
      </c>
      <c r="L906" s="2">
        <f t="shared" si="185"/>
        <v>1.3865546218487394E-2</v>
      </c>
      <c r="M906" s="2">
        <f t="shared" si="186"/>
        <v>1.344537815126063E-2</v>
      </c>
      <c r="N906" s="1">
        <v>1091</v>
      </c>
      <c r="O906" s="1">
        <v>1224</v>
      </c>
      <c r="P906" s="1">
        <v>33</v>
      </c>
      <c r="Q906" s="1">
        <v>10</v>
      </c>
      <c r="R906" s="1">
        <v>4</v>
      </c>
      <c r="S906" s="1">
        <v>9</v>
      </c>
      <c r="T906" s="1"/>
      <c r="U906" s="1"/>
      <c r="V906" s="1"/>
      <c r="W906" s="1">
        <v>9</v>
      </c>
      <c r="X906" s="1"/>
      <c r="Y906" s="1"/>
      <c r="Z906" s="1"/>
      <c r="AA906" s="1"/>
      <c r="AB906" s="1"/>
      <c r="AN906" t="str">
        <f t="shared" si="190"/>
        <v>North Brookfield</v>
      </c>
      <c r="AO906" s="10" t="s">
        <v>2537</v>
      </c>
      <c r="AP906" s="10">
        <v>2</v>
      </c>
      <c r="AR906" s="119">
        <v>25</v>
      </c>
      <c r="AS906" s="121">
        <v>27</v>
      </c>
      <c r="AT906" s="121">
        <v>170</v>
      </c>
      <c r="AU906" s="125">
        <v>47135</v>
      </c>
      <c r="AV906" s="125">
        <f t="shared" si="191"/>
        <v>25027</v>
      </c>
      <c r="AW906" t="s">
        <v>749</v>
      </c>
      <c r="AX906">
        <f t="shared" si="187"/>
        <v>2547135</v>
      </c>
      <c r="BB906">
        <v>21.73</v>
      </c>
      <c r="BC906">
        <v>0.66</v>
      </c>
      <c r="BD906">
        <v>21.06</v>
      </c>
    </row>
    <row r="907" spans="1:56" hidden="1" outlineLevel="1">
      <c r="A907" s="67" t="s">
        <v>978</v>
      </c>
      <c r="B907" s="10" t="s">
        <v>1278</v>
      </c>
      <c r="C907" s="1">
        <f t="shared" si="181"/>
        <v>8424</v>
      </c>
      <c r="D907" s="7">
        <f>IF(N907&gt;0, RANK(N907,(N907:P907,Q907:AE907)),0)</f>
        <v>2</v>
      </c>
      <c r="E907" s="7">
        <f>IF(O907&gt;0,RANK(O907,(N907:P907,Q907:AE907)),0)</f>
        <v>1</v>
      </c>
      <c r="F907" s="7">
        <f t="shared" si="182"/>
        <v>3</v>
      </c>
      <c r="G907" s="1">
        <f t="shared" si="188"/>
        <v>177</v>
      </c>
      <c r="H907" s="2">
        <f t="shared" si="189"/>
        <v>2.1011396011396011E-2</v>
      </c>
      <c r="I907" s="8"/>
      <c r="J907" s="2">
        <f t="shared" si="183"/>
        <v>0.48148148148148145</v>
      </c>
      <c r="K907" s="2">
        <f t="shared" si="184"/>
        <v>0.50249287749287752</v>
      </c>
      <c r="L907" s="2">
        <f t="shared" si="185"/>
        <v>6.0541310541310537E-3</v>
      </c>
      <c r="M907" s="2">
        <f t="shared" si="186"/>
        <v>9.9715099715100251E-3</v>
      </c>
      <c r="N907" s="1">
        <v>4056</v>
      </c>
      <c r="O907" s="1">
        <v>4233</v>
      </c>
      <c r="P907" s="1">
        <v>51</v>
      </c>
      <c r="Q907" s="1">
        <v>31</v>
      </c>
      <c r="R907" s="1">
        <v>6</v>
      </c>
      <c r="S907" s="1">
        <v>9</v>
      </c>
      <c r="T907" s="1"/>
      <c r="U907" s="1"/>
      <c r="V907" s="1"/>
      <c r="W907" s="1">
        <v>38</v>
      </c>
      <c r="X907" s="1"/>
      <c r="Y907" s="1"/>
      <c r="Z907" s="1"/>
      <c r="AA907" s="1"/>
      <c r="AB907" s="1"/>
      <c r="AN907" t="str">
        <f t="shared" si="190"/>
        <v>North Reading</v>
      </c>
      <c r="AO907" t="s">
        <v>3384</v>
      </c>
      <c r="AP907">
        <v>6</v>
      </c>
      <c r="AR907" s="119">
        <v>25</v>
      </c>
      <c r="AS907" s="121">
        <v>17</v>
      </c>
      <c r="AT907" s="121">
        <v>170</v>
      </c>
      <c r="AU907" s="125">
        <v>48955</v>
      </c>
      <c r="AV907" s="125">
        <f t="shared" si="191"/>
        <v>25017</v>
      </c>
      <c r="AW907" t="s">
        <v>749</v>
      </c>
      <c r="AX907">
        <f t="shared" si="187"/>
        <v>2548955</v>
      </c>
      <c r="BB907">
        <v>13.51</v>
      </c>
      <c r="BC907">
        <v>0.25</v>
      </c>
      <c r="BD907">
        <v>13.25</v>
      </c>
    </row>
    <row r="908" spans="1:56" hidden="1" outlineLevel="1">
      <c r="A908" s="67" t="s">
        <v>529</v>
      </c>
      <c r="B908" s="10" t="s">
        <v>1278</v>
      </c>
      <c r="C908" s="1">
        <f t="shared" si="181"/>
        <v>16225</v>
      </c>
      <c r="D908" s="7">
        <f>IF(N908&gt;0, RANK(N908,(N908:P908,Q908:AE908)),0)</f>
        <v>1</v>
      </c>
      <c r="E908" s="7">
        <f>IF(O908&gt;0,RANK(O908,(N908:P908,Q908:AE908)),0)</f>
        <v>2</v>
      </c>
      <c r="F908" s="7">
        <f t="shared" si="182"/>
        <v>3</v>
      </c>
      <c r="G908" s="1">
        <f t="shared" si="188"/>
        <v>11025</v>
      </c>
      <c r="H908" s="2">
        <f t="shared" si="189"/>
        <v>0.67950693374422189</v>
      </c>
      <c r="I908" s="8"/>
      <c r="J908" s="2">
        <f t="shared" si="183"/>
        <v>0.82662557781201851</v>
      </c>
      <c r="K908" s="2">
        <f t="shared" si="184"/>
        <v>0.14711864406779662</v>
      </c>
      <c r="L908" s="2">
        <f t="shared" si="185"/>
        <v>1.078582434514638E-2</v>
      </c>
      <c r="M908" s="2">
        <f t="shared" si="186"/>
        <v>1.546995377503849E-2</v>
      </c>
      <c r="N908" s="1">
        <v>13412</v>
      </c>
      <c r="O908" s="1">
        <v>2387</v>
      </c>
      <c r="P908" s="1">
        <v>175</v>
      </c>
      <c r="Q908" s="1">
        <v>63</v>
      </c>
      <c r="R908" s="1">
        <v>110</v>
      </c>
      <c r="S908" s="1">
        <v>19</v>
      </c>
      <c r="T908" s="1"/>
      <c r="U908" s="1"/>
      <c r="V908" s="1"/>
      <c r="W908" s="1">
        <v>59</v>
      </c>
      <c r="X908" s="1"/>
      <c r="Y908" s="1"/>
      <c r="Z908" s="1"/>
      <c r="AA908" s="1"/>
      <c r="AB908" s="1"/>
      <c r="AN908" t="str">
        <f t="shared" si="190"/>
        <v>Northampton</v>
      </c>
      <c r="AO908" t="s">
        <v>370</v>
      </c>
      <c r="AP908">
        <v>2</v>
      </c>
      <c r="AR908" s="119">
        <v>25</v>
      </c>
      <c r="AS908" s="121">
        <v>15</v>
      </c>
      <c r="AT908" s="121">
        <v>60</v>
      </c>
      <c r="AU908" s="125">
        <v>46330</v>
      </c>
      <c r="AV908" s="125">
        <f t="shared" si="191"/>
        <v>25015</v>
      </c>
      <c r="AW908" t="s">
        <v>2792</v>
      </c>
      <c r="AX908">
        <f t="shared" si="187"/>
        <v>2546330</v>
      </c>
      <c r="BB908">
        <v>35.6</v>
      </c>
      <c r="BC908">
        <v>1.1399999999999999</v>
      </c>
      <c r="BD908">
        <v>34.46</v>
      </c>
    </row>
    <row r="909" spans="1:56" hidden="1" outlineLevel="1">
      <c r="A909" s="67" t="s">
        <v>2006</v>
      </c>
      <c r="B909" s="10" t="s">
        <v>1278</v>
      </c>
      <c r="C909" s="1">
        <f t="shared" si="181"/>
        <v>8052</v>
      </c>
      <c r="D909" s="7">
        <f>IF(N909&gt;0, RANK(N909,(N909:P909,Q909:AE909)),0)</f>
        <v>1</v>
      </c>
      <c r="E909" s="7">
        <f>IF(O909&gt;0,RANK(O909,(N909:P909,Q909:AE909)),0)</f>
        <v>2</v>
      </c>
      <c r="F909" s="7">
        <f t="shared" si="182"/>
        <v>3</v>
      </c>
      <c r="G909" s="1">
        <f t="shared" si="188"/>
        <v>1115</v>
      </c>
      <c r="H909" s="2">
        <f t="shared" si="189"/>
        <v>0.138474913065077</v>
      </c>
      <c r="I909" s="8"/>
      <c r="J909" s="2">
        <f t="shared" si="183"/>
        <v>0.56085444610034774</v>
      </c>
      <c r="K909" s="2">
        <f t="shared" si="184"/>
        <v>0.42237953303527076</v>
      </c>
      <c r="L909" s="2">
        <f t="shared" si="185"/>
        <v>7.575757575757576E-3</v>
      </c>
      <c r="M909" s="2">
        <f t="shared" si="186"/>
        <v>9.1902632886239274E-3</v>
      </c>
      <c r="N909" s="1">
        <v>4516</v>
      </c>
      <c r="O909" s="1">
        <v>3401</v>
      </c>
      <c r="P909" s="1">
        <v>61</v>
      </c>
      <c r="Q909" s="1">
        <v>42</v>
      </c>
      <c r="R909" s="1">
        <v>14</v>
      </c>
      <c r="S909" s="1">
        <v>18</v>
      </c>
      <c r="T909" s="1"/>
      <c r="U909" s="1"/>
      <c r="V909" s="1"/>
      <c r="W909" s="1">
        <v>0</v>
      </c>
      <c r="X909" s="1"/>
      <c r="Y909" s="1"/>
      <c r="Z909" s="1"/>
      <c r="AA909" s="1"/>
      <c r="AB909" s="1"/>
      <c r="AN909" t="str">
        <f t="shared" si="190"/>
        <v>Northborough</v>
      </c>
      <c r="AO909" s="10" t="s">
        <v>2537</v>
      </c>
      <c r="AP909" s="10">
        <v>3</v>
      </c>
      <c r="AR909" s="119">
        <v>25</v>
      </c>
      <c r="AS909" s="121">
        <v>27</v>
      </c>
      <c r="AT909" s="121">
        <v>160</v>
      </c>
      <c r="AU909" s="125">
        <v>46820</v>
      </c>
      <c r="AV909" s="125">
        <f t="shared" si="191"/>
        <v>25027</v>
      </c>
      <c r="AW909" t="s">
        <v>749</v>
      </c>
      <c r="AX909">
        <f t="shared" si="187"/>
        <v>2546820</v>
      </c>
      <c r="BB909">
        <v>18.75</v>
      </c>
      <c r="BC909">
        <v>0.22</v>
      </c>
      <c r="BD909">
        <v>18.53</v>
      </c>
    </row>
    <row r="910" spans="1:56" hidden="1" outlineLevel="1">
      <c r="A910" s="67" t="s">
        <v>363</v>
      </c>
      <c r="B910" s="10" t="s">
        <v>1278</v>
      </c>
      <c r="C910" s="1">
        <f t="shared" si="181"/>
        <v>7579</v>
      </c>
      <c r="D910" s="7">
        <f>IF(N910&gt;0, RANK(N910,(N910:P910,Q910:AE910)),0)</f>
        <v>2</v>
      </c>
      <c r="E910" s="7">
        <f>IF(O910&gt;0,RANK(O910,(N910:P910,Q910:AE910)),0)</f>
        <v>1</v>
      </c>
      <c r="F910" s="7">
        <f t="shared" si="182"/>
        <v>3</v>
      </c>
      <c r="G910" s="1">
        <f t="shared" si="188"/>
        <v>123</v>
      </c>
      <c r="H910" s="2">
        <f t="shared" si="189"/>
        <v>1.6229053964903022E-2</v>
      </c>
      <c r="I910" s="8"/>
      <c r="J910" s="2">
        <f t="shared" si="183"/>
        <v>0.47829528961604434</v>
      </c>
      <c r="K910" s="2">
        <f t="shared" si="184"/>
        <v>0.49452434358094738</v>
      </c>
      <c r="L910" s="2">
        <f t="shared" si="185"/>
        <v>1.2798522232484497E-2</v>
      </c>
      <c r="M910" s="2">
        <f t="shared" si="186"/>
        <v>1.438184457052373E-2</v>
      </c>
      <c r="N910" s="1">
        <v>3625</v>
      </c>
      <c r="O910" s="1">
        <v>3748</v>
      </c>
      <c r="P910" s="1">
        <v>97</v>
      </c>
      <c r="Q910" s="1">
        <v>40</v>
      </c>
      <c r="R910" s="1">
        <v>11</v>
      </c>
      <c r="S910" s="1">
        <v>15</v>
      </c>
      <c r="T910" s="1"/>
      <c r="U910" s="1"/>
      <c r="V910" s="1"/>
      <c r="W910" s="1">
        <v>43</v>
      </c>
      <c r="X910" s="1"/>
      <c r="Y910" s="1"/>
      <c r="Z910" s="1"/>
      <c r="AA910" s="1"/>
      <c r="AB910" s="1"/>
      <c r="AN910" t="str">
        <f t="shared" si="190"/>
        <v>Northbridge</v>
      </c>
      <c r="AO910" s="10" t="s">
        <v>2537</v>
      </c>
      <c r="AP910" s="10">
        <v>2</v>
      </c>
      <c r="AR910" s="119">
        <v>25</v>
      </c>
      <c r="AS910" s="121">
        <v>27</v>
      </c>
      <c r="AT910" s="121">
        <v>165</v>
      </c>
      <c r="AU910" s="125">
        <v>46925</v>
      </c>
      <c r="AV910" s="125">
        <f t="shared" si="191"/>
        <v>25027</v>
      </c>
      <c r="AW910" t="s">
        <v>749</v>
      </c>
      <c r="AX910">
        <f t="shared" si="187"/>
        <v>2546925</v>
      </c>
      <c r="BB910">
        <v>18.059999999999999</v>
      </c>
      <c r="BC910">
        <v>0.88</v>
      </c>
      <c r="BD910">
        <v>17.18</v>
      </c>
    </row>
    <row r="911" spans="1:56" hidden="1" outlineLevel="1">
      <c r="A911" s="67" t="s">
        <v>423</v>
      </c>
      <c r="B911" s="10" t="s">
        <v>1278</v>
      </c>
      <c r="C911" s="1">
        <f t="shared" si="181"/>
        <v>1733</v>
      </c>
      <c r="D911" s="7">
        <f>IF(N911&gt;0, RANK(N911,(N911:P911,Q911:AE911)),0)</f>
        <v>1</v>
      </c>
      <c r="E911" s="7">
        <f>IF(O911&gt;0,RANK(O911,(N911:P911,Q911:AE911)),0)</f>
        <v>2</v>
      </c>
      <c r="F911" s="7">
        <f t="shared" si="182"/>
        <v>3</v>
      </c>
      <c r="G911" s="1">
        <f t="shared" si="188"/>
        <v>765</v>
      </c>
      <c r="H911" s="2">
        <f t="shared" si="189"/>
        <v>0.44143104443162146</v>
      </c>
      <c r="I911" s="8"/>
      <c r="J911" s="2">
        <f t="shared" si="183"/>
        <v>0.70859780727062893</v>
      </c>
      <c r="K911" s="2">
        <f t="shared" si="184"/>
        <v>0.26716676283900748</v>
      </c>
      <c r="L911" s="2">
        <f t="shared" si="185"/>
        <v>1.2117714945181766E-2</v>
      </c>
      <c r="M911" s="2">
        <f t="shared" si="186"/>
        <v>1.2117714945181825E-2</v>
      </c>
      <c r="N911" s="1">
        <v>1228</v>
      </c>
      <c r="O911" s="1">
        <v>463</v>
      </c>
      <c r="P911" s="1">
        <v>21</v>
      </c>
      <c r="Q911" s="1">
        <v>6</v>
      </c>
      <c r="R911" s="1">
        <v>7</v>
      </c>
      <c r="S911" s="1">
        <v>5</v>
      </c>
      <c r="T911" s="1"/>
      <c r="U911" s="1"/>
      <c r="V911" s="1"/>
      <c r="W911" s="1">
        <v>3</v>
      </c>
      <c r="X911" s="1"/>
      <c r="Y911" s="1"/>
      <c r="Z911" s="1"/>
      <c r="AA911" s="1"/>
      <c r="AB911" s="1"/>
      <c r="AN911" t="str">
        <f t="shared" si="190"/>
        <v>Northfield</v>
      </c>
      <c r="AO911" t="s">
        <v>2910</v>
      </c>
      <c r="AP911">
        <v>1</v>
      </c>
      <c r="AR911" s="119">
        <v>25</v>
      </c>
      <c r="AS911" s="121">
        <v>11</v>
      </c>
      <c r="AT911" s="121">
        <v>90</v>
      </c>
      <c r="AU911" s="125">
        <v>47835</v>
      </c>
      <c r="AV911" s="125">
        <f t="shared" si="191"/>
        <v>25011</v>
      </c>
      <c r="AW911" t="s">
        <v>749</v>
      </c>
      <c r="AX911">
        <f t="shared" si="187"/>
        <v>2547835</v>
      </c>
      <c r="BB911">
        <v>35.36</v>
      </c>
      <c r="BC911">
        <v>0.95</v>
      </c>
      <c r="BD911">
        <v>34.409999999999997</v>
      </c>
    </row>
    <row r="912" spans="1:56" hidden="1" outlineLevel="1">
      <c r="A912" s="67" t="s">
        <v>714</v>
      </c>
      <c r="B912" s="10" t="s">
        <v>1278</v>
      </c>
      <c r="C912" s="1">
        <f t="shared" si="181"/>
        <v>8923</v>
      </c>
      <c r="D912" s="7">
        <f>IF(N912&gt;0, RANK(N912,(N912:P912,Q912:AE912)),0)</f>
        <v>1</v>
      </c>
      <c r="E912" s="7">
        <f>IF(O912&gt;0,RANK(O912,(N912:P912,Q912:AE912)),0)</f>
        <v>2</v>
      </c>
      <c r="F912" s="7">
        <f t="shared" si="182"/>
        <v>3</v>
      </c>
      <c r="G912" s="1">
        <f t="shared" si="188"/>
        <v>348</v>
      </c>
      <c r="H912" s="2">
        <f t="shared" si="189"/>
        <v>3.9000336209794914E-2</v>
      </c>
      <c r="I912" s="8"/>
      <c r="J912" s="2">
        <f t="shared" si="183"/>
        <v>0.50902162949680596</v>
      </c>
      <c r="K912" s="2">
        <f t="shared" si="184"/>
        <v>0.47002129328701109</v>
      </c>
      <c r="L912" s="2">
        <f t="shared" si="185"/>
        <v>8.1811050095259435E-3</v>
      </c>
      <c r="M912" s="2">
        <f t="shared" si="186"/>
        <v>1.2775972206657008E-2</v>
      </c>
      <c r="N912" s="1">
        <v>4542</v>
      </c>
      <c r="O912" s="1">
        <v>4194</v>
      </c>
      <c r="P912" s="1">
        <v>73</v>
      </c>
      <c r="Q912" s="1">
        <v>40</v>
      </c>
      <c r="R912" s="1">
        <v>15</v>
      </c>
      <c r="S912" s="1">
        <v>10</v>
      </c>
      <c r="T912" s="1"/>
      <c r="U912" s="1"/>
      <c r="V912" s="1"/>
      <c r="W912" s="1">
        <v>49</v>
      </c>
      <c r="X912" s="1"/>
      <c r="Y912" s="1"/>
      <c r="Z912" s="1"/>
      <c r="AA912" s="1"/>
      <c r="AB912" s="1"/>
      <c r="AN912" t="str">
        <f t="shared" si="190"/>
        <v>Norton</v>
      </c>
      <c r="AO912" t="s">
        <v>1127</v>
      </c>
      <c r="AP912">
        <v>4</v>
      </c>
      <c r="AR912" s="119">
        <v>25</v>
      </c>
      <c r="AS912" s="121">
        <v>5</v>
      </c>
      <c r="AT912" s="121">
        <v>65</v>
      </c>
      <c r="AU912" s="125">
        <v>49970</v>
      </c>
      <c r="AV912" s="125">
        <f t="shared" si="191"/>
        <v>25005</v>
      </c>
      <c r="AW912" t="s">
        <v>749</v>
      </c>
      <c r="AX912">
        <f t="shared" si="187"/>
        <v>2549970</v>
      </c>
      <c r="BB912">
        <v>29.82</v>
      </c>
      <c r="BC912">
        <v>1.1100000000000001</v>
      </c>
      <c r="BD912">
        <v>28.71</v>
      </c>
    </row>
    <row r="913" spans="1:56" hidden="1" outlineLevel="1">
      <c r="A913" s="67" t="s">
        <v>198</v>
      </c>
      <c r="B913" s="10" t="s">
        <v>1278</v>
      </c>
      <c r="C913" s="1">
        <f t="shared" si="181"/>
        <v>6317</v>
      </c>
      <c r="D913" s="7">
        <f>IF(N913&gt;0, RANK(N913,(N913:P913,Q913:AE913)),0)</f>
        <v>2</v>
      </c>
      <c r="E913" s="7">
        <f>IF(O913&gt;0,RANK(O913,(N913:P913,Q913:AE913)),0)</f>
        <v>1</v>
      </c>
      <c r="F913" s="7">
        <f t="shared" si="182"/>
        <v>3</v>
      </c>
      <c r="G913" s="1">
        <f t="shared" si="188"/>
        <v>316</v>
      </c>
      <c r="H913" s="2">
        <f t="shared" si="189"/>
        <v>5.002374544878898E-2</v>
      </c>
      <c r="I913" s="8"/>
      <c r="J913" s="2">
        <f t="shared" si="183"/>
        <v>0.46651891720753524</v>
      </c>
      <c r="K913" s="2">
        <f t="shared" si="184"/>
        <v>0.5165426626563242</v>
      </c>
      <c r="L913" s="2">
        <f t="shared" si="185"/>
        <v>7.4402406205477285E-3</v>
      </c>
      <c r="M913" s="2">
        <f t="shared" si="186"/>
        <v>9.4981795155928243E-3</v>
      </c>
      <c r="N913" s="1">
        <v>2947</v>
      </c>
      <c r="O913" s="1">
        <v>3263</v>
      </c>
      <c r="P913" s="1">
        <v>47</v>
      </c>
      <c r="Q913" s="1">
        <v>29</v>
      </c>
      <c r="R913" s="1">
        <v>7</v>
      </c>
      <c r="S913" s="1">
        <v>4</v>
      </c>
      <c r="T913" s="1"/>
      <c r="U913" s="1"/>
      <c r="V913" s="1"/>
      <c r="W913" s="1">
        <v>20</v>
      </c>
      <c r="X913" s="1"/>
      <c r="Y913" s="1"/>
      <c r="Z913" s="1"/>
      <c r="AA913" s="1"/>
      <c r="AB913" s="1"/>
      <c r="AN913" t="str">
        <f t="shared" si="190"/>
        <v>Norwell</v>
      </c>
      <c r="AO913" t="s">
        <v>2518</v>
      </c>
      <c r="AP913">
        <v>10</v>
      </c>
      <c r="AR913" s="119">
        <v>25</v>
      </c>
      <c r="AS913" s="121">
        <v>23</v>
      </c>
      <c r="AT913" s="121">
        <v>90</v>
      </c>
      <c r="AU913" s="125">
        <v>50145</v>
      </c>
      <c r="AV913" s="125">
        <f t="shared" si="191"/>
        <v>25023</v>
      </c>
      <c r="AW913" t="s">
        <v>749</v>
      </c>
      <c r="AX913">
        <f t="shared" si="187"/>
        <v>2550145</v>
      </c>
      <c r="BB913">
        <v>21.17</v>
      </c>
      <c r="BC913">
        <v>0.28999999999999998</v>
      </c>
      <c r="BD913">
        <v>20.87</v>
      </c>
    </row>
    <row r="914" spans="1:56" hidden="1" outlineLevel="1">
      <c r="A914" s="67" t="s">
        <v>781</v>
      </c>
      <c r="B914" s="10" t="s">
        <v>1278</v>
      </c>
      <c r="C914" s="1">
        <f t="shared" si="181"/>
        <v>14324</v>
      </c>
      <c r="D914" s="7">
        <f>IF(N914&gt;0, RANK(N914,(N914:P914,Q914:AE914)),0)</f>
        <v>1</v>
      </c>
      <c r="E914" s="7">
        <f>IF(O914&gt;0,RANK(O914,(N914:P914,Q914:AE914)),0)</f>
        <v>2</v>
      </c>
      <c r="F914" s="7">
        <f t="shared" si="182"/>
        <v>3</v>
      </c>
      <c r="G914" s="1">
        <f t="shared" si="188"/>
        <v>1911</v>
      </c>
      <c r="H914" s="2">
        <f t="shared" si="189"/>
        <v>0.13341245462161408</v>
      </c>
      <c r="I914" s="8"/>
      <c r="J914" s="2">
        <f t="shared" si="183"/>
        <v>0.5545936889137113</v>
      </c>
      <c r="K914" s="2">
        <f t="shared" si="184"/>
        <v>0.4211812342920972</v>
      </c>
      <c r="L914" s="2">
        <f t="shared" si="185"/>
        <v>1.075118681932421E-2</v>
      </c>
      <c r="M914" s="2">
        <f t="shared" si="186"/>
        <v>1.3473889974867292E-2</v>
      </c>
      <c r="N914" s="1">
        <v>7944</v>
      </c>
      <c r="O914" s="1">
        <v>6033</v>
      </c>
      <c r="P914" s="1">
        <v>154</v>
      </c>
      <c r="Q914" s="1">
        <v>51</v>
      </c>
      <c r="R914" s="1">
        <v>18</v>
      </c>
      <c r="S914" s="1">
        <v>30</v>
      </c>
      <c r="T914" s="1"/>
      <c r="U914" s="1"/>
      <c r="V914" s="1"/>
      <c r="W914" s="1">
        <v>94</v>
      </c>
      <c r="X914" s="1"/>
      <c r="Y914" s="1"/>
      <c r="Z914" s="1"/>
      <c r="AA914" s="1"/>
      <c r="AB914" s="1"/>
      <c r="AN914" t="str">
        <f t="shared" si="190"/>
        <v>Norwood</v>
      </c>
      <c r="AO914" t="s">
        <v>1555</v>
      </c>
      <c r="AP914">
        <v>9</v>
      </c>
      <c r="AR914" s="119">
        <v>25</v>
      </c>
      <c r="AS914" s="121">
        <v>21</v>
      </c>
      <c r="AT914" s="121">
        <v>90</v>
      </c>
      <c r="AU914" s="125">
        <v>50250</v>
      </c>
      <c r="AV914" s="125">
        <f t="shared" si="191"/>
        <v>25021</v>
      </c>
      <c r="AW914" t="s">
        <v>749</v>
      </c>
      <c r="AX914">
        <f t="shared" si="187"/>
        <v>2550250</v>
      </c>
      <c r="BB914">
        <v>10.55</v>
      </c>
      <c r="BC914">
        <v>7.0000000000000007E-2</v>
      </c>
      <c r="BD914">
        <v>10.48</v>
      </c>
    </row>
    <row r="915" spans="1:56" hidden="1" outlineLevel="1">
      <c r="A915" s="67" t="s">
        <v>1584</v>
      </c>
      <c r="B915" s="10" t="s">
        <v>1278</v>
      </c>
      <c r="C915" s="1">
        <f t="shared" si="181"/>
        <v>2679</v>
      </c>
      <c r="D915" s="7">
        <f>IF(N915&gt;0, RANK(N915,(N915:P915,Q915:AE915)),0)</f>
        <v>1</v>
      </c>
      <c r="E915" s="7">
        <f>IF(O915&gt;0,RANK(O915,(N915:P915,Q915:AE915)),0)</f>
        <v>2</v>
      </c>
      <c r="F915" s="7">
        <f t="shared" si="182"/>
        <v>3</v>
      </c>
      <c r="G915" s="1">
        <f t="shared" si="188"/>
        <v>1225</v>
      </c>
      <c r="H915" s="2">
        <f t="shared" si="189"/>
        <v>0.45726017170586042</v>
      </c>
      <c r="I915" s="8"/>
      <c r="J915" s="2">
        <f t="shared" si="183"/>
        <v>0.72079134005225831</v>
      </c>
      <c r="K915" s="2">
        <f t="shared" si="184"/>
        <v>0.26353116834639789</v>
      </c>
      <c r="L915" s="2">
        <f t="shared" si="185"/>
        <v>8.2120194102276965E-3</v>
      </c>
      <c r="M915" s="2">
        <f t="shared" si="186"/>
        <v>7.4654721911160994E-3</v>
      </c>
      <c r="N915" s="1">
        <v>1931</v>
      </c>
      <c r="O915" s="1">
        <v>706</v>
      </c>
      <c r="P915" s="1">
        <v>22</v>
      </c>
      <c r="Q915" s="1">
        <v>4</v>
      </c>
      <c r="R915" s="1">
        <v>6</v>
      </c>
      <c r="S915" s="1">
        <v>3</v>
      </c>
      <c r="T915" s="1"/>
      <c r="U915" s="1"/>
      <c r="V915" s="1"/>
      <c r="W915" s="1">
        <v>7</v>
      </c>
      <c r="X915" s="1"/>
      <c r="Y915" s="1"/>
      <c r="Z915" s="1"/>
      <c r="AA915" s="1"/>
      <c r="AB915" s="1"/>
      <c r="AN915" t="str">
        <f t="shared" si="190"/>
        <v>Oak Bluffs</v>
      </c>
      <c r="AO915" t="s">
        <v>214</v>
      </c>
      <c r="AP915">
        <v>10</v>
      </c>
      <c r="AR915" s="119">
        <v>25</v>
      </c>
      <c r="AS915" s="121">
        <v>7</v>
      </c>
      <c r="AT915" s="121">
        <v>25</v>
      </c>
      <c r="AU915" s="125">
        <v>50390</v>
      </c>
      <c r="AV915" s="125">
        <f t="shared" si="191"/>
        <v>25007</v>
      </c>
      <c r="AW915" t="s">
        <v>749</v>
      </c>
      <c r="AX915">
        <f t="shared" si="187"/>
        <v>2550390</v>
      </c>
      <c r="BB915">
        <v>25.96</v>
      </c>
      <c r="BC915">
        <v>18.59</v>
      </c>
      <c r="BD915">
        <v>7.37</v>
      </c>
    </row>
    <row r="916" spans="1:56" hidden="1" outlineLevel="1">
      <c r="A916" s="67" t="s">
        <v>197</v>
      </c>
      <c r="B916" s="10" t="s">
        <v>1278</v>
      </c>
      <c r="C916" s="1">
        <f t="shared" si="181"/>
        <v>1120</v>
      </c>
      <c r="D916" s="7">
        <f>IF(N916&gt;0, RANK(N916,(N916:P916,Q916:AE916)),0)</f>
        <v>2</v>
      </c>
      <c r="E916" s="7">
        <f>IF(O916&gt;0,RANK(O916,(N916:P916,Q916:AE916)),0)</f>
        <v>1</v>
      </c>
      <c r="F916" s="7">
        <f t="shared" si="182"/>
        <v>3</v>
      </c>
      <c r="G916" s="1">
        <f t="shared" si="188"/>
        <v>42</v>
      </c>
      <c r="H916" s="2">
        <f t="shared" si="189"/>
        <v>3.7499999999999999E-2</v>
      </c>
      <c r="I916" s="8"/>
      <c r="J916" s="2">
        <f t="shared" si="183"/>
        <v>0.4642857142857143</v>
      </c>
      <c r="K916" s="2">
        <f t="shared" si="184"/>
        <v>0.50178571428571428</v>
      </c>
      <c r="L916" s="2">
        <f t="shared" si="185"/>
        <v>1.5178571428571428E-2</v>
      </c>
      <c r="M916" s="2">
        <f t="shared" si="186"/>
        <v>1.8749999999999989E-2</v>
      </c>
      <c r="N916" s="1">
        <v>520</v>
      </c>
      <c r="O916" s="1">
        <v>562</v>
      </c>
      <c r="P916" s="1">
        <v>17</v>
      </c>
      <c r="Q916" s="1">
        <v>13</v>
      </c>
      <c r="R916" s="1">
        <v>2</v>
      </c>
      <c r="S916" s="1">
        <v>1</v>
      </c>
      <c r="T916" s="1"/>
      <c r="U916" s="1"/>
      <c r="V916" s="1"/>
      <c r="W916" s="1">
        <v>5</v>
      </c>
      <c r="X916" s="1"/>
      <c r="Y916" s="1"/>
      <c r="Z916" s="1"/>
      <c r="AA916" s="1"/>
      <c r="AB916" s="1"/>
      <c r="AN916" t="str">
        <f t="shared" si="190"/>
        <v>Oakham</v>
      </c>
      <c r="AO916" s="10" t="s">
        <v>2537</v>
      </c>
      <c r="AP916" s="10">
        <v>1</v>
      </c>
      <c r="AR916" s="119">
        <v>25</v>
      </c>
      <c r="AS916" s="121">
        <v>27</v>
      </c>
      <c r="AT916" s="121">
        <v>175</v>
      </c>
      <c r="AU916" s="125">
        <v>50670</v>
      </c>
      <c r="AV916" s="125">
        <f t="shared" si="191"/>
        <v>25027</v>
      </c>
      <c r="AW916" t="s">
        <v>749</v>
      </c>
      <c r="AX916">
        <f t="shared" si="187"/>
        <v>2550670</v>
      </c>
      <c r="BB916">
        <v>21.53</v>
      </c>
      <c r="BC916">
        <v>0.41</v>
      </c>
      <c r="BD916">
        <v>21.12</v>
      </c>
    </row>
    <row r="917" spans="1:56" hidden="1" outlineLevel="1">
      <c r="A917" s="67" t="s">
        <v>3376</v>
      </c>
      <c r="B917" s="10" t="s">
        <v>1278</v>
      </c>
      <c r="C917" s="1">
        <f t="shared" si="181"/>
        <v>3350</v>
      </c>
      <c r="D917" s="7">
        <f>IF(N917&gt;0, RANK(N917,(N917:P917,Q917:AE917)),0)</f>
        <v>1</v>
      </c>
      <c r="E917" s="7">
        <f>IF(O917&gt;0,RANK(O917,(N917:P917,Q917:AE917)),0)</f>
        <v>2</v>
      </c>
      <c r="F917" s="7">
        <f t="shared" si="182"/>
        <v>3</v>
      </c>
      <c r="G917" s="1">
        <f t="shared" si="188"/>
        <v>537</v>
      </c>
      <c r="H917" s="2">
        <f t="shared" si="189"/>
        <v>0.16029850746268656</v>
      </c>
      <c r="I917" s="8"/>
      <c r="J917" s="2">
        <f t="shared" si="183"/>
        <v>0.56805970149253726</v>
      </c>
      <c r="K917" s="2">
        <f t="shared" si="184"/>
        <v>0.40776119402985073</v>
      </c>
      <c r="L917" s="2">
        <f t="shared" si="185"/>
        <v>1.4626865671641792E-2</v>
      </c>
      <c r="M917" s="2">
        <f t="shared" si="186"/>
        <v>9.5522388059702205E-3</v>
      </c>
      <c r="N917" s="1">
        <v>1903</v>
      </c>
      <c r="O917" s="1">
        <v>1366</v>
      </c>
      <c r="P917" s="1">
        <v>49</v>
      </c>
      <c r="Q917" s="1">
        <v>13</v>
      </c>
      <c r="R917" s="1">
        <v>10</v>
      </c>
      <c r="S917" s="1">
        <v>9</v>
      </c>
      <c r="T917" s="1"/>
      <c r="U917" s="1"/>
      <c r="V917" s="1"/>
      <c r="W917" s="1">
        <v>0</v>
      </c>
      <c r="X917" s="1"/>
      <c r="Y917" s="1"/>
      <c r="Z917" s="1"/>
      <c r="AA917" s="1"/>
      <c r="AB917" s="1"/>
      <c r="AN917" t="str">
        <f t="shared" si="190"/>
        <v>Orange</v>
      </c>
      <c r="AO917" t="s">
        <v>2910</v>
      </c>
      <c r="AP917">
        <v>1</v>
      </c>
      <c r="AR917" s="119">
        <v>25</v>
      </c>
      <c r="AS917" s="121">
        <v>11</v>
      </c>
      <c r="AT917" s="121">
        <v>95</v>
      </c>
      <c r="AU917" s="125">
        <v>51265</v>
      </c>
      <c r="AV917" s="125">
        <f t="shared" si="191"/>
        <v>25011</v>
      </c>
      <c r="AW917" t="s">
        <v>749</v>
      </c>
      <c r="AX917">
        <f t="shared" si="187"/>
        <v>2551265</v>
      </c>
      <c r="BB917">
        <v>35.99</v>
      </c>
      <c r="BC917">
        <v>0.62</v>
      </c>
      <c r="BD917">
        <v>35.36</v>
      </c>
    </row>
    <row r="918" spans="1:56" hidden="1" outlineLevel="1">
      <c r="A918" s="67" t="s">
        <v>2831</v>
      </c>
      <c r="B918" s="10" t="s">
        <v>1278</v>
      </c>
      <c r="C918" s="1">
        <f t="shared" si="181"/>
        <v>4613</v>
      </c>
      <c r="D918" s="7">
        <f>IF(N918&gt;0, RANK(N918,(N918:P918,Q918:AE918)),0)</f>
        <v>1</v>
      </c>
      <c r="E918" s="7">
        <f>IF(O918&gt;0,RANK(O918,(N918:P918,Q918:AE918)),0)</f>
        <v>2</v>
      </c>
      <c r="F918" s="7">
        <f t="shared" si="182"/>
        <v>3</v>
      </c>
      <c r="G918" s="1">
        <f t="shared" si="188"/>
        <v>807</v>
      </c>
      <c r="H918" s="2">
        <f t="shared" si="189"/>
        <v>0.17494038586603078</v>
      </c>
      <c r="I918" s="8"/>
      <c r="J918" s="2">
        <f t="shared" si="183"/>
        <v>0.58031649685670927</v>
      </c>
      <c r="K918" s="2">
        <f t="shared" si="184"/>
        <v>0.4053761109906785</v>
      </c>
      <c r="L918" s="2">
        <f t="shared" si="185"/>
        <v>5.8530240624322565E-3</v>
      </c>
      <c r="M918" s="2">
        <f t="shared" si="186"/>
        <v>8.4543680901799749E-3</v>
      </c>
      <c r="N918" s="1">
        <v>2677</v>
      </c>
      <c r="O918" s="1">
        <v>1870</v>
      </c>
      <c r="P918" s="1">
        <v>27</v>
      </c>
      <c r="Q918" s="1">
        <v>14</v>
      </c>
      <c r="R918" s="1">
        <v>2</v>
      </c>
      <c r="S918" s="1">
        <v>7</v>
      </c>
      <c r="T918" s="1"/>
      <c r="U918" s="1"/>
      <c r="V918" s="1"/>
      <c r="W918" s="1">
        <v>16</v>
      </c>
      <c r="X918" s="1"/>
      <c r="Y918" s="1"/>
      <c r="Z918" s="1"/>
      <c r="AA918" s="1"/>
      <c r="AB918" s="1"/>
      <c r="AN918" t="str">
        <f t="shared" si="190"/>
        <v>Orleans</v>
      </c>
      <c r="AO918" t="s">
        <v>1731</v>
      </c>
      <c r="AP918">
        <v>10</v>
      </c>
      <c r="AR918" s="119">
        <v>25</v>
      </c>
      <c r="AS918" s="121">
        <v>1</v>
      </c>
      <c r="AT918" s="121">
        <v>50</v>
      </c>
      <c r="AU918" s="125">
        <v>51440</v>
      </c>
      <c r="AV918" s="125">
        <f t="shared" si="191"/>
        <v>25001</v>
      </c>
      <c r="AW918" t="s">
        <v>749</v>
      </c>
      <c r="AX918">
        <f t="shared" si="187"/>
        <v>2551440</v>
      </c>
      <c r="BB918">
        <v>21.08</v>
      </c>
      <c r="BC918">
        <v>6.9</v>
      </c>
      <c r="BD918">
        <v>14.17</v>
      </c>
    </row>
    <row r="919" spans="1:56" hidden="1" outlineLevel="1">
      <c r="A919" s="67" t="s">
        <v>554</v>
      </c>
      <c r="B919" s="10" t="s">
        <v>1278</v>
      </c>
      <c r="C919" s="1">
        <f t="shared" si="181"/>
        <v>855</v>
      </c>
      <c r="D919" s="7">
        <f>IF(N919&gt;0, RANK(N919,(N919:P919,Q919:AE919)),0)</f>
        <v>1</v>
      </c>
      <c r="E919" s="7">
        <f>IF(O919&gt;0,RANK(O919,(N919:P919,Q919:AE919)),0)</f>
        <v>2</v>
      </c>
      <c r="F919" s="7">
        <f t="shared" si="182"/>
        <v>3</v>
      </c>
      <c r="G919" s="1">
        <f t="shared" si="188"/>
        <v>186</v>
      </c>
      <c r="H919" s="2">
        <f t="shared" si="189"/>
        <v>0.21754385964912282</v>
      </c>
      <c r="I919" s="8"/>
      <c r="J919" s="2">
        <f t="shared" si="183"/>
        <v>0.58947368421052626</v>
      </c>
      <c r="K919" s="2">
        <f t="shared" si="184"/>
        <v>0.3719298245614035</v>
      </c>
      <c r="L919" s="2">
        <f t="shared" si="185"/>
        <v>1.7543859649122806E-2</v>
      </c>
      <c r="M919" s="2">
        <f t="shared" si="186"/>
        <v>2.1052631578947434E-2</v>
      </c>
      <c r="N919" s="1">
        <v>504</v>
      </c>
      <c r="O919" s="1">
        <v>318</v>
      </c>
      <c r="P919" s="1">
        <v>15</v>
      </c>
      <c r="Q919" s="1">
        <v>6</v>
      </c>
      <c r="R919" s="1">
        <v>7</v>
      </c>
      <c r="S919" s="1">
        <v>1</v>
      </c>
      <c r="T919" s="1"/>
      <c r="U919" s="1"/>
      <c r="V919" s="1"/>
      <c r="W919" s="1">
        <v>4</v>
      </c>
      <c r="X919" s="1"/>
      <c r="Y919" s="1"/>
      <c r="Z919" s="1"/>
      <c r="AA919" s="1"/>
      <c r="AB919" s="1"/>
      <c r="AN919" t="str">
        <f t="shared" si="190"/>
        <v>Otis</v>
      </c>
      <c r="AO919" t="s">
        <v>1299</v>
      </c>
      <c r="AP919">
        <v>1</v>
      </c>
      <c r="AR919" s="119">
        <v>25</v>
      </c>
      <c r="AS919" s="121">
        <v>3</v>
      </c>
      <c r="AT919" s="121">
        <v>100</v>
      </c>
      <c r="AU919" s="125">
        <v>51580</v>
      </c>
      <c r="AV919" s="125">
        <f t="shared" si="191"/>
        <v>25003</v>
      </c>
      <c r="AW919" t="s">
        <v>749</v>
      </c>
      <c r="AX919">
        <f t="shared" si="187"/>
        <v>2551580</v>
      </c>
      <c r="BB919">
        <v>38.03</v>
      </c>
      <c r="BC919">
        <v>2.19</v>
      </c>
      <c r="BD919">
        <v>35.840000000000003</v>
      </c>
    </row>
    <row r="920" spans="1:56" hidden="1" outlineLevel="1">
      <c r="A920" s="67" t="s">
        <v>2592</v>
      </c>
      <c r="B920" s="10" t="s">
        <v>1278</v>
      </c>
      <c r="C920" s="1">
        <f t="shared" si="181"/>
        <v>6482</v>
      </c>
      <c r="D920" s="7">
        <f>IF(N920&gt;0, RANK(N920,(N920:P920,Q920:AE920)),0)</f>
        <v>1</v>
      </c>
      <c r="E920" s="7">
        <f>IF(O920&gt;0,RANK(O920,(N920:P920,Q920:AE920)),0)</f>
        <v>2</v>
      </c>
      <c r="F920" s="7">
        <f t="shared" si="182"/>
        <v>3</v>
      </c>
      <c r="G920" s="1">
        <f t="shared" si="188"/>
        <v>176</v>
      </c>
      <c r="H920" s="2">
        <f t="shared" si="189"/>
        <v>2.7152113545202097E-2</v>
      </c>
      <c r="I920" s="8"/>
      <c r="J920" s="2">
        <f t="shared" si="183"/>
        <v>0.49938290651033629</v>
      </c>
      <c r="K920" s="2">
        <f t="shared" si="184"/>
        <v>0.47223079296513421</v>
      </c>
      <c r="L920" s="2">
        <f t="shared" si="185"/>
        <v>1.4347423634680653E-2</v>
      </c>
      <c r="M920" s="2">
        <f t="shared" si="186"/>
        <v>1.4038876889848798E-2</v>
      </c>
      <c r="N920" s="1">
        <v>3237</v>
      </c>
      <c r="O920" s="1">
        <v>3061</v>
      </c>
      <c r="P920" s="1">
        <v>93</v>
      </c>
      <c r="Q920" s="1">
        <v>28</v>
      </c>
      <c r="R920" s="1">
        <v>8</v>
      </c>
      <c r="S920" s="1">
        <v>21</v>
      </c>
      <c r="T920" s="1"/>
      <c r="U920" s="1"/>
      <c r="V920" s="1"/>
      <c r="W920" s="1">
        <v>34</v>
      </c>
      <c r="X920" s="1"/>
      <c r="Y920" s="1"/>
      <c r="Z920" s="1"/>
      <c r="AA920" s="1"/>
      <c r="AB920" s="1"/>
      <c r="AN920" t="str">
        <f t="shared" si="190"/>
        <v>Oxford</v>
      </c>
      <c r="AO920" s="10" t="s">
        <v>2537</v>
      </c>
      <c r="AP920" s="10">
        <v>2</v>
      </c>
      <c r="AR920" s="119">
        <v>25</v>
      </c>
      <c r="AS920" s="121">
        <v>27</v>
      </c>
      <c r="AT920" s="121">
        <v>180</v>
      </c>
      <c r="AU920" s="125">
        <v>51825</v>
      </c>
      <c r="AV920" s="125">
        <f t="shared" si="191"/>
        <v>25027</v>
      </c>
      <c r="AW920" t="s">
        <v>749</v>
      </c>
      <c r="AX920">
        <f t="shared" si="187"/>
        <v>2551825</v>
      </c>
      <c r="BB920">
        <v>27.51</v>
      </c>
      <c r="BC920">
        <v>0.88</v>
      </c>
      <c r="BD920">
        <v>26.63</v>
      </c>
    </row>
    <row r="921" spans="1:56" hidden="1" outlineLevel="1">
      <c r="A921" s="67" t="s">
        <v>858</v>
      </c>
      <c r="B921" s="10" t="s">
        <v>1278</v>
      </c>
      <c r="C921" s="1">
        <f t="shared" si="181"/>
        <v>5879</v>
      </c>
      <c r="D921" s="7">
        <f>IF(N921&gt;0, RANK(N921,(N921:P921,Q921:AE921)),0)</f>
        <v>1</v>
      </c>
      <c r="E921" s="7">
        <f>IF(O921&gt;0,RANK(O921,(N921:P921,Q921:AE921)),0)</f>
        <v>2</v>
      </c>
      <c r="F921" s="7">
        <f t="shared" si="182"/>
        <v>3</v>
      </c>
      <c r="G921" s="1">
        <f t="shared" si="188"/>
        <v>748</v>
      </c>
      <c r="H921" s="2">
        <f t="shared" si="189"/>
        <v>0.12723252253784656</v>
      </c>
      <c r="I921" s="8"/>
      <c r="J921" s="2">
        <f t="shared" si="183"/>
        <v>0.54924306854907301</v>
      </c>
      <c r="K921" s="2">
        <f t="shared" si="184"/>
        <v>0.4220105460112264</v>
      </c>
      <c r="L921" s="2">
        <f t="shared" si="185"/>
        <v>1.769008334750808E-2</v>
      </c>
      <c r="M921" s="2">
        <f t="shared" si="186"/>
        <v>1.1056302092192515E-2</v>
      </c>
      <c r="N921" s="1">
        <v>3229</v>
      </c>
      <c r="O921" s="1">
        <v>2481</v>
      </c>
      <c r="P921" s="1">
        <v>104</v>
      </c>
      <c r="Q921" s="1">
        <v>23</v>
      </c>
      <c r="R921" s="1">
        <v>17</v>
      </c>
      <c r="S921" s="1">
        <v>20</v>
      </c>
      <c r="T921" s="1"/>
      <c r="U921" s="1"/>
      <c r="V921" s="1"/>
      <c r="W921" s="1">
        <v>5</v>
      </c>
      <c r="X921" s="1"/>
      <c r="Y921" s="1"/>
      <c r="Z921" s="1"/>
      <c r="AA921" s="1"/>
      <c r="AB921" s="1"/>
      <c r="AN921" t="str">
        <f t="shared" si="190"/>
        <v>Palmer</v>
      </c>
      <c r="AO921" t="s">
        <v>861</v>
      </c>
      <c r="AP921">
        <v>2</v>
      </c>
      <c r="AR921" s="119">
        <v>25</v>
      </c>
      <c r="AS921" s="121">
        <v>13</v>
      </c>
      <c r="AT921" s="121">
        <v>75</v>
      </c>
      <c r="AU921" s="125">
        <v>52105</v>
      </c>
      <c r="AV921" s="125">
        <f t="shared" si="191"/>
        <v>25013</v>
      </c>
      <c r="AW921" t="s">
        <v>749</v>
      </c>
      <c r="AX921">
        <f t="shared" si="187"/>
        <v>2552105</v>
      </c>
      <c r="BB921">
        <v>32.020000000000003</v>
      </c>
      <c r="BC921">
        <v>0.49</v>
      </c>
      <c r="BD921">
        <v>31.53</v>
      </c>
    </row>
    <row r="922" spans="1:56" hidden="1" outlineLevel="1">
      <c r="A922" s="67" t="s">
        <v>1181</v>
      </c>
      <c r="B922" s="10" t="s">
        <v>1278</v>
      </c>
      <c r="C922" s="1">
        <f t="shared" si="181"/>
        <v>2518</v>
      </c>
      <c r="D922" s="7">
        <f>IF(N922&gt;0, RANK(N922,(N922:P922,Q922:AE922)),0)</f>
        <v>1</v>
      </c>
      <c r="E922" s="7">
        <f>IF(O922&gt;0,RANK(O922,(N922:P922,Q922:AE922)),0)</f>
        <v>2</v>
      </c>
      <c r="F922" s="7">
        <f t="shared" si="182"/>
        <v>3</v>
      </c>
      <c r="G922" s="1">
        <f t="shared" si="188"/>
        <v>69</v>
      </c>
      <c r="H922" s="2">
        <f t="shared" si="189"/>
        <v>2.7402700555996824E-2</v>
      </c>
      <c r="I922" s="8"/>
      <c r="J922" s="2">
        <f t="shared" si="183"/>
        <v>0.5015885623510723</v>
      </c>
      <c r="K922" s="2">
        <f t="shared" si="184"/>
        <v>0.47418586179507544</v>
      </c>
      <c r="L922" s="2">
        <f t="shared" si="185"/>
        <v>1.3502779984114376E-2</v>
      </c>
      <c r="M922" s="2">
        <f t="shared" si="186"/>
        <v>1.072279586973789E-2</v>
      </c>
      <c r="N922" s="1">
        <v>1263</v>
      </c>
      <c r="O922" s="1">
        <v>1194</v>
      </c>
      <c r="P922" s="1">
        <v>34</v>
      </c>
      <c r="Q922" s="1">
        <v>10</v>
      </c>
      <c r="R922" s="1">
        <v>4</v>
      </c>
      <c r="S922" s="1">
        <v>3</v>
      </c>
      <c r="T922" s="1"/>
      <c r="U922" s="1"/>
      <c r="V922" s="1"/>
      <c r="W922" s="1">
        <v>10</v>
      </c>
      <c r="X922" s="1"/>
      <c r="Y922" s="1"/>
      <c r="Z922" s="1"/>
      <c r="AA922" s="1"/>
      <c r="AB922" s="1"/>
      <c r="AN922" t="str">
        <f t="shared" si="190"/>
        <v>Paxton</v>
      </c>
      <c r="AO922" s="10" t="s">
        <v>2537</v>
      </c>
      <c r="AP922" s="10">
        <v>3</v>
      </c>
      <c r="AR922" s="119">
        <v>25</v>
      </c>
      <c r="AS922" s="121">
        <v>27</v>
      </c>
      <c r="AT922" s="121">
        <v>185</v>
      </c>
      <c r="AU922" s="125">
        <v>52420</v>
      </c>
      <c r="AV922" s="125">
        <f t="shared" si="191"/>
        <v>25027</v>
      </c>
      <c r="AW922" t="s">
        <v>749</v>
      </c>
      <c r="AX922">
        <f t="shared" si="187"/>
        <v>2552420</v>
      </c>
      <c r="BB922">
        <v>15.48</v>
      </c>
      <c r="BC922">
        <v>0.74</v>
      </c>
      <c r="BD922">
        <v>14.73</v>
      </c>
    </row>
    <row r="923" spans="1:56" hidden="1" outlineLevel="1">
      <c r="A923" s="67" t="s">
        <v>677</v>
      </c>
      <c r="B923" s="10" t="s">
        <v>1278</v>
      </c>
      <c r="C923" s="1">
        <f t="shared" si="181"/>
        <v>26250</v>
      </c>
      <c r="D923" s="7">
        <f>IF(N923&gt;0, RANK(N923,(N923:P923,Q923:AE923)),0)</f>
        <v>1</v>
      </c>
      <c r="E923" s="7">
        <f>IF(O923&gt;0,RANK(O923,(N923:P923,Q923:AE923)),0)</f>
        <v>2</v>
      </c>
      <c r="F923" s="7">
        <f t="shared" si="182"/>
        <v>4</v>
      </c>
      <c r="G923" s="1">
        <f t="shared" si="188"/>
        <v>4018</v>
      </c>
      <c r="H923" s="2">
        <f t="shared" si="189"/>
        <v>0.15306666666666666</v>
      </c>
      <c r="I923" s="8"/>
      <c r="J923" s="2">
        <f t="shared" si="183"/>
        <v>0.56449523809523805</v>
      </c>
      <c r="K923" s="2">
        <f t="shared" si="184"/>
        <v>0.41142857142857142</v>
      </c>
      <c r="L923" s="2">
        <f t="shared" si="185"/>
        <v>8.6476190476190481E-3</v>
      </c>
      <c r="M923" s="2">
        <f t="shared" si="186"/>
        <v>1.5428571428571481E-2</v>
      </c>
      <c r="N923" s="1">
        <v>14818</v>
      </c>
      <c r="O923" s="1">
        <v>10800</v>
      </c>
      <c r="P923" s="1">
        <v>227</v>
      </c>
      <c r="Q923" s="1">
        <v>78</v>
      </c>
      <c r="R923" s="1">
        <v>52</v>
      </c>
      <c r="S923" s="1">
        <v>33</v>
      </c>
      <c r="T923" s="1"/>
      <c r="U923" s="1"/>
      <c r="V923" s="1"/>
      <c r="W923" s="1">
        <v>242</v>
      </c>
      <c r="X923" s="1"/>
      <c r="Y923" s="1"/>
      <c r="Z923" s="1"/>
      <c r="AA923" s="1"/>
      <c r="AB923" s="1"/>
      <c r="AN923" t="str">
        <f t="shared" si="190"/>
        <v>Peabody</v>
      </c>
      <c r="AO923" t="s">
        <v>1885</v>
      </c>
      <c r="AP923">
        <v>6</v>
      </c>
      <c r="AR923" s="119">
        <v>25</v>
      </c>
      <c r="AS923" s="121">
        <v>9</v>
      </c>
      <c r="AT923" s="121">
        <v>125</v>
      </c>
      <c r="AU923" s="125">
        <v>52490</v>
      </c>
      <c r="AV923" s="125">
        <f t="shared" si="191"/>
        <v>25009</v>
      </c>
      <c r="AW923" t="s">
        <v>2792</v>
      </c>
      <c r="AX923">
        <f t="shared" si="187"/>
        <v>2552490</v>
      </c>
      <c r="BB923">
        <v>16.87</v>
      </c>
      <c r="BC923">
        <v>0.48</v>
      </c>
      <c r="BD923">
        <v>16.399999999999999</v>
      </c>
    </row>
    <row r="924" spans="1:56" hidden="1" outlineLevel="1">
      <c r="A924" s="67" t="s">
        <v>1147</v>
      </c>
      <c r="B924" s="10" t="s">
        <v>1278</v>
      </c>
      <c r="C924" s="1">
        <f t="shared" si="181"/>
        <v>895</v>
      </c>
      <c r="D924" s="7">
        <f>IF(N924&gt;0, RANK(N924,(N924:P924,Q924:AE924)),0)</f>
        <v>1</v>
      </c>
      <c r="E924" s="7">
        <f>IF(O924&gt;0,RANK(O924,(N924:P924,Q924:AE924)),0)</f>
        <v>2</v>
      </c>
      <c r="F924" s="7">
        <f t="shared" si="182"/>
        <v>5</v>
      </c>
      <c r="G924" s="1">
        <f t="shared" si="188"/>
        <v>628</v>
      </c>
      <c r="H924" s="2">
        <f t="shared" si="189"/>
        <v>0.70167597765363132</v>
      </c>
      <c r="I924" s="8"/>
      <c r="J924" s="2">
        <f t="shared" si="183"/>
        <v>0.84134078212290497</v>
      </c>
      <c r="K924" s="2">
        <f t="shared" si="184"/>
        <v>0.13966480446927373</v>
      </c>
      <c r="L924" s="2">
        <f t="shared" si="185"/>
        <v>3.3519553072625698E-3</v>
      </c>
      <c r="M924" s="2">
        <f t="shared" si="186"/>
        <v>1.5642458100558723E-2</v>
      </c>
      <c r="N924" s="1">
        <v>753</v>
      </c>
      <c r="O924" s="1">
        <v>125</v>
      </c>
      <c r="P924" s="1">
        <v>3</v>
      </c>
      <c r="Q924" s="1">
        <v>0</v>
      </c>
      <c r="R924" s="1">
        <v>9</v>
      </c>
      <c r="S924" s="1">
        <v>0</v>
      </c>
      <c r="T924" s="1"/>
      <c r="U924" s="1"/>
      <c r="V924" s="1"/>
      <c r="W924" s="1">
        <v>5</v>
      </c>
      <c r="X924" s="1"/>
      <c r="Y924" s="1"/>
      <c r="Z924" s="1"/>
      <c r="AA924" s="1"/>
      <c r="AB924" s="1"/>
      <c r="AN924" t="str">
        <f t="shared" si="190"/>
        <v>Pelham</v>
      </c>
      <c r="AO924" t="s">
        <v>370</v>
      </c>
      <c r="AP924">
        <v>1</v>
      </c>
      <c r="AR924" s="119">
        <v>25</v>
      </c>
      <c r="AS924" s="121">
        <v>15</v>
      </c>
      <c r="AT924" s="121">
        <v>65</v>
      </c>
      <c r="AU924" s="125">
        <v>52560</v>
      </c>
      <c r="AV924" s="125">
        <f t="shared" si="191"/>
        <v>25015</v>
      </c>
      <c r="AW924" t="s">
        <v>749</v>
      </c>
      <c r="AX924">
        <f t="shared" si="187"/>
        <v>2552560</v>
      </c>
      <c r="BB924">
        <v>26.5</v>
      </c>
      <c r="BC924">
        <v>1.43</v>
      </c>
      <c r="BD924">
        <v>25.07</v>
      </c>
    </row>
    <row r="925" spans="1:56" hidden="1" outlineLevel="1">
      <c r="A925" s="67" t="s">
        <v>1802</v>
      </c>
      <c r="B925" s="10" t="s">
        <v>1278</v>
      </c>
      <c r="C925" s="1">
        <f t="shared" si="181"/>
        <v>9517</v>
      </c>
      <c r="D925" s="7">
        <f>IF(N925&gt;0, RANK(N925,(N925:P925,Q925:AE925)),0)</f>
        <v>1</v>
      </c>
      <c r="E925" s="7">
        <f>IF(O925&gt;0,RANK(O925,(N925:P925,Q925:AE925)),0)</f>
        <v>2</v>
      </c>
      <c r="F925" s="7">
        <f t="shared" si="182"/>
        <v>3</v>
      </c>
      <c r="G925" s="1">
        <f t="shared" si="188"/>
        <v>12</v>
      </c>
      <c r="H925" s="2">
        <f t="shared" si="189"/>
        <v>1.2609015446043922E-3</v>
      </c>
      <c r="I925" s="8"/>
      <c r="J925" s="2">
        <f t="shared" si="183"/>
        <v>0.49091100136597665</v>
      </c>
      <c r="K925" s="2">
        <f t="shared" si="184"/>
        <v>0.48965009982137231</v>
      </c>
      <c r="L925" s="2">
        <f t="shared" si="185"/>
        <v>8.4060102973626139E-3</v>
      </c>
      <c r="M925" s="2">
        <f t="shared" si="186"/>
        <v>1.1032888515288426E-2</v>
      </c>
      <c r="N925" s="1">
        <v>4672</v>
      </c>
      <c r="O925" s="1">
        <v>4660</v>
      </c>
      <c r="P925" s="1">
        <v>80</v>
      </c>
      <c r="Q925" s="1">
        <v>34</v>
      </c>
      <c r="R925" s="1">
        <v>16</v>
      </c>
      <c r="S925" s="1">
        <v>11</v>
      </c>
      <c r="T925" s="1"/>
      <c r="U925" s="1"/>
      <c r="V925" s="1"/>
      <c r="W925" s="1">
        <v>44</v>
      </c>
      <c r="X925" s="1"/>
      <c r="Y925" s="1"/>
      <c r="Z925" s="1"/>
      <c r="AA925" s="1"/>
      <c r="AB925" s="1"/>
      <c r="AN925" t="str">
        <f t="shared" si="190"/>
        <v>Pembroke</v>
      </c>
      <c r="AO925" t="s">
        <v>2518</v>
      </c>
      <c r="AP925">
        <v>10</v>
      </c>
      <c r="AR925" s="119">
        <v>25</v>
      </c>
      <c r="AS925" s="121">
        <v>23</v>
      </c>
      <c r="AT925" s="121">
        <v>95</v>
      </c>
      <c r="AU925" s="125">
        <v>52630</v>
      </c>
      <c r="AV925" s="125">
        <f t="shared" si="191"/>
        <v>25023</v>
      </c>
      <c r="AW925" t="s">
        <v>749</v>
      </c>
      <c r="AX925">
        <f t="shared" si="187"/>
        <v>2552630</v>
      </c>
      <c r="BB925">
        <v>23.47</v>
      </c>
      <c r="BC925">
        <v>1.63</v>
      </c>
      <c r="BD925">
        <v>21.84</v>
      </c>
    </row>
    <row r="926" spans="1:56" hidden="1" outlineLevel="1">
      <c r="A926" s="67" t="s">
        <v>867</v>
      </c>
      <c r="B926" s="10" t="s">
        <v>1278</v>
      </c>
      <c r="C926" s="1">
        <f t="shared" si="181"/>
        <v>6314</v>
      </c>
      <c r="D926" s="7">
        <f>IF(N926&gt;0, RANK(N926,(N926:P926,Q926:AE926)),0)</f>
        <v>2</v>
      </c>
      <c r="E926" s="7">
        <f>IF(O926&gt;0,RANK(O926,(N926:P926,Q926:AE926)),0)</f>
        <v>1</v>
      </c>
      <c r="F926" s="7">
        <f t="shared" si="182"/>
        <v>3</v>
      </c>
      <c r="G926" s="1">
        <f t="shared" si="188"/>
        <v>87</v>
      </c>
      <c r="H926" s="2">
        <f t="shared" si="189"/>
        <v>1.3778904022806461E-2</v>
      </c>
      <c r="I926" s="8"/>
      <c r="J926" s="2">
        <f t="shared" si="183"/>
        <v>0.47972758948368704</v>
      </c>
      <c r="K926" s="2">
        <f t="shared" si="184"/>
        <v>0.4935064935064935</v>
      </c>
      <c r="L926" s="2">
        <f t="shared" si="185"/>
        <v>9.0275578080456133E-3</v>
      </c>
      <c r="M926" s="2">
        <f t="shared" si="186"/>
        <v>1.7738359201773891E-2</v>
      </c>
      <c r="N926" s="1">
        <v>3029</v>
      </c>
      <c r="O926" s="1">
        <v>3116</v>
      </c>
      <c r="P926" s="1">
        <v>57</v>
      </c>
      <c r="Q926" s="1">
        <v>54</v>
      </c>
      <c r="R926" s="1">
        <v>10</v>
      </c>
      <c r="S926" s="1">
        <v>19</v>
      </c>
      <c r="T926" s="1"/>
      <c r="U926" s="1"/>
      <c r="V926" s="1"/>
      <c r="W926" s="1">
        <v>29</v>
      </c>
      <c r="X926" s="1"/>
      <c r="Y926" s="1"/>
      <c r="Z926" s="1"/>
      <c r="AA926" s="1"/>
      <c r="AB926" s="1"/>
      <c r="AN926" t="str">
        <f t="shared" si="190"/>
        <v>Pepperell</v>
      </c>
      <c r="AO926" t="s">
        <v>3384</v>
      </c>
      <c r="AP926">
        <v>1</v>
      </c>
      <c r="AR926" s="119">
        <v>25</v>
      </c>
      <c r="AS926" s="121">
        <v>17</v>
      </c>
      <c r="AT926" s="121">
        <v>175</v>
      </c>
      <c r="AU926" s="125">
        <v>52805</v>
      </c>
      <c r="AV926" s="125">
        <f t="shared" si="191"/>
        <v>25017</v>
      </c>
      <c r="AW926" t="s">
        <v>749</v>
      </c>
      <c r="AX926">
        <f t="shared" si="187"/>
        <v>2552805</v>
      </c>
      <c r="BB926">
        <v>23.17</v>
      </c>
      <c r="BC926">
        <v>0.61</v>
      </c>
      <c r="BD926">
        <v>22.56</v>
      </c>
    </row>
    <row r="927" spans="1:56" hidden="1" outlineLevel="1">
      <c r="A927" s="67" t="s">
        <v>229</v>
      </c>
      <c r="B927" s="10" t="s">
        <v>1278</v>
      </c>
      <c r="C927" s="1">
        <f t="shared" si="181"/>
        <v>465</v>
      </c>
      <c r="D927" s="7">
        <f>IF(N927&gt;0, RANK(N927,(N927:P927,Q927:AE927)),0)</f>
        <v>1</v>
      </c>
      <c r="E927" s="7">
        <f>IF(O927&gt;0,RANK(O927,(N927:P927,Q927:AE927)),0)</f>
        <v>2</v>
      </c>
      <c r="F927" s="7">
        <f t="shared" si="182"/>
        <v>3</v>
      </c>
      <c r="G927" s="1">
        <f t="shared" si="188"/>
        <v>157</v>
      </c>
      <c r="H927" s="2">
        <f t="shared" si="189"/>
        <v>0.33763440860215055</v>
      </c>
      <c r="I927" s="8"/>
      <c r="J927" s="2">
        <f t="shared" si="183"/>
        <v>0.65591397849462363</v>
      </c>
      <c r="K927" s="2">
        <f t="shared" si="184"/>
        <v>0.31827956989247314</v>
      </c>
      <c r="L927" s="2">
        <f t="shared" si="185"/>
        <v>8.6021505376344086E-3</v>
      </c>
      <c r="M927" s="2">
        <f t="shared" si="186"/>
        <v>1.7204301075268828E-2</v>
      </c>
      <c r="N927" s="1">
        <v>305</v>
      </c>
      <c r="O927" s="1">
        <v>148</v>
      </c>
      <c r="P927" s="1">
        <v>4</v>
      </c>
      <c r="Q927" s="1">
        <v>4</v>
      </c>
      <c r="R927" s="1">
        <v>1</v>
      </c>
      <c r="S927" s="1">
        <v>3</v>
      </c>
      <c r="T927" s="1"/>
      <c r="U927" s="1"/>
      <c r="V927" s="1"/>
      <c r="W927" s="1">
        <v>0</v>
      </c>
      <c r="X927" s="1"/>
      <c r="Y927" s="1"/>
      <c r="Z927" s="1"/>
      <c r="AA927" s="1"/>
      <c r="AB927" s="1"/>
      <c r="AN927" t="str">
        <f t="shared" si="190"/>
        <v>Peru</v>
      </c>
      <c r="AO927" t="s">
        <v>1299</v>
      </c>
      <c r="AP927">
        <v>1</v>
      </c>
      <c r="AR927" s="119">
        <v>25</v>
      </c>
      <c r="AS927" s="121">
        <v>3</v>
      </c>
      <c r="AT927" s="121">
        <v>105</v>
      </c>
      <c r="AU927" s="125">
        <v>53050</v>
      </c>
      <c r="AV927" s="125">
        <f t="shared" si="191"/>
        <v>25003</v>
      </c>
      <c r="AW927" t="s">
        <v>749</v>
      </c>
      <c r="AX927">
        <f t="shared" si="187"/>
        <v>2553050</v>
      </c>
      <c r="BB927">
        <v>26.03</v>
      </c>
      <c r="BC927">
        <v>0.1</v>
      </c>
      <c r="BD927">
        <v>25.93</v>
      </c>
    </row>
    <row r="928" spans="1:56" hidden="1" outlineLevel="1">
      <c r="A928" s="67" t="s">
        <v>2283</v>
      </c>
      <c r="B928" s="10" t="s">
        <v>1278</v>
      </c>
      <c r="C928" s="1">
        <f t="shared" si="181"/>
        <v>820</v>
      </c>
      <c r="D928" s="7">
        <f>IF(N928&gt;0, RANK(N928,(N928:P928,Q928:AE928)),0)</f>
        <v>1</v>
      </c>
      <c r="E928" s="7">
        <f>IF(O928&gt;0,RANK(O928,(N928:P928,Q928:AE928)),0)</f>
        <v>2</v>
      </c>
      <c r="F928" s="7">
        <f t="shared" si="182"/>
        <v>3</v>
      </c>
      <c r="G928" s="1">
        <f t="shared" si="188"/>
        <v>135</v>
      </c>
      <c r="H928" s="2">
        <f t="shared" si="189"/>
        <v>0.16463414634146342</v>
      </c>
      <c r="I928" s="8"/>
      <c r="J928" s="2">
        <f t="shared" si="183"/>
        <v>0.56829268292682922</v>
      </c>
      <c r="K928" s="2">
        <f t="shared" si="184"/>
        <v>0.40365853658536588</v>
      </c>
      <c r="L928" s="2">
        <f t="shared" si="185"/>
        <v>1.2195121951219513E-2</v>
      </c>
      <c r="M928" s="2">
        <f t="shared" si="186"/>
        <v>1.585365853658539E-2</v>
      </c>
      <c r="N928" s="1">
        <v>466</v>
      </c>
      <c r="O928" s="1">
        <v>331</v>
      </c>
      <c r="P928" s="1">
        <v>10</v>
      </c>
      <c r="Q928" s="1">
        <v>3</v>
      </c>
      <c r="R928" s="1">
        <v>6</v>
      </c>
      <c r="S928" s="1">
        <v>3</v>
      </c>
      <c r="T928" s="1"/>
      <c r="U928" s="1"/>
      <c r="V928" s="1"/>
      <c r="W928" s="1">
        <v>1</v>
      </c>
      <c r="X928" s="1"/>
      <c r="Y928" s="1"/>
      <c r="Z928" s="1"/>
      <c r="AA928" s="1"/>
      <c r="AB928" s="1"/>
      <c r="AN928" t="str">
        <f t="shared" si="190"/>
        <v>Petersham</v>
      </c>
      <c r="AO928" s="10" t="s">
        <v>2537</v>
      </c>
      <c r="AP928" s="10">
        <v>1</v>
      </c>
      <c r="AR928" s="119">
        <v>25</v>
      </c>
      <c r="AS928" s="121">
        <v>27</v>
      </c>
      <c r="AT928" s="121">
        <v>190</v>
      </c>
      <c r="AU928" s="125">
        <v>53120</v>
      </c>
      <c r="AV928" s="125">
        <f t="shared" si="191"/>
        <v>25027</v>
      </c>
      <c r="AW928" t="s">
        <v>749</v>
      </c>
      <c r="AX928">
        <f t="shared" si="187"/>
        <v>2553120</v>
      </c>
      <c r="BB928">
        <v>68.3</v>
      </c>
      <c r="BC928">
        <v>14.07</v>
      </c>
      <c r="BD928">
        <v>54.24</v>
      </c>
    </row>
    <row r="929" spans="1:56" hidden="1" outlineLevel="1">
      <c r="A929" s="67" t="s">
        <v>1183</v>
      </c>
      <c r="B929" s="10" t="s">
        <v>1278</v>
      </c>
      <c r="C929" s="1">
        <f t="shared" si="181"/>
        <v>956</v>
      </c>
      <c r="D929" s="7">
        <f>IF(N929&gt;0, RANK(N929,(N929:P929,Q929:AE929)),0)</f>
        <v>1</v>
      </c>
      <c r="E929" s="7">
        <f>IF(O929&gt;0,RANK(O929,(N929:P929,Q929:AE929)),0)</f>
        <v>2</v>
      </c>
      <c r="F929" s="7">
        <f t="shared" si="182"/>
        <v>3</v>
      </c>
      <c r="G929" s="1">
        <f t="shared" si="188"/>
        <v>74</v>
      </c>
      <c r="H929" s="2">
        <f t="shared" si="189"/>
        <v>7.7405857740585768E-2</v>
      </c>
      <c r="I929" s="8"/>
      <c r="J929" s="2">
        <f t="shared" si="183"/>
        <v>0.52405857740585771</v>
      </c>
      <c r="K929" s="2">
        <f t="shared" si="184"/>
        <v>0.44665271966527198</v>
      </c>
      <c r="L929" s="2">
        <f t="shared" si="185"/>
        <v>1.3598326359832637E-2</v>
      </c>
      <c r="M929" s="2">
        <f t="shared" si="186"/>
        <v>1.5690376569037677E-2</v>
      </c>
      <c r="N929" s="1">
        <v>501</v>
      </c>
      <c r="O929" s="1">
        <v>427</v>
      </c>
      <c r="P929" s="1">
        <v>13</v>
      </c>
      <c r="Q929" s="1">
        <v>6</v>
      </c>
      <c r="R929" s="1">
        <v>1</v>
      </c>
      <c r="S929" s="1">
        <v>3</v>
      </c>
      <c r="T929" s="1"/>
      <c r="U929" s="1"/>
      <c r="V929" s="1"/>
      <c r="W929" s="1">
        <v>5</v>
      </c>
      <c r="X929" s="1"/>
      <c r="Y929" s="1"/>
      <c r="Z929" s="1"/>
      <c r="AA929" s="1"/>
      <c r="AB929" s="1"/>
      <c r="AN929" t="str">
        <f t="shared" si="190"/>
        <v>Phillipston</v>
      </c>
      <c r="AO929" s="10" t="s">
        <v>2537</v>
      </c>
      <c r="AP929" s="10">
        <v>1</v>
      </c>
      <c r="AR929" s="119">
        <v>25</v>
      </c>
      <c r="AS929" s="121">
        <v>27</v>
      </c>
      <c r="AT929" s="121">
        <v>195</v>
      </c>
      <c r="AU929" s="125">
        <v>53225</v>
      </c>
      <c r="AV929" s="125">
        <f t="shared" si="191"/>
        <v>25027</v>
      </c>
      <c r="AW929" t="s">
        <v>749</v>
      </c>
      <c r="AX929">
        <f t="shared" si="187"/>
        <v>2553225</v>
      </c>
      <c r="BB929">
        <v>24.64</v>
      </c>
      <c r="BC929">
        <v>0.38</v>
      </c>
      <c r="BD929">
        <v>24.26</v>
      </c>
    </row>
    <row r="930" spans="1:56" hidden="1" outlineLevel="1">
      <c r="A930" s="67" t="s">
        <v>331</v>
      </c>
      <c r="B930" s="10" t="s">
        <v>1278</v>
      </c>
      <c r="C930" s="1">
        <f t="shared" si="181"/>
        <v>20581</v>
      </c>
      <c r="D930" s="7">
        <f>IF(N930&gt;0, RANK(N930,(N930:P930,Q930:AE930)),0)</f>
        <v>1</v>
      </c>
      <c r="E930" s="7">
        <f>IF(O930&gt;0,RANK(O930,(N930:P930,Q930:AE930)),0)</f>
        <v>2</v>
      </c>
      <c r="F930" s="7">
        <f t="shared" si="182"/>
        <v>3</v>
      </c>
      <c r="G930" s="1">
        <f t="shared" si="188"/>
        <v>11261</v>
      </c>
      <c r="H930" s="2">
        <f t="shared" si="189"/>
        <v>0.54715514309314417</v>
      </c>
      <c r="I930" s="8"/>
      <c r="J930" s="2">
        <f t="shared" si="183"/>
        <v>0.76113891453282156</v>
      </c>
      <c r="K930" s="2">
        <f t="shared" si="184"/>
        <v>0.21398377143967737</v>
      </c>
      <c r="L930" s="2">
        <f t="shared" si="185"/>
        <v>1.2924542053350177E-2</v>
      </c>
      <c r="M930" s="2">
        <f t="shared" si="186"/>
        <v>1.1952771974150891E-2</v>
      </c>
      <c r="N930" s="1">
        <v>15665</v>
      </c>
      <c r="O930" s="1">
        <v>4404</v>
      </c>
      <c r="P930" s="1">
        <v>266</v>
      </c>
      <c r="Q930" s="1">
        <v>69</v>
      </c>
      <c r="R930" s="1">
        <v>74</v>
      </c>
      <c r="S930" s="1">
        <v>54</v>
      </c>
      <c r="T930" s="1"/>
      <c r="U930" s="1"/>
      <c r="V930" s="1"/>
      <c r="W930" s="1">
        <v>49</v>
      </c>
      <c r="X930" s="1"/>
      <c r="Y930" s="1"/>
      <c r="Z930" s="1"/>
      <c r="AA930" s="1"/>
      <c r="AB930" s="1"/>
      <c r="AN930" t="str">
        <f t="shared" si="190"/>
        <v>Pittsfield</v>
      </c>
      <c r="AO930" t="s">
        <v>1299</v>
      </c>
      <c r="AP930">
        <v>1</v>
      </c>
      <c r="AR930" s="119">
        <v>25</v>
      </c>
      <c r="AS930" s="121">
        <v>3</v>
      </c>
      <c r="AT930" s="121">
        <v>110</v>
      </c>
      <c r="AU930" s="125">
        <v>53960</v>
      </c>
      <c r="AV930" s="125">
        <f t="shared" si="191"/>
        <v>25003</v>
      </c>
      <c r="AW930" t="s">
        <v>2792</v>
      </c>
      <c r="AX930">
        <f t="shared" si="187"/>
        <v>2553960</v>
      </c>
      <c r="BB930">
        <v>42.32</v>
      </c>
      <c r="BC930">
        <v>1.59</v>
      </c>
      <c r="BD930">
        <v>40.729999999999997</v>
      </c>
    </row>
    <row r="931" spans="1:56" hidden="1" outlineLevel="1">
      <c r="A931" s="67" t="s">
        <v>1533</v>
      </c>
      <c r="B931" s="10" t="s">
        <v>1278</v>
      </c>
      <c r="C931" s="1">
        <f t="shared" si="181"/>
        <v>392</v>
      </c>
      <c r="D931" s="7">
        <f>IF(N931&gt;0, RANK(N931,(N931:P931,Q931:AE931)),0)</f>
        <v>1</v>
      </c>
      <c r="E931" s="7">
        <f>IF(O931&gt;0,RANK(O931,(N931:P931,Q931:AE931)),0)</f>
        <v>2</v>
      </c>
      <c r="F931" s="7">
        <f t="shared" si="182"/>
        <v>3</v>
      </c>
      <c r="G931" s="1">
        <f t="shared" si="188"/>
        <v>205</v>
      </c>
      <c r="H931" s="2">
        <f t="shared" si="189"/>
        <v>0.52295918367346939</v>
      </c>
      <c r="I931" s="8"/>
      <c r="J931" s="2">
        <f t="shared" si="183"/>
        <v>0.75</v>
      </c>
      <c r="K931" s="2">
        <f t="shared" si="184"/>
        <v>0.22704081632653061</v>
      </c>
      <c r="L931" s="2">
        <f t="shared" si="185"/>
        <v>7.6530612244897957E-3</v>
      </c>
      <c r="M931" s="2">
        <f t="shared" si="186"/>
        <v>1.530612244897959E-2</v>
      </c>
      <c r="N931" s="1">
        <v>294</v>
      </c>
      <c r="O931" s="1">
        <v>89</v>
      </c>
      <c r="P931" s="1">
        <v>3</v>
      </c>
      <c r="Q931" s="1">
        <v>2</v>
      </c>
      <c r="R931" s="1">
        <v>2</v>
      </c>
      <c r="S931" s="1">
        <v>0</v>
      </c>
      <c r="T931" s="1"/>
      <c r="U931" s="1"/>
      <c r="V931" s="1"/>
      <c r="W931" s="1">
        <v>2</v>
      </c>
      <c r="X931" s="1"/>
      <c r="Y931" s="1"/>
      <c r="Z931" s="1"/>
      <c r="AA931" s="1"/>
      <c r="AB931" s="1"/>
      <c r="AN931" t="str">
        <f t="shared" si="190"/>
        <v>Plainfield</v>
      </c>
      <c r="AO931" t="s">
        <v>370</v>
      </c>
      <c r="AP931">
        <v>1</v>
      </c>
      <c r="AR931" s="119">
        <v>25</v>
      </c>
      <c r="AS931" s="121">
        <v>15</v>
      </c>
      <c r="AT931" s="121">
        <v>70</v>
      </c>
      <c r="AU931" s="125">
        <v>54030</v>
      </c>
      <c r="AV931" s="125">
        <f t="shared" si="191"/>
        <v>25015</v>
      </c>
      <c r="AW931" t="s">
        <v>749</v>
      </c>
      <c r="AX931">
        <f t="shared" si="187"/>
        <v>2554030</v>
      </c>
      <c r="BB931">
        <v>21.26</v>
      </c>
      <c r="BC931">
        <v>0.21</v>
      </c>
      <c r="BD931">
        <v>21.05</v>
      </c>
    </row>
    <row r="932" spans="1:56" hidden="1" outlineLevel="1">
      <c r="A932" s="67" t="s">
        <v>418</v>
      </c>
      <c r="B932" s="10" t="s">
        <v>1278</v>
      </c>
      <c r="C932" s="1">
        <f t="shared" si="181"/>
        <v>4245</v>
      </c>
      <c r="D932" s="7">
        <f>IF(N932&gt;0, RANK(N932,(N932:P932,Q932:AE932)),0)</f>
        <v>1</v>
      </c>
      <c r="E932" s="7">
        <f>IF(O932&gt;0,RANK(O932,(N932:P932,Q932:AE932)),0)</f>
        <v>2</v>
      </c>
      <c r="F932" s="7">
        <f t="shared" si="182"/>
        <v>3</v>
      </c>
      <c r="G932" s="1">
        <f t="shared" si="188"/>
        <v>78</v>
      </c>
      <c r="H932" s="2">
        <f t="shared" si="189"/>
        <v>1.8374558303886925E-2</v>
      </c>
      <c r="I932" s="8"/>
      <c r="J932" s="2">
        <f t="shared" si="183"/>
        <v>0.49799764428739696</v>
      </c>
      <c r="K932" s="2">
        <f t="shared" si="184"/>
        <v>0.47962308598351</v>
      </c>
      <c r="L932" s="2">
        <f t="shared" si="185"/>
        <v>9.1872791519434626E-3</v>
      </c>
      <c r="M932" s="2">
        <f t="shared" si="186"/>
        <v>1.3191990577149525E-2</v>
      </c>
      <c r="N932" s="1">
        <v>2114</v>
      </c>
      <c r="O932" s="1">
        <v>2036</v>
      </c>
      <c r="P932" s="1">
        <v>39</v>
      </c>
      <c r="Q932" s="1">
        <v>24</v>
      </c>
      <c r="R932" s="1">
        <v>7</v>
      </c>
      <c r="S932" s="1">
        <v>5</v>
      </c>
      <c r="T932" s="1"/>
      <c r="U932" s="1"/>
      <c r="V932" s="1"/>
      <c r="W932" s="1">
        <v>20</v>
      </c>
      <c r="X932" s="1"/>
      <c r="Y932" s="1"/>
      <c r="Z932" s="1"/>
      <c r="AA932" s="1"/>
      <c r="AB932" s="1"/>
      <c r="AN932" t="str">
        <f t="shared" si="190"/>
        <v>Plainville</v>
      </c>
      <c r="AO932" t="s">
        <v>1555</v>
      </c>
      <c r="AP932">
        <v>3</v>
      </c>
      <c r="AR932" s="119">
        <v>25</v>
      </c>
      <c r="AS932" s="121">
        <v>21</v>
      </c>
      <c r="AT932" s="121">
        <v>95</v>
      </c>
      <c r="AU932" s="125">
        <v>54100</v>
      </c>
      <c r="AV932" s="125">
        <f t="shared" si="191"/>
        <v>25021</v>
      </c>
      <c r="AW932" t="s">
        <v>749</v>
      </c>
      <c r="AX932">
        <f t="shared" si="187"/>
        <v>2554100</v>
      </c>
      <c r="BB932">
        <v>11.55</v>
      </c>
      <c r="BC932">
        <v>0.49</v>
      </c>
      <c r="BD932">
        <v>11.06</v>
      </c>
    </row>
    <row r="933" spans="1:56" hidden="1" outlineLevel="1">
      <c r="A933" s="67" t="s">
        <v>2518</v>
      </c>
      <c r="B933" s="10" t="s">
        <v>1278</v>
      </c>
      <c r="C933" s="1">
        <f t="shared" si="181"/>
        <v>28900</v>
      </c>
      <c r="D933" s="7">
        <f>IF(N933&gt;0, RANK(N933,(N933:P933,Q933:AE933)),0)</f>
        <v>1</v>
      </c>
      <c r="E933" s="7">
        <f>IF(O933&gt;0,RANK(O933,(N933:P933,Q933:AE933)),0)</f>
        <v>2</v>
      </c>
      <c r="F933" s="7">
        <f t="shared" si="182"/>
        <v>3</v>
      </c>
      <c r="G933" s="1">
        <f t="shared" si="188"/>
        <v>2041</v>
      </c>
      <c r="H933" s="2">
        <f t="shared" si="189"/>
        <v>7.062283737024222E-2</v>
      </c>
      <c r="I933" s="8"/>
      <c r="J933" s="2">
        <f t="shared" si="183"/>
        <v>0.52525951557093431</v>
      </c>
      <c r="K933" s="2">
        <f t="shared" si="184"/>
        <v>0.45463667820069203</v>
      </c>
      <c r="L933" s="2">
        <f t="shared" si="185"/>
        <v>8.5813148788927342E-3</v>
      </c>
      <c r="M933" s="2">
        <f t="shared" si="186"/>
        <v>1.1522491349480921E-2</v>
      </c>
      <c r="N933" s="1">
        <v>15180</v>
      </c>
      <c r="O933" s="1">
        <v>13139</v>
      </c>
      <c r="P933" s="1">
        <v>248</v>
      </c>
      <c r="Q933" s="1">
        <v>103</v>
      </c>
      <c r="R933" s="1">
        <v>45</v>
      </c>
      <c r="S933" s="1">
        <v>37</v>
      </c>
      <c r="T933" s="1"/>
      <c r="U933" s="1"/>
      <c r="V933" s="1"/>
      <c r="W933" s="1">
        <v>148</v>
      </c>
      <c r="X933" s="1"/>
      <c r="Y933" s="1"/>
      <c r="Z933" s="1"/>
      <c r="AA933" s="1"/>
      <c r="AB933" s="1"/>
      <c r="AN933" t="str">
        <f t="shared" si="190"/>
        <v>Plymouth</v>
      </c>
      <c r="AO933" t="s">
        <v>2518</v>
      </c>
      <c r="AP933">
        <v>10</v>
      </c>
      <c r="AR933" s="119">
        <v>25</v>
      </c>
      <c r="AS933" s="121">
        <v>23</v>
      </c>
      <c r="AT933" s="121">
        <v>100</v>
      </c>
      <c r="AU933" s="125">
        <v>54310</v>
      </c>
      <c r="AV933" s="125">
        <f t="shared" si="191"/>
        <v>25023</v>
      </c>
      <c r="AW933" t="s">
        <v>749</v>
      </c>
      <c r="AX933">
        <f t="shared" si="187"/>
        <v>2554310</v>
      </c>
      <c r="BB933">
        <v>133.97999999999999</v>
      </c>
      <c r="BC933">
        <v>37.520000000000003</v>
      </c>
      <c r="BD933">
        <v>96.46</v>
      </c>
    </row>
    <row r="934" spans="1:56" hidden="1" outlineLevel="1">
      <c r="A934" s="67" t="s">
        <v>763</v>
      </c>
      <c r="B934" s="10" t="s">
        <v>1278</v>
      </c>
      <c r="C934" s="1">
        <f t="shared" si="181"/>
        <v>1705</v>
      </c>
      <c r="D934" s="7">
        <f>IF(N934&gt;0, RANK(N934,(N934:P934,Q934:AE934)),0)</f>
        <v>2</v>
      </c>
      <c r="E934" s="7">
        <f>IF(O934&gt;0,RANK(O934,(N934:P934,Q934:AE934)),0)</f>
        <v>1</v>
      </c>
      <c r="F934" s="7">
        <f t="shared" si="182"/>
        <v>3</v>
      </c>
      <c r="G934" s="1">
        <f t="shared" si="188"/>
        <v>97</v>
      </c>
      <c r="H934" s="2">
        <f t="shared" si="189"/>
        <v>5.6891495601173021E-2</v>
      </c>
      <c r="I934" s="8"/>
      <c r="J934" s="2">
        <f t="shared" si="183"/>
        <v>0.46158357771260999</v>
      </c>
      <c r="K934" s="2">
        <f t="shared" si="184"/>
        <v>0.51847507331378295</v>
      </c>
      <c r="L934" s="2">
        <f t="shared" si="185"/>
        <v>1.1143695014662757E-2</v>
      </c>
      <c r="M934" s="2">
        <f t="shared" si="186"/>
        <v>8.7976539589442408E-3</v>
      </c>
      <c r="N934" s="1">
        <v>787</v>
      </c>
      <c r="O934" s="1">
        <v>884</v>
      </c>
      <c r="P934" s="1">
        <v>19</v>
      </c>
      <c r="Q934" s="1">
        <v>5</v>
      </c>
      <c r="R934" s="1">
        <v>1</v>
      </c>
      <c r="S934" s="1">
        <v>4</v>
      </c>
      <c r="T934" s="1"/>
      <c r="U934" s="1"/>
      <c r="V934" s="1"/>
      <c r="W934" s="1">
        <v>5</v>
      </c>
      <c r="X934" s="1"/>
      <c r="Y934" s="1"/>
      <c r="Z934" s="1"/>
      <c r="AA934" s="1"/>
      <c r="AB934" s="1"/>
      <c r="AN934" t="str">
        <f t="shared" si="190"/>
        <v>Plympton</v>
      </c>
      <c r="AO934" t="s">
        <v>2518</v>
      </c>
      <c r="AP934">
        <v>10</v>
      </c>
      <c r="AR934" s="119">
        <v>25</v>
      </c>
      <c r="AS934" s="121">
        <v>23</v>
      </c>
      <c r="AT934" s="121">
        <v>105</v>
      </c>
      <c r="AU934" s="125">
        <v>54415</v>
      </c>
      <c r="AV934" s="125">
        <f t="shared" si="191"/>
        <v>25023</v>
      </c>
      <c r="AW934" t="s">
        <v>749</v>
      </c>
      <c r="AX934">
        <f t="shared" si="187"/>
        <v>2554415</v>
      </c>
      <c r="BB934">
        <v>15.14</v>
      </c>
      <c r="BC934">
        <v>0.35</v>
      </c>
      <c r="BD934">
        <v>14.79</v>
      </c>
    </row>
    <row r="935" spans="1:56" hidden="1" outlineLevel="1">
      <c r="A935" s="67" t="s">
        <v>381</v>
      </c>
      <c r="B935" s="10" t="s">
        <v>1278</v>
      </c>
      <c r="C935" s="1">
        <f t="shared" si="181"/>
        <v>2213</v>
      </c>
      <c r="D935" s="7">
        <f>IF(N935&gt;0, RANK(N935,(N935:P935,Q935:AE935)),0)</f>
        <v>1</v>
      </c>
      <c r="E935" s="7">
        <f>IF(O935&gt;0,RANK(O935,(N935:P935,Q935:AE935)),0)</f>
        <v>2</v>
      </c>
      <c r="F935" s="7">
        <f t="shared" si="182"/>
        <v>3</v>
      </c>
      <c r="G935" s="1">
        <f t="shared" si="188"/>
        <v>130</v>
      </c>
      <c r="H935" s="2">
        <f t="shared" si="189"/>
        <v>5.87437867148667E-2</v>
      </c>
      <c r="I935" s="8"/>
      <c r="J935" s="2">
        <f t="shared" si="183"/>
        <v>0.51423407139629462</v>
      </c>
      <c r="K935" s="2">
        <f t="shared" si="184"/>
        <v>0.45549028468142794</v>
      </c>
      <c r="L935" s="2">
        <f t="shared" si="185"/>
        <v>9.9412562132851334E-3</v>
      </c>
      <c r="M935" s="2">
        <f t="shared" si="186"/>
        <v>2.0334387708992305E-2</v>
      </c>
      <c r="N935" s="1">
        <v>1138</v>
      </c>
      <c r="O935" s="1">
        <v>1008</v>
      </c>
      <c r="P935" s="1">
        <v>22</v>
      </c>
      <c r="Q935" s="1">
        <v>17</v>
      </c>
      <c r="R935" s="1">
        <v>5</v>
      </c>
      <c r="S935" s="1">
        <v>6</v>
      </c>
      <c r="T935" s="1"/>
      <c r="U935" s="1"/>
      <c r="V935" s="1"/>
      <c r="W935" s="1">
        <v>17</v>
      </c>
      <c r="X935" s="1"/>
      <c r="Y935" s="1"/>
      <c r="Z935" s="1"/>
      <c r="AA935" s="1"/>
      <c r="AB935" s="1"/>
      <c r="AN935" t="str">
        <f t="shared" si="190"/>
        <v>Princeton</v>
      </c>
      <c r="AO935" s="10" t="s">
        <v>2537</v>
      </c>
      <c r="AP935" s="10">
        <v>3</v>
      </c>
      <c r="AR935" s="119">
        <v>25</v>
      </c>
      <c r="AS935" s="121">
        <v>27</v>
      </c>
      <c r="AT935" s="121">
        <v>200</v>
      </c>
      <c r="AU935" s="125">
        <v>55395</v>
      </c>
      <c r="AV935" s="125">
        <f t="shared" si="191"/>
        <v>25027</v>
      </c>
      <c r="AW935" t="s">
        <v>749</v>
      </c>
      <c r="AX935">
        <f t="shared" si="187"/>
        <v>2555395</v>
      </c>
      <c r="BB935">
        <v>35.840000000000003</v>
      </c>
      <c r="BC935">
        <v>0.4</v>
      </c>
      <c r="BD935">
        <v>35.44</v>
      </c>
    </row>
    <row r="936" spans="1:56" hidden="1" outlineLevel="1">
      <c r="A936" s="67" t="s">
        <v>2597</v>
      </c>
      <c r="B936" s="10" t="s">
        <v>1278</v>
      </c>
      <c r="C936" s="1">
        <f t="shared" si="181"/>
        <v>2357</v>
      </c>
      <c r="D936" s="7">
        <f>IF(N936&gt;0, RANK(N936,(N936:P936,Q936:AE936)),0)</f>
        <v>1</v>
      </c>
      <c r="E936" s="7">
        <f>IF(O936&gt;0,RANK(O936,(N936:P936,Q936:AE936)),0)</f>
        <v>2</v>
      </c>
      <c r="F936" s="7">
        <f t="shared" si="182"/>
        <v>3</v>
      </c>
      <c r="G936" s="1">
        <f t="shared" si="188"/>
        <v>1811</v>
      </c>
      <c r="H936" s="2">
        <f t="shared" si="189"/>
        <v>0.76834959694526939</v>
      </c>
      <c r="I936" s="8"/>
      <c r="J936" s="2">
        <f t="shared" si="183"/>
        <v>0.87696224013576585</v>
      </c>
      <c r="K936" s="2">
        <f t="shared" si="184"/>
        <v>0.10861264319049639</v>
      </c>
      <c r="L936" s="2">
        <f t="shared" si="185"/>
        <v>7.2125583368689008E-3</v>
      </c>
      <c r="M936" s="2">
        <f t="shared" si="186"/>
        <v>7.2125583368688609E-3</v>
      </c>
      <c r="N936" s="1">
        <v>2067</v>
      </c>
      <c r="O936" s="1">
        <v>256</v>
      </c>
      <c r="P936" s="1">
        <v>17</v>
      </c>
      <c r="Q936" s="1">
        <v>12</v>
      </c>
      <c r="R936" s="1">
        <v>5</v>
      </c>
      <c r="S936" s="1">
        <v>0</v>
      </c>
      <c r="T936" s="1"/>
      <c r="U936" s="1"/>
      <c r="V936" s="1"/>
      <c r="W936" s="1">
        <v>0</v>
      </c>
      <c r="X936" s="1"/>
      <c r="Y936" s="1"/>
      <c r="Z936" s="1"/>
      <c r="AA936" s="1"/>
      <c r="AB936" s="1"/>
      <c r="AN936" t="str">
        <f t="shared" si="190"/>
        <v>Provincetown</v>
      </c>
      <c r="AO936" t="s">
        <v>1731</v>
      </c>
      <c r="AP936">
        <v>10</v>
      </c>
      <c r="AR936" s="119">
        <v>25</v>
      </c>
      <c r="AS936" s="121">
        <v>1</v>
      </c>
      <c r="AT936" s="121">
        <v>55</v>
      </c>
      <c r="AU936" s="125">
        <v>55500</v>
      </c>
      <c r="AV936" s="125">
        <f t="shared" si="191"/>
        <v>25001</v>
      </c>
      <c r="AW936" t="s">
        <v>749</v>
      </c>
      <c r="AX936">
        <f t="shared" si="187"/>
        <v>2555500</v>
      </c>
      <c r="BB936">
        <v>17.47</v>
      </c>
      <c r="BC936">
        <v>7.81</v>
      </c>
      <c r="BD936">
        <v>9.66</v>
      </c>
    </row>
    <row r="937" spans="1:56" hidden="1" outlineLevel="1">
      <c r="A937" s="67" t="s">
        <v>2615</v>
      </c>
      <c r="B937" s="10" t="s">
        <v>1278</v>
      </c>
      <c r="C937" s="1">
        <f t="shared" si="181"/>
        <v>39386</v>
      </c>
      <c r="D937" s="7">
        <f>IF(N937&gt;0, RANK(N937,(N937:P937,Q937:AE937)),0)</f>
        <v>1</v>
      </c>
      <c r="E937" s="7">
        <f>IF(O937&gt;0,RANK(O937,(N937:P937,Q937:AE937)),0)</f>
        <v>2</v>
      </c>
      <c r="F937" s="7">
        <f t="shared" si="182"/>
        <v>3</v>
      </c>
      <c r="G937" s="1">
        <f t="shared" si="188"/>
        <v>7264</v>
      </c>
      <c r="H937" s="2">
        <f t="shared" si="189"/>
        <v>0.18443101609709034</v>
      </c>
      <c r="I937" s="8"/>
      <c r="J937" s="2">
        <f t="shared" si="183"/>
        <v>0.57913979586655162</v>
      </c>
      <c r="K937" s="2">
        <f t="shared" si="184"/>
        <v>0.39470877976946123</v>
      </c>
      <c r="L937" s="2">
        <f t="shared" si="185"/>
        <v>1.0359010816025999E-2</v>
      </c>
      <c r="M937" s="2">
        <f t="shared" si="186"/>
        <v>1.5792413547961154E-2</v>
      </c>
      <c r="N937" s="1">
        <v>22810</v>
      </c>
      <c r="O937" s="1">
        <v>15546</v>
      </c>
      <c r="P937" s="1">
        <v>408</v>
      </c>
      <c r="Q937" s="1">
        <v>149</v>
      </c>
      <c r="R937" s="1">
        <v>94</v>
      </c>
      <c r="S937" s="1">
        <v>71</v>
      </c>
      <c r="T937" s="1"/>
      <c r="U937" s="1"/>
      <c r="V937" s="1"/>
      <c r="W937" s="1">
        <v>308</v>
      </c>
      <c r="X937" s="1"/>
      <c r="Y937" s="1"/>
      <c r="Z937" s="1"/>
      <c r="AA937" s="1"/>
      <c r="AB937" s="1"/>
      <c r="AN937" t="str">
        <f t="shared" si="190"/>
        <v>Quincy</v>
      </c>
      <c r="AO937" t="s">
        <v>1555</v>
      </c>
      <c r="AP937">
        <v>10</v>
      </c>
      <c r="AR937" s="119">
        <v>25</v>
      </c>
      <c r="AS937" s="121">
        <v>21</v>
      </c>
      <c r="AT937" s="121">
        <v>100</v>
      </c>
      <c r="AU937" s="125">
        <v>55745</v>
      </c>
      <c r="AV937" s="125">
        <f t="shared" si="191"/>
        <v>25021</v>
      </c>
      <c r="AW937" t="s">
        <v>2792</v>
      </c>
      <c r="AX937">
        <f t="shared" si="187"/>
        <v>2555745</v>
      </c>
      <c r="BB937">
        <v>26.89</v>
      </c>
      <c r="BC937">
        <v>10.11</v>
      </c>
      <c r="BD937">
        <v>16.78</v>
      </c>
    </row>
    <row r="938" spans="1:56" hidden="1" outlineLevel="1">
      <c r="A938" s="67" t="s">
        <v>572</v>
      </c>
      <c r="B938" s="10" t="s">
        <v>1278</v>
      </c>
      <c r="C938" s="1">
        <f t="shared" si="181"/>
        <v>14516</v>
      </c>
      <c r="D938" s="7">
        <f>IF(N938&gt;0, RANK(N938,(N938:P938,Q938:AE938)),0)</f>
        <v>1</v>
      </c>
      <c r="E938" s="7">
        <f>IF(O938&gt;0,RANK(O938,(N938:P938,Q938:AE938)),0)</f>
        <v>2</v>
      </c>
      <c r="F938" s="7">
        <f t="shared" si="182"/>
        <v>3</v>
      </c>
      <c r="G938" s="1">
        <f t="shared" si="188"/>
        <v>6613</v>
      </c>
      <c r="H938" s="2">
        <f t="shared" si="189"/>
        <v>0.45556627170019287</v>
      </c>
      <c r="I938" s="8"/>
      <c r="J938" s="2">
        <f t="shared" si="183"/>
        <v>0.71810416092587492</v>
      </c>
      <c r="K938" s="2">
        <f t="shared" si="184"/>
        <v>0.262537889225682</v>
      </c>
      <c r="L938" s="2">
        <f t="shared" si="185"/>
        <v>7.9222926426012683E-3</v>
      </c>
      <c r="M938" s="2">
        <f t="shared" si="186"/>
        <v>1.1435657205841811E-2</v>
      </c>
      <c r="N938" s="1">
        <v>10424</v>
      </c>
      <c r="O938" s="1">
        <v>3811</v>
      </c>
      <c r="P938" s="1">
        <v>115</v>
      </c>
      <c r="Q938" s="1">
        <v>38</v>
      </c>
      <c r="R938" s="1">
        <v>21</v>
      </c>
      <c r="S938" s="1">
        <v>24</v>
      </c>
      <c r="T938" s="1"/>
      <c r="U938" s="1"/>
      <c r="V938" s="1"/>
      <c r="W938" s="1">
        <v>83</v>
      </c>
      <c r="X938" s="1"/>
      <c r="Y938" s="1"/>
      <c r="Z938" s="1"/>
      <c r="AA938" s="1"/>
      <c r="AB938" s="1"/>
      <c r="AN938" t="str">
        <f t="shared" si="190"/>
        <v>Randolph</v>
      </c>
      <c r="AO938" t="s">
        <v>1555</v>
      </c>
      <c r="AP938">
        <v>9</v>
      </c>
      <c r="AR938" s="119">
        <v>25</v>
      </c>
      <c r="AS938" s="121">
        <v>21</v>
      </c>
      <c r="AT938" s="121">
        <v>105</v>
      </c>
      <c r="AU938" s="125">
        <v>55955</v>
      </c>
      <c r="AV938" s="125">
        <f t="shared" si="191"/>
        <v>25021</v>
      </c>
      <c r="AW938" t="s">
        <v>749</v>
      </c>
      <c r="AX938">
        <f t="shared" si="187"/>
        <v>2555955</v>
      </c>
      <c r="BB938">
        <v>10.5</v>
      </c>
      <c r="BC938">
        <v>0.43</v>
      </c>
      <c r="BD938">
        <v>10.07</v>
      </c>
    </row>
    <row r="939" spans="1:56" hidden="1" outlineLevel="1">
      <c r="A939" s="67" t="s">
        <v>2616</v>
      </c>
      <c r="B939" s="10" t="s">
        <v>1278</v>
      </c>
      <c r="C939" s="1">
        <f t="shared" si="181"/>
        <v>7024</v>
      </c>
      <c r="D939" s="7">
        <f>IF(N939&gt;0, RANK(N939,(N939:P939,Q939:AE939)),0)</f>
        <v>2</v>
      </c>
      <c r="E939" s="7">
        <f>IF(O939&gt;0,RANK(O939,(N939:P939,Q939:AE939)),0)</f>
        <v>1</v>
      </c>
      <c r="F939" s="7">
        <f t="shared" si="182"/>
        <v>3</v>
      </c>
      <c r="G939" s="1">
        <f t="shared" si="188"/>
        <v>188</v>
      </c>
      <c r="H939" s="2">
        <f t="shared" si="189"/>
        <v>2.6765375854214124E-2</v>
      </c>
      <c r="I939" s="8"/>
      <c r="J939" s="2">
        <f t="shared" si="183"/>
        <v>0.47494305239179957</v>
      </c>
      <c r="K939" s="2">
        <f t="shared" si="184"/>
        <v>0.50170842824601369</v>
      </c>
      <c r="L939" s="2">
        <f t="shared" si="185"/>
        <v>1.1958997722095672E-2</v>
      </c>
      <c r="M939" s="2">
        <f t="shared" si="186"/>
        <v>1.1389521640091065E-2</v>
      </c>
      <c r="N939" s="1">
        <v>3336</v>
      </c>
      <c r="O939" s="1">
        <v>3524</v>
      </c>
      <c r="P939" s="1">
        <v>84</v>
      </c>
      <c r="Q939" s="1">
        <v>28</v>
      </c>
      <c r="R939" s="1">
        <v>7</v>
      </c>
      <c r="S939" s="1">
        <v>10</v>
      </c>
      <c r="T939" s="1"/>
      <c r="U939" s="1"/>
      <c r="V939" s="1"/>
      <c r="W939" s="1">
        <v>35</v>
      </c>
      <c r="X939" s="1"/>
      <c r="Y939" s="1"/>
      <c r="Z939" s="1"/>
      <c r="AA939" s="1"/>
      <c r="AB939" s="1"/>
      <c r="AN939" t="str">
        <f t="shared" si="190"/>
        <v>Raynham</v>
      </c>
      <c r="AO939" t="s">
        <v>1127</v>
      </c>
      <c r="AP939">
        <v>4</v>
      </c>
      <c r="AR939" s="119">
        <v>25</v>
      </c>
      <c r="AS939" s="121">
        <v>5</v>
      </c>
      <c r="AT939" s="121">
        <v>70</v>
      </c>
      <c r="AU939" s="125">
        <v>56060</v>
      </c>
      <c r="AV939" s="125">
        <f t="shared" si="191"/>
        <v>25005</v>
      </c>
      <c r="AW939" t="s">
        <v>749</v>
      </c>
      <c r="AX939">
        <f t="shared" si="187"/>
        <v>2556060</v>
      </c>
      <c r="BB939">
        <v>20.86</v>
      </c>
      <c r="BC939">
        <v>0.36</v>
      </c>
      <c r="BD939">
        <v>20.5</v>
      </c>
    </row>
    <row r="940" spans="1:56" hidden="1" outlineLevel="1">
      <c r="A940" s="67" t="s">
        <v>594</v>
      </c>
      <c r="B940" s="10" t="s">
        <v>1278</v>
      </c>
      <c r="C940" s="1">
        <f t="shared" si="181"/>
        <v>13744</v>
      </c>
      <c r="D940" s="7">
        <f>IF(N940&gt;0, RANK(N940,(N940:P940,Q940:AE940)),0)</f>
        <v>1</v>
      </c>
      <c r="E940" s="7">
        <f>IF(O940&gt;0,RANK(O940,(N940:P940,Q940:AE940)),0)</f>
        <v>2</v>
      </c>
      <c r="F940" s="7">
        <f t="shared" si="182"/>
        <v>3</v>
      </c>
      <c r="G940" s="1">
        <f t="shared" si="188"/>
        <v>1863</v>
      </c>
      <c r="H940" s="2">
        <f t="shared" si="189"/>
        <v>0.13555005820721769</v>
      </c>
      <c r="I940" s="8"/>
      <c r="J940" s="2">
        <f t="shared" si="183"/>
        <v>0.55980791618160652</v>
      </c>
      <c r="K940" s="2">
        <f t="shared" si="184"/>
        <v>0.42425785797438881</v>
      </c>
      <c r="L940" s="2">
        <f t="shared" si="185"/>
        <v>7.6396973224679863E-3</v>
      </c>
      <c r="M940" s="2">
        <f t="shared" si="186"/>
        <v>8.2945285215366808E-3</v>
      </c>
      <c r="N940" s="1">
        <v>7694</v>
      </c>
      <c r="O940" s="1">
        <v>5831</v>
      </c>
      <c r="P940" s="1">
        <v>105</v>
      </c>
      <c r="Q940" s="1">
        <v>61</v>
      </c>
      <c r="R940" s="1">
        <v>15</v>
      </c>
      <c r="S940" s="1">
        <v>20</v>
      </c>
      <c r="T940" s="1"/>
      <c r="U940" s="1"/>
      <c r="V940" s="1"/>
      <c r="W940" s="1">
        <v>18</v>
      </c>
      <c r="X940" s="1"/>
      <c r="Y940" s="1"/>
      <c r="Z940" s="1"/>
      <c r="AA940" s="1"/>
      <c r="AB940" s="1"/>
      <c r="AN940" t="str">
        <f t="shared" si="190"/>
        <v>Reading</v>
      </c>
      <c r="AO940" t="s">
        <v>3384</v>
      </c>
      <c r="AP940">
        <v>6</v>
      </c>
      <c r="AR940" s="119">
        <v>25</v>
      </c>
      <c r="AS940" s="121">
        <v>17</v>
      </c>
      <c r="AT940" s="121">
        <v>180</v>
      </c>
      <c r="AU940" s="125">
        <v>56130</v>
      </c>
      <c r="AV940" s="125">
        <f t="shared" si="191"/>
        <v>25017</v>
      </c>
      <c r="AW940" t="s">
        <v>749</v>
      </c>
      <c r="AX940">
        <f t="shared" si="187"/>
        <v>2556130</v>
      </c>
      <c r="BB940">
        <v>9.93</v>
      </c>
      <c r="BC940">
        <v>0</v>
      </c>
      <c r="BD940">
        <v>9.93</v>
      </c>
    </row>
    <row r="941" spans="1:56" hidden="1" outlineLevel="1">
      <c r="A941" s="67" t="s">
        <v>1833</v>
      </c>
      <c r="B941" s="10" t="s">
        <v>1278</v>
      </c>
      <c r="C941" s="1">
        <f t="shared" si="181"/>
        <v>6220</v>
      </c>
      <c r="D941" s="7">
        <f>IF(N941&gt;0, RANK(N941,(N941:P941,Q941:AE941)),0)</f>
        <v>1</v>
      </c>
      <c r="E941" s="7">
        <f>IF(O941&gt;0,RANK(O941,(N941:P941,Q941:AE941)),0)</f>
        <v>2</v>
      </c>
      <c r="F941" s="7">
        <f t="shared" si="182"/>
        <v>3</v>
      </c>
      <c r="G941" s="1">
        <f t="shared" si="188"/>
        <v>202</v>
      </c>
      <c r="H941" s="2">
        <f t="shared" si="189"/>
        <v>3.2475884244372991E-2</v>
      </c>
      <c r="I941" s="8"/>
      <c r="J941" s="2">
        <f t="shared" si="183"/>
        <v>0.50594855305466235</v>
      </c>
      <c r="K941" s="2">
        <f t="shared" si="184"/>
        <v>0.47347266881028938</v>
      </c>
      <c r="L941" s="2">
        <f t="shared" si="185"/>
        <v>9.807073954983923E-3</v>
      </c>
      <c r="M941" s="2">
        <f t="shared" si="186"/>
        <v>1.0771704180064347E-2</v>
      </c>
      <c r="N941" s="1">
        <v>3147</v>
      </c>
      <c r="O941" s="1">
        <v>2945</v>
      </c>
      <c r="P941" s="1">
        <v>61</v>
      </c>
      <c r="Q941" s="1">
        <v>23</v>
      </c>
      <c r="R941" s="1">
        <v>5</v>
      </c>
      <c r="S941" s="1">
        <v>25</v>
      </c>
      <c r="T941" s="1"/>
      <c r="U941" s="1"/>
      <c r="V941" s="1"/>
      <c r="W941" s="1">
        <v>14</v>
      </c>
      <c r="X941" s="1"/>
      <c r="Y941" s="1"/>
      <c r="Z941" s="1"/>
      <c r="AA941" s="1"/>
      <c r="AB941" s="1"/>
      <c r="AN941" t="str">
        <f t="shared" si="190"/>
        <v>Rehoboth</v>
      </c>
      <c r="AO941" t="s">
        <v>1127</v>
      </c>
      <c r="AP941">
        <v>3</v>
      </c>
      <c r="AR941" s="119">
        <v>25</v>
      </c>
      <c r="AS941" s="121">
        <v>5</v>
      </c>
      <c r="AT941" s="121">
        <v>75</v>
      </c>
      <c r="AU941" s="125">
        <v>56375</v>
      </c>
      <c r="AV941" s="125">
        <f t="shared" si="191"/>
        <v>25005</v>
      </c>
      <c r="AW941" t="s">
        <v>749</v>
      </c>
      <c r="AX941">
        <f t="shared" si="187"/>
        <v>2556375</v>
      </c>
      <c r="BB941">
        <v>46.77</v>
      </c>
      <c r="BC941">
        <v>0.28000000000000003</v>
      </c>
      <c r="BD941">
        <v>46.5</v>
      </c>
    </row>
    <row r="942" spans="1:56" hidden="1" outlineLevel="1">
      <c r="A942" s="67" t="s">
        <v>489</v>
      </c>
      <c r="B942" s="10" t="s">
        <v>1278</v>
      </c>
      <c r="C942" s="1">
        <f t="shared" si="181"/>
        <v>16685</v>
      </c>
      <c r="D942" s="7">
        <f>IF(N942&gt;0, RANK(N942,(N942:P942,Q942:AE942)),0)</f>
        <v>1</v>
      </c>
      <c r="E942" s="7">
        <f>IF(O942&gt;0,RANK(O942,(N942:P942,Q942:AE942)),0)</f>
        <v>2</v>
      </c>
      <c r="F942" s="7">
        <f t="shared" si="182"/>
        <v>4</v>
      </c>
      <c r="G942" s="1">
        <f t="shared" si="188"/>
        <v>3699</v>
      </c>
      <c r="H942" s="2">
        <f t="shared" si="189"/>
        <v>0.22169613425232246</v>
      </c>
      <c r="I942" s="8"/>
      <c r="J942" s="2">
        <f t="shared" si="183"/>
        <v>0.59580461492358405</v>
      </c>
      <c r="K942" s="2">
        <f t="shared" si="184"/>
        <v>0.37410848067126162</v>
      </c>
      <c r="L942" s="2">
        <f t="shared" si="185"/>
        <v>1.0248726400958945E-2</v>
      </c>
      <c r="M942" s="2">
        <f t="shared" si="186"/>
        <v>1.9838178004195378E-2</v>
      </c>
      <c r="N942" s="1">
        <v>9941</v>
      </c>
      <c r="O942" s="1">
        <v>6242</v>
      </c>
      <c r="P942" s="1">
        <v>171</v>
      </c>
      <c r="Q942" s="1">
        <v>52</v>
      </c>
      <c r="R942" s="1">
        <v>54</v>
      </c>
      <c r="S942" s="1">
        <v>36</v>
      </c>
      <c r="T942" s="1"/>
      <c r="U942" s="1"/>
      <c r="V942" s="1"/>
      <c r="W942" s="1">
        <v>189</v>
      </c>
      <c r="X942" s="1"/>
      <c r="Y942" s="1"/>
      <c r="Z942" s="1"/>
      <c r="AA942" s="1"/>
      <c r="AB942" s="1"/>
      <c r="AN942" t="str">
        <f t="shared" si="190"/>
        <v>Revere</v>
      </c>
      <c r="AO942" t="s">
        <v>1827</v>
      </c>
      <c r="AP942">
        <v>7</v>
      </c>
      <c r="AR942" s="119">
        <v>25</v>
      </c>
      <c r="AS942" s="121">
        <v>25</v>
      </c>
      <c r="AT942" s="121">
        <v>15</v>
      </c>
      <c r="AU942" s="125">
        <v>56585</v>
      </c>
      <c r="AV942" s="125">
        <f t="shared" si="191"/>
        <v>25025</v>
      </c>
      <c r="AW942" t="s">
        <v>2792</v>
      </c>
      <c r="AX942">
        <f t="shared" si="187"/>
        <v>2556585</v>
      </c>
      <c r="BB942">
        <v>10.029999999999999</v>
      </c>
      <c r="BC942">
        <v>4.1100000000000003</v>
      </c>
      <c r="BD942">
        <v>5.91</v>
      </c>
    </row>
    <row r="943" spans="1:56" hidden="1" outlineLevel="1">
      <c r="A943" s="67" t="s">
        <v>883</v>
      </c>
      <c r="B943" s="10" t="s">
        <v>1278</v>
      </c>
      <c r="C943" s="1">
        <f t="shared" si="181"/>
        <v>964</v>
      </c>
      <c r="D943" s="7">
        <f>IF(N943&gt;0, RANK(N943,(N943:P943,Q943:AE943)),0)</f>
        <v>1</v>
      </c>
      <c r="E943" s="7">
        <f>IF(O943&gt;0,RANK(O943,(N943:P943,Q943:AE943)),0)</f>
        <v>2</v>
      </c>
      <c r="F943" s="7">
        <f t="shared" si="182"/>
        <v>3</v>
      </c>
      <c r="G943" s="1">
        <f t="shared" si="188"/>
        <v>497</v>
      </c>
      <c r="H943" s="2">
        <f t="shared" si="189"/>
        <v>0.51556016597510368</v>
      </c>
      <c r="I943" s="8"/>
      <c r="J943" s="2">
        <f t="shared" si="183"/>
        <v>0.74688796680497926</v>
      </c>
      <c r="K943" s="2">
        <f t="shared" si="184"/>
        <v>0.23132780082987553</v>
      </c>
      <c r="L943" s="2">
        <f t="shared" si="185"/>
        <v>1.0373443983402489E-2</v>
      </c>
      <c r="M943" s="2">
        <f t="shared" si="186"/>
        <v>1.1410788381742717E-2</v>
      </c>
      <c r="N943" s="1">
        <v>720</v>
      </c>
      <c r="O943" s="1">
        <v>223</v>
      </c>
      <c r="P943" s="1">
        <v>10</v>
      </c>
      <c r="Q943" s="1">
        <v>5</v>
      </c>
      <c r="R943" s="1">
        <v>4</v>
      </c>
      <c r="S943" s="1">
        <v>0</v>
      </c>
      <c r="T943" s="1"/>
      <c r="U943" s="1"/>
      <c r="V943" s="1"/>
      <c r="W943" s="1">
        <v>2</v>
      </c>
      <c r="X943" s="1"/>
      <c r="Y943" s="1"/>
      <c r="Z943" s="1"/>
      <c r="AA943" s="1"/>
      <c r="AB943" s="1"/>
      <c r="AN943" t="str">
        <f t="shared" si="190"/>
        <v>Richmond</v>
      </c>
      <c r="AO943" t="s">
        <v>1299</v>
      </c>
      <c r="AP943">
        <v>1</v>
      </c>
      <c r="AR943" s="119">
        <v>25</v>
      </c>
      <c r="AS943" s="121">
        <v>3</v>
      </c>
      <c r="AT943" s="121">
        <v>115</v>
      </c>
      <c r="AU943" s="125">
        <v>56795</v>
      </c>
      <c r="AV943" s="125">
        <f t="shared" si="191"/>
        <v>25003</v>
      </c>
      <c r="AW943" t="s">
        <v>749</v>
      </c>
      <c r="AX943">
        <f t="shared" si="187"/>
        <v>2556795</v>
      </c>
      <c r="BB943">
        <v>19.239999999999998</v>
      </c>
      <c r="BC943">
        <v>0.27</v>
      </c>
      <c r="BD943">
        <v>18.96</v>
      </c>
    </row>
    <row r="944" spans="1:56" hidden="1" outlineLevel="1">
      <c r="A944" s="67" t="s">
        <v>1691</v>
      </c>
      <c r="B944" s="10" t="s">
        <v>1278</v>
      </c>
      <c r="C944" s="1">
        <f t="shared" si="181"/>
        <v>3098</v>
      </c>
      <c r="D944" s="7">
        <f>IF(N944&gt;0, RANK(N944,(N944:P944,Q944:AE944)),0)</f>
        <v>2</v>
      </c>
      <c r="E944" s="7">
        <f>IF(O944&gt;0,RANK(O944,(N944:P944,Q944:AE944)),0)</f>
        <v>1</v>
      </c>
      <c r="F944" s="7">
        <f t="shared" si="182"/>
        <v>3</v>
      </c>
      <c r="G944" s="1">
        <f t="shared" si="188"/>
        <v>88</v>
      </c>
      <c r="H944" s="2">
        <f t="shared" si="189"/>
        <v>2.8405422853453842E-2</v>
      </c>
      <c r="I944" s="8"/>
      <c r="J944" s="2">
        <f t="shared" si="183"/>
        <v>0.47353131052291803</v>
      </c>
      <c r="K944" s="2">
        <f t="shared" si="184"/>
        <v>0.5019367333763719</v>
      </c>
      <c r="L944" s="2">
        <f t="shared" si="185"/>
        <v>1.0006455777921239E-2</v>
      </c>
      <c r="M944" s="2">
        <f t="shared" si="186"/>
        <v>1.452550032278889E-2</v>
      </c>
      <c r="N944" s="1">
        <v>1467</v>
      </c>
      <c r="O944" s="1">
        <v>1555</v>
      </c>
      <c r="P944" s="1">
        <v>31</v>
      </c>
      <c r="Q944" s="1">
        <v>22</v>
      </c>
      <c r="R944" s="1">
        <v>5</v>
      </c>
      <c r="S944" s="1">
        <v>8</v>
      </c>
      <c r="T944" s="1"/>
      <c r="U944" s="1"/>
      <c r="V944" s="1"/>
      <c r="W944" s="1">
        <v>10</v>
      </c>
      <c r="X944" s="1"/>
      <c r="Y944" s="1"/>
      <c r="Z944" s="1"/>
      <c r="AA944" s="1"/>
      <c r="AB944" s="1"/>
      <c r="AN944" t="str">
        <f t="shared" si="190"/>
        <v>Rochester</v>
      </c>
      <c r="AO944" t="s">
        <v>2518</v>
      </c>
      <c r="AP944">
        <v>4</v>
      </c>
      <c r="AR944" s="119">
        <v>25</v>
      </c>
      <c r="AS944" s="121">
        <v>23</v>
      </c>
      <c r="AT944" s="121">
        <v>110</v>
      </c>
      <c r="AU944" s="125">
        <v>57600</v>
      </c>
      <c r="AV944" s="125">
        <f t="shared" si="191"/>
        <v>25023</v>
      </c>
      <c r="AW944" t="s">
        <v>749</v>
      </c>
      <c r="AX944">
        <f t="shared" si="187"/>
        <v>2557600</v>
      </c>
      <c r="BB944">
        <v>36.39</v>
      </c>
      <c r="BC944">
        <v>2.46</v>
      </c>
      <c r="BD944">
        <v>33.93</v>
      </c>
    </row>
    <row r="945" spans="1:56" hidden="1" outlineLevel="1">
      <c r="A945" s="67" t="s">
        <v>2776</v>
      </c>
      <c r="B945" s="10" t="s">
        <v>1278</v>
      </c>
      <c r="C945" s="1">
        <f t="shared" si="181"/>
        <v>8603</v>
      </c>
      <c r="D945" s="7">
        <f>IF(N945&gt;0, RANK(N945,(N945:P945,Q945:AE945)),0)</f>
        <v>1</v>
      </c>
      <c r="E945" s="7">
        <f>IF(O945&gt;0,RANK(O945,(N945:P945,Q945:AE945)),0)</f>
        <v>2</v>
      </c>
      <c r="F945" s="7">
        <f t="shared" si="182"/>
        <v>3</v>
      </c>
      <c r="G945" s="1">
        <f t="shared" si="188"/>
        <v>283</v>
      </c>
      <c r="H945" s="2">
        <f t="shared" si="189"/>
        <v>3.289550156922004E-2</v>
      </c>
      <c r="I945" s="8"/>
      <c r="J945" s="2">
        <f t="shared" si="183"/>
        <v>0.50191793560385911</v>
      </c>
      <c r="K945" s="2">
        <f t="shared" si="184"/>
        <v>0.46902243403463906</v>
      </c>
      <c r="L945" s="2">
        <f t="shared" si="185"/>
        <v>1.2321283273276765E-2</v>
      </c>
      <c r="M945" s="2">
        <f t="shared" si="186"/>
        <v>1.6738347088225067E-2</v>
      </c>
      <c r="N945" s="1">
        <v>4318</v>
      </c>
      <c r="O945" s="1">
        <v>4035</v>
      </c>
      <c r="P945" s="1">
        <v>106</v>
      </c>
      <c r="Q945" s="1">
        <v>33</v>
      </c>
      <c r="R945" s="1">
        <v>19</v>
      </c>
      <c r="S945" s="1">
        <v>23</v>
      </c>
      <c r="T945" s="1"/>
      <c r="U945" s="1"/>
      <c r="V945" s="1"/>
      <c r="W945" s="1">
        <v>69</v>
      </c>
      <c r="X945" s="1"/>
      <c r="Y945" s="1"/>
      <c r="Z945" s="1"/>
      <c r="AA945" s="1"/>
      <c r="AB945" s="1"/>
      <c r="AN945" t="str">
        <f t="shared" si="190"/>
        <v>Rockland</v>
      </c>
      <c r="AO945" t="s">
        <v>2518</v>
      </c>
      <c r="AP945">
        <v>10</v>
      </c>
      <c r="AR945" s="119">
        <v>25</v>
      </c>
      <c r="AS945" s="121">
        <v>23</v>
      </c>
      <c r="AT945" s="121">
        <v>115</v>
      </c>
      <c r="AU945" s="125">
        <v>57775</v>
      </c>
      <c r="AV945" s="125">
        <f t="shared" si="191"/>
        <v>25023</v>
      </c>
      <c r="AW945" t="s">
        <v>749</v>
      </c>
      <c r="AX945">
        <f t="shared" si="187"/>
        <v>2557775</v>
      </c>
      <c r="BB945">
        <v>10.1</v>
      </c>
      <c r="BC945">
        <v>0.08</v>
      </c>
      <c r="BD945">
        <v>10.02</v>
      </c>
    </row>
    <row r="946" spans="1:56" hidden="1" outlineLevel="1">
      <c r="A946" s="67" t="s">
        <v>490</v>
      </c>
      <c r="B946" s="10" t="s">
        <v>1278</v>
      </c>
      <c r="C946" s="1">
        <f t="shared" si="181"/>
        <v>4653</v>
      </c>
      <c r="D946" s="7">
        <f>IF(N946&gt;0, RANK(N946,(N946:P946,Q946:AE946)),0)</f>
        <v>1</v>
      </c>
      <c r="E946" s="7">
        <f>IF(O946&gt;0,RANK(O946,(N946:P946,Q946:AE946)),0)</f>
        <v>2</v>
      </c>
      <c r="F946" s="7">
        <f t="shared" si="182"/>
        <v>3</v>
      </c>
      <c r="G946" s="1">
        <f t="shared" si="188"/>
        <v>1619</v>
      </c>
      <c r="H946" s="2">
        <f t="shared" si="189"/>
        <v>0.34794756071351818</v>
      </c>
      <c r="I946" s="8"/>
      <c r="J946" s="2">
        <f t="shared" si="183"/>
        <v>0.66365785514721687</v>
      </c>
      <c r="K946" s="2">
        <f t="shared" si="184"/>
        <v>0.31571029443369869</v>
      </c>
      <c r="L946" s="2">
        <f t="shared" si="185"/>
        <v>8.1667741242209321E-3</v>
      </c>
      <c r="M946" s="2">
        <f t="shared" si="186"/>
        <v>1.2465076294863509E-2</v>
      </c>
      <c r="N946" s="1">
        <v>3088</v>
      </c>
      <c r="O946" s="1">
        <v>1469</v>
      </c>
      <c r="P946" s="1">
        <v>38</v>
      </c>
      <c r="Q946" s="1">
        <v>20</v>
      </c>
      <c r="R946" s="1">
        <v>12</v>
      </c>
      <c r="S946" s="1">
        <v>7</v>
      </c>
      <c r="T946" s="1"/>
      <c r="U946" s="1"/>
      <c r="V946" s="1"/>
      <c r="W946" s="1">
        <v>19</v>
      </c>
      <c r="X946" s="1"/>
      <c r="Y946" s="1"/>
      <c r="Z946" s="1"/>
      <c r="AA946" s="1"/>
      <c r="AB946" s="1"/>
      <c r="AN946" t="str">
        <f t="shared" si="190"/>
        <v>Rockport</v>
      </c>
      <c r="AO946" t="s">
        <v>1885</v>
      </c>
      <c r="AP946">
        <v>6</v>
      </c>
      <c r="AR946" s="119">
        <v>25</v>
      </c>
      <c r="AS946" s="121">
        <v>9</v>
      </c>
      <c r="AT946" s="121">
        <v>130</v>
      </c>
      <c r="AU946" s="125">
        <v>57880</v>
      </c>
      <c r="AV946" s="125">
        <f t="shared" si="191"/>
        <v>25009</v>
      </c>
      <c r="AW946" t="s">
        <v>749</v>
      </c>
      <c r="AX946">
        <f t="shared" si="187"/>
        <v>2557880</v>
      </c>
      <c r="BB946">
        <v>17.579999999999998</v>
      </c>
      <c r="BC946">
        <v>10.52</v>
      </c>
      <c r="BD946">
        <v>7.07</v>
      </c>
    </row>
    <row r="947" spans="1:56" hidden="1" outlineLevel="1">
      <c r="A947" s="67" t="s">
        <v>869</v>
      </c>
      <c r="B947" s="10" t="s">
        <v>1278</v>
      </c>
      <c r="C947" s="1">
        <f t="shared" si="181"/>
        <v>255</v>
      </c>
      <c r="D947" s="7">
        <f>IF(N947&gt;0, RANK(N947,(N947:P947,Q947:AE947)),0)</f>
        <v>1</v>
      </c>
      <c r="E947" s="7">
        <f>IF(O947&gt;0,RANK(O947,(N947:P947,Q947:AE947)),0)</f>
        <v>2</v>
      </c>
      <c r="F947" s="7">
        <f t="shared" si="182"/>
        <v>3</v>
      </c>
      <c r="G947" s="1">
        <f t="shared" si="188"/>
        <v>36</v>
      </c>
      <c r="H947" s="2">
        <f t="shared" si="189"/>
        <v>0.14117647058823529</v>
      </c>
      <c r="I947" s="8"/>
      <c r="J947" s="2">
        <f t="shared" si="183"/>
        <v>0.5490196078431373</v>
      </c>
      <c r="K947" s="2">
        <f t="shared" si="184"/>
        <v>0.40784313725490196</v>
      </c>
      <c r="L947" s="2">
        <f t="shared" si="185"/>
        <v>1.9607843137254902E-2</v>
      </c>
      <c r="M947" s="2">
        <f t="shared" si="186"/>
        <v>2.352941176470584E-2</v>
      </c>
      <c r="N947" s="1">
        <v>140</v>
      </c>
      <c r="O947" s="1">
        <v>104</v>
      </c>
      <c r="P947" s="1">
        <v>5</v>
      </c>
      <c r="Q947" s="1">
        <v>5</v>
      </c>
      <c r="R947" s="1">
        <v>0</v>
      </c>
      <c r="S947" s="1">
        <v>0</v>
      </c>
      <c r="T947" s="1"/>
      <c r="U947" s="1"/>
      <c r="V947" s="1"/>
      <c r="W947" s="1">
        <v>1</v>
      </c>
      <c r="X947" s="1"/>
      <c r="Y947" s="1"/>
      <c r="Z947" s="1"/>
      <c r="AA947" s="1"/>
      <c r="AB947" s="1"/>
      <c r="AN947" t="str">
        <f t="shared" si="190"/>
        <v>Rowe</v>
      </c>
      <c r="AO947" t="s">
        <v>2910</v>
      </c>
      <c r="AP947">
        <v>1</v>
      </c>
      <c r="AR947" s="119">
        <v>25</v>
      </c>
      <c r="AS947" s="121">
        <v>11</v>
      </c>
      <c r="AT947" s="121">
        <v>100</v>
      </c>
      <c r="AU947" s="125">
        <v>58335</v>
      </c>
      <c r="AV947" s="125">
        <f t="shared" si="191"/>
        <v>25011</v>
      </c>
      <c r="AW947" t="s">
        <v>749</v>
      </c>
      <c r="AX947">
        <f t="shared" si="187"/>
        <v>2558335</v>
      </c>
      <c r="BB947">
        <v>24.07</v>
      </c>
      <c r="BC947">
        <v>0.52</v>
      </c>
      <c r="BD947">
        <v>23.55</v>
      </c>
    </row>
    <row r="948" spans="1:56" hidden="1" outlineLevel="1">
      <c r="A948" s="67" t="s">
        <v>1608</v>
      </c>
      <c r="B948" s="10" t="s">
        <v>1278</v>
      </c>
      <c r="C948" s="1">
        <f t="shared" si="181"/>
        <v>3436</v>
      </c>
      <c r="D948" s="7">
        <f>IF(N948&gt;0, RANK(N948,(N948:P948,Q948:AE948)),0)</f>
        <v>2</v>
      </c>
      <c r="E948" s="7">
        <f>IF(O948&gt;0,RANK(O948,(N948:P948,Q948:AE948)),0)</f>
        <v>1</v>
      </c>
      <c r="F948" s="7">
        <f t="shared" si="182"/>
        <v>3</v>
      </c>
      <c r="G948" s="1">
        <f t="shared" si="188"/>
        <v>9</v>
      </c>
      <c r="H948" s="2">
        <f t="shared" si="189"/>
        <v>2.6193247962747381E-3</v>
      </c>
      <c r="I948" s="8"/>
      <c r="J948" s="2">
        <f t="shared" si="183"/>
        <v>0.4892316647264261</v>
      </c>
      <c r="K948" s="2">
        <f t="shared" si="184"/>
        <v>0.49185098952270079</v>
      </c>
      <c r="L948" s="2">
        <f t="shared" si="185"/>
        <v>7.2759022118742724E-3</v>
      </c>
      <c r="M948" s="2">
        <f t="shared" si="186"/>
        <v>1.1641443538998843E-2</v>
      </c>
      <c r="N948" s="1">
        <v>1681</v>
      </c>
      <c r="O948" s="1">
        <v>1690</v>
      </c>
      <c r="P948" s="1">
        <v>25</v>
      </c>
      <c r="Q948" s="1">
        <v>18</v>
      </c>
      <c r="R948" s="1">
        <v>4</v>
      </c>
      <c r="S948" s="1">
        <v>3</v>
      </c>
      <c r="T948" s="1"/>
      <c r="U948" s="1"/>
      <c r="V948" s="1"/>
      <c r="W948" s="1">
        <v>15</v>
      </c>
      <c r="X948" s="1"/>
      <c r="Y948" s="1"/>
      <c r="Z948" s="1"/>
      <c r="AA948" s="1"/>
      <c r="AB948" s="1"/>
      <c r="AN948" t="str">
        <f t="shared" si="190"/>
        <v>Rowley</v>
      </c>
      <c r="AO948" t="s">
        <v>1885</v>
      </c>
      <c r="AP948">
        <v>6</v>
      </c>
      <c r="AR948" s="119">
        <v>25</v>
      </c>
      <c r="AS948" s="121">
        <v>9</v>
      </c>
      <c r="AT948" s="121">
        <v>135</v>
      </c>
      <c r="AU948" s="125">
        <v>58405</v>
      </c>
      <c r="AV948" s="125">
        <f t="shared" si="191"/>
        <v>25009</v>
      </c>
      <c r="AW948" t="s">
        <v>749</v>
      </c>
      <c r="AX948">
        <f t="shared" si="187"/>
        <v>2558405</v>
      </c>
      <c r="BB948">
        <v>20.59</v>
      </c>
      <c r="BC948">
        <v>1.87</v>
      </c>
      <c r="BD948">
        <v>18.72</v>
      </c>
    </row>
    <row r="949" spans="1:56" hidden="1" outlineLevel="1">
      <c r="A949" s="67" t="s">
        <v>2282</v>
      </c>
      <c r="B949" s="10" t="s">
        <v>1278</v>
      </c>
      <c r="C949" s="1">
        <f t="shared" si="181"/>
        <v>686</v>
      </c>
      <c r="D949" s="7">
        <f>IF(N949&gt;0, RANK(N949,(N949:P949,Q949:AE949)),0)</f>
        <v>1</v>
      </c>
      <c r="E949" s="7">
        <f>IF(O949&gt;0,RANK(O949,(N949:P949,Q949:AE949)),0)</f>
        <v>2</v>
      </c>
      <c r="F949" s="7">
        <f t="shared" si="182"/>
        <v>4</v>
      </c>
      <c r="G949" s="1">
        <f t="shared" si="188"/>
        <v>140</v>
      </c>
      <c r="H949" s="2">
        <f t="shared" si="189"/>
        <v>0.20408163265306123</v>
      </c>
      <c r="I949" s="8"/>
      <c r="J949" s="2">
        <f t="shared" si="183"/>
        <v>0.58163265306122447</v>
      </c>
      <c r="K949" s="2">
        <f t="shared" si="184"/>
        <v>0.37755102040816324</v>
      </c>
      <c r="L949" s="2">
        <f t="shared" si="185"/>
        <v>1.020408163265306E-2</v>
      </c>
      <c r="M949" s="2">
        <f t="shared" si="186"/>
        <v>3.0612244897959232E-2</v>
      </c>
      <c r="N949" s="1">
        <v>399</v>
      </c>
      <c r="O949" s="1">
        <v>259</v>
      </c>
      <c r="P949" s="1">
        <v>7</v>
      </c>
      <c r="Q949" s="1">
        <v>5</v>
      </c>
      <c r="R949" s="1">
        <v>9</v>
      </c>
      <c r="S949" s="1">
        <v>2</v>
      </c>
      <c r="T949" s="1"/>
      <c r="U949" s="1"/>
      <c r="V949" s="1"/>
      <c r="W949" s="1">
        <v>5</v>
      </c>
      <c r="X949" s="1"/>
      <c r="Y949" s="1"/>
      <c r="Z949" s="1"/>
      <c r="AA949" s="1"/>
      <c r="AB949" s="1"/>
      <c r="AN949" t="str">
        <f t="shared" si="190"/>
        <v>Royalston</v>
      </c>
      <c r="AO949" s="10" t="s">
        <v>2537</v>
      </c>
      <c r="AP949" s="10">
        <v>1</v>
      </c>
      <c r="AR949" s="119">
        <v>25</v>
      </c>
      <c r="AS949" s="121">
        <v>27</v>
      </c>
      <c r="AT949" s="121">
        <v>205</v>
      </c>
      <c r="AU949" s="125">
        <v>58580</v>
      </c>
      <c r="AV949" s="125">
        <f t="shared" si="191"/>
        <v>25027</v>
      </c>
      <c r="AW949" t="s">
        <v>749</v>
      </c>
      <c r="AX949">
        <f t="shared" si="187"/>
        <v>2558580</v>
      </c>
      <c r="BB949">
        <v>42.48</v>
      </c>
      <c r="BC949">
        <v>0.59</v>
      </c>
      <c r="BD949">
        <v>41.89</v>
      </c>
    </row>
    <row r="950" spans="1:56" hidden="1" outlineLevel="1">
      <c r="A950" s="67" t="s">
        <v>353</v>
      </c>
      <c r="B950" s="10" t="s">
        <v>1278</v>
      </c>
      <c r="C950" s="1">
        <f t="shared" si="181"/>
        <v>809</v>
      </c>
      <c r="D950" s="7">
        <f>IF(N950&gt;0, RANK(N950,(N950:P950,Q950:AE950)),0)</f>
        <v>1</v>
      </c>
      <c r="E950" s="7">
        <f>IF(O950&gt;0,RANK(O950,(N950:P950,Q950:AE950)),0)</f>
        <v>2</v>
      </c>
      <c r="F950" s="7">
        <f t="shared" si="182"/>
        <v>3</v>
      </c>
      <c r="G950" s="1">
        <f t="shared" si="188"/>
        <v>39</v>
      </c>
      <c r="H950" s="2">
        <f t="shared" si="189"/>
        <v>4.8207663782447466E-2</v>
      </c>
      <c r="I950" s="8"/>
      <c r="J950" s="2">
        <f t="shared" si="183"/>
        <v>0.50556242274412855</v>
      </c>
      <c r="K950" s="2">
        <f t="shared" si="184"/>
        <v>0.4573547589616811</v>
      </c>
      <c r="L950" s="2">
        <f t="shared" si="185"/>
        <v>2.2249690976514216E-2</v>
      </c>
      <c r="M950" s="2">
        <f t="shared" si="186"/>
        <v>1.483312731767614E-2</v>
      </c>
      <c r="N950" s="1">
        <v>409</v>
      </c>
      <c r="O950" s="1">
        <v>370</v>
      </c>
      <c r="P950" s="1">
        <v>18</v>
      </c>
      <c r="Q950" s="1">
        <v>3</v>
      </c>
      <c r="R950" s="1">
        <v>0</v>
      </c>
      <c r="S950" s="1">
        <v>4</v>
      </c>
      <c r="T950" s="1"/>
      <c r="U950" s="1"/>
      <c r="V950" s="1"/>
      <c r="W950" s="1">
        <v>5</v>
      </c>
      <c r="X950" s="1"/>
      <c r="Y950" s="1"/>
      <c r="Z950" s="1"/>
      <c r="AA950" s="1"/>
      <c r="AB950" s="1"/>
      <c r="AN950" t="str">
        <f t="shared" si="190"/>
        <v>Russell</v>
      </c>
      <c r="AO950" t="s">
        <v>861</v>
      </c>
      <c r="AP950">
        <v>1</v>
      </c>
      <c r="AR950" s="119">
        <v>25</v>
      </c>
      <c r="AS950" s="121">
        <v>13</v>
      </c>
      <c r="AT950" s="121">
        <v>80</v>
      </c>
      <c r="AU950" s="125">
        <v>58650</v>
      </c>
      <c r="AV950" s="125">
        <f t="shared" si="191"/>
        <v>25013</v>
      </c>
      <c r="AW950" t="s">
        <v>749</v>
      </c>
      <c r="AX950">
        <f t="shared" si="187"/>
        <v>2558650</v>
      </c>
      <c r="BB950">
        <v>17.88</v>
      </c>
      <c r="BC950">
        <v>0.32</v>
      </c>
      <c r="BD950">
        <v>17.559999999999999</v>
      </c>
    </row>
    <row r="951" spans="1:56" hidden="1" outlineLevel="1">
      <c r="A951" s="67" t="s">
        <v>2352</v>
      </c>
      <c r="B951" s="10" t="s">
        <v>1278</v>
      </c>
      <c r="C951" s="1">
        <f t="shared" ref="C951:C1014" si="192">SUM(N951:AL951)</f>
        <v>4193</v>
      </c>
      <c r="D951" s="7">
        <f>IF(N951&gt;0, RANK(N951,(N951:P951,Q951:AE951)),0)</f>
        <v>2</v>
      </c>
      <c r="E951" s="7">
        <f>IF(O951&gt;0,RANK(O951,(N951:P951,Q951:AE951)),0)</f>
        <v>1</v>
      </c>
      <c r="F951" s="7">
        <f t="shared" ref="F951:F1014" si="193">IF(P951&gt;0,RANK(P951,(N951:AE951)),0)</f>
        <v>3</v>
      </c>
      <c r="G951" s="1">
        <f t="shared" si="188"/>
        <v>54</v>
      </c>
      <c r="H951" s="2">
        <f t="shared" si="189"/>
        <v>1.2878607202480324E-2</v>
      </c>
      <c r="I951" s="8"/>
      <c r="J951" s="2">
        <f t="shared" ref="J951:J1014" si="194">IF(C951=0,"-",N951/C951)</f>
        <v>0.4834247555449559</v>
      </c>
      <c r="K951" s="2">
        <f t="shared" ref="K951:K1014" si="195">IF(C951=0,"-",O951/C951)</f>
        <v>0.49630336274743619</v>
      </c>
      <c r="L951" s="2">
        <f t="shared" ref="L951:L1014" si="196">IF(C951=0,"-",P951/C951)</f>
        <v>9.0627235869305978E-3</v>
      </c>
      <c r="M951" s="2">
        <f t="shared" ref="M951:M1014" si="197">IF(C951=0,"-",(1-J951-K951-L951))</f>
        <v>1.120915812067731E-2</v>
      </c>
      <c r="N951" s="1">
        <v>2027</v>
      </c>
      <c r="O951" s="1">
        <v>2081</v>
      </c>
      <c r="P951" s="1">
        <v>38</v>
      </c>
      <c r="Q951" s="1">
        <v>16</v>
      </c>
      <c r="R951" s="1">
        <v>4</v>
      </c>
      <c r="S951" s="1">
        <v>10</v>
      </c>
      <c r="T951" s="1"/>
      <c r="U951" s="1"/>
      <c r="V951" s="1"/>
      <c r="W951" s="1">
        <v>17</v>
      </c>
      <c r="X951" s="1"/>
      <c r="Y951" s="1"/>
      <c r="Z951" s="1"/>
      <c r="AA951" s="1"/>
      <c r="AB951" s="1"/>
      <c r="AN951" t="str">
        <f t="shared" si="190"/>
        <v>Rutland</v>
      </c>
      <c r="AO951" s="10" t="s">
        <v>2537</v>
      </c>
      <c r="AP951" s="10">
        <v>3</v>
      </c>
      <c r="AR951" s="119">
        <v>25</v>
      </c>
      <c r="AS951" s="121">
        <v>27</v>
      </c>
      <c r="AT951" s="121">
        <v>210</v>
      </c>
      <c r="AU951" s="125">
        <v>58825</v>
      </c>
      <c r="AV951" s="125">
        <f t="shared" si="191"/>
        <v>25027</v>
      </c>
      <c r="AW951" t="s">
        <v>749</v>
      </c>
      <c r="AX951">
        <f t="shared" ref="AX951:AX1014" si="198">AR951*100000+AU951</f>
        <v>2558825</v>
      </c>
      <c r="BB951">
        <v>36.409999999999997</v>
      </c>
      <c r="BC951">
        <v>1.1499999999999999</v>
      </c>
      <c r="BD951">
        <v>35.26</v>
      </c>
    </row>
    <row r="952" spans="1:56" hidden="1" outlineLevel="1">
      <c r="A952" s="67" t="s">
        <v>760</v>
      </c>
      <c r="B952" s="10" t="s">
        <v>1278</v>
      </c>
      <c r="C952" s="1">
        <f t="shared" si="192"/>
        <v>19213</v>
      </c>
      <c r="D952" s="7">
        <f>IF(N952&gt;0, RANK(N952,(N952:P952,Q952:AE952)),0)</f>
        <v>1</v>
      </c>
      <c r="E952" s="7">
        <f>IF(O952&gt;0,RANK(O952,(N952:P952,Q952:AE952)),0)</f>
        <v>2</v>
      </c>
      <c r="F952" s="7">
        <f t="shared" si="193"/>
        <v>3</v>
      </c>
      <c r="G952" s="1">
        <f t="shared" si="188"/>
        <v>7479</v>
      </c>
      <c r="H952" s="2">
        <f t="shared" si="189"/>
        <v>0.38926768333940559</v>
      </c>
      <c r="I952" s="8"/>
      <c r="J952" s="2">
        <f t="shared" si="194"/>
        <v>0.68078904908135118</v>
      </c>
      <c r="K952" s="2">
        <f t="shared" si="195"/>
        <v>0.29152136574194554</v>
      </c>
      <c r="L952" s="2">
        <f t="shared" si="196"/>
        <v>1.0149378025295372E-2</v>
      </c>
      <c r="M952" s="2">
        <f t="shared" si="197"/>
        <v>1.7540207151407909E-2</v>
      </c>
      <c r="N952" s="1">
        <v>13080</v>
      </c>
      <c r="O952" s="1">
        <v>5601</v>
      </c>
      <c r="P952" s="1">
        <v>195</v>
      </c>
      <c r="Q952" s="1">
        <v>110</v>
      </c>
      <c r="R952" s="1">
        <v>48</v>
      </c>
      <c r="S952" s="1">
        <v>35</v>
      </c>
      <c r="T952" s="1"/>
      <c r="U952" s="1"/>
      <c r="V952" s="1"/>
      <c r="W952" s="1">
        <v>144</v>
      </c>
      <c r="X952" s="1"/>
      <c r="Y952" s="1"/>
      <c r="Z952" s="1"/>
      <c r="AA952" s="1"/>
      <c r="AB952" s="1"/>
      <c r="AN952" t="str">
        <f t="shared" si="190"/>
        <v>Salem</v>
      </c>
      <c r="AO952" t="s">
        <v>1885</v>
      </c>
      <c r="AP952">
        <v>6</v>
      </c>
      <c r="AR952" s="119">
        <v>25</v>
      </c>
      <c r="AS952" s="121">
        <v>9</v>
      </c>
      <c r="AT952" s="121">
        <v>140</v>
      </c>
      <c r="AU952" s="125">
        <v>59105</v>
      </c>
      <c r="AV952" s="125">
        <f t="shared" si="191"/>
        <v>25009</v>
      </c>
      <c r="AW952" t="s">
        <v>2792</v>
      </c>
      <c r="AX952">
        <f t="shared" si="198"/>
        <v>2559105</v>
      </c>
      <c r="BB952">
        <v>18.059999999999999</v>
      </c>
      <c r="BC952">
        <v>9.9499999999999993</v>
      </c>
      <c r="BD952">
        <v>8.1</v>
      </c>
    </row>
    <row r="953" spans="1:56" hidden="1" outlineLevel="1">
      <c r="A953" s="67" t="s">
        <v>3458</v>
      </c>
      <c r="B953" s="10" t="s">
        <v>1278</v>
      </c>
      <c r="C953" s="1">
        <f t="shared" si="192"/>
        <v>4201</v>
      </c>
      <c r="D953" s="7">
        <f>IF(N953&gt;0, RANK(N953,(N953:P953,Q953:AE953)),0)</f>
        <v>1</v>
      </c>
      <c r="E953" s="7">
        <f>IF(O953&gt;0,RANK(O953,(N953:P953,Q953:AE953)),0)</f>
        <v>2</v>
      </c>
      <c r="F953" s="7">
        <f t="shared" si="193"/>
        <v>3</v>
      </c>
      <c r="G953" s="1">
        <f t="shared" si="188"/>
        <v>447</v>
      </c>
      <c r="H953" s="2">
        <f t="shared" si="189"/>
        <v>0.10640323732444656</v>
      </c>
      <c r="I953" s="8"/>
      <c r="J953" s="2">
        <f t="shared" si="194"/>
        <v>0.54034753630088073</v>
      </c>
      <c r="K953" s="2">
        <f t="shared" si="195"/>
        <v>0.43394429897643416</v>
      </c>
      <c r="L953" s="2">
        <f t="shared" si="196"/>
        <v>1.237800523684837E-2</v>
      </c>
      <c r="M953" s="2">
        <f t="shared" si="197"/>
        <v>1.3330159485836742E-2</v>
      </c>
      <c r="N953" s="1">
        <v>2270</v>
      </c>
      <c r="O953" s="1">
        <v>1823</v>
      </c>
      <c r="P953" s="1">
        <v>52</v>
      </c>
      <c r="Q953" s="1">
        <v>22</v>
      </c>
      <c r="R953" s="1">
        <v>6</v>
      </c>
      <c r="S953" s="1">
        <v>8</v>
      </c>
      <c r="T953" s="1"/>
      <c r="U953" s="1"/>
      <c r="V953" s="1"/>
      <c r="W953" s="1">
        <v>20</v>
      </c>
      <c r="X953" s="1"/>
      <c r="Y953" s="1"/>
      <c r="Z953" s="1"/>
      <c r="AA953" s="1"/>
      <c r="AB953" s="1"/>
      <c r="AN953" t="str">
        <f t="shared" si="190"/>
        <v>Salisbury</v>
      </c>
      <c r="AO953" t="s">
        <v>1885</v>
      </c>
      <c r="AP953">
        <v>6</v>
      </c>
      <c r="AR953" s="119">
        <v>25</v>
      </c>
      <c r="AS953" s="121">
        <v>9</v>
      </c>
      <c r="AT953" s="121">
        <v>145</v>
      </c>
      <c r="AU953" s="125">
        <v>59245</v>
      </c>
      <c r="AV953" s="125">
        <f t="shared" si="191"/>
        <v>25009</v>
      </c>
      <c r="AW953" t="s">
        <v>749</v>
      </c>
      <c r="AX953">
        <f t="shared" si="198"/>
        <v>2559245</v>
      </c>
      <c r="BB953">
        <v>17.850000000000001</v>
      </c>
      <c r="BC953">
        <v>2.41</v>
      </c>
      <c r="BD953">
        <v>15.43</v>
      </c>
    </row>
    <row r="954" spans="1:56" hidden="1" outlineLevel="1">
      <c r="A954" s="67" t="s">
        <v>852</v>
      </c>
      <c r="B954" s="10" t="s">
        <v>1278</v>
      </c>
      <c r="C954" s="1">
        <f t="shared" si="192"/>
        <v>444</v>
      </c>
      <c r="D954" s="7">
        <f>IF(N954&gt;0, RANK(N954,(N954:P954,Q954:AE954)),0)</f>
        <v>1</v>
      </c>
      <c r="E954" s="7">
        <f>IF(O954&gt;0,RANK(O954,(N954:P954,Q954:AE954)),0)</f>
        <v>2</v>
      </c>
      <c r="F954" s="7">
        <f t="shared" si="193"/>
        <v>3</v>
      </c>
      <c r="G954" s="1">
        <f t="shared" si="188"/>
        <v>130</v>
      </c>
      <c r="H954" s="2">
        <f t="shared" si="189"/>
        <v>0.2927927927927928</v>
      </c>
      <c r="I954" s="8"/>
      <c r="J954" s="2">
        <f t="shared" si="194"/>
        <v>0.61711711711711714</v>
      </c>
      <c r="K954" s="2">
        <f t="shared" si="195"/>
        <v>0.32432432432432434</v>
      </c>
      <c r="L954" s="2">
        <f t="shared" si="196"/>
        <v>3.3783783783783786E-2</v>
      </c>
      <c r="M954" s="2">
        <f t="shared" si="197"/>
        <v>2.477477477477473E-2</v>
      </c>
      <c r="N954" s="1">
        <v>274</v>
      </c>
      <c r="O954" s="1">
        <v>144</v>
      </c>
      <c r="P954" s="1">
        <v>15</v>
      </c>
      <c r="Q954" s="1">
        <v>2</v>
      </c>
      <c r="R954" s="1">
        <v>4</v>
      </c>
      <c r="S954" s="1">
        <v>1</v>
      </c>
      <c r="T954" s="1"/>
      <c r="U954" s="1"/>
      <c r="V954" s="1"/>
      <c r="W954" s="1">
        <v>4</v>
      </c>
      <c r="X954" s="1"/>
      <c r="Y954" s="1"/>
      <c r="Z954" s="1"/>
      <c r="AA954" s="1"/>
      <c r="AB954" s="1"/>
      <c r="AN954" t="str">
        <f t="shared" si="190"/>
        <v>Sandisfield</v>
      </c>
      <c r="AO954" t="s">
        <v>1299</v>
      </c>
      <c r="AP954">
        <v>1</v>
      </c>
      <c r="AR954" s="119">
        <v>25</v>
      </c>
      <c r="AS954" s="121">
        <v>3</v>
      </c>
      <c r="AT954" s="121">
        <v>120</v>
      </c>
      <c r="AU954" s="125">
        <v>59665</v>
      </c>
      <c r="AV954" s="125">
        <f t="shared" si="191"/>
        <v>25003</v>
      </c>
      <c r="AW954" t="s">
        <v>749</v>
      </c>
      <c r="AX954">
        <f t="shared" si="198"/>
        <v>2559665</v>
      </c>
      <c r="BB954">
        <v>53.03</v>
      </c>
      <c r="BC954">
        <v>0.71</v>
      </c>
      <c r="BD954">
        <v>52.32</v>
      </c>
    </row>
    <row r="955" spans="1:56" hidden="1" outlineLevel="1">
      <c r="A955" s="67" t="s">
        <v>853</v>
      </c>
      <c r="B955" s="10" t="s">
        <v>1278</v>
      </c>
      <c r="C955" s="1">
        <f t="shared" si="192"/>
        <v>12263</v>
      </c>
      <c r="D955" s="7">
        <f>IF(N955&gt;0, RANK(N955,(N955:P955,Q955:AE955)),0)</f>
        <v>1</v>
      </c>
      <c r="E955" s="7">
        <f>IF(O955&gt;0,RANK(O955,(N955:P955,Q955:AE955)),0)</f>
        <v>2</v>
      </c>
      <c r="F955" s="7">
        <f t="shared" si="193"/>
        <v>3</v>
      </c>
      <c r="G955" s="1">
        <f t="shared" si="188"/>
        <v>184</v>
      </c>
      <c r="H955" s="2">
        <f t="shared" si="189"/>
        <v>1.5004485036288021E-2</v>
      </c>
      <c r="I955" s="8"/>
      <c r="J955" s="2">
        <f t="shared" si="194"/>
        <v>0.49955149637119789</v>
      </c>
      <c r="K955" s="2">
        <f t="shared" si="195"/>
        <v>0.48454701133490991</v>
      </c>
      <c r="L955" s="2">
        <f t="shared" si="196"/>
        <v>6.8498736035227919E-3</v>
      </c>
      <c r="M955" s="2">
        <f t="shared" si="197"/>
        <v>9.0516186903694135E-3</v>
      </c>
      <c r="N955" s="1">
        <v>6126</v>
      </c>
      <c r="O955" s="1">
        <v>5942</v>
      </c>
      <c r="P955" s="1">
        <v>84</v>
      </c>
      <c r="Q955" s="1">
        <v>36</v>
      </c>
      <c r="R955" s="1">
        <v>18</v>
      </c>
      <c r="S955" s="1">
        <v>20</v>
      </c>
      <c r="T955" s="1"/>
      <c r="U955" s="1"/>
      <c r="V955" s="1"/>
      <c r="W955" s="1">
        <v>37</v>
      </c>
      <c r="X955" s="1"/>
      <c r="Y955" s="1"/>
      <c r="Z955" s="1"/>
      <c r="AA955" s="1"/>
      <c r="AB955" s="1"/>
      <c r="AN955" t="str">
        <f t="shared" si="190"/>
        <v>Sandwich</v>
      </c>
      <c r="AO955" t="s">
        <v>1731</v>
      </c>
      <c r="AP955">
        <v>10</v>
      </c>
      <c r="AR955" s="119">
        <v>25</v>
      </c>
      <c r="AS955" s="121">
        <v>1</v>
      </c>
      <c r="AT955" s="121">
        <v>60</v>
      </c>
      <c r="AU955" s="125">
        <v>59735</v>
      </c>
      <c r="AV955" s="125">
        <f t="shared" si="191"/>
        <v>25001</v>
      </c>
      <c r="AW955" t="s">
        <v>749</v>
      </c>
      <c r="AX955">
        <f t="shared" si="198"/>
        <v>2559735</v>
      </c>
      <c r="BB955">
        <v>44.36</v>
      </c>
      <c r="BC955">
        <v>1.32</v>
      </c>
      <c r="BD955">
        <v>43.04</v>
      </c>
    </row>
    <row r="956" spans="1:56" hidden="1" outlineLevel="1">
      <c r="A956" s="67" t="s">
        <v>617</v>
      </c>
      <c r="B956" s="10" t="s">
        <v>1278</v>
      </c>
      <c r="C956" s="1">
        <f t="shared" si="192"/>
        <v>13390</v>
      </c>
      <c r="D956" s="7">
        <f>IF(N956&gt;0, RANK(N956,(N956:P956,Q956:AE956)),0)</f>
        <v>1</v>
      </c>
      <c r="E956" s="7">
        <f>IF(O956&gt;0,RANK(O956,(N956:P956,Q956:AE956)),0)</f>
        <v>2</v>
      </c>
      <c r="F956" s="7">
        <f t="shared" si="193"/>
        <v>3</v>
      </c>
      <c r="G956" s="1">
        <f t="shared" si="188"/>
        <v>455</v>
      </c>
      <c r="H956" s="2">
        <f t="shared" si="189"/>
        <v>3.3980582524271843E-2</v>
      </c>
      <c r="I956" s="8"/>
      <c r="J956" s="2">
        <f t="shared" si="194"/>
        <v>0.5055265123226288</v>
      </c>
      <c r="K956" s="2">
        <f t="shared" si="195"/>
        <v>0.47154592979835697</v>
      </c>
      <c r="L956" s="2">
        <f t="shared" si="196"/>
        <v>1.157580283793876E-2</v>
      </c>
      <c r="M956" s="2">
        <f t="shared" si="197"/>
        <v>1.1351755041075478E-2</v>
      </c>
      <c r="N956" s="1">
        <v>6769</v>
      </c>
      <c r="O956" s="1">
        <v>6314</v>
      </c>
      <c r="P956" s="1">
        <v>155</v>
      </c>
      <c r="Q956" s="1">
        <v>45</v>
      </c>
      <c r="R956" s="1">
        <v>19</v>
      </c>
      <c r="S956" s="1">
        <v>24</v>
      </c>
      <c r="T956" s="1"/>
      <c r="U956" s="1"/>
      <c r="V956" s="1"/>
      <c r="W956" s="1">
        <v>64</v>
      </c>
      <c r="X956" s="1"/>
      <c r="Y956" s="1"/>
      <c r="Z956" s="1"/>
      <c r="AA956" s="1"/>
      <c r="AB956" s="1"/>
      <c r="AN956" t="str">
        <f t="shared" si="190"/>
        <v>Saugus</v>
      </c>
      <c r="AO956" t="s">
        <v>1885</v>
      </c>
      <c r="AP956">
        <v>6</v>
      </c>
      <c r="AR956" s="119">
        <v>25</v>
      </c>
      <c r="AS956" s="121">
        <v>9</v>
      </c>
      <c r="AT956" s="121">
        <v>150</v>
      </c>
      <c r="AU956" s="125">
        <v>60015</v>
      </c>
      <c r="AV956" s="125">
        <f t="shared" si="191"/>
        <v>25009</v>
      </c>
      <c r="AW956" t="s">
        <v>749</v>
      </c>
      <c r="AX956">
        <f t="shared" si="198"/>
        <v>2560015</v>
      </c>
      <c r="BB956">
        <v>11.75</v>
      </c>
      <c r="BC956">
        <v>0.77</v>
      </c>
      <c r="BD956">
        <v>10.99</v>
      </c>
    </row>
    <row r="957" spans="1:56" hidden="1" outlineLevel="1">
      <c r="A957" s="67" t="s">
        <v>1732</v>
      </c>
      <c r="B957" s="10" t="s">
        <v>1278</v>
      </c>
      <c r="C957" s="1">
        <f t="shared" si="192"/>
        <v>402</v>
      </c>
      <c r="D957" s="7">
        <f>IF(N957&gt;0, RANK(N957,(N957:P957,Q957:AE957)),0)</f>
        <v>1</v>
      </c>
      <c r="E957" s="7">
        <f>IF(O957&gt;0,RANK(O957,(N957:P957,Q957:AE957)),0)</f>
        <v>2</v>
      </c>
      <c r="F957" s="7">
        <f t="shared" si="193"/>
        <v>3</v>
      </c>
      <c r="G957" s="1">
        <f t="shared" si="188"/>
        <v>163</v>
      </c>
      <c r="H957" s="2">
        <f t="shared" si="189"/>
        <v>0.40547263681592038</v>
      </c>
      <c r="I957" s="8"/>
      <c r="J957" s="2">
        <f t="shared" si="194"/>
        <v>0.68159203980099503</v>
      </c>
      <c r="K957" s="2">
        <f t="shared" si="195"/>
        <v>0.27611940298507465</v>
      </c>
      <c r="L957" s="2">
        <f t="shared" si="196"/>
        <v>2.2388059701492536E-2</v>
      </c>
      <c r="M957" s="2">
        <f t="shared" si="197"/>
        <v>1.9900497512437786E-2</v>
      </c>
      <c r="N957" s="1">
        <v>274</v>
      </c>
      <c r="O957" s="1">
        <v>111</v>
      </c>
      <c r="P957" s="1">
        <v>9</v>
      </c>
      <c r="Q957" s="1">
        <v>5</v>
      </c>
      <c r="R957" s="1">
        <v>0</v>
      </c>
      <c r="S957" s="1">
        <v>2</v>
      </c>
      <c r="T957" s="1"/>
      <c r="U957" s="1"/>
      <c r="V957" s="1"/>
      <c r="W957" s="1">
        <v>1</v>
      </c>
      <c r="X957" s="1"/>
      <c r="Y957" s="1"/>
      <c r="Z957" s="1"/>
      <c r="AA957" s="1"/>
      <c r="AB957" s="1"/>
      <c r="AN957" t="str">
        <f t="shared" si="190"/>
        <v>Savoy</v>
      </c>
      <c r="AO957" t="s">
        <v>1299</v>
      </c>
      <c r="AP957">
        <v>1</v>
      </c>
      <c r="AR957" s="119">
        <v>25</v>
      </c>
      <c r="AS957" s="121">
        <v>3</v>
      </c>
      <c r="AT957" s="121">
        <v>125</v>
      </c>
      <c r="AU957" s="125">
        <v>60225</v>
      </c>
      <c r="AV957" s="125">
        <f t="shared" si="191"/>
        <v>25003</v>
      </c>
      <c r="AW957" t="s">
        <v>749</v>
      </c>
      <c r="AX957">
        <f t="shared" si="198"/>
        <v>2560225</v>
      </c>
      <c r="BB957">
        <v>36.01</v>
      </c>
      <c r="BC957">
        <v>0.14000000000000001</v>
      </c>
      <c r="BD957">
        <v>35.86</v>
      </c>
    </row>
    <row r="958" spans="1:56" hidden="1" outlineLevel="1">
      <c r="A958" s="67" t="s">
        <v>2103</v>
      </c>
      <c r="B958" s="10" t="s">
        <v>1278</v>
      </c>
      <c r="C958" s="1">
        <f t="shared" si="192"/>
        <v>11177</v>
      </c>
      <c r="D958" s="7">
        <f>IF(N958&gt;0, RANK(N958,(N958:P958,Q958:AE958)),0)</f>
        <v>1</v>
      </c>
      <c r="E958" s="7">
        <f>IF(O958&gt;0,RANK(O958,(N958:P958,Q958:AE958)),0)</f>
        <v>2</v>
      </c>
      <c r="F958" s="7">
        <f t="shared" si="193"/>
        <v>3</v>
      </c>
      <c r="G958" s="1">
        <f t="shared" si="188"/>
        <v>729</v>
      </c>
      <c r="H958" s="2">
        <f t="shared" si="189"/>
        <v>6.5223226268229406E-2</v>
      </c>
      <c r="I958" s="8"/>
      <c r="J958" s="2">
        <f t="shared" si="194"/>
        <v>0.52339626017714946</v>
      </c>
      <c r="K958" s="2">
        <f t="shared" si="195"/>
        <v>0.45817303390892011</v>
      </c>
      <c r="L958" s="2">
        <f t="shared" si="196"/>
        <v>7.9627807103874026E-3</v>
      </c>
      <c r="M958" s="2">
        <f t="shared" si="197"/>
        <v>1.046792520354302E-2</v>
      </c>
      <c r="N958" s="1">
        <v>5850</v>
      </c>
      <c r="O958" s="1">
        <v>5121</v>
      </c>
      <c r="P958" s="1">
        <v>89</v>
      </c>
      <c r="Q958" s="1">
        <v>43</v>
      </c>
      <c r="R958" s="1">
        <v>17</v>
      </c>
      <c r="S958" s="1">
        <v>12</v>
      </c>
      <c r="T958" s="1"/>
      <c r="U958" s="1"/>
      <c r="V958" s="1"/>
      <c r="W958" s="1">
        <v>45</v>
      </c>
      <c r="X958" s="1"/>
      <c r="Y958" s="1"/>
      <c r="Z958" s="1"/>
      <c r="AA958" s="1"/>
      <c r="AB958" s="1"/>
      <c r="AN958" t="str">
        <f t="shared" si="190"/>
        <v>Scituate</v>
      </c>
      <c r="AO958" t="s">
        <v>2518</v>
      </c>
      <c r="AP958">
        <v>10</v>
      </c>
      <c r="AR958" s="119">
        <v>25</v>
      </c>
      <c r="AS958" s="121">
        <v>23</v>
      </c>
      <c r="AT958" s="121">
        <v>120</v>
      </c>
      <c r="AU958" s="125">
        <v>60330</v>
      </c>
      <c r="AV958" s="125">
        <f t="shared" si="191"/>
        <v>25023</v>
      </c>
      <c r="AW958" t="s">
        <v>749</v>
      </c>
      <c r="AX958">
        <f t="shared" si="198"/>
        <v>2560330</v>
      </c>
      <c r="BB958">
        <v>31.8</v>
      </c>
      <c r="BC958">
        <v>14.61</v>
      </c>
      <c r="BD958">
        <v>17.18</v>
      </c>
    </row>
    <row r="959" spans="1:56" hidden="1" outlineLevel="1">
      <c r="A959" s="67" t="s">
        <v>3180</v>
      </c>
      <c r="B959" s="10" t="s">
        <v>1278</v>
      </c>
      <c r="C959" s="1">
        <f t="shared" si="192"/>
        <v>7288</v>
      </c>
      <c r="D959" s="7">
        <f>IF(N959&gt;0, RANK(N959,(N959:P959,Q959:AE959)),0)</f>
        <v>1</v>
      </c>
      <c r="E959" s="7">
        <f>IF(O959&gt;0,RANK(O959,(N959:P959,Q959:AE959)),0)</f>
        <v>2</v>
      </c>
      <c r="F959" s="7">
        <f t="shared" si="193"/>
        <v>3</v>
      </c>
      <c r="G959" s="1">
        <f t="shared" si="188"/>
        <v>1006</v>
      </c>
      <c r="H959" s="2">
        <f t="shared" si="189"/>
        <v>0.13803512623490669</v>
      </c>
      <c r="I959" s="8"/>
      <c r="J959" s="2">
        <f t="shared" si="194"/>
        <v>0.55804061470911082</v>
      </c>
      <c r="K959" s="2">
        <f t="shared" si="195"/>
        <v>0.42000548847420416</v>
      </c>
      <c r="L959" s="2">
        <f t="shared" si="196"/>
        <v>1.0839736553238199E-2</v>
      </c>
      <c r="M959" s="2">
        <f t="shared" si="197"/>
        <v>1.1114160263446827E-2</v>
      </c>
      <c r="N959" s="1">
        <v>4067</v>
      </c>
      <c r="O959" s="1">
        <v>3061</v>
      </c>
      <c r="P959" s="1">
        <v>79</v>
      </c>
      <c r="Q959" s="1">
        <v>25</v>
      </c>
      <c r="R959" s="1">
        <v>9</v>
      </c>
      <c r="S959" s="1">
        <v>17</v>
      </c>
      <c r="T959" s="1"/>
      <c r="U959" s="1"/>
      <c r="V959" s="1"/>
      <c r="W959" s="1">
        <v>30</v>
      </c>
      <c r="X959" s="1"/>
      <c r="Y959" s="1"/>
      <c r="Z959" s="1"/>
      <c r="AA959" s="1"/>
      <c r="AB959" s="1"/>
      <c r="AN959" t="str">
        <f t="shared" si="190"/>
        <v>Seekonk</v>
      </c>
      <c r="AO959" t="s">
        <v>1127</v>
      </c>
      <c r="AP959">
        <v>3</v>
      </c>
      <c r="AR959" s="119">
        <v>25</v>
      </c>
      <c r="AS959" s="121">
        <v>5</v>
      </c>
      <c r="AT959" s="121">
        <v>80</v>
      </c>
      <c r="AU959" s="125">
        <v>60645</v>
      </c>
      <c r="AV959" s="125">
        <f t="shared" si="191"/>
        <v>25005</v>
      </c>
      <c r="AW959" t="s">
        <v>749</v>
      </c>
      <c r="AX959">
        <f t="shared" si="198"/>
        <v>2560645</v>
      </c>
      <c r="BB959">
        <v>18.420000000000002</v>
      </c>
      <c r="BC959">
        <v>0.1</v>
      </c>
      <c r="BD959">
        <v>18.32</v>
      </c>
    </row>
    <row r="960" spans="1:56" hidden="1" outlineLevel="1">
      <c r="A960" s="67" t="s">
        <v>2547</v>
      </c>
      <c r="B960" s="10" t="s">
        <v>1278</v>
      </c>
      <c r="C960" s="1">
        <f t="shared" si="192"/>
        <v>10021</v>
      </c>
      <c r="D960" s="7">
        <f>IF(N960&gt;0, RANK(N960,(N960:P960,Q960:AE960)),0)</f>
        <v>1</v>
      </c>
      <c r="E960" s="7">
        <f>IF(O960&gt;0,RANK(O960,(N960:P960,Q960:AE960)),0)</f>
        <v>2</v>
      </c>
      <c r="F960" s="7">
        <f t="shared" si="193"/>
        <v>3</v>
      </c>
      <c r="G960" s="1">
        <f t="shared" si="188"/>
        <v>3443</v>
      </c>
      <c r="H960" s="2">
        <f t="shared" si="189"/>
        <v>0.34357848518111966</v>
      </c>
      <c r="I960" s="8"/>
      <c r="J960" s="2">
        <f t="shared" si="194"/>
        <v>0.66081229418221732</v>
      </c>
      <c r="K960" s="2">
        <f t="shared" si="195"/>
        <v>0.31723380900109771</v>
      </c>
      <c r="L960" s="2">
        <f t="shared" si="196"/>
        <v>8.0830256461430997E-3</v>
      </c>
      <c r="M960" s="2">
        <f t="shared" si="197"/>
        <v>1.387087117054187E-2</v>
      </c>
      <c r="N960" s="1">
        <v>6622</v>
      </c>
      <c r="O960" s="1">
        <v>3179</v>
      </c>
      <c r="P960" s="1">
        <v>81</v>
      </c>
      <c r="Q960" s="1">
        <v>43</v>
      </c>
      <c r="R960" s="1">
        <v>24</v>
      </c>
      <c r="S960" s="1">
        <v>15</v>
      </c>
      <c r="T960" s="1"/>
      <c r="U960" s="1"/>
      <c r="V960" s="1"/>
      <c r="W960" s="1">
        <v>57</v>
      </c>
      <c r="X960" s="1"/>
      <c r="Y960" s="1"/>
      <c r="Z960" s="1"/>
      <c r="AA960" s="1"/>
      <c r="AB960" s="1"/>
      <c r="AN960" t="str">
        <f t="shared" si="190"/>
        <v>Sharon</v>
      </c>
      <c r="AO960" t="s">
        <v>1555</v>
      </c>
      <c r="AP960">
        <v>4</v>
      </c>
      <c r="AR960" s="119">
        <v>25</v>
      </c>
      <c r="AS960" s="121">
        <v>21</v>
      </c>
      <c r="AT960" s="121">
        <v>110</v>
      </c>
      <c r="AU960" s="125">
        <v>60785</v>
      </c>
      <c r="AV960" s="125">
        <f t="shared" si="191"/>
        <v>25021</v>
      </c>
      <c r="AW960" t="s">
        <v>749</v>
      </c>
      <c r="AX960">
        <f t="shared" si="198"/>
        <v>2560785</v>
      </c>
      <c r="BB960">
        <v>24.17</v>
      </c>
      <c r="BC960">
        <v>0.86</v>
      </c>
      <c r="BD960">
        <v>23.31</v>
      </c>
    </row>
    <row r="961" spans="1:56" hidden="1" outlineLevel="1">
      <c r="A961" s="67" t="s">
        <v>2574</v>
      </c>
      <c r="B961" s="10" t="s">
        <v>1278</v>
      </c>
      <c r="C961" s="1">
        <f t="shared" si="192"/>
        <v>1891</v>
      </c>
      <c r="D961" s="7">
        <f>IF(N961&gt;0, RANK(N961,(N961:P961,Q961:AE961)),0)</f>
        <v>1</v>
      </c>
      <c r="E961" s="7">
        <f>IF(O961&gt;0,RANK(O961,(N961:P961,Q961:AE961)),0)</f>
        <v>2</v>
      </c>
      <c r="F961" s="7">
        <f t="shared" si="193"/>
        <v>3</v>
      </c>
      <c r="G961" s="1">
        <f t="shared" si="188"/>
        <v>926</v>
      </c>
      <c r="H961" s="2">
        <f t="shared" si="189"/>
        <v>0.48968799576943417</v>
      </c>
      <c r="I961" s="8"/>
      <c r="J961" s="2">
        <f t="shared" si="194"/>
        <v>0.72871496562665261</v>
      </c>
      <c r="K961" s="2">
        <f t="shared" si="195"/>
        <v>0.23902696985721841</v>
      </c>
      <c r="L961" s="2">
        <f t="shared" si="196"/>
        <v>1.5335801163405606E-2</v>
      </c>
      <c r="M961" s="2">
        <f t="shared" si="197"/>
        <v>1.6922263352723371E-2</v>
      </c>
      <c r="N961" s="1">
        <v>1378</v>
      </c>
      <c r="O961" s="1">
        <v>452</v>
      </c>
      <c r="P961" s="1">
        <v>29</v>
      </c>
      <c r="Q961" s="1">
        <v>10</v>
      </c>
      <c r="R961" s="1">
        <v>12</v>
      </c>
      <c r="S961" s="1">
        <v>6</v>
      </c>
      <c r="T961" s="1"/>
      <c r="U961" s="1"/>
      <c r="V961" s="1"/>
      <c r="W961" s="1">
        <v>4</v>
      </c>
      <c r="X961" s="1"/>
      <c r="Y961" s="1"/>
      <c r="Z961" s="1"/>
      <c r="AA961" s="1"/>
      <c r="AB961" s="1"/>
      <c r="AN961" t="str">
        <f t="shared" si="190"/>
        <v>Sheffield</v>
      </c>
      <c r="AO961" t="s">
        <v>1299</v>
      </c>
      <c r="AP961">
        <v>1</v>
      </c>
      <c r="AR961" s="119">
        <v>25</v>
      </c>
      <c r="AS961" s="121">
        <v>3</v>
      </c>
      <c r="AT961" s="121">
        <v>130</v>
      </c>
      <c r="AU961" s="125">
        <v>61065</v>
      </c>
      <c r="AV961" s="125">
        <f t="shared" si="191"/>
        <v>25003</v>
      </c>
      <c r="AW961" t="s">
        <v>749</v>
      </c>
      <c r="AX961">
        <f t="shared" si="198"/>
        <v>2561065</v>
      </c>
      <c r="BB961">
        <v>48.54</v>
      </c>
      <c r="BC961">
        <v>0.39</v>
      </c>
      <c r="BD961">
        <v>48.15</v>
      </c>
    </row>
    <row r="962" spans="1:56" hidden="1" outlineLevel="1">
      <c r="A962" s="67" t="s">
        <v>2575</v>
      </c>
      <c r="B962" s="10" t="s">
        <v>1278</v>
      </c>
      <c r="C962" s="1">
        <f t="shared" si="192"/>
        <v>1192</v>
      </c>
      <c r="D962" s="7">
        <f>IF(N962&gt;0, RANK(N962,(N962:P962,Q962:AE962)),0)</f>
        <v>1</v>
      </c>
      <c r="E962" s="7">
        <f>IF(O962&gt;0,RANK(O962,(N962:P962,Q962:AE962)),0)</f>
        <v>2</v>
      </c>
      <c r="F962" s="7">
        <f t="shared" si="193"/>
        <v>3</v>
      </c>
      <c r="G962" s="1">
        <f t="shared" si="188"/>
        <v>670</v>
      </c>
      <c r="H962" s="2">
        <f t="shared" si="189"/>
        <v>0.56208053691275173</v>
      </c>
      <c r="I962" s="8"/>
      <c r="J962" s="2">
        <f t="shared" si="194"/>
        <v>0.76845637583892612</v>
      </c>
      <c r="K962" s="2">
        <f t="shared" si="195"/>
        <v>0.2063758389261745</v>
      </c>
      <c r="L962" s="2">
        <f t="shared" si="196"/>
        <v>1.2583892617449664E-2</v>
      </c>
      <c r="M962" s="2">
        <f t="shared" si="197"/>
        <v>1.2583892617449712E-2</v>
      </c>
      <c r="N962" s="1">
        <v>916</v>
      </c>
      <c r="O962" s="1">
        <v>246</v>
      </c>
      <c r="P962" s="1">
        <v>15</v>
      </c>
      <c r="Q962" s="1">
        <v>7</v>
      </c>
      <c r="R962" s="1">
        <v>0</v>
      </c>
      <c r="S962" s="1">
        <v>1</v>
      </c>
      <c r="T962" s="1"/>
      <c r="U962" s="1"/>
      <c r="V962" s="1"/>
      <c r="W962" s="1">
        <v>7</v>
      </c>
      <c r="X962" s="1"/>
      <c r="Y962" s="1"/>
      <c r="Z962" s="1"/>
      <c r="AA962" s="1"/>
      <c r="AB962" s="1"/>
      <c r="AN962" t="str">
        <f t="shared" si="190"/>
        <v>Shelburne</v>
      </c>
      <c r="AO962" t="s">
        <v>2910</v>
      </c>
      <c r="AP962">
        <v>1</v>
      </c>
      <c r="AR962" s="119">
        <v>25</v>
      </c>
      <c r="AS962" s="121">
        <v>11</v>
      </c>
      <c r="AT962" s="121">
        <v>105</v>
      </c>
      <c r="AU962" s="125">
        <v>61135</v>
      </c>
      <c r="AV962" s="125">
        <f t="shared" si="191"/>
        <v>25011</v>
      </c>
      <c r="AW962" t="s">
        <v>749</v>
      </c>
      <c r="AX962">
        <f t="shared" si="198"/>
        <v>2561135</v>
      </c>
      <c r="BB962">
        <v>23.45</v>
      </c>
      <c r="BC962">
        <v>0.2</v>
      </c>
      <c r="BD962">
        <v>23.25</v>
      </c>
    </row>
    <row r="963" spans="1:56" hidden="1" outlineLevel="1">
      <c r="A963" s="67" t="s">
        <v>2872</v>
      </c>
      <c r="B963" s="10" t="s">
        <v>1278</v>
      </c>
      <c r="C963" s="1">
        <f t="shared" si="192"/>
        <v>2698</v>
      </c>
      <c r="D963" s="7">
        <f>IF(N963&gt;0, RANK(N963,(N963:P963,Q963:AE963)),0)</f>
        <v>1</v>
      </c>
      <c r="E963" s="7">
        <f>IF(O963&gt;0,RANK(O963,(N963:P963,Q963:AE963)),0)</f>
        <v>2</v>
      </c>
      <c r="F963" s="7">
        <f t="shared" si="193"/>
        <v>4</v>
      </c>
      <c r="G963" s="1">
        <f t="shared" ref="G963:G1026" si="199">IF(C963&gt;0,MAX(N963:P963)-LARGE(N963:P963,2),0)</f>
        <v>580</v>
      </c>
      <c r="H963" s="2">
        <f t="shared" ref="H963:H1026" si="200">IF(C963&gt;0,G963/C963,0)</f>
        <v>0.21497405485544849</v>
      </c>
      <c r="I963" s="8"/>
      <c r="J963" s="2">
        <f t="shared" si="194"/>
        <v>0.59636767976278726</v>
      </c>
      <c r="K963" s="2">
        <f t="shared" si="195"/>
        <v>0.38139362490733875</v>
      </c>
      <c r="L963" s="2">
        <f t="shared" si="196"/>
        <v>8.5248332097850252E-3</v>
      </c>
      <c r="M963" s="2">
        <f t="shared" si="197"/>
        <v>1.3713862120088967E-2</v>
      </c>
      <c r="N963" s="1">
        <v>1609</v>
      </c>
      <c r="O963" s="1">
        <v>1029</v>
      </c>
      <c r="P963" s="1">
        <v>23</v>
      </c>
      <c r="Q963" s="1">
        <v>24</v>
      </c>
      <c r="R963" s="1">
        <v>3</v>
      </c>
      <c r="S963" s="1">
        <v>1</v>
      </c>
      <c r="T963" s="1"/>
      <c r="U963" s="1"/>
      <c r="V963" s="1"/>
      <c r="W963" s="1">
        <v>9</v>
      </c>
      <c r="X963" s="1"/>
      <c r="Y963" s="1"/>
      <c r="Z963" s="1"/>
      <c r="AA963" s="1"/>
      <c r="AB963" s="1"/>
      <c r="AN963" t="str">
        <f t="shared" ref="AN963:AN1026" si="201">A963</f>
        <v>Sherborn</v>
      </c>
      <c r="AO963" t="s">
        <v>3384</v>
      </c>
      <c r="AP963">
        <v>4</v>
      </c>
      <c r="AR963" s="119">
        <v>25</v>
      </c>
      <c r="AS963" s="121">
        <v>17</v>
      </c>
      <c r="AT963" s="121">
        <v>185</v>
      </c>
      <c r="AU963" s="125">
        <v>61380</v>
      </c>
      <c r="AV963" s="125">
        <f t="shared" si="191"/>
        <v>25017</v>
      </c>
      <c r="AW963" t="s">
        <v>749</v>
      </c>
      <c r="AX963">
        <f t="shared" si="198"/>
        <v>2561380</v>
      </c>
      <c r="BB963">
        <v>16.190000000000001</v>
      </c>
      <c r="BC963">
        <v>0.22</v>
      </c>
      <c r="BD963">
        <v>15.96</v>
      </c>
    </row>
    <row r="964" spans="1:56" hidden="1" outlineLevel="1">
      <c r="A964" s="67" t="s">
        <v>1306</v>
      </c>
      <c r="B964" s="10" t="s">
        <v>1278</v>
      </c>
      <c r="C964" s="1">
        <f t="shared" si="192"/>
        <v>3125</v>
      </c>
      <c r="D964" s="7">
        <f>IF(N964&gt;0, RANK(N964,(N964:P964,Q964:AE964)),0)</f>
        <v>1</v>
      </c>
      <c r="E964" s="7">
        <f>IF(O964&gt;0,RANK(O964,(N964:P964,Q964:AE964)),0)</f>
        <v>2</v>
      </c>
      <c r="F964" s="7">
        <f t="shared" si="193"/>
        <v>3</v>
      </c>
      <c r="G964" s="1">
        <f t="shared" si="199"/>
        <v>188</v>
      </c>
      <c r="H964" s="2">
        <f t="shared" si="200"/>
        <v>6.0159999999999998E-2</v>
      </c>
      <c r="I964" s="8"/>
      <c r="J964" s="2">
        <f t="shared" si="194"/>
        <v>0.51488</v>
      </c>
      <c r="K964" s="2">
        <f t="shared" si="195"/>
        <v>0.45472000000000001</v>
      </c>
      <c r="L964" s="2">
        <f t="shared" si="196"/>
        <v>1.0880000000000001E-2</v>
      </c>
      <c r="M964" s="2">
        <f t="shared" si="197"/>
        <v>1.9519999999999982E-2</v>
      </c>
      <c r="N964" s="1">
        <v>1609</v>
      </c>
      <c r="O964" s="1">
        <v>1421</v>
      </c>
      <c r="P964" s="1">
        <v>34</v>
      </c>
      <c r="Q964" s="1">
        <v>18</v>
      </c>
      <c r="R964" s="1">
        <v>12</v>
      </c>
      <c r="S964" s="1">
        <v>10</v>
      </c>
      <c r="T964" s="1"/>
      <c r="U964" s="1"/>
      <c r="V964" s="1"/>
      <c r="W964" s="1">
        <v>21</v>
      </c>
      <c r="X964" s="1"/>
      <c r="Y964" s="1"/>
      <c r="Z964" s="1"/>
      <c r="AA964" s="1"/>
      <c r="AB964" s="1"/>
      <c r="AN964" t="str">
        <f t="shared" si="201"/>
        <v>Shirley</v>
      </c>
      <c r="AO964" t="s">
        <v>3384</v>
      </c>
      <c r="AP964">
        <v>5</v>
      </c>
      <c r="AR964" s="119">
        <v>25</v>
      </c>
      <c r="AS964" s="121">
        <v>17</v>
      </c>
      <c r="AT964" s="121">
        <v>190</v>
      </c>
      <c r="AU964" s="125">
        <v>61590</v>
      </c>
      <c r="AV964" s="125">
        <f t="shared" si="191"/>
        <v>25017</v>
      </c>
      <c r="AW964" t="s">
        <v>749</v>
      </c>
      <c r="AX964">
        <f t="shared" si="198"/>
        <v>2561590</v>
      </c>
      <c r="BB964">
        <v>15.9</v>
      </c>
      <c r="BC964">
        <v>0.08</v>
      </c>
      <c r="BD964">
        <v>15.82</v>
      </c>
    </row>
    <row r="965" spans="1:56" hidden="1" outlineLevel="1">
      <c r="A965" s="67" t="s">
        <v>3383</v>
      </c>
      <c r="B965" s="10" t="s">
        <v>1278</v>
      </c>
      <c r="C965" s="1">
        <f t="shared" si="192"/>
        <v>17682</v>
      </c>
      <c r="D965" s="7">
        <f>IF(N965&gt;0, RANK(N965,(N965:P965,Q965:AE965)),0)</f>
        <v>1</v>
      </c>
      <c r="E965" s="7">
        <f>IF(O965&gt;0,RANK(O965,(N965:P965,Q965:AE965)),0)</f>
        <v>2</v>
      </c>
      <c r="F965" s="7">
        <f t="shared" si="193"/>
        <v>3</v>
      </c>
      <c r="G965" s="1">
        <f t="shared" si="199"/>
        <v>2704</v>
      </c>
      <c r="H965" s="2">
        <f t="shared" si="200"/>
        <v>0.15292387738943558</v>
      </c>
      <c r="I965" s="8"/>
      <c r="J965" s="2">
        <f t="shared" si="194"/>
        <v>0.56554688383667007</v>
      </c>
      <c r="K965" s="2">
        <f t="shared" si="195"/>
        <v>0.41262300644723449</v>
      </c>
      <c r="L965" s="2">
        <f t="shared" si="196"/>
        <v>1.0349507974211062E-2</v>
      </c>
      <c r="M965" s="2">
        <f t="shared" si="197"/>
        <v>1.1480601741884386E-2</v>
      </c>
      <c r="N965" s="1">
        <v>10000</v>
      </c>
      <c r="O965" s="1">
        <v>7296</v>
      </c>
      <c r="P965" s="1">
        <v>183</v>
      </c>
      <c r="Q965" s="1">
        <v>72</v>
      </c>
      <c r="R965" s="1">
        <v>30</v>
      </c>
      <c r="S965" s="1">
        <v>20</v>
      </c>
      <c r="T965" s="1"/>
      <c r="U965" s="1"/>
      <c r="V965" s="1"/>
      <c r="W965" s="1">
        <v>81</v>
      </c>
      <c r="X965" s="1"/>
      <c r="Y965" s="1"/>
      <c r="Z965" s="1"/>
      <c r="AA965" s="1"/>
      <c r="AB965" s="1"/>
      <c r="AN965" t="str">
        <f t="shared" si="201"/>
        <v>Shrewsbury</v>
      </c>
      <c r="AO965" s="10" t="s">
        <v>2537</v>
      </c>
      <c r="AP965" s="10">
        <v>3</v>
      </c>
      <c r="AR965" s="119">
        <v>25</v>
      </c>
      <c r="AS965" s="121">
        <v>27</v>
      </c>
      <c r="AT965" s="121">
        <v>215</v>
      </c>
      <c r="AU965" s="125">
        <v>61800</v>
      </c>
      <c r="AV965" s="125">
        <f t="shared" si="191"/>
        <v>25027</v>
      </c>
      <c r="AW965" t="s">
        <v>749</v>
      </c>
      <c r="AX965">
        <f t="shared" si="198"/>
        <v>2561800</v>
      </c>
      <c r="BB965">
        <v>21.65</v>
      </c>
      <c r="BC965">
        <v>0.92</v>
      </c>
      <c r="BD965">
        <v>20.73</v>
      </c>
    </row>
    <row r="966" spans="1:56" hidden="1" outlineLevel="1">
      <c r="A966" s="67" t="s">
        <v>1805</v>
      </c>
      <c r="B966" s="10" t="s">
        <v>1278</v>
      </c>
      <c r="C966" s="1">
        <f t="shared" si="192"/>
        <v>1220</v>
      </c>
      <c r="D966" s="7">
        <f>IF(N966&gt;0, RANK(N966,(N966:P966,Q966:AE966)),0)</f>
        <v>1</v>
      </c>
      <c r="E966" s="7">
        <f>IF(O966&gt;0,RANK(O966,(N966:P966,Q966:AE966)),0)</f>
        <v>2</v>
      </c>
      <c r="F966" s="7">
        <f t="shared" si="193"/>
        <v>4</v>
      </c>
      <c r="G966" s="1">
        <f t="shared" si="199"/>
        <v>884</v>
      </c>
      <c r="H966" s="2">
        <f t="shared" si="200"/>
        <v>0.72459016393442621</v>
      </c>
      <c r="I966" s="8"/>
      <c r="J966" s="2">
        <f t="shared" si="194"/>
        <v>0.85081967213114751</v>
      </c>
      <c r="K966" s="2">
        <f t="shared" si="195"/>
        <v>0.12622950819672132</v>
      </c>
      <c r="L966" s="2">
        <f t="shared" si="196"/>
        <v>8.1967213114754103E-3</v>
      </c>
      <c r="M966" s="2">
        <f t="shared" si="197"/>
        <v>1.4754098360655757E-2</v>
      </c>
      <c r="N966" s="1">
        <v>1038</v>
      </c>
      <c r="O966" s="1">
        <v>154</v>
      </c>
      <c r="P966" s="1">
        <v>10</v>
      </c>
      <c r="Q966" s="1">
        <v>3</v>
      </c>
      <c r="R966" s="1">
        <v>11</v>
      </c>
      <c r="S966" s="1">
        <v>2</v>
      </c>
      <c r="T966" s="1"/>
      <c r="U966" s="1"/>
      <c r="V966" s="1"/>
      <c r="W966" s="1">
        <v>2</v>
      </c>
      <c r="X966" s="1"/>
      <c r="Y966" s="1"/>
      <c r="Z966" s="1"/>
      <c r="AA966" s="1"/>
      <c r="AB966" s="1"/>
      <c r="AN966" t="str">
        <f t="shared" si="201"/>
        <v>Shutesbury</v>
      </c>
      <c r="AO966" t="s">
        <v>2910</v>
      </c>
      <c r="AP966">
        <v>1</v>
      </c>
      <c r="AR966" s="119">
        <v>25</v>
      </c>
      <c r="AS966" s="121">
        <v>11</v>
      </c>
      <c r="AT966" s="121">
        <v>110</v>
      </c>
      <c r="AU966" s="125">
        <v>61905</v>
      </c>
      <c r="AV966" s="125">
        <f t="shared" ref="AV966:AV1029" si="202">AR966*1000+AS966</f>
        <v>25011</v>
      </c>
      <c r="AW966" t="s">
        <v>749</v>
      </c>
      <c r="AX966">
        <f t="shared" si="198"/>
        <v>2561905</v>
      </c>
      <c r="BB966">
        <v>27.17</v>
      </c>
      <c r="BC966">
        <v>0.56000000000000005</v>
      </c>
      <c r="BD966">
        <v>26.61</v>
      </c>
    </row>
    <row r="967" spans="1:56" hidden="1" outlineLevel="1">
      <c r="A967" s="67" t="s">
        <v>465</v>
      </c>
      <c r="B967" s="10" t="s">
        <v>1278</v>
      </c>
      <c r="C967" s="1">
        <f t="shared" si="192"/>
        <v>10088</v>
      </c>
      <c r="D967" s="7">
        <f>IF(N967&gt;0, RANK(N967,(N967:P967,Q967:AE967)),0)</f>
        <v>1</v>
      </c>
      <c r="E967" s="7">
        <f>IF(O967&gt;0,RANK(O967,(N967:P967,Q967:AE967)),0)</f>
        <v>2</v>
      </c>
      <c r="F967" s="7">
        <f t="shared" si="193"/>
        <v>3</v>
      </c>
      <c r="G967" s="1">
        <f t="shared" si="199"/>
        <v>2831</v>
      </c>
      <c r="H967" s="2">
        <f t="shared" si="200"/>
        <v>0.2806304520222046</v>
      </c>
      <c r="I967" s="8"/>
      <c r="J967" s="2">
        <f t="shared" si="194"/>
        <v>0.63124504361617761</v>
      </c>
      <c r="K967" s="2">
        <f t="shared" si="195"/>
        <v>0.35061459159397301</v>
      </c>
      <c r="L967" s="2">
        <f t="shared" si="196"/>
        <v>9.318001586042823E-3</v>
      </c>
      <c r="M967" s="2">
        <f t="shared" si="197"/>
        <v>8.8223632038065495E-3</v>
      </c>
      <c r="N967" s="1">
        <v>6368</v>
      </c>
      <c r="O967" s="1">
        <v>3537</v>
      </c>
      <c r="P967" s="1">
        <v>94</v>
      </c>
      <c r="Q967" s="1">
        <v>37</v>
      </c>
      <c r="R967" s="1">
        <v>19</v>
      </c>
      <c r="S967" s="1">
        <v>33</v>
      </c>
      <c r="T967" s="1"/>
      <c r="U967" s="1"/>
      <c r="V967" s="1"/>
      <c r="W967" s="1">
        <v>0</v>
      </c>
      <c r="X967" s="1"/>
      <c r="Y967" s="1"/>
      <c r="Z967" s="1"/>
      <c r="AA967" s="1"/>
      <c r="AB967" s="1"/>
      <c r="AN967" t="str">
        <f t="shared" si="201"/>
        <v>Somerset</v>
      </c>
      <c r="AO967" t="s">
        <v>1127</v>
      </c>
      <c r="AP967">
        <v>3</v>
      </c>
      <c r="AR967" s="119">
        <v>25</v>
      </c>
      <c r="AS967" s="121">
        <v>5</v>
      </c>
      <c r="AT967" s="121">
        <v>85</v>
      </c>
      <c r="AU967" s="125">
        <v>62430</v>
      </c>
      <c r="AV967" s="125">
        <f t="shared" si="202"/>
        <v>25005</v>
      </c>
      <c r="AW967" t="s">
        <v>749</v>
      </c>
      <c r="AX967">
        <f t="shared" si="198"/>
        <v>2562430</v>
      </c>
      <c r="BB967">
        <v>11.98</v>
      </c>
      <c r="BC967">
        <v>3.87</v>
      </c>
      <c r="BD967">
        <v>8.11</v>
      </c>
    </row>
    <row r="968" spans="1:56" hidden="1" outlineLevel="1">
      <c r="A968" s="67" t="s">
        <v>2029</v>
      </c>
      <c r="B968" s="10" t="s">
        <v>1278</v>
      </c>
      <c r="C968" s="1">
        <f t="shared" si="192"/>
        <v>32762</v>
      </c>
      <c r="D968" s="7">
        <f>IF(N968&gt;0, RANK(N968,(N968:P968,Q968:AE968)),0)</f>
        <v>1</v>
      </c>
      <c r="E968" s="7">
        <f>IF(O968&gt;0,RANK(O968,(N968:P968,Q968:AE968)),0)</f>
        <v>2</v>
      </c>
      <c r="F968" s="7">
        <f t="shared" si="193"/>
        <v>3</v>
      </c>
      <c r="G968" s="1">
        <f t="shared" si="199"/>
        <v>21450</v>
      </c>
      <c r="H968" s="2">
        <f t="shared" si="200"/>
        <v>0.65472193394786649</v>
      </c>
      <c r="I968" s="8"/>
      <c r="J968" s="2">
        <f t="shared" si="194"/>
        <v>0.81390025028997004</v>
      </c>
      <c r="K968" s="2">
        <f t="shared" si="195"/>
        <v>0.15917831634210367</v>
      </c>
      <c r="L968" s="2">
        <f t="shared" si="196"/>
        <v>9.095903790977352E-3</v>
      </c>
      <c r="M968" s="2">
        <f t="shared" si="197"/>
        <v>1.7825529576948943E-2</v>
      </c>
      <c r="N968" s="1">
        <v>26665</v>
      </c>
      <c r="O968" s="1">
        <v>5215</v>
      </c>
      <c r="P968" s="1">
        <v>298</v>
      </c>
      <c r="Q968" s="1">
        <v>203</v>
      </c>
      <c r="R968" s="1">
        <v>155</v>
      </c>
      <c r="S968" s="1">
        <v>54</v>
      </c>
      <c r="T968" s="1"/>
      <c r="U968" s="1"/>
      <c r="V968" s="1"/>
      <c r="W968" s="1">
        <v>172</v>
      </c>
      <c r="X968" s="1"/>
      <c r="Y968" s="1"/>
      <c r="Z968" s="1"/>
      <c r="AA968" s="1"/>
      <c r="AB968" s="1"/>
      <c r="AN968" t="str">
        <f t="shared" si="201"/>
        <v>Somerville</v>
      </c>
      <c r="AO968" t="s">
        <v>3384</v>
      </c>
      <c r="AP968">
        <v>8</v>
      </c>
      <c r="AR968" s="119">
        <v>25</v>
      </c>
      <c r="AS968" s="121">
        <v>17</v>
      </c>
      <c r="AT968" s="121">
        <v>195</v>
      </c>
      <c r="AU968" s="125">
        <v>62535</v>
      </c>
      <c r="AV968" s="125">
        <f t="shared" si="202"/>
        <v>25017</v>
      </c>
      <c r="AW968" t="s">
        <v>2792</v>
      </c>
      <c r="AX968">
        <f t="shared" si="198"/>
        <v>2562535</v>
      </c>
      <c r="BB968">
        <v>4.21</v>
      </c>
      <c r="BC968">
        <v>0.11</v>
      </c>
      <c r="BD968">
        <v>4.1100000000000003</v>
      </c>
    </row>
    <row r="969" spans="1:56" hidden="1" outlineLevel="1">
      <c r="A969" s="67" t="s">
        <v>1018</v>
      </c>
      <c r="B969" s="10" t="s">
        <v>1278</v>
      </c>
      <c r="C969" s="1">
        <f t="shared" si="192"/>
        <v>9028</v>
      </c>
      <c r="D969" s="7">
        <f>IF(N969&gt;0, RANK(N969,(N969:P969,Q969:AE969)),0)</f>
        <v>1</v>
      </c>
      <c r="E969" s="7">
        <f>IF(O969&gt;0,RANK(O969,(N969:P969,Q969:AE969)),0)</f>
        <v>2</v>
      </c>
      <c r="F969" s="7">
        <f t="shared" si="193"/>
        <v>3</v>
      </c>
      <c r="G969" s="1">
        <f t="shared" si="199"/>
        <v>2472</v>
      </c>
      <c r="H969" s="2">
        <f t="shared" si="200"/>
        <v>0.27381479840496231</v>
      </c>
      <c r="I969" s="8"/>
      <c r="J969" s="2">
        <f t="shared" si="194"/>
        <v>0.62815684536996008</v>
      </c>
      <c r="K969" s="2">
        <f t="shared" si="195"/>
        <v>0.35434204696499777</v>
      </c>
      <c r="L969" s="2">
        <f t="shared" si="196"/>
        <v>1.129818342933097E-2</v>
      </c>
      <c r="M969" s="2">
        <f t="shared" si="197"/>
        <v>6.2029242357111783E-3</v>
      </c>
      <c r="N969" s="1">
        <v>5671</v>
      </c>
      <c r="O969" s="1">
        <v>3199</v>
      </c>
      <c r="P969" s="1">
        <v>102</v>
      </c>
      <c r="Q969" s="1">
        <v>29</v>
      </c>
      <c r="R969" s="1">
        <v>15</v>
      </c>
      <c r="S969" s="1">
        <v>12</v>
      </c>
      <c r="T969" s="1"/>
      <c r="U969" s="1"/>
      <c r="V969" s="1"/>
      <c r="W969" s="1">
        <v>0</v>
      </c>
      <c r="X969" s="1"/>
      <c r="Y969" s="1"/>
      <c r="Z969" s="1"/>
      <c r="AA969" s="1"/>
      <c r="AB969" s="1"/>
      <c r="AN969" t="str">
        <f t="shared" si="201"/>
        <v>South Hadley</v>
      </c>
      <c r="AO969" t="s">
        <v>370</v>
      </c>
      <c r="AP969">
        <v>2</v>
      </c>
      <c r="AR969" s="119">
        <v>25</v>
      </c>
      <c r="AS969" s="121">
        <v>15</v>
      </c>
      <c r="AT969" s="121">
        <v>80</v>
      </c>
      <c r="AU969" s="125">
        <v>64145</v>
      </c>
      <c r="AV969" s="125">
        <f t="shared" si="202"/>
        <v>25015</v>
      </c>
      <c r="AW969" t="s">
        <v>749</v>
      </c>
      <c r="AX969">
        <f t="shared" si="198"/>
        <v>2564145</v>
      </c>
      <c r="BB969">
        <v>18.39</v>
      </c>
      <c r="BC969">
        <v>0.68</v>
      </c>
      <c r="BD969">
        <v>17.71</v>
      </c>
    </row>
    <row r="970" spans="1:56" hidden="1" outlineLevel="1">
      <c r="A970" s="67" t="s">
        <v>1606</v>
      </c>
      <c r="B970" s="10" t="s">
        <v>1278</v>
      </c>
      <c r="C970" s="1">
        <f t="shared" si="192"/>
        <v>3410</v>
      </c>
      <c r="D970" s="7">
        <f>IF(N970&gt;0, RANK(N970,(N970:P970,Q970:AE970)),0)</f>
        <v>1</v>
      </c>
      <c r="E970" s="7">
        <f>IF(O970&gt;0,RANK(O970,(N970:P970,Q970:AE970)),0)</f>
        <v>2</v>
      </c>
      <c r="F970" s="7">
        <f t="shared" si="193"/>
        <v>3</v>
      </c>
      <c r="G970" s="1">
        <f t="shared" si="199"/>
        <v>495</v>
      </c>
      <c r="H970" s="2">
        <f t="shared" si="200"/>
        <v>0.14516129032258066</v>
      </c>
      <c r="I970" s="8"/>
      <c r="J970" s="2">
        <f t="shared" si="194"/>
        <v>0.56041055718475075</v>
      </c>
      <c r="K970" s="2">
        <f t="shared" si="195"/>
        <v>0.41524926686217006</v>
      </c>
      <c r="L970" s="2">
        <f t="shared" si="196"/>
        <v>1.1730205278592375E-2</v>
      </c>
      <c r="M970" s="2">
        <f t="shared" si="197"/>
        <v>1.2609970674486815E-2</v>
      </c>
      <c r="N970" s="1">
        <v>1911</v>
      </c>
      <c r="O970" s="1">
        <v>1416</v>
      </c>
      <c r="P970" s="1">
        <v>40</v>
      </c>
      <c r="Q970" s="1">
        <v>15</v>
      </c>
      <c r="R970" s="1">
        <v>8</v>
      </c>
      <c r="S970" s="1">
        <v>4</v>
      </c>
      <c r="T970" s="1"/>
      <c r="U970" s="1"/>
      <c r="V970" s="1"/>
      <c r="W970" s="1">
        <v>16</v>
      </c>
      <c r="X970" s="1"/>
      <c r="Y970" s="1"/>
      <c r="Z970" s="1"/>
      <c r="AA970" s="1"/>
      <c r="AB970" s="1"/>
      <c r="AN970" t="str">
        <f t="shared" si="201"/>
        <v>Southampton</v>
      </c>
      <c r="AO970" t="s">
        <v>370</v>
      </c>
      <c r="AP970">
        <v>1</v>
      </c>
      <c r="AR970" s="119">
        <v>25</v>
      </c>
      <c r="AS970" s="121">
        <v>15</v>
      </c>
      <c r="AT970" s="121">
        <v>75</v>
      </c>
      <c r="AU970" s="125">
        <v>62745</v>
      </c>
      <c r="AV970" s="125">
        <f t="shared" si="202"/>
        <v>25015</v>
      </c>
      <c r="AW970" t="s">
        <v>749</v>
      </c>
      <c r="AX970">
        <f t="shared" si="198"/>
        <v>2562745</v>
      </c>
      <c r="BB970">
        <v>29.08</v>
      </c>
      <c r="BC970">
        <v>0.93</v>
      </c>
      <c r="BD970">
        <v>28.15</v>
      </c>
    </row>
    <row r="971" spans="1:56" hidden="1" outlineLevel="1">
      <c r="A971" s="67" t="s">
        <v>785</v>
      </c>
      <c r="B971" s="10" t="s">
        <v>1278</v>
      </c>
      <c r="C971" s="1">
        <f t="shared" si="192"/>
        <v>5708</v>
      </c>
      <c r="D971" s="7">
        <f>IF(N971&gt;0, RANK(N971,(N971:P971,Q971:AE971)),0)</f>
        <v>1</v>
      </c>
      <c r="E971" s="7">
        <f>IF(O971&gt;0,RANK(O971,(N971:P971,Q971:AE971)),0)</f>
        <v>2</v>
      </c>
      <c r="F971" s="7">
        <f t="shared" si="193"/>
        <v>3</v>
      </c>
      <c r="G971" s="1">
        <f t="shared" si="199"/>
        <v>822</v>
      </c>
      <c r="H971" s="2">
        <f t="shared" si="200"/>
        <v>0.14400840925017519</v>
      </c>
      <c r="I971" s="8"/>
      <c r="J971" s="2">
        <f t="shared" si="194"/>
        <v>0.56079187105816397</v>
      </c>
      <c r="K971" s="2">
        <f t="shared" si="195"/>
        <v>0.41678346180798881</v>
      </c>
      <c r="L971" s="2">
        <f t="shared" si="196"/>
        <v>8.9348283111422566E-3</v>
      </c>
      <c r="M971" s="2">
        <f t="shared" si="197"/>
        <v>1.3489838822704964E-2</v>
      </c>
      <c r="N971" s="1">
        <v>3201</v>
      </c>
      <c r="O971" s="1">
        <v>2379</v>
      </c>
      <c r="P971" s="1">
        <v>51</v>
      </c>
      <c r="Q971" s="1">
        <v>37</v>
      </c>
      <c r="R971" s="1">
        <v>8</v>
      </c>
      <c r="S971" s="1">
        <v>5</v>
      </c>
      <c r="T971" s="1"/>
      <c r="U971" s="1"/>
      <c r="V971" s="1"/>
      <c r="W971" s="1">
        <v>27</v>
      </c>
      <c r="X971" s="1"/>
      <c r="Y971" s="1"/>
      <c r="Z971" s="1"/>
      <c r="AA971" s="1"/>
      <c r="AB971" s="1"/>
      <c r="AN971" t="str">
        <f t="shared" si="201"/>
        <v>Southborough</v>
      </c>
      <c r="AO971" s="10" t="s">
        <v>2537</v>
      </c>
      <c r="AP971" s="10">
        <v>3</v>
      </c>
      <c r="AR971" s="119">
        <v>25</v>
      </c>
      <c r="AS971" s="121">
        <v>27</v>
      </c>
      <c r="AT971" s="121">
        <v>220</v>
      </c>
      <c r="AU971" s="125">
        <v>63165</v>
      </c>
      <c r="AV971" s="125">
        <f t="shared" si="202"/>
        <v>25027</v>
      </c>
      <c r="AW971" t="s">
        <v>749</v>
      </c>
      <c r="AX971">
        <f t="shared" si="198"/>
        <v>2563165</v>
      </c>
      <c r="BB971">
        <v>15.66</v>
      </c>
      <c r="BC971">
        <v>1.51</v>
      </c>
      <c r="BD971">
        <v>14.15</v>
      </c>
    </row>
    <row r="972" spans="1:56" hidden="1" outlineLevel="1">
      <c r="A972" s="67" t="s">
        <v>571</v>
      </c>
      <c r="B972" s="10" t="s">
        <v>1278</v>
      </c>
      <c r="C972" s="1">
        <f t="shared" si="192"/>
        <v>7009</v>
      </c>
      <c r="D972" s="7">
        <f>IF(N972&gt;0, RANK(N972,(N972:P972,Q972:AE972)),0)</f>
        <v>1</v>
      </c>
      <c r="E972" s="7">
        <f>IF(O972&gt;0,RANK(O972,(N972:P972,Q972:AE972)),0)</f>
        <v>2</v>
      </c>
      <c r="F972" s="7">
        <f t="shared" si="193"/>
        <v>3</v>
      </c>
      <c r="G972" s="1">
        <f t="shared" si="199"/>
        <v>2120</v>
      </c>
      <c r="H972" s="2">
        <f t="shared" si="200"/>
        <v>0.30246825510058495</v>
      </c>
      <c r="I972" s="8"/>
      <c r="J972" s="2">
        <f t="shared" si="194"/>
        <v>0.63718076758453412</v>
      </c>
      <c r="K972" s="2">
        <f t="shared" si="195"/>
        <v>0.33471251248394923</v>
      </c>
      <c r="L972" s="2">
        <f t="shared" si="196"/>
        <v>1.3554001997431873E-2</v>
      </c>
      <c r="M972" s="2">
        <f t="shared" si="197"/>
        <v>1.4552717934084771E-2</v>
      </c>
      <c r="N972" s="1">
        <v>4466</v>
      </c>
      <c r="O972" s="1">
        <v>2346</v>
      </c>
      <c r="P972" s="1">
        <v>95</v>
      </c>
      <c r="Q972" s="1">
        <v>31</v>
      </c>
      <c r="R972" s="1">
        <v>21</v>
      </c>
      <c r="S972" s="1">
        <v>17</v>
      </c>
      <c r="T972" s="1"/>
      <c r="U972" s="1"/>
      <c r="V972" s="1"/>
      <c r="W972" s="1">
        <v>33</v>
      </c>
      <c r="X972" s="1"/>
      <c r="Y972" s="1"/>
      <c r="Z972" s="1"/>
      <c r="AA972" s="1"/>
      <c r="AB972" s="1"/>
      <c r="AN972" t="str">
        <f t="shared" si="201"/>
        <v>Southbridge</v>
      </c>
      <c r="AO972" s="10" t="s">
        <v>2537</v>
      </c>
      <c r="AP972" s="10">
        <v>2</v>
      </c>
      <c r="AR972" s="119">
        <v>25</v>
      </c>
      <c r="AS972" s="121">
        <v>27</v>
      </c>
      <c r="AT972" s="121">
        <v>225</v>
      </c>
      <c r="AU972" s="125">
        <v>63270</v>
      </c>
      <c r="AV972" s="125">
        <f t="shared" si="202"/>
        <v>25027</v>
      </c>
      <c r="AW972" t="s">
        <v>2792</v>
      </c>
      <c r="AX972">
        <f t="shared" si="198"/>
        <v>2563270</v>
      </c>
      <c r="BB972">
        <v>20.86</v>
      </c>
      <c r="BC972">
        <v>0.5</v>
      </c>
      <c r="BD972">
        <v>20.36</v>
      </c>
    </row>
    <row r="973" spans="1:56" hidden="1" outlineLevel="1">
      <c r="A973" s="67" t="s">
        <v>890</v>
      </c>
      <c r="B973" s="10" t="s">
        <v>1278</v>
      </c>
      <c r="C973" s="1">
        <f t="shared" si="192"/>
        <v>4867</v>
      </c>
      <c r="D973" s="7">
        <f>IF(N973&gt;0, RANK(N973,(N973:P973,Q973:AE973)),0)</f>
        <v>2</v>
      </c>
      <c r="E973" s="7">
        <f>IF(O973&gt;0,RANK(O973,(N973:P973,Q973:AE973)),0)</f>
        <v>1</v>
      </c>
      <c r="F973" s="7">
        <f t="shared" si="193"/>
        <v>3</v>
      </c>
      <c r="G973" s="1">
        <f t="shared" si="199"/>
        <v>200</v>
      </c>
      <c r="H973" s="2">
        <f t="shared" si="200"/>
        <v>4.1093075816724882E-2</v>
      </c>
      <c r="I973" s="8"/>
      <c r="J973" s="2">
        <f t="shared" si="194"/>
        <v>0.46579001438257656</v>
      </c>
      <c r="K973" s="2">
        <f t="shared" si="195"/>
        <v>0.50688309019930144</v>
      </c>
      <c r="L973" s="2">
        <f t="shared" si="196"/>
        <v>1.397164577768646E-2</v>
      </c>
      <c r="M973" s="2">
        <f t="shared" si="197"/>
        <v>1.3355249640435484E-2</v>
      </c>
      <c r="N973" s="1">
        <v>2267</v>
      </c>
      <c r="O973" s="1">
        <v>2467</v>
      </c>
      <c r="P973" s="1">
        <v>68</v>
      </c>
      <c r="Q973" s="1">
        <v>24</v>
      </c>
      <c r="R973" s="1">
        <v>8</v>
      </c>
      <c r="S973" s="1">
        <v>15</v>
      </c>
      <c r="T973" s="1"/>
      <c r="U973" s="1"/>
      <c r="V973" s="1"/>
      <c r="W973" s="1">
        <v>18</v>
      </c>
      <c r="X973" s="1"/>
      <c r="Y973" s="1"/>
      <c r="Z973" s="1"/>
      <c r="AA973" s="1"/>
      <c r="AB973" s="1"/>
      <c r="AN973" t="str">
        <f t="shared" si="201"/>
        <v>Southwick</v>
      </c>
      <c r="AO973" t="s">
        <v>861</v>
      </c>
      <c r="AP973">
        <v>1</v>
      </c>
      <c r="AR973" s="119">
        <v>25</v>
      </c>
      <c r="AS973" s="121">
        <v>13</v>
      </c>
      <c r="AT973" s="121">
        <v>85</v>
      </c>
      <c r="AU973" s="125">
        <v>65825</v>
      </c>
      <c r="AV973" s="125">
        <f t="shared" si="202"/>
        <v>25013</v>
      </c>
      <c r="AW973" t="s">
        <v>749</v>
      </c>
      <c r="AX973">
        <f t="shared" si="198"/>
        <v>2565825</v>
      </c>
      <c r="BB973">
        <v>31.7</v>
      </c>
      <c r="BC973">
        <v>0.75</v>
      </c>
      <c r="BD973">
        <v>30.96</v>
      </c>
    </row>
    <row r="974" spans="1:56" hidden="1" outlineLevel="1">
      <c r="A974" s="67" t="s">
        <v>3072</v>
      </c>
      <c r="B974" s="10" t="s">
        <v>1278</v>
      </c>
      <c r="C974" s="1">
        <f t="shared" si="192"/>
        <v>5647</v>
      </c>
      <c r="D974" s="7">
        <f>IF(N974&gt;0, RANK(N974,(N974:P974,Q974:AE974)),0)</f>
        <v>1</v>
      </c>
      <c r="E974" s="7">
        <f>IF(O974&gt;0,RANK(O974,(N974:P974,Q974:AE974)),0)</f>
        <v>2</v>
      </c>
      <c r="F974" s="7">
        <f t="shared" si="193"/>
        <v>3</v>
      </c>
      <c r="G974" s="1">
        <f t="shared" si="199"/>
        <v>102</v>
      </c>
      <c r="H974" s="2">
        <f t="shared" si="200"/>
        <v>1.8062688153001594E-2</v>
      </c>
      <c r="I974" s="8"/>
      <c r="J974" s="2">
        <f t="shared" si="194"/>
        <v>0.49566141313972023</v>
      </c>
      <c r="K974" s="2">
        <f t="shared" si="195"/>
        <v>0.47759872498671863</v>
      </c>
      <c r="L974" s="2">
        <f t="shared" si="196"/>
        <v>1.1864706924030459E-2</v>
      </c>
      <c r="M974" s="2">
        <f t="shared" si="197"/>
        <v>1.4875154949530685E-2</v>
      </c>
      <c r="N974" s="1">
        <v>2799</v>
      </c>
      <c r="O974" s="1">
        <v>2697</v>
      </c>
      <c r="P974" s="1">
        <v>67</v>
      </c>
      <c r="Q974" s="1">
        <v>33</v>
      </c>
      <c r="R974" s="1">
        <v>9</v>
      </c>
      <c r="S974" s="1">
        <v>14</v>
      </c>
      <c r="T974" s="1"/>
      <c r="U974" s="1"/>
      <c r="V974" s="1"/>
      <c r="W974" s="1">
        <v>28</v>
      </c>
      <c r="X974" s="1"/>
      <c r="Y974" s="1"/>
      <c r="Z974" s="1"/>
      <c r="AA974" s="1"/>
      <c r="AB974" s="1"/>
      <c r="AN974" t="str">
        <f t="shared" si="201"/>
        <v>Spencer</v>
      </c>
      <c r="AO974" s="10" t="s">
        <v>2537</v>
      </c>
      <c r="AP974" s="10">
        <v>2</v>
      </c>
      <c r="AR974" s="119">
        <v>25</v>
      </c>
      <c r="AS974" s="121">
        <v>27</v>
      </c>
      <c r="AT974" s="121">
        <v>230</v>
      </c>
      <c r="AU974" s="125">
        <v>66105</v>
      </c>
      <c r="AV974" s="125">
        <f t="shared" si="202"/>
        <v>25027</v>
      </c>
      <c r="AW974" t="s">
        <v>749</v>
      </c>
      <c r="AX974">
        <f t="shared" si="198"/>
        <v>2566105</v>
      </c>
      <c r="BB974">
        <v>34.049999999999997</v>
      </c>
      <c r="BC974">
        <v>1.2</v>
      </c>
      <c r="BD974">
        <v>32.85</v>
      </c>
    </row>
    <row r="975" spans="1:56" hidden="1" outlineLevel="1">
      <c r="A975" s="67" t="s">
        <v>2404</v>
      </c>
      <c r="B975" s="10" t="s">
        <v>1278</v>
      </c>
      <c r="C975" s="1">
        <f t="shared" si="192"/>
        <v>51788</v>
      </c>
      <c r="D975" s="7">
        <f>IF(N975&gt;0, RANK(N975,(N975:P975,Q975:AE975)),0)</f>
        <v>1</v>
      </c>
      <c r="E975" s="7">
        <f>IF(O975&gt;0,RANK(O975,(N975:P975,Q975:AE975)),0)</f>
        <v>2</v>
      </c>
      <c r="F975" s="7">
        <f t="shared" si="193"/>
        <v>3</v>
      </c>
      <c r="G975" s="1">
        <f t="shared" si="199"/>
        <v>28185</v>
      </c>
      <c r="H975" s="2">
        <f t="shared" si="200"/>
        <v>0.54423804742411375</v>
      </c>
      <c r="I975" s="8"/>
      <c r="J975" s="2">
        <f t="shared" si="194"/>
        <v>0.76303390746891175</v>
      </c>
      <c r="K975" s="2">
        <f t="shared" si="195"/>
        <v>0.21879586004479804</v>
      </c>
      <c r="L975" s="2">
        <f t="shared" si="196"/>
        <v>8.5927241832084653E-3</v>
      </c>
      <c r="M975" s="2">
        <f t="shared" si="197"/>
        <v>9.5775083030817457E-3</v>
      </c>
      <c r="N975" s="1">
        <v>39516</v>
      </c>
      <c r="O975" s="1">
        <v>11331</v>
      </c>
      <c r="P975" s="1">
        <v>445</v>
      </c>
      <c r="Q975" s="1">
        <v>120</v>
      </c>
      <c r="R975" s="1">
        <v>112</v>
      </c>
      <c r="S975" s="1">
        <v>81</v>
      </c>
      <c r="T975" s="1"/>
      <c r="U975" s="1"/>
      <c r="V975" s="1"/>
      <c r="W975" s="1">
        <v>183</v>
      </c>
      <c r="X975" s="1"/>
      <c r="Y975" s="1"/>
      <c r="Z975" s="1"/>
      <c r="AA975" s="1"/>
      <c r="AB975" s="1"/>
      <c r="AN975" t="str">
        <f t="shared" si="201"/>
        <v>Springfield</v>
      </c>
      <c r="AO975" t="s">
        <v>861</v>
      </c>
      <c r="AP975">
        <v>2</v>
      </c>
      <c r="AR975" s="119">
        <v>25</v>
      </c>
      <c r="AS975" s="121">
        <v>13</v>
      </c>
      <c r="AT975" s="121">
        <v>90</v>
      </c>
      <c r="AU975" s="125">
        <v>67000</v>
      </c>
      <c r="AV975" s="125">
        <f t="shared" si="202"/>
        <v>25013</v>
      </c>
      <c r="AW975" t="s">
        <v>2792</v>
      </c>
      <c r="AX975">
        <f t="shared" si="198"/>
        <v>2567000</v>
      </c>
      <c r="BB975">
        <v>33.200000000000003</v>
      </c>
      <c r="BC975">
        <v>1.1000000000000001</v>
      </c>
      <c r="BD975">
        <v>32.1</v>
      </c>
    </row>
    <row r="976" spans="1:56" hidden="1" outlineLevel="1">
      <c r="A976" s="67" t="s">
        <v>420</v>
      </c>
      <c r="B976" s="10" t="s">
        <v>1278</v>
      </c>
      <c r="C976" s="1">
        <f t="shared" si="192"/>
        <v>4699</v>
      </c>
      <c r="D976" s="7">
        <f>IF(N976&gt;0, RANK(N976,(N976:P976,Q976:AE976)),0)</f>
        <v>2</v>
      </c>
      <c r="E976" s="7">
        <f>IF(O976&gt;0,RANK(O976,(N976:P976,Q976:AE976)),0)</f>
        <v>1</v>
      </c>
      <c r="F976" s="7">
        <f t="shared" si="193"/>
        <v>3</v>
      </c>
      <c r="G976" s="1">
        <f t="shared" si="199"/>
        <v>264</v>
      </c>
      <c r="H976" s="2">
        <f t="shared" si="200"/>
        <v>5.6182166418386893E-2</v>
      </c>
      <c r="I976" s="8"/>
      <c r="J976" s="2">
        <f t="shared" si="194"/>
        <v>0.45945945945945948</v>
      </c>
      <c r="K976" s="2">
        <f t="shared" si="195"/>
        <v>0.51564162587784634</v>
      </c>
      <c r="L976" s="2">
        <f t="shared" si="196"/>
        <v>9.5765056394977663E-3</v>
      </c>
      <c r="M976" s="2">
        <f t="shared" si="197"/>
        <v>1.5322409023196461E-2</v>
      </c>
      <c r="N976" s="1">
        <v>2159</v>
      </c>
      <c r="O976" s="1">
        <v>2423</v>
      </c>
      <c r="P976" s="1">
        <v>45</v>
      </c>
      <c r="Q976" s="1">
        <v>37</v>
      </c>
      <c r="R976" s="1">
        <v>7</v>
      </c>
      <c r="S976" s="1">
        <v>7</v>
      </c>
      <c r="T976" s="1"/>
      <c r="U976" s="1"/>
      <c r="V976" s="1"/>
      <c r="W976" s="1">
        <v>21</v>
      </c>
      <c r="X976" s="1"/>
      <c r="Y976" s="1"/>
      <c r="Z976" s="1"/>
      <c r="AA976" s="1"/>
      <c r="AB976" s="1"/>
      <c r="AN976" t="str">
        <f t="shared" si="201"/>
        <v>Sterling</v>
      </c>
      <c r="AO976" s="10" t="s">
        <v>2537</v>
      </c>
      <c r="AP976" s="10">
        <v>1</v>
      </c>
      <c r="AR976" s="119">
        <v>25</v>
      </c>
      <c r="AS976" s="121">
        <v>27</v>
      </c>
      <c r="AT976" s="121">
        <v>235</v>
      </c>
      <c r="AU976" s="125">
        <v>67385</v>
      </c>
      <c r="AV976" s="125">
        <f t="shared" si="202"/>
        <v>25027</v>
      </c>
      <c r="AW976" t="s">
        <v>749</v>
      </c>
      <c r="AX976">
        <f t="shared" si="198"/>
        <v>2567385</v>
      </c>
      <c r="BB976">
        <v>31.6</v>
      </c>
      <c r="BC976">
        <v>1.08</v>
      </c>
      <c r="BD976">
        <v>30.52</v>
      </c>
    </row>
    <row r="977" spans="1:56" hidden="1" outlineLevel="1">
      <c r="A977" s="67" t="s">
        <v>1416</v>
      </c>
      <c r="B977" s="10" t="s">
        <v>1278</v>
      </c>
      <c r="C977" s="1">
        <f t="shared" si="192"/>
        <v>1246</v>
      </c>
      <c r="D977" s="7">
        <f>IF(N977&gt;0, RANK(N977,(N977:P977,Q977:AE977)),0)</f>
        <v>1</v>
      </c>
      <c r="E977" s="7">
        <f>IF(O977&gt;0,RANK(O977,(N977:P977,Q977:AE977)),0)</f>
        <v>2</v>
      </c>
      <c r="F977" s="7">
        <f t="shared" si="193"/>
        <v>3</v>
      </c>
      <c r="G977" s="1">
        <f t="shared" si="199"/>
        <v>784</v>
      </c>
      <c r="H977" s="2">
        <f t="shared" si="200"/>
        <v>0.6292134831460674</v>
      </c>
      <c r="I977" s="8"/>
      <c r="J977" s="2">
        <f t="shared" si="194"/>
        <v>0.8009630818619583</v>
      </c>
      <c r="K977" s="2">
        <f t="shared" si="195"/>
        <v>0.17174959871589085</v>
      </c>
      <c r="L977" s="2">
        <f t="shared" si="196"/>
        <v>1.3643659711075442E-2</v>
      </c>
      <c r="M977" s="2">
        <f t="shared" si="197"/>
        <v>1.3643659711075404E-2</v>
      </c>
      <c r="N977" s="1">
        <v>998</v>
      </c>
      <c r="O977" s="1">
        <v>214</v>
      </c>
      <c r="P977" s="1">
        <v>17</v>
      </c>
      <c r="Q977" s="1">
        <v>8</v>
      </c>
      <c r="R977" s="1">
        <v>2</v>
      </c>
      <c r="S977" s="1">
        <v>0</v>
      </c>
      <c r="T977" s="1"/>
      <c r="U977" s="1"/>
      <c r="V977" s="1"/>
      <c r="W977" s="1">
        <v>7</v>
      </c>
      <c r="X977" s="1"/>
      <c r="Y977" s="1"/>
      <c r="Z977" s="1"/>
      <c r="AA977" s="1"/>
      <c r="AB977" s="1"/>
      <c r="AN977" t="str">
        <f t="shared" si="201"/>
        <v>Stockbridge</v>
      </c>
      <c r="AO977" t="s">
        <v>1299</v>
      </c>
      <c r="AP977">
        <v>1</v>
      </c>
      <c r="AR977" s="119">
        <v>25</v>
      </c>
      <c r="AS977" s="121">
        <v>3</v>
      </c>
      <c r="AT977" s="121">
        <v>135</v>
      </c>
      <c r="AU977" s="125">
        <v>67595</v>
      </c>
      <c r="AV977" s="125">
        <f t="shared" si="202"/>
        <v>25003</v>
      </c>
      <c r="AW977" t="s">
        <v>749</v>
      </c>
      <c r="AX977">
        <f t="shared" si="198"/>
        <v>2567595</v>
      </c>
      <c r="BB977">
        <v>23.71</v>
      </c>
      <c r="BC977">
        <v>0.77</v>
      </c>
      <c r="BD977">
        <v>22.94</v>
      </c>
    </row>
    <row r="978" spans="1:56" hidden="1" outlineLevel="1">
      <c r="A978" s="67" t="s">
        <v>1224</v>
      </c>
      <c r="B978" s="10" t="s">
        <v>1278</v>
      </c>
      <c r="C978" s="1">
        <f t="shared" si="192"/>
        <v>12100</v>
      </c>
      <c r="D978" s="7">
        <f>IF(N978&gt;0, RANK(N978,(N978:P978,Q978:AE978)),0)</f>
        <v>1</v>
      </c>
      <c r="E978" s="7">
        <f>IF(O978&gt;0,RANK(O978,(N978:P978,Q978:AE978)),0)</f>
        <v>2</v>
      </c>
      <c r="F978" s="7">
        <f t="shared" si="193"/>
        <v>3</v>
      </c>
      <c r="G978" s="1">
        <f t="shared" si="199"/>
        <v>1394</v>
      </c>
      <c r="H978" s="2">
        <f t="shared" si="200"/>
        <v>0.11520661157024793</v>
      </c>
      <c r="I978" s="8"/>
      <c r="J978" s="2">
        <f t="shared" si="194"/>
        <v>0.5475206611570248</v>
      </c>
      <c r="K978" s="2">
        <f t="shared" si="195"/>
        <v>0.43231404958677688</v>
      </c>
      <c r="L978" s="2">
        <f t="shared" si="196"/>
        <v>8.0991735537190076E-3</v>
      </c>
      <c r="M978" s="2">
        <f t="shared" si="197"/>
        <v>1.2066115702479308E-2</v>
      </c>
      <c r="N978" s="1">
        <v>6625</v>
      </c>
      <c r="O978" s="1">
        <v>5231</v>
      </c>
      <c r="P978" s="1">
        <v>98</v>
      </c>
      <c r="Q978" s="1">
        <v>39</v>
      </c>
      <c r="R978" s="1">
        <v>16</v>
      </c>
      <c r="S978" s="1">
        <v>17</v>
      </c>
      <c r="T978" s="1"/>
      <c r="U978" s="1"/>
      <c r="V978" s="1"/>
      <c r="W978" s="1">
        <v>74</v>
      </c>
      <c r="X978" s="1"/>
      <c r="Y978" s="1"/>
      <c r="Z978" s="1"/>
      <c r="AA978" s="1"/>
      <c r="AB978" s="1"/>
      <c r="AN978" t="str">
        <f t="shared" si="201"/>
        <v>Stoneham</v>
      </c>
      <c r="AO978" t="s">
        <v>3384</v>
      </c>
      <c r="AP978">
        <v>7</v>
      </c>
      <c r="AR978" s="119">
        <v>25</v>
      </c>
      <c r="AS978" s="121">
        <v>17</v>
      </c>
      <c r="AT978" s="121">
        <v>200</v>
      </c>
      <c r="AU978" s="125">
        <v>67665</v>
      </c>
      <c r="AV978" s="125">
        <f t="shared" si="202"/>
        <v>25017</v>
      </c>
      <c r="AW978" t="s">
        <v>749</v>
      </c>
      <c r="AX978">
        <f t="shared" si="198"/>
        <v>2567665</v>
      </c>
      <c r="BB978">
        <v>6.71</v>
      </c>
      <c r="BC978">
        <v>0.56000000000000005</v>
      </c>
      <c r="BD978">
        <v>6.15</v>
      </c>
    </row>
    <row r="979" spans="1:56" hidden="1" outlineLevel="1">
      <c r="A979" s="67" t="s">
        <v>735</v>
      </c>
      <c r="B979" s="10" t="s">
        <v>1278</v>
      </c>
      <c r="C979" s="1">
        <f t="shared" si="192"/>
        <v>13544</v>
      </c>
      <c r="D979" s="7">
        <f>IF(N979&gt;0, RANK(N979,(N979:P979,Q979:AE979)),0)</f>
        <v>1</v>
      </c>
      <c r="E979" s="7">
        <f>IF(O979&gt;0,RANK(O979,(N979:P979,Q979:AE979)),0)</f>
        <v>2</v>
      </c>
      <c r="F979" s="7">
        <f t="shared" si="193"/>
        <v>3</v>
      </c>
      <c r="G979" s="1">
        <f t="shared" si="199"/>
        <v>2619</v>
      </c>
      <c r="H979" s="2">
        <f t="shared" si="200"/>
        <v>0.19336975782634377</v>
      </c>
      <c r="I979" s="8"/>
      <c r="J979" s="2">
        <f t="shared" si="194"/>
        <v>0.58439161252214999</v>
      </c>
      <c r="K979" s="2">
        <f t="shared" si="195"/>
        <v>0.39102185469580625</v>
      </c>
      <c r="L979" s="2">
        <f t="shared" si="196"/>
        <v>9.5983461311281749E-3</v>
      </c>
      <c r="M979" s="2">
        <f t="shared" si="197"/>
        <v>1.4988186650915582E-2</v>
      </c>
      <c r="N979" s="1">
        <v>7915</v>
      </c>
      <c r="O979" s="1">
        <v>5296</v>
      </c>
      <c r="P979" s="1">
        <v>130</v>
      </c>
      <c r="Q979" s="1">
        <v>68</v>
      </c>
      <c r="R979" s="1">
        <v>22</v>
      </c>
      <c r="S979" s="1">
        <v>26</v>
      </c>
      <c r="T979" s="1"/>
      <c r="U979" s="1"/>
      <c r="V979" s="1"/>
      <c r="W979" s="1">
        <v>87</v>
      </c>
      <c r="X979" s="1"/>
      <c r="Y979" s="1"/>
      <c r="Z979" s="1"/>
      <c r="AA979" s="1"/>
      <c r="AB979" s="1"/>
      <c r="AN979" t="str">
        <f t="shared" si="201"/>
        <v>Stoughton</v>
      </c>
      <c r="AO979" t="s">
        <v>1555</v>
      </c>
      <c r="AP979">
        <v>9</v>
      </c>
      <c r="AR979" s="119">
        <v>25</v>
      </c>
      <c r="AS979" s="121">
        <v>21</v>
      </c>
      <c r="AT979" s="121">
        <v>115</v>
      </c>
      <c r="AU979" s="125">
        <v>67945</v>
      </c>
      <c r="AV979" s="125">
        <f t="shared" si="202"/>
        <v>25021</v>
      </c>
      <c r="AW979" t="s">
        <v>749</v>
      </c>
      <c r="AX979">
        <f t="shared" si="198"/>
        <v>2567945</v>
      </c>
      <c r="BB979">
        <v>16.27</v>
      </c>
      <c r="BC979">
        <v>0.23</v>
      </c>
      <c r="BD979">
        <v>16.04</v>
      </c>
    </row>
    <row r="980" spans="1:56" hidden="1" outlineLevel="1">
      <c r="A980" s="67" t="s">
        <v>736</v>
      </c>
      <c r="B980" s="10" t="s">
        <v>1278</v>
      </c>
      <c r="C980" s="1">
        <f t="shared" si="192"/>
        <v>4004</v>
      </c>
      <c r="D980" s="7">
        <f>IF(N980&gt;0, RANK(N980,(N980:P980,Q980:AE980)),0)</f>
        <v>1</v>
      </c>
      <c r="E980" s="7">
        <f>IF(O980&gt;0,RANK(O980,(N980:P980,Q980:AE980)),0)</f>
        <v>2</v>
      </c>
      <c r="F980" s="7">
        <f t="shared" si="193"/>
        <v>3</v>
      </c>
      <c r="G980" s="1">
        <f t="shared" si="199"/>
        <v>727</v>
      </c>
      <c r="H980" s="2">
        <f t="shared" si="200"/>
        <v>0.18156843156843158</v>
      </c>
      <c r="I980" s="8"/>
      <c r="J980" s="2">
        <f t="shared" si="194"/>
        <v>0.57917082917082918</v>
      </c>
      <c r="K980" s="2">
        <f t="shared" si="195"/>
        <v>0.39760239760239763</v>
      </c>
      <c r="L980" s="2">
        <f t="shared" si="196"/>
        <v>8.241758241758242E-3</v>
      </c>
      <c r="M980" s="2">
        <f t="shared" si="197"/>
        <v>1.4985014985014948E-2</v>
      </c>
      <c r="N980" s="1">
        <v>2319</v>
      </c>
      <c r="O980" s="1">
        <v>1592</v>
      </c>
      <c r="P980" s="1">
        <v>33</v>
      </c>
      <c r="Q980" s="1">
        <v>33</v>
      </c>
      <c r="R980" s="1">
        <v>9</v>
      </c>
      <c r="S980" s="1">
        <v>3</v>
      </c>
      <c r="T980" s="1"/>
      <c r="U980" s="1"/>
      <c r="V980" s="1"/>
      <c r="W980" s="1">
        <v>15</v>
      </c>
      <c r="X980" s="1"/>
      <c r="Y980" s="1"/>
      <c r="Z980" s="1"/>
      <c r="AA980" s="1"/>
      <c r="AB980" s="1"/>
      <c r="AN980" t="str">
        <f t="shared" si="201"/>
        <v>Stow</v>
      </c>
      <c r="AO980" t="s">
        <v>3384</v>
      </c>
      <c r="AP980">
        <v>5</v>
      </c>
      <c r="AR980" s="119">
        <v>25</v>
      </c>
      <c r="AS980" s="121">
        <v>17</v>
      </c>
      <c r="AT980" s="121">
        <v>205</v>
      </c>
      <c r="AU980" s="125">
        <v>68050</v>
      </c>
      <c r="AV980" s="125">
        <f t="shared" si="202"/>
        <v>25017</v>
      </c>
      <c r="AW980" t="s">
        <v>749</v>
      </c>
      <c r="AX980">
        <f t="shared" si="198"/>
        <v>2568050</v>
      </c>
      <c r="BB980">
        <v>18.09</v>
      </c>
      <c r="BC980">
        <v>0.47</v>
      </c>
      <c r="BD980">
        <v>17.62</v>
      </c>
    </row>
    <row r="981" spans="1:56" hidden="1" outlineLevel="1">
      <c r="A981" s="67" t="s">
        <v>378</v>
      </c>
      <c r="B981" s="10" t="s">
        <v>1278</v>
      </c>
      <c r="C981" s="1">
        <f t="shared" si="192"/>
        <v>5197</v>
      </c>
      <c r="D981" s="7">
        <f>IF(N981&gt;0, RANK(N981,(N981:P981,Q981:AE981)),0)</f>
        <v>1</v>
      </c>
      <c r="E981" s="7">
        <f>IF(O981&gt;0,RANK(O981,(N981:P981,Q981:AE981)),0)</f>
        <v>2</v>
      </c>
      <c r="F981" s="7">
        <f t="shared" si="193"/>
        <v>3</v>
      </c>
      <c r="G981" s="1">
        <f t="shared" si="199"/>
        <v>416</v>
      </c>
      <c r="H981" s="2">
        <f t="shared" si="200"/>
        <v>8.0046180488743512E-2</v>
      </c>
      <c r="I981" s="8"/>
      <c r="J981" s="2">
        <f t="shared" si="194"/>
        <v>0.52684240908216273</v>
      </c>
      <c r="K981" s="2">
        <f t="shared" si="195"/>
        <v>0.44679622859341928</v>
      </c>
      <c r="L981" s="2">
        <f t="shared" si="196"/>
        <v>1.1737540888974409E-2</v>
      </c>
      <c r="M981" s="2">
        <f t="shared" si="197"/>
        <v>1.4623821435443583E-2</v>
      </c>
      <c r="N981" s="1">
        <v>2738</v>
      </c>
      <c r="O981" s="1">
        <v>2322</v>
      </c>
      <c r="P981" s="1">
        <v>61</v>
      </c>
      <c r="Q981" s="1">
        <v>31</v>
      </c>
      <c r="R981" s="1">
        <v>14</v>
      </c>
      <c r="S981" s="1">
        <v>13</v>
      </c>
      <c r="T981" s="1"/>
      <c r="U981" s="1"/>
      <c r="V981" s="1"/>
      <c r="W981" s="1">
        <v>18</v>
      </c>
      <c r="X981" s="1"/>
      <c r="Y981" s="1"/>
      <c r="Z981" s="1"/>
      <c r="AA981" s="1"/>
      <c r="AB981" s="1"/>
      <c r="AN981" t="str">
        <f t="shared" si="201"/>
        <v>Sturbridge</v>
      </c>
      <c r="AO981" s="10" t="s">
        <v>2537</v>
      </c>
      <c r="AP981" s="10">
        <v>2</v>
      </c>
      <c r="AR981" s="119">
        <v>25</v>
      </c>
      <c r="AS981" s="121">
        <v>27</v>
      </c>
      <c r="AT981" s="121">
        <v>240</v>
      </c>
      <c r="AU981" s="125">
        <v>68155</v>
      </c>
      <c r="AV981" s="125">
        <f t="shared" si="202"/>
        <v>25027</v>
      </c>
      <c r="AW981" t="s">
        <v>749</v>
      </c>
      <c r="AX981">
        <f t="shared" si="198"/>
        <v>2568155</v>
      </c>
      <c r="BB981">
        <v>38.950000000000003</v>
      </c>
      <c r="BC981">
        <v>1.54</v>
      </c>
      <c r="BD981">
        <v>37.409999999999997</v>
      </c>
    </row>
    <row r="982" spans="1:56" hidden="1" outlineLevel="1">
      <c r="A982" s="67" t="s">
        <v>1967</v>
      </c>
      <c r="B982" s="10" t="s">
        <v>1278</v>
      </c>
      <c r="C982" s="1">
        <f t="shared" si="192"/>
        <v>10255</v>
      </c>
      <c r="D982" s="7">
        <f>IF(N982&gt;0, RANK(N982,(N982:P982,Q982:AE982)),0)</f>
        <v>1</v>
      </c>
      <c r="E982" s="7">
        <f>IF(O982&gt;0,RANK(O982,(N982:P982,Q982:AE982)),0)</f>
        <v>2</v>
      </c>
      <c r="F982" s="7">
        <f t="shared" si="193"/>
        <v>3</v>
      </c>
      <c r="G982" s="1">
        <f t="shared" si="199"/>
        <v>2889</v>
      </c>
      <c r="H982" s="2">
        <f t="shared" si="200"/>
        <v>0.2817162359824476</v>
      </c>
      <c r="I982" s="8"/>
      <c r="J982" s="2">
        <f t="shared" si="194"/>
        <v>0.63403217942467094</v>
      </c>
      <c r="K982" s="2">
        <f t="shared" si="195"/>
        <v>0.35231594344222328</v>
      </c>
      <c r="L982" s="2">
        <f t="shared" si="196"/>
        <v>5.4607508532423209E-3</v>
      </c>
      <c r="M982" s="2">
        <f t="shared" si="197"/>
        <v>8.1911262798634622E-3</v>
      </c>
      <c r="N982" s="1">
        <v>6502</v>
      </c>
      <c r="O982" s="1">
        <v>3613</v>
      </c>
      <c r="P982" s="1">
        <v>56</v>
      </c>
      <c r="Q982" s="1">
        <v>54</v>
      </c>
      <c r="R982" s="1">
        <v>15</v>
      </c>
      <c r="S982" s="1">
        <v>15</v>
      </c>
      <c r="T982" s="1"/>
      <c r="U982" s="1"/>
      <c r="V982" s="1"/>
      <c r="W982" s="1">
        <v>0</v>
      </c>
      <c r="X982" s="1"/>
      <c r="Y982" s="1"/>
      <c r="Z982" s="1"/>
      <c r="AA982" s="1"/>
      <c r="AB982" s="1"/>
      <c r="AN982" t="str">
        <f t="shared" si="201"/>
        <v>Sudbury</v>
      </c>
      <c r="AO982" t="s">
        <v>3384</v>
      </c>
      <c r="AP982">
        <v>5</v>
      </c>
      <c r="AR982" s="119">
        <v>25</v>
      </c>
      <c r="AS982" s="121">
        <v>17</v>
      </c>
      <c r="AT982" s="121">
        <v>210</v>
      </c>
      <c r="AU982" s="125">
        <v>68260</v>
      </c>
      <c r="AV982" s="125">
        <f t="shared" si="202"/>
        <v>25017</v>
      </c>
      <c r="AW982" t="s">
        <v>749</v>
      </c>
      <c r="AX982">
        <f t="shared" si="198"/>
        <v>2568260</v>
      </c>
      <c r="BB982">
        <v>24.63</v>
      </c>
      <c r="BC982">
        <v>0.26</v>
      </c>
      <c r="BD982">
        <v>24.37</v>
      </c>
    </row>
    <row r="983" spans="1:56" hidden="1" outlineLevel="1">
      <c r="A983" s="67" t="s">
        <v>1452</v>
      </c>
      <c r="B983" s="10" t="s">
        <v>1278</v>
      </c>
      <c r="C983" s="1">
        <f t="shared" si="192"/>
        <v>1873</v>
      </c>
      <c r="D983" s="7">
        <f>IF(N983&gt;0, RANK(N983,(N983:P983,Q983:AE983)),0)</f>
        <v>1</v>
      </c>
      <c r="E983" s="7">
        <f>IF(O983&gt;0,RANK(O983,(N983:P983,Q983:AE983)),0)</f>
        <v>2</v>
      </c>
      <c r="F983" s="7">
        <f t="shared" si="193"/>
        <v>3</v>
      </c>
      <c r="G983" s="1">
        <f t="shared" si="199"/>
        <v>1050</v>
      </c>
      <c r="H983" s="2">
        <f t="shared" si="200"/>
        <v>0.56059797116924714</v>
      </c>
      <c r="I983" s="8"/>
      <c r="J983" s="2">
        <f t="shared" si="194"/>
        <v>0.76508275493860123</v>
      </c>
      <c r="K983" s="2">
        <f t="shared" si="195"/>
        <v>0.20448478376935397</v>
      </c>
      <c r="L983" s="2">
        <f t="shared" si="196"/>
        <v>1.6017084890549919E-2</v>
      </c>
      <c r="M983" s="2">
        <f t="shared" si="197"/>
        <v>1.441537640149488E-2</v>
      </c>
      <c r="N983" s="1">
        <v>1433</v>
      </c>
      <c r="O983" s="1">
        <v>383</v>
      </c>
      <c r="P983" s="1">
        <v>30</v>
      </c>
      <c r="Q983" s="1">
        <v>10</v>
      </c>
      <c r="R983" s="1">
        <v>6</v>
      </c>
      <c r="S983" s="1">
        <v>5</v>
      </c>
      <c r="T983" s="1"/>
      <c r="U983" s="1"/>
      <c r="V983" s="1"/>
      <c r="W983" s="1">
        <v>6</v>
      </c>
      <c r="X983" s="1"/>
      <c r="Y983" s="1"/>
      <c r="Z983" s="1"/>
      <c r="AA983" s="1"/>
      <c r="AB983" s="1"/>
      <c r="AN983" t="str">
        <f t="shared" si="201"/>
        <v>Sunderland</v>
      </c>
      <c r="AO983" t="s">
        <v>2910</v>
      </c>
      <c r="AP983">
        <v>1</v>
      </c>
      <c r="AR983" s="119">
        <v>25</v>
      </c>
      <c r="AS983" s="121">
        <v>11</v>
      </c>
      <c r="AT983" s="121">
        <v>115</v>
      </c>
      <c r="AU983" s="125">
        <v>68400</v>
      </c>
      <c r="AV983" s="125">
        <f t="shared" si="202"/>
        <v>25011</v>
      </c>
      <c r="AW983" t="s">
        <v>749</v>
      </c>
      <c r="AX983">
        <f t="shared" si="198"/>
        <v>2568400</v>
      </c>
      <c r="BB983">
        <v>14.8</v>
      </c>
      <c r="BC983">
        <v>0.41</v>
      </c>
      <c r="BD983">
        <v>14.39</v>
      </c>
    </row>
    <row r="984" spans="1:56" hidden="1" outlineLevel="1">
      <c r="A984" s="67" t="s">
        <v>1760</v>
      </c>
      <c r="B984" s="10" t="s">
        <v>1278</v>
      </c>
      <c r="C984" s="1">
        <f t="shared" si="192"/>
        <v>5251</v>
      </c>
      <c r="D984" s="7">
        <f>IF(N984&gt;0, RANK(N984,(N984:P984,Q984:AE984)),0)</f>
        <v>2</v>
      </c>
      <c r="E984" s="7">
        <f>IF(O984&gt;0,RANK(O984,(N984:P984,Q984:AE984)),0)</f>
        <v>1</v>
      </c>
      <c r="F984" s="7">
        <f t="shared" si="193"/>
        <v>3</v>
      </c>
      <c r="G984" s="1">
        <f t="shared" si="199"/>
        <v>374</v>
      </c>
      <c r="H984" s="2">
        <f t="shared" si="200"/>
        <v>7.122452866120739E-2</v>
      </c>
      <c r="I984" s="8"/>
      <c r="J984" s="2">
        <f t="shared" si="194"/>
        <v>0.44981908207960386</v>
      </c>
      <c r="K984" s="2">
        <f t="shared" si="195"/>
        <v>0.52104361074081129</v>
      </c>
      <c r="L984" s="2">
        <f t="shared" si="196"/>
        <v>1.1807274804799086E-2</v>
      </c>
      <c r="M984" s="2">
        <f t="shared" si="197"/>
        <v>1.733003237478576E-2</v>
      </c>
      <c r="N984" s="1">
        <v>2362</v>
      </c>
      <c r="O984" s="1">
        <v>2736</v>
      </c>
      <c r="P984" s="1">
        <v>62</v>
      </c>
      <c r="Q984" s="1">
        <v>34</v>
      </c>
      <c r="R984" s="1">
        <v>21</v>
      </c>
      <c r="S984" s="1">
        <v>8</v>
      </c>
      <c r="T984" s="1"/>
      <c r="U984" s="1"/>
      <c r="V984" s="1"/>
      <c r="W984" s="1">
        <v>28</v>
      </c>
      <c r="X984" s="1"/>
      <c r="Y984" s="1"/>
      <c r="Z984" s="1"/>
      <c r="AA984" s="1"/>
      <c r="AB984" s="1"/>
      <c r="AN984" t="str">
        <f t="shared" si="201"/>
        <v>Sutton</v>
      </c>
      <c r="AO984" s="10" t="s">
        <v>2537</v>
      </c>
      <c r="AP984" s="10">
        <v>2</v>
      </c>
      <c r="AR984" s="119">
        <v>25</v>
      </c>
      <c r="AS984" s="121">
        <v>27</v>
      </c>
      <c r="AT984" s="121">
        <v>245</v>
      </c>
      <c r="AU984" s="125">
        <v>68610</v>
      </c>
      <c r="AV984" s="125">
        <f t="shared" si="202"/>
        <v>25027</v>
      </c>
      <c r="AW984" t="s">
        <v>749</v>
      </c>
      <c r="AX984">
        <f t="shared" si="198"/>
        <v>2568610</v>
      </c>
      <c r="BB984">
        <v>33.93</v>
      </c>
      <c r="BC984">
        <v>1.55</v>
      </c>
      <c r="BD984">
        <v>32.380000000000003</v>
      </c>
    </row>
    <row r="985" spans="1:56" hidden="1" outlineLevel="1">
      <c r="A985" s="67" t="s">
        <v>167</v>
      </c>
      <c r="B985" s="10" t="s">
        <v>1278</v>
      </c>
      <c r="C985" s="1">
        <f t="shared" si="192"/>
        <v>8132</v>
      </c>
      <c r="D985" s="7">
        <f>IF(N985&gt;0, RANK(N985,(N985:P985,Q985:AE985)),0)</f>
        <v>1</v>
      </c>
      <c r="E985" s="7">
        <f>IF(O985&gt;0,RANK(O985,(N985:P985,Q985:AE985)),0)</f>
        <v>2</v>
      </c>
      <c r="F985" s="7">
        <f t="shared" si="193"/>
        <v>3</v>
      </c>
      <c r="G985" s="1">
        <f t="shared" si="199"/>
        <v>2259</v>
      </c>
      <c r="H985" s="2">
        <f t="shared" si="200"/>
        <v>0.27779144121987209</v>
      </c>
      <c r="I985" s="8"/>
      <c r="J985" s="2">
        <f t="shared" si="194"/>
        <v>0.62752090506640434</v>
      </c>
      <c r="K985" s="2">
        <f t="shared" si="195"/>
        <v>0.3497294638465322</v>
      </c>
      <c r="L985" s="2">
        <f t="shared" si="196"/>
        <v>9.0998524348253809E-3</v>
      </c>
      <c r="M985" s="2">
        <f t="shared" si="197"/>
        <v>1.3649778652238079E-2</v>
      </c>
      <c r="N985" s="1">
        <v>5103</v>
      </c>
      <c r="O985" s="1">
        <v>2844</v>
      </c>
      <c r="P985" s="1">
        <v>74</v>
      </c>
      <c r="Q985" s="1">
        <v>44</v>
      </c>
      <c r="R985" s="1">
        <v>15</v>
      </c>
      <c r="S985" s="1">
        <v>9</v>
      </c>
      <c r="T985" s="1"/>
      <c r="U985" s="1"/>
      <c r="V985" s="1"/>
      <c r="W985" s="1">
        <v>43</v>
      </c>
      <c r="X985" s="1"/>
      <c r="Y985" s="1"/>
      <c r="Z985" s="1"/>
      <c r="AA985" s="1"/>
      <c r="AB985" s="1"/>
      <c r="AN985" t="str">
        <f t="shared" si="201"/>
        <v>Swampscott</v>
      </c>
      <c r="AO985" t="s">
        <v>1885</v>
      </c>
      <c r="AP985">
        <v>6</v>
      </c>
      <c r="AR985" s="119">
        <v>25</v>
      </c>
      <c r="AS985" s="121">
        <v>9</v>
      </c>
      <c r="AT985" s="121">
        <v>155</v>
      </c>
      <c r="AU985" s="125">
        <v>68645</v>
      </c>
      <c r="AV985" s="125">
        <f t="shared" si="202"/>
        <v>25009</v>
      </c>
      <c r="AW985" t="s">
        <v>749</v>
      </c>
      <c r="AX985">
        <f t="shared" si="198"/>
        <v>2568645</v>
      </c>
      <c r="BB985">
        <v>6.73</v>
      </c>
      <c r="BC985">
        <v>3.69</v>
      </c>
      <c r="BD985">
        <v>3.05</v>
      </c>
    </row>
    <row r="986" spans="1:56" hidden="1" outlineLevel="1">
      <c r="A986" s="67" t="s">
        <v>756</v>
      </c>
      <c r="B986" s="10" t="s">
        <v>1278</v>
      </c>
      <c r="C986" s="1">
        <f t="shared" si="192"/>
        <v>8501</v>
      </c>
      <c r="D986" s="7">
        <f>IF(N986&gt;0, RANK(N986,(N986:P986,Q986:AE986)),0)</f>
        <v>1</v>
      </c>
      <c r="E986" s="7">
        <f>IF(O986&gt;0,RANK(O986,(N986:P986,Q986:AE986)),0)</f>
        <v>2</v>
      </c>
      <c r="F986" s="7">
        <f t="shared" si="193"/>
        <v>3</v>
      </c>
      <c r="G986" s="1">
        <f t="shared" si="199"/>
        <v>1479</v>
      </c>
      <c r="H986" s="2">
        <f t="shared" si="200"/>
        <v>0.1739795318197859</v>
      </c>
      <c r="I986" s="8"/>
      <c r="J986" s="2">
        <f t="shared" si="194"/>
        <v>0.57487354428890713</v>
      </c>
      <c r="K986" s="2">
        <f t="shared" si="195"/>
        <v>0.40089401246912126</v>
      </c>
      <c r="L986" s="2">
        <f t="shared" si="196"/>
        <v>1.1410422303258441E-2</v>
      </c>
      <c r="M986" s="2">
        <f t="shared" si="197"/>
        <v>1.2822020938713161E-2</v>
      </c>
      <c r="N986" s="1">
        <v>4887</v>
      </c>
      <c r="O986" s="1">
        <v>3408</v>
      </c>
      <c r="P986" s="1">
        <v>97</v>
      </c>
      <c r="Q986" s="1">
        <v>26</v>
      </c>
      <c r="R986" s="1">
        <v>18</v>
      </c>
      <c r="S986" s="1">
        <v>25</v>
      </c>
      <c r="T986" s="1"/>
      <c r="U986" s="1"/>
      <c r="V986" s="1"/>
      <c r="W986" s="1">
        <v>40</v>
      </c>
      <c r="X986" s="1"/>
      <c r="Y986" s="1"/>
      <c r="Z986" s="1"/>
      <c r="AA986" s="1"/>
      <c r="AB986" s="1"/>
      <c r="AN986" t="str">
        <f t="shared" si="201"/>
        <v>Swansea</v>
      </c>
      <c r="AO986" t="s">
        <v>1127</v>
      </c>
      <c r="AP986">
        <v>3</v>
      </c>
      <c r="AR986" s="119">
        <v>25</v>
      </c>
      <c r="AS986" s="121">
        <v>5</v>
      </c>
      <c r="AT986" s="121">
        <v>90</v>
      </c>
      <c r="AU986" s="125">
        <v>68750</v>
      </c>
      <c r="AV986" s="125">
        <f t="shared" si="202"/>
        <v>25005</v>
      </c>
      <c r="AW986" t="s">
        <v>749</v>
      </c>
      <c r="AX986">
        <f t="shared" si="198"/>
        <v>2568750</v>
      </c>
      <c r="BB986">
        <v>25.54</v>
      </c>
      <c r="BC986">
        <v>2.4700000000000002</v>
      </c>
      <c r="BD986">
        <v>23.06</v>
      </c>
    </row>
    <row r="987" spans="1:56" hidden="1" outlineLevel="1">
      <c r="A987" s="67" t="s">
        <v>724</v>
      </c>
      <c r="B987" s="10" t="s">
        <v>1278</v>
      </c>
      <c r="C987" s="1">
        <f t="shared" si="192"/>
        <v>22535</v>
      </c>
      <c r="D987" s="7">
        <f>IF(N987&gt;0, RANK(N987,(N987:P987,Q987:AE987)),0)</f>
        <v>1</v>
      </c>
      <c r="E987" s="7">
        <f>IF(O987&gt;0,RANK(O987,(N987:P987,Q987:AE987)),0)</f>
        <v>2</v>
      </c>
      <c r="F987" s="7">
        <f t="shared" si="193"/>
        <v>3</v>
      </c>
      <c r="G987" s="1">
        <f t="shared" si="199"/>
        <v>4566</v>
      </c>
      <c r="H987" s="2">
        <f t="shared" si="200"/>
        <v>0.20261814954515198</v>
      </c>
      <c r="I987" s="8"/>
      <c r="J987" s="2">
        <f t="shared" si="194"/>
        <v>0.58766363434657198</v>
      </c>
      <c r="K987" s="2">
        <f t="shared" si="195"/>
        <v>0.38504548480142003</v>
      </c>
      <c r="L987" s="2">
        <f t="shared" si="196"/>
        <v>1.1493232749057022E-2</v>
      </c>
      <c r="M987" s="2">
        <f t="shared" si="197"/>
        <v>1.5797648102950958E-2</v>
      </c>
      <c r="N987" s="1">
        <v>13243</v>
      </c>
      <c r="O987" s="1">
        <v>8677</v>
      </c>
      <c r="P987" s="1">
        <v>259</v>
      </c>
      <c r="Q987" s="1">
        <v>89</v>
      </c>
      <c r="R987" s="1">
        <v>48</v>
      </c>
      <c r="S987" s="1">
        <v>55</v>
      </c>
      <c r="T987" s="1"/>
      <c r="U987" s="1"/>
      <c r="V987" s="1"/>
      <c r="W987" s="1">
        <v>164</v>
      </c>
      <c r="X987" s="1"/>
      <c r="Y987" s="1"/>
      <c r="Z987" s="1"/>
      <c r="AA987" s="1"/>
      <c r="AB987" s="1"/>
      <c r="AN987" t="str">
        <f t="shared" si="201"/>
        <v>Taunton</v>
      </c>
      <c r="AO987" t="s">
        <v>1127</v>
      </c>
      <c r="AP987">
        <v>4</v>
      </c>
      <c r="AR987" s="119">
        <v>25</v>
      </c>
      <c r="AS987" s="121">
        <v>5</v>
      </c>
      <c r="AT987" s="121">
        <v>95</v>
      </c>
      <c r="AU987" s="125">
        <v>69170</v>
      </c>
      <c r="AV987" s="125">
        <f t="shared" si="202"/>
        <v>25005</v>
      </c>
      <c r="AW987" t="s">
        <v>2792</v>
      </c>
      <c r="AX987">
        <f t="shared" si="198"/>
        <v>2569170</v>
      </c>
      <c r="BB987">
        <v>47.96</v>
      </c>
      <c r="BC987">
        <v>1.35</v>
      </c>
      <c r="BD987">
        <v>46.61</v>
      </c>
    </row>
    <row r="988" spans="1:56" hidden="1" outlineLevel="1">
      <c r="A988" s="67" t="s">
        <v>836</v>
      </c>
      <c r="B988" s="10" t="s">
        <v>1278</v>
      </c>
      <c r="C988" s="1">
        <f t="shared" si="192"/>
        <v>3726</v>
      </c>
      <c r="D988" s="7">
        <f>IF(N988&gt;0, RANK(N988,(N988:P988,Q988:AE988)),0)</f>
        <v>1</v>
      </c>
      <c r="E988" s="7">
        <f>IF(O988&gt;0,RANK(O988,(N988:P988,Q988:AE988)),0)</f>
        <v>2</v>
      </c>
      <c r="F988" s="7">
        <f t="shared" si="193"/>
        <v>3</v>
      </c>
      <c r="G988" s="1">
        <f t="shared" si="199"/>
        <v>208</v>
      </c>
      <c r="H988" s="2">
        <f t="shared" si="200"/>
        <v>5.5823939881910895E-2</v>
      </c>
      <c r="I988" s="8"/>
      <c r="J988" s="2">
        <f t="shared" si="194"/>
        <v>0.51234567901234573</v>
      </c>
      <c r="K988" s="2">
        <f t="shared" si="195"/>
        <v>0.45652173913043476</v>
      </c>
      <c r="L988" s="2">
        <f t="shared" si="196"/>
        <v>1.4224369296833066E-2</v>
      </c>
      <c r="M988" s="2">
        <f t="shared" si="197"/>
        <v>1.6908212560386444E-2</v>
      </c>
      <c r="N988" s="1">
        <v>1909</v>
      </c>
      <c r="O988" s="1">
        <v>1701</v>
      </c>
      <c r="P988" s="1">
        <v>53</v>
      </c>
      <c r="Q988" s="1">
        <v>19</v>
      </c>
      <c r="R988" s="1">
        <v>11</v>
      </c>
      <c r="S988" s="1">
        <v>10</v>
      </c>
      <c r="T988" s="1"/>
      <c r="U988" s="1"/>
      <c r="V988" s="1"/>
      <c r="W988" s="1">
        <v>23</v>
      </c>
      <c r="X988" s="1"/>
      <c r="Y988" s="1"/>
      <c r="Z988" s="1"/>
      <c r="AA988" s="1"/>
      <c r="AB988" s="1"/>
      <c r="AN988" t="str">
        <f t="shared" si="201"/>
        <v>Templeton</v>
      </c>
      <c r="AO988" s="10" t="s">
        <v>2537</v>
      </c>
      <c r="AP988" s="10">
        <v>1</v>
      </c>
      <c r="AR988" s="119">
        <v>25</v>
      </c>
      <c r="AS988" s="121">
        <v>27</v>
      </c>
      <c r="AT988" s="121">
        <v>250</v>
      </c>
      <c r="AU988" s="125">
        <v>69275</v>
      </c>
      <c r="AV988" s="125">
        <f t="shared" si="202"/>
        <v>25027</v>
      </c>
      <c r="AW988" t="s">
        <v>749</v>
      </c>
      <c r="AX988">
        <f t="shared" si="198"/>
        <v>2569275</v>
      </c>
      <c r="BB988">
        <v>32.409999999999997</v>
      </c>
      <c r="BC988">
        <v>0.38</v>
      </c>
      <c r="BD988">
        <v>32.04</v>
      </c>
    </row>
    <row r="989" spans="1:56" hidden="1" outlineLevel="1">
      <c r="A989" s="67" t="s">
        <v>1673</v>
      </c>
      <c r="B989" s="10" t="s">
        <v>1278</v>
      </c>
      <c r="C989" s="1">
        <f t="shared" si="192"/>
        <v>15659</v>
      </c>
      <c r="D989" s="7">
        <f>IF(N989&gt;0, RANK(N989,(N989:P989,Q989:AE989)),0)</f>
        <v>2</v>
      </c>
      <c r="E989" s="7">
        <f>IF(O989&gt;0,RANK(O989,(N989:P989,Q989:AE989)),0)</f>
        <v>1</v>
      </c>
      <c r="F989" s="7">
        <f t="shared" si="193"/>
        <v>3</v>
      </c>
      <c r="G989" s="1">
        <f t="shared" si="199"/>
        <v>55</v>
      </c>
      <c r="H989" s="2">
        <f t="shared" si="200"/>
        <v>3.5123571109266236E-3</v>
      </c>
      <c r="I989" s="8"/>
      <c r="J989" s="2">
        <f t="shared" si="194"/>
        <v>0.48713200076633245</v>
      </c>
      <c r="K989" s="2">
        <f t="shared" si="195"/>
        <v>0.49064435787725907</v>
      </c>
      <c r="L989" s="2">
        <f t="shared" si="196"/>
        <v>9.2598505651701902E-3</v>
      </c>
      <c r="M989" s="2">
        <f t="shared" si="197"/>
        <v>1.2963790791238284E-2</v>
      </c>
      <c r="N989" s="1">
        <v>7628</v>
      </c>
      <c r="O989" s="1">
        <v>7683</v>
      </c>
      <c r="P989" s="1">
        <v>145</v>
      </c>
      <c r="Q989" s="1">
        <v>59</v>
      </c>
      <c r="R989" s="1">
        <v>16</v>
      </c>
      <c r="S989" s="1">
        <v>25</v>
      </c>
      <c r="T989" s="1"/>
      <c r="U989" s="1"/>
      <c r="V989" s="1"/>
      <c r="W989" s="1">
        <v>103</v>
      </c>
      <c r="X989" s="1"/>
      <c r="Y989" s="1"/>
      <c r="Z989" s="1"/>
      <c r="AA989" s="1"/>
      <c r="AB989" s="1"/>
      <c r="AN989" t="str">
        <f t="shared" si="201"/>
        <v>Tewksbury</v>
      </c>
      <c r="AO989" t="s">
        <v>3384</v>
      </c>
      <c r="AP989">
        <v>5</v>
      </c>
      <c r="AR989" s="119">
        <v>25</v>
      </c>
      <c r="AS989" s="121">
        <v>17</v>
      </c>
      <c r="AT989" s="121">
        <v>215</v>
      </c>
      <c r="AU989" s="125">
        <v>69415</v>
      </c>
      <c r="AV989" s="125">
        <f t="shared" si="202"/>
        <v>25017</v>
      </c>
      <c r="AW989" t="s">
        <v>749</v>
      </c>
      <c r="AX989">
        <f t="shared" si="198"/>
        <v>2569415</v>
      </c>
      <c r="BB989">
        <v>21.06</v>
      </c>
      <c r="BC989">
        <v>0.34</v>
      </c>
      <c r="BD989">
        <v>20.72</v>
      </c>
    </row>
    <row r="990" spans="1:56" hidden="1" outlineLevel="1">
      <c r="A990" s="67" t="s">
        <v>2292</v>
      </c>
      <c r="B990" s="10" t="s">
        <v>1278</v>
      </c>
      <c r="C990" s="1">
        <f t="shared" si="192"/>
        <v>2420</v>
      </c>
      <c r="D990" s="7">
        <f>IF(N990&gt;0, RANK(N990,(N990:P990,Q990:AE990)),0)</f>
        <v>1</v>
      </c>
      <c r="E990" s="7">
        <f>IF(O990&gt;0,RANK(O990,(N990:P990,Q990:AE990)),0)</f>
        <v>2</v>
      </c>
      <c r="F990" s="7">
        <f t="shared" si="193"/>
        <v>3</v>
      </c>
      <c r="G990" s="1">
        <f t="shared" si="199"/>
        <v>1289</v>
      </c>
      <c r="H990" s="2">
        <f t="shared" si="200"/>
        <v>0.53264462809917357</v>
      </c>
      <c r="I990" s="8"/>
      <c r="J990" s="2">
        <f t="shared" si="194"/>
        <v>0.75619834710743805</v>
      </c>
      <c r="K990" s="2">
        <f t="shared" si="195"/>
        <v>0.22355371900826446</v>
      </c>
      <c r="L990" s="2">
        <f t="shared" si="196"/>
        <v>8.2644628099173556E-3</v>
      </c>
      <c r="M990" s="2">
        <f t="shared" si="197"/>
        <v>1.1983471074380136E-2</v>
      </c>
      <c r="N990" s="1">
        <v>1830</v>
      </c>
      <c r="O990" s="1">
        <v>541</v>
      </c>
      <c r="P990" s="1">
        <v>20</v>
      </c>
      <c r="Q990" s="1">
        <v>11</v>
      </c>
      <c r="R990" s="1">
        <v>7</v>
      </c>
      <c r="S990" s="1">
        <v>5</v>
      </c>
      <c r="T990" s="1"/>
      <c r="U990" s="1"/>
      <c r="V990" s="1"/>
      <c r="W990" s="1">
        <v>6</v>
      </c>
      <c r="X990" s="1"/>
      <c r="Y990" s="1"/>
      <c r="Z990" s="1"/>
      <c r="AA990" s="1"/>
      <c r="AB990" s="1"/>
      <c r="AN990" t="str">
        <f t="shared" si="201"/>
        <v>Tisbury</v>
      </c>
      <c r="AO990" t="s">
        <v>214</v>
      </c>
      <c r="AP990">
        <v>10</v>
      </c>
      <c r="AR990" s="119">
        <v>25</v>
      </c>
      <c r="AS990" s="121">
        <v>7</v>
      </c>
      <c r="AT990" s="121">
        <v>30</v>
      </c>
      <c r="AU990" s="125">
        <v>69940</v>
      </c>
      <c r="AV990" s="125">
        <f t="shared" si="202"/>
        <v>25007</v>
      </c>
      <c r="AW990" t="s">
        <v>749</v>
      </c>
      <c r="AX990">
        <f t="shared" si="198"/>
        <v>2569940</v>
      </c>
      <c r="BB990">
        <v>19.16</v>
      </c>
      <c r="BC990">
        <v>12.6</v>
      </c>
      <c r="BD990">
        <v>6.56</v>
      </c>
    </row>
    <row r="991" spans="1:56" hidden="1" outlineLevel="1">
      <c r="A991" s="67" t="s">
        <v>3169</v>
      </c>
      <c r="B991" s="10" t="s">
        <v>1278</v>
      </c>
      <c r="C991" s="1">
        <f t="shared" si="192"/>
        <v>276</v>
      </c>
      <c r="D991" s="7">
        <f>IF(N991&gt;0, RANK(N991,(N991:P991,Q991:AE991)),0)</f>
        <v>2</v>
      </c>
      <c r="E991" s="7">
        <f>IF(O991&gt;0,RANK(O991,(N991:P991,Q991:AE991)),0)</f>
        <v>1</v>
      </c>
      <c r="F991" s="7">
        <f t="shared" si="193"/>
        <v>3</v>
      </c>
      <c r="G991" s="1">
        <f t="shared" si="199"/>
        <v>10</v>
      </c>
      <c r="H991" s="2">
        <f t="shared" si="200"/>
        <v>3.6231884057971016E-2</v>
      </c>
      <c r="I991" s="8"/>
      <c r="J991" s="2">
        <f t="shared" si="194"/>
        <v>0.46376811594202899</v>
      </c>
      <c r="K991" s="2">
        <f t="shared" si="195"/>
        <v>0.5</v>
      </c>
      <c r="L991" s="2">
        <f t="shared" si="196"/>
        <v>1.8115942028985508E-2</v>
      </c>
      <c r="M991" s="2">
        <f t="shared" si="197"/>
        <v>1.8115942028985445E-2</v>
      </c>
      <c r="N991" s="1">
        <v>128</v>
      </c>
      <c r="O991" s="1">
        <v>138</v>
      </c>
      <c r="P991" s="1">
        <v>5</v>
      </c>
      <c r="Q991" s="1">
        <v>0</v>
      </c>
      <c r="R991" s="1">
        <v>4</v>
      </c>
      <c r="S991" s="1">
        <v>1</v>
      </c>
      <c r="T991" s="1"/>
      <c r="U991" s="1"/>
      <c r="V991" s="1"/>
      <c r="W991" s="1">
        <v>0</v>
      </c>
      <c r="X991" s="1"/>
      <c r="Y991" s="1"/>
      <c r="Z991" s="1"/>
      <c r="AA991" s="1"/>
      <c r="AB991" s="1"/>
      <c r="AN991" t="str">
        <f t="shared" si="201"/>
        <v>Tolland</v>
      </c>
      <c r="AO991" t="s">
        <v>861</v>
      </c>
      <c r="AP991">
        <v>1</v>
      </c>
      <c r="AR991" s="119">
        <v>25</v>
      </c>
      <c r="AS991" s="121">
        <v>13</v>
      </c>
      <c r="AT991" s="121">
        <v>95</v>
      </c>
      <c r="AU991" s="125">
        <v>70045</v>
      </c>
      <c r="AV991" s="125">
        <f t="shared" si="202"/>
        <v>25013</v>
      </c>
      <c r="AW991" t="s">
        <v>749</v>
      </c>
      <c r="AX991">
        <f t="shared" si="198"/>
        <v>2570045</v>
      </c>
      <c r="BB991">
        <v>32.78</v>
      </c>
      <c r="BC991">
        <v>1.1399999999999999</v>
      </c>
      <c r="BD991">
        <v>31.64</v>
      </c>
    </row>
    <row r="992" spans="1:56" hidden="1" outlineLevel="1">
      <c r="A992" s="67" t="s">
        <v>1477</v>
      </c>
      <c r="B992" s="10" t="s">
        <v>1278</v>
      </c>
      <c r="C992" s="1">
        <f t="shared" si="192"/>
        <v>3743</v>
      </c>
      <c r="D992" s="7">
        <f>IF(N992&gt;0, RANK(N992,(N992:P992,Q992:AE992)),0)</f>
        <v>2</v>
      </c>
      <c r="E992" s="7">
        <f>IF(O992&gt;0,RANK(O992,(N992:P992,Q992:AE992)),0)</f>
        <v>1</v>
      </c>
      <c r="F992" s="7">
        <f t="shared" si="193"/>
        <v>4</v>
      </c>
      <c r="G992" s="1">
        <f t="shared" si="199"/>
        <v>13</v>
      </c>
      <c r="H992" s="2">
        <f t="shared" si="200"/>
        <v>3.473149879775581E-3</v>
      </c>
      <c r="I992" s="8"/>
      <c r="J992" s="2">
        <f t="shared" si="194"/>
        <v>0.48730964467005078</v>
      </c>
      <c r="K992" s="2">
        <f t="shared" si="195"/>
        <v>0.49078279454982632</v>
      </c>
      <c r="L992" s="2">
        <f t="shared" si="196"/>
        <v>6.6791343841838095E-3</v>
      </c>
      <c r="M992" s="2">
        <f t="shared" si="197"/>
        <v>1.5228426395939094E-2</v>
      </c>
      <c r="N992" s="1">
        <v>1824</v>
      </c>
      <c r="O992" s="1">
        <v>1837</v>
      </c>
      <c r="P992" s="1">
        <v>25</v>
      </c>
      <c r="Q992" s="1">
        <v>29</v>
      </c>
      <c r="R992" s="1">
        <v>5</v>
      </c>
      <c r="S992" s="1">
        <v>7</v>
      </c>
      <c r="T992" s="1"/>
      <c r="U992" s="1"/>
      <c r="V992" s="1"/>
      <c r="W992" s="1">
        <v>16</v>
      </c>
      <c r="X992" s="1"/>
      <c r="Y992" s="1"/>
      <c r="Z992" s="1"/>
      <c r="AA992" s="1"/>
      <c r="AB992" s="1"/>
      <c r="AN992" t="str">
        <f t="shared" si="201"/>
        <v>Topsfield</v>
      </c>
      <c r="AO992" t="s">
        <v>1885</v>
      </c>
      <c r="AP992">
        <v>6</v>
      </c>
      <c r="AR992" s="119">
        <v>25</v>
      </c>
      <c r="AS992" s="121">
        <v>9</v>
      </c>
      <c r="AT992" s="121">
        <v>160</v>
      </c>
      <c r="AU992" s="125">
        <v>70150</v>
      </c>
      <c r="AV992" s="125">
        <f t="shared" si="202"/>
        <v>25009</v>
      </c>
      <c r="AW992" t="s">
        <v>749</v>
      </c>
      <c r="AX992">
        <f t="shared" si="198"/>
        <v>2570150</v>
      </c>
      <c r="BB992">
        <v>12.84</v>
      </c>
      <c r="BC992">
        <v>0.1</v>
      </c>
      <c r="BD992">
        <v>12.74</v>
      </c>
    </row>
    <row r="993" spans="1:56" hidden="1" outlineLevel="1">
      <c r="A993" s="67" t="s">
        <v>2368</v>
      </c>
      <c r="B993" s="10" t="s">
        <v>1278</v>
      </c>
      <c r="C993" s="1">
        <f t="shared" si="192"/>
        <v>5040</v>
      </c>
      <c r="D993" s="7">
        <f>IF(N993&gt;0, RANK(N993,(N993:P993,Q993:AE993)),0)</f>
        <v>2</v>
      </c>
      <c r="E993" s="7">
        <f>IF(O993&gt;0,RANK(O993,(N993:P993,Q993:AE993)),0)</f>
        <v>1</v>
      </c>
      <c r="F993" s="7">
        <f t="shared" si="193"/>
        <v>3</v>
      </c>
      <c r="G993" s="1">
        <f t="shared" si="199"/>
        <v>246</v>
      </c>
      <c r="H993" s="2">
        <f t="shared" si="200"/>
        <v>4.880952380952381E-2</v>
      </c>
      <c r="I993" s="8"/>
      <c r="J993" s="2">
        <f t="shared" si="194"/>
        <v>0.46150793650793653</v>
      </c>
      <c r="K993" s="2">
        <f t="shared" si="195"/>
        <v>0.51031746031746028</v>
      </c>
      <c r="L993" s="2">
        <f t="shared" si="196"/>
        <v>1.2698412698412698E-2</v>
      </c>
      <c r="M993" s="2">
        <f t="shared" si="197"/>
        <v>1.5476190476190487E-2</v>
      </c>
      <c r="N993" s="1">
        <v>2326</v>
      </c>
      <c r="O993" s="1">
        <v>2572</v>
      </c>
      <c r="P993" s="1">
        <v>64</v>
      </c>
      <c r="Q993" s="1">
        <v>32</v>
      </c>
      <c r="R993" s="1">
        <v>11</v>
      </c>
      <c r="S993" s="1">
        <v>7</v>
      </c>
      <c r="T993" s="1"/>
      <c r="U993" s="1"/>
      <c r="V993" s="1"/>
      <c r="W993" s="1">
        <v>28</v>
      </c>
      <c r="X993" s="1"/>
      <c r="Y993" s="1"/>
      <c r="Z993" s="1"/>
      <c r="AA993" s="1"/>
      <c r="AB993" s="1"/>
      <c r="AN993" t="str">
        <f t="shared" si="201"/>
        <v>Townsend</v>
      </c>
      <c r="AO993" t="s">
        <v>3384</v>
      </c>
      <c r="AP993">
        <v>1</v>
      </c>
      <c r="AR993" s="119">
        <v>25</v>
      </c>
      <c r="AS993" s="121">
        <v>17</v>
      </c>
      <c r="AT993" s="121">
        <v>220</v>
      </c>
      <c r="AU993" s="125">
        <v>70360</v>
      </c>
      <c r="AV993" s="125">
        <f t="shared" si="202"/>
        <v>25017</v>
      </c>
      <c r="AW993" t="s">
        <v>749</v>
      </c>
      <c r="AX993">
        <f t="shared" si="198"/>
        <v>2570360</v>
      </c>
      <c r="BB993">
        <v>33.11</v>
      </c>
      <c r="BC993">
        <v>0.24</v>
      </c>
      <c r="BD993">
        <v>32.869999999999997</v>
      </c>
    </row>
    <row r="994" spans="1:56" hidden="1" outlineLevel="1">
      <c r="A994" s="67" t="s">
        <v>1444</v>
      </c>
      <c r="B994" s="10" t="s">
        <v>1278</v>
      </c>
      <c r="C994" s="1">
        <f t="shared" si="192"/>
        <v>1441</v>
      </c>
      <c r="D994" s="7">
        <f>IF(N994&gt;0, RANK(N994,(N994:P994,Q994:AE994)),0)</f>
        <v>1</v>
      </c>
      <c r="E994" s="7">
        <f>IF(O994&gt;0,RANK(O994,(N994:P994,Q994:AE994)),0)</f>
        <v>2</v>
      </c>
      <c r="F994" s="7">
        <f t="shared" si="193"/>
        <v>3</v>
      </c>
      <c r="G994" s="1">
        <f t="shared" si="199"/>
        <v>703</v>
      </c>
      <c r="H994" s="2">
        <f t="shared" si="200"/>
        <v>0.48785565579458712</v>
      </c>
      <c r="I994" s="8"/>
      <c r="J994" s="2">
        <f t="shared" si="194"/>
        <v>0.73282442748091603</v>
      </c>
      <c r="K994" s="2">
        <f t="shared" si="195"/>
        <v>0.24496877168632894</v>
      </c>
      <c r="L994" s="2">
        <f t="shared" si="196"/>
        <v>7.6335877862595417E-3</v>
      </c>
      <c r="M994" s="2">
        <f t="shared" si="197"/>
        <v>1.457321304649549E-2</v>
      </c>
      <c r="N994" s="1">
        <v>1056</v>
      </c>
      <c r="O994" s="1">
        <v>353</v>
      </c>
      <c r="P994" s="1">
        <v>11</v>
      </c>
      <c r="Q994" s="1">
        <v>6</v>
      </c>
      <c r="R994" s="1">
        <v>9</v>
      </c>
      <c r="S994" s="1">
        <v>1</v>
      </c>
      <c r="T994" s="1"/>
      <c r="U994" s="1"/>
      <c r="V994" s="1"/>
      <c r="W994" s="1">
        <v>5</v>
      </c>
      <c r="X994" s="1"/>
      <c r="Y994" s="1"/>
      <c r="Z994" s="1"/>
      <c r="AA994" s="1"/>
      <c r="AB994" s="1"/>
      <c r="AN994" t="str">
        <f t="shared" si="201"/>
        <v>Truro</v>
      </c>
      <c r="AO994" t="s">
        <v>1731</v>
      </c>
      <c r="AP994">
        <v>10</v>
      </c>
      <c r="AR994" s="119">
        <v>25</v>
      </c>
      <c r="AS994" s="121">
        <v>1</v>
      </c>
      <c r="AT994" s="121">
        <v>65</v>
      </c>
      <c r="AU994" s="125">
        <v>70605</v>
      </c>
      <c r="AV994" s="125">
        <f t="shared" si="202"/>
        <v>25001</v>
      </c>
      <c r="AW994" t="s">
        <v>749</v>
      </c>
      <c r="AX994">
        <f t="shared" si="198"/>
        <v>2570605</v>
      </c>
      <c r="BB994">
        <v>26.32</v>
      </c>
      <c r="BC994">
        <v>5.27</v>
      </c>
      <c r="BD994">
        <v>21.05</v>
      </c>
    </row>
    <row r="995" spans="1:56" hidden="1" outlineLevel="1">
      <c r="A995" s="67" t="s">
        <v>1851</v>
      </c>
      <c r="B995" s="10" t="s">
        <v>1278</v>
      </c>
      <c r="C995" s="1">
        <f t="shared" si="192"/>
        <v>6150</v>
      </c>
      <c r="D995" s="7">
        <f>IF(N995&gt;0, RANK(N995,(N995:P995,Q995:AE995)),0)</f>
        <v>2</v>
      </c>
      <c r="E995" s="7">
        <f>IF(O995&gt;0,RANK(O995,(N995:P995,Q995:AE995)),0)</f>
        <v>1</v>
      </c>
      <c r="F995" s="7">
        <f t="shared" si="193"/>
        <v>3</v>
      </c>
      <c r="G995" s="1">
        <f t="shared" si="199"/>
        <v>130</v>
      </c>
      <c r="H995" s="2">
        <f t="shared" si="200"/>
        <v>2.113821138211382E-2</v>
      </c>
      <c r="I995" s="8"/>
      <c r="J995" s="2">
        <f t="shared" si="194"/>
        <v>0.48048780487804876</v>
      </c>
      <c r="K995" s="2">
        <f t="shared" si="195"/>
        <v>0.50162601626016257</v>
      </c>
      <c r="L995" s="2">
        <f t="shared" si="196"/>
        <v>6.8292682926829268E-3</v>
      </c>
      <c r="M995" s="2">
        <f t="shared" si="197"/>
        <v>1.1056910569105745E-2</v>
      </c>
      <c r="N995" s="1">
        <v>2955</v>
      </c>
      <c r="O995" s="1">
        <v>3085</v>
      </c>
      <c r="P995" s="1">
        <v>42</v>
      </c>
      <c r="Q995" s="1">
        <v>19</v>
      </c>
      <c r="R995" s="1">
        <v>9</v>
      </c>
      <c r="S995" s="1">
        <v>6</v>
      </c>
      <c r="T995" s="1"/>
      <c r="U995" s="1"/>
      <c r="V995" s="1"/>
      <c r="W995" s="1">
        <v>34</v>
      </c>
      <c r="X995" s="1"/>
      <c r="Y995" s="1"/>
      <c r="Z995" s="1"/>
      <c r="AA995" s="1"/>
      <c r="AB995" s="1"/>
      <c r="AN995" t="str">
        <f t="shared" si="201"/>
        <v>Tyngsborough</v>
      </c>
      <c r="AO995" t="s">
        <v>3384</v>
      </c>
      <c r="AP995">
        <v>5</v>
      </c>
      <c r="AR995" s="119">
        <v>25</v>
      </c>
      <c r="AS995" s="121">
        <v>17</v>
      </c>
      <c r="AT995" s="121">
        <v>225</v>
      </c>
      <c r="AU995" s="125">
        <v>71025</v>
      </c>
      <c r="AV995" s="125">
        <f t="shared" si="202"/>
        <v>25017</v>
      </c>
      <c r="AW995" t="s">
        <v>749</v>
      </c>
      <c r="AX995">
        <f t="shared" si="198"/>
        <v>2571025</v>
      </c>
      <c r="BB995">
        <v>18.05</v>
      </c>
      <c r="BC995">
        <v>1.2</v>
      </c>
      <c r="BD995">
        <v>16.86</v>
      </c>
    </row>
    <row r="996" spans="1:56" hidden="1" outlineLevel="1">
      <c r="A996" s="67" t="s">
        <v>1259</v>
      </c>
      <c r="B996" s="10" t="s">
        <v>1278</v>
      </c>
      <c r="C996" s="1">
        <f t="shared" si="192"/>
        <v>275</v>
      </c>
      <c r="D996" s="7">
        <f>IF(N996&gt;0, RANK(N996,(N996:P996,Q996:AE996)),0)</f>
        <v>1</v>
      </c>
      <c r="E996" s="7">
        <f>IF(O996&gt;0,RANK(O996,(N996:P996,Q996:AE996)),0)</f>
        <v>2</v>
      </c>
      <c r="F996" s="7">
        <f t="shared" si="193"/>
        <v>3</v>
      </c>
      <c r="G996" s="1">
        <f t="shared" si="199"/>
        <v>115</v>
      </c>
      <c r="H996" s="2">
        <f t="shared" si="200"/>
        <v>0.41818181818181815</v>
      </c>
      <c r="I996" s="8"/>
      <c r="J996" s="2">
        <f t="shared" si="194"/>
        <v>0.70545454545454545</v>
      </c>
      <c r="K996" s="2">
        <f t="shared" si="195"/>
        <v>0.28727272727272729</v>
      </c>
      <c r="L996" s="2">
        <f t="shared" si="196"/>
        <v>3.6363636363636364E-3</v>
      </c>
      <c r="M996" s="2">
        <f t="shared" si="197"/>
        <v>3.6363636363636277E-3</v>
      </c>
      <c r="N996" s="1">
        <v>194</v>
      </c>
      <c r="O996" s="1">
        <v>79</v>
      </c>
      <c r="P996" s="1">
        <v>1</v>
      </c>
      <c r="Q996" s="1">
        <v>1</v>
      </c>
      <c r="R996" s="1">
        <v>0</v>
      </c>
      <c r="S996" s="1">
        <v>0</v>
      </c>
      <c r="T996" s="1"/>
      <c r="U996" s="1"/>
      <c r="V996" s="1"/>
      <c r="W996" s="1">
        <v>0</v>
      </c>
      <c r="X996" s="1"/>
      <c r="Y996" s="1"/>
      <c r="Z996" s="1"/>
      <c r="AA996" s="1"/>
      <c r="AB996" s="1"/>
      <c r="AN996" t="str">
        <f t="shared" si="201"/>
        <v>Tyringham</v>
      </c>
      <c r="AO996" t="s">
        <v>1299</v>
      </c>
      <c r="AP996">
        <v>1</v>
      </c>
      <c r="AR996" s="119">
        <v>25</v>
      </c>
      <c r="AS996" s="121">
        <v>3</v>
      </c>
      <c r="AT996" s="121">
        <v>140</v>
      </c>
      <c r="AU996" s="125">
        <v>71095</v>
      </c>
      <c r="AV996" s="125">
        <f t="shared" si="202"/>
        <v>25003</v>
      </c>
      <c r="AW996" t="s">
        <v>749</v>
      </c>
      <c r="AX996">
        <f t="shared" si="198"/>
        <v>2571095</v>
      </c>
      <c r="BB996">
        <v>18.93</v>
      </c>
      <c r="BC996">
        <v>0.23</v>
      </c>
      <c r="BD996">
        <v>18.7</v>
      </c>
    </row>
    <row r="997" spans="1:56" hidden="1" outlineLevel="1">
      <c r="A997" s="67" t="s">
        <v>1329</v>
      </c>
      <c r="B997" s="10" t="s">
        <v>1278</v>
      </c>
      <c r="C997" s="1">
        <f t="shared" si="192"/>
        <v>4119</v>
      </c>
      <c r="D997" s="7">
        <f>IF(N997&gt;0, RANK(N997,(N997:P997,Q997:AE997)),0)</f>
        <v>1</v>
      </c>
      <c r="E997" s="7">
        <f>IF(O997&gt;0,RANK(O997,(N997:P997,Q997:AE997)),0)</f>
        <v>2</v>
      </c>
      <c r="F997" s="7">
        <f t="shared" si="193"/>
        <v>3</v>
      </c>
      <c r="G997" s="1">
        <f t="shared" si="199"/>
        <v>150</v>
      </c>
      <c r="H997" s="2">
        <f t="shared" si="200"/>
        <v>3.6416605972323379E-2</v>
      </c>
      <c r="I997" s="8"/>
      <c r="J997" s="2">
        <f t="shared" si="194"/>
        <v>0.50424860403010441</v>
      </c>
      <c r="K997" s="2">
        <f t="shared" si="195"/>
        <v>0.46783199805778103</v>
      </c>
      <c r="L997" s="2">
        <f t="shared" si="196"/>
        <v>1.0439427045399369E-2</v>
      </c>
      <c r="M997" s="2">
        <f t="shared" si="197"/>
        <v>1.7479970866715194E-2</v>
      </c>
      <c r="N997" s="1">
        <v>2077</v>
      </c>
      <c r="O997" s="1">
        <v>1927</v>
      </c>
      <c r="P997" s="1">
        <v>43</v>
      </c>
      <c r="Q997" s="1">
        <v>39</v>
      </c>
      <c r="R997" s="1">
        <v>9</v>
      </c>
      <c r="S997" s="1">
        <v>0</v>
      </c>
      <c r="T997" s="1"/>
      <c r="U997" s="1"/>
      <c r="V997" s="1"/>
      <c r="W997" s="1">
        <v>24</v>
      </c>
      <c r="X997" s="1"/>
      <c r="Y997" s="1"/>
      <c r="Z997" s="1"/>
      <c r="AA997" s="1"/>
      <c r="AB997" s="1"/>
      <c r="AN997" t="str">
        <f t="shared" si="201"/>
        <v>Upton</v>
      </c>
      <c r="AO997" s="10" t="s">
        <v>2537</v>
      </c>
      <c r="AP997" s="10">
        <v>2</v>
      </c>
      <c r="AR997" s="119">
        <v>25</v>
      </c>
      <c r="AS997" s="121">
        <v>27</v>
      </c>
      <c r="AT997" s="121">
        <v>255</v>
      </c>
      <c r="AU997" s="125">
        <v>71480</v>
      </c>
      <c r="AV997" s="125">
        <f t="shared" si="202"/>
        <v>25027</v>
      </c>
      <c r="AW997" t="s">
        <v>749</v>
      </c>
      <c r="AX997">
        <f t="shared" si="198"/>
        <v>2571480</v>
      </c>
      <c r="BB997">
        <v>21.73</v>
      </c>
      <c r="BC997">
        <v>0.21</v>
      </c>
      <c r="BD997">
        <v>21.52</v>
      </c>
    </row>
    <row r="998" spans="1:56" hidden="1" outlineLevel="1">
      <c r="A998" s="67" t="s">
        <v>938</v>
      </c>
      <c r="B998" s="10" t="s">
        <v>1278</v>
      </c>
      <c r="C998" s="1">
        <f t="shared" si="192"/>
        <v>7197</v>
      </c>
      <c r="D998" s="7">
        <f>IF(N998&gt;0, RANK(N998,(N998:P998,Q998:AE998)),0)</f>
        <v>2</v>
      </c>
      <c r="E998" s="7">
        <f>IF(O998&gt;0,RANK(O998,(N998:P998,Q998:AE998)),0)</f>
        <v>1</v>
      </c>
      <c r="F998" s="7">
        <f t="shared" si="193"/>
        <v>3</v>
      </c>
      <c r="G998" s="1">
        <f t="shared" si="199"/>
        <v>56</v>
      </c>
      <c r="H998" s="2">
        <f t="shared" si="200"/>
        <v>7.7810198693900236E-3</v>
      </c>
      <c r="I998" s="8"/>
      <c r="J998" s="2">
        <f t="shared" si="194"/>
        <v>0.48297901903570933</v>
      </c>
      <c r="K998" s="2">
        <f t="shared" si="195"/>
        <v>0.49076003890509934</v>
      </c>
      <c r="L998" s="2">
        <f t="shared" si="196"/>
        <v>1.153258302070307E-2</v>
      </c>
      <c r="M998" s="2">
        <f t="shared" si="197"/>
        <v>1.4728359038488313E-2</v>
      </c>
      <c r="N998" s="1">
        <v>3476</v>
      </c>
      <c r="O998" s="1">
        <v>3532</v>
      </c>
      <c r="P998" s="1">
        <v>83</v>
      </c>
      <c r="Q998" s="1">
        <v>36</v>
      </c>
      <c r="R998" s="1">
        <v>12</v>
      </c>
      <c r="S998" s="1">
        <v>17</v>
      </c>
      <c r="T998" s="1"/>
      <c r="U998" s="1"/>
      <c r="V998" s="1"/>
      <c r="W998" s="1">
        <v>41</v>
      </c>
      <c r="X998" s="1"/>
      <c r="Y998" s="1"/>
      <c r="Z998" s="1"/>
      <c r="AA998" s="1"/>
      <c r="AB998" s="1"/>
      <c r="AN998" t="str">
        <f t="shared" si="201"/>
        <v>Uxbridge</v>
      </c>
      <c r="AO998" s="10" t="s">
        <v>2537</v>
      </c>
      <c r="AP998" s="10">
        <v>2</v>
      </c>
      <c r="AR998" s="119">
        <v>25</v>
      </c>
      <c r="AS998" s="121">
        <v>27</v>
      </c>
      <c r="AT998" s="121">
        <v>260</v>
      </c>
      <c r="AU998" s="125">
        <v>71620</v>
      </c>
      <c r="AV998" s="125">
        <f t="shared" si="202"/>
        <v>25027</v>
      </c>
      <c r="AW998" t="s">
        <v>749</v>
      </c>
      <c r="AX998">
        <f t="shared" si="198"/>
        <v>2571620</v>
      </c>
      <c r="BB998">
        <v>30.37</v>
      </c>
      <c r="BC998">
        <v>0.83</v>
      </c>
      <c r="BD998">
        <v>29.54</v>
      </c>
    </row>
    <row r="999" spans="1:56" hidden="1" outlineLevel="1">
      <c r="A999" s="67" t="s">
        <v>922</v>
      </c>
      <c r="B999" s="10" t="s">
        <v>1278</v>
      </c>
      <c r="C999" s="1">
        <f t="shared" si="192"/>
        <v>14176</v>
      </c>
      <c r="D999" s="7">
        <f>IF(N999&gt;0, RANK(N999,(N999:P999,Q999:AE999)),0)</f>
        <v>1</v>
      </c>
      <c r="E999" s="7">
        <f>IF(O999&gt;0,RANK(O999,(N999:P999,Q999:AE999)),0)</f>
        <v>2</v>
      </c>
      <c r="F999" s="7">
        <f t="shared" si="193"/>
        <v>3</v>
      </c>
      <c r="G999" s="1">
        <f t="shared" si="199"/>
        <v>1625</v>
      </c>
      <c r="H999" s="2">
        <f t="shared" si="200"/>
        <v>0.11463036117381489</v>
      </c>
      <c r="I999" s="8"/>
      <c r="J999" s="2">
        <f t="shared" si="194"/>
        <v>0.54620485327313772</v>
      </c>
      <c r="K999" s="2">
        <f t="shared" si="195"/>
        <v>0.4315744920993228</v>
      </c>
      <c r="L999" s="2">
        <f t="shared" si="196"/>
        <v>9.382054176072234E-3</v>
      </c>
      <c r="M999" s="2">
        <f t="shared" si="197"/>
        <v>1.2838600451467237E-2</v>
      </c>
      <c r="N999" s="1">
        <v>7743</v>
      </c>
      <c r="O999" s="1">
        <v>6118</v>
      </c>
      <c r="P999" s="1">
        <v>133</v>
      </c>
      <c r="Q999" s="1">
        <v>64</v>
      </c>
      <c r="R999" s="1">
        <v>16</v>
      </c>
      <c r="S999" s="1">
        <v>19</v>
      </c>
      <c r="T999" s="1"/>
      <c r="U999" s="1"/>
      <c r="V999" s="1"/>
      <c r="W999" s="1">
        <v>83</v>
      </c>
      <c r="X999" s="1"/>
      <c r="Y999" s="1"/>
      <c r="Z999" s="1"/>
      <c r="AA999" s="1"/>
      <c r="AB999" s="1"/>
      <c r="AN999" t="str">
        <f t="shared" si="201"/>
        <v>Wakefield</v>
      </c>
      <c r="AO999" t="s">
        <v>3384</v>
      </c>
      <c r="AP999">
        <v>6</v>
      </c>
      <c r="AR999" s="119">
        <v>25</v>
      </c>
      <c r="AS999" s="121">
        <v>17</v>
      </c>
      <c r="AT999" s="121">
        <v>230</v>
      </c>
      <c r="AU999" s="125">
        <v>72215</v>
      </c>
      <c r="AV999" s="125">
        <f t="shared" si="202"/>
        <v>25017</v>
      </c>
      <c r="AW999" t="s">
        <v>749</v>
      </c>
      <c r="AX999">
        <f t="shared" si="198"/>
        <v>2572215</v>
      </c>
      <c r="BB999">
        <v>7.91</v>
      </c>
      <c r="BC999">
        <v>0.44</v>
      </c>
      <c r="BD999">
        <v>7.47</v>
      </c>
    </row>
    <row r="1000" spans="1:56" hidden="1" outlineLevel="1">
      <c r="A1000" s="67" t="s">
        <v>226</v>
      </c>
      <c r="B1000" s="10" t="s">
        <v>1278</v>
      </c>
      <c r="C1000" s="1">
        <f t="shared" si="192"/>
        <v>1015</v>
      </c>
      <c r="D1000" s="7">
        <f>IF(N1000&gt;0, RANK(N1000,(N1000:P1000,Q1000:AE1000)),0)</f>
        <v>1</v>
      </c>
      <c r="E1000" s="7">
        <f>IF(O1000&gt;0,RANK(O1000,(N1000:P1000,Q1000:AE1000)),0)</f>
        <v>2</v>
      </c>
      <c r="F1000" s="7">
        <f t="shared" si="193"/>
        <v>3</v>
      </c>
      <c r="G1000" s="1">
        <f t="shared" si="199"/>
        <v>91</v>
      </c>
      <c r="H1000" s="2">
        <f t="shared" si="200"/>
        <v>8.9655172413793102E-2</v>
      </c>
      <c r="I1000" s="8"/>
      <c r="J1000" s="2">
        <f t="shared" si="194"/>
        <v>0.52906403940886704</v>
      </c>
      <c r="K1000" s="2">
        <f t="shared" si="195"/>
        <v>0.43940886699507387</v>
      </c>
      <c r="L1000" s="2">
        <f t="shared" si="196"/>
        <v>1.6748768472906402E-2</v>
      </c>
      <c r="M1000" s="2">
        <f t="shared" si="197"/>
        <v>1.4778325123152695E-2</v>
      </c>
      <c r="N1000" s="1">
        <v>537</v>
      </c>
      <c r="O1000" s="1">
        <v>446</v>
      </c>
      <c r="P1000" s="1">
        <v>17</v>
      </c>
      <c r="Q1000" s="1">
        <v>5</v>
      </c>
      <c r="R1000" s="1">
        <v>1</v>
      </c>
      <c r="S1000" s="1">
        <v>3</v>
      </c>
      <c r="T1000" s="1"/>
      <c r="U1000" s="1"/>
      <c r="V1000" s="1"/>
      <c r="W1000" s="1">
        <v>6</v>
      </c>
      <c r="X1000" s="1"/>
      <c r="Y1000" s="1"/>
      <c r="Z1000" s="1"/>
      <c r="AA1000" s="1"/>
      <c r="AB1000" s="1"/>
      <c r="AN1000" t="str">
        <f t="shared" si="201"/>
        <v>Wales</v>
      </c>
      <c r="AO1000" t="s">
        <v>861</v>
      </c>
      <c r="AP1000">
        <v>2</v>
      </c>
      <c r="AR1000" s="119">
        <v>25</v>
      </c>
      <c r="AS1000" s="121">
        <v>13</v>
      </c>
      <c r="AT1000" s="121">
        <v>100</v>
      </c>
      <c r="AU1000" s="125">
        <v>72390</v>
      </c>
      <c r="AV1000" s="125">
        <f t="shared" si="202"/>
        <v>25013</v>
      </c>
      <c r="AW1000" t="s">
        <v>749</v>
      </c>
      <c r="AX1000">
        <f t="shared" si="198"/>
        <v>2572390</v>
      </c>
      <c r="BB1000">
        <v>15.96</v>
      </c>
      <c r="BC1000">
        <v>0.21</v>
      </c>
      <c r="BD1000">
        <v>15.75</v>
      </c>
    </row>
    <row r="1001" spans="1:56" hidden="1" outlineLevel="1">
      <c r="A1001" s="67" t="s">
        <v>389</v>
      </c>
      <c r="B1001" s="10" t="s">
        <v>1278</v>
      </c>
      <c r="C1001" s="1">
        <f t="shared" si="192"/>
        <v>13585</v>
      </c>
      <c r="D1001" s="7">
        <f>IF(N1001&gt;0, RANK(N1001,(N1001:P1001,Q1001:AE1001)),0)</f>
        <v>2</v>
      </c>
      <c r="E1001" s="7">
        <f>IF(O1001&gt;0,RANK(O1001,(N1001:P1001,Q1001:AE1001)),0)</f>
        <v>1</v>
      </c>
      <c r="F1001" s="7">
        <f t="shared" si="193"/>
        <v>3</v>
      </c>
      <c r="G1001" s="1">
        <f t="shared" si="199"/>
        <v>112</v>
      </c>
      <c r="H1001" s="2">
        <f t="shared" si="200"/>
        <v>8.244387191755612E-3</v>
      </c>
      <c r="I1001" s="8"/>
      <c r="J1001" s="2">
        <f t="shared" si="194"/>
        <v>0.48582995951417002</v>
      </c>
      <c r="K1001" s="2">
        <f t="shared" si="195"/>
        <v>0.49407434670592565</v>
      </c>
      <c r="L1001" s="2">
        <f t="shared" si="196"/>
        <v>9.7165991902834013E-3</v>
      </c>
      <c r="M1001" s="2">
        <f t="shared" si="197"/>
        <v>1.0379094589620988E-2</v>
      </c>
      <c r="N1001" s="1">
        <v>6600</v>
      </c>
      <c r="O1001" s="1">
        <v>6712</v>
      </c>
      <c r="P1001" s="1">
        <v>132</v>
      </c>
      <c r="Q1001" s="1">
        <v>45</v>
      </c>
      <c r="R1001" s="1">
        <v>21</v>
      </c>
      <c r="S1001" s="1">
        <v>12</v>
      </c>
      <c r="T1001" s="1"/>
      <c r="U1001" s="1"/>
      <c r="V1001" s="1"/>
      <c r="W1001" s="1">
        <v>63</v>
      </c>
      <c r="X1001" s="1"/>
      <c r="Y1001" s="1"/>
      <c r="Z1001" s="1"/>
      <c r="AA1001" s="1"/>
      <c r="AB1001" s="1"/>
      <c r="AN1001" t="str">
        <f t="shared" si="201"/>
        <v>Walpole</v>
      </c>
      <c r="AO1001" t="s">
        <v>1555</v>
      </c>
      <c r="AP1001">
        <v>9</v>
      </c>
      <c r="AR1001" s="119">
        <v>25</v>
      </c>
      <c r="AS1001" s="121">
        <v>21</v>
      </c>
      <c r="AT1001" s="121">
        <v>120</v>
      </c>
      <c r="AU1001" s="125">
        <v>72495</v>
      </c>
      <c r="AV1001" s="125">
        <f t="shared" si="202"/>
        <v>25021</v>
      </c>
      <c r="AW1001" t="s">
        <v>749</v>
      </c>
      <c r="AX1001">
        <f t="shared" si="198"/>
        <v>2572495</v>
      </c>
      <c r="BB1001">
        <v>21</v>
      </c>
      <c r="BC1001">
        <v>0.46</v>
      </c>
      <c r="BD1001">
        <v>20.54</v>
      </c>
    </row>
    <row r="1002" spans="1:56" hidden="1" outlineLevel="1">
      <c r="A1002" s="67" t="s">
        <v>1788</v>
      </c>
      <c r="B1002" s="10" t="s">
        <v>1278</v>
      </c>
      <c r="C1002" s="1">
        <f t="shared" si="192"/>
        <v>24284</v>
      </c>
      <c r="D1002" s="7">
        <f>IF(N1002&gt;0, RANK(N1002,(N1002:P1002,Q1002:AE1002)),0)</f>
        <v>1</v>
      </c>
      <c r="E1002" s="7">
        <f>IF(O1002&gt;0,RANK(O1002,(N1002:P1002,Q1002:AE1002)),0)</f>
        <v>2</v>
      </c>
      <c r="F1002" s="7">
        <f t="shared" si="193"/>
        <v>3</v>
      </c>
      <c r="G1002" s="1">
        <f t="shared" si="199"/>
        <v>6893</v>
      </c>
      <c r="H1002" s="2">
        <f t="shared" si="200"/>
        <v>0.28384944819634328</v>
      </c>
      <c r="I1002" s="8"/>
      <c r="J1002" s="2">
        <f t="shared" si="194"/>
        <v>0.62905616867072967</v>
      </c>
      <c r="K1002" s="2">
        <f t="shared" si="195"/>
        <v>0.34520672047438644</v>
      </c>
      <c r="L1002" s="2">
        <f t="shared" si="196"/>
        <v>9.8418711909075939E-3</v>
      </c>
      <c r="M1002" s="2">
        <f t="shared" si="197"/>
        <v>1.58952396639763E-2</v>
      </c>
      <c r="N1002" s="1">
        <v>15276</v>
      </c>
      <c r="O1002" s="1">
        <v>8383</v>
      </c>
      <c r="P1002" s="1">
        <v>239</v>
      </c>
      <c r="Q1002" s="1">
        <v>113</v>
      </c>
      <c r="R1002" s="1">
        <v>61</v>
      </c>
      <c r="S1002" s="1">
        <v>34</v>
      </c>
      <c r="T1002" s="1"/>
      <c r="U1002" s="1"/>
      <c r="V1002" s="1"/>
      <c r="W1002" s="1">
        <v>178</v>
      </c>
      <c r="X1002" s="1"/>
      <c r="Y1002" s="1"/>
      <c r="Z1002" s="1"/>
      <c r="AA1002" s="1"/>
      <c r="AB1002" s="1"/>
      <c r="AN1002" t="str">
        <f t="shared" si="201"/>
        <v>Waltham</v>
      </c>
      <c r="AO1002" t="s">
        <v>3384</v>
      </c>
      <c r="AP1002">
        <v>7</v>
      </c>
      <c r="AR1002" s="119">
        <v>25</v>
      </c>
      <c r="AS1002" s="121">
        <v>17</v>
      </c>
      <c r="AT1002" s="121">
        <v>235</v>
      </c>
      <c r="AU1002" s="125">
        <v>72600</v>
      </c>
      <c r="AV1002" s="125">
        <f t="shared" si="202"/>
        <v>25017</v>
      </c>
      <c r="AW1002" t="s">
        <v>2792</v>
      </c>
      <c r="AX1002">
        <f t="shared" si="198"/>
        <v>2572600</v>
      </c>
      <c r="BB1002">
        <v>13.61</v>
      </c>
      <c r="BC1002">
        <v>0.91</v>
      </c>
      <c r="BD1002">
        <v>12.7</v>
      </c>
    </row>
    <row r="1003" spans="1:56" hidden="1" outlineLevel="1">
      <c r="A1003" s="67" t="s">
        <v>3472</v>
      </c>
      <c r="B1003" s="10" t="s">
        <v>1278</v>
      </c>
      <c r="C1003" s="1">
        <f t="shared" si="192"/>
        <v>4522</v>
      </c>
      <c r="D1003" s="7">
        <f>IF(N1003&gt;0, RANK(N1003,(N1003:P1003,Q1003:AE1003)),0)</f>
        <v>1</v>
      </c>
      <c r="E1003" s="7">
        <f>IF(O1003&gt;0,RANK(O1003,(N1003:P1003,Q1003:AE1003)),0)</f>
        <v>2</v>
      </c>
      <c r="F1003" s="7">
        <f t="shared" si="193"/>
        <v>3</v>
      </c>
      <c r="G1003" s="1">
        <f t="shared" si="199"/>
        <v>731</v>
      </c>
      <c r="H1003" s="2">
        <f t="shared" si="200"/>
        <v>0.16165413533834586</v>
      </c>
      <c r="I1003" s="8"/>
      <c r="J1003" s="2">
        <f t="shared" si="194"/>
        <v>0.56435205661211851</v>
      </c>
      <c r="K1003" s="2">
        <f t="shared" si="195"/>
        <v>0.40269792127377269</v>
      </c>
      <c r="L1003" s="2">
        <f t="shared" si="196"/>
        <v>1.4816452896948253E-2</v>
      </c>
      <c r="M1003" s="2">
        <f t="shared" si="197"/>
        <v>1.8133569217160549E-2</v>
      </c>
      <c r="N1003" s="1">
        <v>2552</v>
      </c>
      <c r="O1003" s="1">
        <v>1821</v>
      </c>
      <c r="P1003" s="1">
        <v>67</v>
      </c>
      <c r="Q1003" s="1">
        <v>16</v>
      </c>
      <c r="R1003" s="1">
        <v>21</v>
      </c>
      <c r="S1003" s="1">
        <v>15</v>
      </c>
      <c r="T1003" s="1"/>
      <c r="U1003" s="1"/>
      <c r="V1003" s="1"/>
      <c r="W1003" s="1">
        <v>30</v>
      </c>
      <c r="X1003" s="1"/>
      <c r="Y1003" s="1"/>
      <c r="Z1003" s="1"/>
      <c r="AA1003" s="1"/>
      <c r="AB1003" s="1"/>
      <c r="AN1003" t="str">
        <f t="shared" si="201"/>
        <v>Ware</v>
      </c>
      <c r="AO1003" t="s">
        <v>370</v>
      </c>
      <c r="AP1003">
        <v>1</v>
      </c>
      <c r="AR1003" s="119">
        <v>25</v>
      </c>
      <c r="AS1003" s="121">
        <v>15</v>
      </c>
      <c r="AT1003" s="121">
        <v>85</v>
      </c>
      <c r="AU1003" s="125">
        <v>72880</v>
      </c>
      <c r="AV1003" s="125">
        <f t="shared" si="202"/>
        <v>25015</v>
      </c>
      <c r="AW1003" t="s">
        <v>749</v>
      </c>
      <c r="AX1003">
        <f t="shared" si="198"/>
        <v>2572880</v>
      </c>
      <c r="BB1003">
        <v>39.979999999999997</v>
      </c>
      <c r="BC1003">
        <v>5.57</v>
      </c>
      <c r="BD1003">
        <v>34.409999999999997</v>
      </c>
    </row>
    <row r="1004" spans="1:56" hidden="1" outlineLevel="1">
      <c r="A1004" s="67" t="s">
        <v>2147</v>
      </c>
      <c r="B1004" s="10" t="s">
        <v>1278</v>
      </c>
      <c r="C1004" s="1">
        <f t="shared" si="192"/>
        <v>10852</v>
      </c>
      <c r="D1004" s="7">
        <f>IF(N1004&gt;0, RANK(N1004,(N1004:P1004,Q1004:AE1004)),0)</f>
        <v>1</v>
      </c>
      <c r="E1004" s="7">
        <f>IF(O1004&gt;0,RANK(O1004,(N1004:P1004,Q1004:AE1004)),0)</f>
        <v>2</v>
      </c>
      <c r="F1004" s="7">
        <f t="shared" si="193"/>
        <v>3</v>
      </c>
      <c r="G1004" s="1">
        <f t="shared" si="199"/>
        <v>1801</v>
      </c>
      <c r="H1004" s="2">
        <f t="shared" si="200"/>
        <v>0.1659601916697383</v>
      </c>
      <c r="I1004" s="8"/>
      <c r="J1004" s="2">
        <f t="shared" si="194"/>
        <v>0.57123110947290823</v>
      </c>
      <c r="K1004" s="2">
        <f t="shared" si="195"/>
        <v>0.40527091780316993</v>
      </c>
      <c r="L1004" s="2">
        <f t="shared" si="196"/>
        <v>9.3070401769259122E-3</v>
      </c>
      <c r="M1004" s="2">
        <f t="shared" si="197"/>
        <v>1.4190932546995933E-2</v>
      </c>
      <c r="N1004" s="1">
        <v>6199</v>
      </c>
      <c r="O1004" s="1">
        <v>4398</v>
      </c>
      <c r="P1004" s="1">
        <v>101</v>
      </c>
      <c r="Q1004" s="1">
        <v>29</v>
      </c>
      <c r="R1004" s="1">
        <v>21</v>
      </c>
      <c r="S1004" s="1">
        <v>17</v>
      </c>
      <c r="T1004" s="1"/>
      <c r="U1004" s="1"/>
      <c r="V1004" s="1"/>
      <c r="W1004" s="1">
        <v>87</v>
      </c>
      <c r="X1004" s="1"/>
      <c r="Y1004" s="1"/>
      <c r="Z1004" s="1"/>
      <c r="AA1004" s="1"/>
      <c r="AB1004" s="1"/>
      <c r="AN1004" t="str">
        <f t="shared" si="201"/>
        <v>Wareham</v>
      </c>
      <c r="AO1004" t="s">
        <v>2518</v>
      </c>
      <c r="AP1004">
        <v>4</v>
      </c>
      <c r="AR1004" s="119">
        <v>25</v>
      </c>
      <c r="AS1004" s="121">
        <v>23</v>
      </c>
      <c r="AT1004" s="121">
        <v>125</v>
      </c>
      <c r="AU1004" s="125">
        <v>72985</v>
      </c>
      <c r="AV1004" s="125">
        <f t="shared" si="202"/>
        <v>25023</v>
      </c>
      <c r="AW1004" t="s">
        <v>749</v>
      </c>
      <c r="AX1004">
        <f t="shared" si="198"/>
        <v>2572985</v>
      </c>
      <c r="BB1004">
        <v>46.28</v>
      </c>
      <c r="BC1004">
        <v>10.48</v>
      </c>
      <c r="BD1004">
        <v>35.799999999999997</v>
      </c>
    </row>
    <row r="1005" spans="1:56" hidden="1" outlineLevel="1">
      <c r="A1005" s="67" t="s">
        <v>3421</v>
      </c>
      <c r="B1005" s="10" t="s">
        <v>1278</v>
      </c>
      <c r="C1005" s="1">
        <f t="shared" si="192"/>
        <v>2316</v>
      </c>
      <c r="D1005" s="7">
        <f>IF(N1005&gt;0, RANK(N1005,(N1005:P1005,Q1005:AE1005)),0)</f>
        <v>1</v>
      </c>
      <c r="E1005" s="7">
        <f>IF(O1005&gt;0,RANK(O1005,(N1005:P1005,Q1005:AE1005)),0)</f>
        <v>2</v>
      </c>
      <c r="F1005" s="7">
        <f t="shared" si="193"/>
        <v>3</v>
      </c>
      <c r="G1005" s="1">
        <f t="shared" si="199"/>
        <v>122</v>
      </c>
      <c r="H1005" s="2">
        <f t="shared" si="200"/>
        <v>5.2677029360967187E-2</v>
      </c>
      <c r="I1005" s="8"/>
      <c r="J1005" s="2">
        <f t="shared" si="194"/>
        <v>0.51122625215889461</v>
      </c>
      <c r="K1005" s="2">
        <f t="shared" si="195"/>
        <v>0.45854922279792748</v>
      </c>
      <c r="L1005" s="2">
        <f t="shared" si="196"/>
        <v>1.8566493955094993E-2</v>
      </c>
      <c r="M1005" s="2">
        <f t="shared" si="197"/>
        <v>1.1658031088082915E-2</v>
      </c>
      <c r="N1005" s="1">
        <v>1184</v>
      </c>
      <c r="O1005" s="1">
        <v>1062</v>
      </c>
      <c r="P1005" s="1">
        <v>43</v>
      </c>
      <c r="Q1005" s="1">
        <v>9</v>
      </c>
      <c r="R1005" s="1">
        <v>7</v>
      </c>
      <c r="S1005" s="1">
        <v>11</v>
      </c>
      <c r="T1005" s="1"/>
      <c r="U1005" s="1"/>
      <c r="V1005" s="1"/>
      <c r="W1005" s="1">
        <v>0</v>
      </c>
      <c r="X1005" s="1"/>
      <c r="Y1005" s="1"/>
      <c r="Z1005" s="1"/>
      <c r="AA1005" s="1"/>
      <c r="AB1005" s="1"/>
      <c r="AN1005" t="str">
        <f t="shared" si="201"/>
        <v>Warren</v>
      </c>
      <c r="AO1005" s="10" t="s">
        <v>2537</v>
      </c>
      <c r="AP1005" s="10">
        <v>2</v>
      </c>
      <c r="AR1005" s="119">
        <v>25</v>
      </c>
      <c r="AS1005" s="121">
        <v>27</v>
      </c>
      <c r="AT1005" s="121">
        <v>265</v>
      </c>
      <c r="AU1005" s="125">
        <v>73090</v>
      </c>
      <c r="AV1005" s="125">
        <f t="shared" si="202"/>
        <v>25027</v>
      </c>
      <c r="AW1005" t="s">
        <v>749</v>
      </c>
      <c r="AX1005">
        <f t="shared" si="198"/>
        <v>2573090</v>
      </c>
      <c r="BB1005">
        <v>27.62</v>
      </c>
      <c r="BC1005">
        <v>0.09</v>
      </c>
      <c r="BD1005">
        <v>27.53</v>
      </c>
    </row>
    <row r="1006" spans="1:56" hidden="1" outlineLevel="1">
      <c r="A1006" s="67" t="s">
        <v>1255</v>
      </c>
      <c r="B1006" s="10" t="s">
        <v>1278</v>
      </c>
      <c r="C1006" s="1">
        <f t="shared" si="192"/>
        <v>449</v>
      </c>
      <c r="D1006" s="7">
        <f>IF(N1006&gt;0, RANK(N1006,(N1006:P1006,Q1006:AE1006)),0)</f>
        <v>1</v>
      </c>
      <c r="E1006" s="7">
        <f>IF(O1006&gt;0,RANK(O1006,(N1006:P1006,Q1006:AE1006)),0)</f>
        <v>2</v>
      </c>
      <c r="F1006" s="7">
        <f t="shared" si="193"/>
        <v>3</v>
      </c>
      <c r="G1006" s="1">
        <f t="shared" si="199"/>
        <v>218</v>
      </c>
      <c r="H1006" s="2">
        <f t="shared" si="200"/>
        <v>0.48552338530066813</v>
      </c>
      <c r="I1006" s="8"/>
      <c r="J1006" s="2">
        <f t="shared" si="194"/>
        <v>0.73051224944320714</v>
      </c>
      <c r="K1006" s="2">
        <f t="shared" si="195"/>
        <v>0.24498886414253898</v>
      </c>
      <c r="L1006" s="2">
        <f t="shared" si="196"/>
        <v>6.6815144766146995E-3</v>
      </c>
      <c r="M1006" s="2">
        <f t="shared" si="197"/>
        <v>1.781737193763918E-2</v>
      </c>
      <c r="N1006" s="1">
        <v>328</v>
      </c>
      <c r="O1006" s="1">
        <v>110</v>
      </c>
      <c r="P1006" s="1">
        <v>3</v>
      </c>
      <c r="Q1006" s="1">
        <v>3</v>
      </c>
      <c r="R1006" s="1">
        <v>2</v>
      </c>
      <c r="S1006" s="1">
        <v>3</v>
      </c>
      <c r="T1006" s="1"/>
      <c r="U1006" s="1"/>
      <c r="V1006" s="1"/>
      <c r="W1006" s="1">
        <v>0</v>
      </c>
      <c r="X1006" s="1"/>
      <c r="Y1006" s="1"/>
      <c r="Z1006" s="1"/>
      <c r="AA1006" s="1"/>
      <c r="AB1006" s="1"/>
      <c r="AN1006" t="str">
        <f t="shared" si="201"/>
        <v>Warwick</v>
      </c>
      <c r="AO1006" t="s">
        <v>2910</v>
      </c>
      <c r="AP1006">
        <v>1</v>
      </c>
      <c r="AR1006" s="119">
        <v>25</v>
      </c>
      <c r="AS1006" s="121">
        <v>11</v>
      </c>
      <c r="AT1006" s="121">
        <v>120</v>
      </c>
      <c r="AU1006" s="125">
        <v>73265</v>
      </c>
      <c r="AV1006" s="125">
        <f t="shared" si="202"/>
        <v>25011</v>
      </c>
      <c r="AW1006" t="s">
        <v>749</v>
      </c>
      <c r="AX1006">
        <f t="shared" si="198"/>
        <v>2573265</v>
      </c>
      <c r="BB1006">
        <v>37.6</v>
      </c>
      <c r="BC1006">
        <v>0.34</v>
      </c>
      <c r="BD1006">
        <v>37.270000000000003</v>
      </c>
    </row>
    <row r="1007" spans="1:56" hidden="1" outlineLevel="1">
      <c r="A1007" s="67" t="s">
        <v>1616</v>
      </c>
      <c r="B1007" s="10" t="s">
        <v>1278</v>
      </c>
      <c r="C1007" s="1">
        <f t="shared" si="192"/>
        <v>349</v>
      </c>
      <c r="D1007" s="7">
        <f>IF(N1007&gt;0, RANK(N1007,(N1007:P1007,Q1007:AE1007)),0)</f>
        <v>1</v>
      </c>
      <c r="E1007" s="7">
        <f>IF(O1007&gt;0,RANK(O1007,(N1007:P1007,Q1007:AE1007)),0)</f>
        <v>2</v>
      </c>
      <c r="F1007" s="7">
        <f t="shared" si="193"/>
        <v>3</v>
      </c>
      <c r="G1007" s="1">
        <f t="shared" si="199"/>
        <v>176</v>
      </c>
      <c r="H1007" s="2">
        <f t="shared" si="200"/>
        <v>0.50429799426934097</v>
      </c>
      <c r="I1007" s="8"/>
      <c r="J1007" s="2">
        <f t="shared" si="194"/>
        <v>0.73925501432664753</v>
      </c>
      <c r="K1007" s="2">
        <f t="shared" si="195"/>
        <v>0.23495702005730659</v>
      </c>
      <c r="L1007" s="2">
        <f t="shared" si="196"/>
        <v>2.5787965616045846E-2</v>
      </c>
      <c r="M1007" s="2">
        <f t="shared" si="197"/>
        <v>3.1225022567582528E-17</v>
      </c>
      <c r="N1007" s="1">
        <v>258</v>
      </c>
      <c r="O1007" s="1">
        <v>82</v>
      </c>
      <c r="P1007" s="1">
        <v>9</v>
      </c>
      <c r="Q1007" s="1">
        <v>0</v>
      </c>
      <c r="R1007" s="1">
        <v>0</v>
      </c>
      <c r="S1007" s="1">
        <v>0</v>
      </c>
      <c r="T1007" s="1"/>
      <c r="U1007" s="1"/>
      <c r="V1007" s="1"/>
      <c r="W1007" s="1">
        <v>0</v>
      </c>
      <c r="X1007" s="1"/>
      <c r="Y1007" s="1"/>
      <c r="Z1007" s="1"/>
      <c r="AA1007" s="1"/>
      <c r="AB1007" s="1"/>
      <c r="AN1007" t="str">
        <f t="shared" si="201"/>
        <v>Washington</v>
      </c>
      <c r="AO1007" t="s">
        <v>1299</v>
      </c>
      <c r="AP1007">
        <v>1</v>
      </c>
      <c r="AR1007" s="119">
        <v>25</v>
      </c>
      <c r="AS1007" s="121">
        <v>3</v>
      </c>
      <c r="AT1007" s="121">
        <v>145</v>
      </c>
      <c r="AU1007" s="125">
        <v>73335</v>
      </c>
      <c r="AV1007" s="125">
        <f t="shared" si="202"/>
        <v>25003</v>
      </c>
      <c r="AW1007" t="s">
        <v>749</v>
      </c>
      <c r="AX1007">
        <f t="shared" si="198"/>
        <v>2573335</v>
      </c>
      <c r="BB1007">
        <v>38.68</v>
      </c>
      <c r="BC1007">
        <v>0.92</v>
      </c>
      <c r="BD1007">
        <v>37.76</v>
      </c>
    </row>
    <row r="1008" spans="1:56" hidden="1" outlineLevel="1">
      <c r="A1008" s="67" t="s">
        <v>941</v>
      </c>
      <c r="B1008" s="10" t="s">
        <v>1278</v>
      </c>
      <c r="C1008" s="1">
        <f t="shared" si="192"/>
        <v>16124</v>
      </c>
      <c r="D1008" s="7">
        <f>IF(N1008&gt;0, RANK(N1008,(N1008:P1008,Q1008:AE1008)),0)</f>
        <v>1</v>
      </c>
      <c r="E1008" s="7">
        <f>IF(O1008&gt;0,RANK(O1008,(N1008:P1008,Q1008:AE1008)),0)</f>
        <v>2</v>
      </c>
      <c r="F1008" s="7">
        <f t="shared" si="193"/>
        <v>3</v>
      </c>
      <c r="G1008" s="1">
        <f t="shared" si="199"/>
        <v>7271</v>
      </c>
      <c r="H1008" s="2">
        <f t="shared" si="200"/>
        <v>0.45094269412056559</v>
      </c>
      <c r="I1008" s="8"/>
      <c r="J1008" s="2">
        <f t="shared" si="194"/>
        <v>0.71446291242867777</v>
      </c>
      <c r="K1008" s="2">
        <f t="shared" si="195"/>
        <v>0.26352021830811212</v>
      </c>
      <c r="L1008" s="2">
        <f t="shared" si="196"/>
        <v>8.9307864053584721E-3</v>
      </c>
      <c r="M1008" s="2">
        <f t="shared" si="197"/>
        <v>1.3086082857851643E-2</v>
      </c>
      <c r="N1008" s="1">
        <v>11520</v>
      </c>
      <c r="O1008" s="1">
        <v>4249</v>
      </c>
      <c r="P1008" s="1">
        <v>144</v>
      </c>
      <c r="Q1008" s="1">
        <v>57</v>
      </c>
      <c r="R1008" s="1">
        <v>53</v>
      </c>
      <c r="S1008" s="1">
        <v>22</v>
      </c>
      <c r="T1008" s="1"/>
      <c r="U1008" s="1"/>
      <c r="V1008" s="1"/>
      <c r="W1008" s="1">
        <v>79</v>
      </c>
      <c r="X1008" s="1"/>
      <c r="Y1008" s="1"/>
      <c r="Z1008" s="1"/>
      <c r="AA1008" s="1"/>
      <c r="AB1008" s="1"/>
      <c r="AN1008" t="str">
        <f t="shared" si="201"/>
        <v>Watertown</v>
      </c>
      <c r="AO1008" t="s">
        <v>3384</v>
      </c>
      <c r="AP1008">
        <v>7</v>
      </c>
      <c r="AR1008" s="119">
        <v>25</v>
      </c>
      <c r="AS1008" s="121">
        <v>17</v>
      </c>
      <c r="AT1008" s="121">
        <v>240</v>
      </c>
      <c r="AU1008" s="125">
        <v>73440</v>
      </c>
      <c r="AV1008" s="125">
        <f t="shared" si="202"/>
        <v>25017</v>
      </c>
      <c r="AW1008" t="s">
        <v>2792</v>
      </c>
      <c r="AX1008">
        <f t="shared" si="198"/>
        <v>2573440</v>
      </c>
      <c r="BB1008">
        <v>4.16</v>
      </c>
      <c r="BC1008">
        <v>0.05</v>
      </c>
      <c r="BD1008">
        <v>4.1100000000000003</v>
      </c>
    </row>
    <row r="1009" spans="1:56" hidden="1" outlineLevel="1">
      <c r="A1009" s="67" t="s">
        <v>926</v>
      </c>
      <c r="B1009" s="10" t="s">
        <v>1278</v>
      </c>
      <c r="C1009" s="1">
        <f t="shared" si="192"/>
        <v>8120</v>
      </c>
      <c r="D1009" s="7">
        <f>IF(N1009&gt;0, RANK(N1009,(N1009:P1009,Q1009:AE1009)),0)</f>
        <v>1</v>
      </c>
      <c r="E1009" s="7">
        <f>IF(O1009&gt;0,RANK(O1009,(N1009:P1009,Q1009:AE1009)),0)</f>
        <v>2</v>
      </c>
      <c r="F1009" s="7">
        <f t="shared" si="193"/>
        <v>4</v>
      </c>
      <c r="G1009" s="1">
        <f t="shared" si="199"/>
        <v>3012</v>
      </c>
      <c r="H1009" s="2">
        <f t="shared" si="200"/>
        <v>0.37093596059113298</v>
      </c>
      <c r="I1009" s="8"/>
      <c r="J1009" s="2">
        <f t="shared" si="194"/>
        <v>0.67586206896551726</v>
      </c>
      <c r="K1009" s="2">
        <f t="shared" si="195"/>
        <v>0.30492610837438422</v>
      </c>
      <c r="L1009" s="2">
        <f t="shared" si="196"/>
        <v>6.0344827586206896E-3</v>
      </c>
      <c r="M1009" s="2">
        <f t="shared" si="197"/>
        <v>1.3177339901477831E-2</v>
      </c>
      <c r="N1009" s="1">
        <v>5488</v>
      </c>
      <c r="O1009" s="1">
        <v>2476</v>
      </c>
      <c r="P1009" s="1">
        <v>49</v>
      </c>
      <c r="Q1009" s="1">
        <v>52</v>
      </c>
      <c r="R1009" s="1">
        <v>15</v>
      </c>
      <c r="S1009" s="1">
        <v>9</v>
      </c>
      <c r="T1009" s="1"/>
      <c r="U1009" s="1"/>
      <c r="V1009" s="1"/>
      <c r="W1009" s="1">
        <v>31</v>
      </c>
      <c r="X1009" s="1"/>
      <c r="Y1009" s="1"/>
      <c r="Z1009" s="1"/>
      <c r="AA1009" s="1"/>
      <c r="AB1009" s="1"/>
      <c r="AN1009" t="str">
        <f t="shared" si="201"/>
        <v>Wayland</v>
      </c>
      <c r="AO1009" t="s">
        <v>3384</v>
      </c>
      <c r="AP1009">
        <v>0</v>
      </c>
      <c r="AR1009" s="119">
        <v>25</v>
      </c>
      <c r="AS1009" s="121">
        <v>17</v>
      </c>
      <c r="AT1009" s="121">
        <v>245</v>
      </c>
      <c r="AU1009" s="125">
        <v>73790</v>
      </c>
      <c r="AV1009" s="125">
        <f t="shared" si="202"/>
        <v>25017</v>
      </c>
      <c r="AW1009" t="s">
        <v>749</v>
      </c>
      <c r="AX1009">
        <f t="shared" si="198"/>
        <v>2573790</v>
      </c>
      <c r="BB1009">
        <v>15.91</v>
      </c>
      <c r="BC1009">
        <v>0.67</v>
      </c>
      <c r="BD1009">
        <v>15.23</v>
      </c>
    </row>
    <row r="1010" spans="1:56" hidden="1" outlineLevel="1">
      <c r="A1010" s="67" t="s">
        <v>3311</v>
      </c>
      <c r="B1010" s="10" t="s">
        <v>1278</v>
      </c>
      <c r="C1010" s="1">
        <f t="shared" si="192"/>
        <v>6639</v>
      </c>
      <c r="D1010" s="7">
        <f>IF(N1010&gt;0, RANK(N1010,(N1010:P1010,Q1010:AE1010)),0)</f>
        <v>1</v>
      </c>
      <c r="E1010" s="7">
        <f>IF(O1010&gt;0,RANK(O1010,(N1010:P1010,Q1010:AE1010)),0)</f>
        <v>2</v>
      </c>
      <c r="F1010" s="7">
        <f t="shared" si="193"/>
        <v>3</v>
      </c>
      <c r="G1010" s="1">
        <f t="shared" si="199"/>
        <v>486</v>
      </c>
      <c r="H1010" s="2">
        <f t="shared" si="200"/>
        <v>7.3203795752372347E-2</v>
      </c>
      <c r="I1010" s="8"/>
      <c r="J1010" s="2">
        <f t="shared" si="194"/>
        <v>0.52131345082090674</v>
      </c>
      <c r="K1010" s="2">
        <f t="shared" si="195"/>
        <v>0.4481096550685344</v>
      </c>
      <c r="L1010" s="2">
        <f t="shared" si="196"/>
        <v>1.370688356680223E-2</v>
      </c>
      <c r="M1010" s="2">
        <f t="shared" si="197"/>
        <v>1.6870010543756631E-2</v>
      </c>
      <c r="N1010" s="1">
        <v>3461</v>
      </c>
      <c r="O1010" s="1">
        <v>2975</v>
      </c>
      <c r="P1010" s="1">
        <v>91</v>
      </c>
      <c r="Q1010" s="1">
        <v>38</v>
      </c>
      <c r="R1010" s="1">
        <v>24</v>
      </c>
      <c r="S1010" s="1">
        <v>11</v>
      </c>
      <c r="T1010" s="1"/>
      <c r="U1010" s="1"/>
      <c r="V1010" s="1"/>
      <c r="W1010" s="1">
        <v>39</v>
      </c>
      <c r="X1010" s="1"/>
      <c r="Y1010" s="1"/>
      <c r="Z1010" s="1"/>
      <c r="AA1010" s="1"/>
      <c r="AB1010" s="1"/>
      <c r="AN1010" t="str">
        <f t="shared" si="201"/>
        <v>Webster</v>
      </c>
      <c r="AO1010" s="10" t="s">
        <v>2537</v>
      </c>
      <c r="AP1010" s="10">
        <v>2</v>
      </c>
      <c r="AR1010" s="119">
        <v>25</v>
      </c>
      <c r="AS1010" s="121">
        <v>27</v>
      </c>
      <c r="AT1010" s="121">
        <v>270</v>
      </c>
      <c r="AU1010" s="125">
        <v>73895</v>
      </c>
      <c r="AV1010" s="125">
        <f t="shared" si="202"/>
        <v>25027</v>
      </c>
      <c r="AW1010" t="s">
        <v>749</v>
      </c>
      <c r="AX1010">
        <f t="shared" si="198"/>
        <v>2573895</v>
      </c>
      <c r="BB1010">
        <v>14.54</v>
      </c>
      <c r="BC1010">
        <v>2.0499999999999998</v>
      </c>
      <c r="BD1010">
        <v>12.49</v>
      </c>
    </row>
    <row r="1011" spans="1:56" hidden="1" outlineLevel="1">
      <c r="A1011" s="67" t="s">
        <v>823</v>
      </c>
      <c r="B1011" s="10" t="s">
        <v>1278</v>
      </c>
      <c r="C1011" s="1">
        <f t="shared" si="192"/>
        <v>14387</v>
      </c>
      <c r="D1011" s="7">
        <f>IF(N1011&gt;0, RANK(N1011,(N1011:P1011,Q1011:AE1011)),0)</f>
        <v>1</v>
      </c>
      <c r="E1011" s="7">
        <f>IF(O1011&gt;0,RANK(O1011,(N1011:P1011,Q1011:AE1011)),0)</f>
        <v>2</v>
      </c>
      <c r="F1011" s="7">
        <f t="shared" si="193"/>
        <v>3</v>
      </c>
      <c r="G1011" s="1">
        <f t="shared" si="199"/>
        <v>4385</v>
      </c>
      <c r="H1011" s="2">
        <f t="shared" si="200"/>
        <v>0.30478904566622644</v>
      </c>
      <c r="I1011" s="8"/>
      <c r="J1011" s="2">
        <f t="shared" si="194"/>
        <v>0.64433168832974208</v>
      </c>
      <c r="K1011" s="2">
        <f t="shared" si="195"/>
        <v>0.33954264266351569</v>
      </c>
      <c r="L1011" s="2">
        <f t="shared" si="196"/>
        <v>5.4215611315771182E-3</v>
      </c>
      <c r="M1011" s="2">
        <f t="shared" si="197"/>
        <v>1.0704107875165108E-2</v>
      </c>
      <c r="N1011" s="1">
        <v>9270</v>
      </c>
      <c r="O1011" s="1">
        <v>4885</v>
      </c>
      <c r="P1011" s="1">
        <v>78</v>
      </c>
      <c r="Q1011" s="1">
        <v>68</v>
      </c>
      <c r="R1011" s="1">
        <v>17</v>
      </c>
      <c r="S1011" s="1">
        <v>8</v>
      </c>
      <c r="T1011" s="1"/>
      <c r="U1011" s="1"/>
      <c r="V1011" s="1"/>
      <c r="W1011" s="1">
        <v>61</v>
      </c>
      <c r="X1011" s="1"/>
      <c r="Y1011" s="1"/>
      <c r="Z1011" s="1"/>
      <c r="AA1011" s="1"/>
      <c r="AB1011" s="1"/>
      <c r="AN1011" t="str">
        <f t="shared" si="201"/>
        <v>Wellesley</v>
      </c>
      <c r="AO1011" t="s">
        <v>1555</v>
      </c>
      <c r="AP1011">
        <v>4</v>
      </c>
      <c r="AR1011" s="119">
        <v>25</v>
      </c>
      <c r="AS1011" s="121">
        <v>21</v>
      </c>
      <c r="AT1011" s="121">
        <v>125</v>
      </c>
      <c r="AU1011" s="125">
        <v>74175</v>
      </c>
      <c r="AV1011" s="125">
        <f t="shared" si="202"/>
        <v>25021</v>
      </c>
      <c r="AW1011" t="s">
        <v>749</v>
      </c>
      <c r="AX1011">
        <f t="shared" si="198"/>
        <v>2574175</v>
      </c>
      <c r="BB1011">
        <v>10.49</v>
      </c>
      <c r="BC1011">
        <v>0.31</v>
      </c>
      <c r="BD1011">
        <v>10.18</v>
      </c>
    </row>
    <row r="1012" spans="1:56" hidden="1" outlineLevel="1">
      <c r="A1012" s="67" t="s">
        <v>1157</v>
      </c>
      <c r="B1012" s="10" t="s">
        <v>1278</v>
      </c>
      <c r="C1012" s="1">
        <f t="shared" si="192"/>
        <v>2195</v>
      </c>
      <c r="D1012" s="7">
        <f>IF(N1012&gt;0, RANK(N1012,(N1012:P1012,Q1012:AE1012)),0)</f>
        <v>1</v>
      </c>
      <c r="E1012" s="7">
        <f>IF(O1012&gt;0,RANK(O1012,(N1012:P1012,Q1012:AE1012)),0)</f>
        <v>2</v>
      </c>
      <c r="F1012" s="7">
        <f t="shared" si="193"/>
        <v>3</v>
      </c>
      <c r="G1012" s="1">
        <f t="shared" si="199"/>
        <v>953</v>
      </c>
      <c r="H1012" s="2">
        <f t="shared" si="200"/>
        <v>0.43416856492027334</v>
      </c>
      <c r="I1012" s="8"/>
      <c r="J1012" s="2">
        <f t="shared" si="194"/>
        <v>0.70615034168564916</v>
      </c>
      <c r="K1012" s="2">
        <f t="shared" si="195"/>
        <v>0.27198177676537583</v>
      </c>
      <c r="L1012" s="2">
        <f t="shared" si="196"/>
        <v>1.2300683371298405E-2</v>
      </c>
      <c r="M1012" s="2">
        <f t="shared" si="197"/>
        <v>9.567198177676605E-3</v>
      </c>
      <c r="N1012" s="1">
        <v>1550</v>
      </c>
      <c r="O1012" s="1">
        <v>597</v>
      </c>
      <c r="P1012" s="1">
        <v>27</v>
      </c>
      <c r="Q1012" s="1">
        <v>9</v>
      </c>
      <c r="R1012" s="1">
        <v>4</v>
      </c>
      <c r="S1012" s="1">
        <v>4</v>
      </c>
      <c r="T1012" s="1"/>
      <c r="U1012" s="1"/>
      <c r="V1012" s="1"/>
      <c r="W1012" s="1">
        <v>4</v>
      </c>
      <c r="X1012" s="1"/>
      <c r="Y1012" s="1"/>
      <c r="Z1012" s="1"/>
      <c r="AA1012" s="1"/>
      <c r="AB1012" s="1"/>
      <c r="AN1012" t="str">
        <f t="shared" si="201"/>
        <v>Wellfleet</v>
      </c>
      <c r="AO1012" t="s">
        <v>1731</v>
      </c>
      <c r="AP1012">
        <v>10</v>
      </c>
      <c r="AR1012" s="119">
        <v>25</v>
      </c>
      <c r="AS1012" s="121">
        <v>1</v>
      </c>
      <c r="AT1012" s="121">
        <v>70</v>
      </c>
      <c r="AU1012" s="125">
        <v>74385</v>
      </c>
      <c r="AV1012" s="125">
        <f t="shared" si="202"/>
        <v>25001</v>
      </c>
      <c r="AW1012" t="s">
        <v>749</v>
      </c>
      <c r="AX1012">
        <f t="shared" si="198"/>
        <v>2574385</v>
      </c>
      <c r="BB1012">
        <v>35.36</v>
      </c>
      <c r="BC1012">
        <v>15.52</v>
      </c>
      <c r="BD1012">
        <v>19.829999999999998</v>
      </c>
    </row>
    <row r="1013" spans="1:56" hidden="1" outlineLevel="1">
      <c r="A1013" s="67" t="s">
        <v>1158</v>
      </c>
      <c r="B1013" s="10" t="s">
        <v>1278</v>
      </c>
      <c r="C1013" s="1">
        <f t="shared" si="192"/>
        <v>567</v>
      </c>
      <c r="D1013" s="7">
        <f>IF(N1013&gt;0, RANK(N1013,(N1013:P1013,Q1013:AE1013)),0)</f>
        <v>1</v>
      </c>
      <c r="E1013" s="7">
        <f>IF(O1013&gt;0,RANK(O1013,(N1013:P1013,Q1013:AE1013)),0)</f>
        <v>2</v>
      </c>
      <c r="F1013" s="7">
        <f t="shared" si="193"/>
        <v>3</v>
      </c>
      <c r="G1013" s="1">
        <f t="shared" si="199"/>
        <v>405</v>
      </c>
      <c r="H1013" s="2">
        <f t="shared" si="200"/>
        <v>0.7142857142857143</v>
      </c>
      <c r="I1013" s="8"/>
      <c r="J1013" s="2">
        <f t="shared" si="194"/>
        <v>0.83597883597883593</v>
      </c>
      <c r="K1013" s="2">
        <f t="shared" si="195"/>
        <v>0.12169312169312169</v>
      </c>
      <c r="L1013" s="2">
        <f t="shared" si="196"/>
        <v>1.5873015873015872E-2</v>
      </c>
      <c r="M1013" s="2">
        <f t="shared" si="197"/>
        <v>2.6455026455026509E-2</v>
      </c>
      <c r="N1013" s="1">
        <v>474</v>
      </c>
      <c r="O1013" s="1">
        <v>69</v>
      </c>
      <c r="P1013" s="1">
        <v>9</v>
      </c>
      <c r="Q1013" s="1">
        <v>2</v>
      </c>
      <c r="R1013" s="1">
        <v>7</v>
      </c>
      <c r="S1013" s="1">
        <v>2</v>
      </c>
      <c r="T1013" s="1"/>
      <c r="U1013" s="1"/>
      <c r="V1013" s="1"/>
      <c r="W1013" s="1">
        <v>4</v>
      </c>
      <c r="X1013" s="1"/>
      <c r="Y1013" s="1"/>
      <c r="Z1013" s="1"/>
      <c r="AA1013" s="1"/>
      <c r="AB1013" s="1"/>
      <c r="AN1013" t="str">
        <f t="shared" si="201"/>
        <v>Wendell</v>
      </c>
      <c r="AO1013" t="s">
        <v>2910</v>
      </c>
      <c r="AP1013">
        <v>1</v>
      </c>
      <c r="AR1013" s="119">
        <v>25</v>
      </c>
      <c r="AS1013" s="121">
        <v>11</v>
      </c>
      <c r="AT1013" s="121">
        <v>125</v>
      </c>
      <c r="AU1013" s="125">
        <v>74525</v>
      </c>
      <c r="AV1013" s="125">
        <f t="shared" si="202"/>
        <v>25011</v>
      </c>
      <c r="AW1013" t="s">
        <v>749</v>
      </c>
      <c r="AX1013">
        <f t="shared" si="198"/>
        <v>2574525</v>
      </c>
      <c r="BB1013">
        <v>32.22</v>
      </c>
      <c r="BC1013">
        <v>0.22</v>
      </c>
      <c r="BD1013">
        <v>31.99</v>
      </c>
    </row>
    <row r="1014" spans="1:56" hidden="1" outlineLevel="1">
      <c r="A1014" s="67" t="s">
        <v>557</v>
      </c>
      <c r="B1014" s="10" t="s">
        <v>1278</v>
      </c>
      <c r="C1014" s="1">
        <f t="shared" si="192"/>
        <v>2334</v>
      </c>
      <c r="D1014" s="7">
        <f>IF(N1014&gt;0, RANK(N1014,(N1014:P1014,Q1014:AE1014)),0)</f>
        <v>1</v>
      </c>
      <c r="E1014" s="7">
        <f>IF(O1014&gt;0,RANK(O1014,(N1014:P1014,Q1014:AE1014)),0)</f>
        <v>2</v>
      </c>
      <c r="F1014" s="7">
        <f t="shared" si="193"/>
        <v>5</v>
      </c>
      <c r="G1014" s="1">
        <f t="shared" si="199"/>
        <v>74</v>
      </c>
      <c r="H1014" s="2">
        <f t="shared" si="200"/>
        <v>3.1705227077977724E-2</v>
      </c>
      <c r="I1014" s="8"/>
      <c r="J1014" s="2">
        <f t="shared" si="194"/>
        <v>0.50642673521850901</v>
      </c>
      <c r="K1014" s="2">
        <f t="shared" si="195"/>
        <v>0.47472150814053127</v>
      </c>
      <c r="L1014" s="2">
        <f t="shared" si="196"/>
        <v>3.8560411311053984E-3</v>
      </c>
      <c r="M1014" s="2">
        <f t="shared" si="197"/>
        <v>1.4995715509854329E-2</v>
      </c>
      <c r="N1014" s="1">
        <v>1182</v>
      </c>
      <c r="O1014" s="1">
        <v>1108</v>
      </c>
      <c r="P1014" s="1">
        <v>9</v>
      </c>
      <c r="Q1014" s="1">
        <v>15</v>
      </c>
      <c r="R1014" s="1">
        <v>3</v>
      </c>
      <c r="S1014" s="1">
        <v>5</v>
      </c>
      <c r="T1014" s="1"/>
      <c r="U1014" s="1"/>
      <c r="V1014" s="1"/>
      <c r="W1014" s="1">
        <v>12</v>
      </c>
      <c r="X1014" s="1"/>
      <c r="Y1014" s="1"/>
      <c r="Z1014" s="1"/>
      <c r="AA1014" s="1"/>
      <c r="AB1014" s="1"/>
      <c r="AN1014" t="str">
        <f t="shared" si="201"/>
        <v>Wenham</v>
      </c>
      <c r="AO1014" t="s">
        <v>1885</v>
      </c>
      <c r="AP1014">
        <v>6</v>
      </c>
      <c r="AR1014" s="119">
        <v>25</v>
      </c>
      <c r="AS1014" s="121">
        <v>9</v>
      </c>
      <c r="AT1014" s="121">
        <v>165</v>
      </c>
      <c r="AU1014" s="125">
        <v>74595</v>
      </c>
      <c r="AV1014" s="125">
        <f t="shared" si="202"/>
        <v>25009</v>
      </c>
      <c r="AW1014" t="s">
        <v>749</v>
      </c>
      <c r="AX1014">
        <f t="shared" si="198"/>
        <v>2574595</v>
      </c>
      <c r="BB1014">
        <v>8.09</v>
      </c>
      <c r="BC1014">
        <v>0.37</v>
      </c>
      <c r="BD1014">
        <v>7.72</v>
      </c>
    </row>
    <row r="1015" spans="1:56" hidden="1" outlineLevel="1">
      <c r="A1015" s="67" t="s">
        <v>209</v>
      </c>
      <c r="B1015" s="10" t="s">
        <v>1278</v>
      </c>
      <c r="C1015" s="1">
        <f t="shared" ref="C1015:C1046" si="203">SUM(N1015:AL1015)</f>
        <v>3997</v>
      </c>
      <c r="D1015" s="7">
        <f>IF(N1015&gt;0, RANK(N1015,(N1015:P1015,Q1015:AE1015)),0)</f>
        <v>1</v>
      </c>
      <c r="E1015" s="7">
        <f>IF(O1015&gt;0,RANK(O1015,(N1015:P1015,Q1015:AE1015)),0)</f>
        <v>2</v>
      </c>
      <c r="F1015" s="7">
        <f t="shared" ref="F1015:F1046" si="204">IF(P1015&gt;0,RANK(P1015,(N1015:AE1015)),0)</f>
        <v>3</v>
      </c>
      <c r="G1015" s="1">
        <f t="shared" si="199"/>
        <v>128</v>
      </c>
      <c r="H1015" s="2">
        <f t="shared" si="200"/>
        <v>3.2024018013510132E-2</v>
      </c>
      <c r="I1015" s="8"/>
      <c r="J1015" s="2">
        <f t="shared" ref="J1015:J1046" si="205">IF(C1015=0,"-",N1015/C1015)</f>
        <v>0.50512884663497626</v>
      </c>
      <c r="K1015" s="2">
        <f t="shared" ref="K1015:K1046" si="206">IF(C1015=0,"-",O1015/C1015)</f>
        <v>0.47310482862146608</v>
      </c>
      <c r="L1015" s="2">
        <f t="shared" ref="L1015:L1046" si="207">IF(C1015=0,"-",P1015/C1015)</f>
        <v>1.1508631473605204E-2</v>
      </c>
      <c r="M1015" s="2">
        <f t="shared" ref="M1015:M1046" si="208">IF(C1015=0,"-",(1-J1015-K1015-L1015))</f>
        <v>1.025769326995246E-2</v>
      </c>
      <c r="N1015" s="1">
        <v>2019</v>
      </c>
      <c r="O1015" s="1">
        <v>1891</v>
      </c>
      <c r="P1015" s="1">
        <v>46</v>
      </c>
      <c r="Q1015" s="1">
        <v>12</v>
      </c>
      <c r="R1015" s="1">
        <v>4</v>
      </c>
      <c r="S1015" s="1">
        <v>4</v>
      </c>
      <c r="T1015" s="1"/>
      <c r="U1015" s="1"/>
      <c r="V1015" s="1"/>
      <c r="W1015" s="1">
        <v>21</v>
      </c>
      <c r="X1015" s="1"/>
      <c r="Y1015" s="1"/>
      <c r="Z1015" s="1"/>
      <c r="AA1015" s="1"/>
      <c r="AB1015" s="1"/>
      <c r="AN1015" t="str">
        <f t="shared" si="201"/>
        <v>West Boylston</v>
      </c>
      <c r="AO1015" s="10" t="s">
        <v>2537</v>
      </c>
      <c r="AP1015" s="10">
        <v>3</v>
      </c>
      <c r="AR1015" s="119">
        <v>25</v>
      </c>
      <c r="AS1015" s="121">
        <v>27</v>
      </c>
      <c r="AT1015" s="121">
        <v>280</v>
      </c>
      <c r="AU1015" s="125">
        <v>75155</v>
      </c>
      <c r="AV1015" s="125">
        <f t="shared" si="202"/>
        <v>25027</v>
      </c>
      <c r="AW1015" t="s">
        <v>749</v>
      </c>
      <c r="AX1015">
        <f t="shared" ref="AX1015:AX1045" si="209">AR1015*100000+AU1015</f>
        <v>2575155</v>
      </c>
      <c r="BB1015">
        <v>13.84</v>
      </c>
      <c r="BC1015">
        <v>0.95</v>
      </c>
      <c r="BD1015">
        <v>12.9</v>
      </c>
    </row>
    <row r="1016" spans="1:56" hidden="1" outlineLevel="1">
      <c r="A1016" s="67" t="s">
        <v>110</v>
      </c>
      <c r="B1016" s="10" t="s">
        <v>1278</v>
      </c>
      <c r="C1016" s="1">
        <f t="shared" si="203"/>
        <v>3967</v>
      </c>
      <c r="D1016" s="7">
        <f>IF(N1016&gt;0, RANK(N1016,(N1016:P1016,Q1016:AE1016)),0)</f>
        <v>2</v>
      </c>
      <c r="E1016" s="7">
        <f>IF(O1016&gt;0,RANK(O1016,(N1016:P1016,Q1016:AE1016)),0)</f>
        <v>1</v>
      </c>
      <c r="F1016" s="7">
        <f t="shared" si="204"/>
        <v>3</v>
      </c>
      <c r="G1016" s="1">
        <f t="shared" si="199"/>
        <v>462</v>
      </c>
      <c r="H1016" s="2">
        <f t="shared" si="200"/>
        <v>0.11646080161330981</v>
      </c>
      <c r="I1016" s="8"/>
      <c r="J1016" s="2">
        <f t="shared" si="205"/>
        <v>0.4287874968490043</v>
      </c>
      <c r="K1016" s="2">
        <f t="shared" si="206"/>
        <v>0.54524829846231404</v>
      </c>
      <c r="L1016" s="2">
        <f t="shared" si="207"/>
        <v>9.579026972523318E-3</v>
      </c>
      <c r="M1016" s="2">
        <f t="shared" si="208"/>
        <v>1.6385177716158342E-2</v>
      </c>
      <c r="N1016" s="1">
        <v>1701</v>
      </c>
      <c r="O1016" s="1">
        <v>2163</v>
      </c>
      <c r="P1016" s="1">
        <v>38</v>
      </c>
      <c r="Q1016" s="1">
        <v>23</v>
      </c>
      <c r="R1016" s="1">
        <v>9</v>
      </c>
      <c r="S1016" s="1">
        <v>4</v>
      </c>
      <c r="T1016" s="1"/>
      <c r="U1016" s="1"/>
      <c r="V1016" s="1"/>
      <c r="W1016" s="1">
        <v>29</v>
      </c>
      <c r="X1016" s="1"/>
      <c r="Y1016" s="1"/>
      <c r="Z1016" s="1"/>
      <c r="AA1016" s="1"/>
      <c r="AB1016" s="1"/>
      <c r="AN1016" t="str">
        <f t="shared" si="201"/>
        <v>West Bridgewater</v>
      </c>
      <c r="AO1016" t="s">
        <v>2518</v>
      </c>
      <c r="AP1016">
        <v>9</v>
      </c>
      <c r="AR1016" s="119">
        <v>25</v>
      </c>
      <c r="AS1016" s="121">
        <v>23</v>
      </c>
      <c r="AT1016" s="121">
        <v>130</v>
      </c>
      <c r="AU1016" s="125">
        <v>75260</v>
      </c>
      <c r="AV1016" s="125">
        <f t="shared" si="202"/>
        <v>25023</v>
      </c>
      <c r="AW1016" t="s">
        <v>749</v>
      </c>
      <c r="AX1016">
        <f t="shared" si="209"/>
        <v>2575260</v>
      </c>
      <c r="BB1016">
        <v>15.83</v>
      </c>
      <c r="BC1016">
        <v>0.09</v>
      </c>
      <c r="BD1016">
        <v>15.74</v>
      </c>
    </row>
    <row r="1017" spans="1:56" hidden="1" outlineLevel="1">
      <c r="A1017" s="67" t="s">
        <v>475</v>
      </c>
      <c r="B1017" s="10" t="s">
        <v>1278</v>
      </c>
      <c r="C1017" s="1">
        <f t="shared" si="203"/>
        <v>2017</v>
      </c>
      <c r="D1017" s="7">
        <f>IF(N1017&gt;0, RANK(N1017,(N1017:P1017,Q1017:AE1017)),0)</f>
        <v>1</v>
      </c>
      <c r="E1017" s="7">
        <f>IF(O1017&gt;0,RANK(O1017,(N1017:P1017,Q1017:AE1017)),0)</f>
        <v>2</v>
      </c>
      <c r="F1017" s="7">
        <f t="shared" si="204"/>
        <v>3</v>
      </c>
      <c r="G1017" s="1">
        <f t="shared" si="199"/>
        <v>74</v>
      </c>
      <c r="H1017" s="2">
        <f t="shared" si="200"/>
        <v>3.6688150718889437E-2</v>
      </c>
      <c r="I1017" s="8"/>
      <c r="J1017" s="2">
        <f t="shared" si="205"/>
        <v>0.50074367873078829</v>
      </c>
      <c r="K1017" s="2">
        <f t="shared" si="206"/>
        <v>0.46405552801189887</v>
      </c>
      <c r="L1017" s="2">
        <f t="shared" si="207"/>
        <v>1.685671789786812E-2</v>
      </c>
      <c r="M1017" s="2">
        <f t="shared" si="208"/>
        <v>1.8344075359444725E-2</v>
      </c>
      <c r="N1017" s="1">
        <v>1010</v>
      </c>
      <c r="O1017" s="1">
        <v>936</v>
      </c>
      <c r="P1017" s="1">
        <v>34</v>
      </c>
      <c r="Q1017" s="1">
        <v>9</v>
      </c>
      <c r="R1017" s="1">
        <v>4</v>
      </c>
      <c r="S1017" s="1">
        <v>9</v>
      </c>
      <c r="T1017" s="1"/>
      <c r="U1017" s="1"/>
      <c r="V1017" s="1"/>
      <c r="W1017" s="1">
        <v>15</v>
      </c>
      <c r="X1017" s="1"/>
      <c r="Y1017" s="1"/>
      <c r="Z1017" s="1"/>
      <c r="AA1017" s="1"/>
      <c r="AB1017" s="1"/>
      <c r="AN1017" t="str">
        <f t="shared" si="201"/>
        <v>West Brookfield</v>
      </c>
      <c r="AO1017" s="10" t="s">
        <v>2537</v>
      </c>
      <c r="AP1017" s="10">
        <v>1</v>
      </c>
      <c r="AR1017" s="119">
        <v>25</v>
      </c>
      <c r="AS1017" s="121">
        <v>27</v>
      </c>
      <c r="AT1017" s="121">
        <v>285</v>
      </c>
      <c r="AU1017" s="125">
        <v>75400</v>
      </c>
      <c r="AV1017" s="125">
        <f t="shared" si="202"/>
        <v>25027</v>
      </c>
      <c r="AW1017" t="s">
        <v>749</v>
      </c>
      <c r="AX1017">
        <f t="shared" si="209"/>
        <v>2575400</v>
      </c>
      <c r="BB1017">
        <v>21.12</v>
      </c>
      <c r="BC1017">
        <v>0.64</v>
      </c>
      <c r="BD1017">
        <v>20.47</v>
      </c>
    </row>
    <row r="1018" spans="1:56" hidden="1" outlineLevel="1">
      <c r="A1018" s="67" t="s">
        <v>546</v>
      </c>
      <c r="B1018" s="10" t="s">
        <v>1278</v>
      </c>
      <c r="C1018" s="1">
        <f t="shared" si="203"/>
        <v>2764</v>
      </c>
      <c r="D1018" s="7">
        <f>IF(N1018&gt;0, RANK(N1018,(N1018:P1018,Q1018:AE1018)),0)</f>
        <v>1</v>
      </c>
      <c r="E1018" s="7">
        <f>IF(O1018&gt;0,RANK(O1018,(N1018:P1018,Q1018:AE1018)),0)</f>
        <v>2</v>
      </c>
      <c r="F1018" s="7">
        <f t="shared" si="204"/>
        <v>3</v>
      </c>
      <c r="G1018" s="1">
        <f t="shared" si="199"/>
        <v>306</v>
      </c>
      <c r="H1018" s="2">
        <f t="shared" si="200"/>
        <v>0.11070911722141824</v>
      </c>
      <c r="I1018" s="8"/>
      <c r="J1018" s="2">
        <f t="shared" si="205"/>
        <v>0.54558610709117217</v>
      </c>
      <c r="K1018" s="2">
        <f t="shared" si="206"/>
        <v>0.43487698986975398</v>
      </c>
      <c r="L1018" s="2">
        <f t="shared" si="207"/>
        <v>8.321273516642547E-3</v>
      </c>
      <c r="M1018" s="2">
        <f t="shared" si="208"/>
        <v>1.1215629522431303E-2</v>
      </c>
      <c r="N1018" s="1">
        <v>1508</v>
      </c>
      <c r="O1018" s="1">
        <v>1202</v>
      </c>
      <c r="P1018" s="1">
        <v>23</v>
      </c>
      <c r="Q1018" s="1">
        <v>20</v>
      </c>
      <c r="R1018" s="1">
        <v>1</v>
      </c>
      <c r="S1018" s="1">
        <v>1</v>
      </c>
      <c r="T1018" s="1"/>
      <c r="U1018" s="1"/>
      <c r="V1018" s="1"/>
      <c r="W1018" s="1">
        <v>9</v>
      </c>
      <c r="X1018" s="1"/>
      <c r="Y1018" s="1"/>
      <c r="Z1018" s="1"/>
      <c r="AA1018" s="1"/>
      <c r="AB1018" s="1"/>
      <c r="AN1018" t="str">
        <f t="shared" si="201"/>
        <v>West Newbury</v>
      </c>
      <c r="AO1018" t="s">
        <v>1885</v>
      </c>
      <c r="AP1018">
        <v>6</v>
      </c>
      <c r="AR1018" s="119">
        <v>25</v>
      </c>
      <c r="AS1018" s="121">
        <v>9</v>
      </c>
      <c r="AT1018" s="121">
        <v>170</v>
      </c>
      <c r="AU1018" s="125">
        <v>77150</v>
      </c>
      <c r="AV1018" s="125">
        <f t="shared" si="202"/>
        <v>25009</v>
      </c>
      <c r="AW1018" t="s">
        <v>749</v>
      </c>
      <c r="AX1018">
        <f t="shared" si="209"/>
        <v>2577150</v>
      </c>
      <c r="BB1018">
        <v>14.6</v>
      </c>
      <c r="BC1018">
        <v>1.08</v>
      </c>
      <c r="BD1018">
        <v>13.52</v>
      </c>
    </row>
    <row r="1019" spans="1:56" hidden="1" outlineLevel="1">
      <c r="A1019" s="67" t="s">
        <v>201</v>
      </c>
      <c r="B1019" s="10" t="s">
        <v>1278</v>
      </c>
      <c r="C1019" s="1">
        <f t="shared" si="203"/>
        <v>12215</v>
      </c>
      <c r="D1019" s="7">
        <f>IF(N1019&gt;0, RANK(N1019,(N1019:P1019,Q1019:AE1019)),0)</f>
        <v>1</v>
      </c>
      <c r="E1019" s="7">
        <f>IF(O1019&gt;0,RANK(O1019,(N1019:P1019,Q1019:AE1019)),0)</f>
        <v>2</v>
      </c>
      <c r="F1019" s="7">
        <f t="shared" si="204"/>
        <v>3</v>
      </c>
      <c r="G1019" s="1">
        <f t="shared" si="199"/>
        <v>1623</v>
      </c>
      <c r="H1019" s="2">
        <f t="shared" si="200"/>
        <v>0.13286942284076955</v>
      </c>
      <c r="I1019" s="8"/>
      <c r="J1019" s="2">
        <f t="shared" si="205"/>
        <v>0.55268112975849371</v>
      </c>
      <c r="K1019" s="2">
        <f t="shared" si="206"/>
        <v>0.41981170691772413</v>
      </c>
      <c r="L1019" s="2">
        <f t="shared" si="207"/>
        <v>1.6127711829717561E-2</v>
      </c>
      <c r="M1019" s="2">
        <f t="shared" si="208"/>
        <v>1.1379451494064607E-2</v>
      </c>
      <c r="N1019" s="1">
        <v>6751</v>
      </c>
      <c r="O1019" s="1">
        <v>5128</v>
      </c>
      <c r="P1019" s="1">
        <v>197</v>
      </c>
      <c r="Q1019" s="1">
        <v>47</v>
      </c>
      <c r="R1019" s="1">
        <v>27</v>
      </c>
      <c r="S1019" s="1">
        <v>22</v>
      </c>
      <c r="T1019" s="1"/>
      <c r="U1019" s="1"/>
      <c r="V1019" s="1"/>
      <c r="W1019" s="1">
        <v>43</v>
      </c>
      <c r="X1019" s="1"/>
      <c r="Y1019" s="1"/>
      <c r="Z1019" s="1"/>
      <c r="AA1019" s="1"/>
      <c r="AB1019" s="1"/>
      <c r="AN1019" t="str">
        <f t="shared" si="201"/>
        <v>West Springfield</v>
      </c>
      <c r="AO1019" t="s">
        <v>861</v>
      </c>
      <c r="AP1019">
        <v>1</v>
      </c>
      <c r="AR1019" s="119">
        <v>25</v>
      </c>
      <c r="AS1019" s="121">
        <v>13</v>
      </c>
      <c r="AT1019" s="121">
        <v>110</v>
      </c>
      <c r="AU1019" s="125">
        <v>77850</v>
      </c>
      <c r="AV1019" s="125">
        <f t="shared" si="202"/>
        <v>25013</v>
      </c>
      <c r="AW1019" t="s">
        <v>2792</v>
      </c>
      <c r="AX1019">
        <f t="shared" si="209"/>
        <v>2577850</v>
      </c>
      <c r="BB1019">
        <v>17.54</v>
      </c>
      <c r="BC1019">
        <v>0.79</v>
      </c>
      <c r="BD1019">
        <v>16.75</v>
      </c>
    </row>
    <row r="1020" spans="1:56" hidden="1" outlineLevel="1">
      <c r="A1020" s="67" t="s">
        <v>703</v>
      </c>
      <c r="B1020" s="10" t="s">
        <v>1278</v>
      </c>
      <c r="C1020" s="1">
        <f t="shared" si="203"/>
        <v>895</v>
      </c>
      <c r="D1020" s="7">
        <f>IF(N1020&gt;0, RANK(N1020,(N1020:P1020,Q1020:AE1020)),0)</f>
        <v>1</v>
      </c>
      <c r="E1020" s="7">
        <f>IF(O1020&gt;0,RANK(O1020,(N1020:P1020,Q1020:AE1020)),0)</f>
        <v>2</v>
      </c>
      <c r="F1020" s="7">
        <f t="shared" si="204"/>
        <v>3</v>
      </c>
      <c r="G1020" s="1">
        <f t="shared" si="199"/>
        <v>568</v>
      </c>
      <c r="H1020" s="2">
        <f t="shared" si="200"/>
        <v>0.63463687150837989</v>
      </c>
      <c r="I1020" s="8"/>
      <c r="J1020" s="2">
        <f t="shared" si="205"/>
        <v>0.8044692737430168</v>
      </c>
      <c r="K1020" s="2">
        <f t="shared" si="206"/>
        <v>0.16983240223463686</v>
      </c>
      <c r="L1020" s="2">
        <f t="shared" si="207"/>
        <v>8.9385474860335188E-3</v>
      </c>
      <c r="M1020" s="2">
        <f t="shared" si="208"/>
        <v>1.6759776536312825E-2</v>
      </c>
      <c r="N1020" s="1">
        <v>720</v>
      </c>
      <c r="O1020" s="1">
        <v>152</v>
      </c>
      <c r="P1020" s="1">
        <v>8</v>
      </c>
      <c r="Q1020" s="1">
        <v>7</v>
      </c>
      <c r="R1020" s="1">
        <v>6</v>
      </c>
      <c r="S1020" s="1">
        <v>2</v>
      </c>
      <c r="T1020" s="1"/>
      <c r="U1020" s="1"/>
      <c r="V1020" s="1"/>
      <c r="W1020" s="1">
        <v>0</v>
      </c>
      <c r="X1020" s="1"/>
      <c r="Y1020" s="1"/>
      <c r="Z1020" s="1"/>
      <c r="AA1020" s="1"/>
      <c r="AB1020" s="1"/>
      <c r="AN1020" t="str">
        <f t="shared" si="201"/>
        <v>West Stockbridge</v>
      </c>
      <c r="AO1020" t="s">
        <v>1299</v>
      </c>
      <c r="AP1020">
        <v>1</v>
      </c>
      <c r="AR1020" s="119">
        <v>25</v>
      </c>
      <c r="AS1020" s="121">
        <v>3</v>
      </c>
      <c r="AT1020" s="121">
        <v>150</v>
      </c>
      <c r="AU1020" s="125">
        <v>77990</v>
      </c>
      <c r="AV1020" s="125">
        <f t="shared" si="202"/>
        <v>25003</v>
      </c>
      <c r="AW1020" t="s">
        <v>749</v>
      </c>
      <c r="AX1020">
        <f t="shared" si="209"/>
        <v>2577990</v>
      </c>
      <c r="BB1020">
        <v>18.63</v>
      </c>
      <c r="BC1020">
        <v>0.16</v>
      </c>
      <c r="BD1020">
        <v>18.48</v>
      </c>
    </row>
    <row r="1021" spans="1:56" hidden="1" outlineLevel="1">
      <c r="A1021" s="67" t="s">
        <v>385</v>
      </c>
      <c r="B1021" s="10" t="s">
        <v>1278</v>
      </c>
      <c r="C1021" s="1">
        <f t="shared" si="203"/>
        <v>1866</v>
      </c>
      <c r="D1021" s="7">
        <f>IF(N1021&gt;0, RANK(N1021,(N1021:P1021,Q1021:AE1021)),0)</f>
        <v>1</v>
      </c>
      <c r="E1021" s="7">
        <f>IF(O1021&gt;0,RANK(O1021,(N1021:P1021,Q1021:AE1021)),0)</f>
        <v>2</v>
      </c>
      <c r="F1021" s="7">
        <f t="shared" si="204"/>
        <v>3</v>
      </c>
      <c r="G1021" s="1">
        <f t="shared" si="199"/>
        <v>1232</v>
      </c>
      <c r="H1021" s="2">
        <f t="shared" si="200"/>
        <v>0.66023579849946412</v>
      </c>
      <c r="I1021" s="8"/>
      <c r="J1021" s="2">
        <f t="shared" si="205"/>
        <v>0.82047159699892824</v>
      </c>
      <c r="K1021" s="2">
        <f t="shared" si="206"/>
        <v>0.16023579849946409</v>
      </c>
      <c r="L1021" s="2">
        <f t="shared" si="207"/>
        <v>8.5744908896034297E-3</v>
      </c>
      <c r="M1021" s="2">
        <f t="shared" si="208"/>
        <v>1.0718113612004233E-2</v>
      </c>
      <c r="N1021" s="1">
        <v>1531</v>
      </c>
      <c r="O1021" s="1">
        <v>299</v>
      </c>
      <c r="P1021" s="1">
        <v>16</v>
      </c>
      <c r="Q1021" s="1">
        <v>6</v>
      </c>
      <c r="R1021" s="1">
        <v>7</v>
      </c>
      <c r="S1021" s="1">
        <v>2</v>
      </c>
      <c r="T1021" s="1"/>
      <c r="U1021" s="1"/>
      <c r="V1021" s="1"/>
      <c r="W1021" s="1">
        <v>5</v>
      </c>
      <c r="X1021" s="1"/>
      <c r="Y1021" s="1"/>
      <c r="Z1021" s="1"/>
      <c r="AA1021" s="1"/>
      <c r="AB1021" s="1"/>
      <c r="AN1021" t="str">
        <f t="shared" si="201"/>
        <v>West Tisbury</v>
      </c>
      <c r="AO1021" t="s">
        <v>214</v>
      </c>
      <c r="AP1021">
        <v>10</v>
      </c>
      <c r="AR1021" s="119">
        <v>25</v>
      </c>
      <c r="AS1021" s="121">
        <v>7</v>
      </c>
      <c r="AT1021" s="121">
        <v>35</v>
      </c>
      <c r="AU1021" s="125">
        <v>78235</v>
      </c>
      <c r="AV1021" s="125">
        <f t="shared" si="202"/>
        <v>25007</v>
      </c>
      <c r="AW1021" t="s">
        <v>749</v>
      </c>
      <c r="AX1021">
        <f t="shared" si="209"/>
        <v>2578235</v>
      </c>
      <c r="BB1021">
        <v>41.74</v>
      </c>
      <c r="BC1021">
        <v>16.73</v>
      </c>
      <c r="BD1021">
        <v>25.01</v>
      </c>
    </row>
    <row r="1022" spans="1:56" hidden="1" outlineLevel="1">
      <c r="A1022" s="67" t="s">
        <v>402</v>
      </c>
      <c r="B1022" s="10" t="s">
        <v>1278</v>
      </c>
      <c r="C1022" s="1">
        <f t="shared" si="203"/>
        <v>8999</v>
      </c>
      <c r="D1022" s="7">
        <f>IF(N1022&gt;0, RANK(N1022,(N1022:P1022,Q1022:AE1022)),0)</f>
        <v>1</v>
      </c>
      <c r="E1022" s="7">
        <f>IF(O1022&gt;0,RANK(O1022,(N1022:P1022,Q1022:AE1022)),0)</f>
        <v>2</v>
      </c>
      <c r="F1022" s="7">
        <f t="shared" si="204"/>
        <v>3</v>
      </c>
      <c r="G1022" s="1">
        <f t="shared" si="199"/>
        <v>1812</v>
      </c>
      <c r="H1022" s="2">
        <f t="shared" si="200"/>
        <v>0.20135570618957663</v>
      </c>
      <c r="I1022" s="8"/>
      <c r="J1022" s="2">
        <f t="shared" si="205"/>
        <v>0.58984331592399153</v>
      </c>
      <c r="K1022" s="2">
        <f t="shared" si="206"/>
        <v>0.38848760973441493</v>
      </c>
      <c r="L1022" s="2">
        <f t="shared" si="207"/>
        <v>9.8899877764196016E-3</v>
      </c>
      <c r="M1022" s="2">
        <f t="shared" si="208"/>
        <v>1.177908656517394E-2</v>
      </c>
      <c r="N1022" s="1">
        <v>5308</v>
      </c>
      <c r="O1022" s="1">
        <v>3496</v>
      </c>
      <c r="P1022" s="1">
        <v>89</v>
      </c>
      <c r="Q1022" s="1">
        <v>49</v>
      </c>
      <c r="R1022" s="1">
        <v>12</v>
      </c>
      <c r="S1022" s="1">
        <v>8</v>
      </c>
      <c r="T1022" s="1"/>
      <c r="U1022" s="1"/>
      <c r="V1022" s="1"/>
      <c r="W1022" s="1">
        <v>37</v>
      </c>
      <c r="X1022" s="1"/>
      <c r="Y1022" s="1"/>
      <c r="Z1022" s="1"/>
      <c r="AA1022" s="1"/>
      <c r="AB1022" s="1"/>
      <c r="AN1022" t="str">
        <f t="shared" si="201"/>
        <v>Westborough</v>
      </c>
      <c r="AO1022" s="10" t="s">
        <v>2537</v>
      </c>
      <c r="AP1022" s="10">
        <v>3</v>
      </c>
      <c r="AR1022" s="119">
        <v>25</v>
      </c>
      <c r="AS1022" s="121">
        <v>27</v>
      </c>
      <c r="AT1022" s="121">
        <v>275</v>
      </c>
      <c r="AU1022" s="125">
        <v>75015</v>
      </c>
      <c r="AV1022" s="125">
        <f t="shared" si="202"/>
        <v>25027</v>
      </c>
      <c r="AW1022" t="s">
        <v>749</v>
      </c>
      <c r="AX1022">
        <f t="shared" si="209"/>
        <v>2575015</v>
      </c>
      <c r="BB1022">
        <v>21.63</v>
      </c>
      <c r="BC1022">
        <v>1.1000000000000001</v>
      </c>
      <c r="BD1022">
        <v>20.52</v>
      </c>
    </row>
    <row r="1023" spans="1:56" hidden="1" outlineLevel="1">
      <c r="A1023" s="67" t="s">
        <v>2128</v>
      </c>
      <c r="B1023" s="10" t="s">
        <v>1278</v>
      </c>
      <c r="C1023" s="1">
        <f t="shared" si="203"/>
        <v>17545</v>
      </c>
      <c r="D1023" s="7">
        <f>IF(N1023&gt;0, RANK(N1023,(N1023:P1023,Q1023:AE1023)),0)</f>
        <v>1</v>
      </c>
      <c r="E1023" s="7">
        <f>IF(O1023&gt;0,RANK(O1023,(N1023:P1023,Q1023:AE1023)),0)</f>
        <v>2</v>
      </c>
      <c r="F1023" s="7">
        <f t="shared" si="204"/>
        <v>3</v>
      </c>
      <c r="G1023" s="1">
        <f t="shared" si="199"/>
        <v>1542</v>
      </c>
      <c r="H1023" s="2">
        <f t="shared" si="200"/>
        <v>8.788828726132801E-2</v>
      </c>
      <c r="I1023" s="8"/>
      <c r="J1023" s="2">
        <f t="shared" si="205"/>
        <v>0.53029353092049014</v>
      </c>
      <c r="K1023" s="2">
        <f t="shared" si="206"/>
        <v>0.44240524365916217</v>
      </c>
      <c r="L1023" s="2">
        <f t="shared" si="207"/>
        <v>1.5445996010259333E-2</v>
      </c>
      <c r="M1023" s="2">
        <f t="shared" si="208"/>
        <v>1.1855229410088352E-2</v>
      </c>
      <c r="N1023" s="1">
        <v>9304</v>
      </c>
      <c r="O1023" s="1">
        <v>7762</v>
      </c>
      <c r="P1023" s="1">
        <v>271</v>
      </c>
      <c r="Q1023" s="1">
        <v>70</v>
      </c>
      <c r="R1023" s="1">
        <v>32</v>
      </c>
      <c r="S1023" s="1">
        <v>33</v>
      </c>
      <c r="T1023" s="1"/>
      <c r="U1023" s="1"/>
      <c r="V1023" s="1"/>
      <c r="W1023" s="1">
        <v>73</v>
      </c>
      <c r="X1023" s="1"/>
      <c r="Y1023" s="1"/>
      <c r="Z1023" s="1"/>
      <c r="AA1023" s="1"/>
      <c r="AB1023" s="1"/>
      <c r="AN1023" t="str">
        <f t="shared" si="201"/>
        <v>Westfield</v>
      </c>
      <c r="AO1023" t="s">
        <v>861</v>
      </c>
      <c r="AP1023">
        <v>1</v>
      </c>
      <c r="AR1023" s="119">
        <v>25</v>
      </c>
      <c r="AS1023" s="121">
        <v>13</v>
      </c>
      <c r="AT1023" s="121">
        <v>105</v>
      </c>
      <c r="AU1023" s="125">
        <v>76030</v>
      </c>
      <c r="AV1023" s="125">
        <f t="shared" si="202"/>
        <v>25013</v>
      </c>
      <c r="AW1023" t="s">
        <v>2792</v>
      </c>
      <c r="AX1023">
        <f t="shared" si="209"/>
        <v>2576030</v>
      </c>
      <c r="BB1023">
        <v>47.32</v>
      </c>
      <c r="BC1023">
        <v>0.74</v>
      </c>
      <c r="BD1023">
        <v>46.58</v>
      </c>
    </row>
    <row r="1024" spans="1:56" hidden="1" outlineLevel="1">
      <c r="A1024" s="67" t="s">
        <v>916</v>
      </c>
      <c r="B1024" s="10" t="s">
        <v>1278</v>
      </c>
      <c r="C1024" s="1">
        <f t="shared" si="203"/>
        <v>12540</v>
      </c>
      <c r="D1024" s="7">
        <f>IF(N1024&gt;0, RANK(N1024,(N1024:P1024,Q1024:AE1024)),0)</f>
        <v>1</v>
      </c>
      <c r="E1024" s="7">
        <f>IF(O1024&gt;0,RANK(O1024,(N1024:P1024,Q1024:AE1024)),0)</f>
        <v>2</v>
      </c>
      <c r="F1024" s="7">
        <f t="shared" si="204"/>
        <v>3</v>
      </c>
      <c r="G1024" s="1">
        <f t="shared" si="199"/>
        <v>1294</v>
      </c>
      <c r="H1024" s="2">
        <f t="shared" si="200"/>
        <v>0.10318979266347687</v>
      </c>
      <c r="I1024" s="8"/>
      <c r="J1024" s="2">
        <f t="shared" si="205"/>
        <v>0.54186602870813394</v>
      </c>
      <c r="K1024" s="2">
        <f t="shared" si="206"/>
        <v>0.43867623604465711</v>
      </c>
      <c r="L1024" s="2">
        <f t="shared" si="207"/>
        <v>6.8580542264752792E-3</v>
      </c>
      <c r="M1024" s="2">
        <f t="shared" si="208"/>
        <v>1.2599681020733673E-2</v>
      </c>
      <c r="N1024" s="1">
        <v>6795</v>
      </c>
      <c r="O1024" s="1">
        <v>5501</v>
      </c>
      <c r="P1024" s="1">
        <v>86</v>
      </c>
      <c r="Q1024" s="1">
        <v>78</v>
      </c>
      <c r="R1024" s="1">
        <v>18</v>
      </c>
      <c r="S1024" s="1">
        <v>8</v>
      </c>
      <c r="T1024" s="1"/>
      <c r="U1024" s="1"/>
      <c r="V1024" s="1"/>
      <c r="W1024" s="1">
        <v>54</v>
      </c>
      <c r="X1024" s="1"/>
      <c r="Y1024" s="1"/>
      <c r="Z1024" s="1"/>
      <c r="AA1024" s="1"/>
      <c r="AB1024" s="1"/>
      <c r="AN1024" t="str">
        <f t="shared" si="201"/>
        <v>Westford</v>
      </c>
      <c r="AO1024" t="s">
        <v>3384</v>
      </c>
      <c r="AP1024">
        <v>5</v>
      </c>
      <c r="AR1024" s="119">
        <v>25</v>
      </c>
      <c r="AS1024" s="121">
        <v>17</v>
      </c>
      <c r="AT1024" s="121">
        <v>250</v>
      </c>
      <c r="AU1024" s="125">
        <v>76135</v>
      </c>
      <c r="AV1024" s="125">
        <f t="shared" si="202"/>
        <v>25017</v>
      </c>
      <c r="AW1024" t="s">
        <v>749</v>
      </c>
      <c r="AX1024">
        <f t="shared" si="209"/>
        <v>2576135</v>
      </c>
      <c r="BB1024">
        <v>31.33</v>
      </c>
      <c r="BC1024">
        <v>0.72</v>
      </c>
      <c r="BD1024">
        <v>30.61</v>
      </c>
    </row>
    <row r="1025" spans="1:56" hidden="1" outlineLevel="1">
      <c r="A1025" s="67" t="s">
        <v>1387</v>
      </c>
      <c r="B1025" s="10" t="s">
        <v>1278</v>
      </c>
      <c r="C1025" s="1">
        <f t="shared" si="203"/>
        <v>1107</v>
      </c>
      <c r="D1025" s="7">
        <f>IF(N1025&gt;0, RANK(N1025,(N1025:P1025,Q1025:AE1025)),0)</f>
        <v>1</v>
      </c>
      <c r="E1025" s="7">
        <f>IF(O1025&gt;0,RANK(O1025,(N1025:P1025,Q1025:AE1025)),0)</f>
        <v>2</v>
      </c>
      <c r="F1025" s="7">
        <f t="shared" si="204"/>
        <v>3</v>
      </c>
      <c r="G1025" s="1">
        <f t="shared" si="199"/>
        <v>267</v>
      </c>
      <c r="H1025" s="2">
        <f t="shared" si="200"/>
        <v>0.24119241192411925</v>
      </c>
      <c r="I1025" s="8"/>
      <c r="J1025" s="2">
        <f t="shared" si="205"/>
        <v>0.61517615176151763</v>
      </c>
      <c r="K1025" s="2">
        <f t="shared" si="206"/>
        <v>0.37398373983739835</v>
      </c>
      <c r="L1025" s="2">
        <f t="shared" si="207"/>
        <v>5.4200542005420054E-3</v>
      </c>
      <c r="M1025" s="2">
        <f t="shared" si="208"/>
        <v>5.4200542005420089E-3</v>
      </c>
      <c r="N1025" s="1">
        <v>681</v>
      </c>
      <c r="O1025" s="1">
        <v>414</v>
      </c>
      <c r="P1025" s="1">
        <v>6</v>
      </c>
      <c r="Q1025" s="1">
        <v>2</v>
      </c>
      <c r="R1025" s="1">
        <v>2</v>
      </c>
      <c r="S1025" s="1">
        <v>1</v>
      </c>
      <c r="T1025" s="1"/>
      <c r="U1025" s="1"/>
      <c r="V1025" s="1"/>
      <c r="W1025" s="1">
        <v>1</v>
      </c>
      <c r="X1025" s="1"/>
      <c r="Y1025" s="1"/>
      <c r="Z1025" s="1"/>
      <c r="AA1025" s="1"/>
      <c r="AB1025" s="1"/>
      <c r="AN1025" t="str">
        <f t="shared" si="201"/>
        <v>Westhampton</v>
      </c>
      <c r="AO1025" t="s">
        <v>370</v>
      </c>
      <c r="AP1025">
        <v>1</v>
      </c>
      <c r="AR1025" s="119">
        <v>25</v>
      </c>
      <c r="AS1025" s="121">
        <v>15</v>
      </c>
      <c r="AT1025" s="121">
        <v>90</v>
      </c>
      <c r="AU1025" s="125">
        <v>76380</v>
      </c>
      <c r="AV1025" s="125">
        <f t="shared" si="202"/>
        <v>25015</v>
      </c>
      <c r="AW1025" t="s">
        <v>749</v>
      </c>
      <c r="AX1025">
        <f t="shared" si="209"/>
        <v>2576380</v>
      </c>
      <c r="BB1025">
        <v>27.34</v>
      </c>
      <c r="BC1025">
        <v>0.2</v>
      </c>
      <c r="BD1025">
        <v>27.14</v>
      </c>
    </row>
    <row r="1026" spans="1:56" hidden="1" outlineLevel="1">
      <c r="A1026" s="67" t="s">
        <v>257</v>
      </c>
      <c r="B1026" s="10" t="s">
        <v>1278</v>
      </c>
      <c r="C1026" s="1">
        <f t="shared" si="203"/>
        <v>4277</v>
      </c>
      <c r="D1026" s="7">
        <f>IF(N1026&gt;0, RANK(N1026,(N1026:P1026,Q1026:AE1026)),0)</f>
        <v>1</v>
      </c>
      <c r="E1026" s="7">
        <f>IF(O1026&gt;0,RANK(O1026,(N1026:P1026,Q1026:AE1026)),0)</f>
        <v>2</v>
      </c>
      <c r="F1026" s="7">
        <f t="shared" si="204"/>
        <v>3</v>
      </c>
      <c r="G1026" s="1">
        <f t="shared" si="199"/>
        <v>152</v>
      </c>
      <c r="H1026" s="2">
        <f t="shared" si="200"/>
        <v>3.553892915595043E-2</v>
      </c>
      <c r="I1026" s="8"/>
      <c r="J1026" s="2">
        <f t="shared" si="205"/>
        <v>0.5012859480944587</v>
      </c>
      <c r="K1026" s="2">
        <f t="shared" si="206"/>
        <v>0.46574701893850828</v>
      </c>
      <c r="L1026" s="2">
        <f t="shared" si="207"/>
        <v>1.2391863455693243E-2</v>
      </c>
      <c r="M1026" s="2">
        <f t="shared" si="208"/>
        <v>2.0575169511339773E-2</v>
      </c>
      <c r="N1026" s="1">
        <v>2144</v>
      </c>
      <c r="O1026" s="1">
        <v>1992</v>
      </c>
      <c r="P1026" s="1">
        <v>53</v>
      </c>
      <c r="Q1026" s="1">
        <v>25</v>
      </c>
      <c r="R1026" s="1">
        <v>16</v>
      </c>
      <c r="S1026" s="1">
        <v>13</v>
      </c>
      <c r="T1026" s="1"/>
      <c r="U1026" s="1"/>
      <c r="V1026" s="1"/>
      <c r="W1026" s="1">
        <v>34</v>
      </c>
      <c r="X1026" s="1"/>
      <c r="Y1026" s="1"/>
      <c r="Z1026" s="1"/>
      <c r="AA1026" s="1"/>
      <c r="AB1026" s="1"/>
      <c r="AN1026" t="str">
        <f t="shared" si="201"/>
        <v>Westminster</v>
      </c>
      <c r="AO1026" s="10" t="s">
        <v>2537</v>
      </c>
      <c r="AP1026" s="10">
        <v>1</v>
      </c>
      <c r="AR1026" s="119">
        <v>25</v>
      </c>
      <c r="AS1026" s="121">
        <v>27</v>
      </c>
      <c r="AT1026" s="121">
        <v>290</v>
      </c>
      <c r="AU1026" s="125">
        <v>77010</v>
      </c>
      <c r="AV1026" s="125">
        <f t="shared" si="202"/>
        <v>25027</v>
      </c>
      <c r="AW1026" t="s">
        <v>749</v>
      </c>
      <c r="AX1026">
        <f t="shared" si="209"/>
        <v>2577010</v>
      </c>
      <c r="BB1026">
        <v>37.33</v>
      </c>
      <c r="BC1026">
        <v>1.83</v>
      </c>
      <c r="BD1026">
        <v>35.51</v>
      </c>
    </row>
    <row r="1027" spans="1:56" hidden="1" outlineLevel="1">
      <c r="A1027" s="67" t="s">
        <v>1894</v>
      </c>
      <c r="B1027" s="10" t="s">
        <v>1278</v>
      </c>
      <c r="C1027" s="1">
        <f t="shared" si="203"/>
        <v>6477</v>
      </c>
      <c r="D1027" s="7">
        <f>IF(N1027&gt;0, RANK(N1027,(N1027:P1027,Q1027:AE1027)),0)</f>
        <v>1</v>
      </c>
      <c r="E1027" s="7">
        <f>IF(O1027&gt;0,RANK(O1027,(N1027:P1027,Q1027:AE1027)),0)</f>
        <v>2</v>
      </c>
      <c r="F1027" s="7">
        <f t="shared" si="204"/>
        <v>3</v>
      </c>
      <c r="G1027" s="1">
        <f t="shared" ref="G1027:G1090" si="210">IF(C1027&gt;0,MAX(N1027:P1027)-LARGE(N1027:P1027,2),0)</f>
        <v>1456</v>
      </c>
      <c r="H1027" s="2">
        <f t="shared" ref="H1027:H1090" si="211">IF(C1027&gt;0,G1027/C1027,0)</f>
        <v>0.22479542998301683</v>
      </c>
      <c r="I1027" s="8"/>
      <c r="J1027" s="2">
        <f t="shared" si="205"/>
        <v>0.60243940095723325</v>
      </c>
      <c r="K1027" s="2">
        <f t="shared" si="206"/>
        <v>0.37764397097421648</v>
      </c>
      <c r="L1027" s="2">
        <f t="shared" si="207"/>
        <v>7.2564458854407904E-3</v>
      </c>
      <c r="M1027" s="2">
        <f t="shared" si="208"/>
        <v>1.2660182183109478E-2</v>
      </c>
      <c r="N1027" s="1">
        <v>3902</v>
      </c>
      <c r="O1027" s="1">
        <v>2446</v>
      </c>
      <c r="P1027" s="1">
        <v>47</v>
      </c>
      <c r="Q1027" s="1">
        <v>38</v>
      </c>
      <c r="R1027" s="1">
        <v>8</v>
      </c>
      <c r="S1027" s="1">
        <v>4</v>
      </c>
      <c r="T1027" s="1"/>
      <c r="U1027" s="1"/>
      <c r="V1027" s="1"/>
      <c r="W1027" s="1">
        <v>32</v>
      </c>
      <c r="X1027" s="1"/>
      <c r="Y1027" s="1"/>
      <c r="Z1027" s="1"/>
      <c r="AA1027" s="1"/>
      <c r="AB1027" s="1"/>
      <c r="AN1027" t="str">
        <f t="shared" ref="AN1027:AN1086" si="212">A1027</f>
        <v>Weston</v>
      </c>
      <c r="AO1027" t="s">
        <v>3384</v>
      </c>
      <c r="AP1027">
        <v>7</v>
      </c>
      <c r="AR1027" s="119">
        <v>25</v>
      </c>
      <c r="AS1027" s="121">
        <v>17</v>
      </c>
      <c r="AT1027" s="121">
        <v>255</v>
      </c>
      <c r="AU1027" s="125">
        <v>77255</v>
      </c>
      <c r="AV1027" s="125">
        <f t="shared" si="202"/>
        <v>25017</v>
      </c>
      <c r="AW1027" t="s">
        <v>749</v>
      </c>
      <c r="AX1027">
        <f t="shared" si="209"/>
        <v>2577255</v>
      </c>
      <c r="BB1027">
        <v>17.329999999999998</v>
      </c>
      <c r="BC1027">
        <v>0.32</v>
      </c>
      <c r="BD1027">
        <v>17.02</v>
      </c>
    </row>
    <row r="1028" spans="1:56" hidden="1" outlineLevel="1">
      <c r="A1028" s="67" t="s">
        <v>373</v>
      </c>
      <c r="B1028" s="10" t="s">
        <v>1278</v>
      </c>
      <c r="C1028" s="1">
        <f t="shared" si="203"/>
        <v>8570</v>
      </c>
      <c r="D1028" s="7">
        <f>IF(N1028&gt;0, RANK(N1028,(N1028:P1028,Q1028:AE1028)),0)</f>
        <v>1</v>
      </c>
      <c r="E1028" s="7">
        <f>IF(O1028&gt;0,RANK(O1028,(N1028:P1028,Q1028:AE1028)),0)</f>
        <v>2</v>
      </c>
      <c r="F1028" s="7">
        <f t="shared" si="204"/>
        <v>3</v>
      </c>
      <c r="G1028" s="1">
        <f t="shared" si="210"/>
        <v>2232</v>
      </c>
      <c r="H1028" s="2">
        <f t="shared" si="211"/>
        <v>0.26044340723453907</v>
      </c>
      <c r="I1028" s="8"/>
      <c r="J1028" s="2">
        <f t="shared" si="205"/>
        <v>0.62065344224037344</v>
      </c>
      <c r="K1028" s="2">
        <f t="shared" si="206"/>
        <v>0.36021003500583432</v>
      </c>
      <c r="L1028" s="2">
        <f t="shared" si="207"/>
        <v>1.2135355892648775E-2</v>
      </c>
      <c r="M1028" s="2">
        <f t="shared" si="208"/>
        <v>7.0011668611434652E-3</v>
      </c>
      <c r="N1028" s="1">
        <v>5319</v>
      </c>
      <c r="O1028" s="1">
        <v>3087</v>
      </c>
      <c r="P1028" s="1">
        <v>104</v>
      </c>
      <c r="Q1028" s="1">
        <v>23</v>
      </c>
      <c r="R1028" s="1">
        <v>15</v>
      </c>
      <c r="S1028" s="1">
        <v>22</v>
      </c>
      <c r="T1028" s="1"/>
      <c r="U1028" s="1"/>
      <c r="V1028" s="1"/>
      <c r="W1028" s="1">
        <v>0</v>
      </c>
      <c r="X1028" s="1"/>
      <c r="Y1028" s="1"/>
      <c r="Z1028" s="1"/>
      <c r="AA1028" s="1"/>
      <c r="AB1028" s="1"/>
      <c r="AN1028" t="str">
        <f t="shared" si="212"/>
        <v>Westport</v>
      </c>
      <c r="AO1028" t="s">
        <v>1127</v>
      </c>
      <c r="AP1028">
        <v>4</v>
      </c>
      <c r="AR1028" s="119">
        <v>25</v>
      </c>
      <c r="AS1028" s="121">
        <v>5</v>
      </c>
      <c r="AT1028" s="121">
        <v>100</v>
      </c>
      <c r="AU1028" s="125">
        <v>77570</v>
      </c>
      <c r="AV1028" s="125">
        <f t="shared" si="202"/>
        <v>25005</v>
      </c>
      <c r="AW1028" t="s">
        <v>749</v>
      </c>
      <c r="AX1028">
        <f t="shared" si="209"/>
        <v>2577570</v>
      </c>
      <c r="BB1028">
        <v>64.39</v>
      </c>
      <c r="BC1028">
        <v>14.34</v>
      </c>
      <c r="BD1028">
        <v>50.05</v>
      </c>
    </row>
    <row r="1029" spans="1:56" hidden="1" outlineLevel="1">
      <c r="A1029" s="67" t="s">
        <v>1198</v>
      </c>
      <c r="B1029" s="10" t="s">
        <v>1278</v>
      </c>
      <c r="C1029" s="1">
        <f t="shared" si="203"/>
        <v>8727</v>
      </c>
      <c r="D1029" s="7">
        <f>IF(N1029&gt;0, RANK(N1029,(N1029:P1029,Q1029:AE1029)),0)</f>
        <v>1</v>
      </c>
      <c r="E1029" s="7">
        <f>IF(O1029&gt;0,RANK(O1029,(N1029:P1029,Q1029:AE1029)),0)</f>
        <v>2</v>
      </c>
      <c r="F1029" s="7">
        <f t="shared" si="204"/>
        <v>3</v>
      </c>
      <c r="G1029" s="1">
        <f t="shared" si="210"/>
        <v>579</v>
      </c>
      <c r="H1029" s="2">
        <f t="shared" si="211"/>
        <v>6.6345823306978344E-2</v>
      </c>
      <c r="I1029" s="8"/>
      <c r="J1029" s="2">
        <f t="shared" si="205"/>
        <v>0.52297467629196748</v>
      </c>
      <c r="K1029" s="2">
        <f t="shared" si="206"/>
        <v>0.45662885298498912</v>
      </c>
      <c r="L1029" s="2">
        <f t="shared" si="207"/>
        <v>8.135670906382491E-3</v>
      </c>
      <c r="M1029" s="2">
        <f t="shared" si="208"/>
        <v>1.2260799816660912E-2</v>
      </c>
      <c r="N1029" s="1">
        <v>4564</v>
      </c>
      <c r="O1029" s="1">
        <v>3985</v>
      </c>
      <c r="P1029" s="1">
        <v>71</v>
      </c>
      <c r="Q1029" s="1">
        <v>45</v>
      </c>
      <c r="R1029" s="1">
        <v>12</v>
      </c>
      <c r="S1029" s="1">
        <v>9</v>
      </c>
      <c r="T1029" s="1"/>
      <c r="U1029" s="1"/>
      <c r="V1029" s="1"/>
      <c r="W1029" s="1">
        <v>41</v>
      </c>
      <c r="X1029" s="1"/>
      <c r="Y1029" s="1"/>
      <c r="Z1029" s="1"/>
      <c r="AA1029" s="1"/>
      <c r="AB1029" s="1"/>
      <c r="AN1029" t="str">
        <f t="shared" si="212"/>
        <v>Westwood</v>
      </c>
      <c r="AO1029" t="s">
        <v>1555</v>
      </c>
      <c r="AP1029">
        <v>9</v>
      </c>
      <c r="AR1029" s="119">
        <v>25</v>
      </c>
      <c r="AS1029" s="121">
        <v>21</v>
      </c>
      <c r="AT1029" s="121">
        <v>130</v>
      </c>
      <c r="AU1029" s="125">
        <v>78690</v>
      </c>
      <c r="AV1029" s="125">
        <f t="shared" si="202"/>
        <v>25021</v>
      </c>
      <c r="AW1029" t="s">
        <v>749</v>
      </c>
      <c r="AX1029">
        <f t="shared" si="209"/>
        <v>2578690</v>
      </c>
      <c r="BB1029">
        <v>11.12</v>
      </c>
      <c r="BC1029">
        <v>0.15</v>
      </c>
      <c r="BD1029">
        <v>10.97</v>
      </c>
    </row>
    <row r="1030" spans="1:56" hidden="1" outlineLevel="1">
      <c r="A1030" s="67" t="s">
        <v>582</v>
      </c>
      <c r="B1030" s="10" t="s">
        <v>1278</v>
      </c>
      <c r="C1030" s="1">
        <f t="shared" si="203"/>
        <v>27757</v>
      </c>
      <c r="D1030" s="7">
        <f>IF(N1030&gt;0, RANK(N1030,(N1030:P1030,Q1030:AE1030)),0)</f>
        <v>1</v>
      </c>
      <c r="E1030" s="7">
        <f>IF(O1030&gt;0,RANK(O1030,(N1030:P1030,Q1030:AE1030)),0)</f>
        <v>2</v>
      </c>
      <c r="F1030" s="7">
        <f t="shared" si="204"/>
        <v>3</v>
      </c>
      <c r="G1030" s="1">
        <f t="shared" si="210"/>
        <v>2369</v>
      </c>
      <c r="H1030" s="2">
        <f t="shared" si="211"/>
        <v>8.5347840184457971E-2</v>
      </c>
      <c r="I1030" s="8"/>
      <c r="J1030" s="2">
        <f t="shared" si="205"/>
        <v>0.53056886551140248</v>
      </c>
      <c r="K1030" s="2">
        <f t="shared" si="206"/>
        <v>0.44522102532694457</v>
      </c>
      <c r="L1030" s="2">
        <f t="shared" si="207"/>
        <v>9.90741074323594E-3</v>
      </c>
      <c r="M1030" s="2">
        <f t="shared" si="208"/>
        <v>1.4302698418417008E-2</v>
      </c>
      <c r="N1030" s="1">
        <v>14727</v>
      </c>
      <c r="O1030" s="1">
        <v>12358</v>
      </c>
      <c r="P1030" s="1">
        <v>275</v>
      </c>
      <c r="Q1030" s="1">
        <v>95</v>
      </c>
      <c r="R1030" s="1">
        <v>43</v>
      </c>
      <c r="S1030" s="1">
        <v>53</v>
      </c>
      <c r="T1030" s="1"/>
      <c r="U1030" s="1"/>
      <c r="V1030" s="1"/>
      <c r="W1030" s="1">
        <v>206</v>
      </c>
      <c r="X1030" s="1"/>
      <c r="Y1030" s="1"/>
      <c r="Z1030" s="1"/>
      <c r="AA1030" s="1"/>
      <c r="AB1030" s="1"/>
      <c r="AN1030" t="str">
        <f t="shared" si="212"/>
        <v>Weymouth</v>
      </c>
      <c r="AO1030" t="s">
        <v>1555</v>
      </c>
      <c r="AP1030">
        <v>10</v>
      </c>
      <c r="AR1030" s="119">
        <v>25</v>
      </c>
      <c r="AS1030" s="121">
        <v>21</v>
      </c>
      <c r="AT1030" s="121">
        <v>135</v>
      </c>
      <c r="AU1030" s="125">
        <v>78865</v>
      </c>
      <c r="AV1030" s="125">
        <f t="shared" ref="AV1030:AV1093" si="213">AR1030*1000+AS1030</f>
        <v>25021</v>
      </c>
      <c r="AW1030" t="s">
        <v>2792</v>
      </c>
      <c r="AX1030">
        <f t="shared" si="209"/>
        <v>2578865</v>
      </c>
      <c r="BB1030">
        <v>21.61</v>
      </c>
      <c r="BC1030">
        <v>4.5999999999999996</v>
      </c>
      <c r="BD1030">
        <v>17.010000000000002</v>
      </c>
    </row>
    <row r="1031" spans="1:56" hidden="1" outlineLevel="1">
      <c r="A1031" s="67" t="s">
        <v>699</v>
      </c>
      <c r="B1031" s="10" t="s">
        <v>1278</v>
      </c>
      <c r="C1031" s="1">
        <f t="shared" si="203"/>
        <v>983</v>
      </c>
      <c r="D1031" s="7">
        <f>IF(N1031&gt;0, RANK(N1031,(N1031:P1031,Q1031:AE1031)),0)</f>
        <v>1</v>
      </c>
      <c r="E1031" s="7">
        <f>IF(O1031&gt;0,RANK(O1031,(N1031:P1031,Q1031:AE1031)),0)</f>
        <v>2</v>
      </c>
      <c r="F1031" s="7">
        <f t="shared" si="204"/>
        <v>3</v>
      </c>
      <c r="G1031" s="1">
        <f t="shared" si="210"/>
        <v>370</v>
      </c>
      <c r="H1031" s="2">
        <f t="shared" si="211"/>
        <v>0.37639877924720244</v>
      </c>
      <c r="I1031" s="8"/>
      <c r="J1031" s="2">
        <f t="shared" si="205"/>
        <v>0.67141403865717197</v>
      </c>
      <c r="K1031" s="2">
        <f t="shared" si="206"/>
        <v>0.29501525940996948</v>
      </c>
      <c r="L1031" s="2">
        <f t="shared" si="207"/>
        <v>2.4415055951169887E-2</v>
      </c>
      <c r="M1031" s="2">
        <f t="shared" si="208"/>
        <v>9.1556459816886614E-3</v>
      </c>
      <c r="N1031" s="1">
        <v>660</v>
      </c>
      <c r="O1031" s="1">
        <v>290</v>
      </c>
      <c r="P1031" s="1">
        <v>24</v>
      </c>
      <c r="Q1031" s="1">
        <v>4</v>
      </c>
      <c r="R1031" s="1">
        <v>2</v>
      </c>
      <c r="S1031" s="1">
        <v>0</v>
      </c>
      <c r="T1031" s="1"/>
      <c r="U1031" s="1"/>
      <c r="V1031" s="1"/>
      <c r="W1031" s="1">
        <v>3</v>
      </c>
      <c r="X1031" s="1"/>
      <c r="Y1031" s="1"/>
      <c r="Z1031" s="1"/>
      <c r="AA1031" s="1"/>
      <c r="AB1031" s="1"/>
      <c r="AN1031" t="str">
        <f t="shared" si="212"/>
        <v>Whately</v>
      </c>
      <c r="AO1031" t="s">
        <v>2910</v>
      </c>
      <c r="AP1031">
        <v>1</v>
      </c>
      <c r="AR1031" s="119">
        <v>25</v>
      </c>
      <c r="AS1031" s="121">
        <v>11</v>
      </c>
      <c r="AT1031" s="121">
        <v>130</v>
      </c>
      <c r="AU1031" s="125">
        <v>79110</v>
      </c>
      <c r="AV1031" s="125">
        <f t="shared" si="213"/>
        <v>25011</v>
      </c>
      <c r="AW1031" t="s">
        <v>749</v>
      </c>
      <c r="AX1031">
        <f t="shared" si="209"/>
        <v>2579110</v>
      </c>
      <c r="BB1031">
        <v>20.66</v>
      </c>
      <c r="BC1031">
        <v>0.48</v>
      </c>
      <c r="BD1031">
        <v>20.18</v>
      </c>
    </row>
    <row r="1032" spans="1:56" hidden="1" outlineLevel="1">
      <c r="A1032" s="67" t="s">
        <v>1148</v>
      </c>
      <c r="B1032" s="10" t="s">
        <v>1278</v>
      </c>
      <c r="C1032" s="1">
        <f t="shared" si="203"/>
        <v>7190</v>
      </c>
      <c r="D1032" s="7">
        <f>IF(N1032&gt;0, RANK(N1032,(N1032:P1032,Q1032:AE1032)),0)</f>
        <v>2</v>
      </c>
      <c r="E1032" s="7">
        <f>IF(O1032&gt;0,RANK(O1032,(N1032:P1032,Q1032:AE1032)),0)</f>
        <v>1</v>
      </c>
      <c r="F1032" s="7">
        <f t="shared" si="204"/>
        <v>3</v>
      </c>
      <c r="G1032" s="1">
        <f t="shared" si="210"/>
        <v>27</v>
      </c>
      <c r="H1032" s="2">
        <f t="shared" si="211"/>
        <v>3.7552155771905424E-3</v>
      </c>
      <c r="I1032" s="8"/>
      <c r="J1032" s="2">
        <f t="shared" si="205"/>
        <v>0.48734353268428371</v>
      </c>
      <c r="K1032" s="2">
        <f t="shared" si="206"/>
        <v>0.49109874826147426</v>
      </c>
      <c r="L1032" s="2">
        <f t="shared" si="207"/>
        <v>1.0987482614742698E-2</v>
      </c>
      <c r="M1032" s="2">
        <f t="shared" si="208"/>
        <v>1.0570236439499388E-2</v>
      </c>
      <c r="N1032" s="1">
        <v>3504</v>
      </c>
      <c r="O1032" s="1">
        <v>3531</v>
      </c>
      <c r="P1032" s="1">
        <v>79</v>
      </c>
      <c r="Q1032" s="1">
        <v>27</v>
      </c>
      <c r="R1032" s="1">
        <v>14</v>
      </c>
      <c r="S1032" s="1">
        <v>12</v>
      </c>
      <c r="T1032" s="1"/>
      <c r="U1032" s="1"/>
      <c r="V1032" s="1"/>
      <c r="W1032" s="1">
        <v>23</v>
      </c>
      <c r="X1032" s="1"/>
      <c r="Y1032" s="1"/>
      <c r="Z1032" s="1"/>
      <c r="AA1032" s="1"/>
      <c r="AB1032" s="1"/>
      <c r="AN1032" t="str">
        <f t="shared" si="212"/>
        <v>Whitman</v>
      </c>
      <c r="AO1032" t="s">
        <v>2518</v>
      </c>
      <c r="AP1032">
        <v>9</v>
      </c>
      <c r="AR1032" s="119">
        <v>25</v>
      </c>
      <c r="AS1032" s="121">
        <v>23</v>
      </c>
      <c r="AT1032" s="121">
        <v>135</v>
      </c>
      <c r="AU1032" s="125">
        <v>79530</v>
      </c>
      <c r="AV1032" s="125">
        <f t="shared" si="213"/>
        <v>25023</v>
      </c>
      <c r="AW1032" t="s">
        <v>749</v>
      </c>
      <c r="AX1032">
        <f t="shared" si="209"/>
        <v>2579530</v>
      </c>
      <c r="BB1032">
        <v>6.97</v>
      </c>
      <c r="BC1032">
        <v>0.01</v>
      </c>
      <c r="BD1032">
        <v>6.96</v>
      </c>
    </row>
    <row r="1033" spans="1:56" hidden="1" outlineLevel="1">
      <c r="A1033" s="67" t="s">
        <v>1233</v>
      </c>
      <c r="B1033" s="10" t="s">
        <v>1278</v>
      </c>
      <c r="C1033" s="1">
        <f t="shared" si="203"/>
        <v>8482</v>
      </c>
      <c r="D1033" s="7">
        <f>IF(N1033&gt;0, RANK(N1033,(N1033:P1033,Q1033:AE1033)),0)</f>
        <v>1</v>
      </c>
      <c r="E1033" s="7">
        <f>IF(O1033&gt;0,RANK(O1033,(N1033:P1033,Q1033:AE1033)),0)</f>
        <v>2</v>
      </c>
      <c r="F1033" s="7">
        <f t="shared" si="204"/>
        <v>3</v>
      </c>
      <c r="G1033" s="1">
        <f t="shared" si="210"/>
        <v>168</v>
      </c>
      <c r="H1033" s="2">
        <f t="shared" si="211"/>
        <v>1.9806649375147371E-2</v>
      </c>
      <c r="I1033" s="8"/>
      <c r="J1033" s="2">
        <f t="shared" si="205"/>
        <v>0.49870313605281774</v>
      </c>
      <c r="K1033" s="2">
        <f t="shared" si="206"/>
        <v>0.47889648667767037</v>
      </c>
      <c r="L1033" s="2">
        <f t="shared" si="207"/>
        <v>1.0964395189813724E-2</v>
      </c>
      <c r="M1033" s="2">
        <f t="shared" si="208"/>
        <v>1.1435982079698105E-2</v>
      </c>
      <c r="N1033" s="1">
        <v>4230</v>
      </c>
      <c r="O1033" s="1">
        <v>4062</v>
      </c>
      <c r="P1033" s="1">
        <v>93</v>
      </c>
      <c r="Q1033" s="1">
        <v>35</v>
      </c>
      <c r="R1033" s="1">
        <v>11</v>
      </c>
      <c r="S1033" s="1">
        <v>8</v>
      </c>
      <c r="T1033" s="1"/>
      <c r="U1033" s="1"/>
      <c r="V1033" s="1"/>
      <c r="W1033" s="1">
        <v>43</v>
      </c>
      <c r="X1033" s="1"/>
      <c r="Y1033" s="1"/>
      <c r="Z1033" s="1"/>
      <c r="AA1033" s="1"/>
      <c r="AB1033" s="1"/>
      <c r="AN1033" t="str">
        <f t="shared" si="212"/>
        <v>Wilbraham</v>
      </c>
      <c r="AO1033" t="s">
        <v>861</v>
      </c>
      <c r="AP1033">
        <v>2</v>
      </c>
      <c r="AR1033" s="119">
        <v>25</v>
      </c>
      <c r="AS1033" s="121">
        <v>13</v>
      </c>
      <c r="AT1033" s="121">
        <v>115</v>
      </c>
      <c r="AU1033" s="125">
        <v>79740</v>
      </c>
      <c r="AV1033" s="125">
        <f t="shared" si="213"/>
        <v>25013</v>
      </c>
      <c r="AW1033" t="s">
        <v>749</v>
      </c>
      <c r="AX1033">
        <f t="shared" si="209"/>
        <v>2579740</v>
      </c>
      <c r="BB1033">
        <v>22.42</v>
      </c>
      <c r="BC1033">
        <v>0.2</v>
      </c>
      <c r="BD1033">
        <v>22.22</v>
      </c>
    </row>
    <row r="1034" spans="1:56" hidden="1" outlineLevel="1">
      <c r="A1034" s="67" t="s">
        <v>3239</v>
      </c>
      <c r="B1034" s="10" t="s">
        <v>1278</v>
      </c>
      <c r="C1034" s="1">
        <f t="shared" si="203"/>
        <v>1694</v>
      </c>
      <c r="D1034" s="7">
        <f>IF(N1034&gt;0, RANK(N1034,(N1034:P1034,Q1034:AE1034)),0)</f>
        <v>1</v>
      </c>
      <c r="E1034" s="7">
        <f>IF(O1034&gt;0,RANK(O1034,(N1034:P1034,Q1034:AE1034)),0)</f>
        <v>2</v>
      </c>
      <c r="F1034" s="7">
        <f t="shared" si="204"/>
        <v>3</v>
      </c>
      <c r="G1034" s="1">
        <f t="shared" si="210"/>
        <v>978</v>
      </c>
      <c r="H1034" s="2">
        <f t="shared" si="211"/>
        <v>0.57733175914994095</v>
      </c>
      <c r="I1034" s="8"/>
      <c r="J1034" s="2">
        <f t="shared" si="205"/>
        <v>0.77272727272727271</v>
      </c>
      <c r="K1034" s="2">
        <f t="shared" si="206"/>
        <v>0.19539551357733176</v>
      </c>
      <c r="L1034" s="2">
        <f t="shared" si="207"/>
        <v>1.2396694214876033E-2</v>
      </c>
      <c r="M1034" s="2">
        <f t="shared" si="208"/>
        <v>1.9480519480519501E-2</v>
      </c>
      <c r="N1034" s="1">
        <v>1309</v>
      </c>
      <c r="O1034" s="1">
        <v>331</v>
      </c>
      <c r="P1034" s="1">
        <v>21</v>
      </c>
      <c r="Q1034" s="1">
        <v>12</v>
      </c>
      <c r="R1034" s="1">
        <v>8</v>
      </c>
      <c r="S1034" s="1">
        <v>5</v>
      </c>
      <c r="T1034" s="1"/>
      <c r="U1034" s="1"/>
      <c r="V1034" s="1"/>
      <c r="W1034" s="1">
        <v>8</v>
      </c>
      <c r="X1034" s="1"/>
      <c r="Y1034" s="1"/>
      <c r="Z1034" s="1"/>
      <c r="AA1034" s="1"/>
      <c r="AB1034" s="1"/>
      <c r="AN1034" t="str">
        <f t="shared" si="212"/>
        <v>Williamsburg</v>
      </c>
      <c r="AO1034" t="s">
        <v>370</v>
      </c>
      <c r="AP1034">
        <v>1</v>
      </c>
      <c r="AR1034" s="119">
        <v>25</v>
      </c>
      <c r="AS1034" s="121">
        <v>15</v>
      </c>
      <c r="AT1034" s="121">
        <v>95</v>
      </c>
      <c r="AU1034" s="125">
        <v>79915</v>
      </c>
      <c r="AV1034" s="125">
        <f t="shared" si="213"/>
        <v>25015</v>
      </c>
      <c r="AW1034" t="s">
        <v>749</v>
      </c>
      <c r="AX1034">
        <f t="shared" si="209"/>
        <v>2579915</v>
      </c>
      <c r="BB1034">
        <v>25.71</v>
      </c>
      <c r="BC1034">
        <v>0.09</v>
      </c>
      <c r="BD1034">
        <v>25.63</v>
      </c>
    </row>
    <row r="1035" spans="1:56" hidden="1" outlineLevel="1">
      <c r="A1035" s="67" t="s">
        <v>1277</v>
      </c>
      <c r="B1035" s="10" t="s">
        <v>1278</v>
      </c>
      <c r="C1035" s="1">
        <f t="shared" si="203"/>
        <v>3725</v>
      </c>
      <c r="D1035" s="7">
        <f>IF(N1035&gt;0, RANK(N1035,(N1035:P1035,Q1035:AE1035)),0)</f>
        <v>1</v>
      </c>
      <c r="E1035" s="7">
        <f>IF(O1035&gt;0,RANK(O1035,(N1035:P1035,Q1035:AE1035)),0)</f>
        <v>2</v>
      </c>
      <c r="F1035" s="7">
        <f t="shared" si="204"/>
        <v>3</v>
      </c>
      <c r="G1035" s="1">
        <f t="shared" si="210"/>
        <v>2250</v>
      </c>
      <c r="H1035" s="2">
        <f t="shared" si="211"/>
        <v>0.60402684563758391</v>
      </c>
      <c r="I1035" s="8"/>
      <c r="J1035" s="2">
        <f t="shared" si="205"/>
        <v>0.79382550335570468</v>
      </c>
      <c r="K1035" s="2">
        <f t="shared" si="206"/>
        <v>0.18979865771812079</v>
      </c>
      <c r="L1035" s="2">
        <f t="shared" si="207"/>
        <v>5.9060402684563756E-3</v>
      </c>
      <c r="M1035" s="2">
        <f t="shared" si="208"/>
        <v>1.0469798657718153E-2</v>
      </c>
      <c r="N1035" s="1">
        <v>2957</v>
      </c>
      <c r="O1035" s="1">
        <v>707</v>
      </c>
      <c r="P1035" s="1">
        <v>22</v>
      </c>
      <c r="Q1035" s="1">
        <v>9</v>
      </c>
      <c r="R1035" s="1">
        <v>12</v>
      </c>
      <c r="S1035" s="1">
        <v>6</v>
      </c>
      <c r="T1035" s="1"/>
      <c r="U1035" s="1"/>
      <c r="V1035" s="1"/>
      <c r="W1035" s="1">
        <v>12</v>
      </c>
      <c r="X1035" s="1"/>
      <c r="Y1035" s="1"/>
      <c r="Z1035" s="1"/>
      <c r="AA1035" s="1"/>
      <c r="AB1035" s="1"/>
      <c r="AN1035" t="str">
        <f t="shared" si="212"/>
        <v>Williamstown</v>
      </c>
      <c r="AO1035" t="s">
        <v>1299</v>
      </c>
      <c r="AP1035">
        <v>1</v>
      </c>
      <c r="AR1035" s="119">
        <v>25</v>
      </c>
      <c r="AS1035" s="121">
        <v>3</v>
      </c>
      <c r="AT1035" s="121">
        <v>155</v>
      </c>
      <c r="AU1035" s="125">
        <v>79985</v>
      </c>
      <c r="AV1035" s="125">
        <f t="shared" si="213"/>
        <v>25003</v>
      </c>
      <c r="AW1035" t="s">
        <v>749</v>
      </c>
      <c r="AX1035">
        <f t="shared" si="209"/>
        <v>2579985</v>
      </c>
      <c r="BB1035">
        <v>46.91</v>
      </c>
      <c r="BC1035">
        <v>0.02</v>
      </c>
      <c r="BD1035">
        <v>46.89</v>
      </c>
    </row>
    <row r="1036" spans="1:56" hidden="1" outlineLevel="1">
      <c r="A1036" s="67" t="s">
        <v>903</v>
      </c>
      <c r="B1036" s="10" t="s">
        <v>1278</v>
      </c>
      <c r="C1036" s="1">
        <f t="shared" si="203"/>
        <v>11978</v>
      </c>
      <c r="D1036" s="7">
        <f>IF(N1036&gt;0, RANK(N1036,(N1036:P1036,Q1036:AE1036)),0)</f>
        <v>2</v>
      </c>
      <c r="E1036" s="7">
        <f>IF(O1036&gt;0,RANK(O1036,(N1036:P1036,Q1036:AE1036)),0)</f>
        <v>1</v>
      </c>
      <c r="F1036" s="7">
        <f t="shared" si="204"/>
        <v>3</v>
      </c>
      <c r="G1036" s="1">
        <f t="shared" si="210"/>
        <v>111</v>
      </c>
      <c r="H1036" s="2">
        <f t="shared" si="211"/>
        <v>9.2669894807146432E-3</v>
      </c>
      <c r="I1036" s="8"/>
      <c r="J1036" s="2">
        <f t="shared" si="205"/>
        <v>0.48522290866588746</v>
      </c>
      <c r="K1036" s="2">
        <f t="shared" si="206"/>
        <v>0.4944898981466021</v>
      </c>
      <c r="L1036" s="2">
        <f t="shared" si="207"/>
        <v>1.0435798964768742E-2</v>
      </c>
      <c r="M1036" s="2">
        <f t="shared" si="208"/>
        <v>9.8513942227416908E-3</v>
      </c>
      <c r="N1036" s="1">
        <v>5812</v>
      </c>
      <c r="O1036" s="1">
        <v>5923</v>
      </c>
      <c r="P1036" s="1">
        <v>125</v>
      </c>
      <c r="Q1036" s="1">
        <v>45</v>
      </c>
      <c r="R1036" s="1">
        <v>17</v>
      </c>
      <c r="S1036" s="1">
        <v>14</v>
      </c>
      <c r="T1036" s="1"/>
      <c r="U1036" s="1"/>
      <c r="V1036" s="1"/>
      <c r="W1036" s="1">
        <v>42</v>
      </c>
      <c r="X1036" s="1"/>
      <c r="Y1036" s="1"/>
      <c r="Z1036" s="1"/>
      <c r="AA1036" s="1"/>
      <c r="AB1036" s="1"/>
      <c r="AN1036" t="str">
        <f t="shared" si="212"/>
        <v>Wilmington</v>
      </c>
      <c r="AO1036" t="s">
        <v>3384</v>
      </c>
      <c r="AP1036">
        <v>6</v>
      </c>
      <c r="AR1036" s="119">
        <v>25</v>
      </c>
      <c r="AS1036" s="121">
        <v>17</v>
      </c>
      <c r="AT1036" s="121">
        <v>260</v>
      </c>
      <c r="AU1036" s="125">
        <v>80230</v>
      </c>
      <c r="AV1036" s="125">
        <f t="shared" si="213"/>
        <v>25017</v>
      </c>
      <c r="AW1036" t="s">
        <v>749</v>
      </c>
      <c r="AX1036">
        <f t="shared" si="209"/>
        <v>2580230</v>
      </c>
      <c r="BB1036">
        <v>17.21</v>
      </c>
      <c r="BC1036">
        <v>0.08</v>
      </c>
      <c r="BD1036">
        <v>17.13</v>
      </c>
    </row>
    <row r="1037" spans="1:56" hidden="1" outlineLevel="1">
      <c r="A1037" s="67" t="s">
        <v>1687</v>
      </c>
      <c r="B1037" s="10" t="s">
        <v>1278</v>
      </c>
      <c r="C1037" s="1">
        <f t="shared" si="203"/>
        <v>4283</v>
      </c>
      <c r="D1037" s="7">
        <f>IF(N1037&gt;0, RANK(N1037,(N1037:P1037,Q1037:AE1037)),0)</f>
        <v>1</v>
      </c>
      <c r="E1037" s="7">
        <f>IF(O1037&gt;0,RANK(O1037,(N1037:P1037,Q1037:AE1037)),0)</f>
        <v>2</v>
      </c>
      <c r="F1037" s="7">
        <f t="shared" si="204"/>
        <v>3</v>
      </c>
      <c r="G1037" s="1">
        <f t="shared" si="210"/>
        <v>428</v>
      </c>
      <c r="H1037" s="2">
        <f t="shared" si="211"/>
        <v>9.99299556385711E-2</v>
      </c>
      <c r="I1037" s="8"/>
      <c r="J1037" s="2">
        <f t="shared" si="205"/>
        <v>0.53560588372635998</v>
      </c>
      <c r="K1037" s="2">
        <f t="shared" si="206"/>
        <v>0.43567592808778893</v>
      </c>
      <c r="L1037" s="2">
        <f t="shared" si="207"/>
        <v>1.4242353490544011E-2</v>
      </c>
      <c r="M1037" s="2">
        <f t="shared" si="208"/>
        <v>1.4475834695307079E-2</v>
      </c>
      <c r="N1037" s="1">
        <v>2294</v>
      </c>
      <c r="O1037" s="1">
        <v>1866</v>
      </c>
      <c r="P1037" s="1">
        <v>61</v>
      </c>
      <c r="Q1037" s="1">
        <v>21</v>
      </c>
      <c r="R1037" s="1">
        <v>10</v>
      </c>
      <c r="S1037" s="1">
        <v>17</v>
      </c>
      <c r="T1037" s="1"/>
      <c r="U1037" s="1"/>
      <c r="V1037" s="1"/>
      <c r="W1037" s="1">
        <v>14</v>
      </c>
      <c r="X1037" s="1"/>
      <c r="Y1037" s="1"/>
      <c r="Z1037" s="1"/>
      <c r="AA1037" s="1"/>
      <c r="AB1037" s="1"/>
      <c r="AN1037" t="str">
        <f t="shared" si="212"/>
        <v>Winchendon</v>
      </c>
      <c r="AO1037" s="10" t="s">
        <v>2537</v>
      </c>
      <c r="AP1037" s="10">
        <v>1</v>
      </c>
      <c r="AR1037" s="119">
        <v>25</v>
      </c>
      <c r="AS1037" s="121">
        <v>27</v>
      </c>
      <c r="AT1037" s="121">
        <v>295</v>
      </c>
      <c r="AU1037" s="125">
        <v>80405</v>
      </c>
      <c r="AV1037" s="125">
        <f t="shared" si="213"/>
        <v>25027</v>
      </c>
      <c r="AW1037" t="s">
        <v>749</v>
      </c>
      <c r="AX1037">
        <f t="shared" si="209"/>
        <v>2580405</v>
      </c>
      <c r="BB1037">
        <v>44.06</v>
      </c>
      <c r="BC1037">
        <v>0.78</v>
      </c>
      <c r="BD1037">
        <v>43.28</v>
      </c>
    </row>
    <row r="1038" spans="1:56" hidden="1" outlineLevel="1">
      <c r="A1038" s="67" t="s">
        <v>2659</v>
      </c>
      <c r="B1038" s="10" t="s">
        <v>1278</v>
      </c>
      <c r="C1038" s="1">
        <f t="shared" si="203"/>
        <v>12410</v>
      </c>
      <c r="D1038" s="7">
        <f>IF(N1038&gt;0, RANK(N1038,(N1038:P1038,Q1038:AE1038)),0)</f>
        <v>1</v>
      </c>
      <c r="E1038" s="7">
        <f>IF(O1038&gt;0,RANK(O1038,(N1038:P1038,Q1038:AE1038)),0)</f>
        <v>2</v>
      </c>
      <c r="F1038" s="7">
        <f t="shared" si="204"/>
        <v>3</v>
      </c>
      <c r="G1038" s="1">
        <f t="shared" si="210"/>
        <v>2535</v>
      </c>
      <c r="H1038" s="2">
        <f t="shared" si="211"/>
        <v>0.20427074939564868</v>
      </c>
      <c r="I1038" s="8"/>
      <c r="J1038" s="2">
        <f t="shared" si="205"/>
        <v>0.59476228847703461</v>
      </c>
      <c r="K1038" s="2">
        <f t="shared" si="206"/>
        <v>0.39049153908138595</v>
      </c>
      <c r="L1038" s="2">
        <f t="shared" si="207"/>
        <v>6.7687348912167603E-3</v>
      </c>
      <c r="M1038" s="2">
        <f t="shared" si="208"/>
        <v>7.9774375503626812E-3</v>
      </c>
      <c r="N1038" s="1">
        <v>7381</v>
      </c>
      <c r="O1038" s="1">
        <v>4846</v>
      </c>
      <c r="P1038" s="1">
        <v>84</v>
      </c>
      <c r="Q1038" s="1">
        <v>64</v>
      </c>
      <c r="R1038" s="1">
        <v>15</v>
      </c>
      <c r="S1038" s="1">
        <v>8</v>
      </c>
      <c r="T1038" s="1"/>
      <c r="U1038" s="1"/>
      <c r="V1038" s="1"/>
      <c r="W1038" s="1">
        <v>12</v>
      </c>
      <c r="X1038" s="1"/>
      <c r="Y1038" s="1"/>
      <c r="Z1038" s="1"/>
      <c r="AA1038" s="1"/>
      <c r="AB1038" s="1"/>
      <c r="AN1038" t="str">
        <f t="shared" si="212"/>
        <v>Winchester</v>
      </c>
      <c r="AO1038" t="s">
        <v>3384</v>
      </c>
      <c r="AP1038">
        <v>7</v>
      </c>
      <c r="AR1038" s="119">
        <v>25</v>
      </c>
      <c r="AS1038" s="121">
        <v>17</v>
      </c>
      <c r="AT1038" s="121">
        <v>265</v>
      </c>
      <c r="AU1038" s="125">
        <v>80510</v>
      </c>
      <c r="AV1038" s="125">
        <f t="shared" si="213"/>
        <v>25017</v>
      </c>
      <c r="AW1038" t="s">
        <v>749</v>
      </c>
      <c r="AX1038">
        <f t="shared" si="209"/>
        <v>2580510</v>
      </c>
      <c r="BB1038">
        <v>6.29</v>
      </c>
      <c r="BC1038">
        <v>0.25</v>
      </c>
      <c r="BD1038">
        <v>6.04</v>
      </c>
    </row>
    <row r="1039" spans="1:56" hidden="1" outlineLevel="1">
      <c r="A1039" s="67" t="s">
        <v>968</v>
      </c>
      <c r="B1039" s="10" t="s">
        <v>1278</v>
      </c>
      <c r="C1039" s="1">
        <f t="shared" si="203"/>
        <v>554</v>
      </c>
      <c r="D1039" s="7">
        <f>IF(N1039&gt;0, RANK(N1039,(N1039:P1039,Q1039:AE1039)),0)</f>
        <v>1</v>
      </c>
      <c r="E1039" s="7">
        <f>IF(O1039&gt;0,RANK(O1039,(N1039:P1039,Q1039:AE1039)),0)</f>
        <v>2</v>
      </c>
      <c r="F1039" s="7">
        <f t="shared" si="204"/>
        <v>3</v>
      </c>
      <c r="G1039" s="1">
        <f t="shared" si="210"/>
        <v>256</v>
      </c>
      <c r="H1039" s="2">
        <f t="shared" si="211"/>
        <v>0.46209386281588449</v>
      </c>
      <c r="I1039" s="8"/>
      <c r="J1039" s="2">
        <f t="shared" si="205"/>
        <v>0.71841155234657039</v>
      </c>
      <c r="K1039" s="2">
        <f t="shared" si="206"/>
        <v>0.2563176895306859</v>
      </c>
      <c r="L1039" s="2">
        <f t="shared" si="207"/>
        <v>1.444043321299639E-2</v>
      </c>
      <c r="M1039" s="2">
        <f t="shared" si="208"/>
        <v>1.0830324909747318E-2</v>
      </c>
      <c r="N1039" s="1">
        <v>398</v>
      </c>
      <c r="O1039" s="1">
        <v>142</v>
      </c>
      <c r="P1039" s="1">
        <v>8</v>
      </c>
      <c r="Q1039" s="1">
        <v>2</v>
      </c>
      <c r="R1039" s="1">
        <v>2</v>
      </c>
      <c r="S1039" s="1">
        <v>2</v>
      </c>
      <c r="T1039" s="1"/>
      <c r="U1039" s="1"/>
      <c r="V1039" s="1"/>
      <c r="W1039" s="1">
        <v>0</v>
      </c>
      <c r="X1039" s="1"/>
      <c r="Y1039" s="1"/>
      <c r="Z1039" s="1"/>
      <c r="AA1039" s="1"/>
      <c r="AB1039" s="1"/>
      <c r="AN1039" t="str">
        <f t="shared" si="212"/>
        <v>Windsor</v>
      </c>
      <c r="AO1039" t="s">
        <v>1299</v>
      </c>
      <c r="AP1039">
        <v>1</v>
      </c>
      <c r="AR1039" s="119">
        <v>25</v>
      </c>
      <c r="AS1039" s="121">
        <v>3</v>
      </c>
      <c r="AT1039" s="121">
        <v>160</v>
      </c>
      <c r="AU1039" s="125">
        <v>80685</v>
      </c>
      <c r="AV1039" s="125">
        <f t="shared" si="213"/>
        <v>25003</v>
      </c>
      <c r="AW1039" t="s">
        <v>749</v>
      </c>
      <c r="AX1039">
        <f t="shared" si="209"/>
        <v>2580685</v>
      </c>
      <c r="BB1039">
        <v>35.119999999999997</v>
      </c>
      <c r="BC1039">
        <v>0.14000000000000001</v>
      </c>
      <c r="BD1039">
        <v>34.99</v>
      </c>
    </row>
    <row r="1040" spans="1:56" hidden="1" outlineLevel="1">
      <c r="A1040" s="67" t="s">
        <v>1279</v>
      </c>
      <c r="B1040" s="10" t="s">
        <v>1278</v>
      </c>
      <c r="C1040" s="1">
        <f t="shared" si="203"/>
        <v>9078</v>
      </c>
      <c r="D1040" s="7">
        <f>IF(N1040&gt;0, RANK(N1040,(N1040:P1040,Q1040:AE1040)),0)</f>
        <v>1</v>
      </c>
      <c r="E1040" s="7">
        <f>IF(O1040&gt;0,RANK(O1040,(N1040:P1040,Q1040:AE1040)),0)</f>
        <v>2</v>
      </c>
      <c r="F1040" s="7">
        <f t="shared" si="204"/>
        <v>3</v>
      </c>
      <c r="G1040" s="1">
        <f t="shared" si="210"/>
        <v>1700</v>
      </c>
      <c r="H1040" s="2">
        <f t="shared" si="211"/>
        <v>0.18726591760299627</v>
      </c>
      <c r="I1040" s="8"/>
      <c r="J1040" s="2">
        <f t="shared" si="205"/>
        <v>0.58206653447896017</v>
      </c>
      <c r="K1040" s="2">
        <f t="shared" si="206"/>
        <v>0.39480061687596385</v>
      </c>
      <c r="L1040" s="2">
        <f t="shared" si="207"/>
        <v>1.013439083498568E-2</v>
      </c>
      <c r="M1040" s="2">
        <f t="shared" si="208"/>
        <v>1.2998457810090297E-2</v>
      </c>
      <c r="N1040" s="1">
        <v>5284</v>
      </c>
      <c r="O1040" s="1">
        <v>3584</v>
      </c>
      <c r="P1040" s="1">
        <v>92</v>
      </c>
      <c r="Q1040" s="1">
        <v>28</v>
      </c>
      <c r="R1040" s="1">
        <v>24</v>
      </c>
      <c r="S1040" s="1">
        <v>10</v>
      </c>
      <c r="T1040" s="1"/>
      <c r="U1040" s="1"/>
      <c r="V1040" s="1"/>
      <c r="W1040" s="1">
        <v>56</v>
      </c>
      <c r="X1040" s="1"/>
      <c r="Y1040" s="1"/>
      <c r="Z1040" s="1"/>
      <c r="AA1040" s="1"/>
      <c r="AB1040" s="1"/>
      <c r="AN1040" t="str">
        <f t="shared" si="212"/>
        <v>Winthrop</v>
      </c>
      <c r="AO1040" t="s">
        <v>1827</v>
      </c>
      <c r="AP1040">
        <v>7</v>
      </c>
      <c r="AR1040" s="119">
        <v>25</v>
      </c>
      <c r="AS1040" s="121">
        <v>25</v>
      </c>
      <c r="AT1040" s="121">
        <v>20</v>
      </c>
      <c r="AU1040" s="125">
        <v>80930</v>
      </c>
      <c r="AV1040" s="125">
        <f t="shared" si="213"/>
        <v>25025</v>
      </c>
      <c r="AW1040" t="s">
        <v>749</v>
      </c>
      <c r="AX1040">
        <f t="shared" si="209"/>
        <v>2580930</v>
      </c>
      <c r="BB1040">
        <v>8.3000000000000007</v>
      </c>
      <c r="BC1040">
        <v>6.31</v>
      </c>
      <c r="BD1040">
        <v>1.99</v>
      </c>
    </row>
    <row r="1041" spans="1:56" hidden="1" outlineLevel="1">
      <c r="A1041" s="67" t="s">
        <v>3373</v>
      </c>
      <c r="B1041" s="10" t="s">
        <v>1278</v>
      </c>
      <c r="C1041" s="1">
        <f t="shared" si="203"/>
        <v>19075</v>
      </c>
      <c r="D1041" s="7">
        <f>IF(N1041&gt;0, RANK(N1041,(N1041:P1041,Q1041:AE1041)),0)</f>
        <v>1</v>
      </c>
      <c r="E1041" s="7">
        <f>IF(O1041&gt;0,RANK(O1041,(N1041:P1041,Q1041:AE1041)),0)</f>
        <v>2</v>
      </c>
      <c r="F1041" s="7">
        <f t="shared" si="204"/>
        <v>3</v>
      </c>
      <c r="G1041" s="1">
        <f t="shared" si="210"/>
        <v>1771</v>
      </c>
      <c r="H1041" s="2">
        <f t="shared" si="211"/>
        <v>9.2844036697247709E-2</v>
      </c>
      <c r="I1041" s="8"/>
      <c r="J1041" s="2">
        <f t="shared" si="205"/>
        <v>0.53667103538663175</v>
      </c>
      <c r="K1041" s="2">
        <f t="shared" si="206"/>
        <v>0.44382699868938402</v>
      </c>
      <c r="L1041" s="2">
        <f t="shared" si="207"/>
        <v>8.9121887287024904E-3</v>
      </c>
      <c r="M1041" s="2">
        <f t="shared" si="208"/>
        <v>1.0589777195281742E-2</v>
      </c>
      <c r="N1041" s="1">
        <v>10237</v>
      </c>
      <c r="O1041" s="1">
        <v>8466</v>
      </c>
      <c r="P1041" s="1">
        <v>170</v>
      </c>
      <c r="Q1041" s="1">
        <v>70</v>
      </c>
      <c r="R1041" s="1">
        <v>27</v>
      </c>
      <c r="S1041" s="1">
        <v>35</v>
      </c>
      <c r="T1041" s="1"/>
      <c r="U1041" s="1"/>
      <c r="V1041" s="1"/>
      <c r="W1041" s="1">
        <v>70</v>
      </c>
      <c r="X1041" s="1"/>
      <c r="Y1041" s="1"/>
      <c r="Z1041" s="1"/>
      <c r="AA1041" s="1"/>
      <c r="AB1041" s="1"/>
      <c r="AN1041" t="str">
        <f t="shared" si="212"/>
        <v>Woburn</v>
      </c>
      <c r="AO1041" t="s">
        <v>3384</v>
      </c>
      <c r="AP1041">
        <v>7</v>
      </c>
      <c r="AR1041" s="119">
        <v>25</v>
      </c>
      <c r="AS1041" s="121">
        <v>17</v>
      </c>
      <c r="AT1041" s="121">
        <v>270</v>
      </c>
      <c r="AU1041" s="125">
        <v>81035</v>
      </c>
      <c r="AV1041" s="125">
        <f t="shared" si="213"/>
        <v>25017</v>
      </c>
      <c r="AW1041" t="s">
        <v>2792</v>
      </c>
      <c r="AX1041">
        <f t="shared" si="209"/>
        <v>2581035</v>
      </c>
      <c r="BB1041">
        <v>12.89</v>
      </c>
      <c r="BC1041">
        <v>0.22</v>
      </c>
      <c r="BD1041">
        <v>12.67</v>
      </c>
    </row>
    <row r="1042" spans="1:56" hidden="1" outlineLevel="1">
      <c r="A1042" s="67" t="s">
        <v>2537</v>
      </c>
      <c r="B1042" s="10" t="s">
        <v>1278</v>
      </c>
      <c r="C1042" s="1">
        <f t="shared" si="203"/>
        <v>61374</v>
      </c>
      <c r="D1042" s="7">
        <f>IF(N1042&gt;0, RANK(N1042,(N1042:P1042,Q1042:AE1042)),0)</f>
        <v>1</v>
      </c>
      <c r="E1042" s="7">
        <f>IF(O1042&gt;0,RANK(O1042,(N1042:P1042,Q1042:AE1042)),0)</f>
        <v>2</v>
      </c>
      <c r="F1042" s="7">
        <f t="shared" si="204"/>
        <v>3</v>
      </c>
      <c r="G1042" s="1">
        <f t="shared" si="210"/>
        <v>22878</v>
      </c>
      <c r="H1042" s="2">
        <f t="shared" si="211"/>
        <v>0.37276371101769479</v>
      </c>
      <c r="I1042" s="8"/>
      <c r="J1042" s="2">
        <f t="shared" si="205"/>
        <v>0.67377065206765074</v>
      </c>
      <c r="K1042" s="2">
        <f t="shared" si="206"/>
        <v>0.30100694104995601</v>
      </c>
      <c r="L1042" s="2">
        <f t="shared" si="207"/>
        <v>1.1112197347410957E-2</v>
      </c>
      <c r="M1042" s="2">
        <f t="shared" si="208"/>
        <v>1.4110209534982288E-2</v>
      </c>
      <c r="N1042" s="1">
        <v>41352</v>
      </c>
      <c r="O1042" s="1">
        <v>18474</v>
      </c>
      <c r="P1042" s="1">
        <v>682</v>
      </c>
      <c r="Q1042" s="1">
        <v>240</v>
      </c>
      <c r="R1042" s="1">
        <v>160</v>
      </c>
      <c r="S1042" s="1">
        <v>125</v>
      </c>
      <c r="T1042" s="1"/>
      <c r="U1042" s="1"/>
      <c r="V1042" s="1"/>
      <c r="W1042" s="1">
        <v>341</v>
      </c>
      <c r="X1042" s="1"/>
      <c r="Y1042" s="1"/>
      <c r="Z1042" s="1"/>
      <c r="AA1042" s="1"/>
      <c r="AB1042" s="1"/>
      <c r="AN1042" t="str">
        <f t="shared" si="212"/>
        <v>Worcester</v>
      </c>
      <c r="AO1042" s="10" t="s">
        <v>2537</v>
      </c>
      <c r="AP1042" s="10">
        <v>3</v>
      </c>
      <c r="AR1042" s="119">
        <v>25</v>
      </c>
      <c r="AS1042" s="121">
        <v>27</v>
      </c>
      <c r="AT1042" s="121">
        <v>300</v>
      </c>
      <c r="AU1042" s="125">
        <v>82000</v>
      </c>
      <c r="AV1042" s="125">
        <f t="shared" si="213"/>
        <v>25027</v>
      </c>
      <c r="AW1042" t="s">
        <v>2792</v>
      </c>
      <c r="AX1042">
        <f t="shared" si="209"/>
        <v>2582000</v>
      </c>
      <c r="BB1042">
        <v>38.56</v>
      </c>
      <c r="BC1042">
        <v>1</v>
      </c>
      <c r="BD1042">
        <v>37.56</v>
      </c>
    </row>
    <row r="1043" spans="1:56" hidden="1" outlineLevel="1">
      <c r="A1043" s="67" t="s">
        <v>2030</v>
      </c>
      <c r="B1043" s="10" t="s">
        <v>1278</v>
      </c>
      <c r="C1043" s="1">
        <f t="shared" si="203"/>
        <v>754</v>
      </c>
      <c r="D1043" s="7">
        <f>IF(N1043&gt;0, RANK(N1043,(N1043:P1043,Q1043:AE1043)),0)</f>
        <v>1</v>
      </c>
      <c r="E1043" s="7">
        <f>IF(O1043&gt;0,RANK(O1043,(N1043:P1043,Q1043:AE1043)),0)</f>
        <v>2</v>
      </c>
      <c r="F1043" s="7">
        <f t="shared" si="204"/>
        <v>3</v>
      </c>
      <c r="G1043" s="1">
        <f t="shared" si="210"/>
        <v>288</v>
      </c>
      <c r="H1043" s="2">
        <f t="shared" si="211"/>
        <v>0.38196286472148538</v>
      </c>
      <c r="I1043" s="8"/>
      <c r="J1043" s="2">
        <f t="shared" si="205"/>
        <v>0.67639257294429711</v>
      </c>
      <c r="K1043" s="2">
        <f t="shared" si="206"/>
        <v>0.29442970822281167</v>
      </c>
      <c r="L1043" s="2">
        <f t="shared" si="207"/>
        <v>1.7241379310344827E-2</v>
      </c>
      <c r="M1043" s="2">
        <f t="shared" si="208"/>
        <v>1.1936339522546392E-2</v>
      </c>
      <c r="N1043" s="1">
        <v>510</v>
      </c>
      <c r="O1043" s="1">
        <v>222</v>
      </c>
      <c r="P1043" s="1">
        <v>13</v>
      </c>
      <c r="Q1043" s="1">
        <v>2</v>
      </c>
      <c r="R1043" s="1">
        <v>4</v>
      </c>
      <c r="S1043" s="1">
        <v>1</v>
      </c>
      <c r="T1043" s="1"/>
      <c r="U1043" s="1"/>
      <c r="V1043" s="1"/>
      <c r="W1043" s="1">
        <v>2</v>
      </c>
      <c r="X1043" s="1"/>
      <c r="Y1043" s="1"/>
      <c r="Z1043" s="1"/>
      <c r="AA1043" s="1"/>
      <c r="AB1043" s="1"/>
      <c r="AN1043" t="str">
        <f t="shared" si="212"/>
        <v>Worthington</v>
      </c>
      <c r="AO1043" t="s">
        <v>370</v>
      </c>
      <c r="AP1043">
        <v>1</v>
      </c>
      <c r="AR1043" s="119">
        <v>25</v>
      </c>
      <c r="AS1043" s="121">
        <v>15</v>
      </c>
      <c r="AT1043" s="121">
        <v>100</v>
      </c>
      <c r="AU1043" s="125">
        <v>82175</v>
      </c>
      <c r="AV1043" s="125">
        <f t="shared" si="213"/>
        <v>25015</v>
      </c>
      <c r="AW1043" t="s">
        <v>749</v>
      </c>
      <c r="AX1043">
        <f t="shared" si="209"/>
        <v>2582175</v>
      </c>
      <c r="BB1043">
        <v>32.1</v>
      </c>
      <c r="BC1043">
        <v>0.04</v>
      </c>
      <c r="BD1043">
        <v>32.06</v>
      </c>
    </row>
    <row r="1044" spans="1:56" hidden="1" outlineLevel="1">
      <c r="A1044" s="67" t="s">
        <v>868</v>
      </c>
      <c r="B1044" s="10" t="s">
        <v>1278</v>
      </c>
      <c r="C1044" s="1">
        <f t="shared" si="203"/>
        <v>6144</v>
      </c>
      <c r="D1044" s="7">
        <f>IF(N1044&gt;0, RANK(N1044,(N1044:P1044,Q1044:AE1044)),0)</f>
        <v>2</v>
      </c>
      <c r="E1044" s="7">
        <f>IF(O1044&gt;0,RANK(O1044,(N1044:P1044,Q1044:AE1044)),0)</f>
        <v>1</v>
      </c>
      <c r="F1044" s="7">
        <f t="shared" si="204"/>
        <v>3</v>
      </c>
      <c r="G1044" s="1">
        <f t="shared" si="210"/>
        <v>162</v>
      </c>
      <c r="H1044" s="2">
        <f t="shared" si="211"/>
        <v>2.63671875E-2</v>
      </c>
      <c r="I1044" s="8"/>
      <c r="J1044" s="2">
        <f t="shared" si="205"/>
        <v>0.47379557291666669</v>
      </c>
      <c r="K1044" s="2">
        <f t="shared" si="206"/>
        <v>0.50016276041666663</v>
      </c>
      <c r="L1044" s="2">
        <f t="shared" si="207"/>
        <v>1.0416666666666666E-2</v>
      </c>
      <c r="M1044" s="2">
        <f t="shared" si="208"/>
        <v>1.5624999999999964E-2</v>
      </c>
      <c r="N1044" s="1">
        <v>2911</v>
      </c>
      <c r="O1044" s="1">
        <v>3073</v>
      </c>
      <c r="P1044" s="1">
        <v>64</v>
      </c>
      <c r="Q1044" s="1">
        <v>29</v>
      </c>
      <c r="R1044" s="1">
        <v>13</v>
      </c>
      <c r="S1044" s="1">
        <v>11</v>
      </c>
      <c r="T1044" s="1"/>
      <c r="U1044" s="1"/>
      <c r="V1044" s="1"/>
      <c r="W1044" s="1">
        <v>43</v>
      </c>
      <c r="X1044" s="1"/>
      <c r="Y1044" s="1"/>
      <c r="Z1044" s="1"/>
      <c r="AA1044" s="1"/>
      <c r="AB1044" s="1"/>
      <c r="AN1044" t="str">
        <f t="shared" si="212"/>
        <v>Wrentham</v>
      </c>
      <c r="AO1044" t="s">
        <v>1555</v>
      </c>
      <c r="AP1044">
        <v>3</v>
      </c>
      <c r="AR1044" s="119">
        <v>25</v>
      </c>
      <c r="AS1044" s="121">
        <v>21</v>
      </c>
      <c r="AT1044" s="121">
        <v>140</v>
      </c>
      <c r="AU1044" s="125">
        <v>82315</v>
      </c>
      <c r="AV1044" s="125">
        <f t="shared" si="213"/>
        <v>25021</v>
      </c>
      <c r="AW1044" t="s">
        <v>749</v>
      </c>
      <c r="AX1044">
        <f t="shared" si="209"/>
        <v>2582315</v>
      </c>
      <c r="BB1044">
        <v>22.92</v>
      </c>
      <c r="BC1044">
        <v>0.72</v>
      </c>
      <c r="BD1044">
        <v>22.2</v>
      </c>
    </row>
    <row r="1045" spans="1:56" hidden="1" outlineLevel="1">
      <c r="A1045" s="67" t="s">
        <v>675</v>
      </c>
      <c r="B1045" s="10" t="s">
        <v>1278</v>
      </c>
      <c r="C1045" s="1">
        <f t="shared" si="203"/>
        <v>14003</v>
      </c>
      <c r="D1045" s="7">
        <f>IF(N1045&gt;0, RANK(N1045,(N1045:P1045,Q1045:AE1045)),0)</f>
        <v>1</v>
      </c>
      <c r="E1045" s="7">
        <f>IF(O1045&gt;0,RANK(O1045,(N1045:P1045,Q1045:AE1045)),0)</f>
        <v>2</v>
      </c>
      <c r="F1045" s="7">
        <f t="shared" si="204"/>
        <v>3</v>
      </c>
      <c r="G1045" s="1">
        <f t="shared" si="210"/>
        <v>1360</v>
      </c>
      <c r="H1045" s="2">
        <f t="shared" si="211"/>
        <v>9.7122045276012287E-2</v>
      </c>
      <c r="I1045" s="8"/>
      <c r="J1045" s="2">
        <f t="shared" si="205"/>
        <v>0.5389559380132829</v>
      </c>
      <c r="K1045" s="2">
        <f t="shared" si="206"/>
        <v>0.44183389273727058</v>
      </c>
      <c r="L1045" s="2">
        <f t="shared" si="207"/>
        <v>8.85524530457759E-3</v>
      </c>
      <c r="M1045" s="2">
        <f t="shared" si="208"/>
        <v>1.0354923944868928E-2</v>
      </c>
      <c r="N1045" s="1">
        <v>7547</v>
      </c>
      <c r="O1045" s="1">
        <v>6187</v>
      </c>
      <c r="P1045" s="1">
        <v>124</v>
      </c>
      <c r="Q1045" s="1">
        <v>41</v>
      </c>
      <c r="R1045" s="1">
        <v>16</v>
      </c>
      <c r="S1045" s="1">
        <v>29</v>
      </c>
      <c r="T1045" s="1"/>
      <c r="U1045" s="1"/>
      <c r="V1045" s="1"/>
      <c r="W1045" s="1">
        <v>59</v>
      </c>
      <c r="X1045" s="1"/>
      <c r="Y1045" s="1"/>
      <c r="Z1045" s="1"/>
      <c r="AA1045" s="1"/>
      <c r="AB1045" s="1"/>
      <c r="AN1045" t="str">
        <f t="shared" si="212"/>
        <v>Yarmouth</v>
      </c>
      <c r="AO1045" t="s">
        <v>1731</v>
      </c>
      <c r="AP1045">
        <v>10</v>
      </c>
      <c r="AR1045" s="119">
        <v>25</v>
      </c>
      <c r="AS1045" s="121">
        <v>1</v>
      </c>
      <c r="AT1045" s="121">
        <v>75</v>
      </c>
      <c r="AU1045" s="125">
        <v>82525</v>
      </c>
      <c r="AV1045" s="125">
        <f t="shared" si="213"/>
        <v>25001</v>
      </c>
      <c r="AW1045" t="s">
        <v>749</v>
      </c>
      <c r="AX1045">
        <f t="shared" si="209"/>
        <v>2582525</v>
      </c>
      <c r="BB1045">
        <v>28.22</v>
      </c>
      <c r="BC1045">
        <v>3.97</v>
      </c>
      <c r="BD1045">
        <v>24.25</v>
      </c>
    </row>
    <row r="1046" spans="1:56" collapsed="1">
      <c r="A1046" s="10" t="s">
        <v>1023</v>
      </c>
      <c r="B1046" s="10" t="s">
        <v>2781</v>
      </c>
      <c r="C1046" s="1">
        <f t="shared" si="203"/>
        <v>3081069</v>
      </c>
      <c r="D1046" s="7">
        <f>IF(N1046&gt;0, RANK(N1046,(N1046:P1046,Q1046:AE1046)),0)</f>
        <v>1</v>
      </c>
      <c r="E1046" s="7">
        <f>IF(O1046&gt;0,RANK(O1046,(N1046:P1046,Q1046:AE1046)),0)</f>
        <v>2</v>
      </c>
      <c r="F1046" s="7">
        <f t="shared" si="204"/>
        <v>3</v>
      </c>
      <c r="G1046" s="1">
        <f t="shared" si="210"/>
        <v>795244</v>
      </c>
      <c r="H1046" s="2">
        <f t="shared" si="211"/>
        <v>0.25810652082118252</v>
      </c>
      <c r="I1046" s="8"/>
      <c r="J1046" s="2">
        <f t="shared" si="205"/>
        <v>0.61799914250540966</v>
      </c>
      <c r="K1046" s="2">
        <f t="shared" si="206"/>
        <v>0.35989262168422714</v>
      </c>
      <c r="L1046" s="2">
        <f t="shared" si="207"/>
        <v>9.3607121424414703E-3</v>
      </c>
      <c r="M1046" s="2">
        <f t="shared" si="208"/>
        <v>1.2747523667921727E-2</v>
      </c>
      <c r="N1046" s="1">
        <f t="shared" ref="N1046:S1046" si="214">SUM(N695:N1045)</f>
        <v>1904098</v>
      </c>
      <c r="O1046" s="1">
        <f t="shared" si="214"/>
        <v>1108854</v>
      </c>
      <c r="P1046" s="1">
        <f t="shared" si="214"/>
        <v>28841</v>
      </c>
      <c r="Q1046" s="1">
        <f t="shared" si="214"/>
        <v>13189</v>
      </c>
      <c r="R1046" s="1">
        <f t="shared" si="214"/>
        <v>6550</v>
      </c>
      <c r="S1046" s="1">
        <f t="shared" si="214"/>
        <v>4971</v>
      </c>
      <c r="T1046" s="1"/>
      <c r="U1046" s="1"/>
      <c r="V1046" s="1"/>
      <c r="W1046" s="1">
        <f>SUM(W695:W1045)</f>
        <v>14566</v>
      </c>
      <c r="X1046" s="1"/>
      <c r="Y1046" s="1"/>
      <c r="Z1046" s="1"/>
      <c r="AA1046" s="1"/>
      <c r="AB1046" s="1">
        <f>SUM(AB695:AB1045)</f>
        <v>0</v>
      </c>
      <c r="AN1046" t="str">
        <f t="shared" si="212"/>
        <v>Massachusetts</v>
      </c>
      <c r="AR1046" s="119">
        <v>25</v>
      </c>
      <c r="AV1046" s="119">
        <v>25</v>
      </c>
      <c r="AW1046" t="s">
        <v>3272</v>
      </c>
      <c r="AX1046" s="119">
        <v>25</v>
      </c>
      <c r="BB1046">
        <v>10554.57</v>
      </c>
      <c r="BC1046">
        <v>2714.55</v>
      </c>
      <c r="BD1046">
        <v>7840.02</v>
      </c>
    </row>
    <row r="1047" spans="1:56">
      <c r="A1047" s="10"/>
      <c r="B1047" s="10"/>
      <c r="C1047" s="1"/>
      <c r="D1047" s="7"/>
      <c r="E1047" s="7"/>
      <c r="F1047" s="7"/>
      <c r="G1047" s="1"/>
      <c r="I1047" s="8"/>
      <c r="J1047" s="2"/>
      <c r="K1047" s="2"/>
      <c r="L1047" s="2"/>
      <c r="M1047" s="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</row>
    <row r="1048" spans="1:56" hidden="1" outlineLevel="1">
      <c r="A1048" t="s">
        <v>589</v>
      </c>
      <c r="B1048" s="10" t="s">
        <v>2130</v>
      </c>
      <c r="C1048" s="1">
        <f t="shared" ref="C1048:C1111" si="215">SUM(N1048:AL1048)</f>
        <v>572</v>
      </c>
      <c r="D1048" s="7">
        <f>IF(N1048&gt;0, RANK(N1048,(N1048:P1048,Q1048:AE1048)),0)</f>
        <v>1</v>
      </c>
      <c r="E1048" s="7">
        <f>IF(O1048&gt;0,RANK(O1048,(N1048:P1048,Q1048:AE1048)),0)</f>
        <v>2</v>
      </c>
      <c r="F1048" s="7">
        <f t="shared" ref="F1048:F1111" si="216">IF(P1048&gt;0,RANK(P1048,(N1048:AE1048)),0)</f>
        <v>3</v>
      </c>
      <c r="G1048" s="1">
        <f t="shared" si="210"/>
        <v>154</v>
      </c>
      <c r="H1048" s="2">
        <f t="shared" si="211"/>
        <v>0.26923076923076922</v>
      </c>
      <c r="I1048" s="8"/>
      <c r="J1048" s="2">
        <f t="shared" ref="J1048:J1111" si="217">IF(C1048=0,"-",N1048/C1048)</f>
        <v>0.62412587412587417</v>
      </c>
      <c r="K1048" s="2">
        <f t="shared" ref="K1048:K1111" si="218">IF(C1048=0,"-",O1048/C1048)</f>
        <v>0.3548951048951049</v>
      </c>
      <c r="L1048" s="2">
        <f t="shared" ref="L1048:L1111" si="219">IF(C1048=0,"-",P1048/C1048)</f>
        <v>5.244755244755245E-3</v>
      </c>
      <c r="M1048" s="2">
        <f t="shared" ref="M1048:M1111" si="220">IF(C1048=0,"-",(1-J1048-K1048-L1048))</f>
        <v>1.5734265734265691E-2</v>
      </c>
      <c r="N1048" s="1">
        <v>357</v>
      </c>
      <c r="O1048" s="1">
        <v>203</v>
      </c>
      <c r="P1048" s="1">
        <v>3</v>
      </c>
      <c r="Q1048">
        <v>3</v>
      </c>
      <c r="R1048">
        <v>0</v>
      </c>
      <c r="S1048">
        <v>0</v>
      </c>
      <c r="U1048" s="1"/>
      <c r="V1048" s="1"/>
      <c r="W1048" s="1">
        <v>2</v>
      </c>
      <c r="X1048" s="1"/>
      <c r="Y1048" s="1"/>
      <c r="Z1048" s="1"/>
      <c r="AA1048" s="1"/>
      <c r="AB1048" s="1"/>
      <c r="AG1048">
        <v>4</v>
      </c>
      <c r="AI1048">
        <v>0</v>
      </c>
      <c r="AN1048" t="str">
        <f t="shared" si="212"/>
        <v>Acworth</v>
      </c>
      <c r="AO1048" t="s">
        <v>3470</v>
      </c>
      <c r="AP1048">
        <v>2</v>
      </c>
      <c r="AR1048" s="119">
        <v>33</v>
      </c>
      <c r="AS1048" s="121">
        <v>19</v>
      </c>
      <c r="AT1048" s="121">
        <v>5</v>
      </c>
      <c r="AU1048" s="125">
        <v>260</v>
      </c>
      <c r="AV1048" s="125">
        <f t="shared" si="213"/>
        <v>33019</v>
      </c>
      <c r="AW1048" t="s">
        <v>749</v>
      </c>
      <c r="AX1048">
        <f t="shared" ref="AX1048:AX1111" si="221">AR1048*100000+AU1048</f>
        <v>3300260</v>
      </c>
      <c r="BB1048">
        <v>39.130000000000003</v>
      </c>
      <c r="BC1048">
        <v>0.24</v>
      </c>
      <c r="BD1048">
        <v>38.89</v>
      </c>
    </row>
    <row r="1049" spans="1:56" hidden="1" outlineLevel="1">
      <c r="A1049" t="s">
        <v>3493</v>
      </c>
      <c r="B1049" s="10" t="s">
        <v>2130</v>
      </c>
      <c r="C1049" s="1">
        <f t="shared" si="215"/>
        <v>443</v>
      </c>
      <c r="D1049" s="7">
        <f>IF(N1049&gt;0, RANK(N1049,(N1049:P1049,Q1049:AE1049)),0)</f>
        <v>1</v>
      </c>
      <c r="E1049" s="7">
        <f>IF(O1049&gt;0,RANK(O1049,(N1049:P1049,Q1049:AE1049)),0)</f>
        <v>2</v>
      </c>
      <c r="F1049" s="7">
        <f t="shared" si="216"/>
        <v>3</v>
      </c>
      <c r="G1049" s="1">
        <f t="shared" si="210"/>
        <v>104</v>
      </c>
      <c r="H1049" s="2">
        <f t="shared" si="211"/>
        <v>0.23476297968397292</v>
      </c>
      <c r="I1049" s="8"/>
      <c r="J1049" s="2">
        <f t="shared" si="217"/>
        <v>0.60948081264108356</v>
      </c>
      <c r="K1049" s="2">
        <f t="shared" si="218"/>
        <v>0.37471783295711059</v>
      </c>
      <c r="L1049" s="2">
        <f t="shared" si="219"/>
        <v>6.7720090293453723E-3</v>
      </c>
      <c r="M1049" s="2">
        <f t="shared" si="220"/>
        <v>9.0293453724604837E-3</v>
      </c>
      <c r="N1049" s="1">
        <v>270</v>
      </c>
      <c r="O1049" s="1">
        <v>166</v>
      </c>
      <c r="P1049" s="1">
        <v>3</v>
      </c>
      <c r="Q1049">
        <v>1</v>
      </c>
      <c r="R1049">
        <v>1</v>
      </c>
      <c r="S1049">
        <v>0</v>
      </c>
      <c r="U1049" s="1"/>
      <c r="V1049" s="1"/>
      <c r="W1049" s="1">
        <v>2</v>
      </c>
      <c r="X1049" s="1"/>
      <c r="Y1049" s="1"/>
      <c r="Z1049" s="1"/>
      <c r="AA1049" s="1"/>
      <c r="AB1049" s="1"/>
      <c r="AG1049">
        <v>0</v>
      </c>
      <c r="AI1049">
        <v>0</v>
      </c>
      <c r="AN1049" t="str">
        <f t="shared" si="212"/>
        <v>Albany</v>
      </c>
      <c r="AO1049" t="s">
        <v>3449</v>
      </c>
      <c r="AP1049">
        <v>1</v>
      </c>
      <c r="AR1049" s="119">
        <v>33</v>
      </c>
      <c r="AS1049" s="121">
        <v>3</v>
      </c>
      <c r="AT1049" s="121">
        <v>5</v>
      </c>
      <c r="AU1049" s="125">
        <v>420</v>
      </c>
      <c r="AV1049" s="125">
        <f t="shared" si="213"/>
        <v>33003</v>
      </c>
      <c r="AW1049" t="s">
        <v>749</v>
      </c>
      <c r="AX1049">
        <f t="shared" si="221"/>
        <v>3300420</v>
      </c>
      <c r="BB1049">
        <v>75.069999999999993</v>
      </c>
      <c r="BC1049">
        <v>0.33</v>
      </c>
      <c r="BD1049">
        <v>74.739999999999995</v>
      </c>
    </row>
    <row r="1050" spans="1:56" hidden="1" outlineLevel="1">
      <c r="A1050" t="s">
        <v>882</v>
      </c>
      <c r="B1050" s="10" t="s">
        <v>2130</v>
      </c>
      <c r="C1050" s="1">
        <f t="shared" si="215"/>
        <v>893</v>
      </c>
      <c r="D1050" s="7">
        <f>IF(N1050&gt;0, RANK(N1050,(N1050:P1050,Q1050:AE1050)),0)</f>
        <v>1</v>
      </c>
      <c r="E1050" s="7">
        <f>IF(O1050&gt;0,RANK(O1050,(N1050:P1050,Q1050:AE1050)),0)</f>
        <v>2</v>
      </c>
      <c r="F1050" s="7">
        <f t="shared" si="216"/>
        <v>5</v>
      </c>
      <c r="G1050" s="1">
        <f t="shared" si="210"/>
        <v>21</v>
      </c>
      <c r="H1050" s="2">
        <f t="shared" si="211"/>
        <v>2.3516237402015677E-2</v>
      </c>
      <c r="I1050" s="8"/>
      <c r="J1050" s="2">
        <f t="shared" si="217"/>
        <v>0.50503919372900341</v>
      </c>
      <c r="K1050" s="2">
        <f t="shared" si="218"/>
        <v>0.48152295632698766</v>
      </c>
      <c r="L1050" s="2">
        <f t="shared" si="219"/>
        <v>2.2396416573348264E-3</v>
      </c>
      <c r="M1050" s="2">
        <f t="shared" si="220"/>
        <v>1.1198208286674102E-2</v>
      </c>
      <c r="N1050" s="1">
        <v>451</v>
      </c>
      <c r="O1050" s="1">
        <v>430</v>
      </c>
      <c r="P1050" s="1">
        <v>2</v>
      </c>
      <c r="Q1050">
        <v>3</v>
      </c>
      <c r="R1050">
        <v>0</v>
      </c>
      <c r="S1050">
        <v>0</v>
      </c>
      <c r="U1050" s="1"/>
      <c r="V1050" s="1"/>
      <c r="W1050" s="1">
        <v>3</v>
      </c>
      <c r="X1050" s="1"/>
      <c r="Y1050" s="1"/>
      <c r="Z1050" s="1"/>
      <c r="AA1050" s="1"/>
      <c r="AB1050" s="1"/>
      <c r="AG1050">
        <v>3</v>
      </c>
      <c r="AI1050">
        <v>1</v>
      </c>
      <c r="AN1050" t="str">
        <f t="shared" si="212"/>
        <v>Alexandria</v>
      </c>
      <c r="AO1050" t="s">
        <v>3110</v>
      </c>
      <c r="AP1050">
        <v>2</v>
      </c>
      <c r="AR1050" s="119">
        <v>33</v>
      </c>
      <c r="AS1050" s="121">
        <v>9</v>
      </c>
      <c r="AT1050" s="121">
        <v>5</v>
      </c>
      <c r="AU1050" s="125">
        <v>580</v>
      </c>
      <c r="AV1050" s="125">
        <f t="shared" si="213"/>
        <v>33009</v>
      </c>
      <c r="AW1050" t="s">
        <v>749</v>
      </c>
      <c r="AX1050">
        <f t="shared" si="221"/>
        <v>3300580</v>
      </c>
      <c r="BB1050">
        <v>43.09</v>
      </c>
      <c r="BC1050">
        <v>0.1</v>
      </c>
      <c r="BD1050">
        <v>43</v>
      </c>
    </row>
    <row r="1051" spans="1:56" hidden="1" outlineLevel="1">
      <c r="A1051" t="s">
        <v>662</v>
      </c>
      <c r="B1051" s="10" t="s">
        <v>2130</v>
      </c>
      <c r="C1051" s="1">
        <f t="shared" si="215"/>
        <v>2189</v>
      </c>
      <c r="D1051" s="7">
        <f>IF(N1051&gt;0, RANK(N1051,(N1051:P1051,Q1051:AE1051)),0)</f>
        <v>1</v>
      </c>
      <c r="E1051" s="7">
        <f>IF(O1051&gt;0,RANK(O1051,(N1051:P1051,Q1051:AE1051)),0)</f>
        <v>2</v>
      </c>
      <c r="F1051" s="7">
        <f t="shared" si="216"/>
        <v>3</v>
      </c>
      <c r="G1051" s="1">
        <f t="shared" si="210"/>
        <v>145</v>
      </c>
      <c r="H1051" s="2">
        <f t="shared" si="211"/>
        <v>6.6240292370945641E-2</v>
      </c>
      <c r="I1051" s="8"/>
      <c r="J1051" s="2">
        <f t="shared" si="217"/>
        <v>0.52215623572407488</v>
      </c>
      <c r="K1051" s="2">
        <f t="shared" si="218"/>
        <v>0.45591594335312929</v>
      </c>
      <c r="L1051" s="2">
        <f t="shared" si="219"/>
        <v>1.0050251256281407E-2</v>
      </c>
      <c r="M1051" s="2">
        <f t="shared" si="220"/>
        <v>1.1877569666514419E-2</v>
      </c>
      <c r="N1051" s="1">
        <v>1143</v>
      </c>
      <c r="O1051" s="1">
        <v>998</v>
      </c>
      <c r="P1051" s="1">
        <v>22</v>
      </c>
      <c r="Q1051">
        <v>6</v>
      </c>
      <c r="R1051">
        <v>0</v>
      </c>
      <c r="S1051">
        <v>0</v>
      </c>
      <c r="U1051" s="1"/>
      <c r="V1051" s="1"/>
      <c r="W1051" s="1">
        <v>10</v>
      </c>
      <c r="X1051" s="1"/>
      <c r="Y1051" s="1"/>
      <c r="Z1051" s="1"/>
      <c r="AA1051" s="1"/>
      <c r="AB1051" s="1"/>
      <c r="AG1051">
        <v>8</v>
      </c>
      <c r="AI1051">
        <v>2</v>
      </c>
      <c r="AN1051" t="str">
        <f t="shared" si="212"/>
        <v>Allenstown</v>
      </c>
      <c r="AO1051" t="s">
        <v>2732</v>
      </c>
      <c r="AP1051">
        <v>2</v>
      </c>
      <c r="AR1051" s="119">
        <v>33</v>
      </c>
      <c r="AS1051" s="121">
        <v>13</v>
      </c>
      <c r="AT1051" s="121">
        <v>5</v>
      </c>
      <c r="AU1051" s="125">
        <v>660</v>
      </c>
      <c r="AV1051" s="125">
        <f t="shared" si="213"/>
        <v>33013</v>
      </c>
      <c r="AW1051" t="s">
        <v>749</v>
      </c>
      <c r="AX1051">
        <f t="shared" si="221"/>
        <v>3300660</v>
      </c>
      <c r="BB1051">
        <v>20.63</v>
      </c>
      <c r="BC1051">
        <v>0.11</v>
      </c>
      <c r="BD1051">
        <v>20.53</v>
      </c>
    </row>
    <row r="1052" spans="1:56" hidden="1" outlineLevel="1">
      <c r="A1052" t="s">
        <v>1454</v>
      </c>
      <c r="B1052" s="10" t="s">
        <v>2130</v>
      </c>
      <c r="C1052" s="1">
        <f t="shared" si="215"/>
        <v>1034</v>
      </c>
      <c r="D1052" s="7">
        <f>IF(N1052&gt;0, RANK(N1052,(N1052:P1052,Q1052:AE1052)),0)</f>
        <v>1</v>
      </c>
      <c r="E1052" s="7">
        <f>IF(O1052&gt;0,RANK(O1052,(N1052:P1052,Q1052:AE1052)),0)</f>
        <v>2</v>
      </c>
      <c r="F1052" s="7">
        <f t="shared" si="216"/>
        <v>3</v>
      </c>
      <c r="G1052" s="1">
        <f t="shared" si="210"/>
        <v>286</v>
      </c>
      <c r="H1052" s="2">
        <f t="shared" si="211"/>
        <v>0.27659574468085107</v>
      </c>
      <c r="I1052" s="8"/>
      <c r="J1052" s="2">
        <f t="shared" si="217"/>
        <v>0.63636363636363635</v>
      </c>
      <c r="K1052" s="2">
        <f t="shared" si="218"/>
        <v>0.35976789168278528</v>
      </c>
      <c r="L1052" s="2">
        <f t="shared" si="219"/>
        <v>1.9342359767891683E-3</v>
      </c>
      <c r="M1052" s="2">
        <f t="shared" si="220"/>
        <v>1.9342359767891991E-3</v>
      </c>
      <c r="N1052" s="1">
        <v>658</v>
      </c>
      <c r="O1052" s="1">
        <v>372</v>
      </c>
      <c r="P1052" s="1">
        <v>2</v>
      </c>
      <c r="Q1052">
        <v>1</v>
      </c>
      <c r="R1052">
        <v>0</v>
      </c>
      <c r="S1052">
        <v>0</v>
      </c>
      <c r="U1052" s="1"/>
      <c r="V1052" s="1"/>
      <c r="W1052" s="1">
        <v>1</v>
      </c>
      <c r="X1052" s="1"/>
      <c r="Y1052" s="1"/>
      <c r="Z1052" s="1"/>
      <c r="AA1052" s="1"/>
      <c r="AB1052" s="1"/>
      <c r="AG1052">
        <v>0</v>
      </c>
      <c r="AI1052">
        <v>0</v>
      </c>
      <c r="AN1052" t="str">
        <f t="shared" si="212"/>
        <v>Alstead</v>
      </c>
      <c r="AO1052" t="s">
        <v>1536</v>
      </c>
      <c r="AP1052">
        <v>2</v>
      </c>
      <c r="AR1052" s="119">
        <v>33</v>
      </c>
      <c r="AS1052" s="121">
        <v>5</v>
      </c>
      <c r="AT1052" s="121">
        <v>5</v>
      </c>
      <c r="AU1052" s="125">
        <v>820</v>
      </c>
      <c r="AV1052" s="125">
        <f t="shared" si="213"/>
        <v>33005</v>
      </c>
      <c r="AW1052" t="s">
        <v>749</v>
      </c>
      <c r="AX1052">
        <f t="shared" si="221"/>
        <v>3300820</v>
      </c>
      <c r="BB1052">
        <v>39.369999999999997</v>
      </c>
      <c r="BC1052">
        <v>0.47</v>
      </c>
      <c r="BD1052">
        <v>38.9</v>
      </c>
    </row>
    <row r="1053" spans="1:56" hidden="1" outlineLevel="1">
      <c r="A1053" t="s">
        <v>2402</v>
      </c>
      <c r="B1053" s="10" t="s">
        <v>2130</v>
      </c>
      <c r="C1053" s="1">
        <f t="shared" si="215"/>
        <v>3225</v>
      </c>
      <c r="D1053" s="7">
        <f>IF(N1053&gt;0, RANK(N1053,(N1053:P1053,Q1053:AE1053)),0)</f>
        <v>2</v>
      </c>
      <c r="E1053" s="7">
        <f>IF(O1053&gt;0,RANK(O1053,(N1053:P1053,Q1053:AE1053)),0)</f>
        <v>1</v>
      </c>
      <c r="F1053" s="7">
        <f t="shared" si="216"/>
        <v>3</v>
      </c>
      <c r="G1053" s="1">
        <f t="shared" si="210"/>
        <v>540</v>
      </c>
      <c r="H1053" s="2">
        <f t="shared" si="211"/>
        <v>0.16744186046511628</v>
      </c>
      <c r="I1053" s="8"/>
      <c r="J1053" s="2">
        <f t="shared" si="217"/>
        <v>0.40992248062015502</v>
      </c>
      <c r="K1053" s="2">
        <f t="shared" si="218"/>
        <v>0.57736434108527135</v>
      </c>
      <c r="L1053" s="2">
        <f t="shared" si="219"/>
        <v>4.0310077519379846E-3</v>
      </c>
      <c r="M1053" s="2">
        <f t="shared" si="220"/>
        <v>8.6821705426356512E-3</v>
      </c>
      <c r="N1053" s="1">
        <v>1322</v>
      </c>
      <c r="O1053" s="1">
        <v>1862</v>
      </c>
      <c r="P1053" s="1">
        <v>13</v>
      </c>
      <c r="Q1053">
        <v>11</v>
      </c>
      <c r="R1053">
        <v>1</v>
      </c>
      <c r="S1053">
        <v>0</v>
      </c>
      <c r="U1053" s="1"/>
      <c r="V1053" s="1"/>
      <c r="W1053" s="1">
        <v>13</v>
      </c>
      <c r="X1053" s="1"/>
      <c r="Y1053" s="1"/>
      <c r="Z1053" s="1"/>
      <c r="AA1053" s="1"/>
      <c r="AB1053" s="1"/>
      <c r="AG1053">
        <v>2</v>
      </c>
      <c r="AI1053">
        <v>1</v>
      </c>
      <c r="AN1053" t="str">
        <f t="shared" si="212"/>
        <v>Alton</v>
      </c>
      <c r="AO1053" t="s">
        <v>2143</v>
      </c>
      <c r="AP1053">
        <v>1</v>
      </c>
      <c r="AR1053" s="119">
        <v>33</v>
      </c>
      <c r="AS1053" s="121">
        <v>1</v>
      </c>
      <c r="AT1053" s="121">
        <v>5</v>
      </c>
      <c r="AU1053" s="125">
        <v>1060</v>
      </c>
      <c r="AV1053" s="125">
        <f t="shared" si="213"/>
        <v>33001</v>
      </c>
      <c r="AW1053" t="s">
        <v>749</v>
      </c>
      <c r="AX1053">
        <f t="shared" si="221"/>
        <v>3301060</v>
      </c>
      <c r="BB1053">
        <v>82.19</v>
      </c>
      <c r="BC1053">
        <v>19.05</v>
      </c>
      <c r="BD1053">
        <v>63.13</v>
      </c>
    </row>
    <row r="1054" spans="1:56" hidden="1" outlineLevel="1">
      <c r="A1054" t="s">
        <v>991</v>
      </c>
      <c r="B1054" s="10" t="s">
        <v>2130</v>
      </c>
      <c r="C1054" s="1">
        <f t="shared" si="215"/>
        <v>7464</v>
      </c>
      <c r="D1054" s="7">
        <f>IF(N1054&gt;0, RANK(N1054,(N1054:P1054,Q1054:AE1054)),0)</f>
        <v>1</v>
      </c>
      <c r="E1054" s="7">
        <f>IF(O1054&gt;0,RANK(O1054,(N1054:P1054,Q1054:AE1054)),0)</f>
        <v>2</v>
      </c>
      <c r="F1054" s="7">
        <f t="shared" si="216"/>
        <v>3</v>
      </c>
      <c r="G1054" s="1">
        <f t="shared" si="210"/>
        <v>286</v>
      </c>
      <c r="H1054" s="2">
        <f t="shared" si="211"/>
        <v>3.8317256162915328E-2</v>
      </c>
      <c r="I1054" s="8"/>
      <c r="J1054" s="2">
        <f t="shared" si="217"/>
        <v>0.51205787781350487</v>
      </c>
      <c r="K1054" s="2">
        <f t="shared" si="218"/>
        <v>0.4737406216505895</v>
      </c>
      <c r="L1054" s="2">
        <f t="shared" si="219"/>
        <v>4.4212218649517685E-3</v>
      </c>
      <c r="M1054" s="2">
        <f t="shared" si="220"/>
        <v>9.7802786709538618E-3</v>
      </c>
      <c r="N1054" s="1">
        <v>3822</v>
      </c>
      <c r="O1054" s="1">
        <v>3536</v>
      </c>
      <c r="P1054" s="1">
        <v>33</v>
      </c>
      <c r="Q1054">
        <v>30</v>
      </c>
      <c r="R1054">
        <v>1</v>
      </c>
      <c r="S1054">
        <v>1</v>
      </c>
      <c r="U1054" s="1"/>
      <c r="V1054" s="1"/>
      <c r="W1054" s="1">
        <v>16</v>
      </c>
      <c r="X1054" s="1"/>
      <c r="Y1054" s="1"/>
      <c r="Z1054" s="1"/>
      <c r="AA1054" s="1"/>
      <c r="AB1054" s="1"/>
      <c r="AG1054">
        <v>17</v>
      </c>
      <c r="AI1054">
        <v>8</v>
      </c>
      <c r="AN1054" t="str">
        <f t="shared" si="212"/>
        <v>Amherst</v>
      </c>
      <c r="AO1054" t="s">
        <v>1412</v>
      </c>
      <c r="AP1054">
        <v>2</v>
      </c>
      <c r="AR1054" s="119">
        <v>33</v>
      </c>
      <c r="AS1054" s="121">
        <v>11</v>
      </c>
      <c r="AT1054" s="121">
        <v>5</v>
      </c>
      <c r="AU1054" s="125">
        <v>1300</v>
      </c>
      <c r="AV1054" s="125">
        <f t="shared" si="213"/>
        <v>33011</v>
      </c>
      <c r="AW1054" t="s">
        <v>749</v>
      </c>
      <c r="AX1054">
        <f t="shared" si="221"/>
        <v>3301300</v>
      </c>
      <c r="BB1054">
        <v>34.81</v>
      </c>
      <c r="BC1054">
        <v>0.52</v>
      </c>
      <c r="BD1054">
        <v>34.29</v>
      </c>
    </row>
    <row r="1055" spans="1:56" hidden="1" outlineLevel="1">
      <c r="A1055" t="s">
        <v>1316</v>
      </c>
      <c r="B1055" s="10" t="s">
        <v>2130</v>
      </c>
      <c r="C1055" s="1">
        <f t="shared" si="215"/>
        <v>1413</v>
      </c>
      <c r="D1055" s="7">
        <f>IF(N1055&gt;0, RANK(N1055,(N1055:P1055,Q1055:AE1055)),0)</f>
        <v>1</v>
      </c>
      <c r="E1055" s="7">
        <f>IF(O1055&gt;0,RANK(O1055,(N1055:P1055,Q1055:AE1055)),0)</f>
        <v>2</v>
      </c>
      <c r="F1055" s="7">
        <f t="shared" si="216"/>
        <v>3</v>
      </c>
      <c r="G1055" s="1">
        <f t="shared" si="210"/>
        <v>228</v>
      </c>
      <c r="H1055" s="2">
        <f t="shared" si="211"/>
        <v>0.16135881104033969</v>
      </c>
      <c r="I1055" s="8"/>
      <c r="J1055" s="2">
        <f t="shared" si="217"/>
        <v>0.57324840764331209</v>
      </c>
      <c r="K1055" s="2">
        <f t="shared" si="218"/>
        <v>0.41188959660297242</v>
      </c>
      <c r="L1055" s="2">
        <f t="shared" si="219"/>
        <v>5.661712668082095E-3</v>
      </c>
      <c r="M1055" s="2">
        <f t="shared" si="220"/>
        <v>9.2002830856333997E-3</v>
      </c>
      <c r="N1055" s="1">
        <v>810</v>
      </c>
      <c r="O1055" s="1">
        <v>582</v>
      </c>
      <c r="P1055" s="1">
        <v>8</v>
      </c>
      <c r="Q1055">
        <v>3</v>
      </c>
      <c r="R1055">
        <v>1</v>
      </c>
      <c r="S1055">
        <v>2</v>
      </c>
      <c r="U1055" s="1"/>
      <c r="V1055" s="1"/>
      <c r="W1055" s="1">
        <v>2</v>
      </c>
      <c r="X1055" s="1"/>
      <c r="Y1055" s="1"/>
      <c r="Z1055" s="1"/>
      <c r="AA1055" s="1"/>
      <c r="AB1055" s="1"/>
      <c r="AG1055">
        <v>2</v>
      </c>
      <c r="AI1055">
        <v>3</v>
      </c>
      <c r="AN1055" t="str">
        <f t="shared" si="212"/>
        <v>Andover</v>
      </c>
      <c r="AO1055" t="s">
        <v>2732</v>
      </c>
      <c r="AP1055">
        <v>2</v>
      </c>
      <c r="AR1055" s="119">
        <v>33</v>
      </c>
      <c r="AS1055" s="121">
        <v>13</v>
      </c>
      <c r="AT1055" s="121">
        <v>10</v>
      </c>
      <c r="AU1055" s="125">
        <v>1460</v>
      </c>
      <c r="AV1055" s="125">
        <f t="shared" si="213"/>
        <v>33013</v>
      </c>
      <c r="AW1055" t="s">
        <v>749</v>
      </c>
      <c r="AX1055">
        <f t="shared" si="221"/>
        <v>3301460</v>
      </c>
      <c r="BB1055">
        <v>41.33</v>
      </c>
      <c r="BC1055">
        <v>0.87</v>
      </c>
      <c r="BD1055">
        <v>40.46</v>
      </c>
    </row>
    <row r="1056" spans="1:56" hidden="1" outlineLevel="1">
      <c r="A1056" t="s">
        <v>2327</v>
      </c>
      <c r="B1056" s="10" t="s">
        <v>2130</v>
      </c>
      <c r="C1056" s="1">
        <f t="shared" si="215"/>
        <v>1529</v>
      </c>
      <c r="D1056" s="7">
        <f>IF(N1056&gt;0, RANK(N1056,(N1056:P1056,Q1056:AE1056)),0)</f>
        <v>1</v>
      </c>
      <c r="E1056" s="7">
        <f>IF(O1056&gt;0,RANK(O1056,(N1056:P1056,Q1056:AE1056)),0)</f>
        <v>2</v>
      </c>
      <c r="F1056" s="7">
        <f t="shared" si="216"/>
        <v>3</v>
      </c>
      <c r="G1056" s="1">
        <f t="shared" si="210"/>
        <v>217</v>
      </c>
      <c r="H1056" s="2">
        <f t="shared" si="211"/>
        <v>0.14192282537606279</v>
      </c>
      <c r="I1056" s="8"/>
      <c r="J1056" s="2">
        <f t="shared" si="217"/>
        <v>0.55722694571615439</v>
      </c>
      <c r="K1056" s="2">
        <f t="shared" si="218"/>
        <v>0.41530412034009156</v>
      </c>
      <c r="L1056" s="2">
        <f t="shared" si="219"/>
        <v>1.1118378024852845E-2</v>
      </c>
      <c r="M1056" s="2">
        <f t="shared" si="220"/>
        <v>1.6350555918901201E-2</v>
      </c>
      <c r="N1056" s="1">
        <v>852</v>
      </c>
      <c r="O1056" s="1">
        <v>635</v>
      </c>
      <c r="P1056" s="1">
        <v>17</v>
      </c>
      <c r="Q1056">
        <v>6</v>
      </c>
      <c r="R1056">
        <v>0</v>
      </c>
      <c r="S1056">
        <v>0</v>
      </c>
      <c r="U1056" s="1"/>
      <c r="V1056" s="1"/>
      <c r="W1056" s="1">
        <v>8</v>
      </c>
      <c r="X1056" s="1"/>
      <c r="Y1056" s="1"/>
      <c r="Z1056" s="1"/>
      <c r="AA1056" s="1"/>
      <c r="AB1056" s="1"/>
      <c r="AG1056">
        <v>7</v>
      </c>
      <c r="AI1056">
        <v>4</v>
      </c>
      <c r="AN1056" t="str">
        <f t="shared" si="212"/>
        <v>Antrim</v>
      </c>
      <c r="AO1056" t="s">
        <v>1412</v>
      </c>
      <c r="AP1056">
        <v>2</v>
      </c>
      <c r="AR1056" s="119">
        <v>33</v>
      </c>
      <c r="AS1056" s="121">
        <v>11</v>
      </c>
      <c r="AT1056" s="121">
        <v>10</v>
      </c>
      <c r="AU1056" s="125">
        <v>1700</v>
      </c>
      <c r="AV1056" s="125">
        <f t="shared" si="213"/>
        <v>33011</v>
      </c>
      <c r="AW1056" t="s">
        <v>749</v>
      </c>
      <c r="AX1056">
        <f t="shared" si="221"/>
        <v>3301700</v>
      </c>
      <c r="BB1056">
        <v>36.5</v>
      </c>
      <c r="BC1056">
        <v>0.83</v>
      </c>
      <c r="BD1056">
        <v>35.67</v>
      </c>
    </row>
    <row r="1057" spans="1:56" hidden="1" outlineLevel="1">
      <c r="A1057" t="s">
        <v>2756</v>
      </c>
      <c r="B1057" s="10" t="s">
        <v>2130</v>
      </c>
      <c r="C1057" s="1">
        <f t="shared" si="215"/>
        <v>1130</v>
      </c>
      <c r="D1057" s="7">
        <f>IF(N1057&gt;0, RANK(N1057,(N1057:P1057,Q1057:AE1057)),0)</f>
        <v>1</v>
      </c>
      <c r="E1057" s="7">
        <f>IF(O1057&gt;0,RANK(O1057,(N1057:P1057,Q1057:AE1057)),0)</f>
        <v>2</v>
      </c>
      <c r="F1057" s="7">
        <f t="shared" si="216"/>
        <v>3</v>
      </c>
      <c r="G1057" s="1">
        <f t="shared" si="210"/>
        <v>49</v>
      </c>
      <c r="H1057" s="2">
        <f t="shared" si="211"/>
        <v>4.3362831858407079E-2</v>
      </c>
      <c r="I1057" s="8"/>
      <c r="J1057" s="2">
        <f t="shared" si="217"/>
        <v>0.51415929203539823</v>
      </c>
      <c r="K1057" s="2">
        <f t="shared" si="218"/>
        <v>0.47079646017699117</v>
      </c>
      <c r="L1057" s="2">
        <f t="shared" si="219"/>
        <v>7.0796460176991149E-3</v>
      </c>
      <c r="M1057" s="2">
        <f t="shared" si="220"/>
        <v>7.9646017699114835E-3</v>
      </c>
      <c r="N1057" s="1">
        <v>581</v>
      </c>
      <c r="O1057" s="1">
        <v>532</v>
      </c>
      <c r="P1057" s="1">
        <v>8</v>
      </c>
      <c r="Q1057">
        <v>5</v>
      </c>
      <c r="R1057">
        <v>0</v>
      </c>
      <c r="S1057">
        <v>0</v>
      </c>
      <c r="U1057" s="1"/>
      <c r="V1057" s="1"/>
      <c r="W1057" s="1">
        <v>4</v>
      </c>
      <c r="X1057" s="1"/>
      <c r="Y1057" s="1"/>
      <c r="Z1057" s="1"/>
      <c r="AA1057" s="1"/>
      <c r="AB1057" s="1"/>
      <c r="AG1057">
        <v>0</v>
      </c>
      <c r="AI1057">
        <v>0</v>
      </c>
      <c r="AN1057" t="str">
        <f t="shared" si="212"/>
        <v>Ashland</v>
      </c>
      <c r="AO1057" t="s">
        <v>3110</v>
      </c>
      <c r="AP1057">
        <v>2</v>
      </c>
      <c r="AR1057" s="119">
        <v>33</v>
      </c>
      <c r="AS1057" s="121">
        <v>9</v>
      </c>
      <c r="AT1057" s="121">
        <v>10</v>
      </c>
      <c r="AU1057" s="125">
        <v>2020</v>
      </c>
      <c r="AV1057" s="125">
        <f t="shared" si="213"/>
        <v>33009</v>
      </c>
      <c r="AW1057" t="s">
        <v>749</v>
      </c>
      <c r="AX1057">
        <f t="shared" si="221"/>
        <v>3302020</v>
      </c>
      <c r="BB1057">
        <v>11.71</v>
      </c>
      <c r="BC1057">
        <v>0.45</v>
      </c>
      <c r="BD1057">
        <v>11.25</v>
      </c>
    </row>
    <row r="1058" spans="1:56" hidden="1" outlineLevel="1">
      <c r="A1058" t="s">
        <v>2505</v>
      </c>
      <c r="B1058" s="10" t="s">
        <v>2130</v>
      </c>
      <c r="C1058" s="1">
        <f t="shared" si="215"/>
        <v>4438</v>
      </c>
      <c r="D1058" s="7">
        <f>IF(N1058&gt;0, RANK(N1058,(N1058:P1058,Q1058:AE1058)),0)</f>
        <v>2</v>
      </c>
      <c r="E1058" s="7">
        <f>IF(O1058&gt;0,RANK(O1058,(N1058:P1058,Q1058:AE1058)),0)</f>
        <v>1</v>
      </c>
      <c r="F1058" s="7">
        <f t="shared" si="216"/>
        <v>3</v>
      </c>
      <c r="G1058" s="1">
        <f t="shared" si="210"/>
        <v>671</v>
      </c>
      <c r="H1058" s="2">
        <f t="shared" si="211"/>
        <v>0.15119423163587201</v>
      </c>
      <c r="I1058" s="8"/>
      <c r="J1058" s="2">
        <f t="shared" si="217"/>
        <v>0.41753041910770616</v>
      </c>
      <c r="K1058" s="2">
        <f t="shared" si="218"/>
        <v>0.56872465074357814</v>
      </c>
      <c r="L1058" s="2">
        <f t="shared" si="219"/>
        <v>6.0838215412347902E-3</v>
      </c>
      <c r="M1058" s="2">
        <f t="shared" si="220"/>
        <v>7.6611086074809048E-3</v>
      </c>
      <c r="N1058" s="1">
        <v>1853</v>
      </c>
      <c r="O1058" s="1">
        <v>2524</v>
      </c>
      <c r="P1058" s="1">
        <v>27</v>
      </c>
      <c r="Q1058">
        <v>12</v>
      </c>
      <c r="R1058">
        <v>0</v>
      </c>
      <c r="S1058">
        <v>1</v>
      </c>
      <c r="U1058" s="1"/>
      <c r="V1058" s="1"/>
      <c r="W1058" s="1">
        <v>12</v>
      </c>
      <c r="X1058" s="1"/>
      <c r="Y1058" s="1"/>
      <c r="Z1058" s="1"/>
      <c r="AA1058" s="1"/>
      <c r="AB1058" s="1"/>
      <c r="AG1058">
        <v>5</v>
      </c>
      <c r="AI1058">
        <v>4</v>
      </c>
      <c r="AN1058" t="str">
        <f t="shared" si="212"/>
        <v>Atkinson</v>
      </c>
      <c r="AO1058" t="s">
        <v>339</v>
      </c>
      <c r="AP1058">
        <v>2</v>
      </c>
      <c r="AR1058" s="119">
        <v>33</v>
      </c>
      <c r="AS1058" s="121">
        <v>15</v>
      </c>
      <c r="AT1058" s="121">
        <v>5</v>
      </c>
      <c r="AU1058" s="125">
        <v>2340</v>
      </c>
      <c r="AV1058" s="125">
        <f t="shared" si="213"/>
        <v>33015</v>
      </c>
      <c r="AW1058" t="s">
        <v>749</v>
      </c>
      <c r="AX1058">
        <f t="shared" si="221"/>
        <v>3302340</v>
      </c>
      <c r="BB1058">
        <v>11.29</v>
      </c>
      <c r="BC1058">
        <v>0.16</v>
      </c>
      <c r="BD1058">
        <v>11.13</v>
      </c>
    </row>
    <row r="1059" spans="1:56" hidden="1" outlineLevel="1">
      <c r="A1059" t="s">
        <v>3173</v>
      </c>
      <c r="B1059" s="10" t="s">
        <v>2130</v>
      </c>
      <c r="C1059" s="1">
        <f t="shared" si="215"/>
        <v>3175</v>
      </c>
      <c r="D1059" s="7">
        <f>IF(N1059&gt;0, RANK(N1059,(N1059:P1059,Q1059:AE1059)),0)</f>
        <v>2</v>
      </c>
      <c r="E1059" s="7">
        <f>IF(O1059&gt;0,RANK(O1059,(N1059:P1059,Q1059:AE1059)),0)</f>
        <v>1</v>
      </c>
      <c r="F1059" s="7">
        <f t="shared" si="216"/>
        <v>3</v>
      </c>
      <c r="G1059" s="1">
        <f t="shared" si="210"/>
        <v>568</v>
      </c>
      <c r="H1059" s="2">
        <f t="shared" si="211"/>
        <v>0.17889763779527559</v>
      </c>
      <c r="I1059" s="8"/>
      <c r="J1059" s="2">
        <f t="shared" si="217"/>
        <v>0.40409448818897636</v>
      </c>
      <c r="K1059" s="2">
        <f t="shared" si="218"/>
        <v>0.58299212598425199</v>
      </c>
      <c r="L1059" s="2">
        <f t="shared" si="219"/>
        <v>4.4094488188976379E-3</v>
      </c>
      <c r="M1059" s="2">
        <f t="shared" si="220"/>
        <v>8.5039370078740691E-3</v>
      </c>
      <c r="N1059" s="1">
        <v>1283</v>
      </c>
      <c r="O1059" s="1">
        <v>1851</v>
      </c>
      <c r="P1059" s="1">
        <v>14</v>
      </c>
      <c r="Q1059">
        <v>11</v>
      </c>
      <c r="R1059">
        <v>0</v>
      </c>
      <c r="S1059">
        <v>1</v>
      </c>
      <c r="U1059" s="1"/>
      <c r="V1059" s="1"/>
      <c r="W1059" s="1">
        <v>12</v>
      </c>
      <c r="X1059" s="1"/>
      <c r="Y1059" s="1"/>
      <c r="Z1059" s="1"/>
      <c r="AA1059" s="1"/>
      <c r="AB1059" s="1"/>
      <c r="AG1059">
        <v>1</v>
      </c>
      <c r="AI1059">
        <v>2</v>
      </c>
      <c r="AN1059" t="str">
        <f t="shared" si="212"/>
        <v>Auburn</v>
      </c>
      <c r="AO1059" t="s">
        <v>339</v>
      </c>
      <c r="AP1059">
        <v>1</v>
      </c>
      <c r="AR1059" s="119">
        <v>33</v>
      </c>
      <c r="AS1059" s="121">
        <v>15</v>
      </c>
      <c r="AT1059" s="121">
        <v>10</v>
      </c>
      <c r="AU1059" s="125">
        <v>2820</v>
      </c>
      <c r="AV1059" s="125">
        <f t="shared" si="213"/>
        <v>33015</v>
      </c>
      <c r="AW1059" t="s">
        <v>749</v>
      </c>
      <c r="AX1059">
        <f t="shared" si="221"/>
        <v>3302820</v>
      </c>
      <c r="BB1059">
        <v>28.71</v>
      </c>
      <c r="BC1059">
        <v>3.5</v>
      </c>
      <c r="BD1059">
        <v>25.21</v>
      </c>
    </row>
    <row r="1060" spans="1:56" hidden="1" outlineLevel="1">
      <c r="A1060" t="s">
        <v>1398</v>
      </c>
      <c r="B1060" s="10" t="s">
        <v>2130</v>
      </c>
      <c r="C1060" s="1">
        <f t="shared" si="215"/>
        <v>2416</v>
      </c>
      <c r="D1060" s="7">
        <f>IF(N1060&gt;0, RANK(N1060,(N1060:P1060,Q1060:AE1060)),0)</f>
        <v>2</v>
      </c>
      <c r="E1060" s="7">
        <f>IF(O1060&gt;0,RANK(O1060,(N1060:P1060,Q1060:AE1060)),0)</f>
        <v>1</v>
      </c>
      <c r="F1060" s="7">
        <f t="shared" si="216"/>
        <v>3</v>
      </c>
      <c r="G1060" s="1">
        <f t="shared" si="210"/>
        <v>12</v>
      </c>
      <c r="H1060" s="2">
        <f t="shared" si="211"/>
        <v>4.9668874172185433E-3</v>
      </c>
      <c r="I1060" s="8"/>
      <c r="J1060" s="2">
        <f t="shared" si="217"/>
        <v>0.49213576158940397</v>
      </c>
      <c r="K1060" s="2">
        <f t="shared" si="218"/>
        <v>0.49710264900662254</v>
      </c>
      <c r="L1060" s="2">
        <f t="shared" si="219"/>
        <v>6.6225165562913907E-3</v>
      </c>
      <c r="M1060" s="2">
        <f t="shared" si="220"/>
        <v>4.1390728476820909E-3</v>
      </c>
      <c r="N1060" s="1">
        <v>1189</v>
      </c>
      <c r="O1060" s="1">
        <v>1201</v>
      </c>
      <c r="P1060" s="1">
        <v>16</v>
      </c>
      <c r="Q1060">
        <v>7</v>
      </c>
      <c r="R1060">
        <v>0</v>
      </c>
      <c r="S1060">
        <v>0</v>
      </c>
      <c r="U1060" s="1"/>
      <c r="V1060" s="1"/>
      <c r="W1060" s="1">
        <v>0</v>
      </c>
      <c r="X1060" s="1"/>
      <c r="Y1060" s="1"/>
      <c r="Z1060" s="1"/>
      <c r="AA1060" s="1"/>
      <c r="AB1060" s="1"/>
      <c r="AG1060">
        <v>0</v>
      </c>
      <c r="AI1060">
        <v>3</v>
      </c>
      <c r="AN1060" t="str">
        <f t="shared" si="212"/>
        <v>Barnstead</v>
      </c>
      <c r="AO1060" t="s">
        <v>2143</v>
      </c>
      <c r="AP1060">
        <v>1</v>
      </c>
      <c r="AR1060" s="119">
        <v>33</v>
      </c>
      <c r="AS1060" s="121">
        <v>1</v>
      </c>
      <c r="AT1060" s="121">
        <v>10</v>
      </c>
      <c r="AU1060" s="125">
        <v>3220</v>
      </c>
      <c r="AV1060" s="125">
        <f t="shared" si="213"/>
        <v>33001</v>
      </c>
      <c r="AW1060" t="s">
        <v>749</v>
      </c>
      <c r="AX1060">
        <f t="shared" si="221"/>
        <v>3303220</v>
      </c>
      <c r="BB1060">
        <v>43.97</v>
      </c>
      <c r="BC1060">
        <v>2.0499999999999998</v>
      </c>
      <c r="BD1060">
        <v>41.92</v>
      </c>
    </row>
    <row r="1061" spans="1:56" hidden="1" outlineLevel="1">
      <c r="A1061" t="s">
        <v>3194</v>
      </c>
      <c r="B1061" s="10" t="s">
        <v>2130</v>
      </c>
      <c r="C1061" s="1">
        <f t="shared" si="215"/>
        <v>4784</v>
      </c>
      <c r="D1061" s="7">
        <f>IF(N1061&gt;0, RANK(N1061,(N1061:P1061,Q1061:AE1061)),0)</f>
        <v>1</v>
      </c>
      <c r="E1061" s="7">
        <f>IF(O1061&gt;0,RANK(O1061,(N1061:P1061,Q1061:AE1061)),0)</f>
        <v>2</v>
      </c>
      <c r="F1061" s="7">
        <f t="shared" si="216"/>
        <v>3</v>
      </c>
      <c r="G1061" s="1">
        <f t="shared" si="210"/>
        <v>489</v>
      </c>
      <c r="H1061" s="2">
        <f t="shared" si="211"/>
        <v>0.10221571906354515</v>
      </c>
      <c r="I1061" s="8"/>
      <c r="J1061" s="2">
        <f t="shared" si="217"/>
        <v>0.54473244147157196</v>
      </c>
      <c r="K1061" s="2">
        <f t="shared" si="218"/>
        <v>0.44251672240802675</v>
      </c>
      <c r="L1061" s="2">
        <f t="shared" si="219"/>
        <v>4.807692307692308E-3</v>
      </c>
      <c r="M1061" s="2">
        <f t="shared" si="220"/>
        <v>7.9431438127089797E-3</v>
      </c>
      <c r="N1061" s="1">
        <v>2606</v>
      </c>
      <c r="O1061" s="1">
        <v>2117</v>
      </c>
      <c r="P1061" s="1">
        <v>23</v>
      </c>
      <c r="Q1061">
        <v>13</v>
      </c>
      <c r="R1061">
        <v>0</v>
      </c>
      <c r="S1061">
        <v>1</v>
      </c>
      <c r="U1061" s="1"/>
      <c r="V1061" s="1"/>
      <c r="W1061" s="1">
        <v>11</v>
      </c>
      <c r="X1061" s="1"/>
      <c r="Y1061" s="1"/>
      <c r="Z1061" s="1"/>
      <c r="AA1061" s="1"/>
      <c r="AB1061" s="1"/>
      <c r="AG1061">
        <v>8</v>
      </c>
      <c r="AI1061">
        <v>5</v>
      </c>
      <c r="AN1061" t="str">
        <f t="shared" si="212"/>
        <v>Barrington</v>
      </c>
      <c r="AO1061" t="s">
        <v>1330</v>
      </c>
      <c r="AP1061">
        <v>1</v>
      </c>
      <c r="AR1061" s="119">
        <v>33</v>
      </c>
      <c r="AS1061" s="121">
        <v>17</v>
      </c>
      <c r="AT1061" s="121">
        <v>5</v>
      </c>
      <c r="AU1061" s="125">
        <v>3460</v>
      </c>
      <c r="AV1061" s="125">
        <f t="shared" si="213"/>
        <v>33017</v>
      </c>
      <c r="AW1061" t="s">
        <v>749</v>
      </c>
      <c r="AX1061">
        <f t="shared" si="221"/>
        <v>3303460</v>
      </c>
      <c r="BB1061">
        <v>48.52</v>
      </c>
      <c r="BC1061">
        <v>1.93</v>
      </c>
      <c r="BD1061">
        <v>46.59</v>
      </c>
    </row>
    <row r="1062" spans="1:56" hidden="1" outlineLevel="1">
      <c r="A1062" t="s">
        <v>1092</v>
      </c>
      <c r="B1062" s="10" t="s">
        <v>2130</v>
      </c>
      <c r="C1062" s="1">
        <f t="shared" si="215"/>
        <v>1871</v>
      </c>
      <c r="D1062" s="7">
        <f>IF(N1062&gt;0, RANK(N1062,(N1062:P1062,Q1062:AE1062)),0)</f>
        <v>1</v>
      </c>
      <c r="E1062" s="7">
        <f>IF(O1062&gt;0,RANK(O1062,(N1062:P1062,Q1062:AE1062)),0)</f>
        <v>2</v>
      </c>
      <c r="F1062" s="7">
        <f t="shared" si="216"/>
        <v>3</v>
      </c>
      <c r="G1062" s="1">
        <f t="shared" si="210"/>
        <v>360</v>
      </c>
      <c r="H1062" s="2">
        <f t="shared" si="211"/>
        <v>0.19241047568145378</v>
      </c>
      <c r="I1062" s="8"/>
      <c r="J1062" s="2">
        <f t="shared" si="217"/>
        <v>0.58792089791555313</v>
      </c>
      <c r="K1062" s="2">
        <f t="shared" si="218"/>
        <v>0.39551042223409943</v>
      </c>
      <c r="L1062" s="2">
        <f t="shared" si="219"/>
        <v>9.0860502405130938E-3</v>
      </c>
      <c r="M1062" s="2">
        <f t="shared" si="220"/>
        <v>7.4826296098343403E-3</v>
      </c>
      <c r="N1062" s="1">
        <v>1100</v>
      </c>
      <c r="O1062" s="1">
        <v>740</v>
      </c>
      <c r="P1062" s="1">
        <v>17</v>
      </c>
      <c r="Q1062">
        <v>5</v>
      </c>
      <c r="R1062">
        <v>0</v>
      </c>
      <c r="S1062">
        <v>0</v>
      </c>
      <c r="U1062" s="1"/>
      <c r="V1062" s="1"/>
      <c r="W1062" s="1">
        <v>4</v>
      </c>
      <c r="X1062" s="1"/>
      <c r="Y1062" s="1"/>
      <c r="Z1062" s="1"/>
      <c r="AA1062" s="1"/>
      <c r="AB1062" s="1"/>
      <c r="AG1062">
        <v>3</v>
      </c>
      <c r="AI1062">
        <v>2</v>
      </c>
      <c r="AN1062" t="str">
        <f t="shared" si="212"/>
        <v>Bartlett</v>
      </c>
      <c r="AO1062" t="s">
        <v>3449</v>
      </c>
      <c r="AP1062">
        <v>1</v>
      </c>
      <c r="AR1062" s="119">
        <v>33</v>
      </c>
      <c r="AS1062" s="121">
        <v>3</v>
      </c>
      <c r="AT1062" s="121">
        <v>10</v>
      </c>
      <c r="AU1062" s="125">
        <v>3700</v>
      </c>
      <c r="AV1062" s="125">
        <f t="shared" si="213"/>
        <v>33003</v>
      </c>
      <c r="AW1062" t="s">
        <v>749</v>
      </c>
      <c r="AX1062">
        <f t="shared" si="221"/>
        <v>3303700</v>
      </c>
      <c r="BB1062">
        <v>75.290000000000006</v>
      </c>
      <c r="BC1062">
        <v>0.01</v>
      </c>
      <c r="BD1062">
        <v>75.28</v>
      </c>
    </row>
    <row r="1063" spans="1:56" hidden="1" outlineLevel="1">
      <c r="A1063" t="s">
        <v>2581</v>
      </c>
      <c r="B1063" s="10" t="s">
        <v>2130</v>
      </c>
      <c r="C1063" s="1">
        <f t="shared" si="215"/>
        <v>514</v>
      </c>
      <c r="D1063" s="7">
        <f>IF(N1063&gt;0, RANK(N1063,(N1063:P1063,Q1063:AE1063)),0)</f>
        <v>1</v>
      </c>
      <c r="E1063" s="7">
        <f>IF(O1063&gt;0,RANK(O1063,(N1063:P1063,Q1063:AE1063)),0)</f>
        <v>2</v>
      </c>
      <c r="F1063" s="7">
        <f t="shared" si="216"/>
        <v>3</v>
      </c>
      <c r="G1063" s="1">
        <f t="shared" si="210"/>
        <v>38</v>
      </c>
      <c r="H1063" s="2">
        <f t="shared" si="211"/>
        <v>7.3929961089494164E-2</v>
      </c>
      <c r="I1063" s="8"/>
      <c r="J1063" s="2">
        <f t="shared" si="217"/>
        <v>0.52140077821011677</v>
      </c>
      <c r="K1063" s="2">
        <f t="shared" si="218"/>
        <v>0.44747081712062259</v>
      </c>
      <c r="L1063" s="2">
        <f t="shared" si="219"/>
        <v>1.1673151750972763E-2</v>
      </c>
      <c r="M1063" s="2">
        <f t="shared" si="220"/>
        <v>1.9455252918287883E-2</v>
      </c>
      <c r="N1063" s="1">
        <v>268</v>
      </c>
      <c r="O1063" s="1">
        <v>230</v>
      </c>
      <c r="P1063" s="1">
        <v>6</v>
      </c>
      <c r="Q1063">
        <v>5</v>
      </c>
      <c r="R1063">
        <v>0</v>
      </c>
      <c r="S1063">
        <v>0</v>
      </c>
      <c r="U1063" s="1"/>
      <c r="V1063" s="1"/>
      <c r="W1063" s="1">
        <v>2</v>
      </c>
      <c r="X1063" s="1"/>
      <c r="Y1063" s="1"/>
      <c r="Z1063" s="1"/>
      <c r="AA1063" s="1"/>
      <c r="AB1063" s="1"/>
      <c r="AG1063">
        <v>2</v>
      </c>
      <c r="AI1063">
        <v>1</v>
      </c>
      <c r="AN1063" t="str">
        <f t="shared" si="212"/>
        <v>Bath</v>
      </c>
      <c r="AO1063" t="s">
        <v>3110</v>
      </c>
      <c r="AP1063">
        <v>2</v>
      </c>
      <c r="AR1063" s="119">
        <v>33</v>
      </c>
      <c r="AS1063" s="121">
        <v>9</v>
      </c>
      <c r="AT1063" s="121">
        <v>15</v>
      </c>
      <c r="AU1063" s="125">
        <v>3940</v>
      </c>
      <c r="AV1063" s="125">
        <f t="shared" si="213"/>
        <v>33009</v>
      </c>
      <c r="AW1063" t="s">
        <v>749</v>
      </c>
      <c r="AX1063">
        <f t="shared" si="221"/>
        <v>3303940</v>
      </c>
      <c r="BB1063">
        <v>38.64</v>
      </c>
      <c r="BC1063">
        <v>0.46</v>
      </c>
      <c r="BD1063">
        <v>38.19</v>
      </c>
    </row>
    <row r="1064" spans="1:56" hidden="1" outlineLevel="1">
      <c r="A1064" t="s">
        <v>2344</v>
      </c>
      <c r="B1064" s="10" t="s">
        <v>2130</v>
      </c>
      <c r="C1064" s="1">
        <f t="shared" si="215"/>
        <v>12663</v>
      </c>
      <c r="D1064" s="7">
        <f>IF(N1064&gt;0, RANK(N1064,(N1064:P1064,Q1064:AE1064)),0)</f>
        <v>2</v>
      </c>
      <c r="E1064" s="7">
        <f>IF(O1064&gt;0,RANK(O1064,(N1064:P1064,Q1064:AE1064)),0)</f>
        <v>1</v>
      </c>
      <c r="F1064" s="7">
        <f t="shared" si="216"/>
        <v>4</v>
      </c>
      <c r="G1064" s="1">
        <f t="shared" si="210"/>
        <v>2327</v>
      </c>
      <c r="H1064" s="2">
        <f t="shared" si="211"/>
        <v>0.18376372107715391</v>
      </c>
      <c r="I1064" s="8"/>
      <c r="J1064" s="2">
        <f t="shared" si="217"/>
        <v>0.4039327173655532</v>
      </c>
      <c r="K1064" s="2">
        <f t="shared" si="218"/>
        <v>0.58769643844270714</v>
      </c>
      <c r="L1064" s="2">
        <f t="shared" si="219"/>
        <v>2.2901366184948273E-3</v>
      </c>
      <c r="M1064" s="2">
        <f t="shared" si="220"/>
        <v>6.0807075732448963E-3</v>
      </c>
      <c r="N1064" s="1">
        <v>5115</v>
      </c>
      <c r="O1064" s="1">
        <v>7442</v>
      </c>
      <c r="P1064" s="1">
        <v>29</v>
      </c>
      <c r="Q1064">
        <v>23</v>
      </c>
      <c r="R1064">
        <v>0</v>
      </c>
      <c r="S1064">
        <v>5</v>
      </c>
      <c r="U1064" s="1"/>
      <c r="V1064" s="1"/>
      <c r="W1064" s="1">
        <v>30</v>
      </c>
      <c r="X1064" s="1"/>
      <c r="Y1064" s="1"/>
      <c r="Z1064" s="1"/>
      <c r="AA1064" s="1"/>
      <c r="AB1064" s="1"/>
      <c r="AG1064">
        <v>10</v>
      </c>
      <c r="AI1064">
        <v>9</v>
      </c>
      <c r="AN1064" t="str">
        <f t="shared" si="212"/>
        <v>Bedford</v>
      </c>
      <c r="AO1064" t="s">
        <v>1412</v>
      </c>
      <c r="AP1064">
        <v>1</v>
      </c>
      <c r="AR1064" s="119">
        <v>33</v>
      </c>
      <c r="AS1064" s="121">
        <v>11</v>
      </c>
      <c r="AT1064" s="121">
        <v>15</v>
      </c>
      <c r="AU1064" s="125">
        <v>4500</v>
      </c>
      <c r="AV1064" s="125">
        <f t="shared" si="213"/>
        <v>33011</v>
      </c>
      <c r="AW1064" t="s">
        <v>749</v>
      </c>
      <c r="AX1064">
        <f t="shared" si="221"/>
        <v>3304500</v>
      </c>
      <c r="BB1064">
        <v>33.119999999999997</v>
      </c>
      <c r="BC1064">
        <v>0.28000000000000003</v>
      </c>
      <c r="BD1064">
        <v>32.83</v>
      </c>
    </row>
    <row r="1065" spans="1:56" hidden="1" outlineLevel="1">
      <c r="A1065" t="s">
        <v>2609</v>
      </c>
      <c r="B1065" s="10" t="s">
        <v>2130</v>
      </c>
      <c r="C1065" s="1">
        <f t="shared" si="215"/>
        <v>3528</v>
      </c>
      <c r="D1065" s="7">
        <f>IF(N1065&gt;0, RANK(N1065,(N1065:P1065,Q1065:AE1065)),0)</f>
        <v>1</v>
      </c>
      <c r="E1065" s="7">
        <f>IF(O1065&gt;0,RANK(O1065,(N1065:P1065,Q1065:AE1065)),0)</f>
        <v>2</v>
      </c>
      <c r="F1065" s="7">
        <f t="shared" si="216"/>
        <v>3</v>
      </c>
      <c r="G1065" s="1">
        <f t="shared" si="210"/>
        <v>19</v>
      </c>
      <c r="H1065" s="2">
        <f t="shared" si="211"/>
        <v>5.3854875283446714E-3</v>
      </c>
      <c r="I1065" s="8"/>
      <c r="J1065" s="2">
        <f t="shared" si="217"/>
        <v>0.49489795918367346</v>
      </c>
      <c r="K1065" s="2">
        <f t="shared" si="218"/>
        <v>0.4895124716553288</v>
      </c>
      <c r="L1065" s="2">
        <f t="shared" si="219"/>
        <v>7.0861678004535151E-3</v>
      </c>
      <c r="M1065" s="2">
        <f t="shared" si="220"/>
        <v>8.5034013605441699E-3</v>
      </c>
      <c r="N1065" s="1">
        <v>1746</v>
      </c>
      <c r="O1065" s="1">
        <v>1727</v>
      </c>
      <c r="P1065" s="1">
        <v>25</v>
      </c>
      <c r="Q1065">
        <v>13</v>
      </c>
      <c r="R1065">
        <v>0</v>
      </c>
      <c r="S1065">
        <v>0</v>
      </c>
      <c r="U1065" s="1"/>
      <c r="V1065" s="1"/>
      <c r="W1065" s="1">
        <v>12</v>
      </c>
      <c r="X1065" s="1"/>
      <c r="Y1065" s="1"/>
      <c r="Z1065" s="1"/>
      <c r="AA1065" s="1"/>
      <c r="AB1065" s="1"/>
      <c r="AG1065">
        <v>4</v>
      </c>
      <c r="AI1065">
        <v>1</v>
      </c>
      <c r="AN1065" t="str">
        <f t="shared" si="212"/>
        <v>Belmont</v>
      </c>
      <c r="AO1065" t="s">
        <v>2143</v>
      </c>
      <c r="AP1065">
        <v>1</v>
      </c>
      <c r="AR1065" s="119">
        <v>33</v>
      </c>
      <c r="AS1065" s="121">
        <v>1</v>
      </c>
      <c r="AT1065" s="121">
        <v>15</v>
      </c>
      <c r="AU1065" s="125">
        <v>4740</v>
      </c>
      <c r="AV1065" s="125">
        <f t="shared" si="213"/>
        <v>33001</v>
      </c>
      <c r="AW1065" t="s">
        <v>749</v>
      </c>
      <c r="AX1065">
        <f t="shared" si="221"/>
        <v>3304740</v>
      </c>
      <c r="BB1065">
        <v>32.299999999999997</v>
      </c>
      <c r="BC1065">
        <v>1.69</v>
      </c>
      <c r="BD1065">
        <v>30.61</v>
      </c>
    </row>
    <row r="1066" spans="1:56" hidden="1" outlineLevel="1">
      <c r="A1066" t="s">
        <v>2904</v>
      </c>
      <c r="B1066" s="10" t="s">
        <v>2130</v>
      </c>
      <c r="C1066" s="1">
        <f t="shared" si="215"/>
        <v>811</v>
      </c>
      <c r="D1066" s="7">
        <f>IF(N1066&gt;0, RANK(N1066,(N1066:P1066,Q1066:AE1066)),0)</f>
        <v>1</v>
      </c>
      <c r="E1066" s="7">
        <f>IF(O1066&gt;0,RANK(O1066,(N1066:P1066,Q1066:AE1066)),0)</f>
        <v>2</v>
      </c>
      <c r="F1066" s="7">
        <f t="shared" si="216"/>
        <v>4</v>
      </c>
      <c r="G1066" s="1">
        <f t="shared" si="210"/>
        <v>30</v>
      </c>
      <c r="H1066" s="2">
        <f t="shared" si="211"/>
        <v>3.6991368680641186E-2</v>
      </c>
      <c r="I1066" s="8"/>
      <c r="J1066" s="2">
        <f t="shared" si="217"/>
        <v>0.49198520345252772</v>
      </c>
      <c r="K1066" s="2">
        <f t="shared" si="218"/>
        <v>0.45499383477188654</v>
      </c>
      <c r="L1066" s="2">
        <f t="shared" si="219"/>
        <v>1.2330456226880395E-2</v>
      </c>
      <c r="M1066" s="2">
        <f t="shared" si="220"/>
        <v>4.0690505548705347E-2</v>
      </c>
      <c r="N1066" s="1">
        <v>399</v>
      </c>
      <c r="O1066" s="1">
        <v>369</v>
      </c>
      <c r="P1066" s="1">
        <v>10</v>
      </c>
      <c r="Q1066">
        <v>5</v>
      </c>
      <c r="R1066">
        <v>1</v>
      </c>
      <c r="S1066">
        <v>3</v>
      </c>
      <c r="U1066" s="1"/>
      <c r="V1066" s="1"/>
      <c r="W1066" s="1">
        <v>21</v>
      </c>
      <c r="X1066" s="1"/>
      <c r="Y1066" s="1"/>
      <c r="Z1066" s="1"/>
      <c r="AA1066" s="1"/>
      <c r="AB1066" s="1"/>
      <c r="AG1066">
        <v>2</v>
      </c>
      <c r="AI1066">
        <v>1</v>
      </c>
      <c r="AN1066" t="str">
        <f t="shared" si="212"/>
        <v>Bennington</v>
      </c>
      <c r="AO1066" t="s">
        <v>1412</v>
      </c>
      <c r="AP1066">
        <v>2</v>
      </c>
      <c r="AR1066" s="119">
        <v>33</v>
      </c>
      <c r="AS1066" s="121">
        <v>11</v>
      </c>
      <c r="AT1066" s="121">
        <v>20</v>
      </c>
      <c r="AU1066" s="125">
        <v>4900</v>
      </c>
      <c r="AV1066" s="125">
        <f t="shared" si="213"/>
        <v>33011</v>
      </c>
      <c r="AW1066" t="s">
        <v>749</v>
      </c>
      <c r="AX1066">
        <f t="shared" si="221"/>
        <v>3304900</v>
      </c>
      <c r="BB1066">
        <v>11.32</v>
      </c>
      <c r="BC1066">
        <v>0.26</v>
      </c>
      <c r="BD1066">
        <v>11.06</v>
      </c>
    </row>
    <row r="1067" spans="1:56" hidden="1" outlineLevel="1">
      <c r="A1067" t="s">
        <v>1568</v>
      </c>
      <c r="B1067" s="10" t="s">
        <v>2130</v>
      </c>
      <c r="C1067" s="1">
        <f t="shared" si="215"/>
        <v>182</v>
      </c>
      <c r="D1067" s="7">
        <f>IF(N1067&gt;0, RANK(N1067,(N1067:P1067,Q1067:AE1067)),0)</f>
        <v>2</v>
      </c>
      <c r="E1067" s="7">
        <f>IF(O1067&gt;0,RANK(O1067,(N1067:P1067,Q1067:AE1067)),0)</f>
        <v>1</v>
      </c>
      <c r="F1067" s="7">
        <f t="shared" si="216"/>
        <v>4</v>
      </c>
      <c r="G1067" s="1">
        <f t="shared" si="210"/>
        <v>9</v>
      </c>
      <c r="H1067" s="2">
        <f t="shared" si="211"/>
        <v>4.9450549450549448E-2</v>
      </c>
      <c r="I1067" s="8"/>
      <c r="J1067" s="2">
        <f t="shared" si="217"/>
        <v>0.46703296703296704</v>
      </c>
      <c r="K1067" s="2">
        <f t="shared" si="218"/>
        <v>0.51648351648351654</v>
      </c>
      <c r="L1067" s="2">
        <f t="shared" si="219"/>
        <v>5.4945054945054949E-3</v>
      </c>
      <c r="M1067" s="2">
        <f t="shared" si="220"/>
        <v>1.0989010989010929E-2</v>
      </c>
      <c r="N1067" s="1">
        <v>85</v>
      </c>
      <c r="O1067" s="1">
        <v>94</v>
      </c>
      <c r="P1067" s="1">
        <v>1</v>
      </c>
      <c r="Q1067">
        <v>2</v>
      </c>
      <c r="R1067">
        <v>0</v>
      </c>
      <c r="S1067">
        <v>0</v>
      </c>
      <c r="U1067" s="1"/>
      <c r="V1067" s="1"/>
      <c r="W1067" s="1">
        <v>0</v>
      </c>
      <c r="X1067" s="1"/>
      <c r="Y1067" s="1"/>
      <c r="Z1067" s="1"/>
      <c r="AA1067" s="1"/>
      <c r="AB1067" s="1"/>
      <c r="AG1067">
        <v>0</v>
      </c>
      <c r="AI1067">
        <v>0</v>
      </c>
      <c r="AN1067" t="str">
        <f t="shared" si="212"/>
        <v>Benton</v>
      </c>
      <c r="AO1067" t="s">
        <v>3110</v>
      </c>
      <c r="AP1067">
        <v>2</v>
      </c>
      <c r="AR1067" s="119">
        <v>33</v>
      </c>
      <c r="AS1067" s="121">
        <v>9</v>
      </c>
      <c r="AT1067" s="121">
        <v>20</v>
      </c>
      <c r="AU1067" s="125">
        <v>5060</v>
      </c>
      <c r="AV1067" s="125">
        <f t="shared" si="213"/>
        <v>33009</v>
      </c>
      <c r="AW1067" t="s">
        <v>749</v>
      </c>
      <c r="AX1067">
        <f t="shared" si="221"/>
        <v>3305060</v>
      </c>
      <c r="BB1067">
        <v>48.37</v>
      </c>
      <c r="BC1067">
        <v>0.23</v>
      </c>
      <c r="BD1067">
        <v>48.15</v>
      </c>
    </row>
    <row r="1068" spans="1:56" hidden="1" outlineLevel="1">
      <c r="A1068" t="s">
        <v>2393</v>
      </c>
      <c r="B1068" s="10" t="s">
        <v>2130</v>
      </c>
      <c r="C1068" s="1">
        <f t="shared" si="215"/>
        <v>4419</v>
      </c>
      <c r="D1068" s="7">
        <f>IF(N1068&gt;0, RANK(N1068,(N1068:P1068,Q1068:AE1068)),0)</f>
        <v>1</v>
      </c>
      <c r="E1068" s="7">
        <f>IF(O1068&gt;0,RANK(O1068,(N1068:P1068,Q1068:AE1068)),0)</f>
        <v>2</v>
      </c>
      <c r="F1068" s="7">
        <f t="shared" si="216"/>
        <v>3</v>
      </c>
      <c r="G1068" s="1">
        <f t="shared" si="210"/>
        <v>1611</v>
      </c>
      <c r="H1068" s="2">
        <f t="shared" si="211"/>
        <v>0.36456211812627293</v>
      </c>
      <c r="I1068" s="8"/>
      <c r="J1068" s="2">
        <f t="shared" si="217"/>
        <v>0.67164516859017875</v>
      </c>
      <c r="K1068" s="2">
        <f t="shared" si="218"/>
        <v>0.30708305046390588</v>
      </c>
      <c r="L1068" s="2">
        <f t="shared" si="219"/>
        <v>8.3729350531794519E-3</v>
      </c>
      <c r="M1068" s="2">
        <f t="shared" si="220"/>
        <v>1.2898845892735912E-2</v>
      </c>
      <c r="N1068" s="1">
        <v>2968</v>
      </c>
      <c r="O1068" s="1">
        <v>1357</v>
      </c>
      <c r="P1068" s="1">
        <v>37</v>
      </c>
      <c r="Q1068">
        <v>19</v>
      </c>
      <c r="R1068">
        <v>0</v>
      </c>
      <c r="S1068">
        <v>1</v>
      </c>
      <c r="U1068" s="1"/>
      <c r="V1068" s="1"/>
      <c r="W1068" s="1">
        <v>28</v>
      </c>
      <c r="X1068" s="1"/>
      <c r="Y1068" s="1"/>
      <c r="Z1068" s="1"/>
      <c r="AA1068" s="1"/>
      <c r="AB1068" s="1"/>
      <c r="AG1068">
        <v>3</v>
      </c>
      <c r="AI1068">
        <v>6</v>
      </c>
      <c r="AN1068" t="str">
        <f t="shared" si="212"/>
        <v>Berlin</v>
      </c>
      <c r="AO1068" t="s">
        <v>2516</v>
      </c>
      <c r="AP1068">
        <v>2</v>
      </c>
      <c r="AR1068" s="119">
        <v>33</v>
      </c>
      <c r="AS1068" s="121">
        <v>7</v>
      </c>
      <c r="AT1068" s="121">
        <v>20</v>
      </c>
      <c r="AU1068" s="125">
        <v>5140</v>
      </c>
      <c r="AV1068" s="125">
        <f t="shared" si="213"/>
        <v>33007</v>
      </c>
      <c r="AW1068" t="s">
        <v>2792</v>
      </c>
      <c r="AX1068">
        <f t="shared" si="221"/>
        <v>3305140</v>
      </c>
      <c r="BB1068">
        <v>62.46</v>
      </c>
      <c r="BC1068">
        <v>0.73</v>
      </c>
      <c r="BD1068">
        <v>61.73</v>
      </c>
    </row>
    <row r="1069" spans="1:56" hidden="1" outlineLevel="1">
      <c r="A1069" s="10" t="s">
        <v>1419</v>
      </c>
      <c r="B1069" s="10" t="s">
        <v>2130</v>
      </c>
      <c r="C1069" s="1">
        <f t="shared" si="215"/>
        <v>1408</v>
      </c>
      <c r="D1069" s="7">
        <f>IF(N1069&gt;0, RANK(N1069,(N1069:P1069,Q1069:AE1069)),0)</f>
        <v>1</v>
      </c>
      <c r="E1069" s="7">
        <f>IF(O1069&gt;0,RANK(O1069,(N1069:P1069,Q1069:AE1069)),0)</f>
        <v>2</v>
      </c>
      <c r="F1069" s="7">
        <f t="shared" si="216"/>
        <v>3</v>
      </c>
      <c r="G1069" s="1">
        <f t="shared" si="210"/>
        <v>352</v>
      </c>
      <c r="H1069" s="2">
        <f t="shared" si="211"/>
        <v>0.25</v>
      </c>
      <c r="I1069" s="8"/>
      <c r="J1069" s="2">
        <f t="shared" si="217"/>
        <v>0.6171875</v>
      </c>
      <c r="K1069" s="2">
        <f t="shared" si="218"/>
        <v>0.3671875</v>
      </c>
      <c r="L1069" s="2">
        <f t="shared" si="219"/>
        <v>1.1363636363636364E-2</v>
      </c>
      <c r="M1069" s="2">
        <f t="shared" si="220"/>
        <v>4.261363636363636E-3</v>
      </c>
      <c r="N1069" s="1">
        <v>869</v>
      </c>
      <c r="O1069" s="1">
        <v>517</v>
      </c>
      <c r="P1069" s="1">
        <v>16</v>
      </c>
      <c r="Q1069">
        <v>6</v>
      </c>
      <c r="R1069">
        <v>0</v>
      </c>
      <c r="S1069">
        <v>0</v>
      </c>
      <c r="U1069" s="1"/>
      <c r="V1069" s="1"/>
      <c r="W1069" s="1">
        <v>0</v>
      </c>
      <c r="X1069" s="1"/>
      <c r="Y1069" s="1"/>
      <c r="Z1069" s="1"/>
      <c r="AA1069" s="1"/>
      <c r="AB1069" s="1"/>
      <c r="AG1069">
        <v>0</v>
      </c>
      <c r="AI1069">
        <v>0</v>
      </c>
      <c r="AN1069" t="str">
        <f t="shared" si="212"/>
        <v>Bethlehem</v>
      </c>
      <c r="AO1069" t="s">
        <v>3110</v>
      </c>
      <c r="AP1069">
        <v>2</v>
      </c>
      <c r="AR1069" s="119">
        <v>33</v>
      </c>
      <c r="AS1069" s="121">
        <v>9</v>
      </c>
      <c r="AT1069" s="121">
        <v>25</v>
      </c>
      <c r="AU1069" s="125">
        <v>5460</v>
      </c>
      <c r="AV1069" s="125">
        <f t="shared" si="213"/>
        <v>33009</v>
      </c>
      <c r="AW1069" t="s">
        <v>749</v>
      </c>
      <c r="AX1069">
        <f t="shared" si="221"/>
        <v>3305460</v>
      </c>
      <c r="BB1069">
        <v>91</v>
      </c>
      <c r="BC1069">
        <v>7.0000000000000007E-2</v>
      </c>
      <c r="BD1069">
        <v>90.94</v>
      </c>
    </row>
    <row r="1070" spans="1:56" hidden="1" outlineLevel="1">
      <c r="A1070" t="s">
        <v>614</v>
      </c>
      <c r="B1070" s="10" t="s">
        <v>2130</v>
      </c>
      <c r="C1070" s="1">
        <f t="shared" si="215"/>
        <v>1754</v>
      </c>
      <c r="D1070" s="7">
        <f>IF(N1070&gt;0, RANK(N1070,(N1070:P1070,Q1070:AE1070)),0)</f>
        <v>1</v>
      </c>
      <c r="E1070" s="7">
        <f>IF(O1070&gt;0,RANK(O1070,(N1070:P1070,Q1070:AE1070)),0)</f>
        <v>2</v>
      </c>
      <c r="F1070" s="7">
        <f t="shared" si="216"/>
        <v>3</v>
      </c>
      <c r="G1070" s="1">
        <f t="shared" si="210"/>
        <v>206</v>
      </c>
      <c r="H1070" s="2">
        <f t="shared" si="211"/>
        <v>0.11744583808437856</v>
      </c>
      <c r="I1070" s="8"/>
      <c r="J1070" s="2">
        <f t="shared" si="217"/>
        <v>0.55188141391106038</v>
      </c>
      <c r="K1070" s="2">
        <f t="shared" si="218"/>
        <v>0.43443557582668185</v>
      </c>
      <c r="L1070" s="2">
        <f t="shared" si="219"/>
        <v>5.7012542759407071E-3</v>
      </c>
      <c r="M1070" s="2">
        <f t="shared" si="220"/>
        <v>7.9817559863170594E-3</v>
      </c>
      <c r="N1070" s="1">
        <v>968</v>
      </c>
      <c r="O1070" s="1">
        <v>762</v>
      </c>
      <c r="P1070" s="1">
        <v>10</v>
      </c>
      <c r="Q1070">
        <v>9</v>
      </c>
      <c r="R1070">
        <v>0</v>
      </c>
      <c r="S1070">
        <v>0</v>
      </c>
      <c r="U1070" s="1"/>
      <c r="V1070" s="1"/>
      <c r="W1070" s="1">
        <v>3</v>
      </c>
      <c r="X1070" s="1"/>
      <c r="Y1070" s="1"/>
      <c r="Z1070" s="1"/>
      <c r="AA1070" s="1"/>
      <c r="AB1070" s="1"/>
      <c r="AG1070">
        <v>0</v>
      </c>
      <c r="AI1070">
        <v>2</v>
      </c>
      <c r="AN1070" t="str">
        <f t="shared" si="212"/>
        <v>Boscawen</v>
      </c>
      <c r="AO1070" t="s">
        <v>2732</v>
      </c>
      <c r="AP1070">
        <v>2</v>
      </c>
      <c r="AR1070" s="119">
        <v>33</v>
      </c>
      <c r="AS1070" s="121">
        <v>13</v>
      </c>
      <c r="AT1070" s="121">
        <v>15</v>
      </c>
      <c r="AU1070" s="125">
        <v>6260</v>
      </c>
      <c r="AV1070" s="125">
        <f t="shared" si="213"/>
        <v>33013</v>
      </c>
      <c r="AW1070" t="s">
        <v>749</v>
      </c>
      <c r="AX1070">
        <f t="shared" si="221"/>
        <v>3306260</v>
      </c>
      <c r="BB1070">
        <v>25.4</v>
      </c>
      <c r="BC1070">
        <v>0.68</v>
      </c>
      <c r="BD1070">
        <v>24.73</v>
      </c>
    </row>
    <row r="1071" spans="1:56" hidden="1" outlineLevel="1">
      <c r="A1071" t="s">
        <v>1420</v>
      </c>
      <c r="B1071" s="10" t="s">
        <v>2130</v>
      </c>
      <c r="C1071" s="1">
        <f t="shared" si="215"/>
        <v>4863</v>
      </c>
      <c r="D1071" s="7">
        <f>IF(N1071&gt;0, RANK(N1071,(N1071:P1071,Q1071:AE1071)),0)</f>
        <v>1</v>
      </c>
      <c r="E1071" s="7">
        <f>IF(O1071&gt;0,RANK(O1071,(N1071:P1071,Q1071:AE1071)),0)</f>
        <v>2</v>
      </c>
      <c r="F1071" s="7">
        <f t="shared" si="216"/>
        <v>5</v>
      </c>
      <c r="G1071" s="1">
        <f t="shared" si="210"/>
        <v>358</v>
      </c>
      <c r="H1071" s="2">
        <f t="shared" si="211"/>
        <v>7.3617108780588109E-2</v>
      </c>
      <c r="I1071" s="8"/>
      <c r="J1071" s="2">
        <f t="shared" si="217"/>
        <v>0.53156487764754268</v>
      </c>
      <c r="K1071" s="2">
        <f t="shared" si="218"/>
        <v>0.45794776886695454</v>
      </c>
      <c r="L1071" s="2">
        <f t="shared" si="219"/>
        <v>2.2619782027555007E-3</v>
      </c>
      <c r="M1071" s="2">
        <f t="shared" si="220"/>
        <v>8.2253752827472805E-3</v>
      </c>
      <c r="N1071" s="1">
        <v>2585</v>
      </c>
      <c r="O1071" s="1">
        <v>2227</v>
      </c>
      <c r="P1071" s="1">
        <v>11</v>
      </c>
      <c r="Q1071">
        <v>17</v>
      </c>
      <c r="R1071">
        <v>0</v>
      </c>
      <c r="S1071">
        <v>0</v>
      </c>
      <c r="U1071" s="1"/>
      <c r="V1071" s="1"/>
      <c r="W1071" s="1">
        <v>14</v>
      </c>
      <c r="X1071" s="1"/>
      <c r="Y1071" s="1"/>
      <c r="Z1071" s="1"/>
      <c r="AA1071" s="1"/>
      <c r="AB1071" s="1"/>
      <c r="AG1071">
        <v>4</v>
      </c>
      <c r="AI1071">
        <v>5</v>
      </c>
      <c r="AN1071" t="str">
        <f t="shared" si="212"/>
        <v>Bow</v>
      </c>
      <c r="AO1071" t="s">
        <v>2732</v>
      </c>
      <c r="AP1071">
        <v>2</v>
      </c>
      <c r="AR1071" s="119">
        <v>33</v>
      </c>
      <c r="AS1071" s="121">
        <v>13</v>
      </c>
      <c r="AT1071" s="121">
        <v>20</v>
      </c>
      <c r="AU1071" s="125">
        <v>6500</v>
      </c>
      <c r="AV1071" s="125">
        <f t="shared" si="213"/>
        <v>33013</v>
      </c>
      <c r="AW1071" t="s">
        <v>749</v>
      </c>
      <c r="AX1071">
        <f t="shared" si="221"/>
        <v>3306500</v>
      </c>
      <c r="BB1071">
        <v>28.47</v>
      </c>
      <c r="BC1071">
        <v>0.4</v>
      </c>
      <c r="BD1071">
        <v>28.07</v>
      </c>
    </row>
    <row r="1072" spans="1:56" hidden="1" outlineLevel="1">
      <c r="A1072" t="s">
        <v>333</v>
      </c>
      <c r="B1072" s="10" t="s">
        <v>2130</v>
      </c>
      <c r="C1072" s="1">
        <f t="shared" si="215"/>
        <v>1017</v>
      </c>
      <c r="D1072" s="7">
        <f>IF(N1072&gt;0, RANK(N1072,(N1072:P1072,Q1072:AE1072)),0)</f>
        <v>1</v>
      </c>
      <c r="E1072" s="7">
        <f>IF(O1072&gt;0,RANK(O1072,(N1072:P1072,Q1072:AE1072)),0)</f>
        <v>2</v>
      </c>
      <c r="F1072" s="7">
        <f t="shared" si="216"/>
        <v>3</v>
      </c>
      <c r="G1072" s="1">
        <f t="shared" si="210"/>
        <v>160</v>
      </c>
      <c r="H1072" s="2">
        <f t="shared" si="211"/>
        <v>0.15732546705998032</v>
      </c>
      <c r="I1072" s="8"/>
      <c r="J1072" s="2">
        <f t="shared" si="217"/>
        <v>0.57030481809242872</v>
      </c>
      <c r="K1072" s="2">
        <f t="shared" si="218"/>
        <v>0.41297935103244837</v>
      </c>
      <c r="L1072" s="2">
        <f t="shared" si="219"/>
        <v>5.8997050147492625E-3</v>
      </c>
      <c r="M1072" s="2">
        <f t="shared" si="220"/>
        <v>1.0816125860373643E-2</v>
      </c>
      <c r="N1072" s="1">
        <v>580</v>
      </c>
      <c r="O1072" s="1">
        <v>420</v>
      </c>
      <c r="P1072" s="1">
        <v>6</v>
      </c>
      <c r="Q1072">
        <v>4</v>
      </c>
      <c r="R1072">
        <v>0</v>
      </c>
      <c r="S1072">
        <v>0</v>
      </c>
      <c r="U1072" s="1"/>
      <c r="V1072" s="1"/>
      <c r="W1072" s="1">
        <v>4</v>
      </c>
      <c r="X1072" s="1"/>
      <c r="Y1072" s="1"/>
      <c r="Z1072" s="1"/>
      <c r="AA1072" s="1"/>
      <c r="AB1072" s="1"/>
      <c r="AG1072">
        <v>2</v>
      </c>
      <c r="AI1072">
        <v>1</v>
      </c>
      <c r="AN1072" t="str">
        <f t="shared" si="212"/>
        <v>Bradford</v>
      </c>
      <c r="AO1072" t="s">
        <v>2732</v>
      </c>
      <c r="AP1072">
        <v>2</v>
      </c>
      <c r="AR1072" s="119">
        <v>33</v>
      </c>
      <c r="AS1072" s="121">
        <v>13</v>
      </c>
      <c r="AT1072" s="121">
        <v>25</v>
      </c>
      <c r="AU1072" s="125">
        <v>6980</v>
      </c>
      <c r="AV1072" s="125">
        <f t="shared" si="213"/>
        <v>33013</v>
      </c>
      <c r="AW1072" t="s">
        <v>749</v>
      </c>
      <c r="AX1072">
        <f t="shared" si="221"/>
        <v>3306980</v>
      </c>
      <c r="BB1072">
        <v>36.01</v>
      </c>
      <c r="BC1072">
        <v>0.7</v>
      </c>
      <c r="BD1072">
        <v>35.32</v>
      </c>
    </row>
    <row r="1073" spans="1:56" hidden="1" outlineLevel="1">
      <c r="A1073" t="s">
        <v>615</v>
      </c>
      <c r="B1073" s="10" t="s">
        <v>2130</v>
      </c>
      <c r="C1073" s="1">
        <f t="shared" si="215"/>
        <v>2261</v>
      </c>
      <c r="D1073" s="7">
        <f>IF(N1073&gt;0, RANK(N1073,(N1073:P1073,Q1073:AE1073)),0)</f>
        <v>2</v>
      </c>
      <c r="E1073" s="7">
        <f>IF(O1073&gt;0,RANK(O1073,(N1073:P1073,Q1073:AE1073)),0)</f>
        <v>1</v>
      </c>
      <c r="F1073" s="7">
        <f t="shared" si="216"/>
        <v>3</v>
      </c>
      <c r="G1073" s="1">
        <f t="shared" si="210"/>
        <v>106</v>
      </c>
      <c r="H1073" s="2">
        <f t="shared" si="211"/>
        <v>4.6881910659000443E-2</v>
      </c>
      <c r="I1073" s="8"/>
      <c r="J1073" s="2">
        <f t="shared" si="217"/>
        <v>0.4683768244139761</v>
      </c>
      <c r="K1073" s="2">
        <f t="shared" si="218"/>
        <v>0.51525873507297659</v>
      </c>
      <c r="L1073" s="2">
        <f t="shared" si="219"/>
        <v>6.6342326404245913E-3</v>
      </c>
      <c r="M1073" s="2">
        <f t="shared" si="220"/>
        <v>9.7302078726227148E-3</v>
      </c>
      <c r="N1073" s="1">
        <v>1059</v>
      </c>
      <c r="O1073" s="1">
        <v>1165</v>
      </c>
      <c r="P1073" s="1">
        <v>15</v>
      </c>
      <c r="Q1073">
        <v>9</v>
      </c>
      <c r="R1073">
        <v>0</v>
      </c>
      <c r="S1073">
        <v>1</v>
      </c>
      <c r="U1073" s="1"/>
      <c r="V1073" s="1"/>
      <c r="W1073" s="1">
        <v>6</v>
      </c>
      <c r="X1073" s="1"/>
      <c r="Y1073" s="1"/>
      <c r="Z1073" s="1"/>
      <c r="AA1073" s="1"/>
      <c r="AB1073" s="1"/>
      <c r="AG1073">
        <v>5</v>
      </c>
      <c r="AI1073">
        <v>1</v>
      </c>
      <c r="AN1073" t="str">
        <f t="shared" si="212"/>
        <v>Brentwood</v>
      </c>
      <c r="AO1073" t="s">
        <v>339</v>
      </c>
      <c r="AP1073">
        <v>1</v>
      </c>
      <c r="AR1073" s="119">
        <v>33</v>
      </c>
      <c r="AS1073" s="121">
        <v>15</v>
      </c>
      <c r="AT1073" s="121">
        <v>15</v>
      </c>
      <c r="AU1073" s="125">
        <v>7220</v>
      </c>
      <c r="AV1073" s="125">
        <f t="shared" si="213"/>
        <v>33015</v>
      </c>
      <c r="AW1073" t="s">
        <v>749</v>
      </c>
      <c r="AX1073">
        <f t="shared" si="221"/>
        <v>3307220</v>
      </c>
      <c r="BB1073">
        <v>16.98</v>
      </c>
      <c r="BC1073">
        <v>0.16</v>
      </c>
      <c r="BD1073">
        <v>16.82</v>
      </c>
    </row>
    <row r="1074" spans="1:56" hidden="1" outlineLevel="1">
      <c r="A1074" t="s">
        <v>3154</v>
      </c>
      <c r="B1074" s="10" t="s">
        <v>2130</v>
      </c>
      <c r="C1074" s="1">
        <f t="shared" si="215"/>
        <v>704</v>
      </c>
      <c r="D1074" s="7">
        <f>IF(N1074&gt;0, RANK(N1074,(N1074:P1074,Q1074:AE1074)),0)</f>
        <v>1</v>
      </c>
      <c r="E1074" s="7">
        <f>IF(O1074&gt;0,RANK(O1074,(N1074:P1074,Q1074:AE1074)),0)</f>
        <v>2</v>
      </c>
      <c r="F1074" s="7">
        <f t="shared" si="216"/>
        <v>3</v>
      </c>
      <c r="G1074" s="1">
        <f t="shared" si="210"/>
        <v>6</v>
      </c>
      <c r="H1074" s="2">
        <f t="shared" si="211"/>
        <v>8.5227272727272721E-3</v>
      </c>
      <c r="I1074" s="8"/>
      <c r="J1074" s="2">
        <f t="shared" si="217"/>
        <v>0.50142045454545459</v>
      </c>
      <c r="K1074" s="2">
        <f t="shared" si="218"/>
        <v>0.49289772727272729</v>
      </c>
      <c r="L1074" s="2">
        <f t="shared" si="219"/>
        <v>4.261363636363636E-3</v>
      </c>
      <c r="M1074" s="2">
        <f t="shared" si="220"/>
        <v>1.4204545454544852E-3</v>
      </c>
      <c r="N1074" s="1">
        <v>353</v>
      </c>
      <c r="O1074" s="1">
        <v>347</v>
      </c>
      <c r="P1074" s="1">
        <v>3</v>
      </c>
      <c r="Q1074">
        <v>1</v>
      </c>
      <c r="R1074">
        <v>0</v>
      </c>
      <c r="S1074">
        <v>0</v>
      </c>
      <c r="U1074" s="1"/>
      <c r="V1074" s="1"/>
      <c r="W1074" s="1">
        <v>0</v>
      </c>
      <c r="X1074" s="1"/>
      <c r="Y1074" s="1"/>
      <c r="Z1074" s="1"/>
      <c r="AA1074" s="1"/>
      <c r="AB1074" s="1"/>
      <c r="AG1074">
        <v>0</v>
      </c>
      <c r="AI1074">
        <v>0</v>
      </c>
      <c r="AN1074" t="str">
        <f t="shared" si="212"/>
        <v>Bridgewater</v>
      </c>
      <c r="AO1074" t="s">
        <v>3110</v>
      </c>
      <c r="AP1074">
        <v>2</v>
      </c>
      <c r="AR1074" s="119">
        <v>33</v>
      </c>
      <c r="AS1074" s="121">
        <v>9</v>
      </c>
      <c r="AT1074" s="121">
        <v>30</v>
      </c>
      <c r="AU1074" s="125">
        <v>7540</v>
      </c>
      <c r="AV1074" s="125">
        <f t="shared" si="213"/>
        <v>33009</v>
      </c>
      <c r="AW1074" t="s">
        <v>749</v>
      </c>
      <c r="AX1074">
        <f t="shared" si="221"/>
        <v>3307540</v>
      </c>
      <c r="BB1074">
        <v>21.45</v>
      </c>
      <c r="BC1074">
        <v>0.18</v>
      </c>
      <c r="BD1074">
        <v>21.27</v>
      </c>
    </row>
    <row r="1075" spans="1:56" hidden="1" outlineLevel="1">
      <c r="A1075" t="s">
        <v>1127</v>
      </c>
      <c r="B1075" s="10" t="s">
        <v>2130</v>
      </c>
      <c r="C1075" s="1">
        <f t="shared" si="215"/>
        <v>1675</v>
      </c>
      <c r="D1075" s="7">
        <f>IF(N1075&gt;0, RANK(N1075,(N1075:P1075,Q1075:AE1075)),0)</f>
        <v>1</v>
      </c>
      <c r="E1075" s="7">
        <f>IF(O1075&gt;0,RANK(O1075,(N1075:P1075,Q1075:AE1075)),0)</f>
        <v>2</v>
      </c>
      <c r="F1075" s="7">
        <f t="shared" si="216"/>
        <v>3</v>
      </c>
      <c r="G1075" s="1">
        <f t="shared" si="210"/>
        <v>142</v>
      </c>
      <c r="H1075" s="2">
        <f t="shared" si="211"/>
        <v>8.4776119402985073E-2</v>
      </c>
      <c r="I1075" s="8"/>
      <c r="J1075" s="2">
        <f t="shared" si="217"/>
        <v>0.53253731343283583</v>
      </c>
      <c r="K1075" s="2">
        <f t="shared" si="218"/>
        <v>0.44776119402985076</v>
      </c>
      <c r="L1075" s="2">
        <f t="shared" si="219"/>
        <v>7.7611940298507459E-3</v>
      </c>
      <c r="M1075" s="2">
        <f t="shared" si="220"/>
        <v>1.1940298507462657E-2</v>
      </c>
      <c r="N1075" s="1">
        <v>892</v>
      </c>
      <c r="O1075" s="1">
        <v>750</v>
      </c>
      <c r="P1075" s="1">
        <v>13</v>
      </c>
      <c r="Q1075">
        <v>9</v>
      </c>
      <c r="R1075">
        <v>0</v>
      </c>
      <c r="S1075">
        <v>2</v>
      </c>
      <c r="U1075" s="1"/>
      <c r="V1075" s="1"/>
      <c r="W1075" s="1">
        <v>2</v>
      </c>
      <c r="X1075" s="1"/>
      <c r="Y1075" s="1"/>
      <c r="Z1075" s="1"/>
      <c r="AA1075" s="1"/>
      <c r="AB1075" s="1"/>
      <c r="AG1075">
        <v>5</v>
      </c>
      <c r="AI1075">
        <v>2</v>
      </c>
      <c r="AN1075" t="str">
        <f t="shared" si="212"/>
        <v>Bristol</v>
      </c>
      <c r="AO1075" t="s">
        <v>3110</v>
      </c>
      <c r="AP1075">
        <v>2</v>
      </c>
      <c r="AR1075" s="119">
        <v>33</v>
      </c>
      <c r="AS1075" s="121">
        <v>9</v>
      </c>
      <c r="AT1075" s="121">
        <v>35</v>
      </c>
      <c r="AU1075" s="125">
        <v>7700</v>
      </c>
      <c r="AV1075" s="125">
        <f t="shared" si="213"/>
        <v>33009</v>
      </c>
      <c r="AW1075" t="s">
        <v>749</v>
      </c>
      <c r="AX1075">
        <f t="shared" si="221"/>
        <v>3307700</v>
      </c>
      <c r="BB1075">
        <v>22.26</v>
      </c>
      <c r="BC1075">
        <v>4.92</v>
      </c>
      <c r="BD1075">
        <v>17.34</v>
      </c>
    </row>
    <row r="1076" spans="1:56" hidden="1" outlineLevel="1">
      <c r="A1076" t="s">
        <v>1541</v>
      </c>
      <c r="B1076" s="10" t="s">
        <v>2130</v>
      </c>
      <c r="C1076" s="1">
        <f t="shared" si="215"/>
        <v>460</v>
      </c>
      <c r="D1076" s="7">
        <f>IF(N1076&gt;0, RANK(N1076,(N1076:P1076,Q1076:AE1076)),0)</f>
        <v>2</v>
      </c>
      <c r="E1076" s="7">
        <f>IF(O1076&gt;0,RANK(O1076,(N1076:P1076,Q1076:AE1076)),0)</f>
        <v>1</v>
      </c>
      <c r="F1076" s="7">
        <f t="shared" si="216"/>
        <v>0</v>
      </c>
      <c r="G1076" s="1">
        <f t="shared" si="210"/>
        <v>18</v>
      </c>
      <c r="H1076" s="2">
        <f t="shared" si="211"/>
        <v>3.9130434782608699E-2</v>
      </c>
      <c r="I1076" s="8"/>
      <c r="J1076" s="2">
        <f t="shared" si="217"/>
        <v>0.47608695652173916</v>
      </c>
      <c r="K1076" s="2">
        <f t="shared" si="218"/>
        <v>0.51521739130434785</v>
      </c>
      <c r="L1076" s="2">
        <f t="shared" si="219"/>
        <v>0</v>
      </c>
      <c r="M1076" s="2">
        <f t="shared" si="220"/>
        <v>8.6956521739129933E-3</v>
      </c>
      <c r="N1076" s="1">
        <v>219</v>
      </c>
      <c r="O1076" s="1">
        <v>237</v>
      </c>
      <c r="P1076" s="1">
        <v>0</v>
      </c>
      <c r="Q1076">
        <v>3</v>
      </c>
      <c r="R1076">
        <v>0</v>
      </c>
      <c r="S1076">
        <v>0</v>
      </c>
      <c r="U1076" s="1"/>
      <c r="V1076" s="1"/>
      <c r="W1076" s="1">
        <v>0</v>
      </c>
      <c r="X1076" s="1"/>
      <c r="Y1076" s="1"/>
      <c r="Z1076" s="1"/>
      <c r="AA1076" s="1"/>
      <c r="AB1076" s="1"/>
      <c r="AG1076">
        <v>0</v>
      </c>
      <c r="AI1076">
        <v>1</v>
      </c>
      <c r="AN1076" t="str">
        <f t="shared" si="212"/>
        <v>Brookfield</v>
      </c>
      <c r="AO1076" t="s">
        <v>3449</v>
      </c>
      <c r="AP1076">
        <v>1</v>
      </c>
      <c r="AR1076" s="119">
        <v>33</v>
      </c>
      <c r="AS1076" s="121">
        <v>3</v>
      </c>
      <c r="AT1076" s="121">
        <v>15</v>
      </c>
      <c r="AU1076" s="125">
        <v>7940</v>
      </c>
      <c r="AV1076" s="125">
        <f t="shared" si="213"/>
        <v>33003</v>
      </c>
      <c r="AW1076" t="s">
        <v>749</v>
      </c>
      <c r="AX1076">
        <f t="shared" si="221"/>
        <v>3307940</v>
      </c>
      <c r="BB1076">
        <v>23.26</v>
      </c>
      <c r="BC1076">
        <v>0.39</v>
      </c>
      <c r="BD1076">
        <v>22.86</v>
      </c>
    </row>
    <row r="1077" spans="1:56" hidden="1" outlineLevel="1">
      <c r="A1077" t="s">
        <v>1160</v>
      </c>
      <c r="B1077" s="10" t="s">
        <v>2130</v>
      </c>
      <c r="C1077" s="1">
        <f t="shared" si="215"/>
        <v>2880</v>
      </c>
      <c r="D1077" s="7">
        <f>IF(N1077&gt;0, RANK(N1077,(N1077:P1077,Q1077:AE1077)),0)</f>
        <v>2</v>
      </c>
      <c r="E1077" s="7">
        <f>IF(O1077&gt;0,RANK(O1077,(N1077:P1077,Q1077:AE1077)),0)</f>
        <v>1</v>
      </c>
      <c r="F1077" s="7">
        <f t="shared" si="216"/>
        <v>3</v>
      </c>
      <c r="G1077" s="1">
        <f t="shared" si="210"/>
        <v>346</v>
      </c>
      <c r="H1077" s="2">
        <f t="shared" si="211"/>
        <v>0.12013888888888889</v>
      </c>
      <c r="I1077" s="8"/>
      <c r="J1077" s="2">
        <f t="shared" si="217"/>
        <v>0.43229166666666669</v>
      </c>
      <c r="K1077" s="2">
        <f t="shared" si="218"/>
        <v>0.55243055555555554</v>
      </c>
      <c r="L1077" s="2">
        <f t="shared" si="219"/>
        <v>6.2500000000000003E-3</v>
      </c>
      <c r="M1077" s="2">
        <f t="shared" si="220"/>
        <v>9.0277777777777232E-3</v>
      </c>
      <c r="N1077" s="1">
        <v>1245</v>
      </c>
      <c r="O1077" s="1">
        <v>1591</v>
      </c>
      <c r="P1077" s="1">
        <v>18</v>
      </c>
      <c r="Q1077">
        <v>17</v>
      </c>
      <c r="R1077">
        <v>0</v>
      </c>
      <c r="S1077">
        <v>1</v>
      </c>
      <c r="U1077" s="1"/>
      <c r="V1077" s="1"/>
      <c r="W1077" s="1">
        <v>3</v>
      </c>
      <c r="X1077" s="1"/>
      <c r="Y1077" s="1"/>
      <c r="Z1077" s="1"/>
      <c r="AA1077" s="1"/>
      <c r="AB1077" s="1"/>
      <c r="AG1077">
        <v>3</v>
      </c>
      <c r="AI1077">
        <v>2</v>
      </c>
      <c r="AN1077" t="str">
        <f t="shared" si="212"/>
        <v>Brookline</v>
      </c>
      <c r="AO1077" t="s">
        <v>1412</v>
      </c>
      <c r="AP1077">
        <v>2</v>
      </c>
      <c r="AR1077" s="119">
        <v>33</v>
      </c>
      <c r="AS1077" s="121">
        <v>11</v>
      </c>
      <c r="AT1077" s="121">
        <v>25</v>
      </c>
      <c r="AU1077" s="125">
        <v>8100</v>
      </c>
      <c r="AV1077" s="125">
        <f t="shared" si="213"/>
        <v>33011</v>
      </c>
      <c r="AW1077" t="s">
        <v>749</v>
      </c>
      <c r="AX1077">
        <f t="shared" si="221"/>
        <v>3308100</v>
      </c>
      <c r="BB1077">
        <v>20.13</v>
      </c>
      <c r="BC1077">
        <v>0.36</v>
      </c>
      <c r="BD1077">
        <v>19.77</v>
      </c>
    </row>
    <row r="1078" spans="1:56" hidden="1" outlineLevel="1">
      <c r="A1078" t="s">
        <v>1196</v>
      </c>
      <c r="B1078" s="10" t="s">
        <v>2130</v>
      </c>
      <c r="C1078" s="1">
        <f t="shared" si="215"/>
        <v>3</v>
      </c>
      <c r="D1078" s="7">
        <f>IF(N1078&gt;0, RANK(N1078,(N1078:P1078,Q1078:AE1078)),0)</f>
        <v>1</v>
      </c>
      <c r="E1078" s="7">
        <f>IF(O1078&gt;0,RANK(O1078,(N1078:P1078,Q1078:AE1078)),0)</f>
        <v>2</v>
      </c>
      <c r="F1078" s="7">
        <f t="shared" si="216"/>
        <v>0</v>
      </c>
      <c r="G1078" s="1">
        <f t="shared" si="210"/>
        <v>1</v>
      </c>
      <c r="H1078" s="2">
        <f t="shared" si="211"/>
        <v>0.33333333333333331</v>
      </c>
      <c r="I1078" s="8"/>
      <c r="J1078" s="2">
        <f t="shared" si="217"/>
        <v>0.66666666666666663</v>
      </c>
      <c r="K1078" s="2">
        <f t="shared" si="218"/>
        <v>0.33333333333333331</v>
      </c>
      <c r="L1078" s="2">
        <f t="shared" si="219"/>
        <v>0</v>
      </c>
      <c r="M1078" s="2">
        <f t="shared" si="220"/>
        <v>5.5511151231257827E-17</v>
      </c>
      <c r="N1078" s="1">
        <v>2</v>
      </c>
      <c r="O1078" s="1">
        <v>1</v>
      </c>
      <c r="P1078" s="1">
        <v>0</v>
      </c>
      <c r="Q1078">
        <v>0</v>
      </c>
      <c r="R1078">
        <v>0</v>
      </c>
      <c r="S1078">
        <v>0</v>
      </c>
      <c r="U1078" s="1"/>
      <c r="V1078" s="1"/>
      <c r="W1078" s="1">
        <v>0</v>
      </c>
      <c r="X1078" s="1"/>
      <c r="Y1078" s="1"/>
      <c r="Z1078" s="1"/>
      <c r="AA1078" s="1"/>
      <c r="AB1078" s="1"/>
      <c r="AG1078">
        <v>0</v>
      </c>
      <c r="AI1078">
        <v>0</v>
      </c>
      <c r="AN1078" t="str">
        <f t="shared" si="212"/>
        <v>Cambridge</v>
      </c>
      <c r="AO1078" t="s">
        <v>2516</v>
      </c>
      <c r="AP1078">
        <v>2</v>
      </c>
      <c r="AR1078" s="119">
        <v>33</v>
      </c>
      <c r="AS1078" s="121">
        <v>7</v>
      </c>
      <c r="AT1078" s="121">
        <v>25</v>
      </c>
      <c r="AU1078" s="125">
        <v>8420</v>
      </c>
      <c r="AV1078" s="125">
        <f t="shared" si="213"/>
        <v>33007</v>
      </c>
      <c r="AW1078" t="s">
        <v>2438</v>
      </c>
      <c r="AX1078">
        <f t="shared" si="221"/>
        <v>3308420</v>
      </c>
      <c r="BB1078">
        <v>51.44</v>
      </c>
      <c r="BC1078">
        <v>0.64</v>
      </c>
      <c r="BD1078">
        <v>50.81</v>
      </c>
    </row>
    <row r="1079" spans="1:56" hidden="1" outlineLevel="1">
      <c r="A1079" t="s">
        <v>1414</v>
      </c>
      <c r="B1079" s="10" t="s">
        <v>2130</v>
      </c>
      <c r="C1079" s="1">
        <f t="shared" si="215"/>
        <v>1830</v>
      </c>
      <c r="D1079" s="7">
        <f>IF(N1079&gt;0, RANK(N1079,(N1079:P1079,Q1079:AE1079)),0)</f>
        <v>1</v>
      </c>
      <c r="E1079" s="7">
        <f>IF(O1079&gt;0,RANK(O1079,(N1079:P1079,Q1079:AE1079)),0)</f>
        <v>2</v>
      </c>
      <c r="F1079" s="7">
        <f t="shared" si="216"/>
        <v>3</v>
      </c>
      <c r="G1079" s="1">
        <f t="shared" si="210"/>
        <v>346</v>
      </c>
      <c r="H1079" s="2">
        <f t="shared" si="211"/>
        <v>0.18907103825136612</v>
      </c>
      <c r="I1079" s="8"/>
      <c r="J1079" s="2">
        <f t="shared" si="217"/>
        <v>0.58579234972677596</v>
      </c>
      <c r="K1079" s="2">
        <f t="shared" si="218"/>
        <v>0.39672131147540984</v>
      </c>
      <c r="L1079" s="2">
        <f t="shared" si="219"/>
        <v>8.1967213114754103E-3</v>
      </c>
      <c r="M1079" s="2">
        <f t="shared" si="220"/>
        <v>9.2896174863387835E-3</v>
      </c>
      <c r="N1079" s="1">
        <v>1072</v>
      </c>
      <c r="O1079" s="1">
        <v>726</v>
      </c>
      <c r="P1079" s="1">
        <v>15</v>
      </c>
      <c r="Q1079">
        <v>5</v>
      </c>
      <c r="R1079">
        <v>1</v>
      </c>
      <c r="S1079">
        <v>0</v>
      </c>
      <c r="U1079" s="1"/>
      <c r="V1079" s="1"/>
      <c r="W1079" s="1">
        <v>5</v>
      </c>
      <c r="X1079" s="1"/>
      <c r="Y1079" s="1"/>
      <c r="Z1079" s="1"/>
      <c r="AA1079" s="1"/>
      <c r="AB1079" s="1"/>
      <c r="AG1079">
        <v>5</v>
      </c>
      <c r="AI1079">
        <v>1</v>
      </c>
      <c r="AN1079" t="str">
        <f t="shared" si="212"/>
        <v>Campton</v>
      </c>
      <c r="AO1079" t="s">
        <v>3110</v>
      </c>
      <c r="AP1079">
        <v>2</v>
      </c>
      <c r="AR1079" s="119">
        <v>33</v>
      </c>
      <c r="AS1079" s="121">
        <v>9</v>
      </c>
      <c r="AT1079" s="121">
        <v>40</v>
      </c>
      <c r="AU1079" s="125">
        <v>8660</v>
      </c>
      <c r="AV1079" s="125">
        <f t="shared" si="213"/>
        <v>33009</v>
      </c>
      <c r="AW1079" t="s">
        <v>749</v>
      </c>
      <c r="AX1079">
        <f t="shared" si="221"/>
        <v>3308660</v>
      </c>
      <c r="BB1079">
        <v>52.52</v>
      </c>
      <c r="BC1079">
        <v>0.59</v>
      </c>
      <c r="BD1079">
        <v>51.93</v>
      </c>
    </row>
    <row r="1080" spans="1:56" hidden="1" outlineLevel="1">
      <c r="A1080" t="s">
        <v>1197</v>
      </c>
      <c r="B1080" s="10" t="s">
        <v>2130</v>
      </c>
      <c r="C1080" s="1">
        <f t="shared" si="215"/>
        <v>1874</v>
      </c>
      <c r="D1080" s="7">
        <f>IF(N1080&gt;0, RANK(N1080,(N1080:P1080,Q1080:AE1080)),0)</f>
        <v>1</v>
      </c>
      <c r="E1080" s="7">
        <f>IF(O1080&gt;0,RANK(O1080,(N1080:P1080,Q1080:AE1080)),0)</f>
        <v>2</v>
      </c>
      <c r="F1080" s="7">
        <f t="shared" si="216"/>
        <v>3</v>
      </c>
      <c r="G1080" s="1">
        <f t="shared" si="210"/>
        <v>435</v>
      </c>
      <c r="H1080" s="2">
        <f t="shared" si="211"/>
        <v>0.23212379935965849</v>
      </c>
      <c r="I1080" s="8"/>
      <c r="J1080" s="2">
        <f t="shared" si="217"/>
        <v>0.60405549626467447</v>
      </c>
      <c r="K1080" s="2">
        <f t="shared" si="218"/>
        <v>0.37193169690501598</v>
      </c>
      <c r="L1080" s="2">
        <f t="shared" si="219"/>
        <v>6.9370330843116328E-3</v>
      </c>
      <c r="M1080" s="2">
        <f t="shared" si="220"/>
        <v>1.7075773745997908E-2</v>
      </c>
      <c r="N1080" s="1">
        <v>1132</v>
      </c>
      <c r="O1080" s="1">
        <v>697</v>
      </c>
      <c r="P1080" s="1">
        <v>13</v>
      </c>
      <c r="Q1080">
        <v>2</v>
      </c>
      <c r="R1080">
        <v>0</v>
      </c>
      <c r="S1080">
        <v>6</v>
      </c>
      <c r="U1080" s="1"/>
      <c r="V1080" s="1"/>
      <c r="W1080" s="1">
        <v>7</v>
      </c>
      <c r="X1080" s="1"/>
      <c r="Y1080" s="1"/>
      <c r="Z1080" s="1"/>
      <c r="AA1080" s="1"/>
      <c r="AB1080" s="1"/>
      <c r="AG1080">
        <v>16</v>
      </c>
      <c r="AI1080">
        <v>1</v>
      </c>
      <c r="AN1080" t="str">
        <f t="shared" si="212"/>
        <v>Canaan</v>
      </c>
      <c r="AO1080" t="s">
        <v>3110</v>
      </c>
      <c r="AP1080">
        <v>2</v>
      </c>
      <c r="AR1080" s="119">
        <v>33</v>
      </c>
      <c r="AS1080" s="121">
        <v>9</v>
      </c>
      <c r="AT1080" s="121">
        <v>45</v>
      </c>
      <c r="AU1080" s="125">
        <v>8980</v>
      </c>
      <c r="AV1080" s="125">
        <f t="shared" si="213"/>
        <v>33009</v>
      </c>
      <c r="AW1080" t="s">
        <v>749</v>
      </c>
      <c r="AX1080">
        <f t="shared" si="221"/>
        <v>3308980</v>
      </c>
      <c r="BB1080">
        <v>55.03</v>
      </c>
      <c r="BC1080">
        <v>1.82</v>
      </c>
      <c r="BD1080">
        <v>53.22</v>
      </c>
    </row>
    <row r="1081" spans="1:56" hidden="1" outlineLevel="1">
      <c r="A1081" t="s">
        <v>2733</v>
      </c>
      <c r="B1081" s="10" t="s">
        <v>2130</v>
      </c>
      <c r="C1081" s="1">
        <f t="shared" si="215"/>
        <v>2549</v>
      </c>
      <c r="D1081" s="7">
        <f>IF(N1081&gt;0, RANK(N1081,(N1081:P1081,Q1081:AE1081)),0)</f>
        <v>2</v>
      </c>
      <c r="E1081" s="7">
        <f>IF(O1081&gt;0,RANK(O1081,(N1081:P1081,Q1081:AE1081)),0)</f>
        <v>1</v>
      </c>
      <c r="F1081" s="7">
        <f t="shared" si="216"/>
        <v>4</v>
      </c>
      <c r="G1081" s="1">
        <f t="shared" si="210"/>
        <v>389</v>
      </c>
      <c r="H1081" s="2">
        <f t="shared" si="211"/>
        <v>0.15260886622204786</v>
      </c>
      <c r="I1081" s="8"/>
      <c r="J1081" s="2">
        <f t="shared" si="217"/>
        <v>0.41702628481757553</v>
      </c>
      <c r="K1081" s="2">
        <f t="shared" si="218"/>
        <v>0.56963515103962337</v>
      </c>
      <c r="L1081" s="2">
        <f t="shared" si="219"/>
        <v>3.5307963907414671E-3</v>
      </c>
      <c r="M1081" s="2">
        <f t="shared" si="220"/>
        <v>9.8077677520596353E-3</v>
      </c>
      <c r="N1081" s="1">
        <v>1063</v>
      </c>
      <c r="O1081" s="1">
        <v>1452</v>
      </c>
      <c r="P1081" s="1">
        <v>9</v>
      </c>
      <c r="Q1081">
        <v>4</v>
      </c>
      <c r="R1081">
        <v>0</v>
      </c>
      <c r="S1081">
        <v>0</v>
      </c>
      <c r="U1081" s="1"/>
      <c r="V1081" s="1"/>
      <c r="W1081" s="1">
        <v>14</v>
      </c>
      <c r="X1081" s="1"/>
      <c r="Y1081" s="1"/>
      <c r="Z1081" s="1"/>
      <c r="AA1081" s="1"/>
      <c r="AB1081" s="1"/>
      <c r="AG1081">
        <v>5</v>
      </c>
      <c r="AI1081">
        <v>2</v>
      </c>
      <c r="AN1081" t="str">
        <f t="shared" si="212"/>
        <v>Candia</v>
      </c>
      <c r="AO1081" t="s">
        <v>339</v>
      </c>
      <c r="AP1081">
        <v>1</v>
      </c>
      <c r="AR1081" s="119">
        <v>33</v>
      </c>
      <c r="AS1081" s="121">
        <v>15</v>
      </c>
      <c r="AT1081" s="121">
        <v>20</v>
      </c>
      <c r="AU1081" s="125">
        <v>9300</v>
      </c>
      <c r="AV1081" s="125">
        <f t="shared" si="213"/>
        <v>33015</v>
      </c>
      <c r="AW1081" t="s">
        <v>749</v>
      </c>
      <c r="AX1081">
        <f t="shared" si="221"/>
        <v>3309300</v>
      </c>
      <c r="BB1081">
        <v>30.57</v>
      </c>
      <c r="BC1081">
        <v>0.24</v>
      </c>
      <c r="BD1081">
        <v>30.32</v>
      </c>
    </row>
    <row r="1082" spans="1:56" hidden="1" outlineLevel="1">
      <c r="A1082" t="s">
        <v>1200</v>
      </c>
      <c r="B1082" s="10" t="s">
        <v>2130</v>
      </c>
      <c r="C1082" s="1">
        <f t="shared" si="215"/>
        <v>1573</v>
      </c>
      <c r="D1082" s="7">
        <f>IF(N1082&gt;0, RANK(N1082,(N1082:P1082,Q1082:AE1082)),0)</f>
        <v>1</v>
      </c>
      <c r="E1082" s="7">
        <f>IF(O1082&gt;0,RANK(O1082,(N1082:P1082,Q1082:AE1082)),0)</f>
        <v>2</v>
      </c>
      <c r="F1082" s="7">
        <f t="shared" si="216"/>
        <v>3</v>
      </c>
      <c r="G1082" s="1">
        <f t="shared" si="210"/>
        <v>362</v>
      </c>
      <c r="H1082" s="2">
        <f t="shared" si="211"/>
        <v>0.23013350286077558</v>
      </c>
      <c r="I1082" s="8"/>
      <c r="J1082" s="2">
        <f t="shared" si="217"/>
        <v>0.60966306420851879</v>
      </c>
      <c r="K1082" s="2">
        <f t="shared" si="218"/>
        <v>0.37952956134774318</v>
      </c>
      <c r="L1082" s="2">
        <f t="shared" si="219"/>
        <v>2.5429116338207248E-3</v>
      </c>
      <c r="M1082" s="2">
        <f t="shared" si="220"/>
        <v>8.2644628099173018E-3</v>
      </c>
      <c r="N1082" s="1">
        <v>959</v>
      </c>
      <c r="O1082" s="1">
        <v>597</v>
      </c>
      <c r="P1082" s="1">
        <v>4</v>
      </c>
      <c r="Q1082">
        <v>4</v>
      </c>
      <c r="R1082">
        <v>0</v>
      </c>
      <c r="S1082">
        <v>0</v>
      </c>
      <c r="U1082" s="1"/>
      <c r="V1082" s="1"/>
      <c r="W1082" s="1">
        <v>3</v>
      </c>
      <c r="X1082" s="1"/>
      <c r="Y1082" s="1"/>
      <c r="Z1082" s="1"/>
      <c r="AA1082" s="1"/>
      <c r="AB1082" s="1"/>
      <c r="AG1082">
        <v>5</v>
      </c>
      <c r="AI1082">
        <v>1</v>
      </c>
      <c r="AN1082" t="str">
        <f t="shared" si="212"/>
        <v>Canterbury</v>
      </c>
      <c r="AO1082" t="s">
        <v>2732</v>
      </c>
      <c r="AP1082">
        <v>2</v>
      </c>
      <c r="AR1082" s="119">
        <v>33</v>
      </c>
      <c r="AS1082" s="121">
        <v>13</v>
      </c>
      <c r="AT1082" s="121">
        <v>30</v>
      </c>
      <c r="AU1082" s="125">
        <v>9860</v>
      </c>
      <c r="AV1082" s="125">
        <f t="shared" si="213"/>
        <v>33013</v>
      </c>
      <c r="AW1082" t="s">
        <v>749</v>
      </c>
      <c r="AX1082">
        <f t="shared" si="221"/>
        <v>3309860</v>
      </c>
      <c r="BB1082">
        <v>44.63</v>
      </c>
      <c r="BC1082">
        <v>0.79</v>
      </c>
      <c r="BD1082">
        <v>43.84</v>
      </c>
    </row>
    <row r="1083" spans="1:56" hidden="1" outlineLevel="1">
      <c r="A1083" t="s">
        <v>3449</v>
      </c>
      <c r="B1083" s="10" t="s">
        <v>2130</v>
      </c>
      <c r="C1083" s="1">
        <f t="shared" si="215"/>
        <v>488</v>
      </c>
      <c r="D1083" s="7">
        <f>IF(N1083&gt;0, RANK(N1083,(N1083:P1083,Q1083:AE1083)),0)</f>
        <v>1</v>
      </c>
      <c r="E1083" s="7">
        <f>IF(O1083&gt;0,RANK(O1083,(N1083:P1083,Q1083:AE1083)),0)</f>
        <v>2</v>
      </c>
      <c r="F1083" s="7">
        <f t="shared" si="216"/>
        <v>3</v>
      </c>
      <c r="G1083" s="1">
        <f t="shared" si="210"/>
        <v>94</v>
      </c>
      <c r="H1083" s="2">
        <f t="shared" si="211"/>
        <v>0.19262295081967212</v>
      </c>
      <c r="I1083" s="8"/>
      <c r="J1083" s="2">
        <f t="shared" si="217"/>
        <v>0.5901639344262295</v>
      </c>
      <c r="K1083" s="2">
        <f t="shared" si="218"/>
        <v>0.39754098360655737</v>
      </c>
      <c r="L1083" s="2">
        <f t="shared" si="219"/>
        <v>4.0983606557377051E-3</v>
      </c>
      <c r="M1083" s="2">
        <f t="shared" si="220"/>
        <v>8.1967213114754224E-3</v>
      </c>
      <c r="N1083" s="1">
        <v>288</v>
      </c>
      <c r="O1083" s="1">
        <v>194</v>
      </c>
      <c r="P1083" s="1">
        <v>2</v>
      </c>
      <c r="Q1083">
        <v>1</v>
      </c>
      <c r="R1083">
        <v>0</v>
      </c>
      <c r="S1083">
        <v>0</v>
      </c>
      <c r="U1083" s="1"/>
      <c r="V1083" s="1"/>
      <c r="W1083" s="1">
        <v>1</v>
      </c>
      <c r="X1083" s="1"/>
      <c r="Y1083" s="1"/>
      <c r="Z1083" s="1"/>
      <c r="AA1083" s="1"/>
      <c r="AB1083" s="1"/>
      <c r="AG1083">
        <v>1</v>
      </c>
      <c r="AI1083">
        <v>1</v>
      </c>
      <c r="AN1083" t="str">
        <f t="shared" si="212"/>
        <v>Carroll</v>
      </c>
      <c r="AO1083" t="s">
        <v>2516</v>
      </c>
      <c r="AP1083">
        <v>2</v>
      </c>
      <c r="AR1083" s="119">
        <v>33</v>
      </c>
      <c r="AS1083" s="121">
        <v>7</v>
      </c>
      <c r="AT1083" s="121">
        <v>30</v>
      </c>
      <c r="AU1083" s="125">
        <v>10100</v>
      </c>
      <c r="AV1083" s="125">
        <f t="shared" si="213"/>
        <v>33007</v>
      </c>
      <c r="AW1083" t="s">
        <v>749</v>
      </c>
      <c r="AX1083">
        <f t="shared" si="221"/>
        <v>3310100</v>
      </c>
      <c r="BB1083">
        <v>50.21</v>
      </c>
      <c r="BC1083">
        <v>0.03</v>
      </c>
      <c r="BD1083">
        <v>50.19</v>
      </c>
    </row>
    <row r="1084" spans="1:56" hidden="1" outlineLevel="1">
      <c r="A1084" t="s">
        <v>924</v>
      </c>
      <c r="B1084" s="10" t="s">
        <v>2130</v>
      </c>
      <c r="C1084" s="1">
        <f t="shared" si="215"/>
        <v>740</v>
      </c>
      <c r="D1084" s="7">
        <f>IF(N1084&gt;0, RANK(N1084,(N1084:P1084,Q1084:AE1084)),0)</f>
        <v>1</v>
      </c>
      <c r="E1084" s="7">
        <f>IF(O1084&gt;0,RANK(O1084,(N1084:P1084,Q1084:AE1084)),0)</f>
        <v>2</v>
      </c>
      <c r="F1084" s="7">
        <f t="shared" si="216"/>
        <v>3</v>
      </c>
      <c r="G1084" s="1">
        <f t="shared" si="210"/>
        <v>24</v>
      </c>
      <c r="H1084" s="2">
        <f t="shared" si="211"/>
        <v>3.2432432432432434E-2</v>
      </c>
      <c r="I1084" s="8"/>
      <c r="J1084" s="2">
        <f t="shared" si="217"/>
        <v>0.50945945945945947</v>
      </c>
      <c r="K1084" s="2">
        <f t="shared" si="218"/>
        <v>0.47702702702702704</v>
      </c>
      <c r="L1084" s="2">
        <f t="shared" si="219"/>
        <v>6.7567567567567571E-3</v>
      </c>
      <c r="M1084" s="2">
        <f t="shared" si="220"/>
        <v>6.7567567567567294E-3</v>
      </c>
      <c r="N1084" s="1">
        <v>377</v>
      </c>
      <c r="O1084" s="1">
        <v>353</v>
      </c>
      <c r="P1084" s="1">
        <v>5</v>
      </c>
      <c r="Q1084">
        <v>3</v>
      </c>
      <c r="R1084">
        <v>0</v>
      </c>
      <c r="S1084">
        <v>0</v>
      </c>
      <c r="U1084" s="1"/>
      <c r="V1084" s="1"/>
      <c r="W1084" s="1">
        <v>0</v>
      </c>
      <c r="X1084" s="1"/>
      <c r="Y1084" s="1"/>
      <c r="Z1084" s="1"/>
      <c r="AA1084" s="1"/>
      <c r="AB1084" s="1"/>
      <c r="AG1084">
        <v>2</v>
      </c>
      <c r="AI1084">
        <v>0</v>
      </c>
      <c r="AN1084" t="str">
        <f t="shared" si="212"/>
        <v>Center Harbor</v>
      </c>
      <c r="AO1084" t="s">
        <v>2143</v>
      </c>
      <c r="AP1084">
        <v>1</v>
      </c>
      <c r="AR1084" s="119">
        <v>33</v>
      </c>
      <c r="AS1084" s="121">
        <v>1</v>
      </c>
      <c r="AT1084" s="121">
        <v>20</v>
      </c>
      <c r="AU1084" s="125">
        <v>10660</v>
      </c>
      <c r="AV1084" s="125">
        <f t="shared" si="213"/>
        <v>33001</v>
      </c>
      <c r="AW1084" t="s">
        <v>749</v>
      </c>
      <c r="AX1084">
        <f t="shared" si="221"/>
        <v>3310660</v>
      </c>
      <c r="BB1084">
        <v>16.510000000000002</v>
      </c>
      <c r="BC1084">
        <v>3.12</v>
      </c>
      <c r="BD1084">
        <v>13.39</v>
      </c>
    </row>
    <row r="1085" spans="1:56" hidden="1" outlineLevel="1">
      <c r="A1085" t="s">
        <v>673</v>
      </c>
      <c r="B1085" s="10" t="s">
        <v>2130</v>
      </c>
      <c r="C1085" s="1">
        <f t="shared" si="215"/>
        <v>2544</v>
      </c>
      <c r="D1085" s="7">
        <f>IF(N1085&gt;0, RANK(N1085,(N1085:P1085,Q1085:AE1085)),0)</f>
        <v>1</v>
      </c>
      <c r="E1085" s="7">
        <f>IF(O1085&gt;0,RANK(O1085,(N1085:P1085,Q1085:AE1085)),0)</f>
        <v>2</v>
      </c>
      <c r="F1085" s="7">
        <f t="shared" si="216"/>
        <v>3</v>
      </c>
      <c r="G1085" s="1">
        <f t="shared" si="210"/>
        <v>659</v>
      </c>
      <c r="H1085" s="2">
        <f t="shared" si="211"/>
        <v>0.25904088050314467</v>
      </c>
      <c r="I1085" s="8"/>
      <c r="J1085" s="2">
        <f t="shared" si="217"/>
        <v>0.62264150943396224</v>
      </c>
      <c r="K1085" s="2">
        <f t="shared" si="218"/>
        <v>0.36360062893081763</v>
      </c>
      <c r="L1085" s="2">
        <f t="shared" si="219"/>
        <v>5.89622641509434E-3</v>
      </c>
      <c r="M1085" s="2">
        <f t="shared" si="220"/>
        <v>7.8616352201257966E-3</v>
      </c>
      <c r="N1085" s="1">
        <v>1584</v>
      </c>
      <c r="O1085" s="1">
        <v>925</v>
      </c>
      <c r="P1085" s="1">
        <v>15</v>
      </c>
      <c r="Q1085">
        <v>6</v>
      </c>
      <c r="R1085">
        <v>0</v>
      </c>
      <c r="S1085">
        <v>0</v>
      </c>
      <c r="U1085" s="1"/>
      <c r="V1085" s="1"/>
      <c r="W1085" s="1">
        <v>9</v>
      </c>
      <c r="X1085" s="1"/>
      <c r="Y1085" s="1"/>
      <c r="Z1085" s="1"/>
      <c r="AA1085" s="1"/>
      <c r="AB1085" s="1"/>
      <c r="AG1085">
        <v>3</v>
      </c>
      <c r="AI1085">
        <v>2</v>
      </c>
      <c r="AN1085" t="str">
        <f t="shared" si="212"/>
        <v>Charlestown</v>
      </c>
      <c r="AO1085" t="s">
        <v>3470</v>
      </c>
      <c r="AP1085">
        <v>2</v>
      </c>
      <c r="AR1085" s="119">
        <v>33</v>
      </c>
      <c r="AS1085" s="121">
        <v>19</v>
      </c>
      <c r="AT1085" s="121">
        <v>10</v>
      </c>
      <c r="AU1085" s="125">
        <v>11380</v>
      </c>
      <c r="AV1085" s="125">
        <f t="shared" si="213"/>
        <v>33019</v>
      </c>
      <c r="AW1085" t="s">
        <v>749</v>
      </c>
      <c r="AX1085">
        <f t="shared" si="221"/>
        <v>3311380</v>
      </c>
      <c r="BB1085">
        <v>37.96</v>
      </c>
      <c r="BC1085">
        <v>2.15</v>
      </c>
      <c r="BD1085">
        <v>35.81</v>
      </c>
    </row>
    <row r="1086" spans="1:56" hidden="1" outlineLevel="1">
      <c r="A1086" t="s">
        <v>3122</v>
      </c>
      <c r="B1086" s="10" t="s">
        <v>2130</v>
      </c>
      <c r="C1086" s="1">
        <f t="shared" si="215"/>
        <v>217</v>
      </c>
      <c r="D1086" s="7">
        <f>IF(N1086&gt;0, RANK(N1086,(N1086:P1086,Q1086:AE1086)),0)</f>
        <v>2</v>
      </c>
      <c r="E1086" s="7">
        <f>IF(O1086&gt;0,RANK(O1086,(N1086:P1086,Q1086:AE1086)),0)</f>
        <v>1</v>
      </c>
      <c r="F1086" s="7">
        <f t="shared" si="216"/>
        <v>3</v>
      </c>
      <c r="G1086" s="1">
        <f t="shared" si="210"/>
        <v>20</v>
      </c>
      <c r="H1086" s="2">
        <f t="shared" si="211"/>
        <v>9.2165898617511524E-2</v>
      </c>
      <c r="I1086" s="8"/>
      <c r="J1086" s="2">
        <f t="shared" si="217"/>
        <v>0.43778801843317972</v>
      </c>
      <c r="K1086" s="2">
        <f t="shared" si="218"/>
        <v>0.52995391705069128</v>
      </c>
      <c r="L1086" s="2">
        <f t="shared" si="219"/>
        <v>1.3824884792626729E-2</v>
      </c>
      <c r="M1086" s="2">
        <f t="shared" si="220"/>
        <v>1.8433179723502273E-2</v>
      </c>
      <c r="N1086" s="1">
        <v>95</v>
      </c>
      <c r="O1086" s="1">
        <v>115</v>
      </c>
      <c r="P1086" s="1">
        <v>3</v>
      </c>
      <c r="Q1086">
        <v>3</v>
      </c>
      <c r="R1086">
        <v>0</v>
      </c>
      <c r="S1086">
        <v>0</v>
      </c>
      <c r="U1086" s="1"/>
      <c r="V1086" s="1"/>
      <c r="W1086" s="1">
        <v>1</v>
      </c>
      <c r="X1086" s="1"/>
      <c r="Y1086" s="1"/>
      <c r="Z1086" s="1"/>
      <c r="AA1086" s="1"/>
      <c r="AB1086" s="1"/>
      <c r="AG1086">
        <v>0</v>
      </c>
      <c r="AI1086">
        <v>0</v>
      </c>
      <c r="AN1086" t="str">
        <f t="shared" si="212"/>
        <v>Chatham</v>
      </c>
      <c r="AO1086" t="s">
        <v>3449</v>
      </c>
      <c r="AP1086">
        <v>1</v>
      </c>
      <c r="AR1086" s="119">
        <v>33</v>
      </c>
      <c r="AS1086" s="121">
        <v>3</v>
      </c>
      <c r="AT1086" s="121">
        <v>20</v>
      </c>
      <c r="AU1086" s="125">
        <v>11780</v>
      </c>
      <c r="AV1086" s="125">
        <f t="shared" si="213"/>
        <v>33003</v>
      </c>
      <c r="AW1086" t="s">
        <v>749</v>
      </c>
      <c r="AX1086">
        <f t="shared" si="221"/>
        <v>3311780</v>
      </c>
      <c r="BB1086">
        <v>57.22</v>
      </c>
      <c r="BC1086">
        <v>0.51</v>
      </c>
      <c r="BD1086">
        <v>56.71</v>
      </c>
    </row>
    <row r="1087" spans="1:56" hidden="1" outlineLevel="1">
      <c r="A1087" t="s">
        <v>2652</v>
      </c>
      <c r="B1087" s="10" t="s">
        <v>2130</v>
      </c>
      <c r="C1087" s="1">
        <f t="shared" si="215"/>
        <v>2724</v>
      </c>
      <c r="D1087" s="7">
        <f>IF(N1087&gt;0, RANK(N1087,(N1087:P1087,Q1087:AE1087)),0)</f>
        <v>2</v>
      </c>
      <c r="E1087" s="7">
        <f>IF(O1087&gt;0,RANK(O1087,(N1087:P1087,Q1087:AE1087)),0)</f>
        <v>1</v>
      </c>
      <c r="F1087" s="7">
        <f t="shared" si="216"/>
        <v>4</v>
      </c>
      <c r="G1087" s="1">
        <f t="shared" si="210"/>
        <v>321</v>
      </c>
      <c r="H1087" s="2">
        <f t="shared" si="211"/>
        <v>0.11784140969162996</v>
      </c>
      <c r="I1087" s="8"/>
      <c r="J1087" s="2">
        <f t="shared" si="217"/>
        <v>0.43649045521292218</v>
      </c>
      <c r="K1087" s="2">
        <f t="shared" si="218"/>
        <v>0.55433186490455211</v>
      </c>
      <c r="L1087" s="2">
        <f t="shared" si="219"/>
        <v>2.5697503671071953E-3</v>
      </c>
      <c r="M1087" s="2">
        <f t="shared" si="220"/>
        <v>6.607929515418518E-3</v>
      </c>
      <c r="N1087" s="1">
        <v>1189</v>
      </c>
      <c r="O1087" s="1">
        <v>1510</v>
      </c>
      <c r="P1087" s="1">
        <v>7</v>
      </c>
      <c r="Q1087">
        <v>8</v>
      </c>
      <c r="R1087">
        <v>0</v>
      </c>
      <c r="S1087">
        <v>0</v>
      </c>
      <c r="U1087" s="1"/>
      <c r="V1087" s="1"/>
      <c r="W1087" s="1">
        <v>4</v>
      </c>
      <c r="X1087" s="1"/>
      <c r="Y1087" s="1"/>
      <c r="Z1087" s="1"/>
      <c r="AA1087" s="1"/>
      <c r="AB1087" s="1"/>
      <c r="AG1087">
        <v>4</v>
      </c>
      <c r="AI1087">
        <v>2</v>
      </c>
      <c r="AN1087" t="str">
        <f t="shared" ref="AN1087:AN1145" si="222">A1087</f>
        <v>Chester</v>
      </c>
      <c r="AO1087" t="s">
        <v>339</v>
      </c>
      <c r="AP1087">
        <v>1</v>
      </c>
      <c r="AR1087" s="119">
        <v>33</v>
      </c>
      <c r="AS1087" s="121">
        <v>15</v>
      </c>
      <c r="AT1087" s="121">
        <v>25</v>
      </c>
      <c r="AU1087" s="125">
        <v>12100</v>
      </c>
      <c r="AV1087" s="125">
        <f t="shared" si="213"/>
        <v>33015</v>
      </c>
      <c r="AW1087" t="s">
        <v>749</v>
      </c>
      <c r="AX1087">
        <f t="shared" si="221"/>
        <v>3312100</v>
      </c>
      <c r="BB1087">
        <v>26.02</v>
      </c>
      <c r="BC1087">
        <v>0.11</v>
      </c>
      <c r="BD1087">
        <v>25.91</v>
      </c>
    </row>
    <row r="1088" spans="1:56" hidden="1" outlineLevel="1">
      <c r="A1088" t="s">
        <v>548</v>
      </c>
      <c r="B1088" s="10" t="s">
        <v>2130</v>
      </c>
      <c r="C1088" s="1">
        <f t="shared" si="215"/>
        <v>2212</v>
      </c>
      <c r="D1088" s="7">
        <f>IF(N1088&gt;0, RANK(N1088,(N1088:P1088,Q1088:AE1088)),0)</f>
        <v>1</v>
      </c>
      <c r="E1088" s="7">
        <f>IF(O1088&gt;0,RANK(O1088,(N1088:P1088,Q1088:AE1088)),0)</f>
        <v>2</v>
      </c>
      <c r="F1088" s="7">
        <f t="shared" si="216"/>
        <v>3</v>
      </c>
      <c r="G1088" s="1">
        <f t="shared" si="210"/>
        <v>490</v>
      </c>
      <c r="H1088" s="2">
        <f t="shared" si="211"/>
        <v>0.22151898734177214</v>
      </c>
      <c r="I1088" s="8"/>
      <c r="J1088" s="2">
        <f t="shared" si="217"/>
        <v>0.60578661844484627</v>
      </c>
      <c r="K1088" s="2">
        <f t="shared" si="218"/>
        <v>0.38426763110307416</v>
      </c>
      <c r="L1088" s="2">
        <f t="shared" si="219"/>
        <v>3.1645569620253164E-3</v>
      </c>
      <c r="M1088" s="2">
        <f t="shared" si="220"/>
        <v>6.7811934900542555E-3</v>
      </c>
      <c r="N1088" s="1">
        <v>1340</v>
      </c>
      <c r="O1088" s="1">
        <v>850</v>
      </c>
      <c r="P1088" s="1">
        <v>7</v>
      </c>
      <c r="Q1088">
        <v>4</v>
      </c>
      <c r="R1088">
        <v>0</v>
      </c>
      <c r="S1088">
        <v>0</v>
      </c>
      <c r="U1088" s="1"/>
      <c r="V1088" s="1"/>
      <c r="W1088" s="1">
        <v>6</v>
      </c>
      <c r="X1088" s="1"/>
      <c r="Y1088" s="1"/>
      <c r="Z1088" s="1"/>
      <c r="AA1088" s="1"/>
      <c r="AB1088" s="1"/>
      <c r="AG1088">
        <v>3</v>
      </c>
      <c r="AI1088">
        <v>2</v>
      </c>
      <c r="AN1088" t="str">
        <f t="shared" si="222"/>
        <v>Chesterfield</v>
      </c>
      <c r="AO1088" t="s">
        <v>1536</v>
      </c>
      <c r="AP1088">
        <v>2</v>
      </c>
      <c r="AR1088" s="119">
        <v>33</v>
      </c>
      <c r="AS1088" s="121">
        <v>5</v>
      </c>
      <c r="AT1088" s="121">
        <v>10</v>
      </c>
      <c r="AU1088" s="125">
        <v>12260</v>
      </c>
      <c r="AV1088" s="125">
        <f t="shared" si="213"/>
        <v>33005</v>
      </c>
      <c r="AW1088" t="s">
        <v>749</v>
      </c>
      <c r="AX1088">
        <f t="shared" si="221"/>
        <v>3312260</v>
      </c>
      <c r="BB1088">
        <v>47.56</v>
      </c>
      <c r="BC1088">
        <v>2</v>
      </c>
      <c r="BD1088">
        <v>45.56</v>
      </c>
    </row>
    <row r="1089" spans="1:56" hidden="1" outlineLevel="1">
      <c r="A1089" t="s">
        <v>1847</v>
      </c>
      <c r="B1089" s="10" t="s">
        <v>2130</v>
      </c>
      <c r="C1089" s="1">
        <f t="shared" si="215"/>
        <v>1541</v>
      </c>
      <c r="D1089" s="7">
        <f>IF(N1089&gt;0, RANK(N1089,(N1089:P1089,Q1089:AE1089)),0)</f>
        <v>2</v>
      </c>
      <c r="E1089" s="7">
        <f>IF(O1089&gt;0,RANK(O1089,(N1089:P1089,Q1089:AE1089)),0)</f>
        <v>1</v>
      </c>
      <c r="F1089" s="7">
        <f t="shared" si="216"/>
        <v>5</v>
      </c>
      <c r="G1089" s="1">
        <f t="shared" si="210"/>
        <v>49</v>
      </c>
      <c r="H1089" s="2">
        <f t="shared" si="211"/>
        <v>3.17975340687865E-2</v>
      </c>
      <c r="I1089" s="8"/>
      <c r="J1089" s="2">
        <f t="shared" si="217"/>
        <v>0.4789097988319273</v>
      </c>
      <c r="K1089" s="2">
        <f t="shared" si="218"/>
        <v>0.5107073329007138</v>
      </c>
      <c r="L1089" s="2">
        <f t="shared" si="219"/>
        <v>1.2978585334198572E-3</v>
      </c>
      <c r="M1089" s="2">
        <f t="shared" si="220"/>
        <v>9.0850097339390447E-3</v>
      </c>
      <c r="N1089" s="1">
        <v>738</v>
      </c>
      <c r="O1089" s="1">
        <v>787</v>
      </c>
      <c r="P1089" s="1">
        <v>2</v>
      </c>
      <c r="Q1089">
        <v>4</v>
      </c>
      <c r="R1089">
        <v>0</v>
      </c>
      <c r="S1089">
        <v>2</v>
      </c>
      <c r="U1089" s="1"/>
      <c r="V1089" s="1"/>
      <c r="W1089" s="1">
        <v>5</v>
      </c>
      <c r="X1089" s="1"/>
      <c r="Y1089" s="1"/>
      <c r="Z1089" s="1"/>
      <c r="AA1089" s="1"/>
      <c r="AB1089" s="1"/>
      <c r="AG1089">
        <v>3</v>
      </c>
      <c r="AI1089">
        <v>0</v>
      </c>
      <c r="AN1089" t="str">
        <f t="shared" si="222"/>
        <v>Chichester</v>
      </c>
      <c r="AO1089" t="s">
        <v>2732</v>
      </c>
      <c r="AP1089">
        <v>2</v>
      </c>
      <c r="AR1089" s="119">
        <v>33</v>
      </c>
      <c r="AS1089" s="121">
        <v>13</v>
      </c>
      <c r="AT1089" s="121">
        <v>35</v>
      </c>
      <c r="AU1089" s="125">
        <v>12420</v>
      </c>
      <c r="AV1089" s="125">
        <f t="shared" si="213"/>
        <v>33013</v>
      </c>
      <c r="AW1089" t="s">
        <v>749</v>
      </c>
      <c r="AX1089">
        <f t="shared" si="221"/>
        <v>3312420</v>
      </c>
      <c r="BB1089">
        <v>21.18</v>
      </c>
      <c r="BC1089">
        <v>0.11</v>
      </c>
      <c r="BD1089">
        <v>21.07</v>
      </c>
    </row>
    <row r="1090" spans="1:56" hidden="1" outlineLevel="1">
      <c r="A1090" t="s">
        <v>1431</v>
      </c>
      <c r="B1090" s="10" t="s">
        <v>2130</v>
      </c>
      <c r="C1090" s="1">
        <f t="shared" si="215"/>
        <v>5847</v>
      </c>
      <c r="D1090" s="7">
        <f>IF(N1090&gt;0, RANK(N1090,(N1090:P1090,Q1090:AE1090)),0)</f>
        <v>1</v>
      </c>
      <c r="E1090" s="7">
        <f>IF(O1090&gt;0,RANK(O1090,(N1090:P1090,Q1090:AE1090)),0)</f>
        <v>2</v>
      </c>
      <c r="F1090" s="7">
        <f t="shared" si="216"/>
        <v>3</v>
      </c>
      <c r="G1090" s="1">
        <f t="shared" si="210"/>
        <v>1282</v>
      </c>
      <c r="H1090" s="2">
        <f t="shared" si="211"/>
        <v>0.21925773901145887</v>
      </c>
      <c r="I1090" s="8"/>
      <c r="J1090" s="2">
        <f t="shared" si="217"/>
        <v>0.60167607319993155</v>
      </c>
      <c r="K1090" s="2">
        <f t="shared" si="218"/>
        <v>0.38241833418847271</v>
      </c>
      <c r="L1090" s="2">
        <f t="shared" si="219"/>
        <v>6.1570035915854285E-3</v>
      </c>
      <c r="M1090" s="2">
        <f t="shared" si="220"/>
        <v>9.7485890200103148E-3</v>
      </c>
      <c r="N1090" s="1">
        <v>3518</v>
      </c>
      <c r="O1090" s="1">
        <v>2236</v>
      </c>
      <c r="P1090" s="1">
        <v>36</v>
      </c>
      <c r="Q1090">
        <v>7</v>
      </c>
      <c r="R1090">
        <v>0</v>
      </c>
      <c r="S1090">
        <v>3</v>
      </c>
      <c r="U1090" s="1"/>
      <c r="V1090" s="1"/>
      <c r="W1090" s="1">
        <v>33</v>
      </c>
      <c r="X1090" s="1"/>
      <c r="Y1090" s="1"/>
      <c r="Z1090" s="1"/>
      <c r="AA1090" s="1"/>
      <c r="AB1090" s="1"/>
      <c r="AG1090">
        <v>9</v>
      </c>
      <c r="AI1090">
        <v>5</v>
      </c>
      <c r="AN1090" t="str">
        <f t="shared" si="222"/>
        <v>Claremont</v>
      </c>
      <c r="AO1090" t="s">
        <v>3470</v>
      </c>
      <c r="AP1090">
        <v>2</v>
      </c>
      <c r="AR1090" s="119">
        <v>33</v>
      </c>
      <c r="AS1090" s="121">
        <v>19</v>
      </c>
      <c r="AT1090" s="121">
        <v>15</v>
      </c>
      <c r="AU1090" s="125">
        <v>12900</v>
      </c>
      <c r="AV1090" s="125">
        <f t="shared" si="213"/>
        <v>33019</v>
      </c>
      <c r="AW1090" t="s">
        <v>2792</v>
      </c>
      <c r="AX1090">
        <f t="shared" si="221"/>
        <v>3312900</v>
      </c>
      <c r="BB1090">
        <v>44.09</v>
      </c>
      <c r="BC1090">
        <v>0.96</v>
      </c>
      <c r="BD1090">
        <v>43.12</v>
      </c>
    </row>
    <row r="1091" spans="1:56" hidden="1" outlineLevel="1">
      <c r="A1091" t="s">
        <v>1126</v>
      </c>
      <c r="B1091" s="10" t="s">
        <v>2130</v>
      </c>
      <c r="C1091" s="1">
        <f t="shared" si="215"/>
        <v>163</v>
      </c>
      <c r="D1091" s="7">
        <f>IF(N1091&gt;0, RANK(N1091,(N1091:P1091,Q1091:AE1091)),0)</f>
        <v>2</v>
      </c>
      <c r="E1091" s="7">
        <f>IF(O1091&gt;0,RANK(O1091,(N1091:P1091,Q1091:AE1091)),0)</f>
        <v>1</v>
      </c>
      <c r="F1091" s="7">
        <f t="shared" si="216"/>
        <v>3</v>
      </c>
      <c r="G1091" s="1">
        <f t="shared" ref="G1091:G1154" si="223">IF(C1091&gt;0,MAX(N1091:P1091)-LARGE(N1091:P1091,2),0)</f>
        <v>15</v>
      </c>
      <c r="H1091" s="2">
        <f t="shared" ref="H1091:H1154" si="224">IF(C1091&gt;0,G1091/C1091,0)</f>
        <v>9.202453987730061E-2</v>
      </c>
      <c r="I1091" s="8"/>
      <c r="J1091" s="2">
        <f t="shared" si="217"/>
        <v>0.44785276073619634</v>
      </c>
      <c r="K1091" s="2">
        <f t="shared" si="218"/>
        <v>0.53987730061349692</v>
      </c>
      <c r="L1091" s="2">
        <f t="shared" si="219"/>
        <v>6.1349693251533744E-3</v>
      </c>
      <c r="M1091" s="2">
        <f t="shared" si="220"/>
        <v>6.1349693251533033E-3</v>
      </c>
      <c r="N1091" s="1">
        <v>73</v>
      </c>
      <c r="O1091" s="1">
        <v>88</v>
      </c>
      <c r="P1091" s="1">
        <v>1</v>
      </c>
      <c r="Q1091">
        <v>0</v>
      </c>
      <c r="R1091">
        <v>0</v>
      </c>
      <c r="S1091">
        <v>0</v>
      </c>
      <c r="U1091" s="1"/>
      <c r="V1091" s="1"/>
      <c r="W1091" s="1">
        <v>0</v>
      </c>
      <c r="X1091" s="1"/>
      <c r="Y1091" s="1"/>
      <c r="Z1091" s="1"/>
      <c r="AA1091" s="1"/>
      <c r="AB1091" s="1"/>
      <c r="AG1091">
        <v>1</v>
      </c>
      <c r="AI1091">
        <v>0</v>
      </c>
      <c r="AN1091" t="str">
        <f t="shared" si="222"/>
        <v>Clarksville</v>
      </c>
      <c r="AO1091" t="s">
        <v>2516</v>
      </c>
      <c r="AP1091">
        <v>2</v>
      </c>
      <c r="AR1091" s="119">
        <v>33</v>
      </c>
      <c r="AS1091" s="121">
        <v>7</v>
      </c>
      <c r="AT1091" s="121">
        <v>40</v>
      </c>
      <c r="AU1091" s="125">
        <v>13220</v>
      </c>
      <c r="AV1091" s="125">
        <f t="shared" si="213"/>
        <v>33007</v>
      </c>
      <c r="AW1091" t="s">
        <v>749</v>
      </c>
      <c r="AX1091">
        <f t="shared" si="221"/>
        <v>3313220</v>
      </c>
      <c r="BB1091">
        <v>62.12</v>
      </c>
      <c r="BC1091">
        <v>1.88</v>
      </c>
      <c r="BD1091">
        <v>60.24</v>
      </c>
    </row>
    <row r="1092" spans="1:56" hidden="1" outlineLevel="1">
      <c r="A1092" t="s">
        <v>3055</v>
      </c>
      <c r="B1092" s="10" t="s">
        <v>2130</v>
      </c>
      <c r="C1092" s="1">
        <f t="shared" si="215"/>
        <v>1044</v>
      </c>
      <c r="D1092" s="7">
        <f>IF(N1092&gt;0, RANK(N1092,(N1092:P1092,Q1092:AE1092)),0)</f>
        <v>1</v>
      </c>
      <c r="E1092" s="7">
        <f>IF(O1092&gt;0,RANK(O1092,(N1092:P1092,Q1092:AE1092)),0)</f>
        <v>2</v>
      </c>
      <c r="F1092" s="7">
        <f t="shared" si="216"/>
        <v>3</v>
      </c>
      <c r="G1092" s="1">
        <f t="shared" si="223"/>
        <v>56</v>
      </c>
      <c r="H1092" s="2">
        <f t="shared" si="224"/>
        <v>5.3639846743295021E-2</v>
      </c>
      <c r="I1092" s="8"/>
      <c r="J1092" s="2">
        <f t="shared" si="217"/>
        <v>0.51628352490421459</v>
      </c>
      <c r="K1092" s="2">
        <f t="shared" si="218"/>
        <v>0.46264367816091956</v>
      </c>
      <c r="L1092" s="2">
        <f t="shared" si="219"/>
        <v>1.1494252873563218E-2</v>
      </c>
      <c r="M1092" s="2">
        <f t="shared" si="220"/>
        <v>9.5785440613026379E-3</v>
      </c>
      <c r="N1092" s="1">
        <v>539</v>
      </c>
      <c r="O1092" s="1">
        <v>483</v>
      </c>
      <c r="P1092" s="1">
        <v>12</v>
      </c>
      <c r="Q1092">
        <v>2</v>
      </c>
      <c r="R1092">
        <v>0</v>
      </c>
      <c r="S1092">
        <v>1</v>
      </c>
      <c r="U1092" s="1"/>
      <c r="V1092" s="1"/>
      <c r="W1092" s="1">
        <v>3</v>
      </c>
      <c r="X1092" s="1"/>
      <c r="Y1092" s="1"/>
      <c r="Z1092" s="1"/>
      <c r="AA1092" s="1"/>
      <c r="AB1092" s="1"/>
      <c r="AG1092">
        <v>4</v>
      </c>
      <c r="AI1092">
        <v>0</v>
      </c>
      <c r="AN1092" t="str">
        <f t="shared" si="222"/>
        <v>Colebrook</v>
      </c>
      <c r="AO1092" t="s">
        <v>2516</v>
      </c>
      <c r="AP1092">
        <v>2</v>
      </c>
      <c r="AR1092" s="119">
        <v>33</v>
      </c>
      <c r="AS1092" s="121">
        <v>7</v>
      </c>
      <c r="AT1092" s="121">
        <v>45</v>
      </c>
      <c r="AU1092" s="125">
        <v>13780</v>
      </c>
      <c r="AV1092" s="125">
        <f t="shared" si="213"/>
        <v>33007</v>
      </c>
      <c r="AW1092" t="s">
        <v>749</v>
      </c>
      <c r="AX1092">
        <f t="shared" si="221"/>
        <v>3313780</v>
      </c>
      <c r="BB1092">
        <v>41.01</v>
      </c>
      <c r="BC1092">
        <v>0.03</v>
      </c>
      <c r="BD1092">
        <v>40.99</v>
      </c>
    </row>
    <row r="1093" spans="1:56" hidden="1" outlineLevel="1">
      <c r="A1093" t="s">
        <v>1675</v>
      </c>
      <c r="B1093" s="10" t="s">
        <v>2130</v>
      </c>
      <c r="C1093" s="1">
        <f t="shared" si="215"/>
        <v>346</v>
      </c>
      <c r="D1093" s="7">
        <f>IF(N1093&gt;0, RANK(N1093,(N1093:P1093,Q1093:AE1093)),0)</f>
        <v>2</v>
      </c>
      <c r="E1093" s="7">
        <f>IF(O1093&gt;0,RANK(O1093,(N1093:P1093,Q1093:AE1093)),0)</f>
        <v>1</v>
      </c>
      <c r="F1093" s="7">
        <f t="shared" si="216"/>
        <v>3</v>
      </c>
      <c r="G1093" s="1">
        <f t="shared" si="223"/>
        <v>21</v>
      </c>
      <c r="H1093" s="2">
        <f t="shared" si="224"/>
        <v>6.0693641618497107E-2</v>
      </c>
      <c r="I1093" s="8"/>
      <c r="J1093" s="2">
        <f t="shared" si="217"/>
        <v>0.46242774566473988</v>
      </c>
      <c r="K1093" s="2">
        <f t="shared" si="218"/>
        <v>0.52312138728323698</v>
      </c>
      <c r="L1093" s="2">
        <f t="shared" si="219"/>
        <v>1.1560693641618497E-2</v>
      </c>
      <c r="M1093" s="2">
        <f t="shared" si="220"/>
        <v>2.8901734104046454E-3</v>
      </c>
      <c r="N1093" s="1">
        <v>160</v>
      </c>
      <c r="O1093" s="1">
        <v>181</v>
      </c>
      <c r="P1093" s="1">
        <v>4</v>
      </c>
      <c r="Q1093">
        <v>0</v>
      </c>
      <c r="R1093">
        <v>0</v>
      </c>
      <c r="S1093">
        <v>0</v>
      </c>
      <c r="U1093" s="1"/>
      <c r="V1093" s="1"/>
      <c r="W1093" s="1">
        <v>1</v>
      </c>
      <c r="X1093" s="1"/>
      <c r="Y1093" s="1"/>
      <c r="Z1093" s="1"/>
      <c r="AA1093" s="1"/>
      <c r="AB1093" s="1"/>
      <c r="AG1093">
        <v>0</v>
      </c>
      <c r="AI1093">
        <v>0</v>
      </c>
      <c r="AN1093" t="str">
        <f t="shared" si="222"/>
        <v>Columbia</v>
      </c>
      <c r="AO1093" t="s">
        <v>2516</v>
      </c>
      <c r="AP1093">
        <v>2</v>
      </c>
      <c r="AR1093" s="119">
        <v>33</v>
      </c>
      <c r="AS1093" s="121">
        <v>7</v>
      </c>
      <c r="AT1093" s="121">
        <v>50</v>
      </c>
      <c r="AU1093" s="125">
        <v>13940</v>
      </c>
      <c r="AV1093" s="125">
        <f t="shared" si="213"/>
        <v>33007</v>
      </c>
      <c r="AW1093" t="s">
        <v>749</v>
      </c>
      <c r="AX1093">
        <f t="shared" si="221"/>
        <v>3313940</v>
      </c>
      <c r="BB1093">
        <v>60.89</v>
      </c>
      <c r="BC1093">
        <v>0.06</v>
      </c>
      <c r="BD1093">
        <v>60.83</v>
      </c>
    </row>
    <row r="1094" spans="1:56" hidden="1" outlineLevel="1">
      <c r="A1094" t="s">
        <v>304</v>
      </c>
      <c r="B1094" s="10" t="s">
        <v>2130</v>
      </c>
      <c r="C1094" s="1">
        <f t="shared" si="215"/>
        <v>22069</v>
      </c>
      <c r="D1094" s="7">
        <f>IF(N1094&gt;0, RANK(N1094,(N1094:P1094,Q1094:AE1094)),0)</f>
        <v>1</v>
      </c>
      <c r="E1094" s="7">
        <f>IF(O1094&gt;0,RANK(O1094,(N1094:P1094,Q1094:AE1094)),0)</f>
        <v>2</v>
      </c>
      <c r="F1094" s="7">
        <f t="shared" si="216"/>
        <v>3</v>
      </c>
      <c r="G1094" s="1">
        <f t="shared" si="223"/>
        <v>6806</v>
      </c>
      <c r="H1094" s="2">
        <f t="shared" si="224"/>
        <v>0.30839639313063572</v>
      </c>
      <c r="I1094" s="8"/>
      <c r="J1094" s="2">
        <f t="shared" si="217"/>
        <v>0.64805836240880876</v>
      </c>
      <c r="K1094" s="2">
        <f t="shared" si="218"/>
        <v>0.33966196927817299</v>
      </c>
      <c r="L1094" s="2">
        <f t="shared" si="219"/>
        <v>4.2593683447369616E-3</v>
      </c>
      <c r="M1094" s="2">
        <f t="shared" si="220"/>
        <v>8.0202999682812831E-3</v>
      </c>
      <c r="N1094" s="1">
        <v>14302</v>
      </c>
      <c r="O1094" s="1">
        <v>7496</v>
      </c>
      <c r="P1094" s="1">
        <v>94</v>
      </c>
      <c r="Q1094">
        <v>64</v>
      </c>
      <c r="R1094">
        <v>1</v>
      </c>
      <c r="S1094">
        <v>2</v>
      </c>
      <c r="U1094" s="1"/>
      <c r="V1094" s="1"/>
      <c r="W1094" s="1">
        <v>66</v>
      </c>
      <c r="X1094" s="1"/>
      <c r="Y1094" s="1"/>
      <c r="Z1094" s="1"/>
      <c r="AA1094" s="1"/>
      <c r="AB1094" s="1"/>
      <c r="AG1094">
        <v>33</v>
      </c>
      <c r="AI1094">
        <v>11</v>
      </c>
      <c r="AN1094" t="str">
        <f t="shared" si="222"/>
        <v>Concord</v>
      </c>
      <c r="AO1094" t="s">
        <v>2732</v>
      </c>
      <c r="AP1094">
        <v>2</v>
      </c>
      <c r="AR1094" s="119">
        <v>33</v>
      </c>
      <c r="AS1094" s="121">
        <v>13</v>
      </c>
      <c r="AT1094" s="121">
        <v>40</v>
      </c>
      <c r="AU1094" s="125">
        <v>14200</v>
      </c>
      <c r="AV1094" s="125">
        <f t="shared" ref="AV1094:AV1157" si="225">AR1094*1000+AS1094</f>
        <v>33013</v>
      </c>
      <c r="AW1094" t="s">
        <v>2792</v>
      </c>
      <c r="AX1094">
        <f t="shared" si="221"/>
        <v>3314200</v>
      </c>
      <c r="BB1094">
        <v>67.52</v>
      </c>
      <c r="BC1094">
        <v>3.23</v>
      </c>
      <c r="BD1094">
        <v>64.290000000000006</v>
      </c>
    </row>
    <row r="1095" spans="1:56" hidden="1" outlineLevel="1">
      <c r="A1095" t="s">
        <v>1796</v>
      </c>
      <c r="B1095" s="10" t="s">
        <v>2130</v>
      </c>
      <c r="C1095" s="1">
        <f t="shared" si="215"/>
        <v>5263</v>
      </c>
      <c r="D1095" s="7">
        <f>IF(N1095&gt;0, RANK(N1095,(N1095:P1095,Q1095:AE1095)),0)</f>
        <v>1</v>
      </c>
      <c r="E1095" s="7">
        <f>IF(O1095&gt;0,RANK(O1095,(N1095:P1095,Q1095:AE1095)),0)</f>
        <v>2</v>
      </c>
      <c r="F1095" s="7">
        <f t="shared" si="216"/>
        <v>3</v>
      </c>
      <c r="G1095" s="1">
        <f t="shared" si="223"/>
        <v>1246</v>
      </c>
      <c r="H1095" s="2">
        <f t="shared" si="224"/>
        <v>0.2367471024130724</v>
      </c>
      <c r="I1095" s="8"/>
      <c r="J1095" s="2">
        <f t="shared" si="217"/>
        <v>0.60991829754892646</v>
      </c>
      <c r="K1095" s="2">
        <f t="shared" si="218"/>
        <v>0.37317119513585406</v>
      </c>
      <c r="L1095" s="2">
        <f t="shared" si="219"/>
        <v>8.9302679080372413E-3</v>
      </c>
      <c r="M1095" s="2">
        <f t="shared" si="220"/>
        <v>7.9802394071822394E-3</v>
      </c>
      <c r="N1095" s="1">
        <v>3210</v>
      </c>
      <c r="O1095" s="1">
        <v>1964</v>
      </c>
      <c r="P1095" s="1">
        <v>47</v>
      </c>
      <c r="Q1095">
        <v>12</v>
      </c>
      <c r="R1095">
        <v>1</v>
      </c>
      <c r="S1095">
        <v>3</v>
      </c>
      <c r="U1095" s="1"/>
      <c r="V1095" s="1"/>
      <c r="W1095" s="1">
        <v>15</v>
      </c>
      <c r="X1095" s="1"/>
      <c r="Y1095" s="1"/>
      <c r="Z1095" s="1"/>
      <c r="AA1095" s="1"/>
      <c r="AB1095" s="1"/>
      <c r="AG1095">
        <v>9</v>
      </c>
      <c r="AI1095">
        <v>2</v>
      </c>
      <c r="AN1095" t="str">
        <f t="shared" si="222"/>
        <v>Conway</v>
      </c>
      <c r="AO1095" t="s">
        <v>3449</v>
      </c>
      <c r="AP1095">
        <v>1</v>
      </c>
      <c r="AR1095" s="119">
        <v>33</v>
      </c>
      <c r="AS1095" s="121">
        <v>3</v>
      </c>
      <c r="AT1095" s="121">
        <v>25</v>
      </c>
      <c r="AU1095" s="125">
        <v>14660</v>
      </c>
      <c r="AV1095" s="125">
        <f t="shared" si="225"/>
        <v>33003</v>
      </c>
      <c r="AW1095" t="s">
        <v>749</v>
      </c>
      <c r="AX1095">
        <f t="shared" si="221"/>
        <v>3314660</v>
      </c>
      <c r="BB1095">
        <v>71.709999999999994</v>
      </c>
      <c r="BC1095">
        <v>2.0499999999999998</v>
      </c>
      <c r="BD1095">
        <v>69.66</v>
      </c>
    </row>
    <row r="1096" spans="1:56" hidden="1" outlineLevel="1">
      <c r="A1096" t="s">
        <v>1411</v>
      </c>
      <c r="B1096" s="10" t="s">
        <v>2130</v>
      </c>
      <c r="C1096" s="1">
        <f t="shared" si="215"/>
        <v>1101</v>
      </c>
      <c r="D1096" s="7">
        <f>IF(N1096&gt;0, RANK(N1096,(N1096:P1096,Q1096:AE1096)),0)</f>
        <v>1</v>
      </c>
      <c r="E1096" s="7">
        <f>IF(O1096&gt;0,RANK(O1096,(N1096:P1096,Q1096:AE1096)),0)</f>
        <v>2</v>
      </c>
      <c r="F1096" s="7">
        <f t="shared" si="216"/>
        <v>6</v>
      </c>
      <c r="G1096" s="1">
        <f t="shared" si="223"/>
        <v>287</v>
      </c>
      <c r="H1096" s="2">
        <f t="shared" si="224"/>
        <v>0.26067211625794734</v>
      </c>
      <c r="I1096" s="8"/>
      <c r="J1096" s="2">
        <f t="shared" si="217"/>
        <v>0.62216167120799271</v>
      </c>
      <c r="K1096" s="2">
        <f t="shared" si="218"/>
        <v>0.36148955495004542</v>
      </c>
      <c r="L1096" s="2">
        <f t="shared" si="219"/>
        <v>9.0826521344232513E-4</v>
      </c>
      <c r="M1096" s="2">
        <f t="shared" si="220"/>
        <v>1.5440508628519548E-2</v>
      </c>
      <c r="N1096" s="1">
        <v>685</v>
      </c>
      <c r="O1096" s="1">
        <v>398</v>
      </c>
      <c r="P1096" s="1">
        <v>1</v>
      </c>
      <c r="Q1096">
        <v>3</v>
      </c>
      <c r="R1096">
        <v>0</v>
      </c>
      <c r="S1096">
        <v>6</v>
      </c>
      <c r="U1096" s="1"/>
      <c r="V1096" s="1"/>
      <c r="W1096" s="1">
        <v>5</v>
      </c>
      <c r="X1096" s="1"/>
      <c r="Y1096" s="1"/>
      <c r="Z1096" s="1"/>
      <c r="AA1096" s="1"/>
      <c r="AB1096" s="1"/>
      <c r="AG1096">
        <v>2</v>
      </c>
      <c r="AI1096">
        <v>1</v>
      </c>
      <c r="AN1096" t="str">
        <f t="shared" si="222"/>
        <v>Cornish</v>
      </c>
      <c r="AO1096" t="s">
        <v>3470</v>
      </c>
      <c r="AP1096">
        <v>2</v>
      </c>
      <c r="AR1096" s="119">
        <v>33</v>
      </c>
      <c r="AS1096" s="121">
        <v>19</v>
      </c>
      <c r="AT1096" s="121">
        <v>20</v>
      </c>
      <c r="AU1096" s="125">
        <v>15060</v>
      </c>
      <c r="AV1096" s="125">
        <f t="shared" si="225"/>
        <v>33019</v>
      </c>
      <c r="AW1096" t="s">
        <v>749</v>
      </c>
      <c r="AX1096">
        <f t="shared" si="221"/>
        <v>3315060</v>
      </c>
      <c r="BB1096">
        <v>42.85</v>
      </c>
      <c r="BC1096">
        <v>0.72</v>
      </c>
      <c r="BD1096">
        <v>42.12</v>
      </c>
    </row>
    <row r="1097" spans="1:56" hidden="1" outlineLevel="1">
      <c r="A1097" t="s">
        <v>937</v>
      </c>
      <c r="B1097" s="10" t="s">
        <v>2130</v>
      </c>
      <c r="C1097" s="1">
        <f t="shared" si="215"/>
        <v>406</v>
      </c>
      <c r="D1097" s="7">
        <f>IF(N1097&gt;0, RANK(N1097,(N1097:P1097,Q1097:AE1097)),0)</f>
        <v>2</v>
      </c>
      <c r="E1097" s="7">
        <f>IF(O1097&gt;0,RANK(O1097,(N1097:P1097,Q1097:AE1097)),0)</f>
        <v>1</v>
      </c>
      <c r="F1097" s="7">
        <f t="shared" si="216"/>
        <v>3</v>
      </c>
      <c r="G1097" s="1">
        <f t="shared" si="223"/>
        <v>34</v>
      </c>
      <c r="H1097" s="2">
        <f t="shared" si="224"/>
        <v>8.3743842364532015E-2</v>
      </c>
      <c r="I1097" s="8"/>
      <c r="J1097" s="2">
        <f t="shared" si="217"/>
        <v>0.44827586206896552</v>
      </c>
      <c r="K1097" s="2">
        <f t="shared" si="218"/>
        <v>0.53201970443349755</v>
      </c>
      <c r="L1097" s="2">
        <f t="shared" si="219"/>
        <v>7.3891625615763543E-3</v>
      </c>
      <c r="M1097" s="2">
        <f t="shared" si="220"/>
        <v>1.2315270935960567E-2</v>
      </c>
      <c r="N1097" s="1">
        <v>182</v>
      </c>
      <c r="O1097" s="1">
        <v>216</v>
      </c>
      <c r="P1097" s="1">
        <v>3</v>
      </c>
      <c r="Q1097">
        <v>1</v>
      </c>
      <c r="R1097">
        <v>0</v>
      </c>
      <c r="S1097">
        <v>0</v>
      </c>
      <c r="U1097" s="1"/>
      <c r="V1097" s="1"/>
      <c r="W1097" s="1">
        <v>1</v>
      </c>
      <c r="X1097" s="1"/>
      <c r="Y1097" s="1"/>
      <c r="Z1097" s="1"/>
      <c r="AA1097" s="1"/>
      <c r="AB1097" s="1"/>
      <c r="AG1097">
        <v>3</v>
      </c>
      <c r="AI1097">
        <v>0</v>
      </c>
      <c r="AN1097" t="str">
        <f t="shared" si="222"/>
        <v>Croydon</v>
      </c>
      <c r="AO1097" t="s">
        <v>3470</v>
      </c>
      <c r="AP1097">
        <v>2</v>
      </c>
      <c r="AR1097" s="119">
        <v>33</v>
      </c>
      <c r="AS1097" s="121">
        <v>19</v>
      </c>
      <c r="AT1097" s="121">
        <v>25</v>
      </c>
      <c r="AU1097" s="125">
        <v>16340</v>
      </c>
      <c r="AV1097" s="125">
        <f t="shared" si="225"/>
        <v>33019</v>
      </c>
      <c r="AW1097" t="s">
        <v>749</v>
      </c>
      <c r="AX1097">
        <f t="shared" si="221"/>
        <v>3316340</v>
      </c>
      <c r="BB1097">
        <v>37.86</v>
      </c>
      <c r="BC1097">
        <v>0.77</v>
      </c>
      <c r="BD1097">
        <v>37.08</v>
      </c>
    </row>
    <row r="1098" spans="1:56" hidden="1" outlineLevel="1">
      <c r="A1098" t="s">
        <v>1265</v>
      </c>
      <c r="B1098" s="10" t="s">
        <v>2130</v>
      </c>
      <c r="C1098" s="1">
        <f t="shared" si="215"/>
        <v>527</v>
      </c>
      <c r="D1098" s="7">
        <f>IF(N1098&gt;0, RANK(N1098,(N1098:P1098,Q1098:AE1098)),0)</f>
        <v>1</v>
      </c>
      <c r="E1098" s="7">
        <f>IF(O1098&gt;0,RANK(O1098,(N1098:P1098,Q1098:AE1098)),0)</f>
        <v>2</v>
      </c>
      <c r="F1098" s="7">
        <f t="shared" si="216"/>
        <v>3</v>
      </c>
      <c r="G1098" s="1">
        <f t="shared" si="223"/>
        <v>23</v>
      </c>
      <c r="H1098" s="2">
        <f t="shared" si="224"/>
        <v>4.3643263757115747E-2</v>
      </c>
      <c r="I1098" s="8"/>
      <c r="J1098" s="2">
        <f t="shared" si="217"/>
        <v>0.51423149905123344</v>
      </c>
      <c r="K1098" s="2">
        <f t="shared" si="218"/>
        <v>0.47058823529411764</v>
      </c>
      <c r="L1098" s="2">
        <f t="shared" si="219"/>
        <v>5.6925996204933585E-3</v>
      </c>
      <c r="M1098" s="2">
        <f t="shared" si="220"/>
        <v>9.4876660341555591E-3</v>
      </c>
      <c r="N1098" s="1">
        <v>271</v>
      </c>
      <c r="O1098" s="1">
        <v>248</v>
      </c>
      <c r="P1098" s="1">
        <v>3</v>
      </c>
      <c r="Q1098">
        <v>2</v>
      </c>
      <c r="R1098">
        <v>0</v>
      </c>
      <c r="S1098">
        <v>0</v>
      </c>
      <c r="U1098" s="1"/>
      <c r="V1098" s="1"/>
      <c r="W1098" s="1">
        <v>1</v>
      </c>
      <c r="X1098" s="1"/>
      <c r="Y1098" s="1"/>
      <c r="Z1098" s="1"/>
      <c r="AA1098" s="1"/>
      <c r="AB1098" s="1"/>
      <c r="AG1098">
        <v>1</v>
      </c>
      <c r="AI1098">
        <v>1</v>
      </c>
      <c r="AN1098" t="str">
        <f t="shared" si="222"/>
        <v>Dalton</v>
      </c>
      <c r="AO1098" t="s">
        <v>2516</v>
      </c>
      <c r="AP1098">
        <v>2</v>
      </c>
      <c r="AR1098" s="119">
        <v>33</v>
      </c>
      <c r="AS1098" s="121">
        <v>7</v>
      </c>
      <c r="AT1098" s="121">
        <v>65</v>
      </c>
      <c r="AU1098" s="125">
        <v>16820</v>
      </c>
      <c r="AV1098" s="125">
        <f t="shared" si="225"/>
        <v>33007</v>
      </c>
      <c r="AW1098" t="s">
        <v>749</v>
      </c>
      <c r="AX1098">
        <f t="shared" si="221"/>
        <v>3316820</v>
      </c>
      <c r="BB1098">
        <v>28.26</v>
      </c>
      <c r="BC1098">
        <v>0.77</v>
      </c>
      <c r="BD1098">
        <v>27.49</v>
      </c>
    </row>
    <row r="1099" spans="1:56" hidden="1" outlineLevel="1">
      <c r="A1099" t="s">
        <v>2536</v>
      </c>
      <c r="B1099" s="10" t="s">
        <v>2130</v>
      </c>
      <c r="C1099" s="1">
        <f t="shared" si="215"/>
        <v>634</v>
      </c>
      <c r="D1099" s="7">
        <f>IF(N1099&gt;0, RANK(N1099,(N1099:P1099,Q1099:AE1099)),0)</f>
        <v>1</v>
      </c>
      <c r="E1099" s="7">
        <f>IF(O1099&gt;0,RANK(O1099,(N1099:P1099,Q1099:AE1099)),0)</f>
        <v>2</v>
      </c>
      <c r="F1099" s="7">
        <f t="shared" si="216"/>
        <v>3</v>
      </c>
      <c r="G1099" s="1">
        <f t="shared" si="223"/>
        <v>8</v>
      </c>
      <c r="H1099" s="2">
        <f t="shared" si="224"/>
        <v>1.2618296529968454E-2</v>
      </c>
      <c r="I1099" s="8"/>
      <c r="J1099" s="2">
        <f t="shared" si="217"/>
        <v>0.49369085173501576</v>
      </c>
      <c r="K1099" s="2">
        <f t="shared" si="218"/>
        <v>0.48107255520504733</v>
      </c>
      <c r="L1099" s="2">
        <f t="shared" si="219"/>
        <v>1.2618296529968454E-2</v>
      </c>
      <c r="M1099" s="2">
        <f t="shared" si="220"/>
        <v>1.2618296529968409E-2</v>
      </c>
      <c r="N1099" s="1">
        <v>313</v>
      </c>
      <c r="O1099" s="1">
        <v>305</v>
      </c>
      <c r="P1099" s="1">
        <v>8</v>
      </c>
      <c r="Q1099">
        <v>3</v>
      </c>
      <c r="R1099">
        <v>0</v>
      </c>
      <c r="S1099">
        <v>0</v>
      </c>
      <c r="U1099" s="1"/>
      <c r="V1099" s="1"/>
      <c r="W1099" s="1">
        <v>1</v>
      </c>
      <c r="X1099" s="1"/>
      <c r="Y1099" s="1"/>
      <c r="Z1099" s="1"/>
      <c r="AA1099" s="1"/>
      <c r="AB1099" s="1"/>
      <c r="AG1099">
        <v>2</v>
      </c>
      <c r="AI1099">
        <v>2</v>
      </c>
      <c r="AN1099" t="str">
        <f t="shared" si="222"/>
        <v>Danbury</v>
      </c>
      <c r="AO1099" t="s">
        <v>2732</v>
      </c>
      <c r="AP1099">
        <v>2</v>
      </c>
      <c r="AR1099" s="119">
        <v>33</v>
      </c>
      <c r="AS1099" s="121">
        <v>13</v>
      </c>
      <c r="AT1099" s="121">
        <v>45</v>
      </c>
      <c r="AU1099" s="125">
        <v>16980</v>
      </c>
      <c r="AV1099" s="125">
        <f t="shared" si="225"/>
        <v>33013</v>
      </c>
      <c r="AW1099" t="s">
        <v>749</v>
      </c>
      <c r="AX1099">
        <f t="shared" si="221"/>
        <v>3316980</v>
      </c>
      <c r="BB1099">
        <v>37.729999999999997</v>
      </c>
      <c r="BC1099">
        <v>0.28000000000000003</v>
      </c>
      <c r="BD1099">
        <v>37.450000000000003</v>
      </c>
    </row>
    <row r="1100" spans="1:56" hidden="1" outlineLevel="1">
      <c r="A1100" t="s">
        <v>1406</v>
      </c>
      <c r="B1100" s="10" t="s">
        <v>2130</v>
      </c>
      <c r="C1100" s="1">
        <f t="shared" si="215"/>
        <v>2319</v>
      </c>
      <c r="D1100" s="7">
        <f>IF(N1100&gt;0, RANK(N1100,(N1100:P1100,Q1100:AE1100)),0)</f>
        <v>2</v>
      </c>
      <c r="E1100" s="7">
        <f>IF(O1100&gt;0,RANK(O1100,(N1100:P1100,Q1100:AE1100)),0)</f>
        <v>1</v>
      </c>
      <c r="F1100" s="7">
        <f t="shared" si="216"/>
        <v>3</v>
      </c>
      <c r="G1100" s="1">
        <f t="shared" si="223"/>
        <v>249</v>
      </c>
      <c r="H1100" s="2">
        <f t="shared" si="224"/>
        <v>0.1073738680465718</v>
      </c>
      <c r="I1100" s="8"/>
      <c r="J1100" s="2">
        <f t="shared" si="217"/>
        <v>0.44113842173350581</v>
      </c>
      <c r="K1100" s="2">
        <f t="shared" si="218"/>
        <v>0.5485122897800776</v>
      </c>
      <c r="L1100" s="2">
        <f t="shared" si="219"/>
        <v>4.3122035360068992E-3</v>
      </c>
      <c r="M1100" s="2">
        <f t="shared" si="220"/>
        <v>6.0370849504096866E-3</v>
      </c>
      <c r="N1100" s="1">
        <v>1023</v>
      </c>
      <c r="O1100" s="1">
        <v>1272</v>
      </c>
      <c r="P1100" s="1">
        <v>10</v>
      </c>
      <c r="Q1100">
        <v>9</v>
      </c>
      <c r="R1100">
        <v>0</v>
      </c>
      <c r="S1100">
        <v>0</v>
      </c>
      <c r="U1100" s="1"/>
      <c r="V1100" s="1"/>
      <c r="W1100" s="1">
        <v>3</v>
      </c>
      <c r="X1100" s="1"/>
      <c r="Y1100" s="1"/>
      <c r="Z1100" s="1"/>
      <c r="AA1100" s="1"/>
      <c r="AB1100" s="1"/>
      <c r="AG1100">
        <v>0</v>
      </c>
      <c r="AI1100">
        <v>2</v>
      </c>
      <c r="AN1100" t="str">
        <f t="shared" si="222"/>
        <v>Danville</v>
      </c>
      <c r="AO1100" t="s">
        <v>339</v>
      </c>
      <c r="AP1100">
        <v>1</v>
      </c>
      <c r="AR1100" s="119">
        <v>33</v>
      </c>
      <c r="AS1100" s="121">
        <v>15</v>
      </c>
      <c r="AT1100" s="121">
        <v>30</v>
      </c>
      <c r="AU1100" s="125">
        <v>17140</v>
      </c>
      <c r="AV1100" s="125">
        <f t="shared" si="225"/>
        <v>33015</v>
      </c>
      <c r="AW1100" t="s">
        <v>749</v>
      </c>
      <c r="AX1100">
        <f t="shared" si="221"/>
        <v>3317140</v>
      </c>
      <c r="BB1100">
        <v>11.91</v>
      </c>
      <c r="BC1100">
        <v>0.2</v>
      </c>
      <c r="BD1100">
        <v>11.71</v>
      </c>
    </row>
    <row r="1101" spans="1:56" hidden="1" outlineLevel="1">
      <c r="A1101" t="s">
        <v>1275</v>
      </c>
      <c r="B1101" s="10" t="s">
        <v>2130</v>
      </c>
      <c r="C1101" s="1">
        <f t="shared" si="215"/>
        <v>2630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 t="shared" si="216"/>
        <v>3</v>
      </c>
      <c r="G1101" s="1">
        <f t="shared" si="223"/>
        <v>181</v>
      </c>
      <c r="H1101" s="2">
        <f t="shared" si="224"/>
        <v>6.8821292775665399E-2</v>
      </c>
      <c r="I1101" s="8"/>
      <c r="J1101" s="2">
        <f t="shared" si="217"/>
        <v>0.45893536121673006</v>
      </c>
      <c r="K1101" s="2">
        <f t="shared" si="218"/>
        <v>0.52775665399239546</v>
      </c>
      <c r="L1101" s="2">
        <f t="shared" si="219"/>
        <v>3.4220532319391636E-3</v>
      </c>
      <c r="M1101" s="2">
        <f t="shared" si="220"/>
        <v>9.8859315589353083E-3</v>
      </c>
      <c r="N1101" s="1">
        <v>1207</v>
      </c>
      <c r="O1101" s="1">
        <v>1388</v>
      </c>
      <c r="P1101" s="1">
        <v>9</v>
      </c>
      <c r="Q1101">
        <v>9</v>
      </c>
      <c r="R1101">
        <v>1</v>
      </c>
      <c r="S1101">
        <v>0</v>
      </c>
      <c r="U1101" s="1"/>
      <c r="V1101" s="1"/>
      <c r="W1101" s="1">
        <v>8</v>
      </c>
      <c r="X1101" s="1"/>
      <c r="Y1101" s="1"/>
      <c r="Z1101" s="1"/>
      <c r="AA1101" s="1"/>
      <c r="AB1101" s="1"/>
      <c r="AG1101">
        <v>5</v>
      </c>
      <c r="AI1101">
        <v>3</v>
      </c>
      <c r="AN1101" t="str">
        <f t="shared" si="222"/>
        <v>Deerfield</v>
      </c>
      <c r="AO1101" t="s">
        <v>339</v>
      </c>
      <c r="AP1101">
        <v>1</v>
      </c>
      <c r="AR1101" s="119">
        <v>33</v>
      </c>
      <c r="AS1101" s="121">
        <v>15</v>
      </c>
      <c r="AT1101" s="121">
        <v>35</v>
      </c>
      <c r="AU1101" s="125">
        <v>17460</v>
      </c>
      <c r="AV1101" s="125">
        <f t="shared" si="225"/>
        <v>33015</v>
      </c>
      <c r="AW1101" t="s">
        <v>749</v>
      </c>
      <c r="AX1101">
        <f t="shared" si="221"/>
        <v>3317460</v>
      </c>
      <c r="BB1101">
        <v>52.26</v>
      </c>
      <c r="BC1101">
        <v>1.35</v>
      </c>
      <c r="BD1101">
        <v>50.91</v>
      </c>
    </row>
    <row r="1102" spans="1:56" hidden="1" outlineLevel="1">
      <c r="A1102" t="s">
        <v>600</v>
      </c>
      <c r="B1102" s="10" t="s">
        <v>2130</v>
      </c>
      <c r="C1102" s="1">
        <f t="shared" si="215"/>
        <v>1044</v>
      </c>
      <c r="D1102" s="7">
        <f>IF(N1102&gt;0, RANK(N1102,(N1102:P1102,Q1102:AE1102)),0)</f>
        <v>1</v>
      </c>
      <c r="E1102" s="7">
        <f>IF(O1102&gt;0,RANK(O1102,(N1102:P1102,Q1102:AE1102)),0)</f>
        <v>2</v>
      </c>
      <c r="F1102" s="7">
        <f t="shared" si="216"/>
        <v>5</v>
      </c>
      <c r="G1102" s="1">
        <f t="shared" si="223"/>
        <v>40</v>
      </c>
      <c r="H1102" s="2">
        <f t="shared" si="224"/>
        <v>3.8314176245210725E-2</v>
      </c>
      <c r="I1102" s="8"/>
      <c r="J1102" s="2">
        <f t="shared" si="217"/>
        <v>0.51532567049808431</v>
      </c>
      <c r="K1102" s="2">
        <f t="shared" si="218"/>
        <v>0.47701149425287354</v>
      </c>
      <c r="L1102" s="2">
        <f t="shared" si="219"/>
        <v>9.5785440613026815E-4</v>
      </c>
      <c r="M1102" s="2">
        <f t="shared" si="220"/>
        <v>6.7049808429118863E-3</v>
      </c>
      <c r="N1102" s="1">
        <v>538</v>
      </c>
      <c r="O1102" s="1">
        <v>498</v>
      </c>
      <c r="P1102" s="1">
        <v>1</v>
      </c>
      <c r="Q1102">
        <v>0</v>
      </c>
      <c r="R1102">
        <v>2</v>
      </c>
      <c r="S1102">
        <v>0</v>
      </c>
      <c r="U1102" s="1"/>
      <c r="V1102" s="1"/>
      <c r="W1102" s="1">
        <v>3</v>
      </c>
      <c r="X1102" s="1"/>
      <c r="Y1102" s="1"/>
      <c r="Z1102" s="1"/>
      <c r="AA1102" s="1"/>
      <c r="AB1102" s="1"/>
      <c r="AG1102">
        <v>1</v>
      </c>
      <c r="AI1102">
        <v>1</v>
      </c>
      <c r="AN1102" t="str">
        <f t="shared" si="222"/>
        <v>Deering</v>
      </c>
      <c r="AO1102" t="s">
        <v>1412</v>
      </c>
      <c r="AP1102">
        <v>2</v>
      </c>
      <c r="AR1102" s="119">
        <v>33</v>
      </c>
      <c r="AS1102" s="121">
        <v>11</v>
      </c>
      <c r="AT1102" s="121">
        <v>30</v>
      </c>
      <c r="AU1102" s="125">
        <v>17780</v>
      </c>
      <c r="AV1102" s="125">
        <f t="shared" si="225"/>
        <v>33011</v>
      </c>
      <c r="AW1102" t="s">
        <v>749</v>
      </c>
      <c r="AX1102">
        <f t="shared" si="221"/>
        <v>3317780</v>
      </c>
      <c r="BB1102">
        <v>31.44</v>
      </c>
      <c r="BC1102">
        <v>0.64</v>
      </c>
      <c r="BD1102">
        <v>30.8</v>
      </c>
    </row>
    <row r="1103" spans="1:56" hidden="1" outlineLevel="1">
      <c r="A1103" t="s">
        <v>598</v>
      </c>
      <c r="B1103" s="10" t="s">
        <v>2130</v>
      </c>
      <c r="C1103" s="1">
        <f t="shared" si="215"/>
        <v>15728</v>
      </c>
      <c r="D1103" s="7">
        <f>IF(N1103&gt;0, RANK(N1103,(N1103:P1103,Q1103:AE1103)),0)</f>
        <v>2</v>
      </c>
      <c r="E1103" s="7">
        <f>IF(O1103&gt;0,RANK(O1103,(N1103:P1103,Q1103:AE1103)),0)</f>
        <v>1</v>
      </c>
      <c r="F1103" s="7">
        <f t="shared" si="216"/>
        <v>4</v>
      </c>
      <c r="G1103" s="1">
        <f t="shared" si="223"/>
        <v>417</v>
      </c>
      <c r="H1103" s="2">
        <f t="shared" si="224"/>
        <v>2.651322482197355E-2</v>
      </c>
      <c r="I1103" s="8"/>
      <c r="J1103" s="2">
        <f t="shared" si="217"/>
        <v>0.47857324516785349</v>
      </c>
      <c r="K1103" s="2">
        <f t="shared" si="218"/>
        <v>0.50508646998982709</v>
      </c>
      <c r="L1103" s="2">
        <f t="shared" si="219"/>
        <v>4.6414038657171921E-3</v>
      </c>
      <c r="M1103" s="2">
        <f t="shared" si="220"/>
        <v>1.1698880976602228E-2</v>
      </c>
      <c r="N1103" s="1">
        <v>7527</v>
      </c>
      <c r="O1103" s="1">
        <v>7944</v>
      </c>
      <c r="P1103" s="1">
        <v>73</v>
      </c>
      <c r="Q1103">
        <v>62</v>
      </c>
      <c r="R1103">
        <v>0</v>
      </c>
      <c r="S1103">
        <v>3</v>
      </c>
      <c r="U1103" s="1"/>
      <c r="V1103" s="1"/>
      <c r="W1103" s="1">
        <v>80</v>
      </c>
      <c r="X1103" s="1"/>
      <c r="Y1103" s="1"/>
      <c r="Z1103" s="1"/>
      <c r="AA1103" s="1"/>
      <c r="AB1103" s="1"/>
      <c r="AG1103">
        <v>26</v>
      </c>
      <c r="AI1103">
        <v>13</v>
      </c>
      <c r="AN1103" t="str">
        <f t="shared" si="222"/>
        <v>Derry</v>
      </c>
      <c r="AO1103" t="s">
        <v>339</v>
      </c>
      <c r="AP1103">
        <v>1</v>
      </c>
      <c r="AR1103" s="119">
        <v>33</v>
      </c>
      <c r="AS1103" s="121">
        <v>15</v>
      </c>
      <c r="AT1103" s="121">
        <v>40</v>
      </c>
      <c r="AU1103" s="125">
        <v>17940</v>
      </c>
      <c r="AV1103" s="125">
        <f t="shared" si="225"/>
        <v>33015</v>
      </c>
      <c r="AW1103" t="s">
        <v>749</v>
      </c>
      <c r="AX1103">
        <f t="shared" si="221"/>
        <v>3317940</v>
      </c>
      <c r="BB1103">
        <v>36.659999999999997</v>
      </c>
      <c r="BC1103">
        <v>0.88</v>
      </c>
      <c r="BD1103">
        <v>35.79</v>
      </c>
    </row>
    <row r="1104" spans="1:56" hidden="1" outlineLevel="1">
      <c r="A1104" t="s">
        <v>1605</v>
      </c>
      <c r="B1104" s="10" t="s">
        <v>2130</v>
      </c>
      <c r="C1104" s="1">
        <f t="shared" si="215"/>
        <v>21</v>
      </c>
      <c r="D1104" s="7">
        <f>IF(N1104&gt;0, RANK(N1104,(N1104:P1104,Q1104:AE1104)),0)</f>
        <v>1</v>
      </c>
      <c r="E1104" s="7">
        <f>IF(O1104&gt;0,RANK(O1104,(N1104:P1104,Q1104:AE1104)),0)</f>
        <v>2</v>
      </c>
      <c r="F1104" s="7">
        <f t="shared" si="216"/>
        <v>0</v>
      </c>
      <c r="G1104" s="1">
        <f t="shared" si="223"/>
        <v>9</v>
      </c>
      <c r="H1104" s="2">
        <f t="shared" si="224"/>
        <v>0.42857142857142855</v>
      </c>
      <c r="I1104" s="8"/>
      <c r="J1104" s="2">
        <f t="shared" si="217"/>
        <v>0.7142857142857143</v>
      </c>
      <c r="K1104" s="2">
        <f t="shared" si="218"/>
        <v>0.2857142857142857</v>
      </c>
      <c r="L1104" s="2">
        <f t="shared" si="219"/>
        <v>0</v>
      </c>
      <c r="M1104" s="2">
        <f t="shared" si="220"/>
        <v>0</v>
      </c>
      <c r="N1104" s="1">
        <v>15</v>
      </c>
      <c r="O1104" s="1">
        <v>6</v>
      </c>
      <c r="P1104" s="1">
        <v>0</v>
      </c>
      <c r="Q1104">
        <v>0</v>
      </c>
      <c r="R1104">
        <v>0</v>
      </c>
      <c r="S1104">
        <v>0</v>
      </c>
      <c r="U1104" s="1"/>
      <c r="V1104" s="1"/>
      <c r="W1104" s="1">
        <v>0</v>
      </c>
      <c r="X1104" s="1"/>
      <c r="Y1104" s="1"/>
      <c r="Z1104" s="1"/>
      <c r="AA1104" s="1"/>
      <c r="AB1104" s="1"/>
      <c r="AG1104">
        <v>0</v>
      </c>
      <c r="AI1104">
        <v>0</v>
      </c>
      <c r="AN1104" t="str">
        <f t="shared" si="222"/>
        <v>Dixville</v>
      </c>
      <c r="AO1104" t="s">
        <v>2516</v>
      </c>
      <c r="AP1104">
        <v>2</v>
      </c>
      <c r="AR1104" s="119">
        <v>33</v>
      </c>
      <c r="AS1104" s="121">
        <v>7</v>
      </c>
      <c r="AT1104" s="121">
        <v>75</v>
      </c>
      <c r="AU1104" s="125">
        <v>18420</v>
      </c>
      <c r="AV1104" s="125">
        <f t="shared" si="225"/>
        <v>33007</v>
      </c>
      <c r="AW1104" t="s">
        <v>2438</v>
      </c>
      <c r="AX1104">
        <f t="shared" si="221"/>
        <v>3318420</v>
      </c>
      <c r="BB1104">
        <v>48.99</v>
      </c>
      <c r="BC1104">
        <v>0.14000000000000001</v>
      </c>
      <c r="BD1104">
        <v>48.86</v>
      </c>
    </row>
    <row r="1105" spans="1:56" hidden="1" outlineLevel="1">
      <c r="A1105" t="s">
        <v>2090</v>
      </c>
      <c r="B1105" s="10" t="s">
        <v>2130</v>
      </c>
      <c r="C1105" s="1">
        <f t="shared" si="215"/>
        <v>211</v>
      </c>
      <c r="D1105" s="7">
        <f>IF(N1105&gt;0, RANK(N1105,(N1105:P1105,Q1105:AE1105)),0)</f>
        <v>2</v>
      </c>
      <c r="E1105" s="7">
        <f>IF(O1105&gt;0,RANK(O1105,(N1105:P1105,Q1105:AE1105)),0)</f>
        <v>1</v>
      </c>
      <c r="F1105" s="7">
        <f t="shared" si="216"/>
        <v>4</v>
      </c>
      <c r="G1105" s="1">
        <f t="shared" si="223"/>
        <v>13</v>
      </c>
      <c r="H1105" s="2">
        <f t="shared" si="224"/>
        <v>6.1611374407582936E-2</v>
      </c>
      <c r="I1105" s="8"/>
      <c r="J1105" s="2">
        <f t="shared" si="217"/>
        <v>0.45497630331753552</v>
      </c>
      <c r="K1105" s="2">
        <f t="shared" si="218"/>
        <v>0.51658767772511849</v>
      </c>
      <c r="L1105" s="2">
        <f t="shared" si="219"/>
        <v>4.7393364928909956E-3</v>
      </c>
      <c r="M1105" s="2">
        <f t="shared" si="220"/>
        <v>2.3696682464454936E-2</v>
      </c>
      <c r="N1105" s="1">
        <v>96</v>
      </c>
      <c r="O1105" s="1">
        <v>109</v>
      </c>
      <c r="P1105" s="1">
        <v>1</v>
      </c>
      <c r="Q1105">
        <v>2</v>
      </c>
      <c r="R1105">
        <v>0</v>
      </c>
      <c r="S1105">
        <v>0</v>
      </c>
      <c r="U1105" s="1"/>
      <c r="V1105" s="1"/>
      <c r="W1105" s="1">
        <v>1</v>
      </c>
      <c r="X1105" s="1"/>
      <c r="Y1105" s="1"/>
      <c r="Z1105" s="1"/>
      <c r="AA1105" s="1"/>
      <c r="AB1105" s="1"/>
      <c r="AG1105">
        <v>2</v>
      </c>
      <c r="AI1105">
        <v>0</v>
      </c>
      <c r="AN1105" t="str">
        <f t="shared" si="222"/>
        <v>Dorchester</v>
      </c>
      <c r="AO1105" t="s">
        <v>3110</v>
      </c>
      <c r="AP1105">
        <v>2</v>
      </c>
      <c r="AR1105" s="119">
        <v>33</v>
      </c>
      <c r="AS1105" s="121">
        <v>9</v>
      </c>
      <c r="AT1105" s="121">
        <v>50</v>
      </c>
      <c r="AU1105" s="125">
        <v>18740</v>
      </c>
      <c r="AV1105" s="125">
        <f t="shared" si="225"/>
        <v>33009</v>
      </c>
      <c r="AW1105" t="s">
        <v>749</v>
      </c>
      <c r="AX1105">
        <f t="shared" si="221"/>
        <v>3318740</v>
      </c>
      <c r="BB1105">
        <v>45.24</v>
      </c>
      <c r="BC1105">
        <v>0.55000000000000004</v>
      </c>
      <c r="BD1105">
        <v>44.69</v>
      </c>
    </row>
    <row r="1106" spans="1:56" hidden="1" outlineLevel="1">
      <c r="A1106" t="s">
        <v>1057</v>
      </c>
      <c r="B1106" s="10" t="s">
        <v>2130</v>
      </c>
      <c r="C1106" s="1">
        <f t="shared" si="215"/>
        <v>16181</v>
      </c>
      <c r="D1106" s="7">
        <f>IF(N1106&gt;0, RANK(N1106,(N1106:P1106,Q1106:AE1106)),0)</f>
        <v>1</v>
      </c>
      <c r="E1106" s="7">
        <f>IF(O1106&gt;0,RANK(O1106,(N1106:P1106,Q1106:AE1106)),0)</f>
        <v>2</v>
      </c>
      <c r="F1106" s="7">
        <f t="shared" si="216"/>
        <v>3</v>
      </c>
      <c r="G1106" s="1">
        <f t="shared" si="223"/>
        <v>4475</v>
      </c>
      <c r="H1106" s="2">
        <f t="shared" si="224"/>
        <v>0.27655892713676533</v>
      </c>
      <c r="I1106" s="8"/>
      <c r="J1106" s="2">
        <f t="shared" si="217"/>
        <v>0.63166676966812929</v>
      </c>
      <c r="K1106" s="2">
        <f t="shared" si="218"/>
        <v>0.35510784253136396</v>
      </c>
      <c r="L1106" s="2">
        <f t="shared" si="219"/>
        <v>5.0058710833693837E-3</v>
      </c>
      <c r="M1106" s="2">
        <f t="shared" si="220"/>
        <v>8.2195167171373665E-3</v>
      </c>
      <c r="N1106" s="1">
        <v>10221</v>
      </c>
      <c r="O1106" s="1">
        <v>5746</v>
      </c>
      <c r="P1106" s="1">
        <v>81</v>
      </c>
      <c r="Q1106">
        <v>48</v>
      </c>
      <c r="R1106">
        <v>0</v>
      </c>
      <c r="S1106">
        <v>0</v>
      </c>
      <c r="U1106" s="1"/>
      <c r="V1106" s="1"/>
      <c r="W1106" s="1">
        <v>43</v>
      </c>
      <c r="X1106" s="1"/>
      <c r="Y1106" s="1"/>
      <c r="Z1106" s="1"/>
      <c r="AA1106" s="1"/>
      <c r="AB1106" s="1"/>
      <c r="AG1106">
        <v>34</v>
      </c>
      <c r="AI1106">
        <v>8</v>
      </c>
      <c r="AN1106" t="str">
        <f t="shared" si="222"/>
        <v>Dover</v>
      </c>
      <c r="AO1106" t="s">
        <v>1330</v>
      </c>
      <c r="AP1106">
        <v>1</v>
      </c>
      <c r="AR1106" s="119">
        <v>33</v>
      </c>
      <c r="AS1106" s="121">
        <v>17</v>
      </c>
      <c r="AT1106" s="121">
        <v>10</v>
      </c>
      <c r="AU1106" s="125">
        <v>18820</v>
      </c>
      <c r="AV1106" s="125">
        <f t="shared" si="225"/>
        <v>33017</v>
      </c>
      <c r="AW1106" t="s">
        <v>2792</v>
      </c>
      <c r="AX1106">
        <f t="shared" si="221"/>
        <v>3318820</v>
      </c>
      <c r="BB1106">
        <v>29.05</v>
      </c>
      <c r="BC1106">
        <v>2.34</v>
      </c>
      <c r="BD1106">
        <v>26.72</v>
      </c>
    </row>
    <row r="1107" spans="1:56" hidden="1" outlineLevel="1">
      <c r="A1107" t="s">
        <v>1304</v>
      </c>
      <c r="B1107" s="10" t="s">
        <v>2130</v>
      </c>
      <c r="C1107" s="1">
        <f t="shared" si="215"/>
        <v>1079</v>
      </c>
      <c r="D1107" s="7">
        <f>IF(N1107&gt;0, RANK(N1107,(N1107:P1107,Q1107:AE1107)),0)</f>
        <v>1</v>
      </c>
      <c r="E1107" s="7">
        <f>IF(O1107&gt;0,RANK(O1107,(N1107:P1107,Q1107:AE1107)),0)</f>
        <v>2</v>
      </c>
      <c r="F1107" s="7">
        <f t="shared" si="216"/>
        <v>5</v>
      </c>
      <c r="G1107" s="1">
        <f t="shared" si="223"/>
        <v>264</v>
      </c>
      <c r="H1107" s="2">
        <f t="shared" si="224"/>
        <v>0.24467099165894346</v>
      </c>
      <c r="I1107" s="8"/>
      <c r="J1107" s="2">
        <f t="shared" si="217"/>
        <v>0.61445783132530118</v>
      </c>
      <c r="K1107" s="2">
        <f t="shared" si="218"/>
        <v>0.36978683966635773</v>
      </c>
      <c r="L1107" s="2">
        <f t="shared" si="219"/>
        <v>2.7803521779425394E-3</v>
      </c>
      <c r="M1107" s="2">
        <f t="shared" si="220"/>
        <v>1.2974976830398551E-2</v>
      </c>
      <c r="N1107" s="1">
        <v>663</v>
      </c>
      <c r="O1107" s="1">
        <v>399</v>
      </c>
      <c r="P1107" s="1">
        <v>3</v>
      </c>
      <c r="Q1107">
        <v>6</v>
      </c>
      <c r="R1107">
        <v>0</v>
      </c>
      <c r="S1107">
        <v>0</v>
      </c>
      <c r="U1107" s="1"/>
      <c r="V1107" s="1"/>
      <c r="W1107" s="1">
        <v>6</v>
      </c>
      <c r="X1107" s="1"/>
      <c r="Y1107" s="1"/>
      <c r="Z1107" s="1"/>
      <c r="AA1107" s="1"/>
      <c r="AB1107" s="1"/>
      <c r="AG1107">
        <v>2</v>
      </c>
      <c r="AI1107">
        <v>0</v>
      </c>
      <c r="AN1107" t="str">
        <f t="shared" si="222"/>
        <v>Dublin</v>
      </c>
      <c r="AO1107" t="s">
        <v>1536</v>
      </c>
      <c r="AP1107">
        <v>2</v>
      </c>
      <c r="AR1107" s="119">
        <v>33</v>
      </c>
      <c r="AS1107" s="121">
        <v>5</v>
      </c>
      <c r="AT1107" s="121">
        <v>15</v>
      </c>
      <c r="AU1107" s="125">
        <v>19140</v>
      </c>
      <c r="AV1107" s="125">
        <f t="shared" si="225"/>
        <v>33005</v>
      </c>
      <c r="AW1107" t="s">
        <v>749</v>
      </c>
      <c r="AX1107">
        <f t="shared" si="221"/>
        <v>3319140</v>
      </c>
      <c r="BB1107">
        <v>29.08</v>
      </c>
      <c r="BC1107">
        <v>1.1000000000000001</v>
      </c>
      <c r="BD1107">
        <v>27.98</v>
      </c>
    </row>
    <row r="1108" spans="1:56" hidden="1" outlineLevel="1">
      <c r="A1108" t="s">
        <v>2468</v>
      </c>
      <c r="B1108" s="10" t="s">
        <v>2130</v>
      </c>
      <c r="C1108" s="1">
        <f t="shared" si="215"/>
        <v>182</v>
      </c>
      <c r="D1108" s="7">
        <f>IF(N1108&gt;0, RANK(N1108,(N1108:P1108,Q1108:AE1108)),0)</f>
        <v>2</v>
      </c>
      <c r="E1108" s="7">
        <f>IF(O1108&gt;0,RANK(O1108,(N1108:P1108,Q1108:AE1108)),0)</f>
        <v>1</v>
      </c>
      <c r="F1108" s="7">
        <f t="shared" si="216"/>
        <v>3</v>
      </c>
      <c r="G1108" s="1">
        <f t="shared" si="223"/>
        <v>13</v>
      </c>
      <c r="H1108" s="2">
        <f t="shared" si="224"/>
        <v>7.1428571428571425E-2</v>
      </c>
      <c r="I1108" s="8"/>
      <c r="J1108" s="2">
        <f t="shared" si="217"/>
        <v>0.46153846153846156</v>
      </c>
      <c r="K1108" s="2">
        <f t="shared" si="218"/>
        <v>0.53296703296703296</v>
      </c>
      <c r="L1108" s="2">
        <f t="shared" si="219"/>
        <v>5.4945054945054949E-3</v>
      </c>
      <c r="M1108" s="2">
        <f t="shared" si="220"/>
        <v>-1.9949319973733282E-17</v>
      </c>
      <c r="N1108" s="1">
        <v>84</v>
      </c>
      <c r="O1108" s="1">
        <v>97</v>
      </c>
      <c r="P1108" s="1">
        <v>1</v>
      </c>
      <c r="Q1108">
        <v>0</v>
      </c>
      <c r="R1108">
        <v>0</v>
      </c>
      <c r="S1108">
        <v>0</v>
      </c>
      <c r="U1108" s="1"/>
      <c r="V1108" s="1"/>
      <c r="W1108" s="1">
        <v>0</v>
      </c>
      <c r="X1108" s="1"/>
      <c r="Y1108" s="1"/>
      <c r="Z1108" s="1"/>
      <c r="AA1108" s="1"/>
      <c r="AB1108" s="1"/>
      <c r="AG1108">
        <v>0</v>
      </c>
      <c r="AI1108">
        <v>0</v>
      </c>
      <c r="AN1108" t="str">
        <f t="shared" si="222"/>
        <v>Dummer</v>
      </c>
      <c r="AO1108" t="s">
        <v>2516</v>
      </c>
      <c r="AP1108">
        <v>2</v>
      </c>
      <c r="AR1108" s="119">
        <v>33</v>
      </c>
      <c r="AS1108" s="121">
        <v>7</v>
      </c>
      <c r="AT1108" s="121">
        <v>80</v>
      </c>
      <c r="AU1108" s="125">
        <v>19300</v>
      </c>
      <c r="AV1108" s="125">
        <f t="shared" si="225"/>
        <v>33007</v>
      </c>
      <c r="AW1108" t="s">
        <v>749</v>
      </c>
      <c r="AX1108">
        <f t="shared" si="221"/>
        <v>3319300</v>
      </c>
      <c r="BB1108">
        <v>49.04</v>
      </c>
      <c r="BC1108">
        <v>1.3</v>
      </c>
      <c r="BD1108">
        <v>47.75</v>
      </c>
    </row>
    <row r="1109" spans="1:56" hidden="1" outlineLevel="1">
      <c r="A1109" t="s">
        <v>2246</v>
      </c>
      <c r="B1109" s="10" t="s">
        <v>2130</v>
      </c>
      <c r="C1109" s="1">
        <f t="shared" si="215"/>
        <v>1669</v>
      </c>
      <c r="D1109" s="7">
        <f>IF(N1109&gt;0, RANK(N1109,(N1109:P1109,Q1109:AE1109)),0)</f>
        <v>2</v>
      </c>
      <c r="E1109" s="7">
        <f>IF(O1109&gt;0,RANK(O1109,(N1109:P1109,Q1109:AE1109)),0)</f>
        <v>1</v>
      </c>
      <c r="F1109" s="7">
        <f t="shared" si="216"/>
        <v>3</v>
      </c>
      <c r="G1109" s="1">
        <f t="shared" si="223"/>
        <v>87</v>
      </c>
      <c r="H1109" s="2">
        <f t="shared" si="224"/>
        <v>5.2127022168963449E-2</v>
      </c>
      <c r="I1109" s="8"/>
      <c r="J1109" s="2">
        <f t="shared" si="217"/>
        <v>0.46914319952067107</v>
      </c>
      <c r="K1109" s="2">
        <f t="shared" si="218"/>
        <v>0.52127022168963455</v>
      </c>
      <c r="L1109" s="2">
        <f t="shared" si="219"/>
        <v>2.9958058717795086E-3</v>
      </c>
      <c r="M1109" s="2">
        <f t="shared" si="220"/>
        <v>6.5907729179148691E-3</v>
      </c>
      <c r="N1109" s="1">
        <v>783</v>
      </c>
      <c r="O1109" s="1">
        <v>870</v>
      </c>
      <c r="P1109" s="1">
        <v>5</v>
      </c>
      <c r="Q1109">
        <v>3</v>
      </c>
      <c r="R1109">
        <v>0</v>
      </c>
      <c r="S1109">
        <v>1</v>
      </c>
      <c r="U1109" s="1"/>
      <c r="V1109" s="1"/>
      <c r="W1109" s="1">
        <v>5</v>
      </c>
      <c r="X1109" s="1"/>
      <c r="Y1109" s="1"/>
      <c r="Z1109" s="1"/>
      <c r="AA1109" s="1"/>
      <c r="AB1109" s="1"/>
      <c r="AG1109">
        <v>2</v>
      </c>
      <c r="AI1109">
        <v>0</v>
      </c>
      <c r="AN1109" t="str">
        <f t="shared" si="222"/>
        <v>Dunbarton</v>
      </c>
      <c r="AO1109" t="s">
        <v>2732</v>
      </c>
      <c r="AP1109">
        <v>2</v>
      </c>
      <c r="AR1109" s="119">
        <v>33</v>
      </c>
      <c r="AS1109" s="121">
        <v>13</v>
      </c>
      <c r="AT1109" s="121">
        <v>50</v>
      </c>
      <c r="AU1109" s="125">
        <v>19460</v>
      </c>
      <c r="AV1109" s="125">
        <f t="shared" si="225"/>
        <v>33013</v>
      </c>
      <c r="AW1109" t="s">
        <v>749</v>
      </c>
      <c r="AX1109">
        <f t="shared" si="221"/>
        <v>3319460</v>
      </c>
      <c r="BB1109">
        <v>31.36</v>
      </c>
      <c r="BC1109">
        <v>0.47</v>
      </c>
      <c r="BD1109">
        <v>30.89</v>
      </c>
    </row>
    <row r="1110" spans="1:56" hidden="1" outlineLevel="1">
      <c r="A1110" t="s">
        <v>2302</v>
      </c>
      <c r="B1110" s="10" t="s">
        <v>2130</v>
      </c>
      <c r="C1110" s="1">
        <f t="shared" si="215"/>
        <v>7277</v>
      </c>
      <c r="D1110" s="7">
        <f>IF(N1110&gt;0, RANK(N1110,(N1110:P1110,Q1110:AE1110)),0)</f>
        <v>1</v>
      </c>
      <c r="E1110" s="7">
        <f>IF(O1110&gt;0,RANK(O1110,(N1110:P1110,Q1110:AE1110)),0)</f>
        <v>2</v>
      </c>
      <c r="F1110" s="7">
        <f t="shared" si="216"/>
        <v>3</v>
      </c>
      <c r="G1110" s="1">
        <f t="shared" si="223"/>
        <v>3525</v>
      </c>
      <c r="H1110" s="2">
        <f t="shared" si="224"/>
        <v>0.48440291328844304</v>
      </c>
      <c r="I1110" s="8"/>
      <c r="J1110" s="2">
        <f t="shared" si="217"/>
        <v>0.73697952452933901</v>
      </c>
      <c r="K1110" s="2">
        <f t="shared" si="218"/>
        <v>0.25257661124089598</v>
      </c>
      <c r="L1110" s="2">
        <f t="shared" si="219"/>
        <v>4.8096743163391509E-3</v>
      </c>
      <c r="M1110" s="2">
        <f t="shared" si="220"/>
        <v>5.6341899134258588E-3</v>
      </c>
      <c r="N1110" s="1">
        <v>5363</v>
      </c>
      <c r="O1110" s="1">
        <v>1838</v>
      </c>
      <c r="P1110" s="1">
        <v>35</v>
      </c>
      <c r="Q1110">
        <v>17</v>
      </c>
      <c r="R1110">
        <v>0</v>
      </c>
      <c r="S1110">
        <v>0</v>
      </c>
      <c r="U1110" s="1"/>
      <c r="V1110" s="1"/>
      <c r="W1110" s="1">
        <v>4</v>
      </c>
      <c r="X1110" s="1"/>
      <c r="Y1110" s="1"/>
      <c r="Z1110" s="1"/>
      <c r="AA1110" s="1"/>
      <c r="AB1110" s="1"/>
      <c r="AG1110">
        <v>16</v>
      </c>
      <c r="AI1110">
        <v>4</v>
      </c>
      <c r="AN1110" t="str">
        <f t="shared" si="222"/>
        <v>Durham</v>
      </c>
      <c r="AO1110" t="s">
        <v>1330</v>
      </c>
      <c r="AP1110">
        <v>1</v>
      </c>
      <c r="AR1110" s="119">
        <v>33</v>
      </c>
      <c r="AS1110" s="121">
        <v>17</v>
      </c>
      <c r="AT1110" s="121">
        <v>15</v>
      </c>
      <c r="AU1110" s="125">
        <v>19700</v>
      </c>
      <c r="AV1110" s="125">
        <f t="shared" si="225"/>
        <v>33017</v>
      </c>
      <c r="AW1110" t="s">
        <v>749</v>
      </c>
      <c r="AX1110">
        <f t="shared" si="221"/>
        <v>3319700</v>
      </c>
      <c r="BB1110">
        <v>24.76</v>
      </c>
      <c r="BC1110">
        <v>2.37</v>
      </c>
      <c r="BD1110">
        <v>22.39</v>
      </c>
    </row>
    <row r="1111" spans="1:56" hidden="1" outlineLevel="1">
      <c r="A1111" t="s">
        <v>2067</v>
      </c>
      <c r="B1111" s="10" t="s">
        <v>2130</v>
      </c>
      <c r="C1111" s="1">
        <f t="shared" si="215"/>
        <v>1444</v>
      </c>
      <c r="D1111" s="7">
        <f>IF(N1111&gt;0, RANK(N1111,(N1111:P1111,Q1111:AE1111)),0)</f>
        <v>2</v>
      </c>
      <c r="E1111" s="7">
        <f>IF(O1111&gt;0,RANK(O1111,(N1111:P1111,Q1111:AE1111)),0)</f>
        <v>1</v>
      </c>
      <c r="F1111" s="7">
        <f t="shared" si="216"/>
        <v>3</v>
      </c>
      <c r="G1111" s="1">
        <f t="shared" si="223"/>
        <v>159</v>
      </c>
      <c r="H1111" s="2">
        <f t="shared" si="224"/>
        <v>0.11011080332409973</v>
      </c>
      <c r="I1111" s="8"/>
      <c r="J1111" s="2">
        <f t="shared" si="217"/>
        <v>0.44182825484764543</v>
      </c>
      <c r="K1111" s="2">
        <f t="shared" si="218"/>
        <v>0.55193905817174516</v>
      </c>
      <c r="L1111" s="2">
        <f t="shared" si="219"/>
        <v>3.4626038781163434E-3</v>
      </c>
      <c r="M1111" s="2">
        <f t="shared" si="220"/>
        <v>2.7700831024930709E-3</v>
      </c>
      <c r="N1111" s="1">
        <v>638</v>
      </c>
      <c r="O1111" s="1">
        <v>797</v>
      </c>
      <c r="P1111" s="1">
        <v>5</v>
      </c>
      <c r="Q1111">
        <v>3</v>
      </c>
      <c r="R1111">
        <v>0</v>
      </c>
      <c r="S1111">
        <v>0</v>
      </c>
      <c r="U1111" s="1"/>
      <c r="V1111" s="1"/>
      <c r="W1111" s="1">
        <v>1</v>
      </c>
      <c r="X1111" s="1"/>
      <c r="Y1111" s="1"/>
      <c r="Z1111" s="1"/>
      <c r="AA1111" s="1"/>
      <c r="AB1111" s="1"/>
      <c r="AG1111">
        <v>0</v>
      </c>
      <c r="AI1111">
        <v>0</v>
      </c>
      <c r="AN1111" t="str">
        <f t="shared" si="222"/>
        <v>East Kingston</v>
      </c>
      <c r="AO1111" t="s">
        <v>339</v>
      </c>
      <c r="AP1111">
        <v>1</v>
      </c>
      <c r="AR1111" s="119">
        <v>33</v>
      </c>
      <c r="AS1111" s="121">
        <v>15</v>
      </c>
      <c r="AT1111" s="121">
        <v>45</v>
      </c>
      <c r="AU1111" s="125">
        <v>21380</v>
      </c>
      <c r="AV1111" s="125">
        <f t="shared" si="225"/>
        <v>33015</v>
      </c>
      <c r="AW1111" t="s">
        <v>749</v>
      </c>
      <c r="AX1111">
        <f t="shared" si="221"/>
        <v>3321380</v>
      </c>
      <c r="BB1111">
        <v>10.050000000000001</v>
      </c>
      <c r="BC1111">
        <v>0.06</v>
      </c>
      <c r="BD1111">
        <v>9.99</v>
      </c>
    </row>
    <row r="1112" spans="1:56" hidden="1" outlineLevel="1">
      <c r="A1112" t="s">
        <v>1991</v>
      </c>
      <c r="B1112" s="10" t="s">
        <v>2130</v>
      </c>
      <c r="C1112" s="1">
        <f t="shared" ref="C1112:C1175" si="226">SUM(N1112:AL1112)</f>
        <v>189</v>
      </c>
      <c r="D1112" s="7">
        <f>IF(N1112&gt;0, RANK(N1112,(N1112:P1112,Q1112:AE1112)),0)</f>
        <v>1</v>
      </c>
      <c r="E1112" s="7">
        <f>IF(O1112&gt;0,RANK(O1112,(N1112:P1112,Q1112:AE1112)),0)</f>
        <v>2</v>
      </c>
      <c r="F1112" s="7">
        <f t="shared" ref="F1112:F1175" si="227">IF(P1112&gt;0,RANK(P1112,(N1112:AE1112)),0)</f>
        <v>3</v>
      </c>
      <c r="G1112" s="1">
        <f t="shared" si="223"/>
        <v>53</v>
      </c>
      <c r="H1112" s="2">
        <f t="shared" si="224"/>
        <v>0.28042328042328041</v>
      </c>
      <c r="I1112" s="8"/>
      <c r="J1112" s="2">
        <f t="shared" ref="J1112:J1175" si="228">IF(C1112=0,"-",N1112/C1112)</f>
        <v>0.63492063492063489</v>
      </c>
      <c r="K1112" s="2">
        <f t="shared" ref="K1112:K1175" si="229">IF(C1112=0,"-",O1112/C1112)</f>
        <v>0.35449735449735448</v>
      </c>
      <c r="L1112" s="2">
        <f t="shared" ref="L1112:L1175" si="230">IF(C1112=0,"-",P1112/C1112)</f>
        <v>5.2910052910052907E-3</v>
      </c>
      <c r="M1112" s="2">
        <f t="shared" ref="M1112:M1175" si="231">IF(C1112=0,"-",(1-J1112-K1112-L1112))</f>
        <v>5.2910052910053462E-3</v>
      </c>
      <c r="N1112" s="1">
        <v>120</v>
      </c>
      <c r="O1112" s="1">
        <v>67</v>
      </c>
      <c r="P1112" s="1">
        <v>1</v>
      </c>
      <c r="Q1112">
        <v>0</v>
      </c>
      <c r="R1112">
        <v>0</v>
      </c>
      <c r="S1112">
        <v>0</v>
      </c>
      <c r="U1112" s="1"/>
      <c r="V1112" s="1"/>
      <c r="W1112" s="1">
        <v>0</v>
      </c>
      <c r="X1112" s="1"/>
      <c r="Y1112" s="1"/>
      <c r="Z1112" s="1"/>
      <c r="AA1112" s="1"/>
      <c r="AB1112" s="1"/>
      <c r="AG1112">
        <v>1</v>
      </c>
      <c r="AI1112">
        <v>0</v>
      </c>
      <c r="AN1112" t="str">
        <f t="shared" si="222"/>
        <v>Easton</v>
      </c>
      <c r="AO1112" t="s">
        <v>3110</v>
      </c>
      <c r="AP1112">
        <v>2</v>
      </c>
      <c r="AR1112" s="119">
        <v>33</v>
      </c>
      <c r="AS1112" s="121">
        <v>9</v>
      </c>
      <c r="AT1112" s="121">
        <v>55</v>
      </c>
      <c r="AU1112" s="125">
        <v>22020</v>
      </c>
      <c r="AV1112" s="125">
        <f t="shared" si="225"/>
        <v>33009</v>
      </c>
      <c r="AW1112" t="s">
        <v>749</v>
      </c>
      <c r="AX1112">
        <f t="shared" ref="AX1112:AX1175" si="232">AR1112*100000+AU1112</f>
        <v>3322020</v>
      </c>
      <c r="BB1112">
        <v>31.19</v>
      </c>
      <c r="BC1112">
        <v>0.01</v>
      </c>
      <c r="BD1112">
        <v>31.18</v>
      </c>
    </row>
    <row r="1113" spans="1:56" hidden="1" outlineLevel="1">
      <c r="A1113" t="s">
        <v>2510</v>
      </c>
      <c r="B1113" s="10" t="s">
        <v>2130</v>
      </c>
      <c r="C1113" s="1">
        <f t="shared" si="226"/>
        <v>285</v>
      </c>
      <c r="D1113" s="7">
        <f>IF(N1113&gt;0, RANK(N1113,(N1113:P1113,Q1113:AE1113)),0)</f>
        <v>1</v>
      </c>
      <c r="E1113" s="7">
        <f>IF(O1113&gt;0,RANK(O1113,(N1113:P1113,Q1113:AE1113)),0)</f>
        <v>2</v>
      </c>
      <c r="F1113" s="7">
        <f t="shared" si="227"/>
        <v>3</v>
      </c>
      <c r="G1113" s="1">
        <f t="shared" si="223"/>
        <v>75</v>
      </c>
      <c r="H1113" s="2">
        <f t="shared" si="224"/>
        <v>0.26315789473684209</v>
      </c>
      <c r="I1113" s="8"/>
      <c r="J1113" s="2">
        <f t="shared" si="228"/>
        <v>0.62456140350877198</v>
      </c>
      <c r="K1113" s="2">
        <f t="shared" si="229"/>
        <v>0.36140350877192984</v>
      </c>
      <c r="L1113" s="2">
        <f t="shared" si="230"/>
        <v>7.0175438596491229E-3</v>
      </c>
      <c r="M1113" s="2">
        <f t="shared" si="231"/>
        <v>7.0175438596490553E-3</v>
      </c>
      <c r="N1113" s="1">
        <v>178</v>
      </c>
      <c r="O1113" s="1">
        <v>103</v>
      </c>
      <c r="P1113" s="1">
        <v>2</v>
      </c>
      <c r="Q1113">
        <v>1</v>
      </c>
      <c r="R1113">
        <v>0</v>
      </c>
      <c r="S1113">
        <v>0</v>
      </c>
      <c r="U1113" s="1"/>
      <c r="V1113" s="1"/>
      <c r="W1113" s="1">
        <v>0</v>
      </c>
      <c r="X1113" s="1"/>
      <c r="Y1113" s="1"/>
      <c r="Z1113" s="1"/>
      <c r="AA1113" s="1"/>
      <c r="AB1113" s="1"/>
      <c r="AG1113">
        <v>0</v>
      </c>
      <c r="AI1113">
        <v>1</v>
      </c>
      <c r="AN1113" t="str">
        <f t="shared" si="222"/>
        <v>Eaton</v>
      </c>
      <c r="AO1113" t="s">
        <v>3449</v>
      </c>
      <c r="AP1113">
        <v>1</v>
      </c>
      <c r="AR1113" s="119">
        <v>33</v>
      </c>
      <c r="AS1113" s="121">
        <v>3</v>
      </c>
      <c r="AT1113" s="121">
        <v>30</v>
      </c>
      <c r="AU1113" s="125">
        <v>23380</v>
      </c>
      <c r="AV1113" s="125">
        <f t="shared" si="225"/>
        <v>33003</v>
      </c>
      <c r="AW1113" t="s">
        <v>749</v>
      </c>
      <c r="AX1113">
        <f t="shared" si="232"/>
        <v>3323380</v>
      </c>
      <c r="BB1113">
        <v>25.58</v>
      </c>
      <c r="BC1113">
        <v>1.18</v>
      </c>
      <c r="BD1113">
        <v>24.39</v>
      </c>
    </row>
    <row r="1114" spans="1:56" hidden="1" outlineLevel="1">
      <c r="A1114" t="s">
        <v>1638</v>
      </c>
      <c r="B1114" s="10" t="s">
        <v>2130</v>
      </c>
      <c r="C1114" s="1">
        <f t="shared" si="226"/>
        <v>841</v>
      </c>
      <c r="D1114" s="7">
        <f>IF(N1114&gt;0, RANK(N1114,(N1114:P1114,Q1114:AE1114)),0)</f>
        <v>1</v>
      </c>
      <c r="E1114" s="7">
        <f>IF(O1114&gt;0,RANK(O1114,(N1114:P1114,Q1114:AE1114)),0)</f>
        <v>2</v>
      </c>
      <c r="F1114" s="7">
        <f t="shared" si="227"/>
        <v>3</v>
      </c>
      <c r="G1114" s="1">
        <f t="shared" si="223"/>
        <v>25</v>
      </c>
      <c r="H1114" s="2">
        <f t="shared" si="224"/>
        <v>2.9726516052318668E-2</v>
      </c>
      <c r="I1114" s="8"/>
      <c r="J1114" s="2">
        <f t="shared" si="228"/>
        <v>0.50059453032104639</v>
      </c>
      <c r="K1114" s="2">
        <f t="shared" si="229"/>
        <v>0.47086801426872771</v>
      </c>
      <c r="L1114" s="2">
        <f t="shared" si="230"/>
        <v>8.3234244946492272E-3</v>
      </c>
      <c r="M1114" s="2">
        <f t="shared" si="231"/>
        <v>2.0214030915576671E-2</v>
      </c>
      <c r="N1114" s="1">
        <v>421</v>
      </c>
      <c r="O1114" s="1">
        <v>396</v>
      </c>
      <c r="P1114" s="1">
        <v>7</v>
      </c>
      <c r="Q1114">
        <v>5</v>
      </c>
      <c r="R1114">
        <v>0</v>
      </c>
      <c r="S1114">
        <v>0</v>
      </c>
      <c r="U1114" s="1"/>
      <c r="V1114" s="1"/>
      <c r="W1114" s="1">
        <v>5</v>
      </c>
      <c r="X1114" s="1"/>
      <c r="Y1114" s="1"/>
      <c r="Z1114" s="1"/>
      <c r="AA1114" s="1"/>
      <c r="AB1114" s="1"/>
      <c r="AG1114">
        <v>6</v>
      </c>
      <c r="AI1114">
        <v>1</v>
      </c>
      <c r="AN1114" t="str">
        <f t="shared" si="222"/>
        <v>Effingham</v>
      </c>
      <c r="AO1114" t="s">
        <v>3449</v>
      </c>
      <c r="AP1114">
        <v>1</v>
      </c>
      <c r="AR1114" s="119">
        <v>33</v>
      </c>
      <c r="AS1114" s="121">
        <v>3</v>
      </c>
      <c r="AT1114" s="121">
        <v>35</v>
      </c>
      <c r="AU1114" s="125">
        <v>23620</v>
      </c>
      <c r="AV1114" s="125">
        <f t="shared" si="225"/>
        <v>33003</v>
      </c>
      <c r="AW1114" t="s">
        <v>749</v>
      </c>
      <c r="AX1114">
        <f t="shared" si="232"/>
        <v>3323620</v>
      </c>
      <c r="BB1114">
        <v>39.65</v>
      </c>
      <c r="BC1114">
        <v>1.1100000000000001</v>
      </c>
      <c r="BD1114">
        <v>38.549999999999997</v>
      </c>
    </row>
    <row r="1115" spans="1:56" hidden="1" outlineLevel="1">
      <c r="A1115" t="s">
        <v>478</v>
      </c>
      <c r="B1115" s="10" t="s">
        <v>2130</v>
      </c>
      <c r="C1115" s="1">
        <f t="shared" si="226"/>
        <v>55</v>
      </c>
      <c r="D1115" s="7">
        <f>IF(N1115&gt;0, RANK(N1115,(N1115:P1115,Q1115:AE1115)),0)</f>
        <v>2</v>
      </c>
      <c r="E1115" s="7">
        <f>IF(O1115&gt;0,RANK(O1115,(N1115:P1115,Q1115:AE1115)),0)</f>
        <v>1</v>
      </c>
      <c r="F1115" s="7">
        <f t="shared" si="227"/>
        <v>0</v>
      </c>
      <c r="G1115" s="1">
        <f t="shared" si="223"/>
        <v>1</v>
      </c>
      <c r="H1115" s="2">
        <f t="shared" si="224"/>
        <v>1.8181818181818181E-2</v>
      </c>
      <c r="I1115" s="8"/>
      <c r="J1115" s="2">
        <f t="shared" si="228"/>
        <v>0.47272727272727272</v>
      </c>
      <c r="K1115" s="2">
        <f t="shared" si="229"/>
        <v>0.49090909090909091</v>
      </c>
      <c r="L1115" s="2">
        <f t="shared" si="230"/>
        <v>0</v>
      </c>
      <c r="M1115" s="2">
        <f t="shared" si="231"/>
        <v>3.6363636363636431E-2</v>
      </c>
      <c r="N1115" s="1">
        <v>26</v>
      </c>
      <c r="O1115" s="1">
        <v>27</v>
      </c>
      <c r="P1115" s="1">
        <v>0</v>
      </c>
      <c r="Q1115">
        <v>1</v>
      </c>
      <c r="R1115">
        <v>0</v>
      </c>
      <c r="S1115">
        <v>0</v>
      </c>
      <c r="U1115" s="1"/>
      <c r="V1115" s="1"/>
      <c r="W1115" s="1">
        <v>0</v>
      </c>
      <c r="X1115" s="1"/>
      <c r="Y1115" s="1"/>
      <c r="Z1115" s="1"/>
      <c r="AA1115" s="1"/>
      <c r="AB1115" s="1"/>
      <c r="AG1115">
        <v>0</v>
      </c>
      <c r="AI1115">
        <v>1</v>
      </c>
      <c r="AN1115" t="str">
        <f t="shared" si="222"/>
        <v>Ellsworth</v>
      </c>
      <c r="AO1115" t="s">
        <v>3110</v>
      </c>
      <c r="AP1115">
        <v>2</v>
      </c>
      <c r="AR1115" s="119">
        <v>33</v>
      </c>
      <c r="AS1115" s="121">
        <v>9</v>
      </c>
      <c r="AT1115" s="121">
        <v>60</v>
      </c>
      <c r="AU1115" s="125">
        <v>23860</v>
      </c>
      <c r="AV1115" s="125">
        <f t="shared" si="225"/>
        <v>33009</v>
      </c>
      <c r="AW1115" t="s">
        <v>749</v>
      </c>
      <c r="AX1115">
        <f t="shared" si="232"/>
        <v>3323860</v>
      </c>
      <c r="BB1115">
        <v>21.48</v>
      </c>
      <c r="BC1115">
        <v>0.1</v>
      </c>
      <c r="BD1115">
        <v>21.39</v>
      </c>
    </row>
    <row r="1116" spans="1:56" hidden="1" outlineLevel="1">
      <c r="A1116" t="s">
        <v>1703</v>
      </c>
      <c r="B1116" s="10" t="s">
        <v>2130</v>
      </c>
      <c r="C1116" s="1">
        <f t="shared" si="226"/>
        <v>2462</v>
      </c>
      <c r="D1116" s="7">
        <f>IF(N1116&gt;0, RANK(N1116,(N1116:P1116,Q1116:AE1116)),0)</f>
        <v>1</v>
      </c>
      <c r="E1116" s="7">
        <f>IF(O1116&gt;0,RANK(O1116,(N1116:P1116,Q1116:AE1116)),0)</f>
        <v>2</v>
      </c>
      <c r="F1116" s="7">
        <f t="shared" si="227"/>
        <v>3</v>
      </c>
      <c r="G1116" s="1">
        <f t="shared" si="223"/>
        <v>787</v>
      </c>
      <c r="H1116" s="2">
        <f t="shared" si="224"/>
        <v>0.31965881397238016</v>
      </c>
      <c r="I1116" s="8"/>
      <c r="J1116" s="2">
        <f t="shared" si="228"/>
        <v>0.65515840779853773</v>
      </c>
      <c r="K1116" s="2">
        <f t="shared" si="229"/>
        <v>0.33549959382615757</v>
      </c>
      <c r="L1116" s="2">
        <f t="shared" si="230"/>
        <v>3.249390739236393E-3</v>
      </c>
      <c r="M1116" s="2">
        <f t="shared" si="231"/>
        <v>6.0926076360683012E-3</v>
      </c>
      <c r="N1116" s="1">
        <v>1613</v>
      </c>
      <c r="O1116" s="1">
        <v>826</v>
      </c>
      <c r="P1116" s="1">
        <v>8</v>
      </c>
      <c r="Q1116">
        <v>7</v>
      </c>
      <c r="R1116">
        <v>0</v>
      </c>
      <c r="S1116">
        <v>0</v>
      </c>
      <c r="U1116" s="1"/>
      <c r="V1116" s="1"/>
      <c r="W1116" s="1">
        <v>6</v>
      </c>
      <c r="X1116" s="1"/>
      <c r="Y1116" s="1"/>
      <c r="Z1116" s="1"/>
      <c r="AA1116" s="1"/>
      <c r="AB1116" s="1"/>
      <c r="AG1116">
        <v>1</v>
      </c>
      <c r="AI1116">
        <v>1</v>
      </c>
      <c r="AN1116" t="str">
        <f t="shared" si="222"/>
        <v>Enfield</v>
      </c>
      <c r="AO1116" t="s">
        <v>3110</v>
      </c>
      <c r="AP1116">
        <v>2</v>
      </c>
      <c r="AR1116" s="119">
        <v>33</v>
      </c>
      <c r="AS1116" s="121">
        <v>9</v>
      </c>
      <c r="AT1116" s="121">
        <v>65</v>
      </c>
      <c r="AU1116" s="125">
        <v>24340</v>
      </c>
      <c r="AV1116" s="125">
        <f t="shared" si="225"/>
        <v>33009</v>
      </c>
      <c r="AW1116" t="s">
        <v>749</v>
      </c>
      <c r="AX1116">
        <f t="shared" si="232"/>
        <v>3324340</v>
      </c>
      <c r="BB1116">
        <v>43.1</v>
      </c>
      <c r="BC1116">
        <v>2.85</v>
      </c>
      <c r="BD1116">
        <v>40.25</v>
      </c>
    </row>
    <row r="1117" spans="1:56" hidden="1" outlineLevel="1">
      <c r="A1117" t="s">
        <v>2548</v>
      </c>
      <c r="B1117" s="10" t="s">
        <v>2130</v>
      </c>
      <c r="C1117" s="1">
        <f t="shared" si="226"/>
        <v>3332</v>
      </c>
      <c r="D1117" s="7">
        <f>IF(N1117&gt;0, RANK(N1117,(N1117:P1117,Q1117:AE1117)),0)</f>
        <v>1</v>
      </c>
      <c r="E1117" s="7">
        <f>IF(O1117&gt;0,RANK(O1117,(N1117:P1117,Q1117:AE1117)),0)</f>
        <v>2</v>
      </c>
      <c r="F1117" s="7">
        <f t="shared" si="227"/>
        <v>3</v>
      </c>
      <c r="G1117" s="1">
        <f t="shared" si="223"/>
        <v>247</v>
      </c>
      <c r="H1117" s="2">
        <f t="shared" si="224"/>
        <v>7.41296518607443E-2</v>
      </c>
      <c r="I1117" s="8"/>
      <c r="J1117" s="2">
        <f t="shared" si="228"/>
        <v>0.52971188475390152</v>
      </c>
      <c r="K1117" s="2">
        <f t="shared" si="229"/>
        <v>0.45558223289315725</v>
      </c>
      <c r="L1117" s="2">
        <f t="shared" si="230"/>
        <v>6.6026410564225691E-3</v>
      </c>
      <c r="M1117" s="2">
        <f t="shared" si="231"/>
        <v>8.1032412965186661E-3</v>
      </c>
      <c r="N1117" s="1">
        <v>1765</v>
      </c>
      <c r="O1117" s="1">
        <v>1518</v>
      </c>
      <c r="P1117" s="1">
        <v>22</v>
      </c>
      <c r="Q1117">
        <v>13</v>
      </c>
      <c r="R1117">
        <v>0</v>
      </c>
      <c r="S1117">
        <v>0</v>
      </c>
      <c r="U1117" s="1"/>
      <c r="V1117" s="1"/>
      <c r="W1117" s="1">
        <v>6</v>
      </c>
      <c r="X1117" s="1"/>
      <c r="Y1117" s="1"/>
      <c r="Z1117" s="1"/>
      <c r="AA1117" s="1"/>
      <c r="AB1117" s="1"/>
      <c r="AG1117">
        <v>6</v>
      </c>
      <c r="AI1117">
        <v>2</v>
      </c>
      <c r="AN1117" t="str">
        <f t="shared" si="222"/>
        <v>Epping</v>
      </c>
      <c r="AO1117" t="s">
        <v>339</v>
      </c>
      <c r="AP1117">
        <v>1</v>
      </c>
      <c r="AR1117" s="119">
        <v>33</v>
      </c>
      <c r="AS1117" s="121">
        <v>15</v>
      </c>
      <c r="AT1117" s="121">
        <v>50</v>
      </c>
      <c r="AU1117" s="125">
        <v>24660</v>
      </c>
      <c r="AV1117" s="125">
        <f t="shared" si="225"/>
        <v>33015</v>
      </c>
      <c r="AW1117" t="s">
        <v>749</v>
      </c>
      <c r="AX1117">
        <f t="shared" si="232"/>
        <v>3324660</v>
      </c>
      <c r="BB1117">
        <v>26.23</v>
      </c>
      <c r="BC1117">
        <v>0.2</v>
      </c>
      <c r="BD1117">
        <v>26.03</v>
      </c>
    </row>
    <row r="1118" spans="1:56" hidden="1" outlineLevel="1">
      <c r="A1118" t="s">
        <v>1422</v>
      </c>
      <c r="B1118" s="10" t="s">
        <v>2130</v>
      </c>
      <c r="C1118" s="1">
        <f t="shared" si="226"/>
        <v>2510</v>
      </c>
      <c r="D1118" s="7">
        <f>IF(N1118&gt;0, RANK(N1118,(N1118:P1118,Q1118:AE1118)),0)</f>
        <v>2</v>
      </c>
      <c r="E1118" s="7">
        <f>IF(O1118&gt;0,RANK(O1118,(N1118:P1118,Q1118:AE1118)),0)</f>
        <v>1</v>
      </c>
      <c r="F1118" s="7">
        <f t="shared" si="227"/>
        <v>3</v>
      </c>
      <c r="G1118" s="1">
        <f t="shared" si="223"/>
        <v>213</v>
      </c>
      <c r="H1118" s="2">
        <f t="shared" si="224"/>
        <v>8.4860557768924302E-2</v>
      </c>
      <c r="I1118" s="8"/>
      <c r="J1118" s="2">
        <f t="shared" si="228"/>
        <v>0.44900398406374503</v>
      </c>
      <c r="K1118" s="2">
        <f t="shared" si="229"/>
        <v>0.53386454183266929</v>
      </c>
      <c r="L1118" s="2">
        <f t="shared" si="230"/>
        <v>3.5856573705179283E-3</v>
      </c>
      <c r="M1118" s="2">
        <f t="shared" si="231"/>
        <v>1.3545816733067803E-2</v>
      </c>
      <c r="N1118" s="1">
        <v>1127</v>
      </c>
      <c r="O1118" s="1">
        <v>1340</v>
      </c>
      <c r="P1118" s="1">
        <v>9</v>
      </c>
      <c r="Q1118">
        <v>7</v>
      </c>
      <c r="R1118">
        <v>0</v>
      </c>
      <c r="S1118">
        <v>6</v>
      </c>
      <c r="U1118" s="1"/>
      <c r="V1118" s="1"/>
      <c r="W1118" s="1">
        <v>9</v>
      </c>
      <c r="X1118" s="1"/>
      <c r="Y1118" s="1"/>
      <c r="Z1118" s="1"/>
      <c r="AA1118" s="1"/>
      <c r="AB1118" s="1"/>
      <c r="AG1118">
        <v>10</v>
      </c>
      <c r="AI1118">
        <v>2</v>
      </c>
      <c r="AN1118" t="str">
        <f t="shared" si="222"/>
        <v>Epsom</v>
      </c>
      <c r="AO1118" t="s">
        <v>2732</v>
      </c>
      <c r="AP1118">
        <v>2</v>
      </c>
      <c r="AR1118" s="119">
        <v>33</v>
      </c>
      <c r="AS1118" s="121">
        <v>13</v>
      </c>
      <c r="AT1118" s="121">
        <v>55</v>
      </c>
      <c r="AU1118" s="125">
        <v>24900</v>
      </c>
      <c r="AV1118" s="125">
        <f t="shared" si="225"/>
        <v>33013</v>
      </c>
      <c r="AW1118" t="s">
        <v>749</v>
      </c>
      <c r="AX1118">
        <f t="shared" si="232"/>
        <v>3324900</v>
      </c>
      <c r="BB1118">
        <v>34.369999999999997</v>
      </c>
      <c r="BC1118">
        <v>0.2</v>
      </c>
      <c r="BD1118">
        <v>34.17</v>
      </c>
    </row>
    <row r="1119" spans="1:56" hidden="1" outlineLevel="1">
      <c r="A1119" t="s">
        <v>1423</v>
      </c>
      <c r="B1119" s="10" t="s">
        <v>2130</v>
      </c>
      <c r="C1119" s="1">
        <f t="shared" si="226"/>
        <v>190</v>
      </c>
      <c r="D1119" s="7">
        <f>IF(N1119&gt;0, RANK(N1119,(N1119:P1119,Q1119:AE1119)),0)</f>
        <v>1</v>
      </c>
      <c r="E1119" s="7">
        <f>IF(O1119&gt;0,RANK(O1119,(N1119:P1119,Q1119:AE1119)),0)</f>
        <v>2</v>
      </c>
      <c r="F1119" s="7">
        <f t="shared" si="227"/>
        <v>3</v>
      </c>
      <c r="G1119" s="1">
        <f t="shared" si="223"/>
        <v>5</v>
      </c>
      <c r="H1119" s="2">
        <f t="shared" si="224"/>
        <v>2.6315789473684209E-2</v>
      </c>
      <c r="I1119" s="8"/>
      <c r="J1119" s="2">
        <f t="shared" si="228"/>
        <v>0.51052631578947372</v>
      </c>
      <c r="K1119" s="2">
        <f t="shared" si="229"/>
        <v>0.48421052631578948</v>
      </c>
      <c r="L1119" s="2">
        <f t="shared" si="230"/>
        <v>5.263157894736842E-3</v>
      </c>
      <c r="M1119" s="2">
        <f t="shared" si="231"/>
        <v>-3.903127820947816E-17</v>
      </c>
      <c r="N1119" s="1">
        <v>97</v>
      </c>
      <c r="O1119" s="1">
        <v>92</v>
      </c>
      <c r="P1119" s="1">
        <v>1</v>
      </c>
      <c r="Q1119">
        <v>0</v>
      </c>
      <c r="R1119">
        <v>0</v>
      </c>
      <c r="S1119">
        <v>0</v>
      </c>
      <c r="U1119" s="1"/>
      <c r="V1119" s="1"/>
      <c r="W1119" s="1">
        <v>0</v>
      </c>
      <c r="X1119" s="1"/>
      <c r="Y1119" s="1"/>
      <c r="Z1119" s="1"/>
      <c r="AA1119" s="1"/>
      <c r="AB1119" s="1"/>
      <c r="AG1119">
        <v>0</v>
      </c>
      <c r="AI1119">
        <v>0</v>
      </c>
      <c r="AN1119" t="str">
        <f t="shared" si="222"/>
        <v>Errol</v>
      </c>
      <c r="AO1119" t="s">
        <v>2516</v>
      </c>
      <c r="AP1119">
        <v>2</v>
      </c>
      <c r="AR1119" s="119">
        <v>33</v>
      </c>
      <c r="AS1119" s="121">
        <v>7</v>
      </c>
      <c r="AT1119" s="121">
        <v>85</v>
      </c>
      <c r="AU1119" s="125">
        <v>25140</v>
      </c>
      <c r="AV1119" s="125">
        <f t="shared" si="225"/>
        <v>33007</v>
      </c>
      <c r="AW1119" t="s">
        <v>749</v>
      </c>
      <c r="AX1119">
        <f t="shared" si="232"/>
        <v>3325140</v>
      </c>
      <c r="BB1119">
        <v>69.59</v>
      </c>
      <c r="BC1119">
        <v>8.6300000000000008</v>
      </c>
      <c r="BD1119">
        <v>60.97</v>
      </c>
    </row>
    <row r="1120" spans="1:56" hidden="1" outlineLevel="1">
      <c r="A1120" t="s">
        <v>1738</v>
      </c>
      <c r="B1120" s="10" t="s">
        <v>2130</v>
      </c>
      <c r="C1120" s="1">
        <f t="shared" si="226"/>
        <v>8737</v>
      </c>
      <c r="D1120" s="7">
        <f>IF(N1120&gt;0, RANK(N1120,(N1120:P1120,Q1120:AE1120)),0)</f>
        <v>1</v>
      </c>
      <c r="E1120" s="7">
        <f>IF(O1120&gt;0,RANK(O1120,(N1120:P1120,Q1120:AE1120)),0)</f>
        <v>2</v>
      </c>
      <c r="F1120" s="7">
        <f t="shared" si="227"/>
        <v>4</v>
      </c>
      <c r="G1120" s="1">
        <f t="shared" si="223"/>
        <v>1893</v>
      </c>
      <c r="H1120" s="2">
        <f t="shared" si="224"/>
        <v>0.21666475907061922</v>
      </c>
      <c r="I1120" s="8"/>
      <c r="J1120" s="2">
        <f t="shared" si="228"/>
        <v>0.60180840105299305</v>
      </c>
      <c r="K1120" s="2">
        <f t="shared" si="229"/>
        <v>0.38514364198237383</v>
      </c>
      <c r="L1120" s="2">
        <f t="shared" si="230"/>
        <v>4.0059516996680785E-3</v>
      </c>
      <c r="M1120" s="2">
        <f t="shared" si="231"/>
        <v>9.0420052649650452E-3</v>
      </c>
      <c r="N1120" s="1">
        <v>5258</v>
      </c>
      <c r="O1120" s="1">
        <v>3365</v>
      </c>
      <c r="P1120" s="1">
        <v>35</v>
      </c>
      <c r="Q1120">
        <v>36</v>
      </c>
      <c r="R1120">
        <v>4</v>
      </c>
      <c r="S1120">
        <v>3</v>
      </c>
      <c r="U1120" s="1"/>
      <c r="V1120" s="1"/>
      <c r="W1120" s="1">
        <v>20</v>
      </c>
      <c r="X1120" s="1"/>
      <c r="Y1120" s="1"/>
      <c r="Z1120" s="1"/>
      <c r="AA1120" s="1"/>
      <c r="AB1120" s="1"/>
      <c r="AG1120">
        <v>13</v>
      </c>
      <c r="AI1120">
        <v>3</v>
      </c>
      <c r="AN1120" t="str">
        <f t="shared" si="222"/>
        <v>Exeter</v>
      </c>
      <c r="AO1120" t="s">
        <v>339</v>
      </c>
      <c r="AP1120">
        <v>1</v>
      </c>
      <c r="AR1120" s="119">
        <v>33</v>
      </c>
      <c r="AS1120" s="121">
        <v>15</v>
      </c>
      <c r="AT1120" s="121">
        <v>55</v>
      </c>
      <c r="AU1120" s="125">
        <v>25380</v>
      </c>
      <c r="AV1120" s="125">
        <f t="shared" si="225"/>
        <v>33015</v>
      </c>
      <c r="AW1120" t="s">
        <v>749</v>
      </c>
      <c r="AX1120">
        <f t="shared" si="232"/>
        <v>3325380</v>
      </c>
      <c r="BB1120">
        <v>20.010000000000002</v>
      </c>
      <c r="BC1120">
        <v>0.37</v>
      </c>
      <c r="BD1120">
        <v>19.64</v>
      </c>
    </row>
    <row r="1121" spans="1:56" hidden="1" outlineLevel="1">
      <c r="A1121" t="s">
        <v>1734</v>
      </c>
      <c r="B1121" s="10" t="s">
        <v>2130</v>
      </c>
      <c r="C1121" s="1">
        <f t="shared" si="226"/>
        <v>3049</v>
      </c>
      <c r="D1121" s="7">
        <f>IF(N1121&gt;0, RANK(N1121,(N1121:P1121,Q1121:AE1121)),0)</f>
        <v>1</v>
      </c>
      <c r="E1121" s="7">
        <f>IF(O1121&gt;0,RANK(O1121,(N1121:P1121,Q1121:AE1121)),0)</f>
        <v>2</v>
      </c>
      <c r="F1121" s="7">
        <f t="shared" si="227"/>
        <v>3</v>
      </c>
      <c r="G1121" s="1">
        <f t="shared" si="223"/>
        <v>247</v>
      </c>
      <c r="H1121" s="2">
        <f t="shared" si="224"/>
        <v>8.1010167267956706E-2</v>
      </c>
      <c r="I1121" s="8"/>
      <c r="J1121" s="2">
        <f t="shared" si="228"/>
        <v>0.53328960314857332</v>
      </c>
      <c r="K1121" s="2">
        <f t="shared" si="229"/>
        <v>0.45227943588061659</v>
      </c>
      <c r="L1121" s="2">
        <f t="shared" si="230"/>
        <v>5.9035749426041327E-3</v>
      </c>
      <c r="M1121" s="2">
        <f t="shared" si="231"/>
        <v>8.5273860282059598E-3</v>
      </c>
      <c r="N1121" s="1">
        <v>1626</v>
      </c>
      <c r="O1121" s="1">
        <v>1379</v>
      </c>
      <c r="P1121" s="1">
        <v>18</v>
      </c>
      <c r="Q1121">
        <v>9</v>
      </c>
      <c r="R1121">
        <v>0</v>
      </c>
      <c r="S1121">
        <v>1</v>
      </c>
      <c r="U1121" s="1"/>
      <c r="V1121" s="1"/>
      <c r="W1121" s="1">
        <v>9</v>
      </c>
      <c r="X1121" s="1"/>
      <c r="Y1121" s="1"/>
      <c r="Z1121" s="1"/>
      <c r="AA1121" s="1"/>
      <c r="AB1121" s="1"/>
      <c r="AG1121">
        <v>6</v>
      </c>
      <c r="AI1121">
        <v>1</v>
      </c>
      <c r="AN1121" t="str">
        <f t="shared" si="222"/>
        <v>Farmington</v>
      </c>
      <c r="AO1121" t="s">
        <v>1330</v>
      </c>
      <c r="AP1121">
        <v>1</v>
      </c>
      <c r="AR1121" s="119">
        <v>33</v>
      </c>
      <c r="AS1121" s="121">
        <v>17</v>
      </c>
      <c r="AT1121" s="121">
        <v>20</v>
      </c>
      <c r="AU1121" s="125">
        <v>26020</v>
      </c>
      <c r="AV1121" s="125">
        <f t="shared" si="225"/>
        <v>33017</v>
      </c>
      <c r="AW1121" t="s">
        <v>749</v>
      </c>
      <c r="AX1121">
        <f t="shared" si="232"/>
        <v>3326020</v>
      </c>
      <c r="BB1121">
        <v>37.479999999999997</v>
      </c>
      <c r="BC1121">
        <v>0.33</v>
      </c>
      <c r="BD1121">
        <v>37.15</v>
      </c>
    </row>
    <row r="1122" spans="1:56" hidden="1" outlineLevel="1">
      <c r="A1122" t="s">
        <v>2727</v>
      </c>
      <c r="B1122" s="10" t="s">
        <v>2130</v>
      </c>
      <c r="C1122" s="1">
        <f t="shared" si="226"/>
        <v>1307</v>
      </c>
      <c r="D1122" s="7">
        <f>IF(N1122&gt;0, RANK(N1122,(N1122:P1122,Q1122:AE1122)),0)</f>
        <v>1</v>
      </c>
      <c r="E1122" s="7">
        <f>IF(O1122&gt;0,RANK(O1122,(N1122:P1122,Q1122:AE1122)),0)</f>
        <v>2</v>
      </c>
      <c r="F1122" s="7">
        <f t="shared" si="227"/>
        <v>4</v>
      </c>
      <c r="G1122" s="1">
        <f t="shared" si="223"/>
        <v>224</v>
      </c>
      <c r="H1122" s="2">
        <f t="shared" si="224"/>
        <v>0.17138485080336649</v>
      </c>
      <c r="I1122" s="8"/>
      <c r="J1122" s="2">
        <f t="shared" si="228"/>
        <v>0.57689364957918898</v>
      </c>
      <c r="K1122" s="2">
        <f t="shared" si="229"/>
        <v>0.40550879877582252</v>
      </c>
      <c r="L1122" s="2">
        <f t="shared" si="230"/>
        <v>6.1208875286916601E-3</v>
      </c>
      <c r="M1122" s="2">
        <f t="shared" si="231"/>
        <v>1.1476664116296836E-2</v>
      </c>
      <c r="N1122" s="1">
        <v>754</v>
      </c>
      <c r="O1122" s="1">
        <v>530</v>
      </c>
      <c r="P1122" s="1">
        <v>8</v>
      </c>
      <c r="Q1122">
        <v>9</v>
      </c>
      <c r="R1122">
        <v>0</v>
      </c>
      <c r="S1122">
        <v>0</v>
      </c>
      <c r="U1122" s="1"/>
      <c r="V1122" s="1"/>
      <c r="W1122" s="1">
        <v>5</v>
      </c>
      <c r="X1122" s="1"/>
      <c r="Y1122" s="1"/>
      <c r="Z1122" s="1"/>
      <c r="AA1122" s="1"/>
      <c r="AB1122" s="1"/>
      <c r="AG1122">
        <v>1</v>
      </c>
      <c r="AI1122">
        <v>0</v>
      </c>
      <c r="AN1122" t="str">
        <f t="shared" si="222"/>
        <v>Fitzwilliam</v>
      </c>
      <c r="AO1122" t="s">
        <v>1536</v>
      </c>
      <c r="AP1122">
        <v>2</v>
      </c>
      <c r="AR1122" s="119">
        <v>33</v>
      </c>
      <c r="AS1122" s="121">
        <v>5</v>
      </c>
      <c r="AT1122" s="121">
        <v>20</v>
      </c>
      <c r="AU1122" s="125">
        <v>26500</v>
      </c>
      <c r="AV1122" s="125">
        <f t="shared" si="225"/>
        <v>33005</v>
      </c>
      <c r="AW1122" t="s">
        <v>749</v>
      </c>
      <c r="AX1122">
        <f t="shared" si="232"/>
        <v>3326500</v>
      </c>
      <c r="BB1122">
        <v>36.03</v>
      </c>
      <c r="BC1122">
        <v>1.41</v>
      </c>
      <c r="BD1122">
        <v>34.619999999999997</v>
      </c>
    </row>
    <row r="1123" spans="1:56" hidden="1" outlineLevel="1">
      <c r="A1123" t="s">
        <v>3242</v>
      </c>
      <c r="B1123" s="10" t="s">
        <v>2130</v>
      </c>
      <c r="C1123" s="1">
        <f t="shared" si="226"/>
        <v>1070</v>
      </c>
      <c r="D1123" s="7">
        <f>IF(N1123&gt;0, RANK(N1123,(N1123:P1123,Q1123:AE1123)),0)</f>
        <v>1</v>
      </c>
      <c r="E1123" s="7">
        <f>IF(O1123&gt;0,RANK(O1123,(N1123:P1123,Q1123:AE1123)),0)</f>
        <v>2</v>
      </c>
      <c r="F1123" s="7">
        <f t="shared" si="227"/>
        <v>4</v>
      </c>
      <c r="G1123" s="1">
        <f t="shared" si="223"/>
        <v>95</v>
      </c>
      <c r="H1123" s="2">
        <f t="shared" si="224"/>
        <v>8.8785046728971959E-2</v>
      </c>
      <c r="I1123" s="8"/>
      <c r="J1123" s="2">
        <f t="shared" si="228"/>
        <v>0.53644859813084111</v>
      </c>
      <c r="K1123" s="2">
        <f t="shared" si="229"/>
        <v>0.44766355140186914</v>
      </c>
      <c r="L1123" s="2">
        <f t="shared" si="230"/>
        <v>1.869158878504673E-3</v>
      </c>
      <c r="M1123" s="2">
        <f t="shared" si="231"/>
        <v>1.4018691588785071E-2</v>
      </c>
      <c r="N1123" s="1">
        <v>574</v>
      </c>
      <c r="O1123" s="1">
        <v>479</v>
      </c>
      <c r="P1123" s="1">
        <v>2</v>
      </c>
      <c r="Q1123">
        <v>5</v>
      </c>
      <c r="R1123">
        <v>1</v>
      </c>
      <c r="S1123">
        <v>0</v>
      </c>
      <c r="U1123" s="1"/>
      <c r="V1123" s="1"/>
      <c r="W1123" s="1">
        <v>2</v>
      </c>
      <c r="X1123" s="1"/>
      <c r="Y1123" s="1"/>
      <c r="Z1123" s="1"/>
      <c r="AA1123" s="1"/>
      <c r="AB1123" s="1"/>
      <c r="AG1123">
        <v>6</v>
      </c>
      <c r="AI1123">
        <v>1</v>
      </c>
      <c r="AN1123" t="str">
        <f t="shared" si="222"/>
        <v>Francestown</v>
      </c>
      <c r="AO1123" t="s">
        <v>1412</v>
      </c>
      <c r="AP1123">
        <v>2</v>
      </c>
      <c r="AR1123" s="119">
        <v>33</v>
      </c>
      <c r="AS1123" s="121">
        <v>11</v>
      </c>
      <c r="AT1123" s="121">
        <v>35</v>
      </c>
      <c r="AU1123" s="125">
        <v>27140</v>
      </c>
      <c r="AV1123" s="125">
        <f t="shared" si="225"/>
        <v>33011</v>
      </c>
      <c r="AW1123" t="s">
        <v>749</v>
      </c>
      <c r="AX1123">
        <f t="shared" si="232"/>
        <v>3327140</v>
      </c>
      <c r="BB1123">
        <v>30.7</v>
      </c>
      <c r="BC1123">
        <v>0.53</v>
      </c>
      <c r="BD1123">
        <v>30.16</v>
      </c>
    </row>
    <row r="1124" spans="1:56" hidden="1" outlineLevel="1">
      <c r="A1124" t="s">
        <v>2415</v>
      </c>
      <c r="B1124" s="10" t="s">
        <v>2130</v>
      </c>
      <c r="C1124" s="1">
        <f t="shared" si="226"/>
        <v>770</v>
      </c>
      <c r="D1124" s="7">
        <f>IF(N1124&gt;0, RANK(N1124,(N1124:P1124,Q1124:AE1124)),0)</f>
        <v>1</v>
      </c>
      <c r="E1124" s="7">
        <f>IF(O1124&gt;0,RANK(O1124,(N1124:P1124,Q1124:AE1124)),0)</f>
        <v>2</v>
      </c>
      <c r="F1124" s="7">
        <f t="shared" si="227"/>
        <v>3</v>
      </c>
      <c r="G1124" s="1">
        <f t="shared" si="223"/>
        <v>233</v>
      </c>
      <c r="H1124" s="2">
        <f t="shared" si="224"/>
        <v>0.30259740259740259</v>
      </c>
      <c r="I1124" s="8"/>
      <c r="J1124" s="2">
        <f t="shared" si="228"/>
        <v>0.6454545454545455</v>
      </c>
      <c r="K1124" s="2">
        <f t="shared" si="229"/>
        <v>0.34285714285714286</v>
      </c>
      <c r="L1124" s="2">
        <f t="shared" si="230"/>
        <v>6.4935064935064939E-3</v>
      </c>
      <c r="M1124" s="2">
        <f t="shared" si="231"/>
        <v>5.1948051948051428E-3</v>
      </c>
      <c r="N1124" s="1">
        <v>497</v>
      </c>
      <c r="O1124" s="1">
        <v>264</v>
      </c>
      <c r="P1124" s="1">
        <v>5</v>
      </c>
      <c r="Q1124">
        <v>2</v>
      </c>
      <c r="R1124">
        <v>0</v>
      </c>
      <c r="S1124">
        <v>0</v>
      </c>
      <c r="U1124" s="1"/>
      <c r="V1124" s="1"/>
      <c r="W1124" s="1">
        <v>2</v>
      </c>
      <c r="X1124" s="1"/>
      <c r="Y1124" s="1"/>
      <c r="Z1124" s="1"/>
      <c r="AA1124" s="1"/>
      <c r="AB1124" s="1"/>
      <c r="AG1124">
        <v>0</v>
      </c>
      <c r="AI1124">
        <v>0</v>
      </c>
      <c r="AN1124" t="str">
        <f t="shared" si="222"/>
        <v>Franconia</v>
      </c>
      <c r="AO1124" t="s">
        <v>3110</v>
      </c>
      <c r="AP1124">
        <v>2</v>
      </c>
      <c r="AR1124" s="119">
        <v>33</v>
      </c>
      <c r="AS1124" s="121">
        <v>9</v>
      </c>
      <c r="AT1124" s="121">
        <v>70</v>
      </c>
      <c r="AU1124" s="125">
        <v>27300</v>
      </c>
      <c r="AV1124" s="125">
        <f t="shared" si="225"/>
        <v>33009</v>
      </c>
      <c r="AW1124" t="s">
        <v>749</v>
      </c>
      <c r="AX1124">
        <f t="shared" si="232"/>
        <v>3327300</v>
      </c>
      <c r="BB1124">
        <v>65.959999999999994</v>
      </c>
      <c r="BC1124">
        <v>0.08</v>
      </c>
      <c r="BD1124">
        <v>65.88</v>
      </c>
    </row>
    <row r="1125" spans="1:56" hidden="1" outlineLevel="1">
      <c r="A1125" t="s">
        <v>2910</v>
      </c>
      <c r="B1125" s="10" t="s">
        <v>2130</v>
      </c>
      <c r="C1125" s="1">
        <f t="shared" si="226"/>
        <v>3756</v>
      </c>
      <c r="D1125" s="7">
        <f>IF(N1125&gt;0, RANK(N1125,(N1125:P1125,Q1125:AE1125)),0)</f>
        <v>1</v>
      </c>
      <c r="E1125" s="7">
        <f>IF(O1125&gt;0,RANK(O1125,(N1125:P1125,Q1125:AE1125)),0)</f>
        <v>2</v>
      </c>
      <c r="F1125" s="7">
        <f t="shared" si="227"/>
        <v>4</v>
      </c>
      <c r="G1125" s="1">
        <f t="shared" si="223"/>
        <v>493</v>
      </c>
      <c r="H1125" s="2">
        <f t="shared" si="224"/>
        <v>0.1312566560170394</v>
      </c>
      <c r="I1125" s="8"/>
      <c r="J1125" s="2">
        <f t="shared" si="228"/>
        <v>0.55724174653887115</v>
      </c>
      <c r="K1125" s="2">
        <f t="shared" si="229"/>
        <v>0.42598509052183176</v>
      </c>
      <c r="L1125" s="2">
        <f t="shared" si="230"/>
        <v>5.8572949946751867E-3</v>
      </c>
      <c r="M1125" s="2">
        <f t="shared" si="231"/>
        <v>1.0915867944621906E-2</v>
      </c>
      <c r="N1125" s="1">
        <v>2093</v>
      </c>
      <c r="O1125" s="1">
        <v>1600</v>
      </c>
      <c r="P1125" s="1">
        <v>22</v>
      </c>
      <c r="Q1125">
        <v>4</v>
      </c>
      <c r="R1125">
        <v>0</v>
      </c>
      <c r="S1125">
        <v>0</v>
      </c>
      <c r="U1125" s="1"/>
      <c r="V1125" s="1"/>
      <c r="W1125" s="1">
        <v>26</v>
      </c>
      <c r="X1125" s="1"/>
      <c r="Y1125" s="1"/>
      <c r="Z1125" s="1"/>
      <c r="AA1125" s="1"/>
      <c r="AB1125" s="1"/>
      <c r="AG1125">
        <v>8</v>
      </c>
      <c r="AI1125">
        <v>3</v>
      </c>
      <c r="AN1125" t="str">
        <f t="shared" si="222"/>
        <v>Franklin</v>
      </c>
      <c r="AO1125" t="s">
        <v>2732</v>
      </c>
      <c r="AP1125">
        <v>2</v>
      </c>
      <c r="AR1125" s="119">
        <v>33</v>
      </c>
      <c r="AS1125" s="121">
        <v>13</v>
      </c>
      <c r="AT1125" s="121">
        <v>60</v>
      </c>
      <c r="AU1125" s="125">
        <v>27380</v>
      </c>
      <c r="AV1125" s="125">
        <f t="shared" si="225"/>
        <v>33013</v>
      </c>
      <c r="AW1125" t="s">
        <v>2792</v>
      </c>
      <c r="AX1125">
        <f t="shared" si="232"/>
        <v>3327380</v>
      </c>
      <c r="BB1125">
        <v>29.16</v>
      </c>
      <c r="BC1125">
        <v>1.59</v>
      </c>
      <c r="BD1125">
        <v>27.57</v>
      </c>
    </row>
    <row r="1126" spans="1:56" hidden="1" outlineLevel="1">
      <c r="A1126" t="s">
        <v>2278</v>
      </c>
      <c r="B1126" s="10" t="s">
        <v>2130</v>
      </c>
      <c r="C1126" s="1">
        <f t="shared" si="226"/>
        <v>924</v>
      </c>
      <c r="D1126" s="7">
        <f>IF(N1126&gt;0, RANK(N1126,(N1126:P1126,Q1126:AE1126)),0)</f>
        <v>1</v>
      </c>
      <c r="E1126" s="7">
        <f>IF(O1126&gt;0,RANK(O1126,(N1126:P1126,Q1126:AE1126)),0)</f>
        <v>1</v>
      </c>
      <c r="F1126" s="7">
        <f t="shared" si="227"/>
        <v>3</v>
      </c>
      <c r="G1126" s="1">
        <f t="shared" si="223"/>
        <v>0</v>
      </c>
      <c r="H1126" s="2">
        <f t="shared" si="224"/>
        <v>0</v>
      </c>
      <c r="I1126" s="8"/>
      <c r="J1126" s="2">
        <f t="shared" si="228"/>
        <v>0.49025974025974028</v>
      </c>
      <c r="K1126" s="2">
        <f t="shared" si="229"/>
        <v>0.49025974025974028</v>
      </c>
      <c r="L1126" s="2">
        <f t="shared" si="230"/>
        <v>9.74025974025974E-3</v>
      </c>
      <c r="M1126" s="2">
        <f t="shared" si="231"/>
        <v>9.7402597402596915E-3</v>
      </c>
      <c r="N1126" s="1">
        <v>453</v>
      </c>
      <c r="O1126" s="1">
        <v>453</v>
      </c>
      <c r="P1126" s="1">
        <v>9</v>
      </c>
      <c r="Q1126">
        <v>0</v>
      </c>
      <c r="R1126">
        <v>0</v>
      </c>
      <c r="S1126">
        <v>0</v>
      </c>
      <c r="U1126" s="1"/>
      <c r="V1126" s="1"/>
      <c r="W1126" s="1">
        <v>5</v>
      </c>
      <c r="X1126" s="1"/>
      <c r="Y1126" s="1"/>
      <c r="Z1126" s="1"/>
      <c r="AA1126" s="1"/>
      <c r="AB1126" s="1"/>
      <c r="AG1126">
        <v>3</v>
      </c>
      <c r="AI1126">
        <v>1</v>
      </c>
      <c r="AN1126" t="str">
        <f t="shared" si="222"/>
        <v>Freedom</v>
      </c>
      <c r="AO1126" t="s">
        <v>3449</v>
      </c>
      <c r="AP1126">
        <v>1</v>
      </c>
      <c r="AR1126" s="119">
        <v>33</v>
      </c>
      <c r="AS1126" s="121">
        <v>3</v>
      </c>
      <c r="AT1126" s="121">
        <v>40</v>
      </c>
      <c r="AU1126" s="125">
        <v>27700</v>
      </c>
      <c r="AV1126" s="125">
        <f t="shared" si="225"/>
        <v>33003</v>
      </c>
      <c r="AW1126" t="s">
        <v>749</v>
      </c>
      <c r="AX1126">
        <f t="shared" si="232"/>
        <v>3327700</v>
      </c>
      <c r="BB1126">
        <v>37.96</v>
      </c>
      <c r="BC1126">
        <v>3.32</v>
      </c>
      <c r="BD1126">
        <v>34.65</v>
      </c>
    </row>
    <row r="1127" spans="1:56" hidden="1" outlineLevel="1">
      <c r="A1127" t="s">
        <v>3484</v>
      </c>
      <c r="B1127" s="10" t="s">
        <v>2130</v>
      </c>
      <c r="C1127" s="1">
        <f t="shared" si="226"/>
        <v>2323</v>
      </c>
      <c r="D1127" s="7">
        <f>IF(N1127&gt;0, RANK(N1127,(N1127:P1127,Q1127:AE1127)),0)</f>
        <v>2</v>
      </c>
      <c r="E1127" s="7">
        <f>IF(O1127&gt;0,RANK(O1127,(N1127:P1127,Q1127:AE1127)),0)</f>
        <v>1</v>
      </c>
      <c r="F1127" s="7">
        <f t="shared" si="227"/>
        <v>3</v>
      </c>
      <c r="G1127" s="1">
        <f t="shared" si="223"/>
        <v>276</v>
      </c>
      <c r="H1127" s="2">
        <f t="shared" si="224"/>
        <v>0.11881188118811881</v>
      </c>
      <c r="I1127" s="8"/>
      <c r="J1127" s="2">
        <f t="shared" si="228"/>
        <v>0.43306069737408526</v>
      </c>
      <c r="K1127" s="2">
        <f t="shared" si="229"/>
        <v>0.55187257856220406</v>
      </c>
      <c r="L1127" s="2">
        <f t="shared" si="230"/>
        <v>4.7352561343090831E-3</v>
      </c>
      <c r="M1127" s="2">
        <f t="shared" si="231"/>
        <v>1.0331467929401596E-2</v>
      </c>
      <c r="N1127" s="1">
        <v>1006</v>
      </c>
      <c r="O1127" s="1">
        <v>1282</v>
      </c>
      <c r="P1127" s="1">
        <v>11</v>
      </c>
      <c r="Q1127">
        <v>9</v>
      </c>
      <c r="R1127">
        <v>0</v>
      </c>
      <c r="S1127">
        <v>0</v>
      </c>
      <c r="U1127" s="1"/>
      <c r="V1127" s="1"/>
      <c r="W1127" s="1">
        <v>9</v>
      </c>
      <c r="X1127" s="1"/>
      <c r="Y1127" s="1"/>
      <c r="Z1127" s="1"/>
      <c r="AA1127" s="1"/>
      <c r="AB1127" s="1"/>
      <c r="AG1127">
        <v>4</v>
      </c>
      <c r="AI1127">
        <v>2</v>
      </c>
      <c r="AN1127" t="str">
        <f t="shared" si="222"/>
        <v>Fremont</v>
      </c>
      <c r="AO1127" t="s">
        <v>339</v>
      </c>
      <c r="AP1127">
        <v>1</v>
      </c>
      <c r="AR1127" s="119">
        <v>33</v>
      </c>
      <c r="AS1127" s="121">
        <v>15</v>
      </c>
      <c r="AT1127" s="121">
        <v>60</v>
      </c>
      <c r="AU1127" s="125">
        <v>27940</v>
      </c>
      <c r="AV1127" s="125">
        <f t="shared" si="225"/>
        <v>33015</v>
      </c>
      <c r="AW1127" t="s">
        <v>749</v>
      </c>
      <c r="AX1127">
        <f t="shared" si="232"/>
        <v>3327940</v>
      </c>
      <c r="BB1127">
        <v>17.41</v>
      </c>
      <c r="BC1127">
        <v>0.25</v>
      </c>
      <c r="BD1127">
        <v>17.16</v>
      </c>
    </row>
    <row r="1128" spans="1:56" hidden="1" outlineLevel="1">
      <c r="A1128" t="s">
        <v>3244</v>
      </c>
      <c r="B1128" s="10" t="s">
        <v>2130</v>
      </c>
      <c r="C1128" s="1">
        <f t="shared" si="226"/>
        <v>4586</v>
      </c>
      <c r="D1128" s="7">
        <f>IF(N1128&gt;0, RANK(N1128,(N1128:P1128,Q1128:AE1128)),0)</f>
        <v>2</v>
      </c>
      <c r="E1128" s="7">
        <f>IF(O1128&gt;0,RANK(O1128,(N1128:P1128,Q1128:AE1128)),0)</f>
        <v>1</v>
      </c>
      <c r="F1128" s="7">
        <f t="shared" si="227"/>
        <v>3</v>
      </c>
      <c r="G1128" s="1">
        <f t="shared" si="223"/>
        <v>46</v>
      </c>
      <c r="H1128" s="2">
        <f t="shared" si="224"/>
        <v>1.003052769297863E-2</v>
      </c>
      <c r="I1128" s="8"/>
      <c r="J1128" s="2">
        <f t="shared" si="228"/>
        <v>0.48975141735717403</v>
      </c>
      <c r="K1128" s="2">
        <f t="shared" si="229"/>
        <v>0.49978194505015267</v>
      </c>
      <c r="L1128" s="2">
        <f t="shared" si="230"/>
        <v>3.9249890972525075E-3</v>
      </c>
      <c r="M1128" s="2">
        <f t="shared" si="231"/>
        <v>6.5416484954208482E-3</v>
      </c>
      <c r="N1128" s="1">
        <v>2246</v>
      </c>
      <c r="O1128" s="1">
        <v>2292</v>
      </c>
      <c r="P1128" s="1">
        <v>18</v>
      </c>
      <c r="Q1128">
        <v>7</v>
      </c>
      <c r="R1128">
        <v>0</v>
      </c>
      <c r="S1128">
        <v>1</v>
      </c>
      <c r="U1128" s="1"/>
      <c r="V1128" s="1"/>
      <c r="W1128" s="1">
        <v>14</v>
      </c>
      <c r="X1128" s="1"/>
      <c r="Y1128" s="1"/>
      <c r="Z1128" s="1"/>
      <c r="AA1128" s="1"/>
      <c r="AB1128" s="1"/>
      <c r="AG1128">
        <v>6</v>
      </c>
      <c r="AI1128">
        <v>2</v>
      </c>
      <c r="AN1128" t="str">
        <f t="shared" si="222"/>
        <v>Gilford</v>
      </c>
      <c r="AO1128" t="s">
        <v>2143</v>
      </c>
      <c r="AP1128">
        <v>1</v>
      </c>
      <c r="AR1128" s="119">
        <v>33</v>
      </c>
      <c r="AS1128" s="121">
        <v>1</v>
      </c>
      <c r="AT1128" s="121">
        <v>25</v>
      </c>
      <c r="AU1128" s="125">
        <v>28740</v>
      </c>
      <c r="AV1128" s="125">
        <f t="shared" si="225"/>
        <v>33001</v>
      </c>
      <c r="AW1128" t="s">
        <v>749</v>
      </c>
      <c r="AX1128">
        <f t="shared" si="232"/>
        <v>3328740</v>
      </c>
      <c r="BB1128">
        <v>53.83</v>
      </c>
      <c r="BC1128">
        <v>14.85</v>
      </c>
      <c r="BD1128">
        <v>38.97</v>
      </c>
    </row>
    <row r="1129" spans="1:56" hidden="1" outlineLevel="1">
      <c r="A1129" t="s">
        <v>3060</v>
      </c>
      <c r="B1129" s="10" t="s">
        <v>2130</v>
      </c>
      <c r="C1129" s="1">
        <f t="shared" si="226"/>
        <v>2154</v>
      </c>
      <c r="D1129" s="7">
        <f>IF(N1129&gt;0, RANK(N1129,(N1129:P1129,Q1129:AE1129)),0)</f>
        <v>1</v>
      </c>
      <c r="E1129" s="7">
        <f>IF(O1129&gt;0,RANK(O1129,(N1129:P1129,Q1129:AE1129)),0)</f>
        <v>2</v>
      </c>
      <c r="F1129" s="7">
        <f t="shared" si="227"/>
        <v>4</v>
      </c>
      <c r="G1129" s="1">
        <f t="shared" si="223"/>
        <v>41</v>
      </c>
      <c r="H1129" s="2">
        <f t="shared" si="224"/>
        <v>1.9034354688950789E-2</v>
      </c>
      <c r="I1129" s="8"/>
      <c r="J1129" s="2">
        <f t="shared" si="228"/>
        <v>0.50371402042711233</v>
      </c>
      <c r="K1129" s="2">
        <f t="shared" si="229"/>
        <v>0.48467966573816157</v>
      </c>
      <c r="L1129" s="2">
        <f t="shared" si="230"/>
        <v>2.7855153203342618E-3</v>
      </c>
      <c r="M1129" s="2">
        <f t="shared" si="231"/>
        <v>8.8207985143918394E-3</v>
      </c>
      <c r="N1129" s="1">
        <v>1085</v>
      </c>
      <c r="O1129" s="1">
        <v>1044</v>
      </c>
      <c r="P1129" s="1">
        <v>6</v>
      </c>
      <c r="Q1129">
        <v>10</v>
      </c>
      <c r="R1129">
        <v>1</v>
      </c>
      <c r="S1129">
        <v>0</v>
      </c>
      <c r="U1129" s="1"/>
      <c r="V1129" s="1"/>
      <c r="W1129" s="1">
        <v>4</v>
      </c>
      <c r="X1129" s="1"/>
      <c r="Y1129" s="1"/>
      <c r="Z1129" s="1"/>
      <c r="AA1129" s="1"/>
      <c r="AB1129" s="1"/>
      <c r="AG1129">
        <v>2</v>
      </c>
      <c r="AI1129">
        <v>2</v>
      </c>
      <c r="AN1129" t="str">
        <f t="shared" si="222"/>
        <v>Gilmanton</v>
      </c>
      <c r="AO1129" t="s">
        <v>2143</v>
      </c>
      <c r="AP1129">
        <v>1</v>
      </c>
      <c r="AR1129" s="119">
        <v>33</v>
      </c>
      <c r="AS1129" s="121">
        <v>1</v>
      </c>
      <c r="AT1129" s="121">
        <v>30</v>
      </c>
      <c r="AU1129" s="125">
        <v>28980</v>
      </c>
      <c r="AV1129" s="125">
        <f t="shared" si="225"/>
        <v>33001</v>
      </c>
      <c r="AW1129" t="s">
        <v>749</v>
      </c>
      <c r="AX1129">
        <f t="shared" si="232"/>
        <v>3328980</v>
      </c>
      <c r="BB1129">
        <v>59.06</v>
      </c>
      <c r="BC1129">
        <v>1.95</v>
      </c>
      <c r="BD1129">
        <v>57.11</v>
      </c>
    </row>
    <row r="1130" spans="1:56" hidden="1" outlineLevel="1">
      <c r="A1130" t="s">
        <v>3517</v>
      </c>
      <c r="B1130" s="10" t="s">
        <v>2130</v>
      </c>
      <c r="C1130" s="1">
        <f t="shared" si="226"/>
        <v>439</v>
      </c>
      <c r="D1130" s="7">
        <f>IF(N1130&gt;0, RANK(N1130,(N1130:P1130,Q1130:AE1130)),0)</f>
        <v>1</v>
      </c>
      <c r="E1130" s="7">
        <f>IF(O1130&gt;0,RANK(O1130,(N1130:P1130,Q1130:AE1130)),0)</f>
        <v>2</v>
      </c>
      <c r="F1130" s="7">
        <f t="shared" si="227"/>
        <v>3</v>
      </c>
      <c r="G1130" s="1">
        <f t="shared" si="223"/>
        <v>39</v>
      </c>
      <c r="H1130" s="2">
        <f t="shared" si="224"/>
        <v>8.8838268792710701E-2</v>
      </c>
      <c r="I1130" s="8"/>
      <c r="J1130" s="2">
        <f t="shared" si="228"/>
        <v>0.53302961275626426</v>
      </c>
      <c r="K1130" s="2">
        <f t="shared" si="229"/>
        <v>0.44419134396355353</v>
      </c>
      <c r="L1130" s="2">
        <f t="shared" si="230"/>
        <v>9.1116173120728925E-3</v>
      </c>
      <c r="M1130" s="2">
        <f t="shared" si="231"/>
        <v>1.3667425968109317E-2</v>
      </c>
      <c r="N1130" s="1">
        <v>234</v>
      </c>
      <c r="O1130" s="1">
        <v>195</v>
      </c>
      <c r="P1130" s="1">
        <v>4</v>
      </c>
      <c r="Q1130">
        <v>4</v>
      </c>
      <c r="R1130">
        <v>0</v>
      </c>
      <c r="S1130">
        <v>0</v>
      </c>
      <c r="U1130" s="1"/>
      <c r="V1130" s="1"/>
      <c r="W1130" s="1">
        <v>1</v>
      </c>
      <c r="X1130" s="1"/>
      <c r="Y1130" s="1"/>
      <c r="Z1130" s="1"/>
      <c r="AA1130" s="1"/>
      <c r="AB1130" s="1"/>
      <c r="AG1130">
        <v>1</v>
      </c>
      <c r="AI1130">
        <v>0</v>
      </c>
      <c r="AN1130" t="str">
        <f t="shared" si="222"/>
        <v>Gilsum</v>
      </c>
      <c r="AO1130" t="s">
        <v>1536</v>
      </c>
      <c r="AP1130">
        <v>2</v>
      </c>
      <c r="AR1130" s="119">
        <v>33</v>
      </c>
      <c r="AS1130" s="121">
        <v>5</v>
      </c>
      <c r="AT1130" s="121">
        <v>25</v>
      </c>
      <c r="AU1130" s="125">
        <v>29220</v>
      </c>
      <c r="AV1130" s="125">
        <f t="shared" si="225"/>
        <v>33005</v>
      </c>
      <c r="AW1130" t="s">
        <v>749</v>
      </c>
      <c r="AX1130">
        <f t="shared" si="232"/>
        <v>3329220</v>
      </c>
      <c r="BB1130">
        <v>16.68</v>
      </c>
      <c r="BC1130">
        <v>0.02</v>
      </c>
      <c r="BD1130">
        <v>16.66</v>
      </c>
    </row>
    <row r="1131" spans="1:56" hidden="1" outlineLevel="1">
      <c r="A1131" t="s">
        <v>3509</v>
      </c>
      <c r="B1131" s="10" t="s">
        <v>2130</v>
      </c>
      <c r="C1131" s="1">
        <f t="shared" si="226"/>
        <v>9031</v>
      </c>
      <c r="D1131" s="7">
        <f>IF(N1131&gt;0, RANK(N1131,(N1131:P1131,Q1131:AE1131)),0)</f>
        <v>2</v>
      </c>
      <c r="E1131" s="7">
        <f>IF(O1131&gt;0,RANK(O1131,(N1131:P1131,Q1131:AE1131)),0)</f>
        <v>1</v>
      </c>
      <c r="F1131" s="7">
        <f t="shared" si="227"/>
        <v>3</v>
      </c>
      <c r="G1131" s="1">
        <f t="shared" si="223"/>
        <v>464</v>
      </c>
      <c r="H1131" s="2">
        <f t="shared" si="224"/>
        <v>5.137858487432178E-2</v>
      </c>
      <c r="I1131" s="8"/>
      <c r="J1131" s="2">
        <f t="shared" si="228"/>
        <v>0.46982615435721403</v>
      </c>
      <c r="K1131" s="2">
        <f t="shared" si="229"/>
        <v>0.52120473923153587</v>
      </c>
      <c r="L1131" s="2">
        <f t="shared" si="230"/>
        <v>3.4326209722068432E-3</v>
      </c>
      <c r="M1131" s="2">
        <f t="shared" si="231"/>
        <v>5.5364854390433059E-3</v>
      </c>
      <c r="N1131" s="1">
        <v>4243</v>
      </c>
      <c r="O1131" s="1">
        <v>4707</v>
      </c>
      <c r="P1131" s="1">
        <v>31</v>
      </c>
      <c r="Q1131">
        <v>17</v>
      </c>
      <c r="R1131">
        <v>0</v>
      </c>
      <c r="S1131">
        <v>0</v>
      </c>
      <c r="U1131" s="1"/>
      <c r="V1131" s="1"/>
      <c r="W1131" s="1">
        <v>14</v>
      </c>
      <c r="X1131" s="1"/>
      <c r="Y1131" s="1"/>
      <c r="Z1131" s="1"/>
      <c r="AA1131" s="1"/>
      <c r="AB1131" s="1"/>
      <c r="AG1131">
        <v>15</v>
      </c>
      <c r="AI1131">
        <v>4</v>
      </c>
      <c r="AN1131" t="str">
        <f t="shared" si="222"/>
        <v>Goffstown</v>
      </c>
      <c r="AO1131" t="s">
        <v>1412</v>
      </c>
      <c r="AP1131">
        <v>1</v>
      </c>
      <c r="AR1131" s="119">
        <v>33</v>
      </c>
      <c r="AS1131" s="121">
        <v>11</v>
      </c>
      <c r="AT1131" s="121">
        <v>40</v>
      </c>
      <c r="AU1131" s="125">
        <v>29860</v>
      </c>
      <c r="AV1131" s="125">
        <f t="shared" si="225"/>
        <v>33011</v>
      </c>
      <c r="AW1131" t="s">
        <v>749</v>
      </c>
      <c r="AX1131">
        <f t="shared" si="232"/>
        <v>3329860</v>
      </c>
      <c r="BB1131">
        <v>37.51</v>
      </c>
      <c r="BC1131">
        <v>0.62</v>
      </c>
      <c r="BD1131">
        <v>36.89</v>
      </c>
    </row>
    <row r="1132" spans="1:56" hidden="1" outlineLevel="1">
      <c r="A1132" t="s">
        <v>2710</v>
      </c>
      <c r="B1132" s="10" t="s">
        <v>2130</v>
      </c>
      <c r="C1132" s="1">
        <f t="shared" si="226"/>
        <v>1542</v>
      </c>
      <c r="D1132" s="7">
        <f>IF(N1132&gt;0, RANK(N1132,(N1132:P1132,Q1132:AE1132)),0)</f>
        <v>1</v>
      </c>
      <c r="E1132" s="7">
        <f>IF(O1132&gt;0,RANK(O1132,(N1132:P1132,Q1132:AE1132)),0)</f>
        <v>2</v>
      </c>
      <c r="F1132" s="7">
        <f t="shared" si="227"/>
        <v>4</v>
      </c>
      <c r="G1132" s="1">
        <f t="shared" si="223"/>
        <v>434</v>
      </c>
      <c r="H1132" s="2">
        <f t="shared" si="224"/>
        <v>0.2814526588845655</v>
      </c>
      <c r="I1132" s="8"/>
      <c r="J1132" s="2">
        <f t="shared" si="228"/>
        <v>0.63424124513618674</v>
      </c>
      <c r="K1132" s="2">
        <f t="shared" si="229"/>
        <v>0.35278858625162129</v>
      </c>
      <c r="L1132" s="2">
        <f t="shared" si="230"/>
        <v>5.1880674448767832E-3</v>
      </c>
      <c r="M1132" s="2">
        <f t="shared" si="231"/>
        <v>7.7821011673151847E-3</v>
      </c>
      <c r="N1132" s="1">
        <v>978</v>
      </c>
      <c r="O1132" s="1">
        <v>544</v>
      </c>
      <c r="P1132" s="1">
        <v>8</v>
      </c>
      <c r="Q1132">
        <v>2</v>
      </c>
      <c r="R1132">
        <v>0</v>
      </c>
      <c r="S1132">
        <v>0</v>
      </c>
      <c r="U1132" s="1"/>
      <c r="V1132" s="1"/>
      <c r="W1132" s="1">
        <v>9</v>
      </c>
      <c r="X1132" s="1"/>
      <c r="Y1132" s="1"/>
      <c r="Z1132" s="1"/>
      <c r="AA1132" s="1"/>
      <c r="AB1132" s="1"/>
      <c r="AG1132">
        <v>0</v>
      </c>
      <c r="AI1132">
        <v>1</v>
      </c>
      <c r="AN1132" t="str">
        <f t="shared" si="222"/>
        <v>Gorham</v>
      </c>
      <c r="AO1132" t="s">
        <v>2516</v>
      </c>
      <c r="AP1132">
        <v>2</v>
      </c>
      <c r="AR1132" s="119">
        <v>33</v>
      </c>
      <c r="AS1132" s="121">
        <v>7</v>
      </c>
      <c r="AT1132" s="121">
        <v>95</v>
      </c>
      <c r="AU1132" s="125">
        <v>30260</v>
      </c>
      <c r="AV1132" s="125">
        <f t="shared" si="225"/>
        <v>33007</v>
      </c>
      <c r="AW1132" t="s">
        <v>749</v>
      </c>
      <c r="AX1132">
        <f t="shared" si="232"/>
        <v>3330260</v>
      </c>
      <c r="BB1132">
        <v>32.31</v>
      </c>
      <c r="BC1132">
        <v>0.41</v>
      </c>
      <c r="BD1132">
        <v>31.91</v>
      </c>
    </row>
    <row r="1133" spans="1:56" hidden="1" outlineLevel="1">
      <c r="A1133" t="s">
        <v>2845</v>
      </c>
      <c r="B1133" s="10" t="s">
        <v>2130</v>
      </c>
      <c r="C1133" s="1">
        <f t="shared" si="226"/>
        <v>452</v>
      </c>
      <c r="D1133" s="7">
        <f>IF(N1133&gt;0, RANK(N1133,(N1133:P1133,Q1133:AE1133)),0)</f>
        <v>1</v>
      </c>
      <c r="E1133" s="7">
        <f>IF(O1133&gt;0,RANK(O1133,(N1133:P1133,Q1133:AE1133)),0)</f>
        <v>2</v>
      </c>
      <c r="F1133" s="7">
        <f t="shared" si="227"/>
        <v>3</v>
      </c>
      <c r="G1133" s="1">
        <f t="shared" si="223"/>
        <v>15</v>
      </c>
      <c r="H1133" s="2">
        <f t="shared" si="224"/>
        <v>3.3185840707964605E-2</v>
      </c>
      <c r="I1133" s="8"/>
      <c r="J1133" s="2">
        <f t="shared" si="228"/>
        <v>0.50884955752212391</v>
      </c>
      <c r="K1133" s="2">
        <f t="shared" si="229"/>
        <v>0.47566371681415931</v>
      </c>
      <c r="L1133" s="2">
        <f t="shared" si="230"/>
        <v>4.4247787610619468E-3</v>
      </c>
      <c r="M1133" s="2">
        <f t="shared" si="231"/>
        <v>1.1061946902654836E-2</v>
      </c>
      <c r="N1133" s="1">
        <v>230</v>
      </c>
      <c r="O1133" s="1">
        <v>215</v>
      </c>
      <c r="P1133" s="1">
        <v>2</v>
      </c>
      <c r="Q1133">
        <v>2</v>
      </c>
      <c r="R1133">
        <v>0</v>
      </c>
      <c r="S1133">
        <v>0</v>
      </c>
      <c r="U1133" s="1"/>
      <c r="V1133" s="1"/>
      <c r="W1133" s="1">
        <v>2</v>
      </c>
      <c r="X1133" s="1"/>
      <c r="Y1133" s="1"/>
      <c r="Z1133" s="1"/>
      <c r="AA1133" s="1"/>
      <c r="AB1133" s="1"/>
      <c r="AG1133">
        <v>1</v>
      </c>
      <c r="AI1133">
        <v>0</v>
      </c>
      <c r="AN1133" t="str">
        <f t="shared" si="222"/>
        <v>Goshen</v>
      </c>
      <c r="AO1133" t="s">
        <v>3470</v>
      </c>
      <c r="AP1133">
        <v>2</v>
      </c>
      <c r="AR1133" s="119">
        <v>33</v>
      </c>
      <c r="AS1133" s="121">
        <v>19</v>
      </c>
      <c r="AT1133" s="121">
        <v>30</v>
      </c>
      <c r="AU1133" s="125">
        <v>30500</v>
      </c>
      <c r="AV1133" s="125">
        <f t="shared" si="225"/>
        <v>33019</v>
      </c>
      <c r="AW1133" t="s">
        <v>749</v>
      </c>
      <c r="AX1133">
        <f t="shared" si="232"/>
        <v>3330500</v>
      </c>
      <c r="BB1133">
        <v>22.58</v>
      </c>
      <c r="BC1133">
        <v>0.09</v>
      </c>
      <c r="BD1133">
        <v>22.49</v>
      </c>
    </row>
    <row r="1134" spans="1:56" hidden="1" outlineLevel="1">
      <c r="A1134" t="s">
        <v>3110</v>
      </c>
      <c r="B1134" s="10" t="s">
        <v>2130</v>
      </c>
      <c r="C1134" s="1">
        <f t="shared" si="226"/>
        <v>707</v>
      </c>
      <c r="D1134" s="7">
        <f>IF(N1134&gt;0, RANK(N1134,(N1134:P1134,Q1134:AE1134)),0)</f>
        <v>1</v>
      </c>
      <c r="E1134" s="7">
        <f>IF(O1134&gt;0,RANK(O1134,(N1134:P1134,Q1134:AE1134)),0)</f>
        <v>2</v>
      </c>
      <c r="F1134" s="7">
        <f t="shared" si="227"/>
        <v>3</v>
      </c>
      <c r="G1134" s="1">
        <f t="shared" si="223"/>
        <v>57</v>
      </c>
      <c r="H1134" s="2">
        <f t="shared" si="224"/>
        <v>8.0622347949080617E-2</v>
      </c>
      <c r="I1134" s="8"/>
      <c r="J1134" s="2">
        <f t="shared" si="228"/>
        <v>0.52192362093352196</v>
      </c>
      <c r="K1134" s="2">
        <f t="shared" si="229"/>
        <v>0.44130127298444133</v>
      </c>
      <c r="L1134" s="2">
        <f t="shared" si="230"/>
        <v>8.4865629420084864E-3</v>
      </c>
      <c r="M1134" s="2">
        <f t="shared" si="231"/>
        <v>2.8288543140028224E-2</v>
      </c>
      <c r="N1134" s="1">
        <v>369</v>
      </c>
      <c r="O1134" s="1">
        <v>312</v>
      </c>
      <c r="P1134" s="1">
        <v>6</v>
      </c>
      <c r="Q1134">
        <v>0</v>
      </c>
      <c r="R1134">
        <v>0</v>
      </c>
      <c r="S1134">
        <v>2</v>
      </c>
      <c r="U1134" s="1"/>
      <c r="V1134" s="1"/>
      <c r="W1134" s="1">
        <v>1</v>
      </c>
      <c r="X1134" s="1"/>
      <c r="Y1134" s="1"/>
      <c r="Z1134" s="1"/>
      <c r="AA1134" s="1"/>
      <c r="AB1134" s="1"/>
      <c r="AG1134">
        <v>12</v>
      </c>
      <c r="AI1134">
        <v>5</v>
      </c>
      <c r="AN1134" t="str">
        <f t="shared" si="222"/>
        <v>Grafton</v>
      </c>
      <c r="AO1134" t="s">
        <v>3110</v>
      </c>
      <c r="AP1134">
        <v>2</v>
      </c>
      <c r="AR1134" s="119">
        <v>33</v>
      </c>
      <c r="AS1134" s="121">
        <v>9</v>
      </c>
      <c r="AT1134" s="121">
        <v>75</v>
      </c>
      <c r="AU1134" s="125">
        <v>30820</v>
      </c>
      <c r="AV1134" s="125">
        <f t="shared" si="225"/>
        <v>33009</v>
      </c>
      <c r="AW1134" t="s">
        <v>749</v>
      </c>
      <c r="AX1134">
        <f t="shared" si="232"/>
        <v>3330820</v>
      </c>
      <c r="BB1134">
        <v>42.63</v>
      </c>
      <c r="BC1134">
        <v>0.79</v>
      </c>
      <c r="BD1134">
        <v>41.83</v>
      </c>
    </row>
    <row r="1135" spans="1:56" hidden="1" outlineLevel="1">
      <c r="A1135" t="s">
        <v>2989</v>
      </c>
      <c r="B1135" s="10" t="s">
        <v>2130</v>
      </c>
      <c r="C1135" s="1">
        <f t="shared" si="226"/>
        <v>1989</v>
      </c>
      <c r="D1135" s="7">
        <f>IF(N1135&gt;0, RANK(N1135,(N1135:P1135,Q1135:AE1135)),0)</f>
        <v>1</v>
      </c>
      <c r="E1135" s="7">
        <f>IF(O1135&gt;0,RANK(O1135,(N1135:P1135,Q1135:AE1135)),0)</f>
        <v>2</v>
      </c>
      <c r="F1135" s="7">
        <f t="shared" si="227"/>
        <v>3</v>
      </c>
      <c r="G1135" s="1">
        <f t="shared" si="223"/>
        <v>441</v>
      </c>
      <c r="H1135" s="2">
        <f t="shared" si="224"/>
        <v>0.22171945701357465</v>
      </c>
      <c r="I1135" s="8"/>
      <c r="J1135" s="2">
        <f t="shared" si="228"/>
        <v>0.60432378079436899</v>
      </c>
      <c r="K1135" s="2">
        <f t="shared" si="229"/>
        <v>0.38260432378079434</v>
      </c>
      <c r="L1135" s="2">
        <f t="shared" si="230"/>
        <v>6.0331825037707393E-3</v>
      </c>
      <c r="M1135" s="2">
        <f t="shared" si="231"/>
        <v>7.0387129210659266E-3</v>
      </c>
      <c r="N1135" s="1">
        <v>1202</v>
      </c>
      <c r="O1135" s="1">
        <v>761</v>
      </c>
      <c r="P1135" s="1">
        <v>12</v>
      </c>
      <c r="Q1135">
        <v>4</v>
      </c>
      <c r="R1135">
        <v>0</v>
      </c>
      <c r="S1135">
        <v>0</v>
      </c>
      <c r="U1135" s="1"/>
      <c r="V1135" s="1"/>
      <c r="W1135" s="1">
        <v>5</v>
      </c>
      <c r="X1135" s="1"/>
      <c r="Y1135" s="1"/>
      <c r="Z1135" s="1"/>
      <c r="AA1135" s="1"/>
      <c r="AB1135" s="1"/>
      <c r="AG1135">
        <v>5</v>
      </c>
      <c r="AI1135">
        <v>0</v>
      </c>
      <c r="AN1135" t="str">
        <f t="shared" si="222"/>
        <v>Grantham</v>
      </c>
      <c r="AO1135" t="s">
        <v>3470</v>
      </c>
      <c r="AP1135">
        <v>2</v>
      </c>
      <c r="AR1135" s="119">
        <v>33</v>
      </c>
      <c r="AS1135" s="121">
        <v>19</v>
      </c>
      <c r="AT1135" s="121">
        <v>35</v>
      </c>
      <c r="AU1135" s="125">
        <v>31220</v>
      </c>
      <c r="AV1135" s="125">
        <f t="shared" si="225"/>
        <v>33019</v>
      </c>
      <c r="AW1135" t="s">
        <v>749</v>
      </c>
      <c r="AX1135">
        <f t="shared" si="232"/>
        <v>3331220</v>
      </c>
      <c r="BB1135">
        <v>27.65</v>
      </c>
      <c r="BC1135">
        <v>0.87</v>
      </c>
      <c r="BD1135">
        <v>26.78</v>
      </c>
    </row>
    <row r="1136" spans="1:56" hidden="1" outlineLevel="1">
      <c r="A1136" t="s">
        <v>1377</v>
      </c>
      <c r="B1136" s="10" t="s">
        <v>2130</v>
      </c>
      <c r="C1136" s="1">
        <f t="shared" si="226"/>
        <v>930</v>
      </c>
      <c r="D1136" s="7">
        <f>IF(N1136&gt;0, RANK(N1136,(N1136:P1136,Q1136:AE1136)),0)</f>
        <v>1</v>
      </c>
      <c r="E1136" s="7">
        <f>IF(O1136&gt;0,RANK(O1136,(N1136:P1136,Q1136:AE1136)),0)</f>
        <v>2</v>
      </c>
      <c r="F1136" s="7">
        <f t="shared" si="227"/>
        <v>5</v>
      </c>
      <c r="G1136" s="1">
        <f t="shared" si="223"/>
        <v>140</v>
      </c>
      <c r="H1136" s="2">
        <f t="shared" si="224"/>
        <v>0.15053763440860216</v>
      </c>
      <c r="I1136" s="8"/>
      <c r="J1136" s="2">
        <f t="shared" si="228"/>
        <v>0.56236559139784947</v>
      </c>
      <c r="K1136" s="2">
        <f t="shared" si="229"/>
        <v>0.41182795698924729</v>
      </c>
      <c r="L1136" s="2">
        <f t="shared" si="230"/>
        <v>5.3763440860215058E-3</v>
      </c>
      <c r="M1136" s="2">
        <f t="shared" si="231"/>
        <v>2.0430107526881729E-2</v>
      </c>
      <c r="N1136" s="1">
        <v>523</v>
      </c>
      <c r="O1136" s="1">
        <v>383</v>
      </c>
      <c r="P1136" s="1">
        <v>5</v>
      </c>
      <c r="Q1136">
        <v>9</v>
      </c>
      <c r="R1136">
        <v>0</v>
      </c>
      <c r="S1136">
        <v>0</v>
      </c>
      <c r="U1136" s="1"/>
      <c r="V1136" s="1"/>
      <c r="W1136" s="1">
        <v>8</v>
      </c>
      <c r="X1136" s="1"/>
      <c r="Y1136" s="1"/>
      <c r="Z1136" s="1"/>
      <c r="AA1136" s="1"/>
      <c r="AB1136" s="1"/>
      <c r="AG1136">
        <v>2</v>
      </c>
      <c r="AI1136">
        <v>0</v>
      </c>
      <c r="AN1136" t="str">
        <f t="shared" si="222"/>
        <v>Greenfield</v>
      </c>
      <c r="AO1136" t="s">
        <v>1412</v>
      </c>
      <c r="AP1136">
        <v>2</v>
      </c>
      <c r="AR1136" s="119">
        <v>33</v>
      </c>
      <c r="AS1136" s="121">
        <v>11</v>
      </c>
      <c r="AT1136" s="121">
        <v>45</v>
      </c>
      <c r="AU1136" s="125">
        <v>31540</v>
      </c>
      <c r="AV1136" s="125">
        <f t="shared" si="225"/>
        <v>33011</v>
      </c>
      <c r="AW1136" t="s">
        <v>749</v>
      </c>
      <c r="AX1136">
        <f t="shared" si="232"/>
        <v>3331540</v>
      </c>
      <c r="BB1136">
        <v>26.01</v>
      </c>
      <c r="BC1136">
        <v>0.56000000000000005</v>
      </c>
      <c r="BD1136">
        <v>25.45</v>
      </c>
    </row>
    <row r="1137" spans="1:56" hidden="1" outlineLevel="1">
      <c r="A1137" t="s">
        <v>2723</v>
      </c>
      <c r="B1137" s="10" t="s">
        <v>2130</v>
      </c>
      <c r="C1137" s="1">
        <f t="shared" si="226"/>
        <v>2285</v>
      </c>
      <c r="D1137" s="7">
        <f>IF(N1137&gt;0, RANK(N1137,(N1137:P1137,Q1137:AE1137)),0)</f>
        <v>1</v>
      </c>
      <c r="E1137" s="7">
        <f>IF(O1137&gt;0,RANK(O1137,(N1137:P1137,Q1137:AE1137)),0)</f>
        <v>2</v>
      </c>
      <c r="F1137" s="7">
        <f t="shared" si="227"/>
        <v>4</v>
      </c>
      <c r="G1137" s="1">
        <f t="shared" si="223"/>
        <v>254</v>
      </c>
      <c r="H1137" s="2">
        <f t="shared" si="224"/>
        <v>0.11115973741794311</v>
      </c>
      <c r="I1137" s="8"/>
      <c r="J1137" s="2">
        <f t="shared" si="228"/>
        <v>0.55142231947483589</v>
      </c>
      <c r="K1137" s="2">
        <f t="shared" si="229"/>
        <v>0.44026258205689278</v>
      </c>
      <c r="L1137" s="2">
        <f t="shared" si="230"/>
        <v>2.1881838074398249E-3</v>
      </c>
      <c r="M1137" s="2">
        <f t="shared" si="231"/>
        <v>6.1269146608315065E-3</v>
      </c>
      <c r="N1137" s="1">
        <v>1260</v>
      </c>
      <c r="O1137" s="1">
        <v>1006</v>
      </c>
      <c r="P1137" s="1">
        <v>5</v>
      </c>
      <c r="Q1137">
        <v>6</v>
      </c>
      <c r="R1137">
        <v>0</v>
      </c>
      <c r="S1137">
        <v>0</v>
      </c>
      <c r="U1137" s="1"/>
      <c r="V1137" s="1"/>
      <c r="W1137" s="1">
        <v>5</v>
      </c>
      <c r="X1137" s="1"/>
      <c r="Y1137" s="1"/>
      <c r="Z1137" s="1"/>
      <c r="AA1137" s="1"/>
      <c r="AB1137" s="1"/>
      <c r="AG1137">
        <v>2</v>
      </c>
      <c r="AI1137">
        <v>1</v>
      </c>
      <c r="AN1137" t="str">
        <f t="shared" si="222"/>
        <v>Greenland</v>
      </c>
      <c r="AO1137" t="s">
        <v>339</v>
      </c>
      <c r="AP1137">
        <v>1</v>
      </c>
      <c r="AR1137" s="119">
        <v>33</v>
      </c>
      <c r="AS1137" s="121">
        <v>15</v>
      </c>
      <c r="AT1137" s="121">
        <v>65</v>
      </c>
      <c r="AU1137" s="125">
        <v>31700</v>
      </c>
      <c r="AV1137" s="125">
        <f t="shared" si="225"/>
        <v>33015</v>
      </c>
      <c r="AW1137" t="s">
        <v>749</v>
      </c>
      <c r="AX1137">
        <f t="shared" si="232"/>
        <v>3331700</v>
      </c>
      <c r="BB1137">
        <v>13.29</v>
      </c>
      <c r="BC1137">
        <v>2.8</v>
      </c>
      <c r="BD1137">
        <v>10.49</v>
      </c>
    </row>
    <row r="1138" spans="1:56" hidden="1" outlineLevel="1">
      <c r="A1138" t="s">
        <v>2471</v>
      </c>
      <c r="B1138" s="10" t="s">
        <v>2130</v>
      </c>
      <c r="C1138" s="1">
        <f t="shared" si="226"/>
        <v>1</v>
      </c>
      <c r="D1138" s="7">
        <f>IF(N1138&gt;0, RANK(N1138,(N1138:P1138,Q1138:AE1138)),0)</f>
        <v>1</v>
      </c>
      <c r="E1138" s="7">
        <f>IF(O1138&gt;0,RANK(O1138,(N1138:P1138,Q1138:AE1138)),0)</f>
        <v>0</v>
      </c>
      <c r="F1138" s="7">
        <f t="shared" si="227"/>
        <v>0</v>
      </c>
      <c r="G1138" s="1">
        <f t="shared" si="223"/>
        <v>1</v>
      </c>
      <c r="H1138" s="2">
        <f t="shared" si="224"/>
        <v>1</v>
      </c>
      <c r="I1138" s="8"/>
      <c r="J1138" s="2">
        <f t="shared" si="228"/>
        <v>1</v>
      </c>
      <c r="K1138" s="2">
        <f t="shared" si="229"/>
        <v>0</v>
      </c>
      <c r="L1138" s="2">
        <f t="shared" si="230"/>
        <v>0</v>
      </c>
      <c r="M1138" s="2">
        <f t="shared" si="231"/>
        <v>0</v>
      </c>
      <c r="N1138" s="1">
        <v>1</v>
      </c>
      <c r="O1138" s="1">
        <v>0</v>
      </c>
      <c r="P1138" s="1">
        <v>0</v>
      </c>
      <c r="Q1138">
        <v>0</v>
      </c>
      <c r="R1138">
        <v>0</v>
      </c>
      <c r="S1138">
        <v>0</v>
      </c>
      <c r="U1138" s="1"/>
      <c r="V1138" s="1"/>
      <c r="W1138" s="1">
        <v>0</v>
      </c>
      <c r="X1138" s="1"/>
      <c r="Y1138" s="1"/>
      <c r="Z1138" s="1"/>
      <c r="AA1138" s="1"/>
      <c r="AB1138" s="1"/>
      <c r="AG1138">
        <v>0</v>
      </c>
      <c r="AI1138">
        <v>0</v>
      </c>
      <c r="AN1138" t="str">
        <f t="shared" si="222"/>
        <v>Green's Grant</v>
      </c>
      <c r="AO1138" t="s">
        <v>2516</v>
      </c>
      <c r="AP1138">
        <v>2</v>
      </c>
      <c r="AR1138" s="119">
        <v>33</v>
      </c>
      <c r="AS1138" s="121">
        <v>7</v>
      </c>
      <c r="AT1138" s="121">
        <v>100</v>
      </c>
      <c r="AU1138" s="125">
        <v>31780</v>
      </c>
      <c r="AV1138" s="125">
        <f t="shared" si="225"/>
        <v>33007</v>
      </c>
      <c r="AW1138" t="s">
        <v>1789</v>
      </c>
      <c r="AX1138">
        <f t="shared" si="232"/>
        <v>3331780</v>
      </c>
      <c r="BB1138">
        <v>3.66</v>
      </c>
      <c r="BC1138">
        <v>0</v>
      </c>
      <c r="BD1138">
        <v>3.66</v>
      </c>
    </row>
    <row r="1139" spans="1:56" hidden="1" outlineLevel="1">
      <c r="A1139" s="10" t="s">
        <v>838</v>
      </c>
      <c r="B1139" s="10" t="s">
        <v>2130</v>
      </c>
      <c r="C1139" s="1">
        <f t="shared" si="226"/>
        <v>964</v>
      </c>
      <c r="D1139" s="7">
        <f>IF(N1139&gt;0, RANK(N1139,(N1139:P1139,Q1139:AE1139)),0)</f>
        <v>1</v>
      </c>
      <c r="E1139" s="7">
        <f>IF(O1139&gt;0,RANK(O1139,(N1139:P1139,Q1139:AE1139)),0)</f>
        <v>2</v>
      </c>
      <c r="F1139" s="7">
        <f t="shared" si="227"/>
        <v>4</v>
      </c>
      <c r="G1139" s="1">
        <f t="shared" si="223"/>
        <v>110</v>
      </c>
      <c r="H1139" s="2">
        <f t="shared" si="224"/>
        <v>0.11410788381742738</v>
      </c>
      <c r="I1139" s="8"/>
      <c r="J1139" s="2">
        <f t="shared" si="228"/>
        <v>0.55290456431535273</v>
      </c>
      <c r="K1139" s="2">
        <f t="shared" si="229"/>
        <v>0.43879668049792531</v>
      </c>
      <c r="L1139" s="2">
        <f t="shared" si="230"/>
        <v>3.1120331950207467E-3</v>
      </c>
      <c r="M1139" s="2">
        <f t="shared" si="231"/>
        <v>5.186721991701216E-3</v>
      </c>
      <c r="N1139" s="1">
        <v>533</v>
      </c>
      <c r="O1139" s="1">
        <v>423</v>
      </c>
      <c r="P1139" s="1">
        <v>3</v>
      </c>
      <c r="Q1139">
        <v>4</v>
      </c>
      <c r="R1139">
        <v>0</v>
      </c>
      <c r="S1139">
        <v>0</v>
      </c>
      <c r="U1139" s="1"/>
      <c r="V1139" s="1"/>
      <c r="W1139" s="1">
        <v>0</v>
      </c>
      <c r="X1139" s="1"/>
      <c r="Y1139" s="1"/>
      <c r="Z1139" s="1"/>
      <c r="AA1139" s="1"/>
      <c r="AB1139" s="1"/>
      <c r="AG1139">
        <v>0</v>
      </c>
      <c r="AI1139">
        <v>1</v>
      </c>
      <c r="AN1139" t="str">
        <f t="shared" si="222"/>
        <v>Greenville</v>
      </c>
      <c r="AO1139" t="s">
        <v>1412</v>
      </c>
      <c r="AP1139">
        <v>2</v>
      </c>
      <c r="AR1139" s="119">
        <v>33</v>
      </c>
      <c r="AS1139" s="121">
        <v>11</v>
      </c>
      <c r="AT1139" s="121">
        <v>50</v>
      </c>
      <c r="AU1139" s="125">
        <v>31940</v>
      </c>
      <c r="AV1139" s="125">
        <f t="shared" si="225"/>
        <v>33011</v>
      </c>
      <c r="AW1139" t="s">
        <v>749</v>
      </c>
      <c r="AX1139">
        <f t="shared" si="232"/>
        <v>3331940</v>
      </c>
      <c r="BB1139">
        <v>6.87</v>
      </c>
      <c r="BC1139">
        <v>0</v>
      </c>
      <c r="BD1139">
        <v>6.87</v>
      </c>
    </row>
    <row r="1140" spans="1:56" hidden="1" outlineLevel="1">
      <c r="A1140" t="s">
        <v>1658</v>
      </c>
      <c r="B1140" s="10" t="s">
        <v>2130</v>
      </c>
      <c r="C1140" s="1">
        <f t="shared" si="226"/>
        <v>313</v>
      </c>
      <c r="D1140" s="7">
        <f>IF(N1140&gt;0, RANK(N1140,(N1140:P1140,Q1140:AE1140)),0)</f>
        <v>2</v>
      </c>
      <c r="E1140" s="7">
        <f>IF(O1140&gt;0,RANK(O1140,(N1140:P1140,Q1140:AE1140)),0)</f>
        <v>1</v>
      </c>
      <c r="F1140" s="7">
        <f t="shared" si="227"/>
        <v>0</v>
      </c>
      <c r="G1140" s="1">
        <f t="shared" si="223"/>
        <v>36</v>
      </c>
      <c r="H1140" s="2">
        <f t="shared" si="224"/>
        <v>0.11501597444089456</v>
      </c>
      <c r="I1140" s="8"/>
      <c r="J1140" s="2">
        <f t="shared" si="228"/>
        <v>0.44089456869009586</v>
      </c>
      <c r="K1140" s="2">
        <f t="shared" si="229"/>
        <v>0.55591054313099042</v>
      </c>
      <c r="L1140" s="2">
        <f t="shared" si="230"/>
        <v>0</v>
      </c>
      <c r="M1140" s="2">
        <f t="shared" si="231"/>
        <v>3.1948881789137795E-3</v>
      </c>
      <c r="N1140" s="1">
        <v>138</v>
      </c>
      <c r="O1140" s="1">
        <v>174</v>
      </c>
      <c r="P1140" s="1">
        <v>0</v>
      </c>
      <c r="Q1140">
        <v>0</v>
      </c>
      <c r="R1140">
        <v>0</v>
      </c>
      <c r="S1140">
        <v>0</v>
      </c>
      <c r="U1140" s="1"/>
      <c r="V1140" s="1"/>
      <c r="W1140" s="1">
        <v>0</v>
      </c>
      <c r="X1140" s="1"/>
      <c r="Y1140" s="1"/>
      <c r="Z1140" s="1"/>
      <c r="AA1140" s="1"/>
      <c r="AB1140" s="1"/>
      <c r="AG1140">
        <v>1</v>
      </c>
      <c r="AI1140">
        <v>0</v>
      </c>
      <c r="AN1140" t="str">
        <f t="shared" si="222"/>
        <v>Groton</v>
      </c>
      <c r="AO1140" t="s">
        <v>3110</v>
      </c>
      <c r="AP1140">
        <v>2</v>
      </c>
      <c r="AR1140" s="119">
        <v>33</v>
      </c>
      <c r="AS1140" s="121">
        <v>9</v>
      </c>
      <c r="AT1140" s="121">
        <v>80</v>
      </c>
      <c r="AU1140" s="125">
        <v>32180</v>
      </c>
      <c r="AV1140" s="125">
        <f t="shared" si="225"/>
        <v>33009</v>
      </c>
      <c r="AW1140" t="s">
        <v>749</v>
      </c>
      <c r="AX1140">
        <f t="shared" si="232"/>
        <v>3332180</v>
      </c>
      <c r="BB1140">
        <v>40.82</v>
      </c>
      <c r="BC1140">
        <v>0.05</v>
      </c>
      <c r="BD1140">
        <v>40.78</v>
      </c>
    </row>
    <row r="1141" spans="1:56" hidden="1" outlineLevel="1">
      <c r="A1141" t="s">
        <v>1786</v>
      </c>
      <c r="B1141" s="10" t="s">
        <v>2130</v>
      </c>
      <c r="C1141" s="1">
        <f t="shared" si="226"/>
        <v>127</v>
      </c>
      <c r="D1141" s="7">
        <f>IF(N1141&gt;0, RANK(N1141,(N1141:P1141,Q1141:AE1141)),0)</f>
        <v>2</v>
      </c>
      <c r="E1141" s="7">
        <f>IF(O1141&gt;0,RANK(O1141,(N1141:P1141,Q1141:AE1141)),0)</f>
        <v>1</v>
      </c>
      <c r="F1141" s="7">
        <f t="shared" si="227"/>
        <v>0</v>
      </c>
      <c r="G1141" s="1">
        <f t="shared" si="223"/>
        <v>58</v>
      </c>
      <c r="H1141" s="2">
        <f t="shared" si="224"/>
        <v>0.45669291338582679</v>
      </c>
      <c r="I1141" s="8"/>
      <c r="J1141" s="2">
        <f t="shared" si="228"/>
        <v>0.26771653543307089</v>
      </c>
      <c r="K1141" s="2">
        <f t="shared" si="229"/>
        <v>0.72440944881889768</v>
      </c>
      <c r="L1141" s="2">
        <f t="shared" si="230"/>
        <v>0</v>
      </c>
      <c r="M1141" s="2">
        <f t="shared" si="231"/>
        <v>7.8740157480314821E-3</v>
      </c>
      <c r="N1141" s="1">
        <v>34</v>
      </c>
      <c r="O1141" s="1">
        <v>92</v>
      </c>
      <c r="P1141" s="1">
        <v>0</v>
      </c>
      <c r="Q1141">
        <v>0</v>
      </c>
      <c r="R1141">
        <v>0</v>
      </c>
      <c r="S1141">
        <v>0</v>
      </c>
      <c r="U1141" s="1"/>
      <c r="V1141" s="1"/>
      <c r="W1141" s="1">
        <v>0</v>
      </c>
      <c r="X1141" s="1"/>
      <c r="Y1141" s="1"/>
      <c r="Z1141" s="1"/>
      <c r="AA1141" s="1"/>
      <c r="AB1141" s="1"/>
      <c r="AG1141">
        <v>0</v>
      </c>
      <c r="AI1141">
        <v>1</v>
      </c>
      <c r="AN1141" t="str">
        <f t="shared" si="222"/>
        <v>Hale's Location</v>
      </c>
      <c r="AO1141" t="s">
        <v>3449</v>
      </c>
      <c r="AP1141">
        <v>1</v>
      </c>
      <c r="AR1141" s="119">
        <v>33</v>
      </c>
      <c r="AS1141" s="121">
        <v>3</v>
      </c>
      <c r="AT1141" s="121">
        <v>45</v>
      </c>
      <c r="AU1141" s="125">
        <v>32500</v>
      </c>
      <c r="AV1141" s="125">
        <f t="shared" si="225"/>
        <v>33003</v>
      </c>
      <c r="AW1141" t="s">
        <v>3023</v>
      </c>
      <c r="AX1141">
        <f t="shared" si="232"/>
        <v>3332500</v>
      </c>
      <c r="BB1141">
        <v>2.4300000000000002</v>
      </c>
      <c r="BC1141">
        <v>0</v>
      </c>
      <c r="BD1141">
        <v>2.4300000000000002</v>
      </c>
    </row>
    <row r="1142" spans="1:56" hidden="1" outlineLevel="1">
      <c r="A1142" t="s">
        <v>207</v>
      </c>
      <c r="B1142" s="10" t="s">
        <v>2130</v>
      </c>
      <c r="C1142" s="1">
        <f t="shared" si="226"/>
        <v>5204</v>
      </c>
      <c r="D1142" s="7">
        <f>IF(N1142&gt;0, RANK(N1142,(N1142:P1142,Q1142:AE1142)),0)</f>
        <v>2</v>
      </c>
      <c r="E1142" s="7">
        <f>IF(O1142&gt;0,RANK(O1142,(N1142:P1142,Q1142:AE1142)),0)</f>
        <v>1</v>
      </c>
      <c r="F1142" s="7">
        <f t="shared" si="227"/>
        <v>3</v>
      </c>
      <c r="G1142" s="1">
        <f t="shared" si="223"/>
        <v>823</v>
      </c>
      <c r="H1142" s="2">
        <f t="shared" si="224"/>
        <v>0.15814757878554958</v>
      </c>
      <c r="I1142" s="8"/>
      <c r="J1142" s="2">
        <f t="shared" si="228"/>
        <v>0.41525749423520369</v>
      </c>
      <c r="K1142" s="2">
        <f t="shared" si="229"/>
        <v>0.57340507302075328</v>
      </c>
      <c r="L1142" s="2">
        <f t="shared" si="230"/>
        <v>3.4588777863182167E-3</v>
      </c>
      <c r="M1142" s="2">
        <f t="shared" si="231"/>
        <v>7.8785549577248693E-3</v>
      </c>
      <c r="N1142" s="1">
        <v>2161</v>
      </c>
      <c r="O1142" s="1">
        <v>2984</v>
      </c>
      <c r="P1142" s="1">
        <v>18</v>
      </c>
      <c r="Q1142">
        <v>18</v>
      </c>
      <c r="R1142">
        <v>0</v>
      </c>
      <c r="S1142">
        <v>2</v>
      </c>
      <c r="U1142" s="1"/>
      <c r="V1142" s="1"/>
      <c r="W1142" s="1">
        <v>12</v>
      </c>
      <c r="X1142" s="1"/>
      <c r="Y1142" s="1"/>
      <c r="Z1142" s="1"/>
      <c r="AA1142" s="1"/>
      <c r="AB1142" s="1"/>
      <c r="AG1142">
        <v>3</v>
      </c>
      <c r="AI1142">
        <v>6</v>
      </c>
      <c r="AN1142" t="str">
        <f t="shared" si="222"/>
        <v>Hampstead</v>
      </c>
      <c r="AO1142" t="s">
        <v>339</v>
      </c>
      <c r="AP1142">
        <v>1</v>
      </c>
      <c r="AR1142" s="119">
        <v>33</v>
      </c>
      <c r="AS1142" s="121">
        <v>15</v>
      </c>
      <c r="AT1142" s="121">
        <v>70</v>
      </c>
      <c r="AU1142" s="125">
        <v>32900</v>
      </c>
      <c r="AV1142" s="125">
        <f t="shared" si="225"/>
        <v>33015</v>
      </c>
      <c r="AW1142" t="s">
        <v>749</v>
      </c>
      <c r="AX1142">
        <f t="shared" si="232"/>
        <v>3332900</v>
      </c>
      <c r="BB1142">
        <v>14.01</v>
      </c>
      <c r="BC1142">
        <v>0.69</v>
      </c>
      <c r="BD1142">
        <v>13.32</v>
      </c>
    </row>
    <row r="1143" spans="1:56" hidden="1" outlineLevel="1">
      <c r="A1143" t="s">
        <v>2828</v>
      </c>
      <c r="B1143" s="10" t="s">
        <v>2130</v>
      </c>
      <c r="C1143" s="1">
        <f t="shared" si="226"/>
        <v>9650</v>
      </c>
      <c r="D1143" s="7">
        <f>IF(N1143&gt;0, RANK(N1143,(N1143:P1143,Q1143:AE1143)),0)</f>
        <v>1</v>
      </c>
      <c r="E1143" s="7">
        <f>IF(O1143&gt;0,RANK(O1143,(N1143:P1143,Q1143:AE1143)),0)</f>
        <v>2</v>
      </c>
      <c r="F1143" s="7">
        <f t="shared" si="227"/>
        <v>3</v>
      </c>
      <c r="G1143" s="1">
        <f t="shared" si="223"/>
        <v>538</v>
      </c>
      <c r="H1143" s="2">
        <f t="shared" si="224"/>
        <v>5.5751295336787562E-2</v>
      </c>
      <c r="I1143" s="8"/>
      <c r="J1143" s="2">
        <f t="shared" si="228"/>
        <v>0.5226943005181347</v>
      </c>
      <c r="K1143" s="2">
        <f t="shared" si="229"/>
        <v>0.46694300518134713</v>
      </c>
      <c r="L1143" s="2">
        <f t="shared" si="230"/>
        <v>3.4196891191709843E-3</v>
      </c>
      <c r="M1143" s="2">
        <f t="shared" si="231"/>
        <v>6.9430051813471876E-3</v>
      </c>
      <c r="N1143" s="1">
        <v>5044</v>
      </c>
      <c r="O1143" s="1">
        <v>4506</v>
      </c>
      <c r="P1143" s="1">
        <v>33</v>
      </c>
      <c r="Q1143">
        <v>14</v>
      </c>
      <c r="R1143">
        <v>1</v>
      </c>
      <c r="S1143">
        <v>0</v>
      </c>
      <c r="U1143" s="1"/>
      <c r="V1143" s="1"/>
      <c r="W1143" s="1">
        <v>30</v>
      </c>
      <c r="X1143" s="1"/>
      <c r="Y1143" s="1"/>
      <c r="Z1143" s="1"/>
      <c r="AA1143" s="1"/>
      <c r="AB1143" s="1"/>
      <c r="AG1143">
        <v>16</v>
      </c>
      <c r="AI1143">
        <v>6</v>
      </c>
      <c r="AN1143" t="str">
        <f t="shared" si="222"/>
        <v>Hampton</v>
      </c>
      <c r="AO1143" t="s">
        <v>339</v>
      </c>
      <c r="AP1143">
        <v>1</v>
      </c>
      <c r="AR1143" s="119">
        <v>33</v>
      </c>
      <c r="AS1143" s="121">
        <v>15</v>
      </c>
      <c r="AT1143" s="121">
        <v>75</v>
      </c>
      <c r="AU1143" s="125">
        <v>33060</v>
      </c>
      <c r="AV1143" s="125">
        <f t="shared" si="225"/>
        <v>33015</v>
      </c>
      <c r="AW1143" t="s">
        <v>749</v>
      </c>
      <c r="AX1143">
        <f t="shared" si="232"/>
        <v>3333060</v>
      </c>
      <c r="BB1143">
        <v>14.58</v>
      </c>
      <c r="BC1143">
        <v>1.55</v>
      </c>
      <c r="BD1143">
        <v>13.03</v>
      </c>
    </row>
    <row r="1144" spans="1:56" hidden="1" outlineLevel="1">
      <c r="A1144" t="s">
        <v>1227</v>
      </c>
      <c r="B1144" s="10" t="s">
        <v>2130</v>
      </c>
      <c r="C1144" s="1">
        <f t="shared" si="226"/>
        <v>1470</v>
      </c>
      <c r="D1144" s="7">
        <f>IF(N1144&gt;0, RANK(N1144,(N1144:P1144,Q1144:AE1144)),0)</f>
        <v>2</v>
      </c>
      <c r="E1144" s="7">
        <f>IF(O1144&gt;0,RANK(O1144,(N1144:P1144,Q1144:AE1144)),0)</f>
        <v>1</v>
      </c>
      <c r="F1144" s="7">
        <f t="shared" si="227"/>
        <v>3</v>
      </c>
      <c r="G1144" s="1">
        <f t="shared" si="223"/>
        <v>267</v>
      </c>
      <c r="H1144" s="2">
        <f t="shared" si="224"/>
        <v>0.1816326530612245</v>
      </c>
      <c r="I1144" s="8"/>
      <c r="J1144" s="2">
        <f t="shared" si="228"/>
        <v>0.40068027210884355</v>
      </c>
      <c r="K1144" s="2">
        <f t="shared" si="229"/>
        <v>0.58231292517006805</v>
      </c>
      <c r="L1144" s="2">
        <f t="shared" si="230"/>
        <v>6.8027210884353739E-3</v>
      </c>
      <c r="M1144" s="2">
        <f t="shared" si="231"/>
        <v>1.0204081632652968E-2</v>
      </c>
      <c r="N1144" s="1">
        <v>589</v>
      </c>
      <c r="O1144" s="1">
        <v>856</v>
      </c>
      <c r="P1144" s="1">
        <v>10</v>
      </c>
      <c r="Q1144">
        <v>3</v>
      </c>
      <c r="R1144">
        <v>0</v>
      </c>
      <c r="S1144">
        <v>0</v>
      </c>
      <c r="U1144" s="1"/>
      <c r="V1144" s="1"/>
      <c r="W1144" s="1">
        <v>6</v>
      </c>
      <c r="X1144" s="1"/>
      <c r="Y1144" s="1"/>
      <c r="Z1144" s="1"/>
      <c r="AA1144" s="1"/>
      <c r="AB1144" s="1"/>
      <c r="AG1144">
        <v>4</v>
      </c>
      <c r="AI1144">
        <v>2</v>
      </c>
      <c r="AN1144" t="str">
        <f t="shared" si="222"/>
        <v>Hampton Falls</v>
      </c>
      <c r="AO1144" t="s">
        <v>339</v>
      </c>
      <c r="AP1144">
        <v>1</v>
      </c>
      <c r="AR1144" s="119">
        <v>33</v>
      </c>
      <c r="AS1144" s="121">
        <v>15</v>
      </c>
      <c r="AT1144" s="121">
        <v>80</v>
      </c>
      <c r="AU1144" s="125">
        <v>33460</v>
      </c>
      <c r="AV1144" s="125">
        <f t="shared" si="225"/>
        <v>33015</v>
      </c>
      <c r="AW1144" t="s">
        <v>749</v>
      </c>
      <c r="AX1144">
        <f t="shared" si="232"/>
        <v>3333460</v>
      </c>
      <c r="BB1144">
        <v>12.52</v>
      </c>
      <c r="BC1144">
        <v>0.3</v>
      </c>
      <c r="BD1144">
        <v>12.22</v>
      </c>
    </row>
    <row r="1145" spans="1:56" hidden="1" outlineLevel="1">
      <c r="A1145" t="s">
        <v>3488</v>
      </c>
      <c r="B1145" s="10" t="s">
        <v>2130</v>
      </c>
      <c r="C1145" s="1">
        <f t="shared" si="226"/>
        <v>1223</v>
      </c>
      <c r="D1145" s="7">
        <f>IF(N1145&gt;0, RANK(N1145,(N1145:P1145,Q1145:AE1145)),0)</f>
        <v>1</v>
      </c>
      <c r="E1145" s="7">
        <f>IF(O1145&gt;0,RANK(O1145,(N1145:P1145,Q1145:AE1145)),0)</f>
        <v>2</v>
      </c>
      <c r="F1145" s="7">
        <f t="shared" si="227"/>
        <v>3</v>
      </c>
      <c r="G1145" s="1">
        <f t="shared" si="223"/>
        <v>297</v>
      </c>
      <c r="H1145" s="2">
        <f t="shared" si="224"/>
        <v>0.2428454619787408</v>
      </c>
      <c r="I1145" s="8"/>
      <c r="J1145" s="2">
        <f t="shared" si="228"/>
        <v>0.61161079313164346</v>
      </c>
      <c r="K1145" s="2">
        <f t="shared" si="229"/>
        <v>0.36876533115290272</v>
      </c>
      <c r="L1145" s="2">
        <f t="shared" si="230"/>
        <v>5.7236304170073587E-3</v>
      </c>
      <c r="M1145" s="2">
        <f t="shared" si="231"/>
        <v>1.3900245298446461E-2</v>
      </c>
      <c r="N1145" s="1">
        <v>748</v>
      </c>
      <c r="O1145" s="1">
        <v>451</v>
      </c>
      <c r="P1145" s="1">
        <v>7</v>
      </c>
      <c r="Q1145">
        <v>5</v>
      </c>
      <c r="R1145">
        <v>0</v>
      </c>
      <c r="S1145">
        <v>2</v>
      </c>
      <c r="U1145" s="1"/>
      <c r="V1145" s="1"/>
      <c r="W1145" s="1">
        <v>5</v>
      </c>
      <c r="X1145" s="1"/>
      <c r="Y1145" s="1"/>
      <c r="Z1145" s="1"/>
      <c r="AA1145" s="1"/>
      <c r="AB1145" s="1"/>
      <c r="AG1145">
        <v>5</v>
      </c>
      <c r="AI1145">
        <v>0</v>
      </c>
      <c r="AN1145" t="str">
        <f t="shared" si="222"/>
        <v>Hancock</v>
      </c>
      <c r="AO1145" t="s">
        <v>1412</v>
      </c>
      <c r="AP1145">
        <v>2</v>
      </c>
      <c r="AR1145" s="119">
        <v>33</v>
      </c>
      <c r="AS1145" s="121">
        <v>11</v>
      </c>
      <c r="AT1145" s="121">
        <v>55</v>
      </c>
      <c r="AU1145" s="125">
        <v>33700</v>
      </c>
      <c r="AV1145" s="125">
        <f t="shared" si="225"/>
        <v>33011</v>
      </c>
      <c r="AW1145" t="s">
        <v>749</v>
      </c>
      <c r="AX1145">
        <f t="shared" si="232"/>
        <v>3333700</v>
      </c>
      <c r="BB1145">
        <v>31.22</v>
      </c>
      <c r="BC1145">
        <v>1.25</v>
      </c>
      <c r="BD1145">
        <v>29.97</v>
      </c>
    </row>
    <row r="1146" spans="1:56" hidden="1" outlineLevel="1">
      <c r="A1146" t="s">
        <v>3025</v>
      </c>
      <c r="B1146" s="10" t="s">
        <v>2130</v>
      </c>
      <c r="C1146" s="1">
        <f t="shared" si="226"/>
        <v>7532</v>
      </c>
      <c r="D1146" s="7">
        <f>IF(N1146&gt;0, RANK(N1146,(N1146:P1146,Q1146:AE1146)),0)</f>
        <v>1</v>
      </c>
      <c r="E1146" s="7">
        <f>IF(O1146&gt;0,RANK(O1146,(N1146:P1146,Q1146:AE1146)),0)</f>
        <v>2</v>
      </c>
      <c r="F1146" s="7">
        <f t="shared" si="227"/>
        <v>3</v>
      </c>
      <c r="G1146" s="1">
        <f t="shared" si="223"/>
        <v>4812</v>
      </c>
      <c r="H1146" s="2">
        <f t="shared" si="224"/>
        <v>0.63887413701540097</v>
      </c>
      <c r="I1146" s="8"/>
      <c r="J1146" s="2">
        <f t="shared" si="228"/>
        <v>0.81518852894317584</v>
      </c>
      <c r="K1146" s="2">
        <f t="shared" si="229"/>
        <v>0.17631439192777482</v>
      </c>
      <c r="L1146" s="2">
        <f t="shared" si="230"/>
        <v>3.4519383961763143E-3</v>
      </c>
      <c r="M1146" s="2">
        <f t="shared" si="231"/>
        <v>5.0451407328730314E-3</v>
      </c>
      <c r="N1146" s="1">
        <v>6140</v>
      </c>
      <c r="O1146" s="1">
        <v>1328</v>
      </c>
      <c r="P1146" s="1">
        <v>26</v>
      </c>
      <c r="Q1146">
        <v>20</v>
      </c>
      <c r="R1146">
        <v>0</v>
      </c>
      <c r="S1146">
        <v>0</v>
      </c>
      <c r="U1146" s="1"/>
      <c r="V1146" s="1"/>
      <c r="W1146" s="1">
        <v>16</v>
      </c>
      <c r="X1146" s="1"/>
      <c r="Y1146" s="1"/>
      <c r="Z1146" s="1"/>
      <c r="AA1146" s="1"/>
      <c r="AB1146" s="1"/>
      <c r="AG1146">
        <v>0</v>
      </c>
      <c r="AI1146">
        <v>2</v>
      </c>
      <c r="AN1146" t="str">
        <f t="shared" ref="AN1146:AN1205" si="233">A1146</f>
        <v>Hanover</v>
      </c>
      <c r="AO1146" t="s">
        <v>3110</v>
      </c>
      <c r="AP1146">
        <v>2</v>
      </c>
      <c r="AR1146" s="119">
        <v>33</v>
      </c>
      <c r="AS1146" s="121">
        <v>9</v>
      </c>
      <c r="AT1146" s="121">
        <v>85</v>
      </c>
      <c r="AU1146" s="125">
        <v>33860</v>
      </c>
      <c r="AV1146" s="125">
        <f t="shared" si="225"/>
        <v>33009</v>
      </c>
      <c r="AW1146" t="s">
        <v>749</v>
      </c>
      <c r="AX1146">
        <f t="shared" si="232"/>
        <v>3333860</v>
      </c>
      <c r="BB1146">
        <v>50.21</v>
      </c>
      <c r="BC1146">
        <v>1.1200000000000001</v>
      </c>
      <c r="BD1146">
        <v>49.09</v>
      </c>
    </row>
    <row r="1147" spans="1:56" hidden="1" outlineLevel="1">
      <c r="A1147" t="s">
        <v>848</v>
      </c>
      <c r="B1147" s="10" t="s">
        <v>2130</v>
      </c>
      <c r="C1147" s="1">
        <f t="shared" si="226"/>
        <v>714</v>
      </c>
      <c r="D1147" s="7">
        <f>IF(N1147&gt;0, RANK(N1147,(N1147:P1147,Q1147:AE1147)),0)</f>
        <v>1</v>
      </c>
      <c r="E1147" s="7">
        <f>IF(O1147&gt;0,RANK(O1147,(N1147:P1147,Q1147:AE1147)),0)</f>
        <v>2</v>
      </c>
      <c r="F1147" s="7">
        <f t="shared" si="227"/>
        <v>4</v>
      </c>
      <c r="G1147" s="1">
        <f t="shared" si="223"/>
        <v>332</v>
      </c>
      <c r="H1147" s="2">
        <f t="shared" si="224"/>
        <v>0.46498599439775912</v>
      </c>
      <c r="I1147" s="8"/>
      <c r="J1147" s="2">
        <f t="shared" si="228"/>
        <v>0.72829131652661061</v>
      </c>
      <c r="K1147" s="2">
        <f t="shared" si="229"/>
        <v>0.26330532212885155</v>
      </c>
      <c r="L1147" s="2">
        <f t="shared" si="230"/>
        <v>2.8011204481792717E-3</v>
      </c>
      <c r="M1147" s="2">
        <f t="shared" si="231"/>
        <v>5.6022408963585686E-3</v>
      </c>
      <c r="N1147" s="1">
        <v>520</v>
      </c>
      <c r="O1147" s="1">
        <v>188</v>
      </c>
      <c r="P1147" s="1">
        <v>2</v>
      </c>
      <c r="Q1147">
        <v>3</v>
      </c>
      <c r="R1147">
        <v>0</v>
      </c>
      <c r="S1147">
        <v>0</v>
      </c>
      <c r="U1147" s="1"/>
      <c r="V1147" s="1"/>
      <c r="W1147" s="1">
        <v>0</v>
      </c>
      <c r="X1147" s="1"/>
      <c r="Y1147" s="1"/>
      <c r="Z1147" s="1"/>
      <c r="AA1147" s="1"/>
      <c r="AB1147" s="1"/>
      <c r="AG1147">
        <v>1</v>
      </c>
      <c r="AI1147">
        <v>0</v>
      </c>
      <c r="AN1147" t="str">
        <f t="shared" si="233"/>
        <v>Harrisville</v>
      </c>
      <c r="AO1147" t="s">
        <v>1536</v>
      </c>
      <c r="AP1147">
        <v>2</v>
      </c>
      <c r="AR1147" s="119">
        <v>33</v>
      </c>
      <c r="AS1147" s="121">
        <v>5</v>
      </c>
      <c r="AT1147" s="121">
        <v>30</v>
      </c>
      <c r="AU1147" s="125">
        <v>34420</v>
      </c>
      <c r="AV1147" s="125">
        <f t="shared" si="225"/>
        <v>33005</v>
      </c>
      <c r="AW1147" t="s">
        <v>749</v>
      </c>
      <c r="AX1147">
        <f t="shared" si="232"/>
        <v>3334420</v>
      </c>
      <c r="BB1147">
        <v>20.25</v>
      </c>
      <c r="BC1147">
        <v>1.51</v>
      </c>
      <c r="BD1147">
        <v>18.739999999999998</v>
      </c>
    </row>
    <row r="1148" spans="1:56" hidden="1" outlineLevel="1">
      <c r="A1148" t="s">
        <v>1693</v>
      </c>
      <c r="B1148" s="10" t="s">
        <v>2130</v>
      </c>
      <c r="C1148" s="1">
        <f t="shared" si="226"/>
        <v>29</v>
      </c>
      <c r="D1148" s="7">
        <f>IF(N1148&gt;0, RANK(N1148,(N1148:P1148,Q1148:AE1148)),0)</f>
        <v>1</v>
      </c>
      <c r="E1148" s="7">
        <f>IF(O1148&gt;0,RANK(O1148,(N1148:P1148,Q1148:AE1148)),0)</f>
        <v>2</v>
      </c>
      <c r="F1148" s="7">
        <f t="shared" si="227"/>
        <v>0</v>
      </c>
      <c r="G1148" s="1">
        <f t="shared" si="223"/>
        <v>7</v>
      </c>
      <c r="H1148" s="2">
        <f t="shared" si="224"/>
        <v>0.2413793103448276</v>
      </c>
      <c r="I1148" s="8"/>
      <c r="J1148" s="2">
        <f t="shared" si="228"/>
        <v>0.58620689655172409</v>
      </c>
      <c r="K1148" s="2">
        <f t="shared" si="229"/>
        <v>0.34482758620689657</v>
      </c>
      <c r="L1148" s="2">
        <f t="shared" si="230"/>
        <v>0</v>
      </c>
      <c r="M1148" s="2">
        <f t="shared" si="231"/>
        <v>6.8965517241379337E-2</v>
      </c>
      <c r="N1148" s="1">
        <v>17</v>
      </c>
      <c r="O1148" s="1">
        <v>10</v>
      </c>
      <c r="P1148" s="1">
        <v>0</v>
      </c>
      <c r="Q1148">
        <v>0</v>
      </c>
      <c r="R1148">
        <v>0</v>
      </c>
      <c r="S1148">
        <v>0</v>
      </c>
      <c r="U1148" s="1"/>
      <c r="V1148" s="1"/>
      <c r="W1148" s="1">
        <v>0</v>
      </c>
      <c r="X1148" s="1"/>
      <c r="Y1148" s="1"/>
      <c r="Z1148" s="1"/>
      <c r="AA1148" s="1"/>
      <c r="AB1148" s="1"/>
      <c r="AG1148">
        <v>2</v>
      </c>
      <c r="AI1148">
        <v>0</v>
      </c>
      <c r="AN1148" t="str">
        <f t="shared" si="233"/>
        <v>Hart's Location</v>
      </c>
      <c r="AO1148" t="s">
        <v>3449</v>
      </c>
      <c r="AP1148">
        <v>1</v>
      </c>
      <c r="AR1148" s="119">
        <v>33</v>
      </c>
      <c r="AS1148" s="121">
        <v>3</v>
      </c>
      <c r="AT1148" s="121">
        <v>50</v>
      </c>
      <c r="AU1148" s="125">
        <v>34500</v>
      </c>
      <c r="AV1148" s="125">
        <f t="shared" si="225"/>
        <v>33003</v>
      </c>
      <c r="AW1148" t="s">
        <v>749</v>
      </c>
      <c r="AX1148">
        <f t="shared" si="232"/>
        <v>3334500</v>
      </c>
      <c r="BB1148">
        <v>18.600000000000001</v>
      </c>
      <c r="BC1148">
        <v>0</v>
      </c>
      <c r="BD1148">
        <v>18.600000000000001</v>
      </c>
    </row>
    <row r="1149" spans="1:56" hidden="1" outlineLevel="1">
      <c r="A1149" t="s">
        <v>2110</v>
      </c>
      <c r="B1149" s="10" t="s">
        <v>2130</v>
      </c>
      <c r="C1149" s="1">
        <f t="shared" si="226"/>
        <v>2080</v>
      </c>
      <c r="D1149" s="7">
        <f>IF(N1149&gt;0, RANK(N1149,(N1149:P1149,Q1149:AE1149)),0)</f>
        <v>1</v>
      </c>
      <c r="E1149" s="7">
        <f>IF(O1149&gt;0,RANK(O1149,(N1149:P1149,Q1149:AE1149)),0)</f>
        <v>2</v>
      </c>
      <c r="F1149" s="7">
        <f t="shared" si="227"/>
        <v>3</v>
      </c>
      <c r="G1149" s="1">
        <f t="shared" si="223"/>
        <v>36</v>
      </c>
      <c r="H1149" s="2">
        <f t="shared" si="224"/>
        <v>1.7307692307692309E-2</v>
      </c>
      <c r="I1149" s="8"/>
      <c r="J1149" s="2">
        <f t="shared" si="228"/>
        <v>0.49711538461538463</v>
      </c>
      <c r="K1149" s="2">
        <f t="shared" si="229"/>
        <v>0.47980769230769232</v>
      </c>
      <c r="L1149" s="2">
        <f t="shared" si="230"/>
        <v>1.1057692307692308E-2</v>
      </c>
      <c r="M1149" s="2">
        <f t="shared" si="231"/>
        <v>1.2019230769230742E-2</v>
      </c>
      <c r="N1149" s="1">
        <v>1034</v>
      </c>
      <c r="O1149" s="1">
        <v>998</v>
      </c>
      <c r="P1149" s="1">
        <v>23</v>
      </c>
      <c r="Q1149">
        <v>9</v>
      </c>
      <c r="R1149">
        <v>0</v>
      </c>
      <c r="S1149">
        <v>1</v>
      </c>
      <c r="U1149" s="1"/>
      <c r="V1149" s="1"/>
      <c r="W1149" s="1">
        <v>3</v>
      </c>
      <c r="X1149" s="1"/>
      <c r="Y1149" s="1"/>
      <c r="Z1149" s="1"/>
      <c r="AA1149" s="1"/>
      <c r="AB1149" s="1"/>
      <c r="AG1149">
        <v>10</v>
      </c>
      <c r="AI1149">
        <v>2</v>
      </c>
      <c r="AN1149" t="str">
        <f t="shared" si="233"/>
        <v>Haverhill</v>
      </c>
      <c r="AO1149" t="s">
        <v>3110</v>
      </c>
      <c r="AP1149">
        <v>2</v>
      </c>
      <c r="AR1149" s="119">
        <v>33</v>
      </c>
      <c r="AS1149" s="121">
        <v>9</v>
      </c>
      <c r="AT1149" s="121">
        <v>90</v>
      </c>
      <c r="AU1149" s="125">
        <v>34820</v>
      </c>
      <c r="AV1149" s="125">
        <f t="shared" si="225"/>
        <v>33009</v>
      </c>
      <c r="AW1149" t="s">
        <v>749</v>
      </c>
      <c r="AX1149">
        <f t="shared" si="232"/>
        <v>3334820</v>
      </c>
      <c r="BB1149">
        <v>52.44</v>
      </c>
      <c r="BC1149">
        <v>1.36</v>
      </c>
      <c r="BD1149">
        <v>51.08</v>
      </c>
    </row>
    <row r="1150" spans="1:56" hidden="1" outlineLevel="1">
      <c r="A1150" t="s">
        <v>1093</v>
      </c>
      <c r="B1150" s="10" t="s">
        <v>2130</v>
      </c>
      <c r="C1150" s="1">
        <f t="shared" si="226"/>
        <v>420</v>
      </c>
      <c r="D1150" s="7">
        <f>IF(N1150&gt;0, RANK(N1150,(N1150:P1150,Q1150:AE1150)),0)</f>
        <v>2</v>
      </c>
      <c r="E1150" s="7">
        <f>IF(O1150&gt;0,RANK(O1150,(N1150:P1150,Q1150:AE1150)),0)</f>
        <v>1</v>
      </c>
      <c r="F1150" s="7">
        <f t="shared" si="227"/>
        <v>3</v>
      </c>
      <c r="G1150" s="1">
        <f t="shared" si="223"/>
        <v>27</v>
      </c>
      <c r="H1150" s="2">
        <f t="shared" si="224"/>
        <v>6.4285714285714279E-2</v>
      </c>
      <c r="I1150" s="8"/>
      <c r="J1150" s="2">
        <f t="shared" si="228"/>
        <v>0.4595238095238095</v>
      </c>
      <c r="K1150" s="2">
        <f t="shared" si="229"/>
        <v>0.52380952380952384</v>
      </c>
      <c r="L1150" s="2">
        <f t="shared" si="230"/>
        <v>9.5238095238095247E-3</v>
      </c>
      <c r="M1150" s="2">
        <f t="shared" si="231"/>
        <v>7.1428571428571938E-3</v>
      </c>
      <c r="N1150" s="1">
        <v>193</v>
      </c>
      <c r="O1150" s="1">
        <v>220</v>
      </c>
      <c r="P1150" s="1">
        <v>4</v>
      </c>
      <c r="Q1150">
        <v>1</v>
      </c>
      <c r="R1150">
        <v>0</v>
      </c>
      <c r="S1150">
        <v>0</v>
      </c>
      <c r="U1150" s="1"/>
      <c r="V1150" s="1"/>
      <c r="W1150" s="1">
        <v>2</v>
      </c>
      <c r="X1150" s="1"/>
      <c r="Y1150" s="1"/>
      <c r="Z1150" s="1"/>
      <c r="AA1150" s="1"/>
      <c r="AB1150" s="1"/>
      <c r="AG1150">
        <v>0</v>
      </c>
      <c r="AI1150">
        <v>0</v>
      </c>
      <c r="AN1150" t="str">
        <f t="shared" si="233"/>
        <v>Hebron</v>
      </c>
      <c r="AO1150" t="s">
        <v>3110</v>
      </c>
      <c r="AP1150">
        <v>2</v>
      </c>
      <c r="AR1150" s="119">
        <v>33</v>
      </c>
      <c r="AS1150" s="121">
        <v>9</v>
      </c>
      <c r="AT1150" s="121">
        <v>95</v>
      </c>
      <c r="AU1150" s="125">
        <v>35220</v>
      </c>
      <c r="AV1150" s="125">
        <f t="shared" si="225"/>
        <v>33009</v>
      </c>
      <c r="AW1150" t="s">
        <v>749</v>
      </c>
      <c r="AX1150">
        <f t="shared" si="232"/>
        <v>3335220</v>
      </c>
      <c r="BB1150">
        <v>18.899999999999999</v>
      </c>
      <c r="BC1150">
        <v>2.06</v>
      </c>
      <c r="BD1150">
        <v>16.829999999999998</v>
      </c>
    </row>
    <row r="1151" spans="1:56" hidden="1" outlineLevel="1">
      <c r="A1151" t="s">
        <v>553</v>
      </c>
      <c r="B1151" s="10" t="s">
        <v>2130</v>
      </c>
      <c r="C1151" s="1">
        <f t="shared" si="226"/>
        <v>2541</v>
      </c>
      <c r="D1151" s="7">
        <f>IF(N1151&gt;0, RANK(N1151,(N1151:P1151,Q1151:AE1151)),0)</f>
        <v>1</v>
      </c>
      <c r="E1151" s="7">
        <f>IF(O1151&gt;0,RANK(O1151,(N1151:P1151,Q1151:AE1151)),0)</f>
        <v>2</v>
      </c>
      <c r="F1151" s="7">
        <f t="shared" si="227"/>
        <v>3</v>
      </c>
      <c r="G1151" s="1">
        <f t="shared" si="223"/>
        <v>504</v>
      </c>
      <c r="H1151" s="2">
        <f t="shared" si="224"/>
        <v>0.19834710743801653</v>
      </c>
      <c r="I1151" s="8"/>
      <c r="J1151" s="2">
        <f t="shared" si="228"/>
        <v>0.59268004722550172</v>
      </c>
      <c r="K1151" s="2">
        <f t="shared" si="229"/>
        <v>0.39433293978748524</v>
      </c>
      <c r="L1151" s="2">
        <f t="shared" si="230"/>
        <v>4.329004329004329E-3</v>
      </c>
      <c r="M1151" s="2">
        <f t="shared" si="231"/>
        <v>8.6580086580087187E-3</v>
      </c>
      <c r="N1151" s="1">
        <v>1506</v>
      </c>
      <c r="O1151" s="1">
        <v>1002</v>
      </c>
      <c r="P1151" s="1">
        <v>11</v>
      </c>
      <c r="Q1151">
        <v>7</v>
      </c>
      <c r="R1151">
        <v>1</v>
      </c>
      <c r="S1151">
        <v>2</v>
      </c>
      <c r="U1151" s="1"/>
      <c r="V1151" s="1"/>
      <c r="W1151" s="1">
        <v>5</v>
      </c>
      <c r="X1151" s="1"/>
      <c r="Y1151" s="1"/>
      <c r="Z1151" s="1"/>
      <c r="AA1151" s="1"/>
      <c r="AB1151" s="1"/>
      <c r="AG1151">
        <v>4</v>
      </c>
      <c r="AI1151">
        <v>3</v>
      </c>
      <c r="AN1151" t="str">
        <f t="shared" si="233"/>
        <v>Henniker</v>
      </c>
      <c r="AO1151" t="s">
        <v>2732</v>
      </c>
      <c r="AP1151">
        <v>2</v>
      </c>
      <c r="AR1151" s="119">
        <v>33</v>
      </c>
      <c r="AS1151" s="121">
        <v>13</v>
      </c>
      <c r="AT1151" s="121">
        <v>65</v>
      </c>
      <c r="AU1151" s="125">
        <v>35540</v>
      </c>
      <c r="AV1151" s="125">
        <f t="shared" si="225"/>
        <v>33013</v>
      </c>
      <c r="AW1151" t="s">
        <v>749</v>
      </c>
      <c r="AX1151">
        <f t="shared" si="232"/>
        <v>3335540</v>
      </c>
      <c r="BB1151">
        <v>44.81</v>
      </c>
      <c r="BC1151">
        <v>0.68</v>
      </c>
      <c r="BD1151">
        <v>44.13</v>
      </c>
    </row>
    <row r="1152" spans="1:56" hidden="1" outlineLevel="1">
      <c r="A1152" t="s">
        <v>1428</v>
      </c>
      <c r="B1152" s="10" t="s">
        <v>2130</v>
      </c>
      <c r="C1152" s="1">
        <f t="shared" si="226"/>
        <v>594</v>
      </c>
      <c r="D1152" s="7">
        <f>IF(N1152&gt;0, RANK(N1152,(N1152:P1152,Q1152:AE1152)),0)</f>
        <v>1</v>
      </c>
      <c r="E1152" s="7">
        <f>IF(O1152&gt;0,RANK(O1152,(N1152:P1152,Q1152:AE1152)),0)</f>
        <v>2</v>
      </c>
      <c r="F1152" s="7">
        <f t="shared" si="227"/>
        <v>3</v>
      </c>
      <c r="G1152" s="1">
        <f t="shared" si="223"/>
        <v>17</v>
      </c>
      <c r="H1152" s="2">
        <f t="shared" si="224"/>
        <v>2.8619528619528621E-2</v>
      </c>
      <c r="I1152" s="8"/>
      <c r="J1152" s="2">
        <f t="shared" si="228"/>
        <v>0.50336700336700335</v>
      </c>
      <c r="K1152" s="2">
        <f t="shared" si="229"/>
        <v>0.47474747474747475</v>
      </c>
      <c r="L1152" s="2">
        <f t="shared" si="230"/>
        <v>1.0101010101010102E-2</v>
      </c>
      <c r="M1152" s="2">
        <f t="shared" si="231"/>
        <v>1.1784511784511795E-2</v>
      </c>
      <c r="N1152" s="1">
        <v>299</v>
      </c>
      <c r="O1152" s="1">
        <v>282</v>
      </c>
      <c r="P1152" s="1">
        <v>6</v>
      </c>
      <c r="Q1152">
        <v>1</v>
      </c>
      <c r="R1152">
        <v>1</v>
      </c>
      <c r="S1152">
        <v>0</v>
      </c>
      <c r="U1152" s="1"/>
      <c r="V1152" s="1"/>
      <c r="W1152" s="1">
        <v>4</v>
      </c>
      <c r="X1152" s="1"/>
      <c r="Y1152" s="1"/>
      <c r="Z1152" s="1"/>
      <c r="AA1152" s="1"/>
      <c r="AB1152" s="1"/>
      <c r="AG1152">
        <v>1</v>
      </c>
      <c r="AI1152">
        <v>0</v>
      </c>
      <c r="AN1152" t="str">
        <f t="shared" si="233"/>
        <v>Hill</v>
      </c>
      <c r="AO1152" t="s">
        <v>2732</v>
      </c>
      <c r="AP1152">
        <v>2</v>
      </c>
      <c r="AR1152" s="119">
        <v>33</v>
      </c>
      <c r="AS1152" s="121">
        <v>13</v>
      </c>
      <c r="AT1152" s="121">
        <v>70</v>
      </c>
      <c r="AU1152" s="125">
        <v>35860</v>
      </c>
      <c r="AV1152" s="125">
        <f t="shared" si="225"/>
        <v>33013</v>
      </c>
      <c r="AW1152" t="s">
        <v>749</v>
      </c>
      <c r="AX1152">
        <f t="shared" si="232"/>
        <v>3335860</v>
      </c>
      <c r="BB1152">
        <v>26.87</v>
      </c>
      <c r="BC1152">
        <v>0.16</v>
      </c>
      <c r="BD1152">
        <v>26.71</v>
      </c>
    </row>
    <row r="1153" spans="1:56" hidden="1" outlineLevel="1">
      <c r="A1153" t="s">
        <v>1412</v>
      </c>
      <c r="B1153" s="10" t="s">
        <v>2130</v>
      </c>
      <c r="C1153" s="1">
        <f t="shared" si="226"/>
        <v>2864</v>
      </c>
      <c r="D1153" s="7">
        <f>IF(N1153&gt;0, RANK(N1153,(N1153:P1153,Q1153:AE1153)),0)</f>
        <v>1</v>
      </c>
      <c r="E1153" s="7">
        <f>IF(O1153&gt;0,RANK(O1153,(N1153:P1153,Q1153:AE1153)),0)</f>
        <v>2</v>
      </c>
      <c r="F1153" s="7">
        <f t="shared" si="227"/>
        <v>3</v>
      </c>
      <c r="G1153" s="1">
        <f t="shared" si="223"/>
        <v>259</v>
      </c>
      <c r="H1153" s="2">
        <f t="shared" si="224"/>
        <v>9.0432960893854747E-2</v>
      </c>
      <c r="I1153" s="8"/>
      <c r="J1153" s="2">
        <f t="shared" si="228"/>
        <v>0.53736033519553073</v>
      </c>
      <c r="K1153" s="2">
        <f t="shared" si="229"/>
        <v>0.44692737430167595</v>
      </c>
      <c r="L1153" s="2">
        <f t="shared" si="230"/>
        <v>4.5391061452513971E-3</v>
      </c>
      <c r="M1153" s="2">
        <f t="shared" si="231"/>
        <v>1.1173184357541928E-2</v>
      </c>
      <c r="N1153" s="1">
        <v>1539</v>
      </c>
      <c r="O1153" s="1">
        <v>1280</v>
      </c>
      <c r="P1153" s="1">
        <v>13</v>
      </c>
      <c r="Q1153">
        <v>12</v>
      </c>
      <c r="R1153">
        <v>0</v>
      </c>
      <c r="S1153">
        <v>0</v>
      </c>
      <c r="U1153" s="1"/>
      <c r="V1153" s="1"/>
      <c r="W1153" s="1">
        <v>9</v>
      </c>
      <c r="X1153" s="1"/>
      <c r="Y1153" s="1"/>
      <c r="Z1153" s="1"/>
      <c r="AA1153" s="1"/>
      <c r="AB1153" s="1"/>
      <c r="AG1153">
        <v>8</v>
      </c>
      <c r="AI1153">
        <v>3</v>
      </c>
      <c r="AN1153" t="str">
        <f t="shared" si="233"/>
        <v>Hillsborough</v>
      </c>
      <c r="AO1153" t="s">
        <v>1412</v>
      </c>
      <c r="AP1153">
        <v>2</v>
      </c>
      <c r="AR1153" s="119">
        <v>33</v>
      </c>
      <c r="AS1153" s="121">
        <v>11</v>
      </c>
      <c r="AT1153" s="121">
        <v>60</v>
      </c>
      <c r="AU1153" s="125">
        <v>36180</v>
      </c>
      <c r="AV1153" s="125">
        <f t="shared" si="225"/>
        <v>33011</v>
      </c>
      <c r="AW1153" t="s">
        <v>749</v>
      </c>
      <c r="AX1153">
        <f t="shared" si="232"/>
        <v>3336180</v>
      </c>
      <c r="BB1153">
        <v>44.63</v>
      </c>
      <c r="BC1153">
        <v>1</v>
      </c>
      <c r="BD1153">
        <v>43.63</v>
      </c>
    </row>
    <row r="1154" spans="1:56" hidden="1" outlineLevel="1">
      <c r="A1154" t="s">
        <v>3149</v>
      </c>
      <c r="B1154" s="10" t="s">
        <v>2130</v>
      </c>
      <c r="C1154" s="1">
        <f t="shared" si="226"/>
        <v>1871</v>
      </c>
      <c r="D1154" s="7">
        <f>IF(N1154&gt;0, RANK(N1154,(N1154:P1154,Q1154:AE1154)),0)</f>
        <v>1</v>
      </c>
      <c r="E1154" s="7">
        <f>IF(O1154&gt;0,RANK(O1154,(N1154:P1154,Q1154:AE1154)),0)</f>
        <v>2</v>
      </c>
      <c r="F1154" s="7">
        <f t="shared" si="227"/>
        <v>3</v>
      </c>
      <c r="G1154" s="1">
        <f t="shared" si="223"/>
        <v>760</v>
      </c>
      <c r="H1154" s="2">
        <f t="shared" si="224"/>
        <v>0.40619989310529131</v>
      </c>
      <c r="I1154" s="8"/>
      <c r="J1154" s="2">
        <f t="shared" si="228"/>
        <v>0.69481560662747199</v>
      </c>
      <c r="K1154" s="2">
        <f t="shared" si="229"/>
        <v>0.28861571352218063</v>
      </c>
      <c r="L1154" s="2">
        <f t="shared" si="230"/>
        <v>6.9481560662747197E-3</v>
      </c>
      <c r="M1154" s="2">
        <f t="shared" si="231"/>
        <v>9.6205237840726598E-3</v>
      </c>
      <c r="N1154" s="1">
        <v>1300</v>
      </c>
      <c r="O1154" s="1">
        <v>540</v>
      </c>
      <c r="P1154" s="1">
        <v>13</v>
      </c>
      <c r="Q1154">
        <v>6</v>
      </c>
      <c r="R1154">
        <v>1</v>
      </c>
      <c r="S1154">
        <v>1</v>
      </c>
      <c r="U1154" s="1"/>
      <c r="V1154" s="1"/>
      <c r="W1154" s="1">
        <v>8</v>
      </c>
      <c r="X1154" s="1"/>
      <c r="Y1154" s="1"/>
      <c r="Z1154" s="1"/>
      <c r="AA1154" s="1"/>
      <c r="AB1154" s="1"/>
      <c r="AG1154">
        <v>1</v>
      </c>
      <c r="AI1154">
        <v>1</v>
      </c>
      <c r="AN1154" t="str">
        <f t="shared" si="233"/>
        <v>Hinsdale</v>
      </c>
      <c r="AO1154" t="s">
        <v>1536</v>
      </c>
      <c r="AP1154">
        <v>2</v>
      </c>
      <c r="AR1154" s="119">
        <v>33</v>
      </c>
      <c r="AS1154" s="121">
        <v>5</v>
      </c>
      <c r="AT1154" s="121">
        <v>35</v>
      </c>
      <c r="AU1154" s="125">
        <v>36660</v>
      </c>
      <c r="AV1154" s="125">
        <f t="shared" si="225"/>
        <v>33005</v>
      </c>
      <c r="AW1154" t="s">
        <v>749</v>
      </c>
      <c r="AX1154">
        <f t="shared" si="232"/>
        <v>3336660</v>
      </c>
      <c r="BB1154">
        <v>22.78</v>
      </c>
      <c r="BC1154">
        <v>2.1</v>
      </c>
      <c r="BD1154">
        <v>20.68</v>
      </c>
    </row>
    <row r="1155" spans="1:56" hidden="1" outlineLevel="1">
      <c r="A1155" t="s">
        <v>2443</v>
      </c>
      <c r="B1155" s="10" t="s">
        <v>2130</v>
      </c>
      <c r="C1155" s="1">
        <f t="shared" si="226"/>
        <v>1323</v>
      </c>
      <c r="D1155" s="7">
        <f>IF(N1155&gt;0, RANK(N1155,(N1155:P1155,Q1155:AE1155)),0)</f>
        <v>1</v>
      </c>
      <c r="E1155" s="7">
        <f>IF(O1155&gt;0,RANK(O1155,(N1155:P1155,Q1155:AE1155)),0)</f>
        <v>2</v>
      </c>
      <c r="F1155" s="7">
        <f t="shared" si="227"/>
        <v>3</v>
      </c>
      <c r="G1155" s="1">
        <f t="shared" ref="G1155:G1218" si="234">IF(C1155&gt;0,MAX(N1155:P1155)-LARGE(N1155:P1155,2),0)</f>
        <v>200</v>
      </c>
      <c r="H1155" s="2">
        <f t="shared" ref="H1155:H1218" si="235">IF(C1155&gt;0,G1155/C1155,0)</f>
        <v>0.15117157974300832</v>
      </c>
      <c r="I1155" s="8"/>
      <c r="J1155" s="2">
        <f t="shared" si="228"/>
        <v>0.56916099773242634</v>
      </c>
      <c r="K1155" s="2">
        <f t="shared" si="229"/>
        <v>0.41798941798941797</v>
      </c>
      <c r="L1155" s="2">
        <f t="shared" si="230"/>
        <v>6.8027210884353739E-3</v>
      </c>
      <c r="M1155" s="2">
        <f t="shared" si="231"/>
        <v>6.0468631897203163E-3</v>
      </c>
      <c r="N1155" s="1">
        <v>753</v>
      </c>
      <c r="O1155" s="1">
        <v>553</v>
      </c>
      <c r="P1155" s="1">
        <v>9</v>
      </c>
      <c r="Q1155">
        <v>2</v>
      </c>
      <c r="R1155">
        <v>1</v>
      </c>
      <c r="S1155">
        <v>0</v>
      </c>
      <c r="U1155" s="1"/>
      <c r="V1155" s="1"/>
      <c r="W1155" s="1">
        <v>4</v>
      </c>
      <c r="X1155" s="1"/>
      <c r="Y1155" s="1"/>
      <c r="Z1155" s="1"/>
      <c r="AA1155" s="1"/>
      <c r="AB1155" s="1"/>
      <c r="AG1155">
        <v>0</v>
      </c>
      <c r="AI1155">
        <v>1</v>
      </c>
      <c r="AN1155" t="str">
        <f t="shared" si="233"/>
        <v>Holderness</v>
      </c>
      <c r="AO1155" t="s">
        <v>3110</v>
      </c>
      <c r="AP1155">
        <v>2</v>
      </c>
      <c r="AR1155" s="119">
        <v>33</v>
      </c>
      <c r="AS1155" s="121">
        <v>9</v>
      </c>
      <c r="AT1155" s="121">
        <v>100</v>
      </c>
      <c r="AU1155" s="125">
        <v>36900</v>
      </c>
      <c r="AV1155" s="125">
        <f t="shared" si="225"/>
        <v>33009</v>
      </c>
      <c r="AW1155" t="s">
        <v>749</v>
      </c>
      <c r="AX1155">
        <f t="shared" si="232"/>
        <v>3336900</v>
      </c>
      <c r="BB1155">
        <v>35.630000000000003</v>
      </c>
      <c r="BC1155">
        <v>5.25</v>
      </c>
      <c r="BD1155">
        <v>30.38</v>
      </c>
    </row>
    <row r="1156" spans="1:56" hidden="1" outlineLevel="1">
      <c r="A1156" t="s">
        <v>729</v>
      </c>
      <c r="B1156" s="10" t="s">
        <v>2130</v>
      </c>
      <c r="C1156" s="1">
        <f t="shared" si="226"/>
        <v>5075</v>
      </c>
      <c r="D1156" s="7">
        <f>IF(N1156&gt;0, RANK(N1156,(N1156:P1156,Q1156:AE1156)),0)</f>
        <v>1</v>
      </c>
      <c r="E1156" s="7">
        <f>IF(O1156&gt;0,RANK(O1156,(N1156:P1156,Q1156:AE1156)),0)</f>
        <v>2</v>
      </c>
      <c r="F1156" s="7">
        <f t="shared" si="227"/>
        <v>3</v>
      </c>
      <c r="G1156" s="1">
        <f t="shared" si="234"/>
        <v>61</v>
      </c>
      <c r="H1156" s="2">
        <f t="shared" si="235"/>
        <v>1.2019704433497537E-2</v>
      </c>
      <c r="I1156" s="8"/>
      <c r="J1156" s="2">
        <f t="shared" si="228"/>
        <v>0.49970443349753696</v>
      </c>
      <c r="K1156" s="2">
        <f t="shared" si="229"/>
        <v>0.48768472906403942</v>
      </c>
      <c r="L1156" s="2">
        <f t="shared" si="230"/>
        <v>3.7438423645320199E-3</v>
      </c>
      <c r="M1156" s="2">
        <f t="shared" si="231"/>
        <v>8.8669950738916523E-3</v>
      </c>
      <c r="N1156" s="1">
        <v>2536</v>
      </c>
      <c r="O1156" s="1">
        <v>2475</v>
      </c>
      <c r="P1156" s="1">
        <v>19</v>
      </c>
      <c r="Q1156">
        <v>16</v>
      </c>
      <c r="R1156">
        <v>0</v>
      </c>
      <c r="S1156">
        <v>1</v>
      </c>
      <c r="U1156" s="1"/>
      <c r="V1156" s="1"/>
      <c r="W1156" s="1">
        <v>13</v>
      </c>
      <c r="X1156" s="1"/>
      <c r="Y1156" s="1"/>
      <c r="Z1156" s="1"/>
      <c r="AA1156" s="1"/>
      <c r="AB1156" s="1"/>
      <c r="AG1156">
        <v>6</v>
      </c>
      <c r="AI1156">
        <v>9</v>
      </c>
      <c r="AN1156" t="str">
        <f t="shared" si="233"/>
        <v>Hollis</v>
      </c>
      <c r="AO1156" t="s">
        <v>1412</v>
      </c>
      <c r="AP1156">
        <v>2</v>
      </c>
      <c r="AR1156" s="119">
        <v>33</v>
      </c>
      <c r="AS1156" s="121">
        <v>11</v>
      </c>
      <c r="AT1156" s="121">
        <v>65</v>
      </c>
      <c r="AU1156" s="125">
        <v>37140</v>
      </c>
      <c r="AV1156" s="125">
        <f t="shared" si="225"/>
        <v>33011</v>
      </c>
      <c r="AW1156" t="s">
        <v>749</v>
      </c>
      <c r="AX1156">
        <f t="shared" si="232"/>
        <v>3337140</v>
      </c>
      <c r="BB1156">
        <v>32.31</v>
      </c>
      <c r="BC1156">
        <v>0.56999999999999995</v>
      </c>
      <c r="BD1156">
        <v>31.75</v>
      </c>
    </row>
    <row r="1157" spans="1:56" hidden="1" outlineLevel="1">
      <c r="A1157" t="s">
        <v>730</v>
      </c>
      <c r="B1157" s="10" t="s">
        <v>2130</v>
      </c>
      <c r="C1157" s="1">
        <f t="shared" si="226"/>
        <v>7079</v>
      </c>
      <c r="D1157" s="7">
        <f>IF(N1157&gt;0, RANK(N1157,(N1157:P1157,Q1157:AE1157)),0)</f>
        <v>2</v>
      </c>
      <c r="E1157" s="7">
        <f>IF(O1157&gt;0,RANK(O1157,(N1157:P1157,Q1157:AE1157)),0)</f>
        <v>1</v>
      </c>
      <c r="F1157" s="7">
        <f t="shared" si="227"/>
        <v>3</v>
      </c>
      <c r="G1157" s="1">
        <f t="shared" si="234"/>
        <v>472</v>
      </c>
      <c r="H1157" s="2">
        <f t="shared" si="235"/>
        <v>6.6676084192682589E-2</v>
      </c>
      <c r="I1157" s="8"/>
      <c r="J1157" s="2">
        <f t="shared" si="228"/>
        <v>0.46291849131233226</v>
      </c>
      <c r="K1157" s="2">
        <f t="shared" si="229"/>
        <v>0.52959457550501488</v>
      </c>
      <c r="L1157" s="2">
        <f t="shared" si="230"/>
        <v>4.9442011583556997E-3</v>
      </c>
      <c r="M1157" s="2">
        <f t="shared" si="231"/>
        <v>2.542732024297111E-3</v>
      </c>
      <c r="N1157" s="1">
        <v>3277</v>
      </c>
      <c r="O1157" s="1">
        <v>3749</v>
      </c>
      <c r="P1157" s="1">
        <v>35</v>
      </c>
      <c r="Q1157">
        <v>15</v>
      </c>
      <c r="R1157">
        <v>0</v>
      </c>
      <c r="S1157">
        <v>0</v>
      </c>
      <c r="U1157" s="1"/>
      <c r="V1157" s="1"/>
      <c r="W1157" s="1">
        <v>0</v>
      </c>
      <c r="X1157" s="1"/>
      <c r="Y1157" s="1"/>
      <c r="Z1157" s="1"/>
      <c r="AA1157" s="1"/>
      <c r="AB1157" s="1"/>
      <c r="AG1157">
        <v>0</v>
      </c>
      <c r="AI1157">
        <v>3</v>
      </c>
      <c r="AN1157" t="str">
        <f t="shared" si="233"/>
        <v>Hooksett</v>
      </c>
      <c r="AO1157" t="s">
        <v>2732</v>
      </c>
      <c r="AP1157">
        <v>1</v>
      </c>
      <c r="AR1157" s="119">
        <v>33</v>
      </c>
      <c r="AS1157" s="121">
        <v>13</v>
      </c>
      <c r="AT1157" s="121">
        <v>75</v>
      </c>
      <c r="AU1157" s="125">
        <v>37300</v>
      </c>
      <c r="AV1157" s="125">
        <f t="shared" si="225"/>
        <v>33013</v>
      </c>
      <c r="AW1157" t="s">
        <v>749</v>
      </c>
      <c r="AX1157">
        <f t="shared" si="232"/>
        <v>3337300</v>
      </c>
      <c r="BB1157">
        <v>37.28</v>
      </c>
      <c r="BC1157">
        <v>1.05</v>
      </c>
      <c r="BD1157">
        <v>36.22</v>
      </c>
    </row>
    <row r="1158" spans="1:56" hidden="1" outlineLevel="1">
      <c r="A1158" s="10" t="s">
        <v>1836</v>
      </c>
      <c r="B1158" s="10" t="s">
        <v>2130</v>
      </c>
      <c r="C1158" s="1">
        <f t="shared" si="226"/>
        <v>3881</v>
      </c>
      <c r="D1158" s="7">
        <f>IF(N1158&gt;0, RANK(N1158,(N1158:P1158,Q1158:AE1158)),0)</f>
        <v>1</v>
      </c>
      <c r="E1158" s="7">
        <f>IF(O1158&gt;0,RANK(O1158,(N1158:P1158,Q1158:AE1158)),0)</f>
        <v>2</v>
      </c>
      <c r="F1158" s="7">
        <f t="shared" si="227"/>
        <v>4</v>
      </c>
      <c r="G1158" s="1">
        <f t="shared" si="234"/>
        <v>947</v>
      </c>
      <c r="H1158" s="2">
        <f t="shared" si="235"/>
        <v>0.24400927595980418</v>
      </c>
      <c r="I1158" s="8"/>
      <c r="J1158" s="2">
        <f t="shared" si="228"/>
        <v>0.61685132697758305</v>
      </c>
      <c r="K1158" s="2">
        <f t="shared" si="229"/>
        <v>0.3728420510177789</v>
      </c>
      <c r="L1158" s="2">
        <f t="shared" si="230"/>
        <v>2.3189899510435456E-3</v>
      </c>
      <c r="M1158" s="2">
        <f t="shared" si="231"/>
        <v>7.9876320535945088E-3</v>
      </c>
      <c r="N1158" s="1">
        <v>2394</v>
      </c>
      <c r="O1158" s="1">
        <v>1447</v>
      </c>
      <c r="P1158" s="1">
        <v>9</v>
      </c>
      <c r="Q1158">
        <v>17</v>
      </c>
      <c r="R1158">
        <v>0</v>
      </c>
      <c r="S1158">
        <v>0</v>
      </c>
      <c r="U1158" s="1"/>
      <c r="V1158" s="1"/>
      <c r="W1158" s="1">
        <v>4</v>
      </c>
      <c r="X1158" s="1"/>
      <c r="Y1158" s="1"/>
      <c r="Z1158" s="1"/>
      <c r="AA1158" s="1"/>
      <c r="AB1158" s="1"/>
      <c r="AG1158">
        <v>6</v>
      </c>
      <c r="AI1158">
        <v>4</v>
      </c>
      <c r="AN1158" t="str">
        <f t="shared" si="233"/>
        <v>Hopkinton</v>
      </c>
      <c r="AO1158" t="s">
        <v>2732</v>
      </c>
      <c r="AP1158">
        <v>2</v>
      </c>
      <c r="AR1158" s="119">
        <v>33</v>
      </c>
      <c r="AS1158" s="121">
        <v>13</v>
      </c>
      <c r="AT1158" s="121">
        <v>80</v>
      </c>
      <c r="AU1158" s="125">
        <v>37540</v>
      </c>
      <c r="AV1158" s="125">
        <f t="shared" ref="AV1158:AV1221" si="236">AR1158*1000+AS1158</f>
        <v>33013</v>
      </c>
      <c r="AW1158" t="s">
        <v>749</v>
      </c>
      <c r="AX1158">
        <f t="shared" si="232"/>
        <v>3337540</v>
      </c>
      <c r="BB1158">
        <v>45.09</v>
      </c>
      <c r="BC1158">
        <v>1.8</v>
      </c>
      <c r="BD1158">
        <v>43.29</v>
      </c>
    </row>
    <row r="1159" spans="1:56" hidden="1" outlineLevel="1">
      <c r="A1159" t="s">
        <v>2031</v>
      </c>
      <c r="B1159" s="10" t="s">
        <v>2130</v>
      </c>
      <c r="C1159" s="1">
        <f t="shared" si="226"/>
        <v>12306</v>
      </c>
      <c r="D1159" s="7">
        <f>IF(N1159&gt;0, RANK(N1159,(N1159:P1159,Q1159:AE1159)),0)</f>
        <v>2</v>
      </c>
      <c r="E1159" s="7">
        <f>IF(O1159&gt;0,RANK(O1159,(N1159:P1159,Q1159:AE1159)),0)</f>
        <v>1</v>
      </c>
      <c r="F1159" s="7">
        <f t="shared" si="227"/>
        <v>3</v>
      </c>
      <c r="G1159" s="1">
        <f t="shared" si="234"/>
        <v>544</v>
      </c>
      <c r="H1159" s="2">
        <f t="shared" si="235"/>
        <v>4.4206078335771171E-2</v>
      </c>
      <c r="I1159" s="8"/>
      <c r="J1159" s="2">
        <f t="shared" si="228"/>
        <v>0.47188363399967498</v>
      </c>
      <c r="K1159" s="2">
        <f t="shared" si="229"/>
        <v>0.51608971233544609</v>
      </c>
      <c r="L1159" s="2">
        <f t="shared" si="230"/>
        <v>4.5506257110352671E-3</v>
      </c>
      <c r="M1159" s="2">
        <f t="shared" si="231"/>
        <v>7.4760279538436053E-3</v>
      </c>
      <c r="N1159" s="1">
        <v>5807</v>
      </c>
      <c r="O1159" s="1">
        <v>6351</v>
      </c>
      <c r="P1159" s="1">
        <v>56</v>
      </c>
      <c r="Q1159">
        <v>45</v>
      </c>
      <c r="R1159">
        <v>0</v>
      </c>
      <c r="S1159">
        <v>4</v>
      </c>
      <c r="U1159" s="1"/>
      <c r="V1159" s="1"/>
      <c r="W1159" s="1">
        <v>27</v>
      </c>
      <c r="X1159" s="1"/>
      <c r="Y1159" s="1"/>
      <c r="Z1159" s="1"/>
      <c r="AA1159" s="1"/>
      <c r="AB1159" s="1"/>
      <c r="AG1159">
        <v>11</v>
      </c>
      <c r="AI1159">
        <v>5</v>
      </c>
      <c r="AN1159" t="str">
        <f t="shared" si="233"/>
        <v>Hudson</v>
      </c>
      <c r="AO1159" t="s">
        <v>1412</v>
      </c>
      <c r="AP1159">
        <v>2</v>
      </c>
      <c r="AR1159" s="119">
        <v>33</v>
      </c>
      <c r="AS1159" s="121">
        <v>11</v>
      </c>
      <c r="AT1159" s="121">
        <v>70</v>
      </c>
      <c r="AU1159" s="125">
        <v>37940</v>
      </c>
      <c r="AV1159" s="125">
        <f t="shared" si="236"/>
        <v>33011</v>
      </c>
      <c r="AW1159" t="s">
        <v>749</v>
      </c>
      <c r="AX1159">
        <f t="shared" si="232"/>
        <v>3337940</v>
      </c>
      <c r="BB1159">
        <v>29.09</v>
      </c>
      <c r="BC1159">
        <v>0.82</v>
      </c>
      <c r="BD1159">
        <v>28.27</v>
      </c>
    </row>
    <row r="1160" spans="1:56" hidden="1" outlineLevel="1">
      <c r="A1160" t="s">
        <v>627</v>
      </c>
      <c r="B1160" s="10" t="s">
        <v>2130</v>
      </c>
      <c r="C1160" s="1">
        <f t="shared" si="226"/>
        <v>701</v>
      </c>
      <c r="D1160" s="7">
        <f>IF(N1160&gt;0, RANK(N1160,(N1160:P1160,Q1160:AE1160)),0)</f>
        <v>1</v>
      </c>
      <c r="E1160" s="7">
        <f>IF(O1160&gt;0,RANK(O1160,(N1160:P1160,Q1160:AE1160)),0)</f>
        <v>2</v>
      </c>
      <c r="F1160" s="7">
        <f t="shared" si="227"/>
        <v>3</v>
      </c>
      <c r="G1160" s="1">
        <f t="shared" si="234"/>
        <v>212</v>
      </c>
      <c r="H1160" s="2">
        <f t="shared" si="235"/>
        <v>0.30242510699001429</v>
      </c>
      <c r="I1160" s="8"/>
      <c r="J1160" s="2">
        <f t="shared" si="228"/>
        <v>0.64764621968616265</v>
      </c>
      <c r="K1160" s="2">
        <f t="shared" si="229"/>
        <v>0.34522111269614836</v>
      </c>
      <c r="L1160" s="2">
        <f t="shared" si="230"/>
        <v>2.8530670470756064E-3</v>
      </c>
      <c r="M1160" s="2">
        <f t="shared" si="231"/>
        <v>4.2796005706133861E-3</v>
      </c>
      <c r="N1160" s="1">
        <v>454</v>
      </c>
      <c r="O1160" s="1">
        <v>242</v>
      </c>
      <c r="P1160" s="1">
        <v>2</v>
      </c>
      <c r="Q1160">
        <v>1</v>
      </c>
      <c r="R1160">
        <v>1</v>
      </c>
      <c r="S1160">
        <v>0</v>
      </c>
      <c r="U1160" s="1"/>
      <c r="V1160" s="1"/>
      <c r="W1160" s="1">
        <v>0</v>
      </c>
      <c r="X1160" s="1"/>
      <c r="Y1160" s="1"/>
      <c r="Z1160" s="1"/>
      <c r="AA1160" s="1"/>
      <c r="AB1160" s="1"/>
      <c r="AG1160">
        <v>1</v>
      </c>
      <c r="AI1160">
        <v>0</v>
      </c>
      <c r="AN1160" t="str">
        <f t="shared" si="233"/>
        <v>Jackson</v>
      </c>
      <c r="AO1160" t="s">
        <v>3449</v>
      </c>
      <c r="AP1160">
        <v>1</v>
      </c>
      <c r="AR1160" s="119">
        <v>33</v>
      </c>
      <c r="AS1160" s="121">
        <v>3</v>
      </c>
      <c r="AT1160" s="121">
        <v>55</v>
      </c>
      <c r="AU1160" s="125">
        <v>38260</v>
      </c>
      <c r="AV1160" s="125">
        <f t="shared" si="236"/>
        <v>33003</v>
      </c>
      <c r="AW1160" t="s">
        <v>749</v>
      </c>
      <c r="AX1160">
        <f t="shared" si="232"/>
        <v>3338260</v>
      </c>
      <c r="BB1160">
        <v>66.94</v>
      </c>
      <c r="BC1160">
        <v>0.01</v>
      </c>
      <c r="BD1160">
        <v>66.930000000000007</v>
      </c>
    </row>
    <row r="1161" spans="1:56" hidden="1" outlineLevel="1">
      <c r="A1161" t="s">
        <v>1013</v>
      </c>
      <c r="B1161" s="10" t="s">
        <v>2130</v>
      </c>
      <c r="C1161" s="1">
        <f t="shared" si="226"/>
        <v>2887</v>
      </c>
      <c r="D1161" s="7">
        <f>IF(N1161&gt;0, RANK(N1161,(N1161:P1161,Q1161:AE1161)),0)</f>
        <v>1</v>
      </c>
      <c r="E1161" s="7">
        <f>IF(O1161&gt;0,RANK(O1161,(N1161:P1161,Q1161:AE1161)),0)</f>
        <v>2</v>
      </c>
      <c r="F1161" s="7">
        <f t="shared" si="227"/>
        <v>3</v>
      </c>
      <c r="G1161" s="1">
        <f t="shared" si="234"/>
        <v>256</v>
      </c>
      <c r="H1161" s="2">
        <f t="shared" si="235"/>
        <v>8.8673363352961554E-2</v>
      </c>
      <c r="I1161" s="8"/>
      <c r="J1161" s="2">
        <f t="shared" si="228"/>
        <v>0.53550398337374439</v>
      </c>
      <c r="K1161" s="2">
        <f t="shared" si="229"/>
        <v>0.44683062002078283</v>
      </c>
      <c r="L1161" s="2">
        <f t="shared" si="230"/>
        <v>5.5420852095600971E-3</v>
      </c>
      <c r="M1161" s="2">
        <f t="shared" si="231"/>
        <v>1.2123311395912686E-2</v>
      </c>
      <c r="N1161" s="1">
        <v>1546</v>
      </c>
      <c r="O1161" s="1">
        <v>1290</v>
      </c>
      <c r="P1161" s="1">
        <v>16</v>
      </c>
      <c r="Q1161">
        <v>11</v>
      </c>
      <c r="R1161">
        <v>0</v>
      </c>
      <c r="S1161">
        <v>1</v>
      </c>
      <c r="U1161" s="1"/>
      <c r="V1161" s="1"/>
      <c r="W1161" s="1">
        <v>16</v>
      </c>
      <c r="X1161" s="1"/>
      <c r="Y1161" s="1"/>
      <c r="Z1161" s="1"/>
      <c r="AA1161" s="1"/>
      <c r="AB1161" s="1"/>
      <c r="AG1161">
        <v>5</v>
      </c>
      <c r="AI1161">
        <v>2</v>
      </c>
      <c r="AN1161" t="str">
        <f t="shared" si="233"/>
        <v>Jaffrey</v>
      </c>
      <c r="AO1161" t="s">
        <v>1536</v>
      </c>
      <c r="AP1161">
        <v>2</v>
      </c>
      <c r="AR1161" s="119">
        <v>33</v>
      </c>
      <c r="AS1161" s="121">
        <v>5</v>
      </c>
      <c r="AT1161" s="121">
        <v>40</v>
      </c>
      <c r="AU1161" s="125">
        <v>38500</v>
      </c>
      <c r="AV1161" s="125">
        <f t="shared" si="236"/>
        <v>33005</v>
      </c>
      <c r="AW1161" t="s">
        <v>749</v>
      </c>
      <c r="AX1161">
        <f t="shared" si="232"/>
        <v>3338500</v>
      </c>
      <c r="BB1161">
        <v>40.03</v>
      </c>
      <c r="BC1161">
        <v>1.73</v>
      </c>
      <c r="BD1161">
        <v>38.299999999999997</v>
      </c>
    </row>
    <row r="1162" spans="1:56" hidden="1" outlineLevel="1">
      <c r="A1162" s="10" t="s">
        <v>996</v>
      </c>
      <c r="B1162" s="10" t="s">
        <v>2130</v>
      </c>
      <c r="C1162" s="1">
        <f t="shared" si="226"/>
        <v>627</v>
      </c>
      <c r="D1162" s="7">
        <f>IF(N1162&gt;0, RANK(N1162,(N1162:P1162,Q1162:AE1162)),0)</f>
        <v>2</v>
      </c>
      <c r="E1162" s="7">
        <f>IF(O1162&gt;0,RANK(O1162,(N1162:P1162,Q1162:AE1162)),0)</f>
        <v>1</v>
      </c>
      <c r="F1162" s="7">
        <f t="shared" si="227"/>
        <v>3</v>
      </c>
      <c r="G1162" s="1">
        <f t="shared" si="234"/>
        <v>67</v>
      </c>
      <c r="H1162" s="2">
        <f t="shared" si="235"/>
        <v>0.10685805422647528</v>
      </c>
      <c r="I1162" s="8"/>
      <c r="J1162" s="2">
        <f t="shared" si="228"/>
        <v>0.44019138755980863</v>
      </c>
      <c r="K1162" s="2">
        <f t="shared" si="229"/>
        <v>0.5470494417862839</v>
      </c>
      <c r="L1162" s="2">
        <f t="shared" si="230"/>
        <v>3.189792663476874E-3</v>
      </c>
      <c r="M1162" s="2">
        <f t="shared" si="231"/>
        <v>9.5693779904305401E-3</v>
      </c>
      <c r="N1162" s="1">
        <v>276</v>
      </c>
      <c r="O1162" s="1">
        <v>343</v>
      </c>
      <c r="P1162" s="1">
        <v>2</v>
      </c>
      <c r="Q1162">
        <v>0</v>
      </c>
      <c r="R1162">
        <v>0</v>
      </c>
      <c r="S1162">
        <v>0</v>
      </c>
      <c r="U1162" s="1"/>
      <c r="V1162" s="1"/>
      <c r="W1162" s="1">
        <v>2</v>
      </c>
      <c r="X1162" s="1"/>
      <c r="Y1162" s="1"/>
      <c r="Z1162" s="1"/>
      <c r="AA1162" s="1"/>
      <c r="AB1162" s="1"/>
      <c r="AG1162">
        <v>4</v>
      </c>
      <c r="AI1162">
        <v>0</v>
      </c>
      <c r="AN1162" t="str">
        <f t="shared" si="233"/>
        <v>Jefferson</v>
      </c>
      <c r="AO1162" t="s">
        <v>2516</v>
      </c>
      <c r="AP1162">
        <v>2</v>
      </c>
      <c r="AR1162" s="119">
        <v>33</v>
      </c>
      <c r="AS1162" s="121">
        <v>7</v>
      </c>
      <c r="AT1162" s="121">
        <v>110</v>
      </c>
      <c r="AU1162" s="125">
        <v>38820</v>
      </c>
      <c r="AV1162" s="125">
        <f t="shared" si="236"/>
        <v>33007</v>
      </c>
      <c r="AW1162" t="s">
        <v>749</v>
      </c>
      <c r="AX1162">
        <f t="shared" si="232"/>
        <v>3338820</v>
      </c>
      <c r="BB1162">
        <v>50.38</v>
      </c>
      <c r="BC1162">
        <v>0.23</v>
      </c>
      <c r="BD1162">
        <v>50.16</v>
      </c>
    </row>
    <row r="1163" spans="1:56" hidden="1" outlineLevel="1">
      <c r="A1163" t="s">
        <v>873</v>
      </c>
      <c r="B1163" s="10" t="s">
        <v>2130</v>
      </c>
      <c r="C1163" s="1">
        <f t="shared" si="226"/>
        <v>13247</v>
      </c>
      <c r="D1163" s="7">
        <f>IF(N1163&gt;0, RANK(N1163,(N1163:P1163,Q1163:AE1163)),0)</f>
        <v>1</v>
      </c>
      <c r="E1163" s="7">
        <f>IF(O1163&gt;0,RANK(O1163,(N1163:P1163,Q1163:AE1163)),0)</f>
        <v>2</v>
      </c>
      <c r="F1163" s="7">
        <f t="shared" si="227"/>
        <v>3</v>
      </c>
      <c r="G1163" s="1">
        <f t="shared" si="234"/>
        <v>5786</v>
      </c>
      <c r="H1163" s="2">
        <f t="shared" si="235"/>
        <v>0.4367781384464407</v>
      </c>
      <c r="I1163" s="8"/>
      <c r="J1163" s="2">
        <f t="shared" si="228"/>
        <v>0.71163282252585491</v>
      </c>
      <c r="K1163" s="2">
        <f t="shared" si="229"/>
        <v>0.27485468407941421</v>
      </c>
      <c r="L1163" s="2">
        <f t="shared" si="230"/>
        <v>5.8881256133464181E-3</v>
      </c>
      <c r="M1163" s="2">
        <f t="shared" si="231"/>
        <v>7.6243677813844554E-3</v>
      </c>
      <c r="N1163" s="1">
        <v>9427</v>
      </c>
      <c r="O1163" s="1">
        <v>3641</v>
      </c>
      <c r="P1163" s="1">
        <v>78</v>
      </c>
      <c r="Q1163">
        <v>39</v>
      </c>
      <c r="R1163">
        <v>3</v>
      </c>
      <c r="S1163">
        <v>4</v>
      </c>
      <c r="U1163" s="1"/>
      <c r="V1163" s="1"/>
      <c r="W1163" s="1">
        <v>34</v>
      </c>
      <c r="X1163" s="1"/>
      <c r="Y1163" s="1"/>
      <c r="Z1163" s="1"/>
      <c r="AA1163" s="1"/>
      <c r="AB1163" s="1"/>
      <c r="AG1163">
        <v>12</v>
      </c>
      <c r="AI1163">
        <v>9</v>
      </c>
      <c r="AN1163" t="str">
        <f t="shared" si="233"/>
        <v>Keene</v>
      </c>
      <c r="AO1163" t="s">
        <v>1536</v>
      </c>
      <c r="AP1163">
        <v>2</v>
      </c>
      <c r="AR1163" s="119">
        <v>33</v>
      </c>
      <c r="AS1163" s="121">
        <v>5</v>
      </c>
      <c r="AT1163" s="121">
        <v>45</v>
      </c>
      <c r="AU1163" s="125">
        <v>39300</v>
      </c>
      <c r="AV1163" s="125">
        <f t="shared" si="236"/>
        <v>33005</v>
      </c>
      <c r="AW1163" t="s">
        <v>2792</v>
      </c>
      <c r="AX1163">
        <f t="shared" si="232"/>
        <v>3339300</v>
      </c>
      <c r="BB1163">
        <v>37.56</v>
      </c>
      <c r="BC1163">
        <v>0.25</v>
      </c>
      <c r="BD1163">
        <v>37.31</v>
      </c>
    </row>
    <row r="1164" spans="1:56" hidden="1" outlineLevel="1">
      <c r="A1164" t="s">
        <v>2765</v>
      </c>
      <c r="B1164" s="10" t="s">
        <v>2130</v>
      </c>
      <c r="C1164" s="1">
        <f t="shared" si="226"/>
        <v>1378</v>
      </c>
      <c r="D1164" s="7">
        <f>IF(N1164&gt;0, RANK(N1164,(N1164:P1164,Q1164:AE1164)),0)</f>
        <v>1</v>
      </c>
      <c r="E1164" s="7">
        <f>IF(O1164&gt;0,RANK(O1164,(N1164:P1164,Q1164:AE1164)),0)</f>
        <v>2</v>
      </c>
      <c r="F1164" s="7">
        <f t="shared" si="227"/>
        <v>4</v>
      </c>
      <c r="G1164" s="1">
        <f t="shared" si="234"/>
        <v>7</v>
      </c>
      <c r="H1164" s="2">
        <f t="shared" si="235"/>
        <v>5.0798258345428155E-3</v>
      </c>
      <c r="I1164" s="8"/>
      <c r="J1164" s="2">
        <f t="shared" si="228"/>
        <v>0.49201741654571846</v>
      </c>
      <c r="K1164" s="2">
        <f t="shared" si="229"/>
        <v>0.48693759071117559</v>
      </c>
      <c r="L1164" s="2">
        <f t="shared" si="230"/>
        <v>6.5312046444121917E-3</v>
      </c>
      <c r="M1164" s="2">
        <f t="shared" si="231"/>
        <v>1.4513788098693702E-2</v>
      </c>
      <c r="N1164" s="1">
        <v>678</v>
      </c>
      <c r="O1164" s="1">
        <v>671</v>
      </c>
      <c r="P1164" s="1">
        <v>9</v>
      </c>
      <c r="Q1164">
        <v>12</v>
      </c>
      <c r="R1164">
        <v>0</v>
      </c>
      <c r="S1164">
        <v>1</v>
      </c>
      <c r="U1164" s="1"/>
      <c r="V1164" s="1"/>
      <c r="W1164" s="1">
        <v>5</v>
      </c>
      <c r="X1164" s="1"/>
      <c r="Y1164" s="1"/>
      <c r="Z1164" s="1"/>
      <c r="AA1164" s="1"/>
      <c r="AB1164" s="1"/>
      <c r="AG1164">
        <v>2</v>
      </c>
      <c r="AI1164">
        <v>0</v>
      </c>
      <c r="AN1164" t="str">
        <f t="shared" si="233"/>
        <v>Kensington</v>
      </c>
      <c r="AO1164" t="s">
        <v>339</v>
      </c>
      <c r="AP1164">
        <v>1</v>
      </c>
      <c r="AR1164" s="119">
        <v>33</v>
      </c>
      <c r="AS1164" s="121">
        <v>15</v>
      </c>
      <c r="AT1164" s="121">
        <v>85</v>
      </c>
      <c r="AU1164" s="125">
        <v>39780</v>
      </c>
      <c r="AV1164" s="125">
        <f t="shared" si="236"/>
        <v>33015</v>
      </c>
      <c r="AW1164" t="s">
        <v>749</v>
      </c>
      <c r="AX1164">
        <f t="shared" si="232"/>
        <v>3339780</v>
      </c>
      <c r="BB1164">
        <v>11.96</v>
      </c>
      <c r="BC1164">
        <v>0.01</v>
      </c>
      <c r="BD1164">
        <v>11.95</v>
      </c>
    </row>
    <row r="1165" spans="1:56" hidden="1" outlineLevel="1">
      <c r="A1165" t="s">
        <v>2775</v>
      </c>
      <c r="B1165" s="10" t="s">
        <v>2130</v>
      </c>
      <c r="C1165" s="1">
        <f t="shared" si="226"/>
        <v>3379</v>
      </c>
      <c r="D1165" s="7">
        <f>IF(N1165&gt;0, RANK(N1165,(N1165:P1165,Q1165:AE1165)),0)</f>
        <v>2</v>
      </c>
      <c r="E1165" s="7">
        <f>IF(O1165&gt;0,RANK(O1165,(N1165:P1165,Q1165:AE1165)),0)</f>
        <v>1</v>
      </c>
      <c r="F1165" s="7">
        <f t="shared" si="227"/>
        <v>3</v>
      </c>
      <c r="G1165" s="1">
        <f t="shared" si="234"/>
        <v>145</v>
      </c>
      <c r="H1165" s="2">
        <f t="shared" si="235"/>
        <v>4.2912104172832199E-2</v>
      </c>
      <c r="I1165" s="8"/>
      <c r="J1165" s="2">
        <f t="shared" si="228"/>
        <v>0.46907369044095887</v>
      </c>
      <c r="K1165" s="2">
        <f t="shared" si="229"/>
        <v>0.51198579461379101</v>
      </c>
      <c r="L1165" s="2">
        <f t="shared" si="230"/>
        <v>7.3986386504883098E-3</v>
      </c>
      <c r="M1165" s="2">
        <f t="shared" si="231"/>
        <v>1.1541876294761754E-2</v>
      </c>
      <c r="N1165" s="1">
        <v>1585</v>
      </c>
      <c r="O1165" s="1">
        <v>1730</v>
      </c>
      <c r="P1165" s="1">
        <v>25</v>
      </c>
      <c r="Q1165">
        <v>14</v>
      </c>
      <c r="R1165">
        <v>0</v>
      </c>
      <c r="S1165">
        <v>4</v>
      </c>
      <c r="U1165" s="1"/>
      <c r="V1165" s="1"/>
      <c r="W1165" s="1">
        <v>10</v>
      </c>
      <c r="X1165" s="1"/>
      <c r="Y1165" s="1"/>
      <c r="Z1165" s="1"/>
      <c r="AA1165" s="1"/>
      <c r="AB1165" s="1"/>
      <c r="AG1165">
        <v>6</v>
      </c>
      <c r="AI1165">
        <v>5</v>
      </c>
      <c r="AN1165" t="str">
        <f t="shared" si="233"/>
        <v>Kingston</v>
      </c>
      <c r="AO1165" t="s">
        <v>339</v>
      </c>
      <c r="AP1165">
        <v>1</v>
      </c>
      <c r="AR1165" s="119">
        <v>33</v>
      </c>
      <c r="AS1165" s="121">
        <v>15</v>
      </c>
      <c r="AT1165" s="121">
        <v>90</v>
      </c>
      <c r="AU1165" s="125">
        <v>40100</v>
      </c>
      <c r="AV1165" s="125">
        <f t="shared" si="236"/>
        <v>33015</v>
      </c>
      <c r="AW1165" t="s">
        <v>749</v>
      </c>
      <c r="AX1165">
        <f t="shared" si="232"/>
        <v>3340100</v>
      </c>
      <c r="BB1165">
        <v>20.88</v>
      </c>
      <c r="BC1165">
        <v>1.26</v>
      </c>
      <c r="BD1165">
        <v>19.62</v>
      </c>
    </row>
    <row r="1166" spans="1:56" hidden="1" outlineLevel="1">
      <c r="A1166" t="s">
        <v>1311</v>
      </c>
      <c r="B1166" s="10" t="s">
        <v>2130</v>
      </c>
      <c r="C1166" s="1">
        <f t="shared" si="226"/>
        <v>8042</v>
      </c>
      <c r="D1166" s="7">
        <f>IF(N1166&gt;0, RANK(N1166,(N1166:P1166,Q1166:AE1166)),0)</f>
        <v>1</v>
      </c>
      <c r="E1166" s="7">
        <f>IF(O1166&gt;0,RANK(O1166,(N1166:P1166,Q1166:AE1166)),0)</f>
        <v>2</v>
      </c>
      <c r="F1166" s="7">
        <f t="shared" si="227"/>
        <v>4</v>
      </c>
      <c r="G1166" s="1">
        <f t="shared" si="234"/>
        <v>468</v>
      </c>
      <c r="H1166" s="2">
        <f t="shared" si="235"/>
        <v>5.8194478985327036E-2</v>
      </c>
      <c r="I1166" s="8"/>
      <c r="J1166" s="2">
        <f t="shared" si="228"/>
        <v>0.52449639393185776</v>
      </c>
      <c r="K1166" s="2">
        <f t="shared" si="229"/>
        <v>0.46630191494653073</v>
      </c>
      <c r="L1166" s="2">
        <f t="shared" si="230"/>
        <v>2.7356379010196469E-3</v>
      </c>
      <c r="M1166" s="2">
        <f t="shared" si="231"/>
        <v>6.4660532205918636E-3</v>
      </c>
      <c r="N1166" s="1">
        <v>4218</v>
      </c>
      <c r="O1166" s="1">
        <v>3750</v>
      </c>
      <c r="P1166" s="1">
        <v>22</v>
      </c>
      <c r="Q1166">
        <v>14</v>
      </c>
      <c r="R1166">
        <v>0</v>
      </c>
      <c r="S1166">
        <v>0</v>
      </c>
      <c r="U1166" s="1"/>
      <c r="V1166" s="1"/>
      <c r="W1166" s="1">
        <v>30</v>
      </c>
      <c r="X1166" s="1"/>
      <c r="Y1166" s="1"/>
      <c r="Z1166" s="1"/>
      <c r="AA1166" s="1"/>
      <c r="AB1166" s="1"/>
      <c r="AG1166">
        <v>4</v>
      </c>
      <c r="AI1166">
        <v>4</v>
      </c>
      <c r="AN1166" t="str">
        <f t="shared" si="233"/>
        <v>Laconia</v>
      </c>
      <c r="AO1166" t="s">
        <v>2143</v>
      </c>
      <c r="AP1166">
        <v>1</v>
      </c>
      <c r="AR1166" s="119">
        <v>33</v>
      </c>
      <c r="AS1166" s="121">
        <v>1</v>
      </c>
      <c r="AT1166" s="121">
        <v>35</v>
      </c>
      <c r="AU1166" s="125">
        <v>40180</v>
      </c>
      <c r="AV1166" s="125">
        <f t="shared" si="236"/>
        <v>33001</v>
      </c>
      <c r="AW1166" t="s">
        <v>2792</v>
      </c>
      <c r="AX1166">
        <f t="shared" si="232"/>
        <v>3340180</v>
      </c>
      <c r="BB1166">
        <v>26.58</v>
      </c>
      <c r="BC1166">
        <v>6.3</v>
      </c>
      <c r="BD1166">
        <v>20.28</v>
      </c>
    </row>
    <row r="1167" spans="1:56" hidden="1" outlineLevel="1">
      <c r="A1167" t="s">
        <v>2242</v>
      </c>
      <c r="B1167" s="10" t="s">
        <v>2130</v>
      </c>
      <c r="C1167" s="1">
        <f t="shared" si="226"/>
        <v>1690</v>
      </c>
      <c r="D1167" s="7">
        <f>IF(N1167&gt;0, RANK(N1167,(N1167:P1167,Q1167:AE1167)),0)</f>
        <v>1</v>
      </c>
      <c r="E1167" s="7">
        <f>IF(O1167&gt;0,RANK(O1167,(N1167:P1167,Q1167:AE1167)),0)</f>
        <v>2</v>
      </c>
      <c r="F1167" s="7">
        <f t="shared" si="227"/>
        <v>3</v>
      </c>
      <c r="G1167" s="1">
        <f t="shared" si="234"/>
        <v>132</v>
      </c>
      <c r="H1167" s="2">
        <f t="shared" si="235"/>
        <v>7.8106508875739639E-2</v>
      </c>
      <c r="I1167" s="8"/>
      <c r="J1167" s="2">
        <f t="shared" si="228"/>
        <v>0.53076923076923077</v>
      </c>
      <c r="K1167" s="2">
        <f t="shared" si="229"/>
        <v>0.4526627218934911</v>
      </c>
      <c r="L1167" s="2">
        <f t="shared" si="230"/>
        <v>5.3254437869822485E-3</v>
      </c>
      <c r="M1167" s="2">
        <f t="shared" si="231"/>
        <v>1.1242603550295875E-2</v>
      </c>
      <c r="N1167" s="1">
        <v>897</v>
      </c>
      <c r="O1167" s="1">
        <v>765</v>
      </c>
      <c r="P1167" s="1">
        <v>9</v>
      </c>
      <c r="Q1167">
        <v>6</v>
      </c>
      <c r="R1167">
        <v>0</v>
      </c>
      <c r="S1167">
        <v>0</v>
      </c>
      <c r="U1167" s="1"/>
      <c r="V1167" s="1"/>
      <c r="W1167" s="1">
        <v>6</v>
      </c>
      <c r="X1167" s="1"/>
      <c r="Y1167" s="1"/>
      <c r="Z1167" s="1"/>
      <c r="AA1167" s="1"/>
      <c r="AB1167" s="1"/>
      <c r="AG1167">
        <v>4</v>
      </c>
      <c r="AI1167">
        <v>3</v>
      </c>
      <c r="AN1167" t="str">
        <f t="shared" si="233"/>
        <v>Lancaster</v>
      </c>
      <c r="AO1167" t="s">
        <v>2516</v>
      </c>
      <c r="AP1167">
        <v>2</v>
      </c>
      <c r="AR1167" s="119">
        <v>33</v>
      </c>
      <c r="AS1167" s="121">
        <v>7</v>
      </c>
      <c r="AT1167" s="121">
        <v>120</v>
      </c>
      <c r="AU1167" s="125">
        <v>40420</v>
      </c>
      <c r="AV1167" s="125">
        <f t="shared" si="236"/>
        <v>33007</v>
      </c>
      <c r="AW1167" t="s">
        <v>749</v>
      </c>
      <c r="AX1167">
        <f t="shared" si="232"/>
        <v>3340420</v>
      </c>
      <c r="BB1167">
        <v>51.27</v>
      </c>
      <c r="BC1167">
        <v>1.17</v>
      </c>
      <c r="BD1167">
        <v>50.1</v>
      </c>
    </row>
    <row r="1168" spans="1:56" hidden="1" outlineLevel="1">
      <c r="A1168" t="s">
        <v>1652</v>
      </c>
      <c r="B1168" s="10" t="s">
        <v>2130</v>
      </c>
      <c r="C1168" s="1">
        <f t="shared" si="226"/>
        <v>243</v>
      </c>
      <c r="D1168" s="7">
        <f>IF(N1168&gt;0, RANK(N1168,(N1168:P1168,Q1168:AE1168)),0)</f>
        <v>1</v>
      </c>
      <c r="E1168" s="7">
        <f>IF(O1168&gt;0,RANK(O1168,(N1168:P1168,Q1168:AE1168)),0)</f>
        <v>2</v>
      </c>
      <c r="F1168" s="7">
        <f t="shared" si="227"/>
        <v>3</v>
      </c>
      <c r="G1168" s="1">
        <f t="shared" si="234"/>
        <v>20</v>
      </c>
      <c r="H1168" s="2">
        <f t="shared" si="235"/>
        <v>8.2304526748971193E-2</v>
      </c>
      <c r="I1168" s="8"/>
      <c r="J1168" s="2">
        <f t="shared" si="228"/>
        <v>0.53086419753086422</v>
      </c>
      <c r="K1168" s="2">
        <f t="shared" si="229"/>
        <v>0.44855967078189302</v>
      </c>
      <c r="L1168" s="2">
        <f t="shared" si="230"/>
        <v>8.23045267489712E-3</v>
      </c>
      <c r="M1168" s="2">
        <f t="shared" si="231"/>
        <v>1.234567901234564E-2</v>
      </c>
      <c r="N1168" s="1">
        <v>129</v>
      </c>
      <c r="O1168" s="1">
        <v>109</v>
      </c>
      <c r="P1168" s="1">
        <v>2</v>
      </c>
      <c r="Q1168">
        <v>1</v>
      </c>
      <c r="R1168">
        <v>0</v>
      </c>
      <c r="S1168">
        <v>0</v>
      </c>
      <c r="U1168" s="1"/>
      <c r="V1168" s="1"/>
      <c r="W1168" s="1">
        <v>0</v>
      </c>
      <c r="X1168" s="1"/>
      <c r="Y1168" s="1"/>
      <c r="Z1168" s="1"/>
      <c r="AA1168" s="1"/>
      <c r="AB1168" s="1"/>
      <c r="AG1168">
        <v>2</v>
      </c>
      <c r="AI1168">
        <v>0</v>
      </c>
      <c r="AN1168" t="str">
        <f t="shared" si="233"/>
        <v>Landaff</v>
      </c>
      <c r="AO1168" t="s">
        <v>3110</v>
      </c>
      <c r="AP1168">
        <v>2</v>
      </c>
      <c r="AR1168" s="119">
        <v>33</v>
      </c>
      <c r="AS1168" s="121">
        <v>9</v>
      </c>
      <c r="AT1168" s="121">
        <v>105</v>
      </c>
      <c r="AU1168" s="125">
        <v>40660</v>
      </c>
      <c r="AV1168" s="125">
        <f t="shared" si="236"/>
        <v>33009</v>
      </c>
      <c r="AW1168" t="s">
        <v>749</v>
      </c>
      <c r="AX1168">
        <f t="shared" si="232"/>
        <v>3340660</v>
      </c>
      <c r="BB1168">
        <v>28.45</v>
      </c>
      <c r="BC1168">
        <v>7.0000000000000007E-2</v>
      </c>
      <c r="BD1168">
        <v>28.39</v>
      </c>
    </row>
    <row r="1169" spans="1:56" hidden="1" outlineLevel="1">
      <c r="A1169" t="s">
        <v>2051</v>
      </c>
      <c r="B1169" s="10" t="s">
        <v>2130</v>
      </c>
      <c r="C1169" s="1">
        <f t="shared" si="226"/>
        <v>395</v>
      </c>
      <c r="D1169" s="7">
        <f>IF(N1169&gt;0, RANK(N1169,(N1169:P1169,Q1169:AE1169)),0)</f>
        <v>1</v>
      </c>
      <c r="E1169" s="7">
        <f>IF(O1169&gt;0,RANK(O1169,(N1169:P1169,Q1169:AE1169)),0)</f>
        <v>2</v>
      </c>
      <c r="F1169" s="7">
        <f t="shared" si="227"/>
        <v>3</v>
      </c>
      <c r="G1169" s="1">
        <f t="shared" si="234"/>
        <v>65</v>
      </c>
      <c r="H1169" s="2">
        <f t="shared" si="235"/>
        <v>0.16455696202531644</v>
      </c>
      <c r="I1169" s="8"/>
      <c r="J1169" s="2">
        <f t="shared" si="228"/>
        <v>0.57721518987341769</v>
      </c>
      <c r="K1169" s="2">
        <f t="shared" si="229"/>
        <v>0.41265822784810124</v>
      </c>
      <c r="L1169" s="2">
        <f t="shared" si="230"/>
        <v>5.0632911392405064E-3</v>
      </c>
      <c r="M1169" s="2">
        <f t="shared" si="231"/>
        <v>5.0632911392405602E-3</v>
      </c>
      <c r="N1169" s="1">
        <v>228</v>
      </c>
      <c r="O1169" s="1">
        <v>163</v>
      </c>
      <c r="P1169" s="1">
        <v>2</v>
      </c>
      <c r="Q1169">
        <v>1</v>
      </c>
      <c r="R1169">
        <v>0</v>
      </c>
      <c r="S1169">
        <v>0</v>
      </c>
      <c r="U1169" s="1"/>
      <c r="V1169" s="1"/>
      <c r="W1169" s="1">
        <v>1</v>
      </c>
      <c r="X1169" s="1"/>
      <c r="Y1169" s="1"/>
      <c r="Z1169" s="1"/>
      <c r="AA1169" s="1"/>
      <c r="AB1169" s="1"/>
      <c r="AG1169">
        <v>0</v>
      </c>
      <c r="AI1169">
        <v>0</v>
      </c>
      <c r="AN1169" t="str">
        <f t="shared" si="233"/>
        <v>Langdon</v>
      </c>
      <c r="AO1169" t="s">
        <v>3470</v>
      </c>
      <c r="AP1169">
        <v>2</v>
      </c>
      <c r="AR1169" s="119">
        <v>33</v>
      </c>
      <c r="AS1169" s="121">
        <v>19</v>
      </c>
      <c r="AT1169" s="121">
        <v>40</v>
      </c>
      <c r="AU1169" s="125">
        <v>40900</v>
      </c>
      <c r="AV1169" s="125">
        <f t="shared" si="236"/>
        <v>33019</v>
      </c>
      <c r="AW1169" t="s">
        <v>749</v>
      </c>
      <c r="AX1169">
        <f t="shared" si="232"/>
        <v>3340900</v>
      </c>
      <c r="BB1169">
        <v>16.329999999999998</v>
      </c>
      <c r="BC1169">
        <v>0.06</v>
      </c>
      <c r="BD1169">
        <v>16.27</v>
      </c>
    </row>
    <row r="1170" spans="1:56" hidden="1" outlineLevel="1">
      <c r="A1170" t="s">
        <v>2479</v>
      </c>
      <c r="B1170" s="10" t="s">
        <v>2130</v>
      </c>
      <c r="C1170" s="1">
        <f t="shared" si="226"/>
        <v>6835</v>
      </c>
      <c r="D1170" s="7">
        <f>IF(N1170&gt;0, RANK(N1170,(N1170:P1170,Q1170:AE1170)),0)</f>
        <v>1</v>
      </c>
      <c r="E1170" s="7">
        <f>IF(O1170&gt;0,RANK(O1170,(N1170:P1170,Q1170:AE1170)),0)</f>
        <v>2</v>
      </c>
      <c r="F1170" s="7">
        <f t="shared" si="227"/>
        <v>3</v>
      </c>
      <c r="G1170" s="1">
        <f t="shared" si="234"/>
        <v>2625</v>
      </c>
      <c r="H1170" s="2">
        <f t="shared" si="235"/>
        <v>0.38405267008046817</v>
      </c>
      <c r="I1170" s="8"/>
      <c r="J1170" s="2">
        <f t="shared" si="228"/>
        <v>0.68471104608632039</v>
      </c>
      <c r="K1170" s="2">
        <f t="shared" si="229"/>
        <v>0.30065837600585221</v>
      </c>
      <c r="L1170" s="2">
        <f t="shared" si="230"/>
        <v>4.3891733723482075E-3</v>
      </c>
      <c r="M1170" s="2">
        <f t="shared" si="231"/>
        <v>1.0241404535479195E-2</v>
      </c>
      <c r="N1170" s="1">
        <v>4680</v>
      </c>
      <c r="O1170" s="1">
        <v>2055</v>
      </c>
      <c r="P1170" s="1">
        <v>30</v>
      </c>
      <c r="Q1170">
        <v>20</v>
      </c>
      <c r="R1170">
        <v>1</v>
      </c>
      <c r="S1170">
        <v>4</v>
      </c>
      <c r="U1170" s="1"/>
      <c r="V1170" s="1"/>
      <c r="W1170" s="1">
        <v>27</v>
      </c>
      <c r="X1170" s="1"/>
      <c r="Y1170" s="1"/>
      <c r="Z1170" s="1"/>
      <c r="AA1170" s="1"/>
      <c r="AB1170" s="1"/>
      <c r="AG1170">
        <v>12</v>
      </c>
      <c r="AI1170">
        <v>6</v>
      </c>
      <c r="AN1170" t="str">
        <f t="shared" si="233"/>
        <v>Lebanon</v>
      </c>
      <c r="AO1170" t="s">
        <v>3110</v>
      </c>
      <c r="AP1170">
        <v>2</v>
      </c>
      <c r="AR1170" s="119">
        <v>33</v>
      </c>
      <c r="AS1170" s="121">
        <v>9</v>
      </c>
      <c r="AT1170" s="121">
        <v>110</v>
      </c>
      <c r="AU1170" s="125">
        <v>41300</v>
      </c>
      <c r="AV1170" s="125">
        <f t="shared" si="236"/>
        <v>33009</v>
      </c>
      <c r="AW1170" t="s">
        <v>2792</v>
      </c>
      <c r="AX1170">
        <f t="shared" si="232"/>
        <v>3341300</v>
      </c>
      <c r="BB1170">
        <v>41.36</v>
      </c>
      <c r="BC1170">
        <v>0.99</v>
      </c>
      <c r="BD1170">
        <v>40.36</v>
      </c>
    </row>
    <row r="1171" spans="1:56" hidden="1" outlineLevel="1">
      <c r="A1171" t="s">
        <v>2170</v>
      </c>
      <c r="B1171" s="10" t="s">
        <v>2130</v>
      </c>
      <c r="C1171" s="1">
        <f t="shared" si="226"/>
        <v>2552</v>
      </c>
      <c r="D1171" s="7">
        <f>IF(N1171&gt;0, RANK(N1171,(N1171:P1171,Q1171:AE1171)),0)</f>
        <v>1</v>
      </c>
      <c r="E1171" s="7">
        <f>IF(O1171&gt;0,RANK(O1171,(N1171:P1171,Q1171:AE1171)),0)</f>
        <v>2</v>
      </c>
      <c r="F1171" s="7">
        <f t="shared" si="227"/>
        <v>4</v>
      </c>
      <c r="G1171" s="1">
        <f t="shared" si="234"/>
        <v>741</v>
      </c>
      <c r="H1171" s="2">
        <f t="shared" si="235"/>
        <v>0.29036050156739812</v>
      </c>
      <c r="I1171" s="8"/>
      <c r="J1171" s="2">
        <f t="shared" si="228"/>
        <v>0.63989028213166144</v>
      </c>
      <c r="K1171" s="2">
        <f t="shared" si="229"/>
        <v>0.34952978056426331</v>
      </c>
      <c r="L1171" s="2">
        <f t="shared" si="230"/>
        <v>2.7429467084639498E-3</v>
      </c>
      <c r="M1171" s="2">
        <f t="shared" si="231"/>
        <v>7.8369905956112984E-3</v>
      </c>
      <c r="N1171" s="1">
        <v>1633</v>
      </c>
      <c r="O1171" s="1">
        <v>892</v>
      </c>
      <c r="P1171" s="1">
        <v>7</v>
      </c>
      <c r="Q1171">
        <v>9</v>
      </c>
      <c r="R1171">
        <v>0</v>
      </c>
      <c r="S1171">
        <v>3</v>
      </c>
      <c r="U1171" s="1"/>
      <c r="V1171" s="1"/>
      <c r="W1171" s="1">
        <v>5</v>
      </c>
      <c r="X1171" s="1"/>
      <c r="Y1171" s="1"/>
      <c r="Z1171" s="1"/>
      <c r="AA1171" s="1"/>
      <c r="AB1171" s="1"/>
      <c r="AG1171">
        <v>2</v>
      </c>
      <c r="AI1171">
        <v>1</v>
      </c>
      <c r="AN1171" t="str">
        <f t="shared" si="233"/>
        <v>Lee</v>
      </c>
      <c r="AO1171" t="s">
        <v>1330</v>
      </c>
      <c r="AP1171">
        <v>1</v>
      </c>
      <c r="AR1171" s="119">
        <v>33</v>
      </c>
      <c r="AS1171" s="121">
        <v>17</v>
      </c>
      <c r="AT1171" s="121">
        <v>25</v>
      </c>
      <c r="AU1171" s="125">
        <v>41460</v>
      </c>
      <c r="AV1171" s="125">
        <f t="shared" si="236"/>
        <v>33017</v>
      </c>
      <c r="AW1171" t="s">
        <v>749</v>
      </c>
      <c r="AX1171">
        <f t="shared" si="232"/>
        <v>3341460</v>
      </c>
      <c r="BB1171">
        <v>20.16</v>
      </c>
      <c r="BC1171">
        <v>0.21</v>
      </c>
      <c r="BD1171">
        <v>19.95</v>
      </c>
    </row>
    <row r="1172" spans="1:56" hidden="1" outlineLevel="1">
      <c r="A1172" t="s">
        <v>2052</v>
      </c>
      <c r="B1172" s="10" t="s">
        <v>2130</v>
      </c>
      <c r="C1172" s="1">
        <f t="shared" si="226"/>
        <v>648</v>
      </c>
      <c r="D1172" s="7">
        <f>IF(N1172&gt;0, RANK(N1172,(N1172:P1172,Q1172:AE1172)),0)</f>
        <v>1</v>
      </c>
      <c r="E1172" s="7">
        <f>IF(O1172&gt;0,RANK(O1172,(N1172:P1172,Q1172:AE1172)),0)</f>
        <v>2</v>
      </c>
      <c r="F1172" s="7">
        <f t="shared" si="227"/>
        <v>3</v>
      </c>
      <c r="G1172" s="1">
        <f t="shared" si="234"/>
        <v>32</v>
      </c>
      <c r="H1172" s="2">
        <f t="shared" si="235"/>
        <v>4.9382716049382713E-2</v>
      </c>
      <c r="I1172" s="8"/>
      <c r="J1172" s="2">
        <f t="shared" si="228"/>
        <v>0.51697530864197527</v>
      </c>
      <c r="K1172" s="2">
        <f t="shared" si="229"/>
        <v>0.46759259259259262</v>
      </c>
      <c r="L1172" s="2">
        <f t="shared" si="230"/>
        <v>1.0802469135802469E-2</v>
      </c>
      <c r="M1172" s="2">
        <f t="shared" si="231"/>
        <v>4.6296296296296433E-3</v>
      </c>
      <c r="N1172" s="1">
        <v>335</v>
      </c>
      <c r="O1172" s="1">
        <v>303</v>
      </c>
      <c r="P1172" s="1">
        <v>7</v>
      </c>
      <c r="Q1172">
        <v>0</v>
      </c>
      <c r="R1172">
        <v>0</v>
      </c>
      <c r="S1172">
        <v>0</v>
      </c>
      <c r="U1172" s="1"/>
      <c r="V1172" s="1"/>
      <c r="W1172" s="1">
        <v>2</v>
      </c>
      <c r="X1172" s="1"/>
      <c r="Y1172" s="1"/>
      <c r="Z1172" s="1"/>
      <c r="AA1172" s="1"/>
      <c r="AB1172" s="1"/>
      <c r="AG1172">
        <v>1</v>
      </c>
      <c r="AI1172">
        <v>0</v>
      </c>
      <c r="AN1172" t="str">
        <f t="shared" si="233"/>
        <v>Lempster</v>
      </c>
      <c r="AO1172" t="s">
        <v>3470</v>
      </c>
      <c r="AP1172">
        <v>2</v>
      </c>
      <c r="AR1172" s="119">
        <v>33</v>
      </c>
      <c r="AS1172" s="121">
        <v>19</v>
      </c>
      <c r="AT1172" s="121">
        <v>45</v>
      </c>
      <c r="AU1172" s="125">
        <v>41700</v>
      </c>
      <c r="AV1172" s="125">
        <f t="shared" si="236"/>
        <v>33019</v>
      </c>
      <c r="AW1172" t="s">
        <v>749</v>
      </c>
      <c r="AX1172">
        <f t="shared" si="232"/>
        <v>3341700</v>
      </c>
      <c r="BB1172">
        <v>32.770000000000003</v>
      </c>
      <c r="BC1172">
        <v>0.43</v>
      </c>
      <c r="BD1172">
        <v>32.340000000000003</v>
      </c>
    </row>
    <row r="1173" spans="1:56" hidden="1" outlineLevel="1">
      <c r="A1173" s="10" t="s">
        <v>2196</v>
      </c>
      <c r="B1173" s="10" t="s">
        <v>2130</v>
      </c>
      <c r="C1173" s="1">
        <f t="shared" si="226"/>
        <v>823</v>
      </c>
      <c r="D1173" s="7">
        <f>IF(N1173&gt;0, RANK(N1173,(N1173:P1173,Q1173:AE1173)),0)</f>
        <v>1</v>
      </c>
      <c r="E1173" s="7">
        <f>IF(O1173&gt;0,RANK(O1173,(N1173:P1173,Q1173:AE1173)),0)</f>
        <v>2</v>
      </c>
      <c r="F1173" s="7">
        <f t="shared" si="227"/>
        <v>3</v>
      </c>
      <c r="G1173" s="1">
        <f t="shared" si="234"/>
        <v>108</v>
      </c>
      <c r="H1173" s="2">
        <f t="shared" si="235"/>
        <v>0.13122721749696234</v>
      </c>
      <c r="I1173" s="8"/>
      <c r="J1173" s="2">
        <f t="shared" si="228"/>
        <v>0.55528554070473879</v>
      </c>
      <c r="K1173" s="2">
        <f t="shared" si="229"/>
        <v>0.42405832320777642</v>
      </c>
      <c r="L1173" s="2">
        <f t="shared" si="230"/>
        <v>8.5054678007290396E-3</v>
      </c>
      <c r="M1173" s="2">
        <f t="shared" si="231"/>
        <v>1.2150668286755749E-2</v>
      </c>
      <c r="N1173" s="1">
        <v>457</v>
      </c>
      <c r="O1173" s="1">
        <v>349</v>
      </c>
      <c r="P1173" s="1">
        <v>7</v>
      </c>
      <c r="Q1173">
        <v>2</v>
      </c>
      <c r="R1173">
        <v>0</v>
      </c>
      <c r="S1173">
        <v>1</v>
      </c>
      <c r="U1173" s="1"/>
      <c r="V1173" s="1"/>
      <c r="W1173" s="1">
        <v>5</v>
      </c>
      <c r="X1173" s="1"/>
      <c r="Y1173" s="1"/>
      <c r="Z1173" s="1"/>
      <c r="AA1173" s="1"/>
      <c r="AB1173" s="1"/>
      <c r="AG1173">
        <v>1</v>
      </c>
      <c r="AI1173">
        <v>1</v>
      </c>
      <c r="AN1173" t="str">
        <f t="shared" si="233"/>
        <v>Lincoln</v>
      </c>
      <c r="AO1173" t="s">
        <v>3110</v>
      </c>
      <c r="AP1173">
        <v>2</v>
      </c>
      <c r="AR1173" s="119">
        <v>33</v>
      </c>
      <c r="AS1173" s="121">
        <v>9</v>
      </c>
      <c r="AT1173" s="121">
        <v>115</v>
      </c>
      <c r="AU1173" s="125">
        <v>41860</v>
      </c>
      <c r="AV1173" s="125">
        <f t="shared" si="236"/>
        <v>33009</v>
      </c>
      <c r="AW1173" t="s">
        <v>749</v>
      </c>
      <c r="AX1173">
        <f t="shared" si="232"/>
        <v>3341860</v>
      </c>
      <c r="BB1173">
        <v>130.91999999999999</v>
      </c>
      <c r="BC1173">
        <v>0.22</v>
      </c>
      <c r="BD1173">
        <v>130.69999999999999</v>
      </c>
    </row>
    <row r="1174" spans="1:56" hidden="1" outlineLevel="1">
      <c r="A1174" t="s">
        <v>1976</v>
      </c>
      <c r="B1174" s="10" t="s">
        <v>2130</v>
      </c>
      <c r="C1174" s="1">
        <f t="shared" si="226"/>
        <v>792</v>
      </c>
      <c r="D1174" s="7">
        <f>IF(N1174&gt;0, RANK(N1174,(N1174:P1174,Q1174:AE1174)),0)</f>
        <v>1</v>
      </c>
      <c r="E1174" s="7">
        <f>IF(O1174&gt;0,RANK(O1174,(N1174:P1174,Q1174:AE1174)),0)</f>
        <v>2</v>
      </c>
      <c r="F1174" s="7">
        <f t="shared" si="227"/>
        <v>4</v>
      </c>
      <c r="G1174" s="1">
        <f t="shared" si="234"/>
        <v>87</v>
      </c>
      <c r="H1174" s="2">
        <f t="shared" si="235"/>
        <v>0.10984848484848485</v>
      </c>
      <c r="I1174" s="8"/>
      <c r="J1174" s="2">
        <f t="shared" si="228"/>
        <v>0.54545454545454541</v>
      </c>
      <c r="K1174" s="2">
        <f t="shared" si="229"/>
        <v>0.43560606060606061</v>
      </c>
      <c r="L1174" s="2">
        <f t="shared" si="230"/>
        <v>3.787878787878788E-3</v>
      </c>
      <c r="M1174" s="2">
        <f t="shared" si="231"/>
        <v>1.515151515151519E-2</v>
      </c>
      <c r="N1174" s="1">
        <v>432</v>
      </c>
      <c r="O1174" s="1">
        <v>345</v>
      </c>
      <c r="P1174" s="1">
        <v>3</v>
      </c>
      <c r="Q1174">
        <v>0</v>
      </c>
      <c r="R1174">
        <v>0</v>
      </c>
      <c r="S1174">
        <v>0</v>
      </c>
      <c r="U1174" s="1"/>
      <c r="V1174" s="1"/>
      <c r="W1174" s="1">
        <v>7</v>
      </c>
      <c r="X1174" s="1"/>
      <c r="Y1174" s="1"/>
      <c r="Z1174" s="1"/>
      <c r="AA1174" s="1"/>
      <c r="AB1174" s="1"/>
      <c r="AG1174">
        <v>4</v>
      </c>
      <c r="AI1174">
        <v>1</v>
      </c>
      <c r="AN1174" t="str">
        <f t="shared" si="233"/>
        <v>Lisbon</v>
      </c>
      <c r="AO1174" t="s">
        <v>3110</v>
      </c>
      <c r="AP1174">
        <v>2</v>
      </c>
      <c r="AR1174" s="119">
        <v>33</v>
      </c>
      <c r="AS1174" s="121">
        <v>9</v>
      </c>
      <c r="AT1174" s="121">
        <v>120</v>
      </c>
      <c r="AU1174" s="125">
        <v>42020</v>
      </c>
      <c r="AV1174" s="125">
        <f t="shared" si="236"/>
        <v>33009</v>
      </c>
      <c r="AW1174" t="s">
        <v>749</v>
      </c>
      <c r="AX1174">
        <f t="shared" si="232"/>
        <v>3342020</v>
      </c>
      <c r="BB1174">
        <v>26.68</v>
      </c>
      <c r="BC1174">
        <v>0.16</v>
      </c>
      <c r="BD1174">
        <v>26.51</v>
      </c>
    </row>
    <row r="1175" spans="1:56" hidden="1" outlineLevel="1">
      <c r="A1175" t="s">
        <v>469</v>
      </c>
      <c r="B1175" s="10" t="s">
        <v>2130</v>
      </c>
      <c r="C1175" s="1">
        <f t="shared" si="226"/>
        <v>4567</v>
      </c>
      <c r="D1175" s="7">
        <f>IF(N1175&gt;0, RANK(N1175,(N1175:P1175,Q1175:AE1175)),0)</f>
        <v>2</v>
      </c>
      <c r="E1175" s="7">
        <f>IF(O1175&gt;0,RANK(O1175,(N1175:P1175,Q1175:AE1175)),0)</f>
        <v>1</v>
      </c>
      <c r="F1175" s="7">
        <f t="shared" si="227"/>
        <v>3</v>
      </c>
      <c r="G1175" s="1">
        <f t="shared" si="234"/>
        <v>630</v>
      </c>
      <c r="H1175" s="2">
        <f t="shared" si="235"/>
        <v>0.13794613531858987</v>
      </c>
      <c r="I1175" s="8"/>
      <c r="J1175" s="2">
        <f t="shared" si="228"/>
        <v>0.42719509524852201</v>
      </c>
      <c r="K1175" s="2">
        <f t="shared" si="229"/>
        <v>0.56514123056711185</v>
      </c>
      <c r="L1175" s="2">
        <f t="shared" si="230"/>
        <v>4.5982045106196627E-3</v>
      </c>
      <c r="M1175" s="2">
        <f t="shared" si="231"/>
        <v>3.0654696737465355E-3</v>
      </c>
      <c r="N1175" s="1">
        <v>1951</v>
      </c>
      <c r="O1175" s="1">
        <v>2581</v>
      </c>
      <c r="P1175" s="1">
        <v>21</v>
      </c>
      <c r="Q1175">
        <v>14</v>
      </c>
      <c r="R1175">
        <v>0</v>
      </c>
      <c r="S1175">
        <v>0</v>
      </c>
      <c r="U1175" s="1"/>
      <c r="V1175" s="1"/>
      <c r="W1175" s="1">
        <v>0</v>
      </c>
      <c r="X1175" s="1"/>
      <c r="Y1175" s="1"/>
      <c r="Z1175" s="1"/>
      <c r="AA1175" s="1"/>
      <c r="AB1175" s="1"/>
      <c r="AG1175">
        <v>0</v>
      </c>
      <c r="AI1175">
        <v>0</v>
      </c>
      <c r="AN1175" t="str">
        <f t="shared" si="233"/>
        <v>Litchfield</v>
      </c>
      <c r="AO1175" t="s">
        <v>1412</v>
      </c>
      <c r="AP1175">
        <v>2</v>
      </c>
      <c r="AR1175" s="119">
        <v>33</v>
      </c>
      <c r="AS1175" s="121">
        <v>11</v>
      </c>
      <c r="AT1175" s="121">
        <v>75</v>
      </c>
      <c r="AU1175" s="125">
        <v>42260</v>
      </c>
      <c r="AV1175" s="125">
        <f t="shared" si="236"/>
        <v>33011</v>
      </c>
      <c r="AW1175" t="s">
        <v>749</v>
      </c>
      <c r="AX1175">
        <f t="shared" si="232"/>
        <v>3342260</v>
      </c>
      <c r="BB1175">
        <v>15.45</v>
      </c>
      <c r="BC1175">
        <v>0.35</v>
      </c>
      <c r="BD1175">
        <v>15.1</v>
      </c>
    </row>
    <row r="1176" spans="1:56" hidden="1" outlineLevel="1">
      <c r="A1176" t="s">
        <v>1432</v>
      </c>
      <c r="B1176" s="10" t="s">
        <v>2130</v>
      </c>
      <c r="C1176" s="1">
        <f t="shared" ref="C1176:C1239" si="237">SUM(N1176:AL1176)</f>
        <v>2863</v>
      </c>
      <c r="D1176" s="7">
        <f>IF(N1176&gt;0, RANK(N1176,(N1176:P1176,Q1176:AE1176)),0)</f>
        <v>1</v>
      </c>
      <c r="E1176" s="7">
        <f>IF(O1176&gt;0,RANK(O1176,(N1176:P1176,Q1176:AE1176)),0)</f>
        <v>2</v>
      </c>
      <c r="F1176" s="7">
        <f t="shared" ref="F1176:F1239" si="238">IF(P1176&gt;0,RANK(P1176,(N1176:AE1176)),0)</f>
        <v>4</v>
      </c>
      <c r="G1176" s="1">
        <f t="shared" si="234"/>
        <v>336</v>
      </c>
      <c r="H1176" s="2">
        <f t="shared" si="235"/>
        <v>0.11735941320293398</v>
      </c>
      <c r="I1176" s="8"/>
      <c r="J1176" s="2">
        <f t="shared" ref="J1176:J1239" si="239">IF(C1176=0,"-",N1176/C1176)</f>
        <v>0.55256723716381417</v>
      </c>
      <c r="K1176" s="2">
        <f t="shared" ref="K1176:K1239" si="240">IF(C1176=0,"-",O1176/C1176)</f>
        <v>0.4352078239608802</v>
      </c>
      <c r="L1176" s="2">
        <f t="shared" ref="L1176:L1239" si="241">IF(C1176=0,"-",P1176/C1176)</f>
        <v>2.7942717429269995E-3</v>
      </c>
      <c r="M1176" s="2">
        <f t="shared" ref="M1176:M1239" si="242">IF(C1176=0,"-",(1-J1176-K1176-L1176))</f>
        <v>9.4306671323786256E-3</v>
      </c>
      <c r="N1176" s="1">
        <v>1582</v>
      </c>
      <c r="O1176" s="1">
        <v>1246</v>
      </c>
      <c r="P1176" s="1">
        <v>8</v>
      </c>
      <c r="Q1176">
        <v>7</v>
      </c>
      <c r="R1176">
        <v>0</v>
      </c>
      <c r="S1176">
        <v>3</v>
      </c>
      <c r="U1176" s="1"/>
      <c r="V1176" s="1"/>
      <c r="W1176" s="1">
        <v>11</v>
      </c>
      <c r="X1176" s="1"/>
      <c r="Y1176" s="1"/>
      <c r="Z1176" s="1"/>
      <c r="AA1176" s="1"/>
      <c r="AB1176" s="1"/>
      <c r="AG1176">
        <v>3</v>
      </c>
      <c r="AI1176">
        <v>3</v>
      </c>
      <c r="AN1176" t="str">
        <f t="shared" si="233"/>
        <v>Littleton</v>
      </c>
      <c r="AO1176" t="s">
        <v>3110</v>
      </c>
      <c r="AP1176">
        <v>2</v>
      </c>
      <c r="AR1176" s="119">
        <v>33</v>
      </c>
      <c r="AS1176" s="121">
        <v>9</v>
      </c>
      <c r="AT1176" s="121">
        <v>125</v>
      </c>
      <c r="AU1176" s="125">
        <v>42580</v>
      </c>
      <c r="AV1176" s="125">
        <f t="shared" si="236"/>
        <v>33009</v>
      </c>
      <c r="AW1176" t="s">
        <v>749</v>
      </c>
      <c r="AX1176">
        <f t="shared" ref="AX1176:AX1239" si="243">AR1176*100000+AU1176</f>
        <v>3342580</v>
      </c>
      <c r="BB1176">
        <v>54.09</v>
      </c>
      <c r="BC1176">
        <v>3.85</v>
      </c>
      <c r="BD1176">
        <v>50.24</v>
      </c>
    </row>
    <row r="1177" spans="1:56" hidden="1" outlineLevel="1">
      <c r="A1177" t="s">
        <v>1470</v>
      </c>
      <c r="B1177" s="10" t="s">
        <v>2130</v>
      </c>
      <c r="C1177" s="1">
        <f t="shared" si="237"/>
        <v>13125</v>
      </c>
      <c r="D1177" s="7">
        <f>IF(N1177&gt;0, RANK(N1177,(N1177:P1177,Q1177:AE1177)),0)</f>
        <v>2</v>
      </c>
      <c r="E1177" s="7">
        <f>IF(O1177&gt;0,RANK(O1177,(N1177:P1177,Q1177:AE1177)),0)</f>
        <v>1</v>
      </c>
      <c r="F1177" s="7">
        <f t="shared" si="238"/>
        <v>4</v>
      </c>
      <c r="G1177" s="1">
        <f t="shared" si="234"/>
        <v>772</v>
      </c>
      <c r="H1177" s="2">
        <f t="shared" si="235"/>
        <v>5.8819047619047618E-2</v>
      </c>
      <c r="I1177" s="8"/>
      <c r="J1177" s="2">
        <f t="shared" si="239"/>
        <v>0.4652952380952381</v>
      </c>
      <c r="K1177" s="2">
        <f t="shared" si="240"/>
        <v>0.52411428571428575</v>
      </c>
      <c r="L1177" s="2">
        <f t="shared" si="241"/>
        <v>2.7428571428571428E-3</v>
      </c>
      <c r="M1177" s="2">
        <f t="shared" si="242"/>
        <v>7.8476190476190078E-3</v>
      </c>
      <c r="N1177" s="1">
        <v>6107</v>
      </c>
      <c r="O1177" s="1">
        <v>6879</v>
      </c>
      <c r="P1177" s="1">
        <v>36</v>
      </c>
      <c r="Q1177">
        <v>47</v>
      </c>
      <c r="R1177">
        <v>0</v>
      </c>
      <c r="S1177">
        <v>4</v>
      </c>
      <c r="U1177" s="1"/>
      <c r="V1177" s="1"/>
      <c r="W1177" s="1">
        <v>26</v>
      </c>
      <c r="X1177" s="1"/>
      <c r="Y1177" s="1"/>
      <c r="Z1177" s="1"/>
      <c r="AA1177" s="1"/>
      <c r="AB1177" s="1"/>
      <c r="AG1177">
        <v>19</v>
      </c>
      <c r="AI1177">
        <v>7</v>
      </c>
      <c r="AN1177" t="str">
        <f t="shared" si="233"/>
        <v>Londonderry</v>
      </c>
      <c r="AO1177" t="s">
        <v>339</v>
      </c>
      <c r="AP1177">
        <v>1</v>
      </c>
      <c r="AR1177" s="119">
        <v>33</v>
      </c>
      <c r="AS1177" s="121">
        <v>15</v>
      </c>
      <c r="AT1177" s="121">
        <v>95</v>
      </c>
      <c r="AU1177" s="125">
        <v>43220</v>
      </c>
      <c r="AV1177" s="125">
        <f t="shared" si="236"/>
        <v>33015</v>
      </c>
      <c r="AW1177" t="s">
        <v>749</v>
      </c>
      <c r="AX1177">
        <f t="shared" si="243"/>
        <v>3343220</v>
      </c>
      <c r="BB1177">
        <v>41.94</v>
      </c>
      <c r="BC1177">
        <v>0.13</v>
      </c>
      <c r="BD1177">
        <v>41.81</v>
      </c>
    </row>
    <row r="1178" spans="1:56" hidden="1" outlineLevel="1">
      <c r="A1178" t="s">
        <v>3273</v>
      </c>
      <c r="B1178" s="10" t="s">
        <v>2130</v>
      </c>
      <c r="C1178" s="1">
        <f t="shared" si="237"/>
        <v>2902</v>
      </c>
      <c r="D1178" s="7">
        <f>IF(N1178&gt;0, RANK(N1178,(N1178:P1178,Q1178:AE1178)),0)</f>
        <v>2</v>
      </c>
      <c r="E1178" s="7">
        <f>IF(O1178&gt;0,RANK(O1178,(N1178:P1178,Q1178:AE1178)),0)</f>
        <v>1</v>
      </c>
      <c r="F1178" s="7">
        <f t="shared" si="238"/>
        <v>4</v>
      </c>
      <c r="G1178" s="1">
        <f t="shared" si="234"/>
        <v>58</v>
      </c>
      <c r="H1178" s="2">
        <f t="shared" si="235"/>
        <v>1.9986216402481046E-2</v>
      </c>
      <c r="I1178" s="8"/>
      <c r="J1178" s="2">
        <f t="shared" si="239"/>
        <v>0.48380427291523087</v>
      </c>
      <c r="K1178" s="2">
        <f t="shared" si="240"/>
        <v>0.50379048931771198</v>
      </c>
      <c r="L1178" s="2">
        <f t="shared" si="241"/>
        <v>2.4121295658166781E-3</v>
      </c>
      <c r="M1178" s="2">
        <f t="shared" si="242"/>
        <v>9.9931082012404762E-3</v>
      </c>
      <c r="N1178" s="1">
        <v>1404</v>
      </c>
      <c r="O1178" s="1">
        <v>1462</v>
      </c>
      <c r="P1178" s="1">
        <v>7</v>
      </c>
      <c r="Q1178">
        <v>7</v>
      </c>
      <c r="R1178">
        <v>0</v>
      </c>
      <c r="S1178">
        <v>1</v>
      </c>
      <c r="U1178" s="1"/>
      <c r="V1178" s="1"/>
      <c r="W1178" s="1">
        <v>10</v>
      </c>
      <c r="X1178" s="1"/>
      <c r="Y1178" s="1"/>
      <c r="Z1178" s="1"/>
      <c r="AA1178" s="1"/>
      <c r="AB1178" s="1"/>
      <c r="AG1178">
        <v>9</v>
      </c>
      <c r="AI1178">
        <v>2</v>
      </c>
      <c r="AN1178" t="str">
        <f t="shared" si="233"/>
        <v>Loudon</v>
      </c>
      <c r="AO1178" t="s">
        <v>2732</v>
      </c>
      <c r="AP1178">
        <v>2</v>
      </c>
      <c r="AR1178" s="119">
        <v>33</v>
      </c>
      <c r="AS1178" s="121">
        <v>13</v>
      </c>
      <c r="AT1178" s="121">
        <v>85</v>
      </c>
      <c r="AU1178" s="125">
        <v>43380</v>
      </c>
      <c r="AV1178" s="125">
        <f t="shared" si="236"/>
        <v>33013</v>
      </c>
      <c r="AW1178" t="s">
        <v>749</v>
      </c>
      <c r="AX1178">
        <f t="shared" si="243"/>
        <v>3343380</v>
      </c>
      <c r="BB1178">
        <v>47.48</v>
      </c>
      <c r="BC1178">
        <v>0.67</v>
      </c>
      <c r="BD1178">
        <v>46.81</v>
      </c>
    </row>
    <row r="1179" spans="1:56" hidden="1" outlineLevel="1">
      <c r="A1179" t="s">
        <v>2108</v>
      </c>
      <c r="B1179" s="10" t="s">
        <v>2130</v>
      </c>
      <c r="C1179" s="1">
        <f t="shared" si="237"/>
        <v>321</v>
      </c>
      <c r="D1179" s="7">
        <f>IF(N1179&gt;0, RANK(N1179,(N1179:P1179,Q1179:AE1179)),0)</f>
        <v>1</v>
      </c>
      <c r="E1179" s="7">
        <f>IF(O1179&gt;0,RANK(O1179,(N1179:P1179,Q1179:AE1179)),0)</f>
        <v>2</v>
      </c>
      <c r="F1179" s="7">
        <f t="shared" si="238"/>
        <v>4</v>
      </c>
      <c r="G1179" s="1">
        <f t="shared" si="234"/>
        <v>19</v>
      </c>
      <c r="H1179" s="2">
        <f t="shared" si="235"/>
        <v>5.9190031152647975E-2</v>
      </c>
      <c r="I1179" s="8"/>
      <c r="J1179" s="2">
        <f t="shared" si="239"/>
        <v>0.51713395638629278</v>
      </c>
      <c r="K1179" s="2">
        <f t="shared" si="240"/>
        <v>0.45794392523364486</v>
      </c>
      <c r="L1179" s="2">
        <f t="shared" si="241"/>
        <v>3.1152647975077881E-3</v>
      </c>
      <c r="M1179" s="2">
        <f t="shared" si="242"/>
        <v>2.1806853582554575E-2</v>
      </c>
      <c r="N1179" s="1">
        <v>166</v>
      </c>
      <c r="O1179" s="1">
        <v>147</v>
      </c>
      <c r="P1179" s="1">
        <v>1</v>
      </c>
      <c r="Q1179">
        <v>1</v>
      </c>
      <c r="R1179">
        <v>0</v>
      </c>
      <c r="S1179">
        <v>2</v>
      </c>
      <c r="U1179" s="1"/>
      <c r="V1179" s="1"/>
      <c r="W1179" s="1">
        <v>1</v>
      </c>
      <c r="X1179" s="1"/>
      <c r="Y1179" s="1"/>
      <c r="Z1179" s="1"/>
      <c r="AA1179" s="1"/>
      <c r="AB1179" s="1"/>
      <c r="AG1179">
        <v>3</v>
      </c>
      <c r="AI1179">
        <v>0</v>
      </c>
      <c r="AN1179" t="str">
        <f t="shared" si="233"/>
        <v>Lyman</v>
      </c>
      <c r="AO1179" t="s">
        <v>3110</v>
      </c>
      <c r="AP1179">
        <v>2</v>
      </c>
      <c r="AR1179" s="119">
        <v>33</v>
      </c>
      <c r="AS1179" s="121">
        <v>9</v>
      </c>
      <c r="AT1179" s="121">
        <v>130</v>
      </c>
      <c r="AU1179" s="125">
        <v>44100</v>
      </c>
      <c r="AV1179" s="125">
        <f t="shared" si="236"/>
        <v>33009</v>
      </c>
      <c r="AW1179" t="s">
        <v>749</v>
      </c>
      <c r="AX1179">
        <f t="shared" si="243"/>
        <v>3344100</v>
      </c>
      <c r="BB1179">
        <v>28.75</v>
      </c>
      <c r="BC1179">
        <v>0.28999999999999998</v>
      </c>
      <c r="BD1179">
        <v>28.46</v>
      </c>
    </row>
    <row r="1180" spans="1:56" hidden="1" outlineLevel="1">
      <c r="A1180" t="s">
        <v>1323</v>
      </c>
      <c r="B1180" s="10" t="s">
        <v>2130</v>
      </c>
      <c r="C1180" s="1">
        <f t="shared" si="237"/>
        <v>1168</v>
      </c>
      <c r="D1180" s="7">
        <f>IF(N1180&gt;0, RANK(N1180,(N1180:P1180,Q1180:AE1180)),0)</f>
        <v>1</v>
      </c>
      <c r="E1180" s="7">
        <f>IF(O1180&gt;0,RANK(O1180,(N1180:P1180,Q1180:AE1180)),0)</f>
        <v>2</v>
      </c>
      <c r="F1180" s="7">
        <f t="shared" si="238"/>
        <v>3</v>
      </c>
      <c r="G1180" s="1">
        <f t="shared" si="234"/>
        <v>626</v>
      </c>
      <c r="H1180" s="2">
        <f t="shared" si="235"/>
        <v>0.53595890410958902</v>
      </c>
      <c r="I1180" s="8"/>
      <c r="J1180" s="2">
        <f t="shared" si="239"/>
        <v>0.76455479452054798</v>
      </c>
      <c r="K1180" s="2">
        <f t="shared" si="240"/>
        <v>0.2285958904109589</v>
      </c>
      <c r="L1180" s="2">
        <f t="shared" si="241"/>
        <v>1.7123287671232876E-3</v>
      </c>
      <c r="M1180" s="2">
        <f t="shared" si="242"/>
        <v>5.136986301369835E-3</v>
      </c>
      <c r="N1180" s="1">
        <v>893</v>
      </c>
      <c r="O1180" s="1">
        <v>267</v>
      </c>
      <c r="P1180" s="1">
        <v>2</v>
      </c>
      <c r="Q1180">
        <v>1</v>
      </c>
      <c r="R1180">
        <v>0</v>
      </c>
      <c r="S1180">
        <v>0</v>
      </c>
      <c r="U1180" s="1"/>
      <c r="V1180" s="1"/>
      <c r="W1180" s="1">
        <v>2</v>
      </c>
      <c r="X1180" s="1"/>
      <c r="Y1180" s="1"/>
      <c r="Z1180" s="1"/>
      <c r="AA1180" s="1"/>
      <c r="AB1180" s="1"/>
      <c r="AG1180">
        <v>3</v>
      </c>
      <c r="AI1180">
        <v>0</v>
      </c>
      <c r="AN1180" t="str">
        <f t="shared" si="233"/>
        <v>Lyme</v>
      </c>
      <c r="AO1180" t="s">
        <v>3110</v>
      </c>
      <c r="AP1180">
        <v>2</v>
      </c>
      <c r="AR1180" s="119">
        <v>33</v>
      </c>
      <c r="AS1180" s="121">
        <v>9</v>
      </c>
      <c r="AT1180" s="121">
        <v>135</v>
      </c>
      <c r="AU1180" s="125">
        <v>44260</v>
      </c>
      <c r="AV1180" s="125">
        <f t="shared" si="236"/>
        <v>33009</v>
      </c>
      <c r="AW1180" t="s">
        <v>749</v>
      </c>
      <c r="AX1180">
        <f t="shared" si="243"/>
        <v>3344260</v>
      </c>
      <c r="BB1180">
        <v>54.97</v>
      </c>
      <c r="BC1180">
        <v>1.1299999999999999</v>
      </c>
      <c r="BD1180">
        <v>53.85</v>
      </c>
    </row>
    <row r="1181" spans="1:56" hidden="1" outlineLevel="1">
      <c r="A1181" t="s">
        <v>2474</v>
      </c>
      <c r="B1181" s="10" t="s">
        <v>2130</v>
      </c>
      <c r="C1181" s="1">
        <f t="shared" si="237"/>
        <v>1038</v>
      </c>
      <c r="D1181" s="7">
        <f>IF(N1181&gt;0, RANK(N1181,(N1181:P1181,Q1181:AE1181)),0)</f>
        <v>1</v>
      </c>
      <c r="E1181" s="7">
        <f>IF(O1181&gt;0,RANK(O1181,(N1181:P1181,Q1181:AE1181)),0)</f>
        <v>2</v>
      </c>
      <c r="F1181" s="7">
        <f t="shared" si="238"/>
        <v>3</v>
      </c>
      <c r="G1181" s="1">
        <f t="shared" si="234"/>
        <v>38</v>
      </c>
      <c r="H1181" s="2">
        <f t="shared" si="235"/>
        <v>3.6608863198458574E-2</v>
      </c>
      <c r="I1181" s="8"/>
      <c r="J1181" s="2">
        <f t="shared" si="239"/>
        <v>0.51059730250481694</v>
      </c>
      <c r="K1181" s="2">
        <f t="shared" si="240"/>
        <v>0.47398843930635837</v>
      </c>
      <c r="L1181" s="2">
        <f t="shared" si="241"/>
        <v>3.8535645472061657E-3</v>
      </c>
      <c r="M1181" s="2">
        <f t="shared" si="242"/>
        <v>1.1560693641618526E-2</v>
      </c>
      <c r="N1181" s="1">
        <v>530</v>
      </c>
      <c r="O1181" s="1">
        <v>492</v>
      </c>
      <c r="P1181" s="1">
        <v>4</v>
      </c>
      <c r="Q1181">
        <v>3</v>
      </c>
      <c r="R1181">
        <v>0</v>
      </c>
      <c r="S1181">
        <v>2</v>
      </c>
      <c r="U1181" s="1"/>
      <c r="V1181" s="1"/>
      <c r="W1181" s="1">
        <v>0</v>
      </c>
      <c r="X1181" s="1"/>
      <c r="Y1181" s="1"/>
      <c r="Z1181" s="1"/>
      <c r="AA1181" s="1"/>
      <c r="AB1181" s="1"/>
      <c r="AG1181">
        <v>5</v>
      </c>
      <c r="AI1181">
        <v>2</v>
      </c>
      <c r="AN1181" t="str">
        <f t="shared" si="233"/>
        <v>Lyndeborough</v>
      </c>
      <c r="AO1181" t="s">
        <v>1412</v>
      </c>
      <c r="AP1181">
        <v>2</v>
      </c>
      <c r="AR1181" s="119">
        <v>33</v>
      </c>
      <c r="AS1181" s="121">
        <v>11</v>
      </c>
      <c r="AT1181" s="121">
        <v>80</v>
      </c>
      <c r="AU1181" s="125">
        <v>44580</v>
      </c>
      <c r="AV1181" s="125">
        <f t="shared" si="236"/>
        <v>33011</v>
      </c>
      <c r="AW1181" t="s">
        <v>749</v>
      </c>
      <c r="AX1181">
        <f t="shared" si="243"/>
        <v>3344580</v>
      </c>
      <c r="BB1181">
        <v>31.21</v>
      </c>
      <c r="BC1181">
        <v>0.12</v>
      </c>
      <c r="BD1181">
        <v>31.09</v>
      </c>
    </row>
    <row r="1182" spans="1:56" hidden="1" outlineLevel="1">
      <c r="A1182" t="s">
        <v>1978</v>
      </c>
      <c r="B1182" s="10" t="s">
        <v>2130</v>
      </c>
      <c r="C1182" s="1">
        <f t="shared" si="237"/>
        <v>1126</v>
      </c>
      <c r="D1182" s="7">
        <f>IF(N1182&gt;0, RANK(N1182,(N1182:P1182,Q1182:AE1182)),0)</f>
        <v>1</v>
      </c>
      <c r="E1182" s="7">
        <f>IF(O1182&gt;0,RANK(O1182,(N1182:P1182,Q1182:AE1182)),0)</f>
        <v>2</v>
      </c>
      <c r="F1182" s="7">
        <f t="shared" si="238"/>
        <v>3</v>
      </c>
      <c r="G1182" s="1">
        <f t="shared" si="234"/>
        <v>260</v>
      </c>
      <c r="H1182" s="2">
        <f t="shared" si="235"/>
        <v>0.23090586145648312</v>
      </c>
      <c r="I1182" s="8"/>
      <c r="J1182" s="2">
        <f t="shared" si="239"/>
        <v>0.60834813499111906</v>
      </c>
      <c r="K1182" s="2">
        <f t="shared" si="240"/>
        <v>0.37744227353463589</v>
      </c>
      <c r="L1182" s="2">
        <f t="shared" si="241"/>
        <v>6.2166962699822378E-3</v>
      </c>
      <c r="M1182" s="2">
        <f t="shared" si="242"/>
        <v>7.9928952042628149E-3</v>
      </c>
      <c r="N1182" s="1">
        <v>685</v>
      </c>
      <c r="O1182" s="1">
        <v>425</v>
      </c>
      <c r="P1182" s="1">
        <v>7</v>
      </c>
      <c r="Q1182">
        <v>1</v>
      </c>
      <c r="R1182">
        <v>0</v>
      </c>
      <c r="S1182">
        <v>5</v>
      </c>
      <c r="U1182" s="1"/>
      <c r="V1182" s="1"/>
      <c r="W1182" s="1">
        <v>2</v>
      </c>
      <c r="X1182" s="1"/>
      <c r="Y1182" s="1"/>
      <c r="Z1182" s="1"/>
      <c r="AA1182" s="1"/>
      <c r="AB1182" s="1"/>
      <c r="AG1182">
        <v>0</v>
      </c>
      <c r="AI1182">
        <v>1</v>
      </c>
      <c r="AN1182" t="str">
        <f t="shared" si="233"/>
        <v>Madbury</v>
      </c>
      <c r="AO1182" t="s">
        <v>1330</v>
      </c>
      <c r="AP1182">
        <v>1</v>
      </c>
      <c r="AR1182" s="119">
        <v>33</v>
      </c>
      <c r="AS1182" s="121">
        <v>17</v>
      </c>
      <c r="AT1182" s="121">
        <v>30</v>
      </c>
      <c r="AU1182" s="125">
        <v>44820</v>
      </c>
      <c r="AV1182" s="125">
        <f t="shared" si="236"/>
        <v>33017</v>
      </c>
      <c r="AW1182" t="s">
        <v>749</v>
      </c>
      <c r="AX1182">
        <f t="shared" si="243"/>
        <v>3344820</v>
      </c>
      <c r="BB1182">
        <v>12.24</v>
      </c>
      <c r="BC1182">
        <v>0.56000000000000005</v>
      </c>
      <c r="BD1182">
        <v>11.68</v>
      </c>
    </row>
    <row r="1183" spans="1:56" hidden="1" outlineLevel="1">
      <c r="A1183" s="10" t="s">
        <v>1872</v>
      </c>
      <c r="B1183" s="10" t="s">
        <v>2130</v>
      </c>
      <c r="C1183" s="1">
        <f t="shared" si="237"/>
        <v>1435</v>
      </c>
      <c r="D1183" s="7">
        <f>IF(N1183&gt;0, RANK(N1183,(N1183:P1183,Q1183:AE1183)),0)</f>
        <v>1</v>
      </c>
      <c r="E1183" s="7">
        <f>IF(O1183&gt;0,RANK(O1183,(N1183:P1183,Q1183:AE1183)),0)</f>
        <v>2</v>
      </c>
      <c r="F1183" s="7">
        <f t="shared" si="238"/>
        <v>3</v>
      </c>
      <c r="G1183" s="1">
        <f t="shared" si="234"/>
        <v>245</v>
      </c>
      <c r="H1183" s="2">
        <f t="shared" si="235"/>
        <v>0.17073170731707318</v>
      </c>
      <c r="I1183" s="8"/>
      <c r="J1183" s="2">
        <f t="shared" si="239"/>
        <v>0.57560975609756093</v>
      </c>
      <c r="K1183" s="2">
        <f t="shared" si="240"/>
        <v>0.40487804878048783</v>
      </c>
      <c r="L1183" s="2">
        <f t="shared" si="241"/>
        <v>8.3623693379790941E-3</v>
      </c>
      <c r="M1183" s="2">
        <f t="shared" si="242"/>
        <v>1.1149825783972143E-2</v>
      </c>
      <c r="N1183" s="1">
        <v>826</v>
      </c>
      <c r="O1183" s="1">
        <v>581</v>
      </c>
      <c r="P1183" s="1">
        <v>12</v>
      </c>
      <c r="Q1183">
        <v>4</v>
      </c>
      <c r="R1183">
        <v>0</v>
      </c>
      <c r="S1183">
        <v>3</v>
      </c>
      <c r="U1183" s="1"/>
      <c r="V1183" s="1"/>
      <c r="W1183" s="1">
        <v>5</v>
      </c>
      <c r="X1183" s="1"/>
      <c r="Y1183" s="1"/>
      <c r="Z1183" s="1"/>
      <c r="AA1183" s="1"/>
      <c r="AB1183" s="1"/>
      <c r="AG1183">
        <v>3</v>
      </c>
      <c r="AI1183">
        <v>1</v>
      </c>
      <c r="AN1183" t="str">
        <f t="shared" si="233"/>
        <v>Madison</v>
      </c>
      <c r="AO1183" t="s">
        <v>3449</v>
      </c>
      <c r="AP1183">
        <v>1</v>
      </c>
      <c r="AR1183" s="119">
        <v>33</v>
      </c>
      <c r="AS1183" s="121">
        <v>3</v>
      </c>
      <c r="AT1183" s="121">
        <v>60</v>
      </c>
      <c r="AU1183" s="125">
        <v>45060</v>
      </c>
      <c r="AV1183" s="125">
        <f t="shared" si="236"/>
        <v>33003</v>
      </c>
      <c r="AW1183" t="s">
        <v>749</v>
      </c>
      <c r="AX1183">
        <f t="shared" si="243"/>
        <v>3345060</v>
      </c>
      <c r="BB1183">
        <v>40.950000000000003</v>
      </c>
      <c r="BC1183">
        <v>2.2200000000000002</v>
      </c>
      <c r="BD1183">
        <v>38.729999999999997</v>
      </c>
    </row>
    <row r="1184" spans="1:56" hidden="1" outlineLevel="1">
      <c r="A1184" t="s">
        <v>480</v>
      </c>
      <c r="B1184" s="10" t="s">
        <v>2130</v>
      </c>
      <c r="C1184" s="1">
        <f t="shared" si="237"/>
        <v>48354</v>
      </c>
      <c r="D1184" s="7">
        <f>IF(N1184&gt;0, RANK(N1184,(N1184:P1184,Q1184:AE1184)),0)</f>
        <v>1</v>
      </c>
      <c r="E1184" s="7">
        <f>IF(O1184&gt;0,RANK(O1184,(N1184:P1184,Q1184:AE1184)),0)</f>
        <v>2</v>
      </c>
      <c r="F1184" s="7">
        <f t="shared" si="238"/>
        <v>3</v>
      </c>
      <c r="G1184" s="1">
        <f t="shared" si="234"/>
        <v>5334</v>
      </c>
      <c r="H1184" s="2">
        <f t="shared" si="235"/>
        <v>0.11031145303387517</v>
      </c>
      <c r="I1184" s="8"/>
      <c r="J1184" s="2">
        <f t="shared" si="239"/>
        <v>0.54857922819208338</v>
      </c>
      <c r="K1184" s="2">
        <f t="shared" si="240"/>
        <v>0.43826777515820819</v>
      </c>
      <c r="L1184" s="2">
        <f t="shared" si="241"/>
        <v>4.6118211523348638E-3</v>
      </c>
      <c r="M1184" s="2">
        <f t="shared" si="242"/>
        <v>8.5411754973735623E-3</v>
      </c>
      <c r="N1184" s="1">
        <v>26526</v>
      </c>
      <c r="O1184" s="1">
        <v>21192</v>
      </c>
      <c r="P1184" s="1">
        <v>223</v>
      </c>
      <c r="Q1184">
        <v>164</v>
      </c>
      <c r="R1184">
        <v>2</v>
      </c>
      <c r="S1184">
        <v>11</v>
      </c>
      <c r="U1184" s="1"/>
      <c r="V1184" s="1"/>
      <c r="W1184" s="1">
        <v>126</v>
      </c>
      <c r="X1184" s="1"/>
      <c r="Y1184" s="1"/>
      <c r="Z1184" s="1"/>
      <c r="AA1184" s="1"/>
      <c r="AB1184" s="1"/>
      <c r="AG1184">
        <v>70</v>
      </c>
      <c r="AI1184">
        <v>40</v>
      </c>
      <c r="AN1184" t="str">
        <f t="shared" si="233"/>
        <v>Manchester</v>
      </c>
      <c r="AO1184" t="s">
        <v>1412</v>
      </c>
      <c r="AP1184">
        <v>1</v>
      </c>
      <c r="AR1184" s="119">
        <v>33</v>
      </c>
      <c r="AS1184" s="121">
        <v>11</v>
      </c>
      <c r="AT1184" s="121">
        <v>85</v>
      </c>
      <c r="AU1184" s="125">
        <v>45140</v>
      </c>
      <c r="AV1184" s="125">
        <f t="shared" si="236"/>
        <v>33011</v>
      </c>
      <c r="AW1184" t="s">
        <v>2792</v>
      </c>
      <c r="AX1184">
        <f t="shared" si="243"/>
        <v>3345140</v>
      </c>
      <c r="BB1184">
        <v>34.909999999999997</v>
      </c>
      <c r="BC1184">
        <v>1.9</v>
      </c>
      <c r="BD1184">
        <v>33.01</v>
      </c>
    </row>
    <row r="1185" spans="1:56" hidden="1" outlineLevel="1">
      <c r="A1185" t="s">
        <v>2703</v>
      </c>
      <c r="B1185" s="10" t="s">
        <v>2130</v>
      </c>
      <c r="C1185" s="1">
        <f t="shared" si="237"/>
        <v>1253</v>
      </c>
      <c r="D1185" s="7">
        <f>IF(N1185&gt;0, RANK(N1185,(N1185:P1185,Q1185:AE1185)),0)</f>
        <v>1</v>
      </c>
      <c r="E1185" s="7">
        <f>IF(O1185&gt;0,RANK(O1185,(N1185:P1185,Q1185:AE1185)),0)</f>
        <v>2</v>
      </c>
      <c r="F1185" s="7">
        <f t="shared" si="238"/>
        <v>3</v>
      </c>
      <c r="G1185" s="1">
        <f t="shared" si="234"/>
        <v>486</v>
      </c>
      <c r="H1185" s="2">
        <f t="shared" si="235"/>
        <v>0.38786911412609737</v>
      </c>
      <c r="I1185" s="8"/>
      <c r="J1185" s="2">
        <f t="shared" si="239"/>
        <v>0.68635275339185953</v>
      </c>
      <c r="K1185" s="2">
        <f t="shared" si="240"/>
        <v>0.29848363926576216</v>
      </c>
      <c r="L1185" s="2">
        <f t="shared" si="241"/>
        <v>6.3846767757382286E-3</v>
      </c>
      <c r="M1185" s="2">
        <f t="shared" si="242"/>
        <v>8.7789305666400863E-3</v>
      </c>
      <c r="N1185" s="1">
        <v>860</v>
      </c>
      <c r="O1185" s="1">
        <v>374</v>
      </c>
      <c r="P1185" s="1">
        <v>8</v>
      </c>
      <c r="Q1185">
        <v>3</v>
      </c>
      <c r="R1185">
        <v>0</v>
      </c>
      <c r="S1185">
        <v>0</v>
      </c>
      <c r="U1185" s="1"/>
      <c r="V1185" s="1"/>
      <c r="W1185" s="1">
        <v>4</v>
      </c>
      <c r="X1185" s="1"/>
      <c r="Y1185" s="1"/>
      <c r="Z1185" s="1"/>
      <c r="AA1185" s="1"/>
      <c r="AB1185" s="1"/>
      <c r="AG1185">
        <v>0</v>
      </c>
      <c r="AI1185">
        <v>4</v>
      </c>
      <c r="AN1185" t="str">
        <f t="shared" si="233"/>
        <v>Marlborough</v>
      </c>
      <c r="AO1185" t="s">
        <v>1536</v>
      </c>
      <c r="AP1185">
        <v>2</v>
      </c>
      <c r="AR1185" s="119">
        <v>33</v>
      </c>
      <c r="AS1185" s="121">
        <v>5</v>
      </c>
      <c r="AT1185" s="121">
        <v>50</v>
      </c>
      <c r="AU1185" s="125">
        <v>45460</v>
      </c>
      <c r="AV1185" s="125">
        <f t="shared" si="236"/>
        <v>33005</v>
      </c>
      <c r="AW1185" t="s">
        <v>749</v>
      </c>
      <c r="AX1185">
        <f t="shared" si="243"/>
        <v>3345460</v>
      </c>
      <c r="BB1185">
        <v>20.64</v>
      </c>
      <c r="BC1185">
        <v>0.24</v>
      </c>
      <c r="BD1185">
        <v>20.41</v>
      </c>
    </row>
    <row r="1186" spans="1:56" hidden="1" outlineLevel="1">
      <c r="A1186" t="s">
        <v>1665</v>
      </c>
      <c r="B1186" s="10" t="s">
        <v>2130</v>
      </c>
      <c r="C1186" s="1">
        <f t="shared" si="237"/>
        <v>459</v>
      </c>
      <c r="D1186" s="7">
        <f>IF(N1186&gt;0, RANK(N1186,(N1186:P1186,Q1186:AE1186)),0)</f>
        <v>1</v>
      </c>
      <c r="E1186" s="7">
        <f>IF(O1186&gt;0,RANK(O1186,(N1186:P1186,Q1186:AE1186)),0)</f>
        <v>2</v>
      </c>
      <c r="F1186" s="7">
        <f t="shared" si="238"/>
        <v>3</v>
      </c>
      <c r="G1186" s="1">
        <f t="shared" si="234"/>
        <v>82</v>
      </c>
      <c r="H1186" s="2">
        <f t="shared" si="235"/>
        <v>0.1786492374727669</v>
      </c>
      <c r="I1186" s="8"/>
      <c r="J1186" s="2">
        <f t="shared" si="239"/>
        <v>0.579520697167756</v>
      </c>
      <c r="K1186" s="2">
        <f t="shared" si="240"/>
        <v>0.40087145969498911</v>
      </c>
      <c r="L1186" s="2">
        <f t="shared" si="241"/>
        <v>4.3572984749455342E-3</v>
      </c>
      <c r="M1186" s="2">
        <f t="shared" si="242"/>
        <v>1.5250544662309354E-2</v>
      </c>
      <c r="N1186" s="1">
        <v>266</v>
      </c>
      <c r="O1186" s="1">
        <v>184</v>
      </c>
      <c r="P1186" s="1">
        <v>2</v>
      </c>
      <c r="Q1186">
        <v>1</v>
      </c>
      <c r="R1186">
        <v>0</v>
      </c>
      <c r="S1186">
        <v>2</v>
      </c>
      <c r="U1186" s="1"/>
      <c r="V1186" s="1"/>
      <c r="W1186" s="1">
        <v>1</v>
      </c>
      <c r="X1186" s="1"/>
      <c r="Y1186" s="1"/>
      <c r="Z1186" s="1"/>
      <c r="AA1186" s="1"/>
      <c r="AB1186" s="1"/>
      <c r="AG1186">
        <v>3</v>
      </c>
      <c r="AI1186">
        <v>0</v>
      </c>
      <c r="AN1186" t="str">
        <f t="shared" si="233"/>
        <v>Marlow</v>
      </c>
      <c r="AO1186" t="s">
        <v>1536</v>
      </c>
      <c r="AP1186">
        <v>2</v>
      </c>
      <c r="AR1186" s="119">
        <v>33</v>
      </c>
      <c r="AS1186" s="121">
        <v>5</v>
      </c>
      <c r="AT1186" s="121">
        <v>55</v>
      </c>
      <c r="AU1186" s="125">
        <v>45700</v>
      </c>
      <c r="AV1186" s="125">
        <f t="shared" si="236"/>
        <v>33005</v>
      </c>
      <c r="AW1186" t="s">
        <v>749</v>
      </c>
      <c r="AX1186">
        <f t="shared" si="243"/>
        <v>3345700</v>
      </c>
      <c r="BB1186">
        <v>26.42</v>
      </c>
      <c r="BC1186">
        <v>0.47</v>
      </c>
      <c r="BD1186">
        <v>25.95</v>
      </c>
    </row>
    <row r="1187" spans="1:56" hidden="1" outlineLevel="1">
      <c r="A1187" t="s">
        <v>1450</v>
      </c>
      <c r="B1187" s="10" t="s">
        <v>2130</v>
      </c>
      <c r="C1187" s="1">
        <f t="shared" si="237"/>
        <v>860</v>
      </c>
      <c r="D1187" s="7">
        <f>IF(N1187&gt;0, RANK(N1187,(N1187:P1187,Q1187:AE1187)),0)</f>
        <v>2</v>
      </c>
      <c r="E1187" s="7">
        <f>IF(O1187&gt;0,RANK(O1187,(N1187:P1187,Q1187:AE1187)),0)</f>
        <v>1</v>
      </c>
      <c r="F1187" s="7">
        <f t="shared" si="238"/>
        <v>5</v>
      </c>
      <c r="G1187" s="1">
        <f t="shared" si="234"/>
        <v>72</v>
      </c>
      <c r="H1187" s="2">
        <f t="shared" si="235"/>
        <v>8.3720930232558138E-2</v>
      </c>
      <c r="I1187" s="8"/>
      <c r="J1187" s="2">
        <f t="shared" si="239"/>
        <v>0.44767441860465118</v>
      </c>
      <c r="K1187" s="2">
        <f t="shared" si="240"/>
        <v>0.53139534883720929</v>
      </c>
      <c r="L1187" s="2">
        <f t="shared" si="241"/>
        <v>4.6511627906976744E-3</v>
      </c>
      <c r="M1187" s="2">
        <f t="shared" si="242"/>
        <v>1.6279069767441853E-2</v>
      </c>
      <c r="N1187" s="1">
        <v>385</v>
      </c>
      <c r="O1187" s="1">
        <v>457</v>
      </c>
      <c r="P1187" s="1">
        <v>4</v>
      </c>
      <c r="Q1187">
        <v>6</v>
      </c>
      <c r="R1187">
        <v>0</v>
      </c>
      <c r="S1187">
        <v>0</v>
      </c>
      <c r="U1187" s="1"/>
      <c r="V1187" s="1"/>
      <c r="W1187" s="1">
        <v>5</v>
      </c>
      <c r="X1187" s="1"/>
      <c r="Y1187" s="1"/>
      <c r="Z1187" s="1"/>
      <c r="AA1187" s="1"/>
      <c r="AB1187" s="1"/>
      <c r="AG1187">
        <v>1</v>
      </c>
      <c r="AI1187">
        <v>2</v>
      </c>
      <c r="AN1187" t="str">
        <f t="shared" si="233"/>
        <v>Mason</v>
      </c>
      <c r="AO1187" t="s">
        <v>1412</v>
      </c>
      <c r="AP1187">
        <v>2</v>
      </c>
      <c r="AR1187" s="119">
        <v>33</v>
      </c>
      <c r="AS1187" s="121">
        <v>11</v>
      </c>
      <c r="AT1187" s="121">
        <v>90</v>
      </c>
      <c r="AU1187" s="125">
        <v>46260</v>
      </c>
      <c r="AV1187" s="125">
        <f t="shared" si="236"/>
        <v>33011</v>
      </c>
      <c r="AW1187" t="s">
        <v>749</v>
      </c>
      <c r="AX1187">
        <f t="shared" si="243"/>
        <v>3346260</v>
      </c>
      <c r="BB1187">
        <v>23.96</v>
      </c>
      <c r="BC1187">
        <v>0.06</v>
      </c>
      <c r="BD1187">
        <v>23.9</v>
      </c>
    </row>
    <row r="1188" spans="1:56" hidden="1" outlineLevel="1">
      <c r="A1188" t="s">
        <v>1747</v>
      </c>
      <c r="B1188" s="10" t="s">
        <v>2130</v>
      </c>
      <c r="C1188" s="1">
        <f t="shared" si="237"/>
        <v>3865</v>
      </c>
      <c r="D1188" s="7">
        <f>IF(N1188&gt;0, RANK(N1188,(N1188:P1188,Q1188:AE1188)),0)</f>
        <v>1</v>
      </c>
      <c r="E1188" s="7">
        <f>IF(O1188&gt;0,RANK(O1188,(N1188:P1188,Q1188:AE1188)),0)</f>
        <v>2</v>
      </c>
      <c r="F1188" s="7">
        <f t="shared" si="238"/>
        <v>3</v>
      </c>
      <c r="G1188" s="1">
        <f t="shared" si="234"/>
        <v>107</v>
      </c>
      <c r="H1188" s="2">
        <f t="shared" si="235"/>
        <v>2.7684346701164295E-2</v>
      </c>
      <c r="I1188" s="8"/>
      <c r="J1188" s="2">
        <f t="shared" si="239"/>
        <v>0.50815006468305302</v>
      </c>
      <c r="K1188" s="2">
        <f t="shared" si="240"/>
        <v>0.48046571798188875</v>
      </c>
      <c r="L1188" s="2">
        <f t="shared" si="241"/>
        <v>5.6921086675291071E-3</v>
      </c>
      <c r="M1188" s="2">
        <f t="shared" si="242"/>
        <v>5.6921086675291261E-3</v>
      </c>
      <c r="N1188" s="1">
        <v>1964</v>
      </c>
      <c r="O1188" s="1">
        <v>1857</v>
      </c>
      <c r="P1188" s="1">
        <v>22</v>
      </c>
      <c r="Q1188">
        <v>8</v>
      </c>
      <c r="R1188">
        <v>0</v>
      </c>
      <c r="S1188">
        <v>0</v>
      </c>
      <c r="U1188" s="1"/>
      <c r="V1188" s="1"/>
      <c r="W1188" s="1">
        <v>7</v>
      </c>
      <c r="X1188" s="1"/>
      <c r="Y1188" s="1"/>
      <c r="Z1188" s="1"/>
      <c r="AA1188" s="1"/>
      <c r="AB1188" s="1"/>
      <c r="AG1188">
        <v>5</v>
      </c>
      <c r="AI1188">
        <v>2</v>
      </c>
      <c r="AN1188" t="str">
        <f t="shared" si="233"/>
        <v>Meredith</v>
      </c>
      <c r="AO1188" t="s">
        <v>2143</v>
      </c>
      <c r="AP1188">
        <v>1</v>
      </c>
      <c r="AR1188" s="119">
        <v>33</v>
      </c>
      <c r="AS1188" s="121">
        <v>1</v>
      </c>
      <c r="AT1188" s="121">
        <v>40</v>
      </c>
      <c r="AU1188" s="125">
        <v>47140</v>
      </c>
      <c r="AV1188" s="125">
        <f t="shared" si="236"/>
        <v>33001</v>
      </c>
      <c r="AW1188" t="s">
        <v>749</v>
      </c>
      <c r="AX1188">
        <f t="shared" si="243"/>
        <v>3347140</v>
      </c>
      <c r="BB1188">
        <v>54.13</v>
      </c>
      <c r="BC1188">
        <v>13.93</v>
      </c>
      <c r="BD1188">
        <v>40.19</v>
      </c>
    </row>
    <row r="1189" spans="1:56" hidden="1" outlineLevel="1">
      <c r="A1189" t="s">
        <v>2732</v>
      </c>
      <c r="B1189" s="10" t="s">
        <v>2130</v>
      </c>
      <c r="C1189" s="1">
        <f t="shared" si="237"/>
        <v>15090</v>
      </c>
      <c r="D1189" s="7">
        <f>IF(N1189&gt;0, RANK(N1189,(N1189:P1189,Q1189:AE1189)),0)</f>
        <v>2</v>
      </c>
      <c r="E1189" s="7">
        <f>IF(O1189&gt;0,RANK(O1189,(N1189:P1189,Q1189:AE1189)),0)</f>
        <v>1</v>
      </c>
      <c r="F1189" s="7">
        <f t="shared" si="238"/>
        <v>3</v>
      </c>
      <c r="G1189" s="1">
        <f t="shared" si="234"/>
        <v>242</v>
      </c>
      <c r="H1189" s="2">
        <f t="shared" si="235"/>
        <v>1.6037110669317428E-2</v>
      </c>
      <c r="I1189" s="8"/>
      <c r="J1189" s="2">
        <f t="shared" si="239"/>
        <v>0.48482438701126573</v>
      </c>
      <c r="K1189" s="2">
        <f t="shared" si="240"/>
        <v>0.50086149768058319</v>
      </c>
      <c r="L1189" s="2">
        <f t="shared" si="241"/>
        <v>4.4400265076209406E-3</v>
      </c>
      <c r="M1189" s="2">
        <f t="shared" si="242"/>
        <v>9.8740888005301349E-3</v>
      </c>
      <c r="N1189" s="1">
        <v>7316</v>
      </c>
      <c r="O1189" s="1">
        <v>7558</v>
      </c>
      <c r="P1189" s="1">
        <v>67</v>
      </c>
      <c r="Q1189">
        <v>55</v>
      </c>
      <c r="R1189">
        <v>0</v>
      </c>
      <c r="S1189">
        <v>7</v>
      </c>
      <c r="U1189" s="1"/>
      <c r="V1189" s="1"/>
      <c r="W1189" s="1">
        <v>51</v>
      </c>
      <c r="X1189" s="1"/>
      <c r="Y1189" s="1"/>
      <c r="Z1189" s="1"/>
      <c r="AA1189" s="1"/>
      <c r="AB1189" s="1"/>
      <c r="AG1189">
        <v>23</v>
      </c>
      <c r="AI1189">
        <v>13</v>
      </c>
      <c r="AN1189" t="str">
        <f t="shared" si="233"/>
        <v>Merrimack</v>
      </c>
      <c r="AO1189" t="s">
        <v>1412</v>
      </c>
      <c r="AP1189">
        <v>1</v>
      </c>
      <c r="AR1189" s="119">
        <v>33</v>
      </c>
      <c r="AS1189" s="121">
        <v>11</v>
      </c>
      <c r="AT1189" s="121">
        <v>95</v>
      </c>
      <c r="AU1189" s="125">
        <v>47540</v>
      </c>
      <c r="AV1189" s="125">
        <f t="shared" si="236"/>
        <v>33011</v>
      </c>
      <c r="AW1189" t="s">
        <v>749</v>
      </c>
      <c r="AX1189">
        <f t="shared" si="243"/>
        <v>3347540</v>
      </c>
      <c r="BB1189">
        <v>33.43</v>
      </c>
      <c r="BC1189">
        <v>0.83</v>
      </c>
      <c r="BD1189">
        <v>32.6</v>
      </c>
    </row>
    <row r="1190" spans="1:56" hidden="1" outlineLevel="1">
      <c r="A1190" t="s">
        <v>1644</v>
      </c>
      <c r="B1190" s="10" t="s">
        <v>2130</v>
      </c>
      <c r="C1190" s="1">
        <f t="shared" si="237"/>
        <v>878</v>
      </c>
      <c r="D1190" s="7">
        <f>IF(N1190&gt;0, RANK(N1190,(N1190:P1190,Q1190:AE1190)),0)</f>
        <v>1</v>
      </c>
      <c r="E1190" s="7">
        <f>IF(O1190&gt;0,RANK(O1190,(N1190:P1190,Q1190:AE1190)),0)</f>
        <v>2</v>
      </c>
      <c r="F1190" s="7">
        <f t="shared" si="238"/>
        <v>3</v>
      </c>
      <c r="G1190" s="1">
        <f t="shared" si="234"/>
        <v>27</v>
      </c>
      <c r="H1190" s="2">
        <f t="shared" si="235"/>
        <v>3.0751708428246014E-2</v>
      </c>
      <c r="I1190" s="8"/>
      <c r="J1190" s="2">
        <f t="shared" si="239"/>
        <v>0.50569476082004561</v>
      </c>
      <c r="K1190" s="2">
        <f t="shared" si="240"/>
        <v>0.47494305239179957</v>
      </c>
      <c r="L1190" s="2">
        <f t="shared" si="241"/>
        <v>6.8337129840546698E-3</v>
      </c>
      <c r="M1190" s="2">
        <f t="shared" si="242"/>
        <v>1.2528473804100153E-2</v>
      </c>
      <c r="N1190" s="1">
        <v>444</v>
      </c>
      <c r="O1190" s="1">
        <v>417</v>
      </c>
      <c r="P1190" s="1">
        <v>6</v>
      </c>
      <c r="Q1190">
        <v>3</v>
      </c>
      <c r="R1190">
        <v>2</v>
      </c>
      <c r="S1190">
        <v>0</v>
      </c>
      <c r="U1190" s="1"/>
      <c r="V1190" s="1"/>
      <c r="W1190" s="1">
        <v>4</v>
      </c>
      <c r="X1190" s="1"/>
      <c r="Y1190" s="1"/>
      <c r="Z1190" s="1"/>
      <c r="AA1190" s="1"/>
      <c r="AB1190" s="1"/>
      <c r="AG1190">
        <v>2</v>
      </c>
      <c r="AI1190">
        <v>0</v>
      </c>
      <c r="AN1190" t="str">
        <f t="shared" si="233"/>
        <v>Middleton</v>
      </c>
      <c r="AO1190" t="s">
        <v>1330</v>
      </c>
      <c r="AP1190">
        <v>1</v>
      </c>
      <c r="AR1190" s="119">
        <v>33</v>
      </c>
      <c r="AS1190" s="121">
        <v>17</v>
      </c>
      <c r="AT1190" s="121">
        <v>35</v>
      </c>
      <c r="AU1190" s="125">
        <v>47700</v>
      </c>
      <c r="AV1190" s="125">
        <f t="shared" si="236"/>
        <v>33017</v>
      </c>
      <c r="AW1190" t="s">
        <v>749</v>
      </c>
      <c r="AX1190">
        <f t="shared" si="243"/>
        <v>3347700</v>
      </c>
      <c r="BB1190">
        <v>18.510000000000002</v>
      </c>
      <c r="BC1190">
        <v>0.42</v>
      </c>
      <c r="BD1190">
        <v>18.09</v>
      </c>
    </row>
    <row r="1191" spans="1:56" hidden="1" outlineLevel="1">
      <c r="A1191" t="s">
        <v>3165</v>
      </c>
      <c r="B1191" s="10" t="s">
        <v>2130</v>
      </c>
      <c r="C1191" s="1">
        <f t="shared" si="237"/>
        <v>764</v>
      </c>
      <c r="D1191" s="7">
        <f>IF(N1191&gt;0, RANK(N1191,(N1191:P1191,Q1191:AE1191)),0)</f>
        <v>1</v>
      </c>
      <c r="E1191" s="7">
        <f>IF(O1191&gt;0,RANK(O1191,(N1191:P1191,Q1191:AE1191)),0)</f>
        <v>2</v>
      </c>
      <c r="F1191" s="7">
        <f t="shared" si="238"/>
        <v>3</v>
      </c>
      <c r="G1191" s="1">
        <f t="shared" si="234"/>
        <v>103</v>
      </c>
      <c r="H1191" s="2">
        <f t="shared" si="235"/>
        <v>0.13481675392670156</v>
      </c>
      <c r="I1191" s="8"/>
      <c r="J1191" s="2">
        <f t="shared" si="239"/>
        <v>0.56151832460732987</v>
      </c>
      <c r="K1191" s="2">
        <f t="shared" si="240"/>
        <v>0.42670157068062825</v>
      </c>
      <c r="L1191" s="2">
        <f t="shared" si="241"/>
        <v>7.8534031413612562E-3</v>
      </c>
      <c r="M1191" s="2">
        <f t="shared" si="242"/>
        <v>3.9267015706806272E-3</v>
      </c>
      <c r="N1191" s="1">
        <v>429</v>
      </c>
      <c r="O1191" s="1">
        <v>326</v>
      </c>
      <c r="P1191" s="1">
        <v>6</v>
      </c>
      <c r="Q1191">
        <v>0</v>
      </c>
      <c r="R1191">
        <v>0</v>
      </c>
      <c r="S1191">
        <v>0</v>
      </c>
      <c r="U1191" s="1"/>
      <c r="V1191" s="1"/>
      <c r="W1191" s="1">
        <v>1</v>
      </c>
      <c r="X1191" s="1"/>
      <c r="Y1191" s="1"/>
      <c r="Z1191" s="1"/>
      <c r="AA1191" s="1"/>
      <c r="AB1191" s="1"/>
      <c r="AG1191">
        <v>2</v>
      </c>
      <c r="AI1191">
        <v>0</v>
      </c>
      <c r="AN1191" t="str">
        <f t="shared" si="233"/>
        <v>Milan</v>
      </c>
      <c r="AO1191" t="s">
        <v>2516</v>
      </c>
      <c r="AP1191">
        <v>2</v>
      </c>
      <c r="AR1191" s="119">
        <v>33</v>
      </c>
      <c r="AS1191" s="121">
        <v>7</v>
      </c>
      <c r="AT1191" s="121">
        <v>135</v>
      </c>
      <c r="AU1191" s="125">
        <v>47860</v>
      </c>
      <c r="AV1191" s="125">
        <f t="shared" si="236"/>
        <v>33007</v>
      </c>
      <c r="AW1191" t="s">
        <v>749</v>
      </c>
      <c r="AX1191">
        <f t="shared" si="243"/>
        <v>3347860</v>
      </c>
      <c r="BB1191">
        <v>62.26</v>
      </c>
      <c r="BC1191">
        <v>0.52</v>
      </c>
      <c r="BD1191">
        <v>61.74</v>
      </c>
    </row>
    <row r="1192" spans="1:56" hidden="1" outlineLevel="1">
      <c r="A1192" t="s">
        <v>2158</v>
      </c>
      <c r="B1192" s="10" t="s">
        <v>2130</v>
      </c>
      <c r="C1192" s="1">
        <f t="shared" si="237"/>
        <v>7786</v>
      </c>
      <c r="D1192" s="7">
        <f>IF(N1192&gt;0, RANK(N1192,(N1192:P1192,Q1192:AE1192)),0)</f>
        <v>1</v>
      </c>
      <c r="E1192" s="7">
        <f>IF(O1192&gt;0,RANK(O1192,(N1192:P1192,Q1192:AE1192)),0)</f>
        <v>2</v>
      </c>
      <c r="F1192" s="7">
        <f t="shared" si="238"/>
        <v>3</v>
      </c>
      <c r="G1192" s="1">
        <f t="shared" si="234"/>
        <v>364</v>
      </c>
      <c r="H1192" s="2">
        <f t="shared" si="235"/>
        <v>4.6750577960441818E-2</v>
      </c>
      <c r="I1192" s="8"/>
      <c r="J1192" s="2">
        <f t="shared" si="239"/>
        <v>0.51682507063960959</v>
      </c>
      <c r="K1192" s="2">
        <f t="shared" si="240"/>
        <v>0.47007449267916773</v>
      </c>
      <c r="L1192" s="2">
        <f t="shared" si="241"/>
        <v>4.7521191882866683E-3</v>
      </c>
      <c r="M1192" s="2">
        <f t="shared" si="242"/>
        <v>8.3483174929360141E-3</v>
      </c>
      <c r="N1192" s="1">
        <v>4024</v>
      </c>
      <c r="O1192" s="1">
        <v>3660</v>
      </c>
      <c r="P1192" s="1">
        <v>37</v>
      </c>
      <c r="Q1192">
        <v>23</v>
      </c>
      <c r="R1192">
        <v>0</v>
      </c>
      <c r="S1192">
        <v>2</v>
      </c>
      <c r="U1192" s="1"/>
      <c r="V1192" s="1"/>
      <c r="W1192" s="1">
        <v>25</v>
      </c>
      <c r="X1192" s="1"/>
      <c r="Y1192" s="1"/>
      <c r="Z1192" s="1"/>
      <c r="AA1192" s="1"/>
      <c r="AB1192" s="1"/>
      <c r="AG1192">
        <v>11</v>
      </c>
      <c r="AI1192">
        <v>4</v>
      </c>
      <c r="AN1192" t="str">
        <f t="shared" si="233"/>
        <v>Milford</v>
      </c>
      <c r="AO1192" t="s">
        <v>1412</v>
      </c>
      <c r="AP1192">
        <v>2</v>
      </c>
      <c r="AR1192" s="119">
        <v>33</v>
      </c>
      <c r="AS1192" s="121">
        <v>11</v>
      </c>
      <c r="AT1192" s="121">
        <v>100</v>
      </c>
      <c r="AU1192" s="125">
        <v>48020</v>
      </c>
      <c r="AV1192" s="125">
        <f t="shared" si="236"/>
        <v>33011</v>
      </c>
      <c r="AW1192" t="s">
        <v>749</v>
      </c>
      <c r="AX1192">
        <f t="shared" si="243"/>
        <v>3348020</v>
      </c>
      <c r="BB1192">
        <v>25.28</v>
      </c>
      <c r="BC1192">
        <v>0.06</v>
      </c>
      <c r="BD1192">
        <v>25.23</v>
      </c>
    </row>
    <row r="1193" spans="1:56" hidden="1" outlineLevel="1">
      <c r="A1193" t="s">
        <v>2740</v>
      </c>
      <c r="B1193" s="10" t="s">
        <v>2130</v>
      </c>
      <c r="C1193" s="1">
        <f t="shared" si="237"/>
        <v>16</v>
      </c>
      <c r="D1193" s="7">
        <f>IF(N1193&gt;0, RANK(N1193,(N1193:P1193,Q1193:AE1193)),0)</f>
        <v>2</v>
      </c>
      <c r="E1193" s="7">
        <f>IF(O1193&gt;0,RANK(O1193,(N1193:P1193,Q1193:AE1193)),0)</f>
        <v>1</v>
      </c>
      <c r="F1193" s="7">
        <f t="shared" si="238"/>
        <v>0</v>
      </c>
      <c r="G1193" s="1">
        <f t="shared" si="234"/>
        <v>4</v>
      </c>
      <c r="H1193" s="2">
        <f t="shared" si="235"/>
        <v>0.25</v>
      </c>
      <c r="I1193" s="8"/>
      <c r="J1193" s="2">
        <f t="shared" si="239"/>
        <v>0.3125</v>
      </c>
      <c r="K1193" s="2">
        <f t="shared" si="240"/>
        <v>0.5625</v>
      </c>
      <c r="L1193" s="2">
        <f t="shared" si="241"/>
        <v>0</v>
      </c>
      <c r="M1193" s="2">
        <f t="shared" si="242"/>
        <v>0.125</v>
      </c>
      <c r="N1193" s="1">
        <v>5</v>
      </c>
      <c r="O1193" s="1">
        <v>9</v>
      </c>
      <c r="P1193" s="1">
        <v>0</v>
      </c>
      <c r="Q1193">
        <v>2</v>
      </c>
      <c r="R1193">
        <v>0</v>
      </c>
      <c r="S1193">
        <v>0</v>
      </c>
      <c r="U1193" s="1"/>
      <c r="V1193" s="1"/>
      <c r="W1193" s="1">
        <v>0</v>
      </c>
      <c r="X1193" s="1"/>
      <c r="Y1193" s="1"/>
      <c r="Z1193" s="1"/>
      <c r="AA1193" s="1"/>
      <c r="AB1193" s="1"/>
      <c r="AG1193">
        <v>0</v>
      </c>
      <c r="AI1193">
        <v>0</v>
      </c>
      <c r="AN1193" t="str">
        <f t="shared" si="233"/>
        <v>Millsfield</v>
      </c>
      <c r="AO1193" t="s">
        <v>2516</v>
      </c>
      <c r="AP1193">
        <v>2</v>
      </c>
      <c r="AR1193" s="119">
        <v>33</v>
      </c>
      <c r="AS1193" s="121">
        <v>7</v>
      </c>
      <c r="AT1193" s="121">
        <v>140</v>
      </c>
      <c r="AU1193" s="125">
        <v>48260</v>
      </c>
      <c r="AV1193" s="125">
        <f t="shared" si="236"/>
        <v>33007</v>
      </c>
      <c r="AW1193" t="s">
        <v>2438</v>
      </c>
      <c r="AX1193">
        <f t="shared" si="243"/>
        <v>3348260</v>
      </c>
      <c r="BB1193">
        <v>45.31</v>
      </c>
      <c r="BC1193">
        <v>0.35</v>
      </c>
      <c r="BD1193">
        <v>44.96</v>
      </c>
    </row>
    <row r="1194" spans="1:56" hidden="1" outlineLevel="1">
      <c r="A1194" t="s">
        <v>2200</v>
      </c>
      <c r="B1194" s="10" t="s">
        <v>2130</v>
      </c>
      <c r="C1194" s="1">
        <f t="shared" si="237"/>
        <v>2321</v>
      </c>
      <c r="D1194" s="7">
        <f>IF(N1194&gt;0, RANK(N1194,(N1194:P1194,Q1194:AE1194)),0)</f>
        <v>1</v>
      </c>
      <c r="E1194" s="7">
        <f>IF(O1194&gt;0,RANK(O1194,(N1194:P1194,Q1194:AE1194)),0)</f>
        <v>2</v>
      </c>
      <c r="F1194" s="7">
        <f t="shared" si="238"/>
        <v>3</v>
      </c>
      <c r="G1194" s="1">
        <f t="shared" si="234"/>
        <v>85</v>
      </c>
      <c r="H1194" s="2">
        <f t="shared" si="235"/>
        <v>3.6622145626884962E-2</v>
      </c>
      <c r="I1194" s="8"/>
      <c r="J1194" s="2">
        <f t="shared" si="239"/>
        <v>0.51098664368806546</v>
      </c>
      <c r="K1194" s="2">
        <f t="shared" si="240"/>
        <v>0.47436449806118053</v>
      </c>
      <c r="L1194" s="2">
        <f t="shared" si="241"/>
        <v>9.4786729857819912E-3</v>
      </c>
      <c r="M1194" s="2">
        <f t="shared" si="242"/>
        <v>5.1701852649720242E-3</v>
      </c>
      <c r="N1194" s="1">
        <v>1186</v>
      </c>
      <c r="O1194" s="1">
        <v>1101</v>
      </c>
      <c r="P1194" s="1">
        <v>22</v>
      </c>
      <c r="Q1194">
        <v>3</v>
      </c>
      <c r="R1194">
        <v>0</v>
      </c>
      <c r="S1194">
        <v>0</v>
      </c>
      <c r="U1194" s="1"/>
      <c r="V1194" s="1"/>
      <c r="W1194" s="1">
        <v>7</v>
      </c>
      <c r="X1194" s="1"/>
      <c r="Y1194" s="1"/>
      <c r="Z1194" s="1"/>
      <c r="AA1194" s="1"/>
      <c r="AB1194" s="1"/>
      <c r="AG1194">
        <v>0</v>
      </c>
      <c r="AI1194">
        <v>2</v>
      </c>
      <c r="AN1194" t="str">
        <f t="shared" si="233"/>
        <v>Milton</v>
      </c>
      <c r="AO1194" t="s">
        <v>1330</v>
      </c>
      <c r="AP1194">
        <v>1</v>
      </c>
      <c r="AR1194" s="119">
        <v>33</v>
      </c>
      <c r="AS1194" s="121">
        <v>17</v>
      </c>
      <c r="AT1194" s="121">
        <v>40</v>
      </c>
      <c r="AU1194" s="125">
        <v>48660</v>
      </c>
      <c r="AV1194" s="125">
        <f t="shared" si="236"/>
        <v>33017</v>
      </c>
      <c r="AW1194" t="s">
        <v>749</v>
      </c>
      <c r="AX1194">
        <f t="shared" si="243"/>
        <v>3348660</v>
      </c>
      <c r="BB1194">
        <v>34.28</v>
      </c>
      <c r="BC1194">
        <v>1.17</v>
      </c>
      <c r="BD1194">
        <v>33.11</v>
      </c>
    </row>
    <row r="1195" spans="1:56" hidden="1" outlineLevel="1">
      <c r="A1195" t="s">
        <v>1749</v>
      </c>
      <c r="B1195" s="10" t="s">
        <v>2130</v>
      </c>
      <c r="C1195" s="1">
        <f t="shared" si="237"/>
        <v>519</v>
      </c>
      <c r="D1195" s="7">
        <f>IF(N1195&gt;0, RANK(N1195,(N1195:P1195,Q1195:AE1195)),0)</f>
        <v>2</v>
      </c>
      <c r="E1195" s="7">
        <f>IF(O1195&gt;0,RANK(O1195,(N1195:P1195,Q1195:AE1195)),0)</f>
        <v>1</v>
      </c>
      <c r="F1195" s="7">
        <f t="shared" si="238"/>
        <v>4</v>
      </c>
      <c r="G1195" s="1">
        <f t="shared" si="234"/>
        <v>27</v>
      </c>
      <c r="H1195" s="2">
        <f t="shared" si="235"/>
        <v>5.2023121387283239E-2</v>
      </c>
      <c r="I1195" s="8"/>
      <c r="J1195" s="2">
        <f t="shared" si="239"/>
        <v>0.46820809248554912</v>
      </c>
      <c r="K1195" s="2">
        <f t="shared" si="240"/>
        <v>0.52023121387283233</v>
      </c>
      <c r="L1195" s="2">
        <f t="shared" si="241"/>
        <v>1.9267822736030828E-3</v>
      </c>
      <c r="M1195" s="2">
        <f t="shared" si="242"/>
        <v>9.6339113680154083E-3</v>
      </c>
      <c r="N1195" s="1">
        <v>243</v>
      </c>
      <c r="O1195" s="1">
        <v>270</v>
      </c>
      <c r="P1195" s="1">
        <v>1</v>
      </c>
      <c r="Q1195">
        <v>0</v>
      </c>
      <c r="R1195">
        <v>0</v>
      </c>
      <c r="S1195">
        <v>0</v>
      </c>
      <c r="U1195" s="1"/>
      <c r="V1195" s="1"/>
      <c r="W1195" s="1">
        <v>2</v>
      </c>
      <c r="X1195" s="1"/>
      <c r="Y1195" s="1"/>
      <c r="Z1195" s="1"/>
      <c r="AA1195" s="1"/>
      <c r="AB1195" s="1"/>
      <c r="AG1195">
        <v>2</v>
      </c>
      <c r="AI1195">
        <v>1</v>
      </c>
      <c r="AN1195" t="str">
        <f t="shared" si="233"/>
        <v>Monroe</v>
      </c>
      <c r="AO1195" t="s">
        <v>3110</v>
      </c>
      <c r="AP1195">
        <v>2</v>
      </c>
      <c r="AR1195" s="119">
        <v>33</v>
      </c>
      <c r="AS1195" s="121">
        <v>9</v>
      </c>
      <c r="AT1195" s="121">
        <v>140</v>
      </c>
      <c r="AU1195" s="125">
        <v>48980</v>
      </c>
      <c r="AV1195" s="125">
        <f t="shared" si="236"/>
        <v>33009</v>
      </c>
      <c r="AW1195" t="s">
        <v>749</v>
      </c>
      <c r="AX1195">
        <f t="shared" si="243"/>
        <v>3348980</v>
      </c>
      <c r="BB1195">
        <v>23.8</v>
      </c>
      <c r="BC1195">
        <v>1.43</v>
      </c>
      <c r="BD1195">
        <v>22.38</v>
      </c>
    </row>
    <row r="1196" spans="1:56" hidden="1" outlineLevel="1">
      <c r="A1196" t="s">
        <v>2429</v>
      </c>
      <c r="B1196" s="10" t="s">
        <v>2130</v>
      </c>
      <c r="C1196" s="1">
        <f t="shared" si="237"/>
        <v>1500</v>
      </c>
      <c r="D1196" s="7">
        <f>IF(N1196&gt;0, RANK(N1196,(N1196:P1196,Q1196:AE1196)),0)</f>
        <v>1</v>
      </c>
      <c r="E1196" s="7">
        <f>IF(O1196&gt;0,RANK(O1196,(N1196:P1196,Q1196:AE1196)),0)</f>
        <v>2</v>
      </c>
      <c r="F1196" s="7">
        <f t="shared" si="238"/>
        <v>3</v>
      </c>
      <c r="G1196" s="1">
        <f t="shared" si="234"/>
        <v>1</v>
      </c>
      <c r="H1196" s="2">
        <f t="shared" si="235"/>
        <v>6.6666666666666664E-4</v>
      </c>
      <c r="I1196" s="8"/>
      <c r="J1196" s="2">
        <f t="shared" si="239"/>
        <v>0.49266666666666664</v>
      </c>
      <c r="K1196" s="2">
        <f t="shared" si="240"/>
        <v>0.49199999999999999</v>
      </c>
      <c r="L1196" s="2">
        <f t="shared" si="241"/>
        <v>4.6666666666666671E-3</v>
      </c>
      <c r="M1196" s="2">
        <f t="shared" si="242"/>
        <v>1.0666666666666755E-2</v>
      </c>
      <c r="N1196" s="1">
        <v>739</v>
      </c>
      <c r="O1196" s="1">
        <v>738</v>
      </c>
      <c r="P1196" s="1">
        <v>7</v>
      </c>
      <c r="Q1196">
        <v>6</v>
      </c>
      <c r="R1196">
        <v>0</v>
      </c>
      <c r="S1196">
        <v>0</v>
      </c>
      <c r="U1196" s="1"/>
      <c r="V1196" s="1"/>
      <c r="W1196" s="1">
        <v>5</v>
      </c>
      <c r="X1196" s="1"/>
      <c r="Y1196" s="1"/>
      <c r="Z1196" s="1"/>
      <c r="AA1196" s="1"/>
      <c r="AB1196" s="1"/>
      <c r="AG1196">
        <v>4</v>
      </c>
      <c r="AI1196">
        <v>1</v>
      </c>
      <c r="AN1196" t="str">
        <f t="shared" si="233"/>
        <v>Mont Vernon</v>
      </c>
      <c r="AO1196" t="s">
        <v>1412</v>
      </c>
      <c r="AP1196">
        <v>2</v>
      </c>
      <c r="AR1196" s="119">
        <v>33</v>
      </c>
      <c r="AS1196" s="121">
        <v>11</v>
      </c>
      <c r="AT1196" s="121">
        <v>105</v>
      </c>
      <c r="AU1196" s="125">
        <v>49140</v>
      </c>
      <c r="AV1196" s="125">
        <f t="shared" si="236"/>
        <v>33011</v>
      </c>
      <c r="AW1196" t="s">
        <v>749</v>
      </c>
      <c r="AX1196">
        <f t="shared" si="243"/>
        <v>3349140</v>
      </c>
      <c r="BB1196">
        <v>16.7</v>
      </c>
      <c r="BC1196">
        <v>0.08</v>
      </c>
      <c r="BD1196">
        <v>16.62</v>
      </c>
    </row>
    <row r="1197" spans="1:56" hidden="1" outlineLevel="1">
      <c r="A1197" t="s">
        <v>1758</v>
      </c>
      <c r="B1197" s="10" t="s">
        <v>2130</v>
      </c>
      <c r="C1197" s="1">
        <f t="shared" si="237"/>
        <v>3042</v>
      </c>
      <c r="D1197" s="7">
        <f>IF(N1197&gt;0, RANK(N1197,(N1197:P1197,Q1197:AE1197)),0)</f>
        <v>2</v>
      </c>
      <c r="E1197" s="7">
        <f>IF(O1197&gt;0,RANK(O1197,(N1197:P1197,Q1197:AE1197)),0)</f>
        <v>1</v>
      </c>
      <c r="F1197" s="7">
        <f t="shared" si="238"/>
        <v>3</v>
      </c>
      <c r="G1197" s="1">
        <f t="shared" si="234"/>
        <v>322</v>
      </c>
      <c r="H1197" s="2">
        <f t="shared" si="235"/>
        <v>0.10585141354372124</v>
      </c>
      <c r="I1197" s="8"/>
      <c r="J1197" s="2">
        <f t="shared" si="239"/>
        <v>0.44247205785667326</v>
      </c>
      <c r="K1197" s="2">
        <f t="shared" si="240"/>
        <v>0.5483234714003945</v>
      </c>
      <c r="L1197" s="2">
        <f t="shared" si="241"/>
        <v>4.6022353714661405E-3</v>
      </c>
      <c r="M1197" s="2">
        <f t="shared" si="242"/>
        <v>4.6022353714661509E-3</v>
      </c>
      <c r="N1197" s="1">
        <v>1346</v>
      </c>
      <c r="O1197" s="1">
        <v>1668</v>
      </c>
      <c r="P1197" s="1">
        <v>14</v>
      </c>
      <c r="Q1197">
        <v>8</v>
      </c>
      <c r="R1197">
        <v>0</v>
      </c>
      <c r="S1197">
        <v>0</v>
      </c>
      <c r="U1197" s="1"/>
      <c r="V1197" s="1"/>
      <c r="W1197" s="1">
        <v>6</v>
      </c>
      <c r="X1197" s="1"/>
      <c r="Y1197" s="1"/>
      <c r="Z1197" s="1"/>
      <c r="AA1197" s="1"/>
      <c r="AB1197" s="1"/>
      <c r="AG1197">
        <v>0</v>
      </c>
      <c r="AI1197">
        <v>0</v>
      </c>
      <c r="AN1197" t="str">
        <f t="shared" si="233"/>
        <v>Moultonborough</v>
      </c>
      <c r="AO1197" t="s">
        <v>3449</v>
      </c>
      <c r="AP1197">
        <v>1</v>
      </c>
      <c r="AR1197" s="119">
        <v>33</v>
      </c>
      <c r="AS1197" s="121">
        <v>3</v>
      </c>
      <c r="AT1197" s="121">
        <v>65</v>
      </c>
      <c r="AU1197" s="125">
        <v>49380</v>
      </c>
      <c r="AV1197" s="125">
        <f t="shared" si="236"/>
        <v>33003</v>
      </c>
      <c r="AW1197" t="s">
        <v>749</v>
      </c>
      <c r="AX1197">
        <f t="shared" si="243"/>
        <v>3349380</v>
      </c>
      <c r="BB1197">
        <v>74.59</v>
      </c>
      <c r="BC1197">
        <v>14.75</v>
      </c>
      <c r="BD1197">
        <v>59.84</v>
      </c>
    </row>
    <row r="1198" spans="1:56" hidden="1" outlineLevel="1">
      <c r="A1198" t="s">
        <v>1744</v>
      </c>
      <c r="B1198" s="10" t="s">
        <v>2130</v>
      </c>
      <c r="C1198" s="1">
        <f t="shared" si="237"/>
        <v>40832</v>
      </c>
      <c r="D1198" s="7">
        <f>IF(N1198&gt;0, RANK(N1198,(N1198:P1198,Q1198:AE1198)),0)</f>
        <v>1</v>
      </c>
      <c r="E1198" s="7">
        <f>IF(O1198&gt;0,RANK(O1198,(N1198:P1198,Q1198:AE1198)),0)</f>
        <v>2</v>
      </c>
      <c r="F1198" s="7">
        <f t="shared" si="238"/>
        <v>3</v>
      </c>
      <c r="G1198" s="1">
        <f t="shared" si="234"/>
        <v>5577</v>
      </c>
      <c r="H1198" s="2">
        <f t="shared" si="235"/>
        <v>0.13658405172413793</v>
      </c>
      <c r="I1198" s="8"/>
      <c r="J1198" s="2">
        <f t="shared" si="239"/>
        <v>0.56088362068965514</v>
      </c>
      <c r="K1198" s="2">
        <f t="shared" si="240"/>
        <v>0.42429956896551724</v>
      </c>
      <c r="L1198" s="2">
        <f t="shared" si="241"/>
        <v>5.265478056426332E-3</v>
      </c>
      <c r="M1198" s="2">
        <f t="shared" si="242"/>
        <v>9.5513322884012916E-3</v>
      </c>
      <c r="N1198" s="1">
        <v>22902</v>
      </c>
      <c r="O1198" s="1">
        <v>17325</v>
      </c>
      <c r="P1198" s="1">
        <v>215</v>
      </c>
      <c r="Q1198">
        <v>168</v>
      </c>
      <c r="R1198">
        <v>4</v>
      </c>
      <c r="S1198">
        <v>6</v>
      </c>
      <c r="U1198" s="1"/>
      <c r="V1198" s="1"/>
      <c r="W1198" s="1">
        <v>124</v>
      </c>
      <c r="X1198" s="1"/>
      <c r="Y1198" s="1"/>
      <c r="Z1198" s="1"/>
      <c r="AA1198" s="1"/>
      <c r="AB1198" s="1"/>
      <c r="AG1198">
        <v>62</v>
      </c>
      <c r="AI1198">
        <v>26</v>
      </c>
      <c r="AN1198" t="str">
        <f t="shared" si="233"/>
        <v>Nashua</v>
      </c>
      <c r="AO1198" t="s">
        <v>1412</v>
      </c>
      <c r="AP1198">
        <v>2</v>
      </c>
      <c r="AR1198" s="119">
        <v>33</v>
      </c>
      <c r="AS1198" s="121">
        <v>11</v>
      </c>
      <c r="AT1198" s="121">
        <v>110</v>
      </c>
      <c r="AU1198" s="125">
        <v>50260</v>
      </c>
      <c r="AV1198" s="125">
        <f t="shared" si="236"/>
        <v>33011</v>
      </c>
      <c r="AW1198" t="s">
        <v>2792</v>
      </c>
      <c r="AX1198">
        <f t="shared" si="243"/>
        <v>3350260</v>
      </c>
      <c r="BB1198">
        <v>31.84</v>
      </c>
      <c r="BC1198">
        <v>0.95</v>
      </c>
      <c r="BD1198">
        <v>30.89</v>
      </c>
    </row>
    <row r="1199" spans="1:56" hidden="1" outlineLevel="1">
      <c r="A1199" t="s">
        <v>3556</v>
      </c>
      <c r="B1199" s="10" t="s">
        <v>2130</v>
      </c>
      <c r="C1199" s="1">
        <f t="shared" si="237"/>
        <v>461</v>
      </c>
      <c r="D1199" s="7">
        <f>IF(N1199&gt;0, RANK(N1199,(N1199:P1199,Q1199:AE1199)),0)</f>
        <v>1</v>
      </c>
      <c r="E1199" s="7">
        <f>IF(O1199&gt;0,RANK(O1199,(N1199:P1199,Q1199:AE1199)),0)</f>
        <v>2</v>
      </c>
      <c r="F1199" s="7">
        <f t="shared" si="238"/>
        <v>4</v>
      </c>
      <c r="G1199" s="1">
        <f t="shared" si="234"/>
        <v>146</v>
      </c>
      <c r="H1199" s="2">
        <f t="shared" si="235"/>
        <v>0.31670281995661603</v>
      </c>
      <c r="I1199" s="8"/>
      <c r="J1199" s="2">
        <f t="shared" si="239"/>
        <v>0.64859002169197399</v>
      </c>
      <c r="K1199" s="2">
        <f t="shared" si="240"/>
        <v>0.33188720173535791</v>
      </c>
      <c r="L1199" s="2">
        <f t="shared" si="241"/>
        <v>4.3383947939262474E-3</v>
      </c>
      <c r="M1199" s="2">
        <f t="shared" si="242"/>
        <v>1.5184381778741853E-2</v>
      </c>
      <c r="N1199" s="1">
        <v>299</v>
      </c>
      <c r="O1199" s="1">
        <v>153</v>
      </c>
      <c r="P1199" s="1">
        <v>2</v>
      </c>
      <c r="Q1199">
        <v>3</v>
      </c>
      <c r="R1199">
        <v>0</v>
      </c>
      <c r="S1199">
        <v>0</v>
      </c>
      <c r="U1199" s="1"/>
      <c r="V1199" s="1"/>
      <c r="W1199" s="1">
        <v>2</v>
      </c>
      <c r="X1199" s="1"/>
      <c r="Y1199" s="1"/>
      <c r="Z1199" s="1"/>
      <c r="AA1199" s="1"/>
      <c r="AB1199" s="1"/>
      <c r="AG1199">
        <v>2</v>
      </c>
      <c r="AI1199">
        <v>0</v>
      </c>
      <c r="AN1199" t="str">
        <f t="shared" si="233"/>
        <v>Nelson</v>
      </c>
      <c r="AO1199" t="s">
        <v>1536</v>
      </c>
      <c r="AP1199">
        <v>2</v>
      </c>
      <c r="AR1199" s="119">
        <v>33</v>
      </c>
      <c r="AS1199" s="121">
        <v>5</v>
      </c>
      <c r="AT1199" s="121">
        <v>60</v>
      </c>
      <c r="AU1199" s="125">
        <v>50580</v>
      </c>
      <c r="AV1199" s="125">
        <f t="shared" si="236"/>
        <v>33005</v>
      </c>
      <c r="AW1199" t="s">
        <v>749</v>
      </c>
      <c r="AX1199">
        <f t="shared" si="243"/>
        <v>3350580</v>
      </c>
      <c r="BB1199">
        <v>23.24</v>
      </c>
      <c r="BC1199">
        <v>1.38</v>
      </c>
      <c r="BD1199">
        <v>21.87</v>
      </c>
    </row>
    <row r="1200" spans="1:56" hidden="1" outlineLevel="1">
      <c r="A1200" t="s">
        <v>567</v>
      </c>
      <c r="B1200" s="10" t="s">
        <v>2130</v>
      </c>
      <c r="C1200" s="1">
        <f t="shared" si="237"/>
        <v>3113</v>
      </c>
      <c r="D1200" s="7">
        <f>IF(N1200&gt;0, RANK(N1200,(N1200:P1200,Q1200:AE1200)),0)</f>
        <v>2</v>
      </c>
      <c r="E1200" s="7">
        <f>IF(O1200&gt;0,RANK(O1200,(N1200:P1200,Q1200:AE1200)),0)</f>
        <v>1</v>
      </c>
      <c r="F1200" s="7">
        <f t="shared" si="238"/>
        <v>0</v>
      </c>
      <c r="G1200" s="1">
        <f t="shared" si="234"/>
        <v>151</v>
      </c>
      <c r="H1200" s="2">
        <f t="shared" si="235"/>
        <v>4.8506264053967234E-2</v>
      </c>
      <c r="I1200" s="8"/>
      <c r="J1200" s="2">
        <f t="shared" si="239"/>
        <v>0.47189206553164148</v>
      </c>
      <c r="K1200" s="2">
        <f t="shared" si="240"/>
        <v>0.52039832958560872</v>
      </c>
      <c r="L1200" s="2">
        <f t="shared" si="241"/>
        <v>0</v>
      </c>
      <c r="M1200" s="2">
        <f t="shared" si="242"/>
        <v>7.7096048827498542E-3</v>
      </c>
      <c r="N1200" s="1">
        <v>1469</v>
      </c>
      <c r="O1200" s="1">
        <v>1620</v>
      </c>
      <c r="P1200" s="1">
        <v>0</v>
      </c>
      <c r="Q1200">
        <v>14</v>
      </c>
      <c r="R1200">
        <v>0</v>
      </c>
      <c r="S1200">
        <v>1</v>
      </c>
      <c r="U1200" s="1"/>
      <c r="V1200" s="1"/>
      <c r="W1200" s="1">
        <v>2</v>
      </c>
      <c r="X1200" s="1"/>
      <c r="Y1200" s="1"/>
      <c r="Z1200" s="1"/>
      <c r="AA1200" s="1"/>
      <c r="AB1200" s="1"/>
      <c r="AG1200">
        <v>6</v>
      </c>
      <c r="AI1200">
        <v>1</v>
      </c>
      <c r="AN1200" t="str">
        <f t="shared" si="233"/>
        <v>New Boston</v>
      </c>
      <c r="AO1200" t="s">
        <v>1412</v>
      </c>
      <c r="AP1200">
        <v>2</v>
      </c>
      <c r="AR1200" s="119">
        <v>33</v>
      </c>
      <c r="AS1200" s="121">
        <v>11</v>
      </c>
      <c r="AT1200" s="121">
        <v>115</v>
      </c>
      <c r="AU1200" s="125">
        <v>50740</v>
      </c>
      <c r="AV1200" s="125">
        <f t="shared" si="236"/>
        <v>33011</v>
      </c>
      <c r="AW1200" t="s">
        <v>749</v>
      </c>
      <c r="AX1200">
        <f t="shared" si="243"/>
        <v>3350740</v>
      </c>
      <c r="BB1200">
        <v>43.22</v>
      </c>
      <c r="BC1200">
        <v>0.38</v>
      </c>
      <c r="BD1200">
        <v>42.84</v>
      </c>
    </row>
    <row r="1201" spans="1:56" hidden="1" outlineLevel="1">
      <c r="A1201" t="s">
        <v>1680</v>
      </c>
      <c r="B1201" s="10" t="s">
        <v>2130</v>
      </c>
      <c r="C1201" s="1">
        <f t="shared" si="237"/>
        <v>790</v>
      </c>
      <c r="D1201" s="7">
        <f>IF(N1201&gt;0, RANK(N1201,(N1201:P1201,Q1201:AE1201)),0)</f>
        <v>1</v>
      </c>
      <c r="E1201" s="7">
        <f>IF(O1201&gt;0,RANK(O1201,(N1201:P1201,Q1201:AE1201)),0)</f>
        <v>2</v>
      </c>
      <c r="F1201" s="7">
        <f t="shared" si="238"/>
        <v>3</v>
      </c>
      <c r="G1201" s="1">
        <f t="shared" si="234"/>
        <v>50</v>
      </c>
      <c r="H1201" s="2">
        <f t="shared" si="235"/>
        <v>6.3291139240506333E-2</v>
      </c>
      <c r="I1201" s="8"/>
      <c r="J1201" s="2">
        <f t="shared" si="239"/>
        <v>0.52911392405063296</v>
      </c>
      <c r="K1201" s="2">
        <f t="shared" si="240"/>
        <v>0.46582278481012657</v>
      </c>
      <c r="L1201" s="2">
        <f t="shared" si="241"/>
        <v>2.5316455696202532E-3</v>
      </c>
      <c r="M1201" s="2">
        <f t="shared" si="242"/>
        <v>2.5316455696202246E-3</v>
      </c>
      <c r="N1201" s="1">
        <v>418</v>
      </c>
      <c r="O1201" s="1">
        <v>368</v>
      </c>
      <c r="P1201" s="1">
        <v>2</v>
      </c>
      <c r="Q1201">
        <v>2</v>
      </c>
      <c r="R1201">
        <v>0</v>
      </c>
      <c r="S1201">
        <v>0</v>
      </c>
      <c r="U1201" s="1"/>
      <c r="V1201" s="1"/>
      <c r="W1201" s="1">
        <v>0</v>
      </c>
      <c r="X1201" s="1"/>
      <c r="Y1201" s="1"/>
      <c r="Z1201" s="1"/>
      <c r="AA1201" s="1"/>
      <c r="AB1201" s="1"/>
      <c r="AG1201">
        <v>0</v>
      </c>
      <c r="AI1201">
        <v>0</v>
      </c>
      <c r="AN1201" t="str">
        <f t="shared" si="233"/>
        <v>New Castle</v>
      </c>
      <c r="AO1201" t="s">
        <v>339</v>
      </c>
      <c r="AP1201">
        <v>1</v>
      </c>
      <c r="AR1201" s="119">
        <v>33</v>
      </c>
      <c r="AS1201" s="121">
        <v>15</v>
      </c>
      <c r="AT1201" s="121">
        <v>100</v>
      </c>
      <c r="AU1201" s="125">
        <v>50980</v>
      </c>
      <c r="AV1201" s="125">
        <f t="shared" si="236"/>
        <v>33015</v>
      </c>
      <c r="AW1201" t="s">
        <v>749</v>
      </c>
      <c r="AX1201">
        <f t="shared" si="243"/>
        <v>3350980</v>
      </c>
      <c r="BB1201">
        <v>2.38</v>
      </c>
      <c r="BC1201">
        <v>1.55</v>
      </c>
      <c r="BD1201">
        <v>0.83</v>
      </c>
    </row>
    <row r="1202" spans="1:56" hidden="1" outlineLevel="1">
      <c r="A1202" t="s">
        <v>2753</v>
      </c>
      <c r="B1202" s="10" t="s">
        <v>2130</v>
      </c>
      <c r="C1202" s="1">
        <f t="shared" si="237"/>
        <v>1569</v>
      </c>
      <c r="D1202" s="7">
        <f>IF(N1202&gt;0, RANK(N1202,(N1202:P1202,Q1202:AE1202)),0)</f>
        <v>2</v>
      </c>
      <c r="E1202" s="7">
        <f>IF(O1202&gt;0,RANK(O1202,(N1202:P1202,Q1202:AE1202)),0)</f>
        <v>1</v>
      </c>
      <c r="F1202" s="7">
        <f t="shared" si="238"/>
        <v>3</v>
      </c>
      <c r="G1202" s="1">
        <f t="shared" si="234"/>
        <v>86</v>
      </c>
      <c r="H1202" s="2">
        <f t="shared" si="235"/>
        <v>5.4811982154238367E-2</v>
      </c>
      <c r="I1202" s="8"/>
      <c r="J1202" s="2">
        <f t="shared" si="239"/>
        <v>0.46717654557042704</v>
      </c>
      <c r="K1202" s="2">
        <f t="shared" si="240"/>
        <v>0.52198852772466542</v>
      </c>
      <c r="L1202" s="2">
        <f t="shared" si="241"/>
        <v>8.2855321861057991E-3</v>
      </c>
      <c r="M1202" s="2">
        <f t="shared" si="242"/>
        <v>2.5493945188016891E-3</v>
      </c>
      <c r="N1202" s="1">
        <v>733</v>
      </c>
      <c r="O1202" s="1">
        <v>819</v>
      </c>
      <c r="P1202" s="1">
        <v>13</v>
      </c>
      <c r="Q1202">
        <v>3</v>
      </c>
      <c r="R1202">
        <v>0</v>
      </c>
      <c r="S1202">
        <v>0</v>
      </c>
      <c r="U1202" s="1"/>
      <c r="V1202" s="1"/>
      <c r="W1202" s="1">
        <v>0</v>
      </c>
      <c r="X1202" s="1"/>
      <c r="Y1202" s="1"/>
      <c r="Z1202" s="1"/>
      <c r="AA1202" s="1"/>
      <c r="AB1202" s="1"/>
      <c r="AG1202">
        <v>1</v>
      </c>
      <c r="AI1202">
        <v>0</v>
      </c>
      <c r="AN1202" t="str">
        <f t="shared" si="233"/>
        <v>New Durham</v>
      </c>
      <c r="AO1202" t="s">
        <v>1330</v>
      </c>
      <c r="AP1202">
        <v>1</v>
      </c>
      <c r="AR1202" s="119">
        <v>33</v>
      </c>
      <c r="AS1202" s="121">
        <v>17</v>
      </c>
      <c r="AT1202" s="121">
        <v>45</v>
      </c>
      <c r="AU1202" s="125">
        <v>51220</v>
      </c>
      <c r="AV1202" s="125">
        <f t="shared" si="236"/>
        <v>33017</v>
      </c>
      <c r="AW1202" t="s">
        <v>749</v>
      </c>
      <c r="AX1202">
        <f t="shared" si="243"/>
        <v>3351220</v>
      </c>
      <c r="BB1202">
        <v>44.15</v>
      </c>
      <c r="BC1202">
        <v>2.46</v>
      </c>
      <c r="BD1202">
        <v>41.69</v>
      </c>
    </row>
    <row r="1203" spans="1:56" hidden="1" outlineLevel="1">
      <c r="A1203" t="s">
        <v>2707</v>
      </c>
      <c r="B1203" s="10" t="s">
        <v>2130</v>
      </c>
      <c r="C1203" s="1">
        <f t="shared" si="237"/>
        <v>1298</v>
      </c>
      <c r="D1203" s="7">
        <f>IF(N1203&gt;0, RANK(N1203,(N1203:P1203,Q1203:AE1203)),0)</f>
        <v>1</v>
      </c>
      <c r="E1203" s="7">
        <f>IF(O1203&gt;0,RANK(O1203,(N1203:P1203,Q1203:AE1203)),0)</f>
        <v>2</v>
      </c>
      <c r="F1203" s="7">
        <f t="shared" si="238"/>
        <v>4</v>
      </c>
      <c r="G1203" s="1">
        <f t="shared" si="234"/>
        <v>98</v>
      </c>
      <c r="H1203" s="2">
        <f t="shared" si="235"/>
        <v>7.5500770416024654E-2</v>
      </c>
      <c r="I1203" s="8"/>
      <c r="J1203" s="2">
        <f t="shared" si="239"/>
        <v>0.52619414483821259</v>
      </c>
      <c r="K1203" s="2">
        <f t="shared" si="240"/>
        <v>0.45069337442218799</v>
      </c>
      <c r="L1203" s="2">
        <f t="shared" si="241"/>
        <v>5.3929121725731898E-3</v>
      </c>
      <c r="M1203" s="2">
        <f t="shared" si="242"/>
        <v>1.7719568567026237E-2</v>
      </c>
      <c r="N1203" s="1">
        <v>683</v>
      </c>
      <c r="O1203" s="1">
        <v>585</v>
      </c>
      <c r="P1203" s="1">
        <v>7</v>
      </c>
      <c r="Q1203">
        <v>3</v>
      </c>
      <c r="R1203">
        <v>0</v>
      </c>
      <c r="S1203">
        <v>4</v>
      </c>
      <c r="U1203" s="1"/>
      <c r="V1203" s="1"/>
      <c r="W1203" s="1">
        <v>12</v>
      </c>
      <c r="X1203" s="1"/>
      <c r="Y1203" s="1"/>
      <c r="Z1203" s="1"/>
      <c r="AA1203" s="1"/>
      <c r="AB1203" s="1"/>
      <c r="AG1203">
        <v>3</v>
      </c>
      <c r="AI1203">
        <v>1</v>
      </c>
      <c r="AN1203" t="str">
        <f t="shared" si="233"/>
        <v>New Hampton</v>
      </c>
      <c r="AO1203" t="s">
        <v>2143</v>
      </c>
      <c r="AP1203">
        <v>1</v>
      </c>
      <c r="AR1203" s="119">
        <v>33</v>
      </c>
      <c r="AS1203" s="121">
        <v>1</v>
      </c>
      <c r="AT1203" s="121">
        <v>45</v>
      </c>
      <c r="AU1203" s="125">
        <v>51540</v>
      </c>
      <c r="AV1203" s="125">
        <f t="shared" si="236"/>
        <v>33001</v>
      </c>
      <c r="AW1203" t="s">
        <v>749</v>
      </c>
      <c r="AX1203">
        <f t="shared" si="243"/>
        <v>3351540</v>
      </c>
      <c r="BB1203">
        <v>38.21</v>
      </c>
      <c r="BC1203">
        <v>1.5</v>
      </c>
      <c r="BD1203">
        <v>36.700000000000003</v>
      </c>
    </row>
    <row r="1204" spans="1:56" hidden="1" outlineLevel="1">
      <c r="A1204" t="s">
        <v>1368</v>
      </c>
      <c r="B1204" s="10" t="s">
        <v>2130</v>
      </c>
      <c r="C1204" s="1">
        <f t="shared" si="237"/>
        <v>2571</v>
      </c>
      <c r="D1204" s="7">
        <f>IF(N1204&gt;0, RANK(N1204,(N1204:P1204,Q1204:AE1204)),0)</f>
        <v>2</v>
      </c>
      <c r="E1204" s="7">
        <f>IF(O1204&gt;0,RANK(O1204,(N1204:P1204,Q1204:AE1204)),0)</f>
        <v>1</v>
      </c>
      <c r="F1204" s="7">
        <f t="shared" si="238"/>
        <v>3</v>
      </c>
      <c r="G1204" s="1">
        <f t="shared" si="234"/>
        <v>678</v>
      </c>
      <c r="H1204" s="2">
        <f t="shared" si="235"/>
        <v>0.26371061843640609</v>
      </c>
      <c r="I1204" s="8"/>
      <c r="J1204" s="2">
        <f t="shared" si="239"/>
        <v>0.35744846363282767</v>
      </c>
      <c r="K1204" s="2">
        <f t="shared" si="240"/>
        <v>0.62115908206923376</v>
      </c>
      <c r="L1204" s="2">
        <f t="shared" si="241"/>
        <v>5.4453520031116295E-3</v>
      </c>
      <c r="M1204" s="2">
        <f t="shared" si="242"/>
        <v>1.5947102294826938E-2</v>
      </c>
      <c r="N1204" s="1">
        <v>919</v>
      </c>
      <c r="O1204" s="1">
        <v>1597</v>
      </c>
      <c r="P1204" s="1">
        <v>14</v>
      </c>
      <c r="Q1204">
        <v>14</v>
      </c>
      <c r="R1204">
        <v>1</v>
      </c>
      <c r="S1204">
        <v>9</v>
      </c>
      <c r="U1204" s="1"/>
      <c r="V1204" s="1"/>
      <c r="W1204" s="1">
        <v>8</v>
      </c>
      <c r="X1204" s="1"/>
      <c r="Y1204" s="1"/>
      <c r="Z1204" s="1"/>
      <c r="AA1204" s="1"/>
      <c r="AB1204" s="1"/>
      <c r="AG1204">
        <v>7</v>
      </c>
      <c r="AI1204">
        <v>2</v>
      </c>
      <c r="AN1204" t="str">
        <f t="shared" si="233"/>
        <v>New Ipswich</v>
      </c>
      <c r="AO1204" t="s">
        <v>1412</v>
      </c>
      <c r="AP1204">
        <v>2</v>
      </c>
      <c r="AR1204" s="119">
        <v>33</v>
      </c>
      <c r="AS1204" s="121">
        <v>11</v>
      </c>
      <c r="AT1204" s="121">
        <v>120</v>
      </c>
      <c r="AU1204" s="125">
        <v>51940</v>
      </c>
      <c r="AV1204" s="125">
        <f t="shared" si="236"/>
        <v>33011</v>
      </c>
      <c r="AW1204" t="s">
        <v>749</v>
      </c>
      <c r="AX1204">
        <f t="shared" si="243"/>
        <v>3351940</v>
      </c>
      <c r="BB1204">
        <v>33.06</v>
      </c>
      <c r="BC1204">
        <v>0.32</v>
      </c>
      <c r="BD1204">
        <v>32.75</v>
      </c>
    </row>
    <row r="1205" spans="1:56" hidden="1" outlineLevel="1">
      <c r="A1205" t="s">
        <v>2025</v>
      </c>
      <c r="B1205" s="10" t="s">
        <v>2130</v>
      </c>
      <c r="C1205" s="1">
        <f t="shared" si="237"/>
        <v>2974</v>
      </c>
      <c r="D1205" s="7">
        <f>IF(N1205&gt;0, RANK(N1205,(N1205:P1205,Q1205:AE1205)),0)</f>
        <v>1</v>
      </c>
      <c r="E1205" s="7">
        <f>IF(O1205&gt;0,RANK(O1205,(N1205:P1205,Q1205:AE1205)),0)</f>
        <v>2</v>
      </c>
      <c r="F1205" s="7">
        <f t="shared" si="238"/>
        <v>3</v>
      </c>
      <c r="G1205" s="1">
        <f t="shared" si="234"/>
        <v>475</v>
      </c>
      <c r="H1205" s="2">
        <f t="shared" si="235"/>
        <v>0.15971755211835911</v>
      </c>
      <c r="I1205" s="8"/>
      <c r="J1205" s="2">
        <f t="shared" si="239"/>
        <v>0.57666442501681237</v>
      </c>
      <c r="K1205" s="2">
        <f t="shared" si="240"/>
        <v>0.41694687289845328</v>
      </c>
      <c r="L1205" s="2">
        <f t="shared" si="241"/>
        <v>3.0262273032952251E-3</v>
      </c>
      <c r="M1205" s="2">
        <f t="shared" si="242"/>
        <v>3.3624747814391294E-3</v>
      </c>
      <c r="N1205" s="1">
        <v>1715</v>
      </c>
      <c r="O1205" s="1">
        <v>1240</v>
      </c>
      <c r="P1205" s="1">
        <v>9</v>
      </c>
      <c r="Q1205">
        <v>5</v>
      </c>
      <c r="R1205">
        <v>0</v>
      </c>
      <c r="S1205">
        <v>0</v>
      </c>
      <c r="U1205" s="1"/>
      <c r="V1205" s="1"/>
      <c r="W1205" s="1">
        <v>3</v>
      </c>
      <c r="X1205" s="1"/>
      <c r="Y1205" s="1"/>
      <c r="Z1205" s="1"/>
      <c r="AA1205" s="1"/>
      <c r="AB1205" s="1"/>
      <c r="AG1205">
        <v>2</v>
      </c>
      <c r="AI1205">
        <v>0</v>
      </c>
      <c r="AN1205" t="str">
        <f t="shared" si="233"/>
        <v>New London</v>
      </c>
      <c r="AO1205" t="s">
        <v>2732</v>
      </c>
      <c r="AP1205">
        <v>2</v>
      </c>
      <c r="AR1205" s="119">
        <v>33</v>
      </c>
      <c r="AS1205" s="121">
        <v>13</v>
      </c>
      <c r="AT1205" s="121">
        <v>95</v>
      </c>
      <c r="AU1205" s="125">
        <v>52100</v>
      </c>
      <c r="AV1205" s="125">
        <f t="shared" si="236"/>
        <v>33013</v>
      </c>
      <c r="AW1205" t="s">
        <v>749</v>
      </c>
      <c r="AX1205">
        <f t="shared" si="243"/>
        <v>3352100</v>
      </c>
      <c r="BB1205">
        <v>25.59</v>
      </c>
      <c r="BC1205">
        <v>3.08</v>
      </c>
      <c r="BD1205">
        <v>22.51</v>
      </c>
    </row>
    <row r="1206" spans="1:56" hidden="1" outlineLevel="1">
      <c r="A1206" t="s">
        <v>514</v>
      </c>
      <c r="B1206" s="10" t="s">
        <v>2130</v>
      </c>
      <c r="C1206" s="1">
        <f t="shared" si="237"/>
        <v>1373</v>
      </c>
      <c r="D1206" s="7">
        <f>IF(N1206&gt;0, RANK(N1206,(N1206:P1206,Q1206:AE1206)),0)</f>
        <v>1</v>
      </c>
      <c r="E1206" s="7">
        <f>IF(O1206&gt;0,RANK(O1206,(N1206:P1206,Q1206:AE1206)),0)</f>
        <v>2</v>
      </c>
      <c r="F1206" s="7">
        <f t="shared" si="238"/>
        <v>3</v>
      </c>
      <c r="G1206" s="1">
        <f t="shared" si="234"/>
        <v>123</v>
      </c>
      <c r="H1206" s="2">
        <f t="shared" si="235"/>
        <v>8.9584850691915519E-2</v>
      </c>
      <c r="I1206" s="8"/>
      <c r="J1206" s="2">
        <f t="shared" si="239"/>
        <v>0.54042243262927891</v>
      </c>
      <c r="K1206" s="2">
        <f t="shared" si="240"/>
        <v>0.45083758193736345</v>
      </c>
      <c r="L1206" s="2">
        <f t="shared" si="241"/>
        <v>2.9133284777858705E-3</v>
      </c>
      <c r="M1206" s="2">
        <f t="shared" si="242"/>
        <v>5.8266569555717627E-3</v>
      </c>
      <c r="N1206" s="1">
        <v>742</v>
      </c>
      <c r="O1206" s="1">
        <v>619</v>
      </c>
      <c r="P1206" s="1">
        <v>4</v>
      </c>
      <c r="Q1206">
        <v>4</v>
      </c>
      <c r="R1206">
        <v>0</v>
      </c>
      <c r="S1206">
        <v>0</v>
      </c>
      <c r="U1206" s="1"/>
      <c r="V1206" s="1"/>
      <c r="W1206" s="1">
        <v>2</v>
      </c>
      <c r="X1206" s="1"/>
      <c r="Y1206" s="1"/>
      <c r="Z1206" s="1"/>
      <c r="AA1206" s="1"/>
      <c r="AB1206" s="1"/>
      <c r="AG1206">
        <v>1</v>
      </c>
      <c r="AI1206">
        <v>1</v>
      </c>
      <c r="AN1206" t="str">
        <f t="shared" ref="AN1206:AN1264" si="244">A1206</f>
        <v>Newbury</v>
      </c>
      <c r="AO1206" t="s">
        <v>2732</v>
      </c>
      <c r="AP1206">
        <v>2</v>
      </c>
      <c r="AR1206" s="119">
        <v>33</v>
      </c>
      <c r="AS1206" s="121">
        <v>13</v>
      </c>
      <c r="AT1206" s="121">
        <v>90</v>
      </c>
      <c r="AU1206" s="125">
        <v>50900</v>
      </c>
      <c r="AV1206" s="125">
        <f t="shared" si="236"/>
        <v>33013</v>
      </c>
      <c r="AW1206" t="s">
        <v>749</v>
      </c>
      <c r="AX1206">
        <f t="shared" si="243"/>
        <v>3350900</v>
      </c>
      <c r="BB1206">
        <v>38.090000000000003</v>
      </c>
      <c r="BC1206">
        <v>2.29</v>
      </c>
      <c r="BD1206">
        <v>35.799999999999997</v>
      </c>
    </row>
    <row r="1207" spans="1:56" hidden="1" outlineLevel="1">
      <c r="A1207" t="s">
        <v>1369</v>
      </c>
      <c r="B1207" s="10" t="s">
        <v>2130</v>
      </c>
      <c r="C1207" s="1">
        <f t="shared" si="237"/>
        <v>1062</v>
      </c>
      <c r="D1207" s="7">
        <f>IF(N1207&gt;0, RANK(N1207,(N1207:P1207,Q1207:AE1207)),0)</f>
        <v>1</v>
      </c>
      <c r="E1207" s="7">
        <f>IF(O1207&gt;0,RANK(O1207,(N1207:P1207,Q1207:AE1207)),0)</f>
        <v>2</v>
      </c>
      <c r="F1207" s="7">
        <f t="shared" si="238"/>
        <v>4</v>
      </c>
      <c r="G1207" s="1">
        <f t="shared" si="234"/>
        <v>44</v>
      </c>
      <c r="H1207" s="2">
        <f t="shared" si="235"/>
        <v>4.1431261770244823E-2</v>
      </c>
      <c r="I1207" s="8"/>
      <c r="J1207" s="2">
        <f t="shared" si="239"/>
        <v>0.51129943502824859</v>
      </c>
      <c r="K1207" s="2">
        <f t="shared" si="240"/>
        <v>0.46986817325800379</v>
      </c>
      <c r="L1207" s="2">
        <f t="shared" si="241"/>
        <v>5.6497175141242938E-3</v>
      </c>
      <c r="M1207" s="2">
        <f t="shared" si="242"/>
        <v>1.3182674199623327E-2</v>
      </c>
      <c r="N1207" s="1">
        <v>543</v>
      </c>
      <c r="O1207" s="1">
        <v>499</v>
      </c>
      <c r="P1207" s="1">
        <v>6</v>
      </c>
      <c r="Q1207">
        <v>7</v>
      </c>
      <c r="R1207">
        <v>1</v>
      </c>
      <c r="S1207">
        <v>0</v>
      </c>
      <c r="U1207" s="1"/>
      <c r="V1207" s="1"/>
      <c r="W1207" s="1">
        <v>2</v>
      </c>
      <c r="X1207" s="1"/>
      <c r="Y1207" s="1"/>
      <c r="Z1207" s="1"/>
      <c r="AA1207" s="1"/>
      <c r="AB1207" s="1"/>
      <c r="AG1207">
        <v>3</v>
      </c>
      <c r="AI1207">
        <v>1</v>
      </c>
      <c r="AN1207" t="str">
        <f t="shared" si="244"/>
        <v>Newfields</v>
      </c>
      <c r="AO1207" t="s">
        <v>339</v>
      </c>
      <c r="AP1207">
        <v>1</v>
      </c>
      <c r="AR1207" s="119">
        <v>33</v>
      </c>
      <c r="AS1207" s="121">
        <v>15</v>
      </c>
      <c r="AT1207" s="121">
        <v>105</v>
      </c>
      <c r="AU1207" s="125">
        <v>51380</v>
      </c>
      <c r="AV1207" s="125">
        <f t="shared" si="236"/>
        <v>33015</v>
      </c>
      <c r="AW1207" t="s">
        <v>749</v>
      </c>
      <c r="AX1207">
        <f t="shared" si="243"/>
        <v>3351380</v>
      </c>
      <c r="BB1207">
        <v>7.18</v>
      </c>
      <c r="BC1207">
        <v>0.16</v>
      </c>
      <c r="BD1207">
        <v>7.02</v>
      </c>
    </row>
    <row r="1208" spans="1:56" hidden="1" outlineLevel="1">
      <c r="A1208" t="s">
        <v>837</v>
      </c>
      <c r="B1208" s="10" t="s">
        <v>2130</v>
      </c>
      <c r="C1208" s="1">
        <f t="shared" si="237"/>
        <v>570</v>
      </c>
      <c r="D1208" s="7">
        <f>IF(N1208&gt;0, RANK(N1208,(N1208:P1208,Q1208:AE1208)),0)</f>
        <v>2</v>
      </c>
      <c r="E1208" s="7">
        <f>IF(O1208&gt;0,RANK(O1208,(N1208:P1208,Q1208:AE1208)),0)</f>
        <v>1</v>
      </c>
      <c r="F1208" s="7">
        <f t="shared" si="238"/>
        <v>3</v>
      </c>
      <c r="G1208" s="1">
        <f t="shared" si="234"/>
        <v>1</v>
      </c>
      <c r="H1208" s="2">
        <f t="shared" si="235"/>
        <v>1.7543859649122807E-3</v>
      </c>
      <c r="I1208" s="8"/>
      <c r="J1208" s="2">
        <f t="shared" si="239"/>
        <v>0.49298245614035086</v>
      </c>
      <c r="K1208" s="2">
        <f t="shared" si="240"/>
        <v>0.49473684210526314</v>
      </c>
      <c r="L1208" s="2">
        <f t="shared" si="241"/>
        <v>8.771929824561403E-3</v>
      </c>
      <c r="M1208" s="2">
        <f t="shared" si="242"/>
        <v>3.5087719298246001E-3</v>
      </c>
      <c r="N1208" s="1">
        <v>281</v>
      </c>
      <c r="O1208" s="1">
        <v>282</v>
      </c>
      <c r="P1208" s="1">
        <v>5</v>
      </c>
      <c r="Q1208">
        <v>0</v>
      </c>
      <c r="R1208">
        <v>0</v>
      </c>
      <c r="S1208">
        <v>0</v>
      </c>
      <c r="U1208" s="1"/>
      <c r="V1208" s="1"/>
      <c r="W1208" s="1">
        <v>2</v>
      </c>
      <c r="X1208" s="1"/>
      <c r="Y1208" s="1"/>
      <c r="Z1208" s="1"/>
      <c r="AA1208" s="1"/>
      <c r="AB1208" s="1"/>
      <c r="AG1208">
        <v>0</v>
      </c>
      <c r="AI1208">
        <v>0</v>
      </c>
      <c r="AN1208" t="str">
        <f t="shared" si="244"/>
        <v>Newington</v>
      </c>
      <c r="AO1208" t="s">
        <v>339</v>
      </c>
      <c r="AP1208">
        <v>1</v>
      </c>
      <c r="AR1208" s="119">
        <v>33</v>
      </c>
      <c r="AS1208" s="121">
        <v>15</v>
      </c>
      <c r="AT1208" s="121">
        <v>110</v>
      </c>
      <c r="AU1208" s="125">
        <v>51620</v>
      </c>
      <c r="AV1208" s="125">
        <f t="shared" si="236"/>
        <v>33015</v>
      </c>
      <c r="AW1208" t="s">
        <v>749</v>
      </c>
      <c r="AX1208">
        <f t="shared" si="243"/>
        <v>3351620</v>
      </c>
      <c r="BB1208">
        <v>12.47</v>
      </c>
      <c r="BC1208">
        <v>4.12</v>
      </c>
      <c r="BD1208">
        <v>8.36</v>
      </c>
    </row>
    <row r="1209" spans="1:56" hidden="1" outlineLevel="1">
      <c r="A1209" t="s">
        <v>1570</v>
      </c>
      <c r="B1209" s="10" t="s">
        <v>2130</v>
      </c>
      <c r="C1209" s="1">
        <f t="shared" si="237"/>
        <v>5107</v>
      </c>
      <c r="D1209" s="7">
        <f>IF(N1209&gt;0, RANK(N1209,(N1209:P1209,Q1209:AE1209)),0)</f>
        <v>1</v>
      </c>
      <c r="E1209" s="7">
        <f>IF(O1209&gt;0,RANK(O1209,(N1209:P1209,Q1209:AE1209)),0)</f>
        <v>2</v>
      </c>
      <c r="F1209" s="7">
        <f t="shared" si="238"/>
        <v>3</v>
      </c>
      <c r="G1209" s="1">
        <f t="shared" si="234"/>
        <v>1461</v>
      </c>
      <c r="H1209" s="2">
        <f t="shared" si="235"/>
        <v>0.28607793224985312</v>
      </c>
      <c r="I1209" s="8"/>
      <c r="J1209" s="2">
        <f t="shared" si="239"/>
        <v>0.63461915018601922</v>
      </c>
      <c r="K1209" s="2">
        <f t="shared" si="240"/>
        <v>0.34854121793616605</v>
      </c>
      <c r="L1209" s="2">
        <f t="shared" si="241"/>
        <v>5.482670843939691E-3</v>
      </c>
      <c r="M1209" s="2">
        <f t="shared" si="242"/>
        <v>1.135696103387504E-2</v>
      </c>
      <c r="N1209" s="1">
        <v>3241</v>
      </c>
      <c r="O1209" s="1">
        <v>1780</v>
      </c>
      <c r="P1209" s="1">
        <v>28</v>
      </c>
      <c r="Q1209">
        <v>23</v>
      </c>
      <c r="R1209">
        <v>0</v>
      </c>
      <c r="S1209">
        <v>3</v>
      </c>
      <c r="U1209" s="1"/>
      <c r="V1209" s="1"/>
      <c r="W1209" s="1">
        <v>12</v>
      </c>
      <c r="X1209" s="1"/>
      <c r="Y1209" s="1"/>
      <c r="Z1209" s="1"/>
      <c r="AA1209" s="1"/>
      <c r="AB1209" s="1"/>
      <c r="AG1209">
        <v>15</v>
      </c>
      <c r="AI1209">
        <v>5</v>
      </c>
      <c r="AN1209" t="str">
        <f t="shared" si="244"/>
        <v>Newmarket</v>
      </c>
      <c r="AO1209" t="s">
        <v>339</v>
      </c>
      <c r="AP1209">
        <v>1</v>
      </c>
      <c r="AR1209" s="119">
        <v>33</v>
      </c>
      <c r="AS1209" s="121">
        <v>15</v>
      </c>
      <c r="AT1209" s="121">
        <v>115</v>
      </c>
      <c r="AU1209" s="125">
        <v>52340</v>
      </c>
      <c r="AV1209" s="125">
        <f t="shared" si="236"/>
        <v>33015</v>
      </c>
      <c r="AW1209" t="s">
        <v>749</v>
      </c>
      <c r="AX1209">
        <f t="shared" si="243"/>
        <v>3352340</v>
      </c>
      <c r="BB1209">
        <v>14.17</v>
      </c>
      <c r="BC1209">
        <v>1.62</v>
      </c>
      <c r="BD1209">
        <v>12.55</v>
      </c>
    </row>
    <row r="1210" spans="1:56" hidden="1" outlineLevel="1">
      <c r="A1210" t="s">
        <v>2964</v>
      </c>
      <c r="B1210" s="10" t="s">
        <v>2130</v>
      </c>
      <c r="C1210" s="1">
        <f t="shared" si="237"/>
        <v>3015</v>
      </c>
      <c r="D1210" s="7">
        <f>IF(N1210&gt;0, RANK(N1210,(N1210:P1210,Q1210:AE1210)),0)</f>
        <v>1</v>
      </c>
      <c r="E1210" s="7">
        <f>IF(O1210&gt;0,RANK(O1210,(N1210:P1210,Q1210:AE1210)),0)</f>
        <v>2</v>
      </c>
      <c r="F1210" s="7">
        <f t="shared" si="238"/>
        <v>3</v>
      </c>
      <c r="G1210" s="1">
        <f t="shared" si="234"/>
        <v>365</v>
      </c>
      <c r="H1210" s="2">
        <f t="shared" si="235"/>
        <v>0.12106135986733002</v>
      </c>
      <c r="I1210" s="8"/>
      <c r="J1210" s="2">
        <f t="shared" si="239"/>
        <v>0.55257048092868988</v>
      </c>
      <c r="K1210" s="2">
        <f t="shared" si="240"/>
        <v>0.43150912106135986</v>
      </c>
      <c r="L1210" s="2">
        <f t="shared" si="241"/>
        <v>4.9751243781094526E-3</v>
      </c>
      <c r="M1210" s="2">
        <f t="shared" si="242"/>
        <v>1.0945273631840812E-2</v>
      </c>
      <c r="N1210" s="1">
        <v>1666</v>
      </c>
      <c r="O1210" s="1">
        <v>1301</v>
      </c>
      <c r="P1210" s="1">
        <v>15</v>
      </c>
      <c r="Q1210">
        <v>14</v>
      </c>
      <c r="R1210">
        <v>0</v>
      </c>
      <c r="S1210">
        <v>0</v>
      </c>
      <c r="U1210" s="1"/>
      <c r="V1210" s="1"/>
      <c r="W1210" s="1">
        <v>10</v>
      </c>
      <c r="X1210" s="1"/>
      <c r="Y1210" s="1"/>
      <c r="Z1210" s="1"/>
      <c r="AA1210" s="1"/>
      <c r="AB1210" s="1"/>
      <c r="AG1210">
        <v>5</v>
      </c>
      <c r="AI1210">
        <v>4</v>
      </c>
      <c r="AN1210" t="str">
        <f t="shared" si="244"/>
        <v>Newport</v>
      </c>
      <c r="AO1210" t="s">
        <v>3470</v>
      </c>
      <c r="AP1210">
        <v>2</v>
      </c>
      <c r="AR1210" s="119">
        <v>33</v>
      </c>
      <c r="AS1210" s="121">
        <v>19</v>
      </c>
      <c r="AT1210" s="121">
        <v>50</v>
      </c>
      <c r="AU1210" s="125">
        <v>52580</v>
      </c>
      <c r="AV1210" s="125">
        <f t="shared" si="236"/>
        <v>33019</v>
      </c>
      <c r="AW1210" t="s">
        <v>749</v>
      </c>
      <c r="AX1210">
        <f t="shared" si="243"/>
        <v>3352580</v>
      </c>
      <c r="BB1210">
        <v>43.65</v>
      </c>
      <c r="BC1210">
        <v>0.08</v>
      </c>
      <c r="BD1210">
        <v>43.57</v>
      </c>
    </row>
    <row r="1211" spans="1:56" hidden="1" outlineLevel="1">
      <c r="A1211" t="s">
        <v>2341</v>
      </c>
      <c r="B1211" s="10" t="s">
        <v>2130</v>
      </c>
      <c r="C1211" s="1">
        <f t="shared" si="237"/>
        <v>2424</v>
      </c>
      <c r="D1211" s="7">
        <f>IF(N1211&gt;0, RANK(N1211,(N1211:P1211,Q1211:AE1211)),0)</f>
        <v>2</v>
      </c>
      <c r="E1211" s="7">
        <f>IF(O1211&gt;0,RANK(O1211,(N1211:P1211,Q1211:AE1211)),0)</f>
        <v>1</v>
      </c>
      <c r="F1211" s="7">
        <f t="shared" si="238"/>
        <v>3</v>
      </c>
      <c r="G1211" s="1">
        <f t="shared" si="234"/>
        <v>81</v>
      </c>
      <c r="H1211" s="2">
        <f t="shared" si="235"/>
        <v>3.3415841584158418E-2</v>
      </c>
      <c r="I1211" s="8"/>
      <c r="J1211" s="2">
        <f t="shared" si="239"/>
        <v>0.47400990099009899</v>
      </c>
      <c r="K1211" s="2">
        <f t="shared" si="240"/>
        <v>0.50742574257425743</v>
      </c>
      <c r="L1211" s="2">
        <f t="shared" si="241"/>
        <v>8.6633663366336641E-3</v>
      </c>
      <c r="M1211" s="2">
        <f t="shared" si="242"/>
        <v>9.9009900990099167E-3</v>
      </c>
      <c r="N1211" s="1">
        <v>1149</v>
      </c>
      <c r="O1211" s="1">
        <v>1230</v>
      </c>
      <c r="P1211" s="1">
        <v>21</v>
      </c>
      <c r="Q1211">
        <v>12</v>
      </c>
      <c r="R1211">
        <v>0</v>
      </c>
      <c r="S1211">
        <v>0</v>
      </c>
      <c r="U1211" s="1"/>
      <c r="V1211" s="1"/>
      <c r="W1211" s="1">
        <v>5</v>
      </c>
      <c r="X1211" s="1"/>
      <c r="Y1211" s="1"/>
      <c r="Z1211" s="1"/>
      <c r="AA1211" s="1"/>
      <c r="AB1211" s="1"/>
      <c r="AG1211">
        <v>4</v>
      </c>
      <c r="AI1211">
        <v>3</v>
      </c>
      <c r="AN1211" t="str">
        <f t="shared" si="244"/>
        <v>Newton</v>
      </c>
      <c r="AO1211" t="s">
        <v>339</v>
      </c>
      <c r="AP1211">
        <v>1</v>
      </c>
      <c r="AR1211" s="119">
        <v>33</v>
      </c>
      <c r="AS1211" s="121">
        <v>15</v>
      </c>
      <c r="AT1211" s="121">
        <v>120</v>
      </c>
      <c r="AU1211" s="125">
        <v>52900</v>
      </c>
      <c r="AV1211" s="125">
        <f t="shared" si="236"/>
        <v>33015</v>
      </c>
      <c r="AW1211" t="s">
        <v>749</v>
      </c>
      <c r="AX1211">
        <f t="shared" si="243"/>
        <v>3352900</v>
      </c>
      <c r="BB1211">
        <v>10.06</v>
      </c>
      <c r="BC1211">
        <v>0.16</v>
      </c>
      <c r="BD1211">
        <v>9.91</v>
      </c>
    </row>
    <row r="1212" spans="1:56" hidden="1" outlineLevel="1">
      <c r="A1212" t="s">
        <v>758</v>
      </c>
      <c r="B1212" s="10" t="s">
        <v>2130</v>
      </c>
      <c r="C1212" s="1">
        <f t="shared" si="237"/>
        <v>2911</v>
      </c>
      <c r="D1212" s="7">
        <f>IF(N1212&gt;0, RANK(N1212,(N1212:P1212,Q1212:AE1212)),0)</f>
        <v>1</v>
      </c>
      <c r="E1212" s="7">
        <f>IF(O1212&gt;0,RANK(O1212,(N1212:P1212,Q1212:AE1212)),0)</f>
        <v>2</v>
      </c>
      <c r="F1212" s="7">
        <f t="shared" si="238"/>
        <v>3</v>
      </c>
      <c r="G1212" s="1">
        <f t="shared" si="234"/>
        <v>56</v>
      </c>
      <c r="H1212" s="2">
        <f t="shared" si="235"/>
        <v>1.9237375472346274E-2</v>
      </c>
      <c r="I1212" s="8"/>
      <c r="J1212" s="2">
        <f t="shared" si="239"/>
        <v>0.50326348333905879</v>
      </c>
      <c r="K1212" s="2">
        <f t="shared" si="240"/>
        <v>0.48402610786671246</v>
      </c>
      <c r="L1212" s="2">
        <f t="shared" si="241"/>
        <v>6.1834421161113019E-3</v>
      </c>
      <c r="M1212" s="2">
        <f t="shared" si="242"/>
        <v>6.5269666781174428E-3</v>
      </c>
      <c r="N1212" s="1">
        <v>1465</v>
      </c>
      <c r="O1212" s="1">
        <v>1409</v>
      </c>
      <c r="P1212" s="1">
        <v>18</v>
      </c>
      <c r="Q1212">
        <v>7</v>
      </c>
      <c r="R1212">
        <v>0</v>
      </c>
      <c r="S1212">
        <v>0</v>
      </c>
      <c r="U1212" s="1"/>
      <c r="V1212" s="1"/>
      <c r="W1212" s="1">
        <v>6</v>
      </c>
      <c r="X1212" s="1"/>
      <c r="Y1212" s="1"/>
      <c r="Z1212" s="1"/>
      <c r="AA1212" s="1"/>
      <c r="AB1212" s="1"/>
      <c r="AG1212">
        <v>5</v>
      </c>
      <c r="AI1212">
        <v>1</v>
      </c>
      <c r="AN1212" t="str">
        <f t="shared" si="244"/>
        <v>North Hampton</v>
      </c>
      <c r="AO1212" t="s">
        <v>339</v>
      </c>
      <c r="AP1212">
        <v>1</v>
      </c>
      <c r="AR1212" s="119">
        <v>33</v>
      </c>
      <c r="AS1212" s="121">
        <v>15</v>
      </c>
      <c r="AT1212" s="121">
        <v>125</v>
      </c>
      <c r="AU1212" s="125">
        <v>54580</v>
      </c>
      <c r="AV1212" s="125">
        <f t="shared" si="236"/>
        <v>33015</v>
      </c>
      <c r="AW1212" t="s">
        <v>749</v>
      </c>
      <c r="AX1212">
        <f t="shared" si="243"/>
        <v>3354580</v>
      </c>
      <c r="BB1212">
        <v>14.4</v>
      </c>
      <c r="BC1212">
        <v>0.5</v>
      </c>
      <c r="BD1212">
        <v>13.91</v>
      </c>
    </row>
    <row r="1213" spans="1:56" hidden="1" outlineLevel="1">
      <c r="A1213" t="s">
        <v>423</v>
      </c>
      <c r="B1213" s="10" t="s">
        <v>2130</v>
      </c>
      <c r="C1213" s="1">
        <f t="shared" si="237"/>
        <v>2389</v>
      </c>
      <c r="D1213" s="7">
        <f>IF(N1213&gt;0, RANK(N1213,(N1213:P1213,Q1213:AE1213)),0)</f>
        <v>1</v>
      </c>
      <c r="E1213" s="7">
        <f>IF(O1213&gt;0,RANK(O1213,(N1213:P1213,Q1213:AE1213)),0)</f>
        <v>2</v>
      </c>
      <c r="F1213" s="7">
        <f t="shared" si="238"/>
        <v>3</v>
      </c>
      <c r="G1213" s="1">
        <f t="shared" si="234"/>
        <v>171</v>
      </c>
      <c r="H1213" s="2">
        <f t="shared" si="235"/>
        <v>7.1578066136458771E-2</v>
      </c>
      <c r="I1213" s="8"/>
      <c r="J1213" s="2">
        <f t="shared" si="239"/>
        <v>0.52909167015487657</v>
      </c>
      <c r="K1213" s="2">
        <f t="shared" si="240"/>
        <v>0.45751360401841773</v>
      </c>
      <c r="L1213" s="2">
        <f t="shared" si="241"/>
        <v>4.6044370029300966E-3</v>
      </c>
      <c r="M1213" s="2">
        <f t="shared" si="242"/>
        <v>8.7902888237756036E-3</v>
      </c>
      <c r="N1213" s="1">
        <v>1264</v>
      </c>
      <c r="O1213" s="1">
        <v>1093</v>
      </c>
      <c r="P1213" s="1">
        <v>11</v>
      </c>
      <c r="Q1213">
        <v>7</v>
      </c>
      <c r="R1213">
        <v>0</v>
      </c>
      <c r="S1213">
        <v>1</v>
      </c>
      <c r="U1213" s="1"/>
      <c r="V1213" s="1"/>
      <c r="W1213" s="1">
        <v>7</v>
      </c>
      <c r="X1213" s="1"/>
      <c r="Y1213" s="1"/>
      <c r="Z1213" s="1"/>
      <c r="AA1213" s="1"/>
      <c r="AB1213" s="1"/>
      <c r="AG1213">
        <v>6</v>
      </c>
      <c r="AI1213">
        <v>0</v>
      </c>
      <c r="AN1213" t="str">
        <f t="shared" si="244"/>
        <v>Northfield</v>
      </c>
      <c r="AO1213" t="s">
        <v>2732</v>
      </c>
      <c r="AP1213">
        <v>2</v>
      </c>
      <c r="AR1213" s="119">
        <v>33</v>
      </c>
      <c r="AS1213" s="121">
        <v>13</v>
      </c>
      <c r="AT1213" s="121">
        <v>100</v>
      </c>
      <c r="AU1213" s="125">
        <v>54260</v>
      </c>
      <c r="AV1213" s="125">
        <f t="shared" si="236"/>
        <v>33013</v>
      </c>
      <c r="AW1213" t="s">
        <v>749</v>
      </c>
      <c r="AX1213">
        <f t="shared" si="243"/>
        <v>3354260</v>
      </c>
      <c r="BB1213">
        <v>29.05</v>
      </c>
      <c r="BC1213">
        <v>0.26</v>
      </c>
      <c r="BD1213">
        <v>28.79</v>
      </c>
    </row>
    <row r="1214" spans="1:56" hidden="1" outlineLevel="1">
      <c r="A1214" t="s">
        <v>286</v>
      </c>
      <c r="B1214" s="10" t="s">
        <v>2130</v>
      </c>
      <c r="C1214" s="1">
        <f t="shared" si="237"/>
        <v>1052</v>
      </c>
      <c r="D1214" s="7">
        <f>IF(N1214&gt;0, RANK(N1214,(N1214:P1214,Q1214:AE1214)),0)</f>
        <v>1</v>
      </c>
      <c r="E1214" s="7">
        <f>IF(O1214&gt;0,RANK(O1214,(N1214:P1214,Q1214:AE1214)),0)</f>
        <v>2</v>
      </c>
      <c r="F1214" s="7">
        <f t="shared" si="238"/>
        <v>3</v>
      </c>
      <c r="G1214" s="1">
        <f t="shared" si="234"/>
        <v>255</v>
      </c>
      <c r="H1214" s="2">
        <f t="shared" si="235"/>
        <v>0.2423954372623574</v>
      </c>
      <c r="I1214" s="8"/>
      <c r="J1214" s="2">
        <f t="shared" si="239"/>
        <v>0.61787072243346008</v>
      </c>
      <c r="K1214" s="2">
        <f t="shared" si="240"/>
        <v>0.37547528517110268</v>
      </c>
      <c r="L1214" s="2">
        <f t="shared" si="241"/>
        <v>3.8022813688212928E-3</v>
      </c>
      <c r="M1214" s="2">
        <f t="shared" si="242"/>
        <v>2.8517110266159432E-3</v>
      </c>
      <c r="N1214" s="1">
        <v>650</v>
      </c>
      <c r="O1214" s="1">
        <v>395</v>
      </c>
      <c r="P1214" s="1">
        <v>4</v>
      </c>
      <c r="Q1214">
        <v>1</v>
      </c>
      <c r="R1214">
        <v>0</v>
      </c>
      <c r="S1214">
        <v>0</v>
      </c>
      <c r="U1214" s="1"/>
      <c r="V1214" s="1"/>
      <c r="W1214" s="1">
        <v>0</v>
      </c>
      <c r="X1214" s="1"/>
      <c r="Y1214" s="1"/>
      <c r="Z1214" s="1"/>
      <c r="AA1214" s="1"/>
      <c r="AB1214" s="1"/>
      <c r="AG1214">
        <v>0</v>
      </c>
      <c r="AI1214">
        <v>2</v>
      </c>
      <c r="AN1214" t="str">
        <f t="shared" si="244"/>
        <v>Northumberland</v>
      </c>
      <c r="AO1214" t="s">
        <v>2516</v>
      </c>
      <c r="AP1214">
        <v>2</v>
      </c>
      <c r="AR1214" s="119">
        <v>33</v>
      </c>
      <c r="AS1214" s="121">
        <v>7</v>
      </c>
      <c r="AT1214" s="121">
        <v>145</v>
      </c>
      <c r="AU1214" s="125">
        <v>56100</v>
      </c>
      <c r="AV1214" s="125">
        <f t="shared" si="236"/>
        <v>33007</v>
      </c>
      <c r="AW1214" t="s">
        <v>749</v>
      </c>
      <c r="AX1214">
        <f t="shared" si="243"/>
        <v>3356100</v>
      </c>
      <c r="BB1214">
        <v>36.94</v>
      </c>
      <c r="BC1214">
        <v>0.76</v>
      </c>
      <c r="BD1214">
        <v>36.18</v>
      </c>
    </row>
    <row r="1215" spans="1:56" hidden="1" outlineLevel="1">
      <c r="A1215" t="s">
        <v>320</v>
      </c>
      <c r="B1215" s="10" t="s">
        <v>2130</v>
      </c>
      <c r="C1215" s="1">
        <f t="shared" si="237"/>
        <v>2412</v>
      </c>
      <c r="D1215" s="7">
        <f>IF(N1215&gt;0, RANK(N1215,(N1215:P1215,Q1215:AE1215)),0)</f>
        <v>1</v>
      </c>
      <c r="E1215" s="7">
        <f>IF(O1215&gt;0,RANK(O1215,(N1215:P1215,Q1215:AE1215)),0)</f>
        <v>2</v>
      </c>
      <c r="F1215" s="7">
        <f t="shared" si="238"/>
        <v>3</v>
      </c>
      <c r="G1215" s="1">
        <f t="shared" si="234"/>
        <v>84</v>
      </c>
      <c r="H1215" s="2">
        <f t="shared" si="235"/>
        <v>3.482587064676617E-2</v>
      </c>
      <c r="I1215" s="8"/>
      <c r="J1215" s="2">
        <f t="shared" si="239"/>
        <v>0.50829187396351572</v>
      </c>
      <c r="K1215" s="2">
        <f t="shared" si="240"/>
        <v>0.4734660033167496</v>
      </c>
      <c r="L1215" s="2">
        <f t="shared" si="241"/>
        <v>8.7064676616915426E-3</v>
      </c>
      <c r="M1215" s="2">
        <f t="shared" si="242"/>
        <v>9.5356550580431455E-3</v>
      </c>
      <c r="N1215" s="1">
        <v>1226</v>
      </c>
      <c r="O1215" s="1">
        <v>1142</v>
      </c>
      <c r="P1215" s="1">
        <v>21</v>
      </c>
      <c r="Q1215">
        <v>8</v>
      </c>
      <c r="R1215">
        <v>0</v>
      </c>
      <c r="S1215">
        <v>2</v>
      </c>
      <c r="U1215" s="1"/>
      <c r="V1215" s="1"/>
      <c r="W1215" s="1">
        <v>5</v>
      </c>
      <c r="X1215" s="1"/>
      <c r="Y1215" s="1"/>
      <c r="Z1215" s="1"/>
      <c r="AA1215" s="1"/>
      <c r="AB1215" s="1"/>
      <c r="AG1215">
        <v>6</v>
      </c>
      <c r="AI1215">
        <v>2</v>
      </c>
      <c r="AN1215" t="str">
        <f t="shared" si="244"/>
        <v>Northwood</v>
      </c>
      <c r="AO1215" t="s">
        <v>339</v>
      </c>
      <c r="AP1215">
        <v>1</v>
      </c>
      <c r="AR1215" s="119">
        <v>33</v>
      </c>
      <c r="AS1215" s="121">
        <v>15</v>
      </c>
      <c r="AT1215" s="121">
        <v>130</v>
      </c>
      <c r="AU1215" s="125">
        <v>56820</v>
      </c>
      <c r="AV1215" s="125">
        <f t="shared" si="236"/>
        <v>33015</v>
      </c>
      <c r="AW1215" t="s">
        <v>749</v>
      </c>
      <c r="AX1215">
        <f t="shared" si="243"/>
        <v>3356820</v>
      </c>
      <c r="BB1215">
        <v>30.05</v>
      </c>
      <c r="BC1215">
        <v>2.0699999999999998</v>
      </c>
      <c r="BD1215">
        <v>27.99</v>
      </c>
    </row>
    <row r="1216" spans="1:56" hidden="1" outlineLevel="1">
      <c r="A1216" t="s">
        <v>494</v>
      </c>
      <c r="B1216" s="10" t="s">
        <v>2130</v>
      </c>
      <c r="C1216" s="1">
        <f t="shared" si="237"/>
        <v>2676</v>
      </c>
      <c r="D1216" s="7">
        <f>IF(N1216&gt;0, RANK(N1216,(N1216:P1216,Q1216:AE1216)),0)</f>
        <v>1</v>
      </c>
      <c r="E1216" s="7">
        <f>IF(O1216&gt;0,RANK(O1216,(N1216:P1216,Q1216:AE1216)),0)</f>
        <v>2</v>
      </c>
      <c r="F1216" s="7">
        <f t="shared" si="238"/>
        <v>3</v>
      </c>
      <c r="G1216" s="1">
        <f t="shared" si="234"/>
        <v>113</v>
      </c>
      <c r="H1216" s="2">
        <f t="shared" si="235"/>
        <v>4.2227204783258594E-2</v>
      </c>
      <c r="I1216" s="8"/>
      <c r="J1216" s="2">
        <f t="shared" si="239"/>
        <v>0.51382660687593418</v>
      </c>
      <c r="K1216" s="2">
        <f t="shared" si="240"/>
        <v>0.47159940209267565</v>
      </c>
      <c r="L1216" s="2">
        <f t="shared" si="241"/>
        <v>5.6053811659192822E-3</v>
      </c>
      <c r="M1216" s="2">
        <f t="shared" si="242"/>
        <v>8.9686098654708953E-3</v>
      </c>
      <c r="N1216" s="1">
        <v>1375</v>
      </c>
      <c r="O1216" s="1">
        <v>1262</v>
      </c>
      <c r="P1216" s="1">
        <v>15</v>
      </c>
      <c r="Q1216">
        <v>10</v>
      </c>
      <c r="R1216">
        <v>0</v>
      </c>
      <c r="S1216">
        <v>0</v>
      </c>
      <c r="U1216" s="1"/>
      <c r="V1216" s="1"/>
      <c r="W1216" s="1">
        <v>5</v>
      </c>
      <c r="X1216" s="1"/>
      <c r="Y1216" s="1"/>
      <c r="Z1216" s="1"/>
      <c r="AA1216" s="1"/>
      <c r="AB1216" s="1"/>
      <c r="AG1216">
        <v>6</v>
      </c>
      <c r="AI1216">
        <v>3</v>
      </c>
      <c r="AN1216" t="str">
        <f t="shared" si="244"/>
        <v>Nottingham</v>
      </c>
      <c r="AO1216" t="s">
        <v>339</v>
      </c>
      <c r="AP1216">
        <v>1</v>
      </c>
      <c r="AR1216" s="119">
        <v>33</v>
      </c>
      <c r="AS1216" s="121">
        <v>15</v>
      </c>
      <c r="AT1216" s="121">
        <v>135</v>
      </c>
      <c r="AU1216" s="125">
        <v>57460</v>
      </c>
      <c r="AV1216" s="125">
        <f t="shared" si="236"/>
        <v>33015</v>
      </c>
      <c r="AW1216" t="s">
        <v>749</v>
      </c>
      <c r="AX1216">
        <f t="shared" si="243"/>
        <v>3357460</v>
      </c>
      <c r="BB1216">
        <v>48.42</v>
      </c>
      <c r="BC1216">
        <v>1.94</v>
      </c>
      <c r="BD1216">
        <v>46.47</v>
      </c>
    </row>
    <row r="1217" spans="1:56" hidden="1" outlineLevel="1">
      <c r="A1217" t="s">
        <v>3376</v>
      </c>
      <c r="B1217" s="10" t="s">
        <v>2130</v>
      </c>
      <c r="C1217" s="1">
        <f t="shared" si="237"/>
        <v>167</v>
      </c>
      <c r="D1217" s="7">
        <f>IF(N1217&gt;0, RANK(N1217,(N1217:P1217,Q1217:AE1217)),0)</f>
        <v>1</v>
      </c>
      <c r="E1217" s="7">
        <f>IF(O1217&gt;0,RANK(O1217,(N1217:P1217,Q1217:AE1217)),0)</f>
        <v>2</v>
      </c>
      <c r="F1217" s="7">
        <f t="shared" si="238"/>
        <v>3</v>
      </c>
      <c r="G1217" s="1">
        <f t="shared" si="234"/>
        <v>31</v>
      </c>
      <c r="H1217" s="2">
        <f t="shared" si="235"/>
        <v>0.18562874251497005</v>
      </c>
      <c r="I1217" s="8"/>
      <c r="J1217" s="2">
        <f t="shared" si="239"/>
        <v>0.57485029940119758</v>
      </c>
      <c r="K1217" s="2">
        <f t="shared" si="240"/>
        <v>0.38922155688622756</v>
      </c>
      <c r="L1217" s="2">
        <f t="shared" si="241"/>
        <v>1.1976047904191617E-2</v>
      </c>
      <c r="M1217" s="2">
        <f t="shared" si="242"/>
        <v>2.3952095808383238E-2</v>
      </c>
      <c r="N1217" s="1">
        <v>96</v>
      </c>
      <c r="O1217" s="1">
        <v>65</v>
      </c>
      <c r="P1217" s="1">
        <v>2</v>
      </c>
      <c r="Q1217">
        <v>1</v>
      </c>
      <c r="R1217">
        <v>0</v>
      </c>
      <c r="S1217">
        <v>1</v>
      </c>
      <c r="U1217" s="1"/>
      <c r="V1217" s="1"/>
      <c r="W1217" s="1">
        <v>0</v>
      </c>
      <c r="X1217" s="1"/>
      <c r="Y1217" s="1"/>
      <c r="Z1217" s="1"/>
      <c r="AA1217" s="1"/>
      <c r="AB1217" s="1"/>
      <c r="AG1217">
        <v>2</v>
      </c>
      <c r="AI1217">
        <v>0</v>
      </c>
      <c r="AN1217" t="str">
        <f t="shared" si="244"/>
        <v>Orange</v>
      </c>
      <c r="AO1217" t="s">
        <v>3110</v>
      </c>
      <c r="AP1217">
        <v>2</v>
      </c>
      <c r="AR1217" s="119">
        <v>33</v>
      </c>
      <c r="AS1217" s="121">
        <v>9</v>
      </c>
      <c r="AT1217" s="121">
        <v>145</v>
      </c>
      <c r="AU1217" s="125">
        <v>58340</v>
      </c>
      <c r="AV1217" s="125">
        <f t="shared" si="236"/>
        <v>33009</v>
      </c>
      <c r="AW1217" t="s">
        <v>749</v>
      </c>
      <c r="AX1217">
        <f t="shared" si="243"/>
        <v>3358340</v>
      </c>
      <c r="BB1217">
        <v>23.25</v>
      </c>
      <c r="BC1217">
        <v>0.04</v>
      </c>
      <c r="BD1217">
        <v>23.22</v>
      </c>
    </row>
    <row r="1218" spans="1:56" hidden="1" outlineLevel="1">
      <c r="A1218" t="s">
        <v>495</v>
      </c>
      <c r="B1218" s="10" t="s">
        <v>2130</v>
      </c>
      <c r="C1218" s="1">
        <f t="shared" si="237"/>
        <v>736</v>
      </c>
      <c r="D1218" s="7">
        <f>IF(N1218&gt;0, RANK(N1218,(N1218:P1218,Q1218:AE1218)),0)</f>
        <v>1</v>
      </c>
      <c r="E1218" s="7">
        <f>IF(O1218&gt;0,RANK(O1218,(N1218:P1218,Q1218:AE1218)),0)</f>
        <v>2</v>
      </c>
      <c r="F1218" s="7">
        <f t="shared" si="238"/>
        <v>5</v>
      </c>
      <c r="G1218" s="1">
        <f t="shared" si="234"/>
        <v>254</v>
      </c>
      <c r="H1218" s="2">
        <f t="shared" si="235"/>
        <v>0.34510869565217389</v>
      </c>
      <c r="I1218" s="8"/>
      <c r="J1218" s="2">
        <f t="shared" si="239"/>
        <v>0.66440217391304346</v>
      </c>
      <c r="K1218" s="2">
        <f t="shared" si="240"/>
        <v>0.31929347826086957</v>
      </c>
      <c r="L1218" s="2">
        <f t="shared" si="241"/>
        <v>1.358695652173913E-3</v>
      </c>
      <c r="M1218" s="2">
        <f t="shared" si="242"/>
        <v>1.4945652173913061E-2</v>
      </c>
      <c r="N1218" s="1">
        <v>489</v>
      </c>
      <c r="O1218" s="1">
        <v>235</v>
      </c>
      <c r="P1218" s="1">
        <v>1</v>
      </c>
      <c r="Q1218">
        <v>4</v>
      </c>
      <c r="R1218">
        <v>0</v>
      </c>
      <c r="S1218">
        <v>0</v>
      </c>
      <c r="U1218" s="1"/>
      <c r="V1218" s="1"/>
      <c r="W1218" s="1">
        <v>5</v>
      </c>
      <c r="X1218" s="1"/>
      <c r="Y1218" s="1"/>
      <c r="Z1218" s="1"/>
      <c r="AA1218" s="1"/>
      <c r="AB1218" s="1"/>
      <c r="AG1218">
        <v>1</v>
      </c>
      <c r="AI1218">
        <v>1</v>
      </c>
      <c r="AN1218" t="str">
        <f t="shared" si="244"/>
        <v>Orford</v>
      </c>
      <c r="AO1218" t="s">
        <v>3110</v>
      </c>
      <c r="AP1218">
        <v>2</v>
      </c>
      <c r="AR1218" s="119">
        <v>33</v>
      </c>
      <c r="AS1218" s="121">
        <v>9</v>
      </c>
      <c r="AT1218" s="121">
        <v>150</v>
      </c>
      <c r="AU1218" s="125">
        <v>58500</v>
      </c>
      <c r="AV1218" s="125">
        <f t="shared" si="236"/>
        <v>33009</v>
      </c>
      <c r="AW1218" t="s">
        <v>749</v>
      </c>
      <c r="AX1218">
        <f t="shared" si="243"/>
        <v>3358500</v>
      </c>
      <c r="BB1218">
        <v>48.02</v>
      </c>
      <c r="BC1218">
        <v>1.35</v>
      </c>
      <c r="BD1218">
        <v>46.67</v>
      </c>
    </row>
    <row r="1219" spans="1:56" hidden="1" outlineLevel="1">
      <c r="A1219" t="s">
        <v>1645</v>
      </c>
      <c r="B1219" s="10" t="s">
        <v>2130</v>
      </c>
      <c r="C1219" s="1">
        <f t="shared" si="237"/>
        <v>2227</v>
      </c>
      <c r="D1219" s="7">
        <f>IF(N1219&gt;0, RANK(N1219,(N1219:P1219,Q1219:AE1219)),0)</f>
        <v>2</v>
      </c>
      <c r="E1219" s="7">
        <f>IF(O1219&gt;0,RANK(O1219,(N1219:P1219,Q1219:AE1219)),0)</f>
        <v>1</v>
      </c>
      <c r="F1219" s="7">
        <f t="shared" si="238"/>
        <v>3</v>
      </c>
      <c r="G1219" s="1">
        <f t="shared" ref="G1219:G1282" si="245">IF(C1219&gt;0,MAX(N1219:P1219)-LARGE(N1219:P1219,2),0)</f>
        <v>126</v>
      </c>
      <c r="H1219" s="2">
        <f t="shared" ref="H1219:H1282" si="246">IF(C1219&gt;0,G1219/C1219,0)</f>
        <v>5.6578356533453077E-2</v>
      </c>
      <c r="I1219" s="8"/>
      <c r="J1219" s="2">
        <f t="shared" si="239"/>
        <v>0.46026044005388417</v>
      </c>
      <c r="K1219" s="2">
        <f t="shared" si="240"/>
        <v>0.51683879658733722</v>
      </c>
      <c r="L1219" s="2">
        <f t="shared" si="241"/>
        <v>9.8787606645711727E-3</v>
      </c>
      <c r="M1219" s="2">
        <f t="shared" si="242"/>
        <v>1.3022002694207491E-2</v>
      </c>
      <c r="N1219" s="1">
        <v>1025</v>
      </c>
      <c r="O1219" s="1">
        <v>1151</v>
      </c>
      <c r="P1219" s="1">
        <v>22</v>
      </c>
      <c r="Q1219">
        <v>8</v>
      </c>
      <c r="R1219">
        <v>0</v>
      </c>
      <c r="S1219">
        <v>0</v>
      </c>
      <c r="U1219" s="1"/>
      <c r="V1219" s="1"/>
      <c r="W1219" s="1">
        <v>10</v>
      </c>
      <c r="X1219" s="1"/>
      <c r="Y1219" s="1"/>
      <c r="Z1219" s="1"/>
      <c r="AA1219" s="1"/>
      <c r="AB1219" s="1"/>
      <c r="AG1219">
        <v>8</v>
      </c>
      <c r="AI1219">
        <v>3</v>
      </c>
      <c r="AN1219" t="str">
        <f t="shared" si="244"/>
        <v>Ossipee</v>
      </c>
      <c r="AO1219" t="s">
        <v>3449</v>
      </c>
      <c r="AP1219">
        <v>1</v>
      </c>
      <c r="AR1219" s="119">
        <v>33</v>
      </c>
      <c r="AS1219" s="121">
        <v>3</v>
      </c>
      <c r="AT1219" s="121">
        <v>70</v>
      </c>
      <c r="AU1219" s="125">
        <v>58740</v>
      </c>
      <c r="AV1219" s="125">
        <f t="shared" si="236"/>
        <v>33003</v>
      </c>
      <c r="AW1219" t="s">
        <v>749</v>
      </c>
      <c r="AX1219">
        <f t="shared" si="243"/>
        <v>3358740</v>
      </c>
      <c r="BB1219">
        <v>75.56</v>
      </c>
      <c r="BC1219">
        <v>4.42</v>
      </c>
      <c r="BD1219">
        <v>71.150000000000006</v>
      </c>
    </row>
    <row r="1220" spans="1:56" hidden="1" outlineLevel="1">
      <c r="A1220" t="s">
        <v>1147</v>
      </c>
      <c r="B1220" s="10" t="s">
        <v>2130</v>
      </c>
      <c r="C1220" s="1">
        <f t="shared" si="237"/>
        <v>6979</v>
      </c>
      <c r="D1220" s="7">
        <f>IF(N1220&gt;0, RANK(N1220,(N1220:P1220,Q1220:AE1220)),0)</f>
        <v>2</v>
      </c>
      <c r="E1220" s="7">
        <f>IF(O1220&gt;0,RANK(O1220,(N1220:P1220,Q1220:AE1220)),0)</f>
        <v>1</v>
      </c>
      <c r="F1220" s="7">
        <f t="shared" si="238"/>
        <v>3</v>
      </c>
      <c r="G1220" s="1">
        <f t="shared" si="245"/>
        <v>929</v>
      </c>
      <c r="H1220" s="2">
        <f t="shared" si="246"/>
        <v>0.13311362659406792</v>
      </c>
      <c r="I1220" s="8"/>
      <c r="J1220" s="2">
        <f t="shared" si="239"/>
        <v>0.42728184553660981</v>
      </c>
      <c r="K1220" s="2">
        <f t="shared" si="240"/>
        <v>0.56039547213067775</v>
      </c>
      <c r="L1220" s="2">
        <f t="shared" si="241"/>
        <v>5.0150451354062184E-3</v>
      </c>
      <c r="M1220" s="2">
        <f t="shared" si="242"/>
        <v>7.3076371973061684E-3</v>
      </c>
      <c r="N1220" s="1">
        <v>2982</v>
      </c>
      <c r="O1220" s="1">
        <v>3911</v>
      </c>
      <c r="P1220" s="1">
        <v>35</v>
      </c>
      <c r="Q1220">
        <v>17</v>
      </c>
      <c r="R1220">
        <v>0</v>
      </c>
      <c r="S1220">
        <v>0</v>
      </c>
      <c r="U1220" s="1"/>
      <c r="V1220" s="1"/>
      <c r="W1220" s="1">
        <v>20</v>
      </c>
      <c r="X1220" s="1"/>
      <c r="Y1220" s="1"/>
      <c r="Z1220" s="1"/>
      <c r="AA1220" s="1"/>
      <c r="AB1220" s="1"/>
      <c r="AG1220">
        <v>8</v>
      </c>
      <c r="AI1220">
        <v>6</v>
      </c>
      <c r="AN1220" t="str">
        <f t="shared" si="244"/>
        <v>Pelham</v>
      </c>
      <c r="AO1220" t="s">
        <v>1412</v>
      </c>
      <c r="AP1220">
        <v>2</v>
      </c>
      <c r="AR1220" s="119">
        <v>33</v>
      </c>
      <c r="AS1220" s="121">
        <v>11</v>
      </c>
      <c r="AT1220" s="121">
        <v>125</v>
      </c>
      <c r="AU1220" s="125">
        <v>59940</v>
      </c>
      <c r="AV1220" s="125">
        <f t="shared" si="236"/>
        <v>33011</v>
      </c>
      <c r="AW1220" t="s">
        <v>749</v>
      </c>
      <c r="AX1220">
        <f t="shared" si="243"/>
        <v>3359940</v>
      </c>
      <c r="BB1220">
        <v>26.96</v>
      </c>
      <c r="BC1220">
        <v>0.52</v>
      </c>
      <c r="BD1220">
        <v>26.43</v>
      </c>
    </row>
    <row r="1221" spans="1:56" hidden="1" outlineLevel="1">
      <c r="A1221" t="s">
        <v>1802</v>
      </c>
      <c r="B1221" s="10" t="s">
        <v>2130</v>
      </c>
      <c r="C1221" s="1">
        <f t="shared" si="237"/>
        <v>3758</v>
      </c>
      <c r="D1221" s="7">
        <f>IF(N1221&gt;0, RANK(N1221,(N1221:P1221,Q1221:AE1221)),0)</f>
        <v>1</v>
      </c>
      <c r="E1221" s="7">
        <f>IF(O1221&gt;0,RANK(O1221,(N1221:P1221,Q1221:AE1221)),0)</f>
        <v>2</v>
      </c>
      <c r="F1221" s="7">
        <f t="shared" si="238"/>
        <v>3</v>
      </c>
      <c r="G1221" s="1">
        <f t="shared" si="245"/>
        <v>249</v>
      </c>
      <c r="H1221" s="2">
        <f t="shared" si="246"/>
        <v>6.625864821713677E-2</v>
      </c>
      <c r="I1221" s="8"/>
      <c r="J1221" s="2">
        <f t="shared" si="239"/>
        <v>0.52421500798296972</v>
      </c>
      <c r="K1221" s="2">
        <f t="shared" si="240"/>
        <v>0.45795635976583288</v>
      </c>
      <c r="L1221" s="2">
        <f t="shared" si="241"/>
        <v>5.854177754124534E-3</v>
      </c>
      <c r="M1221" s="2">
        <f t="shared" si="242"/>
        <v>1.1974454497072873E-2</v>
      </c>
      <c r="N1221" s="1">
        <v>1970</v>
      </c>
      <c r="O1221" s="1">
        <v>1721</v>
      </c>
      <c r="P1221" s="1">
        <v>22</v>
      </c>
      <c r="Q1221">
        <v>12</v>
      </c>
      <c r="R1221">
        <v>0</v>
      </c>
      <c r="S1221">
        <v>0</v>
      </c>
      <c r="U1221" s="1"/>
      <c r="V1221" s="1"/>
      <c r="W1221" s="1">
        <v>15</v>
      </c>
      <c r="X1221" s="1"/>
      <c r="Y1221" s="1"/>
      <c r="Z1221" s="1"/>
      <c r="AA1221" s="1"/>
      <c r="AB1221" s="1"/>
      <c r="AG1221">
        <v>15</v>
      </c>
      <c r="AI1221">
        <v>3</v>
      </c>
      <c r="AN1221" t="str">
        <f t="shared" si="244"/>
        <v>Pembroke</v>
      </c>
      <c r="AO1221" t="s">
        <v>2732</v>
      </c>
      <c r="AP1221">
        <v>2</v>
      </c>
      <c r="AR1221" s="119">
        <v>33</v>
      </c>
      <c r="AS1221" s="121">
        <v>13</v>
      </c>
      <c r="AT1221" s="121">
        <v>105</v>
      </c>
      <c r="AU1221" s="125">
        <v>60020</v>
      </c>
      <c r="AV1221" s="125">
        <f t="shared" si="236"/>
        <v>33013</v>
      </c>
      <c r="AW1221" t="s">
        <v>749</v>
      </c>
      <c r="AX1221">
        <f t="shared" si="243"/>
        <v>3360020</v>
      </c>
      <c r="BB1221">
        <v>22.99</v>
      </c>
      <c r="BC1221">
        <v>0.16</v>
      </c>
      <c r="BD1221">
        <v>22.83</v>
      </c>
    </row>
    <row r="1222" spans="1:56" hidden="1" outlineLevel="1">
      <c r="A1222" t="s">
        <v>252</v>
      </c>
      <c r="B1222" s="10" t="s">
        <v>2130</v>
      </c>
      <c r="C1222" s="1">
        <f t="shared" si="237"/>
        <v>3907</v>
      </c>
      <c r="D1222" s="7">
        <f>IF(N1222&gt;0, RANK(N1222,(N1222:P1222,Q1222:AE1222)),0)</f>
        <v>1</v>
      </c>
      <c r="E1222" s="7">
        <f>IF(O1222&gt;0,RANK(O1222,(N1222:P1222,Q1222:AE1222)),0)</f>
        <v>2</v>
      </c>
      <c r="F1222" s="7">
        <f t="shared" si="238"/>
        <v>3</v>
      </c>
      <c r="G1222" s="1">
        <f t="shared" si="245"/>
        <v>1218</v>
      </c>
      <c r="H1222" s="2">
        <f t="shared" si="246"/>
        <v>0.31174814435628362</v>
      </c>
      <c r="I1222" s="8"/>
      <c r="J1222" s="2">
        <f t="shared" si="239"/>
        <v>0.65165088303045815</v>
      </c>
      <c r="K1222" s="2">
        <f t="shared" si="240"/>
        <v>0.33990273867417453</v>
      </c>
      <c r="L1222" s="2">
        <f t="shared" si="241"/>
        <v>5.6309188635781928E-3</v>
      </c>
      <c r="M1222" s="2">
        <f t="shared" si="242"/>
        <v>2.8154594317891255E-3</v>
      </c>
      <c r="N1222" s="1">
        <v>2546</v>
      </c>
      <c r="O1222" s="1">
        <v>1328</v>
      </c>
      <c r="P1222" s="1">
        <v>22</v>
      </c>
      <c r="Q1222">
        <v>8</v>
      </c>
      <c r="R1222">
        <v>0</v>
      </c>
      <c r="S1222">
        <v>0</v>
      </c>
      <c r="U1222" s="1"/>
      <c r="V1222" s="1"/>
      <c r="W1222" s="1">
        <v>0</v>
      </c>
      <c r="X1222" s="1"/>
      <c r="Y1222" s="1"/>
      <c r="Z1222" s="1"/>
      <c r="AA1222" s="1"/>
      <c r="AB1222" s="1"/>
      <c r="AG1222">
        <v>0</v>
      </c>
      <c r="AI1222">
        <v>3</v>
      </c>
      <c r="AN1222" t="str">
        <f t="shared" si="244"/>
        <v>Peterborough</v>
      </c>
      <c r="AO1222" t="s">
        <v>1412</v>
      </c>
      <c r="AP1222">
        <v>2</v>
      </c>
      <c r="AR1222" s="119">
        <v>33</v>
      </c>
      <c r="AS1222" s="121">
        <v>11</v>
      </c>
      <c r="AT1222" s="121">
        <v>130</v>
      </c>
      <c r="AU1222" s="125">
        <v>60580</v>
      </c>
      <c r="AV1222" s="125">
        <f t="shared" ref="AV1222:AV1285" si="247">AR1222*1000+AS1222</f>
        <v>33011</v>
      </c>
      <c r="AW1222" t="s">
        <v>749</v>
      </c>
      <c r="AX1222">
        <f t="shared" si="243"/>
        <v>3360580</v>
      </c>
      <c r="BB1222">
        <v>38.11</v>
      </c>
      <c r="BC1222">
        <v>0.41</v>
      </c>
      <c r="BD1222">
        <v>37.71</v>
      </c>
    </row>
    <row r="1223" spans="1:56" hidden="1" outlineLevel="1">
      <c r="A1223" t="s">
        <v>1809</v>
      </c>
      <c r="B1223" s="10" t="s">
        <v>2130</v>
      </c>
      <c r="C1223" s="1">
        <f t="shared" si="237"/>
        <v>471</v>
      </c>
      <c r="D1223" s="7">
        <f>IF(N1223&gt;0, RANK(N1223,(N1223:P1223,Q1223:AE1223)),0)</f>
        <v>1</v>
      </c>
      <c r="E1223" s="7">
        <f>IF(O1223&gt;0,RANK(O1223,(N1223:P1223,Q1223:AE1223)),0)</f>
        <v>2</v>
      </c>
      <c r="F1223" s="7">
        <f t="shared" si="238"/>
        <v>3</v>
      </c>
      <c r="G1223" s="1">
        <f t="shared" si="245"/>
        <v>112</v>
      </c>
      <c r="H1223" s="2">
        <f t="shared" si="246"/>
        <v>0.23779193205944799</v>
      </c>
      <c r="I1223" s="8"/>
      <c r="J1223" s="2">
        <f t="shared" si="239"/>
        <v>0.61146496815286622</v>
      </c>
      <c r="K1223" s="2">
        <f t="shared" si="240"/>
        <v>0.37367303609341823</v>
      </c>
      <c r="L1223" s="2">
        <f t="shared" si="241"/>
        <v>4.246284501061571E-3</v>
      </c>
      <c r="M1223" s="2">
        <f t="shared" si="242"/>
        <v>1.0615711252653981E-2</v>
      </c>
      <c r="N1223" s="1">
        <v>288</v>
      </c>
      <c r="O1223" s="1">
        <v>176</v>
      </c>
      <c r="P1223" s="1">
        <v>2</v>
      </c>
      <c r="Q1223">
        <v>2</v>
      </c>
      <c r="R1223">
        <v>0</v>
      </c>
      <c r="S1223">
        <v>2</v>
      </c>
      <c r="U1223" s="1"/>
      <c r="V1223" s="1"/>
      <c r="W1223" s="1">
        <v>0</v>
      </c>
      <c r="X1223" s="1"/>
      <c r="Y1223" s="1"/>
      <c r="Z1223" s="1"/>
      <c r="AA1223" s="1"/>
      <c r="AB1223" s="1"/>
      <c r="AG1223">
        <v>0</v>
      </c>
      <c r="AI1223">
        <v>1</v>
      </c>
      <c r="AN1223" t="str">
        <f t="shared" si="244"/>
        <v>Piermont</v>
      </c>
      <c r="AO1223" t="s">
        <v>3110</v>
      </c>
      <c r="AP1223">
        <v>2</v>
      </c>
      <c r="AR1223" s="119">
        <v>33</v>
      </c>
      <c r="AS1223" s="121">
        <v>9</v>
      </c>
      <c r="AT1223" s="121">
        <v>155</v>
      </c>
      <c r="AU1223" s="125">
        <v>61060</v>
      </c>
      <c r="AV1223" s="125">
        <f t="shared" si="247"/>
        <v>33009</v>
      </c>
      <c r="AW1223" t="s">
        <v>749</v>
      </c>
      <c r="AX1223">
        <f t="shared" si="243"/>
        <v>3361060</v>
      </c>
      <c r="BB1223">
        <v>39.82</v>
      </c>
      <c r="BC1223">
        <v>1.33</v>
      </c>
      <c r="BD1223">
        <v>38.49</v>
      </c>
    </row>
    <row r="1224" spans="1:56" hidden="1" outlineLevel="1">
      <c r="A1224" t="s">
        <v>631</v>
      </c>
      <c r="B1224" s="10" t="s">
        <v>2130</v>
      </c>
      <c r="C1224" s="1">
        <f t="shared" si="237"/>
        <v>5</v>
      </c>
      <c r="D1224" s="7">
        <f>IF(N1224&gt;0, RANK(N1224,(N1224:P1224,Q1224:AE1224)),0)</f>
        <v>1</v>
      </c>
      <c r="E1224" s="7">
        <f>IF(O1224&gt;0,RANK(O1224,(N1224:P1224,Q1224:AE1224)),0)</f>
        <v>0</v>
      </c>
      <c r="F1224" s="7">
        <f t="shared" si="238"/>
        <v>0</v>
      </c>
      <c r="G1224" s="1">
        <f t="shared" si="245"/>
        <v>5</v>
      </c>
      <c r="H1224" s="2">
        <f t="shared" si="246"/>
        <v>1</v>
      </c>
      <c r="I1224" s="8"/>
      <c r="J1224" s="2">
        <f t="shared" si="239"/>
        <v>1</v>
      </c>
      <c r="K1224" s="2">
        <f t="shared" si="240"/>
        <v>0</v>
      </c>
      <c r="L1224" s="2">
        <f t="shared" si="241"/>
        <v>0</v>
      </c>
      <c r="M1224" s="2">
        <f t="shared" si="242"/>
        <v>0</v>
      </c>
      <c r="N1224" s="1">
        <v>5</v>
      </c>
      <c r="O1224" s="1">
        <v>0</v>
      </c>
      <c r="P1224" s="1">
        <v>0</v>
      </c>
      <c r="Q1224">
        <v>0</v>
      </c>
      <c r="R1224">
        <v>0</v>
      </c>
      <c r="S1224">
        <v>0</v>
      </c>
      <c r="U1224" s="1"/>
      <c r="V1224" s="1"/>
      <c r="W1224" s="1">
        <v>0</v>
      </c>
      <c r="X1224" s="1"/>
      <c r="Y1224" s="1"/>
      <c r="Z1224" s="1"/>
      <c r="AA1224" s="1"/>
      <c r="AB1224" s="1"/>
      <c r="AG1224">
        <v>0</v>
      </c>
      <c r="AI1224">
        <v>0</v>
      </c>
      <c r="AN1224" t="str">
        <f t="shared" si="244"/>
        <v>Pinkham's Grant</v>
      </c>
      <c r="AO1224" t="s">
        <v>2516</v>
      </c>
      <c r="AP1224">
        <v>2</v>
      </c>
      <c r="AR1224" s="119">
        <v>33</v>
      </c>
      <c r="AS1224" s="121">
        <v>7</v>
      </c>
      <c r="AT1224" s="121">
        <v>155</v>
      </c>
      <c r="AU1224" s="125">
        <v>61620</v>
      </c>
      <c r="AV1224" s="125">
        <f t="shared" si="247"/>
        <v>33007</v>
      </c>
      <c r="AW1224" t="s">
        <v>1789</v>
      </c>
      <c r="AX1224">
        <f t="shared" si="243"/>
        <v>3361620</v>
      </c>
      <c r="BB1224">
        <v>3.77</v>
      </c>
      <c r="BC1224">
        <v>0</v>
      </c>
      <c r="BD1224">
        <v>3.77</v>
      </c>
    </row>
    <row r="1225" spans="1:56" hidden="1" outlineLevel="1">
      <c r="A1225" t="s">
        <v>2827</v>
      </c>
      <c r="B1225" s="10" t="s">
        <v>2130</v>
      </c>
      <c r="C1225" s="1">
        <f t="shared" si="237"/>
        <v>551</v>
      </c>
      <c r="D1225" s="7">
        <f>IF(N1225&gt;0, RANK(N1225,(N1225:P1225,Q1225:AE1225)),0)</f>
        <v>2</v>
      </c>
      <c r="E1225" s="7">
        <f>IF(O1225&gt;0,RANK(O1225,(N1225:P1225,Q1225:AE1225)),0)</f>
        <v>1</v>
      </c>
      <c r="F1225" s="7">
        <f t="shared" si="238"/>
        <v>0</v>
      </c>
      <c r="G1225" s="1">
        <f t="shared" si="245"/>
        <v>64</v>
      </c>
      <c r="H1225" s="2">
        <f t="shared" si="246"/>
        <v>0.1161524500907441</v>
      </c>
      <c r="I1225" s="8"/>
      <c r="J1225" s="2">
        <f t="shared" si="239"/>
        <v>0.44101633393829404</v>
      </c>
      <c r="K1225" s="2">
        <f t="shared" si="240"/>
        <v>0.55716878402903813</v>
      </c>
      <c r="L1225" s="2">
        <f t="shared" si="241"/>
        <v>0</v>
      </c>
      <c r="M1225" s="2">
        <f t="shared" si="242"/>
        <v>1.8148820326678861E-3</v>
      </c>
      <c r="N1225" s="1">
        <v>243</v>
      </c>
      <c r="O1225" s="1">
        <v>307</v>
      </c>
      <c r="P1225" s="1">
        <v>0</v>
      </c>
      <c r="Q1225">
        <v>0</v>
      </c>
      <c r="R1225">
        <v>0</v>
      </c>
      <c r="S1225">
        <v>0</v>
      </c>
      <c r="U1225" s="1"/>
      <c r="V1225" s="1"/>
      <c r="W1225" s="1">
        <v>1</v>
      </c>
      <c r="X1225" s="1"/>
      <c r="Y1225" s="1"/>
      <c r="Z1225" s="1"/>
      <c r="AA1225" s="1"/>
      <c r="AB1225" s="1"/>
      <c r="AG1225">
        <v>0</v>
      </c>
      <c r="AI1225">
        <v>0</v>
      </c>
      <c r="AN1225" t="str">
        <f t="shared" si="244"/>
        <v>Pittsburg</v>
      </c>
      <c r="AO1225" t="s">
        <v>2516</v>
      </c>
      <c r="AP1225">
        <v>2</v>
      </c>
      <c r="AR1225" s="119">
        <v>33</v>
      </c>
      <c r="AS1225" s="121">
        <v>7</v>
      </c>
      <c r="AT1225" s="121">
        <v>160</v>
      </c>
      <c r="AU1225" s="125">
        <v>61780</v>
      </c>
      <c r="AV1225" s="125">
        <f t="shared" si="247"/>
        <v>33007</v>
      </c>
      <c r="AW1225" t="s">
        <v>749</v>
      </c>
      <c r="AX1225">
        <f t="shared" si="243"/>
        <v>3361780</v>
      </c>
      <c r="BB1225">
        <v>291.35000000000002</v>
      </c>
      <c r="BC1225">
        <v>9.0500000000000007</v>
      </c>
      <c r="BD1225">
        <v>282.3</v>
      </c>
    </row>
    <row r="1226" spans="1:56" hidden="1" outlineLevel="1">
      <c r="A1226" t="s">
        <v>331</v>
      </c>
      <c r="B1226" s="10" t="s">
        <v>2130</v>
      </c>
      <c r="C1226" s="1">
        <f t="shared" si="237"/>
        <v>1920</v>
      </c>
      <c r="D1226" s="7">
        <f>IF(N1226&gt;0, RANK(N1226,(N1226:P1226,Q1226:AE1226)),0)</f>
        <v>2</v>
      </c>
      <c r="E1226" s="7">
        <f>IF(O1226&gt;0,RANK(O1226,(N1226:P1226,Q1226:AE1226)),0)</f>
        <v>1</v>
      </c>
      <c r="F1226" s="7">
        <f t="shared" si="238"/>
        <v>3</v>
      </c>
      <c r="G1226" s="1">
        <f t="shared" si="245"/>
        <v>95</v>
      </c>
      <c r="H1226" s="2">
        <f t="shared" si="246"/>
        <v>4.9479166666666664E-2</v>
      </c>
      <c r="I1226" s="8"/>
      <c r="J1226" s="2">
        <f t="shared" si="239"/>
        <v>0.46770833333333334</v>
      </c>
      <c r="K1226" s="2">
        <f t="shared" si="240"/>
        <v>0.51718750000000002</v>
      </c>
      <c r="L1226" s="2">
        <f t="shared" si="241"/>
        <v>4.6874999999999998E-3</v>
      </c>
      <c r="M1226" s="2">
        <f t="shared" si="242"/>
        <v>1.0416666666666585E-2</v>
      </c>
      <c r="N1226" s="1">
        <v>898</v>
      </c>
      <c r="O1226" s="1">
        <v>993</v>
      </c>
      <c r="P1226" s="1">
        <v>9</v>
      </c>
      <c r="Q1226">
        <v>4</v>
      </c>
      <c r="R1226">
        <v>0</v>
      </c>
      <c r="S1226">
        <v>5</v>
      </c>
      <c r="U1226" s="1"/>
      <c r="V1226" s="1"/>
      <c r="W1226" s="1">
        <v>5</v>
      </c>
      <c r="X1226" s="1"/>
      <c r="Y1226" s="1"/>
      <c r="Z1226" s="1"/>
      <c r="AA1226" s="1"/>
      <c r="AB1226" s="1"/>
      <c r="AG1226">
        <v>3</v>
      </c>
      <c r="AI1226">
        <v>3</v>
      </c>
      <c r="AN1226" t="str">
        <f t="shared" si="244"/>
        <v>Pittsfield</v>
      </c>
      <c r="AO1226" t="s">
        <v>2732</v>
      </c>
      <c r="AP1226">
        <v>2</v>
      </c>
      <c r="AR1226" s="119">
        <v>33</v>
      </c>
      <c r="AS1226" s="121">
        <v>13</v>
      </c>
      <c r="AT1226" s="121">
        <v>110</v>
      </c>
      <c r="AU1226" s="125">
        <v>61940</v>
      </c>
      <c r="AV1226" s="125">
        <f t="shared" si="247"/>
        <v>33013</v>
      </c>
      <c r="AW1226" t="s">
        <v>749</v>
      </c>
      <c r="AX1226">
        <f t="shared" si="243"/>
        <v>3361940</v>
      </c>
      <c r="BB1226">
        <v>23.87</v>
      </c>
      <c r="BC1226">
        <v>0.3</v>
      </c>
      <c r="BD1226">
        <v>23.57</v>
      </c>
    </row>
    <row r="1227" spans="1:56" hidden="1" outlineLevel="1">
      <c r="A1227" t="s">
        <v>1533</v>
      </c>
      <c r="B1227" s="10" t="s">
        <v>2130</v>
      </c>
      <c r="C1227" s="1">
        <f t="shared" si="237"/>
        <v>1482</v>
      </c>
      <c r="D1227" s="7">
        <f>IF(N1227&gt;0, RANK(N1227,(N1227:P1227,Q1227:AE1227)),0)</f>
        <v>1</v>
      </c>
      <c r="E1227" s="7">
        <f>IF(O1227&gt;0,RANK(O1227,(N1227:P1227,Q1227:AE1227)),0)</f>
        <v>2</v>
      </c>
      <c r="F1227" s="7">
        <f t="shared" si="238"/>
        <v>4</v>
      </c>
      <c r="G1227" s="1">
        <f t="shared" si="245"/>
        <v>548</v>
      </c>
      <c r="H1227" s="2">
        <f t="shared" si="246"/>
        <v>0.36977058029689608</v>
      </c>
      <c r="I1227" s="8"/>
      <c r="J1227" s="2">
        <f t="shared" si="239"/>
        <v>0.67881241565452088</v>
      </c>
      <c r="K1227" s="2">
        <f t="shared" si="240"/>
        <v>0.30904183535762481</v>
      </c>
      <c r="L1227" s="2">
        <f t="shared" si="241"/>
        <v>2.0242914979757085E-3</v>
      </c>
      <c r="M1227" s="2">
        <f t="shared" si="242"/>
        <v>1.0121457489878602E-2</v>
      </c>
      <c r="N1227" s="1">
        <v>1006</v>
      </c>
      <c r="O1227" s="1">
        <v>458</v>
      </c>
      <c r="P1227" s="1">
        <v>3</v>
      </c>
      <c r="Q1227">
        <v>2</v>
      </c>
      <c r="R1227">
        <v>0</v>
      </c>
      <c r="S1227">
        <v>0</v>
      </c>
      <c r="U1227" s="1"/>
      <c r="V1227" s="1"/>
      <c r="W1227" s="1">
        <v>6</v>
      </c>
      <c r="X1227" s="1"/>
      <c r="Y1227" s="1"/>
      <c r="Z1227" s="1"/>
      <c r="AA1227" s="1"/>
      <c r="AB1227" s="1"/>
      <c r="AG1227">
        <v>5</v>
      </c>
      <c r="AI1227">
        <v>2</v>
      </c>
      <c r="AN1227" t="str">
        <f t="shared" si="244"/>
        <v>Plainfield</v>
      </c>
      <c r="AO1227" t="s">
        <v>3470</v>
      </c>
      <c r="AP1227">
        <v>2</v>
      </c>
      <c r="AR1227" s="119">
        <v>33</v>
      </c>
      <c r="AS1227" s="121">
        <v>19</v>
      </c>
      <c r="AT1227" s="121">
        <v>55</v>
      </c>
      <c r="AU1227" s="125">
        <v>62340</v>
      </c>
      <c r="AV1227" s="125">
        <f t="shared" si="247"/>
        <v>33019</v>
      </c>
      <c r="AW1227" t="s">
        <v>749</v>
      </c>
      <c r="AX1227">
        <f t="shared" si="243"/>
        <v>3362340</v>
      </c>
      <c r="BB1227">
        <v>52.91</v>
      </c>
      <c r="BC1227">
        <v>0.75</v>
      </c>
      <c r="BD1227">
        <v>52.16</v>
      </c>
    </row>
    <row r="1228" spans="1:56" hidden="1" outlineLevel="1">
      <c r="A1228" t="s">
        <v>1681</v>
      </c>
      <c r="B1228" s="10" t="s">
        <v>2130</v>
      </c>
      <c r="C1228" s="1">
        <f t="shared" si="237"/>
        <v>4153</v>
      </c>
      <c r="D1228" s="7">
        <f>IF(N1228&gt;0, RANK(N1228,(N1228:P1228,Q1228:AE1228)),0)</f>
        <v>2</v>
      </c>
      <c r="E1228" s="7">
        <f>IF(O1228&gt;0,RANK(O1228,(N1228:P1228,Q1228:AE1228)),0)</f>
        <v>1</v>
      </c>
      <c r="F1228" s="7">
        <f t="shared" si="238"/>
        <v>3</v>
      </c>
      <c r="G1228" s="1">
        <f t="shared" si="245"/>
        <v>439</v>
      </c>
      <c r="H1228" s="2">
        <f t="shared" si="246"/>
        <v>0.10570671803515531</v>
      </c>
      <c r="I1228" s="8"/>
      <c r="J1228" s="2">
        <f t="shared" si="239"/>
        <v>0.4399229472670359</v>
      </c>
      <c r="K1228" s="2">
        <f t="shared" si="240"/>
        <v>0.54562966530219115</v>
      </c>
      <c r="L1228" s="2">
        <f t="shared" si="241"/>
        <v>4.5750060197447626E-3</v>
      </c>
      <c r="M1228" s="2">
        <f t="shared" si="242"/>
        <v>9.8723814110282439E-3</v>
      </c>
      <c r="N1228" s="1">
        <v>1827</v>
      </c>
      <c r="O1228" s="1">
        <v>2266</v>
      </c>
      <c r="P1228" s="1">
        <v>19</v>
      </c>
      <c r="Q1228">
        <v>14</v>
      </c>
      <c r="R1228">
        <v>0</v>
      </c>
      <c r="S1228">
        <v>3</v>
      </c>
      <c r="U1228" s="1"/>
      <c r="V1228" s="1"/>
      <c r="W1228" s="1">
        <v>17</v>
      </c>
      <c r="X1228" s="1"/>
      <c r="Y1228" s="1"/>
      <c r="Z1228" s="1"/>
      <c r="AA1228" s="1"/>
      <c r="AB1228" s="1"/>
      <c r="AG1228">
        <v>5</v>
      </c>
      <c r="AI1228">
        <v>2</v>
      </c>
      <c r="AN1228" t="str">
        <f t="shared" si="244"/>
        <v>Plaistow</v>
      </c>
      <c r="AO1228" t="s">
        <v>339</v>
      </c>
      <c r="AP1228">
        <v>1</v>
      </c>
      <c r="AR1228" s="119">
        <v>33</v>
      </c>
      <c r="AS1228" s="121">
        <v>15</v>
      </c>
      <c r="AT1228" s="121">
        <v>140</v>
      </c>
      <c r="AU1228" s="125">
        <v>62500</v>
      </c>
      <c r="AV1228" s="125">
        <f t="shared" si="247"/>
        <v>33015</v>
      </c>
      <c r="AW1228" t="s">
        <v>749</v>
      </c>
      <c r="AX1228">
        <f t="shared" si="243"/>
        <v>3362500</v>
      </c>
      <c r="BB1228">
        <v>10.64</v>
      </c>
      <c r="BC1228">
        <v>0.01</v>
      </c>
      <c r="BD1228">
        <v>10.63</v>
      </c>
    </row>
    <row r="1229" spans="1:56" hidden="1" outlineLevel="1">
      <c r="A1229" t="s">
        <v>2518</v>
      </c>
      <c r="B1229" s="10" t="s">
        <v>2130</v>
      </c>
      <c r="C1229" s="1">
        <f t="shared" si="237"/>
        <v>3894</v>
      </c>
      <c r="D1229" s="7">
        <f>IF(N1229&gt;0, RANK(N1229,(N1229:P1229,Q1229:AE1229)),0)</f>
        <v>1</v>
      </c>
      <c r="E1229" s="7">
        <f>IF(O1229&gt;0,RANK(O1229,(N1229:P1229,Q1229:AE1229)),0)</f>
        <v>2</v>
      </c>
      <c r="F1229" s="7">
        <f t="shared" si="238"/>
        <v>3</v>
      </c>
      <c r="G1229" s="1">
        <f t="shared" si="245"/>
        <v>1573</v>
      </c>
      <c r="H1229" s="2">
        <f t="shared" si="246"/>
        <v>0.403954802259887</v>
      </c>
      <c r="I1229" s="8"/>
      <c r="J1229" s="2">
        <f t="shared" si="239"/>
        <v>0.69414483821263484</v>
      </c>
      <c r="K1229" s="2">
        <f t="shared" si="240"/>
        <v>0.29019003595274784</v>
      </c>
      <c r="L1229" s="2">
        <f t="shared" si="241"/>
        <v>8.4745762711864406E-3</v>
      </c>
      <c r="M1229" s="2">
        <f t="shared" si="242"/>
        <v>7.190549563430881E-3</v>
      </c>
      <c r="N1229" s="1">
        <v>2703</v>
      </c>
      <c r="O1229" s="1">
        <v>1130</v>
      </c>
      <c r="P1229" s="1">
        <v>33</v>
      </c>
      <c r="Q1229">
        <v>11</v>
      </c>
      <c r="R1229">
        <v>0</v>
      </c>
      <c r="S1229">
        <v>0</v>
      </c>
      <c r="U1229" s="1"/>
      <c r="V1229" s="1"/>
      <c r="W1229" s="1">
        <v>6</v>
      </c>
      <c r="X1229" s="1"/>
      <c r="Y1229" s="1"/>
      <c r="Z1229" s="1"/>
      <c r="AA1229" s="1"/>
      <c r="AB1229" s="1"/>
      <c r="AG1229">
        <v>10</v>
      </c>
      <c r="AI1229">
        <v>1</v>
      </c>
      <c r="AN1229" t="str">
        <f t="shared" si="244"/>
        <v>Plymouth</v>
      </c>
      <c r="AO1229" t="s">
        <v>3110</v>
      </c>
      <c r="AP1229">
        <v>2</v>
      </c>
      <c r="AR1229" s="119">
        <v>33</v>
      </c>
      <c r="AS1229" s="121">
        <v>9</v>
      </c>
      <c r="AT1229" s="121">
        <v>160</v>
      </c>
      <c r="AU1229" s="125">
        <v>62660</v>
      </c>
      <c r="AV1229" s="125">
        <f t="shared" si="247"/>
        <v>33009</v>
      </c>
      <c r="AW1229" t="s">
        <v>749</v>
      </c>
      <c r="AX1229">
        <f t="shared" si="243"/>
        <v>3362660</v>
      </c>
      <c r="BB1229">
        <v>28.74</v>
      </c>
      <c r="BC1229">
        <v>0.35</v>
      </c>
      <c r="BD1229">
        <v>28.39</v>
      </c>
    </row>
    <row r="1230" spans="1:56" hidden="1" outlineLevel="1">
      <c r="A1230" t="s">
        <v>1763</v>
      </c>
      <c r="B1230" s="10" t="s">
        <v>2130</v>
      </c>
      <c r="C1230" s="1">
        <f t="shared" si="237"/>
        <v>13031</v>
      </c>
      <c r="D1230" s="7">
        <f>IF(N1230&gt;0, RANK(N1230,(N1230:P1230,Q1230:AE1230)),0)</f>
        <v>1</v>
      </c>
      <c r="E1230" s="7">
        <f>IF(O1230&gt;0,RANK(O1230,(N1230:P1230,Q1230:AE1230)),0)</f>
        <v>2</v>
      </c>
      <c r="F1230" s="7">
        <f t="shared" si="238"/>
        <v>3</v>
      </c>
      <c r="G1230" s="1">
        <f t="shared" si="245"/>
        <v>5418</v>
      </c>
      <c r="H1230" s="2">
        <f t="shared" si="246"/>
        <v>0.41577776072442635</v>
      </c>
      <c r="I1230" s="8"/>
      <c r="J1230" s="2">
        <f t="shared" si="239"/>
        <v>0.70194152405801546</v>
      </c>
      <c r="K1230" s="2">
        <f t="shared" si="240"/>
        <v>0.28616376333358912</v>
      </c>
      <c r="L1230" s="2">
        <f t="shared" si="241"/>
        <v>4.9113652060471186E-3</v>
      </c>
      <c r="M1230" s="2">
        <f t="shared" si="242"/>
        <v>6.9833474023483005E-3</v>
      </c>
      <c r="N1230" s="1">
        <v>9147</v>
      </c>
      <c r="O1230" s="1">
        <v>3729</v>
      </c>
      <c r="P1230" s="1">
        <v>64</v>
      </c>
      <c r="Q1230">
        <v>37</v>
      </c>
      <c r="R1230">
        <v>1</v>
      </c>
      <c r="S1230">
        <v>2</v>
      </c>
      <c r="U1230" s="1"/>
      <c r="V1230" s="1"/>
      <c r="W1230" s="1">
        <v>33</v>
      </c>
      <c r="X1230" s="1"/>
      <c r="Y1230" s="1"/>
      <c r="Z1230" s="1"/>
      <c r="AA1230" s="1"/>
      <c r="AB1230" s="1"/>
      <c r="AG1230">
        <v>8</v>
      </c>
      <c r="AI1230">
        <v>10</v>
      </c>
      <c r="AN1230" t="str">
        <f t="shared" si="244"/>
        <v>Portsmouth</v>
      </c>
      <c r="AO1230" t="s">
        <v>339</v>
      </c>
      <c r="AP1230">
        <v>1</v>
      </c>
      <c r="AR1230" s="119">
        <v>33</v>
      </c>
      <c r="AS1230" s="121">
        <v>15</v>
      </c>
      <c r="AT1230" s="121">
        <v>145</v>
      </c>
      <c r="AU1230" s="125">
        <v>62900</v>
      </c>
      <c r="AV1230" s="125">
        <f t="shared" si="247"/>
        <v>33015</v>
      </c>
      <c r="AW1230" t="s">
        <v>2792</v>
      </c>
      <c r="AX1230">
        <f t="shared" si="243"/>
        <v>3362900</v>
      </c>
      <c r="BB1230">
        <v>16.79</v>
      </c>
      <c r="BC1230">
        <v>1.18</v>
      </c>
      <c r="BD1230">
        <v>15.61</v>
      </c>
    </row>
    <row r="1231" spans="1:56" hidden="1" outlineLevel="1">
      <c r="A1231" t="s">
        <v>572</v>
      </c>
      <c r="B1231" s="10" t="s">
        <v>2130</v>
      </c>
      <c r="C1231" s="1">
        <f t="shared" si="237"/>
        <v>250</v>
      </c>
      <c r="D1231" s="7">
        <f>IF(N1231&gt;0, RANK(N1231,(N1231:P1231,Q1231:AE1231)),0)</f>
        <v>1</v>
      </c>
      <c r="E1231" s="7">
        <f>IF(O1231&gt;0,RANK(O1231,(N1231:P1231,Q1231:AE1231)),0)</f>
        <v>2</v>
      </c>
      <c r="F1231" s="7">
        <f t="shared" si="238"/>
        <v>3</v>
      </c>
      <c r="G1231" s="1">
        <f t="shared" si="245"/>
        <v>81</v>
      </c>
      <c r="H1231" s="2">
        <f t="shared" si="246"/>
        <v>0.32400000000000001</v>
      </c>
      <c r="I1231" s="8"/>
      <c r="J1231" s="2">
        <f t="shared" si="239"/>
        <v>0.66</v>
      </c>
      <c r="K1231" s="2">
        <f t="shared" si="240"/>
        <v>0.33600000000000002</v>
      </c>
      <c r="L1231" s="2">
        <f t="shared" si="241"/>
        <v>4.0000000000000001E-3</v>
      </c>
      <c r="M1231" s="2">
        <f t="shared" si="242"/>
        <v>-5.2041704279304213E-17</v>
      </c>
      <c r="N1231" s="1">
        <v>165</v>
      </c>
      <c r="O1231" s="1">
        <v>84</v>
      </c>
      <c r="P1231" s="1">
        <v>1</v>
      </c>
      <c r="Q1231">
        <v>0</v>
      </c>
      <c r="R1231">
        <v>0</v>
      </c>
      <c r="S1231">
        <v>0</v>
      </c>
      <c r="U1231" s="1"/>
      <c r="V1231" s="1"/>
      <c r="W1231" s="1">
        <v>0</v>
      </c>
      <c r="X1231" s="1"/>
      <c r="Y1231" s="1"/>
      <c r="Z1231" s="1"/>
      <c r="AA1231" s="1"/>
      <c r="AB1231" s="1"/>
      <c r="AG1231">
        <v>0</v>
      </c>
      <c r="AI1231">
        <v>0</v>
      </c>
      <c r="AN1231" t="str">
        <f t="shared" si="244"/>
        <v>Randolph</v>
      </c>
      <c r="AO1231" t="s">
        <v>2516</v>
      </c>
      <c r="AP1231">
        <v>2</v>
      </c>
      <c r="AR1231" s="119">
        <v>33</v>
      </c>
      <c r="AS1231" s="121">
        <v>7</v>
      </c>
      <c r="AT1231" s="121">
        <v>165</v>
      </c>
      <c r="AU1231" s="125">
        <v>63860</v>
      </c>
      <c r="AV1231" s="125">
        <f t="shared" si="247"/>
        <v>33007</v>
      </c>
      <c r="AW1231" t="s">
        <v>749</v>
      </c>
      <c r="AX1231">
        <f t="shared" si="243"/>
        <v>3363860</v>
      </c>
      <c r="BB1231">
        <v>47.15</v>
      </c>
      <c r="BC1231">
        <v>0.04</v>
      </c>
      <c r="BD1231">
        <v>47.11</v>
      </c>
    </row>
    <row r="1232" spans="1:56" hidden="1" outlineLevel="1">
      <c r="A1232" t="s">
        <v>1385</v>
      </c>
      <c r="B1232" s="10" t="s">
        <v>2130</v>
      </c>
      <c r="C1232" s="1">
        <f t="shared" si="237"/>
        <v>5167</v>
      </c>
      <c r="D1232" s="7">
        <f>IF(N1232&gt;0, RANK(N1232,(N1232:P1232,Q1232:AE1232)),0)</f>
        <v>2</v>
      </c>
      <c r="E1232" s="7">
        <f>IF(O1232&gt;0,RANK(O1232,(N1232:P1232,Q1232:AE1232)),0)</f>
        <v>1</v>
      </c>
      <c r="F1232" s="7">
        <f t="shared" si="238"/>
        <v>3</v>
      </c>
      <c r="G1232" s="1">
        <f t="shared" si="245"/>
        <v>163</v>
      </c>
      <c r="H1232" s="2">
        <f t="shared" si="246"/>
        <v>3.1546351848267852E-2</v>
      </c>
      <c r="I1232" s="8"/>
      <c r="J1232" s="2">
        <f t="shared" si="239"/>
        <v>0.47609831623766208</v>
      </c>
      <c r="K1232" s="2">
        <f t="shared" si="240"/>
        <v>0.5076446680859299</v>
      </c>
      <c r="L1232" s="2">
        <f t="shared" si="241"/>
        <v>6.1931488291077997E-3</v>
      </c>
      <c r="M1232" s="2">
        <f t="shared" si="242"/>
        <v>1.0063866847300228E-2</v>
      </c>
      <c r="N1232" s="1">
        <v>2460</v>
      </c>
      <c r="O1232" s="1">
        <v>2623</v>
      </c>
      <c r="P1232" s="1">
        <v>32</v>
      </c>
      <c r="Q1232">
        <v>17</v>
      </c>
      <c r="R1232">
        <v>0</v>
      </c>
      <c r="S1232">
        <v>0</v>
      </c>
      <c r="U1232" s="1"/>
      <c r="V1232" s="1"/>
      <c r="W1232" s="1">
        <v>17</v>
      </c>
      <c r="X1232" s="1"/>
      <c r="Y1232" s="1"/>
      <c r="Z1232" s="1"/>
      <c r="AA1232" s="1"/>
      <c r="AB1232" s="1"/>
      <c r="AG1232">
        <v>10</v>
      </c>
      <c r="AI1232">
        <v>8</v>
      </c>
      <c r="AN1232" t="str">
        <f t="shared" si="244"/>
        <v>Raymond</v>
      </c>
      <c r="AO1232" t="s">
        <v>339</v>
      </c>
      <c r="AP1232">
        <v>1</v>
      </c>
      <c r="AR1232" s="119">
        <v>33</v>
      </c>
      <c r="AS1232" s="121">
        <v>15</v>
      </c>
      <c r="AT1232" s="121">
        <v>150</v>
      </c>
      <c r="AU1232" s="125">
        <v>64020</v>
      </c>
      <c r="AV1232" s="125">
        <f t="shared" si="247"/>
        <v>33015</v>
      </c>
      <c r="AW1232" t="s">
        <v>749</v>
      </c>
      <c r="AX1232">
        <f t="shared" si="243"/>
        <v>3364020</v>
      </c>
      <c r="BB1232">
        <v>29.57</v>
      </c>
      <c r="BC1232">
        <v>0.79</v>
      </c>
      <c r="BD1232">
        <v>28.78</v>
      </c>
    </row>
    <row r="1233" spans="1:56" hidden="1" outlineLevel="1">
      <c r="A1233" t="s">
        <v>883</v>
      </c>
      <c r="B1233" s="10" t="s">
        <v>2130</v>
      </c>
      <c r="C1233" s="1">
        <f t="shared" si="237"/>
        <v>686</v>
      </c>
      <c r="D1233" s="7">
        <f>IF(N1233&gt;0, RANK(N1233,(N1233:P1233,Q1233:AE1233)),0)</f>
        <v>1</v>
      </c>
      <c r="E1233" s="7">
        <f>IF(O1233&gt;0,RANK(O1233,(N1233:P1233,Q1233:AE1233)),0)</f>
        <v>2</v>
      </c>
      <c r="F1233" s="7">
        <f t="shared" si="238"/>
        <v>6</v>
      </c>
      <c r="G1233" s="1">
        <f t="shared" si="245"/>
        <v>108</v>
      </c>
      <c r="H1233" s="2">
        <f t="shared" si="246"/>
        <v>0.15743440233236153</v>
      </c>
      <c r="I1233" s="8"/>
      <c r="J1233" s="2">
        <f t="shared" si="239"/>
        <v>0.54081632653061229</v>
      </c>
      <c r="K1233" s="2">
        <f t="shared" si="240"/>
        <v>0.38338192419825073</v>
      </c>
      <c r="L1233" s="2">
        <f t="shared" si="241"/>
        <v>4.3731778425655978E-3</v>
      </c>
      <c r="M1233" s="2">
        <f t="shared" si="242"/>
        <v>7.1428571428571383E-2</v>
      </c>
      <c r="N1233" s="1">
        <v>371</v>
      </c>
      <c r="O1233" s="1">
        <v>263</v>
      </c>
      <c r="P1233" s="1">
        <v>3</v>
      </c>
      <c r="Q1233">
        <v>11</v>
      </c>
      <c r="R1233">
        <v>0</v>
      </c>
      <c r="S1233">
        <v>14</v>
      </c>
      <c r="U1233" s="1"/>
      <c r="V1233" s="1"/>
      <c r="W1233" s="1">
        <v>4</v>
      </c>
      <c r="X1233" s="1"/>
      <c r="Y1233" s="1"/>
      <c r="Z1233" s="1"/>
      <c r="AA1233" s="1"/>
      <c r="AB1233" s="1"/>
      <c r="AG1233">
        <v>18</v>
      </c>
      <c r="AI1233">
        <v>2</v>
      </c>
      <c r="AN1233" t="str">
        <f t="shared" si="244"/>
        <v>Richmond</v>
      </c>
      <c r="AO1233" t="s">
        <v>1536</v>
      </c>
      <c r="AP1233">
        <v>2</v>
      </c>
      <c r="AR1233" s="119">
        <v>33</v>
      </c>
      <c r="AS1233" s="121">
        <v>5</v>
      </c>
      <c r="AT1233" s="121">
        <v>65</v>
      </c>
      <c r="AU1233" s="125">
        <v>64420</v>
      </c>
      <c r="AV1233" s="125">
        <f t="shared" si="247"/>
        <v>33005</v>
      </c>
      <c r="AW1233" t="s">
        <v>749</v>
      </c>
      <c r="AX1233">
        <f t="shared" si="243"/>
        <v>3364420</v>
      </c>
      <c r="BB1233">
        <v>37.770000000000003</v>
      </c>
      <c r="BC1233">
        <v>0.2</v>
      </c>
      <c r="BD1233">
        <v>37.57</v>
      </c>
    </row>
    <row r="1234" spans="1:56" hidden="1" outlineLevel="1">
      <c r="A1234" t="s">
        <v>1386</v>
      </c>
      <c r="B1234" s="10" t="s">
        <v>2130</v>
      </c>
      <c r="C1234" s="1">
        <f t="shared" si="237"/>
        <v>3331</v>
      </c>
      <c r="D1234" s="7">
        <f>IF(N1234&gt;0, RANK(N1234,(N1234:P1234,Q1234:AE1234)),0)</f>
        <v>2</v>
      </c>
      <c r="E1234" s="7">
        <f>IF(O1234&gt;0,RANK(O1234,(N1234:P1234,Q1234:AE1234)),0)</f>
        <v>1</v>
      </c>
      <c r="F1234" s="7">
        <f t="shared" si="238"/>
        <v>3</v>
      </c>
      <c r="G1234" s="1">
        <f t="shared" si="245"/>
        <v>62</v>
      </c>
      <c r="H1234" s="2">
        <f t="shared" si="246"/>
        <v>1.8613029120384268E-2</v>
      </c>
      <c r="I1234" s="8"/>
      <c r="J1234" s="2">
        <f t="shared" si="239"/>
        <v>0.48243770639447614</v>
      </c>
      <c r="K1234" s="2">
        <f t="shared" si="240"/>
        <v>0.50105073551486046</v>
      </c>
      <c r="L1234" s="2">
        <f t="shared" si="241"/>
        <v>6.9048333833683579E-3</v>
      </c>
      <c r="M1234" s="2">
        <f t="shared" si="242"/>
        <v>9.606724707295046E-3</v>
      </c>
      <c r="N1234" s="1">
        <v>1607</v>
      </c>
      <c r="O1234" s="1">
        <v>1669</v>
      </c>
      <c r="P1234" s="1">
        <v>23</v>
      </c>
      <c r="Q1234">
        <v>20</v>
      </c>
      <c r="R1234">
        <v>0</v>
      </c>
      <c r="S1234">
        <v>0</v>
      </c>
      <c r="U1234" s="1"/>
      <c r="V1234" s="1"/>
      <c r="W1234" s="1">
        <v>0</v>
      </c>
      <c r="X1234" s="1"/>
      <c r="Y1234" s="1"/>
      <c r="Z1234" s="1"/>
      <c r="AA1234" s="1"/>
      <c r="AB1234" s="1"/>
      <c r="AG1234">
        <v>10</v>
      </c>
      <c r="AI1234">
        <v>2</v>
      </c>
      <c r="AN1234" t="str">
        <f t="shared" si="244"/>
        <v>Rindge</v>
      </c>
      <c r="AO1234" t="s">
        <v>1536</v>
      </c>
      <c r="AP1234">
        <v>2</v>
      </c>
      <c r="AR1234" s="119">
        <v>33</v>
      </c>
      <c r="AS1234" s="121">
        <v>5</v>
      </c>
      <c r="AT1234" s="121">
        <v>70</v>
      </c>
      <c r="AU1234" s="125">
        <v>64580</v>
      </c>
      <c r="AV1234" s="125">
        <f t="shared" si="247"/>
        <v>33005</v>
      </c>
      <c r="AW1234" t="s">
        <v>749</v>
      </c>
      <c r="AX1234">
        <f t="shared" si="243"/>
        <v>3364580</v>
      </c>
      <c r="BB1234">
        <v>39.96</v>
      </c>
      <c r="BC1234">
        <v>2.77</v>
      </c>
      <c r="BD1234">
        <v>37.19</v>
      </c>
    </row>
    <row r="1235" spans="1:56" hidden="1" outlineLevel="1">
      <c r="A1235" t="s">
        <v>1691</v>
      </c>
      <c r="B1235" s="10" t="s">
        <v>2130</v>
      </c>
      <c r="C1235" s="1">
        <f t="shared" si="237"/>
        <v>14630</v>
      </c>
      <c r="D1235" s="7">
        <f>IF(N1235&gt;0, RANK(N1235,(N1235:P1235,Q1235:AE1235)),0)</f>
        <v>1</v>
      </c>
      <c r="E1235" s="7">
        <f>IF(O1235&gt;0,RANK(O1235,(N1235:P1235,Q1235:AE1235)),0)</f>
        <v>2</v>
      </c>
      <c r="F1235" s="7">
        <f t="shared" si="238"/>
        <v>3</v>
      </c>
      <c r="G1235" s="1">
        <f t="shared" si="245"/>
        <v>1464</v>
      </c>
      <c r="H1235" s="2">
        <f t="shared" si="246"/>
        <v>0.10006835269993165</v>
      </c>
      <c r="I1235" s="8"/>
      <c r="J1235" s="2">
        <f t="shared" si="239"/>
        <v>0.54319890635680113</v>
      </c>
      <c r="K1235" s="2">
        <f t="shared" si="240"/>
        <v>0.44313055365686943</v>
      </c>
      <c r="L1235" s="2">
        <f t="shared" si="241"/>
        <v>4.1695146958304853E-3</v>
      </c>
      <c r="M1235" s="2">
        <f t="shared" si="242"/>
        <v>9.501025290498958E-3</v>
      </c>
      <c r="N1235" s="1">
        <v>7947</v>
      </c>
      <c r="O1235" s="1">
        <v>6483</v>
      </c>
      <c r="P1235" s="1">
        <v>61</v>
      </c>
      <c r="Q1235">
        <v>38</v>
      </c>
      <c r="R1235">
        <v>0</v>
      </c>
      <c r="S1235">
        <v>13</v>
      </c>
      <c r="U1235" s="1"/>
      <c r="V1235" s="1"/>
      <c r="W1235" s="1">
        <v>54</v>
      </c>
      <c r="X1235" s="1"/>
      <c r="Y1235" s="1"/>
      <c r="Z1235" s="1"/>
      <c r="AA1235" s="1"/>
      <c r="AB1235" s="1"/>
      <c r="AG1235">
        <v>16</v>
      </c>
      <c r="AI1235">
        <v>18</v>
      </c>
      <c r="AN1235" t="str">
        <f t="shared" si="244"/>
        <v>Rochester</v>
      </c>
      <c r="AO1235" t="s">
        <v>1330</v>
      </c>
      <c r="AP1235">
        <v>1</v>
      </c>
      <c r="AR1235" s="119">
        <v>33</v>
      </c>
      <c r="AS1235" s="121">
        <v>17</v>
      </c>
      <c r="AT1235" s="121">
        <v>50</v>
      </c>
      <c r="AU1235" s="125">
        <v>65140</v>
      </c>
      <c r="AV1235" s="125">
        <f t="shared" si="247"/>
        <v>33017</v>
      </c>
      <c r="AW1235" t="s">
        <v>2792</v>
      </c>
      <c r="AX1235">
        <f t="shared" si="243"/>
        <v>3365140</v>
      </c>
      <c r="BB1235">
        <v>45.78</v>
      </c>
      <c r="BC1235">
        <v>0.63</v>
      </c>
      <c r="BD1235">
        <v>45.15</v>
      </c>
    </row>
    <row r="1236" spans="1:56" hidden="1" outlineLevel="1">
      <c r="A1236" t="s">
        <v>1456</v>
      </c>
      <c r="B1236" s="10" t="s">
        <v>2130</v>
      </c>
      <c r="C1236" s="1">
        <f t="shared" si="237"/>
        <v>1567</v>
      </c>
      <c r="D1236" s="7">
        <f>IF(N1236&gt;0, RANK(N1236,(N1236:P1236,Q1236:AE1236)),0)</f>
        <v>1</v>
      </c>
      <c r="E1236" s="7">
        <f>IF(O1236&gt;0,RANK(O1236,(N1236:P1236,Q1236:AE1236)),0)</f>
        <v>2</v>
      </c>
      <c r="F1236" s="7">
        <f t="shared" si="238"/>
        <v>3</v>
      </c>
      <c r="G1236" s="1">
        <f t="shared" si="245"/>
        <v>291</v>
      </c>
      <c r="H1236" s="2">
        <f t="shared" si="246"/>
        <v>0.18570516911295468</v>
      </c>
      <c r="I1236" s="8"/>
      <c r="J1236" s="2">
        <f t="shared" si="239"/>
        <v>0.58519463943841732</v>
      </c>
      <c r="K1236" s="2">
        <f t="shared" si="240"/>
        <v>0.39948947032546267</v>
      </c>
      <c r="L1236" s="2">
        <f t="shared" si="241"/>
        <v>5.1052967453733252E-3</v>
      </c>
      <c r="M1236" s="2">
        <f t="shared" si="242"/>
        <v>1.0210593490746687E-2</v>
      </c>
      <c r="N1236" s="1">
        <v>917</v>
      </c>
      <c r="O1236" s="1">
        <v>626</v>
      </c>
      <c r="P1236" s="1">
        <v>8</v>
      </c>
      <c r="Q1236">
        <v>5</v>
      </c>
      <c r="R1236">
        <v>0</v>
      </c>
      <c r="S1236">
        <v>1</v>
      </c>
      <c r="U1236" s="1"/>
      <c r="V1236" s="1"/>
      <c r="W1236" s="1">
        <v>6</v>
      </c>
      <c r="X1236" s="1"/>
      <c r="Y1236" s="1"/>
      <c r="Z1236" s="1"/>
      <c r="AA1236" s="1"/>
      <c r="AB1236" s="1"/>
      <c r="AG1236">
        <v>3</v>
      </c>
      <c r="AI1236">
        <v>1</v>
      </c>
      <c r="AN1236" t="str">
        <f t="shared" si="244"/>
        <v>Rollinsford</v>
      </c>
      <c r="AO1236" t="s">
        <v>1330</v>
      </c>
      <c r="AP1236">
        <v>1</v>
      </c>
      <c r="AR1236" s="119">
        <v>33</v>
      </c>
      <c r="AS1236" s="121">
        <v>17</v>
      </c>
      <c r="AT1236" s="121">
        <v>55</v>
      </c>
      <c r="AU1236" s="125">
        <v>65540</v>
      </c>
      <c r="AV1236" s="125">
        <f t="shared" si="247"/>
        <v>33017</v>
      </c>
      <c r="AW1236" t="s">
        <v>749</v>
      </c>
      <c r="AX1236">
        <f t="shared" si="243"/>
        <v>3365540</v>
      </c>
      <c r="BB1236">
        <v>7.54</v>
      </c>
      <c r="BC1236">
        <v>0.25</v>
      </c>
      <c r="BD1236">
        <v>7.29</v>
      </c>
    </row>
    <row r="1237" spans="1:56" hidden="1" outlineLevel="1">
      <c r="A1237" t="s">
        <v>1506</v>
      </c>
      <c r="B1237" s="10" t="s">
        <v>2130</v>
      </c>
      <c r="C1237" s="1">
        <f t="shared" si="237"/>
        <v>156</v>
      </c>
      <c r="D1237" s="7">
        <f>IF(N1237&gt;0, RANK(N1237,(N1237:P1237,Q1237:AE1237)),0)</f>
        <v>1</v>
      </c>
      <c r="E1237" s="7">
        <f>IF(O1237&gt;0,RANK(O1237,(N1237:P1237,Q1237:AE1237)),0)</f>
        <v>2</v>
      </c>
      <c r="F1237" s="7">
        <f t="shared" si="238"/>
        <v>3</v>
      </c>
      <c r="G1237" s="1">
        <f t="shared" si="245"/>
        <v>50</v>
      </c>
      <c r="H1237" s="2">
        <f t="shared" si="246"/>
        <v>0.32051282051282054</v>
      </c>
      <c r="I1237" s="8"/>
      <c r="J1237" s="2">
        <f t="shared" si="239"/>
        <v>0.65384615384615385</v>
      </c>
      <c r="K1237" s="2">
        <f t="shared" si="240"/>
        <v>0.33333333333333331</v>
      </c>
      <c r="L1237" s="2">
        <f t="shared" si="241"/>
        <v>6.41025641025641E-3</v>
      </c>
      <c r="M1237" s="2">
        <f t="shared" si="242"/>
        <v>6.4102564102564204E-3</v>
      </c>
      <c r="N1237" s="1">
        <v>102</v>
      </c>
      <c r="O1237" s="1">
        <v>52</v>
      </c>
      <c r="P1237" s="1">
        <v>1</v>
      </c>
      <c r="Q1237">
        <v>0</v>
      </c>
      <c r="R1237">
        <v>0</v>
      </c>
      <c r="S1237">
        <v>0</v>
      </c>
      <c r="U1237" s="1"/>
      <c r="V1237" s="1"/>
      <c r="W1237" s="1">
        <v>0</v>
      </c>
      <c r="X1237" s="1"/>
      <c r="Y1237" s="1"/>
      <c r="Z1237" s="1"/>
      <c r="AA1237" s="1"/>
      <c r="AB1237" s="1"/>
      <c r="AG1237">
        <v>1</v>
      </c>
      <c r="AI1237">
        <v>0</v>
      </c>
      <c r="AN1237" t="str">
        <f t="shared" si="244"/>
        <v>Roxbury</v>
      </c>
      <c r="AO1237" t="s">
        <v>1536</v>
      </c>
      <c r="AP1237">
        <v>2</v>
      </c>
      <c r="AR1237" s="119">
        <v>33</v>
      </c>
      <c r="AS1237" s="121">
        <v>5</v>
      </c>
      <c r="AT1237" s="121">
        <v>75</v>
      </c>
      <c r="AU1237" s="125">
        <v>65700</v>
      </c>
      <c r="AV1237" s="125">
        <f t="shared" si="247"/>
        <v>33005</v>
      </c>
      <c r="AW1237" t="s">
        <v>749</v>
      </c>
      <c r="AX1237">
        <f t="shared" si="243"/>
        <v>3365700</v>
      </c>
      <c r="BB1237">
        <v>12.19</v>
      </c>
      <c r="BC1237">
        <v>0.28999999999999998</v>
      </c>
      <c r="BD1237">
        <v>11.9</v>
      </c>
    </row>
    <row r="1238" spans="1:56" hidden="1" outlineLevel="1">
      <c r="A1238" t="s">
        <v>1457</v>
      </c>
      <c r="B1238" s="10" t="s">
        <v>2130</v>
      </c>
      <c r="C1238" s="1">
        <f t="shared" si="237"/>
        <v>915</v>
      </c>
      <c r="D1238" s="7">
        <f>IF(N1238&gt;0, RANK(N1238,(N1238:P1238,Q1238:AE1238)),0)</f>
        <v>2</v>
      </c>
      <c r="E1238" s="7">
        <f>IF(O1238&gt;0,RANK(O1238,(N1238:P1238,Q1238:AE1238)),0)</f>
        <v>1</v>
      </c>
      <c r="F1238" s="7">
        <f t="shared" si="238"/>
        <v>0</v>
      </c>
      <c r="G1238" s="1">
        <f t="shared" si="245"/>
        <v>37</v>
      </c>
      <c r="H1238" s="2">
        <f t="shared" si="246"/>
        <v>4.0437158469945354E-2</v>
      </c>
      <c r="I1238" s="8"/>
      <c r="J1238" s="2">
        <f t="shared" si="239"/>
        <v>0.47431693989071039</v>
      </c>
      <c r="K1238" s="2">
        <f t="shared" si="240"/>
        <v>0.51475409836065578</v>
      </c>
      <c r="L1238" s="2">
        <f t="shared" si="241"/>
        <v>0</v>
      </c>
      <c r="M1238" s="2">
        <f t="shared" si="242"/>
        <v>1.0928961748633892E-2</v>
      </c>
      <c r="N1238" s="1">
        <v>434</v>
      </c>
      <c r="O1238" s="1">
        <v>471</v>
      </c>
      <c r="P1238" s="1">
        <v>0</v>
      </c>
      <c r="Q1238">
        <v>0</v>
      </c>
      <c r="R1238">
        <v>0</v>
      </c>
      <c r="S1238">
        <v>3</v>
      </c>
      <c r="U1238" s="1"/>
      <c r="V1238" s="1"/>
      <c r="W1238" s="1">
        <v>6</v>
      </c>
      <c r="X1238" s="1"/>
      <c r="Y1238" s="1"/>
      <c r="Z1238" s="1"/>
      <c r="AA1238" s="1"/>
      <c r="AB1238" s="1"/>
      <c r="AG1238">
        <v>1</v>
      </c>
      <c r="AI1238">
        <v>0</v>
      </c>
      <c r="AN1238" t="str">
        <f t="shared" si="244"/>
        <v>Rumney</v>
      </c>
      <c r="AO1238" t="s">
        <v>3110</v>
      </c>
      <c r="AP1238">
        <v>2</v>
      </c>
      <c r="AR1238" s="119">
        <v>33</v>
      </c>
      <c r="AS1238" s="121">
        <v>9</v>
      </c>
      <c r="AT1238" s="121">
        <v>165</v>
      </c>
      <c r="AU1238" s="125">
        <v>65940</v>
      </c>
      <c r="AV1238" s="125">
        <f t="shared" si="247"/>
        <v>33009</v>
      </c>
      <c r="AW1238" t="s">
        <v>749</v>
      </c>
      <c r="AX1238">
        <f t="shared" si="243"/>
        <v>3365940</v>
      </c>
      <c r="BB1238">
        <v>42.56</v>
      </c>
      <c r="BC1238">
        <v>0.63</v>
      </c>
      <c r="BD1238">
        <v>41.92</v>
      </c>
    </row>
    <row r="1239" spans="1:56" hidden="1" outlineLevel="1">
      <c r="A1239" t="s">
        <v>1458</v>
      </c>
      <c r="B1239" s="10" t="s">
        <v>2130</v>
      </c>
      <c r="C1239" s="1">
        <f t="shared" si="237"/>
        <v>3791</v>
      </c>
      <c r="D1239" s="7">
        <f>IF(N1239&gt;0, RANK(N1239,(N1239:P1239,Q1239:AE1239)),0)</f>
        <v>1</v>
      </c>
      <c r="E1239" s="7">
        <f>IF(O1239&gt;0,RANK(O1239,(N1239:P1239,Q1239:AE1239)),0)</f>
        <v>2</v>
      </c>
      <c r="F1239" s="7">
        <f t="shared" si="238"/>
        <v>4</v>
      </c>
      <c r="G1239" s="1">
        <f t="shared" si="245"/>
        <v>411</v>
      </c>
      <c r="H1239" s="2">
        <f t="shared" si="246"/>
        <v>0.10841466631495647</v>
      </c>
      <c r="I1239" s="8"/>
      <c r="J1239" s="2">
        <f t="shared" si="239"/>
        <v>0.5491954629385386</v>
      </c>
      <c r="K1239" s="2">
        <f t="shared" si="240"/>
        <v>0.44078079662358216</v>
      </c>
      <c r="L1239" s="2">
        <f t="shared" si="241"/>
        <v>2.1102611448166712E-3</v>
      </c>
      <c r="M1239" s="2">
        <f t="shared" si="242"/>
        <v>7.9134792930625648E-3</v>
      </c>
      <c r="N1239" s="1">
        <v>2082</v>
      </c>
      <c r="O1239" s="1">
        <v>1671</v>
      </c>
      <c r="P1239" s="1">
        <v>8</v>
      </c>
      <c r="Q1239">
        <v>12</v>
      </c>
      <c r="R1239">
        <v>0</v>
      </c>
      <c r="S1239">
        <v>0</v>
      </c>
      <c r="U1239" s="1"/>
      <c r="V1239" s="1"/>
      <c r="W1239" s="1">
        <v>8</v>
      </c>
      <c r="X1239" s="1"/>
      <c r="Y1239" s="1"/>
      <c r="Z1239" s="1"/>
      <c r="AA1239" s="1"/>
      <c r="AB1239" s="1"/>
      <c r="AG1239">
        <v>6</v>
      </c>
      <c r="AI1239">
        <v>4</v>
      </c>
      <c r="AN1239" t="str">
        <f t="shared" si="244"/>
        <v>Rye</v>
      </c>
      <c r="AO1239" t="s">
        <v>339</v>
      </c>
      <c r="AP1239">
        <v>1</v>
      </c>
      <c r="AR1239" s="119">
        <v>33</v>
      </c>
      <c r="AS1239" s="121">
        <v>15</v>
      </c>
      <c r="AT1239" s="121">
        <v>155</v>
      </c>
      <c r="AU1239" s="125">
        <v>66180</v>
      </c>
      <c r="AV1239" s="125">
        <f t="shared" si="247"/>
        <v>33015</v>
      </c>
      <c r="AW1239" t="s">
        <v>749</v>
      </c>
      <c r="AX1239">
        <f t="shared" si="243"/>
        <v>3366180</v>
      </c>
      <c r="BB1239">
        <v>35.5</v>
      </c>
      <c r="BC1239">
        <v>22.88</v>
      </c>
      <c r="BD1239">
        <v>12.62</v>
      </c>
    </row>
    <row r="1240" spans="1:56" hidden="1" outlineLevel="1">
      <c r="A1240" t="s">
        <v>760</v>
      </c>
      <c r="B1240" s="10" t="s">
        <v>2130</v>
      </c>
      <c r="C1240" s="1">
        <f t="shared" ref="C1240:C1289" si="248">SUM(N1240:AL1240)</f>
        <v>15105</v>
      </c>
      <c r="D1240" s="7">
        <f>IF(N1240&gt;0, RANK(N1240,(N1240:P1240,Q1240:AE1240)),0)</f>
        <v>2</v>
      </c>
      <c r="E1240" s="7">
        <f>IF(O1240&gt;0,RANK(O1240,(N1240:P1240,Q1240:AE1240)),0)</f>
        <v>1</v>
      </c>
      <c r="F1240" s="7">
        <f t="shared" ref="F1240:F1289" si="249">IF(P1240&gt;0,RANK(P1240,(N1240:AE1240)),0)</f>
        <v>3</v>
      </c>
      <c r="G1240" s="1">
        <f t="shared" si="245"/>
        <v>1235</v>
      </c>
      <c r="H1240" s="2">
        <f t="shared" si="246"/>
        <v>8.1761006289308172E-2</v>
      </c>
      <c r="I1240" s="8"/>
      <c r="J1240" s="2">
        <f t="shared" ref="J1240:J1289" si="250">IF(C1240=0,"-",N1240/C1240)</f>
        <v>0.45269778219132739</v>
      </c>
      <c r="K1240" s="2">
        <f t="shared" ref="K1240:K1289" si="251">IF(C1240=0,"-",O1240/C1240)</f>
        <v>0.53445878848063555</v>
      </c>
      <c r="L1240" s="2">
        <f t="shared" ref="L1240:L1289" si="252">IF(C1240=0,"-",P1240/C1240)</f>
        <v>5.0976497848394574E-3</v>
      </c>
      <c r="M1240" s="2">
        <f t="shared" ref="M1240:M1289" si="253">IF(C1240=0,"-",(1-J1240-K1240-L1240))</f>
        <v>7.7457795431976019E-3</v>
      </c>
      <c r="N1240" s="1">
        <v>6838</v>
      </c>
      <c r="O1240" s="1">
        <v>8073</v>
      </c>
      <c r="P1240" s="1">
        <v>77</v>
      </c>
      <c r="Q1240">
        <v>37</v>
      </c>
      <c r="R1240">
        <v>0</v>
      </c>
      <c r="S1240">
        <v>2</v>
      </c>
      <c r="U1240" s="1"/>
      <c r="V1240" s="1"/>
      <c r="W1240" s="1">
        <v>53</v>
      </c>
      <c r="X1240" s="1"/>
      <c r="Y1240" s="1"/>
      <c r="Z1240" s="1"/>
      <c r="AA1240" s="1"/>
      <c r="AB1240" s="1"/>
      <c r="AG1240">
        <v>16</v>
      </c>
      <c r="AI1240">
        <v>9</v>
      </c>
      <c r="AN1240" t="str">
        <f t="shared" si="244"/>
        <v>Salem</v>
      </c>
      <c r="AO1240" t="s">
        <v>339</v>
      </c>
      <c r="AP1240">
        <v>2</v>
      </c>
      <c r="AR1240" s="119">
        <v>33</v>
      </c>
      <c r="AS1240" s="121">
        <v>15</v>
      </c>
      <c r="AT1240" s="121">
        <v>160</v>
      </c>
      <c r="AU1240" s="125">
        <v>66660</v>
      </c>
      <c r="AV1240" s="125">
        <f t="shared" si="247"/>
        <v>33015</v>
      </c>
      <c r="AW1240" t="s">
        <v>749</v>
      </c>
      <c r="AX1240">
        <f t="shared" ref="AX1240:AX1288" si="254">AR1240*100000+AU1240</f>
        <v>3366660</v>
      </c>
      <c r="BB1240">
        <v>25.86</v>
      </c>
      <c r="BC1240">
        <v>1.1599999999999999</v>
      </c>
      <c r="BD1240">
        <v>24.7</v>
      </c>
    </row>
    <row r="1241" spans="1:56" hidden="1" outlineLevel="1">
      <c r="A1241" t="s">
        <v>3458</v>
      </c>
      <c r="B1241" s="10" t="s">
        <v>2130</v>
      </c>
      <c r="C1241" s="1">
        <f t="shared" si="248"/>
        <v>814</v>
      </c>
      <c r="D1241" s="7">
        <f>IF(N1241&gt;0, RANK(N1241,(N1241:P1241,Q1241:AE1241)),0)</f>
        <v>2</v>
      </c>
      <c r="E1241" s="7">
        <f>IF(O1241&gt;0,RANK(O1241,(N1241:P1241,Q1241:AE1241)),0)</f>
        <v>1</v>
      </c>
      <c r="F1241" s="7">
        <f t="shared" si="249"/>
        <v>3</v>
      </c>
      <c r="G1241" s="1">
        <f t="shared" si="245"/>
        <v>27</v>
      </c>
      <c r="H1241" s="2">
        <f t="shared" si="246"/>
        <v>3.3169533169533166E-2</v>
      </c>
      <c r="I1241" s="8"/>
      <c r="J1241" s="2">
        <f t="shared" si="250"/>
        <v>0.47420147420147418</v>
      </c>
      <c r="K1241" s="2">
        <f t="shared" si="251"/>
        <v>0.50737100737100738</v>
      </c>
      <c r="L1241" s="2">
        <f t="shared" si="252"/>
        <v>1.1056511056511056E-2</v>
      </c>
      <c r="M1241" s="2">
        <f t="shared" si="253"/>
        <v>7.3710073710073851E-3</v>
      </c>
      <c r="N1241" s="1">
        <v>386</v>
      </c>
      <c r="O1241" s="1">
        <v>413</v>
      </c>
      <c r="P1241" s="1">
        <v>9</v>
      </c>
      <c r="Q1241">
        <v>0</v>
      </c>
      <c r="R1241">
        <v>0</v>
      </c>
      <c r="S1241">
        <v>2</v>
      </c>
      <c r="U1241" s="1"/>
      <c r="V1241" s="1"/>
      <c r="W1241" s="1">
        <v>2</v>
      </c>
      <c r="X1241" s="1"/>
      <c r="Y1241" s="1"/>
      <c r="Z1241" s="1"/>
      <c r="AA1241" s="1"/>
      <c r="AB1241" s="1"/>
      <c r="AG1241">
        <v>1</v>
      </c>
      <c r="AI1241">
        <v>1</v>
      </c>
      <c r="AN1241" t="str">
        <f t="shared" si="244"/>
        <v>Salisbury</v>
      </c>
      <c r="AO1241" t="s">
        <v>2732</v>
      </c>
      <c r="AP1241">
        <v>2</v>
      </c>
      <c r="AR1241" s="119">
        <v>33</v>
      </c>
      <c r="AS1241" s="121">
        <v>13</v>
      </c>
      <c r="AT1241" s="121">
        <v>115</v>
      </c>
      <c r="AU1241" s="125">
        <v>66980</v>
      </c>
      <c r="AV1241" s="125">
        <f t="shared" si="247"/>
        <v>33013</v>
      </c>
      <c r="AW1241" t="s">
        <v>749</v>
      </c>
      <c r="AX1241">
        <f t="shared" si="254"/>
        <v>3366980</v>
      </c>
      <c r="BB1241">
        <v>40.21</v>
      </c>
      <c r="BC1241">
        <v>0.26</v>
      </c>
      <c r="BD1241">
        <v>39.96</v>
      </c>
    </row>
    <row r="1242" spans="1:56" hidden="1" outlineLevel="1">
      <c r="A1242" t="s">
        <v>1149</v>
      </c>
      <c r="B1242" s="10" t="s">
        <v>2130</v>
      </c>
      <c r="C1242" s="1">
        <f t="shared" si="248"/>
        <v>1853</v>
      </c>
      <c r="D1242" s="7">
        <f>IF(N1242&gt;0, RANK(N1242,(N1242:P1242,Q1242:AE1242)),0)</f>
        <v>1</v>
      </c>
      <c r="E1242" s="7">
        <f>IF(O1242&gt;0,RANK(O1242,(N1242:P1242,Q1242:AE1242)),0)</f>
        <v>2</v>
      </c>
      <c r="F1242" s="7">
        <f t="shared" si="249"/>
        <v>5</v>
      </c>
      <c r="G1242" s="1">
        <f t="shared" si="245"/>
        <v>111</v>
      </c>
      <c r="H1242" s="2">
        <f t="shared" si="246"/>
        <v>5.9902860226659471E-2</v>
      </c>
      <c r="I1242" s="8"/>
      <c r="J1242" s="2">
        <f t="shared" si="250"/>
        <v>0.52239611440906641</v>
      </c>
      <c r="K1242" s="2">
        <f t="shared" si="251"/>
        <v>0.46249325418240689</v>
      </c>
      <c r="L1242" s="2">
        <f t="shared" si="252"/>
        <v>2.6983270372369131E-3</v>
      </c>
      <c r="M1242" s="2">
        <f t="shared" si="253"/>
        <v>1.2412304371289784E-2</v>
      </c>
      <c r="N1242" s="1">
        <v>968</v>
      </c>
      <c r="O1242" s="1">
        <v>857</v>
      </c>
      <c r="P1242" s="1">
        <v>5</v>
      </c>
      <c r="Q1242">
        <v>9</v>
      </c>
      <c r="R1242">
        <v>0</v>
      </c>
      <c r="S1242">
        <v>0</v>
      </c>
      <c r="U1242" s="1"/>
      <c r="V1242" s="1"/>
      <c r="W1242" s="1">
        <v>7</v>
      </c>
      <c r="X1242" s="1"/>
      <c r="Y1242" s="1"/>
      <c r="Z1242" s="1"/>
      <c r="AA1242" s="1"/>
      <c r="AB1242" s="1"/>
      <c r="AG1242">
        <v>4</v>
      </c>
      <c r="AI1242">
        <v>3</v>
      </c>
      <c r="AN1242" t="str">
        <f t="shared" si="244"/>
        <v>Sanbornton</v>
      </c>
      <c r="AO1242" t="s">
        <v>2143</v>
      </c>
      <c r="AP1242">
        <v>2</v>
      </c>
      <c r="AR1242" s="119">
        <v>33</v>
      </c>
      <c r="AS1242" s="121">
        <v>1</v>
      </c>
      <c r="AT1242" s="121">
        <v>50</v>
      </c>
      <c r="AU1242" s="125">
        <v>67300</v>
      </c>
      <c r="AV1242" s="125">
        <f t="shared" si="247"/>
        <v>33001</v>
      </c>
      <c r="AW1242" t="s">
        <v>749</v>
      </c>
      <c r="AX1242">
        <f t="shared" si="254"/>
        <v>3367300</v>
      </c>
      <c r="BB1242">
        <v>49.76</v>
      </c>
      <c r="BC1242">
        <v>2.2200000000000002</v>
      </c>
      <c r="BD1242">
        <v>47.54</v>
      </c>
    </row>
    <row r="1243" spans="1:56" hidden="1" outlineLevel="1">
      <c r="A1243" t="s">
        <v>388</v>
      </c>
      <c r="B1243" s="10" t="s">
        <v>2130</v>
      </c>
      <c r="C1243" s="1">
        <f t="shared" si="248"/>
        <v>3297</v>
      </c>
      <c r="D1243" s="7">
        <f>IF(N1243&gt;0, RANK(N1243,(N1243:P1243,Q1243:AE1243)),0)</f>
        <v>2</v>
      </c>
      <c r="E1243" s="7">
        <f>IF(O1243&gt;0,RANK(O1243,(N1243:P1243,Q1243:AE1243)),0)</f>
        <v>1</v>
      </c>
      <c r="F1243" s="7">
        <f t="shared" si="249"/>
        <v>3</v>
      </c>
      <c r="G1243" s="1">
        <f t="shared" si="245"/>
        <v>419</v>
      </c>
      <c r="H1243" s="2">
        <f t="shared" si="246"/>
        <v>0.12708522899605701</v>
      </c>
      <c r="I1243" s="8"/>
      <c r="J1243" s="2">
        <f t="shared" si="250"/>
        <v>0.4288747346072187</v>
      </c>
      <c r="K1243" s="2">
        <f t="shared" si="251"/>
        <v>0.55595996360327571</v>
      </c>
      <c r="L1243" s="2">
        <f t="shared" si="252"/>
        <v>5.4595086442220204E-3</v>
      </c>
      <c r="M1243" s="2">
        <f t="shared" si="253"/>
        <v>9.7057931452835706E-3</v>
      </c>
      <c r="N1243" s="1">
        <v>1414</v>
      </c>
      <c r="O1243" s="1">
        <v>1833</v>
      </c>
      <c r="P1243" s="1">
        <v>18</v>
      </c>
      <c r="Q1243">
        <v>12</v>
      </c>
      <c r="R1243">
        <v>0</v>
      </c>
      <c r="S1243">
        <v>0</v>
      </c>
      <c r="U1243" s="1"/>
      <c r="V1243" s="1"/>
      <c r="W1243" s="1">
        <v>15</v>
      </c>
      <c r="X1243" s="1"/>
      <c r="Y1243" s="1"/>
      <c r="Z1243" s="1"/>
      <c r="AA1243" s="1"/>
      <c r="AB1243" s="1"/>
      <c r="AG1243">
        <v>0</v>
      </c>
      <c r="AI1243">
        <v>5</v>
      </c>
      <c r="AN1243" t="str">
        <f t="shared" si="244"/>
        <v>Sandown</v>
      </c>
      <c r="AO1243" t="s">
        <v>339</v>
      </c>
      <c r="AP1243">
        <v>1</v>
      </c>
      <c r="AR1243" s="119">
        <v>33</v>
      </c>
      <c r="AS1243" s="121">
        <v>15</v>
      </c>
      <c r="AT1243" s="121">
        <v>165</v>
      </c>
      <c r="AU1243" s="125">
        <v>67620</v>
      </c>
      <c r="AV1243" s="125">
        <f t="shared" si="247"/>
        <v>33015</v>
      </c>
      <c r="AW1243" t="s">
        <v>749</v>
      </c>
      <c r="AX1243">
        <f t="shared" si="254"/>
        <v>3367620</v>
      </c>
      <c r="BB1243">
        <v>14.42</v>
      </c>
      <c r="BC1243">
        <v>0.51</v>
      </c>
      <c r="BD1243">
        <v>13.91</v>
      </c>
    </row>
    <row r="1244" spans="1:56" hidden="1" outlineLevel="1">
      <c r="A1244" t="s">
        <v>853</v>
      </c>
      <c r="B1244" s="10" t="s">
        <v>2130</v>
      </c>
      <c r="C1244" s="1">
        <f t="shared" si="248"/>
        <v>1020</v>
      </c>
      <c r="D1244" s="7">
        <f>IF(N1244&gt;0, RANK(N1244,(N1244:P1244,Q1244:AE1244)),0)</f>
        <v>1</v>
      </c>
      <c r="E1244" s="7">
        <f>IF(O1244&gt;0,RANK(O1244,(N1244:P1244,Q1244:AE1244)),0)</f>
        <v>2</v>
      </c>
      <c r="F1244" s="7">
        <f t="shared" si="249"/>
        <v>3</v>
      </c>
      <c r="G1244" s="1">
        <f t="shared" si="245"/>
        <v>254</v>
      </c>
      <c r="H1244" s="2">
        <f t="shared" si="246"/>
        <v>0.24901960784313726</v>
      </c>
      <c r="I1244" s="8"/>
      <c r="J1244" s="2">
        <f t="shared" si="250"/>
        <v>0.61960784313725492</v>
      </c>
      <c r="K1244" s="2">
        <f t="shared" si="251"/>
        <v>0.37058823529411766</v>
      </c>
      <c r="L1244" s="2">
        <f t="shared" si="252"/>
        <v>2.9411764705882353E-3</v>
      </c>
      <c r="M1244" s="2">
        <f t="shared" si="253"/>
        <v>6.8627450980391809E-3</v>
      </c>
      <c r="N1244" s="1">
        <v>632</v>
      </c>
      <c r="O1244" s="1">
        <v>378</v>
      </c>
      <c r="P1244" s="1">
        <v>3</v>
      </c>
      <c r="Q1244">
        <v>1</v>
      </c>
      <c r="R1244">
        <v>0</v>
      </c>
      <c r="S1244">
        <v>1</v>
      </c>
      <c r="U1244" s="1"/>
      <c r="V1244" s="1"/>
      <c r="W1244" s="1">
        <v>2</v>
      </c>
      <c r="X1244" s="1"/>
      <c r="Y1244" s="1"/>
      <c r="Z1244" s="1"/>
      <c r="AA1244" s="1"/>
      <c r="AB1244" s="1"/>
      <c r="AG1244">
        <v>2</v>
      </c>
      <c r="AI1244">
        <v>1</v>
      </c>
      <c r="AN1244" t="str">
        <f t="shared" si="244"/>
        <v>Sandwich</v>
      </c>
      <c r="AO1244" t="s">
        <v>3449</v>
      </c>
      <c r="AP1244">
        <v>1</v>
      </c>
      <c r="AR1244" s="119">
        <v>33</v>
      </c>
      <c r="AS1244" s="121">
        <v>3</v>
      </c>
      <c r="AT1244" s="121">
        <v>75</v>
      </c>
      <c r="AU1244" s="125">
        <v>67780</v>
      </c>
      <c r="AV1244" s="125">
        <f t="shared" si="247"/>
        <v>33003</v>
      </c>
      <c r="AW1244" t="s">
        <v>749</v>
      </c>
      <c r="AX1244">
        <f t="shared" si="254"/>
        <v>3367780</v>
      </c>
      <c r="BB1244">
        <v>93.47</v>
      </c>
      <c r="BC1244">
        <v>2.88</v>
      </c>
      <c r="BD1244">
        <v>90.6</v>
      </c>
    </row>
    <row r="1245" spans="1:56" hidden="1" outlineLevel="1">
      <c r="A1245" t="s">
        <v>2258</v>
      </c>
      <c r="B1245" s="10" t="s">
        <v>2130</v>
      </c>
      <c r="C1245" s="1">
        <f t="shared" si="248"/>
        <v>4066</v>
      </c>
      <c r="D1245" s="7">
        <f>IF(N1245&gt;0, RANK(N1245,(N1245:P1245,Q1245:AE1245)),0)</f>
        <v>2</v>
      </c>
      <c r="E1245" s="7">
        <f>IF(O1245&gt;0,RANK(O1245,(N1245:P1245,Q1245:AE1245)),0)</f>
        <v>1</v>
      </c>
      <c r="F1245" s="7">
        <f t="shared" si="249"/>
        <v>3</v>
      </c>
      <c r="G1245" s="1">
        <f t="shared" si="245"/>
        <v>11</v>
      </c>
      <c r="H1245" s="2">
        <f t="shared" si="246"/>
        <v>2.7053615346778162E-3</v>
      </c>
      <c r="I1245" s="8"/>
      <c r="J1245" s="2">
        <f t="shared" si="250"/>
        <v>0.48967043777668467</v>
      </c>
      <c r="K1245" s="2">
        <f t="shared" si="251"/>
        <v>0.49237579931136249</v>
      </c>
      <c r="L1245" s="2">
        <f t="shared" si="252"/>
        <v>6.8863748155435318E-3</v>
      </c>
      <c r="M1245" s="2">
        <f t="shared" si="253"/>
        <v>1.1067388096409243E-2</v>
      </c>
      <c r="N1245" s="1">
        <v>1991</v>
      </c>
      <c r="O1245" s="1">
        <v>2002</v>
      </c>
      <c r="P1245" s="1">
        <v>28</v>
      </c>
      <c r="Q1245">
        <v>17</v>
      </c>
      <c r="R1245">
        <v>0</v>
      </c>
      <c r="S1245">
        <v>1</v>
      </c>
      <c r="U1245" s="1"/>
      <c r="V1245" s="1"/>
      <c r="W1245" s="1">
        <v>24</v>
      </c>
      <c r="X1245" s="1"/>
      <c r="Y1245" s="1"/>
      <c r="Z1245" s="1"/>
      <c r="AA1245" s="1"/>
      <c r="AB1245" s="1"/>
      <c r="AG1245">
        <v>0</v>
      </c>
      <c r="AI1245">
        <v>3</v>
      </c>
      <c r="AN1245" t="str">
        <f t="shared" si="244"/>
        <v>Seabrook</v>
      </c>
      <c r="AO1245" t="s">
        <v>339</v>
      </c>
      <c r="AP1245">
        <v>1</v>
      </c>
      <c r="AR1245" s="119">
        <v>33</v>
      </c>
      <c r="AS1245" s="121">
        <v>15</v>
      </c>
      <c r="AT1245" s="121">
        <v>170</v>
      </c>
      <c r="AU1245" s="125">
        <v>68260</v>
      </c>
      <c r="AV1245" s="125">
        <f t="shared" si="247"/>
        <v>33015</v>
      </c>
      <c r="AW1245" t="s">
        <v>749</v>
      </c>
      <c r="AX1245">
        <f t="shared" si="254"/>
        <v>3368260</v>
      </c>
      <c r="BB1245">
        <v>9.6199999999999992</v>
      </c>
      <c r="BC1245">
        <v>0.75</v>
      </c>
      <c r="BD1245">
        <v>8.86</v>
      </c>
    </row>
    <row r="1246" spans="1:56" hidden="1" outlineLevel="1">
      <c r="A1246" t="s">
        <v>2547</v>
      </c>
      <c r="B1246" s="10" t="s">
        <v>2130</v>
      </c>
      <c r="C1246" s="1">
        <f t="shared" si="248"/>
        <v>257</v>
      </c>
      <c r="D1246" s="7">
        <f>IF(N1246&gt;0, RANK(N1246,(N1246:P1246,Q1246:AE1246)),0)</f>
        <v>1</v>
      </c>
      <c r="E1246" s="7">
        <f>IF(O1246&gt;0,RANK(O1246,(N1246:P1246,Q1246:AE1246)),0)</f>
        <v>2</v>
      </c>
      <c r="F1246" s="7">
        <f t="shared" si="249"/>
        <v>0</v>
      </c>
      <c r="G1246" s="1">
        <f t="shared" si="245"/>
        <v>74</v>
      </c>
      <c r="H1246" s="2">
        <f t="shared" si="246"/>
        <v>0.28793774319066145</v>
      </c>
      <c r="I1246" s="8"/>
      <c r="J1246" s="2">
        <f t="shared" si="250"/>
        <v>0.642023346303502</v>
      </c>
      <c r="K1246" s="2">
        <f t="shared" si="251"/>
        <v>0.35408560311284049</v>
      </c>
      <c r="L1246" s="2">
        <f t="shared" si="252"/>
        <v>0</v>
      </c>
      <c r="M1246" s="2">
        <f t="shared" si="253"/>
        <v>3.8910505836575182E-3</v>
      </c>
      <c r="N1246" s="1">
        <v>165</v>
      </c>
      <c r="O1246" s="1">
        <v>91</v>
      </c>
      <c r="P1246" s="1">
        <v>0</v>
      </c>
      <c r="Q1246">
        <v>0</v>
      </c>
      <c r="R1246">
        <v>0</v>
      </c>
      <c r="S1246">
        <v>0</v>
      </c>
      <c r="U1246" s="1"/>
      <c r="V1246" s="1"/>
      <c r="W1246" s="1">
        <v>0</v>
      </c>
      <c r="X1246" s="1"/>
      <c r="Y1246" s="1"/>
      <c r="Z1246" s="1"/>
      <c r="AA1246" s="1"/>
      <c r="AB1246" s="1"/>
      <c r="AG1246">
        <v>1</v>
      </c>
      <c r="AI1246">
        <v>0</v>
      </c>
      <c r="AN1246" t="str">
        <f t="shared" si="244"/>
        <v>Sharon</v>
      </c>
      <c r="AO1246" t="s">
        <v>1412</v>
      </c>
      <c r="AP1246">
        <v>2</v>
      </c>
      <c r="AR1246" s="119">
        <v>33</v>
      </c>
      <c r="AS1246" s="121">
        <v>11</v>
      </c>
      <c r="AT1246" s="121">
        <v>135</v>
      </c>
      <c r="AU1246" s="125">
        <v>68820</v>
      </c>
      <c r="AV1246" s="125">
        <f t="shared" si="247"/>
        <v>33011</v>
      </c>
      <c r="AW1246" t="s">
        <v>749</v>
      </c>
      <c r="AX1246">
        <f t="shared" si="254"/>
        <v>3368820</v>
      </c>
      <c r="BB1246">
        <v>14.6</v>
      </c>
      <c r="BC1246">
        <v>0</v>
      </c>
      <c r="BD1246">
        <v>14.6</v>
      </c>
    </row>
    <row r="1247" spans="1:56" hidden="1" outlineLevel="1">
      <c r="A1247" t="s">
        <v>2575</v>
      </c>
      <c r="B1247" s="10" t="s">
        <v>2130</v>
      </c>
      <c r="C1247" s="1">
        <f t="shared" si="248"/>
        <v>277</v>
      </c>
      <c r="D1247" s="7">
        <f>IF(N1247&gt;0, RANK(N1247,(N1247:P1247,Q1247:AE1247)),0)</f>
        <v>1</v>
      </c>
      <c r="E1247" s="7">
        <f>IF(O1247&gt;0,RANK(O1247,(N1247:P1247,Q1247:AE1247)),0)</f>
        <v>2</v>
      </c>
      <c r="F1247" s="7">
        <f t="shared" si="249"/>
        <v>3</v>
      </c>
      <c r="G1247" s="1">
        <f t="shared" si="245"/>
        <v>19</v>
      </c>
      <c r="H1247" s="2">
        <f t="shared" si="246"/>
        <v>6.8592057761732855E-2</v>
      </c>
      <c r="I1247" s="8"/>
      <c r="J1247" s="2">
        <f t="shared" si="250"/>
        <v>0.53068592057761732</v>
      </c>
      <c r="K1247" s="2">
        <f t="shared" si="251"/>
        <v>0.46209386281588449</v>
      </c>
      <c r="L1247" s="2">
        <f t="shared" si="252"/>
        <v>7.2202166064981952E-3</v>
      </c>
      <c r="M1247" s="2">
        <f t="shared" si="253"/>
        <v>-8.6736173798840355E-18</v>
      </c>
      <c r="N1247" s="1">
        <v>147</v>
      </c>
      <c r="O1247" s="1">
        <v>128</v>
      </c>
      <c r="P1247" s="1">
        <v>2</v>
      </c>
      <c r="Q1247">
        <v>0</v>
      </c>
      <c r="R1247">
        <v>0</v>
      </c>
      <c r="S1247">
        <v>0</v>
      </c>
      <c r="U1247" s="1"/>
      <c r="V1247" s="1"/>
      <c r="W1247" s="1">
        <v>0</v>
      </c>
      <c r="X1247" s="1"/>
      <c r="Y1247" s="1"/>
      <c r="Z1247" s="1"/>
      <c r="AA1247" s="1"/>
      <c r="AB1247" s="1"/>
      <c r="AG1247">
        <v>0</v>
      </c>
      <c r="AI1247">
        <v>0</v>
      </c>
      <c r="AN1247" t="str">
        <f t="shared" si="244"/>
        <v>Shelburne</v>
      </c>
      <c r="AO1247" t="s">
        <v>2516</v>
      </c>
      <c r="AP1247">
        <v>2</v>
      </c>
      <c r="AR1247" s="119">
        <v>33</v>
      </c>
      <c r="AS1247" s="121">
        <v>7</v>
      </c>
      <c r="AT1247" s="121">
        <v>180</v>
      </c>
      <c r="AU1247" s="125">
        <v>68980</v>
      </c>
      <c r="AV1247" s="125">
        <f t="shared" si="247"/>
        <v>33007</v>
      </c>
      <c r="AW1247" t="s">
        <v>749</v>
      </c>
      <c r="AX1247">
        <f t="shared" si="254"/>
        <v>3368980</v>
      </c>
      <c r="BB1247">
        <v>48.8</v>
      </c>
      <c r="BC1247">
        <v>0.9</v>
      </c>
      <c r="BD1247">
        <v>47.89</v>
      </c>
    </row>
    <row r="1248" spans="1:56" hidden="1" outlineLevel="1">
      <c r="A1248" t="s">
        <v>586</v>
      </c>
      <c r="B1248" s="10" t="s">
        <v>2130</v>
      </c>
      <c r="C1248" s="1">
        <f t="shared" si="248"/>
        <v>5478</v>
      </c>
      <c r="D1248" s="7">
        <f>IF(N1248&gt;0, RANK(N1248,(N1248:P1248,Q1248:AE1248)),0)</f>
        <v>1</v>
      </c>
      <c r="E1248" s="7">
        <f>IF(O1248&gt;0,RANK(O1248,(N1248:P1248,Q1248:AE1248)),0)</f>
        <v>2</v>
      </c>
      <c r="F1248" s="7">
        <f t="shared" si="249"/>
        <v>3</v>
      </c>
      <c r="G1248" s="1">
        <f t="shared" si="245"/>
        <v>1291</v>
      </c>
      <c r="H1248" s="2">
        <f t="shared" si="246"/>
        <v>0.23566995253742243</v>
      </c>
      <c r="I1248" s="8"/>
      <c r="J1248" s="2">
        <f t="shared" si="250"/>
        <v>0.61062431544359252</v>
      </c>
      <c r="K1248" s="2">
        <f t="shared" si="251"/>
        <v>0.37495436290617012</v>
      </c>
      <c r="L1248" s="2">
        <f t="shared" si="252"/>
        <v>6.5717415115005475E-3</v>
      </c>
      <c r="M1248" s="2">
        <f t="shared" si="253"/>
        <v>7.8495801387368034E-3</v>
      </c>
      <c r="N1248" s="1">
        <v>3345</v>
      </c>
      <c r="O1248" s="1">
        <v>2054</v>
      </c>
      <c r="P1248" s="1">
        <v>36</v>
      </c>
      <c r="Q1248">
        <v>9</v>
      </c>
      <c r="R1248">
        <v>0</v>
      </c>
      <c r="S1248">
        <v>5</v>
      </c>
      <c r="U1248" s="1"/>
      <c r="V1248" s="1"/>
      <c r="W1248" s="1">
        <v>21</v>
      </c>
      <c r="X1248" s="1"/>
      <c r="Y1248" s="1"/>
      <c r="Z1248" s="1"/>
      <c r="AA1248" s="1"/>
      <c r="AB1248" s="1"/>
      <c r="AG1248">
        <v>4</v>
      </c>
      <c r="AI1248">
        <v>4</v>
      </c>
      <c r="AN1248" t="str">
        <f t="shared" si="244"/>
        <v>Somersworth</v>
      </c>
      <c r="AO1248" t="s">
        <v>1330</v>
      </c>
      <c r="AP1248">
        <v>1</v>
      </c>
      <c r="AR1248" s="119">
        <v>33</v>
      </c>
      <c r="AS1248" s="121">
        <v>17</v>
      </c>
      <c r="AT1248" s="121">
        <v>60</v>
      </c>
      <c r="AU1248" s="125">
        <v>69940</v>
      </c>
      <c r="AV1248" s="125">
        <f t="shared" si="247"/>
        <v>33017</v>
      </c>
      <c r="AW1248" t="s">
        <v>2792</v>
      </c>
      <c r="AX1248">
        <f t="shared" si="254"/>
        <v>3369940</v>
      </c>
      <c r="BB1248">
        <v>10.01</v>
      </c>
      <c r="BC1248">
        <v>0.23</v>
      </c>
      <c r="BD1248">
        <v>9.7799999999999994</v>
      </c>
    </row>
    <row r="1249" spans="1:56" hidden="1" outlineLevel="1">
      <c r="A1249" t="s">
        <v>1133</v>
      </c>
      <c r="B1249" s="10" t="s">
        <v>2130</v>
      </c>
      <c r="C1249" s="1">
        <f t="shared" si="248"/>
        <v>532</v>
      </c>
      <c r="D1249" s="7">
        <f>IF(N1249&gt;0, RANK(N1249,(N1249:P1249,Q1249:AE1249)),0)</f>
        <v>2</v>
      </c>
      <c r="E1249" s="7">
        <f>IF(O1249&gt;0,RANK(O1249,(N1249:P1249,Q1249:AE1249)),0)</f>
        <v>1</v>
      </c>
      <c r="F1249" s="7">
        <f t="shared" si="249"/>
        <v>0</v>
      </c>
      <c r="G1249" s="1">
        <f t="shared" si="245"/>
        <v>9</v>
      </c>
      <c r="H1249" s="2">
        <f t="shared" si="246"/>
        <v>1.6917293233082706E-2</v>
      </c>
      <c r="I1249" s="8"/>
      <c r="J1249" s="2">
        <f t="shared" si="250"/>
        <v>0.48684210526315791</v>
      </c>
      <c r="K1249" s="2">
        <f t="shared" si="251"/>
        <v>0.50375939849624063</v>
      </c>
      <c r="L1249" s="2">
        <f t="shared" si="252"/>
        <v>0</v>
      </c>
      <c r="M1249" s="2">
        <f t="shared" si="253"/>
        <v>9.3984962406014061E-3</v>
      </c>
      <c r="N1249" s="1">
        <v>259</v>
      </c>
      <c r="O1249" s="1">
        <v>268</v>
      </c>
      <c r="P1249" s="1">
        <v>0</v>
      </c>
      <c r="Q1249">
        <v>3</v>
      </c>
      <c r="R1249">
        <v>0</v>
      </c>
      <c r="S1249">
        <v>0</v>
      </c>
      <c r="U1249" s="1"/>
      <c r="V1249" s="1"/>
      <c r="W1249" s="1">
        <v>0</v>
      </c>
      <c r="X1249" s="1"/>
      <c r="Y1249" s="1"/>
      <c r="Z1249" s="1"/>
      <c r="AA1249" s="1"/>
      <c r="AB1249" s="1"/>
      <c r="AG1249">
        <v>1</v>
      </c>
      <c r="AI1249">
        <v>1</v>
      </c>
      <c r="AN1249" t="str">
        <f t="shared" si="244"/>
        <v>South Hampton</v>
      </c>
      <c r="AO1249" t="s">
        <v>339</v>
      </c>
      <c r="AP1249">
        <v>1</v>
      </c>
      <c r="AR1249" s="119">
        <v>33</v>
      </c>
      <c r="AS1249" s="121">
        <v>15</v>
      </c>
      <c r="AT1249" s="121">
        <v>175</v>
      </c>
      <c r="AU1249" s="125">
        <v>71140</v>
      </c>
      <c r="AV1249" s="125">
        <f t="shared" si="247"/>
        <v>33015</v>
      </c>
      <c r="AW1249" t="s">
        <v>749</v>
      </c>
      <c r="AX1249">
        <f t="shared" si="254"/>
        <v>3371140</v>
      </c>
      <c r="BB1249">
        <v>8.01</v>
      </c>
      <c r="BC1249">
        <v>0.13</v>
      </c>
      <c r="BD1249">
        <v>7.87</v>
      </c>
    </row>
    <row r="1250" spans="1:56" hidden="1" outlineLevel="1">
      <c r="A1250" t="s">
        <v>2404</v>
      </c>
      <c r="B1250" s="10" t="s">
        <v>2130</v>
      </c>
      <c r="C1250" s="1">
        <f t="shared" si="248"/>
        <v>776</v>
      </c>
      <c r="D1250" s="7">
        <f>IF(N1250&gt;0, RANK(N1250,(N1250:P1250,Q1250:AE1250)),0)</f>
        <v>1</v>
      </c>
      <c r="E1250" s="7">
        <f>IF(O1250&gt;0,RANK(O1250,(N1250:P1250,Q1250:AE1250)),0)</f>
        <v>2</v>
      </c>
      <c r="F1250" s="7">
        <f t="shared" si="249"/>
        <v>3</v>
      </c>
      <c r="G1250" s="1">
        <f t="shared" si="245"/>
        <v>70</v>
      </c>
      <c r="H1250" s="2">
        <f t="shared" si="246"/>
        <v>9.0206185567010308E-2</v>
      </c>
      <c r="I1250" s="8"/>
      <c r="J1250" s="2">
        <f t="shared" si="250"/>
        <v>0.53737113402061853</v>
      </c>
      <c r="K1250" s="2">
        <f t="shared" si="251"/>
        <v>0.44716494845360827</v>
      </c>
      <c r="L1250" s="2">
        <f t="shared" si="252"/>
        <v>1.1597938144329897E-2</v>
      </c>
      <c r="M1250" s="2">
        <f t="shared" si="253"/>
        <v>3.8659793814432991E-3</v>
      </c>
      <c r="N1250" s="1">
        <v>417</v>
      </c>
      <c r="O1250" s="1">
        <v>347</v>
      </c>
      <c r="P1250" s="1">
        <v>9</v>
      </c>
      <c r="Q1250">
        <v>2</v>
      </c>
      <c r="R1250">
        <v>0</v>
      </c>
      <c r="S1250">
        <v>0</v>
      </c>
      <c r="U1250" s="1"/>
      <c r="V1250" s="1"/>
      <c r="W1250" s="1">
        <v>0</v>
      </c>
      <c r="X1250" s="1"/>
      <c r="Y1250" s="1"/>
      <c r="Z1250" s="1"/>
      <c r="AA1250" s="1"/>
      <c r="AB1250" s="1"/>
      <c r="AG1250">
        <v>1</v>
      </c>
      <c r="AI1250">
        <v>0</v>
      </c>
      <c r="AN1250" t="str">
        <f t="shared" si="244"/>
        <v>Springfield</v>
      </c>
      <c r="AO1250" t="s">
        <v>3470</v>
      </c>
      <c r="AP1250">
        <v>2</v>
      </c>
      <c r="AR1250" s="119">
        <v>33</v>
      </c>
      <c r="AS1250" s="121">
        <v>19</v>
      </c>
      <c r="AT1250" s="121">
        <v>60</v>
      </c>
      <c r="AU1250" s="125">
        <v>72740</v>
      </c>
      <c r="AV1250" s="125">
        <f t="shared" si="247"/>
        <v>33019</v>
      </c>
      <c r="AW1250" t="s">
        <v>749</v>
      </c>
      <c r="AX1250">
        <f t="shared" si="254"/>
        <v>3372740</v>
      </c>
      <c r="BB1250">
        <v>44.14</v>
      </c>
      <c r="BC1250">
        <v>0.89</v>
      </c>
      <c r="BD1250">
        <v>43.25</v>
      </c>
    </row>
    <row r="1251" spans="1:56" hidden="1" outlineLevel="1">
      <c r="A1251" t="s">
        <v>2562</v>
      </c>
      <c r="B1251" s="10" t="s">
        <v>2130</v>
      </c>
      <c r="C1251" s="1">
        <f t="shared" si="248"/>
        <v>301</v>
      </c>
      <c r="D1251" s="7">
        <f>IF(N1251&gt;0, RANK(N1251,(N1251:P1251,Q1251:AE1251)),0)</f>
        <v>1</v>
      </c>
      <c r="E1251" s="7">
        <f>IF(O1251&gt;0,RANK(O1251,(N1251:P1251,Q1251:AE1251)),0)</f>
        <v>2</v>
      </c>
      <c r="F1251" s="7">
        <f t="shared" si="249"/>
        <v>4</v>
      </c>
      <c r="G1251" s="1">
        <f t="shared" si="245"/>
        <v>47</v>
      </c>
      <c r="H1251" s="2">
        <f t="shared" si="246"/>
        <v>0.15614617940199335</v>
      </c>
      <c r="I1251" s="8"/>
      <c r="J1251" s="2">
        <f t="shared" si="250"/>
        <v>0.56810631229235875</v>
      </c>
      <c r="K1251" s="2">
        <f t="shared" si="251"/>
        <v>0.41196013289036543</v>
      </c>
      <c r="L1251" s="2">
        <f t="shared" si="252"/>
        <v>6.6445182724252493E-3</v>
      </c>
      <c r="M1251" s="2">
        <f t="shared" si="253"/>
        <v>1.3289036544850573E-2</v>
      </c>
      <c r="N1251" s="1">
        <v>171</v>
      </c>
      <c r="O1251" s="1">
        <v>124</v>
      </c>
      <c r="P1251" s="1">
        <v>2</v>
      </c>
      <c r="Q1251">
        <v>0</v>
      </c>
      <c r="R1251">
        <v>0</v>
      </c>
      <c r="S1251">
        <v>1</v>
      </c>
      <c r="U1251" s="1"/>
      <c r="V1251" s="1"/>
      <c r="W1251" s="1">
        <v>3</v>
      </c>
      <c r="X1251" s="1"/>
      <c r="Y1251" s="1"/>
      <c r="Z1251" s="1"/>
      <c r="AA1251" s="1"/>
      <c r="AB1251" s="1"/>
      <c r="AG1251">
        <v>0</v>
      </c>
      <c r="AI1251">
        <v>0</v>
      </c>
      <c r="AN1251" t="str">
        <f t="shared" si="244"/>
        <v>Stark</v>
      </c>
      <c r="AO1251" t="s">
        <v>2516</v>
      </c>
      <c r="AP1251">
        <v>2</v>
      </c>
      <c r="AR1251" s="119">
        <v>33</v>
      </c>
      <c r="AS1251" s="121">
        <v>7</v>
      </c>
      <c r="AT1251" s="121">
        <v>185</v>
      </c>
      <c r="AU1251" s="125">
        <v>73060</v>
      </c>
      <c r="AV1251" s="125">
        <f t="shared" si="247"/>
        <v>33007</v>
      </c>
      <c r="AW1251" t="s">
        <v>749</v>
      </c>
      <c r="AX1251">
        <f t="shared" si="254"/>
        <v>3373060</v>
      </c>
      <c r="BB1251">
        <v>59.6</v>
      </c>
      <c r="BC1251">
        <v>0.5</v>
      </c>
      <c r="BD1251">
        <v>59.1</v>
      </c>
    </row>
    <row r="1252" spans="1:56" hidden="1" outlineLevel="1">
      <c r="A1252" t="s">
        <v>1621</v>
      </c>
      <c r="B1252" s="10" t="s">
        <v>2130</v>
      </c>
      <c r="C1252" s="1">
        <f t="shared" si="248"/>
        <v>409</v>
      </c>
      <c r="D1252" s="7">
        <f>IF(N1252&gt;0, RANK(N1252,(N1252:P1252,Q1252:AE1252)),0)</f>
        <v>1</v>
      </c>
      <c r="E1252" s="7">
        <f>IF(O1252&gt;0,RANK(O1252,(N1252:P1252,Q1252:AE1252)),0)</f>
        <v>2</v>
      </c>
      <c r="F1252" s="7">
        <f t="shared" si="249"/>
        <v>3</v>
      </c>
      <c r="G1252" s="1">
        <f t="shared" si="245"/>
        <v>44</v>
      </c>
      <c r="H1252" s="2">
        <f t="shared" si="246"/>
        <v>0.10757946210268948</v>
      </c>
      <c r="I1252" s="8"/>
      <c r="J1252" s="2">
        <f t="shared" si="250"/>
        <v>0.53789731051344747</v>
      </c>
      <c r="K1252" s="2">
        <f t="shared" si="251"/>
        <v>0.43031784841075793</v>
      </c>
      <c r="L1252" s="2">
        <f t="shared" si="252"/>
        <v>9.7799511002444987E-3</v>
      </c>
      <c r="M1252" s="2">
        <f t="shared" si="253"/>
        <v>2.2004889975550102E-2</v>
      </c>
      <c r="N1252" s="1">
        <v>220</v>
      </c>
      <c r="O1252" s="1">
        <v>176</v>
      </c>
      <c r="P1252" s="1">
        <v>4</v>
      </c>
      <c r="Q1252">
        <v>2</v>
      </c>
      <c r="R1252">
        <v>0</v>
      </c>
      <c r="S1252">
        <v>2</v>
      </c>
      <c r="U1252" s="1"/>
      <c r="V1252" s="1"/>
      <c r="W1252" s="1">
        <v>2</v>
      </c>
      <c r="X1252" s="1"/>
      <c r="Y1252" s="1"/>
      <c r="Z1252" s="1"/>
      <c r="AA1252" s="1"/>
      <c r="AB1252" s="1"/>
      <c r="AG1252">
        <v>3</v>
      </c>
      <c r="AI1252">
        <v>0</v>
      </c>
      <c r="AN1252" t="str">
        <f t="shared" si="244"/>
        <v>Stewartstown</v>
      </c>
      <c r="AO1252" t="s">
        <v>2516</v>
      </c>
      <c r="AP1252">
        <v>2</v>
      </c>
      <c r="AR1252" s="119">
        <v>33</v>
      </c>
      <c r="AS1252" s="121">
        <v>7</v>
      </c>
      <c r="AT1252" s="121">
        <v>190</v>
      </c>
      <c r="AU1252" s="125">
        <v>73380</v>
      </c>
      <c r="AV1252" s="125">
        <f t="shared" si="247"/>
        <v>33007</v>
      </c>
      <c r="AW1252" t="s">
        <v>749</v>
      </c>
      <c r="AX1252">
        <f t="shared" si="254"/>
        <v>3373380</v>
      </c>
      <c r="BB1252">
        <v>46.78</v>
      </c>
      <c r="BC1252">
        <v>0.39</v>
      </c>
      <c r="BD1252">
        <v>46.38</v>
      </c>
    </row>
    <row r="1253" spans="1:56" hidden="1" outlineLevel="1">
      <c r="A1253" t="s">
        <v>3075</v>
      </c>
      <c r="B1253" s="10" t="s">
        <v>2130</v>
      </c>
      <c r="C1253" s="1">
        <f t="shared" si="248"/>
        <v>707</v>
      </c>
      <c r="D1253" s="7">
        <f>IF(N1253&gt;0, RANK(N1253,(N1253:P1253,Q1253:AE1253)),0)</f>
        <v>1</v>
      </c>
      <c r="E1253" s="7">
        <f>IF(O1253&gt;0,RANK(O1253,(N1253:P1253,Q1253:AE1253)),0)</f>
        <v>2</v>
      </c>
      <c r="F1253" s="7">
        <f t="shared" si="249"/>
        <v>4</v>
      </c>
      <c r="G1253" s="1">
        <f t="shared" si="245"/>
        <v>91</v>
      </c>
      <c r="H1253" s="2">
        <f t="shared" si="246"/>
        <v>0.12871287128712872</v>
      </c>
      <c r="I1253" s="8"/>
      <c r="J1253" s="2">
        <f t="shared" si="250"/>
        <v>0.55586987270155586</v>
      </c>
      <c r="K1253" s="2">
        <f t="shared" si="251"/>
        <v>0.42715700141442714</v>
      </c>
      <c r="L1253" s="2">
        <f t="shared" si="252"/>
        <v>4.2432814710042432E-3</v>
      </c>
      <c r="M1253" s="2">
        <f t="shared" si="253"/>
        <v>1.272984441301276E-2</v>
      </c>
      <c r="N1253" s="1">
        <v>393</v>
      </c>
      <c r="O1253" s="1">
        <v>302</v>
      </c>
      <c r="P1253" s="1">
        <v>3</v>
      </c>
      <c r="Q1253">
        <v>0</v>
      </c>
      <c r="R1253">
        <v>1</v>
      </c>
      <c r="S1253">
        <v>0</v>
      </c>
      <c r="U1253" s="1"/>
      <c r="V1253" s="1"/>
      <c r="W1253" s="1">
        <v>7</v>
      </c>
      <c r="X1253" s="1"/>
      <c r="Y1253" s="1"/>
      <c r="Z1253" s="1"/>
      <c r="AA1253" s="1"/>
      <c r="AB1253" s="1"/>
      <c r="AG1253">
        <v>1</v>
      </c>
      <c r="AI1253">
        <v>0</v>
      </c>
      <c r="AN1253" t="str">
        <f t="shared" si="244"/>
        <v>Stoddard</v>
      </c>
      <c r="AO1253" t="s">
        <v>1536</v>
      </c>
      <c r="AP1253">
        <v>2</v>
      </c>
      <c r="AR1253" s="119">
        <v>33</v>
      </c>
      <c r="AS1253" s="121">
        <v>5</v>
      </c>
      <c r="AT1253" s="121">
        <v>80</v>
      </c>
      <c r="AU1253" s="125">
        <v>73700</v>
      </c>
      <c r="AV1253" s="125">
        <f t="shared" si="247"/>
        <v>33005</v>
      </c>
      <c r="AW1253" t="s">
        <v>749</v>
      </c>
      <c r="AX1253">
        <f t="shared" si="254"/>
        <v>3373700</v>
      </c>
      <c r="BB1253">
        <v>53.01</v>
      </c>
      <c r="BC1253">
        <v>2.13</v>
      </c>
      <c r="BD1253">
        <v>50.88</v>
      </c>
    </row>
    <row r="1254" spans="1:56" hidden="1" outlineLevel="1">
      <c r="A1254" t="s">
        <v>1330</v>
      </c>
      <c r="B1254" s="10" t="s">
        <v>2130</v>
      </c>
      <c r="C1254" s="1">
        <f t="shared" si="248"/>
        <v>2436</v>
      </c>
      <c r="D1254" s="7">
        <f>IF(N1254&gt;0, RANK(N1254,(N1254:P1254,Q1254:AE1254)),0)</f>
        <v>1</v>
      </c>
      <c r="E1254" s="7">
        <f>IF(O1254&gt;0,RANK(O1254,(N1254:P1254,Q1254:AE1254)),0)</f>
        <v>2</v>
      </c>
      <c r="F1254" s="7">
        <f t="shared" si="249"/>
        <v>3</v>
      </c>
      <c r="G1254" s="1">
        <f t="shared" si="245"/>
        <v>160</v>
      </c>
      <c r="H1254" s="2">
        <f t="shared" si="246"/>
        <v>6.5681444991789822E-2</v>
      </c>
      <c r="I1254" s="8"/>
      <c r="J1254" s="2">
        <f t="shared" si="250"/>
        <v>0.52709359605911332</v>
      </c>
      <c r="K1254" s="2">
        <f t="shared" si="251"/>
        <v>0.46141215106732347</v>
      </c>
      <c r="L1254" s="2">
        <f t="shared" si="252"/>
        <v>3.2840722495894909E-3</v>
      </c>
      <c r="M1254" s="2">
        <f t="shared" si="253"/>
        <v>8.2101806239737139E-3</v>
      </c>
      <c r="N1254" s="1">
        <v>1284</v>
      </c>
      <c r="O1254" s="1">
        <v>1124</v>
      </c>
      <c r="P1254" s="1">
        <v>8</v>
      </c>
      <c r="Q1254">
        <v>8</v>
      </c>
      <c r="R1254">
        <v>0</v>
      </c>
      <c r="S1254">
        <v>0</v>
      </c>
      <c r="U1254" s="1"/>
      <c r="V1254" s="1"/>
      <c r="W1254" s="1">
        <v>5</v>
      </c>
      <c r="X1254" s="1"/>
      <c r="Y1254" s="1"/>
      <c r="Z1254" s="1"/>
      <c r="AA1254" s="1"/>
      <c r="AB1254" s="1"/>
      <c r="AG1254">
        <v>5</v>
      </c>
      <c r="AI1254">
        <v>2</v>
      </c>
      <c r="AN1254" t="str">
        <f t="shared" si="244"/>
        <v>Strafford</v>
      </c>
      <c r="AO1254" t="s">
        <v>1330</v>
      </c>
      <c r="AP1254">
        <v>1</v>
      </c>
      <c r="AR1254" s="119">
        <v>33</v>
      </c>
      <c r="AS1254" s="121">
        <v>17</v>
      </c>
      <c r="AT1254" s="121">
        <v>65</v>
      </c>
      <c r="AU1254" s="125">
        <v>73860</v>
      </c>
      <c r="AV1254" s="125">
        <f t="shared" si="247"/>
        <v>33017</v>
      </c>
      <c r="AW1254" t="s">
        <v>749</v>
      </c>
      <c r="AX1254">
        <f t="shared" si="254"/>
        <v>3373860</v>
      </c>
      <c r="BB1254">
        <v>51.42</v>
      </c>
      <c r="BC1254">
        <v>2.25</v>
      </c>
      <c r="BD1254">
        <v>49.17</v>
      </c>
    </row>
    <row r="1255" spans="1:56" hidden="1" outlineLevel="1">
      <c r="A1255" t="s">
        <v>790</v>
      </c>
      <c r="B1255" s="10" t="s">
        <v>2130</v>
      </c>
      <c r="C1255" s="1">
        <f t="shared" si="248"/>
        <v>322</v>
      </c>
      <c r="D1255" s="7">
        <f>IF(N1255&gt;0, RANK(N1255,(N1255:P1255,Q1255:AE1255)),0)</f>
        <v>1</v>
      </c>
      <c r="E1255" s="7">
        <f>IF(O1255&gt;0,RANK(O1255,(N1255:P1255,Q1255:AE1255)),0)</f>
        <v>2</v>
      </c>
      <c r="F1255" s="7">
        <f t="shared" si="249"/>
        <v>3</v>
      </c>
      <c r="G1255" s="1">
        <f t="shared" si="245"/>
        <v>96</v>
      </c>
      <c r="H1255" s="2">
        <f t="shared" si="246"/>
        <v>0.29813664596273293</v>
      </c>
      <c r="I1255" s="8"/>
      <c r="J1255" s="2">
        <f t="shared" si="250"/>
        <v>0.6428571428571429</v>
      </c>
      <c r="K1255" s="2">
        <f t="shared" si="251"/>
        <v>0.34472049689440992</v>
      </c>
      <c r="L1255" s="2">
        <f t="shared" si="252"/>
        <v>1.2422360248447204E-2</v>
      </c>
      <c r="M1255" s="2">
        <f t="shared" si="253"/>
        <v>-3.1225022567582528E-17</v>
      </c>
      <c r="N1255" s="1">
        <v>207</v>
      </c>
      <c r="O1255" s="1">
        <v>111</v>
      </c>
      <c r="P1255" s="1">
        <v>4</v>
      </c>
      <c r="Q1255">
        <v>0</v>
      </c>
      <c r="R1255">
        <v>0</v>
      </c>
      <c r="S1255">
        <v>0</v>
      </c>
      <c r="U1255" s="1"/>
      <c r="V1255" s="1"/>
      <c r="W1255" s="1">
        <v>0</v>
      </c>
      <c r="X1255" s="1"/>
      <c r="Y1255" s="1"/>
      <c r="Z1255" s="1"/>
      <c r="AA1255" s="1"/>
      <c r="AB1255" s="1"/>
      <c r="AG1255">
        <v>0</v>
      </c>
      <c r="AI1255">
        <v>0</v>
      </c>
      <c r="AN1255" t="str">
        <f t="shared" si="244"/>
        <v>Stratford</v>
      </c>
      <c r="AO1255" t="s">
        <v>2516</v>
      </c>
      <c r="AP1255">
        <v>2</v>
      </c>
      <c r="AR1255" s="119">
        <v>33</v>
      </c>
      <c r="AS1255" s="121">
        <v>7</v>
      </c>
      <c r="AT1255" s="121">
        <v>195</v>
      </c>
      <c r="AU1255" s="125">
        <v>74180</v>
      </c>
      <c r="AV1255" s="125">
        <f t="shared" si="247"/>
        <v>33007</v>
      </c>
      <c r="AW1255" t="s">
        <v>749</v>
      </c>
      <c r="AX1255">
        <f t="shared" si="254"/>
        <v>3374180</v>
      </c>
      <c r="BB1255">
        <v>80</v>
      </c>
      <c r="BC1255">
        <v>0.14000000000000001</v>
      </c>
      <c r="BD1255">
        <v>79.849999999999994</v>
      </c>
    </row>
    <row r="1256" spans="1:56" hidden="1" outlineLevel="1">
      <c r="A1256" t="s">
        <v>1104</v>
      </c>
      <c r="B1256" s="10" t="s">
        <v>2130</v>
      </c>
      <c r="C1256" s="1">
        <f t="shared" si="248"/>
        <v>4696</v>
      </c>
      <c r="D1256" s="7">
        <f>IF(N1256&gt;0, RANK(N1256,(N1256:P1256,Q1256:AE1256)),0)</f>
        <v>1</v>
      </c>
      <c r="E1256" s="7">
        <f>IF(O1256&gt;0,RANK(O1256,(N1256:P1256,Q1256:AE1256)),0)</f>
        <v>2</v>
      </c>
      <c r="F1256" s="7">
        <f t="shared" si="249"/>
        <v>3</v>
      </c>
      <c r="G1256" s="1">
        <f t="shared" si="245"/>
        <v>396</v>
      </c>
      <c r="H1256" s="2">
        <f t="shared" si="246"/>
        <v>8.4327086882453148E-2</v>
      </c>
      <c r="I1256" s="8"/>
      <c r="J1256" s="2">
        <f t="shared" si="250"/>
        <v>0.53918228279386715</v>
      </c>
      <c r="K1256" s="2">
        <f t="shared" si="251"/>
        <v>0.45485519591141399</v>
      </c>
      <c r="L1256" s="2">
        <f t="shared" si="252"/>
        <v>2.981260647359455E-3</v>
      </c>
      <c r="M1256" s="2">
        <f t="shared" si="253"/>
        <v>2.9812606473594038E-3</v>
      </c>
      <c r="N1256" s="1">
        <v>2532</v>
      </c>
      <c r="O1256" s="1">
        <v>2136</v>
      </c>
      <c r="P1256" s="1">
        <v>14</v>
      </c>
      <c r="Q1256">
        <v>8</v>
      </c>
      <c r="R1256">
        <v>0</v>
      </c>
      <c r="S1256">
        <v>0</v>
      </c>
      <c r="U1256" s="1"/>
      <c r="V1256" s="1"/>
      <c r="W1256" s="1">
        <v>2</v>
      </c>
      <c r="X1256" s="1"/>
      <c r="Y1256" s="1"/>
      <c r="Z1256" s="1"/>
      <c r="AA1256" s="1"/>
      <c r="AB1256" s="1"/>
      <c r="AG1256">
        <v>0</v>
      </c>
      <c r="AI1256">
        <v>4</v>
      </c>
      <c r="AN1256" t="str">
        <f t="shared" si="244"/>
        <v>Stratham</v>
      </c>
      <c r="AO1256" t="s">
        <v>339</v>
      </c>
      <c r="AP1256">
        <v>1</v>
      </c>
      <c r="AR1256" s="119">
        <v>33</v>
      </c>
      <c r="AS1256" s="121">
        <v>15</v>
      </c>
      <c r="AT1256" s="121">
        <v>180</v>
      </c>
      <c r="AU1256" s="125">
        <v>74340</v>
      </c>
      <c r="AV1256" s="125">
        <f t="shared" si="247"/>
        <v>33015</v>
      </c>
      <c r="AW1256" t="s">
        <v>749</v>
      </c>
      <c r="AX1256">
        <f t="shared" si="254"/>
        <v>3374340</v>
      </c>
      <c r="BB1256">
        <v>15.48</v>
      </c>
      <c r="BC1256">
        <v>0.37</v>
      </c>
      <c r="BD1256">
        <v>15.11</v>
      </c>
    </row>
    <row r="1257" spans="1:56" hidden="1" outlineLevel="1">
      <c r="A1257" t="s">
        <v>437</v>
      </c>
      <c r="B1257" s="10" t="s">
        <v>2130</v>
      </c>
      <c r="C1257" s="1">
        <f t="shared" si="248"/>
        <v>422</v>
      </c>
      <c r="D1257" s="7">
        <f>IF(N1257&gt;0, RANK(N1257,(N1257:P1257,Q1257:AE1257)),0)</f>
        <v>1</v>
      </c>
      <c r="E1257" s="7">
        <f>IF(O1257&gt;0,RANK(O1257,(N1257:P1257,Q1257:AE1257)),0)</f>
        <v>2</v>
      </c>
      <c r="F1257" s="7">
        <f t="shared" si="249"/>
        <v>3</v>
      </c>
      <c r="G1257" s="1">
        <f t="shared" si="245"/>
        <v>122</v>
      </c>
      <c r="H1257" s="2">
        <f t="shared" si="246"/>
        <v>0.2890995260663507</v>
      </c>
      <c r="I1257" s="8"/>
      <c r="J1257" s="2">
        <f t="shared" si="250"/>
        <v>0.6398104265402843</v>
      </c>
      <c r="K1257" s="2">
        <f t="shared" si="251"/>
        <v>0.35071090047393366</v>
      </c>
      <c r="L1257" s="2">
        <f t="shared" si="252"/>
        <v>2.3696682464454978E-3</v>
      </c>
      <c r="M1257" s="2">
        <f t="shared" si="253"/>
        <v>7.1090047393365351E-3</v>
      </c>
      <c r="N1257" s="1">
        <v>270</v>
      </c>
      <c r="O1257" s="1">
        <v>148</v>
      </c>
      <c r="P1257" s="1">
        <v>1</v>
      </c>
      <c r="Q1257">
        <v>0</v>
      </c>
      <c r="R1257">
        <v>0</v>
      </c>
      <c r="S1257">
        <v>0</v>
      </c>
      <c r="U1257" s="1"/>
      <c r="V1257" s="1"/>
      <c r="W1257" s="1">
        <v>1</v>
      </c>
      <c r="X1257" s="1"/>
      <c r="Y1257" s="1"/>
      <c r="Z1257" s="1"/>
      <c r="AA1257" s="1"/>
      <c r="AB1257" s="1"/>
      <c r="AG1257">
        <v>2</v>
      </c>
      <c r="AI1257">
        <v>0</v>
      </c>
      <c r="AN1257" t="str">
        <f t="shared" si="244"/>
        <v>Sugar Hill</v>
      </c>
      <c r="AO1257" t="s">
        <v>3110</v>
      </c>
      <c r="AP1257">
        <v>2</v>
      </c>
      <c r="AR1257" s="119">
        <v>33</v>
      </c>
      <c r="AS1257" s="121">
        <v>9</v>
      </c>
      <c r="AT1257" s="121">
        <v>167</v>
      </c>
      <c r="AU1257" s="125">
        <v>74740</v>
      </c>
      <c r="AV1257" s="125">
        <f t="shared" si="247"/>
        <v>33009</v>
      </c>
      <c r="AW1257" t="s">
        <v>749</v>
      </c>
      <c r="AX1257">
        <f t="shared" si="254"/>
        <v>3374740</v>
      </c>
      <c r="BB1257">
        <v>17.23</v>
      </c>
      <c r="BC1257">
        <v>0.11</v>
      </c>
      <c r="BD1257">
        <v>17.11</v>
      </c>
    </row>
    <row r="1258" spans="1:56" hidden="1" outlineLevel="1">
      <c r="A1258" t="s">
        <v>3470</v>
      </c>
      <c r="B1258" s="10" t="s">
        <v>2130</v>
      </c>
      <c r="C1258" s="1">
        <f t="shared" si="248"/>
        <v>408</v>
      </c>
      <c r="D1258" s="7">
        <f>IF(N1258&gt;0, RANK(N1258,(N1258:P1258,Q1258:AE1258)),0)</f>
        <v>1</v>
      </c>
      <c r="E1258" s="7">
        <f>IF(O1258&gt;0,RANK(O1258,(N1258:P1258,Q1258:AE1258)),0)</f>
        <v>2</v>
      </c>
      <c r="F1258" s="7">
        <f t="shared" si="249"/>
        <v>3</v>
      </c>
      <c r="G1258" s="1">
        <f t="shared" si="245"/>
        <v>53</v>
      </c>
      <c r="H1258" s="2">
        <f t="shared" si="246"/>
        <v>0.12990196078431374</v>
      </c>
      <c r="I1258" s="8"/>
      <c r="J1258" s="2">
        <f t="shared" si="250"/>
        <v>0.55147058823529416</v>
      </c>
      <c r="K1258" s="2">
        <f t="shared" si="251"/>
        <v>0.42156862745098039</v>
      </c>
      <c r="L1258" s="2">
        <f t="shared" si="252"/>
        <v>1.2254901960784314E-2</v>
      </c>
      <c r="M1258" s="2">
        <f t="shared" si="253"/>
        <v>1.4705882352941136E-2</v>
      </c>
      <c r="N1258" s="1">
        <v>225</v>
      </c>
      <c r="O1258" s="1">
        <v>172</v>
      </c>
      <c r="P1258" s="1">
        <v>5</v>
      </c>
      <c r="Q1258">
        <v>3</v>
      </c>
      <c r="R1258">
        <v>0</v>
      </c>
      <c r="S1258">
        <v>0</v>
      </c>
      <c r="U1258" s="1"/>
      <c r="V1258" s="1"/>
      <c r="W1258" s="1">
        <v>3</v>
      </c>
      <c r="X1258" s="1"/>
      <c r="Y1258" s="1"/>
      <c r="Z1258" s="1"/>
      <c r="AA1258" s="1"/>
      <c r="AB1258" s="1"/>
      <c r="AG1258">
        <v>0</v>
      </c>
      <c r="AI1258">
        <v>0</v>
      </c>
      <c r="AN1258" t="str">
        <f t="shared" si="244"/>
        <v>Sullivan</v>
      </c>
      <c r="AO1258" t="s">
        <v>1536</v>
      </c>
      <c r="AP1258">
        <v>2</v>
      </c>
      <c r="AR1258" s="119">
        <v>33</v>
      </c>
      <c r="AS1258" s="121">
        <v>5</v>
      </c>
      <c r="AT1258" s="121">
        <v>85</v>
      </c>
      <c r="AU1258" s="125">
        <v>74900</v>
      </c>
      <c r="AV1258" s="125">
        <f t="shared" si="247"/>
        <v>33005</v>
      </c>
      <c r="AW1258" t="s">
        <v>749</v>
      </c>
      <c r="AX1258">
        <f t="shared" si="254"/>
        <v>3374900</v>
      </c>
      <c r="BB1258">
        <v>18.7</v>
      </c>
      <c r="BC1258">
        <v>0.19</v>
      </c>
      <c r="BD1258">
        <v>18.510000000000002</v>
      </c>
    </row>
    <row r="1259" spans="1:56" hidden="1" outlineLevel="1">
      <c r="A1259" t="s">
        <v>1066</v>
      </c>
      <c r="B1259" s="10" t="s">
        <v>2130</v>
      </c>
      <c r="C1259" s="1">
        <f t="shared" si="248"/>
        <v>2077</v>
      </c>
      <c r="D1259" s="7">
        <f>IF(N1259&gt;0, RANK(N1259,(N1259:P1259,Q1259:AE1259)),0)</f>
        <v>1</v>
      </c>
      <c r="E1259" s="7">
        <f>IF(O1259&gt;0,RANK(O1259,(N1259:P1259,Q1259:AE1259)),0)</f>
        <v>2</v>
      </c>
      <c r="F1259" s="7">
        <f t="shared" si="249"/>
        <v>3</v>
      </c>
      <c r="G1259" s="1">
        <f t="shared" si="245"/>
        <v>89</v>
      </c>
      <c r="H1259" s="2">
        <f t="shared" si="246"/>
        <v>4.285026480500722E-2</v>
      </c>
      <c r="I1259" s="8"/>
      <c r="J1259" s="2">
        <f t="shared" si="250"/>
        <v>0.5161290322580645</v>
      </c>
      <c r="K1259" s="2">
        <f t="shared" si="251"/>
        <v>0.4732787674530573</v>
      </c>
      <c r="L1259" s="2">
        <f t="shared" si="252"/>
        <v>6.2590274434280212E-3</v>
      </c>
      <c r="M1259" s="2">
        <f t="shared" si="253"/>
        <v>4.333172845450174E-3</v>
      </c>
      <c r="N1259" s="1">
        <v>1072</v>
      </c>
      <c r="O1259" s="1">
        <v>983</v>
      </c>
      <c r="P1259" s="1">
        <v>13</v>
      </c>
      <c r="Q1259">
        <v>2</v>
      </c>
      <c r="R1259">
        <v>0</v>
      </c>
      <c r="S1259">
        <v>0</v>
      </c>
      <c r="U1259" s="1"/>
      <c r="V1259" s="1"/>
      <c r="W1259" s="1">
        <v>3</v>
      </c>
      <c r="X1259" s="1"/>
      <c r="Y1259" s="1"/>
      <c r="Z1259" s="1"/>
      <c r="AA1259" s="1"/>
      <c r="AB1259" s="1"/>
      <c r="AG1259">
        <v>3</v>
      </c>
      <c r="AI1259">
        <v>1</v>
      </c>
      <c r="AN1259" t="str">
        <f t="shared" si="244"/>
        <v>Sunapee</v>
      </c>
      <c r="AO1259" t="s">
        <v>3470</v>
      </c>
      <c r="AP1259">
        <v>2</v>
      </c>
      <c r="AR1259" s="119">
        <v>33</v>
      </c>
      <c r="AS1259" s="121">
        <v>19</v>
      </c>
      <c r="AT1259" s="121">
        <v>65</v>
      </c>
      <c r="AU1259" s="125">
        <v>75060</v>
      </c>
      <c r="AV1259" s="125">
        <f t="shared" si="247"/>
        <v>33019</v>
      </c>
      <c r="AW1259" t="s">
        <v>749</v>
      </c>
      <c r="AX1259">
        <f t="shared" si="254"/>
        <v>3375060</v>
      </c>
      <c r="BB1259">
        <v>25.2</v>
      </c>
      <c r="BC1259">
        <v>4.08</v>
      </c>
      <c r="BD1259">
        <v>21.12</v>
      </c>
    </row>
    <row r="1260" spans="1:56" hidden="1" outlineLevel="1">
      <c r="A1260" t="s">
        <v>98</v>
      </c>
      <c r="B1260" s="10" t="s">
        <v>2130</v>
      </c>
      <c r="C1260" s="1">
        <f t="shared" si="248"/>
        <v>530</v>
      </c>
      <c r="D1260" s="7">
        <f>IF(N1260&gt;0, RANK(N1260,(N1260:P1260,Q1260:AE1260)),0)</f>
        <v>1</v>
      </c>
      <c r="E1260" s="7">
        <f>IF(O1260&gt;0,RANK(O1260,(N1260:P1260,Q1260:AE1260)),0)</f>
        <v>2</v>
      </c>
      <c r="F1260" s="7">
        <f t="shared" si="249"/>
        <v>3</v>
      </c>
      <c r="G1260" s="1">
        <f t="shared" si="245"/>
        <v>61</v>
      </c>
      <c r="H1260" s="2">
        <f t="shared" si="246"/>
        <v>0.11509433962264151</v>
      </c>
      <c r="I1260" s="8"/>
      <c r="J1260" s="2">
        <f t="shared" si="250"/>
        <v>0.54905660377358489</v>
      </c>
      <c r="K1260" s="2">
        <f t="shared" si="251"/>
        <v>0.43396226415094341</v>
      </c>
      <c r="L1260" s="2">
        <f t="shared" si="252"/>
        <v>7.5471698113207548E-3</v>
      </c>
      <c r="M1260" s="2">
        <f t="shared" si="253"/>
        <v>9.4339622641509396E-3</v>
      </c>
      <c r="N1260" s="1">
        <v>291</v>
      </c>
      <c r="O1260" s="1">
        <v>230</v>
      </c>
      <c r="P1260" s="1">
        <v>4</v>
      </c>
      <c r="Q1260">
        <v>1</v>
      </c>
      <c r="R1260">
        <v>0</v>
      </c>
      <c r="S1260">
        <v>0</v>
      </c>
      <c r="U1260" s="1"/>
      <c r="V1260" s="1"/>
      <c r="W1260" s="1">
        <v>3</v>
      </c>
      <c r="X1260" s="1"/>
      <c r="Y1260" s="1"/>
      <c r="Z1260" s="1"/>
      <c r="AA1260" s="1"/>
      <c r="AB1260" s="1"/>
      <c r="AG1260">
        <v>0</v>
      </c>
      <c r="AI1260">
        <v>1</v>
      </c>
      <c r="AN1260" t="str">
        <f t="shared" si="244"/>
        <v>Surry</v>
      </c>
      <c r="AO1260" t="s">
        <v>1536</v>
      </c>
      <c r="AP1260">
        <v>2</v>
      </c>
      <c r="AR1260" s="119">
        <v>33</v>
      </c>
      <c r="AS1260" s="121">
        <v>5</v>
      </c>
      <c r="AT1260" s="121">
        <v>90</v>
      </c>
      <c r="AU1260" s="125">
        <v>75300</v>
      </c>
      <c r="AV1260" s="125">
        <f t="shared" si="247"/>
        <v>33005</v>
      </c>
      <c r="AW1260" t="s">
        <v>749</v>
      </c>
      <c r="AX1260">
        <f t="shared" si="254"/>
        <v>3375300</v>
      </c>
      <c r="BB1260">
        <v>15.89</v>
      </c>
      <c r="BC1260">
        <v>0.32</v>
      </c>
      <c r="BD1260">
        <v>15.58</v>
      </c>
    </row>
    <row r="1261" spans="1:56" hidden="1" outlineLevel="1">
      <c r="A1261" t="s">
        <v>1760</v>
      </c>
      <c r="B1261" s="10" t="s">
        <v>2130</v>
      </c>
      <c r="C1261" s="1">
        <f t="shared" si="248"/>
        <v>1211</v>
      </c>
      <c r="D1261" s="7">
        <f>IF(N1261&gt;0, RANK(N1261,(N1261:P1261,Q1261:AE1261)),0)</f>
        <v>1</v>
      </c>
      <c r="E1261" s="7">
        <f>IF(O1261&gt;0,RANK(O1261,(N1261:P1261,Q1261:AE1261)),0)</f>
        <v>2</v>
      </c>
      <c r="F1261" s="7">
        <f t="shared" si="249"/>
        <v>4</v>
      </c>
      <c r="G1261" s="1">
        <f t="shared" si="245"/>
        <v>181</v>
      </c>
      <c r="H1261" s="2">
        <f t="shared" si="246"/>
        <v>0.1494632535094963</v>
      </c>
      <c r="I1261" s="8"/>
      <c r="J1261" s="2">
        <f t="shared" si="250"/>
        <v>0.5672997522708505</v>
      </c>
      <c r="K1261" s="2">
        <f t="shared" si="251"/>
        <v>0.41783649876135426</v>
      </c>
      <c r="L1261" s="2">
        <f t="shared" si="252"/>
        <v>2.477291494632535E-3</v>
      </c>
      <c r="M1261" s="2">
        <f t="shared" si="253"/>
        <v>1.2386457473162707E-2</v>
      </c>
      <c r="N1261" s="1">
        <v>687</v>
      </c>
      <c r="O1261" s="1">
        <v>506</v>
      </c>
      <c r="P1261" s="1">
        <v>3</v>
      </c>
      <c r="Q1261">
        <v>3</v>
      </c>
      <c r="R1261">
        <v>0</v>
      </c>
      <c r="S1261">
        <v>0</v>
      </c>
      <c r="U1261" s="1"/>
      <c r="V1261" s="1"/>
      <c r="W1261" s="1">
        <v>6</v>
      </c>
      <c r="X1261" s="1"/>
      <c r="Y1261" s="1"/>
      <c r="Z1261" s="1"/>
      <c r="AA1261" s="1"/>
      <c r="AB1261" s="1"/>
      <c r="AG1261">
        <v>4</v>
      </c>
      <c r="AI1261">
        <v>2</v>
      </c>
      <c r="AN1261" t="str">
        <f t="shared" si="244"/>
        <v>Sutton</v>
      </c>
      <c r="AO1261" t="s">
        <v>2732</v>
      </c>
      <c r="AP1261">
        <v>2</v>
      </c>
      <c r="AR1261" s="119">
        <v>33</v>
      </c>
      <c r="AS1261" s="121">
        <v>13</v>
      </c>
      <c r="AT1261" s="121">
        <v>120</v>
      </c>
      <c r="AU1261" s="125">
        <v>75460</v>
      </c>
      <c r="AV1261" s="125">
        <f t="shared" si="247"/>
        <v>33013</v>
      </c>
      <c r="AW1261" t="s">
        <v>749</v>
      </c>
      <c r="AX1261">
        <f t="shared" si="254"/>
        <v>3375460</v>
      </c>
      <c r="BB1261">
        <v>43.14</v>
      </c>
      <c r="BC1261">
        <v>0.8</v>
      </c>
      <c r="BD1261">
        <v>42.34</v>
      </c>
    </row>
    <row r="1262" spans="1:56" hidden="1" outlineLevel="1">
      <c r="A1262" t="s">
        <v>195</v>
      </c>
      <c r="B1262" s="10" t="s">
        <v>2130</v>
      </c>
      <c r="C1262" s="1">
        <f t="shared" si="248"/>
        <v>3771</v>
      </c>
      <c r="D1262" s="7">
        <f>IF(N1262&gt;0, RANK(N1262,(N1262:P1262,Q1262:AE1262)),0)</f>
        <v>1</v>
      </c>
      <c r="E1262" s="7">
        <f>IF(O1262&gt;0,RANK(O1262,(N1262:P1262,Q1262:AE1262)),0)</f>
        <v>2</v>
      </c>
      <c r="F1262" s="7">
        <f t="shared" si="249"/>
        <v>3</v>
      </c>
      <c r="G1262" s="1">
        <f t="shared" si="245"/>
        <v>769</v>
      </c>
      <c r="H1262" s="2">
        <f t="shared" si="246"/>
        <v>0.20392468841156192</v>
      </c>
      <c r="I1262" s="8"/>
      <c r="J1262" s="2">
        <f t="shared" si="250"/>
        <v>0.59771943781490322</v>
      </c>
      <c r="K1262" s="2">
        <f t="shared" si="251"/>
        <v>0.3937947494033413</v>
      </c>
      <c r="L1262" s="2">
        <f t="shared" si="252"/>
        <v>5.0384513391673299E-3</v>
      </c>
      <c r="M1262" s="2">
        <f t="shared" si="253"/>
        <v>3.4473614425881453E-3</v>
      </c>
      <c r="N1262" s="1">
        <v>2254</v>
      </c>
      <c r="O1262" s="1">
        <v>1485</v>
      </c>
      <c r="P1262" s="1">
        <v>19</v>
      </c>
      <c r="Q1262">
        <v>13</v>
      </c>
      <c r="R1262">
        <v>0</v>
      </c>
      <c r="S1262">
        <v>0</v>
      </c>
      <c r="U1262" s="1"/>
      <c r="V1262" s="1"/>
      <c r="W1262" s="1">
        <v>0</v>
      </c>
      <c r="X1262" s="1"/>
      <c r="Y1262" s="1"/>
      <c r="Z1262" s="1"/>
      <c r="AA1262" s="1"/>
      <c r="AB1262" s="1"/>
      <c r="AG1262">
        <v>0</v>
      </c>
      <c r="AI1262">
        <v>0</v>
      </c>
      <c r="AN1262" t="str">
        <f t="shared" si="244"/>
        <v>Swanzey</v>
      </c>
      <c r="AO1262" t="s">
        <v>1536</v>
      </c>
      <c r="AP1262">
        <v>2</v>
      </c>
      <c r="AR1262" s="119">
        <v>33</v>
      </c>
      <c r="AS1262" s="121">
        <v>5</v>
      </c>
      <c r="AT1262" s="121">
        <v>95</v>
      </c>
      <c r="AU1262" s="125">
        <v>75700</v>
      </c>
      <c r="AV1262" s="125">
        <f t="shared" si="247"/>
        <v>33005</v>
      </c>
      <c r="AW1262" t="s">
        <v>749</v>
      </c>
      <c r="AX1262">
        <f t="shared" si="254"/>
        <v>3375700</v>
      </c>
      <c r="BB1262">
        <v>45.35</v>
      </c>
      <c r="BC1262">
        <v>0.36</v>
      </c>
      <c r="BD1262">
        <v>44.99</v>
      </c>
    </row>
    <row r="1263" spans="1:56" hidden="1" outlineLevel="1">
      <c r="A1263" t="s">
        <v>819</v>
      </c>
      <c r="B1263" s="10" t="s">
        <v>2130</v>
      </c>
      <c r="C1263" s="1">
        <f t="shared" si="248"/>
        <v>1632</v>
      </c>
      <c r="D1263" s="7">
        <f>IF(N1263&gt;0, RANK(N1263,(N1263:P1263,Q1263:AE1263)),0)</f>
        <v>1</v>
      </c>
      <c r="E1263" s="7">
        <f>IF(O1263&gt;0,RANK(O1263,(N1263:P1263,Q1263:AE1263)),0)</f>
        <v>2</v>
      </c>
      <c r="F1263" s="7">
        <f t="shared" si="249"/>
        <v>3</v>
      </c>
      <c r="G1263" s="1">
        <f t="shared" si="245"/>
        <v>264</v>
      </c>
      <c r="H1263" s="2">
        <f t="shared" si="246"/>
        <v>0.16176470588235295</v>
      </c>
      <c r="I1263" s="8"/>
      <c r="J1263" s="2">
        <f t="shared" si="250"/>
        <v>0.57414215686274506</v>
      </c>
      <c r="K1263" s="2">
        <f t="shared" si="251"/>
        <v>0.41237745098039214</v>
      </c>
      <c r="L1263" s="2">
        <f t="shared" si="252"/>
        <v>5.5147058823529415E-3</v>
      </c>
      <c r="M1263" s="2">
        <f t="shared" si="253"/>
        <v>7.9656862745098658E-3</v>
      </c>
      <c r="N1263" s="1">
        <v>937</v>
      </c>
      <c r="O1263" s="1">
        <v>673</v>
      </c>
      <c r="P1263" s="1">
        <v>9</v>
      </c>
      <c r="Q1263">
        <v>3</v>
      </c>
      <c r="R1263">
        <v>0</v>
      </c>
      <c r="S1263">
        <v>0</v>
      </c>
      <c r="U1263" s="1"/>
      <c r="V1263" s="1"/>
      <c r="W1263" s="1">
        <v>6</v>
      </c>
      <c r="X1263" s="1"/>
      <c r="Y1263" s="1"/>
      <c r="Z1263" s="1"/>
      <c r="AA1263" s="1"/>
      <c r="AB1263" s="1"/>
      <c r="AG1263">
        <v>1</v>
      </c>
      <c r="AI1263">
        <v>3</v>
      </c>
      <c r="AN1263" t="str">
        <f t="shared" si="244"/>
        <v>Tamworth</v>
      </c>
      <c r="AO1263" t="s">
        <v>3449</v>
      </c>
      <c r="AP1263">
        <v>1</v>
      </c>
      <c r="AR1263" s="119">
        <v>33</v>
      </c>
      <c r="AS1263" s="121">
        <v>3</v>
      </c>
      <c r="AT1263" s="121">
        <v>80</v>
      </c>
      <c r="AU1263" s="125">
        <v>76100</v>
      </c>
      <c r="AV1263" s="125">
        <f t="shared" si="247"/>
        <v>33003</v>
      </c>
      <c r="AW1263" t="s">
        <v>749</v>
      </c>
      <c r="AX1263">
        <f t="shared" si="254"/>
        <v>3376100</v>
      </c>
      <c r="BB1263">
        <v>60.75</v>
      </c>
      <c r="BC1263">
        <v>0.82</v>
      </c>
      <c r="BD1263">
        <v>59.93</v>
      </c>
    </row>
    <row r="1264" spans="1:56" hidden="1" outlineLevel="1">
      <c r="A1264" t="s">
        <v>216</v>
      </c>
      <c r="B1264" s="10" t="s">
        <v>2130</v>
      </c>
      <c r="C1264" s="1">
        <f t="shared" si="248"/>
        <v>879</v>
      </c>
      <c r="D1264" s="7">
        <f>IF(N1264&gt;0, RANK(N1264,(N1264:P1264,Q1264:AE1264)),0)</f>
        <v>1</v>
      </c>
      <c r="E1264" s="7">
        <f>IF(O1264&gt;0,RANK(O1264,(N1264:P1264,Q1264:AE1264)),0)</f>
        <v>2</v>
      </c>
      <c r="F1264" s="7">
        <f t="shared" si="249"/>
        <v>3</v>
      </c>
      <c r="G1264" s="1">
        <f t="shared" si="245"/>
        <v>65</v>
      </c>
      <c r="H1264" s="2">
        <f t="shared" si="246"/>
        <v>7.3947667804323089E-2</v>
      </c>
      <c r="I1264" s="8"/>
      <c r="J1264" s="2">
        <f t="shared" si="250"/>
        <v>0.53242320819112632</v>
      </c>
      <c r="K1264" s="2">
        <f t="shared" si="251"/>
        <v>0.45847554038680316</v>
      </c>
      <c r="L1264" s="2">
        <f t="shared" si="252"/>
        <v>3.4129692832764505E-3</v>
      </c>
      <c r="M1264" s="2">
        <f t="shared" si="253"/>
        <v>5.6882821387940711E-3</v>
      </c>
      <c r="N1264" s="1">
        <v>468</v>
      </c>
      <c r="O1264" s="1">
        <v>403</v>
      </c>
      <c r="P1264" s="1">
        <v>3</v>
      </c>
      <c r="Q1264">
        <v>1</v>
      </c>
      <c r="R1264">
        <v>0</v>
      </c>
      <c r="S1264">
        <v>1</v>
      </c>
      <c r="U1264" s="1"/>
      <c r="V1264" s="1"/>
      <c r="W1264" s="1">
        <v>3</v>
      </c>
      <c r="X1264" s="1"/>
      <c r="Y1264" s="1"/>
      <c r="Z1264" s="1"/>
      <c r="AA1264" s="1"/>
      <c r="AB1264" s="1"/>
      <c r="AG1264">
        <v>0</v>
      </c>
      <c r="AI1264">
        <v>0</v>
      </c>
      <c r="AN1264" t="str">
        <f t="shared" si="244"/>
        <v>Temple</v>
      </c>
      <c r="AO1264" t="s">
        <v>1412</v>
      </c>
      <c r="AP1264">
        <v>2</v>
      </c>
      <c r="AR1264" s="119">
        <v>33</v>
      </c>
      <c r="AS1264" s="121">
        <v>11</v>
      </c>
      <c r="AT1264" s="121">
        <v>140</v>
      </c>
      <c r="AU1264" s="125">
        <v>76260</v>
      </c>
      <c r="AV1264" s="125">
        <f t="shared" si="247"/>
        <v>33011</v>
      </c>
      <c r="AW1264" t="s">
        <v>749</v>
      </c>
      <c r="AX1264">
        <f t="shared" si="254"/>
        <v>3376260</v>
      </c>
      <c r="BB1264">
        <v>23.46</v>
      </c>
      <c r="BC1264">
        <v>0.22</v>
      </c>
      <c r="BD1264">
        <v>23.24</v>
      </c>
    </row>
    <row r="1265" spans="1:56" hidden="1" outlineLevel="1">
      <c r="A1265" t="s">
        <v>1654</v>
      </c>
      <c r="B1265" s="10" t="s">
        <v>2130</v>
      </c>
      <c r="C1265" s="1">
        <f t="shared" si="248"/>
        <v>1441</v>
      </c>
      <c r="D1265" s="7">
        <f>IF(N1265&gt;0, RANK(N1265,(N1265:P1265,Q1265:AE1265)),0)</f>
        <v>1</v>
      </c>
      <c r="E1265" s="7">
        <f>IF(O1265&gt;0,RANK(O1265,(N1265:P1265,Q1265:AE1265)),0)</f>
        <v>2</v>
      </c>
      <c r="F1265" s="7">
        <f t="shared" si="249"/>
        <v>4</v>
      </c>
      <c r="G1265" s="1">
        <f t="shared" si="245"/>
        <v>189</v>
      </c>
      <c r="H1265" s="2">
        <f t="shared" si="246"/>
        <v>0.13115891741845939</v>
      </c>
      <c r="I1265" s="8"/>
      <c r="J1265" s="2">
        <f t="shared" si="250"/>
        <v>0.55517002081887579</v>
      </c>
      <c r="K1265" s="2">
        <f t="shared" si="251"/>
        <v>0.42401110340041637</v>
      </c>
      <c r="L1265" s="2">
        <f t="shared" si="252"/>
        <v>6.939625260235947E-3</v>
      </c>
      <c r="M1265" s="2">
        <f t="shared" si="253"/>
        <v>1.3879250520471899E-2</v>
      </c>
      <c r="N1265" s="1">
        <v>800</v>
      </c>
      <c r="O1265" s="1">
        <v>611</v>
      </c>
      <c r="P1265" s="1">
        <v>10</v>
      </c>
      <c r="Q1265">
        <v>11</v>
      </c>
      <c r="R1265">
        <v>0</v>
      </c>
      <c r="S1265">
        <v>0</v>
      </c>
      <c r="U1265" s="1"/>
      <c r="V1265" s="1"/>
      <c r="W1265" s="1">
        <v>2</v>
      </c>
      <c r="X1265" s="1"/>
      <c r="Y1265" s="1"/>
      <c r="Z1265" s="1"/>
      <c r="AA1265" s="1"/>
      <c r="AB1265" s="1"/>
      <c r="AG1265">
        <v>5</v>
      </c>
      <c r="AI1265">
        <v>2</v>
      </c>
      <c r="AN1265" t="str">
        <f t="shared" ref="AN1265:AN1328" si="255">A1265</f>
        <v>Thornton</v>
      </c>
      <c r="AO1265" t="s">
        <v>3110</v>
      </c>
      <c r="AP1265">
        <v>2</v>
      </c>
      <c r="AR1265" s="119">
        <v>33</v>
      </c>
      <c r="AS1265" s="121">
        <v>9</v>
      </c>
      <c r="AT1265" s="121">
        <v>170</v>
      </c>
      <c r="AU1265" s="125">
        <v>76740</v>
      </c>
      <c r="AV1265" s="125">
        <f t="shared" si="247"/>
        <v>33009</v>
      </c>
      <c r="AW1265" t="s">
        <v>749</v>
      </c>
      <c r="AX1265">
        <f t="shared" si="254"/>
        <v>3376740</v>
      </c>
      <c r="BB1265">
        <v>50.82</v>
      </c>
      <c r="BC1265">
        <v>0.42</v>
      </c>
      <c r="BD1265">
        <v>50.4</v>
      </c>
    </row>
    <row r="1266" spans="1:56" hidden="1" outlineLevel="1">
      <c r="A1266" t="s">
        <v>1324</v>
      </c>
      <c r="B1266" s="10" t="s">
        <v>2130</v>
      </c>
      <c r="C1266" s="1">
        <f t="shared" si="248"/>
        <v>1907</v>
      </c>
      <c r="D1266" s="7">
        <f>IF(N1266&gt;0, RANK(N1266,(N1266:P1266,Q1266:AE1266)),0)</f>
        <v>1</v>
      </c>
      <c r="E1266" s="7">
        <f>IF(O1266&gt;0,RANK(O1266,(N1266:P1266,Q1266:AE1266)),0)</f>
        <v>2</v>
      </c>
      <c r="F1266" s="7">
        <f t="shared" si="249"/>
        <v>3</v>
      </c>
      <c r="G1266" s="1">
        <f t="shared" si="245"/>
        <v>124</v>
      </c>
      <c r="H1266" s="2">
        <f t="shared" si="246"/>
        <v>6.502359727320399E-2</v>
      </c>
      <c r="I1266" s="8"/>
      <c r="J1266" s="2">
        <f t="shared" si="250"/>
        <v>0.52333508127949657</v>
      </c>
      <c r="K1266" s="2">
        <f t="shared" si="251"/>
        <v>0.45831148400629262</v>
      </c>
      <c r="L1266" s="2">
        <f t="shared" si="252"/>
        <v>6.292606187729418E-3</v>
      </c>
      <c r="M1266" s="2">
        <f t="shared" si="253"/>
        <v>1.2060828526481385E-2</v>
      </c>
      <c r="N1266" s="1">
        <v>998</v>
      </c>
      <c r="O1266" s="1">
        <v>874</v>
      </c>
      <c r="P1266" s="1">
        <v>12</v>
      </c>
      <c r="Q1266">
        <v>11</v>
      </c>
      <c r="R1266">
        <v>0</v>
      </c>
      <c r="S1266">
        <v>0</v>
      </c>
      <c r="U1266" s="1"/>
      <c r="V1266" s="1"/>
      <c r="W1266" s="1">
        <v>7</v>
      </c>
      <c r="X1266" s="1"/>
      <c r="Y1266" s="1"/>
      <c r="Z1266" s="1"/>
      <c r="AA1266" s="1"/>
      <c r="AB1266" s="1"/>
      <c r="AG1266">
        <v>4</v>
      </c>
      <c r="AI1266">
        <v>1</v>
      </c>
      <c r="AN1266" t="str">
        <f t="shared" si="255"/>
        <v>Tilton</v>
      </c>
      <c r="AO1266" t="s">
        <v>2143</v>
      </c>
      <c r="AP1266">
        <v>2</v>
      </c>
      <c r="AR1266" s="119">
        <v>33</v>
      </c>
      <c r="AS1266" s="121">
        <v>1</v>
      </c>
      <c r="AT1266" s="121">
        <v>55</v>
      </c>
      <c r="AU1266" s="125">
        <v>77060</v>
      </c>
      <c r="AV1266" s="125">
        <f t="shared" si="247"/>
        <v>33001</v>
      </c>
      <c r="AW1266" t="s">
        <v>749</v>
      </c>
      <c r="AX1266">
        <f t="shared" si="254"/>
        <v>3377060</v>
      </c>
      <c r="BB1266">
        <v>12.03</v>
      </c>
      <c r="BC1266">
        <v>0.57999999999999996</v>
      </c>
      <c r="BD1266">
        <v>11.44</v>
      </c>
    </row>
    <row r="1267" spans="1:56" hidden="1" outlineLevel="1">
      <c r="A1267" t="s">
        <v>2199</v>
      </c>
      <c r="B1267" s="10" t="s">
        <v>2130</v>
      </c>
      <c r="C1267" s="1">
        <f t="shared" si="248"/>
        <v>1003</v>
      </c>
      <c r="D1267" s="7">
        <f>IF(N1267&gt;0, RANK(N1267,(N1267:P1267,Q1267:AE1267)),0)</f>
        <v>1</v>
      </c>
      <c r="E1267" s="7">
        <f>IF(O1267&gt;0,RANK(O1267,(N1267:P1267,Q1267:AE1267)),0)</f>
        <v>2</v>
      </c>
      <c r="F1267" s="7">
        <f t="shared" si="249"/>
        <v>3</v>
      </c>
      <c r="G1267" s="1">
        <f t="shared" si="245"/>
        <v>138</v>
      </c>
      <c r="H1267" s="2">
        <f t="shared" si="246"/>
        <v>0.13758723828514458</v>
      </c>
      <c r="I1267" s="8"/>
      <c r="J1267" s="2">
        <f t="shared" si="250"/>
        <v>0.56430707876370889</v>
      </c>
      <c r="K1267" s="2">
        <f t="shared" si="251"/>
        <v>0.42671984047856432</v>
      </c>
      <c r="L1267" s="2">
        <f t="shared" si="252"/>
        <v>7.9760717846460612E-3</v>
      </c>
      <c r="M1267" s="2">
        <f t="shared" si="253"/>
        <v>9.9700897308073119E-4</v>
      </c>
      <c r="N1267" s="1">
        <v>566</v>
      </c>
      <c r="O1267" s="1">
        <v>428</v>
      </c>
      <c r="P1267" s="1">
        <v>8</v>
      </c>
      <c r="Q1267">
        <v>0</v>
      </c>
      <c r="R1267">
        <v>0</v>
      </c>
      <c r="S1267">
        <v>0</v>
      </c>
      <c r="U1267" s="1"/>
      <c r="V1267" s="1"/>
      <c r="W1267" s="1">
        <v>0</v>
      </c>
      <c r="X1267" s="1"/>
      <c r="Y1267" s="1"/>
      <c r="Z1267" s="1"/>
      <c r="AA1267" s="1"/>
      <c r="AB1267" s="1"/>
      <c r="AG1267">
        <v>0</v>
      </c>
      <c r="AI1267">
        <v>1</v>
      </c>
      <c r="AN1267" t="str">
        <f t="shared" si="255"/>
        <v>Troy</v>
      </c>
      <c r="AO1267" t="s">
        <v>1536</v>
      </c>
      <c r="AP1267">
        <v>2</v>
      </c>
      <c r="AR1267" s="119">
        <v>33</v>
      </c>
      <c r="AS1267" s="121">
        <v>5</v>
      </c>
      <c r="AT1267" s="121">
        <v>100</v>
      </c>
      <c r="AU1267" s="125">
        <v>77380</v>
      </c>
      <c r="AV1267" s="125">
        <f t="shared" si="247"/>
        <v>33005</v>
      </c>
      <c r="AW1267" t="s">
        <v>749</v>
      </c>
      <c r="AX1267">
        <f t="shared" si="254"/>
        <v>3377380</v>
      </c>
      <c r="BB1267">
        <v>17.579999999999998</v>
      </c>
      <c r="BC1267">
        <v>0.16</v>
      </c>
      <c r="BD1267">
        <v>17.420000000000002</v>
      </c>
    </row>
    <row r="1268" spans="1:56" hidden="1" outlineLevel="1">
      <c r="A1268" t="s">
        <v>1684</v>
      </c>
      <c r="B1268" s="10" t="s">
        <v>2130</v>
      </c>
      <c r="C1268" s="1">
        <f t="shared" si="248"/>
        <v>1637</v>
      </c>
      <c r="D1268" s="7">
        <f>IF(N1268&gt;0, RANK(N1268,(N1268:P1268,Q1268:AE1268)),0)</f>
        <v>2</v>
      </c>
      <c r="E1268" s="7">
        <f>IF(O1268&gt;0,RANK(O1268,(N1268:P1268,Q1268:AE1268)),0)</f>
        <v>1</v>
      </c>
      <c r="F1268" s="7">
        <f t="shared" si="249"/>
        <v>3</v>
      </c>
      <c r="G1268" s="1">
        <f t="shared" si="245"/>
        <v>140</v>
      </c>
      <c r="H1268" s="2">
        <f t="shared" si="246"/>
        <v>8.5522296884544893E-2</v>
      </c>
      <c r="I1268" s="8"/>
      <c r="J1268" s="2">
        <f t="shared" si="250"/>
        <v>0.44960293219303604</v>
      </c>
      <c r="K1268" s="2">
        <f t="shared" si="251"/>
        <v>0.53512522907758098</v>
      </c>
      <c r="L1268" s="2">
        <f t="shared" si="252"/>
        <v>4.2761148442272447E-3</v>
      </c>
      <c r="M1268" s="2">
        <f t="shared" si="253"/>
        <v>1.0995723885155736E-2</v>
      </c>
      <c r="N1268" s="1">
        <v>736</v>
      </c>
      <c r="O1268" s="1">
        <v>876</v>
      </c>
      <c r="P1268" s="1">
        <v>7</v>
      </c>
      <c r="Q1268">
        <v>3</v>
      </c>
      <c r="R1268">
        <v>0</v>
      </c>
      <c r="S1268">
        <v>1</v>
      </c>
      <c r="U1268" s="1"/>
      <c r="V1268" s="1"/>
      <c r="W1268" s="1">
        <v>3</v>
      </c>
      <c r="X1268" s="1"/>
      <c r="Y1268" s="1"/>
      <c r="Z1268" s="1"/>
      <c r="AA1268" s="1"/>
      <c r="AB1268" s="1"/>
      <c r="AG1268">
        <v>10</v>
      </c>
      <c r="AI1268">
        <v>1</v>
      </c>
      <c r="AN1268" t="str">
        <f t="shared" si="255"/>
        <v>Tuftonboro</v>
      </c>
      <c r="AO1268" t="s">
        <v>3449</v>
      </c>
      <c r="AP1268">
        <v>1</v>
      </c>
      <c r="AR1268" s="119">
        <v>33</v>
      </c>
      <c r="AS1268" s="121">
        <v>3</v>
      </c>
      <c r="AT1268" s="121">
        <v>85</v>
      </c>
      <c r="AU1268" s="125">
        <v>77620</v>
      </c>
      <c r="AV1268" s="125">
        <f t="shared" si="247"/>
        <v>33003</v>
      </c>
      <c r="AW1268" t="s">
        <v>749</v>
      </c>
      <c r="AX1268">
        <f t="shared" si="254"/>
        <v>3377620</v>
      </c>
      <c r="BB1268">
        <v>50.08</v>
      </c>
      <c r="BC1268">
        <v>8.94</v>
      </c>
      <c r="BD1268">
        <v>41.13</v>
      </c>
    </row>
    <row r="1269" spans="1:56" hidden="1" outlineLevel="1">
      <c r="A1269" t="s">
        <v>215</v>
      </c>
      <c r="B1269" s="10" t="s">
        <v>2130</v>
      </c>
      <c r="C1269" s="1">
        <f t="shared" si="248"/>
        <v>811</v>
      </c>
      <c r="D1269" s="7">
        <f>IF(N1269&gt;0, RANK(N1269,(N1269:P1269,Q1269:AE1269)),0)</f>
        <v>1</v>
      </c>
      <c r="E1269" s="7">
        <f>IF(O1269&gt;0,RANK(O1269,(N1269:P1269,Q1269:AE1269)),0)</f>
        <v>2</v>
      </c>
      <c r="F1269" s="7">
        <f t="shared" si="249"/>
        <v>3</v>
      </c>
      <c r="G1269" s="1">
        <f t="shared" si="245"/>
        <v>114</v>
      </c>
      <c r="H1269" s="2">
        <f t="shared" si="246"/>
        <v>0.14056720098643649</v>
      </c>
      <c r="I1269" s="8"/>
      <c r="J1269" s="2">
        <f t="shared" si="250"/>
        <v>0.56473489519112208</v>
      </c>
      <c r="K1269" s="2">
        <f t="shared" si="251"/>
        <v>0.42416769420468559</v>
      </c>
      <c r="L1269" s="2">
        <f t="shared" si="252"/>
        <v>3.6991368680641184E-3</v>
      </c>
      <c r="M1269" s="2">
        <f t="shared" si="253"/>
        <v>7.3982737361282186E-3</v>
      </c>
      <c r="N1269" s="1">
        <v>458</v>
      </c>
      <c r="O1269" s="1">
        <v>344</v>
      </c>
      <c r="P1269" s="1">
        <v>3</v>
      </c>
      <c r="Q1269">
        <v>1</v>
      </c>
      <c r="R1269">
        <v>0</v>
      </c>
      <c r="S1269">
        <v>0</v>
      </c>
      <c r="U1269" s="1"/>
      <c r="V1269" s="1"/>
      <c r="W1269" s="1">
        <v>3</v>
      </c>
      <c r="X1269" s="1"/>
      <c r="Y1269" s="1"/>
      <c r="Z1269" s="1"/>
      <c r="AA1269" s="1"/>
      <c r="AB1269" s="1"/>
      <c r="AG1269">
        <v>1</v>
      </c>
      <c r="AI1269">
        <v>1</v>
      </c>
      <c r="AN1269" t="str">
        <f t="shared" si="255"/>
        <v>Unity</v>
      </c>
      <c r="AO1269" t="s">
        <v>3470</v>
      </c>
      <c r="AP1269">
        <v>2</v>
      </c>
      <c r="AR1269" s="119">
        <v>33</v>
      </c>
      <c r="AS1269" s="121">
        <v>19</v>
      </c>
      <c r="AT1269" s="121">
        <v>70</v>
      </c>
      <c r="AU1269" s="125">
        <v>77940</v>
      </c>
      <c r="AV1269" s="125">
        <f t="shared" si="247"/>
        <v>33019</v>
      </c>
      <c r="AW1269" t="s">
        <v>749</v>
      </c>
      <c r="AX1269">
        <f t="shared" si="254"/>
        <v>3377940</v>
      </c>
      <c r="BB1269">
        <v>37.18</v>
      </c>
      <c r="BC1269">
        <v>0.24</v>
      </c>
      <c r="BD1269">
        <v>36.94</v>
      </c>
    </row>
    <row r="1270" spans="1:56" hidden="1" outlineLevel="1">
      <c r="A1270" t="s">
        <v>922</v>
      </c>
      <c r="B1270" s="10" t="s">
        <v>2130</v>
      </c>
      <c r="C1270" s="1">
        <f t="shared" si="248"/>
        <v>2698</v>
      </c>
      <c r="D1270" s="7">
        <f>IF(N1270&gt;0, RANK(N1270,(N1270:P1270,Q1270:AE1270)),0)</f>
        <v>2</v>
      </c>
      <c r="E1270" s="7">
        <f>IF(O1270&gt;0,RANK(O1270,(N1270:P1270,Q1270:AE1270)),0)</f>
        <v>1</v>
      </c>
      <c r="F1270" s="7">
        <f t="shared" si="249"/>
        <v>3</v>
      </c>
      <c r="G1270" s="1">
        <f t="shared" si="245"/>
        <v>169</v>
      </c>
      <c r="H1270" s="2">
        <f t="shared" si="246"/>
        <v>6.2638991845811717E-2</v>
      </c>
      <c r="I1270" s="8"/>
      <c r="J1270" s="2">
        <f t="shared" si="250"/>
        <v>0.45811712379540398</v>
      </c>
      <c r="K1270" s="2">
        <f t="shared" si="251"/>
        <v>0.52075611564121571</v>
      </c>
      <c r="L1270" s="2">
        <f t="shared" si="252"/>
        <v>7.4128984432913266E-3</v>
      </c>
      <c r="M1270" s="2">
        <f t="shared" si="253"/>
        <v>1.3713862120088927E-2</v>
      </c>
      <c r="N1270" s="1">
        <v>1236</v>
      </c>
      <c r="O1270" s="1">
        <v>1405</v>
      </c>
      <c r="P1270" s="1">
        <v>20</v>
      </c>
      <c r="Q1270">
        <v>13</v>
      </c>
      <c r="R1270">
        <v>0</v>
      </c>
      <c r="S1270">
        <v>4</v>
      </c>
      <c r="U1270" s="1"/>
      <c r="V1270" s="1"/>
      <c r="W1270" s="1">
        <v>15</v>
      </c>
      <c r="X1270" s="1"/>
      <c r="Y1270" s="1"/>
      <c r="Z1270" s="1"/>
      <c r="AA1270" s="1"/>
      <c r="AB1270" s="1"/>
      <c r="AG1270">
        <v>4</v>
      </c>
      <c r="AI1270">
        <v>1</v>
      </c>
      <c r="AN1270" t="str">
        <f t="shared" si="255"/>
        <v>Wakefield</v>
      </c>
      <c r="AO1270" t="s">
        <v>3449</v>
      </c>
      <c r="AP1270">
        <v>1</v>
      </c>
      <c r="AR1270" s="119">
        <v>33</v>
      </c>
      <c r="AS1270" s="121">
        <v>3</v>
      </c>
      <c r="AT1270" s="121">
        <v>90</v>
      </c>
      <c r="AU1270" s="125">
        <v>78180</v>
      </c>
      <c r="AV1270" s="125">
        <f t="shared" si="247"/>
        <v>33003</v>
      </c>
      <c r="AW1270" t="s">
        <v>749</v>
      </c>
      <c r="AX1270">
        <f t="shared" si="254"/>
        <v>3378180</v>
      </c>
      <c r="BB1270">
        <v>44.65</v>
      </c>
      <c r="BC1270">
        <v>5.32</v>
      </c>
      <c r="BD1270">
        <v>39.32</v>
      </c>
    </row>
    <row r="1271" spans="1:56" hidden="1" outlineLevel="1">
      <c r="A1271" t="s">
        <v>389</v>
      </c>
      <c r="B1271" s="10" t="s">
        <v>2130</v>
      </c>
      <c r="C1271" s="1">
        <f t="shared" si="248"/>
        <v>2234</v>
      </c>
      <c r="D1271" s="7">
        <f>IF(N1271&gt;0, RANK(N1271,(N1271:P1271,Q1271:AE1271)),0)</f>
        <v>1</v>
      </c>
      <c r="E1271" s="7">
        <f>IF(O1271&gt;0,RANK(O1271,(N1271:P1271,Q1271:AE1271)),0)</f>
        <v>2</v>
      </c>
      <c r="F1271" s="7">
        <f t="shared" si="249"/>
        <v>3</v>
      </c>
      <c r="G1271" s="1">
        <f t="shared" si="245"/>
        <v>603</v>
      </c>
      <c r="H1271" s="2">
        <f t="shared" si="246"/>
        <v>0.26991942703670546</v>
      </c>
      <c r="I1271" s="8"/>
      <c r="J1271" s="2">
        <f t="shared" si="250"/>
        <v>0.62846911369740377</v>
      </c>
      <c r="K1271" s="2">
        <f t="shared" si="251"/>
        <v>0.35854968666069831</v>
      </c>
      <c r="L1271" s="2">
        <f t="shared" si="252"/>
        <v>4.9239033124440466E-3</v>
      </c>
      <c r="M1271" s="2">
        <f t="shared" si="253"/>
        <v>8.0572963294538759E-3</v>
      </c>
      <c r="N1271" s="1">
        <v>1404</v>
      </c>
      <c r="O1271" s="1">
        <v>801</v>
      </c>
      <c r="P1271" s="1">
        <v>11</v>
      </c>
      <c r="Q1271">
        <v>3</v>
      </c>
      <c r="R1271">
        <v>0</v>
      </c>
      <c r="S1271">
        <v>1</v>
      </c>
      <c r="U1271" s="1"/>
      <c r="V1271" s="1"/>
      <c r="W1271" s="1">
        <v>8</v>
      </c>
      <c r="X1271" s="1"/>
      <c r="Y1271" s="1"/>
      <c r="Z1271" s="1"/>
      <c r="AA1271" s="1"/>
      <c r="AB1271" s="1"/>
      <c r="AG1271">
        <v>4</v>
      </c>
      <c r="AI1271">
        <v>2</v>
      </c>
      <c r="AN1271" t="str">
        <f t="shared" si="255"/>
        <v>Walpole</v>
      </c>
      <c r="AO1271" t="s">
        <v>1536</v>
      </c>
      <c r="AP1271">
        <v>2</v>
      </c>
      <c r="AR1271" s="119">
        <v>33</v>
      </c>
      <c r="AS1271" s="121">
        <v>5</v>
      </c>
      <c r="AT1271" s="121">
        <v>105</v>
      </c>
      <c r="AU1271" s="125">
        <v>78420</v>
      </c>
      <c r="AV1271" s="125">
        <f t="shared" si="247"/>
        <v>33005</v>
      </c>
      <c r="AW1271" t="s">
        <v>749</v>
      </c>
      <c r="AX1271">
        <f t="shared" si="254"/>
        <v>3378420</v>
      </c>
      <c r="BB1271">
        <v>36.64</v>
      </c>
      <c r="BC1271">
        <v>1.08</v>
      </c>
      <c r="BD1271">
        <v>35.57</v>
      </c>
    </row>
    <row r="1272" spans="1:56" hidden="1" outlineLevel="1">
      <c r="A1272" t="s">
        <v>1503</v>
      </c>
      <c r="B1272" s="10" t="s">
        <v>2130</v>
      </c>
      <c r="C1272" s="1">
        <f t="shared" si="248"/>
        <v>1733</v>
      </c>
      <c r="D1272" s="7">
        <f>IF(N1272&gt;0, RANK(N1272,(N1272:P1272,Q1272:AE1272)),0)</f>
        <v>1</v>
      </c>
      <c r="E1272" s="7">
        <f>IF(O1272&gt;0,RANK(O1272,(N1272:P1272,Q1272:AE1272)),0)</f>
        <v>2</v>
      </c>
      <c r="F1272" s="7">
        <f t="shared" si="249"/>
        <v>4</v>
      </c>
      <c r="G1272" s="1">
        <f t="shared" si="245"/>
        <v>317</v>
      </c>
      <c r="H1272" s="2">
        <f t="shared" si="246"/>
        <v>0.1829197922677438</v>
      </c>
      <c r="I1272" s="8"/>
      <c r="J1272" s="2">
        <f t="shared" si="250"/>
        <v>0.58626658972879397</v>
      </c>
      <c r="K1272" s="2">
        <f t="shared" si="251"/>
        <v>0.40334679746105018</v>
      </c>
      <c r="L1272" s="2">
        <f t="shared" si="252"/>
        <v>2.8851702250432777E-3</v>
      </c>
      <c r="M1272" s="2">
        <f t="shared" si="253"/>
        <v>7.5014425851125709E-3</v>
      </c>
      <c r="N1272" s="1">
        <v>1016</v>
      </c>
      <c r="O1272" s="1">
        <v>699</v>
      </c>
      <c r="P1272" s="1">
        <v>5</v>
      </c>
      <c r="Q1272">
        <v>8</v>
      </c>
      <c r="R1272">
        <v>0</v>
      </c>
      <c r="S1272">
        <v>0</v>
      </c>
      <c r="U1272" s="1"/>
      <c r="V1272" s="1"/>
      <c r="W1272" s="1">
        <v>4</v>
      </c>
      <c r="X1272" s="1"/>
      <c r="Y1272" s="1"/>
      <c r="Z1272" s="1"/>
      <c r="AA1272" s="1"/>
      <c r="AB1272" s="1"/>
      <c r="AG1272">
        <v>1</v>
      </c>
      <c r="AI1272">
        <v>0</v>
      </c>
      <c r="AN1272" t="str">
        <f t="shared" si="255"/>
        <v>Warner</v>
      </c>
      <c r="AO1272" t="s">
        <v>2732</v>
      </c>
      <c r="AP1272">
        <v>2</v>
      </c>
      <c r="AR1272" s="119">
        <v>33</v>
      </c>
      <c r="AS1272" s="121">
        <v>13</v>
      </c>
      <c r="AT1272" s="121">
        <v>125</v>
      </c>
      <c r="AU1272" s="125">
        <v>78580</v>
      </c>
      <c r="AV1272" s="125">
        <f t="shared" si="247"/>
        <v>33013</v>
      </c>
      <c r="AW1272" t="s">
        <v>749</v>
      </c>
      <c r="AX1272">
        <f t="shared" si="254"/>
        <v>3378580</v>
      </c>
      <c r="BB1272">
        <v>55.9</v>
      </c>
      <c r="BC1272">
        <v>0.24</v>
      </c>
      <c r="BD1272">
        <v>55.65</v>
      </c>
    </row>
    <row r="1273" spans="1:56" hidden="1" outlineLevel="1">
      <c r="A1273" t="s">
        <v>3421</v>
      </c>
      <c r="B1273" s="10" t="s">
        <v>2130</v>
      </c>
      <c r="C1273" s="1">
        <f t="shared" si="248"/>
        <v>490</v>
      </c>
      <c r="D1273" s="7">
        <f>IF(N1273&gt;0, RANK(N1273,(N1273:P1273,Q1273:AE1273)),0)</f>
        <v>2</v>
      </c>
      <c r="E1273" s="7">
        <f>IF(O1273&gt;0,RANK(O1273,(N1273:P1273,Q1273:AE1273)),0)</f>
        <v>1</v>
      </c>
      <c r="F1273" s="7">
        <f t="shared" si="249"/>
        <v>3</v>
      </c>
      <c r="G1273" s="1">
        <f t="shared" si="245"/>
        <v>14</v>
      </c>
      <c r="H1273" s="2">
        <f t="shared" si="246"/>
        <v>2.8571428571428571E-2</v>
      </c>
      <c r="I1273" s="8"/>
      <c r="J1273" s="2">
        <f t="shared" si="250"/>
        <v>0.4673469387755102</v>
      </c>
      <c r="K1273" s="2">
        <f t="shared" si="251"/>
        <v>0.49591836734693878</v>
      </c>
      <c r="L1273" s="2">
        <f t="shared" si="252"/>
        <v>1.4285714285714285E-2</v>
      </c>
      <c r="M1273" s="2">
        <f t="shared" si="253"/>
        <v>2.2448979591836678E-2</v>
      </c>
      <c r="N1273" s="1">
        <v>229</v>
      </c>
      <c r="O1273" s="1">
        <v>243</v>
      </c>
      <c r="P1273" s="1">
        <v>7</v>
      </c>
      <c r="Q1273">
        <v>4</v>
      </c>
      <c r="R1273">
        <v>0</v>
      </c>
      <c r="S1273">
        <v>0</v>
      </c>
      <c r="U1273" s="1"/>
      <c r="V1273" s="1"/>
      <c r="W1273" s="1">
        <v>4</v>
      </c>
      <c r="X1273" s="1"/>
      <c r="Y1273" s="1"/>
      <c r="Z1273" s="1"/>
      <c r="AA1273" s="1"/>
      <c r="AB1273" s="1"/>
      <c r="AG1273">
        <v>2</v>
      </c>
      <c r="AI1273">
        <v>1</v>
      </c>
      <c r="AN1273" t="str">
        <f t="shared" si="255"/>
        <v>Warren</v>
      </c>
      <c r="AO1273" t="s">
        <v>3110</v>
      </c>
      <c r="AP1273">
        <v>2</v>
      </c>
      <c r="AR1273" s="119">
        <v>33</v>
      </c>
      <c r="AS1273" s="121">
        <v>9</v>
      </c>
      <c r="AT1273" s="121">
        <v>175</v>
      </c>
      <c r="AU1273" s="125">
        <v>78740</v>
      </c>
      <c r="AV1273" s="125">
        <f t="shared" si="247"/>
        <v>33009</v>
      </c>
      <c r="AW1273" t="s">
        <v>749</v>
      </c>
      <c r="AX1273">
        <f t="shared" si="254"/>
        <v>3378740</v>
      </c>
      <c r="BB1273">
        <v>49.05</v>
      </c>
      <c r="BC1273">
        <v>0.39</v>
      </c>
      <c r="BD1273">
        <v>48.66</v>
      </c>
    </row>
    <row r="1274" spans="1:56" hidden="1" outlineLevel="1">
      <c r="A1274" t="s">
        <v>1616</v>
      </c>
      <c r="B1274" s="10" t="s">
        <v>2130</v>
      </c>
      <c r="C1274" s="1">
        <f t="shared" si="248"/>
        <v>639</v>
      </c>
      <c r="D1274" s="7">
        <f>IF(N1274&gt;0, RANK(N1274,(N1274:P1274,Q1274:AE1274)),0)</f>
        <v>2</v>
      </c>
      <c r="E1274" s="7">
        <f>IF(O1274&gt;0,RANK(O1274,(N1274:P1274,Q1274:AE1274)),0)</f>
        <v>1</v>
      </c>
      <c r="F1274" s="7">
        <f t="shared" si="249"/>
        <v>4</v>
      </c>
      <c r="G1274" s="1">
        <f t="shared" si="245"/>
        <v>7</v>
      </c>
      <c r="H1274" s="2">
        <f t="shared" si="246"/>
        <v>1.0954616588419406E-2</v>
      </c>
      <c r="I1274" s="8"/>
      <c r="J1274" s="2">
        <f t="shared" si="250"/>
        <v>0.48356807511737088</v>
      </c>
      <c r="K1274" s="2">
        <f t="shared" si="251"/>
        <v>0.49452269170579027</v>
      </c>
      <c r="L1274" s="2">
        <f t="shared" si="252"/>
        <v>4.6948356807511738E-3</v>
      </c>
      <c r="M1274" s="2">
        <f t="shared" si="253"/>
        <v>1.7214397496087677E-2</v>
      </c>
      <c r="N1274" s="1">
        <v>309</v>
      </c>
      <c r="O1274" s="1">
        <v>316</v>
      </c>
      <c r="P1274" s="1">
        <v>3</v>
      </c>
      <c r="Q1274">
        <v>4</v>
      </c>
      <c r="R1274">
        <v>0</v>
      </c>
      <c r="S1274">
        <v>1</v>
      </c>
      <c r="U1274" s="1"/>
      <c r="V1274" s="1"/>
      <c r="W1274" s="1">
        <v>3</v>
      </c>
      <c r="X1274" s="1"/>
      <c r="Y1274" s="1"/>
      <c r="Z1274" s="1"/>
      <c r="AA1274" s="1"/>
      <c r="AB1274" s="1"/>
      <c r="AG1274">
        <v>2</v>
      </c>
      <c r="AI1274">
        <v>1</v>
      </c>
      <c r="AN1274" t="str">
        <f t="shared" si="255"/>
        <v>Washington</v>
      </c>
      <c r="AO1274" t="s">
        <v>3470</v>
      </c>
      <c r="AP1274">
        <v>2</v>
      </c>
      <c r="AR1274" s="119">
        <v>33</v>
      </c>
      <c r="AS1274" s="121">
        <v>19</v>
      </c>
      <c r="AT1274" s="121">
        <v>75</v>
      </c>
      <c r="AU1274" s="125">
        <v>78980</v>
      </c>
      <c r="AV1274" s="125">
        <f t="shared" si="247"/>
        <v>33019</v>
      </c>
      <c r="AW1274" t="s">
        <v>749</v>
      </c>
      <c r="AX1274">
        <f t="shared" si="254"/>
        <v>3378980</v>
      </c>
      <c r="BB1274">
        <v>47.63</v>
      </c>
      <c r="BC1274">
        <v>2.2000000000000002</v>
      </c>
      <c r="BD1274">
        <v>45.43</v>
      </c>
    </row>
    <row r="1275" spans="1:56" hidden="1" outlineLevel="1">
      <c r="A1275" t="s">
        <v>917</v>
      </c>
      <c r="B1275" s="10" t="s">
        <v>2130</v>
      </c>
      <c r="C1275" s="1">
        <f t="shared" si="248"/>
        <v>220</v>
      </c>
      <c r="D1275" s="7">
        <f>IF(N1275&gt;0, RANK(N1275,(N1275:P1275,Q1275:AE1275)),0)</f>
        <v>1</v>
      </c>
      <c r="E1275" s="7">
        <f>IF(O1275&gt;0,RANK(O1275,(N1275:P1275,Q1275:AE1275)),0)</f>
        <v>2</v>
      </c>
      <c r="F1275" s="7">
        <f t="shared" si="249"/>
        <v>3</v>
      </c>
      <c r="G1275" s="1">
        <f t="shared" si="245"/>
        <v>49</v>
      </c>
      <c r="H1275" s="2">
        <f t="shared" si="246"/>
        <v>0.22272727272727272</v>
      </c>
      <c r="I1275" s="8"/>
      <c r="J1275" s="2">
        <f t="shared" si="250"/>
        <v>0.60909090909090913</v>
      </c>
      <c r="K1275" s="2">
        <f t="shared" si="251"/>
        <v>0.38636363636363635</v>
      </c>
      <c r="L1275" s="2">
        <f t="shared" si="252"/>
        <v>4.5454545454545452E-3</v>
      </c>
      <c r="M1275" s="2">
        <f t="shared" si="253"/>
        <v>-2.6020852139652106E-17</v>
      </c>
      <c r="N1275" s="1">
        <v>134</v>
      </c>
      <c r="O1275" s="1">
        <v>85</v>
      </c>
      <c r="P1275" s="1">
        <v>1</v>
      </c>
      <c r="Q1275">
        <v>0</v>
      </c>
      <c r="R1275">
        <v>0</v>
      </c>
      <c r="S1275">
        <v>0</v>
      </c>
      <c r="U1275" s="1"/>
      <c r="V1275" s="1"/>
      <c r="W1275" s="1">
        <v>0</v>
      </c>
      <c r="X1275" s="1"/>
      <c r="Y1275" s="1"/>
      <c r="Z1275" s="1"/>
      <c r="AA1275" s="1"/>
      <c r="AB1275" s="1"/>
      <c r="AG1275">
        <v>0</v>
      </c>
      <c r="AI1275">
        <v>0</v>
      </c>
      <c r="AN1275" t="str">
        <f t="shared" si="255"/>
        <v>Waterville Valley</v>
      </c>
      <c r="AO1275" t="s">
        <v>3110</v>
      </c>
      <c r="AP1275">
        <v>2</v>
      </c>
      <c r="AR1275" s="119">
        <v>33</v>
      </c>
      <c r="AS1275" s="121">
        <v>9</v>
      </c>
      <c r="AT1275" s="121">
        <v>181</v>
      </c>
      <c r="AU1275" s="125">
        <v>79380</v>
      </c>
      <c r="AV1275" s="125">
        <f t="shared" si="247"/>
        <v>33009</v>
      </c>
      <c r="AW1275" t="s">
        <v>749</v>
      </c>
      <c r="AX1275">
        <f t="shared" si="254"/>
        <v>3379380</v>
      </c>
      <c r="BB1275">
        <v>64.92</v>
      </c>
      <c r="BC1275">
        <v>0.03</v>
      </c>
      <c r="BD1275">
        <v>64.89</v>
      </c>
    </row>
    <row r="1276" spans="1:56" hidden="1" outlineLevel="1">
      <c r="A1276" t="s">
        <v>919</v>
      </c>
      <c r="B1276" s="10" t="s">
        <v>2130</v>
      </c>
      <c r="C1276" s="1">
        <f t="shared" si="248"/>
        <v>4698</v>
      </c>
      <c r="D1276" s="7">
        <f>IF(N1276&gt;0, RANK(N1276,(N1276:P1276,Q1276:AE1276)),0)</f>
        <v>2</v>
      </c>
      <c r="E1276" s="7">
        <f>IF(O1276&gt;0,RANK(O1276,(N1276:P1276,Q1276:AE1276)),0)</f>
        <v>1</v>
      </c>
      <c r="F1276" s="7">
        <f t="shared" si="249"/>
        <v>3</v>
      </c>
      <c r="G1276" s="1">
        <f t="shared" si="245"/>
        <v>411</v>
      </c>
      <c r="H1276" s="2">
        <f t="shared" si="246"/>
        <v>8.7484035759897827E-2</v>
      </c>
      <c r="I1276" s="8"/>
      <c r="J1276" s="2">
        <f t="shared" si="250"/>
        <v>0.44891443167305234</v>
      </c>
      <c r="K1276" s="2">
        <f t="shared" si="251"/>
        <v>0.53639846743295017</v>
      </c>
      <c r="L1276" s="2">
        <f t="shared" si="252"/>
        <v>5.108556832694764E-3</v>
      </c>
      <c r="M1276" s="2">
        <f t="shared" si="253"/>
        <v>9.5785440613027316E-3</v>
      </c>
      <c r="N1276" s="1">
        <v>2109</v>
      </c>
      <c r="O1276" s="1">
        <v>2520</v>
      </c>
      <c r="P1276" s="1">
        <v>24</v>
      </c>
      <c r="Q1276">
        <v>19</v>
      </c>
      <c r="R1276">
        <v>0</v>
      </c>
      <c r="S1276">
        <v>0</v>
      </c>
      <c r="U1276" s="1"/>
      <c r="V1276" s="1"/>
      <c r="W1276" s="1">
        <v>8</v>
      </c>
      <c r="X1276" s="1"/>
      <c r="Y1276" s="1"/>
      <c r="Z1276" s="1"/>
      <c r="AA1276" s="1"/>
      <c r="AB1276" s="1"/>
      <c r="AG1276">
        <v>15</v>
      </c>
      <c r="AI1276">
        <v>3</v>
      </c>
      <c r="AN1276" t="str">
        <f t="shared" si="255"/>
        <v>Weare</v>
      </c>
      <c r="AO1276" t="s">
        <v>1412</v>
      </c>
      <c r="AP1276">
        <v>2</v>
      </c>
      <c r="AR1276" s="119">
        <v>33</v>
      </c>
      <c r="AS1276" s="121">
        <v>11</v>
      </c>
      <c r="AT1276" s="121">
        <v>145</v>
      </c>
      <c r="AU1276" s="125">
        <v>79780</v>
      </c>
      <c r="AV1276" s="125">
        <f t="shared" si="247"/>
        <v>33011</v>
      </c>
      <c r="AW1276" t="s">
        <v>749</v>
      </c>
      <c r="AX1276">
        <f t="shared" si="254"/>
        <v>3379780</v>
      </c>
      <c r="BB1276">
        <v>59.89</v>
      </c>
      <c r="BC1276">
        <v>1.04</v>
      </c>
      <c r="BD1276">
        <v>58.85</v>
      </c>
    </row>
    <row r="1277" spans="1:56" hidden="1" outlineLevel="1">
      <c r="A1277" t="s">
        <v>3311</v>
      </c>
      <c r="B1277" s="10" t="s">
        <v>2130</v>
      </c>
      <c r="C1277" s="1">
        <f t="shared" si="248"/>
        <v>1104</v>
      </c>
      <c r="D1277" s="7">
        <f>IF(N1277&gt;0, RANK(N1277,(N1277:P1277,Q1277:AE1277)),0)</f>
        <v>1</v>
      </c>
      <c r="E1277" s="7">
        <f>IF(O1277&gt;0,RANK(O1277,(N1277:P1277,Q1277:AE1277)),0)</f>
        <v>2</v>
      </c>
      <c r="F1277" s="7">
        <f t="shared" si="249"/>
        <v>3</v>
      </c>
      <c r="G1277" s="1">
        <f t="shared" si="245"/>
        <v>105</v>
      </c>
      <c r="H1277" s="2">
        <f t="shared" si="246"/>
        <v>9.5108695652173919E-2</v>
      </c>
      <c r="I1277" s="8"/>
      <c r="J1277" s="2">
        <f t="shared" si="250"/>
        <v>0.53894927536231885</v>
      </c>
      <c r="K1277" s="2">
        <f t="shared" si="251"/>
        <v>0.4438405797101449</v>
      </c>
      <c r="L1277" s="2">
        <f t="shared" si="252"/>
        <v>7.246376811594203E-3</v>
      </c>
      <c r="M1277" s="2">
        <f t="shared" si="253"/>
        <v>9.9637681159420489E-3</v>
      </c>
      <c r="N1277" s="1">
        <v>595</v>
      </c>
      <c r="O1277" s="1">
        <v>490</v>
      </c>
      <c r="P1277" s="1">
        <v>8</v>
      </c>
      <c r="Q1277">
        <v>1</v>
      </c>
      <c r="R1277">
        <v>0</v>
      </c>
      <c r="S1277">
        <v>0</v>
      </c>
      <c r="U1277" s="1"/>
      <c r="V1277" s="1"/>
      <c r="W1277" s="1">
        <v>7</v>
      </c>
      <c r="X1277" s="1"/>
      <c r="Y1277" s="1"/>
      <c r="Z1277" s="1"/>
      <c r="AA1277" s="1"/>
      <c r="AB1277" s="1"/>
      <c r="AG1277">
        <v>2</v>
      </c>
      <c r="AI1277">
        <v>1</v>
      </c>
      <c r="AN1277" t="str">
        <f t="shared" si="255"/>
        <v>Webster</v>
      </c>
      <c r="AO1277" t="s">
        <v>2732</v>
      </c>
      <c r="AP1277">
        <v>2</v>
      </c>
      <c r="AR1277" s="119">
        <v>33</v>
      </c>
      <c r="AS1277" s="121">
        <v>13</v>
      </c>
      <c r="AT1277" s="121">
        <v>130</v>
      </c>
      <c r="AU1277" s="125">
        <v>80020</v>
      </c>
      <c r="AV1277" s="125">
        <f t="shared" si="247"/>
        <v>33013</v>
      </c>
      <c r="AW1277" t="s">
        <v>749</v>
      </c>
      <c r="AX1277">
        <f t="shared" si="254"/>
        <v>3380020</v>
      </c>
      <c r="BB1277">
        <v>28.56</v>
      </c>
      <c r="BC1277">
        <v>0.66</v>
      </c>
      <c r="BD1277">
        <v>27.9</v>
      </c>
    </row>
    <row r="1278" spans="1:56" hidden="1" outlineLevel="1">
      <c r="A1278" t="s">
        <v>755</v>
      </c>
      <c r="B1278" s="10" t="s">
        <v>2130</v>
      </c>
      <c r="C1278" s="1">
        <f t="shared" si="248"/>
        <v>537</v>
      </c>
      <c r="D1278" s="7">
        <f>IF(N1278&gt;0, RANK(N1278,(N1278:P1278,Q1278:AE1278)),0)</f>
        <v>1</v>
      </c>
      <c r="E1278" s="7">
        <f>IF(O1278&gt;0,RANK(O1278,(N1278:P1278,Q1278:AE1278)),0)</f>
        <v>2</v>
      </c>
      <c r="F1278" s="7">
        <f t="shared" si="249"/>
        <v>3</v>
      </c>
      <c r="G1278" s="1">
        <f t="shared" si="245"/>
        <v>22</v>
      </c>
      <c r="H1278" s="2">
        <f t="shared" si="246"/>
        <v>4.0968342644320296E-2</v>
      </c>
      <c r="I1278" s="8"/>
      <c r="J1278" s="2">
        <f t="shared" si="250"/>
        <v>0.5027932960893855</v>
      </c>
      <c r="K1278" s="2">
        <f t="shared" si="251"/>
        <v>0.46182495344506519</v>
      </c>
      <c r="L1278" s="2">
        <f t="shared" si="252"/>
        <v>9.3109869646182501E-3</v>
      </c>
      <c r="M1278" s="2">
        <f t="shared" si="253"/>
        <v>2.6070763500931061E-2</v>
      </c>
      <c r="N1278" s="1">
        <v>270</v>
      </c>
      <c r="O1278" s="1">
        <v>248</v>
      </c>
      <c r="P1278" s="1">
        <v>5</v>
      </c>
      <c r="Q1278">
        <v>3</v>
      </c>
      <c r="R1278">
        <v>0</v>
      </c>
      <c r="S1278">
        <v>0</v>
      </c>
      <c r="U1278" s="1"/>
      <c r="V1278" s="1"/>
      <c r="W1278" s="1">
        <v>4</v>
      </c>
      <c r="X1278" s="1"/>
      <c r="Y1278" s="1"/>
      <c r="Z1278" s="1"/>
      <c r="AA1278" s="1"/>
      <c r="AB1278" s="1"/>
      <c r="AG1278">
        <v>3</v>
      </c>
      <c r="AI1278">
        <v>4</v>
      </c>
      <c r="AN1278" t="str">
        <f t="shared" si="255"/>
        <v>Wentworth</v>
      </c>
      <c r="AO1278" t="s">
        <v>3110</v>
      </c>
      <c r="AP1278">
        <v>2</v>
      </c>
      <c r="AR1278" s="119">
        <v>33</v>
      </c>
      <c r="AS1278" s="121">
        <v>9</v>
      </c>
      <c r="AT1278" s="121">
        <v>185</v>
      </c>
      <c r="AU1278" s="125">
        <v>80500</v>
      </c>
      <c r="AV1278" s="125">
        <f t="shared" si="247"/>
        <v>33009</v>
      </c>
      <c r="AW1278" t="s">
        <v>749</v>
      </c>
      <c r="AX1278">
        <f t="shared" si="254"/>
        <v>3380500</v>
      </c>
      <c r="BB1278">
        <v>41.94</v>
      </c>
      <c r="BC1278">
        <v>0.28000000000000003</v>
      </c>
      <c r="BD1278">
        <v>41.66</v>
      </c>
    </row>
    <row r="1279" spans="1:56" hidden="1" outlineLevel="1">
      <c r="A1279" t="s">
        <v>223</v>
      </c>
      <c r="B1279" s="10" t="s">
        <v>2130</v>
      </c>
      <c r="C1279" s="1">
        <f t="shared" si="248"/>
        <v>23</v>
      </c>
      <c r="D1279" s="7">
        <f>IF(N1279&gt;0, RANK(N1279,(N1279:P1279,Q1279:AE1279)),0)</f>
        <v>2</v>
      </c>
      <c r="E1279" s="7">
        <f>IF(O1279&gt;0,RANK(O1279,(N1279:P1279,Q1279:AE1279)),0)</f>
        <v>1</v>
      </c>
      <c r="F1279" s="7">
        <f t="shared" si="249"/>
        <v>0</v>
      </c>
      <c r="G1279" s="1">
        <f t="shared" si="245"/>
        <v>7</v>
      </c>
      <c r="H1279" s="2">
        <f t="shared" si="246"/>
        <v>0.30434782608695654</v>
      </c>
      <c r="I1279" s="8"/>
      <c r="J1279" s="2">
        <f t="shared" si="250"/>
        <v>0.34782608695652173</v>
      </c>
      <c r="K1279" s="2">
        <f t="shared" si="251"/>
        <v>0.65217391304347827</v>
      </c>
      <c r="L1279" s="2">
        <f t="shared" si="252"/>
        <v>0</v>
      </c>
      <c r="M1279" s="2">
        <f t="shared" si="253"/>
        <v>0</v>
      </c>
      <c r="N1279" s="1">
        <v>8</v>
      </c>
      <c r="O1279" s="1">
        <v>15</v>
      </c>
      <c r="P1279" s="1">
        <v>0</v>
      </c>
      <c r="Q1279">
        <v>0</v>
      </c>
      <c r="R1279">
        <v>0</v>
      </c>
      <c r="S1279">
        <v>0</v>
      </c>
      <c r="U1279" s="1"/>
      <c r="V1279" s="1"/>
      <c r="W1279" s="1">
        <v>0</v>
      </c>
      <c r="X1279" s="1"/>
      <c r="Y1279" s="1"/>
      <c r="Z1279" s="1"/>
      <c r="AA1279" s="1"/>
      <c r="AB1279" s="1"/>
      <c r="AG1279">
        <v>0</v>
      </c>
      <c r="AI1279">
        <v>0</v>
      </c>
      <c r="AN1279" t="str">
        <f t="shared" si="255"/>
        <v>Wentworth's</v>
      </c>
      <c r="AO1279" t="s">
        <v>2516</v>
      </c>
      <c r="AP1279">
        <v>2</v>
      </c>
      <c r="AR1279" s="119">
        <v>33</v>
      </c>
      <c r="AS1279" s="121">
        <v>7</v>
      </c>
      <c r="AT1279" s="121">
        <v>210</v>
      </c>
      <c r="AU1279" s="125">
        <v>80740</v>
      </c>
      <c r="AV1279" s="125">
        <f t="shared" si="247"/>
        <v>33007</v>
      </c>
      <c r="AW1279" t="s">
        <v>3023</v>
      </c>
      <c r="AX1279">
        <f t="shared" si="254"/>
        <v>3380740</v>
      </c>
      <c r="BB1279">
        <v>19.47</v>
      </c>
      <c r="BC1279">
        <v>0.72</v>
      </c>
      <c r="BD1279">
        <v>18.760000000000002</v>
      </c>
    </row>
    <row r="1280" spans="1:56" hidden="1" outlineLevel="1">
      <c r="A1280" t="s">
        <v>1526</v>
      </c>
      <c r="B1280" s="10" t="s">
        <v>2130</v>
      </c>
      <c r="C1280" s="1">
        <f t="shared" si="248"/>
        <v>1100</v>
      </c>
      <c r="D1280" s="7">
        <f>IF(N1280&gt;0, RANK(N1280,(N1280:P1280,Q1280:AE1280)),0)</f>
        <v>1</v>
      </c>
      <c r="E1280" s="7">
        <f>IF(O1280&gt;0,RANK(O1280,(N1280:P1280,Q1280:AE1280)),0)</f>
        <v>2</v>
      </c>
      <c r="F1280" s="7">
        <f t="shared" si="249"/>
        <v>4</v>
      </c>
      <c r="G1280" s="1">
        <f t="shared" si="245"/>
        <v>274</v>
      </c>
      <c r="H1280" s="2">
        <f t="shared" si="246"/>
        <v>0.24909090909090909</v>
      </c>
      <c r="I1280" s="8"/>
      <c r="J1280" s="2">
        <f t="shared" si="250"/>
        <v>0.61818181818181817</v>
      </c>
      <c r="K1280" s="2">
        <f t="shared" si="251"/>
        <v>0.36909090909090908</v>
      </c>
      <c r="L1280" s="2">
        <f t="shared" si="252"/>
        <v>3.6363636363636364E-3</v>
      </c>
      <c r="M1280" s="2">
        <f t="shared" si="253"/>
        <v>9.0909090909091182E-3</v>
      </c>
      <c r="N1280" s="1">
        <v>680</v>
      </c>
      <c r="O1280" s="1">
        <v>406</v>
      </c>
      <c r="P1280" s="1">
        <v>4</v>
      </c>
      <c r="Q1280">
        <v>5</v>
      </c>
      <c r="R1280">
        <v>0</v>
      </c>
      <c r="S1280">
        <v>0</v>
      </c>
      <c r="U1280" s="1"/>
      <c r="V1280" s="1"/>
      <c r="W1280" s="1">
        <v>3</v>
      </c>
      <c r="X1280" s="1"/>
      <c r="Y1280" s="1"/>
      <c r="Z1280" s="1"/>
      <c r="AA1280" s="1"/>
      <c r="AB1280" s="1"/>
      <c r="AG1280">
        <v>1</v>
      </c>
      <c r="AI1280">
        <v>1</v>
      </c>
      <c r="AN1280" t="str">
        <f t="shared" si="255"/>
        <v>Westmoreland</v>
      </c>
      <c r="AO1280" t="s">
        <v>1536</v>
      </c>
      <c r="AP1280">
        <v>2</v>
      </c>
      <c r="AR1280" s="119">
        <v>33</v>
      </c>
      <c r="AS1280" s="121">
        <v>5</v>
      </c>
      <c r="AT1280" s="121">
        <v>110</v>
      </c>
      <c r="AU1280" s="125">
        <v>82660</v>
      </c>
      <c r="AV1280" s="125">
        <f t="shared" si="247"/>
        <v>33005</v>
      </c>
      <c r="AW1280" t="s">
        <v>749</v>
      </c>
      <c r="AX1280">
        <f t="shared" si="254"/>
        <v>3382660</v>
      </c>
      <c r="BB1280">
        <v>36.880000000000003</v>
      </c>
      <c r="BC1280">
        <v>1</v>
      </c>
      <c r="BD1280">
        <v>35.880000000000003</v>
      </c>
    </row>
    <row r="1281" spans="1:56" hidden="1" outlineLevel="1">
      <c r="A1281" t="s">
        <v>2102</v>
      </c>
      <c r="B1281" s="10" t="s">
        <v>2130</v>
      </c>
      <c r="C1281" s="1">
        <f t="shared" si="248"/>
        <v>1135</v>
      </c>
      <c r="D1281" s="7">
        <f>IF(N1281&gt;0, RANK(N1281,(N1281:P1281,Q1281:AE1281)),0)</f>
        <v>1</v>
      </c>
      <c r="E1281" s="7">
        <f>IF(O1281&gt;0,RANK(O1281,(N1281:P1281,Q1281:AE1281)),0)</f>
        <v>2</v>
      </c>
      <c r="F1281" s="7">
        <f t="shared" si="249"/>
        <v>3</v>
      </c>
      <c r="G1281" s="1">
        <f t="shared" si="245"/>
        <v>149</v>
      </c>
      <c r="H1281" s="2">
        <f t="shared" si="246"/>
        <v>0.13127753303964756</v>
      </c>
      <c r="I1281" s="8"/>
      <c r="J1281" s="2">
        <f t="shared" si="250"/>
        <v>0.55770925110132163</v>
      </c>
      <c r="K1281" s="2">
        <f t="shared" si="251"/>
        <v>0.42643171806167401</v>
      </c>
      <c r="L1281" s="2">
        <f t="shared" si="252"/>
        <v>1.0572687224669603E-2</v>
      </c>
      <c r="M1281" s="2">
        <f t="shared" si="253"/>
        <v>5.2863436123347478E-3</v>
      </c>
      <c r="N1281" s="1">
        <v>633</v>
      </c>
      <c r="O1281" s="1">
        <v>484</v>
      </c>
      <c r="P1281" s="1">
        <v>12</v>
      </c>
      <c r="Q1281">
        <v>2</v>
      </c>
      <c r="R1281">
        <v>0</v>
      </c>
      <c r="S1281">
        <v>1</v>
      </c>
      <c r="U1281" s="1"/>
      <c r="V1281" s="1"/>
      <c r="W1281" s="1">
        <v>2</v>
      </c>
      <c r="X1281" s="1"/>
      <c r="Y1281" s="1"/>
      <c r="Z1281" s="1"/>
      <c r="AA1281" s="1"/>
      <c r="AB1281" s="1"/>
      <c r="AG1281">
        <v>0</v>
      </c>
      <c r="AI1281">
        <v>1</v>
      </c>
      <c r="AN1281" t="str">
        <f t="shared" si="255"/>
        <v>Whitefield</v>
      </c>
      <c r="AO1281" t="s">
        <v>2516</v>
      </c>
      <c r="AP1281">
        <v>2</v>
      </c>
      <c r="AR1281" s="119">
        <v>33</v>
      </c>
      <c r="AS1281" s="121">
        <v>7</v>
      </c>
      <c r="AT1281" s="121">
        <v>215</v>
      </c>
      <c r="AU1281" s="125">
        <v>84420</v>
      </c>
      <c r="AV1281" s="125">
        <f t="shared" si="247"/>
        <v>33007</v>
      </c>
      <c r="AW1281" t="s">
        <v>749</v>
      </c>
      <c r="AX1281">
        <f t="shared" si="254"/>
        <v>3384420</v>
      </c>
      <c r="BB1281">
        <v>34.68</v>
      </c>
      <c r="BC1281">
        <v>0.43</v>
      </c>
      <c r="BD1281">
        <v>34.25</v>
      </c>
    </row>
    <row r="1282" spans="1:56" hidden="1" outlineLevel="1">
      <c r="A1282" t="s">
        <v>212</v>
      </c>
      <c r="B1282" s="10" t="s">
        <v>2130</v>
      </c>
      <c r="C1282" s="1">
        <f t="shared" si="248"/>
        <v>845</v>
      </c>
      <c r="D1282" s="7">
        <f>IF(N1282&gt;0, RANK(N1282,(N1282:P1282,Q1282:AE1282)),0)</f>
        <v>1</v>
      </c>
      <c r="E1282" s="7">
        <f>IF(O1282&gt;0,RANK(O1282,(N1282:P1282,Q1282:AE1282)),0)</f>
        <v>2</v>
      </c>
      <c r="F1282" s="7">
        <f t="shared" si="249"/>
        <v>3</v>
      </c>
      <c r="G1282" s="1">
        <f t="shared" si="245"/>
        <v>214</v>
      </c>
      <c r="H1282" s="2">
        <f t="shared" si="246"/>
        <v>0.25325443786982249</v>
      </c>
      <c r="I1282" s="8"/>
      <c r="J1282" s="2">
        <f t="shared" si="250"/>
        <v>0.62011834319526626</v>
      </c>
      <c r="K1282" s="2">
        <f t="shared" si="251"/>
        <v>0.36686390532544377</v>
      </c>
      <c r="L1282" s="2">
        <f t="shared" si="252"/>
        <v>3.5502958579881655E-3</v>
      </c>
      <c r="M1282" s="2">
        <f t="shared" si="253"/>
        <v>9.4674556213017978E-3</v>
      </c>
      <c r="N1282" s="1">
        <v>524</v>
      </c>
      <c r="O1282" s="1">
        <v>310</v>
      </c>
      <c r="P1282" s="1">
        <v>3</v>
      </c>
      <c r="Q1282">
        <v>2</v>
      </c>
      <c r="R1282">
        <v>0</v>
      </c>
      <c r="S1282">
        <v>0</v>
      </c>
      <c r="U1282" s="1"/>
      <c r="V1282" s="1"/>
      <c r="W1282" s="1">
        <v>2</v>
      </c>
      <c r="X1282" s="1"/>
      <c r="Y1282" s="1"/>
      <c r="Z1282" s="1"/>
      <c r="AA1282" s="1"/>
      <c r="AB1282" s="1"/>
      <c r="AG1282">
        <v>1</v>
      </c>
      <c r="AI1282">
        <v>3</v>
      </c>
      <c r="AN1282" t="str">
        <f t="shared" si="255"/>
        <v>Wilmot</v>
      </c>
      <c r="AO1282" t="s">
        <v>2732</v>
      </c>
      <c r="AP1282">
        <v>2</v>
      </c>
      <c r="AR1282" s="119">
        <v>33</v>
      </c>
      <c r="AS1282" s="121">
        <v>13</v>
      </c>
      <c r="AT1282" s="121">
        <v>135</v>
      </c>
      <c r="AU1282" s="125">
        <v>84900</v>
      </c>
      <c r="AV1282" s="125">
        <f t="shared" si="247"/>
        <v>33013</v>
      </c>
      <c r="AW1282" t="s">
        <v>749</v>
      </c>
      <c r="AX1282">
        <f t="shared" si="254"/>
        <v>3384900</v>
      </c>
      <c r="BB1282">
        <v>29.75</v>
      </c>
      <c r="BC1282">
        <v>0.22</v>
      </c>
      <c r="BD1282">
        <v>29.54</v>
      </c>
    </row>
    <row r="1283" spans="1:56" hidden="1" outlineLevel="1">
      <c r="A1283" t="s">
        <v>877</v>
      </c>
      <c r="B1283" s="10" t="s">
        <v>2130</v>
      </c>
      <c r="C1283" s="1">
        <f t="shared" si="248"/>
        <v>2298</v>
      </c>
      <c r="D1283" s="7">
        <f>IF(N1283&gt;0, RANK(N1283,(N1283:P1283,Q1283:AE1283)),0)</f>
        <v>1</v>
      </c>
      <c r="E1283" s="7">
        <f>IF(O1283&gt;0,RANK(O1283,(N1283:P1283,Q1283:AE1283)),0)</f>
        <v>2</v>
      </c>
      <c r="F1283" s="7">
        <f t="shared" si="249"/>
        <v>4</v>
      </c>
      <c r="G1283" s="1">
        <f t="shared" ref="G1283:G1346" si="256">IF(C1283&gt;0,MAX(N1283:P1283)-LARGE(N1283:P1283,2),0)</f>
        <v>222</v>
      </c>
      <c r="H1283" s="2">
        <f t="shared" ref="H1283:H1346" si="257">IF(C1283&gt;0,G1283/C1283,0)</f>
        <v>9.6605744125326368E-2</v>
      </c>
      <c r="I1283" s="8"/>
      <c r="J1283" s="2">
        <f t="shared" si="250"/>
        <v>0.54308093994778073</v>
      </c>
      <c r="K1283" s="2">
        <f t="shared" si="251"/>
        <v>0.44647519582245432</v>
      </c>
      <c r="L1283" s="2">
        <f t="shared" si="252"/>
        <v>3.9164490861618795E-3</v>
      </c>
      <c r="M1283" s="2">
        <f t="shared" si="253"/>
        <v>6.5274151436030747E-3</v>
      </c>
      <c r="N1283" s="1">
        <v>1248</v>
      </c>
      <c r="O1283" s="1">
        <v>1026</v>
      </c>
      <c r="P1283" s="1">
        <v>9</v>
      </c>
      <c r="Q1283">
        <v>11</v>
      </c>
      <c r="R1283">
        <v>0</v>
      </c>
      <c r="S1283">
        <v>0</v>
      </c>
      <c r="U1283" s="1"/>
      <c r="V1283" s="1"/>
      <c r="W1283" s="1">
        <v>0</v>
      </c>
      <c r="X1283" s="1"/>
      <c r="Y1283" s="1"/>
      <c r="Z1283" s="1"/>
      <c r="AA1283" s="1"/>
      <c r="AB1283" s="1"/>
      <c r="AG1283">
        <v>0</v>
      </c>
      <c r="AI1283">
        <v>4</v>
      </c>
      <c r="AN1283" t="str">
        <f t="shared" si="255"/>
        <v>Wilton</v>
      </c>
      <c r="AO1283" t="s">
        <v>1412</v>
      </c>
      <c r="AP1283">
        <v>2</v>
      </c>
      <c r="AR1283" s="119">
        <v>33</v>
      </c>
      <c r="AS1283" s="121">
        <v>11</v>
      </c>
      <c r="AT1283" s="121">
        <v>150</v>
      </c>
      <c r="AU1283" s="125">
        <v>85220</v>
      </c>
      <c r="AV1283" s="125">
        <f t="shared" si="247"/>
        <v>33011</v>
      </c>
      <c r="AW1283" t="s">
        <v>749</v>
      </c>
      <c r="AX1283">
        <f t="shared" si="254"/>
        <v>3385220</v>
      </c>
      <c r="BB1283">
        <v>25.85</v>
      </c>
      <c r="BC1283">
        <v>0.09</v>
      </c>
      <c r="BD1283">
        <v>25.76</v>
      </c>
    </row>
    <row r="1284" spans="1:56" hidden="1" outlineLevel="1">
      <c r="A1284" t="s">
        <v>2659</v>
      </c>
      <c r="B1284" s="10" t="s">
        <v>2130</v>
      </c>
      <c r="C1284" s="1">
        <f t="shared" si="248"/>
        <v>1934</v>
      </c>
      <c r="D1284" s="7">
        <f>IF(N1284&gt;0, RANK(N1284,(N1284:P1284,Q1284:AE1284)),0)</f>
        <v>1</v>
      </c>
      <c r="E1284" s="7">
        <f>IF(O1284&gt;0,RANK(O1284,(N1284:P1284,Q1284:AE1284)),0)</f>
        <v>2</v>
      </c>
      <c r="F1284" s="7">
        <f t="shared" si="249"/>
        <v>3</v>
      </c>
      <c r="G1284" s="1">
        <f t="shared" si="256"/>
        <v>530</v>
      </c>
      <c r="H1284" s="2">
        <f t="shared" si="257"/>
        <v>0.27404343329886244</v>
      </c>
      <c r="I1284" s="8"/>
      <c r="J1284" s="2">
        <f t="shared" si="250"/>
        <v>0.62616339193381587</v>
      </c>
      <c r="K1284" s="2">
        <f t="shared" si="251"/>
        <v>0.35211995863495349</v>
      </c>
      <c r="L1284" s="2">
        <f t="shared" si="252"/>
        <v>9.3071354705274046E-3</v>
      </c>
      <c r="M1284" s="2">
        <f t="shared" si="253"/>
        <v>1.2409513960703234E-2</v>
      </c>
      <c r="N1284" s="1">
        <v>1211</v>
      </c>
      <c r="O1284" s="1">
        <v>681</v>
      </c>
      <c r="P1284" s="1">
        <v>18</v>
      </c>
      <c r="Q1284">
        <v>6</v>
      </c>
      <c r="R1284">
        <v>1</v>
      </c>
      <c r="S1284">
        <v>0</v>
      </c>
      <c r="U1284" s="1"/>
      <c r="V1284" s="1"/>
      <c r="W1284" s="1">
        <v>8</v>
      </c>
      <c r="X1284" s="1"/>
      <c r="Y1284" s="1"/>
      <c r="Z1284" s="1"/>
      <c r="AA1284" s="1"/>
      <c r="AB1284" s="1"/>
      <c r="AG1284">
        <v>7</v>
      </c>
      <c r="AI1284">
        <v>2</v>
      </c>
      <c r="AN1284" t="str">
        <f t="shared" si="255"/>
        <v>Winchester</v>
      </c>
      <c r="AO1284" t="s">
        <v>1536</v>
      </c>
      <c r="AP1284">
        <v>2</v>
      </c>
      <c r="AR1284" s="119">
        <v>33</v>
      </c>
      <c r="AS1284" s="121">
        <v>5</v>
      </c>
      <c r="AT1284" s="121">
        <v>115</v>
      </c>
      <c r="AU1284" s="125">
        <v>85540</v>
      </c>
      <c r="AV1284" s="125">
        <f t="shared" si="247"/>
        <v>33005</v>
      </c>
      <c r="AW1284" t="s">
        <v>749</v>
      </c>
      <c r="AX1284">
        <f t="shared" si="254"/>
        <v>3385540</v>
      </c>
      <c r="BB1284">
        <v>55.53</v>
      </c>
      <c r="BC1284">
        <v>0.59</v>
      </c>
      <c r="BD1284">
        <v>54.94</v>
      </c>
    </row>
    <row r="1285" spans="1:56" hidden="1" outlineLevel="1">
      <c r="A1285" t="s">
        <v>238</v>
      </c>
      <c r="B1285" s="10" t="s">
        <v>2130</v>
      </c>
      <c r="C1285" s="1">
        <f t="shared" si="248"/>
        <v>7881</v>
      </c>
      <c r="D1285" s="7">
        <f>IF(N1285&gt;0, RANK(N1285,(N1285:P1285,Q1285:AE1285)),0)</f>
        <v>2</v>
      </c>
      <c r="E1285" s="7">
        <f>IF(O1285&gt;0,RANK(O1285,(N1285:P1285,Q1285:AE1285)),0)</f>
        <v>1</v>
      </c>
      <c r="F1285" s="7">
        <f t="shared" si="249"/>
        <v>3</v>
      </c>
      <c r="G1285" s="1">
        <f t="shared" si="256"/>
        <v>1464</v>
      </c>
      <c r="H1285" s="2">
        <f t="shared" si="257"/>
        <v>0.18576322801674913</v>
      </c>
      <c r="I1285" s="8"/>
      <c r="J1285" s="2">
        <f t="shared" si="250"/>
        <v>0.40350209364293871</v>
      </c>
      <c r="K1285" s="2">
        <f t="shared" si="251"/>
        <v>0.58926532165968781</v>
      </c>
      <c r="L1285" s="2">
        <f t="shared" si="252"/>
        <v>4.1872858774267222E-3</v>
      </c>
      <c r="M1285" s="2">
        <f t="shared" si="253"/>
        <v>3.0452988199467009E-3</v>
      </c>
      <c r="N1285" s="1">
        <v>3180</v>
      </c>
      <c r="O1285" s="1">
        <v>4644</v>
      </c>
      <c r="P1285" s="1">
        <v>33</v>
      </c>
      <c r="Q1285">
        <v>19</v>
      </c>
      <c r="R1285">
        <v>0</v>
      </c>
      <c r="S1285">
        <v>0</v>
      </c>
      <c r="U1285" s="1"/>
      <c r="V1285" s="1"/>
      <c r="W1285" s="1">
        <v>2</v>
      </c>
      <c r="X1285" s="1"/>
      <c r="Y1285" s="1"/>
      <c r="Z1285" s="1"/>
      <c r="AA1285" s="1"/>
      <c r="AB1285" s="1"/>
      <c r="AG1285">
        <v>0</v>
      </c>
      <c r="AI1285">
        <v>3</v>
      </c>
      <c r="AN1285" t="str">
        <f t="shared" si="255"/>
        <v>Windham</v>
      </c>
      <c r="AO1285" t="s">
        <v>339</v>
      </c>
      <c r="AP1285">
        <v>2</v>
      </c>
      <c r="AR1285" s="119">
        <v>33</v>
      </c>
      <c r="AS1285" s="121">
        <v>15</v>
      </c>
      <c r="AT1285" s="121">
        <v>185</v>
      </c>
      <c r="AU1285" s="125">
        <v>85780</v>
      </c>
      <c r="AV1285" s="125">
        <f t="shared" si="247"/>
        <v>33015</v>
      </c>
      <c r="AW1285" t="s">
        <v>749</v>
      </c>
      <c r="AX1285">
        <f t="shared" si="254"/>
        <v>3385780</v>
      </c>
      <c r="BB1285">
        <v>27.86</v>
      </c>
      <c r="BC1285">
        <v>1.06</v>
      </c>
      <c r="BD1285">
        <v>26.8</v>
      </c>
    </row>
    <row r="1286" spans="1:56" hidden="1" outlineLevel="1">
      <c r="A1286" t="s">
        <v>968</v>
      </c>
      <c r="B1286" s="10" t="s">
        <v>2130</v>
      </c>
      <c r="C1286" s="1">
        <f t="shared" si="248"/>
        <v>126</v>
      </c>
      <c r="D1286" s="7">
        <f>IF(N1286&gt;0, RANK(N1286,(N1286:P1286,Q1286:AE1286)),0)</f>
        <v>1</v>
      </c>
      <c r="E1286" s="7">
        <f>IF(O1286&gt;0,RANK(O1286,(N1286:P1286,Q1286:AE1286)),0)</f>
        <v>2</v>
      </c>
      <c r="F1286" s="7">
        <f t="shared" si="249"/>
        <v>0</v>
      </c>
      <c r="G1286" s="1">
        <f t="shared" si="256"/>
        <v>8</v>
      </c>
      <c r="H1286" s="2">
        <f t="shared" si="257"/>
        <v>6.3492063492063489E-2</v>
      </c>
      <c r="I1286" s="8"/>
      <c r="J1286" s="2">
        <f t="shared" si="250"/>
        <v>0.53174603174603174</v>
      </c>
      <c r="K1286" s="2">
        <f t="shared" si="251"/>
        <v>0.46825396825396826</v>
      </c>
      <c r="L1286" s="2">
        <f t="shared" si="252"/>
        <v>0</v>
      </c>
      <c r="M1286" s="2">
        <f t="shared" si="253"/>
        <v>0</v>
      </c>
      <c r="N1286" s="1">
        <v>67</v>
      </c>
      <c r="O1286" s="1">
        <v>59</v>
      </c>
      <c r="P1286" s="1">
        <v>0</v>
      </c>
      <c r="Q1286">
        <v>0</v>
      </c>
      <c r="R1286">
        <v>0</v>
      </c>
      <c r="S1286">
        <v>0</v>
      </c>
      <c r="U1286" s="1"/>
      <c r="V1286" s="1"/>
      <c r="W1286" s="1">
        <v>0</v>
      </c>
      <c r="X1286" s="1"/>
      <c r="Y1286" s="1"/>
      <c r="Z1286" s="1"/>
      <c r="AA1286" s="1"/>
      <c r="AB1286" s="1"/>
      <c r="AG1286">
        <v>0</v>
      </c>
      <c r="AI1286">
        <v>0</v>
      </c>
      <c r="AN1286" t="str">
        <f t="shared" si="255"/>
        <v>Windsor</v>
      </c>
      <c r="AO1286" t="s">
        <v>1412</v>
      </c>
      <c r="AP1286">
        <v>2</v>
      </c>
      <c r="AR1286" s="119">
        <v>33</v>
      </c>
      <c r="AS1286" s="121">
        <v>11</v>
      </c>
      <c r="AT1286" s="121">
        <v>155</v>
      </c>
      <c r="AU1286" s="125">
        <v>85940</v>
      </c>
      <c r="AV1286" s="125">
        <f t="shared" ref="AV1286:AV1349" si="258">AR1286*1000+AS1286</f>
        <v>33011</v>
      </c>
      <c r="AW1286" t="s">
        <v>749</v>
      </c>
      <c r="AX1286">
        <f t="shared" si="254"/>
        <v>3385940</v>
      </c>
      <c r="BB1286">
        <v>8.6199999999999992</v>
      </c>
      <c r="BC1286">
        <v>0.27</v>
      </c>
      <c r="BD1286">
        <v>8.34</v>
      </c>
    </row>
    <row r="1287" spans="1:56" hidden="1" outlineLevel="1">
      <c r="A1287" t="s">
        <v>2909</v>
      </c>
      <c r="B1287" s="10" t="s">
        <v>2130</v>
      </c>
      <c r="C1287" s="1">
        <f t="shared" si="248"/>
        <v>4204</v>
      </c>
      <c r="D1287" s="7">
        <f>IF(N1287&gt;0, RANK(N1287,(N1287:P1287,Q1287:AE1287)),0)</f>
        <v>2</v>
      </c>
      <c r="E1287" s="7">
        <f>IF(O1287&gt;0,RANK(O1287,(N1287:P1287,Q1287:AE1287)),0)</f>
        <v>1</v>
      </c>
      <c r="F1287" s="7">
        <f t="shared" si="249"/>
        <v>3</v>
      </c>
      <c r="G1287" s="1">
        <f t="shared" si="256"/>
        <v>105</v>
      </c>
      <c r="H1287" s="2">
        <f t="shared" si="257"/>
        <v>2.4976213130352046E-2</v>
      </c>
      <c r="I1287" s="8"/>
      <c r="J1287" s="2">
        <f t="shared" si="250"/>
        <v>0.483349191246432</v>
      </c>
      <c r="K1287" s="2">
        <f t="shared" si="251"/>
        <v>0.50832540437678397</v>
      </c>
      <c r="L1287" s="2">
        <f t="shared" si="252"/>
        <v>5.4709800190294961E-3</v>
      </c>
      <c r="M1287" s="2">
        <f t="shared" si="253"/>
        <v>2.8544243577544775E-3</v>
      </c>
      <c r="N1287" s="1">
        <v>2032</v>
      </c>
      <c r="O1287" s="1">
        <v>2137</v>
      </c>
      <c r="P1287" s="1">
        <v>23</v>
      </c>
      <c r="Q1287">
        <v>8</v>
      </c>
      <c r="R1287">
        <v>0</v>
      </c>
      <c r="S1287">
        <v>0</v>
      </c>
      <c r="U1287" s="1"/>
      <c r="V1287" s="1"/>
      <c r="W1287" s="1">
        <v>0</v>
      </c>
      <c r="X1287" s="1"/>
      <c r="Y1287" s="1"/>
      <c r="Z1287" s="1"/>
      <c r="AA1287" s="1"/>
      <c r="AB1287" s="1"/>
      <c r="AG1287">
        <v>0</v>
      </c>
      <c r="AI1287">
        <v>4</v>
      </c>
      <c r="AN1287" t="str">
        <f t="shared" si="255"/>
        <v>Wolfeboro</v>
      </c>
      <c r="AO1287" t="s">
        <v>3449</v>
      </c>
      <c r="AP1287">
        <v>1</v>
      </c>
      <c r="AR1287" s="119">
        <v>33</v>
      </c>
      <c r="AS1287" s="121">
        <v>3</v>
      </c>
      <c r="AT1287" s="121">
        <v>95</v>
      </c>
      <c r="AU1287" s="125">
        <v>86420</v>
      </c>
      <c r="AV1287" s="125">
        <f t="shared" si="258"/>
        <v>33003</v>
      </c>
      <c r="AW1287" t="s">
        <v>749</v>
      </c>
      <c r="AX1287">
        <f t="shared" si="254"/>
        <v>3386420</v>
      </c>
      <c r="BB1287">
        <v>58.49</v>
      </c>
      <c r="BC1287">
        <v>10.18</v>
      </c>
      <c r="BD1287">
        <v>48.31</v>
      </c>
    </row>
    <row r="1288" spans="1:56" hidden="1" outlineLevel="1">
      <c r="A1288" t="s">
        <v>1953</v>
      </c>
      <c r="B1288" s="10" t="s">
        <v>2130</v>
      </c>
      <c r="C1288" s="1">
        <f t="shared" si="248"/>
        <v>761</v>
      </c>
      <c r="D1288" s="7">
        <f>IF(N1288&gt;0, RANK(N1288,(N1288:P1288,Q1288:AE1288)),0)</f>
        <v>1</v>
      </c>
      <c r="E1288" s="7">
        <f>IF(O1288&gt;0,RANK(O1288,(N1288:P1288,Q1288:AE1288)),0)</f>
        <v>2</v>
      </c>
      <c r="F1288" s="7">
        <f t="shared" si="249"/>
        <v>3</v>
      </c>
      <c r="G1288" s="1">
        <f t="shared" si="256"/>
        <v>183</v>
      </c>
      <c r="H1288" s="2">
        <f t="shared" si="257"/>
        <v>0.24047306176084099</v>
      </c>
      <c r="I1288" s="8"/>
      <c r="J1288" s="2">
        <f t="shared" si="250"/>
        <v>0.61629434954007889</v>
      </c>
      <c r="K1288" s="2">
        <f t="shared" si="251"/>
        <v>0.37582128777923784</v>
      </c>
      <c r="L1288" s="2">
        <f t="shared" si="252"/>
        <v>2.6281208935611039E-3</v>
      </c>
      <c r="M1288" s="2">
        <f t="shared" si="253"/>
        <v>5.2562417871221618E-3</v>
      </c>
      <c r="N1288" s="1">
        <v>469</v>
      </c>
      <c r="O1288" s="1">
        <v>286</v>
      </c>
      <c r="P1288" s="1">
        <v>2</v>
      </c>
      <c r="Q1288">
        <v>1</v>
      </c>
      <c r="R1288">
        <v>0</v>
      </c>
      <c r="S1288">
        <v>1</v>
      </c>
      <c r="U1288" s="1"/>
      <c r="V1288" s="1"/>
      <c r="W1288" s="1">
        <v>2</v>
      </c>
      <c r="X1288" s="1"/>
      <c r="Y1288" s="1"/>
      <c r="Z1288" s="1"/>
      <c r="AA1288" s="1"/>
      <c r="AB1288" s="1"/>
      <c r="AG1288">
        <v>0</v>
      </c>
      <c r="AI1288">
        <v>0</v>
      </c>
      <c r="AN1288" t="str">
        <f t="shared" si="255"/>
        <v>Woodstock</v>
      </c>
      <c r="AO1288" t="s">
        <v>3110</v>
      </c>
      <c r="AP1288">
        <v>2</v>
      </c>
      <c r="AR1288" s="119">
        <v>33</v>
      </c>
      <c r="AS1288" s="121">
        <v>9</v>
      </c>
      <c r="AT1288" s="121">
        <v>190</v>
      </c>
      <c r="AU1288" s="125">
        <v>87060</v>
      </c>
      <c r="AV1288" s="125">
        <f t="shared" si="258"/>
        <v>33009</v>
      </c>
      <c r="AW1288" t="s">
        <v>749</v>
      </c>
      <c r="AX1288">
        <f t="shared" si="254"/>
        <v>3387060</v>
      </c>
      <c r="BB1288">
        <v>59.22</v>
      </c>
      <c r="BC1288">
        <v>0.5</v>
      </c>
      <c r="BD1288">
        <v>58.72</v>
      </c>
    </row>
    <row r="1289" spans="1:56" collapsed="1">
      <c r="A1289" s="10" t="s">
        <v>921</v>
      </c>
      <c r="B1289" s="10" t="s">
        <v>2781</v>
      </c>
      <c r="C1289" s="1">
        <f t="shared" si="248"/>
        <v>710970</v>
      </c>
      <c r="D1289" s="7">
        <f>IF(N1289&gt;0, RANK(N1289,(N1289:P1289,Q1289:AE1289)),0)</f>
        <v>1</v>
      </c>
      <c r="E1289" s="7">
        <f>IF(O1289&gt;0,RANK(O1289,(N1289:P1289,Q1289:AE1289)),0)</f>
        <v>2</v>
      </c>
      <c r="F1289" s="7">
        <f t="shared" si="249"/>
        <v>3</v>
      </c>
      <c r="G1289" s="1">
        <f t="shared" si="256"/>
        <v>68292</v>
      </c>
      <c r="H1289" s="2">
        <f t="shared" si="257"/>
        <v>9.6054685851723706E-2</v>
      </c>
      <c r="I1289" s="8"/>
      <c r="J1289" s="2">
        <f t="shared" si="250"/>
        <v>0.54126897056134582</v>
      </c>
      <c r="K1289" s="2">
        <f t="shared" si="251"/>
        <v>0.44521428470962204</v>
      </c>
      <c r="L1289" s="2">
        <f t="shared" si="252"/>
        <v>4.9270714657439832E-3</v>
      </c>
      <c r="M1289" s="2">
        <f t="shared" si="253"/>
        <v>8.5896732632881542E-3</v>
      </c>
      <c r="N1289" s="1">
        <f t="shared" ref="N1289:S1289" si="259">SUM(N1048:N1288)</f>
        <v>384826</v>
      </c>
      <c r="O1289" s="1">
        <f t="shared" si="259"/>
        <v>316534</v>
      </c>
      <c r="P1289" s="1">
        <f t="shared" si="259"/>
        <v>3503</v>
      </c>
      <c r="Q1289" s="1">
        <f t="shared" si="259"/>
        <v>2217</v>
      </c>
      <c r="R1289" s="1">
        <f t="shared" si="259"/>
        <v>40</v>
      </c>
      <c r="S1289" s="1">
        <f t="shared" si="259"/>
        <v>226</v>
      </c>
      <c r="T1289" s="1"/>
      <c r="U1289" s="1"/>
      <c r="V1289" s="1"/>
      <c r="W1289" s="1">
        <f>SUM(W1048:W1288)</f>
        <v>2001</v>
      </c>
      <c r="X1289" s="1"/>
      <c r="Y1289" s="1"/>
      <c r="Z1289" s="1"/>
      <c r="AA1289" s="1"/>
      <c r="AB1289" s="1"/>
      <c r="AG1289" s="1">
        <f>SUM(AG1048:AG1288)</f>
        <v>1092</v>
      </c>
      <c r="AI1289" s="1">
        <f>SUM(AI1048:AI1288)</f>
        <v>531</v>
      </c>
      <c r="AN1289" t="str">
        <f t="shared" si="255"/>
        <v>New Hapmshire</v>
      </c>
      <c r="AR1289" s="119">
        <v>33</v>
      </c>
      <c r="AV1289" s="119">
        <v>33</v>
      </c>
      <c r="AW1289" t="s">
        <v>3272</v>
      </c>
      <c r="AX1289" s="119">
        <v>33</v>
      </c>
      <c r="BB1289">
        <v>9349.94</v>
      </c>
      <c r="BC1289">
        <v>381.84</v>
      </c>
      <c r="BD1289">
        <v>8968.1</v>
      </c>
    </row>
    <row r="1290" spans="1:56">
      <c r="B1290" s="10"/>
      <c r="C1290" s="1"/>
      <c r="D1290" s="7"/>
      <c r="E1290" s="7"/>
      <c r="F1290" s="7"/>
      <c r="G1290" s="1"/>
      <c r="J1290" s="2"/>
      <c r="K1290" s="2"/>
      <c r="L1290" s="2"/>
      <c r="M1290" s="2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</row>
    <row r="1291" spans="1:56" ht="13" hidden="1" customHeight="1" outlineLevel="1">
      <c r="A1291" t="s">
        <v>3194</v>
      </c>
      <c r="B1291" s="10" t="s">
        <v>1320</v>
      </c>
      <c r="C1291" s="1">
        <f t="shared" ref="C1291:C1330" si="260">SUM(N1291:AL1291)</f>
        <v>9905</v>
      </c>
      <c r="D1291" s="7">
        <f>IF(N1291&gt;0, RANK(N1291,(N1291:P1291,Q1291:AE1291)),0)</f>
        <v>1</v>
      </c>
      <c r="E1291" s="7">
        <f>IF(O1291&gt;0,RANK(O1291,(N1291:P1291,Q1291:AE1291)),0)</f>
        <v>2</v>
      </c>
      <c r="F1291" s="7">
        <f t="shared" ref="F1291:F1330" si="261">IF(P1291&gt;0,RANK(P1291,(N1291:AE1291)),0)</f>
        <v>3</v>
      </c>
      <c r="G1291" s="1">
        <f t="shared" si="256"/>
        <v>2409</v>
      </c>
      <c r="H1291" s="2">
        <f t="shared" si="257"/>
        <v>0.24321049974760223</v>
      </c>
      <c r="I1291" s="8"/>
      <c r="J1291" s="2">
        <f t="shared" ref="J1291:J1330" si="262">IF(C1291=0,"-",N1291/C1291)</f>
        <v>0.61332660272589601</v>
      </c>
      <c r="K1291" s="2">
        <f t="shared" ref="K1291:K1330" si="263">IF(C1291=0,"-",O1291/C1291)</f>
        <v>0.37011610297829378</v>
      </c>
      <c r="L1291" s="2">
        <f t="shared" ref="L1291:L1330" si="264">IF(C1291=0,"-",P1291/C1291)</f>
        <v>7.8748107016658256E-3</v>
      </c>
      <c r="M1291" s="2">
        <f t="shared" ref="M1291:M1330" si="265">IF(C1291=0,"-",(1-J1291-K1291-L1291))</f>
        <v>8.6824835941443843E-3</v>
      </c>
      <c r="N1291" s="1">
        <v>6075</v>
      </c>
      <c r="O1291" s="1">
        <v>3666</v>
      </c>
      <c r="P1291" s="1">
        <v>78</v>
      </c>
      <c r="Q1291" s="1">
        <v>31</v>
      </c>
      <c r="R1291" s="1">
        <v>15</v>
      </c>
      <c r="S1291" s="1">
        <v>12</v>
      </c>
      <c r="T1291" s="1"/>
      <c r="U1291" s="1"/>
      <c r="V1291" s="1">
        <v>1</v>
      </c>
      <c r="W1291" s="1">
        <v>27</v>
      </c>
      <c r="X1291" s="1"/>
      <c r="Y1291" s="66"/>
      <c r="Z1291" s="1"/>
      <c r="AA1291" s="1"/>
      <c r="AB1291" s="1"/>
      <c r="AN1291" t="str">
        <f t="shared" si="255"/>
        <v>Barrington</v>
      </c>
      <c r="AO1291" t="s">
        <v>1127</v>
      </c>
      <c r="AP1291">
        <v>1</v>
      </c>
      <c r="AR1291" s="119">
        <v>44</v>
      </c>
      <c r="AS1291" s="121">
        <v>1</v>
      </c>
      <c r="AT1291" s="121">
        <v>5</v>
      </c>
      <c r="AU1291" s="125">
        <v>5140</v>
      </c>
      <c r="AV1291" s="125">
        <f t="shared" si="258"/>
        <v>44001</v>
      </c>
      <c r="AW1291" t="s">
        <v>749</v>
      </c>
      <c r="AX1291">
        <f t="shared" ref="AX1291:AX1329" si="266">AR1291*100000+AU1291</f>
        <v>4405140</v>
      </c>
      <c r="BB1291">
        <v>15.42</v>
      </c>
      <c r="BC1291">
        <v>7.01</v>
      </c>
      <c r="BD1291">
        <v>8.42</v>
      </c>
    </row>
    <row r="1292" spans="1:56" ht="13" hidden="1" customHeight="1" outlineLevel="1">
      <c r="A1292" t="s">
        <v>1127</v>
      </c>
      <c r="B1292" s="10" t="s">
        <v>1320</v>
      </c>
      <c r="C1292" s="1">
        <f t="shared" si="260"/>
        <v>10869</v>
      </c>
      <c r="D1292" s="7">
        <f>IF(N1292&gt;0, RANK(N1292,(N1292:P1292,Q1292:AE1292)),0)</f>
        <v>1</v>
      </c>
      <c r="E1292" s="7">
        <f>IF(O1292&gt;0,RANK(O1292,(N1292:P1292,Q1292:AE1292)),0)</f>
        <v>2</v>
      </c>
      <c r="F1292" s="7">
        <f t="shared" si="261"/>
        <v>3</v>
      </c>
      <c r="G1292" s="1">
        <f t="shared" si="256"/>
        <v>2999</v>
      </c>
      <c r="H1292" s="2">
        <f t="shared" si="257"/>
        <v>0.27592234796209403</v>
      </c>
      <c r="I1292" s="8"/>
      <c r="J1292" s="2">
        <f t="shared" si="262"/>
        <v>0.62866869077192011</v>
      </c>
      <c r="K1292" s="2">
        <f t="shared" si="263"/>
        <v>0.35274634280982609</v>
      </c>
      <c r="L1292" s="2">
        <f t="shared" si="264"/>
        <v>1.0304535835863465E-2</v>
      </c>
      <c r="M1292" s="2">
        <f t="shared" si="265"/>
        <v>8.2804305823903357E-3</v>
      </c>
      <c r="N1292" s="1">
        <v>6833</v>
      </c>
      <c r="O1292" s="1">
        <v>3834</v>
      </c>
      <c r="P1292" s="1">
        <v>112</v>
      </c>
      <c r="Q1292" s="1">
        <v>25</v>
      </c>
      <c r="R1292" s="1">
        <v>11</v>
      </c>
      <c r="S1292" s="1">
        <v>13</v>
      </c>
      <c r="T1292" s="1"/>
      <c r="U1292" s="1"/>
      <c r="V1292" s="1">
        <v>5</v>
      </c>
      <c r="W1292" s="1">
        <v>36</v>
      </c>
      <c r="X1292" s="1"/>
      <c r="Y1292" s="66"/>
      <c r="Z1292" s="1"/>
      <c r="AA1292" s="1"/>
      <c r="AB1292" s="1"/>
      <c r="AN1292" t="str">
        <f t="shared" si="255"/>
        <v>Bristol</v>
      </c>
      <c r="AO1292" t="s">
        <v>1127</v>
      </c>
      <c r="AP1292">
        <v>1</v>
      </c>
      <c r="AR1292" s="119">
        <v>44</v>
      </c>
      <c r="AS1292" s="121">
        <v>1</v>
      </c>
      <c r="AT1292" s="121">
        <v>10</v>
      </c>
      <c r="AU1292" s="125">
        <v>9280</v>
      </c>
      <c r="AV1292" s="125">
        <f t="shared" si="258"/>
        <v>44001</v>
      </c>
      <c r="AW1292" t="s">
        <v>749</v>
      </c>
      <c r="AX1292">
        <f t="shared" si="266"/>
        <v>4409280</v>
      </c>
      <c r="BB1292">
        <v>20.63</v>
      </c>
      <c r="BC1292">
        <v>10.52</v>
      </c>
      <c r="BD1292">
        <v>10.11</v>
      </c>
    </row>
    <row r="1293" spans="1:56" ht="13" hidden="1" customHeight="1" outlineLevel="1">
      <c r="A1293" t="s">
        <v>313</v>
      </c>
      <c r="B1293" s="10" t="s">
        <v>1320</v>
      </c>
      <c r="C1293" s="1">
        <f t="shared" si="260"/>
        <v>7091</v>
      </c>
      <c r="D1293" s="7">
        <f>IF(N1293&gt;0, RANK(N1293,(N1293:P1293,Q1293:AE1293)),0)</f>
        <v>1</v>
      </c>
      <c r="E1293" s="7">
        <f>IF(O1293&gt;0,RANK(O1293,(N1293:P1293,Q1293:AE1293)),0)</f>
        <v>2</v>
      </c>
      <c r="F1293" s="7">
        <f t="shared" si="261"/>
        <v>3</v>
      </c>
      <c r="G1293" s="1">
        <f t="shared" si="256"/>
        <v>570</v>
      </c>
      <c r="H1293" s="2">
        <f t="shared" si="257"/>
        <v>8.0383584825835561E-2</v>
      </c>
      <c r="I1293" s="8"/>
      <c r="J1293" s="2">
        <f t="shared" si="262"/>
        <v>0.52601889719362571</v>
      </c>
      <c r="K1293" s="2">
        <f t="shared" si="263"/>
        <v>0.44563531236779014</v>
      </c>
      <c r="L1293" s="2">
        <f t="shared" si="264"/>
        <v>1.4666478634889296E-2</v>
      </c>
      <c r="M1293" s="2">
        <f t="shared" si="265"/>
        <v>1.3679311803694855E-2</v>
      </c>
      <c r="N1293" s="1">
        <v>3730</v>
      </c>
      <c r="O1293" s="1">
        <v>3160</v>
      </c>
      <c r="P1293" s="1">
        <v>104</v>
      </c>
      <c r="Q1293" s="1">
        <v>31</v>
      </c>
      <c r="R1293" s="1">
        <v>13</v>
      </c>
      <c r="S1293" s="1">
        <v>15</v>
      </c>
      <c r="T1293" s="1"/>
      <c r="U1293" s="1"/>
      <c r="V1293" s="1">
        <v>2</v>
      </c>
      <c r="W1293" s="1">
        <v>36</v>
      </c>
      <c r="X1293" s="1"/>
      <c r="Y1293" s="66"/>
      <c r="Z1293" s="1"/>
      <c r="AA1293" s="1"/>
      <c r="AB1293" s="1"/>
      <c r="AN1293" t="str">
        <f t="shared" si="255"/>
        <v>Burrillville</v>
      </c>
      <c r="AO1293" t="s">
        <v>2378</v>
      </c>
      <c r="AP1293">
        <v>1</v>
      </c>
      <c r="AR1293" s="119">
        <v>44</v>
      </c>
      <c r="AS1293" s="121">
        <v>7</v>
      </c>
      <c r="AT1293" s="121">
        <v>5</v>
      </c>
      <c r="AU1293" s="125">
        <v>11800</v>
      </c>
      <c r="AV1293" s="125">
        <f t="shared" si="258"/>
        <v>44007</v>
      </c>
      <c r="AW1293" t="s">
        <v>749</v>
      </c>
      <c r="AX1293">
        <f t="shared" si="266"/>
        <v>4411800</v>
      </c>
      <c r="BB1293">
        <v>57.15</v>
      </c>
      <c r="BC1293">
        <v>1.58</v>
      </c>
      <c r="BD1293">
        <v>55.56</v>
      </c>
    </row>
    <row r="1294" spans="1:56" ht="13" hidden="1" customHeight="1" outlineLevel="1">
      <c r="A1294" t="s">
        <v>3028</v>
      </c>
      <c r="B1294" s="10" t="s">
        <v>1320</v>
      </c>
      <c r="C1294" s="1">
        <f t="shared" si="260"/>
        <v>3901</v>
      </c>
      <c r="D1294" s="7">
        <f>IF(N1294&gt;0, RANK(N1294,(N1294:P1294,Q1294:AE1294)),0)</f>
        <v>1</v>
      </c>
      <c r="E1294" s="7">
        <f>IF(O1294&gt;0,RANK(O1294,(N1294:P1294,Q1294:AE1294)),0)</f>
        <v>2</v>
      </c>
      <c r="F1294" s="7">
        <f t="shared" si="261"/>
        <v>3</v>
      </c>
      <c r="G1294" s="1">
        <f t="shared" si="256"/>
        <v>2530</v>
      </c>
      <c r="H1294" s="2">
        <f t="shared" si="257"/>
        <v>0.64855165342219945</v>
      </c>
      <c r="I1294" s="8"/>
      <c r="J1294" s="2">
        <f t="shared" si="262"/>
        <v>0.81799538579851316</v>
      </c>
      <c r="K1294" s="2">
        <f t="shared" si="263"/>
        <v>0.16944373237631377</v>
      </c>
      <c r="L1294" s="2">
        <f t="shared" si="264"/>
        <v>7.1776467572417331E-3</v>
      </c>
      <c r="M1294" s="2">
        <f t="shared" si="265"/>
        <v>5.3832350679313317E-3</v>
      </c>
      <c r="N1294" s="1">
        <v>3191</v>
      </c>
      <c r="O1294" s="1">
        <v>661</v>
      </c>
      <c r="P1294" s="1">
        <v>28</v>
      </c>
      <c r="Q1294" s="1">
        <v>6</v>
      </c>
      <c r="R1294" s="1">
        <v>4</v>
      </c>
      <c r="S1294" s="1">
        <v>3</v>
      </c>
      <c r="T1294" s="1"/>
      <c r="U1294" s="1"/>
      <c r="V1294" s="1">
        <v>1</v>
      </c>
      <c r="W1294" s="1">
        <v>7</v>
      </c>
      <c r="X1294" s="1"/>
      <c r="Y1294" s="66"/>
      <c r="Z1294" s="1"/>
      <c r="AA1294" s="1"/>
      <c r="AB1294" s="1"/>
      <c r="AN1294" t="str">
        <f t="shared" si="255"/>
        <v>Central Falls</v>
      </c>
      <c r="AO1294" t="s">
        <v>2378</v>
      </c>
      <c r="AP1294">
        <v>1</v>
      </c>
      <c r="AR1294" s="119">
        <v>44</v>
      </c>
      <c r="AS1294" s="121">
        <v>7</v>
      </c>
      <c r="AT1294" s="121">
        <v>10</v>
      </c>
      <c r="AU1294" s="125">
        <v>14140</v>
      </c>
      <c r="AV1294" s="125">
        <f t="shared" si="258"/>
        <v>44007</v>
      </c>
      <c r="AW1294" t="s">
        <v>2792</v>
      </c>
      <c r="AX1294">
        <f t="shared" si="266"/>
        <v>4414140</v>
      </c>
      <c r="BB1294">
        <v>1.29</v>
      </c>
      <c r="BC1294">
        <v>0.08</v>
      </c>
      <c r="BD1294">
        <v>1.21</v>
      </c>
    </row>
    <row r="1295" spans="1:56" ht="13" hidden="1" customHeight="1" outlineLevel="1">
      <c r="A1295" t="s">
        <v>673</v>
      </c>
      <c r="B1295" s="10" t="s">
        <v>1320</v>
      </c>
      <c r="C1295" s="1">
        <f t="shared" si="260"/>
        <v>4476</v>
      </c>
      <c r="D1295" s="7">
        <f>IF(N1295&gt;0, RANK(N1295,(N1295:P1295,Q1295:AE1295)),0)</f>
        <v>1</v>
      </c>
      <c r="E1295" s="7">
        <f>IF(O1295&gt;0,RANK(O1295,(N1295:P1295,Q1295:AE1295)),0)</f>
        <v>2</v>
      </c>
      <c r="F1295" s="7">
        <f t="shared" si="261"/>
        <v>3</v>
      </c>
      <c r="G1295" s="1">
        <f t="shared" si="256"/>
        <v>977</v>
      </c>
      <c r="H1295" s="2">
        <f t="shared" si="257"/>
        <v>0.21827524575513851</v>
      </c>
      <c r="I1295" s="8"/>
      <c r="J1295" s="2">
        <f t="shared" si="262"/>
        <v>0.59651474530831095</v>
      </c>
      <c r="K1295" s="2">
        <f t="shared" si="263"/>
        <v>0.37823949955317249</v>
      </c>
      <c r="L1295" s="2">
        <f t="shared" si="264"/>
        <v>1.2734584450402145E-2</v>
      </c>
      <c r="M1295" s="2">
        <f t="shared" si="265"/>
        <v>1.2511170688114423E-2</v>
      </c>
      <c r="N1295" s="1">
        <v>2670</v>
      </c>
      <c r="O1295" s="1">
        <v>1693</v>
      </c>
      <c r="P1295" s="1">
        <v>57</v>
      </c>
      <c r="Q1295" s="1">
        <v>16</v>
      </c>
      <c r="R1295" s="1">
        <v>12</v>
      </c>
      <c r="S1295" s="1">
        <v>6</v>
      </c>
      <c r="T1295" s="1"/>
      <c r="U1295" s="1"/>
      <c r="V1295" s="1">
        <v>1</v>
      </c>
      <c r="W1295" s="1">
        <v>21</v>
      </c>
      <c r="X1295" s="1"/>
      <c r="Y1295" s="66"/>
      <c r="Z1295" s="1"/>
      <c r="AA1295" s="1"/>
      <c r="AB1295" s="1"/>
      <c r="AN1295" t="str">
        <f t="shared" si="255"/>
        <v>Charlestown</v>
      </c>
      <c r="AO1295" t="s">
        <v>1616</v>
      </c>
      <c r="AP1295">
        <v>2</v>
      </c>
      <c r="AR1295" s="119">
        <v>44</v>
      </c>
      <c r="AS1295" s="121">
        <v>9</v>
      </c>
      <c r="AT1295" s="121">
        <v>5</v>
      </c>
      <c r="AU1295" s="125">
        <v>14500</v>
      </c>
      <c r="AV1295" s="125">
        <f t="shared" si="258"/>
        <v>44009</v>
      </c>
      <c r="AW1295" t="s">
        <v>749</v>
      </c>
      <c r="AX1295">
        <f t="shared" si="266"/>
        <v>4414500</v>
      </c>
      <c r="BB1295">
        <v>59.29</v>
      </c>
      <c r="BC1295">
        <v>22.45</v>
      </c>
      <c r="BD1295">
        <v>36.840000000000003</v>
      </c>
    </row>
    <row r="1296" spans="1:56" ht="13" hidden="1" customHeight="1" outlineLevel="1">
      <c r="A1296" t="s">
        <v>726</v>
      </c>
      <c r="B1296" s="10" t="s">
        <v>1320</v>
      </c>
      <c r="C1296" s="1">
        <f t="shared" si="260"/>
        <v>17389</v>
      </c>
      <c r="D1296" s="7">
        <f>IF(N1296&gt;0, RANK(N1296,(N1296:P1296,Q1296:AE1296)),0)</f>
        <v>1</v>
      </c>
      <c r="E1296" s="7">
        <f>IF(O1296&gt;0,RANK(O1296,(N1296:P1296,Q1296:AE1296)),0)</f>
        <v>2</v>
      </c>
      <c r="F1296" s="7">
        <f t="shared" si="261"/>
        <v>3</v>
      </c>
      <c r="G1296" s="1">
        <f t="shared" si="256"/>
        <v>2255</v>
      </c>
      <c r="H1296" s="2">
        <f t="shared" si="257"/>
        <v>0.12967968255793894</v>
      </c>
      <c r="I1296" s="8"/>
      <c r="J1296" s="2">
        <f t="shared" si="262"/>
        <v>0.55333831732704586</v>
      </c>
      <c r="K1296" s="2">
        <f t="shared" si="263"/>
        <v>0.42365863476910692</v>
      </c>
      <c r="L1296" s="2">
        <f t="shared" si="264"/>
        <v>1.2306630628558284E-2</v>
      </c>
      <c r="M1296" s="2">
        <f t="shared" si="265"/>
        <v>1.0696417275288934E-2</v>
      </c>
      <c r="N1296" s="1">
        <v>9622</v>
      </c>
      <c r="O1296" s="1">
        <v>7367</v>
      </c>
      <c r="P1296" s="1">
        <v>214</v>
      </c>
      <c r="Q1296" s="1">
        <v>49</v>
      </c>
      <c r="R1296" s="1">
        <v>27</v>
      </c>
      <c r="S1296" s="1">
        <v>21</v>
      </c>
      <c r="T1296" s="1"/>
      <c r="U1296" s="1"/>
      <c r="V1296" s="1">
        <v>5</v>
      </c>
      <c r="W1296" s="1">
        <v>84</v>
      </c>
      <c r="X1296" s="1"/>
      <c r="Y1296" s="66"/>
      <c r="Z1296" s="1"/>
      <c r="AA1296" s="1"/>
      <c r="AB1296" s="1"/>
      <c r="AN1296" t="str">
        <f t="shared" si="255"/>
        <v>Coventry</v>
      </c>
      <c r="AO1296" t="s">
        <v>2201</v>
      </c>
      <c r="AP1296">
        <v>2</v>
      </c>
      <c r="AR1296" s="119">
        <v>44</v>
      </c>
      <c r="AS1296" s="121">
        <v>3</v>
      </c>
      <c r="AT1296" s="121">
        <v>5</v>
      </c>
      <c r="AU1296" s="125">
        <v>18640</v>
      </c>
      <c r="AV1296" s="125">
        <f t="shared" si="258"/>
        <v>44003</v>
      </c>
      <c r="AW1296" t="s">
        <v>749</v>
      </c>
      <c r="AX1296">
        <f t="shared" si="266"/>
        <v>4418640</v>
      </c>
      <c r="BB1296">
        <v>62.34</v>
      </c>
      <c r="BC1296">
        <v>2.8</v>
      </c>
      <c r="BD1296">
        <v>59.54</v>
      </c>
    </row>
    <row r="1297" spans="1:56" ht="13" hidden="1" customHeight="1" outlineLevel="1">
      <c r="A1297" t="s">
        <v>3303</v>
      </c>
      <c r="B1297" s="10" t="s">
        <v>1320</v>
      </c>
      <c r="C1297" s="1">
        <f t="shared" si="260"/>
        <v>37219</v>
      </c>
      <c r="D1297" s="7">
        <f>IF(N1297&gt;0, RANK(N1297,(N1297:P1297,Q1297:AE1297)),0)</f>
        <v>1</v>
      </c>
      <c r="E1297" s="7">
        <f>IF(O1297&gt;0,RANK(O1297,(N1297:P1297,Q1297:AE1297)),0)</f>
        <v>2</v>
      </c>
      <c r="F1297" s="7">
        <f t="shared" si="261"/>
        <v>3</v>
      </c>
      <c r="G1297" s="1">
        <f t="shared" si="256"/>
        <v>8539</v>
      </c>
      <c r="H1297" s="2">
        <f t="shared" si="257"/>
        <v>0.22942583089282356</v>
      </c>
      <c r="I1297" s="8"/>
      <c r="J1297" s="2">
        <f t="shared" si="262"/>
        <v>0.60506730433380795</v>
      </c>
      <c r="K1297" s="2">
        <f t="shared" si="263"/>
        <v>0.37564147344098442</v>
      </c>
      <c r="L1297" s="2">
        <f t="shared" si="264"/>
        <v>1.004863107552594E-2</v>
      </c>
      <c r="M1297" s="2">
        <f t="shared" si="265"/>
        <v>9.2425911496816868E-3</v>
      </c>
      <c r="N1297" s="1">
        <v>22520</v>
      </c>
      <c r="O1297" s="1">
        <v>13981</v>
      </c>
      <c r="P1297" s="1">
        <v>374</v>
      </c>
      <c r="Q1297" s="1">
        <v>100</v>
      </c>
      <c r="R1297" s="1">
        <v>52</v>
      </c>
      <c r="S1297" s="1">
        <v>33</v>
      </c>
      <c r="T1297" s="1"/>
      <c r="U1297" s="1"/>
      <c r="V1297" s="1">
        <v>2</v>
      </c>
      <c r="W1297" s="1">
        <v>157</v>
      </c>
      <c r="X1297" s="1"/>
      <c r="Y1297" s="66"/>
      <c r="Z1297" s="1"/>
      <c r="AA1297" s="1"/>
      <c r="AB1297" s="1"/>
      <c r="AN1297" t="str">
        <f t="shared" si="255"/>
        <v>Cranston</v>
      </c>
      <c r="AO1297" t="s">
        <v>2378</v>
      </c>
      <c r="AP1297">
        <v>2</v>
      </c>
      <c r="AR1297" s="119">
        <v>44</v>
      </c>
      <c r="AS1297" s="121">
        <v>7</v>
      </c>
      <c r="AT1297" s="121">
        <v>15</v>
      </c>
      <c r="AU1297" s="125">
        <v>19180</v>
      </c>
      <c r="AV1297" s="125">
        <f t="shared" si="258"/>
        <v>44007</v>
      </c>
      <c r="AW1297" t="s">
        <v>2792</v>
      </c>
      <c r="AX1297">
        <f t="shared" si="266"/>
        <v>4419180</v>
      </c>
      <c r="BB1297">
        <v>29.93</v>
      </c>
      <c r="BC1297">
        <v>1.36</v>
      </c>
      <c r="BD1297">
        <v>28.57</v>
      </c>
    </row>
    <row r="1298" spans="1:56" ht="13" hidden="1" customHeight="1" outlineLevel="1">
      <c r="A1298" t="s">
        <v>1391</v>
      </c>
      <c r="B1298" s="10" t="s">
        <v>1320</v>
      </c>
      <c r="C1298" s="1">
        <f t="shared" si="260"/>
        <v>17007</v>
      </c>
      <c r="D1298" s="7">
        <f>IF(N1298&gt;0, RANK(N1298,(N1298:P1298,Q1298:AE1298)),0)</f>
        <v>1</v>
      </c>
      <c r="E1298" s="7">
        <f>IF(O1298&gt;0,RANK(O1298,(N1298:P1298,Q1298:AE1298)),0)</f>
        <v>2</v>
      </c>
      <c r="F1298" s="7">
        <f t="shared" si="261"/>
        <v>3</v>
      </c>
      <c r="G1298" s="1">
        <f t="shared" si="256"/>
        <v>2766</v>
      </c>
      <c r="H1298" s="2">
        <f t="shared" si="257"/>
        <v>0.1626389133886047</v>
      </c>
      <c r="I1298" s="8"/>
      <c r="J1298" s="2">
        <f t="shared" si="262"/>
        <v>0.57076497912624213</v>
      </c>
      <c r="K1298" s="2">
        <f t="shared" si="263"/>
        <v>0.40812606573763743</v>
      </c>
      <c r="L1298" s="2">
        <f t="shared" si="264"/>
        <v>1.0819074498735815E-2</v>
      </c>
      <c r="M1298" s="2">
        <f t="shared" si="265"/>
        <v>1.0289880637384619E-2</v>
      </c>
      <c r="N1298" s="1">
        <v>9707</v>
      </c>
      <c r="O1298" s="1">
        <v>6941</v>
      </c>
      <c r="P1298" s="1">
        <v>184</v>
      </c>
      <c r="Q1298" s="1">
        <v>42</v>
      </c>
      <c r="R1298" s="1">
        <v>22</v>
      </c>
      <c r="S1298" s="1">
        <v>29</v>
      </c>
      <c r="T1298" s="1"/>
      <c r="U1298" s="1"/>
      <c r="V1298" s="1">
        <v>6</v>
      </c>
      <c r="W1298" s="1">
        <v>76</v>
      </c>
      <c r="X1298" s="1"/>
      <c r="Y1298" s="66"/>
      <c r="Z1298" s="1"/>
      <c r="AA1298" s="1"/>
      <c r="AB1298" s="1"/>
      <c r="AN1298" t="str">
        <f t="shared" si="255"/>
        <v>Cumberland</v>
      </c>
      <c r="AO1298" t="s">
        <v>2378</v>
      </c>
      <c r="AP1298">
        <v>1</v>
      </c>
      <c r="AR1298" s="119">
        <v>44</v>
      </c>
      <c r="AS1298" s="121">
        <v>7</v>
      </c>
      <c r="AT1298" s="121">
        <v>20</v>
      </c>
      <c r="AU1298" s="125">
        <v>20080</v>
      </c>
      <c r="AV1298" s="125">
        <f t="shared" si="258"/>
        <v>44007</v>
      </c>
      <c r="AW1298" t="s">
        <v>749</v>
      </c>
      <c r="AX1298">
        <f t="shared" si="266"/>
        <v>4420080</v>
      </c>
      <c r="BB1298">
        <v>28.25</v>
      </c>
      <c r="BC1298">
        <v>1.46</v>
      </c>
      <c r="BD1298">
        <v>26.79</v>
      </c>
    </row>
    <row r="1299" spans="1:56" ht="13" hidden="1" customHeight="1" outlineLevel="1">
      <c r="A1299" t="s">
        <v>1205</v>
      </c>
      <c r="B1299" s="10" t="s">
        <v>1320</v>
      </c>
      <c r="C1299" s="1">
        <f t="shared" si="260"/>
        <v>7630</v>
      </c>
      <c r="D1299" s="7">
        <f>IF(N1299&gt;0, RANK(N1299,(N1299:P1299,Q1299:AE1299)),0)</f>
        <v>1</v>
      </c>
      <c r="E1299" s="7">
        <f>IF(O1299&gt;0,RANK(O1299,(N1299:P1299,Q1299:AE1299)),0)</f>
        <v>2</v>
      </c>
      <c r="F1299" s="7">
        <f t="shared" si="261"/>
        <v>3</v>
      </c>
      <c r="G1299" s="1">
        <f t="shared" si="256"/>
        <v>346</v>
      </c>
      <c r="H1299" s="2">
        <f t="shared" si="257"/>
        <v>4.5347313237221493E-2</v>
      </c>
      <c r="I1299" s="8"/>
      <c r="J1299" s="2">
        <f t="shared" si="262"/>
        <v>0.51323722149410222</v>
      </c>
      <c r="K1299" s="2">
        <f t="shared" si="263"/>
        <v>0.46788990825688076</v>
      </c>
      <c r="L1299" s="2">
        <f t="shared" si="264"/>
        <v>9.4364351245085198E-3</v>
      </c>
      <c r="M1299" s="2">
        <f t="shared" si="265"/>
        <v>9.4364351245084955E-3</v>
      </c>
      <c r="N1299" s="1">
        <v>3916</v>
      </c>
      <c r="O1299" s="1">
        <v>3570</v>
      </c>
      <c r="P1299" s="1">
        <v>72</v>
      </c>
      <c r="Q1299" s="1">
        <v>31</v>
      </c>
      <c r="R1299" s="1">
        <v>7</v>
      </c>
      <c r="S1299" s="1">
        <v>7</v>
      </c>
      <c r="T1299" s="1"/>
      <c r="U1299" s="1"/>
      <c r="V1299" s="1">
        <v>1</v>
      </c>
      <c r="W1299" s="1">
        <v>26</v>
      </c>
      <c r="X1299" s="1"/>
      <c r="Y1299" s="66"/>
      <c r="Z1299" s="1"/>
      <c r="AA1299" s="1"/>
      <c r="AB1299" s="1"/>
      <c r="AN1299" t="str">
        <f t="shared" si="255"/>
        <v>East Greenwich</v>
      </c>
      <c r="AO1299" t="s">
        <v>2201</v>
      </c>
      <c r="AP1299">
        <v>2</v>
      </c>
      <c r="AR1299" s="119">
        <v>44</v>
      </c>
      <c r="AS1299" s="121">
        <v>3</v>
      </c>
      <c r="AT1299" s="121">
        <v>10</v>
      </c>
      <c r="AU1299" s="125">
        <v>22240</v>
      </c>
      <c r="AV1299" s="125">
        <f t="shared" si="258"/>
        <v>44003</v>
      </c>
      <c r="AW1299" t="s">
        <v>749</v>
      </c>
      <c r="AX1299">
        <f t="shared" si="266"/>
        <v>4422240</v>
      </c>
      <c r="BB1299">
        <v>16.71</v>
      </c>
      <c r="BC1299">
        <v>0.14000000000000001</v>
      </c>
      <c r="BD1299">
        <v>16.579999999999998</v>
      </c>
    </row>
    <row r="1300" spans="1:56" ht="13" hidden="1" customHeight="1" outlineLevel="1">
      <c r="A1300" t="s">
        <v>1737</v>
      </c>
      <c r="B1300" s="10" t="s">
        <v>1320</v>
      </c>
      <c r="C1300" s="1">
        <f t="shared" si="260"/>
        <v>22067</v>
      </c>
      <c r="D1300" s="7">
        <f>IF(N1300&gt;0, RANK(N1300,(N1300:P1300,Q1300:AE1300)),0)</f>
        <v>1</v>
      </c>
      <c r="E1300" s="7">
        <f>IF(O1300&gt;0,RANK(O1300,(N1300:P1300,Q1300:AE1300)),0)</f>
        <v>2</v>
      </c>
      <c r="F1300" s="7">
        <f t="shared" si="261"/>
        <v>3</v>
      </c>
      <c r="G1300" s="1">
        <f t="shared" si="256"/>
        <v>9164</v>
      </c>
      <c r="H1300" s="2">
        <f t="shared" si="257"/>
        <v>0.41528073594054471</v>
      </c>
      <c r="I1300" s="8"/>
      <c r="J1300" s="2">
        <f t="shared" si="262"/>
        <v>0.69696832374133322</v>
      </c>
      <c r="K1300" s="2">
        <f t="shared" si="263"/>
        <v>0.28168758780078851</v>
      </c>
      <c r="L1300" s="2">
        <f t="shared" si="264"/>
        <v>1.1283817464992976E-2</v>
      </c>
      <c r="M1300" s="2">
        <f t="shared" si="265"/>
        <v>1.0060270992885298E-2</v>
      </c>
      <c r="N1300" s="1">
        <v>15380</v>
      </c>
      <c r="O1300" s="1">
        <v>6216</v>
      </c>
      <c r="P1300" s="1">
        <v>249</v>
      </c>
      <c r="Q1300" s="1">
        <v>59</v>
      </c>
      <c r="R1300" s="1">
        <v>31</v>
      </c>
      <c r="S1300" s="1">
        <v>34</v>
      </c>
      <c r="T1300" s="1"/>
      <c r="U1300" s="1"/>
      <c r="V1300" s="1">
        <v>6</v>
      </c>
      <c r="W1300" s="1">
        <v>92</v>
      </c>
      <c r="X1300" s="1"/>
      <c r="Y1300" s="66"/>
      <c r="Z1300" s="1"/>
      <c r="AA1300" s="1"/>
      <c r="AB1300" s="1"/>
      <c r="AN1300" t="str">
        <f t="shared" si="255"/>
        <v>East Providence</v>
      </c>
      <c r="AO1300" t="s">
        <v>2378</v>
      </c>
      <c r="AP1300">
        <v>1</v>
      </c>
      <c r="AR1300" s="119">
        <v>44</v>
      </c>
      <c r="AS1300" s="121">
        <v>7</v>
      </c>
      <c r="AT1300" s="121">
        <v>25</v>
      </c>
      <c r="AU1300" s="125">
        <v>22960</v>
      </c>
      <c r="AV1300" s="125">
        <f t="shared" si="258"/>
        <v>44007</v>
      </c>
      <c r="AW1300" t="s">
        <v>2792</v>
      </c>
      <c r="AX1300">
        <f t="shared" si="266"/>
        <v>4422960</v>
      </c>
      <c r="BB1300">
        <v>16.61</v>
      </c>
      <c r="BC1300">
        <v>3.21</v>
      </c>
      <c r="BD1300">
        <v>13.41</v>
      </c>
    </row>
    <row r="1301" spans="1:56" ht="13" hidden="1" customHeight="1" outlineLevel="1">
      <c r="A1301" t="s">
        <v>1738</v>
      </c>
      <c r="B1301" s="10" t="s">
        <v>1320</v>
      </c>
      <c r="C1301" s="1">
        <f t="shared" si="260"/>
        <v>3286</v>
      </c>
      <c r="D1301" s="7">
        <f>IF(N1301&gt;0, RANK(N1301,(N1301:P1301,Q1301:AE1301)),0)</f>
        <v>1</v>
      </c>
      <c r="E1301" s="7">
        <f>IF(O1301&gt;0,RANK(O1301,(N1301:P1301,Q1301:AE1301)),0)</f>
        <v>2</v>
      </c>
      <c r="F1301" s="7">
        <f t="shared" si="261"/>
        <v>3</v>
      </c>
      <c r="G1301" s="1">
        <f t="shared" si="256"/>
        <v>316</v>
      </c>
      <c r="H1301" s="2">
        <f t="shared" si="257"/>
        <v>9.6165550821667681E-2</v>
      </c>
      <c r="I1301" s="8"/>
      <c r="J1301" s="2">
        <f t="shared" si="262"/>
        <v>0.53651856360316497</v>
      </c>
      <c r="K1301" s="2">
        <f t="shared" si="263"/>
        <v>0.44035301278149724</v>
      </c>
      <c r="L1301" s="2">
        <f t="shared" si="264"/>
        <v>1.2172854534388313E-2</v>
      </c>
      <c r="M1301" s="2">
        <f t="shared" si="265"/>
        <v>1.0955569080949476E-2</v>
      </c>
      <c r="N1301" s="1">
        <v>1763</v>
      </c>
      <c r="O1301" s="1">
        <v>1447</v>
      </c>
      <c r="P1301" s="1">
        <v>40</v>
      </c>
      <c r="Q1301" s="1">
        <v>21</v>
      </c>
      <c r="R1301" s="1">
        <v>1</v>
      </c>
      <c r="S1301" s="1">
        <v>3</v>
      </c>
      <c r="T1301" s="1"/>
      <c r="U1301" s="1"/>
      <c r="V1301" s="1">
        <v>1</v>
      </c>
      <c r="W1301" s="1">
        <v>10</v>
      </c>
      <c r="X1301" s="1"/>
      <c r="Y1301" s="66"/>
      <c r="Z1301" s="1"/>
      <c r="AA1301" s="1"/>
      <c r="AB1301" s="1"/>
      <c r="AN1301" t="str">
        <f t="shared" si="255"/>
        <v>Exeter</v>
      </c>
      <c r="AO1301" t="s">
        <v>1616</v>
      </c>
      <c r="AP1301">
        <v>2</v>
      </c>
      <c r="AR1301" s="119">
        <v>44</v>
      </c>
      <c r="AS1301" s="121">
        <v>9</v>
      </c>
      <c r="AT1301" s="121">
        <v>10</v>
      </c>
      <c r="AU1301" s="125">
        <v>25300</v>
      </c>
      <c r="AV1301" s="125">
        <f t="shared" si="258"/>
        <v>44009</v>
      </c>
      <c r="AW1301" t="s">
        <v>749</v>
      </c>
      <c r="AX1301">
        <f t="shared" si="266"/>
        <v>4425300</v>
      </c>
      <c r="BB1301">
        <v>58.38</v>
      </c>
      <c r="BC1301">
        <v>0.67</v>
      </c>
      <c r="BD1301">
        <v>57.71</v>
      </c>
    </row>
    <row r="1302" spans="1:56" ht="13" hidden="1" customHeight="1" outlineLevel="1">
      <c r="A1302" t="s">
        <v>2046</v>
      </c>
      <c r="B1302" s="10" t="s">
        <v>1320</v>
      </c>
      <c r="C1302" s="1">
        <f t="shared" si="260"/>
        <v>2578</v>
      </c>
      <c r="D1302" s="7">
        <f>IF(N1302&gt;0, RANK(N1302,(N1302:P1302,Q1302:AE1302)),0)</f>
        <v>1</v>
      </c>
      <c r="E1302" s="7">
        <f>IF(O1302&gt;0,RANK(O1302,(N1302:P1302,Q1302:AE1302)),0)</f>
        <v>2</v>
      </c>
      <c r="F1302" s="7">
        <f t="shared" si="261"/>
        <v>3</v>
      </c>
      <c r="G1302" s="1">
        <f t="shared" si="256"/>
        <v>182</v>
      </c>
      <c r="H1302" s="2">
        <f t="shared" si="257"/>
        <v>7.0597362296353758E-2</v>
      </c>
      <c r="I1302" s="8"/>
      <c r="J1302" s="2">
        <f t="shared" si="262"/>
        <v>0.51861908456167571</v>
      </c>
      <c r="K1302" s="2">
        <f t="shared" si="263"/>
        <v>0.44802172226532194</v>
      </c>
      <c r="L1302" s="2">
        <f t="shared" si="264"/>
        <v>1.6679596586501165E-2</v>
      </c>
      <c r="M1302" s="2">
        <f t="shared" si="265"/>
        <v>1.6679596586501179E-2</v>
      </c>
      <c r="N1302" s="1">
        <v>1337</v>
      </c>
      <c r="O1302" s="1">
        <v>1155</v>
      </c>
      <c r="P1302" s="1">
        <v>43</v>
      </c>
      <c r="Q1302" s="1">
        <v>15</v>
      </c>
      <c r="R1302" s="1">
        <v>8</v>
      </c>
      <c r="S1302" s="1">
        <v>6</v>
      </c>
      <c r="T1302" s="1"/>
      <c r="U1302" s="1"/>
      <c r="V1302" s="1">
        <v>1</v>
      </c>
      <c r="W1302" s="1">
        <v>13</v>
      </c>
      <c r="X1302" s="1"/>
      <c r="Y1302" s="66"/>
      <c r="Z1302" s="1"/>
      <c r="AA1302" s="1"/>
      <c r="AB1302" s="1"/>
      <c r="AN1302" t="str">
        <f t="shared" si="255"/>
        <v>Foster</v>
      </c>
      <c r="AO1302" t="s">
        <v>2378</v>
      </c>
      <c r="AP1302">
        <v>2</v>
      </c>
      <c r="AR1302" s="119">
        <v>44</v>
      </c>
      <c r="AS1302" s="121">
        <v>7</v>
      </c>
      <c r="AT1302" s="121">
        <v>30</v>
      </c>
      <c r="AU1302" s="125">
        <v>27460</v>
      </c>
      <c r="AV1302" s="125">
        <f t="shared" si="258"/>
        <v>44007</v>
      </c>
      <c r="AW1302" t="s">
        <v>749</v>
      </c>
      <c r="AX1302">
        <f t="shared" si="266"/>
        <v>4427460</v>
      </c>
      <c r="BB1302">
        <v>51.87</v>
      </c>
      <c r="BC1302">
        <v>0.73</v>
      </c>
      <c r="BD1302">
        <v>51.14</v>
      </c>
    </row>
    <row r="1303" spans="1:56" ht="13" hidden="1" customHeight="1" outlineLevel="1">
      <c r="A1303" t="s">
        <v>2432</v>
      </c>
      <c r="B1303" s="10" t="s">
        <v>1320</v>
      </c>
      <c r="C1303" s="1">
        <f t="shared" si="260"/>
        <v>5292</v>
      </c>
      <c r="D1303" s="7">
        <f>IF(N1303&gt;0, RANK(N1303,(N1303:P1303,Q1303:AE1303)),0)</f>
        <v>1</v>
      </c>
      <c r="E1303" s="7">
        <f>IF(O1303&gt;0,RANK(O1303,(N1303:P1303,Q1303:AE1303)),0)</f>
        <v>2</v>
      </c>
      <c r="F1303" s="7">
        <f t="shared" si="261"/>
        <v>3</v>
      </c>
      <c r="G1303" s="1">
        <f t="shared" si="256"/>
        <v>141</v>
      </c>
      <c r="H1303" s="2">
        <f t="shared" si="257"/>
        <v>2.6643990929705215E-2</v>
      </c>
      <c r="I1303" s="8"/>
      <c r="J1303" s="2">
        <f t="shared" si="262"/>
        <v>0.49867724867724866</v>
      </c>
      <c r="K1303" s="2">
        <f t="shared" si="263"/>
        <v>0.47203325774754346</v>
      </c>
      <c r="L1303" s="2">
        <f t="shared" si="264"/>
        <v>1.3227513227513227E-2</v>
      </c>
      <c r="M1303" s="2">
        <f t="shared" si="265"/>
        <v>1.606198034769471E-2</v>
      </c>
      <c r="N1303" s="1">
        <v>2639</v>
      </c>
      <c r="O1303" s="1">
        <v>2498</v>
      </c>
      <c r="P1303" s="1">
        <v>70</v>
      </c>
      <c r="Q1303" s="1">
        <v>25</v>
      </c>
      <c r="R1303" s="1">
        <v>7</v>
      </c>
      <c r="S1303" s="1">
        <v>12</v>
      </c>
      <c r="T1303" s="1"/>
      <c r="U1303" s="1"/>
      <c r="V1303" s="1">
        <v>3</v>
      </c>
      <c r="W1303" s="1">
        <v>38</v>
      </c>
      <c r="X1303" s="1"/>
      <c r="Y1303" s="66"/>
      <c r="Z1303" s="1"/>
      <c r="AA1303" s="1"/>
      <c r="AB1303" s="1"/>
      <c r="AN1303" t="str">
        <f t="shared" si="255"/>
        <v>Glocester</v>
      </c>
      <c r="AO1303" t="s">
        <v>2378</v>
      </c>
      <c r="AP1303">
        <v>2</v>
      </c>
      <c r="AR1303" s="119">
        <v>44</v>
      </c>
      <c r="AS1303" s="121">
        <v>7</v>
      </c>
      <c r="AT1303" s="121">
        <v>35</v>
      </c>
      <c r="AU1303" s="125">
        <v>30340</v>
      </c>
      <c r="AV1303" s="125">
        <f t="shared" si="258"/>
        <v>44007</v>
      </c>
      <c r="AW1303" t="s">
        <v>749</v>
      </c>
      <c r="AX1303">
        <f t="shared" si="266"/>
        <v>4430340</v>
      </c>
      <c r="BB1303">
        <v>56.84</v>
      </c>
      <c r="BC1303">
        <v>2.02</v>
      </c>
      <c r="BD1303">
        <v>54.82</v>
      </c>
    </row>
    <row r="1304" spans="1:56" ht="13" hidden="1" customHeight="1" outlineLevel="1">
      <c r="A1304" t="s">
        <v>1836</v>
      </c>
      <c r="B1304" s="10" t="s">
        <v>1320</v>
      </c>
      <c r="C1304" s="1">
        <f t="shared" si="260"/>
        <v>4063</v>
      </c>
      <c r="D1304" s="7">
        <f>IF(N1304&gt;0, RANK(N1304,(N1304:P1304,Q1304:AE1304)),0)</f>
        <v>1</v>
      </c>
      <c r="E1304" s="7">
        <f>IF(O1304&gt;0,RANK(O1304,(N1304:P1304,Q1304:AE1304)),0)</f>
        <v>2</v>
      </c>
      <c r="F1304" s="7">
        <f t="shared" si="261"/>
        <v>3</v>
      </c>
      <c r="G1304" s="1">
        <f t="shared" si="256"/>
        <v>556</v>
      </c>
      <c r="H1304" s="2">
        <f t="shared" si="257"/>
        <v>0.13684469603741078</v>
      </c>
      <c r="I1304" s="8"/>
      <c r="J1304" s="2">
        <f t="shared" si="262"/>
        <v>0.55303962589219791</v>
      </c>
      <c r="K1304" s="2">
        <f t="shared" si="263"/>
        <v>0.41619492985478712</v>
      </c>
      <c r="L1304" s="2">
        <f t="shared" si="264"/>
        <v>1.6244154565591928E-2</v>
      </c>
      <c r="M1304" s="2">
        <f t="shared" si="265"/>
        <v>1.4521289687423045E-2</v>
      </c>
      <c r="N1304" s="1">
        <v>2247</v>
      </c>
      <c r="O1304" s="1">
        <v>1691</v>
      </c>
      <c r="P1304" s="1">
        <v>66</v>
      </c>
      <c r="Q1304" s="1">
        <v>19</v>
      </c>
      <c r="R1304" s="1">
        <v>7</v>
      </c>
      <c r="S1304" s="1">
        <v>7</v>
      </c>
      <c r="T1304" s="1"/>
      <c r="U1304" s="1"/>
      <c r="V1304" s="1">
        <v>4</v>
      </c>
      <c r="W1304" s="1">
        <v>22</v>
      </c>
      <c r="X1304" s="1"/>
      <c r="Y1304" s="66"/>
      <c r="Z1304" s="1"/>
      <c r="AA1304" s="1"/>
      <c r="AB1304" s="1"/>
      <c r="AN1304" t="str">
        <f t="shared" si="255"/>
        <v>Hopkinton</v>
      </c>
      <c r="AO1304" t="s">
        <v>1616</v>
      </c>
      <c r="AP1304">
        <v>2</v>
      </c>
      <c r="AR1304" s="119">
        <v>44</v>
      </c>
      <c r="AS1304" s="121">
        <v>9</v>
      </c>
      <c r="AT1304" s="121">
        <v>15</v>
      </c>
      <c r="AU1304" s="125">
        <v>35380</v>
      </c>
      <c r="AV1304" s="125">
        <f t="shared" si="258"/>
        <v>44009</v>
      </c>
      <c r="AW1304" t="s">
        <v>749</v>
      </c>
      <c r="AX1304">
        <f t="shared" si="266"/>
        <v>4435380</v>
      </c>
      <c r="BB1304">
        <v>44.13</v>
      </c>
      <c r="BC1304">
        <v>1.1399999999999999</v>
      </c>
      <c r="BD1304">
        <v>42.99</v>
      </c>
    </row>
    <row r="1305" spans="1:56" ht="13" hidden="1" customHeight="1" outlineLevel="1">
      <c r="A1305" t="s">
        <v>786</v>
      </c>
      <c r="B1305" s="10" t="s">
        <v>1320</v>
      </c>
      <c r="C1305" s="1">
        <f t="shared" si="260"/>
        <v>3698</v>
      </c>
      <c r="D1305" s="7">
        <f>IF(N1305&gt;0, RANK(N1305,(N1305:P1305,Q1305:AE1305)),0)</f>
        <v>1</v>
      </c>
      <c r="E1305" s="7">
        <f>IF(O1305&gt;0,RANK(O1305,(N1305:P1305,Q1305:AE1305)),0)</f>
        <v>2</v>
      </c>
      <c r="F1305" s="7">
        <f t="shared" si="261"/>
        <v>3</v>
      </c>
      <c r="G1305" s="1">
        <f t="shared" si="256"/>
        <v>1016</v>
      </c>
      <c r="H1305" s="2">
        <f t="shared" si="257"/>
        <v>0.27474310438074634</v>
      </c>
      <c r="I1305" s="8"/>
      <c r="J1305" s="2">
        <f t="shared" si="262"/>
        <v>0.6262844780962683</v>
      </c>
      <c r="K1305" s="2">
        <f t="shared" si="263"/>
        <v>0.35154137371552191</v>
      </c>
      <c r="L1305" s="2">
        <f t="shared" si="264"/>
        <v>1.0546241211465657E-2</v>
      </c>
      <c r="M1305" s="2">
        <f t="shared" si="265"/>
        <v>1.1627906976744129E-2</v>
      </c>
      <c r="N1305" s="1">
        <v>2316</v>
      </c>
      <c r="O1305" s="1">
        <v>1300</v>
      </c>
      <c r="P1305" s="1">
        <v>39</v>
      </c>
      <c r="Q1305" s="1">
        <v>14</v>
      </c>
      <c r="R1305" s="1">
        <v>9</v>
      </c>
      <c r="S1305" s="1">
        <v>6</v>
      </c>
      <c r="T1305" s="1"/>
      <c r="U1305" s="1"/>
      <c r="V1305" s="1">
        <v>1</v>
      </c>
      <c r="W1305" s="1">
        <v>13</v>
      </c>
      <c r="X1305" s="1"/>
      <c r="Y1305" s="66"/>
      <c r="Z1305" s="1"/>
      <c r="AA1305" s="1"/>
      <c r="AB1305" s="1"/>
      <c r="AN1305" t="str">
        <f t="shared" si="255"/>
        <v>Jamestown</v>
      </c>
      <c r="AO1305" t="s">
        <v>2964</v>
      </c>
      <c r="AP1305">
        <v>1</v>
      </c>
      <c r="AR1305" s="119">
        <v>44</v>
      </c>
      <c r="AS1305" s="121">
        <v>5</v>
      </c>
      <c r="AT1305" s="121">
        <v>5</v>
      </c>
      <c r="AU1305" s="125">
        <v>36820</v>
      </c>
      <c r="AV1305" s="125">
        <f t="shared" si="258"/>
        <v>44005</v>
      </c>
      <c r="AW1305" t="s">
        <v>749</v>
      </c>
      <c r="AX1305">
        <f t="shared" si="266"/>
        <v>4436820</v>
      </c>
      <c r="BB1305">
        <v>35.340000000000003</v>
      </c>
      <c r="BC1305">
        <v>25.64</v>
      </c>
      <c r="BD1305">
        <v>9.69</v>
      </c>
    </row>
    <row r="1306" spans="1:56" ht="13" hidden="1" customHeight="1" outlineLevel="1">
      <c r="A1306" t="s">
        <v>982</v>
      </c>
      <c r="B1306" s="10" t="s">
        <v>1320</v>
      </c>
      <c r="C1306" s="1">
        <f t="shared" si="260"/>
        <v>14183</v>
      </c>
      <c r="D1306" s="7">
        <f>IF(N1306&gt;0, RANK(N1306,(N1306:P1306,Q1306:AE1306)),0)</f>
        <v>1</v>
      </c>
      <c r="E1306" s="7">
        <f>IF(O1306&gt;0,RANK(O1306,(N1306:P1306,Q1306:AE1306)),0)</f>
        <v>2</v>
      </c>
      <c r="F1306" s="7">
        <f t="shared" si="261"/>
        <v>3</v>
      </c>
      <c r="G1306" s="1">
        <f t="shared" si="256"/>
        <v>1697</v>
      </c>
      <c r="H1306" s="2">
        <f t="shared" si="257"/>
        <v>0.11965028555312698</v>
      </c>
      <c r="I1306" s="8"/>
      <c r="J1306" s="2">
        <f t="shared" si="262"/>
        <v>0.54734541352323207</v>
      </c>
      <c r="K1306" s="2">
        <f t="shared" si="263"/>
        <v>0.42769512797010506</v>
      </c>
      <c r="L1306" s="2">
        <f t="shared" si="264"/>
        <v>1.325530564760629E-2</v>
      </c>
      <c r="M1306" s="2">
        <f t="shared" si="265"/>
        <v>1.1704152859056578E-2</v>
      </c>
      <c r="N1306" s="1">
        <v>7763</v>
      </c>
      <c r="O1306" s="1">
        <v>6066</v>
      </c>
      <c r="P1306" s="1">
        <v>188</v>
      </c>
      <c r="Q1306" s="1">
        <v>41</v>
      </c>
      <c r="R1306" s="1">
        <v>27</v>
      </c>
      <c r="S1306" s="1">
        <v>18</v>
      </c>
      <c r="T1306" s="1"/>
      <c r="U1306" s="1"/>
      <c r="V1306" s="1">
        <v>5</v>
      </c>
      <c r="W1306" s="1">
        <v>75</v>
      </c>
      <c r="X1306" s="1"/>
      <c r="Y1306" s="66"/>
      <c r="Z1306" s="1"/>
      <c r="AA1306" s="1"/>
      <c r="AB1306" s="1"/>
      <c r="AN1306" t="str">
        <f t="shared" si="255"/>
        <v>Johnston</v>
      </c>
      <c r="AO1306" t="s">
        <v>2378</v>
      </c>
      <c r="AP1306">
        <v>2</v>
      </c>
      <c r="AR1306" s="119">
        <v>44</v>
      </c>
      <c r="AS1306" s="121">
        <v>7</v>
      </c>
      <c r="AT1306" s="121">
        <v>40</v>
      </c>
      <c r="AU1306" s="125">
        <v>37720</v>
      </c>
      <c r="AV1306" s="125">
        <f t="shared" si="258"/>
        <v>44007</v>
      </c>
      <c r="AW1306" t="s">
        <v>749</v>
      </c>
      <c r="AX1306">
        <f t="shared" si="266"/>
        <v>4437720</v>
      </c>
      <c r="BB1306">
        <v>24.37</v>
      </c>
      <c r="BC1306">
        <v>0.71</v>
      </c>
      <c r="BD1306">
        <v>23.67</v>
      </c>
    </row>
    <row r="1307" spans="1:56" ht="13" hidden="1" customHeight="1" outlineLevel="1">
      <c r="A1307" t="s">
        <v>2196</v>
      </c>
      <c r="B1307" s="10" t="s">
        <v>1320</v>
      </c>
      <c r="C1307" s="1">
        <f t="shared" si="260"/>
        <v>11324</v>
      </c>
      <c r="D1307" s="7">
        <f>IF(N1307&gt;0, RANK(N1307,(N1307:P1307,Q1307:AE1307)),0)</f>
        <v>1</v>
      </c>
      <c r="E1307" s="7">
        <f>IF(O1307&gt;0,RANK(O1307,(N1307:P1307,Q1307:AE1307)),0)</f>
        <v>2</v>
      </c>
      <c r="F1307" s="7">
        <f t="shared" si="261"/>
        <v>3</v>
      </c>
      <c r="G1307" s="1">
        <f t="shared" si="256"/>
        <v>1433</v>
      </c>
      <c r="H1307" s="2">
        <f t="shared" si="257"/>
        <v>0.12654539032144119</v>
      </c>
      <c r="I1307" s="8"/>
      <c r="J1307" s="2">
        <f t="shared" si="262"/>
        <v>0.55316142705757687</v>
      </c>
      <c r="K1307" s="2">
        <f t="shared" si="263"/>
        <v>0.42661603673613563</v>
      </c>
      <c r="L1307" s="2">
        <f t="shared" si="264"/>
        <v>1.0685270222536207E-2</v>
      </c>
      <c r="M1307" s="2">
        <f t="shared" si="265"/>
        <v>9.5372659837512936E-3</v>
      </c>
      <c r="N1307" s="1">
        <v>6264</v>
      </c>
      <c r="O1307" s="1">
        <v>4831</v>
      </c>
      <c r="P1307" s="1">
        <v>121</v>
      </c>
      <c r="Q1307" s="1">
        <v>34</v>
      </c>
      <c r="R1307" s="1">
        <v>13</v>
      </c>
      <c r="S1307" s="1">
        <v>15</v>
      </c>
      <c r="T1307" s="1"/>
      <c r="U1307" s="1"/>
      <c r="V1307" s="1">
        <v>2</v>
      </c>
      <c r="W1307" s="1">
        <v>44</v>
      </c>
      <c r="X1307" s="1"/>
      <c r="Y1307" s="66"/>
      <c r="Z1307" s="1"/>
      <c r="AA1307" s="1"/>
      <c r="AB1307" s="1"/>
      <c r="AN1307" t="str">
        <f t="shared" si="255"/>
        <v>Lincoln</v>
      </c>
      <c r="AO1307" t="s">
        <v>2378</v>
      </c>
      <c r="AP1307">
        <v>1</v>
      </c>
      <c r="AR1307" s="119">
        <v>44</v>
      </c>
      <c r="AS1307" s="121">
        <v>7</v>
      </c>
      <c r="AT1307" s="121">
        <v>45</v>
      </c>
      <c r="AU1307" s="125">
        <v>41500</v>
      </c>
      <c r="AV1307" s="125">
        <f t="shared" si="258"/>
        <v>44007</v>
      </c>
      <c r="AW1307" t="s">
        <v>749</v>
      </c>
      <c r="AX1307">
        <f t="shared" si="266"/>
        <v>4441500</v>
      </c>
      <c r="BB1307">
        <v>18.95</v>
      </c>
      <c r="BC1307">
        <v>0.72</v>
      </c>
      <c r="BD1307">
        <v>18.23</v>
      </c>
    </row>
    <row r="1308" spans="1:56" ht="13" hidden="1" customHeight="1" outlineLevel="1">
      <c r="A1308" t="s">
        <v>2744</v>
      </c>
      <c r="B1308" s="10" t="s">
        <v>1320</v>
      </c>
      <c r="C1308" s="1">
        <f t="shared" si="260"/>
        <v>2288</v>
      </c>
      <c r="D1308" s="7">
        <f>IF(N1308&gt;0, RANK(N1308,(N1308:P1308,Q1308:AE1308)),0)</f>
        <v>1</v>
      </c>
      <c r="E1308" s="7">
        <f>IF(O1308&gt;0,RANK(O1308,(N1308:P1308,Q1308:AE1308)),0)</f>
        <v>2</v>
      </c>
      <c r="F1308" s="7">
        <f t="shared" si="261"/>
        <v>3</v>
      </c>
      <c r="G1308" s="1">
        <f t="shared" si="256"/>
        <v>416</v>
      </c>
      <c r="H1308" s="2">
        <f t="shared" si="257"/>
        <v>0.18181818181818182</v>
      </c>
      <c r="I1308" s="8"/>
      <c r="J1308" s="2">
        <f t="shared" si="262"/>
        <v>0.5799825174825175</v>
      </c>
      <c r="K1308" s="2">
        <f t="shared" si="263"/>
        <v>0.39816433566433568</v>
      </c>
      <c r="L1308" s="2">
        <f t="shared" si="264"/>
        <v>9.6153846153846159E-3</v>
      </c>
      <c r="M1308" s="2">
        <f t="shared" si="265"/>
        <v>1.2237762237762205E-2</v>
      </c>
      <c r="N1308" s="1">
        <v>1327</v>
      </c>
      <c r="O1308" s="1">
        <v>911</v>
      </c>
      <c r="P1308" s="1">
        <v>22</v>
      </c>
      <c r="Q1308" s="1">
        <v>12</v>
      </c>
      <c r="R1308" s="1">
        <v>3</v>
      </c>
      <c r="S1308" s="1">
        <v>4</v>
      </c>
      <c r="T1308" s="1"/>
      <c r="U1308" s="1"/>
      <c r="V1308" s="1">
        <v>0</v>
      </c>
      <c r="W1308" s="1">
        <v>9</v>
      </c>
      <c r="X1308" s="1"/>
      <c r="Y1308" s="66"/>
      <c r="Z1308" s="1"/>
      <c r="AA1308" s="1"/>
      <c r="AB1308" s="1"/>
      <c r="AN1308" t="str">
        <f t="shared" si="255"/>
        <v>Little Compton</v>
      </c>
      <c r="AO1308" t="s">
        <v>2964</v>
      </c>
      <c r="AP1308">
        <v>1</v>
      </c>
      <c r="AR1308" s="119">
        <v>44</v>
      </c>
      <c r="AS1308" s="121">
        <v>5</v>
      </c>
      <c r="AT1308" s="121">
        <v>10</v>
      </c>
      <c r="AU1308" s="125">
        <v>42400</v>
      </c>
      <c r="AV1308" s="125">
        <f t="shared" si="258"/>
        <v>44005</v>
      </c>
      <c r="AW1308" t="s">
        <v>749</v>
      </c>
      <c r="AX1308">
        <f t="shared" si="266"/>
        <v>4442400</v>
      </c>
      <c r="BB1308">
        <v>28.9</v>
      </c>
      <c r="BC1308">
        <v>8.0299999999999994</v>
      </c>
      <c r="BD1308">
        <v>20.87</v>
      </c>
    </row>
    <row r="1309" spans="1:56" ht="13" hidden="1" customHeight="1" outlineLevel="1">
      <c r="A1309" t="s">
        <v>2745</v>
      </c>
      <c r="B1309" s="10" t="s">
        <v>1320</v>
      </c>
      <c r="C1309" s="1">
        <f t="shared" si="260"/>
        <v>7727</v>
      </c>
      <c r="D1309" s="7">
        <f>IF(N1309&gt;0, RANK(N1309,(N1309:P1309,Q1309:AE1309)),0)</f>
        <v>1</v>
      </c>
      <c r="E1309" s="7">
        <f>IF(O1309&gt;0,RANK(O1309,(N1309:P1309,Q1309:AE1309)),0)</f>
        <v>2</v>
      </c>
      <c r="F1309" s="7">
        <f t="shared" si="261"/>
        <v>3</v>
      </c>
      <c r="G1309" s="1">
        <f t="shared" si="256"/>
        <v>1667</v>
      </c>
      <c r="H1309" s="2">
        <f t="shared" si="257"/>
        <v>0.2157370260126828</v>
      </c>
      <c r="I1309" s="8"/>
      <c r="J1309" s="2">
        <f t="shared" si="262"/>
        <v>0.59932703507182605</v>
      </c>
      <c r="K1309" s="2">
        <f t="shared" si="263"/>
        <v>0.38359000905914326</v>
      </c>
      <c r="L1309" s="2">
        <f t="shared" si="264"/>
        <v>7.5061472757862041E-3</v>
      </c>
      <c r="M1309" s="2">
        <f t="shared" si="265"/>
        <v>9.5768085932444874E-3</v>
      </c>
      <c r="N1309" s="1">
        <v>4631</v>
      </c>
      <c r="O1309" s="1">
        <v>2964</v>
      </c>
      <c r="P1309" s="1">
        <v>58</v>
      </c>
      <c r="Q1309" s="1">
        <v>21</v>
      </c>
      <c r="R1309" s="1">
        <v>15</v>
      </c>
      <c r="S1309" s="1">
        <v>12</v>
      </c>
      <c r="T1309" s="1"/>
      <c r="U1309" s="1"/>
      <c r="V1309" s="1">
        <v>2</v>
      </c>
      <c r="W1309" s="1">
        <v>24</v>
      </c>
      <c r="X1309" s="1"/>
      <c r="Y1309" s="66"/>
      <c r="Z1309" s="1"/>
      <c r="AA1309" s="1"/>
      <c r="AB1309" s="1"/>
      <c r="AN1309" t="str">
        <f t="shared" si="255"/>
        <v>Middletown</v>
      </c>
      <c r="AO1309" t="s">
        <v>2964</v>
      </c>
      <c r="AP1309">
        <v>1</v>
      </c>
      <c r="AR1309" s="119">
        <v>44</v>
      </c>
      <c r="AS1309" s="121">
        <v>5</v>
      </c>
      <c r="AT1309" s="121">
        <v>15</v>
      </c>
      <c r="AU1309" s="125">
        <v>45460</v>
      </c>
      <c r="AV1309" s="125">
        <f t="shared" si="258"/>
        <v>44005</v>
      </c>
      <c r="AW1309" t="s">
        <v>749</v>
      </c>
      <c r="AX1309">
        <f t="shared" si="266"/>
        <v>4445460</v>
      </c>
      <c r="BB1309">
        <v>14.95</v>
      </c>
      <c r="BC1309">
        <v>1.97</v>
      </c>
      <c r="BD1309">
        <v>12.98</v>
      </c>
    </row>
    <row r="1310" spans="1:56" ht="13" hidden="1" customHeight="1" outlineLevel="1">
      <c r="A1310" t="s">
        <v>1527</v>
      </c>
      <c r="B1310" s="10" t="s">
        <v>1320</v>
      </c>
      <c r="C1310" s="1">
        <f t="shared" si="260"/>
        <v>8311</v>
      </c>
      <c r="D1310" s="7">
        <f>IF(N1310&gt;0, RANK(N1310,(N1310:P1310,Q1310:AE1310)),0)</f>
        <v>1</v>
      </c>
      <c r="E1310" s="7">
        <f>IF(O1310&gt;0,RANK(O1310,(N1310:P1310,Q1310:AE1310)),0)</f>
        <v>2</v>
      </c>
      <c r="F1310" s="7">
        <f t="shared" si="261"/>
        <v>3</v>
      </c>
      <c r="G1310" s="1">
        <f t="shared" si="256"/>
        <v>1813</v>
      </c>
      <c r="H1310" s="2">
        <f t="shared" si="257"/>
        <v>0.21814462760197328</v>
      </c>
      <c r="I1310" s="8"/>
      <c r="J1310" s="2">
        <f t="shared" si="262"/>
        <v>0.59956683912886533</v>
      </c>
      <c r="K1310" s="2">
        <f t="shared" si="263"/>
        <v>0.3814222115268921</v>
      </c>
      <c r="L1310" s="2">
        <f t="shared" si="264"/>
        <v>9.3851522079172189E-3</v>
      </c>
      <c r="M1310" s="2">
        <f t="shared" si="265"/>
        <v>9.6257971363253592E-3</v>
      </c>
      <c r="N1310" s="1">
        <v>4983</v>
      </c>
      <c r="O1310" s="1">
        <v>3170</v>
      </c>
      <c r="P1310" s="1">
        <v>78</v>
      </c>
      <c r="Q1310" s="1">
        <v>21</v>
      </c>
      <c r="R1310" s="1">
        <v>20</v>
      </c>
      <c r="S1310" s="1">
        <v>7</v>
      </c>
      <c r="T1310" s="1"/>
      <c r="U1310" s="1"/>
      <c r="V1310" s="1">
        <v>1</v>
      </c>
      <c r="W1310" s="1">
        <v>31</v>
      </c>
      <c r="X1310" s="1"/>
      <c r="Y1310" s="66"/>
      <c r="Z1310" s="1"/>
      <c r="AA1310" s="1"/>
      <c r="AB1310" s="1"/>
      <c r="AN1310" t="str">
        <f t="shared" si="255"/>
        <v>Narragansett</v>
      </c>
      <c r="AO1310" t="s">
        <v>1616</v>
      </c>
      <c r="AP1310">
        <v>2</v>
      </c>
      <c r="AR1310" s="119">
        <v>44</v>
      </c>
      <c r="AS1310" s="121">
        <v>9</v>
      </c>
      <c r="AT1310" s="121">
        <v>20</v>
      </c>
      <c r="AU1310" s="125">
        <v>48340</v>
      </c>
      <c r="AV1310" s="125">
        <f t="shared" si="258"/>
        <v>44009</v>
      </c>
      <c r="AW1310" t="s">
        <v>749</v>
      </c>
      <c r="AX1310">
        <f t="shared" si="266"/>
        <v>4448340</v>
      </c>
      <c r="BB1310">
        <v>37.770000000000003</v>
      </c>
      <c r="BC1310">
        <v>23.63</v>
      </c>
      <c r="BD1310">
        <v>14.15</v>
      </c>
    </row>
    <row r="1311" spans="1:56" ht="13" hidden="1" customHeight="1" outlineLevel="1">
      <c r="A1311" t="s">
        <v>2107</v>
      </c>
      <c r="B1311" s="10" t="s">
        <v>1320</v>
      </c>
      <c r="C1311" s="1">
        <f t="shared" si="260"/>
        <v>1062</v>
      </c>
      <c r="D1311" s="7">
        <f>IF(N1311&gt;0, RANK(N1311,(N1311:P1311,Q1311:AE1311)),0)</f>
        <v>1</v>
      </c>
      <c r="E1311" s="7">
        <f>IF(O1311&gt;0,RANK(O1311,(N1311:P1311,Q1311:AE1311)),0)</f>
        <v>2</v>
      </c>
      <c r="F1311" s="7">
        <f t="shared" si="261"/>
        <v>3</v>
      </c>
      <c r="G1311" s="1">
        <f t="shared" si="256"/>
        <v>473</v>
      </c>
      <c r="H1311" s="2">
        <f t="shared" si="257"/>
        <v>0.44538606403013181</v>
      </c>
      <c r="I1311" s="8"/>
      <c r="J1311" s="2">
        <f t="shared" si="262"/>
        <v>0.71374764595103579</v>
      </c>
      <c r="K1311" s="2">
        <f t="shared" si="263"/>
        <v>0.26836158192090398</v>
      </c>
      <c r="L1311" s="2">
        <f t="shared" si="264"/>
        <v>1.1299435028248588E-2</v>
      </c>
      <c r="M1311" s="2">
        <f t="shared" si="265"/>
        <v>6.5913370998116408E-3</v>
      </c>
      <c r="N1311" s="1">
        <v>758</v>
      </c>
      <c r="O1311" s="1">
        <v>285</v>
      </c>
      <c r="P1311" s="1">
        <v>12</v>
      </c>
      <c r="Q1311" s="1">
        <v>2</v>
      </c>
      <c r="R1311" s="1">
        <v>0</v>
      </c>
      <c r="S1311" s="1">
        <v>2</v>
      </c>
      <c r="T1311" s="1"/>
      <c r="U1311" s="1"/>
      <c r="V1311" s="1">
        <v>1</v>
      </c>
      <c r="W1311" s="1">
        <v>2</v>
      </c>
      <c r="X1311" s="1"/>
      <c r="Y1311" s="66"/>
      <c r="Z1311" s="1"/>
      <c r="AA1311" s="1"/>
      <c r="AB1311" s="1"/>
      <c r="AN1311" t="str">
        <f t="shared" si="255"/>
        <v>New Shoreham</v>
      </c>
      <c r="AO1311" t="s">
        <v>1616</v>
      </c>
      <c r="AP1311">
        <v>2</v>
      </c>
      <c r="AR1311" s="119">
        <v>44</v>
      </c>
      <c r="AS1311" s="121">
        <v>9</v>
      </c>
      <c r="AT1311" s="121">
        <v>22</v>
      </c>
      <c r="AU1311" s="125">
        <v>50500</v>
      </c>
      <c r="AV1311" s="125">
        <f t="shared" si="258"/>
        <v>44009</v>
      </c>
      <c r="AW1311" t="s">
        <v>749</v>
      </c>
      <c r="AX1311">
        <f t="shared" si="266"/>
        <v>4450500</v>
      </c>
      <c r="BB1311">
        <v>109.5</v>
      </c>
      <c r="BC1311">
        <v>99.77</v>
      </c>
      <c r="BD1311">
        <v>9.73</v>
      </c>
    </row>
    <row r="1312" spans="1:56" ht="13" hidden="1" customHeight="1" outlineLevel="1">
      <c r="A1312" t="s">
        <v>2964</v>
      </c>
      <c r="B1312" s="10" t="s">
        <v>1320</v>
      </c>
      <c r="C1312" s="1">
        <f t="shared" si="260"/>
        <v>10385</v>
      </c>
      <c r="D1312" s="7">
        <f>IF(N1312&gt;0, RANK(N1312,(N1312:P1312,Q1312:AE1312)),0)</f>
        <v>1</v>
      </c>
      <c r="E1312" s="7">
        <f>IF(O1312&gt;0,RANK(O1312,(N1312:P1312,Q1312:AE1312)),0)</f>
        <v>2</v>
      </c>
      <c r="F1312" s="7">
        <f t="shared" si="261"/>
        <v>3</v>
      </c>
      <c r="G1312" s="1">
        <f t="shared" si="256"/>
        <v>3774</v>
      </c>
      <c r="H1312" s="2">
        <f t="shared" si="257"/>
        <v>0.36340876263842081</v>
      </c>
      <c r="I1312" s="8"/>
      <c r="J1312" s="2">
        <f t="shared" si="262"/>
        <v>0.67298988926336056</v>
      </c>
      <c r="K1312" s="2">
        <f t="shared" si="263"/>
        <v>0.30958112662493981</v>
      </c>
      <c r="L1312" s="2">
        <f t="shared" si="264"/>
        <v>8.1848820414058745E-3</v>
      </c>
      <c r="M1312" s="2">
        <f t="shared" si="265"/>
        <v>9.2441020702937558E-3</v>
      </c>
      <c r="N1312" s="1">
        <v>6989</v>
      </c>
      <c r="O1312" s="1">
        <v>3215</v>
      </c>
      <c r="P1312" s="1">
        <v>85</v>
      </c>
      <c r="Q1312" s="1">
        <v>26</v>
      </c>
      <c r="R1312" s="1">
        <v>24</v>
      </c>
      <c r="S1312" s="1">
        <v>16</v>
      </c>
      <c r="T1312" s="1"/>
      <c r="U1312" s="1"/>
      <c r="V1312" s="1">
        <v>2</v>
      </c>
      <c r="W1312" s="1">
        <v>28</v>
      </c>
      <c r="X1312" s="1"/>
      <c r="Y1312" s="66"/>
      <c r="Z1312" s="1"/>
      <c r="AA1312" s="1"/>
      <c r="AB1312" s="1"/>
      <c r="AN1312" t="str">
        <f t="shared" si="255"/>
        <v>Newport</v>
      </c>
      <c r="AO1312" t="s">
        <v>2964</v>
      </c>
      <c r="AP1312">
        <v>1</v>
      </c>
      <c r="AR1312" s="119">
        <v>44</v>
      </c>
      <c r="AS1312" s="121">
        <v>5</v>
      </c>
      <c r="AT1312" s="121">
        <v>20</v>
      </c>
      <c r="AU1312" s="125">
        <v>49960</v>
      </c>
      <c r="AV1312" s="125">
        <f t="shared" si="258"/>
        <v>44005</v>
      </c>
      <c r="AW1312" t="s">
        <v>2792</v>
      </c>
      <c r="AX1312">
        <f t="shared" si="266"/>
        <v>4449960</v>
      </c>
      <c r="BB1312">
        <v>11.47</v>
      </c>
      <c r="BC1312">
        <v>3.54</v>
      </c>
      <c r="BD1312">
        <v>7.94</v>
      </c>
    </row>
    <row r="1313" spans="1:56" ht="13" hidden="1" customHeight="1" outlineLevel="1">
      <c r="A1313" t="s">
        <v>2370</v>
      </c>
      <c r="B1313" s="10" t="s">
        <v>1320</v>
      </c>
      <c r="C1313" s="1">
        <f t="shared" si="260"/>
        <v>15162</v>
      </c>
      <c r="D1313" s="7">
        <f>IF(N1313&gt;0, RANK(N1313,(N1313:P1313,Q1313:AE1313)),0)</f>
        <v>1</v>
      </c>
      <c r="E1313" s="7">
        <f>IF(O1313&gt;0,RANK(O1313,(N1313:P1313,Q1313:AE1313)),0)</f>
        <v>2</v>
      </c>
      <c r="F1313" s="7">
        <f t="shared" si="261"/>
        <v>3</v>
      </c>
      <c r="G1313" s="1">
        <f t="shared" si="256"/>
        <v>2277</v>
      </c>
      <c r="H1313" s="2">
        <f t="shared" si="257"/>
        <v>0.15017807677087455</v>
      </c>
      <c r="I1313" s="8"/>
      <c r="J1313" s="2">
        <f t="shared" si="262"/>
        <v>0.56470122675108825</v>
      </c>
      <c r="K1313" s="2">
        <f t="shared" si="263"/>
        <v>0.41452314998021367</v>
      </c>
      <c r="L1313" s="2">
        <f t="shared" si="264"/>
        <v>8.9697929033109094E-3</v>
      </c>
      <c r="M1313" s="2">
        <f t="shared" si="265"/>
        <v>1.1805830365387175E-2</v>
      </c>
      <c r="N1313" s="1">
        <v>8562</v>
      </c>
      <c r="O1313" s="1">
        <v>6285</v>
      </c>
      <c r="P1313" s="1">
        <v>136</v>
      </c>
      <c r="Q1313" s="1">
        <v>63</v>
      </c>
      <c r="R1313" s="1">
        <v>21</v>
      </c>
      <c r="S1313" s="1">
        <v>26</v>
      </c>
      <c r="T1313" s="1"/>
      <c r="U1313" s="1"/>
      <c r="V1313" s="1">
        <v>2</v>
      </c>
      <c r="W1313" s="1">
        <v>67</v>
      </c>
      <c r="X1313" s="1"/>
      <c r="Y1313" s="66"/>
      <c r="Z1313" s="1"/>
      <c r="AA1313" s="1"/>
      <c r="AB1313" s="1"/>
      <c r="AN1313" t="str">
        <f t="shared" si="255"/>
        <v>North Kingstown</v>
      </c>
      <c r="AO1313" t="s">
        <v>1616</v>
      </c>
      <c r="AP1313">
        <v>2</v>
      </c>
      <c r="AR1313" s="119">
        <v>44</v>
      </c>
      <c r="AS1313" s="121">
        <v>9</v>
      </c>
      <c r="AT1313" s="121">
        <v>25</v>
      </c>
      <c r="AU1313" s="125">
        <v>51580</v>
      </c>
      <c r="AV1313" s="125">
        <f t="shared" si="258"/>
        <v>44009</v>
      </c>
      <c r="AW1313" t="s">
        <v>749</v>
      </c>
      <c r="AX1313">
        <f t="shared" si="266"/>
        <v>4451580</v>
      </c>
      <c r="BB1313">
        <v>58.34</v>
      </c>
      <c r="BC1313">
        <v>14.75</v>
      </c>
      <c r="BD1313">
        <v>43.59</v>
      </c>
    </row>
    <row r="1314" spans="1:56" ht="13" hidden="1" customHeight="1" outlineLevel="1">
      <c r="A1314" t="s">
        <v>2355</v>
      </c>
      <c r="B1314" s="10" t="s">
        <v>1320</v>
      </c>
      <c r="C1314" s="1">
        <f t="shared" si="260"/>
        <v>16212</v>
      </c>
      <c r="D1314" s="7">
        <f>IF(N1314&gt;0, RANK(N1314,(N1314:P1314,Q1314:AE1314)),0)</f>
        <v>1</v>
      </c>
      <c r="E1314" s="7">
        <f>IF(O1314&gt;0,RANK(O1314,(N1314:P1314,Q1314:AE1314)),0)</f>
        <v>2</v>
      </c>
      <c r="F1314" s="7">
        <f t="shared" si="261"/>
        <v>3</v>
      </c>
      <c r="G1314" s="1">
        <f t="shared" si="256"/>
        <v>4021</v>
      </c>
      <c r="H1314" s="2">
        <f t="shared" si="257"/>
        <v>0.24802615346656798</v>
      </c>
      <c r="I1314" s="8"/>
      <c r="J1314" s="2">
        <f t="shared" si="262"/>
        <v>0.61398963730569944</v>
      </c>
      <c r="K1314" s="2">
        <f t="shared" si="263"/>
        <v>0.36596348383913152</v>
      </c>
      <c r="L1314" s="2">
        <f t="shared" si="264"/>
        <v>1.1349617567234148E-2</v>
      </c>
      <c r="M1314" s="2">
        <f t="shared" si="265"/>
        <v>8.697261287934889E-3</v>
      </c>
      <c r="N1314" s="1">
        <v>9954</v>
      </c>
      <c r="O1314" s="1">
        <v>5933</v>
      </c>
      <c r="P1314" s="1">
        <v>184</v>
      </c>
      <c r="Q1314" s="1">
        <v>30</v>
      </c>
      <c r="R1314" s="1">
        <v>16</v>
      </c>
      <c r="S1314" s="1">
        <v>18</v>
      </c>
      <c r="T1314" s="1"/>
      <c r="U1314" s="1"/>
      <c r="V1314" s="1">
        <v>1</v>
      </c>
      <c r="W1314" s="1">
        <v>76</v>
      </c>
      <c r="X1314" s="1"/>
      <c r="Y1314" s="66"/>
      <c r="Z1314" s="1"/>
      <c r="AA1314" s="1"/>
      <c r="AB1314" s="1"/>
      <c r="AN1314" t="str">
        <f t="shared" si="255"/>
        <v>North Providence</v>
      </c>
      <c r="AO1314" t="s">
        <v>2378</v>
      </c>
      <c r="AP1314">
        <v>1</v>
      </c>
      <c r="AR1314" s="119">
        <v>44</v>
      </c>
      <c r="AS1314" s="121">
        <v>7</v>
      </c>
      <c r="AT1314" s="121">
        <v>50</v>
      </c>
      <c r="AU1314" s="125">
        <v>51760</v>
      </c>
      <c r="AV1314" s="125">
        <f t="shared" si="258"/>
        <v>44007</v>
      </c>
      <c r="AW1314" t="s">
        <v>749</v>
      </c>
      <c r="AX1314">
        <f t="shared" si="266"/>
        <v>4451760</v>
      </c>
      <c r="BB1314">
        <v>5.79</v>
      </c>
      <c r="BC1314">
        <v>0.12</v>
      </c>
      <c r="BD1314">
        <v>5.67</v>
      </c>
    </row>
    <row r="1315" spans="1:56" ht="13" hidden="1" customHeight="1" outlineLevel="1">
      <c r="A1315" t="s">
        <v>3048</v>
      </c>
      <c r="B1315" s="10" t="s">
        <v>1320</v>
      </c>
      <c r="C1315" s="1">
        <f t="shared" si="260"/>
        <v>6279</v>
      </c>
      <c r="D1315" s="7">
        <f>IF(N1315&gt;0, RANK(N1315,(N1315:P1315,Q1315:AE1315)),0)</f>
        <v>1</v>
      </c>
      <c r="E1315" s="7">
        <f>IF(O1315&gt;0,RANK(O1315,(N1315:P1315,Q1315:AE1315)),0)</f>
        <v>2</v>
      </c>
      <c r="F1315" s="7">
        <f t="shared" si="261"/>
        <v>3</v>
      </c>
      <c r="G1315" s="1">
        <f t="shared" si="256"/>
        <v>451</v>
      </c>
      <c r="H1315" s="2">
        <f t="shared" si="257"/>
        <v>7.1826724000637041E-2</v>
      </c>
      <c r="I1315" s="8"/>
      <c r="J1315" s="2">
        <f t="shared" si="262"/>
        <v>0.52396878483835008</v>
      </c>
      <c r="K1315" s="2">
        <f t="shared" si="263"/>
        <v>0.45214206083771302</v>
      </c>
      <c r="L1315" s="2">
        <f t="shared" si="264"/>
        <v>1.0829749960184742E-2</v>
      </c>
      <c r="M1315" s="2">
        <f t="shared" si="265"/>
        <v>1.3059404363752159E-2</v>
      </c>
      <c r="N1315" s="1">
        <v>3290</v>
      </c>
      <c r="O1315" s="1">
        <v>2839</v>
      </c>
      <c r="P1315" s="1">
        <v>68</v>
      </c>
      <c r="Q1315" s="1">
        <v>24</v>
      </c>
      <c r="R1315" s="1">
        <v>11</v>
      </c>
      <c r="S1315" s="1">
        <v>17</v>
      </c>
      <c r="T1315" s="1"/>
      <c r="U1315" s="1"/>
      <c r="V1315" s="1">
        <v>1</v>
      </c>
      <c r="W1315" s="1">
        <v>29</v>
      </c>
      <c r="X1315" s="1"/>
      <c r="Y1315" s="66"/>
      <c r="Z1315" s="1"/>
      <c r="AA1315" s="1"/>
      <c r="AB1315" s="1"/>
      <c r="AN1315" t="str">
        <f t="shared" si="255"/>
        <v>North Smithfield</v>
      </c>
      <c r="AO1315" t="s">
        <v>2378</v>
      </c>
      <c r="AP1315">
        <v>1</v>
      </c>
      <c r="AR1315" s="119">
        <v>44</v>
      </c>
      <c r="AS1315" s="121">
        <v>7</v>
      </c>
      <c r="AT1315" s="121">
        <v>55</v>
      </c>
      <c r="AU1315" s="125">
        <v>52480</v>
      </c>
      <c r="AV1315" s="125">
        <f t="shared" si="258"/>
        <v>44007</v>
      </c>
      <c r="AW1315" t="s">
        <v>749</v>
      </c>
      <c r="AX1315">
        <f t="shared" si="266"/>
        <v>4452480</v>
      </c>
      <c r="BB1315">
        <v>24.74</v>
      </c>
      <c r="BC1315">
        <v>0.7</v>
      </c>
      <c r="BD1315">
        <v>24.04</v>
      </c>
    </row>
    <row r="1316" spans="1:56" ht="13" hidden="1" customHeight="1" outlineLevel="1">
      <c r="A1316" t="s">
        <v>3508</v>
      </c>
      <c r="B1316" s="10" t="s">
        <v>1320</v>
      </c>
      <c r="C1316" s="1">
        <f t="shared" si="260"/>
        <v>25129</v>
      </c>
      <c r="D1316" s="7">
        <f>IF(N1316&gt;0, RANK(N1316,(N1316:P1316,Q1316:AE1316)),0)</f>
        <v>1</v>
      </c>
      <c r="E1316" s="7">
        <f>IF(O1316&gt;0,RANK(O1316,(N1316:P1316,Q1316:AE1316)),0)</f>
        <v>2</v>
      </c>
      <c r="F1316" s="7">
        <f t="shared" si="261"/>
        <v>3</v>
      </c>
      <c r="G1316" s="1">
        <f t="shared" si="256"/>
        <v>12388</v>
      </c>
      <c r="H1316" s="2">
        <f t="shared" si="257"/>
        <v>0.49297624258824468</v>
      </c>
      <c r="I1316" s="8"/>
      <c r="J1316" s="2">
        <f t="shared" si="262"/>
        <v>0.73564407656492503</v>
      </c>
      <c r="K1316" s="2">
        <f t="shared" si="263"/>
        <v>0.24266783397668032</v>
      </c>
      <c r="L1316" s="2">
        <f t="shared" si="264"/>
        <v>1.0704763420748935E-2</v>
      </c>
      <c r="M1316" s="2">
        <f t="shared" si="265"/>
        <v>1.0983326037645715E-2</v>
      </c>
      <c r="N1316" s="1">
        <v>18486</v>
      </c>
      <c r="O1316" s="1">
        <v>6098</v>
      </c>
      <c r="P1316" s="1">
        <v>269</v>
      </c>
      <c r="Q1316" s="1">
        <v>61</v>
      </c>
      <c r="R1316" s="1">
        <v>47</v>
      </c>
      <c r="S1316" s="1">
        <v>39</v>
      </c>
      <c r="T1316" s="1"/>
      <c r="U1316" s="1"/>
      <c r="V1316" s="1">
        <v>9</v>
      </c>
      <c r="W1316" s="1">
        <v>120</v>
      </c>
      <c r="X1316" s="1"/>
      <c r="Y1316" s="66"/>
      <c r="Z1316" s="1"/>
      <c r="AA1316" s="1"/>
      <c r="AB1316" s="1"/>
      <c r="AN1316" t="str">
        <f t="shared" si="255"/>
        <v>Pawtucket</v>
      </c>
      <c r="AO1316" t="s">
        <v>2378</v>
      </c>
      <c r="AP1316">
        <v>1</v>
      </c>
      <c r="AR1316" s="119">
        <v>44</v>
      </c>
      <c r="AS1316" s="121">
        <v>7</v>
      </c>
      <c r="AT1316" s="121">
        <v>60</v>
      </c>
      <c r="AU1316" s="125">
        <v>54640</v>
      </c>
      <c r="AV1316" s="125">
        <f t="shared" si="258"/>
        <v>44007</v>
      </c>
      <c r="AW1316" t="s">
        <v>2792</v>
      </c>
      <c r="AX1316">
        <f t="shared" si="266"/>
        <v>4454640</v>
      </c>
      <c r="BB1316">
        <v>9</v>
      </c>
      <c r="BC1316">
        <v>0.26</v>
      </c>
      <c r="BD1316">
        <v>8.74</v>
      </c>
    </row>
    <row r="1317" spans="1:56" ht="13" hidden="1" customHeight="1" outlineLevel="1">
      <c r="A1317" t="s">
        <v>1763</v>
      </c>
      <c r="B1317" s="10" t="s">
        <v>1320</v>
      </c>
      <c r="C1317" s="1">
        <f t="shared" si="260"/>
        <v>9917</v>
      </c>
      <c r="D1317" s="7">
        <f>IF(N1317&gt;0, RANK(N1317,(N1317:P1317,Q1317:AE1317)),0)</f>
        <v>1</v>
      </c>
      <c r="E1317" s="7">
        <f>IF(O1317&gt;0,RANK(O1317,(N1317:P1317,Q1317:AE1317)),0)</f>
        <v>2</v>
      </c>
      <c r="F1317" s="7">
        <f t="shared" si="261"/>
        <v>3</v>
      </c>
      <c r="G1317" s="1">
        <f t="shared" si="256"/>
        <v>1188</v>
      </c>
      <c r="H1317" s="2">
        <f t="shared" si="257"/>
        <v>0.1197942926288192</v>
      </c>
      <c r="I1317" s="8"/>
      <c r="J1317" s="2">
        <f t="shared" si="262"/>
        <v>0.55097307653524252</v>
      </c>
      <c r="K1317" s="2">
        <f t="shared" si="263"/>
        <v>0.43117878390642334</v>
      </c>
      <c r="L1317" s="2">
        <f t="shared" si="264"/>
        <v>8.0669557325804171E-3</v>
      </c>
      <c r="M1317" s="2">
        <f t="shared" si="265"/>
        <v>9.7811838257537247E-3</v>
      </c>
      <c r="N1317" s="1">
        <v>5464</v>
      </c>
      <c r="O1317" s="1">
        <v>4276</v>
      </c>
      <c r="P1317" s="1">
        <v>80</v>
      </c>
      <c r="Q1317" s="1">
        <v>27</v>
      </c>
      <c r="R1317" s="1">
        <v>19</v>
      </c>
      <c r="S1317" s="1">
        <v>12</v>
      </c>
      <c r="T1317" s="1"/>
      <c r="U1317" s="1"/>
      <c r="V1317" s="1">
        <v>2</v>
      </c>
      <c r="W1317" s="1">
        <v>37</v>
      </c>
      <c r="X1317" s="1"/>
      <c r="Y1317" s="66"/>
      <c r="Z1317" s="1"/>
      <c r="AA1317" s="1"/>
      <c r="AB1317" s="1"/>
      <c r="AN1317" t="str">
        <f t="shared" si="255"/>
        <v>Portsmouth</v>
      </c>
      <c r="AO1317" t="s">
        <v>2964</v>
      </c>
      <c r="AP1317">
        <v>1</v>
      </c>
      <c r="AR1317" s="119">
        <v>44</v>
      </c>
      <c r="AS1317" s="121">
        <v>5</v>
      </c>
      <c r="AT1317" s="121">
        <v>30</v>
      </c>
      <c r="AU1317" s="125">
        <v>57880</v>
      </c>
      <c r="AV1317" s="125">
        <f t="shared" si="258"/>
        <v>44005</v>
      </c>
      <c r="AW1317" t="s">
        <v>749</v>
      </c>
      <c r="AX1317">
        <f t="shared" si="266"/>
        <v>4457880</v>
      </c>
      <c r="BB1317">
        <v>59.3</v>
      </c>
      <c r="BC1317">
        <v>36.090000000000003</v>
      </c>
      <c r="BD1317">
        <v>23.21</v>
      </c>
    </row>
    <row r="1318" spans="1:56" ht="13" hidden="1" customHeight="1" outlineLevel="1">
      <c r="A1318" t="s">
        <v>2378</v>
      </c>
      <c r="B1318" s="10" t="s">
        <v>1320</v>
      </c>
      <c r="C1318" s="1">
        <f t="shared" si="260"/>
        <v>55635</v>
      </c>
      <c r="D1318" s="7">
        <f>IF(N1318&gt;0, RANK(N1318,(N1318:P1318,Q1318:AE1318)),0)</f>
        <v>1</v>
      </c>
      <c r="E1318" s="7">
        <f>IF(O1318&gt;0,RANK(O1318,(N1318:P1318,Q1318:AE1318)),0)</f>
        <v>2</v>
      </c>
      <c r="F1318" s="7">
        <f t="shared" si="261"/>
        <v>3</v>
      </c>
      <c r="G1318" s="1">
        <f t="shared" si="256"/>
        <v>37728</v>
      </c>
      <c r="H1318" s="2">
        <f t="shared" si="257"/>
        <v>0.67813426799676457</v>
      </c>
      <c r="I1318" s="8"/>
      <c r="J1318" s="2">
        <f t="shared" si="262"/>
        <v>0.83177855666397049</v>
      </c>
      <c r="K1318" s="2">
        <f t="shared" si="263"/>
        <v>0.15364428866720589</v>
      </c>
      <c r="L1318" s="2">
        <f t="shared" si="264"/>
        <v>6.506695425541476E-3</v>
      </c>
      <c r="M1318" s="2">
        <f t="shared" si="265"/>
        <v>8.0704592432821395E-3</v>
      </c>
      <c r="N1318" s="1">
        <v>46276</v>
      </c>
      <c r="O1318" s="1">
        <v>8548</v>
      </c>
      <c r="P1318" s="1">
        <v>362</v>
      </c>
      <c r="Q1318" s="1">
        <v>118</v>
      </c>
      <c r="R1318" s="1">
        <v>134</v>
      </c>
      <c r="S1318" s="1">
        <v>30</v>
      </c>
      <c r="T1318" s="1"/>
      <c r="U1318" s="1"/>
      <c r="V1318" s="1">
        <v>22</v>
      </c>
      <c r="W1318" s="1">
        <v>145</v>
      </c>
      <c r="X1318" s="1"/>
      <c r="Y1318" s="66"/>
      <c r="Z1318" s="1"/>
      <c r="AA1318" s="1"/>
      <c r="AB1318" s="1"/>
      <c r="AN1318" t="str">
        <f t="shared" si="255"/>
        <v>Providence</v>
      </c>
      <c r="AO1318" t="s">
        <v>2378</v>
      </c>
      <c r="AP1318" s="74">
        <v>0</v>
      </c>
      <c r="AR1318" s="119">
        <v>44</v>
      </c>
      <c r="AS1318" s="121">
        <v>7</v>
      </c>
      <c r="AT1318" s="121">
        <v>65</v>
      </c>
      <c r="AU1318" s="125">
        <v>59000</v>
      </c>
      <c r="AV1318" s="125">
        <f t="shared" si="258"/>
        <v>44007</v>
      </c>
      <c r="AW1318" t="s">
        <v>2792</v>
      </c>
      <c r="AX1318">
        <f t="shared" si="266"/>
        <v>4459000</v>
      </c>
      <c r="BB1318">
        <v>20.53</v>
      </c>
      <c r="BC1318">
        <v>2.06</v>
      </c>
      <c r="BD1318">
        <v>18.47</v>
      </c>
    </row>
    <row r="1319" spans="1:56" ht="13" hidden="1" customHeight="1" outlineLevel="1">
      <c r="A1319" t="s">
        <v>883</v>
      </c>
      <c r="B1319" s="10" t="s">
        <v>1320</v>
      </c>
      <c r="C1319" s="1">
        <f t="shared" si="260"/>
        <v>4032</v>
      </c>
      <c r="D1319" s="7">
        <f>IF(N1319&gt;0, RANK(N1319,(N1319:P1319,Q1319:AE1319)),0)</f>
        <v>1</v>
      </c>
      <c r="E1319" s="7">
        <f>IF(O1319&gt;0,RANK(O1319,(N1319:P1319,Q1319:AE1319)),0)</f>
        <v>2</v>
      </c>
      <c r="F1319" s="7">
        <f t="shared" si="261"/>
        <v>3</v>
      </c>
      <c r="G1319" s="1">
        <f t="shared" si="256"/>
        <v>619</v>
      </c>
      <c r="H1319" s="2">
        <f t="shared" si="257"/>
        <v>0.15352182539682541</v>
      </c>
      <c r="I1319" s="8"/>
      <c r="J1319" s="2">
        <f t="shared" si="262"/>
        <v>0.56374007936507942</v>
      </c>
      <c r="K1319" s="2">
        <f t="shared" si="263"/>
        <v>0.41021825396825395</v>
      </c>
      <c r="L1319" s="2">
        <f t="shared" si="264"/>
        <v>1.1904761904761904E-2</v>
      </c>
      <c r="M1319" s="2">
        <f t="shared" si="265"/>
        <v>1.4136904761904726E-2</v>
      </c>
      <c r="N1319" s="1">
        <v>2273</v>
      </c>
      <c r="O1319" s="1">
        <v>1654</v>
      </c>
      <c r="P1319" s="1">
        <v>48</v>
      </c>
      <c r="Q1319" s="1">
        <v>17</v>
      </c>
      <c r="R1319" s="1">
        <v>10</v>
      </c>
      <c r="S1319" s="1">
        <v>7</v>
      </c>
      <c r="T1319" s="1"/>
      <c r="U1319" s="1"/>
      <c r="V1319" s="1">
        <v>1</v>
      </c>
      <c r="W1319" s="1">
        <v>22</v>
      </c>
      <c r="X1319" s="1"/>
      <c r="Y1319" s="66"/>
      <c r="Z1319" s="1"/>
      <c r="AA1319" s="1"/>
      <c r="AB1319" s="1"/>
      <c r="AN1319" t="str">
        <f t="shared" si="255"/>
        <v>Richmond</v>
      </c>
      <c r="AO1319" t="s">
        <v>1616</v>
      </c>
      <c r="AP1319">
        <v>2</v>
      </c>
      <c r="AR1319" s="119">
        <v>44</v>
      </c>
      <c r="AS1319" s="121">
        <v>9</v>
      </c>
      <c r="AT1319" s="121">
        <v>30</v>
      </c>
      <c r="AU1319" s="125">
        <v>61160</v>
      </c>
      <c r="AV1319" s="125">
        <f t="shared" si="258"/>
        <v>44009</v>
      </c>
      <c r="AW1319" t="s">
        <v>749</v>
      </c>
      <c r="AX1319">
        <f t="shared" si="266"/>
        <v>4461160</v>
      </c>
      <c r="BB1319">
        <v>40.78</v>
      </c>
      <c r="BC1319">
        <v>0.22</v>
      </c>
      <c r="BD1319">
        <v>40.56</v>
      </c>
    </row>
    <row r="1320" spans="1:56" ht="13" hidden="1" customHeight="1" outlineLevel="1">
      <c r="A1320" t="s">
        <v>2103</v>
      </c>
      <c r="B1320" s="10" t="s">
        <v>1320</v>
      </c>
      <c r="C1320" s="1">
        <f t="shared" si="260"/>
        <v>5965</v>
      </c>
      <c r="D1320" s="7">
        <f>IF(N1320&gt;0, RANK(N1320,(N1320:P1320,Q1320:AE1320)),0)</f>
        <v>2</v>
      </c>
      <c r="E1320" s="7">
        <f>IF(O1320&gt;0,RANK(O1320,(N1320:P1320,Q1320:AE1320)),0)</f>
        <v>1</v>
      </c>
      <c r="F1320" s="7">
        <f t="shared" si="261"/>
        <v>3</v>
      </c>
      <c r="G1320" s="1">
        <f t="shared" si="256"/>
        <v>262</v>
      </c>
      <c r="H1320" s="2">
        <f t="shared" si="257"/>
        <v>4.3922883487007541E-2</v>
      </c>
      <c r="I1320" s="8"/>
      <c r="J1320" s="2">
        <f t="shared" si="262"/>
        <v>0.46320201173512154</v>
      </c>
      <c r="K1320" s="2">
        <f t="shared" si="263"/>
        <v>0.50712489522212911</v>
      </c>
      <c r="L1320" s="2">
        <f t="shared" si="264"/>
        <v>1.3914501257334452E-2</v>
      </c>
      <c r="M1320" s="2">
        <f t="shared" si="265"/>
        <v>1.5758591785414892E-2</v>
      </c>
      <c r="N1320" s="1">
        <v>2763</v>
      </c>
      <c r="O1320" s="1">
        <v>3025</v>
      </c>
      <c r="P1320" s="1">
        <v>83</v>
      </c>
      <c r="Q1320" s="1">
        <v>23</v>
      </c>
      <c r="R1320" s="1">
        <v>10</v>
      </c>
      <c r="S1320" s="1">
        <v>25</v>
      </c>
      <c r="T1320" s="1"/>
      <c r="U1320" s="1"/>
      <c r="V1320" s="1">
        <v>0</v>
      </c>
      <c r="W1320" s="1">
        <v>36</v>
      </c>
      <c r="X1320" s="1"/>
      <c r="Y1320" s="66"/>
      <c r="Z1320" s="1"/>
      <c r="AA1320" s="1"/>
      <c r="AB1320" s="1"/>
      <c r="AN1320" t="str">
        <f t="shared" si="255"/>
        <v>Scituate</v>
      </c>
      <c r="AO1320" t="s">
        <v>2378</v>
      </c>
      <c r="AP1320">
        <v>2</v>
      </c>
      <c r="AR1320" s="119">
        <v>44</v>
      </c>
      <c r="AS1320" s="121">
        <v>7</v>
      </c>
      <c r="AT1320" s="121">
        <v>70</v>
      </c>
      <c r="AU1320" s="125">
        <v>64220</v>
      </c>
      <c r="AV1320" s="125">
        <f t="shared" si="258"/>
        <v>44007</v>
      </c>
      <c r="AW1320" t="s">
        <v>749</v>
      </c>
      <c r="AX1320">
        <f t="shared" si="266"/>
        <v>4464220</v>
      </c>
      <c r="BB1320">
        <v>54.79</v>
      </c>
      <c r="BC1320">
        <v>6.11</v>
      </c>
      <c r="BD1320">
        <v>48.68</v>
      </c>
    </row>
    <row r="1321" spans="1:56" ht="13" hidden="1" customHeight="1" outlineLevel="1">
      <c r="A1321" t="s">
        <v>2152</v>
      </c>
      <c r="B1321" s="10" t="s">
        <v>1320</v>
      </c>
      <c r="C1321" s="1">
        <f t="shared" si="260"/>
        <v>10394</v>
      </c>
      <c r="D1321" s="7">
        <f>IF(N1321&gt;0, RANK(N1321,(N1321:P1321,Q1321:AE1321)),0)</f>
        <v>1</v>
      </c>
      <c r="E1321" s="7">
        <f>IF(O1321&gt;0,RANK(O1321,(N1321:P1321,Q1321:AE1321)),0)</f>
        <v>2</v>
      </c>
      <c r="F1321" s="7">
        <f t="shared" si="261"/>
        <v>3</v>
      </c>
      <c r="G1321" s="1">
        <f t="shared" si="256"/>
        <v>804</v>
      </c>
      <c r="H1321" s="2">
        <f t="shared" si="257"/>
        <v>7.7352318645372328E-2</v>
      </c>
      <c r="I1321" s="8"/>
      <c r="J1321" s="2">
        <f t="shared" si="262"/>
        <v>0.52568789686357509</v>
      </c>
      <c r="K1321" s="2">
        <f t="shared" si="263"/>
        <v>0.4483355782182028</v>
      </c>
      <c r="L1321" s="2">
        <f t="shared" si="264"/>
        <v>1.2892053107562055E-2</v>
      </c>
      <c r="M1321" s="2">
        <f t="shared" si="265"/>
        <v>1.3084471810660055E-2</v>
      </c>
      <c r="N1321" s="1">
        <v>5464</v>
      </c>
      <c r="O1321" s="1">
        <v>4660</v>
      </c>
      <c r="P1321" s="1">
        <v>134</v>
      </c>
      <c r="Q1321" s="1">
        <v>32</v>
      </c>
      <c r="R1321" s="1">
        <v>19</v>
      </c>
      <c r="S1321" s="1">
        <v>18</v>
      </c>
      <c r="T1321" s="1"/>
      <c r="U1321" s="1"/>
      <c r="V1321" s="1">
        <v>3</v>
      </c>
      <c r="W1321" s="1">
        <v>64</v>
      </c>
      <c r="X1321" s="1"/>
      <c r="Y1321" s="66"/>
      <c r="Z1321" s="1"/>
      <c r="AA1321" s="1"/>
      <c r="AB1321" s="1"/>
      <c r="AN1321" t="str">
        <f t="shared" si="255"/>
        <v>Smithfield</v>
      </c>
      <c r="AO1321" t="s">
        <v>2378</v>
      </c>
      <c r="AP1321">
        <v>1</v>
      </c>
      <c r="AR1321" s="119">
        <v>44</v>
      </c>
      <c r="AS1321" s="121">
        <v>7</v>
      </c>
      <c r="AT1321" s="121">
        <v>75</v>
      </c>
      <c r="AU1321" s="125">
        <v>66200</v>
      </c>
      <c r="AV1321" s="125">
        <f t="shared" si="258"/>
        <v>44007</v>
      </c>
      <c r="AW1321" t="s">
        <v>749</v>
      </c>
      <c r="AX1321">
        <f t="shared" si="266"/>
        <v>4466200</v>
      </c>
      <c r="BB1321">
        <v>27.77</v>
      </c>
      <c r="BC1321">
        <v>1.18</v>
      </c>
      <c r="BD1321">
        <v>26.59</v>
      </c>
    </row>
    <row r="1322" spans="1:56" ht="13" hidden="1" customHeight="1" outlineLevel="1">
      <c r="A1322" t="s">
        <v>3121</v>
      </c>
      <c r="B1322" s="10" t="s">
        <v>1320</v>
      </c>
      <c r="C1322" s="1">
        <f t="shared" si="260"/>
        <v>14328</v>
      </c>
      <c r="D1322" s="7">
        <f>IF(N1322&gt;0, RANK(N1322,(N1322:P1322,Q1322:AE1322)),0)</f>
        <v>1</v>
      </c>
      <c r="E1322" s="7">
        <f>IF(O1322&gt;0,RANK(O1322,(N1322:P1322,Q1322:AE1322)),0)</f>
        <v>2</v>
      </c>
      <c r="F1322" s="7">
        <f t="shared" si="261"/>
        <v>3</v>
      </c>
      <c r="G1322" s="1">
        <f t="shared" si="256"/>
        <v>4647</v>
      </c>
      <c r="H1322" s="2">
        <f t="shared" si="257"/>
        <v>0.32432998324958123</v>
      </c>
      <c r="I1322" s="8"/>
      <c r="J1322" s="2">
        <f t="shared" si="262"/>
        <v>0.65159128978224456</v>
      </c>
      <c r="K1322" s="2">
        <f t="shared" si="263"/>
        <v>0.32726130653266333</v>
      </c>
      <c r="L1322" s="2">
        <f t="shared" si="264"/>
        <v>9.003350083752094E-3</v>
      </c>
      <c r="M1322" s="2">
        <f t="shared" si="265"/>
        <v>1.2144053601340009E-2</v>
      </c>
      <c r="N1322" s="1">
        <v>9336</v>
      </c>
      <c r="O1322" s="1">
        <v>4689</v>
      </c>
      <c r="P1322" s="1">
        <v>129</v>
      </c>
      <c r="Q1322" s="1">
        <v>69</v>
      </c>
      <c r="R1322" s="1">
        <v>32</v>
      </c>
      <c r="S1322" s="1">
        <v>14</v>
      </c>
      <c r="T1322" s="1"/>
      <c r="U1322" s="1"/>
      <c r="V1322" s="1">
        <v>2</v>
      </c>
      <c r="W1322" s="1">
        <v>57</v>
      </c>
      <c r="X1322" s="1"/>
      <c r="Y1322" s="66"/>
      <c r="Z1322" s="1"/>
      <c r="AA1322" s="1"/>
      <c r="AB1322" s="1"/>
      <c r="AN1322" t="str">
        <f t="shared" si="255"/>
        <v>South Kingstown</v>
      </c>
      <c r="AO1322" t="s">
        <v>1616</v>
      </c>
      <c r="AP1322">
        <v>2</v>
      </c>
      <c r="AR1322" s="119">
        <v>44</v>
      </c>
      <c r="AS1322" s="121">
        <v>9</v>
      </c>
      <c r="AT1322" s="121">
        <v>35</v>
      </c>
      <c r="AU1322" s="125">
        <v>67460</v>
      </c>
      <c r="AV1322" s="125">
        <f t="shared" si="258"/>
        <v>44009</v>
      </c>
      <c r="AW1322" t="s">
        <v>749</v>
      </c>
      <c r="AX1322">
        <f t="shared" si="266"/>
        <v>4467460</v>
      </c>
      <c r="BB1322">
        <v>79.77</v>
      </c>
      <c r="BC1322">
        <v>22.68</v>
      </c>
      <c r="BD1322">
        <v>57.09</v>
      </c>
    </row>
    <row r="1323" spans="1:56" ht="13" hidden="1" customHeight="1" outlineLevel="1">
      <c r="A1323" t="s">
        <v>1254</v>
      </c>
      <c r="B1323" s="10" t="s">
        <v>1320</v>
      </c>
      <c r="C1323" s="1">
        <f t="shared" si="260"/>
        <v>7982</v>
      </c>
      <c r="D1323" s="7">
        <f>IF(N1323&gt;0, RANK(N1323,(N1323:P1323,Q1323:AE1323)),0)</f>
        <v>1</v>
      </c>
      <c r="E1323" s="7">
        <f>IF(O1323&gt;0,RANK(O1323,(N1323:P1323,Q1323:AE1323)),0)</f>
        <v>2</v>
      </c>
      <c r="F1323" s="7">
        <f t="shared" si="261"/>
        <v>3</v>
      </c>
      <c r="G1323" s="1">
        <f t="shared" si="256"/>
        <v>1701</v>
      </c>
      <c r="H1323" s="2">
        <f t="shared" si="257"/>
        <v>0.21310448509145577</v>
      </c>
      <c r="I1323" s="8"/>
      <c r="J1323" s="2">
        <f t="shared" si="262"/>
        <v>0.59533951390628914</v>
      </c>
      <c r="K1323" s="2">
        <f t="shared" si="263"/>
        <v>0.3822350288148334</v>
      </c>
      <c r="L1323" s="2">
        <f t="shared" si="264"/>
        <v>1.0273114507642195E-2</v>
      </c>
      <c r="M1323" s="2">
        <f t="shared" si="265"/>
        <v>1.2152342771235263E-2</v>
      </c>
      <c r="N1323" s="1">
        <v>4752</v>
      </c>
      <c r="O1323" s="1">
        <v>3051</v>
      </c>
      <c r="P1323" s="1">
        <v>82</v>
      </c>
      <c r="Q1323" s="1">
        <v>27</v>
      </c>
      <c r="R1323" s="1">
        <v>8</v>
      </c>
      <c r="S1323" s="1">
        <v>16</v>
      </c>
      <c r="T1323" s="1"/>
      <c r="U1323" s="1"/>
      <c r="V1323" s="1">
        <v>2</v>
      </c>
      <c r="W1323" s="1">
        <v>44</v>
      </c>
      <c r="X1323" s="1"/>
      <c r="Y1323" s="66"/>
      <c r="Z1323" s="1"/>
      <c r="AA1323" s="1"/>
      <c r="AB1323" s="1"/>
      <c r="AN1323" t="str">
        <f t="shared" si="255"/>
        <v>Tiverton</v>
      </c>
      <c r="AO1323" t="s">
        <v>2964</v>
      </c>
      <c r="AP1323">
        <v>1</v>
      </c>
      <c r="AR1323" s="119">
        <v>44</v>
      </c>
      <c r="AS1323" s="121">
        <v>5</v>
      </c>
      <c r="AT1323" s="121">
        <v>35</v>
      </c>
      <c r="AU1323" s="125">
        <v>70880</v>
      </c>
      <c r="AV1323" s="125">
        <f t="shared" si="258"/>
        <v>44005</v>
      </c>
      <c r="AW1323" t="s">
        <v>749</v>
      </c>
      <c r="AX1323">
        <f t="shared" si="266"/>
        <v>4470880</v>
      </c>
      <c r="BB1323">
        <v>36.32</v>
      </c>
      <c r="BC1323">
        <v>6.96</v>
      </c>
      <c r="BD1323">
        <v>29.36</v>
      </c>
    </row>
    <row r="1324" spans="1:56" ht="13" hidden="1" customHeight="1" outlineLevel="1">
      <c r="A1324" t="s">
        <v>3421</v>
      </c>
      <c r="B1324" s="10" t="s">
        <v>1320</v>
      </c>
      <c r="C1324" s="1">
        <f t="shared" si="260"/>
        <v>5131</v>
      </c>
      <c r="D1324" s="7">
        <f>IF(N1324&gt;0, RANK(N1324,(N1324:P1324,Q1324:AE1324)),0)</f>
        <v>1</v>
      </c>
      <c r="E1324" s="7">
        <f>IF(O1324&gt;0,RANK(O1324,(N1324:P1324,Q1324:AE1324)),0)</f>
        <v>2</v>
      </c>
      <c r="F1324" s="7">
        <f t="shared" si="261"/>
        <v>3</v>
      </c>
      <c r="G1324" s="1">
        <f t="shared" si="256"/>
        <v>1494</v>
      </c>
      <c r="H1324" s="2">
        <f t="shared" si="257"/>
        <v>0.29117131163515886</v>
      </c>
      <c r="I1324" s="8"/>
      <c r="J1324" s="2">
        <f t="shared" si="262"/>
        <v>0.63418436951861235</v>
      </c>
      <c r="K1324" s="2">
        <f t="shared" si="263"/>
        <v>0.34301305788345354</v>
      </c>
      <c r="L1324" s="2">
        <f t="shared" si="264"/>
        <v>8.5753264470863379E-3</v>
      </c>
      <c r="M1324" s="2">
        <f t="shared" si="265"/>
        <v>1.4227246150847774E-2</v>
      </c>
      <c r="N1324" s="1">
        <v>3254</v>
      </c>
      <c r="O1324" s="1">
        <v>1760</v>
      </c>
      <c r="P1324" s="1">
        <v>44</v>
      </c>
      <c r="Q1324" s="1">
        <v>12</v>
      </c>
      <c r="R1324" s="1">
        <v>9</v>
      </c>
      <c r="S1324" s="1">
        <v>14</v>
      </c>
      <c r="T1324" s="1"/>
      <c r="U1324" s="1"/>
      <c r="V1324" s="1">
        <v>3</v>
      </c>
      <c r="W1324" s="1">
        <v>35</v>
      </c>
      <c r="X1324" s="1"/>
      <c r="Y1324" s="66"/>
      <c r="Z1324" s="1"/>
      <c r="AA1324" s="1"/>
      <c r="AB1324" s="1"/>
      <c r="AN1324" t="str">
        <f t="shared" si="255"/>
        <v>Warren</v>
      </c>
      <c r="AO1324" t="s">
        <v>1127</v>
      </c>
      <c r="AP1324">
        <v>1</v>
      </c>
      <c r="AR1324" s="119">
        <v>44</v>
      </c>
      <c r="AS1324" s="121">
        <v>1</v>
      </c>
      <c r="AT1324" s="121">
        <v>15</v>
      </c>
      <c r="AU1324" s="125">
        <v>73760</v>
      </c>
      <c r="AV1324" s="125">
        <f t="shared" si="258"/>
        <v>44001</v>
      </c>
      <c r="AW1324" t="s">
        <v>749</v>
      </c>
      <c r="AX1324">
        <f t="shared" si="266"/>
        <v>4473760</v>
      </c>
      <c r="BB1324">
        <v>8.65</v>
      </c>
      <c r="BC1324">
        <v>2.5</v>
      </c>
      <c r="BD1324">
        <v>6.15</v>
      </c>
    </row>
    <row r="1325" spans="1:56" ht="13" hidden="1" customHeight="1" outlineLevel="1">
      <c r="A1325" t="s">
        <v>1255</v>
      </c>
      <c r="B1325" s="10" t="s">
        <v>1320</v>
      </c>
      <c r="C1325" s="1">
        <f t="shared" si="260"/>
        <v>43327</v>
      </c>
      <c r="D1325" s="7">
        <f>IF(N1325&gt;0, RANK(N1325,(N1325:P1325,Q1325:AE1325)),0)</f>
        <v>1</v>
      </c>
      <c r="E1325" s="7">
        <f>IF(O1325&gt;0,RANK(O1325,(N1325:P1325,Q1325:AE1325)),0)</f>
        <v>2</v>
      </c>
      <c r="F1325" s="7">
        <f t="shared" si="261"/>
        <v>3</v>
      </c>
      <c r="G1325" s="1">
        <f t="shared" si="256"/>
        <v>9261</v>
      </c>
      <c r="H1325" s="2">
        <f t="shared" si="257"/>
        <v>0.21374662450665866</v>
      </c>
      <c r="I1325" s="8"/>
      <c r="J1325" s="2">
        <f t="shared" si="262"/>
        <v>0.59551780644863483</v>
      </c>
      <c r="K1325" s="2">
        <f t="shared" si="263"/>
        <v>0.38177118194197612</v>
      </c>
      <c r="L1325" s="2">
        <f t="shared" si="264"/>
        <v>1.1009301359429456E-2</v>
      </c>
      <c r="M1325" s="2">
        <f t="shared" si="265"/>
        <v>1.1701710249959587E-2</v>
      </c>
      <c r="N1325" s="1">
        <v>25802</v>
      </c>
      <c r="O1325" s="1">
        <v>16541</v>
      </c>
      <c r="P1325" s="1">
        <v>477</v>
      </c>
      <c r="Q1325" s="1">
        <v>116</v>
      </c>
      <c r="R1325" s="1">
        <v>81</v>
      </c>
      <c r="S1325" s="1">
        <v>83</v>
      </c>
      <c r="T1325" s="1"/>
      <c r="U1325" s="1"/>
      <c r="V1325" s="1">
        <v>13</v>
      </c>
      <c r="W1325" s="1">
        <v>214</v>
      </c>
      <c r="X1325" s="1"/>
      <c r="Y1325" s="66"/>
      <c r="Z1325" s="1"/>
      <c r="AA1325" s="1"/>
      <c r="AB1325" s="1"/>
      <c r="AN1325" t="str">
        <f t="shared" si="255"/>
        <v>Warwick</v>
      </c>
      <c r="AO1325" t="s">
        <v>2201</v>
      </c>
      <c r="AP1325">
        <v>2</v>
      </c>
      <c r="AR1325" s="119">
        <v>44</v>
      </c>
      <c r="AS1325" s="121">
        <v>3</v>
      </c>
      <c r="AT1325" s="121">
        <v>15</v>
      </c>
      <c r="AU1325" s="125">
        <v>74300</v>
      </c>
      <c r="AV1325" s="125">
        <f t="shared" si="258"/>
        <v>44003</v>
      </c>
      <c r="AW1325" t="s">
        <v>2792</v>
      </c>
      <c r="AX1325">
        <f t="shared" si="266"/>
        <v>4474300</v>
      </c>
      <c r="BB1325">
        <v>49.62</v>
      </c>
      <c r="BC1325">
        <v>14.12</v>
      </c>
      <c r="BD1325">
        <v>35.5</v>
      </c>
    </row>
    <row r="1326" spans="1:56" ht="13" hidden="1" customHeight="1" outlineLevel="1">
      <c r="A1326" t="s">
        <v>1780</v>
      </c>
      <c r="B1326" s="10" t="s">
        <v>1320</v>
      </c>
      <c r="C1326" s="1">
        <f t="shared" si="260"/>
        <v>3243</v>
      </c>
      <c r="D1326" s="7">
        <f>IF(N1326&gt;0, RANK(N1326,(N1326:P1326,Q1326:AE1326)),0)</f>
        <v>1</v>
      </c>
      <c r="E1326" s="7">
        <f>IF(O1326&gt;0,RANK(O1326,(N1326:P1326,Q1326:AE1326)),0)</f>
        <v>2</v>
      </c>
      <c r="F1326" s="7">
        <f t="shared" si="261"/>
        <v>3</v>
      </c>
      <c r="G1326" s="1">
        <f t="shared" si="256"/>
        <v>24</v>
      </c>
      <c r="H1326" s="2">
        <f t="shared" si="257"/>
        <v>7.4005550416281225E-3</v>
      </c>
      <c r="I1326" s="8"/>
      <c r="J1326" s="2">
        <f t="shared" si="262"/>
        <v>0.49059512796793092</v>
      </c>
      <c r="K1326" s="2">
        <f t="shared" si="263"/>
        <v>0.4831945729263028</v>
      </c>
      <c r="L1326" s="2">
        <f t="shared" si="264"/>
        <v>1.1409189022510022E-2</v>
      </c>
      <c r="M1326" s="2">
        <f t="shared" si="265"/>
        <v>1.4801110083256255E-2</v>
      </c>
      <c r="N1326" s="1">
        <v>1591</v>
      </c>
      <c r="O1326" s="1">
        <v>1567</v>
      </c>
      <c r="P1326" s="1">
        <v>37</v>
      </c>
      <c r="Q1326" s="1">
        <v>12</v>
      </c>
      <c r="R1326" s="1">
        <v>7</v>
      </c>
      <c r="S1326" s="1">
        <v>6</v>
      </c>
      <c r="T1326" s="1"/>
      <c r="U1326" s="1"/>
      <c r="V1326" s="1">
        <v>1</v>
      </c>
      <c r="W1326" s="1">
        <v>22</v>
      </c>
      <c r="X1326" s="1"/>
      <c r="Y1326" s="66"/>
      <c r="Z1326" s="1"/>
      <c r="AA1326" s="1"/>
      <c r="AB1326" s="1"/>
      <c r="AN1326" t="str">
        <f t="shared" si="255"/>
        <v>West Greenwich</v>
      </c>
      <c r="AO1326" t="s">
        <v>2201</v>
      </c>
      <c r="AP1326">
        <v>2</v>
      </c>
      <c r="AR1326" s="119">
        <v>44</v>
      </c>
      <c r="AS1326" s="121">
        <v>3</v>
      </c>
      <c r="AT1326" s="121">
        <v>20</v>
      </c>
      <c r="AU1326" s="125">
        <v>77720</v>
      </c>
      <c r="AV1326" s="125">
        <f t="shared" si="258"/>
        <v>44003</v>
      </c>
      <c r="AW1326" t="s">
        <v>749</v>
      </c>
      <c r="AX1326">
        <f t="shared" si="266"/>
        <v>4477720</v>
      </c>
      <c r="BB1326">
        <v>51.32</v>
      </c>
      <c r="BC1326">
        <v>0.69</v>
      </c>
      <c r="BD1326">
        <v>50.63</v>
      </c>
    </row>
    <row r="1327" spans="1:56" ht="13" hidden="1" customHeight="1" outlineLevel="1">
      <c r="A1327" t="s">
        <v>1442</v>
      </c>
      <c r="B1327" s="10" t="s">
        <v>1320</v>
      </c>
      <c r="C1327" s="1">
        <f t="shared" si="260"/>
        <v>12485</v>
      </c>
      <c r="D1327" s="7">
        <f>IF(N1327&gt;0, RANK(N1327,(N1327:P1327,Q1327:AE1327)),0)</f>
        <v>1</v>
      </c>
      <c r="E1327" s="7">
        <f>IF(O1327&gt;0,RANK(O1327,(N1327:P1327,Q1327:AE1327)),0)</f>
        <v>2</v>
      </c>
      <c r="F1327" s="7">
        <f t="shared" si="261"/>
        <v>3</v>
      </c>
      <c r="G1327" s="1">
        <f t="shared" si="256"/>
        <v>2740</v>
      </c>
      <c r="H1327" s="2">
        <f t="shared" si="257"/>
        <v>0.21946335602723269</v>
      </c>
      <c r="I1327" s="8"/>
      <c r="J1327" s="2">
        <f t="shared" si="262"/>
        <v>0.59871846215458546</v>
      </c>
      <c r="K1327" s="2">
        <f t="shared" si="263"/>
        <v>0.3792551061273528</v>
      </c>
      <c r="L1327" s="2">
        <f t="shared" si="264"/>
        <v>1.145374449339207E-2</v>
      </c>
      <c r="M1327" s="2">
        <f t="shared" si="265"/>
        <v>1.0572687224669664E-2</v>
      </c>
      <c r="N1327" s="1">
        <v>7475</v>
      </c>
      <c r="O1327" s="1">
        <v>4735</v>
      </c>
      <c r="P1327" s="1">
        <v>143</v>
      </c>
      <c r="Q1327" s="1">
        <v>34</v>
      </c>
      <c r="R1327" s="1">
        <v>17</v>
      </c>
      <c r="S1327" s="1">
        <v>28</v>
      </c>
      <c r="T1327" s="1"/>
      <c r="U1327" s="1"/>
      <c r="V1327" s="1">
        <v>3</v>
      </c>
      <c r="W1327" s="1">
        <v>50</v>
      </c>
      <c r="X1327" s="1"/>
      <c r="Y1327" s="66"/>
      <c r="Z1327" s="1"/>
      <c r="AA1327" s="1"/>
      <c r="AB1327" s="1"/>
      <c r="AN1327" t="str">
        <f t="shared" si="255"/>
        <v>West Warwick</v>
      </c>
      <c r="AO1327" t="s">
        <v>2201</v>
      </c>
      <c r="AP1327">
        <v>2</v>
      </c>
      <c r="AR1327" s="119">
        <v>44</v>
      </c>
      <c r="AS1327" s="121">
        <v>3</v>
      </c>
      <c r="AT1327" s="121">
        <v>25</v>
      </c>
      <c r="AU1327" s="125">
        <v>78440</v>
      </c>
      <c r="AV1327" s="125">
        <f t="shared" si="258"/>
        <v>44003</v>
      </c>
      <c r="AW1327" t="s">
        <v>749</v>
      </c>
      <c r="AX1327">
        <f t="shared" si="266"/>
        <v>4478440</v>
      </c>
      <c r="BB1327">
        <v>8.11</v>
      </c>
      <c r="BC1327">
        <v>0.18</v>
      </c>
      <c r="BD1327">
        <v>7.93</v>
      </c>
    </row>
    <row r="1328" spans="1:56" ht="13" hidden="1" customHeight="1" outlineLevel="1">
      <c r="A1328" t="s">
        <v>2043</v>
      </c>
      <c r="B1328" s="10" t="s">
        <v>1320</v>
      </c>
      <c r="C1328" s="1">
        <f t="shared" si="260"/>
        <v>11440</v>
      </c>
      <c r="D1328" s="7">
        <f>IF(N1328&gt;0, RANK(N1328,(N1328:P1328,Q1328:AE1328)),0)</f>
        <v>1</v>
      </c>
      <c r="E1328" s="7">
        <f>IF(O1328&gt;0,RANK(O1328,(N1328:P1328,Q1328:AE1328)),0)</f>
        <v>2</v>
      </c>
      <c r="F1328" s="7">
        <f t="shared" si="261"/>
        <v>3</v>
      </c>
      <c r="G1328" s="1">
        <f t="shared" si="256"/>
        <v>1780</v>
      </c>
      <c r="H1328" s="2">
        <f t="shared" si="257"/>
        <v>0.1555944055944056</v>
      </c>
      <c r="I1328" s="8"/>
      <c r="J1328" s="2">
        <f t="shared" si="262"/>
        <v>0.56730769230769229</v>
      </c>
      <c r="K1328" s="2">
        <f t="shared" si="263"/>
        <v>0.41171328671328672</v>
      </c>
      <c r="L1328" s="2">
        <f t="shared" si="264"/>
        <v>1.1188811188811189E-2</v>
      </c>
      <c r="M1328" s="2">
        <f t="shared" si="265"/>
        <v>9.7902097902098015E-3</v>
      </c>
      <c r="N1328" s="1">
        <v>6490</v>
      </c>
      <c r="O1328" s="1">
        <v>4710</v>
      </c>
      <c r="P1328" s="1">
        <v>128</v>
      </c>
      <c r="Q1328" s="1">
        <v>40</v>
      </c>
      <c r="R1328" s="1">
        <v>14</v>
      </c>
      <c r="S1328" s="1">
        <v>17</v>
      </c>
      <c r="T1328" s="1"/>
      <c r="U1328" s="1"/>
      <c r="V1328" s="1">
        <v>0</v>
      </c>
      <c r="W1328" s="1">
        <v>41</v>
      </c>
      <c r="X1328" s="1"/>
      <c r="Y1328" s="66"/>
      <c r="Z1328" s="1"/>
      <c r="AA1328" s="1"/>
      <c r="AB1328" s="1"/>
      <c r="AN1328" t="str">
        <f t="shared" si="255"/>
        <v>Westerly</v>
      </c>
      <c r="AO1328" t="s">
        <v>1616</v>
      </c>
      <c r="AP1328">
        <v>2</v>
      </c>
      <c r="AR1328" s="119">
        <v>44</v>
      </c>
      <c r="AS1328" s="121">
        <v>9</v>
      </c>
      <c r="AT1328" s="121">
        <v>40</v>
      </c>
      <c r="AU1328" s="125">
        <v>77000</v>
      </c>
      <c r="AV1328" s="125">
        <f t="shared" si="258"/>
        <v>44009</v>
      </c>
      <c r="AW1328" t="s">
        <v>749</v>
      </c>
      <c r="AX1328">
        <f t="shared" si="266"/>
        <v>4477000</v>
      </c>
      <c r="BB1328">
        <v>74.81</v>
      </c>
      <c r="BC1328">
        <v>44.72</v>
      </c>
      <c r="BD1328">
        <v>30.09</v>
      </c>
    </row>
    <row r="1329" spans="1:56" ht="13" hidden="1" customHeight="1" outlineLevel="1">
      <c r="A1329" t="s">
        <v>2623</v>
      </c>
      <c r="B1329" s="10" t="s">
        <v>1320</v>
      </c>
      <c r="C1329" s="1">
        <f t="shared" si="260"/>
        <v>13354</v>
      </c>
      <c r="D1329" s="7">
        <f>IF(N1329&gt;0, RANK(N1329,(N1329:P1329,Q1329:AE1329)),0)</f>
        <v>1</v>
      </c>
      <c r="E1329" s="7">
        <f>IF(O1329&gt;0,RANK(O1329,(N1329:P1329,Q1329:AE1329)),0)</f>
        <v>2</v>
      </c>
      <c r="F1329" s="7">
        <f t="shared" si="261"/>
        <v>3</v>
      </c>
      <c r="G1329" s="1">
        <f t="shared" si="256"/>
        <v>4280</v>
      </c>
      <c r="H1329" s="2">
        <f t="shared" si="257"/>
        <v>0.32050322000898607</v>
      </c>
      <c r="I1329" s="8"/>
      <c r="J1329" s="2">
        <f t="shared" si="262"/>
        <v>0.64984274374719186</v>
      </c>
      <c r="K1329" s="2">
        <f t="shared" si="263"/>
        <v>0.3293395237382058</v>
      </c>
      <c r="L1329" s="2">
        <f t="shared" si="264"/>
        <v>9.8097948180320502E-3</v>
      </c>
      <c r="M1329" s="2">
        <f t="shared" si="265"/>
        <v>1.1007937696570288E-2</v>
      </c>
      <c r="N1329" s="1">
        <v>8678</v>
      </c>
      <c r="O1329" s="1">
        <v>4398</v>
      </c>
      <c r="P1329" s="1">
        <v>131</v>
      </c>
      <c r="Q1329" s="1">
        <v>36</v>
      </c>
      <c r="R1329" s="1">
        <v>14</v>
      </c>
      <c r="S1329" s="1">
        <v>24</v>
      </c>
      <c r="T1329" s="1"/>
      <c r="U1329" s="1"/>
      <c r="V1329" s="1">
        <v>4</v>
      </c>
      <c r="W1329" s="1">
        <v>69</v>
      </c>
      <c r="X1329" s="1"/>
      <c r="Y1329" s="66"/>
      <c r="Z1329" s="1"/>
      <c r="AA1329" s="1"/>
      <c r="AB1329" s="1"/>
      <c r="AN1329" t="str">
        <f t="shared" ref="AN1329:AN1392" si="267">A1329</f>
        <v>Woonsocket</v>
      </c>
      <c r="AO1329" t="s">
        <v>2378</v>
      </c>
      <c r="AP1329">
        <v>1</v>
      </c>
      <c r="AR1329" s="119">
        <v>44</v>
      </c>
      <c r="AS1329" s="121">
        <v>7</v>
      </c>
      <c r="AT1329" s="121">
        <v>80</v>
      </c>
      <c r="AU1329" s="125">
        <v>80780</v>
      </c>
      <c r="AV1329" s="125">
        <f t="shared" si="258"/>
        <v>44007</v>
      </c>
      <c r="AW1329" t="s">
        <v>2792</v>
      </c>
      <c r="AX1329">
        <f t="shared" si="266"/>
        <v>4480780</v>
      </c>
      <c r="BB1329">
        <v>7.96</v>
      </c>
      <c r="BC1329">
        <v>0.25</v>
      </c>
      <c r="BD1329">
        <v>7.71</v>
      </c>
    </row>
    <row r="1330" spans="1:56" collapsed="1">
      <c r="A1330" t="s">
        <v>2424</v>
      </c>
      <c r="B1330" s="10" t="s">
        <v>2781</v>
      </c>
      <c r="C1330" s="1">
        <f t="shared" si="260"/>
        <v>471766</v>
      </c>
      <c r="D1330" s="7">
        <f>IF(N1330&gt;0, RANK(N1330,(N1330:P1330,Q1330:AE1330)),0)</f>
        <v>1</v>
      </c>
      <c r="E1330" s="7">
        <f>IF(O1330&gt;0,RANK(O1330,(N1330:P1330,Q1330:AE1330)),0)</f>
        <v>2</v>
      </c>
      <c r="F1330" s="7">
        <f t="shared" si="261"/>
        <v>3</v>
      </c>
      <c r="G1330" s="1">
        <f t="shared" si="256"/>
        <v>131180</v>
      </c>
      <c r="H1330" s="2">
        <f t="shared" si="257"/>
        <v>0.27806158137720821</v>
      </c>
      <c r="I1330" s="8"/>
      <c r="J1330" s="2">
        <f t="shared" si="262"/>
        <v>0.6286400461245617</v>
      </c>
      <c r="K1330" s="2">
        <f t="shared" si="263"/>
        <v>0.35057846474735355</v>
      </c>
      <c r="L1330" s="2">
        <f t="shared" si="264"/>
        <v>1.0236006833896466E-2</v>
      </c>
      <c r="M1330" s="2">
        <f t="shared" si="265"/>
        <v>1.0545482294188285E-2</v>
      </c>
      <c r="N1330" s="1">
        <f t="shared" ref="N1330:S1330" si="268">SUM(N1291:N1329)</f>
        <v>296571</v>
      </c>
      <c r="O1330" s="1">
        <f t="shared" si="268"/>
        <v>165391</v>
      </c>
      <c r="P1330" s="1">
        <f t="shared" si="268"/>
        <v>4829</v>
      </c>
      <c r="Q1330" s="1">
        <f t="shared" si="268"/>
        <v>1382</v>
      </c>
      <c r="R1330" s="1">
        <f t="shared" si="268"/>
        <v>797</v>
      </c>
      <c r="S1330" s="1">
        <f t="shared" si="268"/>
        <v>675</v>
      </c>
      <c r="T1330" s="1"/>
      <c r="U1330" s="1"/>
      <c r="V1330" s="1">
        <f>SUM(V1291:V1329)</f>
        <v>122</v>
      </c>
      <c r="W1330" s="105">
        <f>SUM(W1291:W1329)-SUM(X1330:AL1330)-T1330-U1330</f>
        <v>1983</v>
      </c>
      <c r="X1330" s="1"/>
      <c r="Y1330" s="105">
        <v>5</v>
      </c>
      <c r="Z1330" s="105">
        <v>11</v>
      </c>
      <c r="AA1330" s="1"/>
      <c r="AB1330" s="1">
        <f>SUM(AB1291:AB1329)</f>
        <v>0</v>
      </c>
      <c r="AN1330" t="str">
        <f t="shared" si="267"/>
        <v>Rhode Island</v>
      </c>
      <c r="AR1330" s="119">
        <v>44</v>
      </c>
      <c r="AV1330" s="119">
        <v>44</v>
      </c>
      <c r="AW1330" t="s">
        <v>3272</v>
      </c>
      <c r="AX1330" s="119">
        <v>44</v>
      </c>
      <c r="BB1330">
        <v>1545.05</v>
      </c>
      <c r="BC1330">
        <v>500.12</v>
      </c>
      <c r="BD1330">
        <v>1044.93</v>
      </c>
    </row>
    <row r="1331" spans="1:56">
      <c r="B1331" s="10"/>
      <c r="C1331" s="1"/>
      <c r="D1331" s="7"/>
      <c r="E1331" s="7"/>
      <c r="F1331" s="7"/>
      <c r="G1331" s="1"/>
      <c r="J1331" s="2"/>
      <c r="K1331" s="2"/>
      <c r="L1331" s="2"/>
      <c r="M1331" s="2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</row>
    <row r="1332" spans="1:56" hidden="1" outlineLevel="1">
      <c r="A1332" t="s">
        <v>2903</v>
      </c>
      <c r="B1332" s="10" t="s">
        <v>1581</v>
      </c>
      <c r="C1332" s="1">
        <f t="shared" ref="C1332:C1395" si="269">SUM(N1332:AL1332)</f>
        <v>767</v>
      </c>
      <c r="D1332" s="7">
        <f>IF(N1332&gt;0, RANK(N1332,(N1332:P1332,Q1332:AE1332)),0)</f>
        <v>1</v>
      </c>
      <c r="E1332" s="7">
        <f>IF(O1332&gt;0,RANK(O1332,(N1332:P1332,Q1332:AE1332)),0)</f>
        <v>2</v>
      </c>
      <c r="F1332" s="7">
        <f t="shared" ref="F1332:F1395" si="270">IF(P1332&gt;0,RANK(P1332,(N1332:AE1332)),0)</f>
        <v>4</v>
      </c>
      <c r="G1332" s="1">
        <f t="shared" si="256"/>
        <v>4</v>
      </c>
      <c r="H1332" s="2">
        <f t="shared" si="257"/>
        <v>5.2151238591916557E-3</v>
      </c>
      <c r="I1332" s="8"/>
      <c r="J1332" s="2">
        <f t="shared" ref="J1332:J1395" si="271">IF(C1332=0,"-",N1332/C1332)</f>
        <v>0.49282920469361147</v>
      </c>
      <c r="K1332" s="2">
        <f t="shared" ref="K1332:K1395" si="272">IF(C1332=0,"-",O1332/C1332)</f>
        <v>0.48761408083441982</v>
      </c>
      <c r="L1332" s="2">
        <f t="shared" ref="L1332:L1395" si="273">IF(C1332=0,"-",P1332/C1332)</f>
        <v>5.2151238591916557E-3</v>
      </c>
      <c r="M1332" s="2">
        <f t="shared" ref="M1332:M1395" si="274">IF(C1332=0,"-",(1-J1332-K1332-L1332))</f>
        <v>1.4341590612777061E-2</v>
      </c>
      <c r="N1332" s="1">
        <v>378</v>
      </c>
      <c r="O1332" s="1">
        <v>374</v>
      </c>
      <c r="P1332" s="1">
        <v>4</v>
      </c>
      <c r="Q1332" s="1">
        <v>3</v>
      </c>
      <c r="R1332" s="1">
        <v>0</v>
      </c>
      <c r="S1332" s="1">
        <v>2</v>
      </c>
      <c r="T1332" s="1">
        <v>0</v>
      </c>
      <c r="U1332" s="1">
        <v>0</v>
      </c>
      <c r="V1332" s="1">
        <v>0</v>
      </c>
      <c r="W1332" s="1">
        <v>6</v>
      </c>
      <c r="X1332" s="1"/>
      <c r="Y1332" s="1"/>
      <c r="Z1332" s="1"/>
      <c r="AA1332" s="1"/>
      <c r="AB1332" s="1"/>
      <c r="AN1332" t="str">
        <f t="shared" si="267"/>
        <v>Addison</v>
      </c>
      <c r="AO1332" t="s">
        <v>2903</v>
      </c>
      <c r="AP1332">
        <v>1</v>
      </c>
      <c r="AR1332" s="119">
        <v>50</v>
      </c>
      <c r="AS1332" s="121">
        <v>1</v>
      </c>
      <c r="AT1332" s="121">
        <v>5</v>
      </c>
      <c r="AU1332" s="125">
        <v>325</v>
      </c>
      <c r="AV1332" s="125">
        <f t="shared" si="258"/>
        <v>50001</v>
      </c>
      <c r="AW1332" s="10" t="s">
        <v>749</v>
      </c>
      <c r="AX1332">
        <f t="shared" ref="AX1332:AX1395" si="275">AR1332*100000+AU1332</f>
        <v>5000325</v>
      </c>
      <c r="BB1332">
        <v>48.97</v>
      </c>
      <c r="BC1332">
        <v>7.25</v>
      </c>
      <c r="BD1332">
        <v>41.73</v>
      </c>
    </row>
    <row r="1333" spans="1:56" hidden="1" outlineLevel="1">
      <c r="A1333" t="s">
        <v>3493</v>
      </c>
      <c r="B1333" s="10" t="s">
        <v>1581</v>
      </c>
      <c r="C1333" s="1">
        <f t="shared" si="269"/>
        <v>489</v>
      </c>
      <c r="D1333" s="7">
        <f>IF(N1333&gt;0, RANK(N1333,(N1333:P1333,Q1333:AE1333)),0)</f>
        <v>1</v>
      </c>
      <c r="E1333" s="7">
        <f>IF(O1333&gt;0,RANK(O1333,(N1333:P1333,Q1333:AE1333)),0)</f>
        <v>2</v>
      </c>
      <c r="F1333" s="7">
        <f t="shared" si="270"/>
        <v>3</v>
      </c>
      <c r="G1333" s="1">
        <f t="shared" si="256"/>
        <v>153</v>
      </c>
      <c r="H1333" s="2">
        <f t="shared" si="257"/>
        <v>0.31288343558282211</v>
      </c>
      <c r="I1333" s="8"/>
      <c r="J1333" s="2">
        <f t="shared" si="271"/>
        <v>0.64621676891615543</v>
      </c>
      <c r="K1333" s="2">
        <f t="shared" si="272"/>
        <v>0.33333333333333331</v>
      </c>
      <c r="L1333" s="2">
        <f t="shared" si="273"/>
        <v>8.1799591002044997E-3</v>
      </c>
      <c r="M1333" s="2">
        <f t="shared" si="274"/>
        <v>1.2269938650306759E-2</v>
      </c>
      <c r="N1333" s="1">
        <v>316</v>
      </c>
      <c r="O1333" s="1">
        <v>163</v>
      </c>
      <c r="P1333" s="1">
        <v>4</v>
      </c>
      <c r="Q1333" s="1">
        <v>0</v>
      </c>
      <c r="R1333" s="1">
        <v>0</v>
      </c>
      <c r="S1333" s="1">
        <v>2</v>
      </c>
      <c r="T1333" s="1">
        <v>0</v>
      </c>
      <c r="U1333" s="1">
        <v>0</v>
      </c>
      <c r="V1333" s="1">
        <v>1</v>
      </c>
      <c r="W1333" s="1">
        <v>3</v>
      </c>
      <c r="X1333" s="1"/>
      <c r="Y1333" s="1"/>
      <c r="Z1333" s="1"/>
      <c r="AA1333" s="1"/>
      <c r="AB1333" s="1"/>
      <c r="AN1333" t="str">
        <f t="shared" si="267"/>
        <v>Albany</v>
      </c>
      <c r="AO1333" t="s">
        <v>2831</v>
      </c>
      <c r="AP1333">
        <v>1</v>
      </c>
      <c r="AR1333" s="119">
        <v>50</v>
      </c>
      <c r="AS1333" s="121">
        <v>19</v>
      </c>
      <c r="AT1333" s="121">
        <v>5</v>
      </c>
      <c r="AU1333" s="125">
        <v>475</v>
      </c>
      <c r="AV1333" s="125">
        <f t="shared" si="258"/>
        <v>50019</v>
      </c>
      <c r="AW1333" s="10" t="s">
        <v>749</v>
      </c>
      <c r="AX1333">
        <f t="shared" si="275"/>
        <v>5000475</v>
      </c>
      <c r="BB1333">
        <v>38.68</v>
      </c>
      <c r="BC1333">
        <v>0.2</v>
      </c>
      <c r="BD1333">
        <v>38.479999999999997</v>
      </c>
    </row>
    <row r="1334" spans="1:56" hidden="1" outlineLevel="1">
      <c r="A1334" t="s">
        <v>1705</v>
      </c>
      <c r="B1334" s="10" t="s">
        <v>1581</v>
      </c>
      <c r="C1334" s="1">
        <f t="shared" si="269"/>
        <v>996</v>
      </c>
      <c r="D1334" s="7">
        <f>IF(N1334&gt;0, RANK(N1334,(N1334:P1334,Q1334:AE1334)),0)</f>
        <v>1</v>
      </c>
      <c r="E1334" s="7">
        <f>IF(O1334&gt;0,RANK(O1334,(N1334:P1334,Q1334:AE1334)),0)</f>
        <v>2</v>
      </c>
      <c r="F1334" s="7">
        <f t="shared" si="270"/>
        <v>3</v>
      </c>
      <c r="G1334" s="1">
        <f t="shared" si="256"/>
        <v>225</v>
      </c>
      <c r="H1334" s="2">
        <f t="shared" si="257"/>
        <v>0.22590361445783133</v>
      </c>
      <c r="I1334" s="8"/>
      <c r="J1334" s="2">
        <f t="shared" si="271"/>
        <v>0.60240963855421692</v>
      </c>
      <c r="K1334" s="2">
        <f t="shared" si="272"/>
        <v>0.37650602409638556</v>
      </c>
      <c r="L1334" s="2">
        <f t="shared" si="273"/>
        <v>1.6064257028112448E-2</v>
      </c>
      <c r="M1334" s="2">
        <f t="shared" si="274"/>
        <v>5.0200803212850711E-3</v>
      </c>
      <c r="N1334" s="1">
        <v>600</v>
      </c>
      <c r="O1334" s="1">
        <v>375</v>
      </c>
      <c r="P1334" s="1">
        <v>16</v>
      </c>
      <c r="Q1334" s="1">
        <v>0</v>
      </c>
      <c r="R1334" s="1">
        <v>0</v>
      </c>
      <c r="S1334" s="1">
        <v>1</v>
      </c>
      <c r="T1334" s="1">
        <v>0</v>
      </c>
      <c r="U1334" s="1">
        <v>1</v>
      </c>
      <c r="V1334" s="1">
        <v>0</v>
      </c>
      <c r="W1334" s="1">
        <v>3</v>
      </c>
      <c r="X1334" s="1"/>
      <c r="Y1334" s="1"/>
      <c r="Z1334" s="1"/>
      <c r="AA1334" s="1"/>
      <c r="AB1334" s="1"/>
      <c r="AN1334" t="str">
        <f t="shared" si="267"/>
        <v>Alburg</v>
      </c>
      <c r="AO1334" t="s">
        <v>335</v>
      </c>
      <c r="AP1334">
        <v>1</v>
      </c>
      <c r="AR1334" s="119">
        <v>50</v>
      </c>
      <c r="AS1334" s="121">
        <v>13</v>
      </c>
      <c r="AT1334" s="121">
        <v>5</v>
      </c>
      <c r="AU1334" s="125">
        <v>700</v>
      </c>
      <c r="AV1334" s="125">
        <f t="shared" si="258"/>
        <v>50013</v>
      </c>
      <c r="AW1334" s="10" t="s">
        <v>749</v>
      </c>
      <c r="AX1334">
        <f t="shared" si="275"/>
        <v>5000700</v>
      </c>
      <c r="BB1334">
        <v>48.8</v>
      </c>
      <c r="BC1334">
        <v>19.5</v>
      </c>
      <c r="BD1334">
        <v>29.3</v>
      </c>
    </row>
    <row r="1335" spans="1:56" hidden="1" outlineLevel="1">
      <c r="A1335" t="s">
        <v>1316</v>
      </c>
      <c r="B1335" s="10" t="s">
        <v>1581</v>
      </c>
      <c r="C1335" s="1">
        <f t="shared" si="269"/>
        <v>314</v>
      </c>
      <c r="D1335" s="7">
        <f>IF(N1335&gt;0, RANK(N1335,(N1335:P1335,Q1335:AE1335)),0)</f>
        <v>1</v>
      </c>
      <c r="E1335" s="7">
        <f>IF(O1335&gt;0,RANK(O1335,(N1335:P1335,Q1335:AE1335)),0)</f>
        <v>2</v>
      </c>
      <c r="F1335" s="7">
        <f t="shared" si="270"/>
        <v>3</v>
      </c>
      <c r="G1335" s="1">
        <f t="shared" si="256"/>
        <v>69</v>
      </c>
      <c r="H1335" s="2">
        <f t="shared" si="257"/>
        <v>0.21974522292993631</v>
      </c>
      <c r="I1335" s="8"/>
      <c r="J1335" s="2">
        <f t="shared" si="271"/>
        <v>0.60191082802547768</v>
      </c>
      <c r="K1335" s="2">
        <f t="shared" si="272"/>
        <v>0.38216560509554143</v>
      </c>
      <c r="L1335" s="2">
        <f t="shared" si="273"/>
        <v>9.5541401273885346E-3</v>
      </c>
      <c r="M1335" s="2">
        <f t="shared" si="274"/>
        <v>6.3694267515923535E-3</v>
      </c>
      <c r="N1335" s="1">
        <v>189</v>
      </c>
      <c r="O1335" s="1">
        <v>120</v>
      </c>
      <c r="P1335" s="1">
        <v>3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/>
      <c r="Y1335" s="1"/>
      <c r="Z1335" s="1"/>
      <c r="AA1335" s="1"/>
      <c r="AB1335" s="1"/>
      <c r="AN1335" t="str">
        <f t="shared" si="267"/>
        <v>Andover</v>
      </c>
      <c r="AO1335" t="s">
        <v>968</v>
      </c>
      <c r="AP1335">
        <v>1</v>
      </c>
      <c r="AR1335" s="119">
        <v>50</v>
      </c>
      <c r="AS1335" s="121">
        <v>27</v>
      </c>
      <c r="AT1335" s="121">
        <v>5</v>
      </c>
      <c r="AU1335" s="125">
        <v>1300</v>
      </c>
      <c r="AV1335" s="125">
        <f t="shared" si="258"/>
        <v>50027</v>
      </c>
      <c r="AW1335" s="10" t="s">
        <v>749</v>
      </c>
      <c r="AX1335">
        <f t="shared" si="275"/>
        <v>5001300</v>
      </c>
      <c r="BB1335">
        <v>28.78</v>
      </c>
      <c r="BC1335">
        <v>0.01</v>
      </c>
      <c r="BD1335">
        <v>28.77</v>
      </c>
    </row>
    <row r="1336" spans="1:56" hidden="1" outlineLevel="1">
      <c r="A1336" t="s">
        <v>964</v>
      </c>
      <c r="B1336" s="10" t="s">
        <v>1581</v>
      </c>
      <c r="C1336" s="1">
        <f t="shared" si="269"/>
        <v>1393</v>
      </c>
      <c r="D1336" s="7">
        <f>IF(N1336&gt;0, RANK(N1336,(N1336:P1336,Q1336:AE1336)),0)</f>
        <v>1</v>
      </c>
      <c r="E1336" s="7">
        <f>IF(O1336&gt;0,RANK(O1336,(N1336:P1336,Q1336:AE1336)),0)</f>
        <v>2</v>
      </c>
      <c r="F1336" s="7">
        <f t="shared" si="270"/>
        <v>4</v>
      </c>
      <c r="G1336" s="1">
        <f t="shared" si="256"/>
        <v>419</v>
      </c>
      <c r="H1336" s="2">
        <f t="shared" si="257"/>
        <v>0.30078966259870782</v>
      </c>
      <c r="I1336" s="8"/>
      <c r="J1336" s="2">
        <f t="shared" si="271"/>
        <v>0.64249820531227564</v>
      </c>
      <c r="K1336" s="2">
        <f t="shared" si="272"/>
        <v>0.34170854271356782</v>
      </c>
      <c r="L1336" s="2">
        <f t="shared" si="273"/>
        <v>5.0251256281407036E-3</v>
      </c>
      <c r="M1336" s="2">
        <f t="shared" si="274"/>
        <v>1.0768126346015837E-2</v>
      </c>
      <c r="N1336" s="1">
        <v>895</v>
      </c>
      <c r="O1336" s="1">
        <v>476</v>
      </c>
      <c r="P1336" s="1">
        <v>7</v>
      </c>
      <c r="Q1336" s="1">
        <v>4</v>
      </c>
      <c r="R1336" s="1">
        <v>0</v>
      </c>
      <c r="S1336" s="1">
        <v>0</v>
      </c>
      <c r="T1336" s="1">
        <v>0</v>
      </c>
      <c r="U1336" s="1">
        <v>0</v>
      </c>
      <c r="V1336" s="1">
        <v>1</v>
      </c>
      <c r="W1336" s="1">
        <v>10</v>
      </c>
      <c r="X1336" s="1"/>
      <c r="Y1336" s="1"/>
      <c r="Z1336" s="1"/>
      <c r="AA1336" s="1"/>
      <c r="AB1336" s="1"/>
      <c r="AN1336" t="str">
        <f t="shared" si="267"/>
        <v>Arlington</v>
      </c>
      <c r="AO1336" t="s">
        <v>2904</v>
      </c>
      <c r="AP1336">
        <v>1</v>
      </c>
      <c r="AR1336" s="119">
        <v>50</v>
      </c>
      <c r="AS1336" s="121">
        <v>3</v>
      </c>
      <c r="AT1336" s="121">
        <v>5</v>
      </c>
      <c r="AU1336" s="125">
        <v>1450</v>
      </c>
      <c r="AV1336" s="125">
        <f t="shared" si="258"/>
        <v>50003</v>
      </c>
      <c r="AW1336" s="10" t="s">
        <v>749</v>
      </c>
      <c r="AX1336">
        <f t="shared" si="275"/>
        <v>5001450</v>
      </c>
      <c r="BB1336">
        <v>42.44</v>
      </c>
      <c r="BC1336">
        <v>0.02</v>
      </c>
      <c r="BD1336">
        <v>42.42</v>
      </c>
    </row>
    <row r="1337" spans="1:56" hidden="1" outlineLevel="1">
      <c r="A1337" t="s">
        <v>1111</v>
      </c>
      <c r="B1337" s="10" t="s">
        <v>1581</v>
      </c>
      <c r="C1337" s="1">
        <f t="shared" si="269"/>
        <v>156</v>
      </c>
      <c r="D1337" s="7">
        <f>IF(N1337&gt;0, RANK(N1337,(N1337:P1337,Q1337:AE1337)),0)</f>
        <v>1</v>
      </c>
      <c r="E1337" s="7">
        <f>IF(O1337&gt;0,RANK(O1337,(N1337:P1337,Q1337:AE1337)),0)</f>
        <v>2</v>
      </c>
      <c r="F1337" s="7">
        <f t="shared" si="270"/>
        <v>3</v>
      </c>
      <c r="G1337" s="1">
        <f t="shared" si="256"/>
        <v>42</v>
      </c>
      <c r="H1337" s="2">
        <f t="shared" si="257"/>
        <v>0.26923076923076922</v>
      </c>
      <c r="I1337" s="8"/>
      <c r="J1337" s="2">
        <f t="shared" si="271"/>
        <v>0.62179487179487181</v>
      </c>
      <c r="K1337" s="2">
        <f t="shared" si="272"/>
        <v>0.35256410256410259</v>
      </c>
      <c r="L1337" s="2">
        <f t="shared" si="273"/>
        <v>1.282051282051282E-2</v>
      </c>
      <c r="M1337" s="2">
        <f t="shared" si="274"/>
        <v>1.2820512820512785E-2</v>
      </c>
      <c r="N1337" s="1">
        <v>97</v>
      </c>
      <c r="O1337" s="1">
        <v>55</v>
      </c>
      <c r="P1337" s="1">
        <v>2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1</v>
      </c>
      <c r="X1337" s="1"/>
      <c r="Y1337" s="1"/>
      <c r="Z1337" s="1"/>
      <c r="AA1337" s="1"/>
      <c r="AB1337" s="1"/>
      <c r="AN1337" t="str">
        <f t="shared" si="267"/>
        <v>Athens</v>
      </c>
      <c r="AO1337" t="s">
        <v>238</v>
      </c>
      <c r="AP1337">
        <v>1</v>
      </c>
      <c r="AR1337" s="119">
        <v>50</v>
      </c>
      <c r="AS1337" s="121">
        <v>25</v>
      </c>
      <c r="AT1337" s="121">
        <v>5</v>
      </c>
      <c r="AU1337" s="125">
        <v>1900</v>
      </c>
      <c r="AV1337" s="125">
        <f t="shared" si="258"/>
        <v>50025</v>
      </c>
      <c r="AW1337" s="10" t="s">
        <v>749</v>
      </c>
      <c r="AX1337">
        <f t="shared" si="275"/>
        <v>5001900</v>
      </c>
      <c r="BB1337">
        <v>13.08</v>
      </c>
      <c r="BC1337">
        <v>0.04</v>
      </c>
      <c r="BD1337">
        <v>13.04</v>
      </c>
    </row>
    <row r="1338" spans="1:56" hidden="1" outlineLevel="1">
      <c r="A1338" t="s">
        <v>2826</v>
      </c>
      <c r="B1338" s="10" t="s">
        <v>1581</v>
      </c>
      <c r="C1338" s="1">
        <f t="shared" si="269"/>
        <v>648</v>
      </c>
      <c r="D1338" s="7">
        <f>IF(N1338&gt;0, RANK(N1338,(N1338:P1338,Q1338:AE1338)),0)</f>
        <v>1</v>
      </c>
      <c r="E1338" s="7">
        <f>IF(O1338&gt;0,RANK(O1338,(N1338:P1338,Q1338:AE1338)),0)</f>
        <v>2</v>
      </c>
      <c r="F1338" s="7">
        <f t="shared" si="270"/>
        <v>3</v>
      </c>
      <c r="G1338" s="1">
        <f t="shared" si="256"/>
        <v>206</v>
      </c>
      <c r="H1338" s="2">
        <f t="shared" si="257"/>
        <v>0.31790123456790126</v>
      </c>
      <c r="I1338" s="8"/>
      <c r="J1338" s="2">
        <f t="shared" si="271"/>
        <v>0.64814814814814814</v>
      </c>
      <c r="K1338" s="2">
        <f t="shared" si="272"/>
        <v>0.33024691358024694</v>
      </c>
      <c r="L1338" s="2">
        <f t="shared" si="273"/>
        <v>6.1728395061728392E-3</v>
      </c>
      <c r="M1338" s="2">
        <f t="shared" si="274"/>
        <v>1.5432098765432084E-2</v>
      </c>
      <c r="N1338" s="1">
        <v>420</v>
      </c>
      <c r="O1338" s="1">
        <v>214</v>
      </c>
      <c r="P1338" s="1">
        <v>4</v>
      </c>
      <c r="Q1338" s="1">
        <v>3</v>
      </c>
      <c r="R1338" s="1">
        <v>0</v>
      </c>
      <c r="S1338" s="1">
        <v>3</v>
      </c>
      <c r="T1338" s="1">
        <v>1</v>
      </c>
      <c r="U1338" s="1">
        <v>1</v>
      </c>
      <c r="V1338" s="1">
        <v>0</v>
      </c>
      <c r="W1338" s="1">
        <v>2</v>
      </c>
      <c r="X1338" s="1"/>
      <c r="Y1338" s="1"/>
      <c r="Z1338" s="1"/>
      <c r="AA1338" s="1"/>
      <c r="AB1338" s="1"/>
      <c r="AN1338" t="str">
        <f t="shared" si="267"/>
        <v>Bakersfield</v>
      </c>
      <c r="AO1338" t="s">
        <v>2910</v>
      </c>
      <c r="AP1338">
        <v>1</v>
      </c>
      <c r="AR1338" s="119">
        <v>50</v>
      </c>
      <c r="AS1338" s="121">
        <v>11</v>
      </c>
      <c r="AT1338" s="121">
        <v>10</v>
      </c>
      <c r="AU1338" s="125">
        <v>2500</v>
      </c>
      <c r="AV1338" s="125">
        <f t="shared" si="258"/>
        <v>50011</v>
      </c>
      <c r="AW1338" s="10" t="s">
        <v>749</v>
      </c>
      <c r="AX1338">
        <f t="shared" si="275"/>
        <v>5002500</v>
      </c>
      <c r="BB1338">
        <v>44.62</v>
      </c>
      <c r="BC1338">
        <v>0.03</v>
      </c>
      <c r="BD1338">
        <v>44.59</v>
      </c>
    </row>
    <row r="1339" spans="1:56" hidden="1" outlineLevel="1">
      <c r="A1339" t="s">
        <v>2033</v>
      </c>
      <c r="B1339" s="10" t="s">
        <v>1581</v>
      </c>
      <c r="C1339" s="1">
        <f t="shared" si="269"/>
        <v>128</v>
      </c>
      <c r="D1339" s="7">
        <f>IF(N1339&gt;0, RANK(N1339,(N1339:P1339,Q1339:AE1339)),0)</f>
        <v>1</v>
      </c>
      <c r="E1339" s="7">
        <f>IF(O1339&gt;0,RANK(O1339,(N1339:P1339,Q1339:AE1339)),0)</f>
        <v>2</v>
      </c>
      <c r="F1339" s="7">
        <f t="shared" si="270"/>
        <v>3</v>
      </c>
      <c r="G1339" s="1">
        <f t="shared" si="256"/>
        <v>10</v>
      </c>
      <c r="H1339" s="2">
        <f t="shared" si="257"/>
        <v>7.8125E-2</v>
      </c>
      <c r="I1339" s="8"/>
      <c r="J1339" s="2">
        <f t="shared" si="271"/>
        <v>0.5078125</v>
      </c>
      <c r="K1339" s="2">
        <f t="shared" si="272"/>
        <v>0.4296875</v>
      </c>
      <c r="L1339" s="2">
        <f t="shared" si="273"/>
        <v>5.46875E-2</v>
      </c>
      <c r="M1339" s="2">
        <f t="shared" si="274"/>
        <v>7.8125E-3</v>
      </c>
      <c r="N1339" s="1">
        <v>65</v>
      </c>
      <c r="O1339" s="1">
        <v>55</v>
      </c>
      <c r="P1339" s="1">
        <v>7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1</v>
      </c>
      <c r="X1339" s="1"/>
      <c r="Y1339" s="1"/>
      <c r="Z1339" s="1"/>
      <c r="AA1339" s="1"/>
      <c r="AB1339" s="1"/>
      <c r="AN1339" t="str">
        <f t="shared" si="267"/>
        <v>Baltimore</v>
      </c>
      <c r="AO1339" t="s">
        <v>968</v>
      </c>
      <c r="AP1339">
        <v>1</v>
      </c>
      <c r="AR1339" s="119">
        <v>50</v>
      </c>
      <c r="AS1339" s="121">
        <v>27</v>
      </c>
      <c r="AT1339" s="121">
        <v>11</v>
      </c>
      <c r="AU1339" s="125">
        <v>2575</v>
      </c>
      <c r="AV1339" s="125">
        <f t="shared" si="258"/>
        <v>50027</v>
      </c>
      <c r="AW1339" s="10" t="s">
        <v>749</v>
      </c>
      <c r="AX1339">
        <f t="shared" si="275"/>
        <v>5002575</v>
      </c>
      <c r="BB1339">
        <v>4.67</v>
      </c>
      <c r="BC1339">
        <v>0</v>
      </c>
      <c r="BD1339">
        <v>4.67</v>
      </c>
    </row>
    <row r="1340" spans="1:56" hidden="1" outlineLevel="1">
      <c r="A1340" t="s">
        <v>2768</v>
      </c>
      <c r="B1340" s="10" t="s">
        <v>1581</v>
      </c>
      <c r="C1340" s="1">
        <f t="shared" si="269"/>
        <v>555</v>
      </c>
      <c r="D1340" s="7">
        <f>IF(N1340&gt;0, RANK(N1340,(N1340:P1340,Q1340:AE1340)),0)</f>
        <v>1</v>
      </c>
      <c r="E1340" s="7">
        <f>IF(O1340&gt;0,RANK(O1340,(N1340:P1340,Q1340:AE1340)),0)</f>
        <v>2</v>
      </c>
      <c r="F1340" s="7">
        <f t="shared" si="270"/>
        <v>3</v>
      </c>
      <c r="G1340" s="1">
        <f t="shared" si="256"/>
        <v>185</v>
      </c>
      <c r="H1340" s="2">
        <f t="shared" si="257"/>
        <v>0.33333333333333331</v>
      </c>
      <c r="I1340" s="8"/>
      <c r="J1340" s="2">
        <f t="shared" si="271"/>
        <v>0.65765765765765771</v>
      </c>
      <c r="K1340" s="2">
        <f t="shared" si="272"/>
        <v>0.32432432432432434</v>
      </c>
      <c r="L1340" s="2">
        <f t="shared" si="273"/>
        <v>5.4054054054054057E-3</v>
      </c>
      <c r="M1340" s="2">
        <f t="shared" si="274"/>
        <v>1.2612612612612539E-2</v>
      </c>
      <c r="N1340" s="1">
        <v>365</v>
      </c>
      <c r="O1340" s="1">
        <v>180</v>
      </c>
      <c r="P1340" s="1">
        <v>3</v>
      </c>
      <c r="Q1340" s="1">
        <v>0</v>
      </c>
      <c r="R1340" s="1">
        <v>2</v>
      </c>
      <c r="S1340" s="1">
        <v>0</v>
      </c>
      <c r="T1340" s="1">
        <v>0</v>
      </c>
      <c r="U1340" s="1">
        <v>0</v>
      </c>
      <c r="V1340" s="1">
        <v>3</v>
      </c>
      <c r="W1340" s="1">
        <v>2</v>
      </c>
      <c r="X1340" s="1"/>
      <c r="Y1340" s="1"/>
      <c r="Z1340" s="1"/>
      <c r="AA1340" s="1"/>
      <c r="AB1340" s="1"/>
      <c r="AN1340" t="str">
        <f t="shared" si="267"/>
        <v>Barnard</v>
      </c>
      <c r="AO1340" t="s">
        <v>968</v>
      </c>
      <c r="AP1340">
        <v>1</v>
      </c>
      <c r="AR1340" s="119">
        <v>50</v>
      </c>
      <c r="AS1340" s="121">
        <v>27</v>
      </c>
      <c r="AT1340" s="121">
        <v>15</v>
      </c>
      <c r="AU1340" s="125">
        <v>2725</v>
      </c>
      <c r="AV1340" s="125">
        <f t="shared" si="258"/>
        <v>50027</v>
      </c>
      <c r="AW1340" s="10" t="s">
        <v>749</v>
      </c>
      <c r="AX1340">
        <f t="shared" si="275"/>
        <v>5002725</v>
      </c>
      <c r="BB1340">
        <v>48.89</v>
      </c>
      <c r="BC1340">
        <v>0.19</v>
      </c>
      <c r="BD1340">
        <v>48.7</v>
      </c>
    </row>
    <row r="1341" spans="1:56" hidden="1" outlineLevel="1">
      <c r="A1341" t="s">
        <v>2708</v>
      </c>
      <c r="B1341" s="10" t="s">
        <v>1581</v>
      </c>
      <c r="C1341" s="1">
        <f t="shared" si="269"/>
        <v>979</v>
      </c>
      <c r="D1341" s="7">
        <f>IF(N1341&gt;0, RANK(N1341,(N1341:P1341,Q1341:AE1341)),0)</f>
        <v>1</v>
      </c>
      <c r="E1341" s="7">
        <f>IF(O1341&gt;0,RANK(O1341,(N1341:P1341,Q1341:AE1341)),0)</f>
        <v>2</v>
      </c>
      <c r="F1341" s="7">
        <f t="shared" si="270"/>
        <v>3</v>
      </c>
      <c r="G1341" s="1">
        <f t="shared" si="256"/>
        <v>223</v>
      </c>
      <c r="H1341" s="2">
        <f t="shared" si="257"/>
        <v>0.22778345250255363</v>
      </c>
      <c r="I1341" s="8"/>
      <c r="J1341" s="2">
        <f t="shared" si="271"/>
        <v>0.60163432073544432</v>
      </c>
      <c r="K1341" s="2">
        <f t="shared" si="272"/>
        <v>0.37385086823289071</v>
      </c>
      <c r="L1341" s="2">
        <f t="shared" si="273"/>
        <v>1.0214504596527068E-2</v>
      </c>
      <c r="M1341" s="2">
        <f t="shared" si="274"/>
        <v>1.4300306435137905E-2</v>
      </c>
      <c r="N1341" s="1">
        <v>589</v>
      </c>
      <c r="O1341" s="1">
        <v>366</v>
      </c>
      <c r="P1341" s="1">
        <v>10</v>
      </c>
      <c r="Q1341" s="1">
        <v>3</v>
      </c>
      <c r="R1341" s="1">
        <v>0</v>
      </c>
      <c r="S1341" s="1">
        <v>4</v>
      </c>
      <c r="T1341" s="1">
        <v>0</v>
      </c>
      <c r="U1341" s="1">
        <v>0</v>
      </c>
      <c r="V1341" s="1">
        <v>1</v>
      </c>
      <c r="W1341" s="1">
        <v>6</v>
      </c>
      <c r="X1341" s="1"/>
      <c r="Y1341" s="1"/>
      <c r="Z1341" s="1"/>
      <c r="AA1341" s="1"/>
      <c r="AB1341" s="1"/>
      <c r="AN1341" t="str">
        <f t="shared" si="267"/>
        <v>Barnet</v>
      </c>
      <c r="AO1341" t="s">
        <v>3371</v>
      </c>
      <c r="AP1341">
        <v>1</v>
      </c>
      <c r="AR1341" s="119">
        <v>50</v>
      </c>
      <c r="AS1341" s="121">
        <v>5</v>
      </c>
      <c r="AT1341" s="121">
        <v>5</v>
      </c>
      <c r="AU1341" s="125">
        <v>2875</v>
      </c>
      <c r="AV1341" s="125">
        <f t="shared" si="258"/>
        <v>50005</v>
      </c>
      <c r="AW1341" s="10" t="s">
        <v>749</v>
      </c>
      <c r="AX1341">
        <f t="shared" si="275"/>
        <v>5002875</v>
      </c>
      <c r="BB1341">
        <v>43.57</v>
      </c>
      <c r="BC1341">
        <v>1.18</v>
      </c>
      <c r="BD1341">
        <v>42.39</v>
      </c>
    </row>
    <row r="1342" spans="1:56" hidden="1" outlineLevel="1">
      <c r="A1342" t="s">
        <v>1446</v>
      </c>
      <c r="B1342" s="10" t="s">
        <v>1581</v>
      </c>
      <c r="C1342" s="1">
        <f t="shared" si="269"/>
        <v>3703</v>
      </c>
      <c r="D1342" s="7">
        <f>IF(N1342&gt;0, RANK(N1342,(N1342:P1342,Q1342:AE1342)),0)</f>
        <v>1</v>
      </c>
      <c r="E1342" s="7">
        <f>IF(O1342&gt;0,RANK(O1342,(N1342:P1342,Q1342:AE1342)),0)</f>
        <v>2</v>
      </c>
      <c r="F1342" s="7">
        <f t="shared" si="270"/>
        <v>3</v>
      </c>
      <c r="G1342" s="1">
        <f t="shared" si="256"/>
        <v>1076</v>
      </c>
      <c r="H1342" s="2">
        <f t="shared" si="257"/>
        <v>0.29057520928976505</v>
      </c>
      <c r="I1342" s="8"/>
      <c r="J1342" s="2">
        <f t="shared" si="271"/>
        <v>0.63165001350256544</v>
      </c>
      <c r="K1342" s="2">
        <f t="shared" si="272"/>
        <v>0.34107480421280045</v>
      </c>
      <c r="L1342" s="2">
        <f t="shared" si="273"/>
        <v>1.3232514177693762E-2</v>
      </c>
      <c r="M1342" s="2">
        <f t="shared" si="274"/>
        <v>1.4042668106940341E-2</v>
      </c>
      <c r="N1342" s="1">
        <v>2339</v>
      </c>
      <c r="O1342" s="1">
        <v>1263</v>
      </c>
      <c r="P1342" s="1">
        <v>49</v>
      </c>
      <c r="Q1342" s="1">
        <v>22</v>
      </c>
      <c r="R1342" s="1">
        <v>0</v>
      </c>
      <c r="S1342" s="1">
        <v>9</v>
      </c>
      <c r="T1342" s="1">
        <v>4</v>
      </c>
      <c r="U1342" s="1">
        <v>1</v>
      </c>
      <c r="V1342" s="1">
        <v>2</v>
      </c>
      <c r="W1342" s="1">
        <v>14</v>
      </c>
      <c r="X1342" s="1"/>
      <c r="Y1342" s="1"/>
      <c r="Z1342" s="1"/>
      <c r="AA1342" s="1"/>
      <c r="AB1342" s="1"/>
      <c r="AN1342" t="str">
        <f t="shared" si="267"/>
        <v>Barre</v>
      </c>
      <c r="AO1342" t="s">
        <v>1616</v>
      </c>
      <c r="AP1342">
        <v>1</v>
      </c>
      <c r="AR1342" s="119">
        <v>50</v>
      </c>
      <c r="AS1342" s="121">
        <v>23</v>
      </c>
      <c r="AT1342" s="121">
        <v>5</v>
      </c>
      <c r="AU1342" s="125">
        <v>3175</v>
      </c>
      <c r="AV1342" s="125">
        <f t="shared" si="258"/>
        <v>50023</v>
      </c>
      <c r="AW1342" s="10" t="s">
        <v>2792</v>
      </c>
      <c r="AX1342">
        <f t="shared" si="275"/>
        <v>5003175</v>
      </c>
      <c r="BB1342">
        <v>4.0199999999999996</v>
      </c>
      <c r="BC1342">
        <v>0</v>
      </c>
      <c r="BD1342">
        <v>4.0199999999999996</v>
      </c>
    </row>
    <row r="1343" spans="1:56" hidden="1" outlineLevel="1">
      <c r="A1343" t="s">
        <v>1446</v>
      </c>
      <c r="B1343" s="10" t="s">
        <v>1581</v>
      </c>
      <c r="C1343" s="1">
        <f t="shared" si="269"/>
        <v>4374</v>
      </c>
      <c r="D1343" s="7">
        <f>IF(N1343&gt;0, RANK(N1343,(N1343:P1343,Q1343:AE1343)),0)</f>
        <v>1</v>
      </c>
      <c r="E1343" s="7">
        <f>IF(O1343&gt;0,RANK(O1343,(N1343:P1343,Q1343:AE1343)),0)</f>
        <v>2</v>
      </c>
      <c r="F1343" s="7">
        <f t="shared" si="270"/>
        <v>3</v>
      </c>
      <c r="G1343" s="1">
        <f t="shared" si="256"/>
        <v>569</v>
      </c>
      <c r="H1343" s="2">
        <f t="shared" si="257"/>
        <v>0.13008687700045724</v>
      </c>
      <c r="I1343" s="8"/>
      <c r="J1343" s="2">
        <f t="shared" si="271"/>
        <v>0.55715592135345227</v>
      </c>
      <c r="K1343" s="2">
        <f t="shared" si="272"/>
        <v>0.42706904435299498</v>
      </c>
      <c r="L1343" s="2">
        <f t="shared" si="273"/>
        <v>8.4590763603109281E-3</v>
      </c>
      <c r="M1343" s="2">
        <f t="shared" si="274"/>
        <v>7.3159579332418307E-3</v>
      </c>
      <c r="N1343" s="1">
        <v>2437</v>
      </c>
      <c r="O1343" s="1">
        <v>1868</v>
      </c>
      <c r="P1343" s="1">
        <v>37</v>
      </c>
      <c r="Q1343" s="1">
        <v>14</v>
      </c>
      <c r="R1343" s="1">
        <v>0</v>
      </c>
      <c r="S1343" s="1">
        <v>4</v>
      </c>
      <c r="T1343" s="1">
        <v>0</v>
      </c>
      <c r="U1343" s="1">
        <v>1</v>
      </c>
      <c r="V1343" s="1">
        <v>2</v>
      </c>
      <c r="W1343" s="1">
        <v>11</v>
      </c>
      <c r="X1343" s="1"/>
      <c r="Y1343" s="1"/>
      <c r="Z1343" s="1"/>
      <c r="AA1343" s="1"/>
      <c r="AB1343" s="1"/>
      <c r="AN1343" t="str">
        <f t="shared" si="267"/>
        <v>Barre</v>
      </c>
      <c r="AO1343" t="s">
        <v>1616</v>
      </c>
      <c r="AP1343">
        <v>1</v>
      </c>
      <c r="AR1343" s="119">
        <v>50</v>
      </c>
      <c r="AS1343" s="121">
        <v>23</v>
      </c>
      <c r="AT1343" s="121">
        <v>10</v>
      </c>
      <c r="AU1343" s="125">
        <v>3250</v>
      </c>
      <c r="AV1343" s="125">
        <f t="shared" si="258"/>
        <v>50023</v>
      </c>
      <c r="AW1343" s="10" t="s">
        <v>749</v>
      </c>
      <c r="AX1343">
        <f t="shared" si="275"/>
        <v>5003250</v>
      </c>
      <c r="BB1343">
        <v>30.69</v>
      </c>
      <c r="BC1343">
        <v>0.05</v>
      </c>
      <c r="BD1343">
        <v>30.64</v>
      </c>
    </row>
    <row r="1344" spans="1:56" hidden="1" outlineLevel="1">
      <c r="A1344" t="s">
        <v>1926</v>
      </c>
      <c r="B1344" s="10" t="s">
        <v>1581</v>
      </c>
      <c r="C1344" s="1">
        <f t="shared" si="269"/>
        <v>1271</v>
      </c>
      <c r="D1344" s="7">
        <f>IF(N1344&gt;0, RANK(N1344,(N1344:P1344,Q1344:AE1344)),0)</f>
        <v>1</v>
      </c>
      <c r="E1344" s="7">
        <f>IF(O1344&gt;0,RANK(O1344,(N1344:P1344,Q1344:AE1344)),0)</f>
        <v>2</v>
      </c>
      <c r="F1344" s="7">
        <f t="shared" si="270"/>
        <v>3</v>
      </c>
      <c r="G1344" s="1">
        <f t="shared" si="256"/>
        <v>361</v>
      </c>
      <c r="H1344" s="2">
        <f t="shared" si="257"/>
        <v>0.28402832415420931</v>
      </c>
      <c r="I1344" s="8"/>
      <c r="J1344" s="2">
        <f t="shared" si="271"/>
        <v>0.63099921321793861</v>
      </c>
      <c r="K1344" s="2">
        <f t="shared" si="272"/>
        <v>0.34697088906372936</v>
      </c>
      <c r="L1344" s="2">
        <f t="shared" si="273"/>
        <v>1.0228166797797011E-2</v>
      </c>
      <c r="M1344" s="2">
        <f t="shared" si="274"/>
        <v>1.1801730920535014E-2</v>
      </c>
      <c r="N1344" s="1">
        <v>802</v>
      </c>
      <c r="O1344" s="1">
        <v>441</v>
      </c>
      <c r="P1344" s="1">
        <v>13</v>
      </c>
      <c r="Q1344" s="1">
        <v>6</v>
      </c>
      <c r="R1344" s="1">
        <v>0</v>
      </c>
      <c r="S1344" s="1">
        <v>2</v>
      </c>
      <c r="T1344" s="1">
        <v>0</v>
      </c>
      <c r="U1344" s="1">
        <v>0</v>
      </c>
      <c r="V1344" s="1">
        <v>0</v>
      </c>
      <c r="W1344" s="1">
        <v>7</v>
      </c>
      <c r="X1344" s="1"/>
      <c r="Y1344" s="1"/>
      <c r="Z1344" s="1"/>
      <c r="AA1344" s="1"/>
      <c r="AB1344" s="1"/>
      <c r="AN1344" t="str">
        <f t="shared" si="267"/>
        <v>Barton</v>
      </c>
      <c r="AO1344" t="s">
        <v>2831</v>
      </c>
      <c r="AP1344">
        <v>1</v>
      </c>
      <c r="AR1344" s="119">
        <v>50</v>
      </c>
      <c r="AS1344" s="121">
        <v>19</v>
      </c>
      <c r="AT1344" s="121">
        <v>10</v>
      </c>
      <c r="AU1344" s="125">
        <v>3550</v>
      </c>
      <c r="AV1344" s="125">
        <f t="shared" si="258"/>
        <v>50019</v>
      </c>
      <c r="AW1344" s="10" t="s">
        <v>749</v>
      </c>
      <c r="AX1344">
        <f t="shared" si="275"/>
        <v>5003550</v>
      </c>
      <c r="BB1344">
        <v>44.91</v>
      </c>
      <c r="BC1344">
        <v>1.26</v>
      </c>
      <c r="BD1344">
        <v>43.65</v>
      </c>
    </row>
    <row r="1345" spans="1:56" hidden="1" outlineLevel="1">
      <c r="A1345" t="s">
        <v>2998</v>
      </c>
      <c r="B1345" s="10" t="s">
        <v>1581</v>
      </c>
      <c r="C1345" s="1">
        <f t="shared" si="269"/>
        <v>156</v>
      </c>
      <c r="D1345" s="7">
        <f>IF(N1345&gt;0, RANK(N1345,(N1345:P1345,Q1345:AE1345)),0)</f>
        <v>1</v>
      </c>
      <c r="E1345" s="7">
        <f>IF(O1345&gt;0,RANK(O1345,(N1345:P1345,Q1345:AE1345)),0)</f>
        <v>2</v>
      </c>
      <c r="F1345" s="7">
        <f t="shared" si="270"/>
        <v>3</v>
      </c>
      <c r="G1345" s="1">
        <f t="shared" si="256"/>
        <v>11</v>
      </c>
      <c r="H1345" s="2">
        <f t="shared" si="257"/>
        <v>7.0512820512820512E-2</v>
      </c>
      <c r="I1345" s="8"/>
      <c r="J1345" s="2">
        <f t="shared" si="271"/>
        <v>0.50641025641025639</v>
      </c>
      <c r="K1345" s="2">
        <f t="shared" si="272"/>
        <v>0.4358974358974359</v>
      </c>
      <c r="L1345" s="2">
        <f t="shared" si="273"/>
        <v>3.2051282051282048E-2</v>
      </c>
      <c r="M1345" s="2">
        <f t="shared" si="274"/>
        <v>2.5641025641025661E-2</v>
      </c>
      <c r="N1345" s="1">
        <v>79</v>
      </c>
      <c r="O1345" s="1">
        <v>68</v>
      </c>
      <c r="P1345" s="1">
        <v>5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1</v>
      </c>
      <c r="W1345" s="1">
        <v>2</v>
      </c>
      <c r="X1345" s="1"/>
      <c r="Y1345" s="1"/>
      <c r="Z1345" s="1"/>
      <c r="AA1345" s="1"/>
      <c r="AB1345" s="1"/>
      <c r="AN1345" t="str">
        <f t="shared" si="267"/>
        <v>Belvidere</v>
      </c>
      <c r="AO1345" t="s">
        <v>471</v>
      </c>
      <c r="AP1345">
        <v>1</v>
      </c>
      <c r="AR1345" s="119">
        <v>50</v>
      </c>
      <c r="AS1345" s="121">
        <v>15</v>
      </c>
      <c r="AT1345" s="121">
        <v>5</v>
      </c>
      <c r="AU1345" s="125">
        <v>4375</v>
      </c>
      <c r="AV1345" s="125">
        <f t="shared" si="258"/>
        <v>50015</v>
      </c>
      <c r="AW1345" s="10" t="s">
        <v>749</v>
      </c>
      <c r="AX1345">
        <f t="shared" si="275"/>
        <v>5004375</v>
      </c>
      <c r="BB1345">
        <v>32.14</v>
      </c>
      <c r="BC1345">
        <v>0</v>
      </c>
      <c r="BD1345">
        <v>32.14</v>
      </c>
    </row>
    <row r="1346" spans="1:56" hidden="1" outlineLevel="1">
      <c r="A1346" t="s">
        <v>2904</v>
      </c>
      <c r="B1346" s="10" t="s">
        <v>1581</v>
      </c>
      <c r="C1346" s="1">
        <f t="shared" si="269"/>
        <v>6812</v>
      </c>
      <c r="D1346" s="7">
        <f>IF(N1346&gt;0, RANK(N1346,(N1346:P1346,Q1346:AE1346)),0)</f>
        <v>1</v>
      </c>
      <c r="E1346" s="7">
        <f>IF(O1346&gt;0,RANK(O1346,(N1346:P1346,Q1346:AE1346)),0)</f>
        <v>2</v>
      </c>
      <c r="F1346" s="7">
        <f t="shared" si="270"/>
        <v>3</v>
      </c>
      <c r="G1346" s="1">
        <f t="shared" si="256"/>
        <v>2761</v>
      </c>
      <c r="H1346" s="2">
        <f t="shared" si="257"/>
        <v>0.40531415149735761</v>
      </c>
      <c r="I1346" s="8"/>
      <c r="J1346" s="2">
        <f t="shared" si="271"/>
        <v>0.6902524955960071</v>
      </c>
      <c r="K1346" s="2">
        <f t="shared" si="272"/>
        <v>0.28493834409864943</v>
      </c>
      <c r="L1346" s="2">
        <f t="shared" si="273"/>
        <v>1.3799177921315325E-2</v>
      </c>
      <c r="M1346" s="2">
        <f t="shared" si="274"/>
        <v>1.1009982384028144E-2</v>
      </c>
      <c r="N1346" s="1">
        <v>4702</v>
      </c>
      <c r="O1346" s="1">
        <v>1941</v>
      </c>
      <c r="P1346" s="1">
        <v>94</v>
      </c>
      <c r="Q1346" s="1">
        <v>30</v>
      </c>
      <c r="R1346" s="1">
        <v>0</v>
      </c>
      <c r="S1346" s="1">
        <v>6</v>
      </c>
      <c r="T1346" s="1">
        <v>4</v>
      </c>
      <c r="U1346" s="1">
        <v>2</v>
      </c>
      <c r="V1346" s="1">
        <v>5</v>
      </c>
      <c r="W1346" s="1">
        <v>28</v>
      </c>
      <c r="X1346" s="1"/>
      <c r="Y1346" s="1"/>
      <c r="Z1346" s="1"/>
      <c r="AA1346" s="1"/>
      <c r="AB1346" s="1"/>
      <c r="AN1346" t="str">
        <f t="shared" si="267"/>
        <v>Bennington</v>
      </c>
      <c r="AO1346" t="s">
        <v>2904</v>
      </c>
      <c r="AP1346">
        <v>1</v>
      </c>
      <c r="AR1346" s="119">
        <v>50</v>
      </c>
      <c r="AS1346" s="121">
        <v>3</v>
      </c>
      <c r="AT1346" s="121">
        <v>10</v>
      </c>
      <c r="AU1346" s="125">
        <v>4825</v>
      </c>
      <c r="AV1346" s="125">
        <f t="shared" si="258"/>
        <v>50003</v>
      </c>
      <c r="AW1346" s="10" t="s">
        <v>749</v>
      </c>
      <c r="AX1346">
        <f t="shared" si="275"/>
        <v>5004825</v>
      </c>
      <c r="BB1346">
        <v>42.49</v>
      </c>
      <c r="BC1346">
        <v>0.06</v>
      </c>
      <c r="BD1346">
        <v>42.43</v>
      </c>
    </row>
    <row r="1347" spans="1:56" hidden="1" outlineLevel="1">
      <c r="A1347" t="s">
        <v>1574</v>
      </c>
      <c r="B1347" s="10" t="s">
        <v>1581</v>
      </c>
      <c r="C1347" s="1">
        <f t="shared" si="269"/>
        <v>535</v>
      </c>
      <c r="D1347" s="7">
        <f>IF(N1347&gt;0, RANK(N1347,(N1347:P1347,Q1347:AE1347)),0)</f>
        <v>1</v>
      </c>
      <c r="E1347" s="7">
        <f>IF(O1347&gt;0,RANK(O1347,(N1347:P1347,Q1347:AE1347)),0)</f>
        <v>2</v>
      </c>
      <c r="F1347" s="7">
        <f t="shared" si="270"/>
        <v>3</v>
      </c>
      <c r="G1347" s="1">
        <f t="shared" ref="G1347:G1410" si="276">IF(C1347&gt;0,MAX(N1347:P1347)-LARGE(N1347:P1347,2),0)</f>
        <v>148</v>
      </c>
      <c r="H1347" s="2">
        <f t="shared" ref="H1347:H1410" si="277">IF(C1347&gt;0,G1347/C1347,0)</f>
        <v>0.27663551401869158</v>
      </c>
      <c r="I1347" s="8"/>
      <c r="J1347" s="2">
        <f t="shared" si="271"/>
        <v>0.61682242990654201</v>
      </c>
      <c r="K1347" s="2">
        <f t="shared" si="272"/>
        <v>0.34018691588785049</v>
      </c>
      <c r="L1347" s="2">
        <f t="shared" si="273"/>
        <v>2.0560747663551402E-2</v>
      </c>
      <c r="M1347" s="2">
        <f t="shared" si="274"/>
        <v>2.242990654205609E-2</v>
      </c>
      <c r="N1347" s="1">
        <v>330</v>
      </c>
      <c r="O1347" s="1">
        <v>182</v>
      </c>
      <c r="P1347" s="1">
        <v>11</v>
      </c>
      <c r="Q1347" s="1">
        <v>7</v>
      </c>
      <c r="R1347" s="1">
        <v>0</v>
      </c>
      <c r="S1347" s="1">
        <v>4</v>
      </c>
      <c r="T1347" s="1">
        <v>1</v>
      </c>
      <c r="U1347" s="1">
        <v>0</v>
      </c>
      <c r="V1347" s="1">
        <v>0</v>
      </c>
      <c r="W1347" s="1">
        <v>0</v>
      </c>
      <c r="X1347" s="1"/>
      <c r="Y1347" s="1"/>
      <c r="Z1347" s="1"/>
      <c r="AA1347" s="1"/>
      <c r="AB1347" s="1"/>
      <c r="AN1347" t="str">
        <f t="shared" si="267"/>
        <v>Benson</v>
      </c>
      <c r="AO1347" t="s">
        <v>2352</v>
      </c>
      <c r="AP1347">
        <v>1</v>
      </c>
      <c r="AR1347" s="119">
        <v>50</v>
      </c>
      <c r="AS1347" s="121">
        <v>21</v>
      </c>
      <c r="AT1347" s="121">
        <v>5</v>
      </c>
      <c r="AU1347" s="125">
        <v>5200</v>
      </c>
      <c r="AV1347" s="125">
        <f t="shared" si="258"/>
        <v>50021</v>
      </c>
      <c r="AW1347" s="10" t="s">
        <v>749</v>
      </c>
      <c r="AX1347">
        <f t="shared" si="275"/>
        <v>5005200</v>
      </c>
      <c r="BB1347">
        <v>45.48</v>
      </c>
      <c r="BC1347">
        <v>1.53</v>
      </c>
      <c r="BD1347">
        <v>43.96</v>
      </c>
    </row>
    <row r="1348" spans="1:56" hidden="1" outlineLevel="1">
      <c r="A1348" t="s">
        <v>1299</v>
      </c>
      <c r="B1348" s="10" t="s">
        <v>1581</v>
      </c>
      <c r="C1348" s="1">
        <f t="shared" si="269"/>
        <v>665</v>
      </c>
      <c r="D1348" s="7">
        <f>IF(N1348&gt;0, RANK(N1348,(N1348:P1348,Q1348:AE1348)),0)</f>
        <v>1</v>
      </c>
      <c r="E1348" s="7">
        <f>IF(O1348&gt;0,RANK(O1348,(N1348:P1348,Q1348:AE1348)),0)</f>
        <v>2</v>
      </c>
      <c r="F1348" s="7">
        <f t="shared" si="270"/>
        <v>3</v>
      </c>
      <c r="G1348" s="1">
        <f t="shared" si="276"/>
        <v>121</v>
      </c>
      <c r="H1348" s="2">
        <f t="shared" si="277"/>
        <v>0.18195488721804512</v>
      </c>
      <c r="I1348" s="8"/>
      <c r="J1348" s="2">
        <f t="shared" si="271"/>
        <v>0.58496240601503757</v>
      </c>
      <c r="K1348" s="2">
        <f t="shared" si="272"/>
        <v>0.40300751879699248</v>
      </c>
      <c r="L1348" s="2">
        <f t="shared" si="273"/>
        <v>6.0150375939849628E-3</v>
      </c>
      <c r="M1348" s="2">
        <f t="shared" si="274"/>
        <v>6.0150375939849836E-3</v>
      </c>
      <c r="N1348" s="1">
        <v>389</v>
      </c>
      <c r="O1348" s="1">
        <v>268</v>
      </c>
      <c r="P1348" s="1">
        <v>4</v>
      </c>
      <c r="Q1348" s="1">
        <v>2</v>
      </c>
      <c r="R1348" s="1">
        <v>0</v>
      </c>
      <c r="S1348" s="1">
        <v>0</v>
      </c>
      <c r="T1348" s="1">
        <v>0</v>
      </c>
      <c r="U1348" s="1">
        <v>0</v>
      </c>
      <c r="V1348" s="1">
        <v>1</v>
      </c>
      <c r="W1348" s="1">
        <v>1</v>
      </c>
      <c r="X1348" s="1"/>
      <c r="Y1348" s="1"/>
      <c r="Z1348" s="1"/>
      <c r="AA1348" s="1"/>
      <c r="AB1348" s="1"/>
      <c r="AN1348" t="str">
        <f t="shared" si="267"/>
        <v>Berkshire</v>
      </c>
      <c r="AO1348" t="s">
        <v>2910</v>
      </c>
      <c r="AP1348">
        <v>1</v>
      </c>
      <c r="AR1348" s="119">
        <v>50</v>
      </c>
      <c r="AS1348" s="121">
        <v>11</v>
      </c>
      <c r="AT1348" s="121">
        <v>15</v>
      </c>
      <c r="AU1348" s="125">
        <v>5425</v>
      </c>
      <c r="AV1348" s="125">
        <f t="shared" si="258"/>
        <v>50011</v>
      </c>
      <c r="AW1348" s="10" t="s">
        <v>749</v>
      </c>
      <c r="AX1348">
        <f t="shared" si="275"/>
        <v>5005425</v>
      </c>
      <c r="BB1348">
        <v>42.22</v>
      </c>
      <c r="BC1348">
        <v>0.02</v>
      </c>
      <c r="BD1348">
        <v>42.2</v>
      </c>
    </row>
    <row r="1349" spans="1:56" hidden="1" outlineLevel="1">
      <c r="A1349" t="s">
        <v>2393</v>
      </c>
      <c r="B1349" s="10" t="s">
        <v>1581</v>
      </c>
      <c r="C1349" s="1">
        <f t="shared" si="269"/>
        <v>1375</v>
      </c>
      <c r="D1349" s="7">
        <f>IF(N1349&gt;0, RANK(N1349,(N1349:P1349,Q1349:AE1349)),0)</f>
        <v>1</v>
      </c>
      <c r="E1349" s="7">
        <f>IF(O1349&gt;0,RANK(O1349,(N1349:P1349,Q1349:AE1349)),0)</f>
        <v>2</v>
      </c>
      <c r="F1349" s="7">
        <f t="shared" si="270"/>
        <v>3</v>
      </c>
      <c r="G1349" s="1">
        <f t="shared" si="276"/>
        <v>332</v>
      </c>
      <c r="H1349" s="2">
        <f t="shared" si="277"/>
        <v>0.24145454545454545</v>
      </c>
      <c r="I1349" s="8"/>
      <c r="J1349" s="2">
        <f t="shared" si="271"/>
        <v>0.6072727272727273</v>
      </c>
      <c r="K1349" s="2">
        <f t="shared" si="272"/>
        <v>0.36581818181818182</v>
      </c>
      <c r="L1349" s="2">
        <f t="shared" si="273"/>
        <v>1.6E-2</v>
      </c>
      <c r="M1349" s="2">
        <f t="shared" si="274"/>
        <v>1.0909090909090882E-2</v>
      </c>
      <c r="N1349" s="1">
        <v>835</v>
      </c>
      <c r="O1349" s="1">
        <v>503</v>
      </c>
      <c r="P1349" s="1">
        <v>22</v>
      </c>
      <c r="Q1349" s="1">
        <v>6</v>
      </c>
      <c r="R1349" s="1">
        <v>0</v>
      </c>
      <c r="S1349" s="1">
        <v>5</v>
      </c>
      <c r="T1349" s="1">
        <v>0</v>
      </c>
      <c r="U1349" s="1">
        <v>0</v>
      </c>
      <c r="V1349" s="1">
        <v>0</v>
      </c>
      <c r="W1349" s="1">
        <v>4</v>
      </c>
      <c r="X1349" s="1"/>
      <c r="Y1349" s="1"/>
      <c r="Z1349" s="1"/>
      <c r="AA1349" s="1"/>
      <c r="AB1349" s="1"/>
      <c r="AN1349" t="str">
        <f t="shared" si="267"/>
        <v>Berlin</v>
      </c>
      <c r="AO1349" t="s">
        <v>1616</v>
      </c>
      <c r="AP1349">
        <v>1</v>
      </c>
      <c r="AR1349" s="119">
        <v>50</v>
      </c>
      <c r="AS1349" s="121">
        <v>23</v>
      </c>
      <c r="AT1349" s="121">
        <v>15</v>
      </c>
      <c r="AU1349" s="125">
        <v>5650</v>
      </c>
      <c r="AV1349" s="125">
        <f t="shared" si="258"/>
        <v>50023</v>
      </c>
      <c r="AW1349" s="10" t="s">
        <v>749</v>
      </c>
      <c r="AX1349">
        <f t="shared" si="275"/>
        <v>5005650</v>
      </c>
      <c r="BB1349">
        <v>36.93</v>
      </c>
      <c r="BC1349">
        <v>0.46</v>
      </c>
      <c r="BD1349">
        <v>36.47</v>
      </c>
    </row>
    <row r="1350" spans="1:56" hidden="1" outlineLevel="1">
      <c r="A1350" t="s">
        <v>2394</v>
      </c>
      <c r="B1350" s="10" t="s">
        <v>1581</v>
      </c>
      <c r="C1350" s="1">
        <f t="shared" si="269"/>
        <v>1032</v>
      </c>
      <c r="D1350" s="7">
        <f>IF(N1350&gt;0, RANK(N1350,(N1350:P1350,Q1350:AE1350)),0)</f>
        <v>1</v>
      </c>
      <c r="E1350" s="7">
        <f>IF(O1350&gt;0,RANK(O1350,(N1350:P1350,Q1350:AE1350)),0)</f>
        <v>2</v>
      </c>
      <c r="F1350" s="7">
        <f t="shared" si="270"/>
        <v>3</v>
      </c>
      <c r="G1350" s="1">
        <f t="shared" si="276"/>
        <v>397</v>
      </c>
      <c r="H1350" s="2">
        <f t="shared" si="277"/>
        <v>0.38468992248062017</v>
      </c>
      <c r="I1350" s="8"/>
      <c r="J1350" s="2">
        <f t="shared" si="271"/>
        <v>0.68023255813953487</v>
      </c>
      <c r="K1350" s="2">
        <f t="shared" si="272"/>
        <v>0.29554263565891475</v>
      </c>
      <c r="L1350" s="2">
        <f t="shared" si="273"/>
        <v>1.1627906976744186E-2</v>
      </c>
      <c r="M1350" s="2">
        <f t="shared" si="274"/>
        <v>1.2596899224806189E-2</v>
      </c>
      <c r="N1350" s="1">
        <v>702</v>
      </c>
      <c r="O1350" s="1">
        <v>305</v>
      </c>
      <c r="P1350" s="1">
        <v>12</v>
      </c>
      <c r="Q1350" s="1">
        <v>5</v>
      </c>
      <c r="R1350" s="1">
        <v>0</v>
      </c>
      <c r="S1350" s="1">
        <v>1</v>
      </c>
      <c r="T1350" s="1">
        <v>1</v>
      </c>
      <c r="U1350" s="1">
        <v>2</v>
      </c>
      <c r="V1350" s="1">
        <v>0</v>
      </c>
      <c r="W1350" s="1">
        <v>4</v>
      </c>
      <c r="X1350" s="1"/>
      <c r="Y1350" s="1"/>
      <c r="Z1350" s="1"/>
      <c r="AA1350" s="1"/>
      <c r="AB1350" s="1"/>
      <c r="AN1350" t="str">
        <f t="shared" si="267"/>
        <v>Bethel</v>
      </c>
      <c r="AO1350" t="s">
        <v>968</v>
      </c>
      <c r="AP1350">
        <v>1</v>
      </c>
      <c r="AR1350" s="119">
        <v>50</v>
      </c>
      <c r="AS1350" s="121">
        <v>27</v>
      </c>
      <c r="AT1350" s="121">
        <v>20</v>
      </c>
      <c r="AU1350" s="125">
        <v>5800</v>
      </c>
      <c r="AV1350" s="125">
        <f t="shared" ref="AV1350:AV1413" si="278">AR1350*1000+AS1350</f>
        <v>50027</v>
      </c>
      <c r="AW1350" s="10" t="s">
        <v>749</v>
      </c>
      <c r="AX1350">
        <f t="shared" si="275"/>
        <v>5005800</v>
      </c>
      <c r="BB1350">
        <v>45.44</v>
      </c>
      <c r="BC1350">
        <v>0.14000000000000001</v>
      </c>
      <c r="BD1350">
        <v>45.3</v>
      </c>
    </row>
    <row r="1351" spans="1:56" hidden="1" outlineLevel="1">
      <c r="A1351" t="s">
        <v>2530</v>
      </c>
      <c r="B1351" s="10" t="s">
        <v>1581</v>
      </c>
      <c r="C1351" s="1">
        <f t="shared" si="269"/>
        <v>117</v>
      </c>
      <c r="D1351" s="7">
        <f>IF(N1351&gt;0, RANK(N1351,(N1351:P1351,Q1351:AE1351)),0)</f>
        <v>1</v>
      </c>
      <c r="E1351" s="7">
        <f>IF(O1351&gt;0,RANK(O1351,(N1351:P1351,Q1351:AE1351)),0)</f>
        <v>2</v>
      </c>
      <c r="F1351" s="7">
        <f t="shared" si="270"/>
        <v>4</v>
      </c>
      <c r="G1351" s="1">
        <f t="shared" si="276"/>
        <v>43</v>
      </c>
      <c r="H1351" s="2">
        <f t="shared" si="277"/>
        <v>0.36752136752136755</v>
      </c>
      <c r="I1351" s="8"/>
      <c r="J1351" s="2">
        <f t="shared" si="271"/>
        <v>0.66666666666666663</v>
      </c>
      <c r="K1351" s="2">
        <f t="shared" si="272"/>
        <v>0.29914529914529914</v>
      </c>
      <c r="L1351" s="2">
        <f t="shared" si="273"/>
        <v>8.5470085470085479E-3</v>
      </c>
      <c r="M1351" s="2">
        <f t="shared" si="274"/>
        <v>2.5641025641025685E-2</v>
      </c>
      <c r="N1351" s="1">
        <v>78</v>
      </c>
      <c r="O1351" s="1">
        <v>35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3</v>
      </c>
      <c r="X1351" s="1"/>
      <c r="Y1351" s="1"/>
      <c r="Z1351" s="1"/>
      <c r="AA1351" s="1"/>
      <c r="AB1351" s="1"/>
      <c r="AN1351" t="str">
        <f t="shared" si="267"/>
        <v>Bloomfield</v>
      </c>
      <c r="AO1351" t="s">
        <v>1885</v>
      </c>
      <c r="AP1351">
        <v>1</v>
      </c>
      <c r="AR1351" s="119">
        <v>50</v>
      </c>
      <c r="AS1351" s="121">
        <v>9</v>
      </c>
      <c r="AT1351" s="121">
        <v>15</v>
      </c>
      <c r="AU1351" s="125">
        <v>6325</v>
      </c>
      <c r="AV1351" s="125">
        <f t="shared" si="278"/>
        <v>50009</v>
      </c>
      <c r="AW1351" s="10" t="s">
        <v>749</v>
      </c>
      <c r="AX1351">
        <f t="shared" si="275"/>
        <v>5006325</v>
      </c>
      <c r="BB1351">
        <v>40.42</v>
      </c>
      <c r="BC1351">
        <v>0</v>
      </c>
      <c r="BD1351">
        <v>40.42</v>
      </c>
    </row>
    <row r="1352" spans="1:56" hidden="1" outlineLevel="1">
      <c r="A1352" t="s">
        <v>2531</v>
      </c>
      <c r="B1352" s="10" t="s">
        <v>1581</v>
      </c>
      <c r="C1352" s="1">
        <f t="shared" si="269"/>
        <v>635</v>
      </c>
      <c r="D1352" s="7">
        <f>IF(N1352&gt;0, RANK(N1352,(N1352:P1352,Q1352:AE1352)),0)</f>
        <v>1</v>
      </c>
      <c r="E1352" s="7">
        <f>IF(O1352&gt;0,RANK(O1352,(N1352:P1352,Q1352:AE1352)),0)</f>
        <v>2</v>
      </c>
      <c r="F1352" s="7">
        <f t="shared" si="270"/>
        <v>4</v>
      </c>
      <c r="G1352" s="1">
        <f t="shared" si="276"/>
        <v>296</v>
      </c>
      <c r="H1352" s="2">
        <f t="shared" si="277"/>
        <v>0.46614173228346456</v>
      </c>
      <c r="I1352" s="8"/>
      <c r="J1352" s="2">
        <f t="shared" si="271"/>
        <v>0.72598425196850391</v>
      </c>
      <c r="K1352" s="2">
        <f t="shared" si="272"/>
        <v>0.25984251968503935</v>
      </c>
      <c r="L1352" s="2">
        <f t="shared" si="273"/>
        <v>4.7244094488188976E-3</v>
      </c>
      <c r="M1352" s="2">
        <f t="shared" si="274"/>
        <v>9.4488188976378368E-3</v>
      </c>
      <c r="N1352" s="1">
        <v>461</v>
      </c>
      <c r="O1352" s="1">
        <v>165</v>
      </c>
      <c r="P1352" s="1">
        <v>3</v>
      </c>
      <c r="Q1352" s="1">
        <v>4</v>
      </c>
      <c r="R1352" s="1">
        <v>0</v>
      </c>
      <c r="S1352" s="1">
        <v>1</v>
      </c>
      <c r="T1352" s="1">
        <v>0</v>
      </c>
      <c r="U1352" s="1">
        <v>0</v>
      </c>
      <c r="V1352" s="1">
        <v>0</v>
      </c>
      <c r="W1352" s="1">
        <v>1</v>
      </c>
      <c r="X1352" s="1"/>
      <c r="Y1352" s="1"/>
      <c r="Z1352" s="1"/>
      <c r="AA1352" s="1"/>
      <c r="AB1352" s="1"/>
      <c r="AN1352" t="str">
        <f t="shared" si="267"/>
        <v>Bolton</v>
      </c>
      <c r="AO1352" t="s">
        <v>334</v>
      </c>
      <c r="AP1352">
        <v>1</v>
      </c>
      <c r="AR1352" s="119">
        <v>50</v>
      </c>
      <c r="AS1352" s="121">
        <v>7</v>
      </c>
      <c r="AT1352" s="121">
        <v>5</v>
      </c>
      <c r="AU1352" s="125">
        <v>6550</v>
      </c>
      <c r="AV1352" s="125">
        <f t="shared" si="278"/>
        <v>50007</v>
      </c>
      <c r="AW1352" s="10" t="s">
        <v>749</v>
      </c>
      <c r="AX1352">
        <f t="shared" si="275"/>
        <v>5006550</v>
      </c>
      <c r="BB1352">
        <v>42.79</v>
      </c>
      <c r="BC1352">
        <v>0.31</v>
      </c>
      <c r="BD1352">
        <v>42.48</v>
      </c>
    </row>
    <row r="1353" spans="1:56" hidden="1" outlineLevel="1">
      <c r="A1353" t="s">
        <v>333</v>
      </c>
      <c r="B1353" s="10" t="s">
        <v>1581</v>
      </c>
      <c r="C1353" s="1">
        <f t="shared" si="269"/>
        <v>1322</v>
      </c>
      <c r="D1353" s="7">
        <f>IF(N1353&gt;0, RANK(N1353,(N1353:P1353,Q1353:AE1353)),0)</f>
        <v>1</v>
      </c>
      <c r="E1353" s="7">
        <f>IF(O1353&gt;0,RANK(O1353,(N1353:P1353,Q1353:AE1353)),0)</f>
        <v>2</v>
      </c>
      <c r="F1353" s="7">
        <f t="shared" si="270"/>
        <v>3</v>
      </c>
      <c r="G1353" s="1">
        <f t="shared" si="276"/>
        <v>405</v>
      </c>
      <c r="H1353" s="2">
        <f t="shared" si="277"/>
        <v>0.30635400907715582</v>
      </c>
      <c r="I1353" s="8"/>
      <c r="J1353" s="2">
        <f t="shared" si="271"/>
        <v>0.64145234493192138</v>
      </c>
      <c r="K1353" s="2">
        <f t="shared" si="272"/>
        <v>0.33509833585476551</v>
      </c>
      <c r="L1353" s="2">
        <f t="shared" si="273"/>
        <v>7.5642965204236008E-3</v>
      </c>
      <c r="M1353" s="2">
        <f t="shared" si="274"/>
        <v>1.5885022692889512E-2</v>
      </c>
      <c r="N1353" s="1">
        <v>848</v>
      </c>
      <c r="O1353" s="1">
        <v>443</v>
      </c>
      <c r="P1353" s="1">
        <v>10</v>
      </c>
      <c r="Q1353" s="1">
        <v>8</v>
      </c>
      <c r="R1353" s="1">
        <v>0</v>
      </c>
      <c r="S1353" s="1">
        <v>3</v>
      </c>
      <c r="T1353" s="1">
        <v>0</v>
      </c>
      <c r="U1353" s="1">
        <v>1</v>
      </c>
      <c r="V1353" s="1">
        <v>1</v>
      </c>
      <c r="W1353" s="1">
        <v>8</v>
      </c>
      <c r="X1353" s="1"/>
      <c r="Y1353" s="1"/>
      <c r="Z1353" s="1"/>
      <c r="AA1353" s="1"/>
      <c r="AB1353" s="1"/>
      <c r="AN1353" t="str">
        <f t="shared" si="267"/>
        <v>Bradford</v>
      </c>
      <c r="AO1353" t="s">
        <v>3376</v>
      </c>
      <c r="AP1353">
        <v>1</v>
      </c>
      <c r="AR1353" s="119">
        <v>50</v>
      </c>
      <c r="AS1353" s="121">
        <v>17</v>
      </c>
      <c r="AT1353" s="121">
        <v>5</v>
      </c>
      <c r="AU1353" s="125">
        <v>7375</v>
      </c>
      <c r="AV1353" s="125">
        <f t="shared" si="278"/>
        <v>50017</v>
      </c>
      <c r="AW1353" s="10" t="s">
        <v>749</v>
      </c>
      <c r="AX1353">
        <f t="shared" si="275"/>
        <v>5007375</v>
      </c>
      <c r="BB1353">
        <v>29.87</v>
      </c>
      <c r="BC1353">
        <v>0.06</v>
      </c>
      <c r="BD1353">
        <v>29.81</v>
      </c>
    </row>
    <row r="1354" spans="1:56" hidden="1" outlineLevel="1">
      <c r="A1354" t="s">
        <v>2533</v>
      </c>
      <c r="B1354" s="10" t="s">
        <v>1581</v>
      </c>
      <c r="C1354" s="1">
        <f t="shared" si="269"/>
        <v>629</v>
      </c>
      <c r="D1354" s="7">
        <f>IF(N1354&gt;0, RANK(N1354,(N1354:P1354,Q1354:AE1354)),0)</f>
        <v>1</v>
      </c>
      <c r="E1354" s="7">
        <f>IF(O1354&gt;0,RANK(O1354,(N1354:P1354,Q1354:AE1354)),0)</f>
        <v>2</v>
      </c>
      <c r="F1354" s="7">
        <f t="shared" si="270"/>
        <v>3</v>
      </c>
      <c r="G1354" s="1">
        <f t="shared" si="276"/>
        <v>178</v>
      </c>
      <c r="H1354" s="2">
        <f t="shared" si="277"/>
        <v>0.28298887122416533</v>
      </c>
      <c r="I1354" s="8"/>
      <c r="J1354" s="2">
        <f t="shared" si="271"/>
        <v>0.6343402225755167</v>
      </c>
      <c r="K1354" s="2">
        <f t="shared" si="272"/>
        <v>0.35135135135135137</v>
      </c>
      <c r="L1354" s="2">
        <f t="shared" si="273"/>
        <v>6.3593004769475362E-3</v>
      </c>
      <c r="M1354" s="2">
        <f t="shared" si="274"/>
        <v>7.9491255961843948E-3</v>
      </c>
      <c r="N1354" s="1">
        <v>399</v>
      </c>
      <c r="O1354" s="1">
        <v>221</v>
      </c>
      <c r="P1354" s="1">
        <v>4</v>
      </c>
      <c r="Q1354" s="1">
        <v>2</v>
      </c>
      <c r="R1354" s="1">
        <v>1</v>
      </c>
      <c r="S1354" s="1">
        <v>1</v>
      </c>
      <c r="T1354" s="1">
        <v>0</v>
      </c>
      <c r="U1354" s="1">
        <v>0</v>
      </c>
      <c r="V1354" s="1">
        <v>0</v>
      </c>
      <c r="W1354" s="1">
        <v>1</v>
      </c>
      <c r="X1354" s="1"/>
      <c r="Y1354" s="1"/>
      <c r="Z1354" s="1"/>
      <c r="AA1354" s="1"/>
      <c r="AB1354" s="1"/>
      <c r="AN1354" t="str">
        <f t="shared" si="267"/>
        <v>Braintree</v>
      </c>
      <c r="AO1354" t="s">
        <v>3376</v>
      </c>
      <c r="AP1354">
        <v>1</v>
      </c>
      <c r="AR1354" s="119">
        <v>50</v>
      </c>
      <c r="AS1354" s="121">
        <v>17</v>
      </c>
      <c r="AT1354" s="121">
        <v>10</v>
      </c>
      <c r="AU1354" s="125">
        <v>7600</v>
      </c>
      <c r="AV1354" s="125">
        <f t="shared" si="278"/>
        <v>50017</v>
      </c>
      <c r="AW1354" s="10" t="s">
        <v>749</v>
      </c>
      <c r="AX1354">
        <f t="shared" si="275"/>
        <v>5007600</v>
      </c>
      <c r="BB1354">
        <v>38.32</v>
      </c>
      <c r="BC1354">
        <v>0.04</v>
      </c>
      <c r="BD1354">
        <v>38.28</v>
      </c>
    </row>
    <row r="1355" spans="1:56" hidden="1" outlineLevel="1">
      <c r="A1355" t="s">
        <v>2116</v>
      </c>
      <c r="B1355" s="10" t="s">
        <v>1581</v>
      </c>
      <c r="C1355" s="1">
        <f t="shared" si="269"/>
        <v>2023</v>
      </c>
      <c r="D1355" s="7">
        <f>IF(N1355&gt;0, RANK(N1355,(N1355:P1355,Q1355:AE1355)),0)</f>
        <v>1</v>
      </c>
      <c r="E1355" s="7">
        <f>IF(O1355&gt;0,RANK(O1355,(N1355:P1355,Q1355:AE1355)),0)</f>
        <v>2</v>
      </c>
      <c r="F1355" s="7">
        <f t="shared" si="270"/>
        <v>3</v>
      </c>
      <c r="G1355" s="1">
        <f t="shared" si="276"/>
        <v>698</v>
      </c>
      <c r="H1355" s="2">
        <f t="shared" si="277"/>
        <v>0.34503213049925852</v>
      </c>
      <c r="I1355" s="8"/>
      <c r="J1355" s="2">
        <f t="shared" si="271"/>
        <v>0.66188828472565497</v>
      </c>
      <c r="K1355" s="2">
        <f t="shared" si="272"/>
        <v>0.31685615422639646</v>
      </c>
      <c r="L1355" s="2">
        <f t="shared" si="273"/>
        <v>6.4260998517053879E-3</v>
      </c>
      <c r="M1355" s="2">
        <f t="shared" si="274"/>
        <v>1.482946119624318E-2</v>
      </c>
      <c r="N1355" s="1">
        <v>1339</v>
      </c>
      <c r="O1355" s="1">
        <v>641</v>
      </c>
      <c r="P1355" s="1">
        <v>13</v>
      </c>
      <c r="Q1355" s="1">
        <v>9</v>
      </c>
      <c r="R1355" s="1">
        <v>1</v>
      </c>
      <c r="S1355" s="1">
        <v>6</v>
      </c>
      <c r="T1355" s="1">
        <v>1</v>
      </c>
      <c r="U1355" s="1">
        <v>3</v>
      </c>
      <c r="V1355" s="1">
        <v>3</v>
      </c>
      <c r="W1355" s="1">
        <v>7</v>
      </c>
      <c r="X1355" s="1"/>
      <c r="Y1355" s="1"/>
      <c r="Z1355" s="1"/>
      <c r="AA1355" s="1"/>
      <c r="AB1355" s="1"/>
      <c r="AN1355" t="str">
        <f t="shared" si="267"/>
        <v>Brandon</v>
      </c>
      <c r="AO1355" t="s">
        <v>2352</v>
      </c>
      <c r="AP1355">
        <v>1</v>
      </c>
      <c r="AR1355" s="119">
        <v>50</v>
      </c>
      <c r="AS1355" s="121">
        <v>21</v>
      </c>
      <c r="AT1355" s="121">
        <v>10</v>
      </c>
      <c r="AU1355" s="125">
        <v>7750</v>
      </c>
      <c r="AV1355" s="125">
        <f t="shared" si="278"/>
        <v>50021</v>
      </c>
      <c r="AW1355" s="10" t="s">
        <v>749</v>
      </c>
      <c r="AX1355">
        <f t="shared" si="275"/>
        <v>5007750</v>
      </c>
      <c r="BB1355">
        <v>40.17</v>
      </c>
      <c r="BC1355">
        <v>0.05</v>
      </c>
      <c r="BD1355">
        <v>40.130000000000003</v>
      </c>
    </row>
    <row r="1356" spans="1:56" hidden="1" outlineLevel="1">
      <c r="A1356" t="s">
        <v>1785</v>
      </c>
      <c r="B1356" s="10" t="s">
        <v>1581</v>
      </c>
      <c r="C1356" s="1">
        <f t="shared" si="269"/>
        <v>6316</v>
      </c>
      <c r="D1356" s="7">
        <f>IF(N1356&gt;0, RANK(N1356,(N1356:P1356,Q1356:AE1356)),0)</f>
        <v>1</v>
      </c>
      <c r="E1356" s="7">
        <f>IF(O1356&gt;0,RANK(O1356,(N1356:P1356,Q1356:AE1356)),0)</f>
        <v>2</v>
      </c>
      <c r="F1356" s="7">
        <f t="shared" si="270"/>
        <v>3</v>
      </c>
      <c r="G1356" s="1">
        <f t="shared" si="276"/>
        <v>3979</v>
      </c>
      <c r="H1356" s="2">
        <f t="shared" si="277"/>
        <v>0.6299873337555415</v>
      </c>
      <c r="I1356" s="8"/>
      <c r="J1356" s="2">
        <f t="shared" si="271"/>
        <v>0.80383153894870174</v>
      </c>
      <c r="K1356" s="2">
        <f t="shared" si="272"/>
        <v>0.17384420519316024</v>
      </c>
      <c r="L1356" s="2">
        <f t="shared" si="273"/>
        <v>9.9746675110829637E-3</v>
      </c>
      <c r="M1356" s="2">
        <f t="shared" si="274"/>
        <v>1.2349588347055056E-2</v>
      </c>
      <c r="N1356" s="1">
        <v>5077</v>
      </c>
      <c r="O1356" s="1">
        <v>1098</v>
      </c>
      <c r="P1356" s="1">
        <v>63</v>
      </c>
      <c r="Q1356" s="1">
        <v>18</v>
      </c>
      <c r="R1356" s="1">
        <v>4</v>
      </c>
      <c r="S1356" s="1">
        <v>6</v>
      </c>
      <c r="T1356" s="1">
        <v>3</v>
      </c>
      <c r="U1356" s="1">
        <v>10</v>
      </c>
      <c r="V1356" s="1">
        <v>8</v>
      </c>
      <c r="W1356" s="1">
        <v>29</v>
      </c>
      <c r="X1356" s="1"/>
      <c r="Y1356" s="1"/>
      <c r="Z1356" s="1"/>
      <c r="AA1356" s="1"/>
      <c r="AB1356" s="1"/>
      <c r="AN1356" t="str">
        <f t="shared" si="267"/>
        <v>Brattleboro</v>
      </c>
      <c r="AO1356" t="s">
        <v>238</v>
      </c>
      <c r="AP1356">
        <v>1</v>
      </c>
      <c r="AR1356" s="119">
        <v>50</v>
      </c>
      <c r="AS1356" s="121">
        <v>25</v>
      </c>
      <c r="AT1356" s="121">
        <v>10</v>
      </c>
      <c r="AU1356" s="125">
        <v>7900</v>
      </c>
      <c r="AV1356" s="125">
        <f t="shared" si="278"/>
        <v>50025</v>
      </c>
      <c r="AW1356" s="10" t="s">
        <v>749</v>
      </c>
      <c r="AX1356">
        <f t="shared" si="275"/>
        <v>5007900</v>
      </c>
      <c r="BB1356">
        <v>32.450000000000003</v>
      </c>
      <c r="BC1356">
        <v>0.46</v>
      </c>
      <c r="BD1356">
        <v>31.99</v>
      </c>
    </row>
    <row r="1357" spans="1:56" hidden="1" outlineLevel="1">
      <c r="A1357" t="s">
        <v>3154</v>
      </c>
      <c r="B1357" s="10" t="s">
        <v>1581</v>
      </c>
      <c r="C1357" s="1">
        <f t="shared" si="269"/>
        <v>532</v>
      </c>
      <c r="D1357" s="7">
        <f>IF(N1357&gt;0, RANK(N1357,(N1357:P1357,Q1357:AE1357)),0)</f>
        <v>1</v>
      </c>
      <c r="E1357" s="7">
        <f>IF(O1357&gt;0,RANK(O1357,(N1357:P1357,Q1357:AE1357)),0)</f>
        <v>2</v>
      </c>
      <c r="F1357" s="7">
        <f t="shared" si="270"/>
        <v>3</v>
      </c>
      <c r="G1357" s="1">
        <f t="shared" si="276"/>
        <v>159</v>
      </c>
      <c r="H1357" s="2">
        <f t="shared" si="277"/>
        <v>0.29887218045112784</v>
      </c>
      <c r="I1357" s="8"/>
      <c r="J1357" s="2">
        <f t="shared" si="271"/>
        <v>0.6428571428571429</v>
      </c>
      <c r="K1357" s="2">
        <f t="shared" si="272"/>
        <v>0.34398496240601506</v>
      </c>
      <c r="L1357" s="2">
        <f t="shared" si="273"/>
        <v>1.1278195488721804E-2</v>
      </c>
      <c r="M1357" s="2">
        <f t="shared" si="274"/>
        <v>1.8796992481202313E-3</v>
      </c>
      <c r="N1357" s="1">
        <v>342</v>
      </c>
      <c r="O1357" s="1">
        <v>183</v>
      </c>
      <c r="P1357" s="1">
        <v>6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/>
      <c r="Y1357" s="1"/>
      <c r="Z1357" s="1"/>
      <c r="AA1357" s="1"/>
      <c r="AB1357" s="1"/>
      <c r="AN1357" t="str">
        <f t="shared" si="267"/>
        <v>Bridgewater</v>
      </c>
      <c r="AO1357" t="s">
        <v>968</v>
      </c>
      <c r="AP1357">
        <v>1</v>
      </c>
      <c r="AR1357" s="119">
        <v>50</v>
      </c>
      <c r="AS1357" s="121">
        <v>27</v>
      </c>
      <c r="AT1357" s="121">
        <v>25</v>
      </c>
      <c r="AU1357" s="125">
        <v>8275</v>
      </c>
      <c r="AV1357" s="125">
        <f t="shared" si="278"/>
        <v>50027</v>
      </c>
      <c r="AW1357" s="10" t="s">
        <v>749</v>
      </c>
      <c r="AX1357">
        <f t="shared" si="275"/>
        <v>5008275</v>
      </c>
      <c r="BB1357">
        <v>49.55</v>
      </c>
      <c r="BC1357">
        <v>0</v>
      </c>
      <c r="BD1357">
        <v>49.55</v>
      </c>
    </row>
    <row r="1358" spans="1:56" hidden="1" outlineLevel="1">
      <c r="A1358" t="s">
        <v>1557</v>
      </c>
      <c r="B1358" s="10" t="s">
        <v>1581</v>
      </c>
      <c r="C1358" s="1">
        <f t="shared" si="269"/>
        <v>706</v>
      </c>
      <c r="D1358" s="7">
        <f>IF(N1358&gt;0, RANK(N1358,(N1358:P1358,Q1358:AE1358)),0)</f>
        <v>1</v>
      </c>
      <c r="E1358" s="7">
        <f>IF(O1358&gt;0,RANK(O1358,(N1358:P1358,Q1358:AE1358)),0)</f>
        <v>2</v>
      </c>
      <c r="F1358" s="7">
        <f t="shared" si="270"/>
        <v>4</v>
      </c>
      <c r="G1358" s="1">
        <f t="shared" si="276"/>
        <v>82</v>
      </c>
      <c r="H1358" s="2">
        <f t="shared" si="277"/>
        <v>0.11614730878186968</v>
      </c>
      <c r="I1358" s="8"/>
      <c r="J1358" s="2">
        <f t="shared" si="271"/>
        <v>0.54532577903682722</v>
      </c>
      <c r="K1358" s="2">
        <f t="shared" si="272"/>
        <v>0.42917847025495753</v>
      </c>
      <c r="L1358" s="2">
        <f t="shared" si="273"/>
        <v>5.6657223796033997E-3</v>
      </c>
      <c r="M1358" s="2">
        <f t="shared" si="274"/>
        <v>1.9830028328611849E-2</v>
      </c>
      <c r="N1358" s="1">
        <v>385</v>
      </c>
      <c r="O1358" s="1">
        <v>303</v>
      </c>
      <c r="P1358" s="1">
        <v>4</v>
      </c>
      <c r="Q1358" s="1">
        <v>7</v>
      </c>
      <c r="R1358" s="1">
        <v>0</v>
      </c>
      <c r="S1358" s="1">
        <v>4</v>
      </c>
      <c r="T1358" s="1">
        <v>0</v>
      </c>
      <c r="U1358" s="1">
        <v>2</v>
      </c>
      <c r="V1358" s="1">
        <v>0</v>
      </c>
      <c r="W1358" s="1">
        <v>1</v>
      </c>
      <c r="X1358" s="1"/>
      <c r="Y1358" s="1"/>
      <c r="Z1358" s="1"/>
      <c r="AA1358" s="1"/>
      <c r="AB1358" s="1"/>
      <c r="AN1358" t="str">
        <f t="shared" si="267"/>
        <v>Bridport</v>
      </c>
      <c r="AO1358" t="s">
        <v>2903</v>
      </c>
      <c r="AP1358">
        <v>1</v>
      </c>
      <c r="AR1358" s="119">
        <v>50</v>
      </c>
      <c r="AS1358" s="121">
        <v>1</v>
      </c>
      <c r="AT1358" s="121">
        <v>10</v>
      </c>
      <c r="AU1358" s="125">
        <v>8575</v>
      </c>
      <c r="AV1358" s="125">
        <f t="shared" si="278"/>
        <v>50001</v>
      </c>
      <c r="AW1358" s="10" t="s">
        <v>749</v>
      </c>
      <c r="AX1358">
        <f t="shared" si="275"/>
        <v>5008575</v>
      </c>
      <c r="BB1358">
        <v>46.25</v>
      </c>
      <c r="BC1358">
        <v>2.2599999999999998</v>
      </c>
      <c r="BD1358">
        <v>43.98</v>
      </c>
    </row>
    <row r="1359" spans="1:56" hidden="1" outlineLevel="1">
      <c r="A1359" t="s">
        <v>1868</v>
      </c>
      <c r="B1359" s="10" t="s">
        <v>1581</v>
      </c>
      <c r="C1359" s="1">
        <f t="shared" si="269"/>
        <v>612</v>
      </c>
      <c r="D1359" s="7">
        <f>IF(N1359&gt;0, RANK(N1359,(N1359:P1359,Q1359:AE1359)),0)</f>
        <v>1</v>
      </c>
      <c r="E1359" s="7">
        <f>IF(O1359&gt;0,RANK(O1359,(N1359:P1359,Q1359:AE1359)),0)</f>
        <v>2</v>
      </c>
      <c r="F1359" s="7">
        <f t="shared" si="270"/>
        <v>3</v>
      </c>
      <c r="G1359" s="1">
        <f t="shared" si="276"/>
        <v>109</v>
      </c>
      <c r="H1359" s="2">
        <f t="shared" si="277"/>
        <v>0.1781045751633987</v>
      </c>
      <c r="I1359" s="8"/>
      <c r="J1359" s="2">
        <f t="shared" si="271"/>
        <v>0.57516339869281041</v>
      </c>
      <c r="K1359" s="2">
        <f t="shared" si="272"/>
        <v>0.39705882352941174</v>
      </c>
      <c r="L1359" s="2">
        <f t="shared" si="273"/>
        <v>1.3071895424836602E-2</v>
      </c>
      <c r="M1359" s="2">
        <f t="shared" si="274"/>
        <v>1.4705882352941244E-2</v>
      </c>
      <c r="N1359" s="1">
        <v>352</v>
      </c>
      <c r="O1359" s="1">
        <v>243</v>
      </c>
      <c r="P1359" s="1">
        <v>8</v>
      </c>
      <c r="Q1359" s="1">
        <v>1</v>
      </c>
      <c r="R1359" s="1">
        <v>0</v>
      </c>
      <c r="S1359" s="1">
        <v>5</v>
      </c>
      <c r="T1359" s="1">
        <v>0</v>
      </c>
      <c r="U1359" s="1">
        <v>1</v>
      </c>
      <c r="V1359" s="1">
        <v>0</v>
      </c>
      <c r="W1359" s="1">
        <v>2</v>
      </c>
      <c r="X1359" s="1"/>
      <c r="Y1359" s="1"/>
      <c r="Z1359" s="1"/>
      <c r="AA1359" s="1"/>
      <c r="AB1359" s="1"/>
      <c r="AN1359" t="str">
        <f t="shared" si="267"/>
        <v>Brighton</v>
      </c>
      <c r="AO1359" t="s">
        <v>1885</v>
      </c>
      <c r="AP1359">
        <v>1</v>
      </c>
      <c r="AR1359" s="119">
        <v>50</v>
      </c>
      <c r="AS1359" s="121">
        <v>9</v>
      </c>
      <c r="AT1359" s="121">
        <v>20</v>
      </c>
      <c r="AU1359" s="125">
        <v>8725</v>
      </c>
      <c r="AV1359" s="125">
        <f t="shared" si="278"/>
        <v>50009</v>
      </c>
      <c r="AW1359" s="10" t="s">
        <v>749</v>
      </c>
      <c r="AX1359">
        <f t="shared" si="275"/>
        <v>5008725</v>
      </c>
      <c r="BB1359">
        <v>53.42</v>
      </c>
      <c r="BC1359">
        <v>1.22</v>
      </c>
      <c r="BD1359">
        <v>52.19</v>
      </c>
    </row>
    <row r="1360" spans="1:56" hidden="1" outlineLevel="1">
      <c r="A1360" t="s">
        <v>1127</v>
      </c>
      <c r="B1360" s="10" t="s">
        <v>1581</v>
      </c>
      <c r="C1360" s="1">
        <f t="shared" si="269"/>
        <v>2046</v>
      </c>
      <c r="D1360" s="7">
        <f>IF(N1360&gt;0, RANK(N1360,(N1360:P1360,Q1360:AE1360)),0)</f>
        <v>1</v>
      </c>
      <c r="E1360" s="7">
        <f>IF(O1360&gt;0,RANK(O1360,(N1360:P1360,Q1360:AE1360)),0)</f>
        <v>2</v>
      </c>
      <c r="F1360" s="7">
        <f t="shared" si="270"/>
        <v>3</v>
      </c>
      <c r="G1360" s="1">
        <f t="shared" si="276"/>
        <v>757</v>
      </c>
      <c r="H1360" s="2">
        <f t="shared" si="277"/>
        <v>0.36999022482893451</v>
      </c>
      <c r="I1360" s="8"/>
      <c r="J1360" s="2">
        <f t="shared" si="271"/>
        <v>0.67399804496578686</v>
      </c>
      <c r="K1360" s="2">
        <f t="shared" si="272"/>
        <v>0.3040078201368524</v>
      </c>
      <c r="L1360" s="2">
        <f t="shared" si="273"/>
        <v>1.1730205278592375E-2</v>
      </c>
      <c r="M1360" s="2">
        <f t="shared" si="274"/>
        <v>1.0263929618768364E-2</v>
      </c>
      <c r="N1360" s="1">
        <v>1379</v>
      </c>
      <c r="O1360" s="1">
        <v>622</v>
      </c>
      <c r="P1360" s="1">
        <v>24</v>
      </c>
      <c r="Q1360" s="1">
        <v>3</v>
      </c>
      <c r="R1360" s="1">
        <v>1</v>
      </c>
      <c r="S1360" s="1">
        <v>3</v>
      </c>
      <c r="T1360" s="1">
        <v>0</v>
      </c>
      <c r="U1360" s="1">
        <v>1</v>
      </c>
      <c r="V1360" s="1">
        <v>1</v>
      </c>
      <c r="W1360" s="1">
        <v>12</v>
      </c>
      <c r="X1360" s="1"/>
      <c r="Y1360" s="1"/>
      <c r="Z1360" s="1"/>
      <c r="AA1360" s="1"/>
      <c r="AB1360" s="1"/>
      <c r="AN1360" t="str">
        <f t="shared" si="267"/>
        <v>Bristol</v>
      </c>
      <c r="AO1360" t="s">
        <v>2903</v>
      </c>
      <c r="AP1360">
        <v>1</v>
      </c>
      <c r="AR1360" s="119">
        <v>50</v>
      </c>
      <c r="AS1360" s="121">
        <v>1</v>
      </c>
      <c r="AT1360" s="121">
        <v>15</v>
      </c>
      <c r="AU1360" s="125">
        <v>9025</v>
      </c>
      <c r="AV1360" s="125">
        <f t="shared" si="278"/>
        <v>50001</v>
      </c>
      <c r="AW1360" s="10" t="s">
        <v>749</v>
      </c>
      <c r="AX1360">
        <f t="shared" si="275"/>
        <v>5009025</v>
      </c>
      <c r="BB1360">
        <v>42.18</v>
      </c>
      <c r="BC1360">
        <v>0.4</v>
      </c>
      <c r="BD1360">
        <v>41.77</v>
      </c>
    </row>
    <row r="1361" spans="1:56" hidden="1" outlineLevel="1">
      <c r="A1361" t="s">
        <v>1541</v>
      </c>
      <c r="B1361" s="10" t="s">
        <v>1581</v>
      </c>
      <c r="C1361" s="1">
        <f t="shared" si="269"/>
        <v>735</v>
      </c>
      <c r="D1361" s="7">
        <f>IF(N1361&gt;0, RANK(N1361,(N1361:P1361,Q1361:AE1361)),0)</f>
        <v>1</v>
      </c>
      <c r="E1361" s="7">
        <f>IF(O1361&gt;0,RANK(O1361,(N1361:P1361,Q1361:AE1361)),0)</f>
        <v>2</v>
      </c>
      <c r="F1361" s="7">
        <f t="shared" si="270"/>
        <v>3</v>
      </c>
      <c r="G1361" s="1">
        <f t="shared" si="276"/>
        <v>242</v>
      </c>
      <c r="H1361" s="2">
        <f t="shared" si="277"/>
        <v>0.3292517006802721</v>
      </c>
      <c r="I1361" s="8"/>
      <c r="J1361" s="2">
        <f t="shared" si="271"/>
        <v>0.65170068027210881</v>
      </c>
      <c r="K1361" s="2">
        <f t="shared" si="272"/>
        <v>0.32244897959183672</v>
      </c>
      <c r="L1361" s="2">
        <f t="shared" si="273"/>
        <v>1.4965986394557823E-2</v>
      </c>
      <c r="M1361" s="2">
        <f t="shared" si="274"/>
        <v>1.088435374149665E-2</v>
      </c>
      <c r="N1361" s="1">
        <v>479</v>
      </c>
      <c r="O1361" s="1">
        <v>237</v>
      </c>
      <c r="P1361" s="1">
        <v>11</v>
      </c>
      <c r="Q1361" s="1">
        <v>4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4</v>
      </c>
      <c r="X1361" s="1"/>
      <c r="Y1361" s="1"/>
      <c r="Z1361" s="1"/>
      <c r="AA1361" s="1"/>
      <c r="AB1361" s="1"/>
      <c r="AN1361" t="str">
        <f t="shared" si="267"/>
        <v>Brookfield</v>
      </c>
      <c r="AO1361" t="s">
        <v>3376</v>
      </c>
      <c r="AP1361">
        <v>1</v>
      </c>
      <c r="AR1361" s="119">
        <v>50</v>
      </c>
      <c r="AS1361" s="121">
        <v>17</v>
      </c>
      <c r="AT1361" s="121">
        <v>15</v>
      </c>
      <c r="AU1361" s="125">
        <v>9325</v>
      </c>
      <c r="AV1361" s="125">
        <f t="shared" si="278"/>
        <v>50017</v>
      </c>
      <c r="AW1361" s="10" t="s">
        <v>749</v>
      </c>
      <c r="AX1361">
        <f t="shared" si="275"/>
        <v>5009325</v>
      </c>
      <c r="BB1361">
        <v>41.67</v>
      </c>
      <c r="BC1361">
        <v>0.27</v>
      </c>
      <c r="BD1361">
        <v>41.4</v>
      </c>
    </row>
    <row r="1362" spans="1:56" hidden="1" outlineLevel="1">
      <c r="A1362" t="s">
        <v>1160</v>
      </c>
      <c r="B1362" s="10" t="s">
        <v>1581</v>
      </c>
      <c r="C1362" s="1">
        <f t="shared" si="269"/>
        <v>296</v>
      </c>
      <c r="D1362" s="7">
        <f>IF(N1362&gt;0, RANK(N1362,(N1362:P1362,Q1362:AE1362)),0)</f>
        <v>1</v>
      </c>
      <c r="E1362" s="7">
        <f>IF(O1362&gt;0,RANK(O1362,(N1362:P1362,Q1362:AE1362)),0)</f>
        <v>2</v>
      </c>
      <c r="F1362" s="7">
        <f t="shared" si="270"/>
        <v>3</v>
      </c>
      <c r="G1362" s="1">
        <f t="shared" si="276"/>
        <v>103</v>
      </c>
      <c r="H1362" s="2">
        <f t="shared" si="277"/>
        <v>0.34797297297297297</v>
      </c>
      <c r="I1362" s="8"/>
      <c r="J1362" s="2">
        <f t="shared" si="271"/>
        <v>0.66554054054054057</v>
      </c>
      <c r="K1362" s="2">
        <f t="shared" si="272"/>
        <v>0.31756756756756754</v>
      </c>
      <c r="L1362" s="2">
        <f t="shared" si="273"/>
        <v>1.6891891891891893E-2</v>
      </c>
      <c r="M1362" s="2">
        <f t="shared" si="274"/>
        <v>-6.9388939039072284E-18</v>
      </c>
      <c r="N1362" s="1">
        <v>197</v>
      </c>
      <c r="O1362" s="1">
        <v>94</v>
      </c>
      <c r="P1362" s="1">
        <v>5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/>
      <c r="Y1362" s="1"/>
      <c r="Z1362" s="1"/>
      <c r="AA1362" s="1"/>
      <c r="AB1362" s="1"/>
      <c r="AN1362" t="str">
        <f t="shared" si="267"/>
        <v>Brookline</v>
      </c>
      <c r="AO1362" t="s">
        <v>238</v>
      </c>
      <c r="AP1362">
        <v>1</v>
      </c>
      <c r="AR1362" s="119">
        <v>50</v>
      </c>
      <c r="AS1362" s="121">
        <v>25</v>
      </c>
      <c r="AT1362" s="121">
        <v>15</v>
      </c>
      <c r="AU1362" s="125">
        <v>9475</v>
      </c>
      <c r="AV1362" s="125">
        <f t="shared" si="278"/>
        <v>50025</v>
      </c>
      <c r="AW1362" s="10" t="s">
        <v>749</v>
      </c>
      <c r="AX1362">
        <f t="shared" si="275"/>
        <v>5009475</v>
      </c>
      <c r="BB1362">
        <v>12.91</v>
      </c>
      <c r="BC1362">
        <v>0</v>
      </c>
      <c r="BD1362">
        <v>12.91</v>
      </c>
    </row>
    <row r="1363" spans="1:56" hidden="1" outlineLevel="1">
      <c r="A1363" t="s">
        <v>441</v>
      </c>
      <c r="B1363" s="10" t="s">
        <v>1581</v>
      </c>
      <c r="C1363" s="1">
        <f t="shared" si="269"/>
        <v>417</v>
      </c>
      <c r="D1363" s="7">
        <f>IF(N1363&gt;0, RANK(N1363,(N1363:P1363,Q1363:AE1363)),0)</f>
        <v>1</v>
      </c>
      <c r="E1363" s="7">
        <f>IF(O1363&gt;0,RANK(O1363,(N1363:P1363,Q1363:AE1363)),0)</f>
        <v>2</v>
      </c>
      <c r="F1363" s="7">
        <f t="shared" si="270"/>
        <v>3</v>
      </c>
      <c r="G1363" s="1">
        <f t="shared" si="276"/>
        <v>112</v>
      </c>
      <c r="H1363" s="2">
        <f t="shared" si="277"/>
        <v>0.26858513189448441</v>
      </c>
      <c r="I1363" s="8"/>
      <c r="J1363" s="2">
        <f t="shared" si="271"/>
        <v>0.6235011990407674</v>
      </c>
      <c r="K1363" s="2">
        <f t="shared" si="272"/>
        <v>0.35491606714628299</v>
      </c>
      <c r="L1363" s="2">
        <f t="shared" si="273"/>
        <v>1.1990407673860911E-2</v>
      </c>
      <c r="M1363" s="2">
        <f t="shared" si="274"/>
        <v>9.5923261390887058E-3</v>
      </c>
      <c r="N1363" s="1">
        <v>260</v>
      </c>
      <c r="O1363" s="1">
        <v>148</v>
      </c>
      <c r="P1363" s="1">
        <v>5</v>
      </c>
      <c r="Q1363" s="1">
        <v>2</v>
      </c>
      <c r="R1363" s="1">
        <v>0</v>
      </c>
      <c r="S1363" s="1">
        <v>1</v>
      </c>
      <c r="T1363" s="1">
        <v>0</v>
      </c>
      <c r="U1363" s="1">
        <v>0</v>
      </c>
      <c r="V1363" s="1">
        <v>0</v>
      </c>
      <c r="W1363" s="1">
        <v>1</v>
      </c>
      <c r="X1363" s="1"/>
      <c r="Y1363" s="1"/>
      <c r="Z1363" s="1"/>
      <c r="AA1363" s="1"/>
      <c r="AB1363" s="1"/>
      <c r="AN1363" t="str">
        <f t="shared" si="267"/>
        <v>Brownington</v>
      </c>
      <c r="AO1363" t="s">
        <v>2831</v>
      </c>
      <c r="AP1363">
        <v>1</v>
      </c>
      <c r="AR1363" s="119">
        <v>50</v>
      </c>
      <c r="AS1363" s="121">
        <v>19</v>
      </c>
      <c r="AT1363" s="121">
        <v>15</v>
      </c>
      <c r="AU1363" s="125">
        <v>9850</v>
      </c>
      <c r="AV1363" s="125">
        <f t="shared" si="278"/>
        <v>50019</v>
      </c>
      <c r="AW1363" s="10" t="s">
        <v>749</v>
      </c>
      <c r="AX1363">
        <f t="shared" si="275"/>
        <v>5009850</v>
      </c>
      <c r="BB1363">
        <v>28.43</v>
      </c>
      <c r="BC1363">
        <v>0.14000000000000001</v>
      </c>
      <c r="BD1363">
        <v>28.28</v>
      </c>
    </row>
    <row r="1364" spans="1:56" hidden="1" outlineLevel="1">
      <c r="A1364" t="s">
        <v>1044</v>
      </c>
      <c r="B1364" s="10" t="s">
        <v>1581</v>
      </c>
      <c r="C1364" s="1">
        <f t="shared" si="269"/>
        <v>61</v>
      </c>
      <c r="D1364" s="7">
        <f>IF(N1364&gt;0, RANK(N1364,(N1364:P1364,Q1364:AE1364)),0)</f>
        <v>1</v>
      </c>
      <c r="E1364" s="7">
        <f>IF(O1364&gt;0,RANK(O1364,(N1364:P1364,Q1364:AE1364)),0)</f>
        <v>2</v>
      </c>
      <c r="F1364" s="7">
        <f t="shared" si="270"/>
        <v>0</v>
      </c>
      <c r="G1364" s="1">
        <f t="shared" si="276"/>
        <v>12</v>
      </c>
      <c r="H1364" s="2">
        <f t="shared" si="277"/>
        <v>0.19672131147540983</v>
      </c>
      <c r="I1364" s="8"/>
      <c r="J1364" s="2">
        <f t="shared" si="271"/>
        <v>0.57377049180327866</v>
      </c>
      <c r="K1364" s="2">
        <f t="shared" si="272"/>
        <v>0.37704918032786883</v>
      </c>
      <c r="L1364" s="2">
        <f t="shared" si="273"/>
        <v>0</v>
      </c>
      <c r="M1364" s="2">
        <f t="shared" si="274"/>
        <v>4.9180327868852514E-2</v>
      </c>
      <c r="N1364" s="1">
        <v>35</v>
      </c>
      <c r="O1364" s="1">
        <v>23</v>
      </c>
      <c r="P1364" s="1">
        <v>0</v>
      </c>
      <c r="Q1364" s="1">
        <v>0</v>
      </c>
      <c r="R1364" s="1">
        <v>0</v>
      </c>
      <c r="S1364" s="1">
        <v>1</v>
      </c>
      <c r="T1364" s="1">
        <v>2</v>
      </c>
      <c r="U1364" s="1">
        <v>0</v>
      </c>
      <c r="V1364" s="1">
        <v>0</v>
      </c>
      <c r="W1364" s="1">
        <v>0</v>
      </c>
      <c r="X1364" s="1"/>
      <c r="Y1364" s="1"/>
      <c r="Z1364" s="1"/>
      <c r="AA1364" s="1"/>
      <c r="AB1364" s="1"/>
      <c r="AN1364" t="str">
        <f t="shared" si="267"/>
        <v>Brunswick</v>
      </c>
      <c r="AO1364" t="s">
        <v>1885</v>
      </c>
      <c r="AP1364">
        <v>1</v>
      </c>
      <c r="AR1364" s="119">
        <v>50</v>
      </c>
      <c r="AS1364" s="121">
        <v>9</v>
      </c>
      <c r="AT1364" s="121">
        <v>25</v>
      </c>
      <c r="AU1364" s="125">
        <v>10075</v>
      </c>
      <c r="AV1364" s="125">
        <f t="shared" si="278"/>
        <v>50009</v>
      </c>
      <c r="AW1364" s="10" t="s">
        <v>749</v>
      </c>
      <c r="AX1364">
        <f t="shared" si="275"/>
        <v>5010075</v>
      </c>
      <c r="BB1364">
        <v>26</v>
      </c>
      <c r="BC1364">
        <v>0.3</v>
      </c>
      <c r="BD1364">
        <v>25.69</v>
      </c>
    </row>
    <row r="1365" spans="1:56" hidden="1" outlineLevel="1">
      <c r="A1365" t="s">
        <v>1060</v>
      </c>
      <c r="B1365" s="10" t="s">
        <v>1581</v>
      </c>
      <c r="C1365" s="1">
        <f t="shared" si="269"/>
        <v>820</v>
      </c>
      <c r="D1365" s="7">
        <f>IF(N1365&gt;0, RANK(N1365,(N1365:P1365,Q1365:AE1365)),0)</f>
        <v>1</v>
      </c>
      <c r="E1365" s="7">
        <f>IF(O1365&gt;0,RANK(O1365,(N1365:P1365,Q1365:AE1365)),0)</f>
        <v>2</v>
      </c>
      <c r="F1365" s="7">
        <f t="shared" si="270"/>
        <v>3</v>
      </c>
      <c r="G1365" s="1">
        <f t="shared" si="276"/>
        <v>179</v>
      </c>
      <c r="H1365" s="2">
        <f t="shared" si="277"/>
        <v>0.21829268292682927</v>
      </c>
      <c r="I1365" s="8"/>
      <c r="J1365" s="2">
        <f t="shared" si="271"/>
        <v>0.59878048780487803</v>
      </c>
      <c r="K1365" s="2">
        <f t="shared" si="272"/>
        <v>0.38048780487804879</v>
      </c>
      <c r="L1365" s="2">
        <f t="shared" si="273"/>
        <v>1.3414634146341463E-2</v>
      </c>
      <c r="M1365" s="2">
        <f t="shared" si="274"/>
        <v>7.317073170731726E-3</v>
      </c>
      <c r="N1365" s="1">
        <v>491</v>
      </c>
      <c r="O1365" s="1">
        <v>312</v>
      </c>
      <c r="P1365" s="1">
        <v>11</v>
      </c>
      <c r="Q1365" s="1">
        <v>1</v>
      </c>
      <c r="R1365" s="1">
        <v>0</v>
      </c>
      <c r="S1365" s="1">
        <v>1</v>
      </c>
      <c r="T1365" s="1">
        <v>0</v>
      </c>
      <c r="U1365" s="1">
        <v>0</v>
      </c>
      <c r="V1365" s="1">
        <v>0</v>
      </c>
      <c r="W1365" s="1">
        <v>4</v>
      </c>
      <c r="X1365" s="1"/>
      <c r="Y1365" s="1"/>
      <c r="Z1365" s="1"/>
      <c r="AA1365" s="1"/>
      <c r="AB1365" s="1"/>
      <c r="AN1365" t="str">
        <f t="shared" si="267"/>
        <v>Burke</v>
      </c>
      <c r="AO1365" t="s">
        <v>3371</v>
      </c>
      <c r="AP1365">
        <v>1</v>
      </c>
      <c r="AR1365" s="119">
        <v>50</v>
      </c>
      <c r="AS1365" s="121">
        <v>5</v>
      </c>
      <c r="AT1365" s="121">
        <v>10</v>
      </c>
      <c r="AU1365" s="125">
        <v>10450</v>
      </c>
      <c r="AV1365" s="125">
        <f t="shared" si="278"/>
        <v>50005</v>
      </c>
      <c r="AW1365" s="10" t="s">
        <v>749</v>
      </c>
      <c r="AX1365">
        <f t="shared" si="275"/>
        <v>5010450</v>
      </c>
      <c r="BB1365">
        <v>34.06</v>
      </c>
      <c r="BC1365">
        <v>0.01</v>
      </c>
      <c r="BD1365">
        <v>34.049999999999997</v>
      </c>
    </row>
    <row r="1366" spans="1:56" hidden="1" outlineLevel="1">
      <c r="A1366" t="s">
        <v>2010</v>
      </c>
      <c r="B1366" s="10" t="s">
        <v>1581</v>
      </c>
      <c r="C1366" s="1">
        <f t="shared" si="269"/>
        <v>20878</v>
      </c>
      <c r="D1366" s="7">
        <f>IF(N1366&gt;0, RANK(N1366,(N1366:P1366,Q1366:AE1366)),0)</f>
        <v>1</v>
      </c>
      <c r="E1366" s="7">
        <f>IF(O1366&gt;0,RANK(O1366,(N1366:P1366,Q1366:AE1366)),0)</f>
        <v>2</v>
      </c>
      <c r="F1366" s="7">
        <f t="shared" si="270"/>
        <v>3</v>
      </c>
      <c r="G1366" s="1">
        <f t="shared" si="276"/>
        <v>14171</v>
      </c>
      <c r="H1366" s="2">
        <f t="shared" si="277"/>
        <v>0.67875275409521985</v>
      </c>
      <c r="I1366" s="8"/>
      <c r="J1366" s="2">
        <f t="shared" si="271"/>
        <v>0.82656384711179232</v>
      </c>
      <c r="K1366" s="2">
        <f t="shared" si="272"/>
        <v>0.14781109301657247</v>
      </c>
      <c r="L1366" s="2">
        <f t="shared" si="273"/>
        <v>1.3123862438930932E-2</v>
      </c>
      <c r="M1366" s="2">
        <f t="shared" si="274"/>
        <v>1.2501197432704282E-2</v>
      </c>
      <c r="N1366" s="1">
        <v>17257</v>
      </c>
      <c r="O1366" s="1">
        <v>3086</v>
      </c>
      <c r="P1366" s="1">
        <v>274</v>
      </c>
      <c r="Q1366" s="1">
        <v>81</v>
      </c>
      <c r="R1366" s="1">
        <v>12</v>
      </c>
      <c r="S1366" s="1">
        <v>12</v>
      </c>
      <c r="T1366" s="1">
        <v>15</v>
      </c>
      <c r="U1366" s="1">
        <v>3</v>
      </c>
      <c r="V1366" s="1">
        <v>7</v>
      </c>
      <c r="W1366" s="1">
        <v>131</v>
      </c>
      <c r="X1366" s="1"/>
      <c r="Y1366" s="1"/>
      <c r="Z1366" s="1"/>
      <c r="AA1366" s="1"/>
      <c r="AB1366" s="1"/>
      <c r="AN1366" t="str">
        <f t="shared" si="267"/>
        <v>Burlington</v>
      </c>
      <c r="AO1366" t="s">
        <v>334</v>
      </c>
      <c r="AP1366">
        <v>1</v>
      </c>
      <c r="AR1366" s="119">
        <v>50</v>
      </c>
      <c r="AS1366" s="121">
        <v>7</v>
      </c>
      <c r="AT1366" s="121">
        <v>15</v>
      </c>
      <c r="AU1366" s="125">
        <v>10675</v>
      </c>
      <c r="AV1366" s="125">
        <f t="shared" si="278"/>
        <v>50007</v>
      </c>
      <c r="AW1366" s="10" t="s">
        <v>2792</v>
      </c>
      <c r="AX1366">
        <f t="shared" si="275"/>
        <v>5010675</v>
      </c>
      <c r="BB1366">
        <v>15.48</v>
      </c>
      <c r="BC1366">
        <v>4.92</v>
      </c>
      <c r="BD1366">
        <v>10.56</v>
      </c>
    </row>
    <row r="1367" spans="1:56" hidden="1" outlineLevel="1">
      <c r="A1367" t="s">
        <v>1834</v>
      </c>
      <c r="B1367" s="10" t="s">
        <v>1581</v>
      </c>
      <c r="C1367" s="1">
        <f t="shared" si="269"/>
        <v>799</v>
      </c>
      <c r="D1367" s="7">
        <f>IF(N1367&gt;0, RANK(N1367,(N1367:P1367,Q1367:AE1367)),0)</f>
        <v>1</v>
      </c>
      <c r="E1367" s="7">
        <f>IF(O1367&gt;0,RANK(O1367,(N1367:P1367,Q1367:AE1367)),0)</f>
        <v>2</v>
      </c>
      <c r="F1367" s="7">
        <f t="shared" si="270"/>
        <v>3</v>
      </c>
      <c r="G1367" s="1">
        <f t="shared" si="276"/>
        <v>305</v>
      </c>
      <c r="H1367" s="2">
        <f t="shared" si="277"/>
        <v>0.38172715894868586</v>
      </c>
      <c r="I1367" s="8"/>
      <c r="J1367" s="2">
        <f t="shared" si="271"/>
        <v>0.67959949937421782</v>
      </c>
      <c r="K1367" s="2">
        <f t="shared" si="272"/>
        <v>0.2978723404255319</v>
      </c>
      <c r="L1367" s="2">
        <f t="shared" si="273"/>
        <v>8.7609511889862324E-3</v>
      </c>
      <c r="M1367" s="2">
        <f t="shared" si="274"/>
        <v>1.3767209011264048E-2</v>
      </c>
      <c r="N1367" s="1">
        <v>543</v>
      </c>
      <c r="O1367" s="1">
        <v>238</v>
      </c>
      <c r="P1367" s="1">
        <v>7</v>
      </c>
      <c r="Q1367" s="1">
        <v>4</v>
      </c>
      <c r="R1367" s="1">
        <v>4</v>
      </c>
      <c r="S1367" s="1">
        <v>0</v>
      </c>
      <c r="T1367" s="1">
        <v>0</v>
      </c>
      <c r="U1367" s="1">
        <v>0</v>
      </c>
      <c r="V1367" s="1">
        <v>0</v>
      </c>
      <c r="W1367" s="1">
        <v>3</v>
      </c>
      <c r="X1367" s="1"/>
      <c r="Y1367" s="1"/>
      <c r="Z1367" s="1"/>
      <c r="AA1367" s="1"/>
      <c r="AB1367" s="1"/>
      <c r="AN1367" t="str">
        <f t="shared" si="267"/>
        <v>Cabot</v>
      </c>
      <c r="AO1367" t="s">
        <v>1616</v>
      </c>
      <c r="AP1367">
        <v>1</v>
      </c>
      <c r="AR1367" s="119">
        <v>50</v>
      </c>
      <c r="AS1367" s="121">
        <v>23</v>
      </c>
      <c r="AT1367" s="121">
        <v>20</v>
      </c>
      <c r="AU1367" s="125">
        <v>11125</v>
      </c>
      <c r="AV1367" s="125">
        <f t="shared" si="278"/>
        <v>50023</v>
      </c>
      <c r="AW1367" s="10" t="s">
        <v>749</v>
      </c>
      <c r="AX1367">
        <f t="shared" si="275"/>
        <v>5011125</v>
      </c>
      <c r="BB1367">
        <v>38.53</v>
      </c>
      <c r="BC1367">
        <v>1.24</v>
      </c>
      <c r="BD1367">
        <v>37.29</v>
      </c>
    </row>
    <row r="1368" spans="1:56" hidden="1" outlineLevel="1">
      <c r="A1368" t="s">
        <v>1804</v>
      </c>
      <c r="B1368" s="10" t="s">
        <v>1581</v>
      </c>
      <c r="C1368" s="1">
        <f t="shared" si="269"/>
        <v>1025</v>
      </c>
      <c r="D1368" s="7">
        <f>IF(N1368&gt;0, RANK(N1368,(N1368:P1368,Q1368:AE1368)),0)</f>
        <v>1</v>
      </c>
      <c r="E1368" s="7">
        <f>IF(O1368&gt;0,RANK(O1368,(N1368:P1368,Q1368:AE1368)),0)</f>
        <v>2</v>
      </c>
      <c r="F1368" s="7">
        <f t="shared" si="270"/>
        <v>3</v>
      </c>
      <c r="G1368" s="1">
        <f t="shared" si="276"/>
        <v>570</v>
      </c>
      <c r="H1368" s="2">
        <f t="shared" si="277"/>
        <v>0.55609756097560981</v>
      </c>
      <c r="I1368" s="8"/>
      <c r="J1368" s="2">
        <f t="shared" si="271"/>
        <v>0.76585365853658538</v>
      </c>
      <c r="K1368" s="2">
        <f t="shared" si="272"/>
        <v>0.2097560975609756</v>
      </c>
      <c r="L1368" s="2">
        <f t="shared" si="273"/>
        <v>1.8536585365853658E-2</v>
      </c>
      <c r="M1368" s="2">
        <f t="shared" si="274"/>
        <v>5.8536585365853606E-3</v>
      </c>
      <c r="N1368" s="1">
        <v>785</v>
      </c>
      <c r="O1368" s="1">
        <v>215</v>
      </c>
      <c r="P1368" s="1">
        <v>19</v>
      </c>
      <c r="Q1368" s="1">
        <v>2</v>
      </c>
      <c r="R1368" s="1">
        <v>0</v>
      </c>
      <c r="S1368" s="1">
        <v>2</v>
      </c>
      <c r="T1368" s="1">
        <v>1</v>
      </c>
      <c r="U1368" s="1">
        <v>0</v>
      </c>
      <c r="V1368" s="1">
        <v>1</v>
      </c>
      <c r="W1368" s="1">
        <v>0</v>
      </c>
      <c r="X1368" s="1"/>
      <c r="Y1368" s="1"/>
      <c r="Z1368" s="1"/>
      <c r="AA1368" s="1"/>
      <c r="AB1368" s="1"/>
      <c r="AN1368" t="str">
        <f t="shared" si="267"/>
        <v>Calais</v>
      </c>
      <c r="AO1368" t="s">
        <v>1616</v>
      </c>
      <c r="AP1368">
        <v>1</v>
      </c>
      <c r="AR1368" s="119">
        <v>50</v>
      </c>
      <c r="AS1368" s="121">
        <v>23</v>
      </c>
      <c r="AT1368" s="121">
        <v>25</v>
      </c>
      <c r="AU1368" s="125">
        <v>11350</v>
      </c>
      <c r="AV1368" s="125">
        <f t="shared" si="278"/>
        <v>50023</v>
      </c>
      <c r="AW1368" s="10" t="s">
        <v>749</v>
      </c>
      <c r="AX1368">
        <f t="shared" si="275"/>
        <v>5011350</v>
      </c>
      <c r="BB1368">
        <v>38.58</v>
      </c>
      <c r="BC1368">
        <v>0.56000000000000005</v>
      </c>
      <c r="BD1368">
        <v>38.020000000000003</v>
      </c>
    </row>
    <row r="1369" spans="1:56" hidden="1" outlineLevel="1">
      <c r="A1369" t="s">
        <v>1196</v>
      </c>
      <c r="B1369" s="10" t="s">
        <v>1581</v>
      </c>
      <c r="C1369" s="1">
        <f t="shared" si="269"/>
        <v>1896</v>
      </c>
      <c r="D1369" s="7">
        <f>IF(N1369&gt;0, RANK(N1369,(N1369:P1369,Q1369:AE1369)),0)</f>
        <v>1</v>
      </c>
      <c r="E1369" s="7">
        <f>IF(O1369&gt;0,RANK(O1369,(N1369:P1369,Q1369:AE1369)),0)</f>
        <v>2</v>
      </c>
      <c r="F1369" s="7">
        <f t="shared" si="270"/>
        <v>4</v>
      </c>
      <c r="G1369" s="1">
        <f t="shared" si="276"/>
        <v>770</v>
      </c>
      <c r="H1369" s="2">
        <f t="shared" si="277"/>
        <v>0.40611814345991559</v>
      </c>
      <c r="I1369" s="8"/>
      <c r="J1369" s="2">
        <f t="shared" si="271"/>
        <v>0.69409282700421937</v>
      </c>
      <c r="K1369" s="2">
        <f t="shared" si="272"/>
        <v>0.28797468354430378</v>
      </c>
      <c r="L1369" s="2">
        <f t="shared" si="273"/>
        <v>5.8016877637130804E-3</v>
      </c>
      <c r="M1369" s="2">
        <f t="shared" si="274"/>
        <v>1.2130801687763771E-2</v>
      </c>
      <c r="N1369" s="1">
        <v>1316</v>
      </c>
      <c r="O1369" s="1">
        <v>546</v>
      </c>
      <c r="P1369" s="1">
        <v>11</v>
      </c>
      <c r="Q1369" s="1">
        <v>5</v>
      </c>
      <c r="R1369" s="1">
        <v>0</v>
      </c>
      <c r="S1369" s="1">
        <v>2</v>
      </c>
      <c r="T1369" s="1">
        <v>0</v>
      </c>
      <c r="U1369" s="1">
        <v>1</v>
      </c>
      <c r="V1369" s="1">
        <v>0</v>
      </c>
      <c r="W1369" s="1">
        <v>15</v>
      </c>
      <c r="X1369" s="1"/>
      <c r="Y1369" s="1"/>
      <c r="Z1369" s="1"/>
      <c r="AA1369" s="1"/>
      <c r="AB1369" s="1"/>
      <c r="AN1369" t="str">
        <f t="shared" si="267"/>
        <v>Cambridge</v>
      </c>
      <c r="AO1369" t="s">
        <v>471</v>
      </c>
      <c r="AP1369">
        <v>1</v>
      </c>
      <c r="AR1369" s="119">
        <v>50</v>
      </c>
      <c r="AS1369" s="121">
        <v>15</v>
      </c>
      <c r="AT1369" s="121">
        <v>10</v>
      </c>
      <c r="AU1369" s="125">
        <v>11500</v>
      </c>
      <c r="AV1369" s="125">
        <f t="shared" si="278"/>
        <v>50015</v>
      </c>
      <c r="AW1369" s="10" t="s">
        <v>749</v>
      </c>
      <c r="AX1369">
        <f t="shared" si="275"/>
        <v>5011500</v>
      </c>
      <c r="BB1369">
        <v>63.68</v>
      </c>
      <c r="BC1369">
        <v>0.01</v>
      </c>
      <c r="BD1369">
        <v>63.66</v>
      </c>
    </row>
    <row r="1370" spans="1:56" hidden="1" outlineLevel="1">
      <c r="A1370" t="s">
        <v>1197</v>
      </c>
      <c r="B1370" s="10" t="s">
        <v>1581</v>
      </c>
      <c r="C1370" s="1">
        <f t="shared" si="269"/>
        <v>489</v>
      </c>
      <c r="D1370" s="7">
        <f>IF(N1370&gt;0, RANK(N1370,(N1370:P1370,Q1370:AE1370)),0)</f>
        <v>1</v>
      </c>
      <c r="E1370" s="7">
        <f>IF(O1370&gt;0,RANK(O1370,(N1370:P1370,Q1370:AE1370)),0)</f>
        <v>2</v>
      </c>
      <c r="F1370" s="7">
        <f t="shared" si="270"/>
        <v>3</v>
      </c>
      <c r="G1370" s="1">
        <f t="shared" si="276"/>
        <v>94</v>
      </c>
      <c r="H1370" s="2">
        <f t="shared" si="277"/>
        <v>0.19222903885480572</v>
      </c>
      <c r="I1370" s="8"/>
      <c r="J1370" s="2">
        <f t="shared" si="271"/>
        <v>0.58486707566462171</v>
      </c>
      <c r="K1370" s="2">
        <f t="shared" si="272"/>
        <v>0.39263803680981596</v>
      </c>
      <c r="L1370" s="2">
        <f t="shared" si="273"/>
        <v>1.2269938650306749E-2</v>
      </c>
      <c r="M1370" s="2">
        <f t="shared" si="274"/>
        <v>1.0224948875255586E-2</v>
      </c>
      <c r="N1370" s="1">
        <v>286</v>
      </c>
      <c r="O1370" s="1">
        <v>192</v>
      </c>
      <c r="P1370" s="1">
        <v>6</v>
      </c>
      <c r="Q1370" s="1">
        <v>1</v>
      </c>
      <c r="R1370" s="1">
        <v>0</v>
      </c>
      <c r="S1370" s="1">
        <v>1</v>
      </c>
      <c r="T1370" s="1">
        <v>1</v>
      </c>
      <c r="U1370" s="1">
        <v>0</v>
      </c>
      <c r="V1370" s="1">
        <v>0</v>
      </c>
      <c r="W1370" s="1">
        <v>2</v>
      </c>
      <c r="X1370" s="1"/>
      <c r="Y1370" s="1"/>
      <c r="Z1370" s="1"/>
      <c r="AA1370" s="1"/>
      <c r="AB1370" s="1"/>
      <c r="AN1370" t="str">
        <f t="shared" si="267"/>
        <v>Canaan</v>
      </c>
      <c r="AO1370" t="s">
        <v>1885</v>
      </c>
      <c r="AP1370">
        <v>1</v>
      </c>
      <c r="AR1370" s="119">
        <v>50</v>
      </c>
      <c r="AS1370" s="121">
        <v>9</v>
      </c>
      <c r="AT1370" s="121">
        <v>30</v>
      </c>
      <c r="AU1370" s="125">
        <v>11800</v>
      </c>
      <c r="AV1370" s="125">
        <f t="shared" si="278"/>
        <v>50009</v>
      </c>
      <c r="AW1370" s="10" t="s">
        <v>749</v>
      </c>
      <c r="AX1370">
        <f t="shared" si="275"/>
        <v>5011800</v>
      </c>
      <c r="BB1370">
        <v>33.380000000000003</v>
      </c>
      <c r="BC1370">
        <v>0.17</v>
      </c>
      <c r="BD1370">
        <v>33.200000000000003</v>
      </c>
    </row>
    <row r="1371" spans="1:56" hidden="1" outlineLevel="1">
      <c r="A1371" t="s">
        <v>951</v>
      </c>
      <c r="B1371" s="10" t="s">
        <v>1581</v>
      </c>
      <c r="C1371" s="1">
        <f t="shared" si="269"/>
        <v>1932</v>
      </c>
      <c r="D1371" s="7">
        <f>IF(N1371&gt;0, RANK(N1371,(N1371:P1371,Q1371:AE1371)),0)</f>
        <v>1</v>
      </c>
      <c r="E1371" s="7">
        <f>IF(O1371&gt;0,RANK(O1371,(N1371:P1371,Q1371:AE1371)),0)</f>
        <v>2</v>
      </c>
      <c r="F1371" s="7">
        <f t="shared" si="270"/>
        <v>3</v>
      </c>
      <c r="G1371" s="1">
        <f t="shared" si="276"/>
        <v>428</v>
      </c>
      <c r="H1371" s="2">
        <f t="shared" si="277"/>
        <v>0.22153209109730848</v>
      </c>
      <c r="I1371" s="8"/>
      <c r="J1371" s="2">
        <f t="shared" si="271"/>
        <v>0.59937888198757761</v>
      </c>
      <c r="K1371" s="2">
        <f t="shared" si="272"/>
        <v>0.37784679089026912</v>
      </c>
      <c r="L1371" s="2">
        <f t="shared" si="273"/>
        <v>1.5010351966873706E-2</v>
      </c>
      <c r="M1371" s="2">
        <f t="shared" si="274"/>
        <v>7.7639751552795646E-3</v>
      </c>
      <c r="N1371" s="1">
        <v>1158</v>
      </c>
      <c r="O1371" s="1">
        <v>730</v>
      </c>
      <c r="P1371" s="1">
        <v>29</v>
      </c>
      <c r="Q1371" s="1">
        <v>4</v>
      </c>
      <c r="R1371" s="1">
        <v>0</v>
      </c>
      <c r="S1371" s="1">
        <v>1</v>
      </c>
      <c r="T1371" s="1">
        <v>0</v>
      </c>
      <c r="U1371" s="1">
        <v>0</v>
      </c>
      <c r="V1371" s="1">
        <v>1</v>
      </c>
      <c r="W1371" s="1">
        <v>9</v>
      </c>
      <c r="X1371" s="1"/>
      <c r="Y1371" s="1"/>
      <c r="Z1371" s="1"/>
      <c r="AA1371" s="1"/>
      <c r="AB1371" s="1"/>
      <c r="AN1371" t="str">
        <f t="shared" si="267"/>
        <v>Castleton</v>
      </c>
      <c r="AO1371" t="s">
        <v>2352</v>
      </c>
      <c r="AP1371">
        <v>1</v>
      </c>
      <c r="AR1371" s="119">
        <v>50</v>
      </c>
      <c r="AS1371" s="121">
        <v>21</v>
      </c>
      <c r="AT1371" s="121">
        <v>15</v>
      </c>
      <c r="AU1371" s="125">
        <v>11950</v>
      </c>
      <c r="AV1371" s="125">
        <f t="shared" si="278"/>
        <v>50021</v>
      </c>
      <c r="AW1371" s="10" t="s">
        <v>749</v>
      </c>
      <c r="AX1371">
        <f t="shared" si="275"/>
        <v>5011950</v>
      </c>
      <c r="BB1371">
        <v>42.36</v>
      </c>
      <c r="BC1371">
        <v>3.33</v>
      </c>
      <c r="BD1371">
        <v>39.020000000000003</v>
      </c>
    </row>
    <row r="1372" spans="1:56" hidden="1" outlineLevel="1">
      <c r="A1372" t="s">
        <v>865</v>
      </c>
      <c r="B1372" s="10" t="s">
        <v>1581</v>
      </c>
      <c r="C1372" s="1">
        <f t="shared" si="269"/>
        <v>710</v>
      </c>
      <c r="D1372" s="7">
        <f>IF(N1372&gt;0, RANK(N1372,(N1372:P1372,Q1372:AE1372)),0)</f>
        <v>1</v>
      </c>
      <c r="E1372" s="7">
        <f>IF(O1372&gt;0,RANK(O1372,(N1372:P1372,Q1372:AE1372)),0)</f>
        <v>2</v>
      </c>
      <c r="F1372" s="7">
        <f t="shared" si="270"/>
        <v>3</v>
      </c>
      <c r="G1372" s="1">
        <f t="shared" si="276"/>
        <v>191</v>
      </c>
      <c r="H1372" s="2">
        <f t="shared" si="277"/>
        <v>0.26901408450704223</v>
      </c>
      <c r="I1372" s="8"/>
      <c r="J1372" s="2">
        <f t="shared" si="271"/>
        <v>0.62394366197183093</v>
      </c>
      <c r="K1372" s="2">
        <f t="shared" si="272"/>
        <v>0.35492957746478876</v>
      </c>
      <c r="L1372" s="2">
        <f t="shared" si="273"/>
        <v>8.4507042253521118E-3</v>
      </c>
      <c r="M1372" s="2">
        <f t="shared" si="274"/>
        <v>1.2676056338028197E-2</v>
      </c>
      <c r="N1372" s="1">
        <v>443</v>
      </c>
      <c r="O1372" s="1">
        <v>252</v>
      </c>
      <c r="P1372" s="1">
        <v>6</v>
      </c>
      <c r="Q1372" s="1">
        <v>5</v>
      </c>
      <c r="R1372" s="1">
        <v>0</v>
      </c>
      <c r="S1372" s="1">
        <v>1</v>
      </c>
      <c r="T1372" s="1">
        <v>1</v>
      </c>
      <c r="U1372" s="1">
        <v>0</v>
      </c>
      <c r="V1372" s="1">
        <v>0</v>
      </c>
      <c r="W1372" s="1">
        <v>2</v>
      </c>
      <c r="X1372" s="1"/>
      <c r="Y1372" s="1"/>
      <c r="Z1372" s="1"/>
      <c r="AA1372" s="1"/>
      <c r="AB1372" s="1"/>
      <c r="AN1372" t="str">
        <f t="shared" si="267"/>
        <v>Cavendish</v>
      </c>
      <c r="AO1372" t="s">
        <v>968</v>
      </c>
      <c r="AP1372">
        <v>1</v>
      </c>
      <c r="AR1372" s="119">
        <v>50</v>
      </c>
      <c r="AS1372" s="121">
        <v>27</v>
      </c>
      <c r="AT1372" s="121">
        <v>30</v>
      </c>
      <c r="AU1372" s="125">
        <v>12250</v>
      </c>
      <c r="AV1372" s="125">
        <f t="shared" si="278"/>
        <v>50027</v>
      </c>
      <c r="AW1372" s="10" t="s">
        <v>749</v>
      </c>
      <c r="AX1372">
        <f t="shared" si="275"/>
        <v>5012250</v>
      </c>
      <c r="BB1372">
        <v>39.69</v>
      </c>
      <c r="BC1372">
        <v>0.05</v>
      </c>
      <c r="BD1372">
        <v>39.64</v>
      </c>
    </row>
    <row r="1373" spans="1:56" hidden="1" outlineLevel="1">
      <c r="A1373" t="s">
        <v>561</v>
      </c>
      <c r="B1373" s="10" t="s">
        <v>1581</v>
      </c>
      <c r="C1373" s="1">
        <f t="shared" si="269"/>
        <v>479</v>
      </c>
      <c r="D1373" s="7">
        <f>IF(N1373&gt;0, RANK(N1373,(N1373:P1373,Q1373:AE1373)),0)</f>
        <v>1</v>
      </c>
      <c r="E1373" s="7">
        <f>IF(O1373&gt;0,RANK(O1373,(N1373:P1373,Q1373:AE1373)),0)</f>
        <v>2</v>
      </c>
      <c r="F1373" s="7">
        <f t="shared" si="270"/>
        <v>3</v>
      </c>
      <c r="G1373" s="1">
        <f t="shared" si="276"/>
        <v>97</v>
      </c>
      <c r="H1373" s="2">
        <f t="shared" si="277"/>
        <v>0.20250521920668058</v>
      </c>
      <c r="I1373" s="8"/>
      <c r="J1373" s="2">
        <f t="shared" si="271"/>
        <v>0.58872651356993733</v>
      </c>
      <c r="K1373" s="2">
        <f t="shared" si="272"/>
        <v>0.38622129436325681</v>
      </c>
      <c r="L1373" s="2">
        <f t="shared" si="273"/>
        <v>1.6701461377870562E-2</v>
      </c>
      <c r="M1373" s="2">
        <f t="shared" si="274"/>
        <v>8.3507306889353053E-3</v>
      </c>
      <c r="N1373" s="1">
        <v>282</v>
      </c>
      <c r="O1373" s="1">
        <v>185</v>
      </c>
      <c r="P1373" s="1">
        <v>8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2</v>
      </c>
      <c r="W1373" s="1">
        <v>1</v>
      </c>
      <c r="X1373" s="1"/>
      <c r="Y1373" s="1"/>
      <c r="Z1373" s="1"/>
      <c r="AA1373" s="1"/>
      <c r="AB1373" s="1"/>
      <c r="AN1373" t="str">
        <f t="shared" si="267"/>
        <v>Charleston</v>
      </c>
      <c r="AO1373" t="s">
        <v>2831</v>
      </c>
      <c r="AP1373">
        <v>1</v>
      </c>
      <c r="AR1373" s="119">
        <v>50</v>
      </c>
      <c r="AS1373" s="121">
        <v>19</v>
      </c>
      <c r="AT1373" s="121">
        <v>20</v>
      </c>
      <c r="AU1373" s="125">
        <v>13150</v>
      </c>
      <c r="AV1373" s="125">
        <f t="shared" si="278"/>
        <v>50019</v>
      </c>
      <c r="AW1373" s="10" t="s">
        <v>749</v>
      </c>
      <c r="AX1373">
        <f t="shared" si="275"/>
        <v>5013150</v>
      </c>
      <c r="BB1373">
        <v>38.6</v>
      </c>
      <c r="BC1373">
        <v>1.1299999999999999</v>
      </c>
      <c r="BD1373">
        <v>37.479999999999997</v>
      </c>
    </row>
    <row r="1374" spans="1:56" hidden="1" outlineLevel="1">
      <c r="A1374" t="s">
        <v>2003</v>
      </c>
      <c r="B1374" s="10" t="s">
        <v>1581</v>
      </c>
      <c r="C1374" s="1">
        <f t="shared" si="269"/>
        <v>2467</v>
      </c>
      <c r="D1374" s="7">
        <f>IF(N1374&gt;0, RANK(N1374,(N1374:P1374,Q1374:AE1374)),0)</f>
        <v>1</v>
      </c>
      <c r="E1374" s="7">
        <f>IF(O1374&gt;0,RANK(O1374,(N1374:P1374,Q1374:AE1374)),0)</f>
        <v>2</v>
      </c>
      <c r="F1374" s="7">
        <f t="shared" si="270"/>
        <v>4</v>
      </c>
      <c r="G1374" s="1">
        <f t="shared" si="276"/>
        <v>1190</v>
      </c>
      <c r="H1374" s="2">
        <f t="shared" si="277"/>
        <v>0.48236724766923389</v>
      </c>
      <c r="I1374" s="8"/>
      <c r="J1374" s="2">
        <f t="shared" si="271"/>
        <v>0.73044183218483993</v>
      </c>
      <c r="K1374" s="2">
        <f t="shared" si="272"/>
        <v>0.24807458451560599</v>
      </c>
      <c r="L1374" s="2">
        <f t="shared" si="273"/>
        <v>6.8909606809890557E-3</v>
      </c>
      <c r="M1374" s="2">
        <f t="shared" si="274"/>
        <v>1.4592622618565022E-2</v>
      </c>
      <c r="N1374" s="1">
        <v>1802</v>
      </c>
      <c r="O1374" s="1">
        <v>612</v>
      </c>
      <c r="P1374" s="1">
        <v>17</v>
      </c>
      <c r="Q1374" s="1">
        <v>19</v>
      </c>
      <c r="R1374" s="1">
        <v>0</v>
      </c>
      <c r="S1374" s="1">
        <v>6</v>
      </c>
      <c r="T1374" s="1">
        <v>0</v>
      </c>
      <c r="U1374" s="1">
        <v>2</v>
      </c>
      <c r="V1374" s="1">
        <v>1</v>
      </c>
      <c r="W1374" s="1">
        <v>8</v>
      </c>
      <c r="X1374" s="1"/>
      <c r="Y1374" s="1"/>
      <c r="Z1374" s="1"/>
      <c r="AA1374" s="1"/>
      <c r="AB1374" s="1"/>
      <c r="AN1374" t="str">
        <f t="shared" si="267"/>
        <v>Charlotte</v>
      </c>
      <c r="AO1374" t="s">
        <v>334</v>
      </c>
      <c r="AP1374">
        <v>1</v>
      </c>
      <c r="AR1374" s="119">
        <v>50</v>
      </c>
      <c r="AS1374" s="121">
        <v>7</v>
      </c>
      <c r="AT1374" s="121">
        <v>20</v>
      </c>
      <c r="AU1374" s="125">
        <v>13300</v>
      </c>
      <c r="AV1374" s="125">
        <f t="shared" si="278"/>
        <v>50007</v>
      </c>
      <c r="AW1374" s="10" t="s">
        <v>749</v>
      </c>
      <c r="AX1374">
        <f t="shared" si="275"/>
        <v>5013300</v>
      </c>
      <c r="BB1374">
        <v>50.44</v>
      </c>
      <c r="BC1374">
        <v>8.9600000000000009</v>
      </c>
      <c r="BD1374">
        <v>41.48</v>
      </c>
    </row>
    <row r="1375" spans="1:56" hidden="1" outlineLevel="1">
      <c r="A1375" t="s">
        <v>866</v>
      </c>
      <c r="B1375" s="10" t="s">
        <v>1581</v>
      </c>
      <c r="C1375" s="1">
        <f t="shared" si="269"/>
        <v>692</v>
      </c>
      <c r="D1375" s="7">
        <f>IF(N1375&gt;0, RANK(N1375,(N1375:P1375,Q1375:AE1375)),0)</f>
        <v>1</v>
      </c>
      <c r="E1375" s="7">
        <f>IF(O1375&gt;0,RANK(O1375,(N1375:P1375,Q1375:AE1375)),0)</f>
        <v>2</v>
      </c>
      <c r="F1375" s="7">
        <f t="shared" si="270"/>
        <v>3</v>
      </c>
      <c r="G1375" s="1">
        <f t="shared" si="276"/>
        <v>143</v>
      </c>
      <c r="H1375" s="2">
        <f t="shared" si="277"/>
        <v>0.20664739884393063</v>
      </c>
      <c r="I1375" s="8"/>
      <c r="J1375" s="2">
        <f t="shared" si="271"/>
        <v>0.59682080924855496</v>
      </c>
      <c r="K1375" s="2">
        <f t="shared" si="272"/>
        <v>0.39017341040462428</v>
      </c>
      <c r="L1375" s="2">
        <f t="shared" si="273"/>
        <v>5.7803468208092483E-3</v>
      </c>
      <c r="M1375" s="2">
        <f t="shared" si="274"/>
        <v>7.2254335260115128E-3</v>
      </c>
      <c r="N1375" s="1">
        <v>413</v>
      </c>
      <c r="O1375" s="1">
        <v>270</v>
      </c>
      <c r="P1375" s="1">
        <v>4</v>
      </c>
      <c r="Q1375" s="1">
        <v>2</v>
      </c>
      <c r="R1375" s="1">
        <v>0</v>
      </c>
      <c r="S1375" s="1">
        <v>0</v>
      </c>
      <c r="T1375" s="1">
        <v>2</v>
      </c>
      <c r="U1375" s="1">
        <v>0</v>
      </c>
      <c r="V1375" s="1">
        <v>1</v>
      </c>
      <c r="W1375" s="1">
        <v>0</v>
      </c>
      <c r="X1375" s="1"/>
      <c r="Y1375" s="1"/>
      <c r="Z1375" s="1"/>
      <c r="AA1375" s="1"/>
      <c r="AB1375" s="1"/>
      <c r="AN1375" t="str">
        <f t="shared" si="267"/>
        <v>Chelsea</v>
      </c>
      <c r="AO1375" t="s">
        <v>3376</v>
      </c>
      <c r="AP1375">
        <v>1</v>
      </c>
      <c r="AR1375" s="119">
        <v>50</v>
      </c>
      <c r="AS1375" s="121">
        <v>17</v>
      </c>
      <c r="AT1375" s="121">
        <v>20</v>
      </c>
      <c r="AU1375" s="125">
        <v>13525</v>
      </c>
      <c r="AV1375" s="125">
        <f t="shared" si="278"/>
        <v>50017</v>
      </c>
      <c r="AW1375" s="10" t="s">
        <v>749</v>
      </c>
      <c r="AX1375">
        <f t="shared" si="275"/>
        <v>5013525</v>
      </c>
      <c r="BB1375">
        <v>39.94</v>
      </c>
      <c r="BC1375">
        <v>0.02</v>
      </c>
      <c r="BD1375">
        <v>39.92</v>
      </c>
    </row>
    <row r="1376" spans="1:56" hidden="1" outlineLevel="1">
      <c r="A1376" t="s">
        <v>2652</v>
      </c>
      <c r="B1376" s="10" t="s">
        <v>1581</v>
      </c>
      <c r="C1376" s="1">
        <f t="shared" si="269"/>
        <v>1753</v>
      </c>
      <c r="D1376" s="7">
        <f>IF(N1376&gt;0, RANK(N1376,(N1376:P1376,Q1376:AE1376)),0)</f>
        <v>1</v>
      </c>
      <c r="E1376" s="7">
        <f>IF(O1376&gt;0,RANK(O1376,(N1376:P1376,Q1376:AE1376)),0)</f>
        <v>2</v>
      </c>
      <c r="F1376" s="7">
        <f t="shared" si="270"/>
        <v>3</v>
      </c>
      <c r="G1376" s="1">
        <f t="shared" si="276"/>
        <v>639</v>
      </c>
      <c r="H1376" s="2">
        <f t="shared" si="277"/>
        <v>0.36451796919566459</v>
      </c>
      <c r="I1376" s="8"/>
      <c r="J1376" s="2">
        <f t="shared" si="271"/>
        <v>0.66970907016543069</v>
      </c>
      <c r="K1376" s="2">
        <f t="shared" si="272"/>
        <v>0.30519110096976609</v>
      </c>
      <c r="L1376" s="2">
        <f t="shared" si="273"/>
        <v>1.4261266400456361E-2</v>
      </c>
      <c r="M1376" s="2">
        <f t="shared" si="274"/>
        <v>1.0838562464346859E-2</v>
      </c>
      <c r="N1376" s="1">
        <v>1174</v>
      </c>
      <c r="O1376" s="1">
        <v>535</v>
      </c>
      <c r="P1376" s="1">
        <v>25</v>
      </c>
      <c r="Q1376" s="1">
        <v>5</v>
      </c>
      <c r="R1376" s="1">
        <v>0</v>
      </c>
      <c r="S1376" s="1">
        <v>6</v>
      </c>
      <c r="T1376" s="1">
        <v>0</v>
      </c>
      <c r="U1376" s="1">
        <v>0</v>
      </c>
      <c r="V1376" s="1">
        <v>0</v>
      </c>
      <c r="W1376" s="1">
        <v>8</v>
      </c>
      <c r="X1376" s="1"/>
      <c r="Y1376" s="1"/>
      <c r="Z1376" s="1"/>
      <c r="AA1376" s="1"/>
      <c r="AB1376" s="1"/>
      <c r="AN1376" t="str">
        <f t="shared" si="267"/>
        <v>Chester</v>
      </c>
      <c r="AO1376" t="s">
        <v>968</v>
      </c>
      <c r="AP1376">
        <v>1</v>
      </c>
      <c r="AR1376" s="119">
        <v>50</v>
      </c>
      <c r="AS1376" s="121">
        <v>27</v>
      </c>
      <c r="AT1376" s="121">
        <v>35</v>
      </c>
      <c r="AU1376" s="125">
        <v>13675</v>
      </c>
      <c r="AV1376" s="125">
        <f t="shared" si="278"/>
        <v>50027</v>
      </c>
      <c r="AW1376" s="10" t="s">
        <v>749</v>
      </c>
      <c r="AX1376">
        <f t="shared" si="275"/>
        <v>5013675</v>
      </c>
      <c r="BB1376">
        <v>55.94</v>
      </c>
      <c r="BC1376">
        <v>0.05</v>
      </c>
      <c r="BD1376">
        <v>55.89</v>
      </c>
    </row>
    <row r="1377" spans="1:56" hidden="1" outlineLevel="1">
      <c r="A1377" t="s">
        <v>334</v>
      </c>
      <c r="B1377" s="10" t="s">
        <v>1581</v>
      </c>
      <c r="C1377" s="1">
        <f t="shared" si="269"/>
        <v>753</v>
      </c>
      <c r="D1377" s="7">
        <f>IF(N1377&gt;0, RANK(N1377,(N1377:P1377,Q1377:AE1377)),0)</f>
        <v>1</v>
      </c>
      <c r="E1377" s="7">
        <f>IF(O1377&gt;0,RANK(O1377,(N1377:P1377,Q1377:AE1377)),0)</f>
        <v>2</v>
      </c>
      <c r="F1377" s="7">
        <f t="shared" si="270"/>
        <v>3</v>
      </c>
      <c r="G1377" s="1">
        <f t="shared" si="276"/>
        <v>122</v>
      </c>
      <c r="H1377" s="2">
        <f t="shared" si="277"/>
        <v>0.16201859229747675</v>
      </c>
      <c r="I1377" s="8"/>
      <c r="J1377" s="2">
        <f t="shared" si="271"/>
        <v>0.57104913678618863</v>
      </c>
      <c r="K1377" s="2">
        <f t="shared" si="272"/>
        <v>0.40903054448871184</v>
      </c>
      <c r="L1377" s="2">
        <f t="shared" si="273"/>
        <v>1.0624169986719787E-2</v>
      </c>
      <c r="M1377" s="2">
        <f t="shared" si="274"/>
        <v>9.2961487383797416E-3</v>
      </c>
      <c r="N1377" s="1">
        <v>430</v>
      </c>
      <c r="O1377" s="1">
        <v>308</v>
      </c>
      <c r="P1377" s="1">
        <v>8</v>
      </c>
      <c r="Q1377" s="1">
        <v>3</v>
      </c>
      <c r="R1377" s="1">
        <v>0</v>
      </c>
      <c r="S1377" s="1">
        <v>3</v>
      </c>
      <c r="T1377" s="1">
        <v>1</v>
      </c>
      <c r="U1377" s="1">
        <v>0</v>
      </c>
      <c r="V1377" s="1">
        <v>0</v>
      </c>
      <c r="W1377" s="1">
        <v>0</v>
      </c>
      <c r="X1377" s="1"/>
      <c r="Y1377" s="1"/>
      <c r="Z1377" s="1"/>
      <c r="AA1377" s="1"/>
      <c r="AB1377" s="1"/>
      <c r="AN1377" t="str">
        <f t="shared" si="267"/>
        <v>Chittenden</v>
      </c>
      <c r="AO1377" t="s">
        <v>2352</v>
      </c>
      <c r="AP1377">
        <v>1</v>
      </c>
      <c r="AR1377" s="119">
        <v>50</v>
      </c>
      <c r="AS1377" s="121">
        <v>21</v>
      </c>
      <c r="AT1377" s="121">
        <v>20</v>
      </c>
      <c r="AU1377" s="125">
        <v>14350</v>
      </c>
      <c r="AV1377" s="125">
        <f t="shared" si="278"/>
        <v>50021</v>
      </c>
      <c r="AW1377" s="10" t="s">
        <v>749</v>
      </c>
      <c r="AX1377">
        <f t="shared" si="275"/>
        <v>5014350</v>
      </c>
      <c r="BB1377">
        <v>74.209999999999994</v>
      </c>
      <c r="BC1377">
        <v>1.2</v>
      </c>
      <c r="BD1377">
        <v>73.010000000000005</v>
      </c>
    </row>
    <row r="1378" spans="1:56" hidden="1" outlineLevel="1">
      <c r="A1378" t="s">
        <v>2816</v>
      </c>
      <c r="B1378" s="10" t="s">
        <v>1581</v>
      </c>
      <c r="C1378" s="1">
        <f t="shared" si="269"/>
        <v>1349</v>
      </c>
      <c r="D1378" s="7">
        <f>IF(N1378&gt;0, RANK(N1378,(N1378:P1378,Q1378:AE1378)),0)</f>
        <v>1</v>
      </c>
      <c r="E1378" s="7">
        <f>IF(O1378&gt;0,RANK(O1378,(N1378:P1378,Q1378:AE1378)),0)</f>
        <v>2</v>
      </c>
      <c r="F1378" s="7">
        <f t="shared" si="270"/>
        <v>3</v>
      </c>
      <c r="G1378" s="1">
        <f t="shared" si="276"/>
        <v>124</v>
      </c>
      <c r="H1378" s="2">
        <f t="shared" si="277"/>
        <v>9.191994069681246E-2</v>
      </c>
      <c r="I1378" s="8"/>
      <c r="J1378" s="2">
        <f t="shared" si="271"/>
        <v>0.53446997776130467</v>
      </c>
      <c r="K1378" s="2">
        <f t="shared" si="272"/>
        <v>0.4425500370644922</v>
      </c>
      <c r="L1378" s="2">
        <f t="shared" si="273"/>
        <v>1.0378057820607857E-2</v>
      </c>
      <c r="M1378" s="2">
        <f t="shared" si="274"/>
        <v>1.2601927353595275E-2</v>
      </c>
      <c r="N1378" s="1">
        <v>721</v>
      </c>
      <c r="O1378" s="1">
        <v>597</v>
      </c>
      <c r="P1378" s="1">
        <v>14</v>
      </c>
      <c r="Q1378" s="1">
        <v>3</v>
      </c>
      <c r="R1378" s="1">
        <v>0</v>
      </c>
      <c r="S1378" s="1">
        <v>3</v>
      </c>
      <c r="T1378" s="1">
        <v>2</v>
      </c>
      <c r="U1378" s="1">
        <v>1</v>
      </c>
      <c r="V1378" s="1">
        <v>1</v>
      </c>
      <c r="W1378" s="1">
        <v>7</v>
      </c>
      <c r="X1378" s="1"/>
      <c r="Y1378" s="1"/>
      <c r="Z1378" s="1"/>
      <c r="AA1378" s="1"/>
      <c r="AB1378" s="1"/>
      <c r="AN1378" t="str">
        <f t="shared" si="267"/>
        <v>Clarendon</v>
      </c>
      <c r="AO1378" t="s">
        <v>2352</v>
      </c>
      <c r="AP1378">
        <v>1</v>
      </c>
      <c r="AR1378" s="119">
        <v>50</v>
      </c>
      <c r="AS1378" s="121">
        <v>21</v>
      </c>
      <c r="AT1378" s="121">
        <v>25</v>
      </c>
      <c r="AU1378" s="125">
        <v>14500</v>
      </c>
      <c r="AV1378" s="125">
        <f t="shared" si="278"/>
        <v>50021</v>
      </c>
      <c r="AW1378" s="10" t="s">
        <v>749</v>
      </c>
      <c r="AX1378">
        <f t="shared" si="275"/>
        <v>5014500</v>
      </c>
      <c r="BB1378">
        <v>31.56</v>
      </c>
      <c r="BC1378">
        <v>0</v>
      </c>
      <c r="BD1378">
        <v>31.56</v>
      </c>
    </row>
    <row r="1379" spans="1:56" hidden="1" outlineLevel="1">
      <c r="A1379" t="s">
        <v>303</v>
      </c>
      <c r="B1379" s="10" t="s">
        <v>1581</v>
      </c>
      <c r="C1379" s="1">
        <f t="shared" si="269"/>
        <v>8048</v>
      </c>
      <c r="D1379" s="7">
        <f>IF(N1379&gt;0, RANK(N1379,(N1379:P1379,Q1379:AE1379)),0)</f>
        <v>1</v>
      </c>
      <c r="E1379" s="7">
        <f>IF(O1379&gt;0,RANK(O1379,(N1379:P1379,Q1379:AE1379)),0)</f>
        <v>2</v>
      </c>
      <c r="F1379" s="7">
        <f t="shared" si="270"/>
        <v>3</v>
      </c>
      <c r="G1379" s="1">
        <f t="shared" si="276"/>
        <v>2525</v>
      </c>
      <c r="H1379" s="2">
        <f t="shared" si="277"/>
        <v>0.31374254473161034</v>
      </c>
      <c r="I1379" s="8"/>
      <c r="J1379" s="2">
        <f t="shared" si="271"/>
        <v>0.64823558648111335</v>
      </c>
      <c r="K1379" s="2">
        <f t="shared" si="272"/>
        <v>0.33449304174950301</v>
      </c>
      <c r="L1379" s="2">
        <f t="shared" si="273"/>
        <v>5.7157057654075548E-3</v>
      </c>
      <c r="M1379" s="2">
        <f t="shared" si="274"/>
        <v>1.1555666003976093E-2</v>
      </c>
      <c r="N1379" s="1">
        <v>5217</v>
      </c>
      <c r="O1379" s="1">
        <v>2692</v>
      </c>
      <c r="P1379" s="1">
        <v>46</v>
      </c>
      <c r="Q1379" s="1">
        <v>35</v>
      </c>
      <c r="R1379" s="1">
        <v>2</v>
      </c>
      <c r="S1379" s="1">
        <v>5</v>
      </c>
      <c r="T1379" s="1">
        <v>3</v>
      </c>
      <c r="U1379" s="1">
        <v>5</v>
      </c>
      <c r="V1379" s="1">
        <v>4</v>
      </c>
      <c r="W1379" s="1">
        <v>39</v>
      </c>
      <c r="X1379" s="1"/>
      <c r="Y1379" s="1"/>
      <c r="Z1379" s="1"/>
      <c r="AA1379" s="1"/>
      <c r="AB1379" s="1"/>
      <c r="AN1379" t="str">
        <f t="shared" si="267"/>
        <v>Colchester</v>
      </c>
      <c r="AO1379" t="s">
        <v>334</v>
      </c>
      <c r="AP1379">
        <v>1</v>
      </c>
      <c r="AR1379" s="119">
        <v>50</v>
      </c>
      <c r="AS1379" s="121">
        <v>7</v>
      </c>
      <c r="AT1379" s="121">
        <v>25</v>
      </c>
      <c r="AU1379" s="125">
        <v>14875</v>
      </c>
      <c r="AV1379" s="125">
        <f t="shared" si="278"/>
        <v>50007</v>
      </c>
      <c r="AW1379" s="10" t="s">
        <v>749</v>
      </c>
      <c r="AX1379">
        <f t="shared" si="275"/>
        <v>5014875</v>
      </c>
      <c r="BB1379">
        <v>58.63</v>
      </c>
      <c r="BC1379">
        <v>21.75</v>
      </c>
      <c r="BD1379">
        <v>36.880000000000003</v>
      </c>
    </row>
    <row r="1380" spans="1:56" hidden="1" outlineLevel="1">
      <c r="A1380" t="s">
        <v>304</v>
      </c>
      <c r="B1380" s="10" t="s">
        <v>1581</v>
      </c>
      <c r="C1380" s="1">
        <f t="shared" si="269"/>
        <v>555</v>
      </c>
      <c r="D1380" s="7">
        <f>IF(N1380&gt;0, RANK(N1380,(N1380:P1380,Q1380:AE1380)),0)</f>
        <v>1</v>
      </c>
      <c r="E1380" s="7">
        <f>IF(O1380&gt;0,RANK(O1380,(N1380:P1380,Q1380:AE1380)),0)</f>
        <v>2</v>
      </c>
      <c r="F1380" s="7">
        <f t="shared" si="270"/>
        <v>3</v>
      </c>
      <c r="G1380" s="1">
        <f t="shared" si="276"/>
        <v>92</v>
      </c>
      <c r="H1380" s="2">
        <f t="shared" si="277"/>
        <v>0.16576576576576577</v>
      </c>
      <c r="I1380" s="8"/>
      <c r="J1380" s="2">
        <f t="shared" si="271"/>
        <v>0.56396396396396398</v>
      </c>
      <c r="K1380" s="2">
        <f t="shared" si="272"/>
        <v>0.39819819819819818</v>
      </c>
      <c r="L1380" s="2">
        <f t="shared" si="273"/>
        <v>1.6216216216216217E-2</v>
      </c>
      <c r="M1380" s="2">
        <f t="shared" si="274"/>
        <v>2.1621621621621623E-2</v>
      </c>
      <c r="N1380" s="1">
        <v>313</v>
      </c>
      <c r="O1380" s="1">
        <v>221</v>
      </c>
      <c r="P1380" s="1">
        <v>9</v>
      </c>
      <c r="Q1380" s="1">
        <v>2</v>
      </c>
      <c r="R1380" s="1">
        <v>0</v>
      </c>
      <c r="S1380" s="1">
        <v>0</v>
      </c>
      <c r="T1380" s="1">
        <v>4</v>
      </c>
      <c r="U1380" s="1">
        <v>1</v>
      </c>
      <c r="V1380" s="1">
        <v>0</v>
      </c>
      <c r="W1380" s="1">
        <v>5</v>
      </c>
      <c r="X1380" s="1"/>
      <c r="Y1380" s="1"/>
      <c r="Z1380" s="1"/>
      <c r="AA1380" s="1"/>
      <c r="AB1380" s="1"/>
      <c r="AN1380" t="str">
        <f t="shared" si="267"/>
        <v>Concord</v>
      </c>
      <c r="AO1380" t="s">
        <v>1885</v>
      </c>
      <c r="AP1380">
        <v>1</v>
      </c>
      <c r="AR1380" s="119">
        <v>50</v>
      </c>
      <c r="AS1380" s="121">
        <v>9</v>
      </c>
      <c r="AT1380" s="121">
        <v>35</v>
      </c>
      <c r="AU1380" s="125">
        <v>15250</v>
      </c>
      <c r="AV1380" s="125">
        <f t="shared" si="278"/>
        <v>50009</v>
      </c>
      <c r="AW1380" s="10" t="s">
        <v>749</v>
      </c>
      <c r="AX1380">
        <f t="shared" si="275"/>
        <v>5015250</v>
      </c>
      <c r="BB1380">
        <v>53.46</v>
      </c>
      <c r="BC1380">
        <v>2.0299999999999998</v>
      </c>
      <c r="BD1380">
        <v>51.44</v>
      </c>
    </row>
    <row r="1381" spans="1:56" hidden="1" outlineLevel="1">
      <c r="A1381" t="s">
        <v>635</v>
      </c>
      <c r="B1381" s="10" t="s">
        <v>1581</v>
      </c>
      <c r="C1381" s="1">
        <f t="shared" si="269"/>
        <v>700</v>
      </c>
      <c r="D1381" s="7">
        <f>IF(N1381&gt;0, RANK(N1381,(N1381:P1381,Q1381:AE1381)),0)</f>
        <v>1</v>
      </c>
      <c r="E1381" s="7">
        <f>IF(O1381&gt;0,RANK(O1381,(N1381:P1381,Q1381:AE1381)),0)</f>
        <v>2</v>
      </c>
      <c r="F1381" s="7">
        <f t="shared" si="270"/>
        <v>3</v>
      </c>
      <c r="G1381" s="1">
        <f t="shared" si="276"/>
        <v>179</v>
      </c>
      <c r="H1381" s="2">
        <f t="shared" si="277"/>
        <v>0.25571428571428573</v>
      </c>
      <c r="I1381" s="8"/>
      <c r="J1381" s="2">
        <f t="shared" si="271"/>
        <v>0.61285714285714288</v>
      </c>
      <c r="K1381" s="2">
        <f t="shared" si="272"/>
        <v>0.35714285714285715</v>
      </c>
      <c r="L1381" s="2">
        <f t="shared" si="273"/>
        <v>1.4285714285714285E-2</v>
      </c>
      <c r="M1381" s="2">
        <f t="shared" si="274"/>
        <v>1.5714285714285688E-2</v>
      </c>
      <c r="N1381" s="1">
        <v>429</v>
      </c>
      <c r="O1381" s="1">
        <v>250</v>
      </c>
      <c r="P1381" s="1">
        <v>10</v>
      </c>
      <c r="Q1381" s="1">
        <v>1</v>
      </c>
      <c r="R1381" s="1">
        <v>0</v>
      </c>
      <c r="S1381" s="1">
        <v>2</v>
      </c>
      <c r="T1381" s="1">
        <v>1</v>
      </c>
      <c r="U1381" s="1">
        <v>0</v>
      </c>
      <c r="V1381" s="1">
        <v>1</v>
      </c>
      <c r="W1381" s="1">
        <v>6</v>
      </c>
      <c r="X1381" s="1"/>
      <c r="Y1381" s="1"/>
      <c r="Z1381" s="1"/>
      <c r="AA1381" s="1"/>
      <c r="AB1381" s="1"/>
      <c r="AN1381" t="str">
        <f t="shared" si="267"/>
        <v>Corinth</v>
      </c>
      <c r="AO1381" t="s">
        <v>3376</v>
      </c>
      <c r="AP1381">
        <v>1</v>
      </c>
      <c r="AR1381" s="119">
        <v>50</v>
      </c>
      <c r="AS1381" s="121">
        <v>17</v>
      </c>
      <c r="AT1381" s="121">
        <v>25</v>
      </c>
      <c r="AU1381" s="125">
        <v>15700</v>
      </c>
      <c r="AV1381" s="125">
        <f t="shared" si="278"/>
        <v>50017</v>
      </c>
      <c r="AW1381" s="10" t="s">
        <v>749</v>
      </c>
      <c r="AX1381">
        <f t="shared" si="275"/>
        <v>5015700</v>
      </c>
      <c r="BB1381">
        <v>48.55</v>
      </c>
      <c r="BC1381">
        <v>0.02</v>
      </c>
      <c r="BD1381">
        <v>48.54</v>
      </c>
    </row>
    <row r="1382" spans="1:56" hidden="1" outlineLevel="1">
      <c r="A1382" t="s">
        <v>879</v>
      </c>
      <c r="B1382" s="10" t="s">
        <v>1581</v>
      </c>
      <c r="C1382" s="1">
        <f t="shared" si="269"/>
        <v>751</v>
      </c>
      <c r="D1382" s="7">
        <f>IF(N1382&gt;0, RANK(N1382,(N1382:P1382,Q1382:AE1382)),0)</f>
        <v>1</v>
      </c>
      <c r="E1382" s="7">
        <f>IF(O1382&gt;0,RANK(O1382,(N1382:P1382,Q1382:AE1382)),0)</f>
        <v>2</v>
      </c>
      <c r="F1382" s="7">
        <f t="shared" si="270"/>
        <v>3</v>
      </c>
      <c r="G1382" s="1">
        <f t="shared" si="276"/>
        <v>371</v>
      </c>
      <c r="H1382" s="2">
        <f t="shared" si="277"/>
        <v>0.49400798934753659</v>
      </c>
      <c r="I1382" s="8"/>
      <c r="J1382" s="2">
        <f t="shared" si="271"/>
        <v>0.74300932090545935</v>
      </c>
      <c r="K1382" s="2">
        <f t="shared" si="272"/>
        <v>0.24900133155792276</v>
      </c>
      <c r="L1382" s="2">
        <f t="shared" si="273"/>
        <v>3.9946737683089215E-3</v>
      </c>
      <c r="M1382" s="2">
        <f t="shared" si="274"/>
        <v>3.9946737683089753E-3</v>
      </c>
      <c r="N1382" s="1">
        <v>558</v>
      </c>
      <c r="O1382" s="1">
        <v>187</v>
      </c>
      <c r="P1382" s="1">
        <v>3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3</v>
      </c>
      <c r="X1382" s="1"/>
      <c r="Y1382" s="1"/>
      <c r="Z1382" s="1"/>
      <c r="AA1382" s="1"/>
      <c r="AB1382" s="1"/>
      <c r="AN1382" t="str">
        <f t="shared" si="267"/>
        <v>Cornwall</v>
      </c>
      <c r="AO1382" t="s">
        <v>2903</v>
      </c>
      <c r="AP1382">
        <v>1</v>
      </c>
      <c r="AR1382" s="119">
        <v>50</v>
      </c>
      <c r="AS1382" s="121">
        <v>1</v>
      </c>
      <c r="AT1382" s="121">
        <v>20</v>
      </c>
      <c r="AU1382" s="125">
        <v>16000</v>
      </c>
      <c r="AV1382" s="125">
        <f t="shared" si="278"/>
        <v>50001</v>
      </c>
      <c r="AW1382" s="10" t="s">
        <v>749</v>
      </c>
      <c r="AX1382">
        <f t="shared" si="275"/>
        <v>5016000</v>
      </c>
      <c r="BB1382">
        <v>28.65</v>
      </c>
      <c r="BC1382">
        <v>0.02</v>
      </c>
      <c r="BD1382">
        <v>28.63</v>
      </c>
    </row>
    <row r="1383" spans="1:56" hidden="1" outlineLevel="1">
      <c r="A1383" t="s">
        <v>726</v>
      </c>
      <c r="B1383" s="10" t="s">
        <v>1581</v>
      </c>
      <c r="C1383" s="1">
        <f t="shared" si="269"/>
        <v>503</v>
      </c>
      <c r="D1383" s="7">
        <f>IF(N1383&gt;0, RANK(N1383,(N1383:P1383,Q1383:AE1383)),0)</f>
        <v>1</v>
      </c>
      <c r="E1383" s="7">
        <f>IF(O1383&gt;0,RANK(O1383,(N1383:P1383,Q1383:AE1383)),0)</f>
        <v>2</v>
      </c>
      <c r="F1383" s="7">
        <f t="shared" si="270"/>
        <v>3</v>
      </c>
      <c r="G1383" s="1">
        <f t="shared" si="276"/>
        <v>188</v>
      </c>
      <c r="H1383" s="2">
        <f t="shared" si="277"/>
        <v>0.37375745526838966</v>
      </c>
      <c r="I1383" s="8"/>
      <c r="J1383" s="2">
        <f t="shared" si="271"/>
        <v>0.67992047713717696</v>
      </c>
      <c r="K1383" s="2">
        <f t="shared" si="272"/>
        <v>0.3061630218687873</v>
      </c>
      <c r="L1383" s="2">
        <f t="shared" si="273"/>
        <v>1.1928429423459244E-2</v>
      </c>
      <c r="M1383" s="2">
        <f t="shared" si="274"/>
        <v>1.9880715705764967E-3</v>
      </c>
      <c r="N1383" s="1">
        <v>342</v>
      </c>
      <c r="O1383" s="1">
        <v>154</v>
      </c>
      <c r="P1383" s="1">
        <v>6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1</v>
      </c>
      <c r="X1383" s="1"/>
      <c r="Y1383" s="1"/>
      <c r="Z1383" s="1"/>
      <c r="AA1383" s="1"/>
      <c r="AB1383" s="1"/>
      <c r="AN1383" t="str">
        <f t="shared" si="267"/>
        <v>Coventry</v>
      </c>
      <c r="AO1383" t="s">
        <v>2831</v>
      </c>
      <c r="AP1383">
        <v>1</v>
      </c>
      <c r="AR1383" s="119">
        <v>50</v>
      </c>
      <c r="AS1383" s="121">
        <v>19</v>
      </c>
      <c r="AT1383" s="121">
        <v>25</v>
      </c>
      <c r="AU1383" s="125">
        <v>16150</v>
      </c>
      <c r="AV1383" s="125">
        <f t="shared" si="278"/>
        <v>50019</v>
      </c>
      <c r="AW1383" s="10" t="s">
        <v>749</v>
      </c>
      <c r="AX1383">
        <f t="shared" si="275"/>
        <v>5016150</v>
      </c>
      <c r="BB1383">
        <v>27.67</v>
      </c>
      <c r="BC1383">
        <v>0.22</v>
      </c>
      <c r="BD1383">
        <v>27.45</v>
      </c>
    </row>
    <row r="1384" spans="1:56" hidden="1" outlineLevel="1">
      <c r="A1384" t="s">
        <v>1473</v>
      </c>
      <c r="B1384" s="10" t="s">
        <v>1581</v>
      </c>
      <c r="C1384" s="1">
        <f t="shared" si="269"/>
        <v>726</v>
      </c>
      <c r="D1384" s="7">
        <f>IF(N1384&gt;0, RANK(N1384,(N1384:P1384,Q1384:AE1384)),0)</f>
        <v>1</v>
      </c>
      <c r="E1384" s="7">
        <f>IF(O1384&gt;0,RANK(O1384,(N1384:P1384,Q1384:AE1384)),0)</f>
        <v>2</v>
      </c>
      <c r="F1384" s="7">
        <f t="shared" si="270"/>
        <v>3</v>
      </c>
      <c r="G1384" s="1">
        <f t="shared" si="276"/>
        <v>397</v>
      </c>
      <c r="H1384" s="2">
        <f t="shared" si="277"/>
        <v>0.54683195592286504</v>
      </c>
      <c r="I1384" s="8"/>
      <c r="J1384" s="2">
        <f t="shared" si="271"/>
        <v>0.76033057851239672</v>
      </c>
      <c r="K1384" s="2">
        <f t="shared" si="272"/>
        <v>0.21349862258953167</v>
      </c>
      <c r="L1384" s="2">
        <f t="shared" si="273"/>
        <v>1.6528925619834711E-2</v>
      </c>
      <c r="M1384" s="2">
        <f t="shared" si="274"/>
        <v>9.641873278236901E-3</v>
      </c>
      <c r="N1384" s="1">
        <v>552</v>
      </c>
      <c r="O1384" s="1">
        <v>155</v>
      </c>
      <c r="P1384" s="1">
        <v>12</v>
      </c>
      <c r="Q1384" s="1">
        <v>2</v>
      </c>
      <c r="R1384" s="1">
        <v>0</v>
      </c>
      <c r="S1384" s="1">
        <v>2</v>
      </c>
      <c r="T1384" s="1">
        <v>1</v>
      </c>
      <c r="U1384" s="1">
        <v>0</v>
      </c>
      <c r="V1384" s="1">
        <v>0</v>
      </c>
      <c r="W1384" s="1">
        <v>2</v>
      </c>
      <c r="X1384" s="1"/>
      <c r="Y1384" s="1"/>
      <c r="Z1384" s="1"/>
      <c r="AA1384" s="1"/>
      <c r="AB1384" s="1"/>
      <c r="AN1384" t="str">
        <f t="shared" si="267"/>
        <v>Craftsbury</v>
      </c>
      <c r="AO1384" t="s">
        <v>2831</v>
      </c>
      <c r="AP1384">
        <v>1</v>
      </c>
      <c r="AR1384" s="119">
        <v>50</v>
      </c>
      <c r="AS1384" s="121">
        <v>19</v>
      </c>
      <c r="AT1384" s="121">
        <v>30</v>
      </c>
      <c r="AU1384" s="125">
        <v>16300</v>
      </c>
      <c r="AV1384" s="125">
        <f t="shared" si="278"/>
        <v>50019</v>
      </c>
      <c r="AW1384" s="10" t="s">
        <v>749</v>
      </c>
      <c r="AX1384">
        <f t="shared" si="275"/>
        <v>5016300</v>
      </c>
      <c r="BB1384">
        <v>39.72</v>
      </c>
      <c r="BC1384">
        <v>0.44</v>
      </c>
      <c r="BD1384">
        <v>39.28</v>
      </c>
    </row>
    <row r="1385" spans="1:56" hidden="1" outlineLevel="1">
      <c r="A1385" t="s">
        <v>1910</v>
      </c>
      <c r="B1385" s="10" t="s">
        <v>1581</v>
      </c>
      <c r="C1385" s="1">
        <f t="shared" si="269"/>
        <v>741</v>
      </c>
      <c r="D1385" s="7">
        <f>IF(N1385&gt;0, RANK(N1385,(N1385:P1385,Q1385:AE1385)),0)</f>
        <v>1</v>
      </c>
      <c r="E1385" s="7">
        <f>IF(O1385&gt;0,RANK(O1385,(N1385:P1385,Q1385:AE1385)),0)</f>
        <v>2</v>
      </c>
      <c r="F1385" s="7">
        <f t="shared" si="270"/>
        <v>3</v>
      </c>
      <c r="G1385" s="1">
        <f t="shared" si="276"/>
        <v>153</v>
      </c>
      <c r="H1385" s="2">
        <f t="shared" si="277"/>
        <v>0.20647773279352227</v>
      </c>
      <c r="I1385" s="8"/>
      <c r="J1385" s="2">
        <f t="shared" si="271"/>
        <v>0.5856950067476383</v>
      </c>
      <c r="K1385" s="2">
        <f t="shared" si="272"/>
        <v>0.37921727395411609</v>
      </c>
      <c r="L1385" s="2">
        <f t="shared" si="273"/>
        <v>1.4844804318488529E-2</v>
      </c>
      <c r="M1385" s="2">
        <f t="shared" si="274"/>
        <v>2.0242914979757082E-2</v>
      </c>
      <c r="N1385" s="1">
        <v>434</v>
      </c>
      <c r="O1385" s="1">
        <v>281</v>
      </c>
      <c r="P1385" s="1">
        <v>11</v>
      </c>
      <c r="Q1385" s="1">
        <v>3</v>
      </c>
      <c r="R1385" s="1">
        <v>0</v>
      </c>
      <c r="S1385" s="1">
        <v>3</v>
      </c>
      <c r="T1385" s="1">
        <v>0</v>
      </c>
      <c r="U1385" s="1">
        <v>1</v>
      </c>
      <c r="V1385" s="1">
        <v>2</v>
      </c>
      <c r="W1385" s="1">
        <v>6</v>
      </c>
      <c r="X1385" s="1"/>
      <c r="Y1385" s="1"/>
      <c r="Z1385" s="1"/>
      <c r="AA1385" s="1"/>
      <c r="AB1385" s="1"/>
      <c r="AN1385" t="str">
        <f t="shared" si="267"/>
        <v>Danby</v>
      </c>
      <c r="AO1385" t="s">
        <v>2352</v>
      </c>
      <c r="AP1385">
        <v>1</v>
      </c>
      <c r="AR1385" s="119">
        <v>50</v>
      </c>
      <c r="AS1385" s="121">
        <v>21</v>
      </c>
      <c r="AT1385" s="121">
        <v>30</v>
      </c>
      <c r="AU1385" s="125">
        <v>16825</v>
      </c>
      <c r="AV1385" s="125">
        <f t="shared" si="278"/>
        <v>50021</v>
      </c>
      <c r="AW1385" s="10" t="s">
        <v>749</v>
      </c>
      <c r="AX1385">
        <f t="shared" si="275"/>
        <v>5016825</v>
      </c>
      <c r="BB1385">
        <v>41.53</v>
      </c>
      <c r="BC1385">
        <v>0.09</v>
      </c>
      <c r="BD1385">
        <v>41.44</v>
      </c>
    </row>
    <row r="1386" spans="1:56" hidden="1" outlineLevel="1">
      <c r="A1386" t="s">
        <v>1406</v>
      </c>
      <c r="B1386" s="10" t="s">
        <v>1581</v>
      </c>
      <c r="C1386" s="1">
        <f t="shared" si="269"/>
        <v>1377</v>
      </c>
      <c r="D1386" s="7">
        <f>IF(N1386&gt;0, RANK(N1386,(N1386:P1386,Q1386:AE1386)),0)</f>
        <v>1</v>
      </c>
      <c r="E1386" s="7">
        <f>IF(O1386&gt;0,RANK(O1386,(N1386:P1386,Q1386:AE1386)),0)</f>
        <v>2</v>
      </c>
      <c r="F1386" s="7">
        <f t="shared" si="270"/>
        <v>3</v>
      </c>
      <c r="G1386" s="1">
        <f t="shared" si="276"/>
        <v>305</v>
      </c>
      <c r="H1386" s="2">
        <f t="shared" si="277"/>
        <v>0.22149600580973131</v>
      </c>
      <c r="I1386" s="8"/>
      <c r="J1386" s="2">
        <f t="shared" si="271"/>
        <v>0.59622367465504722</v>
      </c>
      <c r="K1386" s="2">
        <f t="shared" si="272"/>
        <v>0.37472766884531589</v>
      </c>
      <c r="L1386" s="2">
        <f t="shared" si="273"/>
        <v>2.1060275962236745E-2</v>
      </c>
      <c r="M1386" s="2">
        <f t="shared" si="274"/>
        <v>7.9883805374001485E-3</v>
      </c>
      <c r="N1386" s="1">
        <v>821</v>
      </c>
      <c r="O1386" s="1">
        <v>516</v>
      </c>
      <c r="P1386" s="1">
        <v>29</v>
      </c>
      <c r="Q1386" s="1">
        <v>1</v>
      </c>
      <c r="R1386" s="1">
        <v>0</v>
      </c>
      <c r="S1386" s="1">
        <v>1</v>
      </c>
      <c r="T1386" s="1">
        <v>0</v>
      </c>
      <c r="U1386" s="1">
        <v>0</v>
      </c>
      <c r="V1386" s="1">
        <v>1</v>
      </c>
      <c r="W1386" s="1">
        <v>8</v>
      </c>
      <c r="X1386" s="1"/>
      <c r="Y1386" s="1"/>
      <c r="Z1386" s="1"/>
      <c r="AA1386" s="1"/>
      <c r="AB1386" s="1"/>
      <c r="AN1386" t="str">
        <f t="shared" si="267"/>
        <v>Danville</v>
      </c>
      <c r="AO1386" t="s">
        <v>3371</v>
      </c>
      <c r="AP1386">
        <v>1</v>
      </c>
      <c r="AR1386" s="119">
        <v>50</v>
      </c>
      <c r="AS1386" s="121">
        <v>5</v>
      </c>
      <c r="AT1386" s="121">
        <v>15</v>
      </c>
      <c r="AU1386" s="125">
        <v>17125</v>
      </c>
      <c r="AV1386" s="125">
        <f t="shared" si="278"/>
        <v>50005</v>
      </c>
      <c r="AW1386" s="10" t="s">
        <v>749</v>
      </c>
      <c r="AX1386">
        <f t="shared" si="275"/>
        <v>5017125</v>
      </c>
      <c r="BB1386">
        <v>61.15</v>
      </c>
      <c r="BC1386">
        <v>0.28000000000000003</v>
      </c>
      <c r="BD1386">
        <v>60.88</v>
      </c>
    </row>
    <row r="1387" spans="1:56" hidden="1" outlineLevel="1">
      <c r="A1387" t="s">
        <v>289</v>
      </c>
      <c r="B1387" s="10" t="s">
        <v>1581</v>
      </c>
      <c r="C1387" s="1">
        <f t="shared" si="269"/>
        <v>2314</v>
      </c>
      <c r="D1387" s="7">
        <f>IF(N1387&gt;0, RANK(N1387,(N1387:P1387,Q1387:AE1387)),0)</f>
        <v>1</v>
      </c>
      <c r="E1387" s="7">
        <f>IF(O1387&gt;0,RANK(O1387,(N1387:P1387,Q1387:AE1387)),0)</f>
        <v>2</v>
      </c>
      <c r="F1387" s="7">
        <f t="shared" si="270"/>
        <v>3</v>
      </c>
      <c r="G1387" s="1">
        <f t="shared" si="276"/>
        <v>522</v>
      </c>
      <c r="H1387" s="2">
        <f t="shared" si="277"/>
        <v>0.22558340535868626</v>
      </c>
      <c r="I1387" s="8"/>
      <c r="J1387" s="2">
        <f t="shared" si="271"/>
        <v>0.60155574762316333</v>
      </c>
      <c r="K1387" s="2">
        <f t="shared" si="272"/>
        <v>0.37597234226447712</v>
      </c>
      <c r="L1387" s="2">
        <f t="shared" si="273"/>
        <v>9.9394987035436467E-3</v>
      </c>
      <c r="M1387" s="2">
        <f t="shared" si="274"/>
        <v>1.2532411408815903E-2</v>
      </c>
      <c r="N1387" s="1">
        <v>1392</v>
      </c>
      <c r="O1387" s="1">
        <v>870</v>
      </c>
      <c r="P1387" s="1">
        <v>23</v>
      </c>
      <c r="Q1387" s="1">
        <v>7</v>
      </c>
      <c r="R1387" s="1">
        <v>0</v>
      </c>
      <c r="S1387" s="1">
        <v>6</v>
      </c>
      <c r="T1387" s="1">
        <v>3</v>
      </c>
      <c r="U1387" s="1">
        <v>1</v>
      </c>
      <c r="V1387" s="1">
        <v>2</v>
      </c>
      <c r="W1387" s="1">
        <v>10</v>
      </c>
      <c r="X1387" s="1"/>
      <c r="Y1387" s="1"/>
      <c r="Z1387" s="1"/>
      <c r="AA1387" s="1"/>
      <c r="AB1387" s="1"/>
      <c r="AN1387" t="str">
        <f t="shared" si="267"/>
        <v>Derby</v>
      </c>
      <c r="AO1387" t="s">
        <v>2831</v>
      </c>
      <c r="AP1387">
        <v>1</v>
      </c>
      <c r="AR1387" s="119">
        <v>50</v>
      </c>
      <c r="AS1387" s="121">
        <v>19</v>
      </c>
      <c r="AT1387" s="121">
        <v>35</v>
      </c>
      <c r="AU1387" s="125">
        <v>17350</v>
      </c>
      <c r="AV1387" s="125">
        <f t="shared" si="278"/>
        <v>50019</v>
      </c>
      <c r="AW1387" s="10" t="s">
        <v>749</v>
      </c>
      <c r="AX1387">
        <f t="shared" si="275"/>
        <v>5017350</v>
      </c>
      <c r="BB1387">
        <v>57.62</v>
      </c>
      <c r="BC1387">
        <v>7.99</v>
      </c>
      <c r="BD1387">
        <v>49.63</v>
      </c>
    </row>
    <row r="1388" spans="1:56" hidden="1" outlineLevel="1">
      <c r="A1388" t="s">
        <v>1049</v>
      </c>
      <c r="B1388" s="10" t="s">
        <v>1581</v>
      </c>
      <c r="C1388" s="1">
        <f t="shared" si="269"/>
        <v>1303</v>
      </c>
      <c r="D1388" s="7">
        <f>IF(N1388&gt;0, RANK(N1388,(N1388:P1388,Q1388:AE1388)),0)</f>
        <v>1</v>
      </c>
      <c r="E1388" s="7">
        <f>IF(O1388&gt;0,RANK(O1388,(N1388:P1388,Q1388:AE1388)),0)</f>
        <v>2</v>
      </c>
      <c r="F1388" s="7">
        <f t="shared" si="270"/>
        <v>3</v>
      </c>
      <c r="G1388" s="1">
        <f t="shared" si="276"/>
        <v>448</v>
      </c>
      <c r="H1388" s="2">
        <f t="shared" si="277"/>
        <v>0.34382194934765925</v>
      </c>
      <c r="I1388" s="8"/>
      <c r="J1388" s="2">
        <f t="shared" si="271"/>
        <v>0.66001534919416727</v>
      </c>
      <c r="K1388" s="2">
        <f t="shared" si="272"/>
        <v>0.31619339984650807</v>
      </c>
      <c r="L1388" s="2">
        <f t="shared" si="273"/>
        <v>1.0744435917114352E-2</v>
      </c>
      <c r="M1388" s="2">
        <f t="shared" si="274"/>
        <v>1.304681504221031E-2</v>
      </c>
      <c r="N1388" s="1">
        <v>860</v>
      </c>
      <c r="O1388" s="1">
        <v>412</v>
      </c>
      <c r="P1388" s="1">
        <v>14</v>
      </c>
      <c r="Q1388" s="1">
        <v>7</v>
      </c>
      <c r="R1388" s="1">
        <v>0</v>
      </c>
      <c r="S1388" s="1">
        <v>3</v>
      </c>
      <c r="T1388" s="1">
        <v>0</v>
      </c>
      <c r="U1388" s="1">
        <v>0</v>
      </c>
      <c r="V1388" s="1">
        <v>2</v>
      </c>
      <c r="W1388" s="1">
        <v>5</v>
      </c>
      <c r="X1388" s="1"/>
      <c r="Y1388" s="1"/>
      <c r="Z1388" s="1"/>
      <c r="AA1388" s="1"/>
      <c r="AB1388" s="1"/>
      <c r="AN1388" t="str">
        <f t="shared" si="267"/>
        <v>Dorset</v>
      </c>
      <c r="AO1388" t="s">
        <v>2904</v>
      </c>
      <c r="AP1388">
        <v>1</v>
      </c>
      <c r="AR1388" s="119">
        <v>50</v>
      </c>
      <c r="AS1388" s="121">
        <v>3</v>
      </c>
      <c r="AT1388" s="121">
        <v>15</v>
      </c>
      <c r="AU1388" s="125">
        <v>17725</v>
      </c>
      <c r="AV1388" s="125">
        <f t="shared" si="278"/>
        <v>50003</v>
      </c>
      <c r="AW1388" s="10" t="s">
        <v>749</v>
      </c>
      <c r="AX1388">
        <f t="shared" si="275"/>
        <v>5017725</v>
      </c>
      <c r="BB1388">
        <v>47.85</v>
      </c>
      <c r="BC1388">
        <v>0.04</v>
      </c>
      <c r="BD1388">
        <v>47.82</v>
      </c>
    </row>
    <row r="1389" spans="1:56" hidden="1" outlineLevel="1">
      <c r="A1389" t="s">
        <v>1057</v>
      </c>
      <c r="B1389" s="10" t="s">
        <v>1581</v>
      </c>
      <c r="C1389" s="1">
        <f t="shared" si="269"/>
        <v>790</v>
      </c>
      <c r="D1389" s="7">
        <f>IF(N1389&gt;0, RANK(N1389,(N1389:P1389,Q1389:AE1389)),0)</f>
        <v>1</v>
      </c>
      <c r="E1389" s="7">
        <f>IF(O1389&gt;0,RANK(O1389,(N1389:P1389,Q1389:AE1389)),0)</f>
        <v>2</v>
      </c>
      <c r="F1389" s="7">
        <f t="shared" si="270"/>
        <v>3</v>
      </c>
      <c r="G1389" s="1">
        <f t="shared" si="276"/>
        <v>184</v>
      </c>
      <c r="H1389" s="2">
        <f t="shared" si="277"/>
        <v>0.23291139240506328</v>
      </c>
      <c r="I1389" s="8"/>
      <c r="J1389" s="2">
        <f t="shared" si="271"/>
        <v>0.60506329113924051</v>
      </c>
      <c r="K1389" s="2">
        <f t="shared" si="272"/>
        <v>0.3721518987341772</v>
      </c>
      <c r="L1389" s="2">
        <f t="shared" si="273"/>
        <v>1.1392405063291139E-2</v>
      </c>
      <c r="M1389" s="2">
        <f t="shared" si="274"/>
        <v>1.139240506329115E-2</v>
      </c>
      <c r="N1389" s="1">
        <v>478</v>
      </c>
      <c r="O1389" s="1">
        <v>294</v>
      </c>
      <c r="P1389" s="1">
        <v>9</v>
      </c>
      <c r="Q1389" s="1">
        <v>0</v>
      </c>
      <c r="R1389" s="1">
        <v>0</v>
      </c>
      <c r="S1389" s="1">
        <v>2</v>
      </c>
      <c r="T1389" s="1">
        <v>0</v>
      </c>
      <c r="U1389" s="1">
        <v>0</v>
      </c>
      <c r="V1389" s="1">
        <v>1</v>
      </c>
      <c r="W1389" s="1">
        <v>6</v>
      </c>
      <c r="X1389" s="1"/>
      <c r="Y1389" s="1"/>
      <c r="Z1389" s="1"/>
      <c r="AA1389" s="1"/>
      <c r="AB1389" s="1"/>
      <c r="AN1389" t="str">
        <f t="shared" si="267"/>
        <v>Dover</v>
      </c>
      <c r="AO1389" t="s">
        <v>238</v>
      </c>
      <c r="AP1389">
        <v>1</v>
      </c>
      <c r="AR1389" s="119">
        <v>50</v>
      </c>
      <c r="AS1389" s="121">
        <v>25</v>
      </c>
      <c r="AT1389" s="121">
        <v>20</v>
      </c>
      <c r="AU1389" s="125">
        <v>17875</v>
      </c>
      <c r="AV1389" s="125">
        <f t="shared" si="278"/>
        <v>50025</v>
      </c>
      <c r="AW1389" s="10" t="s">
        <v>749</v>
      </c>
      <c r="AX1389">
        <f t="shared" si="275"/>
        <v>5017875</v>
      </c>
      <c r="BB1389">
        <v>35.299999999999997</v>
      </c>
      <c r="BC1389">
        <v>0</v>
      </c>
      <c r="BD1389">
        <v>35.299999999999997</v>
      </c>
    </row>
    <row r="1390" spans="1:56" hidden="1" outlineLevel="1">
      <c r="A1390" t="s">
        <v>1492</v>
      </c>
      <c r="B1390" s="10" t="s">
        <v>1581</v>
      </c>
      <c r="C1390" s="1">
        <f t="shared" si="269"/>
        <v>1189</v>
      </c>
      <c r="D1390" s="7">
        <f>IF(N1390&gt;0, RANK(N1390,(N1390:P1390,Q1390:AE1390)),0)</f>
        <v>1</v>
      </c>
      <c r="E1390" s="7">
        <f>IF(O1390&gt;0,RANK(O1390,(N1390:P1390,Q1390:AE1390)),0)</f>
        <v>2</v>
      </c>
      <c r="F1390" s="7">
        <f t="shared" si="270"/>
        <v>3</v>
      </c>
      <c r="G1390" s="1">
        <f t="shared" si="276"/>
        <v>643</v>
      </c>
      <c r="H1390" s="2">
        <f t="shared" si="277"/>
        <v>0.54079058031959626</v>
      </c>
      <c r="I1390" s="8"/>
      <c r="J1390" s="2">
        <f t="shared" si="271"/>
        <v>0.76450798990748525</v>
      </c>
      <c r="K1390" s="2">
        <f t="shared" si="272"/>
        <v>0.22371740958788899</v>
      </c>
      <c r="L1390" s="2">
        <f t="shared" si="273"/>
        <v>5.8873002523128683E-3</v>
      </c>
      <c r="M1390" s="2">
        <f t="shared" si="274"/>
        <v>5.8873002523128857E-3</v>
      </c>
      <c r="N1390" s="1">
        <v>909</v>
      </c>
      <c r="O1390" s="1">
        <v>266</v>
      </c>
      <c r="P1390" s="1">
        <v>7</v>
      </c>
      <c r="Q1390" s="1">
        <v>2</v>
      </c>
      <c r="R1390" s="1">
        <v>1</v>
      </c>
      <c r="S1390" s="1">
        <v>0</v>
      </c>
      <c r="T1390" s="1">
        <v>0</v>
      </c>
      <c r="U1390" s="1">
        <v>0</v>
      </c>
      <c r="V1390" s="1">
        <v>0</v>
      </c>
      <c r="W1390" s="1">
        <v>4</v>
      </c>
      <c r="X1390" s="1"/>
      <c r="Y1390" s="1"/>
      <c r="Z1390" s="1"/>
      <c r="AA1390" s="1"/>
      <c r="AB1390" s="1"/>
      <c r="AN1390" t="str">
        <f t="shared" si="267"/>
        <v>Dummerston</v>
      </c>
      <c r="AO1390" t="s">
        <v>238</v>
      </c>
      <c r="AP1390">
        <v>1</v>
      </c>
      <c r="AR1390" s="119">
        <v>50</v>
      </c>
      <c r="AS1390" s="121">
        <v>25</v>
      </c>
      <c r="AT1390" s="121">
        <v>25</v>
      </c>
      <c r="AU1390" s="125">
        <v>18325</v>
      </c>
      <c r="AV1390" s="125">
        <f t="shared" si="278"/>
        <v>50025</v>
      </c>
      <c r="AW1390" s="10" t="s">
        <v>749</v>
      </c>
      <c r="AX1390">
        <f t="shared" si="275"/>
        <v>5018325</v>
      </c>
      <c r="BB1390">
        <v>30.8</v>
      </c>
      <c r="BC1390">
        <v>0.22</v>
      </c>
      <c r="BD1390">
        <v>30.58</v>
      </c>
    </row>
    <row r="1391" spans="1:56" hidden="1" outlineLevel="1">
      <c r="A1391" t="s">
        <v>1073</v>
      </c>
      <c r="B1391" s="10" t="s">
        <v>1581</v>
      </c>
      <c r="C1391" s="1">
        <f t="shared" si="269"/>
        <v>762</v>
      </c>
      <c r="D1391" s="7">
        <f>IF(N1391&gt;0, RANK(N1391,(N1391:P1391,Q1391:AE1391)),0)</f>
        <v>1</v>
      </c>
      <c r="E1391" s="7">
        <f>IF(O1391&gt;0,RANK(O1391,(N1391:P1391,Q1391:AE1391)),0)</f>
        <v>2</v>
      </c>
      <c r="F1391" s="7">
        <f t="shared" si="270"/>
        <v>3</v>
      </c>
      <c r="G1391" s="1">
        <f t="shared" si="276"/>
        <v>345</v>
      </c>
      <c r="H1391" s="2">
        <f t="shared" si="277"/>
        <v>0.452755905511811</v>
      </c>
      <c r="I1391" s="8"/>
      <c r="J1391" s="2">
        <f t="shared" si="271"/>
        <v>0.71916010498687666</v>
      </c>
      <c r="K1391" s="2">
        <f t="shared" si="272"/>
        <v>0.26640419947506561</v>
      </c>
      <c r="L1391" s="2">
        <f t="shared" si="273"/>
        <v>9.1863517060367453E-3</v>
      </c>
      <c r="M1391" s="2">
        <f t="shared" si="274"/>
        <v>5.2493438320209904E-3</v>
      </c>
      <c r="N1391" s="1">
        <v>548</v>
      </c>
      <c r="O1391" s="1">
        <v>203</v>
      </c>
      <c r="P1391" s="1">
        <v>7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4</v>
      </c>
      <c r="X1391" s="1"/>
      <c r="Y1391" s="1"/>
      <c r="Z1391" s="1"/>
      <c r="AA1391" s="1"/>
      <c r="AB1391" s="1"/>
      <c r="AN1391" t="str">
        <f t="shared" si="267"/>
        <v>Duxbury</v>
      </c>
      <c r="AO1391" t="s">
        <v>1616</v>
      </c>
      <c r="AP1391">
        <v>1</v>
      </c>
      <c r="AR1391" s="119">
        <v>50</v>
      </c>
      <c r="AS1391" s="121">
        <v>23</v>
      </c>
      <c r="AT1391" s="121">
        <v>30</v>
      </c>
      <c r="AU1391" s="125">
        <v>18550</v>
      </c>
      <c r="AV1391" s="125">
        <f t="shared" si="278"/>
        <v>50023</v>
      </c>
      <c r="AW1391" s="10" t="s">
        <v>749</v>
      </c>
      <c r="AX1391">
        <f t="shared" si="275"/>
        <v>5018550</v>
      </c>
      <c r="BB1391">
        <v>43.08</v>
      </c>
      <c r="BC1391">
        <v>0.16</v>
      </c>
      <c r="BD1391">
        <v>42.92</v>
      </c>
    </row>
    <row r="1392" spans="1:56" hidden="1" outlineLevel="1">
      <c r="A1392" t="s">
        <v>1022</v>
      </c>
      <c r="B1392" s="10" t="s">
        <v>1581</v>
      </c>
      <c r="C1392" s="1">
        <f t="shared" si="269"/>
        <v>153</v>
      </c>
      <c r="D1392" s="7">
        <f>IF(N1392&gt;0, RANK(N1392,(N1392:P1392,Q1392:AE1392)),0)</f>
        <v>1</v>
      </c>
      <c r="E1392" s="7">
        <f>IF(O1392&gt;0,RANK(O1392,(N1392:P1392,Q1392:AE1392)),0)</f>
        <v>2</v>
      </c>
      <c r="F1392" s="7">
        <f t="shared" si="270"/>
        <v>0</v>
      </c>
      <c r="G1392" s="1">
        <f t="shared" si="276"/>
        <v>26</v>
      </c>
      <c r="H1392" s="2">
        <f t="shared" si="277"/>
        <v>0.16993464052287582</v>
      </c>
      <c r="I1392" s="8"/>
      <c r="J1392" s="2">
        <f t="shared" si="271"/>
        <v>0.5816993464052288</v>
      </c>
      <c r="K1392" s="2">
        <f t="shared" si="272"/>
        <v>0.41176470588235292</v>
      </c>
      <c r="L1392" s="2">
        <f t="shared" si="273"/>
        <v>0</v>
      </c>
      <c r="M1392" s="2">
        <f t="shared" si="274"/>
        <v>6.5359477124182774E-3</v>
      </c>
      <c r="N1392" s="1">
        <v>89</v>
      </c>
      <c r="O1392" s="1">
        <v>63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/>
      <c r="Y1392" s="1"/>
      <c r="Z1392" s="1"/>
      <c r="AA1392" s="1"/>
      <c r="AB1392" s="1"/>
      <c r="AN1392" t="str">
        <f t="shared" si="267"/>
        <v>East Haven</v>
      </c>
      <c r="AO1392" t="s">
        <v>1885</v>
      </c>
      <c r="AP1392">
        <v>1</v>
      </c>
      <c r="AR1392" s="119">
        <v>50</v>
      </c>
      <c r="AS1392" s="121">
        <v>9</v>
      </c>
      <c r="AT1392" s="121">
        <v>40</v>
      </c>
      <c r="AU1392" s="125">
        <v>21250</v>
      </c>
      <c r="AV1392" s="125">
        <f t="shared" si="278"/>
        <v>50009</v>
      </c>
      <c r="AW1392" s="10" t="s">
        <v>749</v>
      </c>
      <c r="AX1392">
        <f t="shared" si="275"/>
        <v>5021250</v>
      </c>
      <c r="BB1392">
        <v>37.409999999999997</v>
      </c>
      <c r="BC1392">
        <v>0</v>
      </c>
      <c r="BD1392">
        <v>37.409999999999997</v>
      </c>
    </row>
    <row r="1393" spans="1:59" hidden="1" outlineLevel="1">
      <c r="A1393" t="s">
        <v>290</v>
      </c>
      <c r="B1393" s="10" t="s">
        <v>1581</v>
      </c>
      <c r="C1393" s="1">
        <f t="shared" si="269"/>
        <v>1669</v>
      </c>
      <c r="D1393" s="7">
        <f>IF(N1393&gt;0, RANK(N1393,(N1393:P1393,Q1393:AE1393)),0)</f>
        <v>1</v>
      </c>
      <c r="E1393" s="7">
        <f>IF(O1393&gt;0,RANK(O1393,(N1393:P1393,Q1393:AE1393)),0)</f>
        <v>2</v>
      </c>
      <c r="F1393" s="7">
        <f t="shared" si="270"/>
        <v>3</v>
      </c>
      <c r="G1393" s="1">
        <f t="shared" si="276"/>
        <v>775</v>
      </c>
      <c r="H1393" s="2">
        <f t="shared" si="277"/>
        <v>0.46434991012582383</v>
      </c>
      <c r="I1393" s="8"/>
      <c r="J1393" s="2">
        <f t="shared" si="271"/>
        <v>0.72438585979628523</v>
      </c>
      <c r="K1393" s="2">
        <f t="shared" si="272"/>
        <v>0.26003594967046134</v>
      </c>
      <c r="L1393" s="2">
        <f t="shared" si="273"/>
        <v>8.9874176153385259E-3</v>
      </c>
      <c r="M1393" s="2">
        <f t="shared" si="274"/>
        <v>6.5907729179149072E-3</v>
      </c>
      <c r="N1393" s="1">
        <v>1209</v>
      </c>
      <c r="O1393" s="1">
        <v>434</v>
      </c>
      <c r="P1393" s="1">
        <v>15</v>
      </c>
      <c r="Q1393" s="1">
        <v>4</v>
      </c>
      <c r="R1393" s="1">
        <v>0</v>
      </c>
      <c r="S1393" s="1">
        <v>0</v>
      </c>
      <c r="T1393" s="1">
        <v>2</v>
      </c>
      <c r="U1393" s="1">
        <v>0</v>
      </c>
      <c r="V1393" s="1">
        <v>0</v>
      </c>
      <c r="W1393" s="1">
        <v>5</v>
      </c>
      <c r="X1393" s="1"/>
      <c r="Y1393" s="1"/>
      <c r="Z1393" s="1"/>
      <c r="AA1393" s="1"/>
      <c r="AB1393" s="1"/>
      <c r="AN1393" t="str">
        <f t="shared" ref="AN1393:AN1456" si="279">A1393</f>
        <v>East Montpelier</v>
      </c>
      <c r="AO1393" t="s">
        <v>1616</v>
      </c>
      <c r="AP1393">
        <v>1</v>
      </c>
      <c r="AR1393" s="119">
        <v>50</v>
      </c>
      <c r="AS1393" s="121">
        <v>23</v>
      </c>
      <c r="AT1393" s="121">
        <v>35</v>
      </c>
      <c r="AU1393" s="125">
        <v>21925</v>
      </c>
      <c r="AV1393" s="125">
        <f t="shared" si="278"/>
        <v>50023</v>
      </c>
      <c r="AW1393" s="10" t="s">
        <v>749</v>
      </c>
      <c r="AX1393">
        <f t="shared" si="275"/>
        <v>5021925</v>
      </c>
      <c r="BB1393">
        <v>32.1</v>
      </c>
      <c r="BC1393">
        <v>0.11</v>
      </c>
      <c r="BD1393">
        <v>31.99</v>
      </c>
    </row>
    <row r="1394" spans="1:59" hidden="1" outlineLevel="1">
      <c r="A1394" t="s">
        <v>1058</v>
      </c>
      <c r="B1394" s="10" t="s">
        <v>1581</v>
      </c>
      <c r="C1394" s="1">
        <f t="shared" si="269"/>
        <v>511</v>
      </c>
      <c r="D1394" s="7">
        <f>IF(N1394&gt;0, RANK(N1394,(N1394:P1394,Q1394:AE1394)),0)</f>
        <v>1</v>
      </c>
      <c r="E1394" s="7">
        <f>IF(O1394&gt;0,RANK(O1394,(N1394:P1394,Q1394:AE1394)),0)</f>
        <v>2</v>
      </c>
      <c r="F1394" s="7">
        <f t="shared" si="270"/>
        <v>3</v>
      </c>
      <c r="G1394" s="1">
        <f t="shared" si="276"/>
        <v>165</v>
      </c>
      <c r="H1394" s="2">
        <f t="shared" si="277"/>
        <v>0.32289628180039137</v>
      </c>
      <c r="I1394" s="8"/>
      <c r="J1394" s="2">
        <f t="shared" si="271"/>
        <v>0.64774951076320941</v>
      </c>
      <c r="K1394" s="2">
        <f t="shared" si="272"/>
        <v>0.32485322896281799</v>
      </c>
      <c r="L1394" s="2">
        <f t="shared" si="273"/>
        <v>1.5655577299412915E-2</v>
      </c>
      <c r="M1394" s="2">
        <f t="shared" si="274"/>
        <v>1.1741682974559686E-2</v>
      </c>
      <c r="N1394" s="1">
        <v>331</v>
      </c>
      <c r="O1394" s="1">
        <v>166</v>
      </c>
      <c r="P1394" s="1">
        <v>8</v>
      </c>
      <c r="Q1394" s="1">
        <v>2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4</v>
      </c>
      <c r="X1394" s="1"/>
      <c r="Y1394" s="1"/>
      <c r="Z1394" s="1"/>
      <c r="AA1394" s="1"/>
      <c r="AB1394" s="1"/>
      <c r="AN1394" t="str">
        <f t="shared" si="279"/>
        <v>Eden</v>
      </c>
      <c r="AO1394" t="s">
        <v>471</v>
      </c>
      <c r="AP1394">
        <v>1</v>
      </c>
      <c r="AR1394" s="119">
        <v>50</v>
      </c>
      <c r="AS1394" s="121">
        <v>15</v>
      </c>
      <c r="AT1394" s="121">
        <v>15</v>
      </c>
      <c r="AU1394" s="125">
        <v>23500</v>
      </c>
      <c r="AV1394" s="125">
        <f t="shared" si="278"/>
        <v>50015</v>
      </c>
      <c r="AW1394" s="10" t="s">
        <v>749</v>
      </c>
      <c r="AX1394">
        <f t="shared" si="275"/>
        <v>5023500</v>
      </c>
      <c r="BB1394">
        <v>64.290000000000006</v>
      </c>
      <c r="BC1394">
        <v>0.71</v>
      </c>
      <c r="BD1394">
        <v>63.58</v>
      </c>
    </row>
    <row r="1395" spans="1:59" hidden="1" outlineLevel="1">
      <c r="A1395" t="s">
        <v>2999</v>
      </c>
      <c r="B1395" s="10" t="s">
        <v>1581</v>
      </c>
      <c r="C1395" s="1">
        <f t="shared" si="269"/>
        <v>521</v>
      </c>
      <c r="D1395" s="7">
        <f>IF(N1395&gt;0, RANK(N1395,(N1395:P1395,Q1395:AE1395)),0)</f>
        <v>1</v>
      </c>
      <c r="E1395" s="7">
        <f>IF(O1395&gt;0,RANK(O1395,(N1395:P1395,Q1395:AE1395)),0)</f>
        <v>2</v>
      </c>
      <c r="F1395" s="7">
        <f t="shared" si="270"/>
        <v>3</v>
      </c>
      <c r="G1395" s="1">
        <f t="shared" si="276"/>
        <v>263</v>
      </c>
      <c r="H1395" s="2">
        <f t="shared" si="277"/>
        <v>0.50479846449136279</v>
      </c>
      <c r="I1395" s="8"/>
      <c r="J1395" s="2">
        <f t="shared" si="271"/>
        <v>0.74088291746641077</v>
      </c>
      <c r="K1395" s="2">
        <f t="shared" si="272"/>
        <v>0.23608445297504799</v>
      </c>
      <c r="L1395" s="2">
        <f t="shared" si="273"/>
        <v>9.5969289827255271E-3</v>
      </c>
      <c r="M1395" s="2">
        <f t="shared" si="274"/>
        <v>1.3435700575815713E-2</v>
      </c>
      <c r="N1395" s="1">
        <v>386</v>
      </c>
      <c r="O1395" s="1">
        <v>123</v>
      </c>
      <c r="P1395" s="1">
        <v>5</v>
      </c>
      <c r="Q1395" s="1">
        <v>3</v>
      </c>
      <c r="R1395" s="1">
        <v>0</v>
      </c>
      <c r="S1395" s="1">
        <v>0</v>
      </c>
      <c r="T1395" s="1">
        <v>0</v>
      </c>
      <c r="U1395" s="1">
        <v>1</v>
      </c>
      <c r="V1395" s="1">
        <v>0</v>
      </c>
      <c r="W1395" s="1">
        <v>3</v>
      </c>
      <c r="X1395" s="1"/>
      <c r="Y1395" s="1"/>
      <c r="Z1395" s="1"/>
      <c r="AA1395" s="1"/>
      <c r="AB1395" s="1"/>
      <c r="AN1395" t="str">
        <f t="shared" si="279"/>
        <v>Elmore</v>
      </c>
      <c r="AO1395" t="s">
        <v>471</v>
      </c>
      <c r="AP1395">
        <v>1</v>
      </c>
      <c r="AR1395" s="119">
        <v>50</v>
      </c>
      <c r="AS1395" s="121">
        <v>15</v>
      </c>
      <c r="AT1395" s="121">
        <v>20</v>
      </c>
      <c r="AU1395" s="125">
        <v>23725</v>
      </c>
      <c r="AV1395" s="125">
        <f t="shared" si="278"/>
        <v>50015</v>
      </c>
      <c r="AW1395" s="10" t="s">
        <v>749</v>
      </c>
      <c r="AX1395">
        <f t="shared" si="275"/>
        <v>5023725</v>
      </c>
      <c r="BB1395">
        <v>39.6</v>
      </c>
      <c r="BC1395">
        <v>0.44</v>
      </c>
      <c r="BD1395">
        <v>39.15</v>
      </c>
    </row>
    <row r="1396" spans="1:59" hidden="1" outlineLevel="1">
      <c r="A1396" t="s">
        <v>1059</v>
      </c>
      <c r="B1396" s="10" t="s">
        <v>1581</v>
      </c>
      <c r="C1396" s="1">
        <f t="shared" ref="C1396:C1459" si="280">SUM(N1396:AL1396)</f>
        <v>1238</v>
      </c>
      <c r="D1396" s="7">
        <f>IF(N1396&gt;0, RANK(N1396,(N1396:P1396,Q1396:AE1396)),0)</f>
        <v>1</v>
      </c>
      <c r="E1396" s="7">
        <f>IF(O1396&gt;0,RANK(O1396,(N1396:P1396,Q1396:AE1396)),0)</f>
        <v>2</v>
      </c>
      <c r="F1396" s="7">
        <f t="shared" ref="F1396:F1459" si="281">IF(P1396&gt;0,RANK(P1396,(N1396:AE1396)),0)</f>
        <v>3</v>
      </c>
      <c r="G1396" s="1">
        <f t="shared" si="276"/>
        <v>323</v>
      </c>
      <c r="H1396" s="2">
        <f t="shared" si="277"/>
        <v>0.26090468497576735</v>
      </c>
      <c r="I1396" s="8"/>
      <c r="J1396" s="2">
        <f t="shared" ref="J1396:J1459" si="282">IF(C1396=0,"-",N1396/C1396)</f>
        <v>0.61873990306946691</v>
      </c>
      <c r="K1396" s="2">
        <f t="shared" ref="K1396:K1459" si="283">IF(C1396=0,"-",O1396/C1396)</f>
        <v>0.3578352180936995</v>
      </c>
      <c r="L1396" s="2">
        <f t="shared" ref="L1396:L1459" si="284">IF(C1396=0,"-",P1396/C1396)</f>
        <v>1.4539579967689823E-2</v>
      </c>
      <c r="M1396" s="2">
        <f t="shared" ref="M1396:M1459" si="285">IF(C1396=0,"-",(1-J1396-K1396-L1396))</f>
        <v>8.885298869143762E-3</v>
      </c>
      <c r="N1396" s="1">
        <v>766</v>
      </c>
      <c r="O1396" s="1">
        <v>443</v>
      </c>
      <c r="P1396" s="1">
        <v>18</v>
      </c>
      <c r="Q1396" s="1">
        <v>2</v>
      </c>
      <c r="R1396" s="1">
        <v>0</v>
      </c>
      <c r="S1396" s="1">
        <v>2</v>
      </c>
      <c r="T1396" s="1">
        <v>1</v>
      </c>
      <c r="U1396" s="1">
        <v>0</v>
      </c>
      <c r="V1396" s="1">
        <v>0</v>
      </c>
      <c r="W1396" s="1">
        <v>6</v>
      </c>
      <c r="X1396" s="1"/>
      <c r="Y1396" s="1"/>
      <c r="Z1396" s="1"/>
      <c r="AA1396" s="1"/>
      <c r="AB1396" s="1"/>
      <c r="AN1396" t="str">
        <f t="shared" si="279"/>
        <v>Enosburg</v>
      </c>
      <c r="AO1396" t="s">
        <v>2910</v>
      </c>
      <c r="AP1396">
        <v>1</v>
      </c>
      <c r="AR1396" s="119">
        <v>50</v>
      </c>
      <c r="AS1396" s="121">
        <v>11</v>
      </c>
      <c r="AT1396" s="121">
        <v>20</v>
      </c>
      <c r="AU1396" s="125">
        <v>23875</v>
      </c>
      <c r="AV1396" s="125">
        <f t="shared" si="278"/>
        <v>50011</v>
      </c>
      <c r="AW1396" s="10" t="s">
        <v>749</v>
      </c>
      <c r="AX1396">
        <f t="shared" ref="AX1396:AX1459" si="286">AR1396*100000+AU1396</f>
        <v>5023875</v>
      </c>
      <c r="BB1396">
        <v>48.72</v>
      </c>
      <c r="BC1396">
        <v>0.16</v>
      </c>
      <c r="BD1396">
        <v>48.57</v>
      </c>
      <c r="BG1396" t="s">
        <v>3514</v>
      </c>
    </row>
    <row r="1397" spans="1:59" hidden="1" outlineLevel="1">
      <c r="A1397" t="s">
        <v>1885</v>
      </c>
      <c r="B1397" s="10" t="s">
        <v>1581</v>
      </c>
      <c r="C1397" s="1">
        <f t="shared" si="280"/>
        <v>10914</v>
      </c>
      <c r="D1397" s="7">
        <f>IF(N1397&gt;0, RANK(N1397,(N1397:P1397,Q1397:AE1397)),0)</f>
        <v>1</v>
      </c>
      <c r="E1397" s="7">
        <f>IF(O1397&gt;0,RANK(O1397,(N1397:P1397,Q1397:AE1397)),0)</f>
        <v>2</v>
      </c>
      <c r="F1397" s="7">
        <f t="shared" si="281"/>
        <v>3</v>
      </c>
      <c r="G1397" s="1">
        <f t="shared" si="276"/>
        <v>3423</v>
      </c>
      <c r="H1397" s="2">
        <f t="shared" si="277"/>
        <v>0.31363386476085764</v>
      </c>
      <c r="I1397" s="8"/>
      <c r="J1397" s="2">
        <f t="shared" si="282"/>
        <v>0.6489829576690489</v>
      </c>
      <c r="K1397" s="2">
        <f t="shared" si="283"/>
        <v>0.33534909290819132</v>
      </c>
      <c r="L1397" s="2">
        <f t="shared" si="284"/>
        <v>6.1389041597947587E-3</v>
      </c>
      <c r="M1397" s="2">
        <f t="shared" si="285"/>
        <v>9.5290452629650281E-3</v>
      </c>
      <c r="N1397" s="1">
        <v>7083</v>
      </c>
      <c r="O1397" s="1">
        <v>3660</v>
      </c>
      <c r="P1397" s="1">
        <v>67</v>
      </c>
      <c r="Q1397" s="1">
        <v>37</v>
      </c>
      <c r="R1397" s="1">
        <v>0</v>
      </c>
      <c r="S1397" s="1">
        <v>17</v>
      </c>
      <c r="T1397" s="1">
        <v>2</v>
      </c>
      <c r="U1397" s="1">
        <v>0</v>
      </c>
      <c r="V1397" s="1">
        <v>0</v>
      </c>
      <c r="W1397" s="1">
        <v>48</v>
      </c>
      <c r="X1397" s="1"/>
      <c r="Y1397" s="1"/>
      <c r="Z1397" s="1"/>
      <c r="AA1397" s="1"/>
      <c r="AB1397" s="1"/>
      <c r="AN1397" t="str">
        <f t="shared" si="279"/>
        <v>Essex</v>
      </c>
      <c r="AO1397" t="s">
        <v>334</v>
      </c>
      <c r="AP1397">
        <v>1</v>
      </c>
      <c r="AR1397" s="119">
        <v>50</v>
      </c>
      <c r="AS1397" s="121">
        <v>7</v>
      </c>
      <c r="AT1397" s="121">
        <v>30</v>
      </c>
      <c r="AU1397" s="125">
        <v>24175</v>
      </c>
      <c r="AV1397" s="125">
        <f t="shared" si="278"/>
        <v>50007</v>
      </c>
      <c r="AW1397" s="10" t="s">
        <v>749</v>
      </c>
      <c r="AX1397">
        <f t="shared" si="286"/>
        <v>5024175</v>
      </c>
      <c r="BB1397">
        <v>39.32</v>
      </c>
      <c r="BC1397">
        <v>0.31</v>
      </c>
      <c r="BD1397">
        <v>39.01</v>
      </c>
    </row>
    <row r="1398" spans="1:59" hidden="1" outlineLevel="1">
      <c r="A1398" t="s">
        <v>1212</v>
      </c>
      <c r="B1398" s="10" t="s">
        <v>1581</v>
      </c>
      <c r="C1398" s="1">
        <f t="shared" si="280"/>
        <v>1285</v>
      </c>
      <c r="D1398" s="7">
        <f>IF(N1398&gt;0, RANK(N1398,(N1398:P1398,Q1398:AE1398)),0)</f>
        <v>1</v>
      </c>
      <c r="E1398" s="7">
        <f>IF(O1398&gt;0,RANK(O1398,(N1398:P1398,Q1398:AE1398)),0)</f>
        <v>2</v>
      </c>
      <c r="F1398" s="7">
        <f t="shared" si="281"/>
        <v>3</v>
      </c>
      <c r="G1398" s="1">
        <f t="shared" si="276"/>
        <v>307</v>
      </c>
      <c r="H1398" s="2">
        <f t="shared" si="277"/>
        <v>0.23891050583657589</v>
      </c>
      <c r="I1398" s="8"/>
      <c r="J1398" s="2">
        <f t="shared" si="282"/>
        <v>0.6062256809338521</v>
      </c>
      <c r="K1398" s="2">
        <f t="shared" si="283"/>
        <v>0.36731517509727629</v>
      </c>
      <c r="L1398" s="2">
        <f t="shared" si="284"/>
        <v>1.1673151750972763E-2</v>
      </c>
      <c r="M1398" s="2">
        <f t="shared" si="285"/>
        <v>1.478599221789885E-2</v>
      </c>
      <c r="N1398" s="1">
        <v>779</v>
      </c>
      <c r="O1398" s="1">
        <v>472</v>
      </c>
      <c r="P1398" s="1">
        <v>15</v>
      </c>
      <c r="Q1398" s="1">
        <v>5</v>
      </c>
      <c r="R1398" s="1">
        <v>0</v>
      </c>
      <c r="S1398" s="1">
        <v>2</v>
      </c>
      <c r="T1398" s="1">
        <v>1</v>
      </c>
      <c r="U1398" s="1">
        <v>2</v>
      </c>
      <c r="V1398" s="1">
        <v>0</v>
      </c>
      <c r="W1398" s="1">
        <v>9</v>
      </c>
      <c r="X1398" s="1"/>
      <c r="Y1398" s="1"/>
      <c r="Z1398" s="1"/>
      <c r="AA1398" s="1"/>
      <c r="AB1398" s="1"/>
      <c r="AN1398" t="str">
        <f t="shared" si="279"/>
        <v>Fair Haven</v>
      </c>
      <c r="AO1398" t="s">
        <v>2352</v>
      </c>
      <c r="AP1398">
        <v>1</v>
      </c>
      <c r="AR1398" s="119">
        <v>50</v>
      </c>
      <c r="AS1398" s="121">
        <v>21</v>
      </c>
      <c r="AT1398" s="121">
        <v>35</v>
      </c>
      <c r="AU1398" s="125">
        <v>25375</v>
      </c>
      <c r="AV1398" s="125">
        <f t="shared" si="278"/>
        <v>50021</v>
      </c>
      <c r="AW1398" s="10" t="s">
        <v>749</v>
      </c>
      <c r="AX1398">
        <f t="shared" si="286"/>
        <v>5025375</v>
      </c>
      <c r="BB1398">
        <v>18.13</v>
      </c>
      <c r="BC1398">
        <v>0.49</v>
      </c>
      <c r="BD1398">
        <v>17.64</v>
      </c>
    </row>
    <row r="1399" spans="1:59" hidden="1" outlineLevel="1">
      <c r="A1399" t="s">
        <v>1159</v>
      </c>
      <c r="B1399" s="10" t="s">
        <v>1581</v>
      </c>
      <c r="C1399" s="1">
        <f t="shared" si="280"/>
        <v>2216</v>
      </c>
      <c r="D1399" s="7">
        <f>IF(N1399&gt;0, RANK(N1399,(N1399:P1399,Q1399:AE1399)),0)</f>
        <v>1</v>
      </c>
      <c r="E1399" s="7">
        <f>IF(O1399&gt;0,RANK(O1399,(N1399:P1399,Q1399:AE1399)),0)</f>
        <v>2</v>
      </c>
      <c r="F1399" s="7">
        <f t="shared" si="281"/>
        <v>3</v>
      </c>
      <c r="G1399" s="1">
        <f t="shared" si="276"/>
        <v>512</v>
      </c>
      <c r="H1399" s="2">
        <f t="shared" si="277"/>
        <v>0.23104693140794225</v>
      </c>
      <c r="I1399" s="8"/>
      <c r="J1399" s="2">
        <f t="shared" si="282"/>
        <v>0.60379061371841158</v>
      </c>
      <c r="K1399" s="2">
        <f t="shared" si="283"/>
        <v>0.37274368231046934</v>
      </c>
      <c r="L1399" s="2">
        <f t="shared" si="284"/>
        <v>1.3989169675090252E-2</v>
      </c>
      <c r="M1399" s="2">
        <f t="shared" si="285"/>
        <v>9.4765342960288265E-3</v>
      </c>
      <c r="N1399" s="1">
        <v>1338</v>
      </c>
      <c r="O1399" s="1">
        <v>826</v>
      </c>
      <c r="P1399" s="1">
        <v>31</v>
      </c>
      <c r="Q1399" s="1">
        <v>6</v>
      </c>
      <c r="R1399" s="1">
        <v>0</v>
      </c>
      <c r="S1399" s="1">
        <v>3</v>
      </c>
      <c r="T1399" s="1">
        <v>1</v>
      </c>
      <c r="U1399" s="1">
        <v>1</v>
      </c>
      <c r="V1399" s="1">
        <v>0</v>
      </c>
      <c r="W1399" s="1">
        <v>10</v>
      </c>
      <c r="X1399" s="1"/>
      <c r="Y1399" s="1"/>
      <c r="Z1399" s="1"/>
      <c r="AA1399" s="1"/>
      <c r="AB1399" s="1"/>
      <c r="AN1399" t="str">
        <f t="shared" si="279"/>
        <v>Fairfax</v>
      </c>
      <c r="AO1399" t="s">
        <v>2910</v>
      </c>
      <c r="AP1399">
        <v>1</v>
      </c>
      <c r="AR1399" s="119">
        <v>50</v>
      </c>
      <c r="AS1399" s="121">
        <v>11</v>
      </c>
      <c r="AT1399" s="121">
        <v>25</v>
      </c>
      <c r="AU1399" s="125">
        <v>24925</v>
      </c>
      <c r="AV1399" s="125">
        <f t="shared" si="278"/>
        <v>50011</v>
      </c>
      <c r="AW1399" s="10" t="s">
        <v>749</v>
      </c>
      <c r="AX1399">
        <f t="shared" si="286"/>
        <v>5024925</v>
      </c>
      <c r="BB1399">
        <v>40.5</v>
      </c>
      <c r="BC1399">
        <v>0.31</v>
      </c>
      <c r="BD1399">
        <v>40.18</v>
      </c>
    </row>
    <row r="1400" spans="1:59" hidden="1" outlineLevel="1">
      <c r="A1400" t="s">
        <v>3115</v>
      </c>
      <c r="B1400" s="10" t="s">
        <v>1581</v>
      </c>
      <c r="C1400" s="1">
        <f t="shared" si="280"/>
        <v>969</v>
      </c>
      <c r="D1400" s="7">
        <f>IF(N1400&gt;0, RANK(N1400,(N1400:P1400,Q1400:AE1400)),0)</f>
        <v>1</v>
      </c>
      <c r="E1400" s="7">
        <f>IF(O1400&gt;0,RANK(O1400,(N1400:P1400,Q1400:AE1400)),0)</f>
        <v>2</v>
      </c>
      <c r="F1400" s="7">
        <f t="shared" si="281"/>
        <v>3</v>
      </c>
      <c r="G1400" s="1">
        <f t="shared" si="276"/>
        <v>332</v>
      </c>
      <c r="H1400" s="2">
        <f t="shared" si="277"/>
        <v>0.34262125902992774</v>
      </c>
      <c r="I1400" s="8"/>
      <c r="J1400" s="2">
        <f t="shared" si="282"/>
        <v>0.66150670794633648</v>
      </c>
      <c r="K1400" s="2">
        <f t="shared" si="283"/>
        <v>0.31888544891640869</v>
      </c>
      <c r="L1400" s="2">
        <f t="shared" si="284"/>
        <v>9.2879256965944269E-3</v>
      </c>
      <c r="M1400" s="2">
        <f t="shared" si="285"/>
        <v>1.0319917440660405E-2</v>
      </c>
      <c r="N1400" s="1">
        <v>641</v>
      </c>
      <c r="O1400" s="1">
        <v>309</v>
      </c>
      <c r="P1400" s="1">
        <v>9</v>
      </c>
      <c r="Q1400" s="1">
        <v>3</v>
      </c>
      <c r="R1400" s="1">
        <v>0</v>
      </c>
      <c r="S1400" s="1">
        <v>2</v>
      </c>
      <c r="T1400" s="1">
        <v>1</v>
      </c>
      <c r="U1400" s="1">
        <v>0</v>
      </c>
      <c r="V1400" s="1">
        <v>0</v>
      </c>
      <c r="W1400" s="1">
        <v>4</v>
      </c>
      <c r="X1400" s="1"/>
      <c r="Y1400" s="1"/>
      <c r="Z1400" s="1"/>
      <c r="AA1400" s="1"/>
      <c r="AB1400" s="1"/>
      <c r="AN1400" t="str">
        <f t="shared" si="279"/>
        <v>Fairfield</v>
      </c>
      <c r="AO1400" t="s">
        <v>2910</v>
      </c>
      <c r="AP1400">
        <v>1</v>
      </c>
      <c r="AR1400" s="119">
        <v>50</v>
      </c>
      <c r="AS1400" s="121">
        <v>11</v>
      </c>
      <c r="AT1400" s="121">
        <v>30</v>
      </c>
      <c r="AU1400" s="125">
        <v>25225</v>
      </c>
      <c r="AV1400" s="125">
        <f t="shared" si="278"/>
        <v>50011</v>
      </c>
      <c r="AW1400" s="10" t="s">
        <v>749</v>
      </c>
      <c r="AX1400">
        <f t="shared" si="286"/>
        <v>5025225</v>
      </c>
      <c r="BB1400">
        <v>68.55</v>
      </c>
      <c r="BC1400">
        <v>0.76</v>
      </c>
      <c r="BD1400">
        <v>67.790000000000006</v>
      </c>
    </row>
    <row r="1401" spans="1:59" hidden="1" outlineLevel="1">
      <c r="A1401" t="s">
        <v>310</v>
      </c>
      <c r="B1401" s="10" t="s">
        <v>1581</v>
      </c>
      <c r="C1401" s="1">
        <f t="shared" si="280"/>
        <v>569</v>
      </c>
      <c r="D1401" s="7">
        <f>IF(N1401&gt;0, RANK(N1401,(N1401:P1401,Q1401:AE1401)),0)</f>
        <v>1</v>
      </c>
      <c r="E1401" s="7">
        <f>IF(O1401&gt;0,RANK(O1401,(N1401:P1401,Q1401:AE1401)),0)</f>
        <v>2</v>
      </c>
      <c r="F1401" s="7">
        <f t="shared" si="281"/>
        <v>3</v>
      </c>
      <c r="G1401" s="1">
        <f t="shared" si="276"/>
        <v>243</v>
      </c>
      <c r="H1401" s="2">
        <f t="shared" si="277"/>
        <v>0.42706502636203869</v>
      </c>
      <c r="I1401" s="8"/>
      <c r="J1401" s="2">
        <f t="shared" si="282"/>
        <v>0.70650263620386644</v>
      </c>
      <c r="K1401" s="2">
        <f t="shared" si="283"/>
        <v>0.27943760984182775</v>
      </c>
      <c r="L1401" s="2">
        <f t="shared" si="284"/>
        <v>7.0298769771528994E-3</v>
      </c>
      <c r="M1401" s="2">
        <f t="shared" si="285"/>
        <v>7.0298769771529098E-3</v>
      </c>
      <c r="N1401" s="1">
        <v>402</v>
      </c>
      <c r="O1401" s="1">
        <v>159</v>
      </c>
      <c r="P1401" s="1">
        <v>4</v>
      </c>
      <c r="Q1401" s="1">
        <v>1</v>
      </c>
      <c r="R1401" s="1">
        <v>0</v>
      </c>
      <c r="S1401" s="1">
        <v>1</v>
      </c>
      <c r="T1401" s="1">
        <v>0</v>
      </c>
      <c r="U1401" s="1">
        <v>0</v>
      </c>
      <c r="V1401" s="1">
        <v>0</v>
      </c>
      <c r="W1401" s="1">
        <v>2</v>
      </c>
      <c r="X1401" s="1"/>
      <c r="Y1401" s="1"/>
      <c r="Z1401" s="1"/>
      <c r="AA1401" s="1"/>
      <c r="AB1401" s="1"/>
      <c r="AN1401" t="str">
        <f t="shared" si="279"/>
        <v>Fairlee</v>
      </c>
      <c r="AO1401" t="s">
        <v>3376</v>
      </c>
      <c r="AP1401">
        <v>1</v>
      </c>
      <c r="AR1401" s="119">
        <v>50</v>
      </c>
      <c r="AS1401" s="121">
        <v>17</v>
      </c>
      <c r="AT1401" s="121">
        <v>30</v>
      </c>
      <c r="AU1401" s="125">
        <v>25675</v>
      </c>
      <c r="AV1401" s="125">
        <f t="shared" si="278"/>
        <v>50017</v>
      </c>
      <c r="AW1401" s="10" t="s">
        <v>749</v>
      </c>
      <c r="AX1401">
        <f t="shared" si="286"/>
        <v>5025675</v>
      </c>
      <c r="BB1401">
        <v>21.24</v>
      </c>
      <c r="BC1401">
        <v>1.04</v>
      </c>
      <c r="BD1401">
        <v>20.2</v>
      </c>
    </row>
    <row r="1402" spans="1:59" hidden="1" outlineLevel="1">
      <c r="A1402" t="s">
        <v>688</v>
      </c>
      <c r="B1402" s="10" t="s">
        <v>1581</v>
      </c>
      <c r="C1402" s="1">
        <f t="shared" si="280"/>
        <v>823</v>
      </c>
      <c r="D1402" s="7">
        <f>IF(N1402&gt;0, RANK(N1402,(N1402:P1402,Q1402:AE1402)),0)</f>
        <v>1</v>
      </c>
      <c r="E1402" s="7">
        <f>IF(O1402&gt;0,RANK(O1402,(N1402:P1402,Q1402:AE1402)),0)</f>
        <v>2</v>
      </c>
      <c r="F1402" s="7">
        <f t="shared" si="281"/>
        <v>3</v>
      </c>
      <c r="G1402" s="1">
        <f t="shared" si="276"/>
        <v>389</v>
      </c>
      <c r="H1402" s="2">
        <f t="shared" si="277"/>
        <v>0.47266099635479952</v>
      </c>
      <c r="I1402" s="8"/>
      <c r="J1402" s="2">
        <f t="shared" si="282"/>
        <v>0.72296476306196844</v>
      </c>
      <c r="K1402" s="2">
        <f t="shared" si="283"/>
        <v>0.25030376670716892</v>
      </c>
      <c r="L1402" s="2">
        <f t="shared" si="284"/>
        <v>1.0935601458080195E-2</v>
      </c>
      <c r="M1402" s="2">
        <f t="shared" si="285"/>
        <v>1.5795868772782447E-2</v>
      </c>
      <c r="N1402" s="1">
        <v>595</v>
      </c>
      <c r="O1402" s="1">
        <v>206</v>
      </c>
      <c r="P1402" s="1">
        <v>9</v>
      </c>
      <c r="Q1402" s="1">
        <v>5</v>
      </c>
      <c r="R1402" s="1">
        <v>0</v>
      </c>
      <c r="S1402" s="1">
        <v>3</v>
      </c>
      <c r="T1402" s="1">
        <v>0</v>
      </c>
      <c r="U1402" s="1">
        <v>1</v>
      </c>
      <c r="V1402" s="1">
        <v>0</v>
      </c>
      <c r="W1402" s="1">
        <v>4</v>
      </c>
      <c r="X1402" s="1"/>
      <c r="Y1402" s="1"/>
      <c r="Z1402" s="1"/>
      <c r="AA1402" s="1"/>
      <c r="AB1402" s="1"/>
      <c r="AN1402" t="str">
        <f t="shared" si="279"/>
        <v>Fayston</v>
      </c>
      <c r="AO1402" t="s">
        <v>1616</v>
      </c>
      <c r="AP1402">
        <v>1</v>
      </c>
      <c r="AR1402" s="119">
        <v>50</v>
      </c>
      <c r="AS1402" s="121">
        <v>23</v>
      </c>
      <c r="AT1402" s="121">
        <v>40</v>
      </c>
      <c r="AU1402" s="125">
        <v>25825</v>
      </c>
      <c r="AV1402" s="125">
        <f t="shared" si="278"/>
        <v>50023</v>
      </c>
      <c r="AW1402" s="10" t="s">
        <v>749</v>
      </c>
      <c r="AX1402">
        <f t="shared" si="286"/>
        <v>5025825</v>
      </c>
      <c r="BB1402">
        <v>36.5</v>
      </c>
      <c r="BC1402">
        <v>0</v>
      </c>
      <c r="BD1402">
        <v>36.5</v>
      </c>
    </row>
    <row r="1403" spans="1:59" hidden="1" outlineLevel="1">
      <c r="A1403" t="s">
        <v>107</v>
      </c>
      <c r="B1403" s="10" t="s">
        <v>1581</v>
      </c>
      <c r="C1403" s="1">
        <f t="shared" si="280"/>
        <v>1537</v>
      </c>
      <c r="D1403" s="7">
        <f>IF(N1403&gt;0, RANK(N1403,(N1403:P1403,Q1403:AE1403)),0)</f>
        <v>1</v>
      </c>
      <c r="E1403" s="7">
        <f>IF(O1403&gt;0,RANK(O1403,(N1403:P1403,Q1403:AE1403)),0)</f>
        <v>2</v>
      </c>
      <c r="F1403" s="7">
        <f t="shared" si="281"/>
        <v>3</v>
      </c>
      <c r="G1403" s="1">
        <f t="shared" si="276"/>
        <v>389</v>
      </c>
      <c r="H1403" s="2">
        <f t="shared" si="277"/>
        <v>0.25309043591411839</v>
      </c>
      <c r="I1403" s="8"/>
      <c r="J1403" s="2">
        <f t="shared" si="282"/>
        <v>0.61678594664931685</v>
      </c>
      <c r="K1403" s="2">
        <f t="shared" si="283"/>
        <v>0.36369551073519846</v>
      </c>
      <c r="L1403" s="2">
        <f t="shared" si="284"/>
        <v>5.8555627846454128E-3</v>
      </c>
      <c r="M1403" s="2">
        <f t="shared" si="285"/>
        <v>1.3662979830839278E-2</v>
      </c>
      <c r="N1403" s="1">
        <v>948</v>
      </c>
      <c r="O1403" s="1">
        <v>559</v>
      </c>
      <c r="P1403" s="1">
        <v>9</v>
      </c>
      <c r="Q1403" s="1">
        <v>5</v>
      </c>
      <c r="R1403" s="1">
        <v>1</v>
      </c>
      <c r="S1403" s="1">
        <v>4</v>
      </c>
      <c r="T1403" s="1">
        <v>1</v>
      </c>
      <c r="U1403" s="1">
        <v>2</v>
      </c>
      <c r="V1403" s="1">
        <v>0</v>
      </c>
      <c r="W1403" s="1">
        <v>8</v>
      </c>
      <c r="X1403" s="1"/>
      <c r="Y1403" s="1"/>
      <c r="Z1403" s="1"/>
      <c r="AA1403" s="1"/>
      <c r="AB1403" s="1"/>
      <c r="AN1403" t="str">
        <f t="shared" si="279"/>
        <v>Ferrisburg</v>
      </c>
      <c r="AO1403" t="s">
        <v>2903</v>
      </c>
      <c r="AP1403">
        <v>1</v>
      </c>
      <c r="AR1403" s="119">
        <v>50</v>
      </c>
      <c r="AS1403" s="121">
        <v>1</v>
      </c>
      <c r="AT1403" s="121">
        <v>25</v>
      </c>
      <c r="AU1403" s="125">
        <v>26275</v>
      </c>
      <c r="AV1403" s="125">
        <f t="shared" si="278"/>
        <v>50001</v>
      </c>
      <c r="AW1403" s="10" t="s">
        <v>749</v>
      </c>
      <c r="AX1403">
        <f t="shared" si="286"/>
        <v>5026275</v>
      </c>
      <c r="BB1403">
        <v>61.15</v>
      </c>
      <c r="BC1403">
        <v>13.33</v>
      </c>
      <c r="BD1403">
        <v>47.82</v>
      </c>
    </row>
    <row r="1404" spans="1:59" hidden="1" outlineLevel="1">
      <c r="A1404" t="s">
        <v>901</v>
      </c>
      <c r="B1404" s="10" t="s">
        <v>1581</v>
      </c>
      <c r="C1404" s="1">
        <f t="shared" si="280"/>
        <v>659</v>
      </c>
      <c r="D1404" s="7">
        <f>IF(N1404&gt;0, RANK(N1404,(N1404:P1404,Q1404:AE1404)),0)</f>
        <v>1</v>
      </c>
      <c r="E1404" s="7">
        <f>IF(O1404&gt;0,RANK(O1404,(N1404:P1404,Q1404:AE1404)),0)</f>
        <v>2</v>
      </c>
      <c r="F1404" s="7">
        <f t="shared" si="281"/>
        <v>3</v>
      </c>
      <c r="G1404" s="1">
        <f t="shared" si="276"/>
        <v>226</v>
      </c>
      <c r="H1404" s="2">
        <f t="shared" si="277"/>
        <v>0.34294385432473445</v>
      </c>
      <c r="I1404" s="8"/>
      <c r="J1404" s="2">
        <f t="shared" si="282"/>
        <v>0.66312594840667682</v>
      </c>
      <c r="K1404" s="2">
        <f t="shared" si="283"/>
        <v>0.32018209408194231</v>
      </c>
      <c r="L1404" s="2">
        <f t="shared" si="284"/>
        <v>6.0698027314112293E-3</v>
      </c>
      <c r="M1404" s="2">
        <f t="shared" si="285"/>
        <v>1.0622154779969632E-2</v>
      </c>
      <c r="N1404" s="1">
        <v>437</v>
      </c>
      <c r="O1404" s="1">
        <v>211</v>
      </c>
      <c r="P1404" s="1">
        <v>4</v>
      </c>
      <c r="Q1404" s="1">
        <v>4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3</v>
      </c>
      <c r="X1404" s="1"/>
      <c r="Y1404" s="1"/>
      <c r="Z1404" s="1"/>
      <c r="AA1404" s="1"/>
      <c r="AB1404" s="1"/>
      <c r="AN1404" t="str">
        <f t="shared" si="279"/>
        <v>Fletcher</v>
      </c>
      <c r="AO1404" t="s">
        <v>2910</v>
      </c>
      <c r="AP1404">
        <v>1</v>
      </c>
      <c r="AR1404" s="119">
        <v>50</v>
      </c>
      <c r="AS1404" s="121">
        <v>11</v>
      </c>
      <c r="AT1404" s="121">
        <v>35</v>
      </c>
      <c r="AU1404" s="125">
        <v>26500</v>
      </c>
      <c r="AV1404" s="125">
        <f t="shared" si="278"/>
        <v>50011</v>
      </c>
      <c r="AW1404" s="10" t="s">
        <v>749</v>
      </c>
      <c r="AX1404">
        <f t="shared" si="286"/>
        <v>5026500</v>
      </c>
      <c r="BB1404">
        <v>37.979999999999997</v>
      </c>
      <c r="BC1404">
        <v>0.16</v>
      </c>
      <c r="BD1404">
        <v>37.82</v>
      </c>
    </row>
    <row r="1405" spans="1:59" hidden="1" outlineLevel="1">
      <c r="A1405" t="s">
        <v>2910</v>
      </c>
      <c r="B1405" s="10" t="s">
        <v>1581</v>
      </c>
      <c r="C1405" s="1">
        <f t="shared" si="280"/>
        <v>635</v>
      </c>
      <c r="D1405" s="7">
        <f>IF(N1405&gt;0, RANK(N1405,(N1405:P1405,Q1405:AE1405)),0)</f>
        <v>1</v>
      </c>
      <c r="E1405" s="7">
        <f>IF(O1405&gt;0,RANK(O1405,(N1405:P1405,Q1405:AE1405)),0)</f>
        <v>2</v>
      </c>
      <c r="F1405" s="7">
        <f t="shared" si="281"/>
        <v>3</v>
      </c>
      <c r="G1405" s="1">
        <f t="shared" si="276"/>
        <v>63</v>
      </c>
      <c r="H1405" s="2">
        <f t="shared" si="277"/>
        <v>9.9212598425196849E-2</v>
      </c>
      <c r="I1405" s="8"/>
      <c r="J1405" s="2">
        <f t="shared" si="282"/>
        <v>0.53700787401574801</v>
      </c>
      <c r="K1405" s="2">
        <f t="shared" si="283"/>
        <v>0.4377952755905512</v>
      </c>
      <c r="L1405" s="2">
        <f t="shared" si="284"/>
        <v>1.2598425196850394E-2</v>
      </c>
      <c r="M1405" s="2">
        <f t="shared" si="285"/>
        <v>1.2598425196850394E-2</v>
      </c>
      <c r="N1405" s="1">
        <v>341</v>
      </c>
      <c r="O1405" s="1">
        <v>278</v>
      </c>
      <c r="P1405" s="1">
        <v>8</v>
      </c>
      <c r="Q1405" s="1">
        <v>4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4</v>
      </c>
      <c r="X1405" s="1"/>
      <c r="Y1405" s="1"/>
      <c r="Z1405" s="1"/>
      <c r="AA1405" s="1"/>
      <c r="AB1405" s="1"/>
      <c r="AN1405" t="str">
        <f t="shared" si="279"/>
        <v>Franklin</v>
      </c>
      <c r="AO1405" t="s">
        <v>2910</v>
      </c>
      <c r="AP1405">
        <v>1</v>
      </c>
      <c r="AR1405" s="119">
        <v>50</v>
      </c>
      <c r="AS1405" s="121">
        <v>11</v>
      </c>
      <c r="AT1405" s="121">
        <v>40</v>
      </c>
      <c r="AU1405" s="125">
        <v>27100</v>
      </c>
      <c r="AV1405" s="125">
        <f t="shared" si="278"/>
        <v>50011</v>
      </c>
      <c r="AW1405" s="10" t="s">
        <v>749</v>
      </c>
      <c r="AX1405">
        <f t="shared" si="286"/>
        <v>5027100</v>
      </c>
      <c r="BB1405">
        <v>40.76</v>
      </c>
      <c r="BC1405">
        <v>2.14</v>
      </c>
      <c r="BD1405">
        <v>38.630000000000003</v>
      </c>
    </row>
    <row r="1406" spans="1:59" hidden="1" outlineLevel="1">
      <c r="A1406" t="s">
        <v>2380</v>
      </c>
      <c r="B1406" s="10" t="s">
        <v>1581</v>
      </c>
      <c r="C1406" s="1">
        <f t="shared" si="280"/>
        <v>2272</v>
      </c>
      <c r="D1406" s="7">
        <f>IF(N1406&gt;0, RANK(N1406,(N1406:P1406,Q1406:AE1406)),0)</f>
        <v>1</v>
      </c>
      <c r="E1406" s="7">
        <f>IF(O1406&gt;0,RANK(O1406,(N1406:P1406,Q1406:AE1406)),0)</f>
        <v>2</v>
      </c>
      <c r="F1406" s="7">
        <f t="shared" si="281"/>
        <v>3</v>
      </c>
      <c r="G1406" s="1">
        <f t="shared" si="276"/>
        <v>387</v>
      </c>
      <c r="H1406" s="2">
        <f t="shared" si="277"/>
        <v>0.17033450704225353</v>
      </c>
      <c r="I1406" s="8"/>
      <c r="J1406" s="2">
        <f t="shared" si="282"/>
        <v>0.57218309859154926</v>
      </c>
      <c r="K1406" s="2">
        <f t="shared" si="283"/>
        <v>0.40184859154929575</v>
      </c>
      <c r="L1406" s="2">
        <f t="shared" si="284"/>
        <v>1.1883802816901408E-2</v>
      </c>
      <c r="M1406" s="2">
        <f t="shared" si="285"/>
        <v>1.4084507042253584E-2</v>
      </c>
      <c r="N1406" s="1">
        <v>1300</v>
      </c>
      <c r="O1406" s="1">
        <v>913</v>
      </c>
      <c r="P1406" s="1">
        <v>27</v>
      </c>
      <c r="Q1406" s="1">
        <v>15</v>
      </c>
      <c r="R1406" s="1">
        <v>0</v>
      </c>
      <c r="S1406" s="1">
        <v>8</v>
      </c>
      <c r="T1406" s="1">
        <v>0</v>
      </c>
      <c r="U1406" s="1">
        <v>0</v>
      </c>
      <c r="V1406" s="1">
        <v>0</v>
      </c>
      <c r="W1406" s="1">
        <v>9</v>
      </c>
      <c r="X1406" s="1"/>
      <c r="Y1406" s="1"/>
      <c r="Z1406" s="1"/>
      <c r="AA1406" s="1"/>
      <c r="AB1406" s="1"/>
      <c r="AN1406" t="str">
        <f t="shared" si="279"/>
        <v>Georgia</v>
      </c>
      <c r="AO1406" t="s">
        <v>2910</v>
      </c>
      <c r="AP1406">
        <v>1</v>
      </c>
      <c r="AR1406" s="119">
        <v>50</v>
      </c>
      <c r="AS1406" s="121">
        <v>11</v>
      </c>
      <c r="AT1406" s="121">
        <v>45</v>
      </c>
      <c r="AU1406" s="125">
        <v>27700</v>
      </c>
      <c r="AV1406" s="125">
        <f t="shared" si="278"/>
        <v>50011</v>
      </c>
      <c r="AW1406" s="10" t="s">
        <v>749</v>
      </c>
      <c r="AX1406">
        <f t="shared" si="286"/>
        <v>5027700</v>
      </c>
      <c r="BB1406">
        <v>45.18</v>
      </c>
      <c r="BC1406">
        <v>5.68</v>
      </c>
      <c r="BD1406">
        <v>39.5</v>
      </c>
    </row>
    <row r="1407" spans="1:59" hidden="1" outlineLevel="1">
      <c r="A1407" t="s">
        <v>902</v>
      </c>
      <c r="B1407" s="10" t="s">
        <v>1581</v>
      </c>
      <c r="C1407" s="1">
        <f t="shared" si="280"/>
        <v>617</v>
      </c>
      <c r="D1407" s="7">
        <f>IF(N1407&gt;0, RANK(N1407,(N1407:P1407,Q1407:AE1407)),0)</f>
        <v>1</v>
      </c>
      <c r="E1407" s="7">
        <f>IF(O1407&gt;0,RANK(O1407,(N1407:P1407,Q1407:AE1407)),0)</f>
        <v>2</v>
      </c>
      <c r="F1407" s="7">
        <f t="shared" si="281"/>
        <v>3</v>
      </c>
      <c r="G1407" s="1">
        <f t="shared" si="276"/>
        <v>209</v>
      </c>
      <c r="H1407" s="2">
        <f t="shared" si="277"/>
        <v>0.3387358184764992</v>
      </c>
      <c r="I1407" s="8"/>
      <c r="J1407" s="2">
        <f t="shared" si="282"/>
        <v>0.64829821717990277</v>
      </c>
      <c r="K1407" s="2">
        <f t="shared" si="283"/>
        <v>0.30956239870340357</v>
      </c>
      <c r="L1407" s="2">
        <f t="shared" si="284"/>
        <v>2.4311183144246355E-2</v>
      </c>
      <c r="M1407" s="2">
        <f t="shared" si="285"/>
        <v>1.7828200972447302E-2</v>
      </c>
      <c r="N1407" s="1">
        <v>400</v>
      </c>
      <c r="O1407" s="1">
        <v>191</v>
      </c>
      <c r="P1407" s="1">
        <v>15</v>
      </c>
      <c r="Q1407" s="1">
        <v>4</v>
      </c>
      <c r="R1407" s="1">
        <v>1</v>
      </c>
      <c r="S1407" s="1">
        <v>3</v>
      </c>
      <c r="T1407" s="1">
        <v>1</v>
      </c>
      <c r="U1407" s="1">
        <v>0</v>
      </c>
      <c r="V1407" s="1">
        <v>0</v>
      </c>
      <c r="W1407" s="1">
        <v>2</v>
      </c>
      <c r="X1407" s="1"/>
      <c r="Y1407" s="1"/>
      <c r="Z1407" s="1"/>
      <c r="AA1407" s="1"/>
      <c r="AB1407" s="1"/>
      <c r="AN1407" t="str">
        <f t="shared" si="279"/>
        <v>Glover</v>
      </c>
      <c r="AO1407" t="s">
        <v>2831</v>
      </c>
      <c r="AP1407">
        <v>1</v>
      </c>
      <c r="AR1407" s="119">
        <v>50</v>
      </c>
      <c r="AS1407" s="121">
        <v>19</v>
      </c>
      <c r="AT1407" s="121">
        <v>40</v>
      </c>
      <c r="AU1407" s="125">
        <v>28075</v>
      </c>
      <c r="AV1407" s="125">
        <f t="shared" si="278"/>
        <v>50019</v>
      </c>
      <c r="AW1407" s="10" t="s">
        <v>749</v>
      </c>
      <c r="AX1407">
        <f t="shared" si="286"/>
        <v>5028075</v>
      </c>
      <c r="BB1407">
        <v>38.61</v>
      </c>
      <c r="BC1407">
        <v>0.74</v>
      </c>
      <c r="BD1407">
        <v>37.869999999999997</v>
      </c>
    </row>
    <row r="1408" spans="1:59" hidden="1" outlineLevel="1">
      <c r="A1408" t="s">
        <v>2845</v>
      </c>
      <c r="B1408" s="10" t="s">
        <v>1581</v>
      </c>
      <c r="C1408" s="1">
        <f t="shared" si="280"/>
        <v>124</v>
      </c>
      <c r="D1408" s="7">
        <f>IF(N1408&gt;0, RANK(N1408,(N1408:P1408,Q1408:AE1408)),0)</f>
        <v>1</v>
      </c>
      <c r="E1408" s="7">
        <f>IF(O1408&gt;0,RANK(O1408,(N1408:P1408,Q1408:AE1408)),0)</f>
        <v>2</v>
      </c>
      <c r="F1408" s="7">
        <f t="shared" si="281"/>
        <v>3</v>
      </c>
      <c r="G1408" s="1">
        <f t="shared" si="276"/>
        <v>54</v>
      </c>
      <c r="H1408" s="2">
        <f t="shared" si="277"/>
        <v>0.43548387096774194</v>
      </c>
      <c r="I1408" s="8"/>
      <c r="J1408" s="2">
        <f t="shared" si="282"/>
        <v>0.70161290322580649</v>
      </c>
      <c r="K1408" s="2">
        <f t="shared" si="283"/>
        <v>0.2661290322580645</v>
      </c>
      <c r="L1408" s="2">
        <f t="shared" si="284"/>
        <v>1.6129032258064516E-2</v>
      </c>
      <c r="M1408" s="2">
        <f t="shared" si="285"/>
        <v>1.6129032258064488E-2</v>
      </c>
      <c r="N1408" s="1">
        <v>87</v>
      </c>
      <c r="O1408" s="1">
        <v>33</v>
      </c>
      <c r="P1408" s="1">
        <v>2</v>
      </c>
      <c r="Q1408" s="1">
        <v>1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/>
      <c r="Y1408" s="1"/>
      <c r="Z1408" s="1"/>
      <c r="AA1408" s="1"/>
      <c r="AB1408" s="1"/>
      <c r="AN1408" t="str">
        <f t="shared" si="279"/>
        <v>Goshen</v>
      </c>
      <c r="AO1408" t="s">
        <v>2903</v>
      </c>
      <c r="AP1408">
        <v>1</v>
      </c>
      <c r="AR1408" s="119">
        <v>50</v>
      </c>
      <c r="AS1408" s="121">
        <v>1</v>
      </c>
      <c r="AT1408" s="121">
        <v>30</v>
      </c>
      <c r="AU1408" s="125">
        <v>28600</v>
      </c>
      <c r="AV1408" s="125">
        <f t="shared" si="278"/>
        <v>50001</v>
      </c>
      <c r="AW1408" s="10" t="s">
        <v>749</v>
      </c>
      <c r="AX1408">
        <f t="shared" si="286"/>
        <v>5028600</v>
      </c>
      <c r="BB1408">
        <v>21.4</v>
      </c>
      <c r="BC1408">
        <v>0.11</v>
      </c>
      <c r="BD1408">
        <v>21.29</v>
      </c>
    </row>
    <row r="1409" spans="1:56" hidden="1" outlineLevel="1">
      <c r="A1409" t="s">
        <v>3110</v>
      </c>
      <c r="B1409" s="10" t="s">
        <v>1581</v>
      </c>
      <c r="C1409" s="1">
        <f t="shared" si="280"/>
        <v>393</v>
      </c>
      <c r="D1409" s="7">
        <f>IF(N1409&gt;0, RANK(N1409,(N1409:P1409,Q1409:AE1409)),0)</f>
        <v>1</v>
      </c>
      <c r="E1409" s="7">
        <f>IF(O1409&gt;0,RANK(O1409,(N1409:P1409,Q1409:AE1409)),0)</f>
        <v>2</v>
      </c>
      <c r="F1409" s="7">
        <f t="shared" si="281"/>
        <v>3</v>
      </c>
      <c r="G1409" s="1">
        <f t="shared" si="276"/>
        <v>118</v>
      </c>
      <c r="H1409" s="2">
        <f t="shared" si="277"/>
        <v>0.30025445292620867</v>
      </c>
      <c r="I1409" s="8"/>
      <c r="J1409" s="2">
        <f t="shared" si="282"/>
        <v>0.63613231552162852</v>
      </c>
      <c r="K1409" s="2">
        <f t="shared" si="283"/>
        <v>0.33587786259541985</v>
      </c>
      <c r="L1409" s="2">
        <f t="shared" si="284"/>
        <v>1.2722646310432569E-2</v>
      </c>
      <c r="M1409" s="2">
        <f t="shared" si="285"/>
        <v>1.5267175572519057E-2</v>
      </c>
      <c r="N1409" s="1">
        <v>250</v>
      </c>
      <c r="O1409" s="1">
        <v>132</v>
      </c>
      <c r="P1409" s="1">
        <v>5</v>
      </c>
      <c r="Q1409" s="1">
        <v>3</v>
      </c>
      <c r="R1409" s="1">
        <v>0</v>
      </c>
      <c r="S1409" s="1">
        <v>2</v>
      </c>
      <c r="T1409" s="1">
        <v>0</v>
      </c>
      <c r="U1409" s="1">
        <v>0</v>
      </c>
      <c r="V1409" s="1">
        <v>0</v>
      </c>
      <c r="W1409" s="1">
        <v>1</v>
      </c>
      <c r="X1409" s="1"/>
      <c r="Y1409" s="1"/>
      <c r="Z1409" s="1"/>
      <c r="AA1409" s="1"/>
      <c r="AB1409" s="1"/>
      <c r="AN1409" t="str">
        <f t="shared" si="279"/>
        <v>Grafton</v>
      </c>
      <c r="AO1409" t="s">
        <v>238</v>
      </c>
      <c r="AP1409">
        <v>1</v>
      </c>
      <c r="AR1409" s="119">
        <v>50</v>
      </c>
      <c r="AS1409" s="121">
        <v>25</v>
      </c>
      <c r="AT1409" s="121">
        <v>30</v>
      </c>
      <c r="AU1409" s="125">
        <v>28900</v>
      </c>
      <c r="AV1409" s="125">
        <f t="shared" si="278"/>
        <v>50025</v>
      </c>
      <c r="AW1409" s="10" t="s">
        <v>749</v>
      </c>
      <c r="AX1409">
        <f t="shared" si="286"/>
        <v>5028900</v>
      </c>
      <c r="BB1409">
        <v>38.4</v>
      </c>
      <c r="BC1409">
        <v>0.01</v>
      </c>
      <c r="BD1409">
        <v>38.39</v>
      </c>
    </row>
    <row r="1410" spans="1:56" hidden="1" outlineLevel="1">
      <c r="A1410" t="s">
        <v>689</v>
      </c>
      <c r="B1410" s="10" t="s">
        <v>1581</v>
      </c>
      <c r="C1410" s="1">
        <f t="shared" si="280"/>
        <v>45</v>
      </c>
      <c r="D1410" s="7">
        <f>IF(N1410&gt;0, RANK(N1410,(N1410:P1410,Q1410:AE1410)),0)</f>
        <v>1</v>
      </c>
      <c r="E1410" s="7">
        <f>IF(O1410&gt;0,RANK(O1410,(N1410:P1410,Q1410:AE1410)),0)</f>
        <v>2</v>
      </c>
      <c r="F1410" s="7">
        <f t="shared" si="281"/>
        <v>0</v>
      </c>
      <c r="G1410" s="1">
        <f t="shared" si="276"/>
        <v>10</v>
      </c>
      <c r="H1410" s="2">
        <f t="shared" si="277"/>
        <v>0.22222222222222221</v>
      </c>
      <c r="I1410" s="8"/>
      <c r="J1410" s="2">
        <f t="shared" si="282"/>
        <v>0.6</v>
      </c>
      <c r="K1410" s="2">
        <f t="shared" si="283"/>
        <v>0.37777777777777777</v>
      </c>
      <c r="L1410" s="2">
        <f t="shared" si="284"/>
        <v>0</v>
      </c>
      <c r="M1410" s="2">
        <f t="shared" si="285"/>
        <v>2.2222222222222254E-2</v>
      </c>
      <c r="N1410" s="1">
        <v>27</v>
      </c>
      <c r="O1410" s="1">
        <v>17</v>
      </c>
      <c r="P1410" s="1">
        <v>0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/>
      <c r="Y1410" s="1"/>
      <c r="Z1410" s="1"/>
      <c r="AA1410" s="1"/>
      <c r="AB1410" s="1"/>
      <c r="AN1410" t="str">
        <f t="shared" si="279"/>
        <v>Granby</v>
      </c>
      <c r="AO1410" t="s">
        <v>1885</v>
      </c>
      <c r="AP1410">
        <v>1</v>
      </c>
      <c r="AR1410" s="119">
        <v>50</v>
      </c>
      <c r="AS1410" s="121">
        <v>9</v>
      </c>
      <c r="AT1410" s="121">
        <v>50</v>
      </c>
      <c r="AU1410" s="125">
        <v>29125</v>
      </c>
      <c r="AV1410" s="125">
        <f t="shared" si="278"/>
        <v>50009</v>
      </c>
      <c r="AW1410" s="10" t="s">
        <v>749</v>
      </c>
      <c r="AX1410">
        <f t="shared" si="286"/>
        <v>5029125</v>
      </c>
      <c r="BB1410">
        <v>39.08</v>
      </c>
      <c r="BC1410">
        <v>0.05</v>
      </c>
      <c r="BD1410">
        <v>39.03</v>
      </c>
    </row>
    <row r="1411" spans="1:56" hidden="1" outlineLevel="1">
      <c r="A1411" t="s">
        <v>335</v>
      </c>
      <c r="B1411" s="10" t="s">
        <v>1581</v>
      </c>
      <c r="C1411" s="1">
        <f t="shared" si="280"/>
        <v>1217</v>
      </c>
      <c r="D1411" s="7">
        <f>IF(N1411&gt;0, RANK(N1411,(N1411:P1411,Q1411:AE1411)),0)</f>
        <v>1</v>
      </c>
      <c r="E1411" s="7">
        <f>IF(O1411&gt;0,RANK(O1411,(N1411:P1411,Q1411:AE1411)),0)</f>
        <v>2</v>
      </c>
      <c r="F1411" s="7">
        <f t="shared" si="281"/>
        <v>3</v>
      </c>
      <c r="G1411" s="1">
        <f t="shared" ref="G1411:G1474" si="287">IF(C1411&gt;0,MAX(N1411:P1411)-LARGE(N1411:P1411,2),0)</f>
        <v>311</v>
      </c>
      <c r="H1411" s="2">
        <f t="shared" ref="H1411:H1474" si="288">IF(C1411&gt;0,G1411/C1411,0)</f>
        <v>0.25554642563681185</v>
      </c>
      <c r="I1411" s="8"/>
      <c r="J1411" s="2">
        <f t="shared" si="282"/>
        <v>0.61709120788824978</v>
      </c>
      <c r="K1411" s="2">
        <f t="shared" si="283"/>
        <v>0.36154478225143794</v>
      </c>
      <c r="L1411" s="2">
        <f t="shared" si="284"/>
        <v>1.2325390304026294E-2</v>
      </c>
      <c r="M1411" s="2">
        <f t="shared" si="285"/>
        <v>9.038619556285989E-3</v>
      </c>
      <c r="N1411" s="1">
        <v>751</v>
      </c>
      <c r="O1411" s="1">
        <v>440</v>
      </c>
      <c r="P1411" s="1">
        <v>15</v>
      </c>
      <c r="Q1411" s="1">
        <v>5</v>
      </c>
      <c r="R1411" s="1">
        <v>0</v>
      </c>
      <c r="S1411" s="1">
        <v>0</v>
      </c>
      <c r="T1411" s="1">
        <v>1</v>
      </c>
      <c r="U1411" s="1">
        <v>0</v>
      </c>
      <c r="V1411" s="1">
        <v>0</v>
      </c>
      <c r="W1411" s="1">
        <v>5</v>
      </c>
      <c r="X1411" s="1"/>
      <c r="Y1411" s="1"/>
      <c r="Z1411" s="1"/>
      <c r="AA1411" s="1"/>
      <c r="AB1411" s="1"/>
      <c r="AN1411" t="str">
        <f t="shared" si="279"/>
        <v>Grand Isle</v>
      </c>
      <c r="AO1411" t="s">
        <v>335</v>
      </c>
      <c r="AP1411">
        <v>1</v>
      </c>
      <c r="AR1411" s="119">
        <v>50</v>
      </c>
      <c r="AS1411" s="121">
        <v>13</v>
      </c>
      <c r="AT1411" s="121">
        <v>10</v>
      </c>
      <c r="AU1411" s="125">
        <v>29275</v>
      </c>
      <c r="AV1411" s="125">
        <f t="shared" si="278"/>
        <v>50013</v>
      </c>
      <c r="AW1411" s="10" t="s">
        <v>749</v>
      </c>
      <c r="AX1411">
        <f t="shared" si="286"/>
        <v>5029275</v>
      </c>
      <c r="BB1411">
        <v>35.130000000000003</v>
      </c>
      <c r="BC1411">
        <v>18.62</v>
      </c>
      <c r="BD1411">
        <v>16.510000000000002</v>
      </c>
    </row>
    <row r="1412" spans="1:56" hidden="1" outlineLevel="1">
      <c r="A1412" t="s">
        <v>2587</v>
      </c>
      <c r="B1412" s="10" t="s">
        <v>1581</v>
      </c>
      <c r="C1412" s="1">
        <f t="shared" si="280"/>
        <v>172</v>
      </c>
      <c r="D1412" s="7">
        <f>IF(N1412&gt;0, RANK(N1412,(N1412:P1412,Q1412:AE1412)),0)</f>
        <v>1</v>
      </c>
      <c r="E1412" s="7">
        <f>IF(O1412&gt;0,RANK(O1412,(N1412:P1412,Q1412:AE1412)),0)</f>
        <v>2</v>
      </c>
      <c r="F1412" s="7">
        <f t="shared" si="281"/>
        <v>3</v>
      </c>
      <c r="G1412" s="1">
        <f t="shared" si="287"/>
        <v>101</v>
      </c>
      <c r="H1412" s="2">
        <f t="shared" si="288"/>
        <v>0.58720930232558144</v>
      </c>
      <c r="I1412" s="8"/>
      <c r="J1412" s="2">
        <f t="shared" si="282"/>
        <v>0.76744186046511631</v>
      </c>
      <c r="K1412" s="2">
        <f t="shared" si="283"/>
        <v>0.18023255813953487</v>
      </c>
      <c r="L1412" s="2">
        <f t="shared" si="284"/>
        <v>4.6511627906976744E-2</v>
      </c>
      <c r="M1412" s="2">
        <f t="shared" si="285"/>
        <v>5.8139534883720756E-3</v>
      </c>
      <c r="N1412" s="1">
        <v>132</v>
      </c>
      <c r="O1412" s="1">
        <v>31</v>
      </c>
      <c r="P1412" s="1">
        <v>8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/>
      <c r="Y1412" s="1"/>
      <c r="Z1412" s="1"/>
      <c r="AA1412" s="1"/>
      <c r="AB1412" s="1"/>
      <c r="AN1412" t="str">
        <f t="shared" si="279"/>
        <v>Granville</v>
      </c>
      <c r="AO1412" t="s">
        <v>2903</v>
      </c>
      <c r="AP1412">
        <v>1</v>
      </c>
      <c r="AR1412" s="119">
        <v>50</v>
      </c>
      <c r="AS1412" s="121">
        <v>1</v>
      </c>
      <c r="AT1412" s="121">
        <v>35</v>
      </c>
      <c r="AU1412" s="125">
        <v>29575</v>
      </c>
      <c r="AV1412" s="125">
        <f t="shared" si="278"/>
        <v>50001</v>
      </c>
      <c r="AW1412" s="10" t="s">
        <v>749</v>
      </c>
      <c r="AX1412">
        <f t="shared" si="286"/>
        <v>5029575</v>
      </c>
      <c r="BB1412">
        <v>52.22</v>
      </c>
      <c r="BC1412">
        <v>0</v>
      </c>
      <c r="BD1412">
        <v>52.22</v>
      </c>
    </row>
    <row r="1413" spans="1:56" hidden="1" outlineLevel="1">
      <c r="A1413" t="s">
        <v>1215</v>
      </c>
      <c r="B1413" s="10" t="s">
        <v>1581</v>
      </c>
      <c r="C1413" s="1">
        <f t="shared" si="280"/>
        <v>461</v>
      </c>
      <c r="D1413" s="7">
        <f>IF(N1413&gt;0, RANK(N1413,(N1413:P1413,Q1413:AE1413)),0)</f>
        <v>1</v>
      </c>
      <c r="E1413" s="7">
        <f>IF(O1413&gt;0,RANK(O1413,(N1413:P1413,Q1413:AE1413)),0)</f>
        <v>2</v>
      </c>
      <c r="F1413" s="7">
        <f t="shared" si="281"/>
        <v>5</v>
      </c>
      <c r="G1413" s="1">
        <f t="shared" si="287"/>
        <v>188</v>
      </c>
      <c r="H1413" s="2">
        <f t="shared" si="288"/>
        <v>0.40780911062906722</v>
      </c>
      <c r="I1413" s="8"/>
      <c r="J1413" s="2">
        <f t="shared" si="282"/>
        <v>0.69631236442516264</v>
      </c>
      <c r="K1413" s="2">
        <f t="shared" si="283"/>
        <v>0.28850325379609543</v>
      </c>
      <c r="L1413" s="2">
        <f t="shared" si="284"/>
        <v>2.1691973969631237E-3</v>
      </c>
      <c r="M1413" s="2">
        <f t="shared" si="285"/>
        <v>1.3015184381778806E-2</v>
      </c>
      <c r="N1413" s="1">
        <v>321</v>
      </c>
      <c r="O1413" s="1">
        <v>133</v>
      </c>
      <c r="P1413" s="1">
        <v>1</v>
      </c>
      <c r="Q1413" s="1">
        <v>2</v>
      </c>
      <c r="R1413" s="1">
        <v>0</v>
      </c>
      <c r="S1413" s="1">
        <v>3</v>
      </c>
      <c r="T1413" s="1">
        <v>0</v>
      </c>
      <c r="U1413" s="1">
        <v>1</v>
      </c>
      <c r="V1413" s="1">
        <v>0</v>
      </c>
      <c r="W1413" s="1">
        <v>0</v>
      </c>
      <c r="X1413" s="1"/>
      <c r="Y1413" s="1"/>
      <c r="Z1413" s="1"/>
      <c r="AA1413" s="1"/>
      <c r="AB1413" s="1"/>
      <c r="AN1413" t="str">
        <f t="shared" si="279"/>
        <v>Greensboro</v>
      </c>
      <c r="AO1413" t="s">
        <v>2831</v>
      </c>
      <c r="AP1413">
        <v>1</v>
      </c>
      <c r="AR1413" s="119">
        <v>50</v>
      </c>
      <c r="AS1413" s="121">
        <v>19</v>
      </c>
      <c r="AT1413" s="121">
        <v>45</v>
      </c>
      <c r="AU1413" s="125">
        <v>30175</v>
      </c>
      <c r="AV1413" s="125">
        <f t="shared" si="278"/>
        <v>50019</v>
      </c>
      <c r="AW1413" s="10" t="s">
        <v>749</v>
      </c>
      <c r="AX1413">
        <f t="shared" si="286"/>
        <v>5030175</v>
      </c>
      <c r="BB1413">
        <v>39.39</v>
      </c>
      <c r="BC1413">
        <v>1.62</v>
      </c>
      <c r="BD1413">
        <v>37.770000000000003</v>
      </c>
    </row>
    <row r="1414" spans="1:56" hidden="1" outlineLevel="1">
      <c r="A1414" t="s">
        <v>1658</v>
      </c>
      <c r="B1414" s="10" t="s">
        <v>1581</v>
      </c>
      <c r="C1414" s="1">
        <f t="shared" si="280"/>
        <v>488</v>
      </c>
      <c r="D1414" s="7">
        <f>IF(N1414&gt;0, RANK(N1414,(N1414:P1414,Q1414:AE1414)),0)</f>
        <v>1</v>
      </c>
      <c r="E1414" s="7">
        <f>IF(O1414&gt;0,RANK(O1414,(N1414:P1414,Q1414:AE1414)),0)</f>
        <v>2</v>
      </c>
      <c r="F1414" s="7">
        <f t="shared" si="281"/>
        <v>4</v>
      </c>
      <c r="G1414" s="1">
        <f t="shared" si="287"/>
        <v>54</v>
      </c>
      <c r="H1414" s="2">
        <f t="shared" si="288"/>
        <v>0.11065573770491803</v>
      </c>
      <c r="I1414" s="8"/>
      <c r="J1414" s="2">
        <f t="shared" si="282"/>
        <v>0.53893442622950816</v>
      </c>
      <c r="K1414" s="2">
        <f t="shared" si="283"/>
        <v>0.42827868852459017</v>
      </c>
      <c r="L1414" s="2">
        <f t="shared" si="284"/>
        <v>8.1967213114754103E-3</v>
      </c>
      <c r="M1414" s="2">
        <f t="shared" si="285"/>
        <v>2.4590163934426264E-2</v>
      </c>
      <c r="N1414" s="1">
        <v>263</v>
      </c>
      <c r="O1414" s="1">
        <v>209</v>
      </c>
      <c r="P1414" s="1">
        <v>4</v>
      </c>
      <c r="Q1414" s="1">
        <v>1</v>
      </c>
      <c r="R1414" s="1">
        <v>0</v>
      </c>
      <c r="S1414" s="1">
        <v>5</v>
      </c>
      <c r="T1414" s="1">
        <v>1</v>
      </c>
      <c r="U1414" s="1">
        <v>0</v>
      </c>
      <c r="V1414" s="1">
        <v>1</v>
      </c>
      <c r="W1414" s="1">
        <v>4</v>
      </c>
      <c r="X1414" s="1"/>
      <c r="Y1414" s="1"/>
      <c r="Z1414" s="1"/>
      <c r="AA1414" s="1"/>
      <c r="AB1414" s="1"/>
      <c r="AN1414" t="str">
        <f t="shared" si="279"/>
        <v>Groton</v>
      </c>
      <c r="AO1414" t="s">
        <v>3371</v>
      </c>
      <c r="AP1414">
        <v>1</v>
      </c>
      <c r="AR1414" s="119">
        <v>50</v>
      </c>
      <c r="AS1414" s="121">
        <v>5</v>
      </c>
      <c r="AT1414" s="121">
        <v>20</v>
      </c>
      <c r="AU1414" s="125">
        <v>30550</v>
      </c>
      <c r="AV1414" s="125">
        <f t="shared" ref="AV1414:AV1477" si="289">AR1414*1000+AS1414</f>
        <v>50005</v>
      </c>
      <c r="AW1414" s="10" t="s">
        <v>749</v>
      </c>
      <c r="AX1414">
        <f t="shared" si="286"/>
        <v>5030550</v>
      </c>
      <c r="BB1414">
        <v>54.96</v>
      </c>
      <c r="BC1414">
        <v>1</v>
      </c>
      <c r="BD1414">
        <v>53.96</v>
      </c>
    </row>
    <row r="1415" spans="1:56" hidden="1" outlineLevel="1">
      <c r="A1415" t="s">
        <v>158</v>
      </c>
      <c r="B1415" s="10" t="s">
        <v>1581</v>
      </c>
      <c r="C1415" s="1">
        <f t="shared" si="280"/>
        <v>142</v>
      </c>
      <c r="D1415" s="7">
        <f>IF(N1415&gt;0, RANK(N1415,(N1415:P1415,Q1415:AE1415)),0)</f>
        <v>1</v>
      </c>
      <c r="E1415" s="7">
        <f>IF(O1415&gt;0,RANK(O1415,(N1415:P1415,Q1415:AE1415)),0)</f>
        <v>2</v>
      </c>
      <c r="F1415" s="7">
        <f t="shared" si="281"/>
        <v>3</v>
      </c>
      <c r="G1415" s="1">
        <f t="shared" si="287"/>
        <v>10</v>
      </c>
      <c r="H1415" s="2">
        <f t="shared" si="288"/>
        <v>7.0422535211267609E-2</v>
      </c>
      <c r="I1415" s="8"/>
      <c r="J1415" s="2">
        <f t="shared" si="282"/>
        <v>0.528169014084507</v>
      </c>
      <c r="K1415" s="2">
        <f t="shared" si="283"/>
        <v>0.45774647887323944</v>
      </c>
      <c r="L1415" s="2">
        <f t="shared" si="284"/>
        <v>7.0422535211267607E-3</v>
      </c>
      <c r="M1415" s="2">
        <f t="shared" si="285"/>
        <v>7.0422535211267972E-3</v>
      </c>
      <c r="N1415" s="1">
        <v>75</v>
      </c>
      <c r="O1415" s="1">
        <v>65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/>
      <c r="Y1415" s="1"/>
      <c r="Z1415" s="1"/>
      <c r="AA1415" s="1"/>
      <c r="AB1415" s="1"/>
      <c r="AN1415" t="str">
        <f t="shared" si="279"/>
        <v>Guildhall</v>
      </c>
      <c r="AO1415" t="s">
        <v>1885</v>
      </c>
      <c r="AP1415">
        <v>1</v>
      </c>
      <c r="AR1415" s="119">
        <v>50</v>
      </c>
      <c r="AS1415" s="121">
        <v>9</v>
      </c>
      <c r="AT1415" s="121">
        <v>55</v>
      </c>
      <c r="AU1415" s="125">
        <v>30775</v>
      </c>
      <c r="AV1415" s="125">
        <f t="shared" si="289"/>
        <v>50009</v>
      </c>
      <c r="AW1415" s="10" t="s">
        <v>749</v>
      </c>
      <c r="AX1415">
        <f t="shared" si="286"/>
        <v>5030775</v>
      </c>
      <c r="BB1415">
        <v>32.72</v>
      </c>
      <c r="BC1415">
        <v>0</v>
      </c>
      <c r="BD1415">
        <v>32.72</v>
      </c>
    </row>
    <row r="1416" spans="1:56" hidden="1" outlineLevel="1">
      <c r="A1416" t="s">
        <v>2590</v>
      </c>
      <c r="B1416" s="10" t="s">
        <v>1581</v>
      </c>
      <c r="C1416" s="1">
        <f t="shared" si="280"/>
        <v>1221</v>
      </c>
      <c r="D1416" s="7">
        <f>IF(N1416&gt;0, RANK(N1416,(N1416:P1416,Q1416:AE1416)),0)</f>
        <v>1</v>
      </c>
      <c r="E1416" s="7">
        <f>IF(O1416&gt;0,RANK(O1416,(N1416:P1416,Q1416:AE1416)),0)</f>
        <v>2</v>
      </c>
      <c r="F1416" s="7">
        <f t="shared" si="281"/>
        <v>3</v>
      </c>
      <c r="G1416" s="1">
        <f t="shared" si="287"/>
        <v>615</v>
      </c>
      <c r="H1416" s="2">
        <f t="shared" si="288"/>
        <v>0.50368550368550369</v>
      </c>
      <c r="I1416" s="8"/>
      <c r="J1416" s="2">
        <f t="shared" si="282"/>
        <v>0.74447174447174447</v>
      </c>
      <c r="K1416" s="2">
        <f t="shared" si="283"/>
        <v>0.24078624078624078</v>
      </c>
      <c r="L1416" s="2">
        <f t="shared" si="284"/>
        <v>8.1900081900081901E-3</v>
      </c>
      <c r="M1416" s="2">
        <f t="shared" si="285"/>
        <v>6.5520065520065628E-3</v>
      </c>
      <c r="N1416" s="1">
        <v>909</v>
      </c>
      <c r="O1416" s="1">
        <v>294</v>
      </c>
      <c r="P1416" s="1">
        <v>10</v>
      </c>
      <c r="Q1416" s="1">
        <v>2</v>
      </c>
      <c r="R1416" s="1">
        <v>0</v>
      </c>
      <c r="S1416" s="1">
        <v>2</v>
      </c>
      <c r="T1416" s="1">
        <v>0</v>
      </c>
      <c r="U1416" s="1">
        <v>0</v>
      </c>
      <c r="V1416" s="1">
        <v>0</v>
      </c>
      <c r="W1416" s="1">
        <v>4</v>
      </c>
      <c r="X1416" s="1"/>
      <c r="Y1416" s="1"/>
      <c r="Z1416" s="1"/>
      <c r="AA1416" s="1"/>
      <c r="AB1416" s="1"/>
      <c r="AN1416" t="str">
        <f t="shared" si="279"/>
        <v>Guilford</v>
      </c>
      <c r="AO1416" t="s">
        <v>238</v>
      </c>
      <c r="AP1416">
        <v>1</v>
      </c>
      <c r="AR1416" s="119">
        <v>50</v>
      </c>
      <c r="AS1416" s="121">
        <v>25</v>
      </c>
      <c r="AT1416" s="121">
        <v>35</v>
      </c>
      <c r="AU1416" s="125">
        <v>30925</v>
      </c>
      <c r="AV1416" s="125">
        <f t="shared" si="289"/>
        <v>50025</v>
      </c>
      <c r="AW1416" s="10" t="s">
        <v>749</v>
      </c>
      <c r="AX1416">
        <f t="shared" si="286"/>
        <v>5030925</v>
      </c>
      <c r="BB1416">
        <v>39.97</v>
      </c>
      <c r="BC1416">
        <v>0.08</v>
      </c>
      <c r="BD1416">
        <v>39.89</v>
      </c>
    </row>
    <row r="1417" spans="1:56" hidden="1" outlineLevel="1">
      <c r="A1417" t="s">
        <v>1942</v>
      </c>
      <c r="B1417" s="10" t="s">
        <v>1581</v>
      </c>
      <c r="C1417" s="1">
        <f t="shared" si="280"/>
        <v>426</v>
      </c>
      <c r="D1417" s="7">
        <f>IF(N1417&gt;0, RANK(N1417,(N1417:P1417,Q1417:AE1417)),0)</f>
        <v>1</v>
      </c>
      <c r="E1417" s="7">
        <f>IF(O1417&gt;0,RANK(O1417,(N1417:P1417,Q1417:AE1417)),0)</f>
        <v>2</v>
      </c>
      <c r="F1417" s="7">
        <f t="shared" si="281"/>
        <v>3</v>
      </c>
      <c r="G1417" s="1">
        <f t="shared" si="287"/>
        <v>141</v>
      </c>
      <c r="H1417" s="2">
        <f t="shared" si="288"/>
        <v>0.33098591549295775</v>
      </c>
      <c r="I1417" s="8"/>
      <c r="J1417" s="2">
        <f t="shared" si="282"/>
        <v>0.65258215962441313</v>
      </c>
      <c r="K1417" s="2">
        <f t="shared" si="283"/>
        <v>0.32159624413145538</v>
      </c>
      <c r="L1417" s="2">
        <f t="shared" si="284"/>
        <v>1.1737089201877934E-2</v>
      </c>
      <c r="M1417" s="2">
        <f t="shared" si="285"/>
        <v>1.4084507042253561E-2</v>
      </c>
      <c r="N1417" s="1">
        <v>278</v>
      </c>
      <c r="O1417" s="1">
        <v>137</v>
      </c>
      <c r="P1417" s="1">
        <v>5</v>
      </c>
      <c r="Q1417" s="1">
        <v>1</v>
      </c>
      <c r="R1417" s="1">
        <v>0</v>
      </c>
      <c r="S1417" s="1">
        <v>1</v>
      </c>
      <c r="T1417" s="1">
        <v>1</v>
      </c>
      <c r="U1417" s="1">
        <v>1</v>
      </c>
      <c r="V1417" s="1">
        <v>1</v>
      </c>
      <c r="W1417" s="1">
        <v>1</v>
      </c>
      <c r="X1417" s="1"/>
      <c r="Y1417" s="1"/>
      <c r="Z1417" s="1"/>
      <c r="AA1417" s="1"/>
      <c r="AB1417" s="1"/>
      <c r="AN1417" t="str">
        <f t="shared" si="279"/>
        <v>Halifax</v>
      </c>
      <c r="AO1417" t="s">
        <v>238</v>
      </c>
      <c r="AP1417">
        <v>1</v>
      </c>
      <c r="AR1417" s="119">
        <v>50</v>
      </c>
      <c r="AS1417" s="121">
        <v>25</v>
      </c>
      <c r="AT1417" s="121">
        <v>40</v>
      </c>
      <c r="AU1417" s="125">
        <v>31150</v>
      </c>
      <c r="AV1417" s="125">
        <f t="shared" si="289"/>
        <v>50025</v>
      </c>
      <c r="AW1417" s="10" t="s">
        <v>749</v>
      </c>
      <c r="AX1417">
        <f t="shared" si="286"/>
        <v>5031150</v>
      </c>
      <c r="BB1417">
        <v>39.799999999999997</v>
      </c>
      <c r="BC1417">
        <v>0.05</v>
      </c>
      <c r="BD1417">
        <v>39.75</v>
      </c>
    </row>
    <row r="1418" spans="1:56" hidden="1" outlineLevel="1">
      <c r="A1418" t="s">
        <v>3488</v>
      </c>
      <c r="B1418" s="10" t="s">
        <v>1581</v>
      </c>
      <c r="C1418" s="1">
        <f t="shared" si="280"/>
        <v>201</v>
      </c>
      <c r="D1418" s="7">
        <f>IF(N1418&gt;0, RANK(N1418,(N1418:P1418,Q1418:AE1418)),0)</f>
        <v>1</v>
      </c>
      <c r="E1418" s="7">
        <f>IF(O1418&gt;0,RANK(O1418,(N1418:P1418,Q1418:AE1418)),0)</f>
        <v>2</v>
      </c>
      <c r="F1418" s="7">
        <f t="shared" si="281"/>
        <v>3</v>
      </c>
      <c r="G1418" s="1">
        <f t="shared" si="287"/>
        <v>71</v>
      </c>
      <c r="H1418" s="2">
        <f t="shared" si="288"/>
        <v>0.35323383084577115</v>
      </c>
      <c r="I1418" s="8"/>
      <c r="J1418" s="2">
        <f t="shared" si="282"/>
        <v>0.6616915422885572</v>
      </c>
      <c r="K1418" s="2">
        <f t="shared" si="283"/>
        <v>0.30845771144278605</v>
      </c>
      <c r="L1418" s="2">
        <f t="shared" si="284"/>
        <v>9.9502487562189053E-3</v>
      </c>
      <c r="M1418" s="2">
        <f t="shared" si="285"/>
        <v>1.9900497512437842E-2</v>
      </c>
      <c r="N1418" s="1">
        <v>133</v>
      </c>
      <c r="O1418" s="1">
        <v>62</v>
      </c>
      <c r="P1418" s="1">
        <v>2</v>
      </c>
      <c r="Q1418" s="1">
        <v>2</v>
      </c>
      <c r="R1418" s="1">
        <v>0</v>
      </c>
      <c r="S1418" s="1">
        <v>1</v>
      </c>
      <c r="T1418" s="1">
        <v>1</v>
      </c>
      <c r="U1418" s="1">
        <v>0</v>
      </c>
      <c r="V1418" s="1">
        <v>0</v>
      </c>
      <c r="W1418" s="1">
        <v>0</v>
      </c>
      <c r="X1418" s="1"/>
      <c r="Y1418" s="1"/>
      <c r="Z1418" s="1"/>
      <c r="AA1418" s="1"/>
      <c r="AB1418" s="1"/>
      <c r="AN1418" t="str">
        <f t="shared" si="279"/>
        <v>Hancock</v>
      </c>
      <c r="AO1418" t="s">
        <v>2903</v>
      </c>
      <c r="AP1418">
        <v>1</v>
      </c>
      <c r="AR1418" s="119">
        <v>50</v>
      </c>
      <c r="AS1418" s="121">
        <v>1</v>
      </c>
      <c r="AT1418" s="121">
        <v>40</v>
      </c>
      <c r="AU1418" s="125">
        <v>31525</v>
      </c>
      <c r="AV1418" s="125">
        <f t="shared" si="289"/>
        <v>50001</v>
      </c>
      <c r="AW1418" s="10" t="s">
        <v>749</v>
      </c>
      <c r="AX1418">
        <f t="shared" si="286"/>
        <v>5031525</v>
      </c>
      <c r="BB1418">
        <v>38.46</v>
      </c>
      <c r="BC1418">
        <v>0.02</v>
      </c>
      <c r="BD1418">
        <v>38.44</v>
      </c>
    </row>
    <row r="1419" spans="1:56" hidden="1" outlineLevel="1">
      <c r="A1419" t="s">
        <v>1314</v>
      </c>
      <c r="B1419" s="10" t="s">
        <v>1581</v>
      </c>
      <c r="C1419" s="1">
        <f t="shared" si="280"/>
        <v>1476</v>
      </c>
      <c r="D1419" s="7">
        <f>IF(N1419&gt;0, RANK(N1419,(N1419:P1419,Q1419:AE1419)),0)</f>
        <v>1</v>
      </c>
      <c r="E1419" s="7">
        <f>IF(O1419&gt;0,RANK(O1419,(N1419:P1419,Q1419:AE1419)),0)</f>
        <v>2</v>
      </c>
      <c r="F1419" s="7">
        <f t="shared" si="281"/>
        <v>3</v>
      </c>
      <c r="G1419" s="1">
        <f t="shared" si="287"/>
        <v>512</v>
      </c>
      <c r="H1419" s="2">
        <f t="shared" si="288"/>
        <v>0.34688346883468835</v>
      </c>
      <c r="I1419" s="8"/>
      <c r="J1419" s="2">
        <f t="shared" si="282"/>
        <v>0.65853658536585369</v>
      </c>
      <c r="K1419" s="2">
        <f t="shared" si="283"/>
        <v>0.31165311653116529</v>
      </c>
      <c r="L1419" s="2">
        <f t="shared" si="284"/>
        <v>1.3550135501355014E-2</v>
      </c>
      <c r="M1419" s="2">
        <f t="shared" si="285"/>
        <v>1.6260162601626011E-2</v>
      </c>
      <c r="N1419" s="1">
        <v>972</v>
      </c>
      <c r="O1419" s="1">
        <v>460</v>
      </c>
      <c r="P1419" s="1">
        <v>20</v>
      </c>
      <c r="Q1419" s="1">
        <v>6</v>
      </c>
      <c r="R1419" s="1">
        <v>0</v>
      </c>
      <c r="S1419" s="1">
        <v>2</v>
      </c>
      <c r="T1419" s="1">
        <v>2</v>
      </c>
      <c r="U1419" s="1">
        <v>1</v>
      </c>
      <c r="V1419" s="1">
        <v>2</v>
      </c>
      <c r="W1419" s="1">
        <v>11</v>
      </c>
      <c r="X1419" s="1"/>
      <c r="Y1419" s="1"/>
      <c r="Z1419" s="1"/>
      <c r="AA1419" s="1"/>
      <c r="AB1419" s="1"/>
      <c r="AN1419" t="str">
        <f t="shared" si="279"/>
        <v>Hardwick</v>
      </c>
      <c r="AO1419" t="s">
        <v>3371</v>
      </c>
      <c r="AP1419">
        <v>1</v>
      </c>
      <c r="AR1419" s="119">
        <v>50</v>
      </c>
      <c r="AS1419" s="121">
        <v>5</v>
      </c>
      <c r="AT1419" s="121">
        <v>25</v>
      </c>
      <c r="AU1419" s="125">
        <v>31825</v>
      </c>
      <c r="AV1419" s="125">
        <f t="shared" si="289"/>
        <v>50005</v>
      </c>
      <c r="AW1419" s="10" t="s">
        <v>749</v>
      </c>
      <c r="AX1419">
        <f t="shared" si="286"/>
        <v>5031825</v>
      </c>
      <c r="BB1419">
        <v>38.89</v>
      </c>
      <c r="BC1419">
        <v>0.36</v>
      </c>
      <c r="BD1419">
        <v>38.53</v>
      </c>
    </row>
    <row r="1420" spans="1:56" hidden="1" outlineLevel="1">
      <c r="A1420" t="s">
        <v>1909</v>
      </c>
      <c r="B1420" s="10" t="s">
        <v>1581</v>
      </c>
      <c r="C1420" s="1">
        <f t="shared" si="280"/>
        <v>5194</v>
      </c>
      <c r="D1420" s="7">
        <f>IF(N1420&gt;0, RANK(N1420,(N1420:P1420,Q1420:AE1420)),0)</f>
        <v>1</v>
      </c>
      <c r="E1420" s="7">
        <f>IF(O1420&gt;0,RANK(O1420,(N1420:P1420,Q1420:AE1420)),0)</f>
        <v>2</v>
      </c>
      <c r="F1420" s="7">
        <f t="shared" si="281"/>
        <v>3</v>
      </c>
      <c r="G1420" s="1">
        <f t="shared" si="287"/>
        <v>2068</v>
      </c>
      <c r="H1420" s="2">
        <f t="shared" si="288"/>
        <v>0.39815171351559492</v>
      </c>
      <c r="I1420" s="8"/>
      <c r="J1420" s="2">
        <f t="shared" si="282"/>
        <v>0.69021948402002309</v>
      </c>
      <c r="K1420" s="2">
        <f t="shared" si="283"/>
        <v>0.29206777050442817</v>
      </c>
      <c r="L1420" s="2">
        <f t="shared" si="284"/>
        <v>8.4713130535232963E-3</v>
      </c>
      <c r="M1420" s="2">
        <f t="shared" si="285"/>
        <v>9.2414324220254449E-3</v>
      </c>
      <c r="N1420" s="1">
        <v>3585</v>
      </c>
      <c r="O1420" s="1">
        <v>1517</v>
      </c>
      <c r="P1420" s="1">
        <v>44</v>
      </c>
      <c r="Q1420" s="1">
        <v>11</v>
      </c>
      <c r="R1420" s="1">
        <v>0</v>
      </c>
      <c r="S1420" s="1">
        <v>4</v>
      </c>
      <c r="T1420" s="1">
        <v>1</v>
      </c>
      <c r="U1420" s="1">
        <v>3</v>
      </c>
      <c r="V1420" s="1">
        <v>1</v>
      </c>
      <c r="W1420" s="1">
        <v>28</v>
      </c>
      <c r="X1420" s="1"/>
      <c r="Y1420" s="1"/>
      <c r="Z1420" s="1"/>
      <c r="AA1420" s="1"/>
      <c r="AB1420" s="1"/>
      <c r="AN1420" t="str">
        <f t="shared" si="279"/>
        <v>Hartford</v>
      </c>
      <c r="AO1420" t="s">
        <v>968</v>
      </c>
      <c r="AP1420">
        <v>1</v>
      </c>
      <c r="AR1420" s="119">
        <v>50</v>
      </c>
      <c r="AS1420" s="121">
        <v>27</v>
      </c>
      <c r="AT1420" s="121">
        <v>40</v>
      </c>
      <c r="AU1420" s="125">
        <v>32275</v>
      </c>
      <c r="AV1420" s="125">
        <f t="shared" si="289"/>
        <v>50027</v>
      </c>
      <c r="AW1420" s="10" t="s">
        <v>749</v>
      </c>
      <c r="AX1420">
        <f t="shared" si="286"/>
        <v>5032275</v>
      </c>
      <c r="BB1420">
        <v>45.9</v>
      </c>
      <c r="BC1420">
        <v>0.75</v>
      </c>
      <c r="BD1420">
        <v>45.15</v>
      </c>
    </row>
    <row r="1421" spans="1:56" hidden="1" outlineLevel="1">
      <c r="A1421" t="s">
        <v>1180</v>
      </c>
      <c r="B1421" s="10" t="s">
        <v>1581</v>
      </c>
      <c r="C1421" s="1">
        <f t="shared" si="280"/>
        <v>1947</v>
      </c>
      <c r="D1421" s="7">
        <f>IF(N1421&gt;0, RANK(N1421,(N1421:P1421,Q1421:AE1421)),0)</f>
        <v>1</v>
      </c>
      <c r="E1421" s="7">
        <f>IF(O1421&gt;0,RANK(O1421,(N1421:P1421,Q1421:AE1421)),0)</f>
        <v>2</v>
      </c>
      <c r="F1421" s="7">
        <f t="shared" si="281"/>
        <v>3</v>
      </c>
      <c r="G1421" s="1">
        <f t="shared" si="287"/>
        <v>856</v>
      </c>
      <c r="H1421" s="2">
        <f t="shared" si="288"/>
        <v>0.43965074473549048</v>
      </c>
      <c r="I1421" s="8"/>
      <c r="J1421" s="2">
        <f t="shared" si="282"/>
        <v>0.70980996404725216</v>
      </c>
      <c r="K1421" s="2">
        <f t="shared" si="283"/>
        <v>0.27015921931176168</v>
      </c>
      <c r="L1421" s="2">
        <f t="shared" si="284"/>
        <v>9.7586029789419621E-3</v>
      </c>
      <c r="M1421" s="2">
        <f t="shared" si="285"/>
        <v>1.0272213662044198E-2</v>
      </c>
      <c r="N1421" s="1">
        <v>1382</v>
      </c>
      <c r="O1421" s="1">
        <v>526</v>
      </c>
      <c r="P1421" s="1">
        <v>19</v>
      </c>
      <c r="Q1421" s="1">
        <v>5</v>
      </c>
      <c r="R1421" s="1">
        <v>0</v>
      </c>
      <c r="S1421" s="1">
        <v>4</v>
      </c>
      <c r="T1421" s="1">
        <v>0</v>
      </c>
      <c r="U1421" s="1">
        <v>1</v>
      </c>
      <c r="V1421" s="1">
        <v>0</v>
      </c>
      <c r="W1421" s="1">
        <v>10</v>
      </c>
      <c r="X1421" s="1"/>
      <c r="Y1421" s="1"/>
      <c r="Z1421" s="1"/>
      <c r="AA1421" s="1"/>
      <c r="AB1421" s="1"/>
      <c r="AN1421" t="str">
        <f t="shared" si="279"/>
        <v>Hartland</v>
      </c>
      <c r="AO1421" t="s">
        <v>968</v>
      </c>
      <c r="AP1421">
        <v>1</v>
      </c>
      <c r="AR1421" s="119">
        <v>50</v>
      </c>
      <c r="AS1421" s="121">
        <v>27</v>
      </c>
      <c r="AT1421" s="121">
        <v>45</v>
      </c>
      <c r="AU1421" s="125">
        <v>32425</v>
      </c>
      <c r="AV1421" s="125">
        <f t="shared" si="289"/>
        <v>50027</v>
      </c>
      <c r="AW1421" s="10" t="s">
        <v>749</v>
      </c>
      <c r="AX1421">
        <f t="shared" si="286"/>
        <v>5032425</v>
      </c>
      <c r="BB1421">
        <v>45.19</v>
      </c>
      <c r="BC1421">
        <v>0.24</v>
      </c>
      <c r="BD1421">
        <v>44.96</v>
      </c>
    </row>
    <row r="1422" spans="1:56" hidden="1" outlineLevel="1">
      <c r="A1422" t="s">
        <v>1501</v>
      </c>
      <c r="B1422" s="10" t="s">
        <v>1581</v>
      </c>
      <c r="C1422" s="1">
        <f t="shared" si="280"/>
        <v>1329</v>
      </c>
      <c r="D1422" s="7">
        <f>IF(N1422&gt;0, RANK(N1422,(N1422:P1422,Q1422:AE1422)),0)</f>
        <v>1</v>
      </c>
      <c r="E1422" s="7">
        <f>IF(O1422&gt;0,RANK(O1422,(N1422:P1422,Q1422:AE1422)),0)</f>
        <v>2</v>
      </c>
      <c r="F1422" s="7">
        <f t="shared" si="281"/>
        <v>3</v>
      </c>
      <c r="G1422" s="1">
        <f t="shared" si="287"/>
        <v>219</v>
      </c>
      <c r="H1422" s="2">
        <f t="shared" si="288"/>
        <v>0.16478555304740405</v>
      </c>
      <c r="I1422" s="8"/>
      <c r="J1422" s="2">
        <f t="shared" si="282"/>
        <v>0.57261098570353652</v>
      </c>
      <c r="K1422" s="2">
        <f t="shared" si="283"/>
        <v>0.40782543265613241</v>
      </c>
      <c r="L1422" s="2">
        <f t="shared" si="284"/>
        <v>1.4296463506395787E-2</v>
      </c>
      <c r="M1422" s="2">
        <f t="shared" si="285"/>
        <v>5.2671181339352755E-3</v>
      </c>
      <c r="N1422" s="1">
        <v>761</v>
      </c>
      <c r="O1422" s="1">
        <v>542</v>
      </c>
      <c r="P1422" s="1">
        <v>19</v>
      </c>
      <c r="Q1422" s="1">
        <v>2</v>
      </c>
      <c r="R1422" s="1">
        <v>0</v>
      </c>
      <c r="S1422" s="1">
        <v>0</v>
      </c>
      <c r="T1422" s="1">
        <v>1</v>
      </c>
      <c r="U1422" s="1">
        <v>0</v>
      </c>
      <c r="V1422" s="1">
        <v>0</v>
      </c>
      <c r="W1422" s="1">
        <v>4</v>
      </c>
      <c r="X1422" s="1"/>
      <c r="Y1422" s="1"/>
      <c r="Z1422" s="1"/>
      <c r="AA1422" s="1"/>
      <c r="AB1422" s="1"/>
      <c r="AN1422" t="str">
        <f t="shared" si="279"/>
        <v>Highgate</v>
      </c>
      <c r="AO1422" t="s">
        <v>2910</v>
      </c>
      <c r="AP1422">
        <v>1</v>
      </c>
      <c r="AR1422" s="119">
        <v>50</v>
      </c>
      <c r="AS1422" s="121">
        <v>11</v>
      </c>
      <c r="AT1422" s="121">
        <v>50</v>
      </c>
      <c r="AU1422" s="125">
        <v>33025</v>
      </c>
      <c r="AV1422" s="125">
        <f t="shared" si="289"/>
        <v>50011</v>
      </c>
      <c r="AW1422" s="10" t="s">
        <v>749</v>
      </c>
      <c r="AX1422">
        <f t="shared" si="286"/>
        <v>5033025</v>
      </c>
      <c r="BB1422">
        <v>59.89</v>
      </c>
      <c r="BC1422">
        <v>8.74</v>
      </c>
      <c r="BD1422">
        <v>51.14</v>
      </c>
    </row>
    <row r="1423" spans="1:56" hidden="1" outlineLevel="1">
      <c r="A1423" t="s">
        <v>1199</v>
      </c>
      <c r="B1423" s="10" t="s">
        <v>1581</v>
      </c>
      <c r="C1423" s="1">
        <f t="shared" si="280"/>
        <v>2519</v>
      </c>
      <c r="D1423" s="7">
        <f>IF(N1423&gt;0, RANK(N1423,(N1423:P1423,Q1423:AE1423)),0)</f>
        <v>1</v>
      </c>
      <c r="E1423" s="7">
        <f>IF(O1423&gt;0,RANK(O1423,(N1423:P1423,Q1423:AE1423)),0)</f>
        <v>2</v>
      </c>
      <c r="F1423" s="7">
        <f t="shared" si="281"/>
        <v>4</v>
      </c>
      <c r="G1423" s="1">
        <f t="shared" si="287"/>
        <v>1094</v>
      </c>
      <c r="H1423" s="2">
        <f t="shared" si="288"/>
        <v>0.43429932512901948</v>
      </c>
      <c r="I1423" s="8"/>
      <c r="J1423" s="2">
        <f t="shared" si="282"/>
        <v>0.7090115125049623</v>
      </c>
      <c r="K1423" s="2">
        <f t="shared" si="283"/>
        <v>0.27471218737594283</v>
      </c>
      <c r="L1423" s="2">
        <f t="shared" si="284"/>
        <v>5.5577610162763002E-3</v>
      </c>
      <c r="M1423" s="2">
        <f t="shared" si="285"/>
        <v>1.0718539102818565E-2</v>
      </c>
      <c r="N1423" s="1">
        <v>1786</v>
      </c>
      <c r="O1423" s="1">
        <v>692</v>
      </c>
      <c r="P1423" s="1">
        <v>14</v>
      </c>
      <c r="Q1423" s="1">
        <v>8</v>
      </c>
      <c r="R1423" s="1">
        <v>0</v>
      </c>
      <c r="S1423" s="1">
        <v>3</v>
      </c>
      <c r="T1423" s="1">
        <v>0</v>
      </c>
      <c r="U1423" s="1">
        <v>0</v>
      </c>
      <c r="V1423" s="1">
        <v>1</v>
      </c>
      <c r="W1423" s="1">
        <v>15</v>
      </c>
      <c r="X1423" s="1"/>
      <c r="Y1423" s="1"/>
      <c r="Z1423" s="1"/>
      <c r="AA1423" s="1"/>
      <c r="AB1423" s="1"/>
      <c r="AN1423" t="str">
        <f t="shared" si="279"/>
        <v>Hinesburg</v>
      </c>
      <c r="AO1423" t="s">
        <v>334</v>
      </c>
      <c r="AP1423">
        <v>1</v>
      </c>
      <c r="AR1423" s="119">
        <v>50</v>
      </c>
      <c r="AS1423" s="121">
        <v>7</v>
      </c>
      <c r="AT1423" s="121">
        <v>35</v>
      </c>
      <c r="AU1423" s="125">
        <v>33475</v>
      </c>
      <c r="AV1423" s="125">
        <f t="shared" si="289"/>
        <v>50007</v>
      </c>
      <c r="AW1423" s="10" t="s">
        <v>749</v>
      </c>
      <c r="AX1423">
        <f t="shared" si="286"/>
        <v>5033475</v>
      </c>
      <c r="BB1423">
        <v>40.119999999999997</v>
      </c>
      <c r="BC1423">
        <v>0.3</v>
      </c>
      <c r="BD1423">
        <v>39.81</v>
      </c>
    </row>
    <row r="1424" spans="1:56" hidden="1" outlineLevel="1">
      <c r="A1424" t="s">
        <v>291</v>
      </c>
      <c r="B1424" s="10" t="s">
        <v>1581</v>
      </c>
      <c r="C1424" s="1">
        <f t="shared" si="280"/>
        <v>306</v>
      </c>
      <c r="D1424" s="7">
        <f>IF(N1424&gt;0, RANK(N1424,(N1424:P1424,Q1424:AE1424)),0)</f>
        <v>1</v>
      </c>
      <c r="E1424" s="7">
        <f>IF(O1424&gt;0,RANK(O1424,(N1424:P1424,Q1424:AE1424)),0)</f>
        <v>2</v>
      </c>
      <c r="F1424" s="7">
        <f t="shared" si="281"/>
        <v>0</v>
      </c>
      <c r="G1424" s="1">
        <f t="shared" si="287"/>
        <v>91</v>
      </c>
      <c r="H1424" s="2">
        <f t="shared" si="288"/>
        <v>0.29738562091503268</v>
      </c>
      <c r="I1424" s="8"/>
      <c r="J1424" s="2">
        <f t="shared" si="282"/>
        <v>0.64379084967320266</v>
      </c>
      <c r="K1424" s="2">
        <f t="shared" si="283"/>
        <v>0.34640522875816993</v>
      </c>
      <c r="L1424" s="2">
        <f t="shared" si="284"/>
        <v>0</v>
      </c>
      <c r="M1424" s="2">
        <f t="shared" si="285"/>
        <v>9.8039215686274161E-3</v>
      </c>
      <c r="N1424" s="1">
        <v>197</v>
      </c>
      <c r="O1424" s="1">
        <v>106</v>
      </c>
      <c r="P1424" s="1">
        <v>0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2</v>
      </c>
      <c r="X1424" s="1"/>
      <c r="Y1424" s="1"/>
      <c r="Z1424" s="1"/>
      <c r="AA1424" s="1"/>
      <c r="AB1424" s="1"/>
      <c r="AN1424" t="str">
        <f t="shared" si="279"/>
        <v>Holland</v>
      </c>
      <c r="AO1424" t="s">
        <v>2831</v>
      </c>
      <c r="AP1424">
        <v>1</v>
      </c>
      <c r="AR1424" s="119">
        <v>50</v>
      </c>
      <c r="AS1424" s="121">
        <v>19</v>
      </c>
      <c r="AT1424" s="121">
        <v>50</v>
      </c>
      <c r="AU1424" s="125">
        <v>33775</v>
      </c>
      <c r="AV1424" s="125">
        <f t="shared" si="289"/>
        <v>50019</v>
      </c>
      <c r="AW1424" s="10" t="s">
        <v>749</v>
      </c>
      <c r="AX1424">
        <f t="shared" si="286"/>
        <v>5033775</v>
      </c>
      <c r="BB1424">
        <v>38.229999999999997</v>
      </c>
      <c r="BC1424">
        <v>0.63</v>
      </c>
      <c r="BD1424">
        <v>37.6</v>
      </c>
    </row>
    <row r="1425" spans="1:56" hidden="1" outlineLevel="1">
      <c r="A1425" t="s">
        <v>341</v>
      </c>
      <c r="B1425" s="10" t="s">
        <v>1581</v>
      </c>
      <c r="C1425" s="1">
        <f t="shared" si="280"/>
        <v>372</v>
      </c>
      <c r="D1425" s="7">
        <f>IF(N1425&gt;0, RANK(N1425,(N1425:P1425,Q1425:AE1425)),0)</f>
        <v>1</v>
      </c>
      <c r="E1425" s="7">
        <f>IF(O1425&gt;0,RANK(O1425,(N1425:P1425,Q1425:AE1425)),0)</f>
        <v>2</v>
      </c>
      <c r="F1425" s="7">
        <f t="shared" si="281"/>
        <v>3</v>
      </c>
      <c r="G1425" s="1">
        <f t="shared" si="287"/>
        <v>75</v>
      </c>
      <c r="H1425" s="2">
        <f t="shared" si="288"/>
        <v>0.20161290322580644</v>
      </c>
      <c r="I1425" s="8"/>
      <c r="J1425" s="2">
        <f t="shared" si="282"/>
        <v>0.58870967741935487</v>
      </c>
      <c r="K1425" s="2">
        <f t="shared" si="283"/>
        <v>0.38709677419354838</v>
      </c>
      <c r="L1425" s="2">
        <f t="shared" si="284"/>
        <v>1.6129032258064516E-2</v>
      </c>
      <c r="M1425" s="2">
        <f t="shared" si="285"/>
        <v>8.064516129032237E-3</v>
      </c>
      <c r="N1425" s="1">
        <v>219</v>
      </c>
      <c r="O1425" s="1">
        <v>144</v>
      </c>
      <c r="P1425" s="1">
        <v>6</v>
      </c>
      <c r="Q1425" s="1">
        <v>1</v>
      </c>
      <c r="R1425" s="1">
        <v>0</v>
      </c>
      <c r="S1425" s="1">
        <v>0</v>
      </c>
      <c r="T1425" s="1">
        <v>1</v>
      </c>
      <c r="U1425" s="1">
        <v>0</v>
      </c>
      <c r="V1425" s="1">
        <v>0</v>
      </c>
      <c r="W1425" s="1">
        <v>1</v>
      </c>
      <c r="X1425" s="1"/>
      <c r="Y1425" s="1"/>
      <c r="Z1425" s="1"/>
      <c r="AA1425" s="1"/>
      <c r="AB1425" s="1"/>
      <c r="AN1425" t="str">
        <f t="shared" si="279"/>
        <v>Hubbardton</v>
      </c>
      <c r="AO1425" t="s">
        <v>2352</v>
      </c>
      <c r="AP1425">
        <v>1</v>
      </c>
      <c r="AR1425" s="119">
        <v>50</v>
      </c>
      <c r="AS1425" s="121">
        <v>21</v>
      </c>
      <c r="AT1425" s="121">
        <v>40</v>
      </c>
      <c r="AU1425" s="125">
        <v>34450</v>
      </c>
      <c r="AV1425" s="125">
        <f t="shared" si="289"/>
        <v>50021</v>
      </c>
      <c r="AW1425" s="10" t="s">
        <v>749</v>
      </c>
      <c r="AX1425">
        <f t="shared" si="286"/>
        <v>5034450</v>
      </c>
      <c r="BB1425">
        <v>28.85</v>
      </c>
      <c r="BC1425">
        <v>1.33</v>
      </c>
      <c r="BD1425">
        <v>27.52</v>
      </c>
    </row>
    <row r="1426" spans="1:56" hidden="1" outlineLevel="1">
      <c r="A1426" t="s">
        <v>342</v>
      </c>
      <c r="B1426" s="10" t="s">
        <v>1581</v>
      </c>
      <c r="C1426" s="1">
        <f t="shared" si="280"/>
        <v>1145</v>
      </c>
      <c r="D1426" s="7">
        <f>IF(N1426&gt;0, RANK(N1426,(N1426:P1426,Q1426:AE1426)),0)</f>
        <v>1</v>
      </c>
      <c r="E1426" s="7">
        <f>IF(O1426&gt;0,RANK(O1426,(N1426:P1426,Q1426:AE1426)),0)</f>
        <v>2</v>
      </c>
      <c r="F1426" s="7">
        <f t="shared" si="281"/>
        <v>3</v>
      </c>
      <c r="G1426" s="1">
        <f t="shared" si="287"/>
        <v>581</v>
      </c>
      <c r="H1426" s="2">
        <f t="shared" si="288"/>
        <v>0.50742358078602623</v>
      </c>
      <c r="I1426" s="8"/>
      <c r="J1426" s="2">
        <f t="shared" si="282"/>
        <v>0.74235807860262004</v>
      </c>
      <c r="K1426" s="2">
        <f t="shared" si="283"/>
        <v>0.2349344978165939</v>
      </c>
      <c r="L1426" s="2">
        <f t="shared" si="284"/>
        <v>1.222707423580786E-2</v>
      </c>
      <c r="M1426" s="2">
        <f t="shared" si="285"/>
        <v>1.0480349344978202E-2</v>
      </c>
      <c r="N1426" s="1">
        <v>850</v>
      </c>
      <c r="O1426" s="1">
        <v>269</v>
      </c>
      <c r="P1426" s="1">
        <v>14</v>
      </c>
      <c r="Q1426" s="1">
        <v>6</v>
      </c>
      <c r="R1426" s="1">
        <v>0</v>
      </c>
      <c r="S1426" s="1">
        <v>0</v>
      </c>
      <c r="T1426" s="1">
        <v>0</v>
      </c>
      <c r="U1426" s="1">
        <v>2</v>
      </c>
      <c r="V1426" s="1">
        <v>0</v>
      </c>
      <c r="W1426" s="1">
        <v>4</v>
      </c>
      <c r="X1426" s="1"/>
      <c r="Y1426" s="1"/>
      <c r="Z1426" s="1"/>
      <c r="AA1426" s="1"/>
      <c r="AB1426" s="1"/>
      <c r="AN1426" t="str">
        <f t="shared" si="279"/>
        <v>Huntington</v>
      </c>
      <c r="AO1426" t="s">
        <v>334</v>
      </c>
      <c r="AP1426">
        <v>1</v>
      </c>
      <c r="AR1426" s="119">
        <v>50</v>
      </c>
      <c r="AS1426" s="121">
        <v>7</v>
      </c>
      <c r="AT1426" s="121">
        <v>40</v>
      </c>
      <c r="AU1426" s="125">
        <v>34600</v>
      </c>
      <c r="AV1426" s="125">
        <f t="shared" si="289"/>
        <v>50007</v>
      </c>
      <c r="AW1426" s="10" t="s">
        <v>749</v>
      </c>
      <c r="AX1426">
        <f t="shared" si="286"/>
        <v>5034600</v>
      </c>
      <c r="BB1426">
        <v>38.15</v>
      </c>
      <c r="BC1426">
        <v>0.01</v>
      </c>
      <c r="BD1426">
        <v>38.14</v>
      </c>
    </row>
    <row r="1427" spans="1:56" hidden="1" outlineLevel="1">
      <c r="A1427" t="s">
        <v>1037</v>
      </c>
      <c r="B1427" s="10" t="s">
        <v>1581</v>
      </c>
      <c r="C1427" s="1">
        <f t="shared" si="280"/>
        <v>1541</v>
      </c>
      <c r="D1427" s="7">
        <f>IF(N1427&gt;0, RANK(N1427,(N1427:P1427,Q1427:AE1427)),0)</f>
        <v>1</v>
      </c>
      <c r="E1427" s="7">
        <f>IF(O1427&gt;0,RANK(O1427,(N1427:P1427,Q1427:AE1427)),0)</f>
        <v>2</v>
      </c>
      <c r="F1427" s="7">
        <f t="shared" si="281"/>
        <v>3</v>
      </c>
      <c r="G1427" s="1">
        <f t="shared" si="287"/>
        <v>642</v>
      </c>
      <c r="H1427" s="2">
        <f t="shared" si="288"/>
        <v>0.41661258922777417</v>
      </c>
      <c r="I1427" s="8"/>
      <c r="J1427" s="2">
        <f t="shared" si="282"/>
        <v>0.69759896171317326</v>
      </c>
      <c r="K1427" s="2">
        <f t="shared" si="283"/>
        <v>0.28098637248539909</v>
      </c>
      <c r="L1427" s="2">
        <f t="shared" si="284"/>
        <v>9.7339390006489293E-3</v>
      </c>
      <c r="M1427" s="2">
        <f t="shared" si="285"/>
        <v>1.1680726800778717E-2</v>
      </c>
      <c r="N1427" s="1">
        <v>1075</v>
      </c>
      <c r="O1427" s="1">
        <v>433</v>
      </c>
      <c r="P1427" s="1">
        <v>15</v>
      </c>
      <c r="Q1427" s="1">
        <v>8</v>
      </c>
      <c r="R1427" s="1">
        <v>1</v>
      </c>
      <c r="S1427" s="1">
        <v>0</v>
      </c>
      <c r="T1427" s="1">
        <v>1</v>
      </c>
      <c r="U1427" s="1">
        <v>0</v>
      </c>
      <c r="V1427" s="1">
        <v>3</v>
      </c>
      <c r="W1427" s="1">
        <v>5</v>
      </c>
      <c r="X1427" s="1"/>
      <c r="Y1427" s="1"/>
      <c r="Z1427" s="1"/>
      <c r="AA1427" s="1"/>
      <c r="AB1427" s="1"/>
      <c r="AN1427" t="str">
        <f t="shared" si="279"/>
        <v>Hyde Park</v>
      </c>
      <c r="AO1427" t="s">
        <v>471</v>
      </c>
      <c r="AP1427">
        <v>1</v>
      </c>
      <c r="AR1427" s="119">
        <v>50</v>
      </c>
      <c r="AS1427" s="121">
        <v>15</v>
      </c>
      <c r="AT1427" s="121">
        <v>25</v>
      </c>
      <c r="AU1427" s="125">
        <v>35050</v>
      </c>
      <c r="AV1427" s="125">
        <f t="shared" si="289"/>
        <v>50015</v>
      </c>
      <c r="AW1427" s="10" t="s">
        <v>749</v>
      </c>
      <c r="AX1427">
        <f t="shared" si="286"/>
        <v>5035050</v>
      </c>
      <c r="BB1427">
        <v>39</v>
      </c>
      <c r="BC1427">
        <v>1.1200000000000001</v>
      </c>
      <c r="BD1427">
        <v>37.880000000000003</v>
      </c>
    </row>
    <row r="1428" spans="1:56" hidden="1" outlineLevel="1">
      <c r="A1428" t="s">
        <v>817</v>
      </c>
      <c r="B1428" s="10" t="s">
        <v>1581</v>
      </c>
      <c r="C1428" s="1">
        <f t="shared" si="280"/>
        <v>245</v>
      </c>
      <c r="D1428" s="7">
        <f>IF(N1428&gt;0, RANK(N1428,(N1428:P1428,Q1428:AE1428)),0)</f>
        <v>1</v>
      </c>
      <c r="E1428" s="7">
        <f>IF(O1428&gt;0,RANK(O1428,(N1428:P1428,Q1428:AE1428)),0)</f>
        <v>2</v>
      </c>
      <c r="F1428" s="7">
        <f t="shared" si="281"/>
        <v>3</v>
      </c>
      <c r="G1428" s="1">
        <f t="shared" si="287"/>
        <v>49</v>
      </c>
      <c r="H1428" s="2">
        <f t="shared" si="288"/>
        <v>0.2</v>
      </c>
      <c r="I1428" s="8"/>
      <c r="J1428" s="2">
        <f t="shared" si="282"/>
        <v>0.59591836734693882</v>
      </c>
      <c r="K1428" s="2">
        <f t="shared" si="283"/>
        <v>0.39591836734693875</v>
      </c>
      <c r="L1428" s="2">
        <f t="shared" si="284"/>
        <v>8.1632653061224497E-3</v>
      </c>
      <c r="M1428" s="2">
        <f t="shared" si="285"/>
        <v>-1.3877787807814457E-17</v>
      </c>
      <c r="N1428" s="1">
        <v>146</v>
      </c>
      <c r="O1428" s="1">
        <v>97</v>
      </c>
      <c r="P1428" s="1">
        <v>2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/>
      <c r="Y1428" s="1"/>
      <c r="Z1428" s="1"/>
      <c r="AA1428" s="1"/>
      <c r="AB1428" s="1"/>
      <c r="AN1428" t="str">
        <f t="shared" si="279"/>
        <v>Ira</v>
      </c>
      <c r="AO1428" t="s">
        <v>2352</v>
      </c>
      <c r="AP1428">
        <v>1</v>
      </c>
      <c r="AR1428" s="119">
        <v>50</v>
      </c>
      <c r="AS1428" s="121">
        <v>21</v>
      </c>
      <c r="AT1428" s="121">
        <v>45</v>
      </c>
      <c r="AU1428" s="125">
        <v>35425</v>
      </c>
      <c r="AV1428" s="125">
        <f t="shared" si="289"/>
        <v>50021</v>
      </c>
      <c r="AW1428" s="10" t="s">
        <v>749</v>
      </c>
      <c r="AX1428">
        <f t="shared" si="286"/>
        <v>5035425</v>
      </c>
      <c r="BB1428">
        <v>21.32</v>
      </c>
      <c r="BC1428">
        <v>0</v>
      </c>
      <c r="BD1428">
        <v>21.32</v>
      </c>
    </row>
    <row r="1429" spans="1:56" hidden="1" outlineLevel="1">
      <c r="A1429" t="s">
        <v>520</v>
      </c>
      <c r="B1429" s="10" t="s">
        <v>1581</v>
      </c>
      <c r="C1429" s="1">
        <f t="shared" si="280"/>
        <v>568</v>
      </c>
      <c r="D1429" s="7">
        <f>IF(N1429&gt;0, RANK(N1429,(N1429:P1429,Q1429:AE1429)),0)</f>
        <v>1</v>
      </c>
      <c r="E1429" s="7">
        <f>IF(O1429&gt;0,RANK(O1429,(N1429:P1429,Q1429:AE1429)),0)</f>
        <v>2</v>
      </c>
      <c r="F1429" s="7">
        <f t="shared" si="281"/>
        <v>3</v>
      </c>
      <c r="G1429" s="1">
        <f t="shared" si="287"/>
        <v>84</v>
      </c>
      <c r="H1429" s="2">
        <f t="shared" si="288"/>
        <v>0.14788732394366197</v>
      </c>
      <c r="I1429" s="8"/>
      <c r="J1429" s="2">
        <f t="shared" si="282"/>
        <v>0.54225352112676062</v>
      </c>
      <c r="K1429" s="2">
        <f t="shared" si="283"/>
        <v>0.39436619718309857</v>
      </c>
      <c r="L1429" s="2">
        <f t="shared" si="284"/>
        <v>3.5211267605633804E-2</v>
      </c>
      <c r="M1429" s="2">
        <f t="shared" si="285"/>
        <v>2.8169014084507012E-2</v>
      </c>
      <c r="N1429" s="1">
        <v>308</v>
      </c>
      <c r="O1429" s="1">
        <v>224</v>
      </c>
      <c r="P1429" s="1">
        <v>20</v>
      </c>
      <c r="Q1429" s="1">
        <v>3</v>
      </c>
      <c r="R1429" s="1">
        <v>0</v>
      </c>
      <c r="S1429" s="1">
        <v>0</v>
      </c>
      <c r="T1429" s="1">
        <v>1</v>
      </c>
      <c r="U1429" s="1">
        <v>0</v>
      </c>
      <c r="V1429" s="1">
        <v>7</v>
      </c>
      <c r="W1429" s="1">
        <v>5</v>
      </c>
      <c r="X1429" s="1"/>
      <c r="Y1429" s="1"/>
      <c r="Z1429" s="1"/>
      <c r="AA1429" s="1"/>
      <c r="AB1429" s="1"/>
      <c r="AN1429" t="str">
        <f t="shared" si="279"/>
        <v>Irasburg</v>
      </c>
      <c r="AO1429" t="s">
        <v>2831</v>
      </c>
      <c r="AP1429">
        <v>1</v>
      </c>
      <c r="AR1429" s="119">
        <v>50</v>
      </c>
      <c r="AS1429" s="121">
        <v>19</v>
      </c>
      <c r="AT1429" s="121">
        <v>55</v>
      </c>
      <c r="AU1429" s="125">
        <v>35575</v>
      </c>
      <c r="AV1429" s="125">
        <f t="shared" si="289"/>
        <v>50019</v>
      </c>
      <c r="AW1429" s="10" t="s">
        <v>749</v>
      </c>
      <c r="AX1429">
        <f t="shared" si="286"/>
        <v>5035575</v>
      </c>
      <c r="BB1429">
        <v>40.590000000000003</v>
      </c>
      <c r="BC1429">
        <v>0.06</v>
      </c>
      <c r="BD1429">
        <v>40.53</v>
      </c>
    </row>
    <row r="1430" spans="1:56" hidden="1" outlineLevel="1">
      <c r="A1430" t="s">
        <v>891</v>
      </c>
      <c r="B1430" s="10" t="s">
        <v>1581</v>
      </c>
      <c r="C1430" s="1">
        <f t="shared" si="280"/>
        <v>346</v>
      </c>
      <c r="D1430" s="7">
        <f>IF(N1430&gt;0, RANK(N1430,(N1430:P1430,Q1430:AE1430)),0)</f>
        <v>1</v>
      </c>
      <c r="E1430" s="7">
        <f>IF(O1430&gt;0,RANK(O1430,(N1430:P1430,Q1430:AE1430)),0)</f>
        <v>2</v>
      </c>
      <c r="F1430" s="7">
        <f t="shared" si="281"/>
        <v>4</v>
      </c>
      <c r="G1430" s="1">
        <f t="shared" si="287"/>
        <v>90</v>
      </c>
      <c r="H1430" s="2">
        <f t="shared" si="288"/>
        <v>0.26011560693641617</v>
      </c>
      <c r="I1430" s="8"/>
      <c r="J1430" s="2">
        <f t="shared" si="282"/>
        <v>0.62427745664739887</v>
      </c>
      <c r="K1430" s="2">
        <f t="shared" si="283"/>
        <v>0.36416184971098264</v>
      </c>
      <c r="L1430" s="2">
        <f t="shared" si="284"/>
        <v>2.8901734104046241E-3</v>
      </c>
      <c r="M1430" s="2">
        <f t="shared" si="285"/>
        <v>8.6705202312138668E-3</v>
      </c>
      <c r="N1430" s="1">
        <v>216</v>
      </c>
      <c r="O1430" s="1">
        <v>126</v>
      </c>
      <c r="P1430" s="1">
        <v>1</v>
      </c>
      <c r="Q1430" s="1">
        <v>1</v>
      </c>
      <c r="R1430" s="1">
        <v>0</v>
      </c>
      <c r="S1430" s="1">
        <v>0</v>
      </c>
      <c r="T1430" s="1">
        <v>2</v>
      </c>
      <c r="U1430" s="1">
        <v>0</v>
      </c>
      <c r="V1430" s="1">
        <v>0</v>
      </c>
      <c r="W1430" s="1">
        <v>0</v>
      </c>
      <c r="X1430" s="1"/>
      <c r="Y1430" s="1"/>
      <c r="Z1430" s="1"/>
      <c r="AA1430" s="1"/>
      <c r="AB1430" s="1"/>
      <c r="AN1430" t="str">
        <f t="shared" si="279"/>
        <v>Isle La Motte</v>
      </c>
      <c r="AO1430" t="s">
        <v>335</v>
      </c>
      <c r="AP1430">
        <v>1</v>
      </c>
      <c r="AR1430" s="119">
        <v>50</v>
      </c>
      <c r="AS1430" s="121">
        <v>13</v>
      </c>
      <c r="AT1430" s="121">
        <v>15</v>
      </c>
      <c r="AU1430" s="125">
        <v>35875</v>
      </c>
      <c r="AV1430" s="125">
        <f t="shared" si="289"/>
        <v>50013</v>
      </c>
      <c r="AW1430" s="10" t="s">
        <v>749</v>
      </c>
      <c r="AX1430">
        <f t="shared" si="286"/>
        <v>5035875</v>
      </c>
      <c r="BB1430">
        <v>16.66</v>
      </c>
      <c r="BC1430">
        <v>8.6999999999999993</v>
      </c>
      <c r="BD1430">
        <v>7.96</v>
      </c>
    </row>
    <row r="1431" spans="1:56" hidden="1" outlineLevel="1">
      <c r="A1431" t="s">
        <v>827</v>
      </c>
      <c r="B1431" s="10" t="s">
        <v>1581</v>
      </c>
      <c r="C1431" s="1">
        <f t="shared" si="280"/>
        <v>532</v>
      </c>
      <c r="D1431" s="7">
        <f>IF(N1431&gt;0, RANK(N1431,(N1431:P1431,Q1431:AE1431)),0)</f>
        <v>1</v>
      </c>
      <c r="E1431" s="7">
        <f>IF(O1431&gt;0,RANK(O1431,(N1431:P1431,Q1431:AE1431)),0)</f>
        <v>2</v>
      </c>
      <c r="F1431" s="7">
        <f t="shared" si="281"/>
        <v>3</v>
      </c>
      <c r="G1431" s="1">
        <f t="shared" si="287"/>
        <v>247</v>
      </c>
      <c r="H1431" s="2">
        <f t="shared" si="288"/>
        <v>0.4642857142857143</v>
      </c>
      <c r="I1431" s="8"/>
      <c r="J1431" s="2">
        <f t="shared" si="282"/>
        <v>0.71804511278195493</v>
      </c>
      <c r="K1431" s="2">
        <f t="shared" si="283"/>
        <v>0.25375939849624063</v>
      </c>
      <c r="L1431" s="2">
        <f t="shared" si="284"/>
        <v>1.1278195488721804E-2</v>
      </c>
      <c r="M1431" s="2">
        <f t="shared" si="285"/>
        <v>1.6917293233082636E-2</v>
      </c>
      <c r="N1431" s="1">
        <v>382</v>
      </c>
      <c r="O1431" s="1">
        <v>135</v>
      </c>
      <c r="P1431" s="1">
        <v>6</v>
      </c>
      <c r="Q1431" s="1">
        <v>2</v>
      </c>
      <c r="R1431" s="1">
        <v>0</v>
      </c>
      <c r="S1431" s="1">
        <v>2</v>
      </c>
      <c r="T1431" s="1">
        <v>1</v>
      </c>
      <c r="U1431" s="1">
        <v>0</v>
      </c>
      <c r="V1431" s="1">
        <v>0</v>
      </c>
      <c r="W1431" s="1">
        <v>4</v>
      </c>
      <c r="X1431" s="1"/>
      <c r="Y1431" s="1"/>
      <c r="Z1431" s="1"/>
      <c r="AA1431" s="1"/>
      <c r="AB1431" s="1"/>
      <c r="AN1431" t="str">
        <f t="shared" si="279"/>
        <v>Jamaica</v>
      </c>
      <c r="AO1431" t="s">
        <v>238</v>
      </c>
      <c r="AP1431">
        <v>1</v>
      </c>
      <c r="AR1431" s="119">
        <v>50</v>
      </c>
      <c r="AS1431" s="121">
        <v>25</v>
      </c>
      <c r="AT1431" s="121">
        <v>45</v>
      </c>
      <c r="AU1431" s="125">
        <v>36175</v>
      </c>
      <c r="AV1431" s="125">
        <f t="shared" si="289"/>
        <v>50025</v>
      </c>
      <c r="AW1431" s="10" t="s">
        <v>749</v>
      </c>
      <c r="AX1431">
        <f t="shared" si="286"/>
        <v>5036175</v>
      </c>
      <c r="BB1431">
        <v>49.45</v>
      </c>
      <c r="BC1431">
        <v>0.1</v>
      </c>
      <c r="BD1431">
        <v>49.35</v>
      </c>
    </row>
    <row r="1432" spans="1:56" hidden="1" outlineLevel="1">
      <c r="A1432" t="s">
        <v>3343</v>
      </c>
      <c r="B1432" s="10" t="s">
        <v>1581</v>
      </c>
      <c r="C1432" s="1">
        <f t="shared" si="280"/>
        <v>194</v>
      </c>
      <c r="D1432" s="7">
        <f>IF(N1432&gt;0, RANK(N1432,(N1432:P1432,Q1432:AE1432)),0)</f>
        <v>1</v>
      </c>
      <c r="E1432" s="7">
        <f>IF(O1432&gt;0,RANK(O1432,(N1432:P1432,Q1432:AE1432)),0)</f>
        <v>2</v>
      </c>
      <c r="F1432" s="7">
        <f t="shared" si="281"/>
        <v>3</v>
      </c>
      <c r="G1432" s="1">
        <f t="shared" si="287"/>
        <v>52</v>
      </c>
      <c r="H1432" s="2">
        <f t="shared" si="288"/>
        <v>0.26804123711340205</v>
      </c>
      <c r="I1432" s="8"/>
      <c r="J1432" s="2">
        <f t="shared" si="282"/>
        <v>0.62886597938144329</v>
      </c>
      <c r="K1432" s="2">
        <f t="shared" si="283"/>
        <v>0.36082474226804123</v>
      </c>
      <c r="L1432" s="2">
        <f t="shared" si="284"/>
        <v>5.1546391752577319E-3</v>
      </c>
      <c r="M1432" s="2">
        <f t="shared" si="285"/>
        <v>5.1546391752577509E-3</v>
      </c>
      <c r="N1432" s="1">
        <v>122</v>
      </c>
      <c r="O1432" s="1">
        <v>70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/>
      <c r="Y1432" s="1"/>
      <c r="Z1432" s="1"/>
      <c r="AA1432" s="1"/>
      <c r="AB1432" s="1"/>
      <c r="AN1432" t="str">
        <f t="shared" si="279"/>
        <v>Jay</v>
      </c>
      <c r="AO1432" t="s">
        <v>2831</v>
      </c>
      <c r="AP1432">
        <v>1</v>
      </c>
      <c r="AR1432" s="119">
        <v>50</v>
      </c>
      <c r="AS1432" s="121">
        <v>19</v>
      </c>
      <c r="AT1432" s="121">
        <v>60</v>
      </c>
      <c r="AU1432" s="125">
        <v>36325</v>
      </c>
      <c r="AV1432" s="125">
        <f t="shared" si="289"/>
        <v>50019</v>
      </c>
      <c r="AW1432" s="10" t="s">
        <v>749</v>
      </c>
      <c r="AX1432">
        <f t="shared" si="286"/>
        <v>5036325</v>
      </c>
      <c r="BB1432">
        <v>33.96</v>
      </c>
      <c r="BC1432">
        <v>0.04</v>
      </c>
      <c r="BD1432">
        <v>33.92</v>
      </c>
    </row>
    <row r="1433" spans="1:56" hidden="1" outlineLevel="1">
      <c r="A1433" t="s">
        <v>2018</v>
      </c>
      <c r="B1433" s="10" t="s">
        <v>1581</v>
      </c>
      <c r="C1433" s="1">
        <f t="shared" si="280"/>
        <v>3189</v>
      </c>
      <c r="D1433" s="7">
        <f>IF(N1433&gt;0, RANK(N1433,(N1433:P1433,Q1433:AE1433)),0)</f>
        <v>1</v>
      </c>
      <c r="E1433" s="7">
        <f>IF(O1433&gt;0,RANK(O1433,(N1433:P1433,Q1433:AE1433)),0)</f>
        <v>2</v>
      </c>
      <c r="F1433" s="7">
        <f t="shared" si="281"/>
        <v>3</v>
      </c>
      <c r="G1433" s="1">
        <f t="shared" si="287"/>
        <v>1170</v>
      </c>
      <c r="H1433" s="2">
        <f t="shared" si="288"/>
        <v>0.36688617121354655</v>
      </c>
      <c r="I1433" s="8"/>
      <c r="J1433" s="2">
        <f t="shared" si="282"/>
        <v>0.67450611476952027</v>
      </c>
      <c r="K1433" s="2">
        <f t="shared" si="283"/>
        <v>0.30761994355597366</v>
      </c>
      <c r="L1433" s="2">
        <f t="shared" si="284"/>
        <v>6.2715584822828473E-3</v>
      </c>
      <c r="M1433" s="2">
        <f t="shared" si="285"/>
        <v>1.1602383192223219E-2</v>
      </c>
      <c r="N1433" s="1">
        <v>2151</v>
      </c>
      <c r="O1433" s="1">
        <v>981</v>
      </c>
      <c r="P1433" s="1">
        <v>20</v>
      </c>
      <c r="Q1433" s="1">
        <v>17</v>
      </c>
      <c r="R1433" s="1">
        <v>1</v>
      </c>
      <c r="S1433" s="1">
        <v>3</v>
      </c>
      <c r="T1433" s="1">
        <v>1</v>
      </c>
      <c r="U1433" s="1">
        <v>0</v>
      </c>
      <c r="V1433" s="1">
        <v>0</v>
      </c>
      <c r="W1433" s="1">
        <v>15</v>
      </c>
      <c r="X1433" s="1"/>
      <c r="Y1433" s="1"/>
      <c r="Z1433" s="1"/>
      <c r="AA1433" s="1"/>
      <c r="AB1433" s="1"/>
      <c r="AN1433" t="str">
        <f t="shared" si="279"/>
        <v>Jericho</v>
      </c>
      <c r="AO1433" t="s">
        <v>334</v>
      </c>
      <c r="AP1433">
        <v>1</v>
      </c>
      <c r="AR1433" s="119">
        <v>50</v>
      </c>
      <c r="AS1433" s="121">
        <v>7</v>
      </c>
      <c r="AT1433" s="121">
        <v>45</v>
      </c>
      <c r="AU1433" s="125">
        <v>36700</v>
      </c>
      <c r="AV1433" s="125">
        <f t="shared" si="289"/>
        <v>50007</v>
      </c>
      <c r="AW1433" s="10" t="s">
        <v>749</v>
      </c>
      <c r="AX1433">
        <f t="shared" si="286"/>
        <v>5036700</v>
      </c>
      <c r="BB1433">
        <v>35.450000000000003</v>
      </c>
      <c r="BC1433">
        <v>0.05</v>
      </c>
      <c r="BD1433">
        <v>35.39</v>
      </c>
    </row>
    <row r="1434" spans="1:56" hidden="1" outlineLevel="1">
      <c r="A1434" t="s">
        <v>1979</v>
      </c>
      <c r="B1434" s="10" t="s">
        <v>1581</v>
      </c>
      <c r="C1434" s="1">
        <f t="shared" si="280"/>
        <v>1409</v>
      </c>
      <c r="D1434" s="7">
        <f>IF(N1434&gt;0, RANK(N1434,(N1434:P1434,Q1434:AE1434)),0)</f>
        <v>1</v>
      </c>
      <c r="E1434" s="7">
        <f>IF(O1434&gt;0,RANK(O1434,(N1434:P1434,Q1434:AE1434)),0)</f>
        <v>2</v>
      </c>
      <c r="F1434" s="7">
        <f t="shared" si="281"/>
        <v>3</v>
      </c>
      <c r="G1434" s="1">
        <f t="shared" si="287"/>
        <v>654</v>
      </c>
      <c r="H1434" s="2">
        <f t="shared" si="288"/>
        <v>0.46415897799858058</v>
      </c>
      <c r="I1434" s="8"/>
      <c r="J1434" s="2">
        <f t="shared" si="282"/>
        <v>0.72249822569198008</v>
      </c>
      <c r="K1434" s="2">
        <f t="shared" si="283"/>
        <v>0.25833924769339955</v>
      </c>
      <c r="L1434" s="2">
        <f t="shared" si="284"/>
        <v>1.0645848119233499E-2</v>
      </c>
      <c r="M1434" s="2">
        <f t="shared" si="285"/>
        <v>8.5166784953868684E-3</v>
      </c>
      <c r="N1434" s="1">
        <v>1018</v>
      </c>
      <c r="O1434" s="1">
        <v>364</v>
      </c>
      <c r="P1434" s="1">
        <v>15</v>
      </c>
      <c r="Q1434" s="1">
        <v>4</v>
      </c>
      <c r="R1434" s="1">
        <v>0</v>
      </c>
      <c r="S1434" s="1">
        <v>2</v>
      </c>
      <c r="T1434" s="1">
        <v>0</v>
      </c>
      <c r="U1434" s="1">
        <v>1</v>
      </c>
      <c r="V1434" s="1">
        <v>1</v>
      </c>
      <c r="W1434" s="1">
        <v>4</v>
      </c>
      <c r="X1434" s="1"/>
      <c r="Y1434" s="1"/>
      <c r="Z1434" s="1"/>
      <c r="AA1434" s="1"/>
      <c r="AB1434" s="1"/>
      <c r="AN1434" t="str">
        <f t="shared" si="279"/>
        <v>Johnson</v>
      </c>
      <c r="AO1434" t="s">
        <v>471</v>
      </c>
      <c r="AP1434">
        <v>1</v>
      </c>
      <c r="AR1434" s="119">
        <v>50</v>
      </c>
      <c r="AS1434" s="121">
        <v>15</v>
      </c>
      <c r="AT1434" s="121">
        <v>30</v>
      </c>
      <c r="AU1434" s="125">
        <v>37075</v>
      </c>
      <c r="AV1434" s="125">
        <f t="shared" si="289"/>
        <v>50015</v>
      </c>
      <c r="AW1434" s="10" t="s">
        <v>749</v>
      </c>
      <c r="AX1434">
        <f t="shared" si="286"/>
        <v>5037075</v>
      </c>
      <c r="BB1434">
        <v>45.09</v>
      </c>
      <c r="BC1434">
        <v>0.01</v>
      </c>
      <c r="BD1434">
        <v>45.08</v>
      </c>
    </row>
    <row r="1435" spans="1:56" hidden="1" outlineLevel="1">
      <c r="A1435" t="s">
        <v>1340</v>
      </c>
      <c r="B1435" s="10" t="s">
        <v>1581</v>
      </c>
      <c r="C1435" s="1">
        <f t="shared" si="280"/>
        <v>625</v>
      </c>
      <c r="D1435" s="7">
        <f>IF(N1435&gt;0, RANK(N1435,(N1435:P1435,Q1435:AE1435)),0)</f>
        <v>1</v>
      </c>
      <c r="E1435" s="7">
        <f>IF(O1435&gt;0,RANK(O1435,(N1435:P1435,Q1435:AE1435)),0)</f>
        <v>2</v>
      </c>
      <c r="F1435" s="7">
        <f t="shared" si="281"/>
        <v>3</v>
      </c>
      <c r="G1435" s="1">
        <f t="shared" si="287"/>
        <v>172</v>
      </c>
      <c r="H1435" s="2">
        <f t="shared" si="288"/>
        <v>0.2752</v>
      </c>
      <c r="I1435" s="8"/>
      <c r="J1435" s="2">
        <f t="shared" si="282"/>
        <v>0.62719999999999998</v>
      </c>
      <c r="K1435" s="2">
        <f t="shared" si="283"/>
        <v>0.35199999999999998</v>
      </c>
      <c r="L1435" s="2">
        <f t="shared" si="284"/>
        <v>1.12E-2</v>
      </c>
      <c r="M1435" s="2">
        <f t="shared" si="285"/>
        <v>9.6000000000000408E-3</v>
      </c>
      <c r="N1435" s="1">
        <v>392</v>
      </c>
      <c r="O1435" s="1">
        <v>220</v>
      </c>
      <c r="P1435" s="1">
        <v>7</v>
      </c>
      <c r="Q1435" s="1">
        <v>4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2</v>
      </c>
      <c r="X1435" s="1"/>
      <c r="Y1435" s="1"/>
      <c r="Z1435" s="1"/>
      <c r="AA1435" s="1"/>
      <c r="AB1435" s="1"/>
      <c r="AN1435" t="str">
        <f t="shared" si="279"/>
        <v>Killington</v>
      </c>
      <c r="AO1435" t="s">
        <v>2352</v>
      </c>
      <c r="AP1435">
        <v>1</v>
      </c>
      <c r="AR1435" s="119">
        <v>50</v>
      </c>
      <c r="AS1435" s="121">
        <v>21</v>
      </c>
      <c r="AT1435" s="121">
        <v>47</v>
      </c>
      <c r="AU1435" s="125">
        <v>37685</v>
      </c>
      <c r="AV1435" s="125">
        <f t="shared" si="289"/>
        <v>50021</v>
      </c>
      <c r="AW1435" s="10" t="s">
        <v>749</v>
      </c>
      <c r="AX1435">
        <f t="shared" si="286"/>
        <v>5037685</v>
      </c>
      <c r="BB1435">
        <v>46.86</v>
      </c>
      <c r="BC1435">
        <v>0.22</v>
      </c>
      <c r="BD1435">
        <v>46.63</v>
      </c>
    </row>
    <row r="1436" spans="1:56" hidden="1" outlineLevel="1">
      <c r="A1436" t="s">
        <v>1315</v>
      </c>
      <c r="B1436" s="10" t="s">
        <v>1581</v>
      </c>
      <c r="C1436" s="1">
        <f t="shared" si="280"/>
        <v>258</v>
      </c>
      <c r="D1436" s="7">
        <f>IF(N1436&gt;0, RANK(N1436,(N1436:P1436,Q1436:AE1436)),0)</f>
        <v>1</v>
      </c>
      <c r="E1436" s="7">
        <f>IF(O1436&gt;0,RANK(O1436,(N1436:P1436,Q1436:AE1436)),0)</f>
        <v>2</v>
      </c>
      <c r="F1436" s="7">
        <f t="shared" si="281"/>
        <v>5</v>
      </c>
      <c r="G1436" s="1">
        <f t="shared" si="287"/>
        <v>86</v>
      </c>
      <c r="H1436" s="2">
        <f t="shared" si="288"/>
        <v>0.33333333333333331</v>
      </c>
      <c r="I1436" s="8"/>
      <c r="J1436" s="2">
        <f t="shared" si="282"/>
        <v>0.65116279069767447</v>
      </c>
      <c r="K1436" s="2">
        <f t="shared" si="283"/>
        <v>0.31782945736434109</v>
      </c>
      <c r="L1436" s="2">
        <f t="shared" si="284"/>
        <v>3.875968992248062E-3</v>
      </c>
      <c r="M1436" s="2">
        <f t="shared" si="285"/>
        <v>2.7131782945736378E-2</v>
      </c>
      <c r="N1436" s="1">
        <v>168</v>
      </c>
      <c r="O1436" s="1">
        <v>82</v>
      </c>
      <c r="P1436" s="1">
        <v>1</v>
      </c>
      <c r="Q1436" s="1">
        <v>0</v>
      </c>
      <c r="R1436" s="1">
        <v>0</v>
      </c>
      <c r="S1436" s="1">
        <v>4</v>
      </c>
      <c r="T1436" s="1">
        <v>1</v>
      </c>
      <c r="U1436" s="1">
        <v>0</v>
      </c>
      <c r="V1436" s="1">
        <v>0</v>
      </c>
      <c r="W1436" s="1">
        <v>2</v>
      </c>
      <c r="X1436" s="1"/>
      <c r="Y1436" s="1"/>
      <c r="Z1436" s="1"/>
      <c r="AA1436" s="1"/>
      <c r="AB1436" s="1"/>
      <c r="AN1436" t="str">
        <f t="shared" si="279"/>
        <v>Kirby</v>
      </c>
      <c r="AO1436" t="s">
        <v>3371</v>
      </c>
      <c r="AP1436">
        <v>1</v>
      </c>
      <c r="AR1436" s="119">
        <v>50</v>
      </c>
      <c r="AS1436" s="121">
        <v>5</v>
      </c>
      <c r="AT1436" s="121">
        <v>30</v>
      </c>
      <c r="AU1436" s="125">
        <v>37900</v>
      </c>
      <c r="AV1436" s="125">
        <f t="shared" si="289"/>
        <v>50005</v>
      </c>
      <c r="AW1436" s="10" t="s">
        <v>749</v>
      </c>
      <c r="AX1436">
        <f t="shared" si="286"/>
        <v>5037900</v>
      </c>
      <c r="BB1436">
        <v>24.43</v>
      </c>
      <c r="BC1436">
        <v>0.02</v>
      </c>
      <c r="BD1436">
        <v>24.41</v>
      </c>
    </row>
    <row r="1437" spans="1:56" hidden="1" outlineLevel="1">
      <c r="A1437" t="s">
        <v>375</v>
      </c>
      <c r="B1437" s="10" t="s">
        <v>1581</v>
      </c>
      <c r="C1437" s="1">
        <f t="shared" si="280"/>
        <v>110</v>
      </c>
      <c r="D1437" s="7">
        <f>IF(N1437&gt;0, RANK(N1437,(N1437:P1437,Q1437:AE1437)),0)</f>
        <v>1</v>
      </c>
      <c r="E1437" s="7">
        <f>IF(O1437&gt;0,RANK(O1437,(N1437:P1437,Q1437:AE1437)),0)</f>
        <v>2</v>
      </c>
      <c r="F1437" s="7">
        <f t="shared" si="281"/>
        <v>0</v>
      </c>
      <c r="G1437" s="1">
        <f t="shared" si="287"/>
        <v>59</v>
      </c>
      <c r="H1437" s="2">
        <f t="shared" si="288"/>
        <v>0.53636363636363638</v>
      </c>
      <c r="I1437" s="8"/>
      <c r="J1437" s="2">
        <f t="shared" si="282"/>
        <v>0.76363636363636367</v>
      </c>
      <c r="K1437" s="2">
        <f t="shared" si="283"/>
        <v>0.22727272727272727</v>
      </c>
      <c r="L1437" s="2">
        <f t="shared" si="284"/>
        <v>0</v>
      </c>
      <c r="M1437" s="2">
        <f t="shared" si="285"/>
        <v>9.0909090909090662E-3</v>
      </c>
      <c r="N1437" s="1">
        <v>84</v>
      </c>
      <c r="O1437" s="1">
        <v>25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1</v>
      </c>
      <c r="X1437" s="1"/>
      <c r="Y1437" s="1"/>
      <c r="Z1437" s="1"/>
      <c r="AA1437" s="1"/>
      <c r="AB1437" s="1"/>
      <c r="AN1437" t="str">
        <f t="shared" si="279"/>
        <v>Landgrove</v>
      </c>
      <c r="AO1437" t="s">
        <v>2904</v>
      </c>
      <c r="AP1437">
        <v>1</v>
      </c>
      <c r="AR1437" s="119">
        <v>50</v>
      </c>
      <c r="AS1437" s="121">
        <v>3</v>
      </c>
      <c r="AT1437" s="121">
        <v>20</v>
      </c>
      <c r="AU1437" s="125">
        <v>39025</v>
      </c>
      <c r="AV1437" s="125">
        <f t="shared" si="289"/>
        <v>50003</v>
      </c>
      <c r="AW1437" s="10" t="s">
        <v>749</v>
      </c>
      <c r="AX1437">
        <f t="shared" si="286"/>
        <v>5039025</v>
      </c>
      <c r="BB1437">
        <v>9.1199999999999992</v>
      </c>
      <c r="BC1437">
        <v>0</v>
      </c>
      <c r="BD1437">
        <v>9.1199999999999992</v>
      </c>
    </row>
    <row r="1438" spans="1:56" hidden="1" outlineLevel="1">
      <c r="A1438" t="s">
        <v>834</v>
      </c>
      <c r="B1438" s="10" t="s">
        <v>1581</v>
      </c>
      <c r="C1438" s="1">
        <f t="shared" si="280"/>
        <v>541</v>
      </c>
      <c r="D1438" s="7">
        <f>IF(N1438&gt;0, RANK(N1438,(N1438:P1438,Q1438:AE1438)),0)</f>
        <v>1</v>
      </c>
      <c r="E1438" s="7">
        <f>IF(O1438&gt;0,RANK(O1438,(N1438:P1438,Q1438:AE1438)),0)</f>
        <v>2</v>
      </c>
      <c r="F1438" s="7">
        <f t="shared" si="281"/>
        <v>4</v>
      </c>
      <c r="G1438" s="1">
        <f t="shared" si="287"/>
        <v>141</v>
      </c>
      <c r="H1438" s="2">
        <f t="shared" si="288"/>
        <v>0.26062846580406657</v>
      </c>
      <c r="I1438" s="8"/>
      <c r="J1438" s="2">
        <f t="shared" si="282"/>
        <v>0.61182994454713491</v>
      </c>
      <c r="K1438" s="2">
        <f t="shared" si="283"/>
        <v>0.3512014787430684</v>
      </c>
      <c r="L1438" s="2">
        <f t="shared" si="284"/>
        <v>9.242144177449169E-3</v>
      </c>
      <c r="M1438" s="2">
        <f t="shared" si="285"/>
        <v>2.7726432532347529E-2</v>
      </c>
      <c r="N1438" s="1">
        <v>331</v>
      </c>
      <c r="O1438" s="1">
        <v>190</v>
      </c>
      <c r="P1438" s="1">
        <v>5</v>
      </c>
      <c r="Q1438" s="1">
        <v>6</v>
      </c>
      <c r="R1438" s="1">
        <v>0</v>
      </c>
      <c r="S1438" s="1">
        <v>4</v>
      </c>
      <c r="T1438" s="1">
        <v>0</v>
      </c>
      <c r="U1438" s="1">
        <v>0</v>
      </c>
      <c r="V1438" s="1">
        <v>0</v>
      </c>
      <c r="W1438" s="1">
        <v>5</v>
      </c>
      <c r="X1438" s="1"/>
      <c r="Y1438" s="1"/>
      <c r="Z1438" s="1"/>
      <c r="AA1438" s="1"/>
      <c r="AB1438" s="1"/>
      <c r="AN1438" t="str">
        <f t="shared" si="279"/>
        <v>Leicester</v>
      </c>
      <c r="AO1438" t="s">
        <v>2903</v>
      </c>
      <c r="AP1438">
        <v>1</v>
      </c>
      <c r="AR1438" s="119">
        <v>50</v>
      </c>
      <c r="AS1438" s="121">
        <v>1</v>
      </c>
      <c r="AT1438" s="121">
        <v>45</v>
      </c>
      <c r="AU1438" s="125">
        <v>39325</v>
      </c>
      <c r="AV1438" s="125">
        <f t="shared" si="289"/>
        <v>50001</v>
      </c>
      <c r="AW1438" s="10" t="s">
        <v>749</v>
      </c>
      <c r="AX1438">
        <f t="shared" si="286"/>
        <v>5039325</v>
      </c>
      <c r="BB1438">
        <v>21.99</v>
      </c>
      <c r="BC1438">
        <v>0.71</v>
      </c>
      <c r="BD1438">
        <v>21.28</v>
      </c>
    </row>
    <row r="1439" spans="1:56" hidden="1" outlineLevel="1">
      <c r="A1439" t="s">
        <v>1318</v>
      </c>
      <c r="B1439" s="10" t="s">
        <v>1581</v>
      </c>
      <c r="C1439" s="1">
        <f t="shared" si="280"/>
        <v>59</v>
      </c>
      <c r="D1439" s="7">
        <f>IF(N1439&gt;0, RANK(N1439,(N1439:P1439,Q1439:AE1439)),0)</f>
        <v>2</v>
      </c>
      <c r="E1439" s="7">
        <f>IF(O1439&gt;0,RANK(O1439,(N1439:P1439,Q1439:AE1439)),0)</f>
        <v>1</v>
      </c>
      <c r="F1439" s="7">
        <f t="shared" si="281"/>
        <v>0</v>
      </c>
      <c r="G1439" s="1">
        <f t="shared" si="287"/>
        <v>1</v>
      </c>
      <c r="H1439" s="2">
        <f t="shared" si="288"/>
        <v>1.6949152542372881E-2</v>
      </c>
      <c r="I1439" s="8"/>
      <c r="J1439" s="2">
        <f t="shared" si="282"/>
        <v>0.49152542372881358</v>
      </c>
      <c r="K1439" s="2">
        <f t="shared" si="283"/>
        <v>0.50847457627118642</v>
      </c>
      <c r="L1439" s="2">
        <f t="shared" si="284"/>
        <v>0</v>
      </c>
      <c r="M1439" s="2">
        <f t="shared" si="285"/>
        <v>0</v>
      </c>
      <c r="N1439" s="1">
        <v>29</v>
      </c>
      <c r="O1439" s="1">
        <v>30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/>
      <c r="Y1439" s="1"/>
      <c r="Z1439" s="1"/>
      <c r="AA1439" s="1"/>
      <c r="AB1439" s="1"/>
      <c r="AN1439" t="str">
        <f t="shared" si="279"/>
        <v>Lemington</v>
      </c>
      <c r="AO1439" t="s">
        <v>1885</v>
      </c>
      <c r="AP1439">
        <v>1</v>
      </c>
      <c r="AR1439" s="119">
        <v>50</v>
      </c>
      <c r="AS1439" s="121">
        <v>9</v>
      </c>
      <c r="AT1439" s="121">
        <v>60</v>
      </c>
      <c r="AU1439" s="125">
        <v>39700</v>
      </c>
      <c r="AV1439" s="125">
        <f t="shared" si="289"/>
        <v>50009</v>
      </c>
      <c r="AW1439" s="10" t="s">
        <v>749</v>
      </c>
      <c r="AX1439">
        <f t="shared" si="286"/>
        <v>5039700</v>
      </c>
      <c r="BB1439">
        <v>35.26</v>
      </c>
      <c r="BC1439">
        <v>0</v>
      </c>
      <c r="BD1439">
        <v>35.26</v>
      </c>
    </row>
    <row r="1440" spans="1:56" hidden="1" outlineLevel="1">
      <c r="A1440" t="s">
        <v>2196</v>
      </c>
      <c r="B1440" s="10" t="s">
        <v>1581</v>
      </c>
      <c r="C1440" s="1">
        <f t="shared" si="280"/>
        <v>839</v>
      </c>
      <c r="D1440" s="7">
        <f>IF(N1440&gt;0, RANK(N1440,(N1440:P1440,Q1440:AE1440)),0)</f>
        <v>1</v>
      </c>
      <c r="E1440" s="7">
        <f>IF(O1440&gt;0,RANK(O1440,(N1440:P1440,Q1440:AE1440)),0)</f>
        <v>2</v>
      </c>
      <c r="F1440" s="7">
        <f t="shared" si="281"/>
        <v>3</v>
      </c>
      <c r="G1440" s="1">
        <f t="shared" si="287"/>
        <v>425</v>
      </c>
      <c r="H1440" s="2">
        <f t="shared" si="288"/>
        <v>0.50655542312276525</v>
      </c>
      <c r="I1440" s="8"/>
      <c r="J1440" s="2">
        <f t="shared" si="282"/>
        <v>0.74135876042908222</v>
      </c>
      <c r="K1440" s="2">
        <f t="shared" si="283"/>
        <v>0.23480333730631706</v>
      </c>
      <c r="L1440" s="2">
        <f t="shared" si="284"/>
        <v>1.5494636471990465E-2</v>
      </c>
      <c r="M1440" s="2">
        <f t="shared" si="285"/>
        <v>8.3432657926102594E-3</v>
      </c>
      <c r="N1440" s="1">
        <v>622</v>
      </c>
      <c r="O1440" s="1">
        <v>197</v>
      </c>
      <c r="P1440" s="1">
        <v>13</v>
      </c>
      <c r="Q1440" s="1">
        <v>1</v>
      </c>
      <c r="R1440" s="1">
        <v>1</v>
      </c>
      <c r="S1440" s="1">
        <v>1</v>
      </c>
      <c r="T1440" s="1">
        <v>0</v>
      </c>
      <c r="U1440" s="1">
        <v>0</v>
      </c>
      <c r="V1440" s="1">
        <v>1</v>
      </c>
      <c r="W1440" s="1">
        <v>3</v>
      </c>
      <c r="X1440" s="1"/>
      <c r="Y1440" s="1"/>
      <c r="Z1440" s="1"/>
      <c r="AA1440" s="1"/>
      <c r="AB1440" s="1"/>
      <c r="AN1440" t="str">
        <f t="shared" si="279"/>
        <v>Lincoln</v>
      </c>
      <c r="AO1440" t="s">
        <v>2903</v>
      </c>
      <c r="AP1440">
        <v>1</v>
      </c>
      <c r="AR1440" s="119">
        <v>50</v>
      </c>
      <c r="AS1440" s="121">
        <v>1</v>
      </c>
      <c r="AT1440" s="121">
        <v>50</v>
      </c>
      <c r="AU1440" s="125">
        <v>40075</v>
      </c>
      <c r="AV1440" s="125">
        <f t="shared" si="289"/>
        <v>50001</v>
      </c>
      <c r="AW1440" s="10" t="s">
        <v>749</v>
      </c>
      <c r="AX1440">
        <f t="shared" si="286"/>
        <v>5040075</v>
      </c>
      <c r="BB1440">
        <v>44.02</v>
      </c>
      <c r="BC1440">
        <v>0.03</v>
      </c>
      <c r="BD1440">
        <v>43.99</v>
      </c>
    </row>
    <row r="1441" spans="1:56" hidden="1" outlineLevel="1">
      <c r="A1441" t="s">
        <v>1470</v>
      </c>
      <c r="B1441" s="10" t="s">
        <v>1581</v>
      </c>
      <c r="C1441" s="1">
        <f t="shared" si="280"/>
        <v>1008</v>
      </c>
      <c r="D1441" s="7">
        <f>IF(N1441&gt;0, RANK(N1441,(N1441:P1441,Q1441:AE1441)),0)</f>
        <v>1</v>
      </c>
      <c r="E1441" s="7">
        <f>IF(O1441&gt;0,RANK(O1441,(N1441:P1441,Q1441:AE1441)),0)</f>
        <v>2</v>
      </c>
      <c r="F1441" s="7">
        <f t="shared" si="281"/>
        <v>4</v>
      </c>
      <c r="G1441" s="1">
        <f t="shared" si="287"/>
        <v>277</v>
      </c>
      <c r="H1441" s="2">
        <f t="shared" si="288"/>
        <v>0.27480158730158732</v>
      </c>
      <c r="I1441" s="8"/>
      <c r="J1441" s="2">
        <f t="shared" si="282"/>
        <v>0.63194444444444442</v>
      </c>
      <c r="K1441" s="2">
        <f t="shared" si="283"/>
        <v>0.35714285714285715</v>
      </c>
      <c r="L1441" s="2">
        <f t="shared" si="284"/>
        <v>3.968253968253968E-3</v>
      </c>
      <c r="M1441" s="2">
        <f t="shared" si="285"/>
        <v>6.9444444444444614E-3</v>
      </c>
      <c r="N1441" s="1">
        <v>637</v>
      </c>
      <c r="O1441" s="1">
        <v>360</v>
      </c>
      <c r="P1441" s="1">
        <v>4</v>
      </c>
      <c r="Q1441" s="1">
        <v>5</v>
      </c>
      <c r="R1441" s="1">
        <v>0</v>
      </c>
      <c r="S1441" s="1">
        <v>0</v>
      </c>
      <c r="T1441" s="1">
        <v>0</v>
      </c>
      <c r="U1441" s="1">
        <v>0</v>
      </c>
      <c r="V1441" s="1">
        <v>1</v>
      </c>
      <c r="W1441" s="1">
        <v>1</v>
      </c>
      <c r="X1441" s="1"/>
      <c r="Y1441" s="1"/>
      <c r="Z1441" s="1"/>
      <c r="AA1441" s="1"/>
      <c r="AB1441" s="1"/>
      <c r="AN1441" t="str">
        <f t="shared" si="279"/>
        <v>Londonderry</v>
      </c>
      <c r="AO1441" t="s">
        <v>238</v>
      </c>
      <c r="AP1441">
        <v>1</v>
      </c>
      <c r="AR1441" s="119">
        <v>50</v>
      </c>
      <c r="AS1441" s="121">
        <v>25</v>
      </c>
      <c r="AT1441" s="121">
        <v>50</v>
      </c>
      <c r="AU1441" s="125">
        <v>40225</v>
      </c>
      <c r="AV1441" s="125">
        <f t="shared" si="289"/>
        <v>50025</v>
      </c>
      <c r="AW1441" s="10" t="s">
        <v>749</v>
      </c>
      <c r="AX1441">
        <f t="shared" si="286"/>
        <v>5040225</v>
      </c>
      <c r="BB1441">
        <v>35.869999999999997</v>
      </c>
      <c r="BC1441">
        <v>0.21</v>
      </c>
      <c r="BD1441">
        <v>35.67</v>
      </c>
    </row>
    <row r="1442" spans="1:56" hidden="1" outlineLevel="1">
      <c r="A1442" t="s">
        <v>863</v>
      </c>
      <c r="B1442" s="10" t="s">
        <v>1581</v>
      </c>
      <c r="C1442" s="1">
        <f t="shared" si="280"/>
        <v>383</v>
      </c>
      <c r="D1442" s="7">
        <f>IF(N1442&gt;0, RANK(N1442,(N1442:P1442,Q1442:AE1442)),0)</f>
        <v>1</v>
      </c>
      <c r="E1442" s="7">
        <f>IF(O1442&gt;0,RANK(O1442,(N1442:P1442,Q1442:AE1442)),0)</f>
        <v>2</v>
      </c>
      <c r="F1442" s="7">
        <f t="shared" si="281"/>
        <v>3</v>
      </c>
      <c r="G1442" s="1">
        <f t="shared" si="287"/>
        <v>74</v>
      </c>
      <c r="H1442" s="2">
        <f t="shared" si="288"/>
        <v>0.19321148825065274</v>
      </c>
      <c r="I1442" s="8"/>
      <c r="J1442" s="2">
        <f t="shared" si="282"/>
        <v>0.58746736292428203</v>
      </c>
      <c r="K1442" s="2">
        <f t="shared" si="283"/>
        <v>0.39425587467362927</v>
      </c>
      <c r="L1442" s="2">
        <f t="shared" si="284"/>
        <v>1.0443864229765013E-2</v>
      </c>
      <c r="M1442" s="2">
        <f t="shared" si="285"/>
        <v>7.8328981723236844E-3</v>
      </c>
      <c r="N1442" s="1">
        <v>225</v>
      </c>
      <c r="O1442" s="1">
        <v>151</v>
      </c>
      <c r="P1442" s="1">
        <v>4</v>
      </c>
      <c r="Q1442" s="1">
        <v>1</v>
      </c>
      <c r="R1442" s="1">
        <v>0</v>
      </c>
      <c r="S1442" s="1">
        <v>2</v>
      </c>
      <c r="T1442" s="1">
        <v>0</v>
      </c>
      <c r="U1442" s="1">
        <v>0</v>
      </c>
      <c r="V1442" s="1">
        <v>0</v>
      </c>
      <c r="W1442" s="1">
        <v>0</v>
      </c>
      <c r="X1442" s="1"/>
      <c r="Y1442" s="1"/>
      <c r="Z1442" s="1"/>
      <c r="AA1442" s="1"/>
      <c r="AB1442" s="1"/>
      <c r="AN1442" t="str">
        <f t="shared" si="279"/>
        <v>Lowell</v>
      </c>
      <c r="AO1442" t="s">
        <v>2831</v>
      </c>
      <c r="AP1442">
        <v>1</v>
      </c>
      <c r="AR1442" s="119">
        <v>50</v>
      </c>
      <c r="AS1442" s="121">
        <v>19</v>
      </c>
      <c r="AT1442" s="121">
        <v>65</v>
      </c>
      <c r="AU1442" s="125">
        <v>40525</v>
      </c>
      <c r="AV1442" s="125">
        <f t="shared" si="289"/>
        <v>50019</v>
      </c>
      <c r="AW1442" s="10" t="s">
        <v>749</v>
      </c>
      <c r="AX1442">
        <f t="shared" si="286"/>
        <v>5040525</v>
      </c>
      <c r="BB1442">
        <v>56.06</v>
      </c>
      <c r="BC1442">
        <v>0.06</v>
      </c>
      <c r="BD1442">
        <v>56.01</v>
      </c>
    </row>
    <row r="1443" spans="1:56" hidden="1" outlineLevel="1">
      <c r="A1443" t="s">
        <v>864</v>
      </c>
      <c r="B1443" s="10" t="s">
        <v>1581</v>
      </c>
      <c r="C1443" s="1">
        <f t="shared" si="280"/>
        <v>1237</v>
      </c>
      <c r="D1443" s="7">
        <f>IF(N1443&gt;0, RANK(N1443,(N1443:P1443,Q1443:AE1443)),0)</f>
        <v>1</v>
      </c>
      <c r="E1443" s="7">
        <f>IF(O1443&gt;0,RANK(O1443,(N1443:P1443,Q1443:AE1443)),0)</f>
        <v>2</v>
      </c>
      <c r="F1443" s="7">
        <f t="shared" si="281"/>
        <v>3</v>
      </c>
      <c r="G1443" s="1">
        <f t="shared" si="287"/>
        <v>296</v>
      </c>
      <c r="H1443" s="2">
        <f t="shared" si="288"/>
        <v>0.23928860145513339</v>
      </c>
      <c r="I1443" s="8"/>
      <c r="J1443" s="2">
        <f t="shared" si="282"/>
        <v>0.60953920776071135</v>
      </c>
      <c r="K1443" s="2">
        <f t="shared" si="283"/>
        <v>0.37025060630557799</v>
      </c>
      <c r="L1443" s="2">
        <f t="shared" si="284"/>
        <v>8.0840743734842367E-3</v>
      </c>
      <c r="M1443" s="2">
        <f t="shared" si="285"/>
        <v>1.2126111560226419E-2</v>
      </c>
      <c r="N1443" s="1">
        <v>754</v>
      </c>
      <c r="O1443" s="1">
        <v>458</v>
      </c>
      <c r="P1443" s="1">
        <v>10</v>
      </c>
      <c r="Q1443" s="1">
        <v>1</v>
      </c>
      <c r="R1443" s="1">
        <v>0</v>
      </c>
      <c r="S1443" s="1">
        <v>2</v>
      </c>
      <c r="T1443" s="1">
        <v>1</v>
      </c>
      <c r="U1443" s="1">
        <v>1</v>
      </c>
      <c r="V1443" s="1">
        <v>0</v>
      </c>
      <c r="W1443" s="1">
        <v>10</v>
      </c>
      <c r="X1443" s="1"/>
      <c r="Y1443" s="1"/>
      <c r="Z1443" s="1"/>
      <c r="AA1443" s="1"/>
      <c r="AB1443" s="1"/>
      <c r="AN1443" t="str">
        <f t="shared" si="279"/>
        <v>Ludlow</v>
      </c>
      <c r="AO1443" t="s">
        <v>968</v>
      </c>
      <c r="AP1443">
        <v>1</v>
      </c>
      <c r="AR1443" s="119">
        <v>50</v>
      </c>
      <c r="AS1443" s="121">
        <v>27</v>
      </c>
      <c r="AT1443" s="121">
        <v>50</v>
      </c>
      <c r="AU1443" s="125">
        <v>41275</v>
      </c>
      <c r="AV1443" s="125">
        <f t="shared" si="289"/>
        <v>50027</v>
      </c>
      <c r="AW1443" s="10" t="s">
        <v>749</v>
      </c>
      <c r="AX1443">
        <f t="shared" si="286"/>
        <v>5041275</v>
      </c>
      <c r="BB1443">
        <v>35.700000000000003</v>
      </c>
      <c r="BC1443">
        <v>0.43</v>
      </c>
      <c r="BD1443">
        <v>35.270000000000003</v>
      </c>
    </row>
    <row r="1444" spans="1:56" hidden="1" outlineLevel="1">
      <c r="A1444" t="s">
        <v>3286</v>
      </c>
      <c r="B1444" s="10" t="s">
        <v>1581</v>
      </c>
      <c r="C1444" s="1">
        <f t="shared" si="280"/>
        <v>618</v>
      </c>
      <c r="D1444" s="7">
        <f>IF(N1444&gt;0, RANK(N1444,(N1444:P1444,Q1444:AE1444)),0)</f>
        <v>1</v>
      </c>
      <c r="E1444" s="7">
        <f>IF(O1444&gt;0,RANK(O1444,(N1444:P1444,Q1444:AE1444)),0)</f>
        <v>2</v>
      </c>
      <c r="F1444" s="7">
        <f t="shared" si="281"/>
        <v>3</v>
      </c>
      <c r="G1444" s="1">
        <f t="shared" si="287"/>
        <v>61</v>
      </c>
      <c r="H1444" s="2">
        <f t="shared" si="288"/>
        <v>9.8705501618122971E-2</v>
      </c>
      <c r="I1444" s="8"/>
      <c r="J1444" s="2">
        <f t="shared" si="282"/>
        <v>0.53398058252427183</v>
      </c>
      <c r="K1444" s="2">
        <f t="shared" si="283"/>
        <v>0.43527508090614886</v>
      </c>
      <c r="L1444" s="2">
        <f t="shared" si="284"/>
        <v>1.6181229773462782E-2</v>
      </c>
      <c r="M1444" s="2">
        <f t="shared" si="285"/>
        <v>1.456310679611653E-2</v>
      </c>
      <c r="N1444" s="1">
        <v>330</v>
      </c>
      <c r="O1444" s="1">
        <v>269</v>
      </c>
      <c r="P1444" s="1">
        <v>10</v>
      </c>
      <c r="Q1444" s="1">
        <v>2</v>
      </c>
      <c r="R1444" s="1">
        <v>0</v>
      </c>
      <c r="S1444" s="1">
        <v>1</v>
      </c>
      <c r="T1444" s="1">
        <v>0</v>
      </c>
      <c r="U1444" s="1">
        <v>0</v>
      </c>
      <c r="V1444" s="1">
        <v>1</v>
      </c>
      <c r="W1444" s="1">
        <v>5</v>
      </c>
      <c r="X1444" s="1"/>
      <c r="Y1444" s="1"/>
      <c r="Z1444" s="1"/>
      <c r="AA1444" s="1"/>
      <c r="AB1444" s="1"/>
      <c r="AN1444" t="str">
        <f t="shared" si="279"/>
        <v>Lunenburg</v>
      </c>
      <c r="AO1444" t="s">
        <v>1885</v>
      </c>
      <c r="AP1444">
        <v>1</v>
      </c>
      <c r="AR1444" s="119">
        <v>50</v>
      </c>
      <c r="AS1444" s="121">
        <v>9</v>
      </c>
      <c r="AT1444" s="121">
        <v>70</v>
      </c>
      <c r="AU1444" s="125">
        <v>41425</v>
      </c>
      <c r="AV1444" s="125">
        <f t="shared" si="289"/>
        <v>50009</v>
      </c>
      <c r="AW1444" s="10" t="s">
        <v>749</v>
      </c>
      <c r="AX1444">
        <f t="shared" si="286"/>
        <v>5041425</v>
      </c>
      <c r="BB1444">
        <v>45.36</v>
      </c>
      <c r="BC1444">
        <v>0.28000000000000003</v>
      </c>
      <c r="BD1444">
        <v>45.08</v>
      </c>
    </row>
    <row r="1445" spans="1:56" hidden="1" outlineLevel="1">
      <c r="A1445" t="s">
        <v>1682</v>
      </c>
      <c r="B1445" s="10" t="s">
        <v>1581</v>
      </c>
      <c r="C1445" s="1">
        <f t="shared" si="280"/>
        <v>2310</v>
      </c>
      <c r="D1445" s="7">
        <f>IF(N1445&gt;0, RANK(N1445,(N1445:P1445,Q1445:AE1445)),0)</f>
        <v>1</v>
      </c>
      <c r="E1445" s="7">
        <f>IF(O1445&gt;0,RANK(O1445,(N1445:P1445,Q1445:AE1445)),0)</f>
        <v>2</v>
      </c>
      <c r="F1445" s="7">
        <f t="shared" si="281"/>
        <v>3</v>
      </c>
      <c r="G1445" s="1">
        <f t="shared" si="287"/>
        <v>424</v>
      </c>
      <c r="H1445" s="2">
        <f t="shared" si="288"/>
        <v>0.18354978354978355</v>
      </c>
      <c r="I1445" s="8"/>
      <c r="J1445" s="2">
        <f t="shared" si="282"/>
        <v>0.58181818181818179</v>
      </c>
      <c r="K1445" s="2">
        <f t="shared" si="283"/>
        <v>0.39826839826839827</v>
      </c>
      <c r="L1445" s="2">
        <f t="shared" si="284"/>
        <v>1.0822510822510822E-2</v>
      </c>
      <c r="M1445" s="2">
        <f t="shared" si="285"/>
        <v>9.0909090909091165E-3</v>
      </c>
      <c r="N1445" s="1">
        <v>1344</v>
      </c>
      <c r="O1445" s="1">
        <v>920</v>
      </c>
      <c r="P1445" s="1">
        <v>25</v>
      </c>
      <c r="Q1445" s="1">
        <v>5</v>
      </c>
      <c r="R1445" s="1">
        <v>0</v>
      </c>
      <c r="S1445" s="1">
        <v>7</v>
      </c>
      <c r="T1445" s="1">
        <v>0</v>
      </c>
      <c r="U1445" s="1">
        <v>0</v>
      </c>
      <c r="V1445" s="1">
        <v>0</v>
      </c>
      <c r="W1445" s="1">
        <v>9</v>
      </c>
      <c r="X1445" s="1"/>
      <c r="Y1445" s="1"/>
      <c r="Z1445" s="1"/>
      <c r="AA1445" s="1"/>
      <c r="AB1445" s="1"/>
      <c r="AN1445" t="str">
        <f t="shared" si="279"/>
        <v>Lyndon</v>
      </c>
      <c r="AO1445" t="s">
        <v>3371</v>
      </c>
      <c r="AP1445">
        <v>1</v>
      </c>
      <c r="AR1445" s="119">
        <v>50</v>
      </c>
      <c r="AS1445" s="121">
        <v>5</v>
      </c>
      <c r="AT1445" s="121">
        <v>35</v>
      </c>
      <c r="AU1445" s="125">
        <v>41725</v>
      </c>
      <c r="AV1445" s="125">
        <f t="shared" si="289"/>
        <v>50005</v>
      </c>
      <c r="AW1445" s="10" t="s">
        <v>749</v>
      </c>
      <c r="AX1445">
        <f t="shared" si="286"/>
        <v>5041725</v>
      </c>
      <c r="BB1445">
        <v>39.799999999999997</v>
      </c>
      <c r="BC1445">
        <v>0.04</v>
      </c>
      <c r="BD1445">
        <v>39.76</v>
      </c>
    </row>
    <row r="1446" spans="1:56" hidden="1" outlineLevel="1">
      <c r="A1446" t="s">
        <v>2266</v>
      </c>
      <c r="B1446" s="10" t="s">
        <v>1581</v>
      </c>
      <c r="C1446" s="1">
        <f t="shared" si="280"/>
        <v>102</v>
      </c>
      <c r="D1446" s="7">
        <f>IF(N1446&gt;0, RANK(N1446,(N1446:P1446,Q1446:AE1446)),0)</f>
        <v>1</v>
      </c>
      <c r="E1446" s="7">
        <f>IF(O1446&gt;0,RANK(O1446,(N1446:P1446,Q1446:AE1446)),0)</f>
        <v>2</v>
      </c>
      <c r="F1446" s="7">
        <f t="shared" si="281"/>
        <v>3</v>
      </c>
      <c r="G1446" s="1">
        <f t="shared" si="287"/>
        <v>17</v>
      </c>
      <c r="H1446" s="2">
        <f t="shared" si="288"/>
        <v>0.16666666666666666</v>
      </c>
      <c r="I1446" s="8"/>
      <c r="J1446" s="2">
        <f t="shared" si="282"/>
        <v>0.57843137254901966</v>
      </c>
      <c r="K1446" s="2">
        <f t="shared" si="283"/>
        <v>0.41176470588235292</v>
      </c>
      <c r="L1446" s="2">
        <f t="shared" si="284"/>
        <v>9.8039215686274508E-3</v>
      </c>
      <c r="M1446" s="2">
        <f t="shared" si="285"/>
        <v>-3.4694469519536142E-17</v>
      </c>
      <c r="N1446" s="1">
        <v>59</v>
      </c>
      <c r="O1446" s="1">
        <v>42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/>
      <c r="Y1446" s="1"/>
      <c r="Z1446" s="1"/>
      <c r="AA1446" s="1"/>
      <c r="AB1446" s="1"/>
      <c r="AN1446" t="str">
        <f t="shared" si="279"/>
        <v>Maidstone</v>
      </c>
      <c r="AO1446" t="s">
        <v>1885</v>
      </c>
      <c r="AP1446">
        <v>1</v>
      </c>
      <c r="AR1446" s="119">
        <v>50</v>
      </c>
      <c r="AS1446" s="121">
        <v>9</v>
      </c>
      <c r="AT1446" s="121">
        <v>75</v>
      </c>
      <c r="AU1446" s="125">
        <v>42475</v>
      </c>
      <c r="AV1446" s="125">
        <f t="shared" si="289"/>
        <v>50009</v>
      </c>
      <c r="AW1446" s="10" t="s">
        <v>749</v>
      </c>
      <c r="AX1446">
        <f t="shared" si="286"/>
        <v>5042475</v>
      </c>
      <c r="BB1446">
        <v>31.79</v>
      </c>
      <c r="BC1446">
        <v>1.31</v>
      </c>
      <c r="BD1446">
        <v>30.48</v>
      </c>
    </row>
    <row r="1447" spans="1:56" hidden="1" outlineLevel="1">
      <c r="A1447" t="s">
        <v>480</v>
      </c>
      <c r="B1447" s="10" t="s">
        <v>1581</v>
      </c>
      <c r="C1447" s="1">
        <f t="shared" si="280"/>
        <v>2516</v>
      </c>
      <c r="D1447" s="7">
        <f>IF(N1447&gt;0, RANK(N1447,(N1447:P1447,Q1447:AE1447)),0)</f>
        <v>1</v>
      </c>
      <c r="E1447" s="7">
        <f>IF(O1447&gt;0,RANK(O1447,(N1447:P1447,Q1447:AE1447)),0)</f>
        <v>2</v>
      </c>
      <c r="F1447" s="7">
        <f t="shared" si="281"/>
        <v>3</v>
      </c>
      <c r="G1447" s="1">
        <f t="shared" si="287"/>
        <v>738</v>
      </c>
      <c r="H1447" s="2">
        <f t="shared" si="288"/>
        <v>0.2933227344992051</v>
      </c>
      <c r="I1447" s="8"/>
      <c r="J1447" s="2">
        <f t="shared" si="282"/>
        <v>0.63593004769475359</v>
      </c>
      <c r="K1447" s="2">
        <f t="shared" si="283"/>
        <v>0.34260731319554849</v>
      </c>
      <c r="L1447" s="2">
        <f t="shared" si="284"/>
        <v>7.551669316375199E-3</v>
      </c>
      <c r="M1447" s="2">
        <f t="shared" si="285"/>
        <v>1.3910969793322724E-2</v>
      </c>
      <c r="N1447" s="1">
        <v>1600</v>
      </c>
      <c r="O1447" s="1">
        <v>862</v>
      </c>
      <c r="P1447" s="1">
        <v>19</v>
      </c>
      <c r="Q1447" s="1">
        <v>12</v>
      </c>
      <c r="R1447" s="1">
        <v>0</v>
      </c>
      <c r="S1447" s="1">
        <v>4</v>
      </c>
      <c r="T1447" s="1">
        <v>1</v>
      </c>
      <c r="U1447" s="1">
        <v>1</v>
      </c>
      <c r="V1447" s="1">
        <v>0</v>
      </c>
      <c r="W1447" s="1">
        <v>17</v>
      </c>
      <c r="X1447" s="1"/>
      <c r="Y1447" s="1"/>
      <c r="Z1447" s="1"/>
      <c r="AA1447" s="1"/>
      <c r="AB1447" s="1"/>
      <c r="AN1447" t="str">
        <f t="shared" si="279"/>
        <v>Manchester</v>
      </c>
      <c r="AO1447" t="s">
        <v>2904</v>
      </c>
      <c r="AP1447">
        <v>1</v>
      </c>
      <c r="AR1447" s="119">
        <v>50</v>
      </c>
      <c r="AS1447" s="121">
        <v>3</v>
      </c>
      <c r="AT1447" s="121">
        <v>25</v>
      </c>
      <c r="AU1447" s="125">
        <v>42850</v>
      </c>
      <c r="AV1447" s="125">
        <f t="shared" si="289"/>
        <v>50003</v>
      </c>
      <c r="AW1447" s="10" t="s">
        <v>749</v>
      </c>
      <c r="AX1447">
        <f t="shared" si="286"/>
        <v>5042850</v>
      </c>
      <c r="BB1447">
        <v>42.28</v>
      </c>
      <c r="BC1447">
        <v>0.05</v>
      </c>
      <c r="BD1447">
        <v>42.23</v>
      </c>
    </row>
    <row r="1448" spans="1:56" hidden="1" outlineLevel="1">
      <c r="A1448" t="s">
        <v>2860</v>
      </c>
      <c r="B1448" s="10" t="s">
        <v>1581</v>
      </c>
      <c r="C1448" s="1">
        <f t="shared" si="280"/>
        <v>610</v>
      </c>
      <c r="D1448" s="7">
        <f>IF(N1448&gt;0, RANK(N1448,(N1448:P1448,Q1448:AE1448)),0)</f>
        <v>1</v>
      </c>
      <c r="E1448" s="7">
        <f>IF(O1448&gt;0,RANK(O1448,(N1448:P1448,Q1448:AE1448)),0)</f>
        <v>2</v>
      </c>
      <c r="F1448" s="7">
        <f t="shared" si="281"/>
        <v>3</v>
      </c>
      <c r="G1448" s="1">
        <f t="shared" si="287"/>
        <v>409</v>
      </c>
      <c r="H1448" s="2">
        <f t="shared" si="288"/>
        <v>0.67049180327868851</v>
      </c>
      <c r="I1448" s="8"/>
      <c r="J1448" s="2">
        <f t="shared" si="282"/>
        <v>0.82295081967213113</v>
      </c>
      <c r="K1448" s="2">
        <f t="shared" si="283"/>
        <v>0.15245901639344261</v>
      </c>
      <c r="L1448" s="2">
        <f t="shared" si="284"/>
        <v>9.8360655737704927E-3</v>
      </c>
      <c r="M1448" s="2">
        <f t="shared" si="285"/>
        <v>1.4754098360655764E-2</v>
      </c>
      <c r="N1448" s="1">
        <v>502</v>
      </c>
      <c r="O1448" s="1">
        <v>93</v>
      </c>
      <c r="P1448" s="1">
        <v>6</v>
      </c>
      <c r="Q1448" s="1">
        <v>3</v>
      </c>
      <c r="R1448" s="1">
        <v>0</v>
      </c>
      <c r="S1448" s="1">
        <v>1</v>
      </c>
      <c r="T1448" s="1">
        <v>1</v>
      </c>
      <c r="U1448" s="1">
        <v>2</v>
      </c>
      <c r="V1448" s="1">
        <v>0</v>
      </c>
      <c r="W1448" s="1">
        <v>2</v>
      </c>
      <c r="X1448" s="1"/>
      <c r="Y1448" s="1"/>
      <c r="Z1448" s="1"/>
      <c r="AA1448" s="1"/>
      <c r="AB1448" s="1"/>
      <c r="AN1448" t="str">
        <f t="shared" si="279"/>
        <v>Marlboro</v>
      </c>
      <c r="AO1448" t="s">
        <v>238</v>
      </c>
      <c r="AP1448">
        <v>1</v>
      </c>
      <c r="AR1448" s="119">
        <v>50</v>
      </c>
      <c r="AS1448" s="121">
        <v>25</v>
      </c>
      <c r="AT1448" s="121">
        <v>55</v>
      </c>
      <c r="AU1448" s="125">
        <v>43375</v>
      </c>
      <c r="AV1448" s="125">
        <f t="shared" si="289"/>
        <v>50025</v>
      </c>
      <c r="AW1448" s="10" t="s">
        <v>749</v>
      </c>
      <c r="AX1448">
        <f t="shared" si="286"/>
        <v>5043375</v>
      </c>
      <c r="BB1448">
        <v>40.65</v>
      </c>
      <c r="BC1448">
        <v>0.32</v>
      </c>
      <c r="BD1448">
        <v>40.33</v>
      </c>
    </row>
    <row r="1449" spans="1:56" hidden="1" outlineLevel="1">
      <c r="A1449" t="s">
        <v>1223</v>
      </c>
      <c r="B1449" s="10" t="s">
        <v>1581</v>
      </c>
      <c r="C1449" s="1">
        <f t="shared" si="280"/>
        <v>921</v>
      </c>
      <c r="D1449" s="7">
        <f>IF(N1449&gt;0, RANK(N1449,(N1449:P1449,Q1449:AE1449)),0)</f>
        <v>1</v>
      </c>
      <c r="E1449" s="7">
        <f>IF(O1449&gt;0,RANK(O1449,(N1449:P1449,Q1449:AE1449)),0)</f>
        <v>2</v>
      </c>
      <c r="F1449" s="7">
        <f t="shared" si="281"/>
        <v>3</v>
      </c>
      <c r="G1449" s="1">
        <f t="shared" si="287"/>
        <v>364</v>
      </c>
      <c r="H1449" s="2">
        <f t="shared" si="288"/>
        <v>0.39522258414766559</v>
      </c>
      <c r="I1449" s="8"/>
      <c r="J1449" s="2">
        <f t="shared" si="282"/>
        <v>0.68838219326818673</v>
      </c>
      <c r="K1449" s="2">
        <f t="shared" si="283"/>
        <v>0.29315960912052119</v>
      </c>
      <c r="L1449" s="2">
        <f t="shared" si="284"/>
        <v>1.0857763300760043E-2</v>
      </c>
      <c r="M1449" s="2">
        <f t="shared" si="285"/>
        <v>7.600434310532039E-3</v>
      </c>
      <c r="N1449" s="1">
        <v>634</v>
      </c>
      <c r="O1449" s="1">
        <v>270</v>
      </c>
      <c r="P1449" s="1">
        <v>10</v>
      </c>
      <c r="Q1449" s="1">
        <v>1</v>
      </c>
      <c r="R1449" s="1">
        <v>2</v>
      </c>
      <c r="S1449" s="1">
        <v>0</v>
      </c>
      <c r="T1449" s="1">
        <v>1</v>
      </c>
      <c r="U1449" s="1">
        <v>2</v>
      </c>
      <c r="V1449" s="1">
        <v>0</v>
      </c>
      <c r="W1449" s="1">
        <v>1</v>
      </c>
      <c r="X1449" s="1"/>
      <c r="Y1449" s="1"/>
      <c r="Z1449" s="1"/>
      <c r="AA1449" s="1"/>
      <c r="AB1449" s="1"/>
      <c r="AN1449" t="str">
        <f t="shared" si="279"/>
        <v>Marshfield</v>
      </c>
      <c r="AO1449" t="s">
        <v>1616</v>
      </c>
      <c r="AP1449">
        <v>1</v>
      </c>
      <c r="AR1449" s="119">
        <v>50</v>
      </c>
      <c r="AS1449" s="121">
        <v>23</v>
      </c>
      <c r="AT1449" s="121">
        <v>45</v>
      </c>
      <c r="AU1449" s="125">
        <v>43600</v>
      </c>
      <c r="AV1449" s="125">
        <f t="shared" si="289"/>
        <v>50023</v>
      </c>
      <c r="AW1449" s="10" t="s">
        <v>749</v>
      </c>
      <c r="AX1449">
        <f t="shared" si="286"/>
        <v>5043600</v>
      </c>
      <c r="BB1449">
        <v>43.39</v>
      </c>
      <c r="BC1449">
        <v>0.28000000000000003</v>
      </c>
      <c r="BD1449">
        <v>43.11</v>
      </c>
    </row>
    <row r="1450" spans="1:56" hidden="1" outlineLevel="1">
      <c r="A1450" t="s">
        <v>108</v>
      </c>
      <c r="B1450" s="10" t="s">
        <v>1581</v>
      </c>
      <c r="C1450" s="1">
        <f t="shared" si="280"/>
        <v>668</v>
      </c>
      <c r="D1450" s="7">
        <f>IF(N1450&gt;0, RANK(N1450,(N1450:P1450,Q1450:AE1450)),0)</f>
        <v>1</v>
      </c>
      <c r="E1450" s="7">
        <f>IF(O1450&gt;0,RANK(O1450,(N1450:P1450,Q1450:AE1450)),0)</f>
        <v>2</v>
      </c>
      <c r="F1450" s="7">
        <f t="shared" si="281"/>
        <v>3</v>
      </c>
      <c r="G1450" s="1">
        <f t="shared" si="287"/>
        <v>135</v>
      </c>
      <c r="H1450" s="2">
        <f t="shared" si="288"/>
        <v>0.20209580838323354</v>
      </c>
      <c r="I1450" s="8"/>
      <c r="J1450" s="2">
        <f t="shared" si="282"/>
        <v>0.59281437125748504</v>
      </c>
      <c r="K1450" s="2">
        <f t="shared" si="283"/>
        <v>0.3907185628742515</v>
      </c>
      <c r="L1450" s="2">
        <f t="shared" si="284"/>
        <v>1.1976047904191617E-2</v>
      </c>
      <c r="M1450" s="2">
        <f t="shared" si="285"/>
        <v>4.4910179640718466E-3</v>
      </c>
      <c r="N1450" s="1">
        <v>396</v>
      </c>
      <c r="O1450" s="1">
        <v>261</v>
      </c>
      <c r="P1450" s="1">
        <v>8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0</v>
      </c>
      <c r="W1450" s="1">
        <v>2</v>
      </c>
      <c r="X1450" s="1"/>
      <c r="Y1450" s="1"/>
      <c r="Z1450" s="1"/>
      <c r="AA1450" s="1"/>
      <c r="AB1450" s="1"/>
      <c r="AN1450" t="str">
        <f t="shared" si="279"/>
        <v>Mendon</v>
      </c>
      <c r="AO1450" t="s">
        <v>2352</v>
      </c>
      <c r="AP1450">
        <v>1</v>
      </c>
      <c r="AR1450" s="119">
        <v>50</v>
      </c>
      <c r="AS1450" s="121">
        <v>21</v>
      </c>
      <c r="AT1450" s="121">
        <v>50</v>
      </c>
      <c r="AU1450" s="125">
        <v>44125</v>
      </c>
      <c r="AV1450" s="125">
        <f t="shared" si="289"/>
        <v>50021</v>
      </c>
      <c r="AW1450" s="10" t="s">
        <v>749</v>
      </c>
      <c r="AX1450">
        <f t="shared" si="286"/>
        <v>5044125</v>
      </c>
      <c r="BB1450">
        <v>38.1</v>
      </c>
      <c r="BC1450">
        <v>0.01</v>
      </c>
      <c r="BD1450">
        <v>38.090000000000003</v>
      </c>
    </row>
    <row r="1451" spans="1:56" hidden="1" outlineLevel="1">
      <c r="A1451" t="s">
        <v>512</v>
      </c>
      <c r="B1451" s="10" t="s">
        <v>1581</v>
      </c>
      <c r="C1451" s="1">
        <f t="shared" si="280"/>
        <v>3509</v>
      </c>
      <c r="D1451" s="7">
        <f>IF(N1451&gt;0, RANK(N1451,(N1451:P1451,Q1451:AE1451)),0)</f>
        <v>1</v>
      </c>
      <c r="E1451" s="7">
        <f>IF(O1451&gt;0,RANK(O1451,(N1451:P1451,Q1451:AE1451)),0)</f>
        <v>2</v>
      </c>
      <c r="F1451" s="7">
        <f t="shared" si="281"/>
        <v>3</v>
      </c>
      <c r="G1451" s="1">
        <f t="shared" si="287"/>
        <v>2087</v>
      </c>
      <c r="H1451" s="2">
        <f t="shared" si="288"/>
        <v>0.59475634083784557</v>
      </c>
      <c r="I1451" s="8"/>
      <c r="J1451" s="2">
        <f t="shared" si="282"/>
        <v>0.78996865203761757</v>
      </c>
      <c r="K1451" s="2">
        <f t="shared" si="283"/>
        <v>0.195212311199772</v>
      </c>
      <c r="L1451" s="2">
        <f t="shared" si="284"/>
        <v>6.8395554288971216E-3</v>
      </c>
      <c r="M1451" s="2">
        <f t="shared" si="285"/>
        <v>7.9794813337133053E-3</v>
      </c>
      <c r="N1451" s="1">
        <v>2772</v>
      </c>
      <c r="O1451" s="1">
        <v>685</v>
      </c>
      <c r="P1451" s="1">
        <v>24</v>
      </c>
      <c r="Q1451" s="1">
        <v>8</v>
      </c>
      <c r="R1451" s="1">
        <v>0</v>
      </c>
      <c r="S1451" s="1">
        <v>5</v>
      </c>
      <c r="T1451" s="1">
        <v>0</v>
      </c>
      <c r="U1451" s="1">
        <v>0</v>
      </c>
      <c r="V1451" s="1">
        <v>2</v>
      </c>
      <c r="W1451" s="1">
        <v>13</v>
      </c>
      <c r="X1451" s="1"/>
      <c r="Y1451" s="1"/>
      <c r="Z1451" s="1"/>
      <c r="AA1451" s="1"/>
      <c r="AB1451" s="1"/>
      <c r="AN1451" t="str">
        <f t="shared" si="279"/>
        <v>Middlebury</v>
      </c>
      <c r="AO1451" t="s">
        <v>2903</v>
      </c>
      <c r="AP1451">
        <v>1</v>
      </c>
      <c r="AR1451" s="119">
        <v>50</v>
      </c>
      <c r="AS1451" s="121">
        <v>1</v>
      </c>
      <c r="AT1451" s="121">
        <v>55</v>
      </c>
      <c r="AU1451" s="125">
        <v>44350</v>
      </c>
      <c r="AV1451" s="125">
        <f t="shared" si="289"/>
        <v>50001</v>
      </c>
      <c r="AW1451" s="10" t="s">
        <v>749</v>
      </c>
      <c r="AX1451">
        <f t="shared" si="286"/>
        <v>5044350</v>
      </c>
      <c r="BB1451">
        <v>39.17</v>
      </c>
      <c r="BC1451">
        <v>0.14000000000000001</v>
      </c>
      <c r="BD1451">
        <v>39.03</v>
      </c>
    </row>
    <row r="1452" spans="1:56" hidden="1" outlineLevel="1">
      <c r="A1452" t="s">
        <v>3384</v>
      </c>
      <c r="B1452" s="10" t="s">
        <v>1581</v>
      </c>
      <c r="C1452" s="1">
        <f t="shared" si="280"/>
        <v>1084</v>
      </c>
      <c r="D1452" s="7">
        <f>IF(N1452&gt;0, RANK(N1452,(N1452:P1452,Q1452:AE1452)),0)</f>
        <v>1</v>
      </c>
      <c r="E1452" s="7">
        <f>IF(O1452&gt;0,RANK(O1452,(N1452:P1452,Q1452:AE1452)),0)</f>
        <v>2</v>
      </c>
      <c r="F1452" s="7">
        <f t="shared" si="281"/>
        <v>3</v>
      </c>
      <c r="G1452" s="1">
        <f t="shared" si="287"/>
        <v>536</v>
      </c>
      <c r="H1452" s="2">
        <f t="shared" si="288"/>
        <v>0.49446494464944651</v>
      </c>
      <c r="I1452" s="8"/>
      <c r="J1452" s="2">
        <f t="shared" si="282"/>
        <v>0.73708487084870844</v>
      </c>
      <c r="K1452" s="2">
        <f t="shared" si="283"/>
        <v>0.24261992619926198</v>
      </c>
      <c r="L1452" s="2">
        <f t="shared" si="284"/>
        <v>1.2915129151291513E-2</v>
      </c>
      <c r="M1452" s="2">
        <f t="shared" si="285"/>
        <v>7.3800738007380653E-3</v>
      </c>
      <c r="N1452" s="1">
        <v>799</v>
      </c>
      <c r="O1452" s="1">
        <v>263</v>
      </c>
      <c r="P1452" s="1">
        <v>14</v>
      </c>
      <c r="Q1452" s="1">
        <v>2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6</v>
      </c>
      <c r="X1452" s="1"/>
      <c r="Y1452" s="1"/>
      <c r="Z1452" s="1"/>
      <c r="AA1452" s="1"/>
      <c r="AB1452" s="1"/>
      <c r="AN1452" t="str">
        <f t="shared" si="279"/>
        <v>Middlesex</v>
      </c>
      <c r="AO1452" t="s">
        <v>1616</v>
      </c>
      <c r="AP1452">
        <v>1</v>
      </c>
      <c r="AR1452" s="119">
        <v>50</v>
      </c>
      <c r="AS1452" s="121">
        <v>23</v>
      </c>
      <c r="AT1452" s="121">
        <v>50</v>
      </c>
      <c r="AU1452" s="125">
        <v>44500</v>
      </c>
      <c r="AV1452" s="125">
        <f t="shared" si="289"/>
        <v>50023</v>
      </c>
      <c r="AW1452" s="10" t="s">
        <v>749</v>
      </c>
      <c r="AX1452">
        <f t="shared" si="286"/>
        <v>5044500</v>
      </c>
      <c r="BB1452">
        <v>39.86</v>
      </c>
      <c r="BC1452">
        <v>0.21</v>
      </c>
      <c r="BD1452">
        <v>39.659999999999997</v>
      </c>
    </row>
    <row r="1453" spans="1:56" hidden="1" outlineLevel="1">
      <c r="A1453" t="s">
        <v>783</v>
      </c>
      <c r="B1453" s="10" t="s">
        <v>1581</v>
      </c>
      <c r="C1453" s="1">
        <f t="shared" si="280"/>
        <v>503</v>
      </c>
      <c r="D1453" s="7">
        <f>IF(N1453&gt;0, RANK(N1453,(N1453:P1453,Q1453:AE1453)),0)</f>
        <v>1</v>
      </c>
      <c r="E1453" s="7">
        <f>IF(O1453&gt;0,RANK(O1453,(N1453:P1453,Q1453:AE1453)),0)</f>
        <v>2</v>
      </c>
      <c r="F1453" s="7">
        <f t="shared" si="281"/>
        <v>3</v>
      </c>
      <c r="G1453" s="1">
        <f t="shared" si="287"/>
        <v>143</v>
      </c>
      <c r="H1453" s="2">
        <f t="shared" si="288"/>
        <v>0.28429423459244535</v>
      </c>
      <c r="I1453" s="8"/>
      <c r="J1453" s="2">
        <f t="shared" si="282"/>
        <v>0.62624254473161034</v>
      </c>
      <c r="K1453" s="2">
        <f t="shared" si="283"/>
        <v>0.34194831013916499</v>
      </c>
      <c r="L1453" s="2">
        <f t="shared" si="284"/>
        <v>2.186878727634195E-2</v>
      </c>
      <c r="M1453" s="2">
        <f t="shared" si="285"/>
        <v>9.9403578528827197E-3</v>
      </c>
      <c r="N1453" s="1">
        <v>315</v>
      </c>
      <c r="O1453" s="1">
        <v>172</v>
      </c>
      <c r="P1453" s="1">
        <v>11</v>
      </c>
      <c r="Q1453" s="1">
        <v>1</v>
      </c>
      <c r="R1453" s="1">
        <v>0</v>
      </c>
      <c r="S1453" s="1">
        <v>2</v>
      </c>
      <c r="T1453" s="1">
        <v>0</v>
      </c>
      <c r="U1453" s="1">
        <v>0</v>
      </c>
      <c r="V1453" s="1">
        <v>0</v>
      </c>
      <c r="W1453" s="1">
        <v>2</v>
      </c>
      <c r="X1453" s="1"/>
      <c r="Y1453" s="1"/>
      <c r="Z1453" s="1"/>
      <c r="AA1453" s="1"/>
      <c r="AB1453" s="1"/>
      <c r="AN1453" t="str">
        <f t="shared" si="279"/>
        <v>Middletown Springs</v>
      </c>
      <c r="AO1453" t="s">
        <v>2352</v>
      </c>
      <c r="AP1453">
        <v>1</v>
      </c>
      <c r="AR1453" s="119">
        <v>50</v>
      </c>
      <c r="AS1453" s="121">
        <v>21</v>
      </c>
      <c r="AT1453" s="121">
        <v>55</v>
      </c>
      <c r="AU1453" s="125">
        <v>44800</v>
      </c>
      <c r="AV1453" s="125">
        <f t="shared" si="289"/>
        <v>50021</v>
      </c>
      <c r="AW1453" s="10" t="s">
        <v>749</v>
      </c>
      <c r="AX1453">
        <f t="shared" si="286"/>
        <v>5044800</v>
      </c>
      <c r="BB1453">
        <v>22.85</v>
      </c>
      <c r="BC1453">
        <v>0</v>
      </c>
      <c r="BD1453">
        <v>22.84</v>
      </c>
    </row>
    <row r="1454" spans="1:56" hidden="1" outlineLevel="1">
      <c r="A1454" t="s">
        <v>2200</v>
      </c>
      <c r="B1454" s="10" t="s">
        <v>1581</v>
      </c>
      <c r="C1454" s="1">
        <f t="shared" si="280"/>
        <v>4947</v>
      </c>
      <c r="D1454" s="7">
        <f>IF(N1454&gt;0, RANK(N1454,(N1454:P1454,Q1454:AE1454)),0)</f>
        <v>1</v>
      </c>
      <c r="E1454" s="7">
        <f>IF(O1454&gt;0,RANK(O1454,(N1454:P1454,Q1454:AE1454)),0)</f>
        <v>2</v>
      </c>
      <c r="F1454" s="7">
        <f t="shared" si="281"/>
        <v>3</v>
      </c>
      <c r="G1454" s="1">
        <f t="shared" si="287"/>
        <v>733</v>
      </c>
      <c r="H1454" s="2">
        <f t="shared" si="288"/>
        <v>0.14817060844956539</v>
      </c>
      <c r="I1454" s="8"/>
      <c r="J1454" s="2">
        <f t="shared" si="282"/>
        <v>0.56377602587426723</v>
      </c>
      <c r="K1454" s="2">
        <f t="shared" si="283"/>
        <v>0.41560541742470186</v>
      </c>
      <c r="L1454" s="2">
        <f t="shared" si="284"/>
        <v>8.8942793612290273E-3</v>
      </c>
      <c r="M1454" s="2">
        <f t="shared" si="285"/>
        <v>1.1724277339801883E-2</v>
      </c>
      <c r="N1454" s="1">
        <v>2789</v>
      </c>
      <c r="O1454" s="1">
        <v>2056</v>
      </c>
      <c r="P1454" s="1">
        <v>44</v>
      </c>
      <c r="Q1454" s="1">
        <v>9</v>
      </c>
      <c r="R1454" s="1">
        <v>0</v>
      </c>
      <c r="S1454" s="1">
        <v>11</v>
      </c>
      <c r="T1454" s="1">
        <v>0</v>
      </c>
      <c r="U1454" s="1">
        <v>2</v>
      </c>
      <c r="V1454" s="1">
        <v>2</v>
      </c>
      <c r="W1454" s="1">
        <v>34</v>
      </c>
      <c r="X1454" s="1"/>
      <c r="Y1454" s="1"/>
      <c r="Z1454" s="1"/>
      <c r="AA1454" s="1"/>
      <c r="AB1454" s="1"/>
      <c r="AN1454" t="str">
        <f t="shared" si="279"/>
        <v>Milton</v>
      </c>
      <c r="AO1454" t="s">
        <v>334</v>
      </c>
      <c r="AP1454">
        <v>1</v>
      </c>
      <c r="AR1454" s="119">
        <v>50</v>
      </c>
      <c r="AS1454" s="121">
        <v>7</v>
      </c>
      <c r="AT1454" s="121">
        <v>50</v>
      </c>
      <c r="AU1454" s="125">
        <v>45250</v>
      </c>
      <c r="AV1454" s="125">
        <f t="shared" si="289"/>
        <v>50007</v>
      </c>
      <c r="AW1454" s="10" t="s">
        <v>749</v>
      </c>
      <c r="AX1454">
        <f t="shared" si="286"/>
        <v>5045250</v>
      </c>
      <c r="BB1454">
        <v>60.89</v>
      </c>
      <c r="BC1454">
        <v>9.43</v>
      </c>
      <c r="BD1454">
        <v>51.46</v>
      </c>
    </row>
    <row r="1455" spans="1:56" hidden="1" outlineLevel="1">
      <c r="A1455" t="s">
        <v>1475</v>
      </c>
      <c r="B1455" s="10" t="s">
        <v>1581</v>
      </c>
      <c r="C1455" s="1">
        <f t="shared" si="280"/>
        <v>1149</v>
      </c>
      <c r="D1455" s="7">
        <f>IF(N1455&gt;0, RANK(N1455,(N1455:P1455,Q1455:AE1455)),0)</f>
        <v>1</v>
      </c>
      <c r="E1455" s="7">
        <f>IF(O1455&gt;0,RANK(O1455,(N1455:P1455,Q1455:AE1455)),0)</f>
        <v>2</v>
      </c>
      <c r="F1455" s="7">
        <f t="shared" si="281"/>
        <v>3</v>
      </c>
      <c r="G1455" s="1">
        <f t="shared" si="287"/>
        <v>464</v>
      </c>
      <c r="H1455" s="2">
        <f t="shared" si="288"/>
        <v>0.40382941688424717</v>
      </c>
      <c r="I1455" s="8"/>
      <c r="J1455" s="2">
        <f t="shared" si="282"/>
        <v>0.69277632724107918</v>
      </c>
      <c r="K1455" s="2">
        <f t="shared" si="283"/>
        <v>0.28894691035683201</v>
      </c>
      <c r="L1455" s="2">
        <f t="shared" si="284"/>
        <v>8.7032201914708437E-3</v>
      </c>
      <c r="M1455" s="2">
        <f t="shared" si="285"/>
        <v>9.5735422106179649E-3</v>
      </c>
      <c r="N1455" s="1">
        <v>796</v>
      </c>
      <c r="O1455" s="1">
        <v>332</v>
      </c>
      <c r="P1455" s="1">
        <v>10</v>
      </c>
      <c r="Q1455" s="1">
        <v>2</v>
      </c>
      <c r="R1455" s="1">
        <v>0</v>
      </c>
      <c r="S1455" s="1">
        <v>2</v>
      </c>
      <c r="T1455" s="1">
        <v>0</v>
      </c>
      <c r="U1455" s="1">
        <v>2</v>
      </c>
      <c r="V1455" s="1">
        <v>0</v>
      </c>
      <c r="W1455" s="1">
        <v>5</v>
      </c>
      <c r="X1455" s="1"/>
      <c r="Y1455" s="1"/>
      <c r="Z1455" s="1"/>
      <c r="AA1455" s="1"/>
      <c r="AB1455" s="1"/>
      <c r="AN1455" t="str">
        <f t="shared" si="279"/>
        <v>Monkton</v>
      </c>
      <c r="AO1455" t="s">
        <v>2903</v>
      </c>
      <c r="AP1455">
        <v>1</v>
      </c>
      <c r="AR1455" s="119">
        <v>50</v>
      </c>
      <c r="AS1455" s="121">
        <v>1</v>
      </c>
      <c r="AT1455" s="121">
        <v>60</v>
      </c>
      <c r="AU1455" s="125">
        <v>45550</v>
      </c>
      <c r="AV1455" s="125">
        <f t="shared" si="289"/>
        <v>50001</v>
      </c>
      <c r="AW1455" s="10" t="s">
        <v>749</v>
      </c>
      <c r="AX1455">
        <f t="shared" si="286"/>
        <v>5045550</v>
      </c>
      <c r="BB1455">
        <v>36.229999999999997</v>
      </c>
      <c r="BC1455">
        <v>0.21</v>
      </c>
      <c r="BD1455">
        <v>36.020000000000003</v>
      </c>
    </row>
    <row r="1456" spans="1:56" hidden="1" outlineLevel="1">
      <c r="A1456" t="s">
        <v>1426</v>
      </c>
      <c r="B1456" s="10" t="s">
        <v>1581</v>
      </c>
      <c r="C1456" s="1">
        <f t="shared" si="280"/>
        <v>641</v>
      </c>
      <c r="D1456" s="7">
        <f>IF(N1456&gt;0, RANK(N1456,(N1456:P1456,Q1456:AE1456)),0)</f>
        <v>1</v>
      </c>
      <c r="E1456" s="7">
        <f>IF(O1456&gt;0,RANK(O1456,(N1456:P1456,Q1456:AE1456)),0)</f>
        <v>2</v>
      </c>
      <c r="F1456" s="7">
        <f t="shared" si="281"/>
        <v>3</v>
      </c>
      <c r="G1456" s="1">
        <f t="shared" si="287"/>
        <v>249</v>
      </c>
      <c r="H1456" s="2">
        <f t="shared" si="288"/>
        <v>0.38845553822152884</v>
      </c>
      <c r="I1456" s="8"/>
      <c r="J1456" s="2">
        <f t="shared" si="282"/>
        <v>0.67706708268330729</v>
      </c>
      <c r="K1456" s="2">
        <f t="shared" si="283"/>
        <v>0.28861154446177845</v>
      </c>
      <c r="L1456" s="2">
        <f t="shared" si="284"/>
        <v>2.8081123244929798E-2</v>
      </c>
      <c r="M1456" s="2">
        <f t="shared" si="285"/>
        <v>6.240249609984469E-3</v>
      </c>
      <c r="N1456" s="1">
        <v>434</v>
      </c>
      <c r="O1456" s="1">
        <v>185</v>
      </c>
      <c r="P1456" s="1">
        <v>18</v>
      </c>
      <c r="Q1456" s="1">
        <v>3</v>
      </c>
      <c r="R1456" s="1">
        <v>0</v>
      </c>
      <c r="S1456" s="1">
        <v>0</v>
      </c>
      <c r="T1456" s="1">
        <v>0</v>
      </c>
      <c r="U1456" s="1">
        <v>1</v>
      </c>
      <c r="V1456" s="1">
        <v>0</v>
      </c>
      <c r="W1456" s="1">
        <v>0</v>
      </c>
      <c r="X1456" s="1"/>
      <c r="Y1456" s="1"/>
      <c r="Z1456" s="1"/>
      <c r="AA1456" s="1"/>
      <c r="AB1456" s="1"/>
      <c r="AN1456" t="str">
        <f t="shared" si="279"/>
        <v>Montgomery</v>
      </c>
      <c r="AO1456" t="s">
        <v>2910</v>
      </c>
      <c r="AP1456">
        <v>1</v>
      </c>
      <c r="AR1456" s="119">
        <v>50</v>
      </c>
      <c r="AS1456" s="121">
        <v>11</v>
      </c>
      <c r="AT1456" s="121">
        <v>55</v>
      </c>
      <c r="AU1456" s="125">
        <v>45850</v>
      </c>
      <c r="AV1456" s="125">
        <f t="shared" si="289"/>
        <v>50011</v>
      </c>
      <c r="AW1456" s="10" t="s">
        <v>749</v>
      </c>
      <c r="AX1456">
        <f t="shared" si="286"/>
        <v>5045850</v>
      </c>
      <c r="BB1456">
        <v>56.75</v>
      </c>
      <c r="BC1456">
        <v>0</v>
      </c>
      <c r="BD1456">
        <v>56.75</v>
      </c>
    </row>
    <row r="1457" spans="1:56" hidden="1" outlineLevel="1">
      <c r="A1457" t="s">
        <v>3456</v>
      </c>
      <c r="B1457" s="10" t="s">
        <v>1581</v>
      </c>
      <c r="C1457" s="1">
        <f t="shared" si="280"/>
        <v>4810</v>
      </c>
      <c r="D1457" s="7">
        <f>IF(N1457&gt;0, RANK(N1457,(N1457:P1457,Q1457:AE1457)),0)</f>
        <v>1</v>
      </c>
      <c r="E1457" s="7">
        <f>IF(O1457&gt;0,RANK(O1457,(N1457:P1457,Q1457:AE1457)),0)</f>
        <v>2</v>
      </c>
      <c r="F1457" s="7">
        <f t="shared" si="281"/>
        <v>3</v>
      </c>
      <c r="G1457" s="1">
        <f t="shared" si="287"/>
        <v>3091</v>
      </c>
      <c r="H1457" s="2">
        <f t="shared" si="288"/>
        <v>0.64261954261954257</v>
      </c>
      <c r="I1457" s="8"/>
      <c r="J1457" s="2">
        <f t="shared" si="282"/>
        <v>0.81101871101871104</v>
      </c>
      <c r="K1457" s="2">
        <f t="shared" si="283"/>
        <v>0.16839916839916841</v>
      </c>
      <c r="L1457" s="2">
        <f t="shared" si="284"/>
        <v>1.1226611226611227E-2</v>
      </c>
      <c r="M1457" s="2">
        <f t="shared" si="285"/>
        <v>9.3555093555093283E-3</v>
      </c>
      <c r="N1457" s="1">
        <v>3901</v>
      </c>
      <c r="O1457" s="1">
        <v>810</v>
      </c>
      <c r="P1457" s="1">
        <v>54</v>
      </c>
      <c r="Q1457" s="1">
        <v>13</v>
      </c>
      <c r="R1457" s="1">
        <v>1</v>
      </c>
      <c r="S1457" s="1">
        <v>4</v>
      </c>
      <c r="T1457" s="1">
        <v>2</v>
      </c>
      <c r="U1457" s="1">
        <v>1</v>
      </c>
      <c r="V1457" s="1">
        <v>4</v>
      </c>
      <c r="W1457" s="1">
        <v>20</v>
      </c>
      <c r="X1457" s="1"/>
      <c r="Y1457" s="1"/>
      <c r="Z1457" s="1"/>
      <c r="AA1457" s="1"/>
      <c r="AB1457" s="1"/>
      <c r="AN1457" t="str">
        <f t="shared" ref="AN1457:AN1520" si="290">A1457</f>
        <v>Montpelier</v>
      </c>
      <c r="AO1457" t="s">
        <v>1616</v>
      </c>
      <c r="AP1457">
        <v>1</v>
      </c>
      <c r="AR1457" s="119">
        <v>50</v>
      </c>
      <c r="AS1457" s="121">
        <v>23</v>
      </c>
      <c r="AT1457" s="121">
        <v>55</v>
      </c>
      <c r="AU1457" s="125">
        <v>46000</v>
      </c>
      <c r="AV1457" s="125">
        <f t="shared" si="289"/>
        <v>50023</v>
      </c>
      <c r="AW1457" s="10" t="s">
        <v>2792</v>
      </c>
      <c r="AX1457">
        <f t="shared" si="286"/>
        <v>5046000</v>
      </c>
      <c r="BB1457">
        <v>10.26</v>
      </c>
      <c r="BC1457">
        <v>0.01</v>
      </c>
      <c r="BD1457">
        <v>10.25</v>
      </c>
    </row>
    <row r="1458" spans="1:56" hidden="1" outlineLevel="1">
      <c r="A1458" t="s">
        <v>1337</v>
      </c>
      <c r="B1458" s="10" t="s">
        <v>1581</v>
      </c>
      <c r="C1458" s="1">
        <f t="shared" si="280"/>
        <v>1060</v>
      </c>
      <c r="D1458" s="7">
        <f>IF(N1458&gt;0, RANK(N1458,(N1458:P1458,Q1458:AE1458)),0)</f>
        <v>1</v>
      </c>
      <c r="E1458" s="7">
        <f>IF(O1458&gt;0,RANK(O1458,(N1458:P1458,Q1458:AE1458)),0)</f>
        <v>2</v>
      </c>
      <c r="F1458" s="7">
        <f t="shared" si="281"/>
        <v>3</v>
      </c>
      <c r="G1458" s="1">
        <f t="shared" si="287"/>
        <v>443</v>
      </c>
      <c r="H1458" s="2">
        <f t="shared" si="288"/>
        <v>0.41792452830188681</v>
      </c>
      <c r="I1458" s="8"/>
      <c r="J1458" s="2">
        <f t="shared" si="282"/>
        <v>0.69339622641509435</v>
      </c>
      <c r="K1458" s="2">
        <f t="shared" si="283"/>
        <v>0.27547169811320754</v>
      </c>
      <c r="L1458" s="2">
        <f t="shared" si="284"/>
        <v>1.6981132075471698E-2</v>
      </c>
      <c r="M1458" s="2">
        <f t="shared" si="285"/>
        <v>1.4150943396226408E-2</v>
      </c>
      <c r="N1458" s="1">
        <v>735</v>
      </c>
      <c r="O1458" s="1">
        <v>292</v>
      </c>
      <c r="P1458" s="1">
        <v>18</v>
      </c>
      <c r="Q1458" s="1">
        <v>5</v>
      </c>
      <c r="R1458" s="1">
        <v>0</v>
      </c>
      <c r="S1458" s="1">
        <v>3</v>
      </c>
      <c r="T1458" s="1">
        <v>0</v>
      </c>
      <c r="U1458" s="1">
        <v>1</v>
      </c>
      <c r="V1458" s="1">
        <v>0</v>
      </c>
      <c r="W1458" s="1">
        <v>6</v>
      </c>
      <c r="X1458" s="1"/>
      <c r="Y1458" s="1"/>
      <c r="Z1458" s="1"/>
      <c r="AA1458" s="1"/>
      <c r="AB1458" s="1"/>
      <c r="AN1458" t="str">
        <f t="shared" si="290"/>
        <v>Moretown</v>
      </c>
      <c r="AO1458" t="s">
        <v>1616</v>
      </c>
      <c r="AP1458">
        <v>1</v>
      </c>
      <c r="AR1458" s="119">
        <v>50</v>
      </c>
      <c r="AS1458" s="121">
        <v>23</v>
      </c>
      <c r="AT1458" s="121">
        <v>60</v>
      </c>
      <c r="AU1458" s="125">
        <v>46225</v>
      </c>
      <c r="AV1458" s="125">
        <f t="shared" si="289"/>
        <v>50023</v>
      </c>
      <c r="AW1458" s="10" t="s">
        <v>749</v>
      </c>
      <c r="AX1458">
        <f t="shared" si="286"/>
        <v>5046225</v>
      </c>
      <c r="BB1458">
        <v>40.21</v>
      </c>
      <c r="BC1458">
        <v>0.13</v>
      </c>
      <c r="BD1458">
        <v>40.08</v>
      </c>
    </row>
    <row r="1459" spans="1:56" hidden="1" outlineLevel="1">
      <c r="A1459" t="s">
        <v>1298</v>
      </c>
      <c r="B1459" s="10" t="s">
        <v>1581</v>
      </c>
      <c r="C1459" s="1">
        <f t="shared" si="280"/>
        <v>379</v>
      </c>
      <c r="D1459" s="7">
        <f>IF(N1459&gt;0, RANK(N1459,(N1459:P1459,Q1459:AE1459)),0)</f>
        <v>1</v>
      </c>
      <c r="E1459" s="7">
        <f>IF(O1459&gt;0,RANK(O1459,(N1459:P1459,Q1459:AE1459)),0)</f>
        <v>2</v>
      </c>
      <c r="F1459" s="7">
        <f t="shared" si="281"/>
        <v>3</v>
      </c>
      <c r="G1459" s="1">
        <f t="shared" si="287"/>
        <v>13</v>
      </c>
      <c r="H1459" s="2">
        <f t="shared" si="288"/>
        <v>3.430079155672823E-2</v>
      </c>
      <c r="I1459" s="8"/>
      <c r="J1459" s="2">
        <f t="shared" si="282"/>
        <v>0.50923482849604218</v>
      </c>
      <c r="K1459" s="2">
        <f t="shared" si="283"/>
        <v>0.47493403693931396</v>
      </c>
      <c r="L1459" s="2">
        <f t="shared" si="284"/>
        <v>7.9155672823219003E-3</v>
      </c>
      <c r="M1459" s="2">
        <f t="shared" si="285"/>
        <v>7.9155672823219558E-3</v>
      </c>
      <c r="N1459" s="1">
        <v>193</v>
      </c>
      <c r="O1459" s="1">
        <v>180</v>
      </c>
      <c r="P1459" s="1">
        <v>3</v>
      </c>
      <c r="Q1459" s="1">
        <v>0</v>
      </c>
      <c r="R1459" s="1">
        <v>0</v>
      </c>
      <c r="S1459" s="1">
        <v>0</v>
      </c>
      <c r="T1459" s="1">
        <v>0</v>
      </c>
      <c r="U1459" s="1">
        <v>2</v>
      </c>
      <c r="V1459" s="1">
        <v>0</v>
      </c>
      <c r="W1459" s="1">
        <v>1</v>
      </c>
      <c r="X1459" s="1"/>
      <c r="Y1459" s="1"/>
      <c r="Z1459" s="1"/>
      <c r="AA1459" s="1"/>
      <c r="AB1459" s="1"/>
      <c r="AN1459" t="str">
        <f t="shared" si="290"/>
        <v>Morgan</v>
      </c>
      <c r="AO1459" t="s">
        <v>2831</v>
      </c>
      <c r="AP1459">
        <v>1</v>
      </c>
      <c r="AR1459" s="119">
        <v>50</v>
      </c>
      <c r="AS1459" s="121">
        <v>19</v>
      </c>
      <c r="AT1459" s="121">
        <v>70</v>
      </c>
      <c r="AU1459" s="125">
        <v>46450</v>
      </c>
      <c r="AV1459" s="125">
        <f t="shared" si="289"/>
        <v>50019</v>
      </c>
      <c r="AW1459" s="10" t="s">
        <v>749</v>
      </c>
      <c r="AX1459">
        <f t="shared" si="286"/>
        <v>5046450</v>
      </c>
      <c r="BB1459">
        <v>33.869999999999997</v>
      </c>
      <c r="BC1459">
        <v>2.61</v>
      </c>
      <c r="BD1459">
        <v>31.26</v>
      </c>
    </row>
    <row r="1460" spans="1:56" hidden="1" outlineLevel="1">
      <c r="A1460" t="s">
        <v>775</v>
      </c>
      <c r="B1460" s="10" t="s">
        <v>1581</v>
      </c>
      <c r="C1460" s="1">
        <f t="shared" ref="C1460:C1523" si="291">SUM(N1460:AL1460)</f>
        <v>2696</v>
      </c>
      <c r="D1460" s="7">
        <f>IF(N1460&gt;0, RANK(N1460,(N1460:P1460,Q1460:AE1460)),0)</f>
        <v>1</v>
      </c>
      <c r="E1460" s="7">
        <f>IF(O1460&gt;0,RANK(O1460,(N1460:P1460,Q1460:AE1460)),0)</f>
        <v>2</v>
      </c>
      <c r="F1460" s="7">
        <f t="shared" ref="F1460:F1523" si="292">IF(P1460&gt;0,RANK(P1460,(N1460:AE1460)),0)</f>
        <v>3</v>
      </c>
      <c r="G1460" s="1">
        <f t="shared" si="287"/>
        <v>1196</v>
      </c>
      <c r="H1460" s="2">
        <f t="shared" si="288"/>
        <v>0.44362017804154302</v>
      </c>
      <c r="I1460" s="8"/>
      <c r="J1460" s="2">
        <f t="shared" ref="J1460:J1523" si="293">IF(C1460=0,"-",N1460/C1460)</f>
        <v>0.71216617210682498</v>
      </c>
      <c r="K1460" s="2">
        <f t="shared" ref="K1460:K1523" si="294">IF(C1460=0,"-",O1460/C1460)</f>
        <v>0.2685459940652819</v>
      </c>
      <c r="L1460" s="2">
        <f t="shared" ref="L1460:L1523" si="295">IF(C1460=0,"-",P1460/C1460)</f>
        <v>8.9020771513353119E-3</v>
      </c>
      <c r="M1460" s="2">
        <f t="shared" ref="M1460:M1523" si="296">IF(C1460=0,"-",(1-J1460-K1460-L1460))</f>
        <v>1.0385756676557808E-2</v>
      </c>
      <c r="N1460" s="1">
        <v>1920</v>
      </c>
      <c r="O1460" s="1">
        <v>724</v>
      </c>
      <c r="P1460" s="1">
        <v>24</v>
      </c>
      <c r="Q1460" s="1">
        <v>6</v>
      </c>
      <c r="R1460" s="1">
        <v>0</v>
      </c>
      <c r="S1460" s="1">
        <v>6</v>
      </c>
      <c r="T1460" s="1">
        <v>3</v>
      </c>
      <c r="U1460" s="1">
        <v>1</v>
      </c>
      <c r="V1460" s="1">
        <v>4</v>
      </c>
      <c r="W1460" s="1">
        <v>8</v>
      </c>
      <c r="X1460" s="1"/>
      <c r="Y1460" s="1"/>
      <c r="Z1460" s="1"/>
      <c r="AA1460" s="1"/>
      <c r="AB1460" s="1"/>
      <c r="AN1460" t="str">
        <f t="shared" si="290"/>
        <v>Morristown</v>
      </c>
      <c r="AO1460" t="s">
        <v>471</v>
      </c>
      <c r="AP1460">
        <v>1</v>
      </c>
      <c r="AR1460" s="119">
        <v>50</v>
      </c>
      <c r="AS1460" s="121">
        <v>15</v>
      </c>
      <c r="AT1460" s="121">
        <v>35</v>
      </c>
      <c r="AU1460" s="125">
        <v>46675</v>
      </c>
      <c r="AV1460" s="125">
        <f t="shared" si="289"/>
        <v>50015</v>
      </c>
      <c r="AW1460" s="10" t="s">
        <v>749</v>
      </c>
      <c r="AX1460">
        <f t="shared" ref="AX1460:AX1523" si="297">AR1460*100000+AU1460</f>
        <v>5046675</v>
      </c>
      <c r="BB1460">
        <v>51.61</v>
      </c>
      <c r="BC1460">
        <v>0.26</v>
      </c>
      <c r="BD1460">
        <v>51.35</v>
      </c>
    </row>
    <row r="1461" spans="1:56" hidden="1" outlineLevel="1">
      <c r="A1461" t="s">
        <v>1402</v>
      </c>
      <c r="B1461" s="10" t="s">
        <v>1581</v>
      </c>
      <c r="C1461" s="1">
        <f t="shared" si="291"/>
        <v>742</v>
      </c>
      <c r="D1461" s="7">
        <f>IF(N1461&gt;0, RANK(N1461,(N1461:P1461,Q1461:AE1461)),0)</f>
        <v>1</v>
      </c>
      <c r="E1461" s="7">
        <f>IF(O1461&gt;0,RANK(O1461,(N1461:P1461,Q1461:AE1461)),0)</f>
        <v>2</v>
      </c>
      <c r="F1461" s="7">
        <f t="shared" si="292"/>
        <v>3</v>
      </c>
      <c r="G1461" s="1">
        <f t="shared" si="287"/>
        <v>187</v>
      </c>
      <c r="H1461" s="2">
        <f t="shared" si="288"/>
        <v>0.25202156334231807</v>
      </c>
      <c r="I1461" s="8"/>
      <c r="J1461" s="2">
        <f t="shared" si="293"/>
        <v>0.61455525606469008</v>
      </c>
      <c r="K1461" s="2">
        <f t="shared" si="294"/>
        <v>0.36253369272237196</v>
      </c>
      <c r="L1461" s="2">
        <f t="shared" si="295"/>
        <v>1.2129380053908356E-2</v>
      </c>
      <c r="M1461" s="2">
        <f t="shared" si="296"/>
        <v>1.0781671159029605E-2</v>
      </c>
      <c r="N1461" s="1">
        <v>456</v>
      </c>
      <c r="O1461" s="1">
        <v>269</v>
      </c>
      <c r="P1461" s="1">
        <v>9</v>
      </c>
      <c r="Q1461" s="1">
        <v>3</v>
      </c>
      <c r="R1461" s="1">
        <v>0</v>
      </c>
      <c r="S1461" s="1">
        <v>1</v>
      </c>
      <c r="T1461" s="1">
        <v>0</v>
      </c>
      <c r="U1461" s="1">
        <v>0</v>
      </c>
      <c r="V1461" s="1">
        <v>0</v>
      </c>
      <c r="W1461" s="1">
        <v>4</v>
      </c>
      <c r="X1461" s="1"/>
      <c r="Y1461" s="1"/>
      <c r="Z1461" s="1"/>
      <c r="AA1461" s="1"/>
      <c r="AB1461" s="1"/>
      <c r="AN1461" t="str">
        <f t="shared" si="290"/>
        <v>Mount Holly</v>
      </c>
      <c r="AO1461" t="s">
        <v>2352</v>
      </c>
      <c r="AP1461">
        <v>1</v>
      </c>
      <c r="AR1461" s="119">
        <v>50</v>
      </c>
      <c r="AS1461" s="121">
        <v>21</v>
      </c>
      <c r="AT1461" s="121">
        <v>60</v>
      </c>
      <c r="AU1461" s="125">
        <v>47200</v>
      </c>
      <c r="AV1461" s="125">
        <f t="shared" si="289"/>
        <v>50021</v>
      </c>
      <c r="AW1461" s="10" t="s">
        <v>749</v>
      </c>
      <c r="AX1461">
        <f t="shared" si="297"/>
        <v>5047200</v>
      </c>
      <c r="BB1461">
        <v>49.57</v>
      </c>
      <c r="BC1461">
        <v>0.38</v>
      </c>
      <c r="BD1461">
        <v>49.19</v>
      </c>
    </row>
    <row r="1462" spans="1:56" hidden="1" outlineLevel="1">
      <c r="A1462" t="s">
        <v>854</v>
      </c>
      <c r="B1462" s="10" t="s">
        <v>1581</v>
      </c>
      <c r="C1462" s="1">
        <f t="shared" si="291"/>
        <v>103</v>
      </c>
      <c r="D1462" s="7">
        <f>IF(N1462&gt;0, RANK(N1462,(N1462:P1462,Q1462:AE1462)),0)</f>
        <v>1</v>
      </c>
      <c r="E1462" s="7">
        <f>IF(O1462&gt;0,RANK(O1462,(N1462:P1462,Q1462:AE1462)),0)</f>
        <v>2</v>
      </c>
      <c r="F1462" s="7">
        <f t="shared" si="292"/>
        <v>0</v>
      </c>
      <c r="G1462" s="1">
        <f t="shared" si="287"/>
        <v>27</v>
      </c>
      <c r="H1462" s="2">
        <f t="shared" si="288"/>
        <v>0.26213592233009708</v>
      </c>
      <c r="I1462" s="8"/>
      <c r="J1462" s="2">
        <f t="shared" si="293"/>
        <v>0.6310679611650486</v>
      </c>
      <c r="K1462" s="2">
        <f t="shared" si="294"/>
        <v>0.36893203883495146</v>
      </c>
      <c r="L1462" s="2">
        <f t="shared" si="295"/>
        <v>0</v>
      </c>
      <c r="M1462" s="2">
        <f t="shared" si="296"/>
        <v>-5.5511151231257827E-17</v>
      </c>
      <c r="N1462" s="1">
        <v>65</v>
      </c>
      <c r="O1462" s="1">
        <v>38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/>
      <c r="Y1462" s="1"/>
      <c r="Z1462" s="1"/>
      <c r="AA1462" s="1"/>
      <c r="AB1462" s="1"/>
      <c r="AN1462" t="str">
        <f t="shared" si="290"/>
        <v>Mount Tabor</v>
      </c>
      <c r="AO1462" t="s">
        <v>2352</v>
      </c>
      <c r="AP1462">
        <v>1</v>
      </c>
      <c r="AR1462" s="119">
        <v>50</v>
      </c>
      <c r="AS1462" s="121">
        <v>21</v>
      </c>
      <c r="AT1462" s="121">
        <v>65</v>
      </c>
      <c r="AU1462" s="125">
        <v>47425</v>
      </c>
      <c r="AV1462" s="125">
        <f t="shared" si="289"/>
        <v>50021</v>
      </c>
      <c r="AW1462" s="10" t="s">
        <v>749</v>
      </c>
      <c r="AX1462">
        <f t="shared" si="297"/>
        <v>5047425</v>
      </c>
      <c r="BB1462">
        <v>43.78</v>
      </c>
      <c r="BC1462">
        <v>0.05</v>
      </c>
      <c r="BD1462">
        <v>43.73</v>
      </c>
    </row>
    <row r="1463" spans="1:56" hidden="1" outlineLevel="1">
      <c r="A1463" t="s">
        <v>1960</v>
      </c>
      <c r="B1463" s="10" t="s">
        <v>1581</v>
      </c>
      <c r="C1463" s="1">
        <f t="shared" si="291"/>
        <v>1040</v>
      </c>
      <c r="D1463" s="7">
        <f>IF(N1463&gt;0, RANK(N1463,(N1463:P1463,Q1463:AE1463)),0)</f>
        <v>1</v>
      </c>
      <c r="E1463" s="7">
        <f>IF(O1463&gt;0,RANK(O1463,(N1463:P1463,Q1463:AE1463)),0)</f>
        <v>2</v>
      </c>
      <c r="F1463" s="7">
        <f t="shared" si="292"/>
        <v>3</v>
      </c>
      <c r="G1463" s="1">
        <f t="shared" si="287"/>
        <v>367</v>
      </c>
      <c r="H1463" s="2">
        <f t="shared" si="288"/>
        <v>0.35288461538461541</v>
      </c>
      <c r="I1463" s="8"/>
      <c r="J1463" s="2">
        <f t="shared" si="293"/>
        <v>0.66826923076923073</v>
      </c>
      <c r="K1463" s="2">
        <f t="shared" si="294"/>
        <v>0.31538461538461537</v>
      </c>
      <c r="L1463" s="2">
        <f t="shared" si="295"/>
        <v>7.6923076923076927E-3</v>
      </c>
      <c r="M1463" s="2">
        <f t="shared" si="296"/>
        <v>8.6538461538462064E-3</v>
      </c>
      <c r="N1463" s="1">
        <v>695</v>
      </c>
      <c r="O1463" s="1">
        <v>328</v>
      </c>
      <c r="P1463" s="1">
        <v>8</v>
      </c>
      <c r="Q1463" s="1">
        <v>2</v>
      </c>
      <c r="R1463" s="1">
        <v>0</v>
      </c>
      <c r="S1463" s="1">
        <v>0</v>
      </c>
      <c r="T1463" s="1">
        <v>0</v>
      </c>
      <c r="U1463" s="1">
        <v>2</v>
      </c>
      <c r="V1463" s="1">
        <v>0</v>
      </c>
      <c r="W1463" s="1">
        <v>5</v>
      </c>
      <c r="X1463" s="1"/>
      <c r="Y1463" s="1"/>
      <c r="Z1463" s="1"/>
      <c r="AA1463" s="1"/>
      <c r="AB1463" s="1"/>
      <c r="AN1463" t="str">
        <f t="shared" si="290"/>
        <v>New Haven</v>
      </c>
      <c r="AO1463" t="s">
        <v>2903</v>
      </c>
      <c r="AP1463">
        <v>1</v>
      </c>
      <c r="AR1463" s="119">
        <v>50</v>
      </c>
      <c r="AS1463" s="121">
        <v>1</v>
      </c>
      <c r="AT1463" s="121">
        <v>65</v>
      </c>
      <c r="AU1463" s="125">
        <v>48700</v>
      </c>
      <c r="AV1463" s="125">
        <f t="shared" si="289"/>
        <v>50001</v>
      </c>
      <c r="AW1463" s="10" t="s">
        <v>749</v>
      </c>
      <c r="AX1463">
        <f t="shared" si="297"/>
        <v>5048700</v>
      </c>
      <c r="BB1463">
        <v>41.79</v>
      </c>
      <c r="BC1463">
        <v>0.14000000000000001</v>
      </c>
      <c r="BD1463">
        <v>41.65</v>
      </c>
    </row>
    <row r="1464" spans="1:56" hidden="1" outlineLevel="1">
      <c r="A1464" t="s">
        <v>309</v>
      </c>
      <c r="B1464" s="10" t="s">
        <v>1581</v>
      </c>
      <c r="C1464" s="1">
        <f t="shared" si="291"/>
        <v>274</v>
      </c>
      <c r="D1464" s="7">
        <f>IF(N1464&gt;0, RANK(N1464,(N1464:P1464,Q1464:AE1464)),0)</f>
        <v>1</v>
      </c>
      <c r="E1464" s="7">
        <f>IF(O1464&gt;0,RANK(O1464,(N1464:P1464,Q1464:AE1464)),0)</f>
        <v>2</v>
      </c>
      <c r="F1464" s="7">
        <f t="shared" si="292"/>
        <v>4</v>
      </c>
      <c r="G1464" s="1">
        <f t="shared" si="287"/>
        <v>69</v>
      </c>
      <c r="H1464" s="2">
        <f t="shared" si="288"/>
        <v>0.2518248175182482</v>
      </c>
      <c r="I1464" s="8"/>
      <c r="J1464" s="2">
        <f t="shared" si="293"/>
        <v>0.59854014598540151</v>
      </c>
      <c r="K1464" s="2">
        <f t="shared" si="294"/>
        <v>0.34671532846715331</v>
      </c>
      <c r="L1464" s="2">
        <f t="shared" si="295"/>
        <v>1.824817518248175E-2</v>
      </c>
      <c r="M1464" s="2">
        <f t="shared" si="296"/>
        <v>3.6496350364963438E-2</v>
      </c>
      <c r="N1464" s="1">
        <v>164</v>
      </c>
      <c r="O1464" s="1">
        <v>95</v>
      </c>
      <c r="P1464" s="1">
        <v>5</v>
      </c>
      <c r="Q1464" s="1">
        <v>0</v>
      </c>
      <c r="R1464" s="1">
        <v>0</v>
      </c>
      <c r="S1464" s="1">
        <v>10</v>
      </c>
      <c r="T1464" s="1">
        <v>0</v>
      </c>
      <c r="U1464" s="1">
        <v>0</v>
      </c>
      <c r="V1464" s="1">
        <v>0</v>
      </c>
      <c r="W1464" s="1">
        <v>0</v>
      </c>
      <c r="X1464" s="1"/>
      <c r="Y1464" s="1"/>
      <c r="Z1464" s="1"/>
      <c r="AA1464" s="1"/>
      <c r="AB1464" s="1"/>
      <c r="AN1464" t="str">
        <f t="shared" si="290"/>
        <v>Newark</v>
      </c>
      <c r="AO1464" t="s">
        <v>3371</v>
      </c>
      <c r="AP1464">
        <v>1</v>
      </c>
      <c r="AR1464" s="119">
        <v>50</v>
      </c>
      <c r="AS1464" s="121">
        <v>5</v>
      </c>
      <c r="AT1464" s="121">
        <v>40</v>
      </c>
      <c r="AU1464" s="125">
        <v>47725</v>
      </c>
      <c r="AV1464" s="125">
        <f t="shared" si="289"/>
        <v>50005</v>
      </c>
      <c r="AW1464" s="10" t="s">
        <v>749</v>
      </c>
      <c r="AX1464">
        <f t="shared" si="297"/>
        <v>5047725</v>
      </c>
      <c r="BB1464">
        <v>37.17</v>
      </c>
      <c r="BC1464">
        <v>0.38</v>
      </c>
      <c r="BD1464">
        <v>36.78</v>
      </c>
    </row>
    <row r="1465" spans="1:56" hidden="1" outlineLevel="1">
      <c r="A1465" t="s">
        <v>514</v>
      </c>
      <c r="B1465" s="10" t="s">
        <v>1581</v>
      </c>
      <c r="C1465" s="1">
        <f t="shared" si="291"/>
        <v>1103</v>
      </c>
      <c r="D1465" s="7">
        <f>IF(N1465&gt;0, RANK(N1465,(N1465:P1465,Q1465:AE1465)),0)</f>
        <v>1</v>
      </c>
      <c r="E1465" s="7">
        <f>IF(O1465&gt;0,RANK(O1465,(N1465:P1465,Q1465:AE1465)),0)</f>
        <v>2</v>
      </c>
      <c r="F1465" s="7">
        <f t="shared" si="292"/>
        <v>3</v>
      </c>
      <c r="G1465" s="1">
        <f t="shared" si="287"/>
        <v>232</v>
      </c>
      <c r="H1465" s="2">
        <f t="shared" si="288"/>
        <v>0.21033544877606528</v>
      </c>
      <c r="I1465" s="8"/>
      <c r="J1465" s="2">
        <f t="shared" si="293"/>
        <v>0.59474161378059842</v>
      </c>
      <c r="K1465" s="2">
        <f t="shared" si="294"/>
        <v>0.38440616500453312</v>
      </c>
      <c r="L1465" s="2">
        <f t="shared" si="295"/>
        <v>1.1786038077969175E-2</v>
      </c>
      <c r="M1465" s="2">
        <f t="shared" si="296"/>
        <v>9.0661831368992855E-3</v>
      </c>
      <c r="N1465" s="1">
        <v>656</v>
      </c>
      <c r="O1465" s="1">
        <v>424</v>
      </c>
      <c r="P1465" s="1">
        <v>13</v>
      </c>
      <c r="Q1465" s="1">
        <v>5</v>
      </c>
      <c r="R1465" s="1">
        <v>0</v>
      </c>
      <c r="S1465" s="1">
        <v>1</v>
      </c>
      <c r="T1465" s="1">
        <v>1</v>
      </c>
      <c r="U1465" s="1">
        <v>1</v>
      </c>
      <c r="V1465" s="1">
        <v>0</v>
      </c>
      <c r="W1465" s="1">
        <v>2</v>
      </c>
      <c r="X1465" s="1"/>
      <c r="Y1465" s="1"/>
      <c r="Z1465" s="1"/>
      <c r="AA1465" s="1"/>
      <c r="AB1465" s="1"/>
      <c r="AN1465" t="str">
        <f t="shared" si="290"/>
        <v>Newbury</v>
      </c>
      <c r="AO1465" t="s">
        <v>3376</v>
      </c>
      <c r="AP1465">
        <v>1</v>
      </c>
      <c r="AR1465" s="119">
        <v>50</v>
      </c>
      <c r="AS1465" s="121">
        <v>17</v>
      </c>
      <c r="AT1465" s="121">
        <v>35</v>
      </c>
      <c r="AU1465" s="125">
        <v>48175</v>
      </c>
      <c r="AV1465" s="125">
        <f t="shared" si="289"/>
        <v>50017</v>
      </c>
      <c r="AW1465" s="10" t="s">
        <v>749</v>
      </c>
      <c r="AX1465">
        <f t="shared" si="297"/>
        <v>5048175</v>
      </c>
      <c r="BB1465">
        <v>64.430000000000007</v>
      </c>
      <c r="BC1465">
        <v>0.26</v>
      </c>
      <c r="BD1465">
        <v>64.180000000000007</v>
      </c>
    </row>
    <row r="1466" spans="1:56" hidden="1" outlineLevel="1">
      <c r="A1466" t="s">
        <v>279</v>
      </c>
      <c r="B1466" s="10" t="s">
        <v>1581</v>
      </c>
      <c r="C1466" s="1">
        <f t="shared" si="291"/>
        <v>1033</v>
      </c>
      <c r="D1466" s="7">
        <f>IF(N1466&gt;0, RANK(N1466,(N1466:P1466,Q1466:AE1466)),0)</f>
        <v>1</v>
      </c>
      <c r="E1466" s="7">
        <f>IF(O1466&gt;0,RANK(O1466,(N1466:P1466,Q1466:AE1466)),0)</f>
        <v>2</v>
      </c>
      <c r="F1466" s="7">
        <f t="shared" si="292"/>
        <v>3</v>
      </c>
      <c r="G1466" s="1">
        <f t="shared" si="287"/>
        <v>587</v>
      </c>
      <c r="H1466" s="2">
        <f t="shared" si="288"/>
        <v>0.56824782187802514</v>
      </c>
      <c r="I1466" s="8"/>
      <c r="J1466" s="2">
        <f t="shared" si="293"/>
        <v>0.7725072604065828</v>
      </c>
      <c r="K1466" s="2">
        <f t="shared" si="294"/>
        <v>0.2042594385285576</v>
      </c>
      <c r="L1466" s="2">
        <f t="shared" si="295"/>
        <v>1.5488867376573089E-2</v>
      </c>
      <c r="M1466" s="2">
        <f t="shared" si="296"/>
        <v>7.7444336882865131E-3</v>
      </c>
      <c r="N1466" s="1">
        <v>798</v>
      </c>
      <c r="O1466" s="1">
        <v>211</v>
      </c>
      <c r="P1466" s="1">
        <v>16</v>
      </c>
      <c r="Q1466" s="1">
        <v>4</v>
      </c>
      <c r="R1466" s="1">
        <v>1</v>
      </c>
      <c r="S1466" s="1">
        <v>0</v>
      </c>
      <c r="T1466" s="1">
        <v>0</v>
      </c>
      <c r="U1466" s="1">
        <v>1</v>
      </c>
      <c r="V1466" s="1">
        <v>0</v>
      </c>
      <c r="W1466" s="1">
        <v>2</v>
      </c>
      <c r="X1466" s="1"/>
      <c r="Y1466" s="1"/>
      <c r="Z1466" s="1"/>
      <c r="AA1466" s="1"/>
      <c r="AB1466" s="1"/>
      <c r="AN1466" t="str">
        <f t="shared" si="290"/>
        <v>Newfane</v>
      </c>
      <c r="AO1466" t="s">
        <v>238</v>
      </c>
      <c r="AP1466">
        <v>1</v>
      </c>
      <c r="AR1466" s="119">
        <v>50</v>
      </c>
      <c r="AS1466" s="121">
        <v>25</v>
      </c>
      <c r="AT1466" s="121">
        <v>60</v>
      </c>
      <c r="AU1466" s="125">
        <v>48400</v>
      </c>
      <c r="AV1466" s="125">
        <f t="shared" si="289"/>
        <v>50025</v>
      </c>
      <c r="AW1466" s="10" t="s">
        <v>749</v>
      </c>
      <c r="AX1466">
        <f t="shared" si="297"/>
        <v>5048400</v>
      </c>
      <c r="BB1466">
        <v>40.380000000000003</v>
      </c>
      <c r="BC1466">
        <v>0.14000000000000001</v>
      </c>
      <c r="BD1466">
        <v>40.24</v>
      </c>
    </row>
    <row r="1467" spans="1:56" hidden="1" outlineLevel="1">
      <c r="A1467" t="s">
        <v>2964</v>
      </c>
      <c r="B1467" s="10" t="s">
        <v>1581</v>
      </c>
      <c r="C1467" s="1">
        <f t="shared" si="291"/>
        <v>1711</v>
      </c>
      <c r="D1467" s="7">
        <f>IF(N1467&gt;0, RANK(N1467,(N1467:P1467,Q1467:AE1467)),0)</f>
        <v>1</v>
      </c>
      <c r="E1467" s="7">
        <f>IF(O1467&gt;0,RANK(O1467,(N1467:P1467,Q1467:AE1467)),0)</f>
        <v>2</v>
      </c>
      <c r="F1467" s="7">
        <f t="shared" si="292"/>
        <v>3</v>
      </c>
      <c r="G1467" s="1">
        <f t="shared" si="287"/>
        <v>495</v>
      </c>
      <c r="H1467" s="2">
        <f t="shared" si="288"/>
        <v>0.28930450029222676</v>
      </c>
      <c r="I1467" s="8"/>
      <c r="J1467" s="2">
        <f t="shared" si="293"/>
        <v>0.63588544710695505</v>
      </c>
      <c r="K1467" s="2">
        <f t="shared" si="294"/>
        <v>0.34658094681472823</v>
      </c>
      <c r="L1467" s="2">
        <f t="shared" si="295"/>
        <v>8.7668030391583867E-3</v>
      </c>
      <c r="M1467" s="2">
        <f t="shared" si="296"/>
        <v>8.7668030391583347E-3</v>
      </c>
      <c r="N1467" s="1">
        <v>1088</v>
      </c>
      <c r="O1467" s="1">
        <v>593</v>
      </c>
      <c r="P1467" s="1">
        <v>15</v>
      </c>
      <c r="Q1467" s="1">
        <v>4</v>
      </c>
      <c r="R1467" s="1">
        <v>0</v>
      </c>
      <c r="S1467" s="1">
        <v>4</v>
      </c>
      <c r="T1467" s="1">
        <v>2</v>
      </c>
      <c r="U1467" s="1">
        <v>1</v>
      </c>
      <c r="V1467" s="1">
        <v>1</v>
      </c>
      <c r="W1467" s="1">
        <v>3</v>
      </c>
      <c r="X1467" s="1"/>
      <c r="Y1467" s="1"/>
      <c r="Z1467" s="1"/>
      <c r="AA1467" s="1"/>
      <c r="AB1467" s="1"/>
      <c r="AN1467" t="str">
        <f t="shared" si="290"/>
        <v>Newport</v>
      </c>
      <c r="AO1467" t="s">
        <v>2831</v>
      </c>
      <c r="AP1467">
        <v>1</v>
      </c>
      <c r="AR1467" s="119">
        <v>50</v>
      </c>
      <c r="AS1467" s="121">
        <v>19</v>
      </c>
      <c r="AT1467" s="121">
        <v>75</v>
      </c>
      <c r="AU1467" s="125">
        <v>48850</v>
      </c>
      <c r="AV1467" s="125">
        <f t="shared" si="289"/>
        <v>50019</v>
      </c>
      <c r="AW1467" s="10" t="s">
        <v>2792</v>
      </c>
      <c r="AX1467">
        <f t="shared" si="297"/>
        <v>5048850</v>
      </c>
      <c r="BB1467">
        <v>7.62</v>
      </c>
      <c r="BC1467">
        <v>1.59</v>
      </c>
      <c r="BD1467">
        <v>6.03</v>
      </c>
    </row>
    <row r="1468" spans="1:56" hidden="1" outlineLevel="1">
      <c r="A1468" t="s">
        <v>2964</v>
      </c>
      <c r="B1468" s="10" t="s">
        <v>1581</v>
      </c>
      <c r="C1468" s="1">
        <f t="shared" si="291"/>
        <v>737</v>
      </c>
      <c r="D1468" s="7">
        <f>IF(N1468&gt;0, RANK(N1468,(N1468:P1468,Q1468:AE1468)),0)</f>
        <v>1</v>
      </c>
      <c r="E1468" s="7">
        <f>IF(O1468&gt;0,RANK(O1468,(N1468:P1468,Q1468:AE1468)),0)</f>
        <v>2</v>
      </c>
      <c r="F1468" s="7">
        <f t="shared" si="292"/>
        <v>3</v>
      </c>
      <c r="G1468" s="1">
        <f t="shared" si="287"/>
        <v>141</v>
      </c>
      <c r="H1468" s="2">
        <f t="shared" si="288"/>
        <v>0.19131614654002713</v>
      </c>
      <c r="I1468" s="8"/>
      <c r="J1468" s="2">
        <f t="shared" si="293"/>
        <v>0.587516960651289</v>
      </c>
      <c r="K1468" s="2">
        <f t="shared" si="294"/>
        <v>0.39620081411126185</v>
      </c>
      <c r="L1468" s="2">
        <f t="shared" si="295"/>
        <v>5.4274084124830389E-3</v>
      </c>
      <c r="M1468" s="2">
        <f t="shared" si="296"/>
        <v>1.0854816824966116E-2</v>
      </c>
      <c r="N1468" s="1">
        <v>433</v>
      </c>
      <c r="O1468" s="1">
        <v>292</v>
      </c>
      <c r="P1468" s="1">
        <v>4</v>
      </c>
      <c r="Q1468" s="1">
        <v>2</v>
      </c>
      <c r="R1468" s="1">
        <v>0</v>
      </c>
      <c r="S1468" s="1">
        <v>3</v>
      </c>
      <c r="T1468" s="1">
        <v>0</v>
      </c>
      <c r="U1468" s="1">
        <v>0</v>
      </c>
      <c r="V1468" s="1">
        <v>0</v>
      </c>
      <c r="W1468" s="1">
        <v>3</v>
      </c>
      <c r="X1468" s="1"/>
      <c r="Y1468" s="1"/>
      <c r="Z1468" s="1"/>
      <c r="AA1468" s="1"/>
      <c r="AB1468" s="1"/>
      <c r="AN1468" t="str">
        <f t="shared" si="290"/>
        <v>Newport</v>
      </c>
      <c r="AO1468" t="s">
        <v>2831</v>
      </c>
      <c r="AP1468">
        <v>1</v>
      </c>
      <c r="AR1468" s="119">
        <v>50</v>
      </c>
      <c r="AS1468" s="121">
        <v>19</v>
      </c>
      <c r="AT1468" s="121">
        <v>80</v>
      </c>
      <c r="AU1468" s="125">
        <v>48925</v>
      </c>
      <c r="AV1468" s="125">
        <f t="shared" si="289"/>
        <v>50019</v>
      </c>
      <c r="AW1468" s="10" t="s">
        <v>749</v>
      </c>
      <c r="AX1468">
        <f t="shared" si="297"/>
        <v>5048925</v>
      </c>
      <c r="BB1468">
        <v>43.48</v>
      </c>
      <c r="BC1468">
        <v>1.77</v>
      </c>
      <c r="BD1468">
        <v>41.71</v>
      </c>
    </row>
    <row r="1469" spans="1:56" hidden="1" outlineLevel="1">
      <c r="A1469" t="s">
        <v>825</v>
      </c>
      <c r="B1469" s="10" t="s">
        <v>1581</v>
      </c>
      <c r="C1469" s="1">
        <f t="shared" si="291"/>
        <v>555</v>
      </c>
      <c r="D1469" s="7">
        <f>IF(N1469&gt;0, RANK(N1469,(N1469:P1469,Q1469:AE1469)),0)</f>
        <v>1</v>
      </c>
      <c r="E1469" s="7">
        <f>IF(O1469&gt;0,RANK(O1469,(N1469:P1469,Q1469:AE1469)),0)</f>
        <v>2</v>
      </c>
      <c r="F1469" s="7">
        <f t="shared" si="292"/>
        <v>3</v>
      </c>
      <c r="G1469" s="1">
        <f t="shared" si="287"/>
        <v>82</v>
      </c>
      <c r="H1469" s="2">
        <f t="shared" si="288"/>
        <v>0.14774774774774774</v>
      </c>
      <c r="I1469" s="8"/>
      <c r="J1469" s="2">
        <f t="shared" si="293"/>
        <v>0.56216216216216219</v>
      </c>
      <c r="K1469" s="2">
        <f t="shared" si="294"/>
        <v>0.4144144144144144</v>
      </c>
      <c r="L1469" s="2">
        <f t="shared" si="295"/>
        <v>1.2612612612612612E-2</v>
      </c>
      <c r="M1469" s="2">
        <f t="shared" si="296"/>
        <v>1.0810810810810794E-2</v>
      </c>
      <c r="N1469" s="1">
        <v>312</v>
      </c>
      <c r="O1469" s="1">
        <v>230</v>
      </c>
      <c r="P1469" s="1">
        <v>7</v>
      </c>
      <c r="Q1469" s="1">
        <v>4</v>
      </c>
      <c r="R1469" s="1">
        <v>0</v>
      </c>
      <c r="S1469" s="1">
        <v>1</v>
      </c>
      <c r="T1469" s="1">
        <v>0</v>
      </c>
      <c r="U1469" s="1">
        <v>0</v>
      </c>
      <c r="V1469" s="1">
        <v>0</v>
      </c>
      <c r="W1469" s="1">
        <v>1</v>
      </c>
      <c r="X1469" s="1"/>
      <c r="Y1469" s="1"/>
      <c r="Z1469" s="1"/>
      <c r="AA1469" s="1"/>
      <c r="AB1469" s="1"/>
      <c r="AN1469" t="str">
        <f t="shared" si="290"/>
        <v>North Hero</v>
      </c>
      <c r="AO1469" t="s">
        <v>335</v>
      </c>
      <c r="AP1469">
        <v>1</v>
      </c>
      <c r="AR1469" s="119">
        <v>50</v>
      </c>
      <c r="AS1469" s="121">
        <v>13</v>
      </c>
      <c r="AT1469" s="121">
        <v>20</v>
      </c>
      <c r="AU1469" s="125">
        <v>50650</v>
      </c>
      <c r="AV1469" s="125">
        <f t="shared" si="289"/>
        <v>50013</v>
      </c>
      <c r="AW1469" s="10" t="s">
        <v>749</v>
      </c>
      <c r="AX1469">
        <f t="shared" si="297"/>
        <v>5050650</v>
      </c>
      <c r="BB1469">
        <v>46.58</v>
      </c>
      <c r="BC1469">
        <v>32.840000000000003</v>
      </c>
      <c r="BD1469">
        <v>13.74</v>
      </c>
    </row>
    <row r="1470" spans="1:56" hidden="1" outlineLevel="1">
      <c r="A1470" t="s">
        <v>423</v>
      </c>
      <c r="B1470" s="10" t="s">
        <v>1581</v>
      </c>
      <c r="C1470" s="1">
        <f t="shared" si="291"/>
        <v>2433</v>
      </c>
      <c r="D1470" s="7">
        <f>IF(N1470&gt;0, RANK(N1470,(N1470:P1470,Q1470:AE1470)),0)</f>
        <v>1</v>
      </c>
      <c r="E1470" s="7">
        <f>IF(O1470&gt;0,RANK(O1470,(N1470:P1470,Q1470:AE1470)),0)</f>
        <v>2</v>
      </c>
      <c r="F1470" s="7">
        <f t="shared" si="292"/>
        <v>3</v>
      </c>
      <c r="G1470" s="1">
        <f t="shared" si="287"/>
        <v>624</v>
      </c>
      <c r="H1470" s="2">
        <f t="shared" si="288"/>
        <v>0.2564734895191122</v>
      </c>
      <c r="I1470" s="8"/>
      <c r="J1470" s="2">
        <f t="shared" si="293"/>
        <v>0.61282367447595565</v>
      </c>
      <c r="K1470" s="2">
        <f t="shared" si="294"/>
        <v>0.3563501849568434</v>
      </c>
      <c r="L1470" s="2">
        <f t="shared" si="295"/>
        <v>1.6440608302507192E-2</v>
      </c>
      <c r="M1470" s="2">
        <f t="shared" si="296"/>
        <v>1.4385532264693763E-2</v>
      </c>
      <c r="N1470" s="1">
        <v>1491</v>
      </c>
      <c r="O1470" s="1">
        <v>867</v>
      </c>
      <c r="P1470" s="1">
        <v>40</v>
      </c>
      <c r="Q1470" s="1">
        <v>5</v>
      </c>
      <c r="R1470" s="1">
        <v>0</v>
      </c>
      <c r="S1470" s="1">
        <v>8</v>
      </c>
      <c r="T1470" s="1">
        <v>4</v>
      </c>
      <c r="U1470" s="1">
        <v>3</v>
      </c>
      <c r="V1470" s="1">
        <v>4</v>
      </c>
      <c r="W1470" s="1">
        <v>11</v>
      </c>
      <c r="X1470" s="1"/>
      <c r="Y1470" s="1"/>
      <c r="Z1470" s="1"/>
      <c r="AA1470" s="1"/>
      <c r="AB1470" s="1"/>
      <c r="AN1470" t="str">
        <f t="shared" si="290"/>
        <v>Northfield</v>
      </c>
      <c r="AO1470" t="s">
        <v>1616</v>
      </c>
      <c r="AP1470">
        <v>1</v>
      </c>
      <c r="AR1470" s="119">
        <v>50</v>
      </c>
      <c r="AS1470" s="121">
        <v>23</v>
      </c>
      <c r="AT1470" s="121">
        <v>65</v>
      </c>
      <c r="AU1470" s="125">
        <v>50275</v>
      </c>
      <c r="AV1470" s="125">
        <f t="shared" si="289"/>
        <v>50023</v>
      </c>
      <c r="AW1470" s="10" t="s">
        <v>749</v>
      </c>
      <c r="AX1470">
        <f t="shared" si="297"/>
        <v>5050275</v>
      </c>
      <c r="BB1470">
        <v>43.73</v>
      </c>
      <c r="BC1470">
        <v>0.03</v>
      </c>
      <c r="BD1470">
        <v>43.7</v>
      </c>
    </row>
    <row r="1471" spans="1:56" hidden="1" outlineLevel="1">
      <c r="A1471" t="s">
        <v>714</v>
      </c>
      <c r="B1471" s="10" t="s">
        <v>1581</v>
      </c>
      <c r="C1471" s="1">
        <f t="shared" si="291"/>
        <v>101</v>
      </c>
      <c r="D1471" s="7">
        <f>IF(N1471&gt;0, RANK(N1471,(N1471:P1471,Q1471:AE1471)),0)</f>
        <v>2</v>
      </c>
      <c r="E1471" s="7">
        <f>IF(O1471&gt;0,RANK(O1471,(N1471:P1471,Q1471:AE1471)),0)</f>
        <v>1</v>
      </c>
      <c r="F1471" s="7">
        <f t="shared" si="292"/>
        <v>3</v>
      </c>
      <c r="G1471" s="1">
        <f t="shared" si="287"/>
        <v>26</v>
      </c>
      <c r="H1471" s="2">
        <f t="shared" si="288"/>
        <v>0.25742574257425743</v>
      </c>
      <c r="I1471" s="8"/>
      <c r="J1471" s="2">
        <f t="shared" si="293"/>
        <v>0.36633663366336633</v>
      </c>
      <c r="K1471" s="2">
        <f t="shared" si="294"/>
        <v>0.62376237623762376</v>
      </c>
      <c r="L1471" s="2">
        <f t="shared" si="295"/>
        <v>9.9009900990099011E-3</v>
      </c>
      <c r="M1471" s="2">
        <f t="shared" si="296"/>
        <v>8.6736173798840355E-18</v>
      </c>
      <c r="N1471" s="1">
        <v>37</v>
      </c>
      <c r="O1471" s="1">
        <v>63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/>
      <c r="Y1471" s="1"/>
      <c r="Z1471" s="1"/>
      <c r="AA1471" s="1"/>
      <c r="AB1471" s="1"/>
      <c r="AN1471" t="str">
        <f t="shared" si="290"/>
        <v>Norton</v>
      </c>
      <c r="AO1471" t="s">
        <v>1885</v>
      </c>
      <c r="AP1471">
        <v>1</v>
      </c>
      <c r="AR1471" s="119">
        <v>50</v>
      </c>
      <c r="AS1471" s="121">
        <v>9</v>
      </c>
      <c r="AT1471" s="121">
        <v>80</v>
      </c>
      <c r="AU1471" s="125">
        <v>52750</v>
      </c>
      <c r="AV1471" s="125">
        <f t="shared" si="289"/>
        <v>50009</v>
      </c>
      <c r="AW1471" s="10" t="s">
        <v>749</v>
      </c>
      <c r="AX1471">
        <f t="shared" si="297"/>
        <v>5052750</v>
      </c>
      <c r="BB1471">
        <v>39.369999999999997</v>
      </c>
      <c r="BC1471">
        <v>0.32</v>
      </c>
      <c r="BD1471">
        <v>39.049999999999997</v>
      </c>
    </row>
    <row r="1472" spans="1:56" hidden="1" outlineLevel="1">
      <c r="A1472" t="s">
        <v>552</v>
      </c>
      <c r="B1472" s="10" t="s">
        <v>1581</v>
      </c>
      <c r="C1472" s="1">
        <f t="shared" si="291"/>
        <v>2364</v>
      </c>
      <c r="D1472" s="7">
        <f>IF(N1472&gt;0, RANK(N1472,(N1472:P1472,Q1472:AE1472)),0)</f>
        <v>1</v>
      </c>
      <c r="E1472" s="7">
        <f>IF(O1472&gt;0,RANK(O1472,(N1472:P1472,Q1472:AE1472)),0)</f>
        <v>2</v>
      </c>
      <c r="F1472" s="7">
        <f t="shared" si="292"/>
        <v>3</v>
      </c>
      <c r="G1472" s="1">
        <f t="shared" si="287"/>
        <v>1744</v>
      </c>
      <c r="H1472" s="2">
        <f t="shared" si="288"/>
        <v>0.73773265651438236</v>
      </c>
      <c r="I1472" s="8"/>
      <c r="J1472" s="2">
        <f t="shared" si="293"/>
        <v>0.8616751269035533</v>
      </c>
      <c r="K1472" s="2">
        <f t="shared" si="294"/>
        <v>0.1239424703891709</v>
      </c>
      <c r="L1472" s="2">
        <f t="shared" si="295"/>
        <v>5.9221658206429781E-3</v>
      </c>
      <c r="M1472" s="2">
        <f t="shared" si="296"/>
        <v>8.4602368866328187E-3</v>
      </c>
      <c r="N1472" s="1">
        <v>2037</v>
      </c>
      <c r="O1472" s="1">
        <v>293</v>
      </c>
      <c r="P1472" s="1">
        <v>14</v>
      </c>
      <c r="Q1472" s="1">
        <v>8</v>
      </c>
      <c r="R1472" s="1">
        <v>1</v>
      </c>
      <c r="S1472" s="1">
        <v>4</v>
      </c>
      <c r="T1472" s="1">
        <v>0</v>
      </c>
      <c r="U1472" s="1">
        <v>0</v>
      </c>
      <c r="V1472" s="1">
        <v>2</v>
      </c>
      <c r="W1472" s="1">
        <v>5</v>
      </c>
      <c r="X1472" s="1"/>
      <c r="Y1472" s="1"/>
      <c r="Z1472" s="1"/>
      <c r="AA1472" s="1"/>
      <c r="AB1472" s="1"/>
      <c r="AN1472" t="str">
        <f t="shared" si="290"/>
        <v>Norwich</v>
      </c>
      <c r="AO1472" t="s">
        <v>968</v>
      </c>
      <c r="AP1472">
        <v>1</v>
      </c>
      <c r="AR1472" s="119">
        <v>50</v>
      </c>
      <c r="AS1472" s="121">
        <v>27</v>
      </c>
      <c r="AT1472" s="121">
        <v>55</v>
      </c>
      <c r="AU1472" s="125">
        <v>52900</v>
      </c>
      <c r="AV1472" s="125">
        <f t="shared" si="289"/>
        <v>50027</v>
      </c>
      <c r="AW1472" s="10" t="s">
        <v>749</v>
      </c>
      <c r="AX1472">
        <f t="shared" si="297"/>
        <v>5052900</v>
      </c>
      <c r="BB1472">
        <v>44.83</v>
      </c>
      <c r="BC1472">
        <v>0.14000000000000001</v>
      </c>
      <c r="BD1472">
        <v>44.69</v>
      </c>
    </row>
    <row r="1473" spans="1:56" hidden="1" outlineLevel="1">
      <c r="A1473" t="s">
        <v>3376</v>
      </c>
      <c r="B1473" s="10" t="s">
        <v>1581</v>
      </c>
      <c r="C1473" s="1">
        <f t="shared" si="291"/>
        <v>535</v>
      </c>
      <c r="D1473" s="7">
        <f>IF(N1473&gt;0, RANK(N1473,(N1473:P1473,Q1473:AE1473)),0)</f>
        <v>1</v>
      </c>
      <c r="E1473" s="7">
        <f>IF(O1473&gt;0,RANK(O1473,(N1473:P1473,Q1473:AE1473)),0)</f>
        <v>2</v>
      </c>
      <c r="F1473" s="7">
        <f t="shared" si="292"/>
        <v>3</v>
      </c>
      <c r="G1473" s="1">
        <f t="shared" si="287"/>
        <v>10</v>
      </c>
      <c r="H1473" s="2">
        <f t="shared" si="288"/>
        <v>1.8691588785046728E-2</v>
      </c>
      <c r="I1473" s="8"/>
      <c r="J1473" s="2">
        <f t="shared" si="293"/>
        <v>0.49719626168224301</v>
      </c>
      <c r="K1473" s="2">
        <f t="shared" si="294"/>
        <v>0.47850467289719628</v>
      </c>
      <c r="L1473" s="2">
        <f t="shared" si="295"/>
        <v>9.3457943925233638E-3</v>
      </c>
      <c r="M1473" s="2">
        <f t="shared" si="296"/>
        <v>1.4953271028037398E-2</v>
      </c>
      <c r="N1473" s="1">
        <v>266</v>
      </c>
      <c r="O1473" s="1">
        <v>256</v>
      </c>
      <c r="P1473" s="1">
        <v>5</v>
      </c>
      <c r="Q1473" s="1">
        <v>3</v>
      </c>
      <c r="R1473" s="1">
        <v>0</v>
      </c>
      <c r="S1473" s="1">
        <v>1</v>
      </c>
      <c r="T1473" s="1">
        <v>0</v>
      </c>
      <c r="U1473" s="1">
        <v>1</v>
      </c>
      <c r="V1473" s="1">
        <v>0</v>
      </c>
      <c r="W1473" s="1">
        <v>3</v>
      </c>
      <c r="X1473" s="1"/>
      <c r="Y1473" s="1"/>
      <c r="Z1473" s="1"/>
      <c r="AA1473" s="1"/>
      <c r="AB1473" s="1"/>
      <c r="AN1473" t="str">
        <f t="shared" si="290"/>
        <v>Orange</v>
      </c>
      <c r="AO1473" t="s">
        <v>3376</v>
      </c>
      <c r="AP1473">
        <v>1</v>
      </c>
      <c r="AR1473" s="119">
        <v>50</v>
      </c>
      <c r="AS1473" s="121">
        <v>17</v>
      </c>
      <c r="AT1473" s="121">
        <v>40</v>
      </c>
      <c r="AU1473" s="125">
        <v>53425</v>
      </c>
      <c r="AV1473" s="125">
        <f t="shared" si="289"/>
        <v>50017</v>
      </c>
      <c r="AW1473" s="10" t="s">
        <v>749</v>
      </c>
      <c r="AX1473">
        <f t="shared" si="297"/>
        <v>5053425</v>
      </c>
      <c r="BB1473">
        <v>39.01</v>
      </c>
      <c r="BC1473">
        <v>0.23</v>
      </c>
      <c r="BD1473">
        <v>38.78</v>
      </c>
    </row>
    <row r="1474" spans="1:56" hidden="1" outlineLevel="1">
      <c r="A1474" t="s">
        <v>826</v>
      </c>
      <c r="B1474" s="10" t="s">
        <v>1581</v>
      </c>
      <c r="C1474" s="1">
        <f t="shared" si="291"/>
        <v>658</v>
      </c>
      <c r="D1474" s="7">
        <f>IF(N1474&gt;0, RANK(N1474,(N1474:P1474,Q1474:AE1474)),0)</f>
        <v>1</v>
      </c>
      <c r="E1474" s="7">
        <f>IF(O1474&gt;0,RANK(O1474,(N1474:P1474,Q1474:AE1474)),0)</f>
        <v>2</v>
      </c>
      <c r="F1474" s="7">
        <f t="shared" si="292"/>
        <v>3</v>
      </c>
      <c r="G1474" s="1">
        <f t="shared" si="287"/>
        <v>102</v>
      </c>
      <c r="H1474" s="2">
        <f t="shared" si="288"/>
        <v>0.15501519756838905</v>
      </c>
      <c r="I1474" s="8"/>
      <c r="J1474" s="2">
        <f t="shared" si="293"/>
        <v>0.57294832826747721</v>
      </c>
      <c r="K1474" s="2">
        <f t="shared" si="294"/>
        <v>0.41793313069908816</v>
      </c>
      <c r="L1474" s="2">
        <f t="shared" si="295"/>
        <v>9.11854103343465E-3</v>
      </c>
      <c r="M1474" s="2">
        <f t="shared" si="296"/>
        <v>-2.6020852139652106E-17</v>
      </c>
      <c r="N1474" s="1">
        <v>377</v>
      </c>
      <c r="O1474" s="1">
        <v>275</v>
      </c>
      <c r="P1474" s="1">
        <v>6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/>
      <c r="Y1474" s="1"/>
      <c r="Z1474" s="1"/>
      <c r="AA1474" s="1"/>
      <c r="AB1474" s="1"/>
      <c r="AN1474" t="str">
        <f t="shared" si="290"/>
        <v>Orwell</v>
      </c>
      <c r="AO1474" t="s">
        <v>2903</v>
      </c>
      <c r="AP1474">
        <v>1</v>
      </c>
      <c r="AR1474" s="119">
        <v>50</v>
      </c>
      <c r="AS1474" s="121">
        <v>1</v>
      </c>
      <c r="AT1474" s="121">
        <v>70</v>
      </c>
      <c r="AU1474" s="125">
        <v>53725</v>
      </c>
      <c r="AV1474" s="125">
        <f t="shared" si="289"/>
        <v>50001</v>
      </c>
      <c r="AW1474" s="10" t="s">
        <v>749</v>
      </c>
      <c r="AX1474">
        <f t="shared" si="297"/>
        <v>5053725</v>
      </c>
      <c r="BB1474">
        <v>49.68</v>
      </c>
      <c r="BC1474">
        <v>2.2999999999999998</v>
      </c>
      <c r="BD1474">
        <v>47.39</v>
      </c>
    </row>
    <row r="1475" spans="1:56" hidden="1" outlineLevel="1">
      <c r="A1475" t="s">
        <v>774</v>
      </c>
      <c r="B1475" s="10" t="s">
        <v>1581</v>
      </c>
      <c r="C1475" s="1">
        <f t="shared" si="291"/>
        <v>375</v>
      </c>
      <c r="D1475" s="7">
        <f>IF(N1475&gt;0, RANK(N1475,(N1475:P1475,Q1475:AE1475)),0)</f>
        <v>1</v>
      </c>
      <c r="E1475" s="7">
        <f>IF(O1475&gt;0,RANK(O1475,(N1475:P1475,Q1475:AE1475)),0)</f>
        <v>2</v>
      </c>
      <c r="F1475" s="7">
        <f t="shared" si="292"/>
        <v>3</v>
      </c>
      <c r="G1475" s="1">
        <f t="shared" ref="G1475:G1538" si="298">IF(C1475&gt;0,MAX(N1475:P1475)-LARGE(N1475:P1475,2),0)</f>
        <v>71</v>
      </c>
      <c r="H1475" s="2">
        <f t="shared" ref="H1475:H1538" si="299">IF(C1475&gt;0,G1475/C1475,0)</f>
        <v>0.18933333333333333</v>
      </c>
      <c r="I1475" s="8"/>
      <c r="J1475" s="2">
        <f t="shared" si="293"/>
        <v>0.58933333333333338</v>
      </c>
      <c r="K1475" s="2">
        <f t="shared" si="294"/>
        <v>0.4</v>
      </c>
      <c r="L1475" s="2">
        <f t="shared" si="295"/>
        <v>5.3333333333333332E-3</v>
      </c>
      <c r="M1475" s="2">
        <f t="shared" si="296"/>
        <v>5.333333333333269E-3</v>
      </c>
      <c r="N1475" s="1">
        <v>221</v>
      </c>
      <c r="O1475" s="1">
        <v>150</v>
      </c>
      <c r="P1475" s="1">
        <v>2</v>
      </c>
      <c r="Q1475" s="1">
        <v>1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/>
      <c r="Y1475" s="1"/>
      <c r="Z1475" s="1"/>
      <c r="AA1475" s="1"/>
      <c r="AB1475" s="1"/>
      <c r="AN1475" t="str">
        <f t="shared" si="290"/>
        <v>Panton</v>
      </c>
      <c r="AO1475" t="s">
        <v>2903</v>
      </c>
      <c r="AP1475">
        <v>1</v>
      </c>
      <c r="AR1475" s="119">
        <v>50</v>
      </c>
      <c r="AS1475" s="121">
        <v>1</v>
      </c>
      <c r="AT1475" s="121">
        <v>75</v>
      </c>
      <c r="AU1475" s="125">
        <v>53950</v>
      </c>
      <c r="AV1475" s="125">
        <f t="shared" si="289"/>
        <v>50001</v>
      </c>
      <c r="AW1475" s="10" t="s">
        <v>749</v>
      </c>
      <c r="AX1475">
        <f t="shared" si="297"/>
        <v>5053950</v>
      </c>
      <c r="BB1475">
        <v>22.03</v>
      </c>
      <c r="BC1475">
        <v>6.56</v>
      </c>
      <c r="BD1475">
        <v>15.47</v>
      </c>
    </row>
    <row r="1476" spans="1:56" hidden="1" outlineLevel="1">
      <c r="A1476" t="s">
        <v>782</v>
      </c>
      <c r="B1476" s="10" t="s">
        <v>1581</v>
      </c>
      <c r="C1476" s="1">
        <f t="shared" si="291"/>
        <v>765</v>
      </c>
      <c r="D1476" s="7">
        <f>IF(N1476&gt;0, RANK(N1476,(N1476:P1476,Q1476:AE1476)),0)</f>
        <v>1</v>
      </c>
      <c r="E1476" s="7">
        <f>IF(O1476&gt;0,RANK(O1476,(N1476:P1476,Q1476:AE1476)),0)</f>
        <v>2</v>
      </c>
      <c r="F1476" s="7">
        <f t="shared" si="292"/>
        <v>3</v>
      </c>
      <c r="G1476" s="1">
        <f t="shared" si="298"/>
        <v>152</v>
      </c>
      <c r="H1476" s="2">
        <f t="shared" si="299"/>
        <v>0.19869281045751633</v>
      </c>
      <c r="I1476" s="8"/>
      <c r="J1476" s="2">
        <f t="shared" si="293"/>
        <v>0.5934640522875817</v>
      </c>
      <c r="K1476" s="2">
        <f t="shared" si="294"/>
        <v>0.39477124183006534</v>
      </c>
      <c r="L1476" s="2">
        <f t="shared" si="295"/>
        <v>7.8431372549019607E-3</v>
      </c>
      <c r="M1476" s="2">
        <f t="shared" si="296"/>
        <v>3.9215686274509942E-3</v>
      </c>
      <c r="N1476" s="1">
        <v>454</v>
      </c>
      <c r="O1476" s="1">
        <v>302</v>
      </c>
      <c r="P1476" s="1">
        <v>6</v>
      </c>
      <c r="Q1476" s="1">
        <v>1</v>
      </c>
      <c r="R1476" s="1">
        <v>0</v>
      </c>
      <c r="S1476" s="1">
        <v>0</v>
      </c>
      <c r="T1476" s="1">
        <v>0</v>
      </c>
      <c r="U1476" s="1">
        <v>2</v>
      </c>
      <c r="V1476" s="1">
        <v>0</v>
      </c>
      <c r="W1476" s="1">
        <v>0</v>
      </c>
      <c r="X1476" s="1"/>
      <c r="Y1476" s="1"/>
      <c r="Z1476" s="1"/>
      <c r="AA1476" s="1"/>
      <c r="AB1476" s="1"/>
      <c r="AN1476" t="str">
        <f t="shared" si="290"/>
        <v>Pawlet</v>
      </c>
      <c r="AO1476" t="s">
        <v>2352</v>
      </c>
      <c r="AP1476">
        <v>1</v>
      </c>
      <c r="AR1476" s="119">
        <v>50</v>
      </c>
      <c r="AS1476" s="121">
        <v>21</v>
      </c>
      <c r="AT1476" s="121">
        <v>70</v>
      </c>
      <c r="AU1476" s="125">
        <v>54250</v>
      </c>
      <c r="AV1476" s="125">
        <f t="shared" si="289"/>
        <v>50021</v>
      </c>
      <c r="AW1476" s="10" t="s">
        <v>749</v>
      </c>
      <c r="AX1476">
        <f t="shared" si="297"/>
        <v>5054250</v>
      </c>
      <c r="BB1476">
        <v>42.91</v>
      </c>
      <c r="BC1476">
        <v>0.01</v>
      </c>
      <c r="BD1476">
        <v>42.89</v>
      </c>
    </row>
    <row r="1477" spans="1:56" hidden="1" outlineLevel="1">
      <c r="A1477" t="s">
        <v>761</v>
      </c>
      <c r="B1477" s="10" t="s">
        <v>1581</v>
      </c>
      <c r="C1477" s="1">
        <f t="shared" si="291"/>
        <v>512</v>
      </c>
      <c r="D1477" s="7">
        <f>IF(N1477&gt;0, RANK(N1477,(N1477:P1477,Q1477:AE1477)),0)</f>
        <v>1</v>
      </c>
      <c r="E1477" s="7">
        <f>IF(O1477&gt;0,RANK(O1477,(N1477:P1477,Q1477:AE1477)),0)</f>
        <v>2</v>
      </c>
      <c r="F1477" s="7">
        <f t="shared" si="292"/>
        <v>3</v>
      </c>
      <c r="G1477" s="1">
        <f t="shared" si="298"/>
        <v>249</v>
      </c>
      <c r="H1477" s="2">
        <f t="shared" si="299"/>
        <v>0.486328125</v>
      </c>
      <c r="I1477" s="8"/>
      <c r="J1477" s="2">
        <f t="shared" si="293"/>
        <v>0.73828125</v>
      </c>
      <c r="K1477" s="2">
        <f t="shared" si="294"/>
        <v>0.251953125</v>
      </c>
      <c r="L1477" s="2">
        <f t="shared" si="295"/>
        <v>9.765625E-3</v>
      </c>
      <c r="M1477" s="2">
        <f t="shared" si="296"/>
        <v>0</v>
      </c>
      <c r="N1477" s="1">
        <v>378</v>
      </c>
      <c r="O1477" s="1">
        <v>129</v>
      </c>
      <c r="P1477" s="1">
        <v>5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/>
      <c r="Y1477" s="1"/>
      <c r="Z1477" s="1"/>
      <c r="AA1477" s="1"/>
      <c r="AB1477" s="1"/>
      <c r="AN1477" t="str">
        <f t="shared" si="290"/>
        <v>Peacham</v>
      </c>
      <c r="AO1477" t="s">
        <v>3371</v>
      </c>
      <c r="AP1477">
        <v>1</v>
      </c>
      <c r="AR1477" s="119">
        <v>50</v>
      </c>
      <c r="AS1477" s="121">
        <v>5</v>
      </c>
      <c r="AT1477" s="121">
        <v>45</v>
      </c>
      <c r="AU1477" s="125">
        <v>54400</v>
      </c>
      <c r="AV1477" s="125">
        <f t="shared" si="289"/>
        <v>50005</v>
      </c>
      <c r="AW1477" s="10" t="s">
        <v>749</v>
      </c>
      <c r="AX1477">
        <f t="shared" si="297"/>
        <v>5054400</v>
      </c>
      <c r="BB1477">
        <v>47.67</v>
      </c>
      <c r="BC1477">
        <v>0.93</v>
      </c>
      <c r="BD1477">
        <v>46.74</v>
      </c>
    </row>
    <row r="1478" spans="1:56" hidden="1" outlineLevel="1">
      <c r="A1478" t="s">
        <v>229</v>
      </c>
      <c r="B1478" s="10" t="s">
        <v>1581</v>
      </c>
      <c r="C1478" s="1">
        <f t="shared" si="291"/>
        <v>233</v>
      </c>
      <c r="D1478" s="7">
        <f>IF(N1478&gt;0, RANK(N1478,(N1478:P1478,Q1478:AE1478)),0)</f>
        <v>1</v>
      </c>
      <c r="E1478" s="7">
        <f>IF(O1478&gt;0,RANK(O1478,(N1478:P1478,Q1478:AE1478)),0)</f>
        <v>2</v>
      </c>
      <c r="F1478" s="7">
        <f t="shared" si="292"/>
        <v>3</v>
      </c>
      <c r="G1478" s="1">
        <f t="shared" si="298"/>
        <v>129</v>
      </c>
      <c r="H1478" s="2">
        <f t="shared" si="299"/>
        <v>0.55364806866952787</v>
      </c>
      <c r="I1478" s="8"/>
      <c r="J1478" s="2">
        <f t="shared" si="293"/>
        <v>0.77253218884120167</v>
      </c>
      <c r="K1478" s="2">
        <f t="shared" si="294"/>
        <v>0.21888412017167383</v>
      </c>
      <c r="L1478" s="2">
        <f t="shared" si="295"/>
        <v>4.2918454935622317E-3</v>
      </c>
      <c r="M1478" s="2">
        <f t="shared" si="296"/>
        <v>4.2918454935622664E-3</v>
      </c>
      <c r="N1478" s="1">
        <v>180</v>
      </c>
      <c r="O1478" s="1">
        <v>51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/>
      <c r="Y1478" s="1"/>
      <c r="Z1478" s="1"/>
      <c r="AA1478" s="1"/>
      <c r="AB1478" s="1"/>
      <c r="AN1478" t="str">
        <f t="shared" si="290"/>
        <v>Peru</v>
      </c>
      <c r="AO1478" t="s">
        <v>2904</v>
      </c>
      <c r="AP1478">
        <v>1</v>
      </c>
      <c r="AR1478" s="119">
        <v>50</v>
      </c>
      <c r="AS1478" s="121">
        <v>3</v>
      </c>
      <c r="AT1478" s="121">
        <v>30</v>
      </c>
      <c r="AU1478" s="125">
        <v>55000</v>
      </c>
      <c r="AV1478" s="125">
        <f t="shared" ref="AV1478:AV1541" si="300">AR1478*1000+AS1478</f>
        <v>50003</v>
      </c>
      <c r="AW1478" s="10" t="s">
        <v>749</v>
      </c>
      <c r="AX1478">
        <f t="shared" si="297"/>
        <v>5055000</v>
      </c>
      <c r="BB1478">
        <v>37.39</v>
      </c>
      <c r="BC1478">
        <v>7.0000000000000007E-2</v>
      </c>
      <c r="BD1478">
        <v>37.32</v>
      </c>
    </row>
    <row r="1479" spans="1:56" hidden="1" outlineLevel="1">
      <c r="A1479" t="s">
        <v>331</v>
      </c>
      <c r="B1479" s="10" t="s">
        <v>1581</v>
      </c>
      <c r="C1479" s="1">
        <f t="shared" si="291"/>
        <v>291</v>
      </c>
      <c r="D1479" s="7">
        <f>IF(N1479&gt;0, RANK(N1479,(N1479:P1479,Q1479:AE1479)),0)</f>
        <v>1</v>
      </c>
      <c r="E1479" s="7">
        <f>IF(O1479&gt;0,RANK(O1479,(N1479:P1479,Q1479:AE1479)),0)</f>
        <v>2</v>
      </c>
      <c r="F1479" s="7">
        <f t="shared" si="292"/>
        <v>3</v>
      </c>
      <c r="G1479" s="1">
        <f t="shared" si="298"/>
        <v>76</v>
      </c>
      <c r="H1479" s="2">
        <f t="shared" si="299"/>
        <v>0.2611683848797251</v>
      </c>
      <c r="I1479" s="8"/>
      <c r="J1479" s="2">
        <f t="shared" si="293"/>
        <v>0.60824742268041232</v>
      </c>
      <c r="K1479" s="2">
        <f t="shared" si="294"/>
        <v>0.34707903780068727</v>
      </c>
      <c r="L1479" s="2">
        <f t="shared" si="295"/>
        <v>2.0618556701030927E-2</v>
      </c>
      <c r="M1479" s="2">
        <f t="shared" si="296"/>
        <v>2.405498281786948E-2</v>
      </c>
      <c r="N1479" s="1">
        <v>177</v>
      </c>
      <c r="O1479" s="1">
        <v>101</v>
      </c>
      <c r="P1479" s="1">
        <v>6</v>
      </c>
      <c r="Q1479" s="1">
        <v>4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3</v>
      </c>
      <c r="X1479" s="1"/>
      <c r="Y1479" s="1"/>
      <c r="Z1479" s="1"/>
      <c r="AA1479" s="1"/>
      <c r="AB1479" s="1"/>
      <c r="AN1479" t="str">
        <f t="shared" si="290"/>
        <v>Pittsfield</v>
      </c>
      <c r="AO1479" t="s">
        <v>2352</v>
      </c>
      <c r="AP1479">
        <v>1</v>
      </c>
      <c r="AR1479" s="119">
        <v>50</v>
      </c>
      <c r="AS1479" s="121">
        <v>21</v>
      </c>
      <c r="AT1479" s="121">
        <v>75</v>
      </c>
      <c r="AU1479" s="125">
        <v>55450</v>
      </c>
      <c r="AV1479" s="125">
        <f t="shared" si="300"/>
        <v>50021</v>
      </c>
      <c r="AW1479" s="10" t="s">
        <v>749</v>
      </c>
      <c r="AX1479">
        <f t="shared" si="297"/>
        <v>5055450</v>
      </c>
      <c r="BB1479">
        <v>20.05</v>
      </c>
      <c r="BC1479">
        <v>0</v>
      </c>
      <c r="BD1479">
        <v>20.05</v>
      </c>
    </row>
    <row r="1480" spans="1:56" hidden="1" outlineLevel="1">
      <c r="A1480" t="s">
        <v>352</v>
      </c>
      <c r="B1480" s="10" t="s">
        <v>1581</v>
      </c>
      <c r="C1480" s="1">
        <f t="shared" si="291"/>
        <v>1572</v>
      </c>
      <c r="D1480" s="7">
        <f>IF(N1480&gt;0, RANK(N1480,(N1480:P1480,Q1480:AE1480)),0)</f>
        <v>1</v>
      </c>
      <c r="E1480" s="7">
        <f>IF(O1480&gt;0,RANK(O1480,(N1480:P1480,Q1480:AE1480)),0)</f>
        <v>2</v>
      </c>
      <c r="F1480" s="7">
        <f t="shared" si="292"/>
        <v>3</v>
      </c>
      <c r="G1480" s="1">
        <f t="shared" si="298"/>
        <v>387</v>
      </c>
      <c r="H1480" s="2">
        <f t="shared" si="299"/>
        <v>0.24618320610687022</v>
      </c>
      <c r="I1480" s="8"/>
      <c r="J1480" s="2">
        <f t="shared" si="293"/>
        <v>0.61513994910941472</v>
      </c>
      <c r="K1480" s="2">
        <f t="shared" si="294"/>
        <v>0.36895674300254455</v>
      </c>
      <c r="L1480" s="2">
        <f t="shared" si="295"/>
        <v>6.9974554707379136E-3</v>
      </c>
      <c r="M1480" s="2">
        <f t="shared" si="296"/>
        <v>8.9058524173028161E-3</v>
      </c>
      <c r="N1480" s="1">
        <v>967</v>
      </c>
      <c r="O1480" s="1">
        <v>580</v>
      </c>
      <c r="P1480" s="1">
        <v>11</v>
      </c>
      <c r="Q1480" s="1">
        <v>3</v>
      </c>
      <c r="R1480" s="1">
        <v>0</v>
      </c>
      <c r="S1480" s="1">
        <v>0</v>
      </c>
      <c r="T1480" s="1">
        <v>1</v>
      </c>
      <c r="U1480" s="1">
        <v>0</v>
      </c>
      <c r="V1480" s="1">
        <v>1</v>
      </c>
      <c r="W1480" s="1">
        <v>9</v>
      </c>
      <c r="X1480" s="1"/>
      <c r="Y1480" s="1"/>
      <c r="Z1480" s="1"/>
      <c r="AA1480" s="1"/>
      <c r="AB1480" s="1"/>
      <c r="AN1480" t="str">
        <f t="shared" si="290"/>
        <v>Pittsford</v>
      </c>
      <c r="AO1480" t="s">
        <v>2352</v>
      </c>
      <c r="AP1480">
        <v>1</v>
      </c>
      <c r="AR1480" s="119">
        <v>50</v>
      </c>
      <c r="AS1480" s="121">
        <v>21</v>
      </c>
      <c r="AT1480" s="121">
        <v>80</v>
      </c>
      <c r="AU1480" s="125">
        <v>55600</v>
      </c>
      <c r="AV1480" s="125">
        <f t="shared" si="300"/>
        <v>50021</v>
      </c>
      <c r="AW1480" s="10" t="s">
        <v>749</v>
      </c>
      <c r="AX1480">
        <f t="shared" si="297"/>
        <v>5055600</v>
      </c>
      <c r="BB1480">
        <v>43.57</v>
      </c>
      <c r="BC1480">
        <v>0.08</v>
      </c>
      <c r="BD1480">
        <v>43.49</v>
      </c>
    </row>
    <row r="1481" spans="1:56" hidden="1" outlineLevel="1">
      <c r="A1481" t="s">
        <v>1533</v>
      </c>
      <c r="B1481" s="10" t="s">
        <v>1581</v>
      </c>
      <c r="C1481" s="1">
        <f t="shared" si="291"/>
        <v>748</v>
      </c>
      <c r="D1481" s="7">
        <f>IF(N1481&gt;0, RANK(N1481,(N1481:P1481,Q1481:AE1481)),0)</f>
        <v>1</v>
      </c>
      <c r="E1481" s="7">
        <f>IF(O1481&gt;0,RANK(O1481,(N1481:P1481,Q1481:AE1481)),0)</f>
        <v>2</v>
      </c>
      <c r="F1481" s="7">
        <f t="shared" si="292"/>
        <v>3</v>
      </c>
      <c r="G1481" s="1">
        <f t="shared" si="298"/>
        <v>409</v>
      </c>
      <c r="H1481" s="2">
        <f t="shared" si="299"/>
        <v>0.54679144385026734</v>
      </c>
      <c r="I1481" s="8"/>
      <c r="J1481" s="2">
        <f t="shared" si="293"/>
        <v>0.75802139037433158</v>
      </c>
      <c r="K1481" s="2">
        <f t="shared" si="294"/>
        <v>0.21122994652406418</v>
      </c>
      <c r="L1481" s="2">
        <f t="shared" si="295"/>
        <v>1.871657754010695E-2</v>
      </c>
      <c r="M1481" s="2">
        <f t="shared" si="296"/>
        <v>1.2032085561497284E-2</v>
      </c>
      <c r="N1481" s="1">
        <v>567</v>
      </c>
      <c r="O1481" s="1">
        <v>158</v>
      </c>
      <c r="P1481" s="1">
        <v>14</v>
      </c>
      <c r="Q1481" s="1">
        <v>5</v>
      </c>
      <c r="R1481" s="1">
        <v>1</v>
      </c>
      <c r="S1481" s="1">
        <v>0</v>
      </c>
      <c r="T1481" s="1">
        <v>1</v>
      </c>
      <c r="U1481" s="1">
        <v>1</v>
      </c>
      <c r="V1481" s="1">
        <v>0</v>
      </c>
      <c r="W1481" s="1">
        <v>1</v>
      </c>
      <c r="X1481" s="1"/>
      <c r="Y1481" s="1"/>
      <c r="Z1481" s="1"/>
      <c r="AA1481" s="1"/>
      <c r="AB1481" s="1"/>
      <c r="AN1481" t="str">
        <f t="shared" si="290"/>
        <v>Plainfield</v>
      </c>
      <c r="AO1481" t="s">
        <v>1616</v>
      </c>
      <c r="AP1481">
        <v>1</v>
      </c>
      <c r="AR1481" s="119">
        <v>50</v>
      </c>
      <c r="AS1481" s="121">
        <v>23</v>
      </c>
      <c r="AT1481" s="121">
        <v>70</v>
      </c>
      <c r="AU1481" s="125">
        <v>55825</v>
      </c>
      <c r="AV1481" s="125">
        <f t="shared" si="300"/>
        <v>50023</v>
      </c>
      <c r="AW1481" s="10" t="s">
        <v>749</v>
      </c>
      <c r="AX1481">
        <f t="shared" si="297"/>
        <v>5055825</v>
      </c>
      <c r="BB1481">
        <v>21.05</v>
      </c>
      <c r="BC1481">
        <v>0.04</v>
      </c>
      <c r="BD1481">
        <v>21.01</v>
      </c>
    </row>
    <row r="1482" spans="1:56" hidden="1" outlineLevel="1">
      <c r="A1482" t="s">
        <v>2518</v>
      </c>
      <c r="B1482" s="10" t="s">
        <v>1581</v>
      </c>
      <c r="C1482" s="1">
        <f t="shared" si="291"/>
        <v>360</v>
      </c>
      <c r="D1482" s="7">
        <f>IF(N1482&gt;0, RANK(N1482,(N1482:P1482,Q1482:AE1482)),0)</f>
        <v>1</v>
      </c>
      <c r="E1482" s="7">
        <f>IF(O1482&gt;0,RANK(O1482,(N1482:P1482,Q1482:AE1482)),0)</f>
        <v>2</v>
      </c>
      <c r="F1482" s="7">
        <f t="shared" si="292"/>
        <v>3</v>
      </c>
      <c r="G1482" s="1">
        <f t="shared" si="298"/>
        <v>79</v>
      </c>
      <c r="H1482" s="2">
        <f t="shared" si="299"/>
        <v>0.21944444444444444</v>
      </c>
      <c r="I1482" s="8"/>
      <c r="J1482" s="2">
        <f t="shared" si="293"/>
        <v>0.60277777777777775</v>
      </c>
      <c r="K1482" s="2">
        <f t="shared" si="294"/>
        <v>0.38333333333333336</v>
      </c>
      <c r="L1482" s="2">
        <f t="shared" si="295"/>
        <v>5.5555555555555558E-3</v>
      </c>
      <c r="M1482" s="2">
        <f t="shared" si="296"/>
        <v>8.3333333333333384E-3</v>
      </c>
      <c r="N1482" s="1">
        <v>217</v>
      </c>
      <c r="O1482" s="1">
        <v>138</v>
      </c>
      <c r="P1482" s="1">
        <v>2</v>
      </c>
      <c r="Q1482" s="1">
        <v>1</v>
      </c>
      <c r="R1482" s="1">
        <v>0</v>
      </c>
      <c r="S1482" s="1">
        <v>0</v>
      </c>
      <c r="T1482" s="1">
        <v>0</v>
      </c>
      <c r="U1482" s="1">
        <v>0</v>
      </c>
      <c r="V1482" s="1">
        <v>1</v>
      </c>
      <c r="W1482" s="1">
        <v>1</v>
      </c>
      <c r="X1482" s="1"/>
      <c r="Y1482" s="1"/>
      <c r="Z1482" s="1"/>
      <c r="AA1482" s="1"/>
      <c r="AB1482" s="1"/>
      <c r="AN1482" t="str">
        <f t="shared" si="290"/>
        <v>Plymouth</v>
      </c>
      <c r="AO1482" t="s">
        <v>968</v>
      </c>
      <c r="AP1482">
        <v>1</v>
      </c>
      <c r="AR1482" s="119">
        <v>50</v>
      </c>
      <c r="AS1482" s="121">
        <v>27</v>
      </c>
      <c r="AT1482" s="121">
        <v>60</v>
      </c>
      <c r="AU1482" s="125">
        <v>56050</v>
      </c>
      <c r="AV1482" s="125">
        <f t="shared" si="300"/>
        <v>50027</v>
      </c>
      <c r="AW1482" s="10" t="s">
        <v>749</v>
      </c>
      <c r="AX1482">
        <f t="shared" si="297"/>
        <v>5056050</v>
      </c>
      <c r="BB1482">
        <v>48.67</v>
      </c>
      <c r="BC1482">
        <v>0.49</v>
      </c>
      <c r="BD1482">
        <v>48.18</v>
      </c>
    </row>
    <row r="1483" spans="1:56" hidden="1" outlineLevel="1">
      <c r="A1483" t="s">
        <v>2012</v>
      </c>
      <c r="B1483" s="10" t="s">
        <v>1581</v>
      </c>
      <c r="C1483" s="1">
        <f t="shared" si="291"/>
        <v>620</v>
      </c>
      <c r="D1483" s="7">
        <f>IF(N1483&gt;0, RANK(N1483,(N1483:P1483,Q1483:AE1483)),0)</f>
        <v>1</v>
      </c>
      <c r="E1483" s="7">
        <f>IF(O1483&gt;0,RANK(O1483,(N1483:P1483,Q1483:AE1483)),0)</f>
        <v>2</v>
      </c>
      <c r="F1483" s="7">
        <f t="shared" si="292"/>
        <v>3</v>
      </c>
      <c r="G1483" s="1">
        <f t="shared" si="298"/>
        <v>282</v>
      </c>
      <c r="H1483" s="2">
        <f t="shared" si="299"/>
        <v>0.45483870967741935</v>
      </c>
      <c r="I1483" s="8"/>
      <c r="J1483" s="2">
        <f t="shared" si="293"/>
        <v>0.71935483870967742</v>
      </c>
      <c r="K1483" s="2">
        <f t="shared" si="294"/>
        <v>0.26451612903225807</v>
      </c>
      <c r="L1483" s="2">
        <f t="shared" si="295"/>
        <v>1.1290322580645161E-2</v>
      </c>
      <c r="M1483" s="2">
        <f t="shared" si="296"/>
        <v>4.8387096774193412E-3</v>
      </c>
      <c r="N1483" s="1">
        <v>446</v>
      </c>
      <c r="O1483" s="1">
        <v>164</v>
      </c>
      <c r="P1483" s="1">
        <v>7</v>
      </c>
      <c r="Q1483" s="1">
        <v>0</v>
      </c>
      <c r="R1483" s="1">
        <v>2</v>
      </c>
      <c r="S1483" s="1">
        <v>1</v>
      </c>
      <c r="T1483" s="1">
        <v>0</v>
      </c>
      <c r="U1483" s="1">
        <v>0</v>
      </c>
      <c r="V1483" s="1">
        <v>0</v>
      </c>
      <c r="W1483" s="1">
        <v>0</v>
      </c>
      <c r="X1483" s="1"/>
      <c r="Y1483" s="1"/>
      <c r="Z1483" s="1"/>
      <c r="AA1483" s="1"/>
      <c r="AB1483" s="1"/>
      <c r="AN1483" t="str">
        <f t="shared" si="290"/>
        <v>Pomfret</v>
      </c>
      <c r="AO1483" t="s">
        <v>968</v>
      </c>
      <c r="AP1483">
        <v>1</v>
      </c>
      <c r="AR1483" s="119">
        <v>50</v>
      </c>
      <c r="AS1483" s="121">
        <v>27</v>
      </c>
      <c r="AT1483" s="121">
        <v>65</v>
      </c>
      <c r="AU1483" s="125">
        <v>56350</v>
      </c>
      <c r="AV1483" s="125">
        <f t="shared" si="300"/>
        <v>50027</v>
      </c>
      <c r="AW1483" s="10" t="s">
        <v>749</v>
      </c>
      <c r="AX1483">
        <f t="shared" si="297"/>
        <v>5056350</v>
      </c>
      <c r="BB1483">
        <v>39.46</v>
      </c>
      <c r="BC1483">
        <v>0.06</v>
      </c>
      <c r="BD1483">
        <v>39.4</v>
      </c>
    </row>
    <row r="1484" spans="1:56" hidden="1" outlineLevel="1">
      <c r="A1484" t="s">
        <v>2275</v>
      </c>
      <c r="B1484" s="10" t="s">
        <v>1581</v>
      </c>
      <c r="C1484" s="1">
        <f t="shared" si="291"/>
        <v>1511</v>
      </c>
      <c r="D1484" s="7">
        <f>IF(N1484&gt;0, RANK(N1484,(N1484:P1484,Q1484:AE1484)),0)</f>
        <v>1</v>
      </c>
      <c r="E1484" s="7">
        <f>IF(O1484&gt;0,RANK(O1484,(N1484:P1484,Q1484:AE1484)),0)</f>
        <v>2</v>
      </c>
      <c r="F1484" s="7">
        <f t="shared" si="292"/>
        <v>3</v>
      </c>
      <c r="G1484" s="1">
        <f t="shared" si="298"/>
        <v>494</v>
      </c>
      <c r="H1484" s="2">
        <f t="shared" si="299"/>
        <v>0.32693580410324291</v>
      </c>
      <c r="I1484" s="8"/>
      <c r="J1484" s="2">
        <f t="shared" si="293"/>
        <v>0.64659166115155531</v>
      </c>
      <c r="K1484" s="2">
        <f t="shared" si="294"/>
        <v>0.3196558570483124</v>
      </c>
      <c r="L1484" s="2">
        <f t="shared" si="295"/>
        <v>1.7868960953011249E-2</v>
      </c>
      <c r="M1484" s="2">
        <f t="shared" si="296"/>
        <v>1.5883520847121045E-2</v>
      </c>
      <c r="N1484" s="1">
        <v>977</v>
      </c>
      <c r="O1484" s="1">
        <v>483</v>
      </c>
      <c r="P1484" s="1">
        <v>27</v>
      </c>
      <c r="Q1484" s="1">
        <v>7</v>
      </c>
      <c r="R1484" s="1">
        <v>1</v>
      </c>
      <c r="S1484" s="1">
        <v>12</v>
      </c>
      <c r="T1484" s="1">
        <v>1</v>
      </c>
      <c r="U1484" s="1">
        <v>0</v>
      </c>
      <c r="V1484" s="1">
        <v>2</v>
      </c>
      <c r="W1484" s="1">
        <v>1</v>
      </c>
      <c r="X1484" s="1"/>
      <c r="Y1484" s="1"/>
      <c r="Z1484" s="1"/>
      <c r="AA1484" s="1"/>
      <c r="AB1484" s="1"/>
      <c r="AN1484" t="str">
        <f t="shared" si="290"/>
        <v>Poultney</v>
      </c>
      <c r="AO1484" t="s">
        <v>2352</v>
      </c>
      <c r="AP1484">
        <v>1</v>
      </c>
      <c r="AR1484" s="119">
        <v>50</v>
      </c>
      <c r="AS1484" s="121">
        <v>21</v>
      </c>
      <c r="AT1484" s="121">
        <v>85</v>
      </c>
      <c r="AU1484" s="125">
        <v>56875</v>
      </c>
      <c r="AV1484" s="125">
        <f t="shared" si="300"/>
        <v>50021</v>
      </c>
      <c r="AW1484" s="10" t="s">
        <v>749</v>
      </c>
      <c r="AX1484">
        <f t="shared" si="297"/>
        <v>5056875</v>
      </c>
      <c r="BB1484">
        <v>44.8</v>
      </c>
      <c r="BC1484">
        <v>0.87</v>
      </c>
      <c r="BD1484">
        <v>43.92</v>
      </c>
    </row>
    <row r="1485" spans="1:56" hidden="1" outlineLevel="1">
      <c r="A1485" t="s">
        <v>2594</v>
      </c>
      <c r="B1485" s="10" t="s">
        <v>1581</v>
      </c>
      <c r="C1485" s="1">
        <f t="shared" si="291"/>
        <v>1769</v>
      </c>
      <c r="D1485" s="7">
        <f>IF(N1485&gt;0, RANK(N1485,(N1485:P1485,Q1485:AE1485)),0)</f>
        <v>1</v>
      </c>
      <c r="E1485" s="7">
        <f>IF(O1485&gt;0,RANK(O1485,(N1485:P1485,Q1485:AE1485)),0)</f>
        <v>2</v>
      </c>
      <c r="F1485" s="7">
        <f t="shared" si="292"/>
        <v>3</v>
      </c>
      <c r="G1485" s="1">
        <f t="shared" si="298"/>
        <v>553</v>
      </c>
      <c r="H1485" s="2">
        <f t="shared" si="299"/>
        <v>0.31260599208592427</v>
      </c>
      <c r="I1485" s="8"/>
      <c r="J1485" s="2">
        <f t="shared" si="293"/>
        <v>0.642736009044658</v>
      </c>
      <c r="K1485" s="2">
        <f t="shared" si="294"/>
        <v>0.33013001695873373</v>
      </c>
      <c r="L1485" s="2">
        <f t="shared" si="295"/>
        <v>1.6393442622950821E-2</v>
      </c>
      <c r="M1485" s="2">
        <f t="shared" si="296"/>
        <v>1.0740531373657453E-2</v>
      </c>
      <c r="N1485" s="1">
        <v>1137</v>
      </c>
      <c r="O1485" s="1">
        <v>584</v>
      </c>
      <c r="P1485" s="1">
        <v>29</v>
      </c>
      <c r="Q1485" s="1">
        <v>6</v>
      </c>
      <c r="R1485" s="1">
        <v>1</v>
      </c>
      <c r="S1485" s="1">
        <v>2</v>
      </c>
      <c r="T1485" s="1">
        <v>1</v>
      </c>
      <c r="U1485" s="1">
        <v>0</v>
      </c>
      <c r="V1485" s="1">
        <v>0</v>
      </c>
      <c r="W1485" s="1">
        <v>9</v>
      </c>
      <c r="X1485" s="1"/>
      <c r="Y1485" s="1"/>
      <c r="Z1485" s="1"/>
      <c r="AA1485" s="1"/>
      <c r="AB1485" s="1"/>
      <c r="AN1485" t="str">
        <f t="shared" si="290"/>
        <v>Pownal</v>
      </c>
      <c r="AO1485" t="s">
        <v>2904</v>
      </c>
      <c r="AP1485">
        <v>1</v>
      </c>
      <c r="AR1485" s="119">
        <v>50</v>
      </c>
      <c r="AS1485" s="121">
        <v>3</v>
      </c>
      <c r="AT1485" s="121">
        <v>35</v>
      </c>
      <c r="AU1485" s="125">
        <v>57025</v>
      </c>
      <c r="AV1485" s="125">
        <f t="shared" si="300"/>
        <v>50003</v>
      </c>
      <c r="AW1485" s="10" t="s">
        <v>749</v>
      </c>
      <c r="AX1485">
        <f t="shared" si="297"/>
        <v>5057025</v>
      </c>
      <c r="BB1485">
        <v>46.73</v>
      </c>
      <c r="BC1485">
        <v>0.08</v>
      </c>
      <c r="BD1485">
        <v>46.65</v>
      </c>
    </row>
    <row r="1486" spans="1:56" hidden="1" outlineLevel="1">
      <c r="A1486" t="s">
        <v>1081</v>
      </c>
      <c r="B1486" s="10" t="s">
        <v>1581</v>
      </c>
      <c r="C1486" s="1">
        <f t="shared" si="291"/>
        <v>896</v>
      </c>
      <c r="D1486" s="7">
        <f>IF(N1486&gt;0, RANK(N1486,(N1486:P1486,Q1486:AE1486)),0)</f>
        <v>1</v>
      </c>
      <c r="E1486" s="7">
        <f>IF(O1486&gt;0,RANK(O1486,(N1486:P1486,Q1486:AE1486)),0)</f>
        <v>2</v>
      </c>
      <c r="F1486" s="7">
        <f t="shared" si="292"/>
        <v>3</v>
      </c>
      <c r="G1486" s="1">
        <f t="shared" si="298"/>
        <v>298</v>
      </c>
      <c r="H1486" s="2">
        <f t="shared" si="299"/>
        <v>0.3325892857142857</v>
      </c>
      <c r="I1486" s="8"/>
      <c r="J1486" s="2">
        <f t="shared" si="293"/>
        <v>0.6584821428571429</v>
      </c>
      <c r="K1486" s="2">
        <f t="shared" si="294"/>
        <v>0.32589285714285715</v>
      </c>
      <c r="L1486" s="2">
        <f t="shared" si="295"/>
        <v>5.580357142857143E-3</v>
      </c>
      <c r="M1486" s="2">
        <f t="shared" si="296"/>
        <v>1.0044642857142801E-2</v>
      </c>
      <c r="N1486" s="1">
        <v>590</v>
      </c>
      <c r="O1486" s="1">
        <v>292</v>
      </c>
      <c r="P1486" s="1">
        <v>5</v>
      </c>
      <c r="Q1486" s="1">
        <v>3</v>
      </c>
      <c r="R1486" s="1">
        <v>0</v>
      </c>
      <c r="S1486" s="1">
        <v>2</v>
      </c>
      <c r="T1486" s="1">
        <v>0</v>
      </c>
      <c r="U1486" s="1">
        <v>1</v>
      </c>
      <c r="V1486" s="1">
        <v>0</v>
      </c>
      <c r="W1486" s="1">
        <v>3</v>
      </c>
      <c r="X1486" s="1"/>
      <c r="Y1486" s="1"/>
      <c r="Z1486" s="1"/>
      <c r="AA1486" s="1"/>
      <c r="AB1486" s="1"/>
      <c r="AN1486" t="str">
        <f t="shared" si="290"/>
        <v>Proctor</v>
      </c>
      <c r="AO1486" t="s">
        <v>2352</v>
      </c>
      <c r="AP1486">
        <v>1</v>
      </c>
      <c r="AR1486" s="119">
        <v>50</v>
      </c>
      <c r="AS1486" s="121">
        <v>21</v>
      </c>
      <c r="AT1486" s="121">
        <v>90</v>
      </c>
      <c r="AU1486" s="125">
        <v>57250</v>
      </c>
      <c r="AV1486" s="125">
        <f t="shared" si="300"/>
        <v>50021</v>
      </c>
      <c r="AW1486" s="10" t="s">
        <v>749</v>
      </c>
      <c r="AX1486">
        <f t="shared" si="297"/>
        <v>5057250</v>
      </c>
      <c r="BB1486">
        <v>7.6</v>
      </c>
      <c r="BC1486">
        <v>0.03</v>
      </c>
      <c r="BD1486">
        <v>7.56</v>
      </c>
    </row>
    <row r="1487" spans="1:56" hidden="1" outlineLevel="1">
      <c r="A1487" t="s">
        <v>3015</v>
      </c>
      <c r="B1487" s="10" t="s">
        <v>1581</v>
      </c>
      <c r="C1487" s="1">
        <f t="shared" si="291"/>
        <v>1418</v>
      </c>
      <c r="D1487" s="7">
        <f>IF(N1487&gt;0, RANK(N1487,(N1487:P1487,Q1487:AE1487)),0)</f>
        <v>1</v>
      </c>
      <c r="E1487" s="7">
        <f>IF(O1487&gt;0,RANK(O1487,(N1487:P1487,Q1487:AE1487)),0)</f>
        <v>2</v>
      </c>
      <c r="F1487" s="7">
        <f t="shared" si="292"/>
        <v>3</v>
      </c>
      <c r="G1487" s="1">
        <f t="shared" si="298"/>
        <v>966</v>
      </c>
      <c r="H1487" s="2">
        <f t="shared" si="299"/>
        <v>0.68124118476727791</v>
      </c>
      <c r="I1487" s="8"/>
      <c r="J1487" s="2">
        <f t="shared" si="293"/>
        <v>0.83427362482369538</v>
      </c>
      <c r="K1487" s="2">
        <f t="shared" si="294"/>
        <v>0.1530324400564175</v>
      </c>
      <c r="L1487" s="2">
        <f t="shared" si="295"/>
        <v>7.7574047954866009E-3</v>
      </c>
      <c r="M1487" s="2">
        <f t="shared" si="296"/>
        <v>4.9365303244005166E-3</v>
      </c>
      <c r="N1487" s="1">
        <v>1183</v>
      </c>
      <c r="O1487" s="1">
        <v>217</v>
      </c>
      <c r="P1487" s="1">
        <v>11</v>
      </c>
      <c r="Q1487" s="1">
        <v>0</v>
      </c>
      <c r="R1487" s="1">
        <v>1</v>
      </c>
      <c r="S1487" s="1">
        <v>2</v>
      </c>
      <c r="T1487" s="1">
        <v>0</v>
      </c>
      <c r="U1487" s="1">
        <v>1</v>
      </c>
      <c r="V1487" s="1">
        <v>1</v>
      </c>
      <c r="W1487" s="1">
        <v>2</v>
      </c>
      <c r="X1487" s="1"/>
      <c r="Y1487" s="1"/>
      <c r="Z1487" s="1"/>
      <c r="AA1487" s="1"/>
      <c r="AB1487" s="1"/>
      <c r="AN1487" t="str">
        <f t="shared" si="290"/>
        <v>Putney</v>
      </c>
      <c r="AO1487" t="s">
        <v>238</v>
      </c>
      <c r="AP1487">
        <v>1</v>
      </c>
      <c r="AR1487" s="119">
        <v>50</v>
      </c>
      <c r="AS1487" s="121">
        <v>25</v>
      </c>
      <c r="AT1487" s="121">
        <v>65</v>
      </c>
      <c r="AU1487" s="125">
        <v>57700</v>
      </c>
      <c r="AV1487" s="125">
        <f t="shared" si="300"/>
        <v>50025</v>
      </c>
      <c r="AW1487" s="10" t="s">
        <v>749</v>
      </c>
      <c r="AX1487">
        <f t="shared" si="297"/>
        <v>5057700</v>
      </c>
      <c r="BB1487">
        <v>26.81</v>
      </c>
      <c r="BC1487">
        <v>0.01</v>
      </c>
      <c r="BD1487">
        <v>26.8</v>
      </c>
    </row>
    <row r="1488" spans="1:56" hidden="1" outlineLevel="1">
      <c r="A1488" t="s">
        <v>572</v>
      </c>
      <c r="B1488" s="10" t="s">
        <v>1581</v>
      </c>
      <c r="C1488" s="1">
        <f t="shared" si="291"/>
        <v>2354</v>
      </c>
      <c r="D1488" s="7">
        <f>IF(N1488&gt;0, RANK(N1488,(N1488:P1488,Q1488:AE1488)),0)</f>
        <v>1</v>
      </c>
      <c r="E1488" s="7">
        <f>IF(O1488&gt;0,RANK(O1488,(N1488:P1488,Q1488:AE1488)),0)</f>
        <v>2</v>
      </c>
      <c r="F1488" s="7">
        <f t="shared" si="292"/>
        <v>3</v>
      </c>
      <c r="G1488" s="1">
        <f t="shared" si="298"/>
        <v>827</v>
      </c>
      <c r="H1488" s="2">
        <f t="shared" si="299"/>
        <v>0.35131690739167376</v>
      </c>
      <c r="I1488" s="8"/>
      <c r="J1488" s="2">
        <f t="shared" si="293"/>
        <v>0.66270178419711134</v>
      </c>
      <c r="K1488" s="2">
        <f t="shared" si="294"/>
        <v>0.31138487680543753</v>
      </c>
      <c r="L1488" s="2">
        <f t="shared" si="295"/>
        <v>1.3593882752761258E-2</v>
      </c>
      <c r="M1488" s="2">
        <f t="shared" si="296"/>
        <v>1.2319456244689872E-2</v>
      </c>
      <c r="N1488" s="1">
        <v>1560</v>
      </c>
      <c r="O1488" s="1">
        <v>733</v>
      </c>
      <c r="P1488" s="1">
        <v>32</v>
      </c>
      <c r="Q1488" s="1">
        <v>8</v>
      </c>
      <c r="R1488" s="1">
        <v>1</v>
      </c>
      <c r="S1488" s="1">
        <v>8</v>
      </c>
      <c r="T1488" s="1">
        <v>0</v>
      </c>
      <c r="U1488" s="1">
        <v>2</v>
      </c>
      <c r="V1488" s="1">
        <v>1</v>
      </c>
      <c r="W1488" s="1">
        <v>9</v>
      </c>
      <c r="X1488" s="1"/>
      <c r="Y1488" s="1"/>
      <c r="Z1488" s="1"/>
      <c r="AA1488" s="1"/>
      <c r="AB1488" s="1"/>
      <c r="AN1488" t="str">
        <f t="shared" si="290"/>
        <v>Randolph</v>
      </c>
      <c r="AO1488" t="s">
        <v>3376</v>
      </c>
      <c r="AP1488">
        <v>1</v>
      </c>
      <c r="AR1488" s="119">
        <v>50</v>
      </c>
      <c r="AS1488" s="121">
        <v>17</v>
      </c>
      <c r="AT1488" s="121">
        <v>45</v>
      </c>
      <c r="AU1488" s="125">
        <v>58075</v>
      </c>
      <c r="AV1488" s="125">
        <f t="shared" si="300"/>
        <v>50017</v>
      </c>
      <c r="AW1488" s="10" t="s">
        <v>749</v>
      </c>
      <c r="AX1488">
        <f t="shared" si="297"/>
        <v>5058075</v>
      </c>
      <c r="BB1488">
        <v>47.9</v>
      </c>
      <c r="BC1488">
        <v>0.04</v>
      </c>
      <c r="BD1488">
        <v>47.86</v>
      </c>
    </row>
    <row r="1489" spans="1:56" hidden="1" outlineLevel="1">
      <c r="A1489" t="s">
        <v>594</v>
      </c>
      <c r="B1489" s="10" t="s">
        <v>1581</v>
      </c>
      <c r="C1489" s="1">
        <f t="shared" si="291"/>
        <v>405</v>
      </c>
      <c r="D1489" s="7">
        <f>IF(N1489&gt;0, RANK(N1489,(N1489:P1489,Q1489:AE1489)),0)</f>
        <v>1</v>
      </c>
      <c r="E1489" s="7">
        <f>IF(O1489&gt;0,RANK(O1489,(N1489:P1489,Q1489:AE1489)),0)</f>
        <v>2</v>
      </c>
      <c r="F1489" s="7">
        <f t="shared" si="292"/>
        <v>3</v>
      </c>
      <c r="G1489" s="1">
        <f t="shared" si="298"/>
        <v>158</v>
      </c>
      <c r="H1489" s="2">
        <f t="shared" si="299"/>
        <v>0.39012345679012345</v>
      </c>
      <c r="I1489" s="8"/>
      <c r="J1489" s="2">
        <f t="shared" si="293"/>
        <v>0.68148148148148147</v>
      </c>
      <c r="K1489" s="2">
        <f t="shared" si="294"/>
        <v>0.29135802469135802</v>
      </c>
      <c r="L1489" s="2">
        <f t="shared" si="295"/>
        <v>1.9753086419753086E-2</v>
      </c>
      <c r="M1489" s="2">
        <f t="shared" si="296"/>
        <v>7.4074074074074285E-3</v>
      </c>
      <c r="N1489" s="1">
        <v>276</v>
      </c>
      <c r="O1489" s="1">
        <v>118</v>
      </c>
      <c r="P1489" s="1">
        <v>8</v>
      </c>
      <c r="Q1489" s="1">
        <v>0</v>
      </c>
      <c r="R1489" s="1">
        <v>0</v>
      </c>
      <c r="S1489" s="1">
        <v>0</v>
      </c>
      <c r="T1489" s="1">
        <v>0</v>
      </c>
      <c r="U1489" s="1">
        <v>1</v>
      </c>
      <c r="V1489" s="1">
        <v>1</v>
      </c>
      <c r="W1489" s="1">
        <v>1</v>
      </c>
      <c r="X1489" s="1"/>
      <c r="Y1489" s="1"/>
      <c r="Z1489" s="1"/>
      <c r="AA1489" s="1"/>
      <c r="AB1489" s="1"/>
      <c r="AN1489" t="str">
        <f t="shared" si="290"/>
        <v>Reading</v>
      </c>
      <c r="AO1489" t="s">
        <v>968</v>
      </c>
      <c r="AP1489">
        <v>1</v>
      </c>
      <c r="AR1489" s="119">
        <v>50</v>
      </c>
      <c r="AS1489" s="121">
        <v>27</v>
      </c>
      <c r="AT1489" s="121">
        <v>70</v>
      </c>
      <c r="AU1489" s="125">
        <v>58375</v>
      </c>
      <c r="AV1489" s="125">
        <f t="shared" si="300"/>
        <v>50027</v>
      </c>
      <c r="AW1489" s="10" t="s">
        <v>749</v>
      </c>
      <c r="AX1489">
        <f t="shared" si="297"/>
        <v>5058375</v>
      </c>
      <c r="BB1489">
        <v>41.66</v>
      </c>
      <c r="BC1489">
        <v>0.17</v>
      </c>
      <c r="BD1489">
        <v>41.5</v>
      </c>
    </row>
    <row r="1490" spans="1:56" hidden="1" outlineLevel="1">
      <c r="A1490" t="s">
        <v>3407</v>
      </c>
      <c r="B1490" s="10" t="s">
        <v>1581</v>
      </c>
      <c r="C1490" s="1">
        <f t="shared" si="291"/>
        <v>421</v>
      </c>
      <c r="D1490" s="7">
        <f>IF(N1490&gt;0, RANK(N1490,(N1490:P1490,Q1490:AE1490)),0)</f>
        <v>1</v>
      </c>
      <c r="E1490" s="7">
        <f>IF(O1490&gt;0,RANK(O1490,(N1490:P1490,Q1490:AE1490)),0)</f>
        <v>2</v>
      </c>
      <c r="F1490" s="7">
        <f t="shared" si="292"/>
        <v>3</v>
      </c>
      <c r="G1490" s="1">
        <f t="shared" si="298"/>
        <v>73</v>
      </c>
      <c r="H1490" s="2">
        <f t="shared" si="299"/>
        <v>0.17339667458432304</v>
      </c>
      <c r="I1490" s="8"/>
      <c r="J1490" s="2">
        <f t="shared" si="293"/>
        <v>0.57244655581947745</v>
      </c>
      <c r="K1490" s="2">
        <f t="shared" si="294"/>
        <v>0.39904988123515439</v>
      </c>
      <c r="L1490" s="2">
        <f t="shared" si="295"/>
        <v>1.9002375296912115E-2</v>
      </c>
      <c r="M1490" s="2">
        <f t="shared" si="296"/>
        <v>9.5011876484560401E-3</v>
      </c>
      <c r="N1490" s="1">
        <v>241</v>
      </c>
      <c r="O1490" s="1">
        <v>168</v>
      </c>
      <c r="P1490" s="1">
        <v>8</v>
      </c>
      <c r="Q1490" s="1">
        <v>0</v>
      </c>
      <c r="R1490" s="1">
        <v>0</v>
      </c>
      <c r="S1490" s="1">
        <v>1</v>
      </c>
      <c r="T1490" s="1">
        <v>0</v>
      </c>
      <c r="U1490" s="1">
        <v>0</v>
      </c>
      <c r="V1490" s="1">
        <v>0</v>
      </c>
      <c r="W1490" s="1">
        <v>3</v>
      </c>
      <c r="X1490" s="1"/>
      <c r="Y1490" s="1"/>
      <c r="Z1490" s="1"/>
      <c r="AA1490" s="1"/>
      <c r="AB1490" s="1"/>
      <c r="AN1490" t="str">
        <f t="shared" si="290"/>
        <v>Readsboro</v>
      </c>
      <c r="AO1490" t="s">
        <v>2904</v>
      </c>
      <c r="AP1490">
        <v>1</v>
      </c>
      <c r="AR1490" s="119">
        <v>50</v>
      </c>
      <c r="AS1490" s="121">
        <v>3</v>
      </c>
      <c r="AT1490" s="121">
        <v>40</v>
      </c>
      <c r="AU1490" s="125">
        <v>58600</v>
      </c>
      <c r="AV1490" s="125">
        <f t="shared" si="300"/>
        <v>50003</v>
      </c>
      <c r="AW1490" s="10" t="s">
        <v>749</v>
      </c>
      <c r="AX1490">
        <f t="shared" si="297"/>
        <v>5058600</v>
      </c>
      <c r="BB1490">
        <v>36.47</v>
      </c>
      <c r="BC1490">
        <v>0.1</v>
      </c>
      <c r="BD1490">
        <v>36.369999999999997</v>
      </c>
    </row>
    <row r="1491" spans="1:56" hidden="1" outlineLevel="1">
      <c r="A1491" t="s">
        <v>513</v>
      </c>
      <c r="B1491" s="10" t="s">
        <v>1581</v>
      </c>
      <c r="C1491" s="1">
        <f t="shared" si="291"/>
        <v>925</v>
      </c>
      <c r="D1491" s="7">
        <f>IF(N1491&gt;0, RANK(N1491,(N1491:P1491,Q1491:AE1491)),0)</f>
        <v>1</v>
      </c>
      <c r="E1491" s="7">
        <f>IF(O1491&gt;0,RANK(O1491,(N1491:P1491,Q1491:AE1491)),0)</f>
        <v>2</v>
      </c>
      <c r="F1491" s="7">
        <f t="shared" si="292"/>
        <v>3</v>
      </c>
      <c r="G1491" s="1">
        <f t="shared" si="298"/>
        <v>230</v>
      </c>
      <c r="H1491" s="2">
        <f t="shared" si="299"/>
        <v>0.24864864864864866</v>
      </c>
      <c r="I1491" s="8"/>
      <c r="J1491" s="2">
        <f t="shared" si="293"/>
        <v>0.61621621621621625</v>
      </c>
      <c r="K1491" s="2">
        <f t="shared" si="294"/>
        <v>0.36756756756756759</v>
      </c>
      <c r="L1491" s="2">
        <f t="shared" si="295"/>
        <v>7.5675675675675675E-3</v>
      </c>
      <c r="M1491" s="2">
        <f t="shared" si="296"/>
        <v>8.648648648648595E-3</v>
      </c>
      <c r="N1491" s="1">
        <v>570</v>
      </c>
      <c r="O1491" s="1">
        <v>340</v>
      </c>
      <c r="P1491" s="1">
        <v>7</v>
      </c>
      <c r="Q1491" s="1">
        <v>3</v>
      </c>
      <c r="R1491" s="1">
        <v>0</v>
      </c>
      <c r="S1491" s="1">
        <v>1</v>
      </c>
      <c r="T1491" s="1">
        <v>0</v>
      </c>
      <c r="U1491" s="1">
        <v>1</v>
      </c>
      <c r="V1491" s="1">
        <v>1</v>
      </c>
      <c r="W1491" s="1">
        <v>2</v>
      </c>
      <c r="X1491" s="1"/>
      <c r="Y1491" s="1"/>
      <c r="Z1491" s="1"/>
      <c r="AA1491" s="1"/>
      <c r="AB1491" s="1"/>
      <c r="AN1491" t="str">
        <f t="shared" si="290"/>
        <v>Richford</v>
      </c>
      <c r="AO1491" t="s">
        <v>2910</v>
      </c>
      <c r="AP1491">
        <v>1</v>
      </c>
      <c r="AR1491" s="119">
        <v>50</v>
      </c>
      <c r="AS1491" s="121">
        <v>11</v>
      </c>
      <c r="AT1491" s="121">
        <v>60</v>
      </c>
      <c r="AU1491" s="125">
        <v>59125</v>
      </c>
      <c r="AV1491" s="125">
        <f t="shared" si="300"/>
        <v>50011</v>
      </c>
      <c r="AW1491" s="10" t="s">
        <v>749</v>
      </c>
      <c r="AX1491">
        <f t="shared" si="297"/>
        <v>5059125</v>
      </c>
      <c r="BB1491">
        <v>43.28</v>
      </c>
      <c r="BC1491">
        <v>0.02</v>
      </c>
      <c r="BD1491">
        <v>43.25</v>
      </c>
    </row>
    <row r="1492" spans="1:56" hidden="1" outlineLevel="1">
      <c r="A1492" t="s">
        <v>883</v>
      </c>
      <c r="B1492" s="10" t="s">
        <v>1581</v>
      </c>
      <c r="C1492" s="1">
        <f t="shared" si="291"/>
        <v>2532</v>
      </c>
      <c r="D1492" s="7">
        <f>IF(N1492&gt;0, RANK(N1492,(N1492:P1492,Q1492:AE1492)),0)</f>
        <v>1</v>
      </c>
      <c r="E1492" s="7">
        <f>IF(O1492&gt;0,RANK(O1492,(N1492:P1492,Q1492:AE1492)),0)</f>
        <v>2</v>
      </c>
      <c r="F1492" s="7">
        <f t="shared" si="292"/>
        <v>3</v>
      </c>
      <c r="G1492" s="1">
        <f t="shared" si="298"/>
        <v>1141</v>
      </c>
      <c r="H1492" s="2">
        <f t="shared" si="299"/>
        <v>0.45063191153238547</v>
      </c>
      <c r="I1492" s="8"/>
      <c r="J1492" s="2">
        <f t="shared" si="293"/>
        <v>0.71721958925750395</v>
      </c>
      <c r="K1492" s="2">
        <f t="shared" si="294"/>
        <v>0.26658767772511849</v>
      </c>
      <c r="L1492" s="2">
        <f t="shared" si="295"/>
        <v>6.3191153238546603E-3</v>
      </c>
      <c r="M1492" s="2">
        <f t="shared" si="296"/>
        <v>9.8736176935228983E-3</v>
      </c>
      <c r="N1492" s="1">
        <v>1816</v>
      </c>
      <c r="O1492" s="1">
        <v>675</v>
      </c>
      <c r="P1492" s="1">
        <v>16</v>
      </c>
      <c r="Q1492" s="1">
        <v>11</v>
      </c>
      <c r="R1492" s="1">
        <v>0</v>
      </c>
      <c r="S1492" s="1">
        <v>8</v>
      </c>
      <c r="T1492" s="1">
        <v>0</v>
      </c>
      <c r="U1492" s="1">
        <v>0</v>
      </c>
      <c r="V1492" s="1">
        <v>0</v>
      </c>
      <c r="W1492" s="1">
        <v>6</v>
      </c>
      <c r="X1492" s="1"/>
      <c r="Y1492" s="1"/>
      <c r="Z1492" s="1"/>
      <c r="AA1492" s="1"/>
      <c r="AB1492" s="1"/>
      <c r="AN1492" t="str">
        <f t="shared" si="290"/>
        <v>Richmond</v>
      </c>
      <c r="AO1492" t="s">
        <v>334</v>
      </c>
      <c r="AP1492">
        <v>1</v>
      </c>
      <c r="AR1492" s="119">
        <v>50</v>
      </c>
      <c r="AS1492" s="121">
        <v>7</v>
      </c>
      <c r="AT1492" s="121">
        <v>55</v>
      </c>
      <c r="AU1492" s="125">
        <v>59275</v>
      </c>
      <c r="AV1492" s="125">
        <f t="shared" si="300"/>
        <v>50007</v>
      </c>
      <c r="AW1492" s="10" t="s">
        <v>749</v>
      </c>
      <c r="AX1492">
        <f t="shared" si="297"/>
        <v>5059275</v>
      </c>
      <c r="BB1492">
        <v>32.33</v>
      </c>
      <c r="BC1492">
        <v>0.49</v>
      </c>
      <c r="BD1492">
        <v>31.84</v>
      </c>
    </row>
    <row r="1493" spans="1:56" hidden="1" outlineLevel="1">
      <c r="A1493" t="s">
        <v>1690</v>
      </c>
      <c r="B1493" s="10" t="s">
        <v>1581</v>
      </c>
      <c r="C1493" s="1">
        <f t="shared" si="291"/>
        <v>354</v>
      </c>
      <c r="D1493" s="7">
        <f>IF(N1493&gt;0, RANK(N1493,(N1493:P1493,Q1493:AE1493)),0)</f>
        <v>1</v>
      </c>
      <c r="E1493" s="7">
        <f>IF(O1493&gt;0,RANK(O1493,(N1493:P1493,Q1493:AE1493)),0)</f>
        <v>2</v>
      </c>
      <c r="F1493" s="7">
        <f t="shared" si="292"/>
        <v>3</v>
      </c>
      <c r="G1493" s="1">
        <f t="shared" si="298"/>
        <v>228</v>
      </c>
      <c r="H1493" s="2">
        <f t="shared" si="299"/>
        <v>0.64406779661016944</v>
      </c>
      <c r="I1493" s="8"/>
      <c r="J1493" s="2">
        <f t="shared" si="293"/>
        <v>0.81355932203389836</v>
      </c>
      <c r="K1493" s="2">
        <f t="shared" si="294"/>
        <v>0.16949152542372881</v>
      </c>
      <c r="L1493" s="2">
        <f t="shared" si="295"/>
        <v>1.4124293785310734E-2</v>
      </c>
      <c r="M1493" s="2">
        <f t="shared" si="296"/>
        <v>2.8248587570621018E-3</v>
      </c>
      <c r="N1493" s="1">
        <v>288</v>
      </c>
      <c r="O1493" s="1">
        <v>60</v>
      </c>
      <c r="P1493" s="1">
        <v>5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/>
      <c r="Y1493" s="1"/>
      <c r="Z1493" s="1"/>
      <c r="AA1493" s="1"/>
      <c r="AB1493" s="1"/>
      <c r="AN1493" t="str">
        <f t="shared" si="290"/>
        <v>Ripton</v>
      </c>
      <c r="AO1493" t="s">
        <v>2903</v>
      </c>
      <c r="AP1493">
        <v>1</v>
      </c>
      <c r="AR1493" s="119">
        <v>50</v>
      </c>
      <c r="AS1493" s="121">
        <v>1</v>
      </c>
      <c r="AT1493" s="121">
        <v>80</v>
      </c>
      <c r="AU1493" s="125">
        <v>59650</v>
      </c>
      <c r="AV1493" s="125">
        <f t="shared" si="300"/>
        <v>50001</v>
      </c>
      <c r="AW1493" s="10" t="s">
        <v>749</v>
      </c>
      <c r="AX1493">
        <f t="shared" si="297"/>
        <v>5059650</v>
      </c>
      <c r="BB1493">
        <v>49.53</v>
      </c>
      <c r="BC1493">
        <v>0.01</v>
      </c>
      <c r="BD1493">
        <v>49.52</v>
      </c>
    </row>
    <row r="1494" spans="1:56" hidden="1" outlineLevel="1">
      <c r="A1494" t="s">
        <v>1691</v>
      </c>
      <c r="B1494" s="10" t="s">
        <v>1581</v>
      </c>
      <c r="C1494" s="1">
        <f t="shared" si="291"/>
        <v>727</v>
      </c>
      <c r="D1494" s="7">
        <f>IF(N1494&gt;0, RANK(N1494,(N1494:P1494,Q1494:AE1494)),0)</f>
        <v>1</v>
      </c>
      <c r="E1494" s="7">
        <f>IF(O1494&gt;0,RANK(O1494,(N1494:P1494,Q1494:AE1494)),0)</f>
        <v>2</v>
      </c>
      <c r="F1494" s="7">
        <f t="shared" si="292"/>
        <v>3</v>
      </c>
      <c r="G1494" s="1">
        <f t="shared" si="298"/>
        <v>367</v>
      </c>
      <c r="H1494" s="2">
        <f t="shared" si="299"/>
        <v>0.50481430536451166</v>
      </c>
      <c r="I1494" s="8"/>
      <c r="J1494" s="2">
        <f t="shared" si="293"/>
        <v>0.74277854195323245</v>
      </c>
      <c r="K1494" s="2">
        <f t="shared" si="294"/>
        <v>0.23796423658872076</v>
      </c>
      <c r="L1494" s="2">
        <f t="shared" si="295"/>
        <v>1.3755158184319119E-2</v>
      </c>
      <c r="M1494" s="2">
        <f t="shared" si="296"/>
        <v>5.502063273727667E-3</v>
      </c>
      <c r="N1494" s="1">
        <v>540</v>
      </c>
      <c r="O1494" s="1">
        <v>173</v>
      </c>
      <c r="P1494" s="1">
        <v>10</v>
      </c>
      <c r="Q1494" s="1">
        <v>1</v>
      </c>
      <c r="R1494" s="1">
        <v>2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/>
      <c r="Y1494" s="1"/>
      <c r="Z1494" s="1"/>
      <c r="AA1494" s="1"/>
      <c r="AB1494" s="1"/>
      <c r="AN1494" t="str">
        <f t="shared" si="290"/>
        <v>Rochester</v>
      </c>
      <c r="AO1494" t="s">
        <v>968</v>
      </c>
      <c r="AP1494">
        <v>1</v>
      </c>
      <c r="AR1494" s="119">
        <v>50</v>
      </c>
      <c r="AS1494" s="121">
        <v>27</v>
      </c>
      <c r="AT1494" s="121">
        <v>75</v>
      </c>
      <c r="AU1494" s="125">
        <v>60100</v>
      </c>
      <c r="AV1494" s="125">
        <f t="shared" si="300"/>
        <v>50027</v>
      </c>
      <c r="AW1494" s="10" t="s">
        <v>749</v>
      </c>
      <c r="AX1494">
        <f t="shared" si="297"/>
        <v>5060100</v>
      </c>
      <c r="BB1494">
        <v>56.22</v>
      </c>
      <c r="BC1494">
        <v>0.05</v>
      </c>
      <c r="BD1494">
        <v>56.17</v>
      </c>
    </row>
    <row r="1495" spans="1:56" hidden="1" outlineLevel="1">
      <c r="A1495" t="s">
        <v>339</v>
      </c>
      <c r="B1495" s="10" t="s">
        <v>1581</v>
      </c>
      <c r="C1495" s="1">
        <f t="shared" si="291"/>
        <v>2448</v>
      </c>
      <c r="D1495" s="7">
        <f>IF(N1495&gt;0, RANK(N1495,(N1495:P1495,Q1495:AE1495)),0)</f>
        <v>1</v>
      </c>
      <c r="E1495" s="7">
        <f>IF(O1495&gt;0,RANK(O1495,(N1495:P1495,Q1495:AE1495)),0)</f>
        <v>2</v>
      </c>
      <c r="F1495" s="7">
        <f t="shared" si="292"/>
        <v>3</v>
      </c>
      <c r="G1495" s="1">
        <f t="shared" si="298"/>
        <v>1137</v>
      </c>
      <c r="H1495" s="2">
        <f t="shared" si="299"/>
        <v>0.46446078431372551</v>
      </c>
      <c r="I1495" s="8"/>
      <c r="J1495" s="2">
        <f t="shared" si="293"/>
        <v>0.7173202614379085</v>
      </c>
      <c r="K1495" s="2">
        <f t="shared" si="294"/>
        <v>0.252859477124183</v>
      </c>
      <c r="L1495" s="2">
        <f t="shared" si="295"/>
        <v>1.5931372549019607E-2</v>
      </c>
      <c r="M1495" s="2">
        <f t="shared" si="296"/>
        <v>1.3888888888888895E-2</v>
      </c>
      <c r="N1495" s="1">
        <v>1756</v>
      </c>
      <c r="O1495" s="1">
        <v>619</v>
      </c>
      <c r="P1495" s="1">
        <v>39</v>
      </c>
      <c r="Q1495" s="1">
        <v>11</v>
      </c>
      <c r="R1495" s="1">
        <v>0</v>
      </c>
      <c r="S1495" s="1">
        <v>5</v>
      </c>
      <c r="T1495" s="1">
        <v>2</v>
      </c>
      <c r="U1495" s="1">
        <v>2</v>
      </c>
      <c r="V1495" s="1">
        <v>2</v>
      </c>
      <c r="W1495" s="1">
        <v>12</v>
      </c>
      <c r="X1495" s="1"/>
      <c r="Y1495" s="1"/>
      <c r="Z1495" s="1"/>
      <c r="AA1495" s="1"/>
      <c r="AB1495" s="1"/>
      <c r="AN1495" t="str">
        <f t="shared" si="290"/>
        <v>Rockingham</v>
      </c>
      <c r="AO1495" t="s">
        <v>238</v>
      </c>
      <c r="AP1495">
        <v>1</v>
      </c>
      <c r="AR1495" s="119">
        <v>50</v>
      </c>
      <c r="AS1495" s="121">
        <v>25</v>
      </c>
      <c r="AT1495" s="121">
        <v>70</v>
      </c>
      <c r="AU1495" s="125">
        <v>60250</v>
      </c>
      <c r="AV1495" s="125">
        <f t="shared" si="300"/>
        <v>50025</v>
      </c>
      <c r="AW1495" s="10" t="s">
        <v>749</v>
      </c>
      <c r="AX1495">
        <f t="shared" si="297"/>
        <v>5060250</v>
      </c>
      <c r="BB1495">
        <v>42.31</v>
      </c>
      <c r="BC1495">
        <v>0.41</v>
      </c>
      <c r="BD1495">
        <v>41.9</v>
      </c>
    </row>
    <row r="1496" spans="1:56" hidden="1" outlineLevel="1">
      <c r="A1496" t="s">
        <v>1506</v>
      </c>
      <c r="B1496" s="10" t="s">
        <v>1581</v>
      </c>
      <c r="C1496" s="1">
        <f t="shared" si="291"/>
        <v>367</v>
      </c>
      <c r="D1496" s="7">
        <f>IF(N1496&gt;0, RANK(N1496,(N1496:P1496,Q1496:AE1496)),0)</f>
        <v>1</v>
      </c>
      <c r="E1496" s="7">
        <f>IF(O1496&gt;0,RANK(O1496,(N1496:P1496,Q1496:AE1496)),0)</f>
        <v>2</v>
      </c>
      <c r="F1496" s="7">
        <f t="shared" si="292"/>
        <v>3</v>
      </c>
      <c r="G1496" s="1">
        <f t="shared" si="298"/>
        <v>155</v>
      </c>
      <c r="H1496" s="2">
        <f t="shared" si="299"/>
        <v>0.42234332425068122</v>
      </c>
      <c r="I1496" s="8"/>
      <c r="J1496" s="2">
        <f t="shared" si="293"/>
        <v>0.69209809264305178</v>
      </c>
      <c r="K1496" s="2">
        <f t="shared" si="294"/>
        <v>0.26975476839237056</v>
      </c>
      <c r="L1496" s="2">
        <f t="shared" si="295"/>
        <v>1.9073569482288829E-2</v>
      </c>
      <c r="M1496" s="2">
        <f t="shared" si="296"/>
        <v>1.9073569482288836E-2</v>
      </c>
      <c r="N1496" s="1">
        <v>254</v>
      </c>
      <c r="O1496" s="1">
        <v>99</v>
      </c>
      <c r="P1496" s="1">
        <v>7</v>
      </c>
      <c r="Q1496" s="1">
        <v>2</v>
      </c>
      <c r="R1496" s="1">
        <v>0</v>
      </c>
      <c r="S1496" s="1">
        <v>0</v>
      </c>
      <c r="T1496" s="1">
        <v>2</v>
      </c>
      <c r="U1496" s="1">
        <v>0</v>
      </c>
      <c r="V1496" s="1">
        <v>1</v>
      </c>
      <c r="W1496" s="1">
        <v>2</v>
      </c>
      <c r="X1496" s="1"/>
      <c r="Y1496" s="1"/>
      <c r="Z1496" s="1"/>
      <c r="AA1496" s="1"/>
      <c r="AB1496" s="1"/>
      <c r="AN1496" t="str">
        <f t="shared" si="290"/>
        <v>Roxbury</v>
      </c>
      <c r="AO1496" t="s">
        <v>1616</v>
      </c>
      <c r="AP1496">
        <v>1</v>
      </c>
      <c r="AR1496" s="119">
        <v>50</v>
      </c>
      <c r="AS1496" s="121">
        <v>23</v>
      </c>
      <c r="AT1496" s="121">
        <v>75</v>
      </c>
      <c r="AU1496" s="125">
        <v>60625</v>
      </c>
      <c r="AV1496" s="125">
        <f t="shared" si="300"/>
        <v>50023</v>
      </c>
      <c r="AW1496" s="10" t="s">
        <v>749</v>
      </c>
      <c r="AX1496">
        <f t="shared" si="297"/>
        <v>5060625</v>
      </c>
      <c r="BB1496">
        <v>41.83</v>
      </c>
      <c r="BC1496">
        <v>0.04</v>
      </c>
      <c r="BD1496">
        <v>41.79</v>
      </c>
    </row>
    <row r="1497" spans="1:56" hidden="1" outlineLevel="1">
      <c r="A1497" t="s">
        <v>1163</v>
      </c>
      <c r="B1497" s="10" t="s">
        <v>1581</v>
      </c>
      <c r="C1497" s="1">
        <f t="shared" si="291"/>
        <v>1401</v>
      </c>
      <c r="D1497" s="7">
        <f>IF(N1497&gt;0, RANK(N1497,(N1497:P1497,Q1497:AE1497)),0)</f>
        <v>1</v>
      </c>
      <c r="E1497" s="7">
        <f>IF(O1497&gt;0,RANK(O1497,(N1497:P1497,Q1497:AE1497)),0)</f>
        <v>2</v>
      </c>
      <c r="F1497" s="7">
        <f t="shared" si="292"/>
        <v>3</v>
      </c>
      <c r="G1497" s="1">
        <f t="shared" si="298"/>
        <v>513</v>
      </c>
      <c r="H1497" s="2">
        <f t="shared" si="299"/>
        <v>0.36616702355460384</v>
      </c>
      <c r="I1497" s="8"/>
      <c r="J1497" s="2">
        <f t="shared" si="293"/>
        <v>0.66880799428979298</v>
      </c>
      <c r="K1497" s="2">
        <f t="shared" si="294"/>
        <v>0.30264097073518914</v>
      </c>
      <c r="L1497" s="2">
        <f t="shared" si="295"/>
        <v>1.284796573875803E-2</v>
      </c>
      <c r="M1497" s="2">
        <f t="shared" si="296"/>
        <v>1.5703069236259845E-2</v>
      </c>
      <c r="N1497" s="1">
        <v>937</v>
      </c>
      <c r="O1497" s="1">
        <v>424</v>
      </c>
      <c r="P1497" s="1">
        <v>18</v>
      </c>
      <c r="Q1497" s="1">
        <v>6</v>
      </c>
      <c r="R1497" s="1">
        <v>2</v>
      </c>
      <c r="S1497" s="1">
        <v>4</v>
      </c>
      <c r="T1497" s="1">
        <v>3</v>
      </c>
      <c r="U1497" s="1">
        <v>0</v>
      </c>
      <c r="V1497" s="1">
        <v>1</v>
      </c>
      <c r="W1497" s="1">
        <v>6</v>
      </c>
      <c r="X1497" s="1"/>
      <c r="Y1497" s="1"/>
      <c r="Z1497" s="1"/>
      <c r="AA1497" s="1"/>
      <c r="AB1497" s="1"/>
      <c r="AN1497" t="str">
        <f t="shared" si="290"/>
        <v>Royalton</v>
      </c>
      <c r="AO1497" t="s">
        <v>968</v>
      </c>
      <c r="AP1497">
        <v>1</v>
      </c>
      <c r="AR1497" s="119">
        <v>50</v>
      </c>
      <c r="AS1497" s="121">
        <v>27</v>
      </c>
      <c r="AT1497" s="121">
        <v>80</v>
      </c>
      <c r="AU1497" s="125">
        <v>60850</v>
      </c>
      <c r="AV1497" s="125">
        <f t="shared" si="300"/>
        <v>50027</v>
      </c>
      <c r="AW1497" s="10" t="s">
        <v>749</v>
      </c>
      <c r="AX1497">
        <f t="shared" si="297"/>
        <v>5060850</v>
      </c>
      <c r="BB1497">
        <v>40.94</v>
      </c>
      <c r="BC1497">
        <v>0.51</v>
      </c>
      <c r="BD1497">
        <v>40.43</v>
      </c>
    </row>
    <row r="1498" spans="1:56" hidden="1" outlineLevel="1">
      <c r="A1498" t="s">
        <v>1969</v>
      </c>
      <c r="B1498" s="10" t="s">
        <v>1581</v>
      </c>
      <c r="C1498" s="1">
        <f t="shared" si="291"/>
        <v>419</v>
      </c>
      <c r="D1498" s="7">
        <f>IF(N1498&gt;0, RANK(N1498,(N1498:P1498,Q1498:AE1498)),0)</f>
        <v>1</v>
      </c>
      <c r="E1498" s="7">
        <f>IF(O1498&gt;0,RANK(O1498,(N1498:P1498,Q1498:AE1498)),0)</f>
        <v>2</v>
      </c>
      <c r="F1498" s="7">
        <f t="shared" si="292"/>
        <v>3</v>
      </c>
      <c r="G1498" s="1">
        <f t="shared" si="298"/>
        <v>77</v>
      </c>
      <c r="H1498" s="2">
        <f t="shared" si="299"/>
        <v>0.18377088305489261</v>
      </c>
      <c r="I1498" s="8"/>
      <c r="J1498" s="2">
        <f t="shared" si="293"/>
        <v>0.58233890214797135</v>
      </c>
      <c r="K1498" s="2">
        <f t="shared" si="294"/>
        <v>0.39856801909307876</v>
      </c>
      <c r="L1498" s="2">
        <f t="shared" si="295"/>
        <v>9.5465393794749408E-3</v>
      </c>
      <c r="M1498" s="2">
        <f t="shared" si="296"/>
        <v>9.5465393794749477E-3</v>
      </c>
      <c r="N1498" s="1">
        <v>244</v>
      </c>
      <c r="O1498" s="1">
        <v>167</v>
      </c>
      <c r="P1498" s="1">
        <v>4</v>
      </c>
      <c r="Q1498" s="1">
        <v>0</v>
      </c>
      <c r="R1498" s="1">
        <v>0</v>
      </c>
      <c r="S1498" s="1">
        <v>0</v>
      </c>
      <c r="T1498" s="1">
        <v>0</v>
      </c>
      <c r="U1498" s="1">
        <v>1</v>
      </c>
      <c r="V1498" s="1">
        <v>1</v>
      </c>
      <c r="W1498" s="1">
        <v>2</v>
      </c>
      <c r="X1498" s="1"/>
      <c r="Y1498" s="1"/>
      <c r="Z1498" s="1"/>
      <c r="AA1498" s="1"/>
      <c r="AB1498" s="1"/>
      <c r="AN1498" t="str">
        <f t="shared" si="290"/>
        <v>Rupert</v>
      </c>
      <c r="AO1498" t="s">
        <v>2904</v>
      </c>
      <c r="AP1498">
        <v>1</v>
      </c>
      <c r="AR1498" s="119">
        <v>50</v>
      </c>
      <c r="AS1498" s="121">
        <v>3</v>
      </c>
      <c r="AT1498" s="121">
        <v>45</v>
      </c>
      <c r="AU1498" s="125">
        <v>61000</v>
      </c>
      <c r="AV1498" s="125">
        <f t="shared" si="300"/>
        <v>50003</v>
      </c>
      <c r="AW1498" s="10" t="s">
        <v>749</v>
      </c>
      <c r="AX1498">
        <f t="shared" si="297"/>
        <v>5061000</v>
      </c>
      <c r="BB1498">
        <v>44.6</v>
      </c>
      <c r="BC1498">
        <v>0.01</v>
      </c>
      <c r="BD1498">
        <v>44.6</v>
      </c>
    </row>
    <row r="1499" spans="1:56" hidden="1" outlineLevel="1">
      <c r="A1499" t="s">
        <v>2352</v>
      </c>
      <c r="B1499" s="10" t="s">
        <v>1581</v>
      </c>
      <c r="C1499" s="1">
        <f t="shared" si="291"/>
        <v>7752</v>
      </c>
      <c r="D1499" s="7">
        <f>IF(N1499&gt;0, RANK(N1499,(N1499:P1499,Q1499:AE1499)),0)</f>
        <v>1</v>
      </c>
      <c r="E1499" s="7">
        <f>IF(O1499&gt;0,RANK(O1499,(N1499:P1499,Q1499:AE1499)),0)</f>
        <v>2</v>
      </c>
      <c r="F1499" s="7">
        <f t="shared" si="292"/>
        <v>3</v>
      </c>
      <c r="G1499" s="1">
        <f t="shared" si="298"/>
        <v>2291</v>
      </c>
      <c r="H1499" s="2">
        <f t="shared" si="299"/>
        <v>0.29553663570691435</v>
      </c>
      <c r="I1499" s="8"/>
      <c r="J1499" s="2">
        <f t="shared" si="293"/>
        <v>0.63854489164086692</v>
      </c>
      <c r="K1499" s="2">
        <f t="shared" si="294"/>
        <v>0.34300825593395251</v>
      </c>
      <c r="L1499" s="2">
        <f t="shared" si="295"/>
        <v>7.4819401444788441E-3</v>
      </c>
      <c r="M1499" s="2">
        <f t="shared" si="296"/>
        <v>1.0964912280701726E-2</v>
      </c>
      <c r="N1499" s="1">
        <v>4950</v>
      </c>
      <c r="O1499" s="1">
        <v>2659</v>
      </c>
      <c r="P1499" s="1">
        <v>58</v>
      </c>
      <c r="Q1499" s="1">
        <v>15</v>
      </c>
      <c r="R1499" s="1">
        <v>0</v>
      </c>
      <c r="S1499" s="1">
        <v>17</v>
      </c>
      <c r="T1499" s="1">
        <v>6</v>
      </c>
      <c r="U1499" s="1">
        <v>4</v>
      </c>
      <c r="V1499" s="1">
        <v>5</v>
      </c>
      <c r="W1499" s="1">
        <v>38</v>
      </c>
      <c r="X1499" s="1"/>
      <c r="Y1499" s="1"/>
      <c r="Z1499" s="1"/>
      <c r="AA1499" s="1"/>
      <c r="AB1499" s="1"/>
      <c r="AN1499" t="str">
        <f t="shared" si="290"/>
        <v>Rutland</v>
      </c>
      <c r="AO1499" t="s">
        <v>2352</v>
      </c>
      <c r="AP1499">
        <v>1</v>
      </c>
      <c r="AR1499" s="119">
        <v>50</v>
      </c>
      <c r="AS1499" s="121">
        <v>21</v>
      </c>
      <c r="AT1499" s="121">
        <v>95</v>
      </c>
      <c r="AU1499" s="125">
        <v>61225</v>
      </c>
      <c r="AV1499" s="125">
        <f t="shared" si="300"/>
        <v>50021</v>
      </c>
      <c r="AW1499" s="10" t="s">
        <v>2792</v>
      </c>
      <c r="AX1499">
        <f t="shared" si="297"/>
        <v>5061225</v>
      </c>
      <c r="BB1499">
        <v>7.68</v>
      </c>
      <c r="BC1499">
        <v>0.04</v>
      </c>
      <c r="BD1499">
        <v>7.64</v>
      </c>
    </row>
    <row r="1500" spans="1:56" hidden="1" outlineLevel="1">
      <c r="A1500" t="s">
        <v>2352</v>
      </c>
      <c r="B1500" s="10" t="s">
        <v>1581</v>
      </c>
      <c r="C1500" s="1">
        <f t="shared" si="291"/>
        <v>2510</v>
      </c>
      <c r="D1500" s="7">
        <f>IF(N1500&gt;0, RANK(N1500,(N1500:P1500,Q1500:AE1500)),0)</f>
        <v>1</v>
      </c>
      <c r="E1500" s="7">
        <f>IF(O1500&gt;0,RANK(O1500,(N1500:P1500,Q1500:AE1500)),0)</f>
        <v>2</v>
      </c>
      <c r="F1500" s="7">
        <f t="shared" si="292"/>
        <v>3</v>
      </c>
      <c r="G1500" s="1">
        <f t="shared" si="298"/>
        <v>367</v>
      </c>
      <c r="H1500" s="2">
        <f t="shared" si="299"/>
        <v>0.14621513944223108</v>
      </c>
      <c r="I1500" s="8"/>
      <c r="J1500" s="2">
        <f t="shared" si="293"/>
        <v>0.56374501992031878</v>
      </c>
      <c r="K1500" s="2">
        <f t="shared" si="294"/>
        <v>0.41752988047808764</v>
      </c>
      <c r="L1500" s="2">
        <f t="shared" si="295"/>
        <v>9.9601593625498006E-3</v>
      </c>
      <c r="M1500" s="2">
        <f t="shared" si="296"/>
        <v>8.7649402390437749E-3</v>
      </c>
      <c r="N1500" s="1">
        <v>1415</v>
      </c>
      <c r="O1500" s="1">
        <v>1048</v>
      </c>
      <c r="P1500" s="1">
        <v>25</v>
      </c>
      <c r="Q1500" s="1">
        <v>5</v>
      </c>
      <c r="R1500" s="1">
        <v>0</v>
      </c>
      <c r="S1500" s="1">
        <v>3</v>
      </c>
      <c r="T1500" s="1">
        <v>1</v>
      </c>
      <c r="U1500" s="1">
        <v>1</v>
      </c>
      <c r="V1500" s="1">
        <v>1</v>
      </c>
      <c r="W1500" s="1">
        <v>11</v>
      </c>
      <c r="X1500" s="1"/>
      <c r="Y1500" s="1"/>
      <c r="Z1500" s="1"/>
      <c r="AA1500" s="1"/>
      <c r="AB1500" s="1"/>
      <c r="AN1500" t="str">
        <f t="shared" si="290"/>
        <v>Rutland</v>
      </c>
      <c r="AO1500" t="s">
        <v>2352</v>
      </c>
      <c r="AP1500">
        <v>1</v>
      </c>
      <c r="AR1500" s="119">
        <v>50</v>
      </c>
      <c r="AS1500" s="121">
        <v>21</v>
      </c>
      <c r="AT1500" s="121">
        <v>100</v>
      </c>
      <c r="AU1500" s="125">
        <v>61300</v>
      </c>
      <c r="AV1500" s="125">
        <f t="shared" si="300"/>
        <v>50021</v>
      </c>
      <c r="AW1500" s="10" t="s">
        <v>749</v>
      </c>
      <c r="AX1500">
        <f t="shared" si="297"/>
        <v>5061300</v>
      </c>
      <c r="BB1500">
        <v>19.3</v>
      </c>
      <c r="BC1500">
        <v>0.05</v>
      </c>
      <c r="BD1500">
        <v>19.25</v>
      </c>
    </row>
    <row r="1501" spans="1:56" hidden="1" outlineLevel="1">
      <c r="A1501" t="s">
        <v>3551</v>
      </c>
      <c r="B1501" s="10" t="s">
        <v>1581</v>
      </c>
      <c r="C1501" s="1">
        <f t="shared" si="291"/>
        <v>596</v>
      </c>
      <c r="D1501" s="7">
        <f>IF(N1501&gt;0, RANK(N1501,(N1501:P1501,Q1501:AE1501)),0)</f>
        <v>1</v>
      </c>
      <c r="E1501" s="7">
        <f>IF(O1501&gt;0,RANK(O1501,(N1501:P1501,Q1501:AE1501)),0)</f>
        <v>2</v>
      </c>
      <c r="F1501" s="7">
        <f t="shared" si="292"/>
        <v>4</v>
      </c>
      <c r="G1501" s="1">
        <f t="shared" si="298"/>
        <v>104</v>
      </c>
      <c r="H1501" s="2">
        <f t="shared" si="299"/>
        <v>0.17449664429530201</v>
      </c>
      <c r="I1501" s="8"/>
      <c r="J1501" s="2">
        <f t="shared" si="293"/>
        <v>0.58053691275167785</v>
      </c>
      <c r="K1501" s="2">
        <f t="shared" si="294"/>
        <v>0.40604026845637586</v>
      </c>
      <c r="L1501" s="2">
        <f t="shared" si="295"/>
        <v>5.0335570469798654E-3</v>
      </c>
      <c r="M1501" s="2">
        <f t="shared" si="296"/>
        <v>8.3892617449664239E-3</v>
      </c>
      <c r="N1501" s="1">
        <v>346</v>
      </c>
      <c r="O1501" s="1">
        <v>242</v>
      </c>
      <c r="P1501" s="1">
        <v>3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4</v>
      </c>
      <c r="X1501" s="1"/>
      <c r="Y1501" s="1"/>
      <c r="Z1501" s="1"/>
      <c r="AA1501" s="1"/>
      <c r="AB1501" s="1"/>
      <c r="AN1501" t="str">
        <f t="shared" si="290"/>
        <v>Ryegate</v>
      </c>
      <c r="AO1501" t="s">
        <v>3371</v>
      </c>
      <c r="AP1501">
        <v>1</v>
      </c>
      <c r="AR1501" s="119">
        <v>50</v>
      </c>
      <c r="AS1501" s="121">
        <v>5</v>
      </c>
      <c r="AT1501" s="121">
        <v>50</v>
      </c>
      <c r="AU1501" s="125">
        <v>61525</v>
      </c>
      <c r="AV1501" s="125">
        <f t="shared" si="300"/>
        <v>50005</v>
      </c>
      <c r="AW1501" s="10" t="s">
        <v>749</v>
      </c>
      <c r="AX1501">
        <f t="shared" si="297"/>
        <v>5061525</v>
      </c>
      <c r="BB1501">
        <v>36.799999999999997</v>
      </c>
      <c r="BC1501">
        <v>0.22</v>
      </c>
      <c r="BD1501">
        <v>36.58</v>
      </c>
    </row>
    <row r="1502" spans="1:56" hidden="1" outlineLevel="1">
      <c r="A1502" t="s">
        <v>3172</v>
      </c>
      <c r="B1502" s="10" t="s">
        <v>1581</v>
      </c>
      <c r="C1502" s="1">
        <f t="shared" si="291"/>
        <v>2741</v>
      </c>
      <c r="D1502" s="7">
        <f>IF(N1502&gt;0, RANK(N1502,(N1502:P1502,Q1502:AE1502)),0)</f>
        <v>1</v>
      </c>
      <c r="E1502" s="7">
        <f>IF(O1502&gt;0,RANK(O1502,(N1502:P1502,Q1502:AE1502)),0)</f>
        <v>2</v>
      </c>
      <c r="F1502" s="7">
        <f t="shared" si="292"/>
        <v>3</v>
      </c>
      <c r="G1502" s="1">
        <f t="shared" si="298"/>
        <v>1004</v>
      </c>
      <c r="H1502" s="2">
        <f t="shared" si="299"/>
        <v>0.36628967530098505</v>
      </c>
      <c r="I1502" s="8"/>
      <c r="J1502" s="2">
        <f t="shared" si="293"/>
        <v>0.67274717256475736</v>
      </c>
      <c r="K1502" s="2">
        <f t="shared" si="294"/>
        <v>0.30645749726377236</v>
      </c>
      <c r="L1502" s="2">
        <f t="shared" si="295"/>
        <v>9.1207588471360814E-3</v>
      </c>
      <c r="M1502" s="2">
        <f t="shared" si="296"/>
        <v>1.1674571324334202E-2</v>
      </c>
      <c r="N1502" s="1">
        <v>1844</v>
      </c>
      <c r="O1502" s="1">
        <v>840</v>
      </c>
      <c r="P1502" s="1">
        <v>25</v>
      </c>
      <c r="Q1502" s="1">
        <v>8</v>
      </c>
      <c r="R1502" s="1">
        <v>0</v>
      </c>
      <c r="S1502" s="1">
        <v>9</v>
      </c>
      <c r="T1502" s="1">
        <v>1</v>
      </c>
      <c r="U1502" s="1">
        <v>1</v>
      </c>
      <c r="V1502" s="1">
        <v>0</v>
      </c>
      <c r="W1502" s="1">
        <v>13</v>
      </c>
      <c r="X1502" s="1"/>
      <c r="Y1502" s="1"/>
      <c r="Z1502" s="1"/>
      <c r="AA1502" s="1"/>
      <c r="AB1502" s="1"/>
      <c r="AN1502" t="str">
        <f t="shared" si="290"/>
        <v>St. Albans</v>
      </c>
      <c r="AO1502" t="s">
        <v>2910</v>
      </c>
      <c r="AP1502">
        <v>1</v>
      </c>
      <c r="AR1502" s="119">
        <v>50</v>
      </c>
      <c r="AS1502" s="121">
        <v>11</v>
      </c>
      <c r="AT1502" s="121">
        <v>65</v>
      </c>
      <c r="AU1502" s="125">
        <v>61675</v>
      </c>
      <c r="AV1502" s="125">
        <f t="shared" si="300"/>
        <v>50011</v>
      </c>
      <c r="AW1502" s="10" t="s">
        <v>2792</v>
      </c>
      <c r="AX1502">
        <f t="shared" si="297"/>
        <v>5061675</v>
      </c>
      <c r="BB1502">
        <v>2.0299999999999998</v>
      </c>
      <c r="BC1502">
        <v>0</v>
      </c>
      <c r="BD1502">
        <v>2.0299999999999998</v>
      </c>
    </row>
    <row r="1503" spans="1:56" hidden="1" outlineLevel="1">
      <c r="A1503" t="s">
        <v>3172</v>
      </c>
      <c r="B1503" s="10" t="s">
        <v>1581</v>
      </c>
      <c r="C1503" s="1">
        <f t="shared" si="291"/>
        <v>3000</v>
      </c>
      <c r="D1503" s="7">
        <f>IF(N1503&gt;0, RANK(N1503,(N1503:P1503,Q1503:AE1503)),0)</f>
        <v>1</v>
      </c>
      <c r="E1503" s="7">
        <f>IF(O1503&gt;0,RANK(O1503,(N1503:P1503,Q1503:AE1503)),0)</f>
        <v>2</v>
      </c>
      <c r="F1503" s="7">
        <f t="shared" si="292"/>
        <v>3</v>
      </c>
      <c r="G1503" s="1">
        <f t="shared" si="298"/>
        <v>632</v>
      </c>
      <c r="H1503" s="2">
        <f t="shared" si="299"/>
        <v>0.21066666666666667</v>
      </c>
      <c r="I1503" s="8"/>
      <c r="J1503" s="2">
        <f t="shared" si="293"/>
        <v>0.59733333333333338</v>
      </c>
      <c r="K1503" s="2">
        <f t="shared" si="294"/>
        <v>0.38666666666666666</v>
      </c>
      <c r="L1503" s="2">
        <f t="shared" si="295"/>
        <v>7.6666666666666662E-3</v>
      </c>
      <c r="M1503" s="2">
        <f t="shared" si="296"/>
        <v>8.3333333333332933E-3</v>
      </c>
      <c r="N1503" s="1">
        <v>1792</v>
      </c>
      <c r="O1503" s="1">
        <v>1160</v>
      </c>
      <c r="P1503" s="1">
        <v>23</v>
      </c>
      <c r="Q1503" s="1">
        <v>4</v>
      </c>
      <c r="R1503" s="1">
        <v>0</v>
      </c>
      <c r="S1503" s="1">
        <v>5</v>
      </c>
      <c r="T1503" s="1">
        <v>1</v>
      </c>
      <c r="U1503" s="1">
        <v>3</v>
      </c>
      <c r="V1503" s="1">
        <v>1</v>
      </c>
      <c r="W1503" s="1">
        <v>11</v>
      </c>
      <c r="X1503" s="1"/>
      <c r="Y1503" s="1"/>
      <c r="Z1503" s="1"/>
      <c r="AA1503" s="1"/>
      <c r="AB1503" s="1"/>
      <c r="AN1503" t="str">
        <f t="shared" si="290"/>
        <v>St. Albans</v>
      </c>
      <c r="AO1503" t="s">
        <v>2910</v>
      </c>
      <c r="AP1503">
        <v>1</v>
      </c>
      <c r="AR1503" s="119">
        <v>50</v>
      </c>
      <c r="AS1503" s="121">
        <v>11</v>
      </c>
      <c r="AT1503" s="121">
        <v>70</v>
      </c>
      <c r="AU1503" s="125">
        <v>61750</v>
      </c>
      <c r="AV1503" s="125">
        <f t="shared" si="300"/>
        <v>50011</v>
      </c>
      <c r="AW1503" s="10" t="s">
        <v>749</v>
      </c>
      <c r="AX1503">
        <f t="shared" si="297"/>
        <v>5061750</v>
      </c>
      <c r="BB1503">
        <v>60.56</v>
      </c>
      <c r="BC1503">
        <v>23</v>
      </c>
      <c r="BD1503">
        <v>37.56</v>
      </c>
    </row>
    <row r="1504" spans="1:56" hidden="1" outlineLevel="1">
      <c r="A1504" t="s">
        <v>2254</v>
      </c>
      <c r="B1504" s="10" t="s">
        <v>1581</v>
      </c>
      <c r="C1504" s="1">
        <f t="shared" si="291"/>
        <v>362</v>
      </c>
      <c r="D1504" s="7">
        <f>IF(N1504&gt;0, RANK(N1504,(N1504:P1504,Q1504:AE1504)),0)</f>
        <v>1</v>
      </c>
      <c r="E1504" s="7">
        <f>IF(O1504&gt;0,RANK(O1504,(N1504:P1504,Q1504:AE1504)),0)</f>
        <v>2</v>
      </c>
      <c r="F1504" s="7">
        <f t="shared" si="292"/>
        <v>3</v>
      </c>
      <c r="G1504" s="1">
        <f t="shared" si="298"/>
        <v>117</v>
      </c>
      <c r="H1504" s="2">
        <f t="shared" si="299"/>
        <v>0.32320441988950277</v>
      </c>
      <c r="I1504" s="8"/>
      <c r="J1504" s="2">
        <f t="shared" si="293"/>
        <v>0.65745856353591159</v>
      </c>
      <c r="K1504" s="2">
        <f t="shared" si="294"/>
        <v>0.33425414364640882</v>
      </c>
      <c r="L1504" s="2">
        <f t="shared" si="295"/>
        <v>2.7624309392265192E-3</v>
      </c>
      <c r="M1504" s="2">
        <f t="shared" si="296"/>
        <v>5.5248618784530731E-3</v>
      </c>
      <c r="N1504" s="1">
        <v>238</v>
      </c>
      <c r="O1504" s="1">
        <v>121</v>
      </c>
      <c r="P1504" s="1">
        <v>1</v>
      </c>
      <c r="Q1504" s="1">
        <v>0</v>
      </c>
      <c r="R1504" s="1">
        <v>0</v>
      </c>
      <c r="S1504" s="1">
        <v>1</v>
      </c>
      <c r="T1504" s="1">
        <v>0</v>
      </c>
      <c r="U1504" s="1">
        <v>0</v>
      </c>
      <c r="V1504" s="1">
        <v>0</v>
      </c>
      <c r="W1504" s="1">
        <v>1</v>
      </c>
      <c r="X1504" s="1"/>
      <c r="Y1504" s="1"/>
      <c r="Z1504" s="1"/>
      <c r="AA1504" s="1"/>
      <c r="AB1504" s="1"/>
      <c r="AN1504" t="str">
        <f t="shared" si="290"/>
        <v>St. George</v>
      </c>
      <c r="AO1504" t="s">
        <v>334</v>
      </c>
      <c r="AP1504">
        <v>1</v>
      </c>
      <c r="AR1504" s="119">
        <v>50</v>
      </c>
      <c r="AS1504" s="121">
        <v>7</v>
      </c>
      <c r="AT1504" s="121">
        <v>60</v>
      </c>
      <c r="AU1504" s="125">
        <v>62050</v>
      </c>
      <c r="AV1504" s="125">
        <f t="shared" si="300"/>
        <v>50007</v>
      </c>
      <c r="AW1504" s="10" t="s">
        <v>749</v>
      </c>
      <c r="AX1504">
        <f t="shared" si="297"/>
        <v>5062050</v>
      </c>
      <c r="BB1504">
        <v>3.59</v>
      </c>
      <c r="BC1504">
        <v>0</v>
      </c>
      <c r="BD1504">
        <v>3.59</v>
      </c>
    </row>
    <row r="1505" spans="1:56" hidden="1" outlineLevel="1">
      <c r="A1505" t="s">
        <v>2240</v>
      </c>
      <c r="B1505" s="10" t="s">
        <v>1581</v>
      </c>
      <c r="C1505" s="1">
        <f t="shared" si="291"/>
        <v>3140</v>
      </c>
      <c r="D1505" s="7">
        <f>IF(N1505&gt;0, RANK(N1505,(N1505:P1505,Q1505:AE1505)),0)</f>
        <v>1</v>
      </c>
      <c r="E1505" s="7">
        <f>IF(O1505&gt;0,RANK(O1505,(N1505:P1505,Q1505:AE1505)),0)</f>
        <v>2</v>
      </c>
      <c r="F1505" s="7">
        <f t="shared" si="292"/>
        <v>3</v>
      </c>
      <c r="G1505" s="1">
        <f t="shared" si="298"/>
        <v>706</v>
      </c>
      <c r="H1505" s="2">
        <f t="shared" si="299"/>
        <v>0.2248407643312102</v>
      </c>
      <c r="I1505" s="8"/>
      <c r="J1505" s="2">
        <f t="shared" si="293"/>
        <v>0.60159235668789812</v>
      </c>
      <c r="K1505" s="2">
        <f t="shared" si="294"/>
        <v>0.37675159235668793</v>
      </c>
      <c r="L1505" s="2">
        <f t="shared" si="295"/>
        <v>8.9171974522292991E-3</v>
      </c>
      <c r="M1505" s="2">
        <f t="shared" si="296"/>
        <v>1.2738853503184653E-2</v>
      </c>
      <c r="N1505" s="1">
        <v>1889</v>
      </c>
      <c r="O1505" s="1">
        <v>1183</v>
      </c>
      <c r="P1505" s="1">
        <v>28</v>
      </c>
      <c r="Q1505" s="1">
        <v>7</v>
      </c>
      <c r="R1505" s="1">
        <v>0</v>
      </c>
      <c r="S1505" s="1">
        <v>9</v>
      </c>
      <c r="T1505" s="1">
        <v>3</v>
      </c>
      <c r="U1505" s="1">
        <v>3</v>
      </c>
      <c r="V1505" s="1">
        <v>0</v>
      </c>
      <c r="W1505" s="1">
        <v>18</v>
      </c>
      <c r="X1505" s="1"/>
      <c r="Y1505" s="1"/>
      <c r="Z1505" s="1"/>
      <c r="AA1505" s="1"/>
      <c r="AB1505" s="1"/>
      <c r="AN1505" t="str">
        <f t="shared" si="290"/>
        <v>St. Johnsbury</v>
      </c>
      <c r="AO1505" t="s">
        <v>3371</v>
      </c>
      <c r="AP1505">
        <v>1</v>
      </c>
      <c r="AR1505" s="119">
        <v>50</v>
      </c>
      <c r="AS1505" s="121">
        <v>5</v>
      </c>
      <c r="AT1505" s="121">
        <v>55</v>
      </c>
      <c r="AU1505" s="125">
        <v>62200</v>
      </c>
      <c r="AV1505" s="125">
        <f t="shared" si="300"/>
        <v>50005</v>
      </c>
      <c r="AW1505" s="10" t="s">
        <v>749</v>
      </c>
      <c r="AX1505">
        <f t="shared" si="297"/>
        <v>5062200</v>
      </c>
      <c r="BB1505">
        <v>36.770000000000003</v>
      </c>
      <c r="BC1505">
        <v>0.1</v>
      </c>
      <c r="BD1505">
        <v>36.68</v>
      </c>
    </row>
    <row r="1506" spans="1:56" hidden="1" outlineLevel="1">
      <c r="A1506" t="s">
        <v>3458</v>
      </c>
      <c r="B1506" s="10" t="s">
        <v>1581</v>
      </c>
      <c r="C1506" s="1">
        <f t="shared" si="291"/>
        <v>579</v>
      </c>
      <c r="D1506" s="7">
        <f>IF(N1506&gt;0, RANK(N1506,(N1506:P1506,Q1506:AE1506)),0)</f>
        <v>1</v>
      </c>
      <c r="E1506" s="7">
        <f>IF(O1506&gt;0,RANK(O1506,(N1506:P1506,Q1506:AE1506)),0)</f>
        <v>2</v>
      </c>
      <c r="F1506" s="7">
        <f t="shared" si="292"/>
        <v>3</v>
      </c>
      <c r="G1506" s="1">
        <f t="shared" si="298"/>
        <v>169</v>
      </c>
      <c r="H1506" s="2">
        <f t="shared" si="299"/>
        <v>0.2918825561312608</v>
      </c>
      <c r="I1506" s="8"/>
      <c r="J1506" s="2">
        <f t="shared" si="293"/>
        <v>0.63730569948186533</v>
      </c>
      <c r="K1506" s="2">
        <f t="shared" si="294"/>
        <v>0.34542314335060448</v>
      </c>
      <c r="L1506" s="2">
        <f t="shared" si="295"/>
        <v>6.9084628670120895E-3</v>
      </c>
      <c r="M1506" s="2">
        <f t="shared" si="296"/>
        <v>1.0362694300518104E-2</v>
      </c>
      <c r="N1506" s="1">
        <v>369</v>
      </c>
      <c r="O1506" s="1">
        <v>200</v>
      </c>
      <c r="P1506" s="1">
        <v>4</v>
      </c>
      <c r="Q1506" s="1">
        <v>1</v>
      </c>
      <c r="R1506" s="1">
        <v>1</v>
      </c>
      <c r="S1506" s="1">
        <v>1</v>
      </c>
      <c r="T1506" s="1">
        <v>0</v>
      </c>
      <c r="U1506" s="1">
        <v>0</v>
      </c>
      <c r="V1506" s="1">
        <v>0</v>
      </c>
      <c r="W1506" s="1">
        <v>3</v>
      </c>
      <c r="X1506" s="1"/>
      <c r="Y1506" s="1"/>
      <c r="Z1506" s="1"/>
      <c r="AA1506" s="1"/>
      <c r="AB1506" s="1"/>
      <c r="AN1506" t="str">
        <f t="shared" si="290"/>
        <v>Salisbury</v>
      </c>
      <c r="AO1506" t="s">
        <v>2903</v>
      </c>
      <c r="AP1506">
        <v>1</v>
      </c>
      <c r="AR1506" s="119">
        <v>50</v>
      </c>
      <c r="AS1506" s="121">
        <v>1</v>
      </c>
      <c r="AT1506" s="121">
        <v>85</v>
      </c>
      <c r="AU1506" s="125">
        <v>62575</v>
      </c>
      <c r="AV1506" s="125">
        <f t="shared" si="300"/>
        <v>50001</v>
      </c>
      <c r="AW1506" s="10" t="s">
        <v>749</v>
      </c>
      <c r="AX1506">
        <f t="shared" si="297"/>
        <v>5062575</v>
      </c>
      <c r="BB1506">
        <v>30.14</v>
      </c>
      <c r="BC1506">
        <v>0.98</v>
      </c>
      <c r="BD1506">
        <v>29.15</v>
      </c>
    </row>
    <row r="1507" spans="1:56" hidden="1" outlineLevel="1">
      <c r="A1507" t="s">
        <v>2245</v>
      </c>
      <c r="B1507" s="10" t="s">
        <v>1581</v>
      </c>
      <c r="C1507" s="1">
        <f t="shared" si="291"/>
        <v>228</v>
      </c>
      <c r="D1507" s="7">
        <f>IF(N1507&gt;0, RANK(N1507,(N1507:P1507,Q1507:AE1507)),0)</f>
        <v>1</v>
      </c>
      <c r="E1507" s="7">
        <f>IF(O1507&gt;0,RANK(O1507,(N1507:P1507,Q1507:AE1507)),0)</f>
        <v>2</v>
      </c>
      <c r="F1507" s="7">
        <f t="shared" si="292"/>
        <v>3</v>
      </c>
      <c r="G1507" s="1">
        <f t="shared" si="298"/>
        <v>37</v>
      </c>
      <c r="H1507" s="2">
        <f t="shared" si="299"/>
        <v>0.16228070175438597</v>
      </c>
      <c r="I1507" s="8"/>
      <c r="J1507" s="2">
        <f t="shared" si="293"/>
        <v>0.56140350877192979</v>
      </c>
      <c r="K1507" s="2">
        <f t="shared" si="294"/>
        <v>0.39912280701754388</v>
      </c>
      <c r="L1507" s="2">
        <f t="shared" si="295"/>
        <v>3.9473684210526314E-2</v>
      </c>
      <c r="M1507" s="2">
        <f t="shared" si="296"/>
        <v>1.3877787807814457E-17</v>
      </c>
      <c r="N1507" s="1">
        <v>128</v>
      </c>
      <c r="O1507" s="1">
        <v>91</v>
      </c>
      <c r="P1507" s="1">
        <v>9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/>
      <c r="Y1507" s="1"/>
      <c r="Z1507" s="1"/>
      <c r="AA1507" s="1"/>
      <c r="AB1507" s="1"/>
      <c r="AN1507" t="str">
        <f t="shared" si="290"/>
        <v>Sandgate</v>
      </c>
      <c r="AO1507" t="s">
        <v>2904</v>
      </c>
      <c r="AP1507">
        <v>1</v>
      </c>
      <c r="AR1507" s="119">
        <v>50</v>
      </c>
      <c r="AS1507" s="121">
        <v>3</v>
      </c>
      <c r="AT1507" s="121">
        <v>50</v>
      </c>
      <c r="AU1507" s="125">
        <v>62875</v>
      </c>
      <c r="AV1507" s="125">
        <f t="shared" si="300"/>
        <v>50003</v>
      </c>
      <c r="AW1507" s="10" t="s">
        <v>749</v>
      </c>
      <c r="AX1507">
        <f t="shared" si="297"/>
        <v>5062875</v>
      </c>
      <c r="BB1507">
        <v>42.19</v>
      </c>
      <c r="BC1507">
        <v>0.04</v>
      </c>
      <c r="BD1507">
        <v>42.15</v>
      </c>
    </row>
    <row r="1508" spans="1:56" hidden="1" outlineLevel="1">
      <c r="A1508" t="s">
        <v>3372</v>
      </c>
      <c r="B1508" s="10" t="s">
        <v>1581</v>
      </c>
      <c r="C1508" s="1">
        <f t="shared" si="291"/>
        <v>63</v>
      </c>
      <c r="D1508" s="7">
        <f>IF(N1508&gt;0, RANK(N1508,(N1508:P1508,Q1508:AE1508)),0)</f>
        <v>2</v>
      </c>
      <c r="E1508" s="7">
        <f>IF(O1508&gt;0,RANK(O1508,(N1508:P1508,Q1508:AE1508)),0)</f>
        <v>1</v>
      </c>
      <c r="F1508" s="7">
        <f t="shared" si="292"/>
        <v>3</v>
      </c>
      <c r="G1508" s="1">
        <f t="shared" si="298"/>
        <v>6</v>
      </c>
      <c r="H1508" s="2">
        <f t="shared" si="299"/>
        <v>9.5238095238095233E-2</v>
      </c>
      <c r="I1508" s="8"/>
      <c r="J1508" s="2">
        <f t="shared" si="293"/>
        <v>0.41269841269841268</v>
      </c>
      <c r="K1508" s="2">
        <f t="shared" si="294"/>
        <v>0.50793650793650791</v>
      </c>
      <c r="L1508" s="2">
        <f t="shared" si="295"/>
        <v>6.3492063492063489E-2</v>
      </c>
      <c r="M1508" s="2">
        <f t="shared" si="296"/>
        <v>1.5873015873015928E-2</v>
      </c>
      <c r="N1508" s="1">
        <v>26</v>
      </c>
      <c r="O1508" s="1">
        <v>32</v>
      </c>
      <c r="P1508" s="1">
        <v>4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/>
      <c r="Y1508" s="1"/>
      <c r="Z1508" s="1"/>
      <c r="AA1508" s="1"/>
      <c r="AB1508" s="1"/>
      <c r="AN1508" t="str">
        <f t="shared" si="290"/>
        <v>Searsburg</v>
      </c>
      <c r="AO1508" t="s">
        <v>2904</v>
      </c>
      <c r="AP1508">
        <v>1</v>
      </c>
      <c r="AR1508" s="119">
        <v>50</v>
      </c>
      <c r="AS1508" s="121">
        <v>3</v>
      </c>
      <c r="AT1508" s="121">
        <v>55</v>
      </c>
      <c r="AU1508" s="125">
        <v>63175</v>
      </c>
      <c r="AV1508" s="125">
        <f t="shared" si="300"/>
        <v>50003</v>
      </c>
      <c r="AW1508" s="10" t="s">
        <v>749</v>
      </c>
      <c r="AX1508">
        <f t="shared" si="297"/>
        <v>5063175</v>
      </c>
      <c r="BB1508">
        <v>21.57</v>
      </c>
      <c r="BC1508">
        <v>0.04</v>
      </c>
      <c r="BD1508">
        <v>21.53</v>
      </c>
    </row>
    <row r="1509" spans="1:56" hidden="1" outlineLevel="1">
      <c r="A1509" t="s">
        <v>2725</v>
      </c>
      <c r="B1509" s="10" t="s">
        <v>1581</v>
      </c>
      <c r="C1509" s="1">
        <f t="shared" si="291"/>
        <v>2066</v>
      </c>
      <c r="D1509" s="7">
        <f>IF(N1509&gt;0, RANK(N1509,(N1509:P1509,Q1509:AE1509)),0)</f>
        <v>1</v>
      </c>
      <c r="E1509" s="7">
        <f>IF(O1509&gt;0,RANK(O1509,(N1509:P1509,Q1509:AE1509)),0)</f>
        <v>2</v>
      </c>
      <c r="F1509" s="7">
        <f t="shared" si="292"/>
        <v>3</v>
      </c>
      <c r="G1509" s="1">
        <f t="shared" si="298"/>
        <v>547</v>
      </c>
      <c r="H1509" s="2">
        <f t="shared" si="299"/>
        <v>0.26476282671829621</v>
      </c>
      <c r="I1509" s="8"/>
      <c r="J1509" s="2">
        <f t="shared" si="293"/>
        <v>0.61519845111326232</v>
      </c>
      <c r="K1509" s="2">
        <f t="shared" si="294"/>
        <v>0.35043562439496612</v>
      </c>
      <c r="L1509" s="2">
        <f t="shared" si="295"/>
        <v>1.4036786060019362E-2</v>
      </c>
      <c r="M1509" s="2">
        <f t="shared" si="296"/>
        <v>2.03291384317522E-2</v>
      </c>
      <c r="N1509" s="1">
        <v>1271</v>
      </c>
      <c r="O1509" s="1">
        <v>724</v>
      </c>
      <c r="P1509" s="1">
        <v>29</v>
      </c>
      <c r="Q1509" s="1">
        <v>16</v>
      </c>
      <c r="R1509" s="1">
        <v>0</v>
      </c>
      <c r="S1509" s="1">
        <v>7</v>
      </c>
      <c r="T1509" s="1">
        <v>0</v>
      </c>
      <c r="U1509" s="1">
        <v>0</v>
      </c>
      <c r="V1509" s="1">
        <v>0</v>
      </c>
      <c r="W1509" s="1">
        <v>19</v>
      </c>
      <c r="X1509" s="1"/>
      <c r="Y1509" s="1"/>
      <c r="Z1509" s="1"/>
      <c r="AA1509" s="1"/>
      <c r="AB1509" s="1"/>
      <c r="AN1509" t="str">
        <f t="shared" si="290"/>
        <v>Shaftsbury</v>
      </c>
      <c r="AO1509" t="s">
        <v>2904</v>
      </c>
      <c r="AP1509">
        <v>1</v>
      </c>
      <c r="AR1509" s="119">
        <v>50</v>
      </c>
      <c r="AS1509" s="121">
        <v>3</v>
      </c>
      <c r="AT1509" s="121">
        <v>60</v>
      </c>
      <c r="AU1509" s="125">
        <v>63550</v>
      </c>
      <c r="AV1509" s="125">
        <f t="shared" si="300"/>
        <v>50003</v>
      </c>
      <c r="AW1509" s="10" t="s">
        <v>749</v>
      </c>
      <c r="AX1509">
        <f t="shared" si="297"/>
        <v>5063550</v>
      </c>
      <c r="BB1509">
        <v>43.15</v>
      </c>
      <c r="BC1509">
        <v>0.06</v>
      </c>
      <c r="BD1509">
        <v>43.1</v>
      </c>
    </row>
    <row r="1510" spans="1:56" hidden="1" outlineLevel="1">
      <c r="A1510" t="s">
        <v>2547</v>
      </c>
      <c r="B1510" s="10" t="s">
        <v>1581</v>
      </c>
      <c r="C1510" s="1">
        <f t="shared" si="291"/>
        <v>755</v>
      </c>
      <c r="D1510" s="7">
        <f>IF(N1510&gt;0, RANK(N1510,(N1510:P1510,Q1510:AE1510)),0)</f>
        <v>1</v>
      </c>
      <c r="E1510" s="7">
        <f>IF(O1510&gt;0,RANK(O1510,(N1510:P1510,Q1510:AE1510)),0)</f>
        <v>2</v>
      </c>
      <c r="F1510" s="7">
        <f t="shared" si="292"/>
        <v>3</v>
      </c>
      <c r="G1510" s="1">
        <f t="shared" si="298"/>
        <v>325</v>
      </c>
      <c r="H1510" s="2">
        <f t="shared" si="299"/>
        <v>0.43046357615894038</v>
      </c>
      <c r="I1510" s="8"/>
      <c r="J1510" s="2">
        <f t="shared" si="293"/>
        <v>0.704635761589404</v>
      </c>
      <c r="K1510" s="2">
        <f t="shared" si="294"/>
        <v>0.27417218543046357</v>
      </c>
      <c r="L1510" s="2">
        <f t="shared" si="295"/>
        <v>7.9470198675496689E-3</v>
      </c>
      <c r="M1510" s="2">
        <f t="shared" si="296"/>
        <v>1.3245033112582768E-2</v>
      </c>
      <c r="N1510" s="1">
        <v>532</v>
      </c>
      <c r="O1510" s="1">
        <v>207</v>
      </c>
      <c r="P1510" s="1">
        <v>6</v>
      </c>
      <c r="Q1510" s="1">
        <v>4</v>
      </c>
      <c r="R1510" s="1">
        <v>0</v>
      </c>
      <c r="S1510" s="1">
        <v>2</v>
      </c>
      <c r="T1510" s="1">
        <v>0</v>
      </c>
      <c r="U1510" s="1">
        <v>1</v>
      </c>
      <c r="V1510" s="1">
        <v>0</v>
      </c>
      <c r="W1510" s="1">
        <v>3</v>
      </c>
      <c r="X1510" s="1"/>
      <c r="Y1510" s="1"/>
      <c r="Z1510" s="1"/>
      <c r="AA1510" s="1"/>
      <c r="AB1510" s="1"/>
      <c r="AN1510" t="str">
        <f t="shared" si="290"/>
        <v>Sharon</v>
      </c>
      <c r="AO1510" t="s">
        <v>968</v>
      </c>
      <c r="AP1510">
        <v>1</v>
      </c>
      <c r="AR1510" s="119">
        <v>50</v>
      </c>
      <c r="AS1510" s="121">
        <v>27</v>
      </c>
      <c r="AT1510" s="121">
        <v>85</v>
      </c>
      <c r="AU1510" s="125">
        <v>63775</v>
      </c>
      <c r="AV1510" s="125">
        <f t="shared" si="300"/>
        <v>50027</v>
      </c>
      <c r="AW1510" s="10" t="s">
        <v>749</v>
      </c>
      <c r="AX1510">
        <f t="shared" si="297"/>
        <v>5063775</v>
      </c>
      <c r="BB1510">
        <v>40.1</v>
      </c>
      <c r="BC1510">
        <v>0.48</v>
      </c>
      <c r="BD1510">
        <v>39.619999999999997</v>
      </c>
    </row>
    <row r="1511" spans="1:56" hidden="1" outlineLevel="1">
      <c r="A1511" t="s">
        <v>2574</v>
      </c>
      <c r="B1511" s="10" t="s">
        <v>1581</v>
      </c>
      <c r="C1511" s="1">
        <f t="shared" si="291"/>
        <v>331</v>
      </c>
      <c r="D1511" s="7">
        <f>IF(N1511&gt;0, RANK(N1511,(N1511:P1511,Q1511:AE1511)),0)</f>
        <v>1</v>
      </c>
      <c r="E1511" s="7">
        <f>IF(O1511&gt;0,RANK(O1511,(N1511:P1511,Q1511:AE1511)),0)</f>
        <v>2</v>
      </c>
      <c r="F1511" s="7">
        <f t="shared" si="292"/>
        <v>3</v>
      </c>
      <c r="G1511" s="1">
        <f t="shared" si="298"/>
        <v>86</v>
      </c>
      <c r="H1511" s="2">
        <f t="shared" si="299"/>
        <v>0.25981873111782477</v>
      </c>
      <c r="I1511" s="8"/>
      <c r="J1511" s="2">
        <f t="shared" si="293"/>
        <v>0.61329305135951662</v>
      </c>
      <c r="K1511" s="2">
        <f t="shared" si="294"/>
        <v>0.35347432024169184</v>
      </c>
      <c r="L1511" s="2">
        <f t="shared" si="295"/>
        <v>1.812688821752266E-2</v>
      </c>
      <c r="M1511" s="2">
        <f t="shared" si="296"/>
        <v>1.5105740181268881E-2</v>
      </c>
      <c r="N1511" s="1">
        <v>203</v>
      </c>
      <c r="O1511" s="1">
        <v>117</v>
      </c>
      <c r="P1511" s="1">
        <v>6</v>
      </c>
      <c r="Q1511" s="1">
        <v>2</v>
      </c>
      <c r="R1511" s="1">
        <v>0</v>
      </c>
      <c r="S1511" s="1">
        <v>2</v>
      </c>
      <c r="T1511" s="1">
        <v>0</v>
      </c>
      <c r="U1511" s="1">
        <v>1</v>
      </c>
      <c r="V1511" s="1">
        <v>0</v>
      </c>
      <c r="W1511" s="1">
        <v>0</v>
      </c>
      <c r="X1511" s="1"/>
      <c r="Y1511" s="1"/>
      <c r="Z1511" s="1"/>
      <c r="AA1511" s="1"/>
      <c r="AB1511" s="1"/>
      <c r="AN1511" t="str">
        <f t="shared" si="290"/>
        <v>Sheffield</v>
      </c>
      <c r="AO1511" t="s">
        <v>3371</v>
      </c>
      <c r="AP1511">
        <v>1</v>
      </c>
      <c r="AR1511" s="119">
        <v>50</v>
      </c>
      <c r="AS1511" s="121">
        <v>5</v>
      </c>
      <c r="AT1511" s="121">
        <v>60</v>
      </c>
      <c r="AU1511" s="125">
        <v>64075</v>
      </c>
      <c r="AV1511" s="125">
        <f t="shared" si="300"/>
        <v>50005</v>
      </c>
      <c r="AW1511" s="10" t="s">
        <v>749</v>
      </c>
      <c r="AX1511">
        <f t="shared" si="297"/>
        <v>5064075</v>
      </c>
      <c r="BB1511">
        <v>32.78</v>
      </c>
      <c r="BC1511">
        <v>0.15</v>
      </c>
      <c r="BD1511">
        <v>32.619999999999997</v>
      </c>
    </row>
    <row r="1512" spans="1:56" hidden="1" outlineLevel="1">
      <c r="A1512" t="s">
        <v>2575</v>
      </c>
      <c r="B1512" s="10" t="s">
        <v>1581</v>
      </c>
      <c r="C1512" s="1">
        <f t="shared" si="291"/>
        <v>4615</v>
      </c>
      <c r="D1512" s="7">
        <f>IF(N1512&gt;0, RANK(N1512,(N1512:P1512,Q1512:AE1512)),0)</f>
        <v>1</v>
      </c>
      <c r="E1512" s="7">
        <f>IF(O1512&gt;0,RANK(O1512,(N1512:P1512,Q1512:AE1512)),0)</f>
        <v>2</v>
      </c>
      <c r="F1512" s="7">
        <f t="shared" si="292"/>
        <v>3</v>
      </c>
      <c r="G1512" s="1">
        <f t="shared" si="298"/>
        <v>2130</v>
      </c>
      <c r="H1512" s="2">
        <f t="shared" si="299"/>
        <v>0.46153846153846156</v>
      </c>
      <c r="I1512" s="8"/>
      <c r="J1512" s="2">
        <f t="shared" si="293"/>
        <v>0.72524377031419285</v>
      </c>
      <c r="K1512" s="2">
        <f t="shared" si="294"/>
        <v>0.26370530877573128</v>
      </c>
      <c r="L1512" s="2">
        <f t="shared" si="295"/>
        <v>4.9837486457204767E-3</v>
      </c>
      <c r="M1512" s="2">
        <f t="shared" si="296"/>
        <v>6.0671722643553909E-3</v>
      </c>
      <c r="N1512" s="1">
        <v>3347</v>
      </c>
      <c r="O1512" s="1">
        <v>1217</v>
      </c>
      <c r="P1512" s="1">
        <v>23</v>
      </c>
      <c r="Q1512" s="1">
        <v>7</v>
      </c>
      <c r="R1512" s="1">
        <v>3</v>
      </c>
      <c r="S1512" s="1">
        <v>3</v>
      </c>
      <c r="T1512" s="1">
        <v>2</v>
      </c>
      <c r="U1512" s="1">
        <v>0</v>
      </c>
      <c r="V1512" s="1">
        <v>3</v>
      </c>
      <c r="W1512" s="1">
        <v>10</v>
      </c>
      <c r="X1512" s="1"/>
      <c r="Y1512" s="1"/>
      <c r="Z1512" s="1"/>
      <c r="AA1512" s="1"/>
      <c r="AB1512" s="1"/>
      <c r="AN1512" t="str">
        <f t="shared" si="290"/>
        <v>Shelburne</v>
      </c>
      <c r="AO1512" t="s">
        <v>334</v>
      </c>
      <c r="AP1512">
        <v>1</v>
      </c>
      <c r="AR1512" s="119">
        <v>50</v>
      </c>
      <c r="AS1512" s="121">
        <v>7</v>
      </c>
      <c r="AT1512" s="121">
        <v>65</v>
      </c>
      <c r="AU1512" s="125">
        <v>64300</v>
      </c>
      <c r="AV1512" s="125">
        <f t="shared" si="300"/>
        <v>50007</v>
      </c>
      <c r="AW1512" s="10" t="s">
        <v>749</v>
      </c>
      <c r="AX1512">
        <f t="shared" si="297"/>
        <v>5064300</v>
      </c>
      <c r="BB1512">
        <v>44.89</v>
      </c>
      <c r="BC1512">
        <v>20.58</v>
      </c>
      <c r="BD1512">
        <v>24.31</v>
      </c>
    </row>
    <row r="1513" spans="1:56" hidden="1" outlineLevel="1">
      <c r="A1513" t="s">
        <v>2299</v>
      </c>
      <c r="B1513" s="10" t="s">
        <v>1581</v>
      </c>
      <c r="C1513" s="1">
        <f t="shared" si="291"/>
        <v>857</v>
      </c>
      <c r="D1513" s="7">
        <f>IF(N1513&gt;0, RANK(N1513,(N1513:P1513,Q1513:AE1513)),0)</f>
        <v>1</v>
      </c>
      <c r="E1513" s="7">
        <f>IF(O1513&gt;0,RANK(O1513,(N1513:P1513,Q1513:AE1513)),0)</f>
        <v>2</v>
      </c>
      <c r="F1513" s="7">
        <f t="shared" si="292"/>
        <v>3</v>
      </c>
      <c r="G1513" s="1">
        <f t="shared" si="298"/>
        <v>262</v>
      </c>
      <c r="H1513" s="2">
        <f t="shared" si="299"/>
        <v>0.30571761960326721</v>
      </c>
      <c r="I1513" s="8"/>
      <c r="J1513" s="2">
        <f t="shared" si="293"/>
        <v>0.64177362893815637</v>
      </c>
      <c r="K1513" s="2">
        <f t="shared" si="294"/>
        <v>0.33605600933488916</v>
      </c>
      <c r="L1513" s="2">
        <f t="shared" si="295"/>
        <v>1.4002333722287048E-2</v>
      </c>
      <c r="M1513" s="2">
        <f t="shared" si="296"/>
        <v>8.16802800466742E-3</v>
      </c>
      <c r="N1513" s="1">
        <v>550</v>
      </c>
      <c r="O1513" s="1">
        <v>288</v>
      </c>
      <c r="P1513" s="1">
        <v>12</v>
      </c>
      <c r="Q1513" s="1">
        <v>2</v>
      </c>
      <c r="R1513" s="1">
        <v>0</v>
      </c>
      <c r="S1513" s="1">
        <v>1</v>
      </c>
      <c r="T1513" s="1">
        <v>1</v>
      </c>
      <c r="U1513" s="1">
        <v>0</v>
      </c>
      <c r="V1513" s="1">
        <v>0</v>
      </c>
      <c r="W1513" s="1">
        <v>3</v>
      </c>
      <c r="X1513" s="1"/>
      <c r="Y1513" s="1"/>
      <c r="Z1513" s="1"/>
      <c r="AA1513" s="1"/>
      <c r="AB1513" s="1"/>
      <c r="AN1513" t="str">
        <f t="shared" si="290"/>
        <v>Sheldon</v>
      </c>
      <c r="AO1513" t="s">
        <v>2910</v>
      </c>
      <c r="AP1513">
        <v>1</v>
      </c>
      <c r="AR1513" s="119">
        <v>50</v>
      </c>
      <c r="AS1513" s="121">
        <v>11</v>
      </c>
      <c r="AT1513" s="121">
        <v>75</v>
      </c>
      <c r="AU1513" s="125">
        <v>64600</v>
      </c>
      <c r="AV1513" s="125">
        <f t="shared" si="300"/>
        <v>50011</v>
      </c>
      <c r="AW1513" s="10" t="s">
        <v>749</v>
      </c>
      <c r="AX1513">
        <f t="shared" si="297"/>
        <v>5064600</v>
      </c>
      <c r="BB1513">
        <v>39.32</v>
      </c>
      <c r="BC1513">
        <v>0.67</v>
      </c>
      <c r="BD1513">
        <v>38.659999999999997</v>
      </c>
    </row>
    <row r="1514" spans="1:56" hidden="1" outlineLevel="1">
      <c r="A1514" t="s">
        <v>2300</v>
      </c>
      <c r="B1514" s="10" t="s">
        <v>1581</v>
      </c>
      <c r="C1514" s="1">
        <f t="shared" si="291"/>
        <v>675</v>
      </c>
      <c r="D1514" s="7">
        <f>IF(N1514&gt;0, RANK(N1514,(N1514:P1514,Q1514:AE1514)),0)</f>
        <v>1</v>
      </c>
      <c r="E1514" s="7">
        <f>IF(O1514&gt;0,RANK(O1514,(N1514:P1514,Q1514:AE1514)),0)</f>
        <v>2</v>
      </c>
      <c r="F1514" s="7">
        <f t="shared" si="292"/>
        <v>3</v>
      </c>
      <c r="G1514" s="1">
        <f t="shared" si="298"/>
        <v>246</v>
      </c>
      <c r="H1514" s="2">
        <f t="shared" si="299"/>
        <v>0.36444444444444446</v>
      </c>
      <c r="I1514" s="8"/>
      <c r="J1514" s="2">
        <f t="shared" si="293"/>
        <v>0.67407407407407405</v>
      </c>
      <c r="K1514" s="2">
        <f t="shared" si="294"/>
        <v>0.30962962962962964</v>
      </c>
      <c r="L1514" s="2">
        <f t="shared" si="295"/>
        <v>5.9259259259259256E-3</v>
      </c>
      <c r="M1514" s="2">
        <f t="shared" si="296"/>
        <v>1.0370370370370384E-2</v>
      </c>
      <c r="N1514" s="1">
        <v>455</v>
      </c>
      <c r="O1514" s="1">
        <v>209</v>
      </c>
      <c r="P1514" s="1">
        <v>4</v>
      </c>
      <c r="Q1514" s="1">
        <v>1</v>
      </c>
      <c r="R1514" s="1">
        <v>0</v>
      </c>
      <c r="S1514" s="1">
        <v>1</v>
      </c>
      <c r="T1514" s="1">
        <v>0</v>
      </c>
      <c r="U1514" s="1">
        <v>0</v>
      </c>
      <c r="V1514" s="1">
        <v>1</v>
      </c>
      <c r="W1514" s="1">
        <v>4</v>
      </c>
      <c r="X1514" s="1"/>
      <c r="Y1514" s="1"/>
      <c r="Z1514" s="1"/>
      <c r="AA1514" s="1"/>
      <c r="AB1514" s="1"/>
      <c r="AN1514" t="str">
        <f t="shared" si="290"/>
        <v>Shoreham</v>
      </c>
      <c r="AO1514" t="s">
        <v>2903</v>
      </c>
      <c r="AP1514">
        <v>1</v>
      </c>
      <c r="AR1514" s="119">
        <v>50</v>
      </c>
      <c r="AS1514" s="121">
        <v>1</v>
      </c>
      <c r="AT1514" s="121">
        <v>90</v>
      </c>
      <c r="AU1514" s="125">
        <v>65050</v>
      </c>
      <c r="AV1514" s="125">
        <f t="shared" si="300"/>
        <v>50001</v>
      </c>
      <c r="AW1514" s="10" t="s">
        <v>749</v>
      </c>
      <c r="AX1514">
        <f t="shared" si="297"/>
        <v>5065050</v>
      </c>
      <c r="BB1514">
        <v>46.32</v>
      </c>
      <c r="BC1514">
        <v>2.82</v>
      </c>
      <c r="BD1514">
        <v>43.5</v>
      </c>
    </row>
    <row r="1515" spans="1:56" hidden="1" outlineLevel="1">
      <c r="A1515" t="s">
        <v>3383</v>
      </c>
      <c r="B1515" s="10" t="s">
        <v>1581</v>
      </c>
      <c r="C1515" s="1">
        <f t="shared" si="291"/>
        <v>675</v>
      </c>
      <c r="D1515" s="7">
        <f>IF(N1515&gt;0, RANK(N1515,(N1515:P1515,Q1515:AE1515)),0)</f>
        <v>1</v>
      </c>
      <c r="E1515" s="7">
        <f>IF(O1515&gt;0,RANK(O1515,(N1515:P1515,Q1515:AE1515)),0)</f>
        <v>2</v>
      </c>
      <c r="F1515" s="7">
        <f t="shared" si="292"/>
        <v>3</v>
      </c>
      <c r="G1515" s="1">
        <f t="shared" si="298"/>
        <v>157</v>
      </c>
      <c r="H1515" s="2">
        <f t="shared" si="299"/>
        <v>0.2325925925925926</v>
      </c>
      <c r="I1515" s="8"/>
      <c r="J1515" s="2">
        <f t="shared" si="293"/>
        <v>0.60444444444444445</v>
      </c>
      <c r="K1515" s="2">
        <f t="shared" si="294"/>
        <v>0.37185185185185188</v>
      </c>
      <c r="L1515" s="2">
        <f t="shared" si="295"/>
        <v>1.1851851851851851E-2</v>
      </c>
      <c r="M1515" s="2">
        <f t="shared" si="296"/>
        <v>1.185185185185182E-2</v>
      </c>
      <c r="N1515" s="1">
        <v>408</v>
      </c>
      <c r="O1515" s="1">
        <v>251</v>
      </c>
      <c r="P1515" s="1">
        <v>8</v>
      </c>
      <c r="Q1515" s="1">
        <v>2</v>
      </c>
      <c r="R1515" s="1">
        <v>0</v>
      </c>
      <c r="S1515" s="1">
        <v>3</v>
      </c>
      <c r="T1515" s="1">
        <v>0</v>
      </c>
      <c r="U1515" s="1">
        <v>0</v>
      </c>
      <c r="V1515" s="1">
        <v>1</v>
      </c>
      <c r="W1515" s="1">
        <v>2</v>
      </c>
      <c r="X1515" s="1"/>
      <c r="Y1515" s="1"/>
      <c r="Z1515" s="1"/>
      <c r="AA1515" s="1"/>
      <c r="AB1515" s="1"/>
      <c r="AN1515" t="str">
        <f t="shared" si="290"/>
        <v>Shrewsbury</v>
      </c>
      <c r="AO1515" t="s">
        <v>2352</v>
      </c>
      <c r="AP1515">
        <v>1</v>
      </c>
      <c r="AR1515" s="119">
        <v>50</v>
      </c>
      <c r="AS1515" s="121">
        <v>21</v>
      </c>
      <c r="AT1515" s="121">
        <v>110</v>
      </c>
      <c r="AU1515" s="125">
        <v>65275</v>
      </c>
      <c r="AV1515" s="125">
        <f t="shared" si="300"/>
        <v>50021</v>
      </c>
      <c r="AW1515" s="10" t="s">
        <v>749</v>
      </c>
      <c r="AX1515">
        <f t="shared" si="297"/>
        <v>5065275</v>
      </c>
      <c r="BB1515">
        <v>50.19</v>
      </c>
      <c r="BC1515">
        <v>0.14000000000000001</v>
      </c>
      <c r="BD1515">
        <v>50.05</v>
      </c>
    </row>
    <row r="1516" spans="1:56" hidden="1" outlineLevel="1">
      <c r="A1516" t="s">
        <v>2962</v>
      </c>
      <c r="B1516" s="10" t="s">
        <v>1581</v>
      </c>
      <c r="C1516" s="1">
        <f t="shared" si="291"/>
        <v>9918</v>
      </c>
      <c r="D1516" s="7">
        <f>IF(N1516&gt;0, RANK(N1516,(N1516:P1516,Q1516:AE1516)),0)</f>
        <v>1</v>
      </c>
      <c r="E1516" s="7">
        <f>IF(O1516&gt;0,RANK(O1516,(N1516:P1516,Q1516:AE1516)),0)</f>
        <v>2</v>
      </c>
      <c r="F1516" s="7">
        <f t="shared" si="292"/>
        <v>3</v>
      </c>
      <c r="G1516" s="1">
        <f t="shared" si="298"/>
        <v>4199</v>
      </c>
      <c r="H1516" s="2">
        <f t="shared" si="299"/>
        <v>0.42337164750957856</v>
      </c>
      <c r="I1516" s="8"/>
      <c r="J1516" s="2">
        <f t="shared" si="293"/>
        <v>0.70286348054043157</v>
      </c>
      <c r="K1516" s="2">
        <f t="shared" si="294"/>
        <v>0.27949183303085301</v>
      </c>
      <c r="L1516" s="2">
        <f t="shared" si="295"/>
        <v>9.0744101633393835E-3</v>
      </c>
      <c r="M1516" s="2">
        <f t="shared" si="296"/>
        <v>8.5702762653760336E-3</v>
      </c>
      <c r="N1516" s="1">
        <v>6971</v>
      </c>
      <c r="O1516" s="1">
        <v>2772</v>
      </c>
      <c r="P1516" s="1">
        <v>90</v>
      </c>
      <c r="Q1516" s="1">
        <v>19</v>
      </c>
      <c r="R1516" s="1">
        <v>2</v>
      </c>
      <c r="S1516" s="1">
        <v>8</v>
      </c>
      <c r="T1516" s="1">
        <v>3</v>
      </c>
      <c r="U1516" s="1">
        <v>1</v>
      </c>
      <c r="V1516" s="1">
        <v>3</v>
      </c>
      <c r="W1516" s="1">
        <v>49</v>
      </c>
      <c r="X1516" s="1"/>
      <c r="Y1516" s="1"/>
      <c r="Z1516" s="1"/>
      <c r="AA1516" s="1"/>
      <c r="AB1516" s="1"/>
      <c r="AN1516" t="str">
        <f t="shared" si="290"/>
        <v>South Burlington</v>
      </c>
      <c r="AO1516" t="s">
        <v>334</v>
      </c>
      <c r="AP1516">
        <v>1</v>
      </c>
      <c r="AR1516" s="119">
        <v>50</v>
      </c>
      <c r="AS1516" s="121">
        <v>7</v>
      </c>
      <c r="AT1516" s="121">
        <v>70</v>
      </c>
      <c r="AU1516" s="125">
        <v>66175</v>
      </c>
      <c r="AV1516" s="125">
        <f t="shared" si="300"/>
        <v>50007</v>
      </c>
      <c r="AW1516" s="10" t="s">
        <v>2792</v>
      </c>
      <c r="AX1516">
        <f t="shared" si="297"/>
        <v>5066175</v>
      </c>
      <c r="BB1516">
        <v>29.62</v>
      </c>
      <c r="BC1516">
        <v>12.98</v>
      </c>
      <c r="BD1516">
        <v>16.64</v>
      </c>
    </row>
    <row r="1517" spans="1:56" hidden="1" outlineLevel="1">
      <c r="A1517" t="s">
        <v>2963</v>
      </c>
      <c r="B1517" s="10" t="s">
        <v>1581</v>
      </c>
      <c r="C1517" s="1">
        <f t="shared" si="291"/>
        <v>1155</v>
      </c>
      <c r="D1517" s="7">
        <f>IF(N1517&gt;0, RANK(N1517,(N1517:P1517,Q1517:AE1517)),0)</f>
        <v>1</v>
      </c>
      <c r="E1517" s="7">
        <f>IF(O1517&gt;0,RANK(O1517,(N1517:P1517,Q1517:AE1517)),0)</f>
        <v>2</v>
      </c>
      <c r="F1517" s="7">
        <f t="shared" si="292"/>
        <v>3</v>
      </c>
      <c r="G1517" s="1">
        <f t="shared" si="298"/>
        <v>496</v>
      </c>
      <c r="H1517" s="2">
        <f t="shared" si="299"/>
        <v>0.42943722943722945</v>
      </c>
      <c r="I1517" s="8"/>
      <c r="J1517" s="2">
        <f t="shared" si="293"/>
        <v>0.7056277056277056</v>
      </c>
      <c r="K1517" s="2">
        <f t="shared" si="294"/>
        <v>0.27619047619047621</v>
      </c>
      <c r="L1517" s="2">
        <f t="shared" si="295"/>
        <v>1.1255411255411256E-2</v>
      </c>
      <c r="M1517" s="2">
        <f t="shared" si="296"/>
        <v>6.9264069264069316E-3</v>
      </c>
      <c r="N1517" s="1">
        <v>815</v>
      </c>
      <c r="O1517" s="1">
        <v>319</v>
      </c>
      <c r="P1517" s="1">
        <v>13</v>
      </c>
      <c r="Q1517" s="1">
        <v>3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4</v>
      </c>
      <c r="X1517" s="1"/>
      <c r="Y1517" s="1"/>
      <c r="Z1517" s="1"/>
      <c r="AA1517" s="1"/>
      <c r="AB1517" s="1"/>
      <c r="AN1517" t="str">
        <f t="shared" si="290"/>
        <v>South Hero</v>
      </c>
      <c r="AO1517" t="s">
        <v>335</v>
      </c>
      <c r="AP1517">
        <v>1</v>
      </c>
      <c r="AR1517" s="119">
        <v>50</v>
      </c>
      <c r="AS1517" s="121">
        <v>13</v>
      </c>
      <c r="AT1517" s="121">
        <v>25</v>
      </c>
      <c r="AU1517" s="125">
        <v>67000</v>
      </c>
      <c r="AV1517" s="125">
        <f t="shared" si="300"/>
        <v>50013</v>
      </c>
      <c r="AW1517" s="10" t="s">
        <v>749</v>
      </c>
      <c r="AX1517">
        <f t="shared" si="297"/>
        <v>5067000</v>
      </c>
      <c r="BB1517">
        <v>47.5</v>
      </c>
      <c r="BC1517">
        <v>32.4</v>
      </c>
      <c r="BD1517">
        <v>15.1</v>
      </c>
    </row>
    <row r="1518" spans="1:56" hidden="1" outlineLevel="1">
      <c r="A1518" t="s">
        <v>2404</v>
      </c>
      <c r="B1518" s="10" t="s">
        <v>1581</v>
      </c>
      <c r="C1518" s="1">
        <f t="shared" si="291"/>
        <v>4286</v>
      </c>
      <c r="D1518" s="7">
        <f>IF(N1518&gt;0, RANK(N1518,(N1518:P1518,Q1518:AE1518)),0)</f>
        <v>1</v>
      </c>
      <c r="E1518" s="7">
        <f>IF(O1518&gt;0,RANK(O1518,(N1518:P1518,Q1518:AE1518)),0)</f>
        <v>2</v>
      </c>
      <c r="F1518" s="7">
        <f t="shared" si="292"/>
        <v>3</v>
      </c>
      <c r="G1518" s="1">
        <f t="shared" si="298"/>
        <v>1310</v>
      </c>
      <c r="H1518" s="2">
        <f t="shared" si="299"/>
        <v>0.30564629024731682</v>
      </c>
      <c r="I1518" s="8"/>
      <c r="J1518" s="2">
        <f t="shared" si="293"/>
        <v>0.6406906206252917</v>
      </c>
      <c r="K1518" s="2">
        <f t="shared" si="294"/>
        <v>0.33504433037797482</v>
      </c>
      <c r="L1518" s="2">
        <f t="shared" si="295"/>
        <v>1.2132524498366775E-2</v>
      </c>
      <c r="M1518" s="2">
        <f t="shared" si="296"/>
        <v>1.2132524498366709E-2</v>
      </c>
      <c r="N1518" s="1">
        <v>2746</v>
      </c>
      <c r="O1518" s="1">
        <v>1436</v>
      </c>
      <c r="P1518" s="1">
        <v>52</v>
      </c>
      <c r="Q1518" s="1">
        <v>15</v>
      </c>
      <c r="R1518" s="1">
        <v>0</v>
      </c>
      <c r="S1518" s="1">
        <v>9</v>
      </c>
      <c r="T1518" s="1">
        <v>2</v>
      </c>
      <c r="U1518" s="1">
        <v>4</v>
      </c>
      <c r="V1518" s="1">
        <v>1</v>
      </c>
      <c r="W1518" s="1">
        <v>21</v>
      </c>
      <c r="X1518" s="1"/>
      <c r="Y1518" s="1"/>
      <c r="Z1518" s="1"/>
      <c r="AA1518" s="1"/>
      <c r="AB1518" s="1"/>
      <c r="AN1518" t="str">
        <f t="shared" si="290"/>
        <v>Springfield</v>
      </c>
      <c r="AO1518" t="s">
        <v>968</v>
      </c>
      <c r="AP1518">
        <v>1</v>
      </c>
      <c r="AR1518" s="119">
        <v>50</v>
      </c>
      <c r="AS1518" s="121">
        <v>27</v>
      </c>
      <c r="AT1518" s="121">
        <v>90</v>
      </c>
      <c r="AU1518" s="125">
        <v>69550</v>
      </c>
      <c r="AV1518" s="125">
        <f t="shared" si="300"/>
        <v>50027</v>
      </c>
      <c r="AW1518" s="10" t="s">
        <v>749</v>
      </c>
      <c r="AX1518">
        <f t="shared" si="297"/>
        <v>5069550</v>
      </c>
      <c r="BB1518">
        <v>49.46</v>
      </c>
      <c r="BC1518">
        <v>0.15</v>
      </c>
      <c r="BD1518">
        <v>49.32</v>
      </c>
    </row>
    <row r="1519" spans="1:56" hidden="1" outlineLevel="1">
      <c r="A1519" t="s">
        <v>3553</v>
      </c>
      <c r="B1519" s="10" t="s">
        <v>1581</v>
      </c>
      <c r="C1519" s="1">
        <f t="shared" si="291"/>
        <v>503</v>
      </c>
      <c r="D1519" s="7">
        <f>IF(N1519&gt;0, RANK(N1519,(N1519:P1519,Q1519:AE1519)),0)</f>
        <v>1</v>
      </c>
      <c r="E1519" s="7">
        <f>IF(O1519&gt;0,RANK(O1519,(N1519:P1519,Q1519:AE1519)),0)</f>
        <v>2</v>
      </c>
      <c r="F1519" s="7">
        <f t="shared" si="292"/>
        <v>3</v>
      </c>
      <c r="G1519" s="1">
        <f t="shared" si="298"/>
        <v>87</v>
      </c>
      <c r="H1519" s="2">
        <f t="shared" si="299"/>
        <v>0.17296222664015903</v>
      </c>
      <c r="I1519" s="8"/>
      <c r="J1519" s="2">
        <f t="shared" si="293"/>
        <v>0.57654075546719685</v>
      </c>
      <c r="K1519" s="2">
        <f t="shared" si="294"/>
        <v>0.40357852882703776</v>
      </c>
      <c r="L1519" s="2">
        <f t="shared" si="295"/>
        <v>7.9522862823061622E-3</v>
      </c>
      <c r="M1519" s="2">
        <f t="shared" si="296"/>
        <v>1.1928429423459222E-2</v>
      </c>
      <c r="N1519" s="1">
        <v>290</v>
      </c>
      <c r="O1519" s="1">
        <v>203</v>
      </c>
      <c r="P1519" s="1">
        <v>4</v>
      </c>
      <c r="Q1519" s="1">
        <v>1</v>
      </c>
      <c r="R1519" s="1">
        <v>0</v>
      </c>
      <c r="S1519" s="1">
        <v>0</v>
      </c>
      <c r="T1519" s="1">
        <v>0</v>
      </c>
      <c r="U1519" s="1">
        <v>1</v>
      </c>
      <c r="V1519" s="1">
        <v>0</v>
      </c>
      <c r="W1519" s="1">
        <v>4</v>
      </c>
      <c r="X1519" s="1"/>
      <c r="Y1519" s="1"/>
      <c r="Z1519" s="1"/>
      <c r="AA1519" s="1"/>
      <c r="AB1519" s="1"/>
      <c r="AN1519" t="str">
        <f t="shared" si="290"/>
        <v>Stamford</v>
      </c>
      <c r="AO1519" t="s">
        <v>2904</v>
      </c>
      <c r="AP1519">
        <v>1</v>
      </c>
      <c r="AR1519" s="119">
        <v>50</v>
      </c>
      <c r="AS1519" s="121">
        <v>3</v>
      </c>
      <c r="AT1519" s="121">
        <v>65</v>
      </c>
      <c r="AU1519" s="125">
        <v>69775</v>
      </c>
      <c r="AV1519" s="125">
        <f t="shared" si="300"/>
        <v>50003</v>
      </c>
      <c r="AW1519" s="10" t="s">
        <v>749</v>
      </c>
      <c r="AX1519">
        <f t="shared" si="297"/>
        <v>5069775</v>
      </c>
      <c r="BB1519">
        <v>39.630000000000003</v>
      </c>
      <c r="BC1519">
        <v>0.1</v>
      </c>
      <c r="BD1519">
        <v>39.520000000000003</v>
      </c>
    </row>
    <row r="1520" spans="1:56" hidden="1" outlineLevel="1">
      <c r="A1520" t="s">
        <v>1692</v>
      </c>
      <c r="B1520" s="10" t="s">
        <v>1581</v>
      </c>
      <c r="C1520" s="1">
        <f t="shared" si="291"/>
        <v>105</v>
      </c>
      <c r="D1520" s="7">
        <f>IF(N1520&gt;0, RANK(N1520,(N1520:P1520,Q1520:AE1520)),0)</f>
        <v>1</v>
      </c>
      <c r="E1520" s="7">
        <f>IF(O1520&gt;0,RANK(O1520,(N1520:P1520,Q1520:AE1520)),0)</f>
        <v>2</v>
      </c>
      <c r="F1520" s="7">
        <f t="shared" si="292"/>
        <v>0</v>
      </c>
      <c r="G1520" s="1">
        <f t="shared" si="298"/>
        <v>51</v>
      </c>
      <c r="H1520" s="2">
        <f t="shared" si="299"/>
        <v>0.48571428571428571</v>
      </c>
      <c r="I1520" s="8"/>
      <c r="J1520" s="2">
        <f t="shared" si="293"/>
        <v>0.74285714285714288</v>
      </c>
      <c r="K1520" s="2">
        <f t="shared" si="294"/>
        <v>0.25714285714285712</v>
      </c>
      <c r="L1520" s="2">
        <f t="shared" si="295"/>
        <v>0</v>
      </c>
      <c r="M1520" s="2">
        <f t="shared" si="296"/>
        <v>0</v>
      </c>
      <c r="N1520" s="1">
        <v>78</v>
      </c>
      <c r="O1520" s="1">
        <v>27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/>
      <c r="Y1520" s="1"/>
      <c r="Z1520" s="1"/>
      <c r="AA1520" s="1"/>
      <c r="AB1520" s="1"/>
      <c r="AN1520" t="str">
        <f t="shared" si="290"/>
        <v>Stannard</v>
      </c>
      <c r="AO1520" t="s">
        <v>3371</v>
      </c>
      <c r="AP1520">
        <v>1</v>
      </c>
      <c r="AR1520" s="119">
        <v>50</v>
      </c>
      <c r="AS1520" s="121">
        <v>5</v>
      </c>
      <c r="AT1520" s="121">
        <v>65</v>
      </c>
      <c r="AU1520" s="125">
        <v>69925</v>
      </c>
      <c r="AV1520" s="125">
        <f t="shared" si="300"/>
        <v>50005</v>
      </c>
      <c r="AW1520" s="10" t="s">
        <v>749</v>
      </c>
      <c r="AX1520">
        <f t="shared" si="297"/>
        <v>5069925</v>
      </c>
      <c r="BB1520">
        <v>12.54</v>
      </c>
      <c r="BC1520">
        <v>0.03</v>
      </c>
      <c r="BD1520">
        <v>12.51</v>
      </c>
    </row>
    <row r="1521" spans="1:56" hidden="1" outlineLevel="1">
      <c r="A1521" t="s">
        <v>905</v>
      </c>
      <c r="B1521" s="10" t="s">
        <v>1581</v>
      </c>
      <c r="C1521" s="1">
        <f t="shared" si="291"/>
        <v>922</v>
      </c>
      <c r="D1521" s="7">
        <f>IF(N1521&gt;0, RANK(N1521,(N1521:P1521,Q1521:AE1521)),0)</f>
        <v>1</v>
      </c>
      <c r="E1521" s="7">
        <f>IF(O1521&gt;0,RANK(O1521,(N1521:P1521,Q1521:AE1521)),0)</f>
        <v>2</v>
      </c>
      <c r="F1521" s="7">
        <f t="shared" si="292"/>
        <v>5</v>
      </c>
      <c r="G1521" s="1">
        <f t="shared" si="298"/>
        <v>417</v>
      </c>
      <c r="H1521" s="2">
        <f t="shared" si="299"/>
        <v>0.45227765726681129</v>
      </c>
      <c r="I1521" s="8"/>
      <c r="J1521" s="2">
        <f t="shared" si="293"/>
        <v>0.7169197396963124</v>
      </c>
      <c r="K1521" s="2">
        <f t="shared" si="294"/>
        <v>0.2646420824295011</v>
      </c>
      <c r="L1521" s="2">
        <f t="shared" si="295"/>
        <v>4.3383947939262474E-3</v>
      </c>
      <c r="M1521" s="2">
        <f t="shared" si="296"/>
        <v>1.4099783080260254E-2</v>
      </c>
      <c r="N1521" s="1">
        <v>661</v>
      </c>
      <c r="O1521" s="1">
        <v>244</v>
      </c>
      <c r="P1521" s="1">
        <v>4</v>
      </c>
      <c r="Q1521" s="1">
        <v>6</v>
      </c>
      <c r="R1521" s="1">
        <v>0</v>
      </c>
      <c r="S1521" s="1">
        <v>0</v>
      </c>
      <c r="T1521" s="1">
        <v>0</v>
      </c>
      <c r="U1521" s="1">
        <v>0</v>
      </c>
      <c r="V1521" s="1">
        <v>1</v>
      </c>
      <c r="W1521" s="1">
        <v>6</v>
      </c>
      <c r="X1521" s="1"/>
      <c r="Y1521" s="1"/>
      <c r="Z1521" s="1"/>
      <c r="AA1521" s="1"/>
      <c r="AB1521" s="1"/>
      <c r="AN1521" t="str">
        <f t="shared" ref="AN1521:AN1578" si="301">A1521</f>
        <v>Starksboro</v>
      </c>
      <c r="AO1521" t="s">
        <v>2903</v>
      </c>
      <c r="AP1521">
        <v>1</v>
      </c>
      <c r="AR1521" s="119">
        <v>50</v>
      </c>
      <c r="AS1521" s="121">
        <v>1</v>
      </c>
      <c r="AT1521" s="121">
        <v>95</v>
      </c>
      <c r="AU1521" s="125">
        <v>70075</v>
      </c>
      <c r="AV1521" s="125">
        <f t="shared" si="300"/>
        <v>50001</v>
      </c>
      <c r="AW1521" s="10" t="s">
        <v>749</v>
      </c>
      <c r="AX1521">
        <f t="shared" si="297"/>
        <v>5070075</v>
      </c>
      <c r="BB1521">
        <v>45.51</v>
      </c>
      <c r="BC1521">
        <v>0.05</v>
      </c>
      <c r="BD1521">
        <v>45.47</v>
      </c>
    </row>
    <row r="1522" spans="1:56" hidden="1" outlineLevel="1">
      <c r="A1522" t="s">
        <v>1416</v>
      </c>
      <c r="B1522" s="10" t="s">
        <v>1581</v>
      </c>
      <c r="C1522" s="1">
        <f t="shared" si="291"/>
        <v>407</v>
      </c>
      <c r="D1522" s="7">
        <f>IF(N1522&gt;0, RANK(N1522,(N1522:P1522,Q1522:AE1522)),0)</f>
        <v>1</v>
      </c>
      <c r="E1522" s="7">
        <f>IF(O1522&gt;0,RANK(O1522,(N1522:P1522,Q1522:AE1522)),0)</f>
        <v>2</v>
      </c>
      <c r="F1522" s="7">
        <f t="shared" si="292"/>
        <v>3</v>
      </c>
      <c r="G1522" s="1">
        <f t="shared" si="298"/>
        <v>138</v>
      </c>
      <c r="H1522" s="2">
        <f t="shared" si="299"/>
        <v>0.33906633906633904</v>
      </c>
      <c r="I1522" s="8"/>
      <c r="J1522" s="2">
        <f t="shared" si="293"/>
        <v>0.65110565110565111</v>
      </c>
      <c r="K1522" s="2">
        <f t="shared" si="294"/>
        <v>0.31203931203931207</v>
      </c>
      <c r="L1522" s="2">
        <f t="shared" si="295"/>
        <v>1.4742014742014743E-2</v>
      </c>
      <c r="M1522" s="2">
        <f t="shared" si="296"/>
        <v>2.2113022113022084E-2</v>
      </c>
      <c r="N1522" s="1">
        <v>265</v>
      </c>
      <c r="O1522" s="1">
        <v>127</v>
      </c>
      <c r="P1522" s="1">
        <v>6</v>
      </c>
      <c r="Q1522" s="1">
        <v>5</v>
      </c>
      <c r="R1522" s="1">
        <v>0</v>
      </c>
      <c r="S1522" s="1">
        <v>3</v>
      </c>
      <c r="T1522" s="1">
        <v>0</v>
      </c>
      <c r="U1522" s="1">
        <v>0</v>
      </c>
      <c r="V1522" s="1">
        <v>0</v>
      </c>
      <c r="W1522" s="1">
        <v>1</v>
      </c>
      <c r="X1522" s="1"/>
      <c r="Y1522" s="1"/>
      <c r="Z1522" s="1"/>
      <c r="AA1522" s="1"/>
      <c r="AB1522" s="1"/>
      <c r="AN1522" t="str">
        <f t="shared" si="301"/>
        <v>Stockbridge</v>
      </c>
      <c r="AO1522" t="s">
        <v>968</v>
      </c>
      <c r="AP1522">
        <v>1</v>
      </c>
      <c r="AR1522" s="119">
        <v>50</v>
      </c>
      <c r="AS1522" s="121">
        <v>27</v>
      </c>
      <c r="AT1522" s="121">
        <v>95</v>
      </c>
      <c r="AU1522" s="125">
        <v>70375</v>
      </c>
      <c r="AV1522" s="125">
        <f t="shared" si="300"/>
        <v>50027</v>
      </c>
      <c r="AW1522" s="10" t="s">
        <v>749</v>
      </c>
      <c r="AX1522">
        <f t="shared" si="297"/>
        <v>5070375</v>
      </c>
      <c r="BB1522">
        <v>46.17</v>
      </c>
      <c r="BC1522">
        <v>0.05</v>
      </c>
      <c r="BD1522">
        <v>46.12</v>
      </c>
    </row>
    <row r="1523" spans="1:56" hidden="1" outlineLevel="1">
      <c r="A1523" t="s">
        <v>2336</v>
      </c>
      <c r="B1523" s="10" t="s">
        <v>1581</v>
      </c>
      <c r="C1523" s="1">
        <f t="shared" si="291"/>
        <v>2769</v>
      </c>
      <c r="D1523" s="7">
        <f>IF(N1523&gt;0, RANK(N1523,(N1523:P1523,Q1523:AE1523)),0)</f>
        <v>1</v>
      </c>
      <c r="E1523" s="7">
        <f>IF(O1523&gt;0,RANK(O1523,(N1523:P1523,Q1523:AE1523)),0)</f>
        <v>2</v>
      </c>
      <c r="F1523" s="7">
        <f t="shared" si="292"/>
        <v>3</v>
      </c>
      <c r="G1523" s="1">
        <f t="shared" si="298"/>
        <v>1220</v>
      </c>
      <c r="H1523" s="2">
        <f t="shared" si="299"/>
        <v>0.44059227157818709</v>
      </c>
      <c r="I1523" s="8"/>
      <c r="J1523" s="2">
        <f t="shared" si="293"/>
        <v>0.71325388226796682</v>
      </c>
      <c r="K1523" s="2">
        <f t="shared" si="294"/>
        <v>0.27266161068977968</v>
      </c>
      <c r="L1523" s="2">
        <f t="shared" si="295"/>
        <v>6.5005417118093175E-3</v>
      </c>
      <c r="M1523" s="2">
        <f t="shared" si="296"/>
        <v>7.5839653304441848E-3</v>
      </c>
      <c r="N1523" s="1">
        <v>1975</v>
      </c>
      <c r="O1523" s="1">
        <v>755</v>
      </c>
      <c r="P1523" s="1">
        <v>18</v>
      </c>
      <c r="Q1523" s="1">
        <v>7</v>
      </c>
      <c r="R1523" s="1">
        <v>1</v>
      </c>
      <c r="S1523" s="1">
        <v>3</v>
      </c>
      <c r="T1523" s="1">
        <v>1</v>
      </c>
      <c r="U1523" s="1">
        <v>1</v>
      </c>
      <c r="V1523" s="1">
        <v>0</v>
      </c>
      <c r="W1523" s="1">
        <v>8</v>
      </c>
      <c r="X1523" s="1"/>
      <c r="Y1523" s="1"/>
      <c r="Z1523" s="1"/>
      <c r="AA1523" s="1"/>
      <c r="AB1523" s="1"/>
      <c r="AN1523" t="str">
        <f t="shared" si="301"/>
        <v>Stowe</v>
      </c>
      <c r="AO1523" t="s">
        <v>471</v>
      </c>
      <c r="AP1523">
        <v>1</v>
      </c>
      <c r="AR1523" s="119">
        <v>50</v>
      </c>
      <c r="AS1523" s="121">
        <v>15</v>
      </c>
      <c r="AT1523" s="121">
        <v>40</v>
      </c>
      <c r="AU1523" s="125">
        <v>70525</v>
      </c>
      <c r="AV1523" s="125">
        <f t="shared" si="300"/>
        <v>50015</v>
      </c>
      <c r="AW1523" s="10" t="s">
        <v>749</v>
      </c>
      <c r="AX1523">
        <f t="shared" si="297"/>
        <v>5070525</v>
      </c>
      <c r="BB1523">
        <v>72.739999999999995</v>
      </c>
      <c r="BC1523">
        <v>7.0000000000000007E-2</v>
      </c>
      <c r="BD1523">
        <v>72.680000000000007</v>
      </c>
    </row>
    <row r="1524" spans="1:56" hidden="1" outlineLevel="1">
      <c r="A1524" t="s">
        <v>1330</v>
      </c>
      <c r="B1524" s="10" t="s">
        <v>1581</v>
      </c>
      <c r="C1524" s="1">
        <f t="shared" ref="C1524:C1578" si="302">SUM(N1524:AL1524)</f>
        <v>740</v>
      </c>
      <c r="D1524" s="7">
        <f>IF(N1524&gt;0, RANK(N1524,(N1524:P1524,Q1524:AE1524)),0)</f>
        <v>1</v>
      </c>
      <c r="E1524" s="7">
        <f>IF(O1524&gt;0,RANK(O1524,(N1524:P1524,Q1524:AE1524)),0)</f>
        <v>2</v>
      </c>
      <c r="F1524" s="7">
        <f t="shared" ref="F1524:F1578" si="303">IF(P1524&gt;0,RANK(P1524,(N1524:AE1524)),0)</f>
        <v>3</v>
      </c>
      <c r="G1524" s="1">
        <f t="shared" si="298"/>
        <v>450</v>
      </c>
      <c r="H1524" s="2">
        <f t="shared" si="299"/>
        <v>0.60810810810810811</v>
      </c>
      <c r="I1524" s="8"/>
      <c r="J1524" s="2">
        <f t="shared" ref="J1524:J1578" si="304">IF(C1524=0,"-",N1524/C1524)</f>
        <v>0.79594594594594592</v>
      </c>
      <c r="K1524" s="2">
        <f t="shared" ref="K1524:K1578" si="305">IF(C1524=0,"-",O1524/C1524)</f>
        <v>0.18783783783783783</v>
      </c>
      <c r="L1524" s="2">
        <f t="shared" ref="L1524:L1578" si="306">IF(C1524=0,"-",P1524/C1524)</f>
        <v>8.1081081081081086E-3</v>
      </c>
      <c r="M1524" s="2">
        <f t="shared" ref="M1524:M1578" si="307">IF(C1524=0,"-",(1-J1524-K1524-L1524))</f>
        <v>8.1081081081081363E-3</v>
      </c>
      <c r="N1524" s="1">
        <v>589</v>
      </c>
      <c r="O1524" s="1">
        <v>139</v>
      </c>
      <c r="P1524" s="1">
        <v>6</v>
      </c>
      <c r="Q1524" s="1">
        <v>5</v>
      </c>
      <c r="R1524" s="1">
        <v>0</v>
      </c>
      <c r="S1524" s="1">
        <v>1</v>
      </c>
      <c r="T1524" s="1">
        <v>0</v>
      </c>
      <c r="U1524" s="1">
        <v>0</v>
      </c>
      <c r="V1524" s="1">
        <v>0</v>
      </c>
      <c r="W1524" s="1">
        <v>0</v>
      </c>
      <c r="X1524" s="1"/>
      <c r="Y1524" s="1"/>
      <c r="Z1524" s="1"/>
      <c r="AA1524" s="1"/>
      <c r="AB1524" s="1"/>
      <c r="AN1524" t="str">
        <f t="shared" si="301"/>
        <v>Strafford</v>
      </c>
      <c r="AO1524" t="s">
        <v>3376</v>
      </c>
      <c r="AP1524">
        <v>1</v>
      </c>
      <c r="AR1524" s="119">
        <v>50</v>
      </c>
      <c r="AS1524" s="121">
        <v>17</v>
      </c>
      <c r="AT1524" s="121">
        <v>50</v>
      </c>
      <c r="AU1524" s="125">
        <v>70675</v>
      </c>
      <c r="AV1524" s="125">
        <f t="shared" si="300"/>
        <v>50017</v>
      </c>
      <c r="AW1524" s="10" t="s">
        <v>749</v>
      </c>
      <c r="AX1524">
        <f t="shared" ref="AX1524:AX1577" si="308">AR1524*100000+AU1524</f>
        <v>5070675</v>
      </c>
      <c r="BB1524">
        <v>44.34</v>
      </c>
      <c r="BC1524">
        <v>0.11</v>
      </c>
      <c r="BD1524">
        <v>44.22</v>
      </c>
    </row>
    <row r="1525" spans="1:56" hidden="1" outlineLevel="1">
      <c r="A1525" t="s">
        <v>2843</v>
      </c>
      <c r="B1525" s="10" t="s">
        <v>1581</v>
      </c>
      <c r="C1525" s="1">
        <f t="shared" si="302"/>
        <v>147</v>
      </c>
      <c r="D1525" s="7">
        <f>IF(N1525&gt;0, RANK(N1525,(N1525:P1525,Q1525:AE1525)),0)</f>
        <v>2</v>
      </c>
      <c r="E1525" s="7">
        <f>IF(O1525&gt;0,RANK(O1525,(N1525:P1525,Q1525:AE1525)),0)</f>
        <v>1</v>
      </c>
      <c r="F1525" s="7">
        <f t="shared" si="303"/>
        <v>3</v>
      </c>
      <c r="G1525" s="1">
        <f t="shared" si="298"/>
        <v>5</v>
      </c>
      <c r="H1525" s="2">
        <f t="shared" si="299"/>
        <v>3.4013605442176874E-2</v>
      </c>
      <c r="I1525" s="8"/>
      <c r="J1525" s="2">
        <f t="shared" si="304"/>
        <v>0.47619047619047616</v>
      </c>
      <c r="K1525" s="2">
        <f t="shared" si="305"/>
        <v>0.51020408163265307</v>
      </c>
      <c r="L1525" s="2">
        <f t="shared" si="306"/>
        <v>6.8027210884353739E-3</v>
      </c>
      <c r="M1525" s="2">
        <f t="shared" si="307"/>
        <v>6.8027210884353895E-3</v>
      </c>
      <c r="N1525" s="1">
        <v>70</v>
      </c>
      <c r="O1525" s="1">
        <v>75</v>
      </c>
      <c r="P1525" s="1">
        <v>1</v>
      </c>
      <c r="Q1525" s="1">
        <v>0</v>
      </c>
      <c r="R1525" s="1">
        <v>0</v>
      </c>
      <c r="S1525" s="1">
        <v>1</v>
      </c>
      <c r="T1525" s="1">
        <v>0</v>
      </c>
      <c r="U1525" s="1">
        <v>0</v>
      </c>
      <c r="V1525" s="1">
        <v>0</v>
      </c>
      <c r="W1525" s="1">
        <v>0</v>
      </c>
      <c r="X1525" s="1"/>
      <c r="Y1525" s="1"/>
      <c r="Z1525" s="1"/>
      <c r="AA1525" s="1"/>
      <c r="AB1525" s="1"/>
      <c r="AN1525" t="str">
        <f t="shared" si="301"/>
        <v>Stratton</v>
      </c>
      <c r="AO1525" t="s">
        <v>238</v>
      </c>
      <c r="AP1525">
        <v>1</v>
      </c>
      <c r="AR1525" s="119">
        <v>50</v>
      </c>
      <c r="AS1525" s="121">
        <v>25</v>
      </c>
      <c r="AT1525" s="121">
        <v>75</v>
      </c>
      <c r="AU1525" s="125">
        <v>70750</v>
      </c>
      <c r="AV1525" s="125">
        <f t="shared" si="300"/>
        <v>50025</v>
      </c>
      <c r="AW1525" s="10" t="s">
        <v>749</v>
      </c>
      <c r="AX1525">
        <f t="shared" si="308"/>
        <v>5070750</v>
      </c>
      <c r="BB1525">
        <v>46.93</v>
      </c>
      <c r="BC1525">
        <v>0.54</v>
      </c>
      <c r="BD1525">
        <v>46.39</v>
      </c>
    </row>
    <row r="1526" spans="1:56" hidden="1" outlineLevel="1">
      <c r="A1526" t="s">
        <v>1967</v>
      </c>
      <c r="B1526" s="10" t="s">
        <v>1581</v>
      </c>
      <c r="C1526" s="1">
        <f t="shared" si="302"/>
        <v>345</v>
      </c>
      <c r="D1526" s="7">
        <f>IF(N1526&gt;0, RANK(N1526,(N1526:P1526,Q1526:AE1526)),0)</f>
        <v>1</v>
      </c>
      <c r="E1526" s="7">
        <f>IF(O1526&gt;0,RANK(O1526,(N1526:P1526,Q1526:AE1526)),0)</f>
        <v>2</v>
      </c>
      <c r="F1526" s="7">
        <f t="shared" si="303"/>
        <v>3</v>
      </c>
      <c r="G1526" s="1">
        <f t="shared" si="298"/>
        <v>144</v>
      </c>
      <c r="H1526" s="2">
        <f t="shared" si="299"/>
        <v>0.41739130434782606</v>
      </c>
      <c r="I1526" s="8"/>
      <c r="J1526" s="2">
        <f t="shared" si="304"/>
        <v>0.69565217391304346</v>
      </c>
      <c r="K1526" s="2">
        <f t="shared" si="305"/>
        <v>0.27826086956521739</v>
      </c>
      <c r="L1526" s="2">
        <f t="shared" si="306"/>
        <v>1.4492753623188406E-2</v>
      </c>
      <c r="M1526" s="2">
        <f t="shared" si="307"/>
        <v>1.159420289855074E-2</v>
      </c>
      <c r="N1526" s="1">
        <v>240</v>
      </c>
      <c r="O1526" s="1">
        <v>96</v>
      </c>
      <c r="P1526" s="1">
        <v>5</v>
      </c>
      <c r="Q1526" s="1">
        <v>2</v>
      </c>
      <c r="R1526" s="1">
        <v>0</v>
      </c>
      <c r="S1526" s="1">
        <v>1</v>
      </c>
      <c r="T1526" s="1">
        <v>0</v>
      </c>
      <c r="U1526" s="1">
        <v>0</v>
      </c>
      <c r="V1526" s="1">
        <v>0</v>
      </c>
      <c r="W1526" s="1">
        <v>1</v>
      </c>
      <c r="X1526" s="1"/>
      <c r="Y1526" s="1"/>
      <c r="Z1526" s="1"/>
      <c r="AA1526" s="1"/>
      <c r="AB1526" s="1"/>
      <c r="AN1526" t="str">
        <f t="shared" si="301"/>
        <v>Sudbury</v>
      </c>
      <c r="AO1526" t="s">
        <v>2352</v>
      </c>
      <c r="AP1526">
        <v>1</v>
      </c>
      <c r="AR1526" s="119">
        <v>50</v>
      </c>
      <c r="AS1526" s="121">
        <v>21</v>
      </c>
      <c r="AT1526" s="121">
        <v>115</v>
      </c>
      <c r="AU1526" s="125">
        <v>71050</v>
      </c>
      <c r="AV1526" s="125">
        <f t="shared" si="300"/>
        <v>50021</v>
      </c>
      <c r="AW1526" s="10" t="s">
        <v>749</v>
      </c>
      <c r="AX1526">
        <f t="shared" si="308"/>
        <v>5071050</v>
      </c>
      <c r="BB1526">
        <v>22.2</v>
      </c>
      <c r="BC1526">
        <v>0.7</v>
      </c>
      <c r="BD1526">
        <v>21.5</v>
      </c>
    </row>
    <row r="1527" spans="1:56" hidden="1" outlineLevel="1">
      <c r="A1527" t="s">
        <v>1452</v>
      </c>
      <c r="B1527" s="10" t="s">
        <v>1581</v>
      </c>
      <c r="C1527" s="1">
        <f t="shared" si="302"/>
        <v>539</v>
      </c>
      <c r="D1527" s="7">
        <f>IF(N1527&gt;0, RANK(N1527,(N1527:P1527,Q1527:AE1527)),0)</f>
        <v>1</v>
      </c>
      <c r="E1527" s="7">
        <f>IF(O1527&gt;0,RANK(O1527,(N1527:P1527,Q1527:AE1527)),0)</f>
        <v>2</v>
      </c>
      <c r="F1527" s="7">
        <f t="shared" si="303"/>
        <v>3</v>
      </c>
      <c r="G1527" s="1">
        <f t="shared" si="298"/>
        <v>196</v>
      </c>
      <c r="H1527" s="2">
        <f t="shared" si="299"/>
        <v>0.36363636363636365</v>
      </c>
      <c r="I1527" s="8"/>
      <c r="J1527" s="2">
        <f t="shared" si="304"/>
        <v>0.66975881261595549</v>
      </c>
      <c r="K1527" s="2">
        <f t="shared" si="305"/>
        <v>0.30612244897959184</v>
      </c>
      <c r="L1527" s="2">
        <f t="shared" si="306"/>
        <v>1.6697588126159554E-2</v>
      </c>
      <c r="M1527" s="2">
        <f t="shared" si="307"/>
        <v>7.4211502782931121E-3</v>
      </c>
      <c r="N1527" s="1">
        <v>361</v>
      </c>
      <c r="O1527" s="1">
        <v>165</v>
      </c>
      <c r="P1527" s="1">
        <v>9</v>
      </c>
      <c r="Q1527" s="1">
        <v>1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3</v>
      </c>
      <c r="X1527" s="1"/>
      <c r="Y1527" s="1"/>
      <c r="Z1527" s="1"/>
      <c r="AA1527" s="1"/>
      <c r="AB1527" s="1"/>
      <c r="AN1527" t="str">
        <f t="shared" si="301"/>
        <v>Sunderland</v>
      </c>
      <c r="AO1527" t="s">
        <v>2904</v>
      </c>
      <c r="AP1527">
        <v>1</v>
      </c>
      <c r="AR1527" s="119">
        <v>50</v>
      </c>
      <c r="AS1527" s="121">
        <v>3</v>
      </c>
      <c r="AT1527" s="121">
        <v>70</v>
      </c>
      <c r="AU1527" s="125">
        <v>71425</v>
      </c>
      <c r="AV1527" s="125">
        <f t="shared" si="300"/>
        <v>50003</v>
      </c>
      <c r="AW1527" s="10" t="s">
        <v>749</v>
      </c>
      <c r="AX1527">
        <f t="shared" si="308"/>
        <v>5071425</v>
      </c>
      <c r="BB1527">
        <v>45.65</v>
      </c>
      <c r="BC1527">
        <v>0.25</v>
      </c>
      <c r="BD1527">
        <v>45.4</v>
      </c>
    </row>
    <row r="1528" spans="1:56" hidden="1" outlineLevel="1">
      <c r="A1528" t="s">
        <v>1760</v>
      </c>
      <c r="B1528" s="10" t="s">
        <v>1581</v>
      </c>
      <c r="C1528" s="1">
        <f t="shared" si="302"/>
        <v>445</v>
      </c>
      <c r="D1528" s="7">
        <f>IF(N1528&gt;0, RANK(N1528,(N1528:P1528,Q1528:AE1528)),0)</f>
        <v>1</v>
      </c>
      <c r="E1528" s="7">
        <f>IF(O1528&gt;0,RANK(O1528,(N1528:P1528,Q1528:AE1528)),0)</f>
        <v>2</v>
      </c>
      <c r="F1528" s="7">
        <f t="shared" si="303"/>
        <v>3</v>
      </c>
      <c r="G1528" s="1">
        <f t="shared" si="298"/>
        <v>42</v>
      </c>
      <c r="H1528" s="2">
        <f t="shared" si="299"/>
        <v>9.4382022471910118E-2</v>
      </c>
      <c r="I1528" s="8"/>
      <c r="J1528" s="2">
        <f t="shared" si="304"/>
        <v>0.53483146067415732</v>
      </c>
      <c r="K1528" s="2">
        <f t="shared" si="305"/>
        <v>0.44044943820224719</v>
      </c>
      <c r="L1528" s="2">
        <f t="shared" si="306"/>
        <v>1.3483146067415731E-2</v>
      </c>
      <c r="M1528" s="2">
        <f t="shared" si="307"/>
        <v>1.1235955056179758E-2</v>
      </c>
      <c r="N1528" s="1">
        <v>238</v>
      </c>
      <c r="O1528" s="1">
        <v>196</v>
      </c>
      <c r="P1528" s="1">
        <v>6</v>
      </c>
      <c r="Q1528" s="1">
        <v>1</v>
      </c>
      <c r="R1528" s="1">
        <v>0</v>
      </c>
      <c r="S1528" s="1">
        <v>0</v>
      </c>
      <c r="T1528" s="1">
        <v>0</v>
      </c>
      <c r="U1528" s="1">
        <v>0</v>
      </c>
      <c r="V1528" s="1">
        <v>1</v>
      </c>
      <c r="W1528" s="1">
        <v>3</v>
      </c>
      <c r="X1528" s="1"/>
      <c r="Y1528" s="1"/>
      <c r="Z1528" s="1"/>
      <c r="AA1528" s="1"/>
      <c r="AB1528" s="1"/>
      <c r="AN1528" t="str">
        <f t="shared" si="301"/>
        <v>Sutton</v>
      </c>
      <c r="AO1528" t="s">
        <v>3371</v>
      </c>
      <c r="AP1528">
        <v>1</v>
      </c>
      <c r="AR1528" s="119">
        <v>50</v>
      </c>
      <c r="AS1528" s="121">
        <v>5</v>
      </c>
      <c r="AT1528" s="121">
        <v>70</v>
      </c>
      <c r="AU1528" s="125">
        <v>71575</v>
      </c>
      <c r="AV1528" s="125">
        <f t="shared" si="300"/>
        <v>50005</v>
      </c>
      <c r="AW1528" s="10" t="s">
        <v>749</v>
      </c>
      <c r="AX1528">
        <f t="shared" si="308"/>
        <v>5071575</v>
      </c>
      <c r="BB1528">
        <v>38.369999999999997</v>
      </c>
      <c r="BC1528">
        <v>0.11</v>
      </c>
      <c r="BD1528">
        <v>38.26</v>
      </c>
    </row>
    <row r="1529" spans="1:56" hidden="1" outlineLevel="1">
      <c r="A1529" t="s">
        <v>1453</v>
      </c>
      <c r="B1529" s="10" t="s">
        <v>1581</v>
      </c>
      <c r="C1529" s="1">
        <f t="shared" si="302"/>
        <v>2665</v>
      </c>
      <c r="D1529" s="7">
        <f>IF(N1529&gt;0, RANK(N1529,(N1529:P1529,Q1529:AE1529)),0)</f>
        <v>1</v>
      </c>
      <c r="E1529" s="7">
        <f>IF(O1529&gt;0,RANK(O1529,(N1529:P1529,Q1529:AE1529)),0)</f>
        <v>2</v>
      </c>
      <c r="F1529" s="7">
        <f t="shared" si="303"/>
        <v>3</v>
      </c>
      <c r="G1529" s="1">
        <f t="shared" si="298"/>
        <v>560</v>
      </c>
      <c r="H1529" s="2">
        <f t="shared" si="299"/>
        <v>0.21013133208255161</v>
      </c>
      <c r="I1529" s="8"/>
      <c r="J1529" s="2">
        <f t="shared" si="304"/>
        <v>0.59887429643527201</v>
      </c>
      <c r="K1529" s="2">
        <f t="shared" si="305"/>
        <v>0.38874296435272043</v>
      </c>
      <c r="L1529" s="2">
        <f t="shared" si="306"/>
        <v>4.8780487804878049E-3</v>
      </c>
      <c r="M1529" s="2">
        <f t="shared" si="307"/>
        <v>7.5046904315197492E-3</v>
      </c>
      <c r="N1529" s="1">
        <v>1596</v>
      </c>
      <c r="O1529" s="1">
        <v>1036</v>
      </c>
      <c r="P1529" s="1">
        <v>13</v>
      </c>
      <c r="Q1529" s="1">
        <v>6</v>
      </c>
      <c r="R1529" s="1">
        <v>0</v>
      </c>
      <c r="S1529" s="1">
        <v>3</v>
      </c>
      <c r="T1529" s="1">
        <v>3</v>
      </c>
      <c r="U1529" s="1">
        <v>1</v>
      </c>
      <c r="V1529" s="1">
        <v>0</v>
      </c>
      <c r="W1529" s="1">
        <v>7</v>
      </c>
      <c r="X1529" s="1"/>
      <c r="Y1529" s="1"/>
      <c r="Z1529" s="1"/>
      <c r="AA1529" s="1"/>
      <c r="AB1529" s="1"/>
      <c r="AN1529" t="str">
        <f t="shared" si="301"/>
        <v>Swanton</v>
      </c>
      <c r="AO1529" t="s">
        <v>2910</v>
      </c>
      <c r="AP1529">
        <v>1</v>
      </c>
      <c r="AR1529" s="119">
        <v>50</v>
      </c>
      <c r="AS1529" s="121">
        <v>11</v>
      </c>
      <c r="AT1529" s="121">
        <v>80</v>
      </c>
      <c r="AU1529" s="125">
        <v>71725</v>
      </c>
      <c r="AV1529" s="125">
        <f t="shared" si="300"/>
        <v>50011</v>
      </c>
      <c r="AW1529" s="10" t="s">
        <v>749</v>
      </c>
      <c r="AX1529">
        <f t="shared" si="308"/>
        <v>5071725</v>
      </c>
      <c r="BB1529">
        <v>61.66</v>
      </c>
      <c r="BC1529">
        <v>13.26</v>
      </c>
      <c r="BD1529">
        <v>48.41</v>
      </c>
    </row>
    <row r="1530" spans="1:56" hidden="1" outlineLevel="1">
      <c r="A1530" t="s">
        <v>1393</v>
      </c>
      <c r="B1530" s="10" t="s">
        <v>1581</v>
      </c>
      <c r="C1530" s="1">
        <f t="shared" si="302"/>
        <v>1636</v>
      </c>
      <c r="D1530" s="7">
        <f>IF(N1530&gt;0, RANK(N1530,(N1530:P1530,Q1530:AE1530)),0)</f>
        <v>1</v>
      </c>
      <c r="E1530" s="7">
        <f>IF(O1530&gt;0,RANK(O1530,(N1530:P1530,Q1530:AE1530)),0)</f>
        <v>2</v>
      </c>
      <c r="F1530" s="7">
        <f t="shared" si="303"/>
        <v>3</v>
      </c>
      <c r="G1530" s="1">
        <f t="shared" si="298"/>
        <v>917</v>
      </c>
      <c r="H1530" s="2">
        <f t="shared" si="299"/>
        <v>0.56051344743276288</v>
      </c>
      <c r="I1530" s="8"/>
      <c r="J1530" s="2">
        <f t="shared" si="304"/>
        <v>0.77322738386308065</v>
      </c>
      <c r="K1530" s="2">
        <f t="shared" si="305"/>
        <v>0.21271393643031786</v>
      </c>
      <c r="L1530" s="2">
        <f t="shared" si="306"/>
        <v>6.7237163814180927E-3</v>
      </c>
      <c r="M1530" s="2">
        <f t="shared" si="307"/>
        <v>7.3349633251833975E-3</v>
      </c>
      <c r="N1530" s="1">
        <v>1265</v>
      </c>
      <c r="O1530" s="1">
        <v>348</v>
      </c>
      <c r="P1530" s="1">
        <v>11</v>
      </c>
      <c r="Q1530" s="1">
        <v>6</v>
      </c>
      <c r="R1530" s="1">
        <v>1</v>
      </c>
      <c r="S1530" s="1">
        <v>0</v>
      </c>
      <c r="T1530" s="1">
        <v>0</v>
      </c>
      <c r="U1530" s="1">
        <v>0</v>
      </c>
      <c r="V1530" s="1">
        <v>0</v>
      </c>
      <c r="W1530" s="1">
        <v>5</v>
      </c>
      <c r="X1530" s="1"/>
      <c r="Y1530" s="1"/>
      <c r="Z1530" s="1"/>
      <c r="AA1530" s="1"/>
      <c r="AB1530" s="1"/>
      <c r="AN1530" t="str">
        <f t="shared" si="301"/>
        <v>Thetford</v>
      </c>
      <c r="AO1530" t="s">
        <v>3376</v>
      </c>
      <c r="AP1530">
        <v>1</v>
      </c>
      <c r="AR1530" s="119">
        <v>50</v>
      </c>
      <c r="AS1530" s="121">
        <v>17</v>
      </c>
      <c r="AT1530" s="121">
        <v>55</v>
      </c>
      <c r="AU1530" s="125">
        <v>72400</v>
      </c>
      <c r="AV1530" s="125">
        <f t="shared" si="300"/>
        <v>50017</v>
      </c>
      <c r="AW1530" s="10" t="s">
        <v>749</v>
      </c>
      <c r="AX1530">
        <f t="shared" si="308"/>
        <v>5072400</v>
      </c>
      <c r="BB1530">
        <v>44.16</v>
      </c>
      <c r="BC1530">
        <v>0.6</v>
      </c>
      <c r="BD1530">
        <v>43.56</v>
      </c>
    </row>
    <row r="1531" spans="1:56" hidden="1" outlineLevel="1">
      <c r="A1531" t="s">
        <v>1360</v>
      </c>
      <c r="B1531" s="10" t="s">
        <v>1581</v>
      </c>
      <c r="C1531" s="1">
        <f t="shared" si="302"/>
        <v>332</v>
      </c>
      <c r="D1531" s="7">
        <f>IF(N1531&gt;0, RANK(N1531,(N1531:P1531,Q1531:AE1531)),0)</f>
        <v>1</v>
      </c>
      <c r="E1531" s="7">
        <f>IF(O1531&gt;0,RANK(O1531,(N1531:P1531,Q1531:AE1531)),0)</f>
        <v>2</v>
      </c>
      <c r="F1531" s="7">
        <f t="shared" si="303"/>
        <v>4</v>
      </c>
      <c r="G1531" s="1">
        <f t="shared" si="298"/>
        <v>86</v>
      </c>
      <c r="H1531" s="2">
        <f t="shared" si="299"/>
        <v>0.25903614457831325</v>
      </c>
      <c r="I1531" s="8"/>
      <c r="J1531" s="2">
        <f t="shared" si="304"/>
        <v>0.62349397590361444</v>
      </c>
      <c r="K1531" s="2">
        <f t="shared" si="305"/>
        <v>0.36445783132530118</v>
      </c>
      <c r="L1531" s="2">
        <f t="shared" si="306"/>
        <v>3.0120481927710845E-3</v>
      </c>
      <c r="M1531" s="2">
        <f t="shared" si="307"/>
        <v>9.0361445783132925E-3</v>
      </c>
      <c r="N1531" s="1">
        <v>207</v>
      </c>
      <c r="O1531" s="1">
        <v>121</v>
      </c>
      <c r="P1531" s="1">
        <v>1</v>
      </c>
      <c r="Q1531" s="1">
        <v>2</v>
      </c>
      <c r="R1531" s="1">
        <v>0</v>
      </c>
      <c r="S1531" s="1">
        <v>0</v>
      </c>
      <c r="T1531" s="1">
        <v>0</v>
      </c>
      <c r="U1531" s="1">
        <v>1</v>
      </c>
      <c r="V1531" s="1">
        <v>0</v>
      </c>
      <c r="W1531" s="1">
        <v>0</v>
      </c>
      <c r="X1531" s="1"/>
      <c r="Y1531" s="1"/>
      <c r="Z1531" s="1"/>
      <c r="AA1531" s="1"/>
      <c r="AB1531" s="1"/>
      <c r="AN1531" t="str">
        <f t="shared" si="301"/>
        <v>Tinmouth</v>
      </c>
      <c r="AO1531" t="s">
        <v>2352</v>
      </c>
      <c r="AP1531">
        <v>1</v>
      </c>
      <c r="AR1531" s="119">
        <v>50</v>
      </c>
      <c r="AS1531" s="121">
        <v>21</v>
      </c>
      <c r="AT1531" s="121">
        <v>120</v>
      </c>
      <c r="AU1531" s="125">
        <v>72925</v>
      </c>
      <c r="AV1531" s="125">
        <f t="shared" si="300"/>
        <v>50021</v>
      </c>
      <c r="AW1531" s="10" t="s">
        <v>749</v>
      </c>
      <c r="AX1531">
        <f t="shared" si="308"/>
        <v>5072925</v>
      </c>
      <c r="BB1531">
        <v>28.41</v>
      </c>
      <c r="BC1531">
        <v>0.12</v>
      </c>
      <c r="BD1531">
        <v>28.28</v>
      </c>
    </row>
    <row r="1532" spans="1:56" hidden="1" outlineLevel="1">
      <c r="A1532" t="s">
        <v>1413</v>
      </c>
      <c r="B1532" s="10" t="s">
        <v>1581</v>
      </c>
      <c r="C1532" s="1">
        <f t="shared" si="302"/>
        <v>549</v>
      </c>
      <c r="D1532" s="7">
        <f>IF(N1532&gt;0, RANK(N1532,(N1532:P1532,Q1532:AE1532)),0)</f>
        <v>1</v>
      </c>
      <c r="E1532" s="7">
        <f>IF(O1532&gt;0,RANK(O1532,(N1532:P1532,Q1532:AE1532)),0)</f>
        <v>2</v>
      </c>
      <c r="F1532" s="7">
        <f t="shared" si="303"/>
        <v>3</v>
      </c>
      <c r="G1532" s="1">
        <f t="shared" si="298"/>
        <v>27</v>
      </c>
      <c r="H1532" s="2">
        <f t="shared" si="299"/>
        <v>4.9180327868852458E-2</v>
      </c>
      <c r="I1532" s="8"/>
      <c r="J1532" s="2">
        <f t="shared" si="304"/>
        <v>0.50637522768670307</v>
      </c>
      <c r="K1532" s="2">
        <f t="shared" si="305"/>
        <v>0.45719489981785066</v>
      </c>
      <c r="L1532" s="2">
        <f t="shared" si="306"/>
        <v>2.0036429872495445E-2</v>
      </c>
      <c r="M1532" s="2">
        <f t="shared" si="307"/>
        <v>1.6393442622950824E-2</v>
      </c>
      <c r="N1532" s="1">
        <v>278</v>
      </c>
      <c r="O1532" s="1">
        <v>251</v>
      </c>
      <c r="P1532" s="1">
        <v>11</v>
      </c>
      <c r="Q1532" s="1">
        <v>1</v>
      </c>
      <c r="R1532" s="1">
        <v>0</v>
      </c>
      <c r="S1532" s="1">
        <v>0</v>
      </c>
      <c r="T1532" s="1">
        <v>0</v>
      </c>
      <c r="U1532" s="1">
        <v>0</v>
      </c>
      <c r="V1532" s="1">
        <v>1</v>
      </c>
      <c r="W1532" s="1">
        <v>7</v>
      </c>
      <c r="X1532" s="1"/>
      <c r="Y1532" s="1"/>
      <c r="Z1532" s="1"/>
      <c r="AA1532" s="1"/>
      <c r="AB1532" s="1"/>
      <c r="AN1532" t="str">
        <f t="shared" si="301"/>
        <v>Topsham</v>
      </c>
      <c r="AO1532" t="s">
        <v>3376</v>
      </c>
      <c r="AP1532">
        <v>1</v>
      </c>
      <c r="AR1532" s="119">
        <v>50</v>
      </c>
      <c r="AS1532" s="121">
        <v>17</v>
      </c>
      <c r="AT1532" s="121">
        <v>60</v>
      </c>
      <c r="AU1532" s="125">
        <v>73075</v>
      </c>
      <c r="AV1532" s="125">
        <f t="shared" si="300"/>
        <v>50017</v>
      </c>
      <c r="AW1532" s="10" t="s">
        <v>749</v>
      </c>
      <c r="AX1532">
        <f t="shared" si="308"/>
        <v>5073075</v>
      </c>
      <c r="BB1532">
        <v>48.98</v>
      </c>
      <c r="BC1532">
        <v>0.05</v>
      </c>
      <c r="BD1532">
        <v>48.93</v>
      </c>
    </row>
    <row r="1533" spans="1:56" hidden="1" outlineLevel="1">
      <c r="A1533" t="s">
        <v>2247</v>
      </c>
      <c r="B1533" s="10" t="s">
        <v>1581</v>
      </c>
      <c r="C1533" s="1">
        <f t="shared" si="302"/>
        <v>702</v>
      </c>
      <c r="D1533" s="7">
        <f>IF(N1533&gt;0, RANK(N1533,(N1533:P1533,Q1533:AE1533)),0)</f>
        <v>1</v>
      </c>
      <c r="E1533" s="7">
        <f>IF(O1533&gt;0,RANK(O1533,(N1533:P1533,Q1533:AE1533)),0)</f>
        <v>2</v>
      </c>
      <c r="F1533" s="7">
        <f t="shared" si="303"/>
        <v>3</v>
      </c>
      <c r="G1533" s="1">
        <f t="shared" si="298"/>
        <v>290</v>
      </c>
      <c r="H1533" s="2">
        <f t="shared" si="299"/>
        <v>0.4131054131054131</v>
      </c>
      <c r="I1533" s="8"/>
      <c r="J1533" s="2">
        <f t="shared" si="304"/>
        <v>0.69800569800569801</v>
      </c>
      <c r="K1533" s="2">
        <f t="shared" si="305"/>
        <v>0.28490028490028491</v>
      </c>
      <c r="L1533" s="2">
        <f t="shared" si="306"/>
        <v>1.282051282051282E-2</v>
      </c>
      <c r="M1533" s="2">
        <f t="shared" si="307"/>
        <v>4.2735042735042687E-3</v>
      </c>
      <c r="N1533" s="1">
        <v>490</v>
      </c>
      <c r="O1533" s="1">
        <v>200</v>
      </c>
      <c r="P1533" s="1">
        <v>9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0</v>
      </c>
      <c r="W1533" s="1">
        <v>2</v>
      </c>
      <c r="X1533" s="1"/>
      <c r="Y1533" s="1"/>
      <c r="Z1533" s="1"/>
      <c r="AA1533" s="1"/>
      <c r="AB1533" s="1"/>
      <c r="AN1533" t="str">
        <f t="shared" si="301"/>
        <v>Townshend</v>
      </c>
      <c r="AO1533" t="s">
        <v>238</v>
      </c>
      <c r="AP1533">
        <v>1</v>
      </c>
      <c r="AR1533" s="119">
        <v>50</v>
      </c>
      <c r="AS1533" s="121">
        <v>25</v>
      </c>
      <c r="AT1533" s="121">
        <v>80</v>
      </c>
      <c r="AU1533" s="125">
        <v>73300</v>
      </c>
      <c r="AV1533" s="125">
        <f t="shared" si="300"/>
        <v>50025</v>
      </c>
      <c r="AW1533" s="10" t="s">
        <v>749</v>
      </c>
      <c r="AX1533">
        <f t="shared" si="308"/>
        <v>5073300</v>
      </c>
      <c r="BB1533">
        <v>42.78</v>
      </c>
      <c r="BC1533">
        <v>0.06</v>
      </c>
      <c r="BD1533">
        <v>42.72</v>
      </c>
    </row>
    <row r="1534" spans="1:56" hidden="1" outlineLevel="1">
      <c r="A1534" t="s">
        <v>2199</v>
      </c>
      <c r="B1534" s="10" t="s">
        <v>1581</v>
      </c>
      <c r="C1534" s="1">
        <f t="shared" si="302"/>
        <v>690</v>
      </c>
      <c r="D1534" s="7">
        <f>IF(N1534&gt;0, RANK(N1534,(N1534:P1534,Q1534:AE1534)),0)</f>
        <v>1</v>
      </c>
      <c r="E1534" s="7">
        <f>IF(O1534&gt;0,RANK(O1534,(N1534:P1534,Q1534:AE1534)),0)</f>
        <v>2</v>
      </c>
      <c r="F1534" s="7">
        <f t="shared" si="303"/>
        <v>3</v>
      </c>
      <c r="G1534" s="1">
        <f t="shared" si="298"/>
        <v>205</v>
      </c>
      <c r="H1534" s="2">
        <f t="shared" si="299"/>
        <v>0.29710144927536231</v>
      </c>
      <c r="I1534" s="8"/>
      <c r="J1534" s="2">
        <f t="shared" si="304"/>
        <v>0.63913043478260867</v>
      </c>
      <c r="K1534" s="2">
        <f t="shared" si="305"/>
        <v>0.34202898550724636</v>
      </c>
      <c r="L1534" s="2">
        <f t="shared" si="306"/>
        <v>7.246376811594203E-3</v>
      </c>
      <c r="M1534" s="2">
        <f t="shared" si="307"/>
        <v>1.1594202898550763E-2</v>
      </c>
      <c r="N1534" s="1">
        <v>441</v>
      </c>
      <c r="O1534" s="1">
        <v>236</v>
      </c>
      <c r="P1534" s="1">
        <v>5</v>
      </c>
      <c r="Q1534" s="1">
        <v>2</v>
      </c>
      <c r="R1534" s="1">
        <v>0</v>
      </c>
      <c r="S1534" s="1">
        <v>1</v>
      </c>
      <c r="T1534" s="1">
        <v>0</v>
      </c>
      <c r="U1534" s="1">
        <v>0</v>
      </c>
      <c r="V1534" s="1">
        <v>1</v>
      </c>
      <c r="W1534" s="1">
        <v>4</v>
      </c>
      <c r="X1534" s="1"/>
      <c r="Y1534" s="1"/>
      <c r="Z1534" s="1"/>
      <c r="AA1534" s="1"/>
      <c r="AB1534" s="1"/>
      <c r="AN1534" t="str">
        <f t="shared" si="301"/>
        <v>Troy</v>
      </c>
      <c r="AO1534" t="s">
        <v>2831</v>
      </c>
      <c r="AP1534">
        <v>1</v>
      </c>
      <c r="AR1534" s="119">
        <v>50</v>
      </c>
      <c r="AS1534" s="121">
        <v>19</v>
      </c>
      <c r="AT1534" s="121">
        <v>85</v>
      </c>
      <c r="AU1534" s="125">
        <v>73525</v>
      </c>
      <c r="AV1534" s="125">
        <f t="shared" si="300"/>
        <v>50019</v>
      </c>
      <c r="AW1534" s="10" t="s">
        <v>749</v>
      </c>
      <c r="AX1534">
        <f t="shared" si="308"/>
        <v>5073525</v>
      </c>
      <c r="BB1534">
        <v>36.06</v>
      </c>
      <c r="BC1534">
        <v>0</v>
      </c>
      <c r="BD1534">
        <v>36.06</v>
      </c>
    </row>
    <row r="1535" spans="1:56" hidden="1" outlineLevel="1">
      <c r="A1535" t="s">
        <v>2248</v>
      </c>
      <c r="B1535" s="10" t="s">
        <v>1581</v>
      </c>
      <c r="C1535" s="1">
        <f t="shared" si="302"/>
        <v>781</v>
      </c>
      <c r="D1535" s="7">
        <f>IF(N1535&gt;0, RANK(N1535,(N1535:P1535,Q1535:AE1535)),0)</f>
        <v>1</v>
      </c>
      <c r="E1535" s="7">
        <f>IF(O1535&gt;0,RANK(O1535,(N1535:P1535,Q1535:AE1535)),0)</f>
        <v>2</v>
      </c>
      <c r="F1535" s="7">
        <f t="shared" si="303"/>
        <v>3</v>
      </c>
      <c r="G1535" s="1">
        <f t="shared" si="298"/>
        <v>282</v>
      </c>
      <c r="H1535" s="2">
        <f t="shared" si="299"/>
        <v>0.36107554417413573</v>
      </c>
      <c r="I1535" s="8"/>
      <c r="J1535" s="2">
        <f t="shared" si="304"/>
        <v>0.66453265044814336</v>
      </c>
      <c r="K1535" s="2">
        <f t="shared" si="305"/>
        <v>0.30345710627400768</v>
      </c>
      <c r="L1535" s="2">
        <f t="shared" si="306"/>
        <v>1.4084507042253521E-2</v>
      </c>
      <c r="M1535" s="2">
        <f t="shared" si="307"/>
        <v>1.7925736235595437E-2</v>
      </c>
      <c r="N1535" s="1">
        <v>519</v>
      </c>
      <c r="O1535" s="1">
        <v>237</v>
      </c>
      <c r="P1535" s="1">
        <v>11</v>
      </c>
      <c r="Q1535" s="1">
        <v>7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7</v>
      </c>
      <c r="X1535" s="1"/>
      <c r="Y1535" s="1"/>
      <c r="Z1535" s="1"/>
      <c r="AA1535" s="1"/>
      <c r="AB1535" s="1"/>
      <c r="AN1535" t="str">
        <f t="shared" si="301"/>
        <v>Tunbridge</v>
      </c>
      <c r="AO1535" t="s">
        <v>3376</v>
      </c>
      <c r="AP1535">
        <v>1</v>
      </c>
      <c r="AR1535" s="119">
        <v>50</v>
      </c>
      <c r="AS1535" s="121">
        <v>17</v>
      </c>
      <c r="AT1535" s="121">
        <v>65</v>
      </c>
      <c r="AU1535" s="125">
        <v>73675</v>
      </c>
      <c r="AV1535" s="125">
        <f t="shared" si="300"/>
        <v>50017</v>
      </c>
      <c r="AW1535" s="10" t="s">
        <v>749</v>
      </c>
      <c r="AX1535">
        <f t="shared" si="308"/>
        <v>5073675</v>
      </c>
      <c r="BB1535">
        <v>44.76</v>
      </c>
      <c r="BC1535">
        <v>0.02</v>
      </c>
      <c r="BD1535">
        <v>44.73</v>
      </c>
    </row>
    <row r="1536" spans="1:56" hidden="1" outlineLevel="1">
      <c r="A1536" t="s">
        <v>2086</v>
      </c>
      <c r="B1536" s="10" t="s">
        <v>1581</v>
      </c>
      <c r="C1536" s="1">
        <f t="shared" si="302"/>
        <v>2008</v>
      </c>
      <c r="D1536" s="7">
        <f>IF(N1536&gt;0, RANK(N1536,(N1536:P1536,Q1536:AE1536)),0)</f>
        <v>1</v>
      </c>
      <c r="E1536" s="7">
        <f>IF(O1536&gt;0,RANK(O1536,(N1536:P1536,Q1536:AE1536)),0)</f>
        <v>2</v>
      </c>
      <c r="F1536" s="7">
        <f t="shared" si="303"/>
        <v>4</v>
      </c>
      <c r="G1536" s="1">
        <f t="shared" si="298"/>
        <v>857</v>
      </c>
      <c r="H1536" s="2">
        <f t="shared" si="299"/>
        <v>0.42679282868525897</v>
      </c>
      <c r="I1536" s="8"/>
      <c r="J1536" s="2">
        <f t="shared" si="304"/>
        <v>0.70717131474103589</v>
      </c>
      <c r="K1536" s="2">
        <f t="shared" si="305"/>
        <v>0.28037848605577687</v>
      </c>
      <c r="L1536" s="2">
        <f t="shared" si="306"/>
        <v>3.4860557768924302E-3</v>
      </c>
      <c r="M1536" s="2">
        <f t="shared" si="307"/>
        <v>8.9641434262948093E-3</v>
      </c>
      <c r="N1536" s="1">
        <v>1420</v>
      </c>
      <c r="O1536" s="1">
        <v>563</v>
      </c>
      <c r="P1536" s="1">
        <v>7</v>
      </c>
      <c r="Q1536" s="1">
        <v>7</v>
      </c>
      <c r="R1536" s="1">
        <v>0</v>
      </c>
      <c r="S1536" s="1">
        <v>2</v>
      </c>
      <c r="T1536" s="1">
        <v>1</v>
      </c>
      <c r="U1536" s="1">
        <v>0</v>
      </c>
      <c r="V1536" s="1">
        <v>0</v>
      </c>
      <c r="W1536" s="1">
        <v>8</v>
      </c>
      <c r="X1536" s="1"/>
      <c r="Y1536" s="1"/>
      <c r="Z1536" s="1"/>
      <c r="AA1536" s="1"/>
      <c r="AB1536" s="1"/>
      <c r="AN1536" t="str">
        <f t="shared" si="301"/>
        <v>Underhill</v>
      </c>
      <c r="AO1536" t="s">
        <v>334</v>
      </c>
      <c r="AP1536">
        <v>1</v>
      </c>
      <c r="AR1536" s="119">
        <v>50</v>
      </c>
      <c r="AS1536" s="121">
        <v>7</v>
      </c>
      <c r="AT1536" s="121">
        <v>75</v>
      </c>
      <c r="AU1536" s="125">
        <v>73975</v>
      </c>
      <c r="AV1536" s="125">
        <f t="shared" si="300"/>
        <v>50007</v>
      </c>
      <c r="AW1536" s="10" t="s">
        <v>749</v>
      </c>
      <c r="AX1536">
        <f t="shared" si="308"/>
        <v>5073975</v>
      </c>
      <c r="BB1536">
        <v>51.4</v>
      </c>
      <c r="BC1536">
        <v>0.05</v>
      </c>
      <c r="BD1536">
        <v>51.35</v>
      </c>
    </row>
    <row r="1537" spans="1:56" hidden="1" outlineLevel="1">
      <c r="A1537" t="s">
        <v>2321</v>
      </c>
      <c r="B1537" s="10" t="s">
        <v>1581</v>
      </c>
      <c r="C1537" s="1">
        <f t="shared" si="302"/>
        <v>1229</v>
      </c>
      <c r="D1537" s="7">
        <f>IF(N1537&gt;0, RANK(N1537,(N1537:P1537,Q1537:AE1537)),0)</f>
        <v>1</v>
      </c>
      <c r="E1537" s="7">
        <f>IF(O1537&gt;0,RANK(O1537,(N1537:P1537,Q1537:AE1537)),0)</f>
        <v>2</v>
      </c>
      <c r="F1537" s="7">
        <f t="shared" si="303"/>
        <v>3</v>
      </c>
      <c r="G1537" s="1">
        <f t="shared" si="298"/>
        <v>462</v>
      </c>
      <c r="H1537" s="2">
        <f t="shared" si="299"/>
        <v>0.37591537835638733</v>
      </c>
      <c r="I1537" s="8"/>
      <c r="J1537" s="2">
        <f t="shared" si="304"/>
        <v>0.67860048820179009</v>
      </c>
      <c r="K1537" s="2">
        <f t="shared" si="305"/>
        <v>0.30268510984540276</v>
      </c>
      <c r="L1537" s="2">
        <f t="shared" si="306"/>
        <v>7.3230268510984537E-3</v>
      </c>
      <c r="M1537" s="2">
        <f t="shared" si="307"/>
        <v>1.1391375101708704E-2</v>
      </c>
      <c r="N1537" s="1">
        <v>834</v>
      </c>
      <c r="O1537" s="1">
        <v>372</v>
      </c>
      <c r="P1537" s="1">
        <v>9</v>
      </c>
      <c r="Q1537" s="1">
        <v>5</v>
      </c>
      <c r="R1537" s="1">
        <v>1</v>
      </c>
      <c r="S1537" s="1">
        <v>3</v>
      </c>
      <c r="T1537" s="1">
        <v>1</v>
      </c>
      <c r="U1537" s="1">
        <v>0</v>
      </c>
      <c r="V1537" s="1">
        <v>1</v>
      </c>
      <c r="W1537" s="1">
        <v>3</v>
      </c>
      <c r="X1537" s="1"/>
      <c r="Y1537" s="1"/>
      <c r="Z1537" s="1"/>
      <c r="AA1537" s="1"/>
      <c r="AB1537" s="1"/>
      <c r="AN1537" t="str">
        <f t="shared" si="301"/>
        <v>Vergennes</v>
      </c>
      <c r="AO1537" t="s">
        <v>2903</v>
      </c>
      <c r="AP1537">
        <v>1</v>
      </c>
      <c r="AR1537" s="119">
        <v>50</v>
      </c>
      <c r="AS1537" s="121">
        <v>1</v>
      </c>
      <c r="AT1537" s="121">
        <v>100</v>
      </c>
      <c r="AU1537" s="125">
        <v>74650</v>
      </c>
      <c r="AV1537" s="125">
        <f t="shared" si="300"/>
        <v>50001</v>
      </c>
      <c r="AW1537" s="10" t="s">
        <v>2792</v>
      </c>
      <c r="AX1537">
        <f t="shared" si="308"/>
        <v>5074650</v>
      </c>
      <c r="BB1537">
        <v>2.5</v>
      </c>
      <c r="BC1537">
        <v>0.1</v>
      </c>
      <c r="BD1537">
        <v>2.4</v>
      </c>
    </row>
    <row r="1538" spans="1:56" hidden="1" outlineLevel="1">
      <c r="A1538" t="s">
        <v>1301</v>
      </c>
      <c r="B1538" s="10" t="s">
        <v>1581</v>
      </c>
      <c r="C1538" s="1">
        <f t="shared" si="302"/>
        <v>1163</v>
      </c>
      <c r="D1538" s="7">
        <f>IF(N1538&gt;0, RANK(N1538,(N1538:P1538,Q1538:AE1538)),0)</f>
        <v>1</v>
      </c>
      <c r="E1538" s="7">
        <f>IF(O1538&gt;0,RANK(O1538,(N1538:P1538,Q1538:AE1538)),0)</f>
        <v>2</v>
      </c>
      <c r="F1538" s="7">
        <f t="shared" si="303"/>
        <v>3</v>
      </c>
      <c r="G1538" s="1">
        <f t="shared" si="298"/>
        <v>82</v>
      </c>
      <c r="H1538" s="2">
        <f t="shared" si="299"/>
        <v>7.0507308684436804E-2</v>
      </c>
      <c r="I1538" s="8"/>
      <c r="J1538" s="2">
        <f t="shared" si="304"/>
        <v>0.52364574376612205</v>
      </c>
      <c r="K1538" s="2">
        <f t="shared" si="305"/>
        <v>0.45313843508168528</v>
      </c>
      <c r="L1538" s="2">
        <f t="shared" si="306"/>
        <v>8.5984522785898538E-3</v>
      </c>
      <c r="M1538" s="2">
        <f t="shared" si="307"/>
        <v>1.4617368873602819E-2</v>
      </c>
      <c r="N1538" s="1">
        <v>609</v>
      </c>
      <c r="O1538" s="1">
        <v>527</v>
      </c>
      <c r="P1538" s="1">
        <v>10</v>
      </c>
      <c r="Q1538" s="1">
        <v>5</v>
      </c>
      <c r="R1538" s="1">
        <v>0</v>
      </c>
      <c r="S1538" s="1">
        <v>2</v>
      </c>
      <c r="T1538" s="1">
        <v>0</v>
      </c>
      <c r="U1538" s="1">
        <v>0</v>
      </c>
      <c r="V1538" s="1">
        <v>0</v>
      </c>
      <c r="W1538" s="1">
        <v>10</v>
      </c>
      <c r="X1538" s="1"/>
      <c r="Y1538" s="1"/>
      <c r="Z1538" s="1"/>
      <c r="AA1538" s="1"/>
      <c r="AB1538" s="1"/>
      <c r="AN1538" t="str">
        <f t="shared" si="301"/>
        <v>Vernon</v>
      </c>
      <c r="AO1538" t="s">
        <v>238</v>
      </c>
      <c r="AP1538">
        <v>1</v>
      </c>
      <c r="AR1538" s="119">
        <v>50</v>
      </c>
      <c r="AS1538" s="121">
        <v>25</v>
      </c>
      <c r="AT1538" s="121">
        <v>85</v>
      </c>
      <c r="AU1538" s="125">
        <v>74800</v>
      </c>
      <c r="AV1538" s="125">
        <f t="shared" si="300"/>
        <v>50025</v>
      </c>
      <c r="AW1538" s="10" t="s">
        <v>749</v>
      </c>
      <c r="AX1538">
        <f t="shared" si="308"/>
        <v>5074800</v>
      </c>
      <c r="BB1538">
        <v>20.010000000000002</v>
      </c>
      <c r="BC1538">
        <v>0.63</v>
      </c>
      <c r="BD1538">
        <v>19.38</v>
      </c>
    </row>
    <row r="1539" spans="1:56" hidden="1" outlineLevel="1">
      <c r="A1539" t="s">
        <v>3243</v>
      </c>
      <c r="B1539" s="10" t="s">
        <v>1581</v>
      </c>
      <c r="C1539" s="1">
        <f t="shared" si="302"/>
        <v>378</v>
      </c>
      <c r="D1539" s="7">
        <f>IF(N1539&gt;0, RANK(N1539,(N1539:P1539,Q1539:AE1539)),0)</f>
        <v>1</v>
      </c>
      <c r="E1539" s="7">
        <f>IF(O1539&gt;0,RANK(O1539,(N1539:P1539,Q1539:AE1539)),0)</f>
        <v>2</v>
      </c>
      <c r="F1539" s="7">
        <f t="shared" si="303"/>
        <v>3</v>
      </c>
      <c r="G1539" s="1">
        <f t="shared" ref="G1539:G1578" si="309">IF(C1539&gt;0,MAX(N1539:P1539)-LARGE(N1539:P1539,2),0)</f>
        <v>172</v>
      </c>
      <c r="H1539" s="2">
        <f t="shared" ref="H1539:H1578" si="310">IF(C1539&gt;0,G1539/C1539,0)</f>
        <v>0.455026455026455</v>
      </c>
      <c r="I1539" s="8"/>
      <c r="J1539" s="2">
        <f t="shared" si="304"/>
        <v>0.71693121693121697</v>
      </c>
      <c r="K1539" s="2">
        <f t="shared" si="305"/>
        <v>0.26190476190476192</v>
      </c>
      <c r="L1539" s="2">
        <f t="shared" si="306"/>
        <v>1.3227513227513227E-2</v>
      </c>
      <c r="M1539" s="2">
        <f t="shared" si="307"/>
        <v>7.9365079365078806E-3</v>
      </c>
      <c r="N1539" s="1">
        <v>271</v>
      </c>
      <c r="O1539" s="1">
        <v>99</v>
      </c>
      <c r="P1539" s="1">
        <v>5</v>
      </c>
      <c r="Q1539" s="1">
        <v>0</v>
      </c>
      <c r="R1539" s="1">
        <v>0</v>
      </c>
      <c r="S1539" s="1">
        <v>0</v>
      </c>
      <c r="T1539" s="1">
        <v>1</v>
      </c>
      <c r="U1539" s="1">
        <v>0</v>
      </c>
      <c r="V1539" s="1">
        <v>0</v>
      </c>
      <c r="W1539" s="1">
        <v>2</v>
      </c>
      <c r="X1539" s="1"/>
      <c r="Y1539" s="1"/>
      <c r="Z1539" s="1"/>
      <c r="AA1539" s="1"/>
      <c r="AB1539" s="1"/>
      <c r="AN1539" t="str">
        <f t="shared" si="301"/>
        <v>Vershire</v>
      </c>
      <c r="AO1539" t="s">
        <v>3376</v>
      </c>
      <c r="AP1539">
        <v>1</v>
      </c>
      <c r="AR1539" s="119">
        <v>50</v>
      </c>
      <c r="AS1539" s="121">
        <v>17</v>
      </c>
      <c r="AT1539" s="121">
        <v>70</v>
      </c>
      <c r="AU1539" s="125">
        <v>74950</v>
      </c>
      <c r="AV1539" s="125">
        <f t="shared" si="300"/>
        <v>50017</v>
      </c>
      <c r="AW1539" s="10" t="s">
        <v>749</v>
      </c>
      <c r="AX1539">
        <f t="shared" si="308"/>
        <v>5074950</v>
      </c>
      <c r="BB1539">
        <v>36.53</v>
      </c>
      <c r="BC1539">
        <v>0.02</v>
      </c>
      <c r="BD1539">
        <v>36.5</v>
      </c>
    </row>
    <row r="1540" spans="1:56" hidden="1" outlineLevel="1">
      <c r="A1540" t="s">
        <v>2829</v>
      </c>
      <c r="B1540" s="10" t="s">
        <v>1581</v>
      </c>
      <c r="C1540" s="1">
        <f t="shared" si="302"/>
        <v>47</v>
      </c>
      <c r="D1540" s="7">
        <f>IF(N1540&gt;0, RANK(N1540,(N1540:P1540,Q1540:AE1540)),0)</f>
        <v>1</v>
      </c>
      <c r="E1540" s="7">
        <f>IF(O1540&gt;0,RANK(O1540,(N1540:P1540,Q1540:AE1540)),0)</f>
        <v>2</v>
      </c>
      <c r="F1540" s="7">
        <f t="shared" si="303"/>
        <v>3</v>
      </c>
      <c r="G1540" s="1">
        <f t="shared" si="309"/>
        <v>2</v>
      </c>
      <c r="H1540" s="2">
        <f t="shared" si="310"/>
        <v>4.2553191489361701E-2</v>
      </c>
      <c r="I1540" s="8"/>
      <c r="J1540" s="2">
        <f t="shared" si="304"/>
        <v>0.48936170212765956</v>
      </c>
      <c r="K1540" s="2">
        <f t="shared" si="305"/>
        <v>0.44680851063829785</v>
      </c>
      <c r="L1540" s="2">
        <f t="shared" si="306"/>
        <v>4.2553191489361701E-2</v>
      </c>
      <c r="M1540" s="2">
        <f t="shared" si="307"/>
        <v>2.1276595744680944E-2</v>
      </c>
      <c r="N1540" s="1">
        <v>23</v>
      </c>
      <c r="O1540" s="1">
        <v>21</v>
      </c>
      <c r="P1540" s="1">
        <v>2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1</v>
      </c>
      <c r="W1540" s="1">
        <v>0</v>
      </c>
      <c r="X1540" s="1"/>
      <c r="Y1540" s="1"/>
      <c r="Z1540" s="1"/>
      <c r="AA1540" s="1"/>
      <c r="AB1540" s="1"/>
      <c r="AN1540" t="str">
        <f t="shared" si="301"/>
        <v>Victory</v>
      </c>
      <c r="AO1540" t="s">
        <v>1885</v>
      </c>
      <c r="AP1540">
        <v>1</v>
      </c>
      <c r="AR1540" s="119">
        <v>50</v>
      </c>
      <c r="AS1540" s="121">
        <v>9</v>
      </c>
      <c r="AT1540" s="121">
        <v>85</v>
      </c>
      <c r="AU1540" s="125">
        <v>75175</v>
      </c>
      <c r="AV1540" s="125">
        <f t="shared" si="300"/>
        <v>50009</v>
      </c>
      <c r="AW1540" s="10" t="s">
        <v>749</v>
      </c>
      <c r="AX1540">
        <f t="shared" si="308"/>
        <v>5075175</v>
      </c>
      <c r="BB1540">
        <v>43</v>
      </c>
      <c r="BC1540">
        <v>0.03</v>
      </c>
      <c r="BD1540">
        <v>42.97</v>
      </c>
    </row>
    <row r="1541" spans="1:56" hidden="1" outlineLevel="1">
      <c r="A1541" t="s">
        <v>277</v>
      </c>
      <c r="B1541" s="10" t="s">
        <v>1581</v>
      </c>
      <c r="C1541" s="1">
        <f t="shared" si="302"/>
        <v>1181</v>
      </c>
      <c r="D1541" s="7">
        <f>IF(N1541&gt;0, RANK(N1541,(N1541:P1541,Q1541:AE1541)),0)</f>
        <v>1</v>
      </c>
      <c r="E1541" s="7">
        <f>IF(O1541&gt;0,RANK(O1541,(N1541:P1541,Q1541:AE1541)),0)</f>
        <v>2</v>
      </c>
      <c r="F1541" s="7">
        <f t="shared" si="303"/>
        <v>3</v>
      </c>
      <c r="G1541" s="1">
        <f t="shared" si="309"/>
        <v>650</v>
      </c>
      <c r="H1541" s="2">
        <f t="shared" si="310"/>
        <v>0.55038103302286201</v>
      </c>
      <c r="I1541" s="8"/>
      <c r="J1541" s="2">
        <f t="shared" si="304"/>
        <v>0.75952582557154957</v>
      </c>
      <c r="K1541" s="2">
        <f t="shared" si="305"/>
        <v>0.20914479254868756</v>
      </c>
      <c r="L1541" s="2">
        <f t="shared" si="306"/>
        <v>2.1168501270110076E-2</v>
      </c>
      <c r="M1541" s="2">
        <f t="shared" si="307"/>
        <v>1.0160880609652787E-2</v>
      </c>
      <c r="N1541" s="1">
        <v>897</v>
      </c>
      <c r="O1541" s="1">
        <v>247</v>
      </c>
      <c r="P1541" s="1">
        <v>25</v>
      </c>
      <c r="Q1541" s="1">
        <v>2</v>
      </c>
      <c r="R1541" s="1">
        <v>1</v>
      </c>
      <c r="S1541" s="1">
        <v>3</v>
      </c>
      <c r="T1541" s="1">
        <v>0</v>
      </c>
      <c r="U1541" s="1">
        <v>0</v>
      </c>
      <c r="V1541" s="1">
        <v>2</v>
      </c>
      <c r="W1541" s="1">
        <v>4</v>
      </c>
      <c r="X1541" s="1"/>
      <c r="Y1541" s="1"/>
      <c r="Z1541" s="1"/>
      <c r="AA1541" s="1"/>
      <c r="AB1541" s="1"/>
      <c r="AN1541" t="str">
        <f t="shared" si="301"/>
        <v>Waitsfield</v>
      </c>
      <c r="AO1541" t="s">
        <v>1616</v>
      </c>
      <c r="AP1541">
        <v>1</v>
      </c>
      <c r="AR1541" s="119">
        <v>50</v>
      </c>
      <c r="AS1541" s="121">
        <v>23</v>
      </c>
      <c r="AT1541" s="121">
        <v>80</v>
      </c>
      <c r="AU1541" s="125">
        <v>75325</v>
      </c>
      <c r="AV1541" s="125">
        <f t="shared" si="300"/>
        <v>50023</v>
      </c>
      <c r="AW1541" s="10" t="s">
        <v>749</v>
      </c>
      <c r="AX1541">
        <f t="shared" si="308"/>
        <v>5075325</v>
      </c>
      <c r="BB1541">
        <v>26.91</v>
      </c>
      <c r="BC1541">
        <v>0.01</v>
      </c>
      <c r="BD1541">
        <v>26.91</v>
      </c>
    </row>
    <row r="1542" spans="1:56" hidden="1" outlineLevel="1">
      <c r="A1542" t="s">
        <v>2015</v>
      </c>
      <c r="B1542" s="10" t="s">
        <v>1581</v>
      </c>
      <c r="C1542" s="1">
        <f t="shared" si="302"/>
        <v>525</v>
      </c>
      <c r="D1542" s="7">
        <f>IF(N1542&gt;0, RANK(N1542,(N1542:P1542,Q1542:AE1542)),0)</f>
        <v>1</v>
      </c>
      <c r="E1542" s="7">
        <f>IF(O1542&gt;0,RANK(O1542,(N1542:P1542,Q1542:AE1542)),0)</f>
        <v>2</v>
      </c>
      <c r="F1542" s="7">
        <f t="shared" si="303"/>
        <v>3</v>
      </c>
      <c r="G1542" s="1">
        <f t="shared" si="309"/>
        <v>198</v>
      </c>
      <c r="H1542" s="2">
        <f t="shared" si="310"/>
        <v>0.37714285714285717</v>
      </c>
      <c r="I1542" s="8"/>
      <c r="J1542" s="2">
        <f t="shared" si="304"/>
        <v>0.67809523809523808</v>
      </c>
      <c r="K1542" s="2">
        <f t="shared" si="305"/>
        <v>0.30095238095238097</v>
      </c>
      <c r="L1542" s="2">
        <f t="shared" si="306"/>
        <v>1.7142857142857144E-2</v>
      </c>
      <c r="M1542" s="2">
        <f t="shared" si="307"/>
        <v>3.8095238095238008E-3</v>
      </c>
      <c r="N1542" s="1">
        <v>356</v>
      </c>
      <c r="O1542" s="1">
        <v>158</v>
      </c>
      <c r="P1542" s="1">
        <v>9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1</v>
      </c>
      <c r="X1542" s="1"/>
      <c r="Y1542" s="1"/>
      <c r="Z1542" s="1"/>
      <c r="AA1542" s="1"/>
      <c r="AB1542" s="1"/>
      <c r="AN1542" t="str">
        <f t="shared" si="301"/>
        <v>Walden</v>
      </c>
      <c r="AO1542" t="s">
        <v>3371</v>
      </c>
      <c r="AP1542">
        <v>1</v>
      </c>
      <c r="AR1542" s="119">
        <v>50</v>
      </c>
      <c r="AS1542" s="121">
        <v>5</v>
      </c>
      <c r="AT1542" s="121">
        <v>75</v>
      </c>
      <c r="AU1542" s="125">
        <v>75700</v>
      </c>
      <c r="AV1542" s="125">
        <f t="shared" ref="AV1542:AV1577" si="311">AR1542*1000+AS1542</f>
        <v>50005</v>
      </c>
      <c r="AW1542" s="10" t="s">
        <v>749</v>
      </c>
      <c r="AX1542">
        <f t="shared" si="308"/>
        <v>5075700</v>
      </c>
      <c r="BB1542">
        <v>39.020000000000003</v>
      </c>
      <c r="BC1542">
        <v>0.28999999999999998</v>
      </c>
      <c r="BD1542">
        <v>38.729999999999997</v>
      </c>
    </row>
    <row r="1543" spans="1:56" hidden="1" outlineLevel="1">
      <c r="A1543" t="s">
        <v>3142</v>
      </c>
      <c r="B1543" s="10" t="s">
        <v>1581</v>
      </c>
      <c r="C1543" s="1">
        <f t="shared" si="302"/>
        <v>1268</v>
      </c>
      <c r="D1543" s="7">
        <f>IF(N1543&gt;0, RANK(N1543,(N1543:P1543,Q1543:AE1543)),0)</f>
        <v>1</v>
      </c>
      <c r="E1543" s="7">
        <f>IF(O1543&gt;0,RANK(O1543,(N1543:P1543,Q1543:AE1543)),0)</f>
        <v>2</v>
      </c>
      <c r="F1543" s="7">
        <f t="shared" si="303"/>
        <v>3</v>
      </c>
      <c r="G1543" s="1">
        <f t="shared" si="309"/>
        <v>301</v>
      </c>
      <c r="H1543" s="2">
        <f t="shared" si="310"/>
        <v>0.23738170347003154</v>
      </c>
      <c r="I1543" s="8"/>
      <c r="J1543" s="2">
        <f t="shared" si="304"/>
        <v>0.60646687697160884</v>
      </c>
      <c r="K1543" s="2">
        <f t="shared" si="305"/>
        <v>0.36908517350157727</v>
      </c>
      <c r="L1543" s="2">
        <f t="shared" si="306"/>
        <v>9.4637223974763408E-3</v>
      </c>
      <c r="M1543" s="2">
        <f t="shared" si="307"/>
        <v>1.4984227129337554E-2</v>
      </c>
      <c r="N1543" s="1">
        <v>769</v>
      </c>
      <c r="O1543" s="1">
        <v>468</v>
      </c>
      <c r="P1543" s="1">
        <v>12</v>
      </c>
      <c r="Q1543" s="1">
        <v>6</v>
      </c>
      <c r="R1543" s="1">
        <v>0</v>
      </c>
      <c r="S1543" s="1">
        <v>6</v>
      </c>
      <c r="T1543" s="1">
        <v>0</v>
      </c>
      <c r="U1543" s="1">
        <v>0</v>
      </c>
      <c r="V1543" s="1">
        <v>0</v>
      </c>
      <c r="W1543" s="1">
        <v>7</v>
      </c>
      <c r="X1543" s="1"/>
      <c r="Y1543" s="1"/>
      <c r="Z1543" s="1"/>
      <c r="AA1543" s="1"/>
      <c r="AB1543" s="1"/>
      <c r="AN1543" t="str">
        <f t="shared" si="301"/>
        <v>Wallingford</v>
      </c>
      <c r="AO1543" t="s">
        <v>2352</v>
      </c>
      <c r="AP1543">
        <v>1</v>
      </c>
      <c r="AR1543" s="119">
        <v>50</v>
      </c>
      <c r="AS1543" s="121">
        <v>21</v>
      </c>
      <c r="AT1543" s="121">
        <v>125</v>
      </c>
      <c r="AU1543" s="125">
        <v>75925</v>
      </c>
      <c r="AV1543" s="125">
        <f t="shared" si="311"/>
        <v>50021</v>
      </c>
      <c r="AW1543" s="10" t="s">
        <v>749</v>
      </c>
      <c r="AX1543">
        <f t="shared" si="308"/>
        <v>5075925</v>
      </c>
      <c r="BB1543">
        <v>43.45</v>
      </c>
      <c r="BC1543">
        <v>0.21</v>
      </c>
      <c r="BD1543">
        <v>43.24</v>
      </c>
    </row>
    <row r="1544" spans="1:56" hidden="1" outlineLevel="1">
      <c r="A1544" t="s">
        <v>1788</v>
      </c>
      <c r="B1544" s="10" t="s">
        <v>1581</v>
      </c>
      <c r="C1544" s="1">
        <f t="shared" si="302"/>
        <v>283</v>
      </c>
      <c r="D1544" s="7">
        <f>IF(N1544&gt;0, RANK(N1544,(N1544:P1544,Q1544:AE1544)),0)</f>
        <v>1</v>
      </c>
      <c r="E1544" s="7">
        <f>IF(O1544&gt;0,RANK(O1544,(N1544:P1544,Q1544:AE1544)),0)</f>
        <v>2</v>
      </c>
      <c r="F1544" s="7">
        <f t="shared" si="303"/>
        <v>3</v>
      </c>
      <c r="G1544" s="1">
        <f t="shared" si="309"/>
        <v>113</v>
      </c>
      <c r="H1544" s="2">
        <f t="shared" si="310"/>
        <v>0.39929328621908128</v>
      </c>
      <c r="I1544" s="8"/>
      <c r="J1544" s="2">
        <f t="shared" si="304"/>
        <v>0.68551236749116606</v>
      </c>
      <c r="K1544" s="2">
        <f t="shared" si="305"/>
        <v>0.28621908127208479</v>
      </c>
      <c r="L1544" s="2">
        <f t="shared" si="306"/>
        <v>1.0600706713780919E-2</v>
      </c>
      <c r="M1544" s="2">
        <f t="shared" si="307"/>
        <v>1.7667844522968233E-2</v>
      </c>
      <c r="N1544" s="1">
        <v>194</v>
      </c>
      <c r="O1544" s="1">
        <v>81</v>
      </c>
      <c r="P1544" s="1">
        <v>3</v>
      </c>
      <c r="Q1544" s="1">
        <v>2</v>
      </c>
      <c r="R1544" s="1">
        <v>0</v>
      </c>
      <c r="S1544" s="1">
        <v>1</v>
      </c>
      <c r="T1544" s="1">
        <v>0</v>
      </c>
      <c r="U1544" s="1">
        <v>0</v>
      </c>
      <c r="V1544" s="1">
        <v>0</v>
      </c>
      <c r="W1544" s="1">
        <v>2</v>
      </c>
      <c r="X1544" s="1"/>
      <c r="Y1544" s="1"/>
      <c r="Z1544" s="1"/>
      <c r="AA1544" s="1"/>
      <c r="AB1544" s="1"/>
      <c r="AN1544" t="str">
        <f t="shared" si="301"/>
        <v>Waltham</v>
      </c>
      <c r="AO1544" t="s">
        <v>2903</v>
      </c>
      <c r="AP1544">
        <v>1</v>
      </c>
      <c r="AR1544" s="119">
        <v>50</v>
      </c>
      <c r="AS1544" s="121">
        <v>1</v>
      </c>
      <c r="AT1544" s="121">
        <v>105</v>
      </c>
      <c r="AU1544" s="125">
        <v>76075</v>
      </c>
      <c r="AV1544" s="125">
        <f t="shared" si="311"/>
        <v>50001</v>
      </c>
      <c r="AW1544" s="10" t="s">
        <v>749</v>
      </c>
      <c r="AX1544">
        <f t="shared" si="308"/>
        <v>5076075</v>
      </c>
      <c r="BB1544">
        <v>8.8699999999999992</v>
      </c>
      <c r="BC1544">
        <v>0.15</v>
      </c>
      <c r="BD1544">
        <v>8.7200000000000006</v>
      </c>
    </row>
    <row r="1545" spans="1:56" hidden="1" outlineLevel="1">
      <c r="A1545" t="s">
        <v>1138</v>
      </c>
      <c r="B1545" s="10" t="s">
        <v>1581</v>
      </c>
      <c r="C1545" s="1">
        <f t="shared" si="302"/>
        <v>426</v>
      </c>
      <c r="D1545" s="7">
        <f>IF(N1545&gt;0, RANK(N1545,(N1545:P1545,Q1545:AE1545)),0)</f>
        <v>1</v>
      </c>
      <c r="E1545" s="7">
        <f>IF(O1545&gt;0,RANK(O1545,(N1545:P1545,Q1545:AE1545)),0)</f>
        <v>2</v>
      </c>
      <c r="F1545" s="7">
        <f t="shared" si="303"/>
        <v>3</v>
      </c>
      <c r="G1545" s="1">
        <f t="shared" si="309"/>
        <v>143</v>
      </c>
      <c r="H1545" s="2">
        <f t="shared" si="310"/>
        <v>0.33568075117370894</v>
      </c>
      <c r="I1545" s="8"/>
      <c r="J1545" s="2">
        <f t="shared" si="304"/>
        <v>0.6619718309859155</v>
      </c>
      <c r="K1545" s="2">
        <f t="shared" si="305"/>
        <v>0.32629107981220656</v>
      </c>
      <c r="L1545" s="2">
        <f t="shared" si="306"/>
        <v>9.3896713615023476E-3</v>
      </c>
      <c r="M1545" s="2">
        <f t="shared" si="307"/>
        <v>2.3474178403755895E-3</v>
      </c>
      <c r="N1545" s="1">
        <v>282</v>
      </c>
      <c r="O1545" s="1">
        <v>139</v>
      </c>
      <c r="P1545" s="1">
        <v>4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1</v>
      </c>
      <c r="W1545" s="1">
        <v>0</v>
      </c>
      <c r="X1545" s="1"/>
      <c r="Y1545" s="1"/>
      <c r="Z1545" s="1"/>
      <c r="AA1545" s="1"/>
      <c r="AB1545" s="1"/>
      <c r="AN1545" t="str">
        <f t="shared" si="301"/>
        <v>Wardsboro</v>
      </c>
      <c r="AO1545" t="s">
        <v>238</v>
      </c>
      <c r="AP1545">
        <v>1</v>
      </c>
      <c r="AR1545" s="119">
        <v>50</v>
      </c>
      <c r="AS1545" s="121">
        <v>25</v>
      </c>
      <c r="AT1545" s="121">
        <v>90</v>
      </c>
      <c r="AU1545" s="125">
        <v>76225</v>
      </c>
      <c r="AV1545" s="125">
        <f t="shared" si="311"/>
        <v>50025</v>
      </c>
      <c r="AW1545" s="10" t="s">
        <v>749</v>
      </c>
      <c r="AX1545">
        <f t="shared" si="308"/>
        <v>5076225</v>
      </c>
      <c r="BB1545">
        <v>29.28</v>
      </c>
      <c r="BC1545">
        <v>0</v>
      </c>
      <c r="BD1545">
        <v>29.28</v>
      </c>
    </row>
    <row r="1546" spans="1:56" hidden="1" outlineLevel="1">
      <c r="A1546" t="s">
        <v>3421</v>
      </c>
      <c r="B1546" s="10" t="s">
        <v>1581</v>
      </c>
      <c r="C1546" s="1">
        <f t="shared" si="302"/>
        <v>1057</v>
      </c>
      <c r="D1546" s="7">
        <f>IF(N1546&gt;0, RANK(N1546,(N1546:P1546,Q1546:AE1546)),0)</f>
        <v>1</v>
      </c>
      <c r="E1546" s="7">
        <f>IF(O1546&gt;0,RANK(O1546,(N1546:P1546,Q1546:AE1546)),0)</f>
        <v>2</v>
      </c>
      <c r="F1546" s="7">
        <f t="shared" si="303"/>
        <v>3</v>
      </c>
      <c r="G1546" s="1">
        <f t="shared" si="309"/>
        <v>629</v>
      </c>
      <c r="H1546" s="2">
        <f t="shared" si="310"/>
        <v>0.59508041627246921</v>
      </c>
      <c r="I1546" s="8"/>
      <c r="J1546" s="2">
        <f t="shared" si="304"/>
        <v>0.78334910122989598</v>
      </c>
      <c r="K1546" s="2">
        <f t="shared" si="305"/>
        <v>0.18826868495742669</v>
      </c>
      <c r="L1546" s="2">
        <f t="shared" si="306"/>
        <v>1.8921475875118259E-2</v>
      </c>
      <c r="M1546" s="2">
        <f t="shared" si="307"/>
        <v>9.4607379375590724E-3</v>
      </c>
      <c r="N1546" s="1">
        <v>828</v>
      </c>
      <c r="O1546" s="1">
        <v>199</v>
      </c>
      <c r="P1546" s="1">
        <v>20</v>
      </c>
      <c r="Q1546" s="1">
        <v>0</v>
      </c>
      <c r="R1546" s="1">
        <v>2</v>
      </c>
      <c r="S1546" s="1">
        <v>1</v>
      </c>
      <c r="T1546" s="1">
        <v>0</v>
      </c>
      <c r="U1546" s="1">
        <v>2</v>
      </c>
      <c r="V1546" s="1">
        <v>0</v>
      </c>
      <c r="W1546" s="1">
        <v>5</v>
      </c>
      <c r="X1546" s="1"/>
      <c r="Y1546" s="1"/>
      <c r="Z1546" s="1"/>
      <c r="AA1546" s="1"/>
      <c r="AB1546" s="1"/>
      <c r="AN1546" t="str">
        <f t="shared" si="301"/>
        <v>Warren</v>
      </c>
      <c r="AO1546" t="s">
        <v>1616</v>
      </c>
      <c r="AP1546">
        <v>1</v>
      </c>
      <c r="AR1546" s="119">
        <v>50</v>
      </c>
      <c r="AS1546" s="121">
        <v>23</v>
      </c>
      <c r="AT1546" s="121">
        <v>85</v>
      </c>
      <c r="AU1546" s="125">
        <v>76525</v>
      </c>
      <c r="AV1546" s="125">
        <f t="shared" si="311"/>
        <v>50023</v>
      </c>
      <c r="AW1546" s="10" t="s">
        <v>749</v>
      </c>
      <c r="AX1546">
        <f t="shared" si="308"/>
        <v>5076525</v>
      </c>
      <c r="BB1546">
        <v>40.07</v>
      </c>
      <c r="BC1546">
        <v>0</v>
      </c>
      <c r="BD1546">
        <v>40.07</v>
      </c>
    </row>
    <row r="1547" spans="1:56" hidden="1" outlineLevel="1">
      <c r="A1547" t="s">
        <v>1616</v>
      </c>
      <c r="B1547" s="10" t="s">
        <v>1581</v>
      </c>
      <c r="C1547" s="1">
        <f t="shared" si="302"/>
        <v>569</v>
      </c>
      <c r="D1547" s="7">
        <f>IF(N1547&gt;0, RANK(N1547,(N1547:P1547,Q1547:AE1547)),0)</f>
        <v>1</v>
      </c>
      <c r="E1547" s="7">
        <f>IF(O1547&gt;0,RANK(O1547,(N1547:P1547,Q1547:AE1547)),0)</f>
        <v>2</v>
      </c>
      <c r="F1547" s="7">
        <f t="shared" si="303"/>
        <v>3</v>
      </c>
      <c r="G1547" s="1">
        <f t="shared" si="309"/>
        <v>115</v>
      </c>
      <c r="H1547" s="2">
        <f t="shared" si="310"/>
        <v>0.20210896309314588</v>
      </c>
      <c r="I1547" s="8"/>
      <c r="J1547" s="2">
        <f t="shared" si="304"/>
        <v>0.59402460456942008</v>
      </c>
      <c r="K1547" s="2">
        <f t="shared" si="305"/>
        <v>0.39191564147627417</v>
      </c>
      <c r="L1547" s="2">
        <f t="shared" si="306"/>
        <v>5.272407732864675E-3</v>
      </c>
      <c r="M1547" s="2">
        <f t="shared" si="307"/>
        <v>8.7873462214410787E-3</v>
      </c>
      <c r="N1547" s="1">
        <v>338</v>
      </c>
      <c r="O1547" s="1">
        <v>223</v>
      </c>
      <c r="P1547" s="1">
        <v>3</v>
      </c>
      <c r="Q1547" s="1">
        <v>0</v>
      </c>
      <c r="R1547" s="1">
        <v>0</v>
      </c>
      <c r="S1547" s="1">
        <v>2</v>
      </c>
      <c r="T1547" s="1">
        <v>1</v>
      </c>
      <c r="U1547" s="1">
        <v>1</v>
      </c>
      <c r="V1547" s="1">
        <v>0</v>
      </c>
      <c r="W1547" s="1">
        <v>1</v>
      </c>
      <c r="X1547" s="1"/>
      <c r="Y1547" s="1"/>
      <c r="Z1547" s="1"/>
      <c r="AA1547" s="1"/>
      <c r="AB1547" s="1"/>
      <c r="AN1547" t="str">
        <f t="shared" si="301"/>
        <v>Washington</v>
      </c>
      <c r="AO1547" t="s">
        <v>3376</v>
      </c>
      <c r="AP1547">
        <v>1</v>
      </c>
      <c r="AR1547" s="119">
        <v>50</v>
      </c>
      <c r="AS1547" s="121">
        <v>17</v>
      </c>
      <c r="AT1547" s="121">
        <v>75</v>
      </c>
      <c r="AU1547" s="125">
        <v>76750</v>
      </c>
      <c r="AV1547" s="125">
        <f t="shared" si="311"/>
        <v>50017</v>
      </c>
      <c r="AW1547" s="10" t="s">
        <v>749</v>
      </c>
      <c r="AX1547">
        <f t="shared" si="308"/>
        <v>5076750</v>
      </c>
      <c r="BB1547">
        <v>38.869999999999997</v>
      </c>
      <c r="BC1547">
        <v>0.01</v>
      </c>
      <c r="BD1547">
        <v>38.86</v>
      </c>
    </row>
    <row r="1548" spans="1:56" hidden="1" outlineLevel="1">
      <c r="A1548" t="s">
        <v>1588</v>
      </c>
      <c r="B1548" s="10" t="s">
        <v>1581</v>
      </c>
      <c r="C1548" s="1">
        <f t="shared" si="302"/>
        <v>2892</v>
      </c>
      <c r="D1548" s="7">
        <f>IF(N1548&gt;0, RANK(N1548,(N1548:P1548,Q1548:AE1548)),0)</f>
        <v>1</v>
      </c>
      <c r="E1548" s="7">
        <f>IF(O1548&gt;0,RANK(O1548,(N1548:P1548,Q1548:AE1548)),0)</f>
        <v>2</v>
      </c>
      <c r="F1548" s="7">
        <f t="shared" si="303"/>
        <v>3</v>
      </c>
      <c r="G1548" s="1">
        <f t="shared" si="309"/>
        <v>1450</v>
      </c>
      <c r="H1548" s="2">
        <f t="shared" si="310"/>
        <v>0.50138312586445366</v>
      </c>
      <c r="I1548" s="8"/>
      <c r="J1548" s="2">
        <f t="shared" si="304"/>
        <v>0.74204702627939145</v>
      </c>
      <c r="K1548" s="2">
        <f t="shared" si="305"/>
        <v>0.24066390041493776</v>
      </c>
      <c r="L1548" s="2">
        <f t="shared" si="306"/>
        <v>8.2987551867219917E-3</v>
      </c>
      <c r="M1548" s="2">
        <f t="shared" si="307"/>
        <v>8.9903181189487907E-3</v>
      </c>
      <c r="N1548" s="1">
        <v>2146</v>
      </c>
      <c r="O1548" s="1">
        <v>696</v>
      </c>
      <c r="P1548" s="1">
        <v>24</v>
      </c>
      <c r="Q1548" s="1">
        <v>11</v>
      </c>
      <c r="R1548" s="1">
        <v>0</v>
      </c>
      <c r="S1548" s="1">
        <v>3</v>
      </c>
      <c r="T1548" s="1">
        <v>2</v>
      </c>
      <c r="U1548" s="1">
        <v>1</v>
      </c>
      <c r="V1548" s="1">
        <v>0</v>
      </c>
      <c r="W1548" s="1">
        <v>9</v>
      </c>
      <c r="X1548" s="1"/>
      <c r="Y1548" s="1"/>
      <c r="Z1548" s="1"/>
      <c r="AA1548" s="1"/>
      <c r="AB1548" s="1"/>
      <c r="AN1548" t="str">
        <f t="shared" si="301"/>
        <v>Waterbury</v>
      </c>
      <c r="AO1548" t="s">
        <v>1616</v>
      </c>
      <c r="AP1548">
        <v>1</v>
      </c>
      <c r="AR1548" s="119">
        <v>50</v>
      </c>
      <c r="AS1548" s="121">
        <v>23</v>
      </c>
      <c r="AT1548" s="121">
        <v>90</v>
      </c>
      <c r="AU1548" s="125">
        <v>76975</v>
      </c>
      <c r="AV1548" s="125">
        <f t="shared" si="311"/>
        <v>50023</v>
      </c>
      <c r="AW1548" s="10" t="s">
        <v>749</v>
      </c>
      <c r="AX1548">
        <f t="shared" si="308"/>
        <v>5076975</v>
      </c>
      <c r="BB1548">
        <v>49.75</v>
      </c>
      <c r="BC1548">
        <v>1.52</v>
      </c>
      <c r="BD1548">
        <v>48.23</v>
      </c>
    </row>
    <row r="1549" spans="1:56" hidden="1" outlineLevel="1">
      <c r="A1549" t="s">
        <v>2624</v>
      </c>
      <c r="B1549" s="10" t="s">
        <v>1581</v>
      </c>
      <c r="C1549" s="1">
        <f t="shared" si="302"/>
        <v>720</v>
      </c>
      <c r="D1549" s="7">
        <f>IF(N1549&gt;0, RANK(N1549,(N1549:P1549,Q1549:AE1549)),0)</f>
        <v>1</v>
      </c>
      <c r="E1549" s="7">
        <f>IF(O1549&gt;0,RANK(O1549,(N1549:P1549,Q1549:AE1549)),0)</f>
        <v>2</v>
      </c>
      <c r="F1549" s="7">
        <f t="shared" si="303"/>
        <v>3</v>
      </c>
      <c r="G1549" s="1">
        <f t="shared" si="309"/>
        <v>56</v>
      </c>
      <c r="H1549" s="2">
        <f t="shared" si="310"/>
        <v>7.7777777777777779E-2</v>
      </c>
      <c r="I1549" s="8"/>
      <c r="J1549" s="2">
        <f t="shared" si="304"/>
        <v>0.52638888888888891</v>
      </c>
      <c r="K1549" s="2">
        <f t="shared" si="305"/>
        <v>0.44861111111111113</v>
      </c>
      <c r="L1549" s="2">
        <f t="shared" si="306"/>
        <v>9.7222222222222224E-3</v>
      </c>
      <c r="M1549" s="2">
        <f t="shared" si="307"/>
        <v>1.5277777777777744E-2</v>
      </c>
      <c r="N1549" s="1">
        <v>379</v>
      </c>
      <c r="O1549" s="1">
        <v>323</v>
      </c>
      <c r="P1549" s="1">
        <v>7</v>
      </c>
      <c r="Q1549" s="1">
        <v>4</v>
      </c>
      <c r="R1549" s="1">
        <v>0</v>
      </c>
      <c r="S1549" s="1">
        <v>0</v>
      </c>
      <c r="T1549" s="1">
        <v>1</v>
      </c>
      <c r="U1549" s="1">
        <v>1</v>
      </c>
      <c r="V1549" s="1">
        <v>2</v>
      </c>
      <c r="W1549" s="1">
        <v>3</v>
      </c>
      <c r="X1549" s="1"/>
      <c r="Y1549" s="1"/>
      <c r="Z1549" s="1"/>
      <c r="AA1549" s="1"/>
      <c r="AB1549" s="1"/>
      <c r="AN1549" t="str">
        <f t="shared" si="301"/>
        <v>Waterford</v>
      </c>
      <c r="AO1549" t="s">
        <v>3371</v>
      </c>
      <c r="AP1549">
        <v>1</v>
      </c>
      <c r="AR1549" s="119">
        <v>50</v>
      </c>
      <c r="AS1549" s="121">
        <v>5</v>
      </c>
      <c r="AT1549" s="121">
        <v>80</v>
      </c>
      <c r="AU1549" s="125">
        <v>77125</v>
      </c>
      <c r="AV1549" s="125">
        <f t="shared" si="311"/>
        <v>50005</v>
      </c>
      <c r="AW1549" s="10" t="s">
        <v>749</v>
      </c>
      <c r="AX1549">
        <f t="shared" si="308"/>
        <v>5077125</v>
      </c>
      <c r="BB1549">
        <v>39.729999999999997</v>
      </c>
      <c r="BC1549">
        <v>1.58</v>
      </c>
      <c r="BD1549">
        <v>38.15</v>
      </c>
    </row>
    <row r="1550" spans="1:56" hidden="1" outlineLevel="1">
      <c r="A1550" t="s">
        <v>3420</v>
      </c>
      <c r="B1550" s="10" t="s">
        <v>1581</v>
      </c>
      <c r="C1550" s="1">
        <f t="shared" si="302"/>
        <v>359</v>
      </c>
      <c r="D1550" s="7">
        <f>IF(N1550&gt;0, RANK(N1550,(N1550:P1550,Q1550:AE1550)),0)</f>
        <v>1</v>
      </c>
      <c r="E1550" s="7">
        <f>IF(O1550&gt;0,RANK(O1550,(N1550:P1550,Q1550:AE1550)),0)</f>
        <v>2</v>
      </c>
      <c r="F1550" s="7">
        <f t="shared" si="303"/>
        <v>3</v>
      </c>
      <c r="G1550" s="1">
        <f t="shared" si="309"/>
        <v>115</v>
      </c>
      <c r="H1550" s="2">
        <f t="shared" si="310"/>
        <v>0.3203342618384401</v>
      </c>
      <c r="I1550" s="8"/>
      <c r="J1550" s="2">
        <f t="shared" si="304"/>
        <v>0.65459610027855153</v>
      </c>
      <c r="K1550" s="2">
        <f t="shared" si="305"/>
        <v>0.33426183844011143</v>
      </c>
      <c r="L1550" s="2">
        <f t="shared" si="306"/>
        <v>5.5710306406685237E-3</v>
      </c>
      <c r="M1550" s="2">
        <f t="shared" si="307"/>
        <v>5.571030640668522E-3</v>
      </c>
      <c r="N1550" s="1">
        <v>235</v>
      </c>
      <c r="O1550" s="1">
        <v>120</v>
      </c>
      <c r="P1550" s="1">
        <v>2</v>
      </c>
      <c r="Q1550" s="1">
        <v>2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/>
      <c r="Y1550" s="1"/>
      <c r="Z1550" s="1"/>
      <c r="AA1550" s="1"/>
      <c r="AB1550" s="1"/>
      <c r="AN1550" t="str">
        <f t="shared" si="301"/>
        <v>Waterville</v>
      </c>
      <c r="AO1550" t="s">
        <v>471</v>
      </c>
      <c r="AP1550">
        <v>1</v>
      </c>
      <c r="AR1550" s="119">
        <v>50</v>
      </c>
      <c r="AS1550" s="121">
        <v>15</v>
      </c>
      <c r="AT1550" s="121">
        <v>45</v>
      </c>
      <c r="AU1550" s="125">
        <v>77425</v>
      </c>
      <c r="AV1550" s="125">
        <f t="shared" si="311"/>
        <v>50015</v>
      </c>
      <c r="AW1550" s="10" t="s">
        <v>749</v>
      </c>
      <c r="AX1550">
        <f t="shared" si="308"/>
        <v>5077425</v>
      </c>
      <c r="BB1550">
        <v>16.41</v>
      </c>
      <c r="BC1550">
        <v>0.01</v>
      </c>
      <c r="BD1550">
        <v>16.399999999999999</v>
      </c>
    </row>
    <row r="1551" spans="1:56" hidden="1" outlineLevel="1">
      <c r="A1551" t="s">
        <v>2521</v>
      </c>
      <c r="B1551" s="10" t="s">
        <v>1581</v>
      </c>
      <c r="C1551" s="1">
        <f t="shared" si="302"/>
        <v>1565</v>
      </c>
      <c r="D1551" s="7">
        <f>IF(N1551&gt;0, RANK(N1551,(N1551:P1551,Q1551:AE1551)),0)</f>
        <v>1</v>
      </c>
      <c r="E1551" s="7">
        <f>IF(O1551&gt;0,RANK(O1551,(N1551:P1551,Q1551:AE1551)),0)</f>
        <v>2</v>
      </c>
      <c r="F1551" s="7">
        <f t="shared" si="303"/>
        <v>3</v>
      </c>
      <c r="G1551" s="1">
        <f t="shared" si="309"/>
        <v>431</v>
      </c>
      <c r="H1551" s="2">
        <f t="shared" si="310"/>
        <v>0.27539936102236423</v>
      </c>
      <c r="I1551" s="8"/>
      <c r="J1551" s="2">
        <f t="shared" si="304"/>
        <v>0.62811501597444086</v>
      </c>
      <c r="K1551" s="2">
        <f t="shared" si="305"/>
        <v>0.35271565495207668</v>
      </c>
      <c r="L1551" s="2">
        <f t="shared" si="306"/>
        <v>8.9456869009584671E-3</v>
      </c>
      <c r="M1551" s="2">
        <f t="shared" si="307"/>
        <v>1.0223642172523988E-2</v>
      </c>
      <c r="N1551" s="1">
        <v>983</v>
      </c>
      <c r="O1551" s="1">
        <v>552</v>
      </c>
      <c r="P1551" s="1">
        <v>14</v>
      </c>
      <c r="Q1551" s="1">
        <v>2</v>
      </c>
      <c r="R1551" s="1">
        <v>1</v>
      </c>
      <c r="S1551" s="1">
        <v>3</v>
      </c>
      <c r="T1551" s="1">
        <v>1</v>
      </c>
      <c r="U1551" s="1">
        <v>1</v>
      </c>
      <c r="V1551" s="1">
        <v>0</v>
      </c>
      <c r="W1551" s="1">
        <v>8</v>
      </c>
      <c r="X1551" s="1"/>
      <c r="Y1551" s="1"/>
      <c r="Z1551" s="1"/>
      <c r="AA1551" s="1"/>
      <c r="AB1551" s="1"/>
      <c r="AN1551" t="str">
        <f t="shared" si="301"/>
        <v>Weathersfield</v>
      </c>
      <c r="AO1551" t="s">
        <v>968</v>
      </c>
      <c r="AP1551">
        <v>1</v>
      </c>
      <c r="AR1551" s="119">
        <v>50</v>
      </c>
      <c r="AS1551" s="121">
        <v>27</v>
      </c>
      <c r="AT1551" s="121">
        <v>100</v>
      </c>
      <c r="AU1551" s="125">
        <v>77500</v>
      </c>
      <c r="AV1551" s="125">
        <f t="shared" si="311"/>
        <v>50027</v>
      </c>
      <c r="AW1551" s="10" t="s">
        <v>749</v>
      </c>
      <c r="AX1551">
        <f t="shared" si="308"/>
        <v>5077500</v>
      </c>
      <c r="BB1551">
        <v>44.18</v>
      </c>
      <c r="BC1551">
        <v>0.41</v>
      </c>
      <c r="BD1551">
        <v>43.78</v>
      </c>
    </row>
    <row r="1552" spans="1:56" hidden="1" outlineLevel="1">
      <c r="A1552" t="s">
        <v>2194</v>
      </c>
      <c r="B1552" s="10" t="s">
        <v>1581</v>
      </c>
      <c r="C1552" s="1">
        <f t="shared" si="302"/>
        <v>579</v>
      </c>
      <c r="D1552" s="7">
        <f>IF(N1552&gt;0, RANK(N1552,(N1552:P1552,Q1552:AE1552)),0)</f>
        <v>1</v>
      </c>
      <c r="E1552" s="7">
        <f>IF(O1552&gt;0,RANK(O1552,(N1552:P1552,Q1552:AE1552)),0)</f>
        <v>2</v>
      </c>
      <c r="F1552" s="7">
        <f t="shared" si="303"/>
        <v>3</v>
      </c>
      <c r="G1552" s="1">
        <f t="shared" si="309"/>
        <v>40</v>
      </c>
      <c r="H1552" s="2">
        <f t="shared" si="310"/>
        <v>6.9084628670120898E-2</v>
      </c>
      <c r="I1552" s="8"/>
      <c r="J1552" s="2">
        <f t="shared" si="304"/>
        <v>0.52677029360967187</v>
      </c>
      <c r="K1552" s="2">
        <f t="shared" si="305"/>
        <v>0.45768566493955093</v>
      </c>
      <c r="L1552" s="2">
        <f t="shared" si="306"/>
        <v>1.3816925734024179E-2</v>
      </c>
      <c r="M1552" s="2">
        <f t="shared" si="307"/>
        <v>1.7271157167530228E-3</v>
      </c>
      <c r="N1552" s="1">
        <v>305</v>
      </c>
      <c r="O1552" s="1">
        <v>265</v>
      </c>
      <c r="P1552" s="1">
        <v>8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1</v>
      </c>
      <c r="W1552" s="1">
        <v>0</v>
      </c>
      <c r="X1552" s="1"/>
      <c r="Y1552" s="1"/>
      <c r="Z1552" s="1"/>
      <c r="AA1552" s="1"/>
      <c r="AB1552" s="1"/>
      <c r="AN1552" t="str">
        <f t="shared" si="301"/>
        <v>Wells</v>
      </c>
      <c r="AO1552" t="s">
        <v>2352</v>
      </c>
      <c r="AP1552">
        <v>1</v>
      </c>
      <c r="AR1552" s="119">
        <v>50</v>
      </c>
      <c r="AS1552" s="121">
        <v>21</v>
      </c>
      <c r="AT1552" s="121">
        <v>130</v>
      </c>
      <c r="AU1552" s="125">
        <v>77950</v>
      </c>
      <c r="AV1552" s="125">
        <f t="shared" si="311"/>
        <v>50021</v>
      </c>
      <c r="AW1552" s="10" t="s">
        <v>749</v>
      </c>
      <c r="AX1552">
        <f t="shared" si="308"/>
        <v>5077950</v>
      </c>
      <c r="BB1552">
        <v>23.36</v>
      </c>
      <c r="BC1552">
        <v>0.8</v>
      </c>
      <c r="BD1552">
        <v>22.55</v>
      </c>
    </row>
    <row r="1553" spans="1:56" hidden="1" outlineLevel="1">
      <c r="A1553" t="s">
        <v>2338</v>
      </c>
      <c r="B1553" s="10" t="s">
        <v>1581</v>
      </c>
      <c r="C1553" s="1">
        <f t="shared" si="302"/>
        <v>325</v>
      </c>
      <c r="D1553" s="7">
        <f>IF(N1553&gt;0, RANK(N1553,(N1553:P1553,Q1553:AE1553)),0)</f>
        <v>1</v>
      </c>
      <c r="E1553" s="7">
        <f>IF(O1553&gt;0,RANK(O1553,(N1553:P1553,Q1553:AE1553)),0)</f>
        <v>2</v>
      </c>
      <c r="F1553" s="7">
        <f t="shared" si="303"/>
        <v>3</v>
      </c>
      <c r="G1553" s="1">
        <f t="shared" si="309"/>
        <v>120</v>
      </c>
      <c r="H1553" s="2">
        <f t="shared" si="310"/>
        <v>0.36923076923076925</v>
      </c>
      <c r="I1553" s="8"/>
      <c r="J1553" s="2">
        <f t="shared" si="304"/>
        <v>0.67692307692307696</v>
      </c>
      <c r="K1553" s="2">
        <f t="shared" si="305"/>
        <v>0.30769230769230771</v>
      </c>
      <c r="L1553" s="2">
        <f t="shared" si="306"/>
        <v>6.1538461538461538E-3</v>
      </c>
      <c r="M1553" s="2">
        <f t="shared" si="307"/>
        <v>9.2307692307691761E-3</v>
      </c>
      <c r="N1553" s="1">
        <v>220</v>
      </c>
      <c r="O1553" s="1">
        <v>100</v>
      </c>
      <c r="P1553" s="1">
        <v>2</v>
      </c>
      <c r="Q1553" s="1">
        <v>0</v>
      </c>
      <c r="R1553" s="1">
        <v>0</v>
      </c>
      <c r="S1553" s="1">
        <v>1</v>
      </c>
      <c r="T1553" s="1">
        <v>0</v>
      </c>
      <c r="U1553" s="1">
        <v>0</v>
      </c>
      <c r="V1553" s="1">
        <v>0</v>
      </c>
      <c r="W1553" s="1">
        <v>2</v>
      </c>
      <c r="X1553" s="1"/>
      <c r="Y1553" s="1"/>
      <c r="Z1553" s="1"/>
      <c r="AA1553" s="1"/>
      <c r="AB1553" s="1"/>
      <c r="AN1553" t="str">
        <f t="shared" si="301"/>
        <v>West Fairlee</v>
      </c>
      <c r="AO1553" t="s">
        <v>3376</v>
      </c>
      <c r="AP1553">
        <v>1</v>
      </c>
      <c r="AR1553" s="119">
        <v>50</v>
      </c>
      <c r="AS1553" s="121">
        <v>17</v>
      </c>
      <c r="AT1553" s="121">
        <v>80</v>
      </c>
      <c r="AU1553" s="125">
        <v>79975</v>
      </c>
      <c r="AV1553" s="125">
        <f t="shared" si="311"/>
        <v>50017</v>
      </c>
      <c r="AW1553" s="10" t="s">
        <v>749</v>
      </c>
      <c r="AX1553">
        <f t="shared" si="308"/>
        <v>5079975</v>
      </c>
      <c r="BB1553">
        <v>22.83</v>
      </c>
      <c r="BC1553">
        <v>0.22</v>
      </c>
      <c r="BD1553">
        <v>22.6</v>
      </c>
    </row>
    <row r="1554" spans="1:56" hidden="1" outlineLevel="1">
      <c r="A1554" t="s">
        <v>337</v>
      </c>
      <c r="B1554" s="10" t="s">
        <v>1581</v>
      </c>
      <c r="C1554" s="1">
        <f t="shared" si="302"/>
        <v>142</v>
      </c>
      <c r="D1554" s="7">
        <f>IF(N1554&gt;0, RANK(N1554,(N1554:P1554,Q1554:AE1554)),0)</f>
        <v>1</v>
      </c>
      <c r="E1554" s="7">
        <f>IF(O1554&gt;0,RANK(O1554,(N1554:P1554,Q1554:AE1554)),0)</f>
        <v>2</v>
      </c>
      <c r="F1554" s="7">
        <f t="shared" si="303"/>
        <v>3</v>
      </c>
      <c r="G1554" s="1">
        <f t="shared" si="309"/>
        <v>37</v>
      </c>
      <c r="H1554" s="2">
        <f t="shared" si="310"/>
        <v>0.26056338028169013</v>
      </c>
      <c r="I1554" s="8"/>
      <c r="J1554" s="2">
        <f t="shared" si="304"/>
        <v>0.61971830985915488</v>
      </c>
      <c r="K1554" s="2">
        <f t="shared" si="305"/>
        <v>0.35915492957746481</v>
      </c>
      <c r="L1554" s="2">
        <f t="shared" si="306"/>
        <v>1.4084507042253521E-2</v>
      </c>
      <c r="M1554" s="2">
        <f t="shared" si="307"/>
        <v>7.0422535211267876E-3</v>
      </c>
      <c r="N1554" s="1">
        <v>88</v>
      </c>
      <c r="O1554" s="1">
        <v>51</v>
      </c>
      <c r="P1554" s="1">
        <v>2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/>
      <c r="Y1554" s="1"/>
      <c r="Z1554" s="1"/>
      <c r="AA1554" s="1"/>
      <c r="AB1554" s="1"/>
      <c r="AN1554" t="str">
        <f t="shared" si="301"/>
        <v>West Haven</v>
      </c>
      <c r="AO1554" t="s">
        <v>2352</v>
      </c>
      <c r="AP1554">
        <v>1</v>
      </c>
      <c r="AR1554" s="119">
        <v>50</v>
      </c>
      <c r="AS1554" s="121">
        <v>21</v>
      </c>
      <c r="AT1554" s="121">
        <v>135</v>
      </c>
      <c r="AU1554" s="125">
        <v>80875</v>
      </c>
      <c r="AV1554" s="125">
        <f t="shared" si="311"/>
        <v>50021</v>
      </c>
      <c r="AW1554" s="10" t="s">
        <v>749</v>
      </c>
      <c r="AX1554">
        <f t="shared" si="308"/>
        <v>5080875</v>
      </c>
      <c r="BB1554">
        <v>28.49</v>
      </c>
      <c r="BC1554">
        <v>0.49</v>
      </c>
      <c r="BD1554">
        <v>28</v>
      </c>
    </row>
    <row r="1555" spans="1:56" hidden="1" outlineLevel="1">
      <c r="A1555" t="s">
        <v>702</v>
      </c>
      <c r="B1555" s="10" t="s">
        <v>1581</v>
      </c>
      <c r="C1555" s="1">
        <f t="shared" si="302"/>
        <v>1103</v>
      </c>
      <c r="D1555" s="7">
        <f>IF(N1555&gt;0, RANK(N1555,(N1555:P1555,Q1555:AE1555)),0)</f>
        <v>1</v>
      </c>
      <c r="E1555" s="7">
        <f>IF(O1555&gt;0,RANK(O1555,(N1555:P1555,Q1555:AE1555)),0)</f>
        <v>2</v>
      </c>
      <c r="F1555" s="7">
        <f t="shared" si="303"/>
        <v>3</v>
      </c>
      <c r="G1555" s="1">
        <f t="shared" si="309"/>
        <v>173</v>
      </c>
      <c r="H1555" s="2">
        <f t="shared" si="310"/>
        <v>0.15684496826835903</v>
      </c>
      <c r="I1555" s="8"/>
      <c r="J1555" s="2">
        <f t="shared" si="304"/>
        <v>0.56935630099728018</v>
      </c>
      <c r="K1555" s="2">
        <f t="shared" si="305"/>
        <v>0.4125113327289211</v>
      </c>
      <c r="L1555" s="2">
        <f t="shared" si="306"/>
        <v>1.0879419764279238E-2</v>
      </c>
      <c r="M1555" s="2">
        <f t="shared" si="307"/>
        <v>7.2529465095194784E-3</v>
      </c>
      <c r="N1555" s="1">
        <v>628</v>
      </c>
      <c r="O1555" s="1">
        <v>455</v>
      </c>
      <c r="P1555" s="1">
        <v>12</v>
      </c>
      <c r="Q1555" s="1">
        <v>3</v>
      </c>
      <c r="R1555" s="1">
        <v>0</v>
      </c>
      <c r="S1555" s="1">
        <v>2</v>
      </c>
      <c r="T1555" s="1">
        <v>0</v>
      </c>
      <c r="U1555" s="1">
        <v>0</v>
      </c>
      <c r="V1555" s="1">
        <v>1</v>
      </c>
      <c r="W1555" s="1">
        <v>2</v>
      </c>
      <c r="X1555" s="1"/>
      <c r="Y1555" s="1"/>
      <c r="Z1555" s="1"/>
      <c r="AA1555" s="1"/>
      <c r="AB1555" s="1"/>
      <c r="AN1555" t="str">
        <f t="shared" si="301"/>
        <v>West Rutland</v>
      </c>
      <c r="AO1555" t="s">
        <v>2352</v>
      </c>
      <c r="AP1555">
        <v>1</v>
      </c>
      <c r="AR1555" s="119">
        <v>50</v>
      </c>
      <c r="AS1555" s="121">
        <v>21</v>
      </c>
      <c r="AT1555" s="121">
        <v>140</v>
      </c>
      <c r="AU1555" s="125">
        <v>82300</v>
      </c>
      <c r="AV1555" s="125">
        <f t="shared" si="311"/>
        <v>50021</v>
      </c>
      <c r="AW1555" s="10" t="s">
        <v>749</v>
      </c>
      <c r="AX1555">
        <f t="shared" si="308"/>
        <v>5082300</v>
      </c>
      <c r="BB1555">
        <v>18</v>
      </c>
      <c r="BC1555">
        <v>0</v>
      </c>
      <c r="BD1555">
        <v>18</v>
      </c>
    </row>
    <row r="1556" spans="1:56" hidden="1" outlineLevel="1">
      <c r="A1556" t="s">
        <v>298</v>
      </c>
      <c r="B1556" s="10" t="s">
        <v>1581</v>
      </c>
      <c r="C1556" s="1">
        <f t="shared" si="302"/>
        <v>701</v>
      </c>
      <c r="D1556" s="7">
        <f>IF(N1556&gt;0, RANK(N1556,(N1556:P1556,Q1556:AE1556)),0)</f>
        <v>1</v>
      </c>
      <c r="E1556" s="7">
        <f>IF(O1556&gt;0,RANK(O1556,(N1556:P1556,Q1556:AE1556)),0)</f>
        <v>2</v>
      </c>
      <c r="F1556" s="7">
        <f t="shared" si="303"/>
        <v>3</v>
      </c>
      <c r="G1556" s="1">
        <f t="shared" si="309"/>
        <v>261</v>
      </c>
      <c r="H1556" s="2">
        <f t="shared" si="310"/>
        <v>0.37232524964336661</v>
      </c>
      <c r="I1556" s="8"/>
      <c r="J1556" s="2">
        <f t="shared" si="304"/>
        <v>0.68188302425106995</v>
      </c>
      <c r="K1556" s="2">
        <f t="shared" si="305"/>
        <v>0.30955777460770328</v>
      </c>
      <c r="L1556" s="2">
        <f t="shared" si="306"/>
        <v>5.7061340941512127E-3</v>
      </c>
      <c r="M1556" s="2">
        <f t="shared" si="307"/>
        <v>2.8530670470755561E-3</v>
      </c>
      <c r="N1556" s="1">
        <v>478</v>
      </c>
      <c r="O1556" s="1">
        <v>217</v>
      </c>
      <c r="P1556" s="1">
        <v>4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1</v>
      </c>
      <c r="X1556" s="1"/>
      <c r="Y1556" s="1"/>
      <c r="Z1556" s="1"/>
      <c r="AA1556" s="1"/>
      <c r="AB1556" s="1"/>
      <c r="AN1556" t="str">
        <f t="shared" si="301"/>
        <v>West Windsor</v>
      </c>
      <c r="AO1556" t="s">
        <v>968</v>
      </c>
      <c r="AP1556">
        <v>1</v>
      </c>
      <c r="AR1556" s="119">
        <v>50</v>
      </c>
      <c r="AS1556" s="121">
        <v>27</v>
      </c>
      <c r="AT1556" s="121">
        <v>110</v>
      </c>
      <c r="AU1556" s="125">
        <v>83050</v>
      </c>
      <c r="AV1556" s="125">
        <f t="shared" si="311"/>
        <v>50027</v>
      </c>
      <c r="AW1556" s="10" t="s">
        <v>749</v>
      </c>
      <c r="AX1556">
        <f t="shared" si="308"/>
        <v>5083050</v>
      </c>
      <c r="BB1556">
        <v>24.72</v>
      </c>
      <c r="BC1556">
        <v>0.02</v>
      </c>
      <c r="BD1556">
        <v>24.7</v>
      </c>
    </row>
    <row r="1557" spans="1:56" hidden="1" outlineLevel="1">
      <c r="A1557" t="s">
        <v>2128</v>
      </c>
      <c r="B1557" s="10" t="s">
        <v>1581</v>
      </c>
      <c r="C1557" s="1">
        <f t="shared" si="302"/>
        <v>303</v>
      </c>
      <c r="D1557" s="7">
        <f>IF(N1557&gt;0, RANK(N1557,(N1557:P1557,Q1557:AE1557)),0)</f>
        <v>1</v>
      </c>
      <c r="E1557" s="7">
        <f>IF(O1557&gt;0,RANK(O1557,(N1557:P1557,Q1557:AE1557)),0)</f>
        <v>2</v>
      </c>
      <c r="F1557" s="7">
        <f t="shared" si="303"/>
        <v>4</v>
      </c>
      <c r="G1557" s="1">
        <f t="shared" si="309"/>
        <v>95</v>
      </c>
      <c r="H1557" s="2">
        <f t="shared" si="310"/>
        <v>0.31353135313531355</v>
      </c>
      <c r="I1557" s="8"/>
      <c r="J1557" s="2">
        <f t="shared" si="304"/>
        <v>0.64686468646864681</v>
      </c>
      <c r="K1557" s="2">
        <f t="shared" si="305"/>
        <v>0.33333333333333331</v>
      </c>
      <c r="L1557" s="2">
        <f t="shared" si="306"/>
        <v>6.6006600660066007E-3</v>
      </c>
      <c r="M1557" s="2">
        <f t="shared" si="307"/>
        <v>1.3201320132013274E-2</v>
      </c>
      <c r="N1557" s="1">
        <v>196</v>
      </c>
      <c r="O1557" s="1">
        <v>101</v>
      </c>
      <c r="P1557" s="1">
        <v>2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3</v>
      </c>
      <c r="X1557" s="1"/>
      <c r="Y1557" s="1"/>
      <c r="Z1557" s="1"/>
      <c r="AA1557" s="1"/>
      <c r="AB1557" s="1"/>
      <c r="AN1557" t="str">
        <f t="shared" si="301"/>
        <v>Westfield</v>
      </c>
      <c r="AO1557" t="s">
        <v>2831</v>
      </c>
      <c r="AP1557">
        <v>1</v>
      </c>
      <c r="AR1557" s="119">
        <v>50</v>
      </c>
      <c r="AS1557" s="121">
        <v>19</v>
      </c>
      <c r="AT1557" s="121">
        <v>90</v>
      </c>
      <c r="AU1557" s="125">
        <v>80200</v>
      </c>
      <c r="AV1557" s="125">
        <f t="shared" si="311"/>
        <v>50019</v>
      </c>
      <c r="AW1557" s="10" t="s">
        <v>749</v>
      </c>
      <c r="AX1557">
        <f t="shared" si="308"/>
        <v>5080200</v>
      </c>
      <c r="BB1557">
        <v>40.18</v>
      </c>
      <c r="BC1557">
        <v>0</v>
      </c>
      <c r="BD1557">
        <v>40.17</v>
      </c>
    </row>
    <row r="1558" spans="1:56" hidden="1" outlineLevel="1">
      <c r="A1558" t="s">
        <v>916</v>
      </c>
      <c r="B1558" s="10" t="s">
        <v>1581</v>
      </c>
      <c r="C1558" s="1">
        <f t="shared" si="302"/>
        <v>1151</v>
      </c>
      <c r="D1558" s="7">
        <f>IF(N1558&gt;0, RANK(N1558,(N1558:P1558,Q1558:AE1558)),0)</f>
        <v>1</v>
      </c>
      <c r="E1558" s="7">
        <f>IF(O1558&gt;0,RANK(O1558,(N1558:P1558,Q1558:AE1558)),0)</f>
        <v>2</v>
      </c>
      <c r="F1558" s="7">
        <f t="shared" si="303"/>
        <v>3</v>
      </c>
      <c r="G1558" s="1">
        <f t="shared" si="309"/>
        <v>413</v>
      </c>
      <c r="H1558" s="2">
        <f t="shared" si="310"/>
        <v>0.35881841876629017</v>
      </c>
      <c r="I1558" s="8"/>
      <c r="J1558" s="2">
        <f t="shared" si="304"/>
        <v>0.67245873153779323</v>
      </c>
      <c r="K1558" s="2">
        <f t="shared" si="305"/>
        <v>0.31364031277150306</v>
      </c>
      <c r="L1558" s="2">
        <f t="shared" si="306"/>
        <v>7.819287576020852E-3</v>
      </c>
      <c r="M1558" s="2">
        <f t="shared" si="307"/>
        <v>6.0816681146828571E-3</v>
      </c>
      <c r="N1558" s="1">
        <v>774</v>
      </c>
      <c r="O1558" s="1">
        <v>361</v>
      </c>
      <c r="P1558" s="1">
        <v>9</v>
      </c>
      <c r="Q1558" s="1">
        <v>5</v>
      </c>
      <c r="R1558" s="1">
        <v>0</v>
      </c>
      <c r="S1558" s="1">
        <v>0</v>
      </c>
      <c r="T1558" s="1">
        <v>0</v>
      </c>
      <c r="U1558" s="1">
        <v>1</v>
      </c>
      <c r="V1558" s="1">
        <v>0</v>
      </c>
      <c r="W1558" s="1">
        <v>1</v>
      </c>
      <c r="X1558" s="1"/>
      <c r="Y1558" s="1"/>
      <c r="Z1558" s="1"/>
      <c r="AA1558" s="1"/>
      <c r="AB1558" s="1"/>
      <c r="AN1558" t="str">
        <f t="shared" si="301"/>
        <v>Westford</v>
      </c>
      <c r="AO1558" t="s">
        <v>334</v>
      </c>
      <c r="AP1558">
        <v>1</v>
      </c>
      <c r="AR1558" s="119">
        <v>50</v>
      </c>
      <c r="AS1558" s="121">
        <v>7</v>
      </c>
      <c r="AT1558" s="121">
        <v>80</v>
      </c>
      <c r="AU1558" s="125">
        <v>80350</v>
      </c>
      <c r="AV1558" s="125">
        <f t="shared" si="311"/>
        <v>50007</v>
      </c>
      <c r="AW1558" s="10" t="s">
        <v>749</v>
      </c>
      <c r="AX1558">
        <f t="shared" si="308"/>
        <v>5080350</v>
      </c>
      <c r="BB1558">
        <v>39.29</v>
      </c>
      <c r="BC1558">
        <v>0.03</v>
      </c>
      <c r="BD1558">
        <v>39.26</v>
      </c>
    </row>
    <row r="1559" spans="1:56" hidden="1" outlineLevel="1">
      <c r="A1559" t="s">
        <v>257</v>
      </c>
      <c r="B1559" s="10" t="s">
        <v>1581</v>
      </c>
      <c r="C1559" s="1">
        <f t="shared" si="302"/>
        <v>1708</v>
      </c>
      <c r="D1559" s="7">
        <f>IF(N1559&gt;0, RANK(N1559,(N1559:P1559,Q1559:AE1559)),0)</f>
        <v>1</v>
      </c>
      <c r="E1559" s="7">
        <f>IF(O1559&gt;0,RANK(O1559,(N1559:P1559,Q1559:AE1559)),0)</f>
        <v>2</v>
      </c>
      <c r="F1559" s="7">
        <f t="shared" si="303"/>
        <v>3</v>
      </c>
      <c r="G1559" s="1">
        <f t="shared" si="309"/>
        <v>913</v>
      </c>
      <c r="H1559" s="2">
        <f t="shared" si="310"/>
        <v>0.53454332552693207</v>
      </c>
      <c r="I1559" s="8"/>
      <c r="J1559" s="2">
        <f t="shared" si="304"/>
        <v>0.75819672131147542</v>
      </c>
      <c r="K1559" s="2">
        <f t="shared" si="305"/>
        <v>0.22365339578454332</v>
      </c>
      <c r="L1559" s="2">
        <f t="shared" si="306"/>
        <v>1.1709601873536301E-2</v>
      </c>
      <c r="M1559" s="2">
        <f t="shared" si="307"/>
        <v>6.4402810304449564E-3</v>
      </c>
      <c r="N1559" s="1">
        <v>1295</v>
      </c>
      <c r="O1559" s="1">
        <v>382</v>
      </c>
      <c r="P1559" s="1">
        <v>20</v>
      </c>
      <c r="Q1559" s="1">
        <v>2</v>
      </c>
      <c r="R1559" s="1">
        <v>0</v>
      </c>
      <c r="S1559" s="1">
        <v>0</v>
      </c>
      <c r="T1559" s="1">
        <v>2</v>
      </c>
      <c r="U1559" s="1">
        <v>0</v>
      </c>
      <c r="V1559" s="1">
        <v>2</v>
      </c>
      <c r="W1559" s="1">
        <v>5</v>
      </c>
      <c r="X1559" s="1"/>
      <c r="Y1559" s="1"/>
      <c r="Z1559" s="1"/>
      <c r="AA1559" s="1"/>
      <c r="AB1559" s="1"/>
      <c r="AN1559" t="str">
        <f t="shared" si="301"/>
        <v>Westminster</v>
      </c>
      <c r="AO1559" t="s">
        <v>238</v>
      </c>
      <c r="AP1559">
        <v>1</v>
      </c>
      <c r="AR1559" s="119">
        <v>50</v>
      </c>
      <c r="AS1559" s="121">
        <v>25</v>
      </c>
      <c r="AT1559" s="121">
        <v>95</v>
      </c>
      <c r="AU1559" s="125">
        <v>81400</v>
      </c>
      <c r="AV1559" s="125">
        <f t="shared" si="311"/>
        <v>50025</v>
      </c>
      <c r="AW1559" s="10" t="s">
        <v>749</v>
      </c>
      <c r="AX1559">
        <f t="shared" si="308"/>
        <v>5081400</v>
      </c>
      <c r="BB1559">
        <v>46.12</v>
      </c>
      <c r="BC1559">
        <v>0.03</v>
      </c>
      <c r="BD1559">
        <v>46.08</v>
      </c>
    </row>
    <row r="1560" spans="1:56" hidden="1" outlineLevel="1">
      <c r="A1560" t="s">
        <v>287</v>
      </c>
      <c r="B1560" s="10" t="s">
        <v>1581</v>
      </c>
      <c r="C1560" s="1">
        <f t="shared" si="302"/>
        <v>223</v>
      </c>
      <c r="D1560" s="7">
        <f>IF(N1560&gt;0, RANK(N1560,(N1560:P1560,Q1560:AE1560)),0)</f>
        <v>1</v>
      </c>
      <c r="E1560" s="7">
        <f>IF(O1560&gt;0,RANK(O1560,(N1560:P1560,Q1560:AE1560)),0)</f>
        <v>2</v>
      </c>
      <c r="F1560" s="7">
        <f t="shared" si="303"/>
        <v>3</v>
      </c>
      <c r="G1560" s="1">
        <f t="shared" si="309"/>
        <v>39</v>
      </c>
      <c r="H1560" s="2">
        <f t="shared" si="310"/>
        <v>0.17488789237668162</v>
      </c>
      <c r="I1560" s="8"/>
      <c r="J1560" s="2">
        <f t="shared" si="304"/>
        <v>0.57399103139013452</v>
      </c>
      <c r="K1560" s="2">
        <f t="shared" si="305"/>
        <v>0.3991031390134529</v>
      </c>
      <c r="L1560" s="2">
        <f t="shared" si="306"/>
        <v>1.7937219730941704E-2</v>
      </c>
      <c r="M1560" s="2">
        <f t="shared" si="307"/>
        <v>8.9686098654708744E-3</v>
      </c>
      <c r="N1560" s="1">
        <v>128</v>
      </c>
      <c r="O1560" s="1">
        <v>89</v>
      </c>
      <c r="P1560" s="1">
        <v>4</v>
      </c>
      <c r="Q1560" s="1">
        <v>1</v>
      </c>
      <c r="R1560" s="1">
        <v>0</v>
      </c>
      <c r="S1560" s="1">
        <v>0</v>
      </c>
      <c r="T1560" s="1">
        <v>0</v>
      </c>
      <c r="U1560" s="1">
        <v>1</v>
      </c>
      <c r="V1560" s="1">
        <v>0</v>
      </c>
      <c r="W1560" s="1">
        <v>0</v>
      </c>
      <c r="X1560" s="1"/>
      <c r="Y1560" s="1"/>
      <c r="Z1560" s="1"/>
      <c r="AA1560" s="1"/>
      <c r="AB1560" s="1"/>
      <c r="AN1560" t="str">
        <f t="shared" si="301"/>
        <v>Westmore</v>
      </c>
      <c r="AO1560" t="s">
        <v>2831</v>
      </c>
      <c r="AP1560">
        <v>1</v>
      </c>
      <c r="AR1560" s="119">
        <v>50</v>
      </c>
      <c r="AS1560" s="121">
        <v>19</v>
      </c>
      <c r="AT1560" s="121">
        <v>95</v>
      </c>
      <c r="AU1560" s="125">
        <v>81700</v>
      </c>
      <c r="AV1560" s="125">
        <f t="shared" si="311"/>
        <v>50019</v>
      </c>
      <c r="AW1560" s="10" t="s">
        <v>749</v>
      </c>
      <c r="AX1560">
        <f t="shared" si="308"/>
        <v>5081700</v>
      </c>
      <c r="BB1560">
        <v>37.46</v>
      </c>
      <c r="BC1560">
        <v>2.94</v>
      </c>
      <c r="BD1560">
        <v>34.520000000000003</v>
      </c>
    </row>
    <row r="1561" spans="1:56" hidden="1" outlineLevel="1">
      <c r="A1561" t="s">
        <v>1894</v>
      </c>
      <c r="B1561" s="10" t="s">
        <v>1581</v>
      </c>
      <c r="C1561" s="1">
        <f t="shared" si="302"/>
        <v>422</v>
      </c>
      <c r="D1561" s="7">
        <f>IF(N1561&gt;0, RANK(N1561,(N1561:P1561,Q1561:AE1561)),0)</f>
        <v>1</v>
      </c>
      <c r="E1561" s="7">
        <f>IF(O1561&gt;0,RANK(O1561,(N1561:P1561,Q1561:AE1561)),0)</f>
        <v>2</v>
      </c>
      <c r="F1561" s="7">
        <f t="shared" si="303"/>
        <v>3</v>
      </c>
      <c r="G1561" s="1">
        <f t="shared" si="309"/>
        <v>181</v>
      </c>
      <c r="H1561" s="2">
        <f t="shared" si="310"/>
        <v>0.42890995260663506</v>
      </c>
      <c r="I1561" s="8"/>
      <c r="J1561" s="2">
        <f t="shared" si="304"/>
        <v>0.70379146919431279</v>
      </c>
      <c r="K1561" s="2">
        <f t="shared" si="305"/>
        <v>0.27488151658767773</v>
      </c>
      <c r="L1561" s="2">
        <f t="shared" si="306"/>
        <v>1.6587677725118485E-2</v>
      </c>
      <c r="M1561" s="2">
        <f t="shared" si="307"/>
        <v>4.7393364928909922E-3</v>
      </c>
      <c r="N1561" s="1">
        <v>297</v>
      </c>
      <c r="O1561" s="1">
        <v>116</v>
      </c>
      <c r="P1561" s="1">
        <v>7</v>
      </c>
      <c r="Q1561" s="1">
        <v>0</v>
      </c>
      <c r="R1561" s="1">
        <v>0</v>
      </c>
      <c r="S1561" s="1">
        <v>1</v>
      </c>
      <c r="T1561" s="1">
        <v>0</v>
      </c>
      <c r="U1561" s="1">
        <v>0</v>
      </c>
      <c r="V1561" s="1">
        <v>0</v>
      </c>
      <c r="W1561" s="1">
        <v>1</v>
      </c>
      <c r="X1561" s="1"/>
      <c r="Y1561" s="1"/>
      <c r="Z1561" s="1"/>
      <c r="AA1561" s="1"/>
      <c r="AB1561" s="1"/>
      <c r="AN1561" t="str">
        <f t="shared" si="301"/>
        <v>Weston</v>
      </c>
      <c r="AO1561" t="s">
        <v>968</v>
      </c>
      <c r="AP1561">
        <v>1</v>
      </c>
      <c r="AR1561" s="119">
        <v>50</v>
      </c>
      <c r="AS1561" s="121">
        <v>27</v>
      </c>
      <c r="AT1561" s="121">
        <v>105</v>
      </c>
      <c r="AU1561" s="125">
        <v>82000</v>
      </c>
      <c r="AV1561" s="125">
        <f t="shared" si="311"/>
        <v>50027</v>
      </c>
      <c r="AW1561" s="10" t="s">
        <v>749</v>
      </c>
      <c r="AX1561">
        <f t="shared" si="308"/>
        <v>5082000</v>
      </c>
      <c r="BB1561">
        <v>35.17</v>
      </c>
      <c r="BC1561">
        <v>0.08</v>
      </c>
      <c r="BD1561">
        <v>35.090000000000003</v>
      </c>
    </row>
    <row r="1562" spans="1:56" hidden="1" outlineLevel="1">
      <c r="A1562" t="s">
        <v>288</v>
      </c>
      <c r="B1562" s="10" t="s">
        <v>1581</v>
      </c>
      <c r="C1562" s="1">
        <f t="shared" si="302"/>
        <v>562</v>
      </c>
      <c r="D1562" s="7">
        <f>IF(N1562&gt;0, RANK(N1562,(N1562:P1562,Q1562:AE1562)),0)</f>
        <v>1</v>
      </c>
      <c r="E1562" s="7">
        <f>IF(O1562&gt;0,RANK(O1562,(N1562:P1562,Q1562:AE1562)),0)</f>
        <v>2</v>
      </c>
      <c r="F1562" s="7">
        <f t="shared" si="303"/>
        <v>3</v>
      </c>
      <c r="G1562" s="1">
        <f t="shared" si="309"/>
        <v>313</v>
      </c>
      <c r="H1562" s="2">
        <f t="shared" si="310"/>
        <v>0.55693950177935947</v>
      </c>
      <c r="I1562" s="8"/>
      <c r="J1562" s="2">
        <f t="shared" si="304"/>
        <v>0.76334519572953741</v>
      </c>
      <c r="K1562" s="2">
        <f t="shared" si="305"/>
        <v>0.20640569395017794</v>
      </c>
      <c r="L1562" s="2">
        <f t="shared" si="306"/>
        <v>1.9572953736654804E-2</v>
      </c>
      <c r="M1562" s="2">
        <f t="shared" si="307"/>
        <v>1.0676156583629852E-2</v>
      </c>
      <c r="N1562" s="1">
        <v>429</v>
      </c>
      <c r="O1562" s="1">
        <v>116</v>
      </c>
      <c r="P1562" s="1">
        <v>11</v>
      </c>
      <c r="Q1562" s="1">
        <v>2</v>
      </c>
      <c r="R1562" s="1">
        <v>0</v>
      </c>
      <c r="S1562" s="1">
        <v>0</v>
      </c>
      <c r="T1562" s="1">
        <v>0</v>
      </c>
      <c r="U1562" s="1">
        <v>2</v>
      </c>
      <c r="V1562" s="1">
        <v>0</v>
      </c>
      <c r="W1562" s="1">
        <v>2</v>
      </c>
      <c r="X1562" s="1"/>
      <c r="Y1562" s="1"/>
      <c r="Z1562" s="1"/>
      <c r="AA1562" s="1"/>
      <c r="AB1562" s="1"/>
      <c r="AN1562" t="str">
        <f t="shared" si="301"/>
        <v>Weybridge</v>
      </c>
      <c r="AO1562" t="s">
        <v>2903</v>
      </c>
      <c r="AP1562">
        <v>1</v>
      </c>
      <c r="AR1562" s="119">
        <v>50</v>
      </c>
      <c r="AS1562" s="121">
        <v>1</v>
      </c>
      <c r="AT1562" s="121">
        <v>110</v>
      </c>
      <c r="AU1562" s="125">
        <v>83275</v>
      </c>
      <c r="AV1562" s="125">
        <f t="shared" si="311"/>
        <v>50001</v>
      </c>
      <c r="AW1562" s="10" t="s">
        <v>749</v>
      </c>
      <c r="AX1562">
        <f t="shared" si="308"/>
        <v>5083275</v>
      </c>
      <c r="BB1562">
        <v>17.57</v>
      </c>
      <c r="BC1562">
        <v>0.56000000000000005</v>
      </c>
      <c r="BD1562">
        <v>17.010000000000002</v>
      </c>
    </row>
    <row r="1563" spans="1:56" hidden="1" outlineLevel="1">
      <c r="A1563" t="s">
        <v>360</v>
      </c>
      <c r="B1563" s="10" t="s">
        <v>1581</v>
      </c>
      <c r="C1563" s="1">
        <f t="shared" si="302"/>
        <v>372</v>
      </c>
      <c r="D1563" s="7">
        <f>IF(N1563&gt;0, RANK(N1563,(N1563:P1563,Q1563:AE1563)),0)</f>
        <v>1</v>
      </c>
      <c r="E1563" s="7">
        <f>IF(O1563&gt;0,RANK(O1563,(N1563:P1563,Q1563:AE1563)),0)</f>
        <v>2</v>
      </c>
      <c r="F1563" s="7">
        <f t="shared" si="303"/>
        <v>4</v>
      </c>
      <c r="G1563" s="1">
        <f t="shared" si="309"/>
        <v>84</v>
      </c>
      <c r="H1563" s="2">
        <f t="shared" si="310"/>
        <v>0.22580645161290322</v>
      </c>
      <c r="I1563" s="8"/>
      <c r="J1563" s="2">
        <f t="shared" si="304"/>
        <v>0.59408602150537637</v>
      </c>
      <c r="K1563" s="2">
        <f t="shared" si="305"/>
        <v>0.36827956989247312</v>
      </c>
      <c r="L1563" s="2">
        <f t="shared" si="306"/>
        <v>1.6129032258064516E-2</v>
      </c>
      <c r="M1563" s="2">
        <f t="shared" si="307"/>
        <v>2.1505376344085989E-2</v>
      </c>
      <c r="N1563" s="1">
        <v>221</v>
      </c>
      <c r="O1563" s="1">
        <v>137</v>
      </c>
      <c r="P1563" s="1">
        <v>6</v>
      </c>
      <c r="Q1563" s="1">
        <v>7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/>
      <c r="Y1563" s="1"/>
      <c r="Z1563" s="1"/>
      <c r="AA1563" s="1"/>
      <c r="AB1563" s="1"/>
      <c r="AN1563" t="str">
        <f t="shared" si="301"/>
        <v>Wheelock</v>
      </c>
      <c r="AO1563" t="s">
        <v>3371</v>
      </c>
      <c r="AP1563">
        <v>1</v>
      </c>
      <c r="AR1563" s="119">
        <v>50</v>
      </c>
      <c r="AS1563" s="121">
        <v>5</v>
      </c>
      <c r="AT1563" s="121">
        <v>85</v>
      </c>
      <c r="AU1563" s="125">
        <v>83500</v>
      </c>
      <c r="AV1563" s="125">
        <f t="shared" si="311"/>
        <v>50005</v>
      </c>
      <c r="AW1563" s="10" t="s">
        <v>749</v>
      </c>
      <c r="AX1563">
        <f t="shared" si="308"/>
        <v>5083500</v>
      </c>
      <c r="BB1563">
        <v>39.82</v>
      </c>
      <c r="BC1563">
        <v>0.25</v>
      </c>
      <c r="BD1563">
        <v>39.56</v>
      </c>
    </row>
    <row r="1564" spans="1:56" hidden="1" outlineLevel="1">
      <c r="A1564" t="s">
        <v>361</v>
      </c>
      <c r="B1564" s="10" t="s">
        <v>1581</v>
      </c>
      <c r="C1564" s="1">
        <f t="shared" si="302"/>
        <v>219</v>
      </c>
      <c r="D1564" s="7">
        <f>IF(N1564&gt;0, RANK(N1564,(N1564:P1564,Q1564:AE1564)),0)</f>
        <v>1</v>
      </c>
      <c r="E1564" s="7">
        <f>IF(O1564&gt;0,RANK(O1564,(N1564:P1564,Q1564:AE1564)),0)</f>
        <v>2</v>
      </c>
      <c r="F1564" s="7">
        <f t="shared" si="303"/>
        <v>3</v>
      </c>
      <c r="G1564" s="1">
        <f t="shared" si="309"/>
        <v>101</v>
      </c>
      <c r="H1564" s="2">
        <f t="shared" si="310"/>
        <v>0.46118721461187212</v>
      </c>
      <c r="I1564" s="8"/>
      <c r="J1564" s="2">
        <f t="shared" si="304"/>
        <v>0.72146118721461183</v>
      </c>
      <c r="K1564" s="2">
        <f t="shared" si="305"/>
        <v>0.26027397260273971</v>
      </c>
      <c r="L1564" s="2">
        <f t="shared" si="306"/>
        <v>9.1324200913242004E-3</v>
      </c>
      <c r="M1564" s="2">
        <f t="shared" si="307"/>
        <v>9.1324200913242559E-3</v>
      </c>
      <c r="N1564" s="1">
        <v>158</v>
      </c>
      <c r="O1564" s="1">
        <v>57</v>
      </c>
      <c r="P1564" s="1">
        <v>2</v>
      </c>
      <c r="Q1564" s="1">
        <v>2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/>
      <c r="Y1564" s="1"/>
      <c r="Z1564" s="1"/>
      <c r="AA1564" s="1"/>
      <c r="AB1564" s="1"/>
      <c r="AN1564" t="str">
        <f t="shared" si="301"/>
        <v>Whiting</v>
      </c>
      <c r="AO1564" t="s">
        <v>2903</v>
      </c>
      <c r="AP1564">
        <v>1</v>
      </c>
      <c r="AR1564" s="119">
        <v>50</v>
      </c>
      <c r="AS1564" s="121">
        <v>1</v>
      </c>
      <c r="AT1564" s="121">
        <v>115</v>
      </c>
      <c r="AU1564" s="125">
        <v>83800</v>
      </c>
      <c r="AV1564" s="125">
        <f t="shared" si="311"/>
        <v>50001</v>
      </c>
      <c r="AW1564" s="10" t="s">
        <v>749</v>
      </c>
      <c r="AX1564">
        <f t="shared" si="308"/>
        <v>5083800</v>
      </c>
      <c r="BB1564">
        <v>13.68</v>
      </c>
      <c r="BC1564">
        <v>0</v>
      </c>
      <c r="BD1564">
        <v>13.68</v>
      </c>
    </row>
    <row r="1565" spans="1:56" hidden="1" outlineLevel="1">
      <c r="A1565" t="s">
        <v>1374</v>
      </c>
      <c r="B1565" s="10" t="s">
        <v>1581</v>
      </c>
      <c r="C1565" s="1">
        <f t="shared" si="302"/>
        <v>685</v>
      </c>
      <c r="D1565" s="7">
        <f>IF(N1565&gt;0, RANK(N1565,(N1565:P1565,Q1565:AE1565)),0)</f>
        <v>1</v>
      </c>
      <c r="E1565" s="7">
        <f>IF(O1565&gt;0,RANK(O1565,(N1565:P1565,Q1565:AE1565)),0)</f>
        <v>2</v>
      </c>
      <c r="F1565" s="7">
        <f t="shared" si="303"/>
        <v>3</v>
      </c>
      <c r="G1565" s="1">
        <f t="shared" si="309"/>
        <v>180</v>
      </c>
      <c r="H1565" s="2">
        <f t="shared" si="310"/>
        <v>0.26277372262773724</v>
      </c>
      <c r="I1565" s="8"/>
      <c r="J1565" s="2">
        <f t="shared" si="304"/>
        <v>0.62189781021897805</v>
      </c>
      <c r="K1565" s="2">
        <f t="shared" si="305"/>
        <v>0.35912408759124087</v>
      </c>
      <c r="L1565" s="2">
        <f t="shared" si="306"/>
        <v>5.8394160583941602E-3</v>
      </c>
      <c r="M1565" s="2">
        <f t="shared" si="307"/>
        <v>1.3138686131386915E-2</v>
      </c>
      <c r="N1565" s="1">
        <v>426</v>
      </c>
      <c r="O1565" s="1">
        <v>246</v>
      </c>
      <c r="P1565" s="1">
        <v>4</v>
      </c>
      <c r="Q1565" s="1">
        <v>4</v>
      </c>
      <c r="R1565" s="1">
        <v>0</v>
      </c>
      <c r="S1565" s="1">
        <v>2</v>
      </c>
      <c r="T1565" s="1">
        <v>0</v>
      </c>
      <c r="U1565" s="1">
        <v>1</v>
      </c>
      <c r="V1565" s="1">
        <v>0</v>
      </c>
      <c r="W1565" s="1">
        <v>2</v>
      </c>
      <c r="X1565" s="1"/>
      <c r="Y1565" s="1"/>
      <c r="Z1565" s="1"/>
      <c r="AA1565" s="1"/>
      <c r="AB1565" s="1"/>
      <c r="AN1565" t="str">
        <f t="shared" si="301"/>
        <v>Whitingham</v>
      </c>
      <c r="AO1565" t="s">
        <v>238</v>
      </c>
      <c r="AP1565">
        <v>1</v>
      </c>
      <c r="AR1565" s="119">
        <v>50</v>
      </c>
      <c r="AS1565" s="121">
        <v>25</v>
      </c>
      <c r="AT1565" s="121">
        <v>100</v>
      </c>
      <c r="AU1565" s="125">
        <v>83950</v>
      </c>
      <c r="AV1565" s="125">
        <f t="shared" si="311"/>
        <v>50025</v>
      </c>
      <c r="AW1565" s="10" t="s">
        <v>749</v>
      </c>
      <c r="AX1565">
        <f t="shared" si="308"/>
        <v>5083950</v>
      </c>
      <c r="BB1565">
        <v>39.32</v>
      </c>
      <c r="BC1565">
        <v>2.2400000000000002</v>
      </c>
      <c r="BD1565">
        <v>37.08</v>
      </c>
    </row>
    <row r="1566" spans="1:56" hidden="1" outlineLevel="1">
      <c r="A1566" t="s">
        <v>1277</v>
      </c>
      <c r="B1566" s="10" t="s">
        <v>1581</v>
      </c>
      <c r="C1566" s="1">
        <f t="shared" si="302"/>
        <v>1562</v>
      </c>
      <c r="D1566" s="7">
        <f>IF(N1566&gt;0, RANK(N1566,(N1566:P1566,Q1566:AE1566)),0)</f>
        <v>1</v>
      </c>
      <c r="E1566" s="7">
        <f>IF(O1566&gt;0,RANK(O1566,(N1566:P1566,Q1566:AE1566)),0)</f>
        <v>2</v>
      </c>
      <c r="F1566" s="7">
        <f t="shared" si="303"/>
        <v>3</v>
      </c>
      <c r="G1566" s="1">
        <f t="shared" si="309"/>
        <v>210</v>
      </c>
      <c r="H1566" s="2">
        <f t="shared" si="310"/>
        <v>0.13444302176696543</v>
      </c>
      <c r="I1566" s="8"/>
      <c r="J1566" s="2">
        <f t="shared" si="304"/>
        <v>0.55505761843790014</v>
      </c>
      <c r="K1566" s="2">
        <f t="shared" si="305"/>
        <v>0.4206145966709347</v>
      </c>
      <c r="L1566" s="2">
        <f t="shared" si="306"/>
        <v>1.47247119078105E-2</v>
      </c>
      <c r="M1566" s="2">
        <f t="shared" si="307"/>
        <v>9.6030729833546605E-3</v>
      </c>
      <c r="N1566" s="1">
        <v>867</v>
      </c>
      <c r="O1566" s="1">
        <v>657</v>
      </c>
      <c r="P1566" s="1">
        <v>23</v>
      </c>
      <c r="Q1566" s="1">
        <v>4</v>
      </c>
      <c r="R1566" s="1">
        <v>0</v>
      </c>
      <c r="S1566" s="1">
        <v>1</v>
      </c>
      <c r="T1566" s="1">
        <v>1</v>
      </c>
      <c r="U1566" s="1">
        <v>3</v>
      </c>
      <c r="V1566" s="1">
        <v>2</v>
      </c>
      <c r="W1566" s="1">
        <v>4</v>
      </c>
      <c r="X1566" s="1"/>
      <c r="Y1566" s="1"/>
      <c r="Z1566" s="1"/>
      <c r="AA1566" s="1"/>
      <c r="AB1566" s="1"/>
      <c r="AN1566" t="str">
        <f t="shared" si="301"/>
        <v>Williamstown</v>
      </c>
      <c r="AO1566" t="s">
        <v>3376</v>
      </c>
      <c r="AP1566">
        <v>1</v>
      </c>
      <c r="AR1566" s="119">
        <v>50</v>
      </c>
      <c r="AS1566" s="121">
        <v>17</v>
      </c>
      <c r="AT1566" s="121">
        <v>85</v>
      </c>
      <c r="AU1566" s="125">
        <v>84175</v>
      </c>
      <c r="AV1566" s="125">
        <f t="shared" si="311"/>
        <v>50017</v>
      </c>
      <c r="AW1566" s="10" t="s">
        <v>749</v>
      </c>
      <c r="AX1566">
        <f t="shared" si="308"/>
        <v>5084175</v>
      </c>
      <c r="BB1566">
        <v>40.33</v>
      </c>
      <c r="BC1566">
        <v>0.16</v>
      </c>
      <c r="BD1566">
        <v>40.18</v>
      </c>
    </row>
    <row r="1567" spans="1:56" hidden="1" outlineLevel="1">
      <c r="A1567" t="s">
        <v>2421</v>
      </c>
      <c r="B1567" s="10" t="s">
        <v>1581</v>
      </c>
      <c r="C1567" s="1">
        <f t="shared" si="302"/>
        <v>5236</v>
      </c>
      <c r="D1567" s="7">
        <f>IF(N1567&gt;0, RANK(N1567,(N1567:P1567,Q1567:AE1567)),0)</f>
        <v>1</v>
      </c>
      <c r="E1567" s="7">
        <f>IF(O1567&gt;0,RANK(O1567,(N1567:P1567,Q1567:AE1567)),0)</f>
        <v>2</v>
      </c>
      <c r="F1567" s="7">
        <f t="shared" si="303"/>
        <v>3</v>
      </c>
      <c r="G1567" s="1">
        <f t="shared" si="309"/>
        <v>1862</v>
      </c>
      <c r="H1567" s="2">
        <f t="shared" si="310"/>
        <v>0.35561497326203206</v>
      </c>
      <c r="I1567" s="8"/>
      <c r="J1567" s="2">
        <f t="shared" si="304"/>
        <v>0.6697860962566845</v>
      </c>
      <c r="K1567" s="2">
        <f t="shared" si="305"/>
        <v>0.31417112299465239</v>
      </c>
      <c r="L1567" s="2">
        <f t="shared" si="306"/>
        <v>8.2123758594346823E-3</v>
      </c>
      <c r="M1567" s="2">
        <f t="shared" si="307"/>
        <v>7.8304048892284279E-3</v>
      </c>
      <c r="N1567" s="1">
        <v>3507</v>
      </c>
      <c r="O1567" s="1">
        <v>1645</v>
      </c>
      <c r="P1567" s="1">
        <v>43</v>
      </c>
      <c r="Q1567" s="1">
        <v>20</v>
      </c>
      <c r="R1567" s="1">
        <v>1</v>
      </c>
      <c r="S1567" s="1">
        <v>4</v>
      </c>
      <c r="T1567" s="1">
        <v>1</v>
      </c>
      <c r="U1567" s="1">
        <v>3</v>
      </c>
      <c r="V1567" s="1">
        <v>0</v>
      </c>
      <c r="W1567" s="1">
        <v>12</v>
      </c>
      <c r="X1567" s="1"/>
      <c r="Y1567" s="1"/>
      <c r="Z1567" s="1"/>
      <c r="AA1567" s="1"/>
      <c r="AB1567" s="1"/>
      <c r="AN1567" t="str">
        <f t="shared" si="301"/>
        <v>Williston</v>
      </c>
      <c r="AO1567" t="s">
        <v>334</v>
      </c>
      <c r="AP1567">
        <v>1</v>
      </c>
      <c r="AR1567" s="119">
        <v>50</v>
      </c>
      <c r="AS1567" s="121">
        <v>7</v>
      </c>
      <c r="AT1567" s="121">
        <v>85</v>
      </c>
      <c r="AU1567" s="125">
        <v>84475</v>
      </c>
      <c r="AV1567" s="125">
        <f t="shared" si="311"/>
        <v>50007</v>
      </c>
      <c r="AW1567" s="10" t="s">
        <v>749</v>
      </c>
      <c r="AX1567">
        <f t="shared" si="308"/>
        <v>5084475</v>
      </c>
      <c r="BB1567">
        <v>30.71</v>
      </c>
      <c r="BC1567">
        <v>0.37</v>
      </c>
      <c r="BD1567">
        <v>30.34</v>
      </c>
    </row>
    <row r="1568" spans="1:56" hidden="1" outlineLevel="1">
      <c r="A1568" t="s">
        <v>903</v>
      </c>
      <c r="B1568" s="10" t="s">
        <v>1581</v>
      </c>
      <c r="C1568" s="1">
        <f t="shared" si="302"/>
        <v>1174</v>
      </c>
      <c r="D1568" s="7">
        <f>IF(N1568&gt;0, RANK(N1568,(N1568:P1568,Q1568:AE1568)),0)</f>
        <v>1</v>
      </c>
      <c r="E1568" s="7">
        <f>IF(O1568&gt;0,RANK(O1568,(N1568:P1568,Q1568:AE1568)),0)</f>
        <v>2</v>
      </c>
      <c r="F1568" s="7">
        <f t="shared" si="303"/>
        <v>3</v>
      </c>
      <c r="G1568" s="1">
        <f t="shared" si="309"/>
        <v>430</v>
      </c>
      <c r="H1568" s="2">
        <f t="shared" si="310"/>
        <v>0.36626916524701875</v>
      </c>
      <c r="I1568" s="8"/>
      <c r="J1568" s="2">
        <f t="shared" si="304"/>
        <v>0.67206132879045999</v>
      </c>
      <c r="K1568" s="2">
        <f t="shared" si="305"/>
        <v>0.30579216354344124</v>
      </c>
      <c r="L1568" s="2">
        <f t="shared" si="306"/>
        <v>1.3628620102214651E-2</v>
      </c>
      <c r="M1568" s="2">
        <f t="shared" si="307"/>
        <v>8.5178875638841182E-3</v>
      </c>
      <c r="N1568" s="1">
        <v>789</v>
      </c>
      <c r="O1568" s="1">
        <v>359</v>
      </c>
      <c r="P1568" s="1">
        <v>16</v>
      </c>
      <c r="Q1568" s="1">
        <v>1</v>
      </c>
      <c r="R1568" s="1">
        <v>0</v>
      </c>
      <c r="S1568" s="1">
        <v>1</v>
      </c>
      <c r="T1568" s="1">
        <v>0</v>
      </c>
      <c r="U1568" s="1">
        <v>1</v>
      </c>
      <c r="V1568" s="1">
        <v>1</v>
      </c>
      <c r="W1568" s="1">
        <v>6</v>
      </c>
      <c r="X1568" s="1"/>
      <c r="Y1568" s="1"/>
      <c r="Z1568" s="1"/>
      <c r="AA1568" s="1"/>
      <c r="AB1568" s="1"/>
      <c r="AN1568" t="str">
        <f t="shared" si="301"/>
        <v>Wilmington</v>
      </c>
      <c r="AO1568" t="s">
        <v>238</v>
      </c>
      <c r="AP1568">
        <v>1</v>
      </c>
      <c r="AR1568" s="119">
        <v>50</v>
      </c>
      <c r="AS1568" s="121">
        <v>25</v>
      </c>
      <c r="AT1568" s="121">
        <v>105</v>
      </c>
      <c r="AU1568" s="125">
        <v>84700</v>
      </c>
      <c r="AV1568" s="125">
        <f t="shared" si="311"/>
        <v>50025</v>
      </c>
      <c r="AW1568" s="10" t="s">
        <v>749</v>
      </c>
      <c r="AX1568">
        <f t="shared" si="308"/>
        <v>5084700</v>
      </c>
      <c r="BB1568">
        <v>41.26</v>
      </c>
      <c r="BC1568">
        <v>1.81</v>
      </c>
      <c r="BD1568">
        <v>39.44</v>
      </c>
    </row>
    <row r="1569" spans="1:56" hidden="1" outlineLevel="1">
      <c r="A1569" t="s">
        <v>238</v>
      </c>
      <c r="B1569" s="10" t="s">
        <v>1581</v>
      </c>
      <c r="C1569" s="1">
        <f t="shared" si="302"/>
        <v>240</v>
      </c>
      <c r="D1569" s="7">
        <f>IF(N1569&gt;0, RANK(N1569,(N1569:P1569,Q1569:AE1569)),0)</f>
        <v>1</v>
      </c>
      <c r="E1569" s="7">
        <f>IF(O1569&gt;0,RANK(O1569,(N1569:P1569,Q1569:AE1569)),0)</f>
        <v>2</v>
      </c>
      <c r="F1569" s="7">
        <f t="shared" si="303"/>
        <v>3</v>
      </c>
      <c r="G1569" s="1">
        <f t="shared" si="309"/>
        <v>107</v>
      </c>
      <c r="H1569" s="2">
        <f t="shared" si="310"/>
        <v>0.44583333333333336</v>
      </c>
      <c r="I1569" s="8"/>
      <c r="J1569" s="2">
        <f t="shared" si="304"/>
        <v>0.71250000000000002</v>
      </c>
      <c r="K1569" s="2">
        <f t="shared" si="305"/>
        <v>0.26666666666666666</v>
      </c>
      <c r="L1569" s="2">
        <f t="shared" si="306"/>
        <v>8.3333333333333332E-3</v>
      </c>
      <c r="M1569" s="2">
        <f t="shared" si="307"/>
        <v>1.2499999999999982E-2</v>
      </c>
      <c r="N1569" s="1">
        <v>171</v>
      </c>
      <c r="O1569" s="1">
        <v>64</v>
      </c>
      <c r="P1569" s="1">
        <v>2</v>
      </c>
      <c r="Q1569" s="1">
        <v>0</v>
      </c>
      <c r="R1569" s="1">
        <v>1</v>
      </c>
      <c r="S1569" s="1">
        <v>0</v>
      </c>
      <c r="T1569" s="1">
        <v>0</v>
      </c>
      <c r="U1569" s="1">
        <v>0</v>
      </c>
      <c r="V1569" s="1">
        <v>0</v>
      </c>
      <c r="W1569" s="1">
        <v>2</v>
      </c>
      <c r="X1569" s="1"/>
      <c r="Y1569" s="1"/>
      <c r="Z1569" s="1"/>
      <c r="AA1569" s="1"/>
      <c r="AB1569" s="1"/>
      <c r="AN1569" t="str">
        <f t="shared" si="301"/>
        <v>Windham</v>
      </c>
      <c r="AO1569" t="s">
        <v>238</v>
      </c>
      <c r="AP1569">
        <v>1</v>
      </c>
      <c r="AR1569" s="119">
        <v>50</v>
      </c>
      <c r="AS1569" s="121">
        <v>25</v>
      </c>
      <c r="AT1569" s="121">
        <v>110</v>
      </c>
      <c r="AU1569" s="125">
        <v>84850</v>
      </c>
      <c r="AV1569" s="125">
        <f t="shared" si="311"/>
        <v>50025</v>
      </c>
      <c r="AW1569" s="10" t="s">
        <v>749</v>
      </c>
      <c r="AX1569">
        <f t="shared" si="308"/>
        <v>5084850</v>
      </c>
      <c r="BB1569">
        <v>26.12</v>
      </c>
      <c r="BC1569">
        <v>0.04</v>
      </c>
      <c r="BD1569">
        <v>26.07</v>
      </c>
    </row>
    <row r="1570" spans="1:56" hidden="1" outlineLevel="1">
      <c r="A1570" t="s">
        <v>968</v>
      </c>
      <c r="B1570" s="10" t="s">
        <v>1581</v>
      </c>
      <c r="C1570" s="1">
        <f t="shared" si="302"/>
        <v>1726</v>
      </c>
      <c r="D1570" s="7">
        <f>IF(N1570&gt;0, RANK(N1570,(N1570:P1570,Q1570:AE1570)),0)</f>
        <v>1</v>
      </c>
      <c r="E1570" s="7">
        <f>IF(O1570&gt;0,RANK(O1570,(N1570:P1570,Q1570:AE1570)),0)</f>
        <v>2</v>
      </c>
      <c r="F1570" s="7">
        <f t="shared" si="303"/>
        <v>3</v>
      </c>
      <c r="G1570" s="1">
        <f t="shared" si="309"/>
        <v>771</v>
      </c>
      <c r="H1570" s="2">
        <f t="shared" si="310"/>
        <v>0.44669756662804172</v>
      </c>
      <c r="I1570" s="8"/>
      <c r="J1570" s="2">
        <f t="shared" si="304"/>
        <v>0.7114716106604867</v>
      </c>
      <c r="K1570" s="2">
        <f t="shared" si="305"/>
        <v>0.26477404403244498</v>
      </c>
      <c r="L1570" s="2">
        <f t="shared" si="306"/>
        <v>9.2699884125144842E-3</v>
      </c>
      <c r="M1570" s="2">
        <f t="shared" si="307"/>
        <v>1.4484356894553841E-2</v>
      </c>
      <c r="N1570" s="1">
        <v>1228</v>
      </c>
      <c r="O1570" s="1">
        <v>457</v>
      </c>
      <c r="P1570" s="1">
        <v>16</v>
      </c>
      <c r="Q1570" s="1">
        <v>8</v>
      </c>
      <c r="R1570" s="1">
        <v>0</v>
      </c>
      <c r="S1570" s="1">
        <v>5</v>
      </c>
      <c r="T1570" s="1">
        <v>2</v>
      </c>
      <c r="U1570" s="1">
        <v>0</v>
      </c>
      <c r="V1570" s="1">
        <v>0</v>
      </c>
      <c r="W1570" s="1">
        <v>10</v>
      </c>
      <c r="X1570" s="1"/>
      <c r="Y1570" s="1"/>
      <c r="Z1570" s="1"/>
      <c r="AA1570" s="1"/>
      <c r="AB1570" s="1"/>
      <c r="AN1570" t="str">
        <f t="shared" si="301"/>
        <v>Windsor</v>
      </c>
      <c r="AO1570" t="s">
        <v>968</v>
      </c>
      <c r="AP1570">
        <v>1</v>
      </c>
      <c r="AR1570" s="119">
        <v>50</v>
      </c>
      <c r="AS1570" s="121">
        <v>27</v>
      </c>
      <c r="AT1570" s="121">
        <v>115</v>
      </c>
      <c r="AU1570" s="125">
        <v>84925</v>
      </c>
      <c r="AV1570" s="125">
        <f t="shared" si="311"/>
        <v>50027</v>
      </c>
      <c r="AW1570" s="10" t="s">
        <v>749</v>
      </c>
      <c r="AX1570">
        <f t="shared" si="308"/>
        <v>5084925</v>
      </c>
      <c r="BB1570">
        <v>19.760000000000002</v>
      </c>
      <c r="BC1570">
        <v>0.21</v>
      </c>
      <c r="BD1570">
        <v>19.55</v>
      </c>
    </row>
    <row r="1571" spans="1:56" hidden="1" outlineLevel="1">
      <c r="A1571" t="s">
        <v>1373</v>
      </c>
      <c r="B1571" s="10" t="s">
        <v>1581</v>
      </c>
      <c r="C1571" s="1">
        <f t="shared" si="302"/>
        <v>551</v>
      </c>
      <c r="D1571" s="7">
        <f>IF(N1571&gt;0, RANK(N1571,(N1571:P1571,Q1571:AE1571)),0)</f>
        <v>1</v>
      </c>
      <c r="E1571" s="7">
        <f>IF(O1571&gt;0,RANK(O1571,(N1571:P1571,Q1571:AE1571)),0)</f>
        <v>2</v>
      </c>
      <c r="F1571" s="7">
        <f t="shared" si="303"/>
        <v>3</v>
      </c>
      <c r="G1571" s="1">
        <f t="shared" si="309"/>
        <v>183</v>
      </c>
      <c r="H1571" s="2">
        <f t="shared" si="310"/>
        <v>0.33212341197822143</v>
      </c>
      <c r="I1571" s="8"/>
      <c r="J1571" s="2">
        <f t="shared" si="304"/>
        <v>0.66061705989110708</v>
      </c>
      <c r="K1571" s="2">
        <f t="shared" si="305"/>
        <v>0.32849364791288566</v>
      </c>
      <c r="L1571" s="2">
        <f t="shared" si="306"/>
        <v>5.4446460980036296E-3</v>
      </c>
      <c r="M1571" s="2">
        <f t="shared" si="307"/>
        <v>5.4446460980036313E-3</v>
      </c>
      <c r="N1571" s="1">
        <v>364</v>
      </c>
      <c r="O1571" s="1">
        <v>181</v>
      </c>
      <c r="P1571" s="1">
        <v>3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2</v>
      </c>
      <c r="W1571" s="1">
        <v>1</v>
      </c>
      <c r="X1571" s="1"/>
      <c r="Y1571" s="1"/>
      <c r="Z1571" s="1"/>
      <c r="AA1571" s="1"/>
      <c r="AB1571" s="1"/>
      <c r="AN1571" t="str">
        <f t="shared" si="301"/>
        <v>Winhall</v>
      </c>
      <c r="AO1571" t="s">
        <v>2904</v>
      </c>
      <c r="AP1571">
        <v>1</v>
      </c>
      <c r="AR1571" s="119">
        <v>50</v>
      </c>
      <c r="AS1571" s="121">
        <v>3</v>
      </c>
      <c r="AT1571" s="121">
        <v>75</v>
      </c>
      <c r="AU1571" s="125">
        <v>85075</v>
      </c>
      <c r="AV1571" s="125">
        <f t="shared" si="311"/>
        <v>50003</v>
      </c>
      <c r="AW1571" s="10" t="s">
        <v>749</v>
      </c>
      <c r="AX1571">
        <f t="shared" si="308"/>
        <v>5085075</v>
      </c>
      <c r="BB1571">
        <v>44.02</v>
      </c>
      <c r="BC1571">
        <v>0.35</v>
      </c>
      <c r="BD1571">
        <v>43.67</v>
      </c>
    </row>
    <row r="1572" spans="1:56" hidden="1" outlineLevel="1">
      <c r="A1572" t="s">
        <v>2961</v>
      </c>
      <c r="B1572" s="10" t="s">
        <v>1581</v>
      </c>
      <c r="C1572" s="1">
        <f t="shared" si="302"/>
        <v>2876</v>
      </c>
      <c r="D1572" s="7">
        <f>IF(N1572&gt;0, RANK(N1572,(N1572:P1572,Q1572:AE1572)),0)</f>
        <v>1</v>
      </c>
      <c r="E1572" s="7">
        <f>IF(O1572&gt;0,RANK(O1572,(N1572:P1572,Q1572:AE1572)),0)</f>
        <v>2</v>
      </c>
      <c r="F1572" s="7">
        <f t="shared" si="303"/>
        <v>3</v>
      </c>
      <c r="G1572" s="1">
        <f t="shared" si="309"/>
        <v>1472</v>
      </c>
      <c r="H1572" s="2">
        <f t="shared" si="310"/>
        <v>0.51182197496522952</v>
      </c>
      <c r="I1572" s="8"/>
      <c r="J1572" s="2">
        <f t="shared" si="304"/>
        <v>0.74478442280945756</v>
      </c>
      <c r="K1572" s="2">
        <f t="shared" si="305"/>
        <v>0.23296244784422809</v>
      </c>
      <c r="L1572" s="2">
        <f t="shared" si="306"/>
        <v>9.0403337969401955E-3</v>
      </c>
      <c r="M1572" s="2">
        <f t="shared" si="307"/>
        <v>1.3212795549374153E-2</v>
      </c>
      <c r="N1572" s="1">
        <v>2142</v>
      </c>
      <c r="O1572" s="1">
        <v>670</v>
      </c>
      <c r="P1572" s="1">
        <v>26</v>
      </c>
      <c r="Q1572" s="1">
        <v>13</v>
      </c>
      <c r="R1572" s="1">
        <v>1</v>
      </c>
      <c r="S1572" s="1">
        <v>4</v>
      </c>
      <c r="T1572" s="1">
        <v>2</v>
      </c>
      <c r="U1572" s="1">
        <v>1</v>
      </c>
      <c r="V1572" s="1">
        <v>2</v>
      </c>
      <c r="W1572" s="1">
        <v>15</v>
      </c>
      <c r="X1572" s="1"/>
      <c r="Y1572" s="1"/>
      <c r="Z1572" s="1"/>
      <c r="AA1572" s="1"/>
      <c r="AB1572" s="1"/>
      <c r="AN1572" t="str">
        <f t="shared" si="301"/>
        <v>Winooski</v>
      </c>
      <c r="AO1572" t="s">
        <v>334</v>
      </c>
      <c r="AP1572">
        <v>1</v>
      </c>
      <c r="AR1572" s="119">
        <v>50</v>
      </c>
      <c r="AS1572" s="121">
        <v>7</v>
      </c>
      <c r="AT1572" s="121">
        <v>90</v>
      </c>
      <c r="AU1572" s="125">
        <v>85150</v>
      </c>
      <c r="AV1572" s="125">
        <f t="shared" si="311"/>
        <v>50007</v>
      </c>
      <c r="AW1572" s="10" t="s">
        <v>2792</v>
      </c>
      <c r="AX1572">
        <f t="shared" si="308"/>
        <v>5085150</v>
      </c>
      <c r="BB1572">
        <v>1.51</v>
      </c>
      <c r="BC1572">
        <v>0.08</v>
      </c>
      <c r="BD1572">
        <v>1.43</v>
      </c>
    </row>
    <row r="1573" spans="1:56" hidden="1" outlineLevel="1">
      <c r="A1573" t="s">
        <v>318</v>
      </c>
      <c r="B1573" s="10" t="s">
        <v>1581</v>
      </c>
      <c r="C1573" s="1">
        <f t="shared" si="302"/>
        <v>810</v>
      </c>
      <c r="D1573" s="7">
        <f>IF(N1573&gt;0, RANK(N1573,(N1573:P1573,Q1573:AE1573)),0)</f>
        <v>1</v>
      </c>
      <c r="E1573" s="7">
        <f>IF(O1573&gt;0,RANK(O1573,(N1573:P1573,Q1573:AE1573)),0)</f>
        <v>2</v>
      </c>
      <c r="F1573" s="7">
        <f t="shared" si="303"/>
        <v>3</v>
      </c>
      <c r="G1573" s="1">
        <f t="shared" si="309"/>
        <v>363</v>
      </c>
      <c r="H1573" s="2">
        <f t="shared" si="310"/>
        <v>0.44814814814814813</v>
      </c>
      <c r="I1573" s="8"/>
      <c r="J1573" s="2">
        <f t="shared" si="304"/>
        <v>0.71481481481481479</v>
      </c>
      <c r="K1573" s="2">
        <f t="shared" si="305"/>
        <v>0.26666666666666666</v>
      </c>
      <c r="L1573" s="2">
        <f t="shared" si="306"/>
        <v>1.1111111111111112E-2</v>
      </c>
      <c r="M1573" s="2">
        <f t="shared" si="307"/>
        <v>7.4074074074074337E-3</v>
      </c>
      <c r="N1573" s="1">
        <v>579</v>
      </c>
      <c r="O1573" s="1">
        <v>216</v>
      </c>
      <c r="P1573" s="1">
        <v>9</v>
      </c>
      <c r="Q1573" s="1">
        <v>2</v>
      </c>
      <c r="R1573" s="1">
        <v>0</v>
      </c>
      <c r="S1573" s="1">
        <v>0</v>
      </c>
      <c r="T1573" s="1">
        <v>1</v>
      </c>
      <c r="U1573" s="1">
        <v>0</v>
      </c>
      <c r="V1573" s="1">
        <v>0</v>
      </c>
      <c r="W1573" s="1">
        <v>3</v>
      </c>
      <c r="X1573" s="1"/>
      <c r="Y1573" s="1"/>
      <c r="Z1573" s="1"/>
      <c r="AA1573" s="1"/>
      <c r="AB1573" s="1"/>
      <c r="AN1573" t="str">
        <f t="shared" si="301"/>
        <v>Wolcott</v>
      </c>
      <c r="AO1573" t="s">
        <v>471</v>
      </c>
      <c r="AP1573">
        <v>1</v>
      </c>
      <c r="AR1573" s="119">
        <v>50</v>
      </c>
      <c r="AS1573" s="121">
        <v>15</v>
      </c>
      <c r="AT1573" s="121">
        <v>50</v>
      </c>
      <c r="AU1573" s="125">
        <v>85375</v>
      </c>
      <c r="AV1573" s="125">
        <f t="shared" si="311"/>
        <v>50015</v>
      </c>
      <c r="AW1573" s="10" t="s">
        <v>749</v>
      </c>
      <c r="AX1573">
        <f t="shared" si="308"/>
        <v>5085375</v>
      </c>
      <c r="BB1573">
        <v>39.18</v>
      </c>
      <c r="BC1573">
        <v>0.15</v>
      </c>
      <c r="BD1573">
        <v>39.03</v>
      </c>
    </row>
    <row r="1574" spans="1:56" hidden="1" outlineLevel="1">
      <c r="A1574" t="s">
        <v>1867</v>
      </c>
      <c r="B1574" s="10" t="s">
        <v>1581</v>
      </c>
      <c r="C1574" s="1">
        <f t="shared" si="302"/>
        <v>539</v>
      </c>
      <c r="D1574" s="7">
        <f>IF(N1574&gt;0, RANK(N1574,(N1574:P1574,Q1574:AE1574)),0)</f>
        <v>1</v>
      </c>
      <c r="E1574" s="7">
        <f>IF(O1574&gt;0,RANK(O1574,(N1574:P1574,Q1574:AE1574)),0)</f>
        <v>2</v>
      </c>
      <c r="F1574" s="7">
        <f t="shared" si="303"/>
        <v>3</v>
      </c>
      <c r="G1574" s="1">
        <f t="shared" si="309"/>
        <v>177</v>
      </c>
      <c r="H1574" s="2">
        <f t="shared" si="310"/>
        <v>0.32838589981447125</v>
      </c>
      <c r="I1574" s="8"/>
      <c r="J1574" s="2">
        <f t="shared" si="304"/>
        <v>0.64749536178107603</v>
      </c>
      <c r="K1574" s="2">
        <f t="shared" si="305"/>
        <v>0.31910946196660483</v>
      </c>
      <c r="L1574" s="2">
        <f t="shared" si="306"/>
        <v>1.2987012987012988E-2</v>
      </c>
      <c r="M1574" s="2">
        <f t="shared" si="307"/>
        <v>2.0408163265306149E-2</v>
      </c>
      <c r="N1574" s="1">
        <v>349</v>
      </c>
      <c r="O1574" s="1">
        <v>172</v>
      </c>
      <c r="P1574" s="1">
        <v>7</v>
      </c>
      <c r="Q1574" s="1">
        <v>4</v>
      </c>
      <c r="R1574" s="1">
        <v>1</v>
      </c>
      <c r="S1574" s="1">
        <v>1</v>
      </c>
      <c r="T1574" s="1">
        <v>2</v>
      </c>
      <c r="U1574" s="1">
        <v>1</v>
      </c>
      <c r="V1574" s="1">
        <v>0</v>
      </c>
      <c r="W1574" s="1">
        <v>2</v>
      </c>
      <c r="X1574" s="1"/>
      <c r="Y1574" s="1"/>
      <c r="Z1574" s="1"/>
      <c r="AA1574" s="1"/>
      <c r="AB1574" s="1"/>
      <c r="AN1574" t="str">
        <f t="shared" si="301"/>
        <v>Woodbury</v>
      </c>
      <c r="AO1574" t="s">
        <v>1616</v>
      </c>
      <c r="AP1574">
        <v>1</v>
      </c>
      <c r="AR1574" s="119">
        <v>50</v>
      </c>
      <c r="AS1574" s="121">
        <v>23</v>
      </c>
      <c r="AT1574" s="121">
        <v>95</v>
      </c>
      <c r="AU1574" s="125">
        <v>85525</v>
      </c>
      <c r="AV1574" s="125">
        <f t="shared" si="311"/>
        <v>50023</v>
      </c>
      <c r="AW1574" s="10" t="s">
        <v>749</v>
      </c>
      <c r="AX1574">
        <f t="shared" si="308"/>
        <v>5085525</v>
      </c>
      <c r="BB1574">
        <v>39.1</v>
      </c>
      <c r="BC1574">
        <v>1.33</v>
      </c>
      <c r="BD1574">
        <v>37.770000000000003</v>
      </c>
    </row>
    <row r="1575" spans="1:56" hidden="1" outlineLevel="1">
      <c r="A1575" t="s">
        <v>2180</v>
      </c>
      <c r="B1575" s="10" t="s">
        <v>1581</v>
      </c>
      <c r="C1575" s="1">
        <f t="shared" si="302"/>
        <v>203</v>
      </c>
      <c r="D1575" s="7">
        <f>IF(N1575&gt;0, RANK(N1575,(N1575:P1575,Q1575:AE1575)),0)</f>
        <v>1</v>
      </c>
      <c r="E1575" s="7">
        <f>IF(O1575&gt;0,RANK(O1575,(N1575:P1575,Q1575:AE1575)),0)</f>
        <v>2</v>
      </c>
      <c r="F1575" s="7">
        <f t="shared" si="303"/>
        <v>5</v>
      </c>
      <c r="G1575" s="1">
        <f t="shared" si="309"/>
        <v>90</v>
      </c>
      <c r="H1575" s="2">
        <f t="shared" si="310"/>
        <v>0.44334975369458129</v>
      </c>
      <c r="I1575" s="8"/>
      <c r="J1575" s="2">
        <f t="shared" si="304"/>
        <v>0.69458128078817738</v>
      </c>
      <c r="K1575" s="2">
        <f t="shared" si="305"/>
        <v>0.25123152709359609</v>
      </c>
      <c r="L1575" s="2">
        <f t="shared" si="306"/>
        <v>9.852216748768473E-3</v>
      </c>
      <c r="M1575" s="2">
        <f t="shared" si="307"/>
        <v>4.433497536945806E-2</v>
      </c>
      <c r="N1575" s="1">
        <v>141</v>
      </c>
      <c r="O1575" s="1">
        <v>51</v>
      </c>
      <c r="P1575" s="1">
        <v>2</v>
      </c>
      <c r="Q1575" s="1">
        <v>3</v>
      </c>
      <c r="R1575" s="1">
        <v>0</v>
      </c>
      <c r="S1575" s="1">
        <v>2</v>
      </c>
      <c r="T1575" s="1">
        <v>1</v>
      </c>
      <c r="U1575" s="1">
        <v>0</v>
      </c>
      <c r="V1575" s="1">
        <v>0</v>
      </c>
      <c r="W1575" s="1">
        <v>3</v>
      </c>
      <c r="X1575" s="1"/>
      <c r="Y1575" s="1"/>
      <c r="Z1575" s="1"/>
      <c r="AA1575" s="1"/>
      <c r="AB1575" s="1"/>
      <c r="AN1575" t="str">
        <f t="shared" si="301"/>
        <v>Woodford</v>
      </c>
      <c r="AO1575" t="s">
        <v>2904</v>
      </c>
      <c r="AP1575">
        <v>1</v>
      </c>
      <c r="AR1575" s="119">
        <v>50</v>
      </c>
      <c r="AS1575" s="121">
        <v>3</v>
      </c>
      <c r="AT1575" s="121">
        <v>80</v>
      </c>
      <c r="AU1575" s="125">
        <v>85675</v>
      </c>
      <c r="AV1575" s="125">
        <f t="shared" si="311"/>
        <v>50003</v>
      </c>
      <c r="AW1575" s="10" t="s">
        <v>749</v>
      </c>
      <c r="AX1575">
        <f t="shared" si="308"/>
        <v>5085675</v>
      </c>
      <c r="BB1575">
        <v>47.59</v>
      </c>
      <c r="BC1575">
        <v>0.13</v>
      </c>
      <c r="BD1575">
        <v>47.46</v>
      </c>
    </row>
    <row r="1576" spans="1:56" hidden="1" outlineLevel="1">
      <c r="A1576" t="s">
        <v>1953</v>
      </c>
      <c r="B1576" s="10" t="s">
        <v>1581</v>
      </c>
      <c r="C1576" s="1">
        <f t="shared" si="302"/>
        <v>2024</v>
      </c>
      <c r="D1576" s="7">
        <f>IF(N1576&gt;0, RANK(N1576,(N1576:P1576,Q1576:AE1576)),0)</f>
        <v>1</v>
      </c>
      <c r="E1576" s="7">
        <f>IF(O1576&gt;0,RANK(O1576,(N1576:P1576,Q1576:AE1576)),0)</f>
        <v>2</v>
      </c>
      <c r="F1576" s="7">
        <f t="shared" si="303"/>
        <v>3</v>
      </c>
      <c r="G1576" s="1">
        <f t="shared" si="309"/>
        <v>930</v>
      </c>
      <c r="H1576" s="2">
        <f t="shared" si="310"/>
        <v>0.45948616600790515</v>
      </c>
      <c r="I1576" s="8"/>
      <c r="J1576" s="2">
        <f t="shared" si="304"/>
        <v>0.72183794466403162</v>
      </c>
      <c r="K1576" s="2">
        <f t="shared" si="305"/>
        <v>0.26235177865612647</v>
      </c>
      <c r="L1576" s="2">
        <f t="shared" si="306"/>
        <v>7.9051383399209481E-3</v>
      </c>
      <c r="M1576" s="2">
        <f t="shared" si="307"/>
        <v>7.9051383399209689E-3</v>
      </c>
      <c r="N1576" s="1">
        <v>1461</v>
      </c>
      <c r="O1576" s="1">
        <v>531</v>
      </c>
      <c r="P1576" s="1">
        <v>16</v>
      </c>
      <c r="Q1576" s="1">
        <v>6</v>
      </c>
      <c r="R1576" s="1">
        <v>0</v>
      </c>
      <c r="S1576" s="1">
        <v>3</v>
      </c>
      <c r="T1576" s="1">
        <v>1</v>
      </c>
      <c r="U1576" s="1">
        <v>1</v>
      </c>
      <c r="V1576" s="1">
        <v>1</v>
      </c>
      <c r="W1576" s="1">
        <v>4</v>
      </c>
      <c r="X1576" s="1"/>
      <c r="Y1576" s="1"/>
      <c r="Z1576" s="1"/>
      <c r="AA1576" s="1"/>
      <c r="AB1576" s="1"/>
      <c r="AN1576" t="str">
        <f t="shared" si="301"/>
        <v>Woodstock</v>
      </c>
      <c r="AO1576" t="s">
        <v>968</v>
      </c>
      <c r="AP1576">
        <v>1</v>
      </c>
      <c r="AR1576" s="119">
        <v>50</v>
      </c>
      <c r="AS1576" s="121">
        <v>27</v>
      </c>
      <c r="AT1576" s="121">
        <v>120</v>
      </c>
      <c r="AU1576" s="125">
        <v>85975</v>
      </c>
      <c r="AV1576" s="125">
        <f t="shared" si="311"/>
        <v>50027</v>
      </c>
      <c r="AW1576" s="10" t="s">
        <v>749</v>
      </c>
      <c r="AX1576">
        <f t="shared" si="308"/>
        <v>5085975</v>
      </c>
      <c r="BB1576">
        <v>44.63</v>
      </c>
      <c r="BC1576">
        <v>0.1</v>
      </c>
      <c r="BD1576">
        <v>44.53</v>
      </c>
    </row>
    <row r="1577" spans="1:56" hidden="1" outlineLevel="1">
      <c r="A1577" t="s">
        <v>2537</v>
      </c>
      <c r="B1577" s="10" t="s">
        <v>1581</v>
      </c>
      <c r="C1577" s="1">
        <f t="shared" si="302"/>
        <v>578</v>
      </c>
      <c r="D1577" s="7">
        <f>IF(N1577&gt;0, RANK(N1577,(N1577:P1577,Q1577:AE1577)),0)</f>
        <v>1</v>
      </c>
      <c r="E1577" s="7">
        <f>IF(O1577&gt;0,RANK(O1577,(N1577:P1577,Q1577:AE1577)),0)</f>
        <v>2</v>
      </c>
      <c r="F1577" s="7">
        <f t="shared" si="303"/>
        <v>3</v>
      </c>
      <c r="G1577" s="1">
        <f t="shared" si="309"/>
        <v>306</v>
      </c>
      <c r="H1577" s="2">
        <f t="shared" si="310"/>
        <v>0.52941176470588236</v>
      </c>
      <c r="I1577" s="8"/>
      <c r="J1577" s="2">
        <f t="shared" si="304"/>
        <v>0.74740484429065746</v>
      </c>
      <c r="K1577" s="2">
        <f t="shared" si="305"/>
        <v>0.2179930795847751</v>
      </c>
      <c r="L1577" s="2">
        <f t="shared" si="306"/>
        <v>2.768166089965398E-2</v>
      </c>
      <c r="M1577" s="2">
        <f t="shared" si="307"/>
        <v>6.920415224913469E-3</v>
      </c>
      <c r="N1577" s="1">
        <v>432</v>
      </c>
      <c r="O1577" s="1">
        <v>126</v>
      </c>
      <c r="P1577" s="1">
        <v>16</v>
      </c>
      <c r="Q1577" s="1">
        <v>2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2</v>
      </c>
      <c r="X1577" s="1"/>
      <c r="Y1577" s="1"/>
      <c r="Z1577" s="1"/>
      <c r="AA1577" s="1"/>
      <c r="AB1577" s="1"/>
      <c r="AN1577" t="str">
        <f t="shared" si="301"/>
        <v>Worcester</v>
      </c>
      <c r="AO1577" t="s">
        <v>1616</v>
      </c>
      <c r="AP1577">
        <v>1</v>
      </c>
      <c r="AR1577" s="119">
        <v>50</v>
      </c>
      <c r="AS1577" s="121">
        <v>23</v>
      </c>
      <c r="AT1577" s="121">
        <v>100</v>
      </c>
      <c r="AU1577" s="125">
        <v>86125</v>
      </c>
      <c r="AV1577" s="125">
        <f t="shared" si="311"/>
        <v>50023</v>
      </c>
      <c r="AW1577" s="10" t="s">
        <v>749</v>
      </c>
      <c r="AX1577">
        <f t="shared" si="308"/>
        <v>5086125</v>
      </c>
      <c r="BB1577">
        <v>38.83</v>
      </c>
      <c r="BC1577">
        <v>0.08</v>
      </c>
      <c r="BD1577">
        <v>38.75</v>
      </c>
    </row>
    <row r="1578" spans="1:56" collapsed="1">
      <c r="A1578" t="s">
        <v>3337</v>
      </c>
      <c r="B1578" s="10" t="s">
        <v>2781</v>
      </c>
      <c r="C1578" s="1">
        <f t="shared" si="302"/>
        <v>325046</v>
      </c>
      <c r="D1578" s="7">
        <f>IF(N1578&gt;0, RANK(N1578,(N1578:P1578,Q1578:AE1578)),0)</f>
        <v>1</v>
      </c>
      <c r="E1578" s="7">
        <f>IF(O1578&gt;0,RANK(O1578,(N1578:P1578,Q1578:AE1578)),0)</f>
        <v>2</v>
      </c>
      <c r="F1578" s="7">
        <f t="shared" si="303"/>
        <v>3</v>
      </c>
      <c r="G1578" s="1">
        <f t="shared" si="309"/>
        <v>120288</v>
      </c>
      <c r="H1578" s="2">
        <f t="shared" si="310"/>
        <v>0.3700645447105948</v>
      </c>
      <c r="I1578" s="8"/>
      <c r="J1578" s="2">
        <f t="shared" si="304"/>
        <v>0.6745568319560924</v>
      </c>
      <c r="K1578" s="2">
        <f t="shared" si="305"/>
        <v>0.30449228724549754</v>
      </c>
      <c r="L1578" s="2">
        <f t="shared" si="306"/>
        <v>1.0272392215255687E-2</v>
      </c>
      <c r="M1578" s="2">
        <f t="shared" si="307"/>
        <v>1.0678488583154379E-2</v>
      </c>
      <c r="N1578" s="1">
        <f>SUM(N1332:N1577)</f>
        <v>219262</v>
      </c>
      <c r="O1578" s="1">
        <f>SUM(O1332:O1577)</f>
        <v>98974</v>
      </c>
      <c r="P1578" s="1">
        <f>SUM(P1332:P1577)</f>
        <v>3339</v>
      </c>
      <c r="Q1578" s="1">
        <f>SUM(Q1332:Q1577)</f>
        <v>1067</v>
      </c>
      <c r="R1578" s="1">
        <f t="shared" ref="R1578:W1578" si="312">SUM(R1332:R1577)</f>
        <v>66</v>
      </c>
      <c r="S1578" s="1">
        <f t="shared" si="312"/>
        <v>500</v>
      </c>
      <c r="T1578" s="1">
        <f t="shared" si="312"/>
        <v>150</v>
      </c>
      <c r="U1578" s="1">
        <f t="shared" si="312"/>
        <v>141</v>
      </c>
      <c r="V1578" s="1">
        <f t="shared" si="312"/>
        <v>149</v>
      </c>
      <c r="W1578" s="1">
        <f t="shared" si="312"/>
        <v>1398</v>
      </c>
      <c r="X1578" s="1"/>
      <c r="Y1578" s="1"/>
      <c r="Z1578" s="1"/>
      <c r="AA1578" s="1"/>
      <c r="AB1578" s="1">
        <f>SUM(AB1332:AB1577)</f>
        <v>0</v>
      </c>
      <c r="AN1578" t="str">
        <f t="shared" si="301"/>
        <v>Vermont</v>
      </c>
      <c r="AR1578" s="119">
        <v>50</v>
      </c>
      <c r="AV1578" s="119">
        <v>50</v>
      </c>
      <c r="AW1578" s="10" t="s">
        <v>3272</v>
      </c>
      <c r="AX1578" s="119">
        <v>50</v>
      </c>
      <c r="BB1578">
        <v>9614.26</v>
      </c>
      <c r="BC1578">
        <v>364.7</v>
      </c>
      <c r="BD1578">
        <v>9249.56</v>
      </c>
    </row>
    <row r="1579" spans="1:56">
      <c r="B1579" s="10"/>
      <c r="C1579" s="1"/>
      <c r="D1579" s="7"/>
      <c r="E1579" s="7"/>
      <c r="F1579" s="7"/>
      <c r="G1579" s="1"/>
      <c r="J1579" s="2"/>
      <c r="K1579" s="2"/>
      <c r="L1579" s="2"/>
      <c r="M1579" s="2"/>
    </row>
    <row r="1580" spans="1:56">
      <c r="B1580" s="10"/>
      <c r="C1580" s="10"/>
    </row>
    <row r="1581" spans="1:56">
      <c r="A1581" s="65" t="s">
        <v>1919</v>
      </c>
    </row>
    <row r="1582" spans="1:56" hidden="1" outlineLevel="1">
      <c r="A1582" s="65" t="s">
        <v>1724</v>
      </c>
      <c r="J1582" s="2"/>
      <c r="K1582" s="2"/>
      <c r="L1582" s="2"/>
      <c r="M1582" s="2"/>
    </row>
    <row r="1583" spans="1:56" hidden="1" outlineLevel="1">
      <c r="A1583" t="s">
        <v>285</v>
      </c>
      <c r="B1583" s="10"/>
      <c r="C1583" s="1"/>
      <c r="D1583" s="7"/>
      <c r="E1583" s="7"/>
      <c r="F1583" s="7"/>
      <c r="G1583" s="1"/>
      <c r="I1583" s="8"/>
      <c r="J1583" s="2"/>
      <c r="K1583" s="2"/>
      <c r="L1583" s="2"/>
      <c r="M1583" s="2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N1583" t="str">
        <f t="shared" ref="AN1583:AN1600" si="313">A1583</f>
        <v>Atkinson and Gilmanton Academy Grant</v>
      </c>
      <c r="AO1583" t="s">
        <v>2516</v>
      </c>
      <c r="AP1583">
        <v>2</v>
      </c>
      <c r="AQ1583" s="7"/>
      <c r="AR1583" s="119">
        <v>33</v>
      </c>
      <c r="AS1583" s="121">
        <v>7</v>
      </c>
      <c r="AT1583" s="121">
        <v>5</v>
      </c>
      <c r="AU1583" s="125">
        <v>2420</v>
      </c>
      <c r="AV1583" s="125">
        <f t="shared" ref="AV1583:AV1646" si="314">AR1583*1000+AS1583</f>
        <v>33007</v>
      </c>
      <c r="AW1583" t="s">
        <v>1789</v>
      </c>
      <c r="BB1583">
        <v>19.66</v>
      </c>
      <c r="BC1583">
        <v>0</v>
      </c>
      <c r="BD1583">
        <v>19.66</v>
      </c>
    </row>
    <row r="1584" spans="1:56" hidden="1" outlineLevel="1">
      <c r="A1584" t="s">
        <v>698</v>
      </c>
      <c r="B1584" s="10"/>
      <c r="C1584" s="1"/>
      <c r="D1584" s="7"/>
      <c r="E1584" s="7"/>
      <c r="F1584" s="7"/>
      <c r="G1584" s="1"/>
      <c r="I1584" s="8"/>
      <c r="J1584" s="2"/>
      <c r="K1584" s="2"/>
      <c r="L1584" s="2"/>
      <c r="M1584" s="2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N1584" t="str">
        <f t="shared" si="313"/>
        <v>Beans Grant</v>
      </c>
      <c r="AO1584" t="s">
        <v>2516</v>
      </c>
      <c r="AP1584">
        <v>2</v>
      </c>
      <c r="AQ1584" s="7"/>
      <c r="AR1584" s="119">
        <v>33</v>
      </c>
      <c r="AS1584" s="121">
        <v>7</v>
      </c>
      <c r="AT1584" s="121">
        <v>10</v>
      </c>
      <c r="AU1584" s="125">
        <v>4100</v>
      </c>
      <c r="AV1584" s="125">
        <f t="shared" si="314"/>
        <v>33007</v>
      </c>
      <c r="AW1584" t="s">
        <v>1789</v>
      </c>
      <c r="BB1584">
        <v>9.6999999999999993</v>
      </c>
      <c r="BC1584">
        <v>0</v>
      </c>
      <c r="BD1584">
        <v>9.6999999999999993</v>
      </c>
    </row>
    <row r="1585" spans="1:56" hidden="1" outlineLevel="1">
      <c r="A1585" t="s">
        <v>509</v>
      </c>
      <c r="B1585" s="10"/>
      <c r="C1585" s="1"/>
      <c r="D1585" s="7"/>
      <c r="E1585" s="7"/>
      <c r="F1585" s="7"/>
      <c r="G1585" s="1"/>
      <c r="I1585" s="8"/>
      <c r="J1585" s="2"/>
      <c r="K1585" s="2"/>
      <c r="L1585" s="2"/>
      <c r="M1585" s="2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N1585" t="str">
        <f t="shared" si="313"/>
        <v>Beans Purchase</v>
      </c>
      <c r="AO1585" t="s">
        <v>2516</v>
      </c>
      <c r="AP1585">
        <v>2</v>
      </c>
      <c r="AQ1585" s="7"/>
      <c r="AR1585" s="119">
        <v>33</v>
      </c>
      <c r="AS1585" s="121">
        <v>7</v>
      </c>
      <c r="AT1585" s="121">
        <v>15</v>
      </c>
      <c r="AU1585" s="125">
        <v>4260</v>
      </c>
      <c r="AV1585" s="125">
        <f t="shared" si="314"/>
        <v>33007</v>
      </c>
      <c r="AW1585" t="s">
        <v>3024</v>
      </c>
      <c r="BB1585">
        <v>65.27</v>
      </c>
      <c r="BC1585">
        <v>0.02</v>
      </c>
      <c r="BD1585">
        <v>65.25</v>
      </c>
    </row>
    <row r="1586" spans="1:56" hidden="1" outlineLevel="1">
      <c r="A1586" t="s">
        <v>515</v>
      </c>
      <c r="B1586" s="10"/>
      <c r="C1586" s="1"/>
      <c r="D1586" s="7"/>
      <c r="E1586" s="7"/>
      <c r="F1586" s="7"/>
      <c r="G1586" s="1"/>
      <c r="I1586" s="8"/>
      <c r="J1586" s="2"/>
      <c r="K1586" s="2"/>
      <c r="L1586" s="2"/>
      <c r="M1586" s="2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N1586" t="str">
        <f t="shared" si="313"/>
        <v>Chandlers Purchase</v>
      </c>
      <c r="AO1586" t="s">
        <v>2516</v>
      </c>
      <c r="AP1586">
        <v>2</v>
      </c>
      <c r="AQ1586" s="7"/>
      <c r="AR1586" s="119">
        <v>33</v>
      </c>
      <c r="AS1586" s="121">
        <v>7</v>
      </c>
      <c r="AT1586" s="121">
        <v>35</v>
      </c>
      <c r="AU1586" s="125">
        <v>11220</v>
      </c>
      <c r="AV1586" s="125">
        <f t="shared" si="314"/>
        <v>33007</v>
      </c>
      <c r="AW1586" t="s">
        <v>3024</v>
      </c>
      <c r="BB1586">
        <v>2.13</v>
      </c>
      <c r="BC1586">
        <v>0</v>
      </c>
      <c r="BD1586">
        <v>2.13</v>
      </c>
    </row>
    <row r="1587" spans="1:56" hidden="1" outlineLevel="1">
      <c r="A1587" t="s">
        <v>551</v>
      </c>
      <c r="B1587" s="10"/>
      <c r="C1587" s="1"/>
      <c r="D1587" s="7"/>
      <c r="E1587" s="7"/>
      <c r="F1587" s="7"/>
      <c r="G1587" s="1"/>
      <c r="I1587" s="8"/>
      <c r="J1587" s="2"/>
      <c r="K1587" s="2"/>
      <c r="L1587" s="2"/>
      <c r="M1587" s="2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N1587" t="str">
        <f t="shared" si="313"/>
        <v>Crawfords Purchase</v>
      </c>
      <c r="AO1587" t="s">
        <v>2516</v>
      </c>
      <c r="AP1587">
        <v>2</v>
      </c>
      <c r="AQ1587" s="7"/>
      <c r="AR1587" s="119">
        <v>33</v>
      </c>
      <c r="AS1587" s="121">
        <v>7</v>
      </c>
      <c r="AT1587" s="121">
        <v>55</v>
      </c>
      <c r="AU1587" s="125">
        <v>16100</v>
      </c>
      <c r="AV1587" s="125">
        <f t="shared" si="314"/>
        <v>33007</v>
      </c>
      <c r="AW1587" t="s">
        <v>3024</v>
      </c>
      <c r="BB1587">
        <v>8.19</v>
      </c>
      <c r="BC1587">
        <v>0</v>
      </c>
      <c r="BD1587">
        <v>8.19</v>
      </c>
    </row>
    <row r="1588" spans="1:56" hidden="1" outlineLevel="1">
      <c r="A1588" t="s">
        <v>345</v>
      </c>
      <c r="B1588" s="10"/>
      <c r="C1588" s="1"/>
      <c r="D1588" s="7"/>
      <c r="E1588" s="7"/>
      <c r="F1588" s="7"/>
      <c r="G1588" s="1"/>
      <c r="I1588" s="8"/>
      <c r="J1588" s="2"/>
      <c r="K1588" s="2"/>
      <c r="L1588" s="2"/>
      <c r="M1588" s="2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N1588" t="str">
        <f t="shared" si="313"/>
        <v>Cutts Grant</v>
      </c>
      <c r="AO1588" t="s">
        <v>2516</v>
      </c>
      <c r="AP1588">
        <v>2</v>
      </c>
      <c r="AQ1588" s="7"/>
      <c r="AR1588" s="119">
        <v>33</v>
      </c>
      <c r="AS1588" s="121">
        <v>7</v>
      </c>
      <c r="AT1588" s="121">
        <v>60</v>
      </c>
      <c r="AU1588" s="125">
        <v>16660</v>
      </c>
      <c r="AV1588" s="125">
        <f t="shared" si="314"/>
        <v>33007</v>
      </c>
      <c r="AW1588" t="s">
        <v>1789</v>
      </c>
      <c r="BB1588">
        <v>11.44</v>
      </c>
      <c r="BC1588">
        <v>0</v>
      </c>
      <c r="BD1588">
        <v>11.44</v>
      </c>
    </row>
    <row r="1589" spans="1:56" hidden="1" outlineLevel="1">
      <c r="A1589" t="s">
        <v>481</v>
      </c>
      <c r="B1589" s="10"/>
      <c r="C1589" s="1"/>
      <c r="D1589" s="7"/>
      <c r="E1589" s="7"/>
      <c r="F1589" s="7"/>
      <c r="G1589" s="1"/>
      <c r="I1589" s="8"/>
      <c r="J1589" s="2"/>
      <c r="K1589" s="2"/>
      <c r="L1589" s="2"/>
      <c r="M1589" s="2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N1589" t="str">
        <f t="shared" si="313"/>
        <v>Dixs Grant</v>
      </c>
      <c r="AO1589" t="s">
        <v>2516</v>
      </c>
      <c r="AP1589">
        <v>2</v>
      </c>
      <c r="AQ1589" s="7"/>
      <c r="AR1589" s="119">
        <v>33</v>
      </c>
      <c r="AS1589" s="121">
        <v>7</v>
      </c>
      <c r="AT1589" s="121">
        <v>70</v>
      </c>
      <c r="AU1589" s="125">
        <v>18340</v>
      </c>
      <c r="AV1589" s="125">
        <f t="shared" si="314"/>
        <v>33007</v>
      </c>
      <c r="AW1589" t="s">
        <v>1789</v>
      </c>
      <c r="BB1589">
        <v>20.18</v>
      </c>
      <c r="BC1589">
        <v>0</v>
      </c>
      <c r="BD1589">
        <v>20.18</v>
      </c>
    </row>
    <row r="1590" spans="1:56" hidden="1" outlineLevel="1">
      <c r="A1590" t="s">
        <v>807</v>
      </c>
      <c r="B1590" s="10"/>
      <c r="C1590" s="1"/>
      <c r="D1590" s="7"/>
      <c r="E1590" s="7"/>
      <c r="F1590" s="7"/>
      <c r="G1590" s="1"/>
      <c r="I1590" s="8"/>
      <c r="J1590" s="2"/>
      <c r="K1590" s="2"/>
      <c r="L1590" s="2"/>
      <c r="M1590" s="2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N1590" t="str">
        <f t="shared" si="313"/>
        <v>Ervings Location</v>
      </c>
      <c r="AO1590" t="s">
        <v>2516</v>
      </c>
      <c r="AP1590">
        <v>2</v>
      </c>
      <c r="AQ1590" s="7"/>
      <c r="AR1590" s="119">
        <v>33</v>
      </c>
      <c r="AS1590" s="121">
        <v>7</v>
      </c>
      <c r="AT1590" s="121">
        <v>90</v>
      </c>
      <c r="AU1590" s="125">
        <v>25180</v>
      </c>
      <c r="AV1590" s="125">
        <f t="shared" si="314"/>
        <v>33007</v>
      </c>
      <c r="AW1590" t="s">
        <v>3023</v>
      </c>
      <c r="BB1590">
        <v>3.68</v>
      </c>
      <c r="BC1590">
        <v>0</v>
      </c>
      <c r="BD1590">
        <v>3.68</v>
      </c>
    </row>
    <row r="1591" spans="1:56" hidden="1" outlineLevel="1">
      <c r="A1591" t="s">
        <v>638</v>
      </c>
      <c r="B1591" s="10"/>
      <c r="C1591" s="1"/>
      <c r="D1591" s="7"/>
      <c r="E1591" s="7"/>
      <c r="F1591" s="7"/>
      <c r="G1591" s="1"/>
      <c r="I1591" s="8"/>
      <c r="J1591" s="2"/>
      <c r="K1591" s="2"/>
      <c r="L1591" s="2"/>
      <c r="M1591" s="2"/>
      <c r="N1591" s="1"/>
      <c r="O1591" s="1"/>
      <c r="P1591" s="1"/>
      <c r="U1591" s="1"/>
      <c r="V1591" s="1"/>
      <c r="W1591" s="1"/>
      <c r="X1591" s="1"/>
      <c r="Y1591" s="1"/>
      <c r="Z1591" s="1"/>
      <c r="AA1591" s="1"/>
      <c r="AB1591" s="1"/>
      <c r="AN1591" t="str">
        <f t="shared" si="313"/>
        <v>Hadleys Purchase</v>
      </c>
      <c r="AO1591" t="s">
        <v>2516</v>
      </c>
      <c r="AP1591">
        <v>2</v>
      </c>
      <c r="AQ1591" s="7"/>
      <c r="AR1591" s="119">
        <v>33</v>
      </c>
      <c r="AS1591" s="121">
        <v>7</v>
      </c>
      <c r="AT1591" s="121">
        <v>105</v>
      </c>
      <c r="AU1591" s="125">
        <v>32420</v>
      </c>
      <c r="AV1591" s="125">
        <f t="shared" si="314"/>
        <v>33007</v>
      </c>
      <c r="AW1591" t="s">
        <v>3024</v>
      </c>
      <c r="BB1591">
        <v>7.41</v>
      </c>
      <c r="BC1591">
        <v>0</v>
      </c>
      <c r="BD1591">
        <v>7.41</v>
      </c>
    </row>
    <row r="1592" spans="1:56" hidden="1" outlineLevel="1">
      <c r="A1592" t="s">
        <v>446</v>
      </c>
      <c r="B1592" s="10"/>
      <c r="C1592" s="1"/>
      <c r="D1592" s="7"/>
      <c r="E1592" s="7"/>
      <c r="F1592" s="7"/>
      <c r="G1592" s="1"/>
      <c r="I1592" s="8"/>
      <c r="J1592" s="2"/>
      <c r="K1592" s="2"/>
      <c r="L1592" s="2"/>
      <c r="M1592" s="2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N1592" t="str">
        <f t="shared" si="313"/>
        <v>Kilkenny township</v>
      </c>
      <c r="AO1592" t="s">
        <v>2516</v>
      </c>
      <c r="AP1592">
        <v>2</v>
      </c>
      <c r="AQ1592" s="7"/>
      <c r="AR1592" s="119">
        <v>33</v>
      </c>
      <c r="AS1592" s="121">
        <v>7</v>
      </c>
      <c r="AT1592" s="121">
        <v>115</v>
      </c>
      <c r="AU1592" s="125">
        <v>39940</v>
      </c>
      <c r="AV1592" s="125">
        <f t="shared" si="314"/>
        <v>33007</v>
      </c>
      <c r="AW1592" t="s">
        <v>2438</v>
      </c>
      <c r="BB1592">
        <v>25.65</v>
      </c>
      <c r="BC1592">
        <v>0.01</v>
      </c>
      <c r="BD1592">
        <v>25.64</v>
      </c>
    </row>
    <row r="1593" spans="1:56" hidden="1" outlineLevel="1">
      <c r="A1593" t="s">
        <v>1877</v>
      </c>
      <c r="B1593" s="10"/>
      <c r="C1593" s="1"/>
      <c r="D1593" s="7"/>
      <c r="E1593" s="7"/>
      <c r="F1593" s="7"/>
      <c r="G1593" s="1"/>
      <c r="I1593" s="8"/>
      <c r="J1593" s="2"/>
      <c r="K1593" s="2"/>
      <c r="L1593" s="2"/>
      <c r="M1593" s="2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N1593" t="str">
        <f t="shared" si="313"/>
        <v>Livermore</v>
      </c>
      <c r="AO1593" t="s">
        <v>3110</v>
      </c>
      <c r="AP1593">
        <v>2</v>
      </c>
      <c r="AQ1593" s="7"/>
      <c r="AR1593" s="119">
        <v>33</v>
      </c>
      <c r="AS1593" s="121">
        <v>9</v>
      </c>
      <c r="AT1593" s="121">
        <v>127</v>
      </c>
      <c r="AU1593" s="125">
        <v>42820</v>
      </c>
      <c r="AV1593" s="125">
        <f t="shared" si="314"/>
        <v>33009</v>
      </c>
      <c r="AW1593" t="s">
        <v>749</v>
      </c>
      <c r="BB1593">
        <v>63.8</v>
      </c>
      <c r="BC1593">
        <v>0.17</v>
      </c>
      <c r="BD1593">
        <v>63.63</v>
      </c>
    </row>
    <row r="1594" spans="1:56" hidden="1" outlineLevel="1">
      <c r="A1594" t="s">
        <v>224</v>
      </c>
      <c r="B1594" s="10"/>
      <c r="C1594" s="1"/>
      <c r="D1594" s="7"/>
      <c r="E1594" s="7"/>
      <c r="F1594" s="7"/>
      <c r="G1594" s="1"/>
      <c r="I1594" s="8"/>
      <c r="J1594" s="2"/>
      <c r="K1594" s="2"/>
      <c r="L1594" s="2"/>
      <c r="M1594" s="2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N1594" t="str">
        <f t="shared" si="313"/>
        <v>Low and Burbanks Grant</v>
      </c>
      <c r="AO1594" t="s">
        <v>2516</v>
      </c>
      <c r="AP1594">
        <v>2</v>
      </c>
      <c r="AQ1594" s="7"/>
      <c r="AR1594" s="119">
        <v>33</v>
      </c>
      <c r="AS1594" s="121">
        <v>7</v>
      </c>
      <c r="AT1594" s="121">
        <v>125</v>
      </c>
      <c r="AU1594" s="125">
        <v>43620</v>
      </c>
      <c r="AV1594" s="125">
        <f t="shared" si="314"/>
        <v>33007</v>
      </c>
      <c r="AW1594" t="s">
        <v>1789</v>
      </c>
      <c r="BB1594">
        <v>26.14</v>
      </c>
      <c r="BC1594">
        <v>0</v>
      </c>
      <c r="BD1594">
        <v>26.14</v>
      </c>
    </row>
    <row r="1595" spans="1:56" hidden="1" outlineLevel="1">
      <c r="A1595" t="s">
        <v>157</v>
      </c>
      <c r="B1595" s="10"/>
      <c r="C1595" s="1"/>
      <c r="D1595" s="7"/>
      <c r="E1595" s="7"/>
      <c r="F1595" s="7"/>
      <c r="G1595" s="1"/>
      <c r="I1595" s="8"/>
      <c r="J1595" s="2"/>
      <c r="K1595" s="2"/>
      <c r="L1595" s="2"/>
      <c r="M1595" s="2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N1595" t="str">
        <f t="shared" si="313"/>
        <v>Martins Location</v>
      </c>
      <c r="AO1595" t="s">
        <v>2516</v>
      </c>
      <c r="AP1595">
        <v>2</v>
      </c>
      <c r="AQ1595" s="7"/>
      <c r="AR1595" s="119">
        <v>33</v>
      </c>
      <c r="AS1595" s="121">
        <v>7</v>
      </c>
      <c r="AT1595" s="121">
        <v>130</v>
      </c>
      <c r="AU1595" s="125">
        <v>46020</v>
      </c>
      <c r="AV1595" s="125">
        <f t="shared" si="314"/>
        <v>33007</v>
      </c>
      <c r="AW1595" t="s">
        <v>3023</v>
      </c>
      <c r="BB1595">
        <v>3.76</v>
      </c>
      <c r="BC1595">
        <v>0</v>
      </c>
      <c r="BD1595">
        <v>3.76</v>
      </c>
    </row>
    <row r="1596" spans="1:56" hidden="1" outlineLevel="1">
      <c r="A1596" t="s">
        <v>244</v>
      </c>
      <c r="B1596" s="10"/>
      <c r="C1596" s="1"/>
      <c r="D1596" s="7"/>
      <c r="E1596" s="7"/>
      <c r="F1596" s="7"/>
      <c r="G1596" s="1"/>
      <c r="I1596" s="8"/>
      <c r="J1596" s="2"/>
      <c r="K1596" s="2"/>
      <c r="L1596" s="2"/>
      <c r="M1596" s="2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N1596" t="str">
        <f t="shared" si="313"/>
        <v>Odell township</v>
      </c>
      <c r="AO1596" t="s">
        <v>2516</v>
      </c>
      <c r="AP1596">
        <v>2</v>
      </c>
      <c r="AQ1596" s="7"/>
      <c r="AR1596" s="119">
        <v>33</v>
      </c>
      <c r="AS1596" s="121">
        <v>7</v>
      </c>
      <c r="AT1596" s="121">
        <v>150</v>
      </c>
      <c r="AU1596" s="125">
        <v>57860</v>
      </c>
      <c r="AV1596" s="125">
        <f t="shared" si="314"/>
        <v>33007</v>
      </c>
      <c r="AW1596" t="s">
        <v>2438</v>
      </c>
      <c r="BB1596">
        <v>45.17</v>
      </c>
      <c r="BC1596">
        <v>0.68</v>
      </c>
      <c r="BD1596">
        <v>44.49</v>
      </c>
    </row>
    <row r="1597" spans="1:56" hidden="1" outlineLevel="1">
      <c r="A1597" t="s">
        <v>482</v>
      </c>
      <c r="B1597" s="10"/>
      <c r="C1597" s="1"/>
      <c r="D1597" s="7"/>
      <c r="E1597" s="7"/>
      <c r="F1597" s="7"/>
      <c r="G1597" s="1"/>
      <c r="I1597" s="8"/>
      <c r="J1597" s="2"/>
      <c r="K1597" s="2"/>
      <c r="L1597" s="2"/>
      <c r="M1597" s="2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N1597" t="str">
        <f t="shared" si="313"/>
        <v>Sargents Purchase</v>
      </c>
      <c r="AO1597" t="s">
        <v>2516</v>
      </c>
      <c r="AP1597">
        <v>2</v>
      </c>
      <c r="AQ1597" s="7"/>
      <c r="AR1597" s="119">
        <v>33</v>
      </c>
      <c r="AS1597" s="121">
        <v>7</v>
      </c>
      <c r="AT1597" s="121">
        <v>170</v>
      </c>
      <c r="AU1597" s="125">
        <v>67860</v>
      </c>
      <c r="AV1597" s="125">
        <f t="shared" si="314"/>
        <v>33007</v>
      </c>
      <c r="AW1597" t="s">
        <v>3024</v>
      </c>
      <c r="BB1597">
        <v>25.86</v>
      </c>
      <c r="BC1597">
        <v>0.01</v>
      </c>
      <c r="BD1597">
        <v>25.85</v>
      </c>
    </row>
    <row r="1598" spans="1:56" hidden="1" outlineLevel="1">
      <c r="A1598" t="s">
        <v>634</v>
      </c>
      <c r="B1598" s="10"/>
      <c r="C1598" s="1"/>
      <c r="D1598" s="7"/>
      <c r="E1598" s="7"/>
      <c r="F1598" s="7"/>
      <c r="G1598" s="1"/>
      <c r="I1598" s="8"/>
      <c r="J1598" s="2"/>
      <c r="K1598" s="2"/>
      <c r="L1598" s="2"/>
      <c r="M1598" s="2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N1598" t="str">
        <f t="shared" si="313"/>
        <v>Second College Grant</v>
      </c>
      <c r="AO1598" t="s">
        <v>2516</v>
      </c>
      <c r="AP1598">
        <v>2</v>
      </c>
      <c r="AQ1598" s="7"/>
      <c r="AR1598" s="119">
        <v>33</v>
      </c>
      <c r="AS1598" s="121">
        <v>7</v>
      </c>
      <c r="AT1598" s="121">
        <v>175</v>
      </c>
      <c r="AU1598" s="125">
        <v>68500</v>
      </c>
      <c r="AV1598" s="125">
        <f t="shared" si="314"/>
        <v>33007</v>
      </c>
      <c r="AW1598" t="s">
        <v>1789</v>
      </c>
      <c r="BB1598">
        <v>41.68</v>
      </c>
      <c r="BC1598">
        <v>0.05</v>
      </c>
      <c r="BD1598">
        <v>41.63</v>
      </c>
    </row>
    <row r="1599" spans="1:56" hidden="1" outlineLevel="1">
      <c r="A1599" t="s">
        <v>652</v>
      </c>
      <c r="B1599" s="10"/>
      <c r="C1599" s="1"/>
      <c r="D1599" s="7"/>
      <c r="E1599" s="7"/>
      <c r="F1599" s="7"/>
      <c r="G1599" s="1"/>
      <c r="I1599" s="8"/>
      <c r="J1599" s="2"/>
      <c r="K1599" s="2"/>
      <c r="L1599" s="2"/>
      <c r="M1599" s="2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N1599" t="str">
        <f t="shared" si="313"/>
        <v>Success Township</v>
      </c>
      <c r="AO1599" t="s">
        <v>2516</v>
      </c>
      <c r="AP1599">
        <v>2</v>
      </c>
      <c r="AQ1599" s="7"/>
      <c r="AR1599" s="119">
        <v>33</v>
      </c>
      <c r="AS1599" s="121">
        <v>7</v>
      </c>
      <c r="AT1599" s="121">
        <v>200</v>
      </c>
      <c r="AU1599" s="125">
        <v>74500</v>
      </c>
      <c r="AV1599" s="125">
        <f t="shared" si="314"/>
        <v>33007</v>
      </c>
      <c r="AW1599" t="s">
        <v>2438</v>
      </c>
      <c r="BB1599">
        <v>59.24</v>
      </c>
      <c r="BC1599">
        <v>0.48</v>
      </c>
      <c r="BD1599">
        <v>58.76</v>
      </c>
    </row>
    <row r="1600" spans="1:56" hidden="1" outlineLevel="1">
      <c r="A1600" t="s">
        <v>931</v>
      </c>
      <c r="B1600" s="10"/>
      <c r="C1600" s="1"/>
      <c r="D1600" s="7"/>
      <c r="E1600" s="7"/>
      <c r="F1600" s="7"/>
      <c r="G1600" s="1"/>
      <c r="I1600" s="8"/>
      <c r="J1600" s="2"/>
      <c r="K1600" s="2"/>
      <c r="L1600" s="2"/>
      <c r="M1600" s="2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N1600" t="str">
        <f t="shared" si="313"/>
        <v>Thompson and Meserves Purchase</v>
      </c>
      <c r="AO1600" t="s">
        <v>2516</v>
      </c>
      <c r="AP1600">
        <v>2</v>
      </c>
      <c r="AQ1600" s="7"/>
      <c r="AR1600" s="119">
        <v>33</v>
      </c>
      <c r="AS1600" s="121">
        <v>7</v>
      </c>
      <c r="AT1600" s="121">
        <v>205</v>
      </c>
      <c r="AU1600" s="125">
        <v>76580</v>
      </c>
      <c r="AV1600" s="125">
        <f t="shared" si="314"/>
        <v>33007</v>
      </c>
      <c r="AW1600" t="s">
        <v>3024</v>
      </c>
      <c r="BB1600">
        <v>18.5</v>
      </c>
      <c r="BC1600">
        <v>0</v>
      </c>
      <c r="BD1600">
        <v>18.5</v>
      </c>
    </row>
    <row r="1601" spans="1:56" hidden="1" outlineLevel="1">
      <c r="B1601" s="10"/>
      <c r="C1601" s="1"/>
      <c r="D1601" s="7"/>
      <c r="E1601" s="7"/>
      <c r="F1601" s="7"/>
      <c r="G1601" s="1"/>
      <c r="I1601" s="8"/>
      <c r="J1601" s="2"/>
      <c r="K1601" s="2"/>
      <c r="L1601" s="2"/>
      <c r="M1601" s="2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Q1601" s="7"/>
    </row>
    <row r="1602" spans="1:56" hidden="1" outlineLevel="1">
      <c r="A1602" s="65" t="s">
        <v>3337</v>
      </c>
      <c r="J1602" s="2"/>
      <c r="K1602" s="2"/>
      <c r="L1602" s="2"/>
      <c r="M1602" s="2"/>
    </row>
    <row r="1603" spans="1:56" hidden="1" outlineLevel="1">
      <c r="A1603" t="s">
        <v>239</v>
      </c>
      <c r="J1603" s="2"/>
      <c r="K1603" s="2"/>
      <c r="L1603" s="2"/>
      <c r="M1603" s="2"/>
      <c r="AN1603" t="str">
        <f>A1603</f>
        <v>Averill town</v>
      </c>
      <c r="AO1603" t="s">
        <v>1885</v>
      </c>
      <c r="AR1603" s="119">
        <v>50</v>
      </c>
      <c r="AS1603" s="121">
        <v>9</v>
      </c>
      <c r="AT1603" s="121">
        <v>5</v>
      </c>
      <c r="AU1603" s="125">
        <v>2125</v>
      </c>
      <c r="AV1603" s="125">
        <f t="shared" si="314"/>
        <v>50009</v>
      </c>
      <c r="AW1603" t="s">
        <v>749</v>
      </c>
      <c r="BB1603">
        <v>38.06</v>
      </c>
      <c r="BC1603">
        <v>1.92</v>
      </c>
      <c r="BD1603">
        <v>36.14</v>
      </c>
    </row>
    <row r="1604" spans="1:56" hidden="1" outlineLevel="1">
      <c r="A1604" t="s">
        <v>429</v>
      </c>
      <c r="J1604" s="2"/>
      <c r="K1604" s="2"/>
      <c r="L1604" s="2"/>
      <c r="M1604" s="2"/>
      <c r="AN1604" t="str">
        <f t="shared" ref="AN1604:AN1611" si="315">A1604</f>
        <v>Avery's gore</v>
      </c>
      <c r="AO1604" t="s">
        <v>1885</v>
      </c>
      <c r="AR1604" s="119">
        <v>50</v>
      </c>
      <c r="AS1604" s="121">
        <v>9</v>
      </c>
      <c r="AT1604" s="121">
        <v>10</v>
      </c>
      <c r="AU1604" s="125">
        <v>2162</v>
      </c>
      <c r="AV1604" s="125">
        <f t="shared" si="314"/>
        <v>50009</v>
      </c>
      <c r="AW1604" t="s">
        <v>1934</v>
      </c>
      <c r="BB1604">
        <v>17.600000000000001</v>
      </c>
      <c r="BC1604">
        <v>0.02</v>
      </c>
      <c r="BD1604">
        <v>17.57</v>
      </c>
    </row>
    <row r="1605" spans="1:56" hidden="1" outlineLevel="1">
      <c r="A1605" t="s">
        <v>653</v>
      </c>
      <c r="J1605" s="2"/>
      <c r="K1605" s="2"/>
      <c r="L1605" s="2"/>
      <c r="M1605" s="2"/>
      <c r="AN1605" t="str">
        <f t="shared" si="315"/>
        <v>Buels gore</v>
      </c>
      <c r="AO1605" t="s">
        <v>334</v>
      </c>
      <c r="AR1605" s="119">
        <v>50</v>
      </c>
      <c r="AS1605" s="121">
        <v>7</v>
      </c>
      <c r="AT1605" s="121">
        <v>10</v>
      </c>
      <c r="AU1605" s="125">
        <v>10300</v>
      </c>
      <c r="AV1605" s="125">
        <f t="shared" si="314"/>
        <v>50007</v>
      </c>
      <c r="AW1605" t="s">
        <v>1934</v>
      </c>
      <c r="BB1605">
        <v>5.05</v>
      </c>
      <c r="BC1605">
        <v>0</v>
      </c>
      <c r="BD1605">
        <v>5.05</v>
      </c>
    </row>
    <row r="1606" spans="1:56" hidden="1" outlineLevel="1">
      <c r="A1606" t="s">
        <v>439</v>
      </c>
      <c r="J1606" s="2"/>
      <c r="K1606" s="2"/>
      <c r="L1606" s="2"/>
      <c r="M1606" s="2"/>
      <c r="AN1606" t="str">
        <f t="shared" si="315"/>
        <v>Ferdinand town</v>
      </c>
      <c r="AO1606" t="s">
        <v>1885</v>
      </c>
      <c r="AR1606" s="119">
        <v>50</v>
      </c>
      <c r="AS1606" s="121">
        <v>9</v>
      </c>
      <c r="AT1606" s="121">
        <v>45</v>
      </c>
      <c r="AU1606" s="125">
        <v>25975</v>
      </c>
      <c r="AV1606" s="125">
        <f t="shared" si="314"/>
        <v>50009</v>
      </c>
      <c r="AW1606" t="s">
        <v>749</v>
      </c>
      <c r="BB1606">
        <v>53.03</v>
      </c>
      <c r="BC1606">
        <v>0.14000000000000001</v>
      </c>
      <c r="BD1606">
        <v>52.89</v>
      </c>
    </row>
    <row r="1607" spans="1:56" hidden="1" outlineLevel="1">
      <c r="A1607" t="s">
        <v>663</v>
      </c>
      <c r="J1607" s="2"/>
      <c r="K1607" s="2"/>
      <c r="L1607" s="2"/>
      <c r="M1607" s="2"/>
      <c r="AN1607" t="str">
        <f t="shared" si="315"/>
        <v>Glastenbury town</v>
      </c>
      <c r="AO1607" t="s">
        <v>2904</v>
      </c>
      <c r="AR1607" s="119">
        <v>50</v>
      </c>
      <c r="AS1607" s="121">
        <v>3</v>
      </c>
      <c r="AT1607" s="121">
        <v>18</v>
      </c>
      <c r="AU1607" s="125">
        <v>27962</v>
      </c>
      <c r="AV1607" s="125">
        <f t="shared" si="314"/>
        <v>50003</v>
      </c>
      <c r="AW1607" t="s">
        <v>749</v>
      </c>
      <c r="BB1607">
        <v>44.48</v>
      </c>
      <c r="BC1607">
        <v>0</v>
      </c>
      <c r="BD1607">
        <v>44.48</v>
      </c>
    </row>
    <row r="1608" spans="1:56" hidden="1" outlineLevel="1">
      <c r="A1608" t="s">
        <v>204</v>
      </c>
      <c r="J1608" s="2"/>
      <c r="K1608" s="2"/>
      <c r="L1608" s="2"/>
      <c r="M1608" s="2"/>
      <c r="AN1608" t="str">
        <f t="shared" si="315"/>
        <v>Lewis town</v>
      </c>
      <c r="AO1608" t="s">
        <v>1885</v>
      </c>
      <c r="AR1608" s="119">
        <v>50</v>
      </c>
      <c r="AS1608" s="121">
        <v>9</v>
      </c>
      <c r="AT1608" s="121">
        <v>65</v>
      </c>
      <c r="AU1608" s="125">
        <v>39775</v>
      </c>
      <c r="AV1608" s="125">
        <f t="shared" si="314"/>
        <v>50009</v>
      </c>
      <c r="AW1608" t="s">
        <v>749</v>
      </c>
      <c r="BB1608">
        <v>39.67</v>
      </c>
      <c r="BC1608">
        <v>0.1</v>
      </c>
      <c r="BD1608">
        <v>39.57</v>
      </c>
    </row>
    <row r="1609" spans="1:56" hidden="1" outlineLevel="1">
      <c r="A1609" t="s">
        <v>780</v>
      </c>
      <c r="J1609" s="2"/>
      <c r="K1609" s="2"/>
      <c r="L1609" s="2"/>
      <c r="M1609" s="2"/>
      <c r="AN1609" t="str">
        <f t="shared" si="315"/>
        <v>Somerset town</v>
      </c>
      <c r="AO1609" t="s">
        <v>238</v>
      </c>
      <c r="AR1609" s="119">
        <v>50</v>
      </c>
      <c r="AS1609" s="121">
        <v>25</v>
      </c>
      <c r="AT1609" s="121">
        <v>73</v>
      </c>
      <c r="AU1609" s="125">
        <v>65762</v>
      </c>
      <c r="AV1609" s="125">
        <f t="shared" si="314"/>
        <v>50025</v>
      </c>
      <c r="AW1609" t="s">
        <v>749</v>
      </c>
      <c r="BB1609">
        <v>28.13</v>
      </c>
      <c r="BC1609">
        <v>1.99</v>
      </c>
      <c r="BD1609">
        <v>26.15</v>
      </c>
    </row>
    <row r="1610" spans="1:56" hidden="1" outlineLevel="1">
      <c r="A1610" t="s">
        <v>315</v>
      </c>
      <c r="J1610" s="2"/>
      <c r="K1610" s="2"/>
      <c r="L1610" s="2"/>
      <c r="M1610" s="2"/>
      <c r="AN1610" t="str">
        <f t="shared" si="315"/>
        <v>Warner's grant</v>
      </c>
      <c r="AO1610" t="s">
        <v>1885</v>
      </c>
      <c r="AR1610" s="119">
        <v>50</v>
      </c>
      <c r="AS1610" s="121">
        <v>9</v>
      </c>
      <c r="AT1610" s="121">
        <v>90</v>
      </c>
      <c r="AU1610" s="125">
        <v>76337</v>
      </c>
      <c r="AV1610" s="125">
        <f t="shared" si="314"/>
        <v>50009</v>
      </c>
      <c r="AW1610" t="s">
        <v>1789</v>
      </c>
      <c r="BB1610">
        <v>3.15</v>
      </c>
      <c r="BC1610">
        <v>0</v>
      </c>
      <c r="BD1610">
        <v>3.15</v>
      </c>
    </row>
    <row r="1611" spans="1:56" hidden="1" outlineLevel="1">
      <c r="A1611" t="s">
        <v>234</v>
      </c>
      <c r="J1611" s="2"/>
      <c r="K1611" s="2"/>
      <c r="L1611" s="2"/>
      <c r="M1611" s="2"/>
      <c r="AN1611" t="str">
        <f t="shared" si="315"/>
        <v>Warren's gore</v>
      </c>
      <c r="AO1611" t="s">
        <v>1885</v>
      </c>
      <c r="AR1611" s="119">
        <v>50</v>
      </c>
      <c r="AS1611" s="121">
        <v>9</v>
      </c>
      <c r="AT1611" s="121">
        <v>95</v>
      </c>
      <c r="AU1611" s="125">
        <v>76562</v>
      </c>
      <c r="AV1611" s="125">
        <f t="shared" si="314"/>
        <v>50009</v>
      </c>
      <c r="AW1611" t="s">
        <v>1934</v>
      </c>
      <c r="BB1611">
        <v>11.6</v>
      </c>
      <c r="BC1611">
        <v>0.65</v>
      </c>
      <c r="BD1611">
        <v>10.94</v>
      </c>
    </row>
    <row r="1612" spans="1:56" hidden="1" outlineLevel="1">
      <c r="J1612" s="2"/>
      <c r="K1612" s="2"/>
      <c r="L1612" s="2"/>
      <c r="M1612" s="2"/>
    </row>
    <row r="1613" spans="1:56" hidden="1" outlineLevel="1">
      <c r="A1613" s="65" t="s">
        <v>173</v>
      </c>
      <c r="J1613" s="2"/>
      <c r="K1613" s="2"/>
      <c r="L1613" s="2"/>
      <c r="M1613" s="2"/>
    </row>
    <row r="1614" spans="1:56" s="10" customFormat="1" hidden="1" outlineLevel="1">
      <c r="J1614" s="2"/>
      <c r="K1614" s="2"/>
      <c r="L1614" s="2"/>
      <c r="M1614" s="2"/>
      <c r="N1614" s="66"/>
      <c r="O1614" s="66"/>
      <c r="P1614" s="66"/>
      <c r="Y1614" s="72"/>
      <c r="AR1614" s="119"/>
      <c r="AS1614" s="121"/>
      <c r="AT1614" s="121"/>
      <c r="AU1614" s="125"/>
      <c r="AV1614" s="125"/>
      <c r="AY1614" s="66"/>
      <c r="AZ1614" s="66"/>
    </row>
    <row r="1615" spans="1:56" hidden="1" outlineLevel="1">
      <c r="A1615" t="s">
        <v>541</v>
      </c>
      <c r="AN1615" t="str">
        <f t="shared" ref="AN1615:AN1651" si="316">A1615</f>
        <v>Argyle</v>
      </c>
      <c r="AO1615" s="72" t="s">
        <v>1350</v>
      </c>
      <c r="AR1615" s="119">
        <v>23</v>
      </c>
      <c r="AS1615" s="121">
        <v>19</v>
      </c>
      <c r="AT1615" s="121">
        <v>7</v>
      </c>
      <c r="AU1615" s="125">
        <v>1500</v>
      </c>
      <c r="AV1615" s="125">
        <f t="shared" si="314"/>
        <v>23019</v>
      </c>
      <c r="AW1615" t="s">
        <v>2795</v>
      </c>
      <c r="BB1615">
        <v>26.73</v>
      </c>
      <c r="BC1615">
        <v>0</v>
      </c>
      <c r="BD1615">
        <v>26.73</v>
      </c>
    </row>
    <row r="1616" spans="1:56" hidden="1" outlineLevel="1">
      <c r="A1616" t="s">
        <v>241</v>
      </c>
      <c r="AN1616" t="str">
        <f t="shared" si="316"/>
        <v>Blanchard</v>
      </c>
      <c r="AO1616" s="72" t="s">
        <v>1471</v>
      </c>
      <c r="AR1616" s="119">
        <v>23</v>
      </c>
      <c r="AS1616" s="121">
        <v>21</v>
      </c>
      <c r="AT1616" s="121">
        <v>20</v>
      </c>
      <c r="AU1616" s="125">
        <v>5560</v>
      </c>
      <c r="AV1616" s="125">
        <f t="shared" si="314"/>
        <v>23021</v>
      </c>
      <c r="AW1616" t="s">
        <v>2795</v>
      </c>
      <c r="BB1616">
        <v>44.98</v>
      </c>
      <c r="BC1616">
        <v>0.66</v>
      </c>
      <c r="BD1616">
        <v>44.33</v>
      </c>
    </row>
    <row r="1617" spans="1:56" hidden="1" outlineLevel="1">
      <c r="A1617" t="s">
        <v>1679</v>
      </c>
      <c r="J1617" s="2"/>
      <c r="K1617" s="2"/>
      <c r="L1617" s="2"/>
      <c r="M1617" s="2"/>
      <c r="AN1617" t="str">
        <f t="shared" si="316"/>
        <v>Central Aroostook</v>
      </c>
      <c r="AO1617" s="72" t="s">
        <v>424</v>
      </c>
      <c r="AR1617" s="119">
        <v>23</v>
      </c>
      <c r="AS1617" s="121">
        <v>3</v>
      </c>
      <c r="AT1617" s="121">
        <v>57</v>
      </c>
      <c r="AU1617" s="125">
        <v>11785</v>
      </c>
      <c r="AV1617" s="125">
        <f t="shared" si="314"/>
        <v>23003</v>
      </c>
      <c r="AW1617" t="s">
        <v>2795</v>
      </c>
      <c r="BB1617">
        <v>566.5</v>
      </c>
      <c r="BC1617">
        <v>10.45</v>
      </c>
      <c r="BD1617">
        <v>556.04</v>
      </c>
    </row>
    <row r="1618" spans="1:56" hidden="1" outlineLevel="1">
      <c r="A1618" t="s">
        <v>483</v>
      </c>
      <c r="AN1618" t="str">
        <f t="shared" si="316"/>
        <v>Central Hancock</v>
      </c>
      <c r="AO1618" s="72" t="s">
        <v>3488</v>
      </c>
      <c r="AR1618" s="119">
        <v>23</v>
      </c>
      <c r="AS1618" s="121">
        <v>9</v>
      </c>
      <c r="AT1618" s="121">
        <v>42</v>
      </c>
      <c r="AU1618" s="125">
        <v>11800</v>
      </c>
      <c r="AV1618" s="125">
        <f t="shared" si="314"/>
        <v>23009</v>
      </c>
      <c r="AW1618" t="s">
        <v>2795</v>
      </c>
      <c r="BB1618">
        <v>16.07</v>
      </c>
      <c r="BC1618">
        <v>0.85</v>
      </c>
      <c r="BD1618">
        <v>15.22</v>
      </c>
    </row>
    <row r="1619" spans="1:56" hidden="1" outlineLevel="1">
      <c r="A1619" t="s">
        <v>445</v>
      </c>
      <c r="AN1619" t="str">
        <f t="shared" si="316"/>
        <v>Central Somerset</v>
      </c>
      <c r="AO1619" s="72" t="s">
        <v>465</v>
      </c>
      <c r="AR1619" s="119">
        <v>23</v>
      </c>
      <c r="AS1619" s="121">
        <v>25</v>
      </c>
      <c r="AT1619" s="121">
        <v>37</v>
      </c>
      <c r="AU1619" s="125">
        <v>11820</v>
      </c>
      <c r="AV1619" s="125">
        <f t="shared" si="314"/>
        <v>23025</v>
      </c>
      <c r="AW1619" t="s">
        <v>2795</v>
      </c>
      <c r="BB1619">
        <v>77.77</v>
      </c>
      <c r="BC1619">
        <v>1.1299999999999999</v>
      </c>
      <c r="BD1619">
        <v>76.63</v>
      </c>
    </row>
    <row r="1620" spans="1:56" hidden="1" outlineLevel="1">
      <c r="A1620" t="s">
        <v>639</v>
      </c>
      <c r="AN1620" t="str">
        <f t="shared" si="316"/>
        <v>Criehaven</v>
      </c>
      <c r="AO1620" s="72" t="s">
        <v>2894</v>
      </c>
      <c r="AR1620" s="119">
        <v>23</v>
      </c>
      <c r="AS1620" s="121">
        <v>13</v>
      </c>
      <c r="AT1620" s="121">
        <v>13</v>
      </c>
      <c r="AU1620" s="125">
        <v>15125</v>
      </c>
      <c r="AV1620" s="125">
        <f t="shared" si="314"/>
        <v>23013</v>
      </c>
      <c r="AW1620" t="s">
        <v>2795</v>
      </c>
      <c r="BB1620">
        <v>131.79</v>
      </c>
      <c r="BC1620">
        <v>131.08000000000001</v>
      </c>
      <c r="BD1620">
        <v>0.72</v>
      </c>
    </row>
    <row r="1621" spans="1:56" hidden="1" outlineLevel="1">
      <c r="A1621" t="s">
        <v>1524</v>
      </c>
      <c r="AN1621" t="str">
        <f t="shared" si="316"/>
        <v>East Central Franklin</v>
      </c>
      <c r="AO1621" s="72" t="s">
        <v>2910</v>
      </c>
      <c r="AR1621" s="119">
        <v>23</v>
      </c>
      <c r="AS1621" s="121">
        <v>7</v>
      </c>
      <c r="AT1621" s="121">
        <v>27</v>
      </c>
      <c r="AU1621" s="125">
        <v>19865</v>
      </c>
      <c r="AV1621" s="125">
        <f t="shared" si="314"/>
        <v>23007</v>
      </c>
      <c r="AW1621" t="s">
        <v>2795</v>
      </c>
      <c r="BB1621">
        <v>128.9</v>
      </c>
      <c r="BC1621">
        <v>0.14000000000000001</v>
      </c>
      <c r="BD1621">
        <v>128.77000000000001</v>
      </c>
    </row>
    <row r="1622" spans="1:56" hidden="1" outlineLevel="1">
      <c r="A1622" t="s">
        <v>225</v>
      </c>
      <c r="AN1622" t="str">
        <f t="shared" si="316"/>
        <v>East Central Penobscot</v>
      </c>
      <c r="AO1622" s="72" t="s">
        <v>1350</v>
      </c>
      <c r="AR1622" s="119">
        <v>23</v>
      </c>
      <c r="AS1622" s="121">
        <v>19</v>
      </c>
      <c r="AT1622" s="121">
        <v>83</v>
      </c>
      <c r="AU1622" s="125">
        <v>19868</v>
      </c>
      <c r="AV1622" s="125">
        <f t="shared" si="314"/>
        <v>23019</v>
      </c>
      <c r="AW1622" t="s">
        <v>2795</v>
      </c>
      <c r="BB1622">
        <v>115.8</v>
      </c>
      <c r="BC1622">
        <v>1.3</v>
      </c>
      <c r="BD1622">
        <v>114.49</v>
      </c>
    </row>
    <row r="1623" spans="1:56" hidden="1" outlineLevel="1">
      <c r="A1623" t="s">
        <v>196</v>
      </c>
      <c r="AN1623" t="str">
        <f t="shared" si="316"/>
        <v>East Central Washington</v>
      </c>
      <c r="AO1623" s="72" t="s">
        <v>1616</v>
      </c>
      <c r="AR1623" s="119">
        <v>23</v>
      </c>
      <c r="AS1623" s="121">
        <v>29</v>
      </c>
      <c r="AT1623" s="121">
        <v>93</v>
      </c>
      <c r="AU1623" s="125">
        <v>19870</v>
      </c>
      <c r="AV1623" s="125">
        <f t="shared" si="314"/>
        <v>23029</v>
      </c>
      <c r="AW1623" t="s">
        <v>2795</v>
      </c>
      <c r="BB1623">
        <v>252.58</v>
      </c>
      <c r="BC1623">
        <v>44.61</v>
      </c>
      <c r="BD1623">
        <v>207.98</v>
      </c>
    </row>
    <row r="1624" spans="1:56" hidden="1" outlineLevel="1">
      <c r="A1624" t="s">
        <v>1155</v>
      </c>
      <c r="AN1624" t="str">
        <f t="shared" si="316"/>
        <v>East Hancock</v>
      </c>
      <c r="AO1624" s="72" t="s">
        <v>3488</v>
      </c>
      <c r="AR1624" s="119">
        <v>23</v>
      </c>
      <c r="AS1624" s="121">
        <v>9</v>
      </c>
      <c r="AT1624" s="121">
        <v>62</v>
      </c>
      <c r="AU1624" s="125">
        <v>20405</v>
      </c>
      <c r="AV1624" s="125">
        <f t="shared" si="314"/>
        <v>23009</v>
      </c>
      <c r="AW1624" t="s">
        <v>2795</v>
      </c>
      <c r="BB1624">
        <v>481.23</v>
      </c>
      <c r="BC1624">
        <v>36.97</v>
      </c>
      <c r="BD1624">
        <v>444.26</v>
      </c>
    </row>
    <row r="1625" spans="1:56" hidden="1" outlineLevel="1">
      <c r="A1625" t="s">
        <v>640</v>
      </c>
      <c r="AN1625" t="str">
        <f t="shared" si="316"/>
        <v>Hibberts</v>
      </c>
      <c r="AO1625" s="72" t="s">
        <v>2196</v>
      </c>
      <c r="AR1625" s="119">
        <v>23</v>
      </c>
      <c r="AS1625" s="121">
        <v>15</v>
      </c>
      <c r="AT1625" s="121">
        <v>45</v>
      </c>
      <c r="AU1625" s="125">
        <v>32715</v>
      </c>
      <c r="AV1625" s="125">
        <f t="shared" si="314"/>
        <v>23015</v>
      </c>
      <c r="AW1625" t="s">
        <v>169</v>
      </c>
      <c r="BB1625">
        <v>0.78</v>
      </c>
      <c r="BC1625">
        <v>0.01</v>
      </c>
      <c r="BD1625">
        <v>0.77</v>
      </c>
    </row>
    <row r="1626" spans="1:56" hidden="1" outlineLevel="1">
      <c r="A1626" t="s">
        <v>240</v>
      </c>
      <c r="J1626" s="2"/>
      <c r="K1626" s="2"/>
      <c r="L1626" s="2"/>
      <c r="M1626" s="2"/>
      <c r="AN1626" t="str">
        <f t="shared" si="316"/>
        <v>North Franklin</v>
      </c>
      <c r="AO1626" s="72" t="s">
        <v>2910</v>
      </c>
      <c r="AR1626" s="119">
        <v>23</v>
      </c>
      <c r="AS1626" s="121">
        <v>7</v>
      </c>
      <c r="AT1626" s="121">
        <v>67</v>
      </c>
      <c r="AU1626" s="125">
        <v>51400</v>
      </c>
      <c r="AV1626" s="125">
        <f t="shared" si="314"/>
        <v>23007</v>
      </c>
      <c r="AW1626" t="s">
        <v>2795</v>
      </c>
      <c r="BB1626">
        <v>508.07</v>
      </c>
      <c r="BC1626">
        <v>8.76</v>
      </c>
      <c r="BD1626">
        <v>499.32</v>
      </c>
    </row>
    <row r="1627" spans="1:56" hidden="1" outlineLevel="1">
      <c r="A1627" t="s">
        <v>516</v>
      </c>
      <c r="AN1627" t="str">
        <f t="shared" si="316"/>
        <v>North Oxford</v>
      </c>
      <c r="AO1627" s="72" t="s">
        <v>2592</v>
      </c>
      <c r="AR1627" s="119">
        <v>23</v>
      </c>
      <c r="AS1627" s="121">
        <v>17</v>
      </c>
      <c r="AT1627" s="121">
        <v>102</v>
      </c>
      <c r="AU1627" s="125">
        <v>52575</v>
      </c>
      <c r="AV1627" s="125">
        <f t="shared" si="314"/>
        <v>23017</v>
      </c>
      <c r="AW1627" t="s">
        <v>2795</v>
      </c>
      <c r="BB1627">
        <v>546.22</v>
      </c>
      <c r="BC1627">
        <v>36.590000000000003</v>
      </c>
      <c r="BD1627">
        <v>509.63</v>
      </c>
    </row>
    <row r="1628" spans="1:56" hidden="1" outlineLevel="1">
      <c r="A1628" t="s">
        <v>913</v>
      </c>
      <c r="AN1628" t="str">
        <f t="shared" si="316"/>
        <v>North Penobscot</v>
      </c>
      <c r="AO1628" s="72" t="s">
        <v>1350</v>
      </c>
      <c r="AR1628" s="119">
        <v>23</v>
      </c>
      <c r="AS1628" s="121">
        <v>19</v>
      </c>
      <c r="AT1628" s="121">
        <v>237</v>
      </c>
      <c r="AU1628" s="125">
        <v>52710</v>
      </c>
      <c r="AV1628" s="125">
        <f t="shared" si="314"/>
        <v>23019</v>
      </c>
      <c r="AW1628" t="s">
        <v>2795</v>
      </c>
      <c r="BB1628">
        <v>1118.72</v>
      </c>
      <c r="BC1628">
        <v>67.150000000000006</v>
      </c>
      <c r="BD1628">
        <v>1051.57</v>
      </c>
    </row>
    <row r="1629" spans="1:56" hidden="1" outlineLevel="1">
      <c r="A1629" t="s">
        <v>833</v>
      </c>
      <c r="AN1629" t="str">
        <f t="shared" si="316"/>
        <v>North Washington</v>
      </c>
      <c r="AO1629" s="72" t="s">
        <v>1616</v>
      </c>
      <c r="AR1629" s="119">
        <v>23</v>
      </c>
      <c r="AS1629" s="121">
        <v>29</v>
      </c>
      <c r="AT1629" s="121">
        <v>157</v>
      </c>
      <c r="AU1629" s="125">
        <v>53500</v>
      </c>
      <c r="AV1629" s="125">
        <f t="shared" si="314"/>
        <v>23029</v>
      </c>
      <c r="AW1629" t="s">
        <v>2795</v>
      </c>
      <c r="BB1629">
        <v>979.63</v>
      </c>
      <c r="BC1629">
        <v>93.53</v>
      </c>
      <c r="BD1629">
        <v>886.1</v>
      </c>
    </row>
    <row r="1630" spans="1:56" hidden="1" outlineLevel="1">
      <c r="A1630" t="s">
        <v>757</v>
      </c>
      <c r="AN1630" t="str">
        <f t="shared" si="316"/>
        <v>Northeast Piscataquis</v>
      </c>
      <c r="AO1630" s="72" t="s">
        <v>1471</v>
      </c>
      <c r="AR1630" s="119">
        <v>23</v>
      </c>
      <c r="AS1630" s="121">
        <v>21</v>
      </c>
      <c r="AT1630" s="121">
        <v>72</v>
      </c>
      <c r="AU1630" s="125">
        <v>51105</v>
      </c>
      <c r="AV1630" s="125">
        <f t="shared" si="314"/>
        <v>23021</v>
      </c>
      <c r="AW1630" t="s">
        <v>2795</v>
      </c>
      <c r="BB1630">
        <v>1820.4</v>
      </c>
      <c r="BC1630">
        <v>109.85</v>
      </c>
      <c r="BD1630">
        <v>1710.54</v>
      </c>
    </row>
    <row r="1631" spans="1:56" hidden="1" outlineLevel="1">
      <c r="A1631" t="s">
        <v>392</v>
      </c>
      <c r="AN1631" t="str">
        <f t="shared" si="316"/>
        <v>Northeast Somerset</v>
      </c>
      <c r="AO1631" s="72" t="s">
        <v>465</v>
      </c>
      <c r="AR1631" s="119">
        <v>23</v>
      </c>
      <c r="AS1631" s="121">
        <v>25</v>
      </c>
      <c r="AT1631" s="121">
        <v>112</v>
      </c>
      <c r="AU1631" s="125">
        <v>51114</v>
      </c>
      <c r="AV1631" s="125">
        <f t="shared" si="314"/>
        <v>23025</v>
      </c>
      <c r="AW1631" t="s">
        <v>2795</v>
      </c>
      <c r="BB1631">
        <v>521.04999999999995</v>
      </c>
      <c r="BC1631">
        <v>35.76</v>
      </c>
      <c r="BD1631">
        <v>485.29</v>
      </c>
    </row>
    <row r="1632" spans="1:56" hidden="1" outlineLevel="1">
      <c r="A1632" t="s">
        <v>251</v>
      </c>
      <c r="J1632" s="2"/>
      <c r="K1632" s="2"/>
      <c r="L1632" s="2"/>
      <c r="M1632" s="2"/>
      <c r="AN1632" t="str">
        <f t="shared" si="316"/>
        <v>Northwest Aroostook</v>
      </c>
      <c r="AO1632" s="72" t="s">
        <v>424</v>
      </c>
      <c r="AR1632" s="119">
        <v>23</v>
      </c>
      <c r="AS1632" s="121">
        <v>3</v>
      </c>
      <c r="AT1632" s="121">
        <v>237</v>
      </c>
      <c r="AU1632" s="125">
        <v>53602</v>
      </c>
      <c r="AV1632" s="125">
        <f t="shared" si="314"/>
        <v>23003</v>
      </c>
      <c r="AW1632" t="s">
        <v>2795</v>
      </c>
      <c r="BB1632">
        <v>2668.72</v>
      </c>
      <c r="BC1632">
        <v>39.68</v>
      </c>
      <c r="BD1632">
        <v>2629.04</v>
      </c>
    </row>
    <row r="1633" spans="1:56" hidden="1" outlineLevel="1">
      <c r="A1633" t="s">
        <v>296</v>
      </c>
      <c r="AN1633" t="str">
        <f t="shared" si="316"/>
        <v>Northwest Hancock</v>
      </c>
      <c r="AO1633" s="72" t="s">
        <v>3488</v>
      </c>
      <c r="AR1633" s="119">
        <v>23</v>
      </c>
      <c r="AS1633" s="121">
        <v>9</v>
      </c>
      <c r="AT1633" s="121">
        <v>102</v>
      </c>
      <c r="AU1633" s="125">
        <v>53620</v>
      </c>
      <c r="AV1633" s="125">
        <f t="shared" si="314"/>
        <v>23009</v>
      </c>
      <c r="AW1633" t="s">
        <v>2795</v>
      </c>
      <c r="BB1633">
        <v>41.44</v>
      </c>
      <c r="BC1633">
        <v>0.09</v>
      </c>
      <c r="BD1633">
        <v>41.35</v>
      </c>
    </row>
    <row r="1634" spans="1:56" hidden="1" outlineLevel="1">
      <c r="A1634" t="s">
        <v>993</v>
      </c>
      <c r="AN1634" t="str">
        <f t="shared" si="316"/>
        <v>Northwest Piscataquis</v>
      </c>
      <c r="AO1634" s="72" t="s">
        <v>1471</v>
      </c>
      <c r="AR1634" s="119">
        <v>23</v>
      </c>
      <c r="AS1634" s="121">
        <v>21</v>
      </c>
      <c r="AT1634" s="121">
        <v>73</v>
      </c>
      <c r="AU1634" s="125">
        <v>53628</v>
      </c>
      <c r="AV1634" s="125">
        <f t="shared" si="314"/>
        <v>23021</v>
      </c>
      <c r="AW1634" t="s">
        <v>2795</v>
      </c>
      <c r="BB1634">
        <v>1631.98</v>
      </c>
      <c r="BC1634">
        <v>259.57</v>
      </c>
      <c r="BD1634">
        <v>1372.41</v>
      </c>
    </row>
    <row r="1635" spans="1:56" hidden="1" outlineLevel="1">
      <c r="A1635" t="s">
        <v>930</v>
      </c>
      <c r="AN1635" t="str">
        <f t="shared" si="316"/>
        <v>Northwest Somerset</v>
      </c>
      <c r="AO1635" s="72" t="s">
        <v>465</v>
      </c>
      <c r="AR1635" s="119">
        <v>23</v>
      </c>
      <c r="AS1635" s="121">
        <v>25</v>
      </c>
      <c r="AT1635" s="121">
        <v>113</v>
      </c>
      <c r="AU1635" s="125">
        <v>53636</v>
      </c>
      <c r="AV1635" s="125">
        <f t="shared" si="314"/>
        <v>23025</v>
      </c>
      <c r="AW1635" t="s">
        <v>2795</v>
      </c>
      <c r="BB1635">
        <v>708.63</v>
      </c>
      <c r="BC1635">
        <v>51.54</v>
      </c>
      <c r="BD1635">
        <v>657.09</v>
      </c>
    </row>
    <row r="1636" spans="1:56" hidden="1" outlineLevel="1">
      <c r="A1636" t="s">
        <v>415</v>
      </c>
      <c r="AN1636" t="str">
        <f t="shared" si="316"/>
        <v>Passamaquoddy Indian Township</v>
      </c>
      <c r="AO1636" s="72" t="s">
        <v>1616</v>
      </c>
      <c r="AR1636" s="119">
        <v>23</v>
      </c>
      <c r="AS1636" s="121">
        <v>29</v>
      </c>
      <c r="AT1636" s="121">
        <v>158</v>
      </c>
      <c r="AU1636" s="125">
        <v>57082</v>
      </c>
      <c r="AV1636" s="125">
        <f t="shared" si="314"/>
        <v>23029</v>
      </c>
      <c r="AW1636" t="s">
        <v>301</v>
      </c>
      <c r="BB1636">
        <v>43.43</v>
      </c>
      <c r="BC1636">
        <v>5.98</v>
      </c>
      <c r="BD1636">
        <v>37.450000000000003</v>
      </c>
    </row>
    <row r="1637" spans="1:56" hidden="1" outlineLevel="1">
      <c r="A1637" t="s">
        <v>326</v>
      </c>
      <c r="AN1637" t="str">
        <f t="shared" si="316"/>
        <v>Passamaquoddy Pleasant Point</v>
      </c>
      <c r="AO1637" s="72" t="s">
        <v>1616</v>
      </c>
      <c r="AR1637" s="119">
        <v>23</v>
      </c>
      <c r="AS1637" s="121">
        <v>29</v>
      </c>
      <c r="AT1637" s="121">
        <v>159</v>
      </c>
      <c r="AU1637" s="125">
        <v>57090</v>
      </c>
      <c r="AV1637" s="125">
        <f t="shared" si="314"/>
        <v>23029</v>
      </c>
      <c r="AW1637" t="s">
        <v>301</v>
      </c>
      <c r="BB1637">
        <v>0.47</v>
      </c>
      <c r="BC1637">
        <v>0</v>
      </c>
      <c r="BD1637">
        <v>0.47</v>
      </c>
    </row>
    <row r="1638" spans="1:56" hidden="1" outlineLevel="1">
      <c r="A1638" t="s">
        <v>299</v>
      </c>
      <c r="J1638" s="2"/>
      <c r="K1638" s="2"/>
      <c r="L1638" s="2"/>
      <c r="M1638" s="2"/>
      <c r="AN1638" t="str">
        <f t="shared" si="316"/>
        <v>Penobscot Indian Island</v>
      </c>
      <c r="AO1638" s="72" t="s">
        <v>424</v>
      </c>
      <c r="AR1638" s="119">
        <v>23</v>
      </c>
      <c r="AS1638" s="121">
        <v>3</v>
      </c>
      <c r="AT1638" s="121">
        <v>253</v>
      </c>
      <c r="AU1638" s="125">
        <v>57936</v>
      </c>
      <c r="AV1638" s="125">
        <f t="shared" si="314"/>
        <v>23003</v>
      </c>
      <c r="AW1638" t="s">
        <v>301</v>
      </c>
      <c r="BB1638">
        <v>0.14000000000000001</v>
      </c>
      <c r="BC1638">
        <v>0.14000000000000001</v>
      </c>
      <c r="BD1638">
        <v>0</v>
      </c>
    </row>
    <row r="1639" spans="1:56" hidden="1" outlineLevel="1">
      <c r="A1639" t="s">
        <v>299</v>
      </c>
      <c r="AN1639" t="str">
        <f t="shared" si="316"/>
        <v>Penobscot Indian Island</v>
      </c>
      <c r="AO1639" s="72" t="s">
        <v>1350</v>
      </c>
      <c r="AR1639" s="119">
        <v>23</v>
      </c>
      <c r="AS1639" s="121">
        <v>19</v>
      </c>
      <c r="AT1639" s="121">
        <v>262</v>
      </c>
      <c r="AU1639" s="125">
        <v>57937</v>
      </c>
      <c r="AV1639" s="125">
        <f t="shared" si="314"/>
        <v>23019</v>
      </c>
      <c r="AW1639" t="s">
        <v>301</v>
      </c>
      <c r="BB1639">
        <v>20.61</v>
      </c>
      <c r="BC1639">
        <v>12.87</v>
      </c>
      <c r="BD1639">
        <v>7.75</v>
      </c>
    </row>
    <row r="1640" spans="1:56" hidden="1" outlineLevel="1">
      <c r="A1640" t="s">
        <v>2195</v>
      </c>
      <c r="AN1640" t="str">
        <f t="shared" si="316"/>
        <v>Perkins</v>
      </c>
      <c r="AO1640" s="72" t="s">
        <v>738</v>
      </c>
      <c r="AR1640" s="119">
        <v>23</v>
      </c>
      <c r="AS1640" s="121">
        <v>23</v>
      </c>
      <c r="AT1640" s="121">
        <v>28</v>
      </c>
      <c r="AU1640" s="125">
        <v>58070</v>
      </c>
      <c r="AV1640" s="125">
        <f t="shared" si="314"/>
        <v>23023</v>
      </c>
      <c r="AW1640" t="s">
        <v>2795</v>
      </c>
    </row>
    <row r="1641" spans="1:56" hidden="1" outlineLevel="1">
      <c r="A1641" t="s">
        <v>243</v>
      </c>
      <c r="AN1641" t="str">
        <f t="shared" si="316"/>
        <v>Seboomook Lake</v>
      </c>
      <c r="AO1641" s="72" t="s">
        <v>465</v>
      </c>
      <c r="AR1641" s="119">
        <v>23</v>
      </c>
      <c r="AS1641" s="121">
        <v>25</v>
      </c>
      <c r="AT1641" s="121">
        <v>137</v>
      </c>
      <c r="AU1641" s="125">
        <v>67238</v>
      </c>
      <c r="AV1641" s="125">
        <f t="shared" si="314"/>
        <v>23025</v>
      </c>
      <c r="AW1641" t="s">
        <v>2795</v>
      </c>
      <c r="BB1641">
        <v>1434.68</v>
      </c>
      <c r="BC1641">
        <v>33.75</v>
      </c>
      <c r="BD1641">
        <v>1400.93</v>
      </c>
    </row>
    <row r="1642" spans="1:56" hidden="1" outlineLevel="1">
      <c r="A1642" t="s">
        <v>764</v>
      </c>
      <c r="J1642" s="2"/>
      <c r="K1642" s="2"/>
      <c r="L1642" s="2"/>
      <c r="M1642" s="2"/>
      <c r="AN1642" t="str">
        <f t="shared" si="316"/>
        <v>South Aroostook</v>
      </c>
      <c r="AO1642" s="72" t="s">
        <v>424</v>
      </c>
      <c r="AR1642" s="119">
        <v>23</v>
      </c>
      <c r="AS1642" s="121">
        <v>3</v>
      </c>
      <c r="AT1642" s="121">
        <v>297</v>
      </c>
      <c r="AU1642" s="125">
        <v>69930</v>
      </c>
      <c r="AV1642" s="125">
        <f t="shared" si="314"/>
        <v>23003</v>
      </c>
      <c r="AW1642" t="s">
        <v>2795</v>
      </c>
      <c r="BB1642">
        <v>368.57</v>
      </c>
      <c r="BC1642">
        <v>11.31</v>
      </c>
      <c r="BD1642">
        <v>357.26</v>
      </c>
    </row>
    <row r="1643" spans="1:56" hidden="1" outlineLevel="1">
      <c r="A1643" t="s">
        <v>1161</v>
      </c>
      <c r="AN1643" t="str">
        <f t="shared" si="316"/>
        <v>South Franklin</v>
      </c>
      <c r="AO1643" s="72" t="s">
        <v>2910</v>
      </c>
      <c r="AR1643" s="119">
        <v>23</v>
      </c>
      <c r="AS1643" s="121">
        <v>7</v>
      </c>
      <c r="AT1643" s="121">
        <v>87</v>
      </c>
      <c r="AU1643" s="125">
        <v>70760</v>
      </c>
      <c r="AV1643" s="125">
        <f t="shared" si="314"/>
        <v>23007</v>
      </c>
      <c r="AW1643" t="s">
        <v>2795</v>
      </c>
      <c r="BB1643">
        <v>12.44</v>
      </c>
      <c r="BC1643">
        <v>0.03</v>
      </c>
      <c r="BD1643">
        <v>12.41</v>
      </c>
    </row>
    <row r="1644" spans="1:56" hidden="1" outlineLevel="1">
      <c r="A1644" t="s">
        <v>657</v>
      </c>
      <c r="AN1644" t="str">
        <f t="shared" si="316"/>
        <v>South Oxford</v>
      </c>
      <c r="AO1644" s="72" t="s">
        <v>2592</v>
      </c>
      <c r="AR1644" s="119">
        <v>23</v>
      </c>
      <c r="AS1644" s="121">
        <v>17</v>
      </c>
      <c r="AT1644" s="121">
        <v>138</v>
      </c>
      <c r="AU1644" s="125">
        <v>71755</v>
      </c>
      <c r="AV1644" s="125">
        <f t="shared" si="314"/>
        <v>23017</v>
      </c>
      <c r="AW1644" t="s">
        <v>2795</v>
      </c>
      <c r="BB1644">
        <v>95.67</v>
      </c>
      <c r="BC1644">
        <v>0.73</v>
      </c>
      <c r="BD1644">
        <v>94.94</v>
      </c>
    </row>
    <row r="1645" spans="1:56" hidden="1" outlineLevel="1">
      <c r="A1645" t="s">
        <v>242</v>
      </c>
      <c r="AN1645" t="str">
        <f t="shared" si="316"/>
        <v>Southeast Piscataquis</v>
      </c>
      <c r="AO1645" s="72" t="s">
        <v>1471</v>
      </c>
      <c r="AR1645" s="119">
        <v>23</v>
      </c>
      <c r="AS1645" s="121">
        <v>21</v>
      </c>
      <c r="AT1645" s="121">
        <v>93</v>
      </c>
      <c r="AU1645" s="125">
        <v>70655</v>
      </c>
      <c r="AV1645" s="125">
        <f t="shared" si="314"/>
        <v>23021</v>
      </c>
      <c r="AW1645" t="s">
        <v>2795</v>
      </c>
      <c r="BB1645">
        <v>38.1</v>
      </c>
      <c r="BC1645">
        <v>1.84</v>
      </c>
      <c r="BD1645">
        <v>36.26</v>
      </c>
    </row>
    <row r="1646" spans="1:56" hidden="1" outlineLevel="1">
      <c r="A1646" t="s">
        <v>658</v>
      </c>
      <c r="J1646" s="2"/>
      <c r="K1646" s="2"/>
      <c r="L1646" s="2"/>
      <c r="M1646" s="2"/>
      <c r="AN1646" t="str">
        <f t="shared" si="316"/>
        <v>Square Lake</v>
      </c>
      <c r="AO1646" s="72" t="s">
        <v>424</v>
      </c>
      <c r="AR1646" s="119">
        <v>23</v>
      </c>
      <c r="AS1646" s="121">
        <v>3</v>
      </c>
      <c r="AT1646" s="121">
        <v>298</v>
      </c>
      <c r="AU1646" s="125">
        <v>73472</v>
      </c>
      <c r="AV1646" s="125">
        <f t="shared" si="314"/>
        <v>23003</v>
      </c>
      <c r="AW1646" t="s">
        <v>2795</v>
      </c>
      <c r="BB1646">
        <v>414.93</v>
      </c>
      <c r="BC1646">
        <v>31.77</v>
      </c>
      <c r="BD1646">
        <v>383.16</v>
      </c>
    </row>
    <row r="1647" spans="1:56" hidden="1" outlineLevel="1">
      <c r="A1647" t="s">
        <v>915</v>
      </c>
      <c r="AN1647" t="str">
        <f t="shared" si="316"/>
        <v>Twombly</v>
      </c>
      <c r="AO1647" s="72" t="s">
        <v>1350</v>
      </c>
      <c r="AR1647" s="119">
        <v>23</v>
      </c>
      <c r="AS1647" s="121">
        <v>19</v>
      </c>
      <c r="AT1647" s="121">
        <v>293</v>
      </c>
      <c r="AU1647" s="125">
        <v>78015</v>
      </c>
      <c r="AV1647" s="125">
        <f>AR1647*1000+AS1647</f>
        <v>23019</v>
      </c>
      <c r="AW1647" t="s">
        <v>2795</v>
      </c>
      <c r="BB1647">
        <v>45.11</v>
      </c>
      <c r="BC1647">
        <v>1.22</v>
      </c>
      <c r="BD1647">
        <v>43.89</v>
      </c>
    </row>
    <row r="1648" spans="1:56" hidden="1" outlineLevel="1">
      <c r="A1648" t="s">
        <v>327</v>
      </c>
      <c r="J1648" s="2"/>
      <c r="K1648" s="2"/>
      <c r="L1648" s="2"/>
      <c r="M1648" s="2"/>
      <c r="AN1648" t="str">
        <f t="shared" si="316"/>
        <v>Un. Twp. Unity</v>
      </c>
      <c r="AO1648" s="10" t="s">
        <v>340</v>
      </c>
      <c r="AR1648" s="119">
        <v>23</v>
      </c>
      <c r="AS1648" s="121">
        <v>11</v>
      </c>
      <c r="AT1648" s="121">
        <v>107</v>
      </c>
      <c r="AU1648" s="125">
        <v>78190</v>
      </c>
      <c r="AV1648" s="125">
        <f>AR1648*1000+AS1648</f>
        <v>23011</v>
      </c>
      <c r="AW1648" t="s">
        <v>2795</v>
      </c>
      <c r="BB1648">
        <v>10.37</v>
      </c>
      <c r="BC1648">
        <v>0.01</v>
      </c>
      <c r="BD1648">
        <v>10.35</v>
      </c>
    </row>
    <row r="1649" spans="1:56" hidden="1" outlineLevel="1">
      <c r="A1649" t="s">
        <v>765</v>
      </c>
      <c r="AN1649" t="str">
        <f t="shared" si="316"/>
        <v>West Central Franklin</v>
      </c>
      <c r="AO1649" s="72" t="s">
        <v>2910</v>
      </c>
      <c r="AR1649" s="119">
        <v>23</v>
      </c>
      <c r="AS1649" s="121">
        <v>7</v>
      </c>
      <c r="AT1649" s="121">
        <v>102</v>
      </c>
      <c r="AU1649" s="125">
        <v>82235</v>
      </c>
      <c r="AV1649" s="125">
        <f>AR1649*1000+AS1649</f>
        <v>23007</v>
      </c>
      <c r="AW1649" t="s">
        <v>2795</v>
      </c>
      <c r="BB1649">
        <v>104.71</v>
      </c>
      <c r="BC1649">
        <v>0.72</v>
      </c>
      <c r="BD1649">
        <v>103.99</v>
      </c>
    </row>
    <row r="1650" spans="1:56" hidden="1" outlineLevel="1">
      <c r="A1650" t="s">
        <v>914</v>
      </c>
      <c r="AN1650" t="str">
        <f t="shared" si="316"/>
        <v>Whitney</v>
      </c>
      <c r="AO1650" s="72" t="s">
        <v>1350</v>
      </c>
      <c r="AR1650" s="119">
        <v>23</v>
      </c>
      <c r="AS1650" s="121">
        <v>19</v>
      </c>
      <c r="AT1650" s="121">
        <v>303</v>
      </c>
      <c r="AU1650" s="125">
        <v>85230</v>
      </c>
      <c r="AV1650" s="125">
        <f>AR1650*1000+AS1650</f>
        <v>23019</v>
      </c>
      <c r="AW1650" t="s">
        <v>2795</v>
      </c>
      <c r="BB1650">
        <v>18.37</v>
      </c>
      <c r="BC1650">
        <v>6.62</v>
      </c>
      <c r="BD1650">
        <v>11.74</v>
      </c>
    </row>
    <row r="1651" spans="1:56" hidden="1" outlineLevel="1">
      <c r="A1651" t="s">
        <v>577</v>
      </c>
      <c r="AN1651" t="str">
        <f t="shared" si="316"/>
        <v>Wyman</v>
      </c>
      <c r="AO1651" s="72" t="s">
        <v>2910</v>
      </c>
      <c r="AR1651" s="119">
        <v>23</v>
      </c>
      <c r="AS1651" s="121">
        <v>7</v>
      </c>
      <c r="AT1651" s="121">
        <v>111</v>
      </c>
      <c r="AU1651" s="125">
        <v>87680</v>
      </c>
      <c r="AV1651" s="125">
        <f>AR1651*1000+AS1651</f>
        <v>23007</v>
      </c>
      <c r="AW1651" t="s">
        <v>2795</v>
      </c>
      <c r="BB1651">
        <v>20.16</v>
      </c>
      <c r="BC1651">
        <v>0.1</v>
      </c>
      <c r="BD1651">
        <v>20.059999999999999</v>
      </c>
    </row>
    <row r="1652" spans="1:56" collapsed="1"/>
  </sheetData>
  <phoneticPr fontId="8"/>
  <conditionalFormatting sqref="D1590:D1605 D1609 D1607 D1621 D2:D1587">
    <cfRule type="cellIs" dxfId="24" priority="1" stopIfTrue="1" operator="equal">
      <formula>1</formula>
    </cfRule>
    <cfRule type="cellIs" dxfId="23" priority="2" stopIfTrue="1" operator="equal">
      <formula>3</formula>
    </cfRule>
  </conditionalFormatting>
  <conditionalFormatting sqref="E1590:E1605 E1609 E1607 E1621 E2:E1587">
    <cfRule type="cellIs" dxfId="22" priority="3" stopIfTrue="1" operator="equal">
      <formula>1</formula>
    </cfRule>
    <cfRule type="cellIs" dxfId="21" priority="4" stopIfTrue="1" operator="equal">
      <formula>3</formula>
    </cfRule>
  </conditionalFormatting>
  <conditionalFormatting sqref="F1590:F1605 F1609 F1607 F1621 F2:F1587">
    <cfRule type="cellIs" dxfId="20" priority="5" stopIfTrue="1" operator="equal">
      <formula>1</formula>
    </cfRule>
    <cfRule type="cellIs" dxfId="19" priority="6" stopIfTrue="1" operator="equal">
      <formula>3</formula>
    </cfRule>
  </conditionalFormatting>
  <conditionalFormatting sqref="G1587 G1604 G1">
    <cfRule type="expression" dxfId="18" priority="7" stopIfTrue="1">
      <formula>IF(D1=1,1,0)</formula>
    </cfRule>
    <cfRule type="expression" dxfId="17" priority="8" stopIfTrue="1">
      <formula>IF(E1=1,1,0)</formula>
    </cfRule>
  </conditionalFormatting>
  <conditionalFormatting sqref="H1587:H1589 H1610:H1620 H1606 H1608 H1 H1623:H65536">
    <cfRule type="expression" dxfId="16" priority="9" stopIfTrue="1">
      <formula>IF(D1=1,1,0)</formula>
    </cfRule>
    <cfRule type="expression" dxfId="15" priority="10" stopIfTrue="1">
      <formula>IF(E1=1,1,0)</formula>
    </cfRule>
  </conditionalFormatting>
  <conditionalFormatting sqref="G1621 G2:G1586">
    <cfRule type="expression" dxfId="14" priority="11" stopIfTrue="1">
      <formula>IF(AND(G2&gt;0,D2=1),1,0)</formula>
    </cfRule>
    <cfRule type="expression" dxfId="13" priority="12" stopIfTrue="1">
      <formula>IF(AND(G2&gt;0,E2=1),1,0)</formula>
    </cfRule>
    <cfRule type="expression" dxfId="12" priority="13" stopIfTrue="1">
      <formula>IF(AND(G2&gt;0,F2=1),1,0)</formula>
    </cfRule>
  </conditionalFormatting>
  <conditionalFormatting sqref="H1621 H2:H1586">
    <cfRule type="expression" dxfId="11" priority="14" stopIfTrue="1">
      <formula>IF(AND(G2&gt;0,D2=1),1,0)</formula>
    </cfRule>
    <cfRule type="expression" dxfId="10" priority="15" stopIfTrue="1">
      <formula>IF(AND(G2&gt;0,E2=1),1,0)</formula>
    </cfRule>
    <cfRule type="expression" dxfId="9" priority="16" stopIfTrue="1">
      <formula>IF(AND(G2&gt;0,F2=1),1,0)</formula>
    </cfRule>
  </conditionalFormatting>
  <conditionalFormatting sqref="G1609 G1607 G1605 G1590:G1603">
    <cfRule type="expression" dxfId="8" priority="17" stopIfTrue="1">
      <formula>IF(D1590=1,1,0)</formula>
    </cfRule>
    <cfRule type="expression" dxfId="7" priority="18" stopIfTrue="1">
      <formula>IF(E1590=1,1,0)</formula>
    </cfRule>
    <cfRule type="expression" dxfId="6" priority="19" stopIfTrue="1">
      <formula>IF(F1590=1,1,0)</formula>
    </cfRule>
  </conditionalFormatting>
  <conditionalFormatting sqref="H1609 H1607 H1590:H1605">
    <cfRule type="expression" dxfId="5" priority="20" stopIfTrue="1">
      <formula>IF(D1590=1,1,0)</formula>
    </cfRule>
    <cfRule type="expression" dxfId="4" priority="21" stopIfTrue="1">
      <formula>IF(E1590=1,1,0)</formula>
    </cfRule>
    <cfRule type="expression" dxfId="3" priority="22" stopIfTrue="1">
      <formula>IF(F1590=1,1,0)</formula>
    </cfRule>
  </conditionalFormatting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R257"/>
  <sheetViews>
    <sheetView topLeftCell="A60" workbookViewId="0">
      <selection activeCell="J90" sqref="J90"/>
    </sheetView>
  </sheetViews>
  <sheetFormatPr baseColWidth="10" defaultRowHeight="13" x14ac:dyDescent="0"/>
  <cols>
    <col min="1" max="4" width="1.7109375" customWidth="1"/>
    <col min="11" max="18" width="22.5703125" customWidth="1"/>
  </cols>
  <sheetData>
    <row r="1" spans="1:16">
      <c r="F1" t="s">
        <v>2982</v>
      </c>
      <c r="G1" t="s">
        <v>2983</v>
      </c>
      <c r="H1" t="s">
        <v>2692</v>
      </c>
      <c r="I1" t="s">
        <v>961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3</v>
      </c>
      <c r="D2">
        <f>IF(State!G3=4,1,IF(State!H3=4,2,IF(State!I3=4,3,4)))</f>
        <v>4</v>
      </c>
      <c r="E2" t="str">
        <f>State!A3</f>
        <v>Alabama</v>
      </c>
      <c r="F2" s="1">
        <f>MAX(State!L3:P3)</f>
        <v>1266546</v>
      </c>
      <c r="G2" s="1">
        <f>LARGE(State!L3:P3,2)</f>
        <v>813479</v>
      </c>
      <c r="H2" s="1"/>
      <c r="I2" s="1">
        <f>State!C3-Graphs!F2-Graphs!G2-Graphs!H2</f>
        <v>19794</v>
      </c>
    </row>
    <row r="3" spans="1:16">
      <c r="A3">
        <f>IF(State!G4=1,1,IF(State!H4=1,2,IF(State!I4=1,3,4)))</f>
        <v>2</v>
      </c>
      <c r="B3">
        <f>IF(State!G4=2,1,IF(State!H4=2,2,IF(State!I4=2,3,4)))</f>
        <v>1</v>
      </c>
      <c r="C3">
        <f>IF(State!G4=3,1,IF(State!H4=3,2,IF(State!I4=3,3,4)))</f>
        <v>3</v>
      </c>
      <c r="D3">
        <f>IF(State!G4=4,1,IF(State!H4=4,2,IF(State!I4=4,3,4)))</f>
        <v>4</v>
      </c>
      <c r="E3" t="str">
        <f>State!A4</f>
        <v>Alaska</v>
      </c>
      <c r="F3" s="1">
        <f>MAX(State!L4:P4)</f>
        <v>193841</v>
      </c>
      <c r="G3" s="1">
        <f>LARGE(State!L4:P4,2)</f>
        <v>123594</v>
      </c>
      <c r="H3" s="1"/>
      <c r="I3" s="1">
        <f>State!C4-Graphs!F3-Graphs!G3-Graphs!H3</f>
        <v>8762</v>
      </c>
    </row>
    <row r="4" spans="1:16">
      <c r="A4">
        <f>IF(State!G5=1,1,IF(State!H5=1,2,IF(State!I5=1,3,4)))</f>
        <v>2</v>
      </c>
      <c r="B4">
        <f>IF(State!G5=2,1,IF(State!H5=2,2,IF(State!I5=2,3,4)))</f>
        <v>1</v>
      </c>
      <c r="C4">
        <f>IF(State!G5=3,1,IF(State!H5=3,2,IF(State!I5=3,3,4)))</f>
        <v>4</v>
      </c>
      <c r="D4">
        <f>IF(State!G5=4,1,IF(State!H5=4,2,IF(State!I5=4,3,4)))</f>
        <v>3</v>
      </c>
      <c r="E4" t="str">
        <f>State!A5</f>
        <v>Arizona</v>
      </c>
      <c r="F4" s="1">
        <f>MAX(State!L5:P5)</f>
        <v>1230111</v>
      </c>
      <c r="G4" s="1">
        <f>LARGE(State!L5:P5,2)</f>
        <v>1034707</v>
      </c>
      <c r="H4" s="1"/>
      <c r="I4" s="1">
        <f>State!C5-Graphs!F4-Graphs!G4-Graphs!H4</f>
        <v>28657</v>
      </c>
    </row>
    <row r="5" spans="1:16">
      <c r="A5">
        <f>IF(State!G6=1,1,IF(State!H6=1,2,IF(State!I6=1,3,4)))</f>
        <v>2</v>
      </c>
      <c r="B5">
        <f>IF(State!G6=2,1,IF(State!H6=2,2,IF(State!I6=2,3,4)))</f>
        <v>1</v>
      </c>
      <c r="C5">
        <f>IF(State!G6=3,1,IF(State!H6=3,2,IF(State!I6=3,3,4)))</f>
        <v>3</v>
      </c>
      <c r="D5">
        <f>IF(State!G6=4,1,IF(State!H6=4,2,IF(State!I6=4,3,4)))</f>
        <v>4</v>
      </c>
      <c r="E5" t="str">
        <f>State!A6</f>
        <v>Arkansas</v>
      </c>
      <c r="F5" s="1">
        <f>MAX(State!L6:P6)</f>
        <v>638017</v>
      </c>
      <c r="G5" s="1">
        <f>LARGE(State!L6:P6,2)</f>
        <v>422310</v>
      </c>
      <c r="H5" s="1"/>
      <c r="I5" s="1">
        <f>State!C6-Graphs!F5-Graphs!G5-Graphs!H5</f>
        <v>26290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3</v>
      </c>
      <c r="D6">
        <f>IF(State!G7=4,1,IF(State!H7=4,2,IF(State!I7=4,3,4)))</f>
        <v>4</v>
      </c>
      <c r="E6" t="str">
        <f>State!A7</f>
        <v>California</v>
      </c>
      <c r="F6" s="1">
        <f>MAX(State!L7:P7)</f>
        <v>8274473</v>
      </c>
      <c r="G6" s="1">
        <f>LARGE(State!L7:P7,2)</f>
        <v>5011781</v>
      </c>
      <c r="H6" s="1"/>
      <c r="I6" s="1">
        <f>State!C7-Graphs!F6-Graphs!G6-Graphs!H6</f>
        <v>275646</v>
      </c>
    </row>
    <row r="7" spans="1:16">
      <c r="A7">
        <f>IF(State!G8=1,1,IF(State!H8=1,2,IF(State!I8=1,3,4)))</f>
        <v>1</v>
      </c>
      <c r="B7">
        <f>IF(State!G8=2,1,IF(State!H8=2,2,IF(State!I8=2,3,4)))</f>
        <v>2</v>
      </c>
      <c r="C7">
        <f>IF(State!G8=3,1,IF(State!H8=3,2,IF(State!I8=3,3,4)))</f>
        <v>3</v>
      </c>
      <c r="D7">
        <f>IF(State!G8=4,1,IF(State!H8=4,2,IF(State!I8=4,3,4)))</f>
        <v>4</v>
      </c>
      <c r="E7" t="str">
        <f>State!A8</f>
        <v>Colorado</v>
      </c>
      <c r="F7" s="1">
        <f>MAX(State!L8:P8)</f>
        <v>1288633</v>
      </c>
      <c r="G7" s="1">
        <f>LARGE(State!L8:P8,2)</f>
        <v>1073629</v>
      </c>
      <c r="H7" s="1"/>
      <c r="I7" s="1">
        <f>State!C8-Graphs!F7-Graphs!G7-Graphs!H7</f>
        <v>39200</v>
      </c>
    </row>
    <row r="8" spans="1:16">
      <c r="A8">
        <f>IF(State!G9=1,1,IF(State!H9=1,2,IF(State!I9=1,3,4)))</f>
        <v>1</v>
      </c>
      <c r="B8">
        <f>IF(State!G9=2,1,IF(State!H9=2,2,IF(State!I9=2,3,4)))</f>
        <v>2</v>
      </c>
      <c r="C8">
        <f>IF(State!G9=3,1,IF(State!H9=3,2,IF(State!I9=3,3,4)))</f>
        <v>3</v>
      </c>
      <c r="D8">
        <f>IF(State!G9=4,1,IF(State!H9=4,2,IF(State!I9=4,3,4)))</f>
        <v>4</v>
      </c>
      <c r="E8" t="str">
        <f>State!A9</f>
        <v>Connecticut</v>
      </c>
      <c r="F8" s="1">
        <f>MAX(State!L9:P9)</f>
        <v>997773</v>
      </c>
      <c r="G8" s="1">
        <f>LARGE(State!L9:P9,2)</f>
        <v>629428</v>
      </c>
      <c r="H8" s="1"/>
      <c r="I8" s="1">
        <f>State!C9-Graphs!F8-Graphs!G8-Graphs!H8</f>
        <v>19592</v>
      </c>
    </row>
    <row r="9" spans="1:16">
      <c r="A9">
        <f>IF(State!G10=1,1,IF(State!H10=1,2,IF(State!I10=1,3,4)))</f>
        <v>1</v>
      </c>
      <c r="B9">
        <f>IF(State!G10=2,1,IF(State!H10=2,2,IF(State!I10=2,3,4)))</f>
        <v>2</v>
      </c>
      <c r="C9">
        <f>IF(State!G10=3,1,IF(State!H10=3,2,IF(State!I10=3,3,4)))</f>
        <v>3</v>
      </c>
      <c r="D9">
        <f>IF(State!G10=4,1,IF(State!H10=4,2,IF(State!I10=4,3,4)))</f>
        <v>4</v>
      </c>
      <c r="E9" t="str">
        <f>State!A10</f>
        <v>Delaware</v>
      </c>
      <c r="F9" s="1">
        <f>MAX(State!L10:P10)</f>
        <v>255459</v>
      </c>
      <c r="G9" s="1">
        <f>LARGE(State!L10:P10,2)</f>
        <v>152374</v>
      </c>
      <c r="H9" s="1"/>
      <c r="I9" s="1">
        <f>State!C10-Graphs!F9-Graphs!G9-Graphs!H9</f>
        <v>4579</v>
      </c>
    </row>
    <row r="10" spans="1:16">
      <c r="A10">
        <f>IF(State!G11=1,1,IF(State!H11=1,2,IF(State!I11=1,3,4)))</f>
        <v>1</v>
      </c>
      <c r="B10">
        <f>IF(State!G11=2,1,IF(State!H11=2,2,IF(State!I11=2,3,4)))</f>
        <v>2</v>
      </c>
      <c r="C10">
        <v>3</v>
      </c>
      <c r="D10">
        <v>4</v>
      </c>
      <c r="E10" t="str">
        <f>State!A11</f>
        <v>District of Columbia</v>
      </c>
      <c r="F10" s="1">
        <f>MAX(State!L11:P11)</f>
        <v>245800</v>
      </c>
      <c r="G10" s="1">
        <f>LARGE(State!L11:P11,2)</f>
        <v>17367</v>
      </c>
      <c r="H10" s="1"/>
      <c r="I10" s="1">
        <f>State!C11-Graphs!F10-Graphs!G10-Graphs!H10</f>
        <v>2686</v>
      </c>
    </row>
    <row r="11" spans="1:16">
      <c r="A11">
        <f>IF(State!G12=1,1,IF(State!H12=1,2,IF(State!I12=1,3,4)))</f>
        <v>1</v>
      </c>
      <c r="B11">
        <f>IF(State!G12=2,1,IF(State!H12=2,2,IF(State!I12=2,3,4)))</f>
        <v>2</v>
      </c>
      <c r="C11">
        <f>IF(State!G12=3,1,IF(State!H12=3,2,IF(State!I12=3,3,4)))</f>
        <v>3</v>
      </c>
      <c r="D11">
        <f>IF(State!G12=4,1,IF(State!H12=4,2,IF(State!I12=4,3,4)))</f>
        <v>4</v>
      </c>
      <c r="E11" t="str">
        <f>State!A12</f>
        <v>Florida</v>
      </c>
      <c r="F11" s="1">
        <f>MAX(State!L12:P12)</f>
        <v>4282367</v>
      </c>
      <c r="G11" s="1">
        <f>LARGE(State!L12:P12,2)</f>
        <v>4046219</v>
      </c>
      <c r="H11" s="1"/>
      <c r="I11" s="1">
        <f>State!C12-Graphs!F11-Graphs!G11-Graphs!H11</f>
        <v>63054</v>
      </c>
    </row>
    <row r="12" spans="1:16">
      <c r="A12">
        <f>IF(State!G13=1,1,IF(State!H13=1,2,IF(State!I13=1,3,4)))</f>
        <v>2</v>
      </c>
      <c r="B12">
        <f>IF(State!G13=2,1,IF(State!H13=2,2,IF(State!I13=2,3,4)))</f>
        <v>1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Georgia</v>
      </c>
      <c r="F12" s="1">
        <f>MAX(State!L13:P13)</f>
        <v>2048759</v>
      </c>
      <c r="G12" s="1">
        <f>LARGE(State!L13:P13,2)</f>
        <v>1844123</v>
      </c>
      <c r="H12" s="1"/>
      <c r="I12" s="1">
        <f>State!C13-Graphs!F12-Graphs!G12-Graphs!H12</f>
        <v>31618</v>
      </c>
    </row>
    <row r="13" spans="1:16">
      <c r="A13">
        <f>IF(State!G14=1,1,IF(State!H14=1,2,IF(State!I14=1,3,4)))</f>
        <v>1</v>
      </c>
      <c r="B13">
        <f>IF(State!G14=2,1,IF(State!H14=2,2,IF(State!I14=2,3,4)))</f>
        <v>2</v>
      </c>
      <c r="C13">
        <f>IF(State!G14=3,1,IF(State!H14=3,2,IF(State!I14=3,3,4)))</f>
        <v>3</v>
      </c>
      <c r="D13">
        <f>IF(State!G14=4,1,IF(State!H14=4,2,IF(State!I14=4,3,4)))</f>
        <v>4</v>
      </c>
      <c r="E13" t="str">
        <f>State!A14</f>
        <v>Hawaii</v>
      </c>
      <c r="F13" s="1">
        <f>MAX(State!L14:P14)</f>
        <v>325871</v>
      </c>
      <c r="G13" s="1">
        <f>LARGE(State!L14:P14,2)</f>
        <v>120566</v>
      </c>
      <c r="H13" s="1"/>
      <c r="I13" s="1">
        <f>State!C14-Graphs!F13-Graphs!G13-Graphs!H13</f>
        <v>7131</v>
      </c>
      <c r="K13" t="str">
        <f>E8</f>
        <v>Connecticut</v>
      </c>
      <c r="L13" t="str">
        <f>E9</f>
        <v>Delaware</v>
      </c>
      <c r="M13" t="str">
        <f>E10</f>
        <v>District of Columbia</v>
      </c>
      <c r="N13" t="str">
        <f>E11</f>
        <v>Florida</v>
      </c>
      <c r="O13" t="str">
        <f>E12</f>
        <v>Georgia</v>
      </c>
      <c r="P13" t="str">
        <f>E13</f>
        <v>Hawaii</v>
      </c>
    </row>
    <row r="14" spans="1:16">
      <c r="A14">
        <f>IF(State!G15=1,1,IF(State!H15=1,2,IF(State!I15=1,3,4)))</f>
        <v>2</v>
      </c>
      <c r="B14">
        <f>IF(State!G15=2,1,IF(State!H15=2,2,IF(State!I15=2,3,4)))</f>
        <v>1</v>
      </c>
      <c r="C14">
        <f>IF(State!G15=3,1,IF(State!H15=3,2,IF(State!I15=3,3,4)))</f>
        <v>3</v>
      </c>
      <c r="D14">
        <f>IF(State!G15=4,1,IF(State!H15=4,2,IF(State!I15=4,3,4)))</f>
        <v>4</v>
      </c>
      <c r="E14" t="str">
        <f>State!A15</f>
        <v>Idaho</v>
      </c>
      <c r="F14" s="1">
        <f>MAX(State!L15:P15)</f>
        <v>403012</v>
      </c>
      <c r="G14" s="1">
        <f>LARGE(State!L15:P15,2)</f>
        <v>236440</v>
      </c>
      <c r="H14" s="1"/>
      <c r="I14" s="1">
        <f>State!C15-Graphs!F14-Graphs!G14-Graphs!H14</f>
        <v>15670</v>
      </c>
    </row>
    <row r="15" spans="1:16">
      <c r="A15">
        <f>IF(State!G16=1,1,IF(State!H16=1,2,IF(State!I16=1,3,4)))</f>
        <v>1</v>
      </c>
      <c r="B15">
        <f>IF(State!G16=2,1,IF(State!H16=2,2,IF(State!I16=2,3,4)))</f>
        <v>2</v>
      </c>
      <c r="C15">
        <f>IF(State!G16=3,1,IF(State!H16=3,2,IF(State!I16=3,3,4)))</f>
        <v>3</v>
      </c>
      <c r="D15">
        <f>IF(State!G16=4,1,IF(State!H16=4,2,IF(State!I16=4,3,4)))</f>
        <v>4</v>
      </c>
      <c r="E15" t="str">
        <f>State!A16</f>
        <v>Illinois</v>
      </c>
      <c r="F15" s="1">
        <f>MAX(State!L16:P16)</f>
        <v>3419348</v>
      </c>
      <c r="G15" s="1">
        <f>LARGE(State!L16:P16,2)</f>
        <v>2031179</v>
      </c>
      <c r="H15" s="1"/>
      <c r="I15" s="1">
        <f>State!C16-Graphs!F15-Graphs!G15-Graphs!H15</f>
        <v>72048</v>
      </c>
    </row>
    <row r="16" spans="1:16">
      <c r="A16">
        <f>IF(State!G17=1,1,IF(State!H17=1,2,IF(State!I17=1,3,4)))</f>
        <v>1</v>
      </c>
      <c r="B16">
        <f>IF(State!G17=2,1,IF(State!H17=2,2,IF(State!I17=2,3,4)))</f>
        <v>2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Indiana</v>
      </c>
      <c r="F16" s="1">
        <f>MAX(State!L17:P17)</f>
        <v>1374039</v>
      </c>
      <c r="G16" s="1">
        <f>LARGE(State!L17:P17,2)</f>
        <v>1345648</v>
      </c>
      <c r="H16" s="1"/>
      <c r="I16" s="1">
        <f>State!C17-Graphs!F16-Graphs!G16-Graphs!H16</f>
        <v>31367</v>
      </c>
    </row>
    <row r="17" spans="1:16">
      <c r="A17">
        <f>IF(State!G18=1,1,IF(State!H18=1,2,IF(State!I18=1,3,4)))</f>
        <v>1</v>
      </c>
      <c r="B17">
        <f>IF(State!G18=2,1,IF(State!H18=2,2,IF(State!I18=2,3,4)))</f>
        <v>2</v>
      </c>
      <c r="C17">
        <f>IF(State!G18=3,1,IF(State!H18=3,2,IF(State!I18=3,3,4)))</f>
        <v>3</v>
      </c>
      <c r="D17">
        <f>IF(State!G18=4,1,IF(State!H18=4,2,IF(State!I18=4,3,4)))</f>
        <v>4</v>
      </c>
      <c r="E17" t="str">
        <f>State!A18</f>
        <v>Iowa</v>
      </c>
      <c r="F17" s="1">
        <f>MAX(State!L18:P18)</f>
        <v>828940</v>
      </c>
      <c r="G17" s="1">
        <f>LARGE(State!L18:P18,2)</f>
        <v>682379</v>
      </c>
      <c r="H17" s="1"/>
      <c r="I17" s="1">
        <f>State!C18-Graphs!F17-Graphs!G17-Graphs!H17</f>
        <v>25804</v>
      </c>
    </row>
    <row r="18" spans="1:16">
      <c r="A18">
        <f>IF(State!G19=1,1,IF(State!H19=1,2,IF(State!I19=1,3,4)))</f>
        <v>2</v>
      </c>
      <c r="B18">
        <f>IF(State!G19=2,1,IF(State!H19=2,2,IF(State!I19=2,3,4)))</f>
        <v>1</v>
      </c>
      <c r="C18">
        <f>IF(State!G19=3,1,IF(State!H19=3,2,IF(State!I19=3,3,4)))</f>
        <v>3</v>
      </c>
      <c r="D18">
        <f>IF(State!G19=4,1,IF(State!H19=4,2,IF(State!I19=4,3,4)))</f>
        <v>4</v>
      </c>
      <c r="E18" t="str">
        <f>State!A19</f>
        <v>Kansas</v>
      </c>
      <c r="F18" s="1">
        <f>MAX(State!L19:P19)</f>
        <v>699655</v>
      </c>
      <c r="G18" s="1">
        <f>LARGE(State!L19:P19,2)</f>
        <v>514765</v>
      </c>
      <c r="H18" s="1"/>
      <c r="I18" s="1">
        <f>State!C19-Graphs!F18-Graphs!G18-Graphs!H18</f>
        <v>21452</v>
      </c>
    </row>
    <row r="19" spans="1:16">
      <c r="A19">
        <f>IF(State!G20=1,1,IF(State!H20=1,2,IF(State!I20=1,3,4)))</f>
        <v>2</v>
      </c>
      <c r="B19">
        <f>IF(State!G20=2,1,IF(State!H20=2,2,IF(State!I20=2,3,4)))</f>
        <v>1</v>
      </c>
      <c r="C19">
        <f>IF(State!G20=3,1,IF(State!H20=3,2,IF(State!I20=3,3,4)))</f>
        <v>3</v>
      </c>
      <c r="D19">
        <f>IF(State!G20=4,1,IF(State!H20=4,2,IF(State!I20=4,3,4)))</f>
        <v>4</v>
      </c>
      <c r="E19" t="str">
        <f>State!A20</f>
        <v>Kentucky</v>
      </c>
      <c r="F19" s="1">
        <f>MAX(State!L20:P20)</f>
        <v>1048462</v>
      </c>
      <c r="G19" s="1">
        <f>LARGE(State!L20:P20,2)</f>
        <v>751985</v>
      </c>
      <c r="H19" s="1"/>
      <c r="I19" s="1">
        <f>State!C20-Graphs!F19-Graphs!G19-Graphs!H19</f>
        <v>26096</v>
      </c>
    </row>
    <row r="20" spans="1:16">
      <c r="A20">
        <f>IF(State!G21=1,1,IF(State!H21=1,2,IF(State!I21=1,3,4)))</f>
        <v>2</v>
      </c>
      <c r="B20">
        <f>IF(State!G21=2,1,IF(State!H21=2,2,IF(State!I21=2,3,4)))</f>
        <v>1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Louisiana</v>
      </c>
      <c r="F20" s="1">
        <f>MAX(State!L21:P21)</f>
        <v>1148275</v>
      </c>
      <c r="G20" s="1">
        <f>LARGE(State!L21:P21,2)</f>
        <v>782989</v>
      </c>
      <c r="H20" s="1"/>
      <c r="I20" s="1">
        <f>State!C21-Graphs!F20-Graphs!G20-Graphs!H20</f>
        <v>29497</v>
      </c>
    </row>
    <row r="21" spans="1:16">
      <c r="A21">
        <f>IF(State!G22=1,1,IF(State!H22=1,2,IF(State!I22=1,3,4)))</f>
        <v>1</v>
      </c>
      <c r="B21">
        <f>IF(State!G22=2,1,IF(State!H22=2,2,IF(State!I22=2,3,4)))</f>
        <v>2</v>
      </c>
      <c r="C21">
        <f>IF(State!G22=3,1,IF(State!H22=3,2,IF(State!I22=3,3,4)))</f>
        <v>3</v>
      </c>
      <c r="D21">
        <f>IF(State!G22=4,1,IF(State!H22=4,2,IF(State!I22=4,3,4)))</f>
        <v>4</v>
      </c>
      <c r="E21" t="str">
        <f>State!A22</f>
        <v>Maine</v>
      </c>
      <c r="F21" s="1">
        <f>MAX(State!L22:P22)</f>
        <v>421923</v>
      </c>
      <c r="G21" s="1">
        <f>LARGE(State!L22:P22,2)</f>
        <v>295273</v>
      </c>
      <c r="H21" s="1"/>
      <c r="I21" s="1">
        <f>State!C22-Graphs!F21-Graphs!G21-Graphs!H21</f>
        <v>13967</v>
      </c>
    </row>
    <row r="22" spans="1:16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3</v>
      </c>
      <c r="D22">
        <f>IF(State!G23=4,1,IF(State!H23=4,2,IF(State!I23=4,3,4)))</f>
        <v>4</v>
      </c>
      <c r="E22" t="str">
        <f>State!A23</f>
        <v>Maryland</v>
      </c>
      <c r="F22" s="1">
        <f>MAX(State!L23:P23)</f>
        <v>1629467</v>
      </c>
      <c r="G22" s="1">
        <f>LARGE(State!L23:P23,2)</f>
        <v>959862</v>
      </c>
      <c r="H22" s="1"/>
      <c r="I22" s="1">
        <f>State!C23-Graphs!F22-Graphs!G22-Graphs!H22</f>
        <v>42267</v>
      </c>
    </row>
    <row r="23" spans="1:16">
      <c r="A23">
        <f>IF(State!G24=1,1,IF(State!H24=1,2,IF(State!I24=1,3,4)))</f>
        <v>1</v>
      </c>
      <c r="B23">
        <f>IF(State!G24=2,1,IF(State!H24=2,2,IF(State!I24=2,3,4)))</f>
        <v>2</v>
      </c>
      <c r="C23">
        <f>IF(State!G24=3,1,IF(State!H24=3,2,IF(State!I24=3,3,4)))</f>
        <v>3</v>
      </c>
      <c r="D23">
        <f>IF(State!G24=4,1,IF(State!H24=4,2,IF(State!I24=4,3,4)))</f>
        <v>4</v>
      </c>
      <c r="E23" t="str">
        <f>State!A24</f>
        <v>Massachusetts</v>
      </c>
      <c r="F23" s="1">
        <f>MAX(State!L24:P24)</f>
        <v>1904098</v>
      </c>
      <c r="G23" s="1">
        <f>LARGE(State!L24:P24,2)</f>
        <v>1108854</v>
      </c>
      <c r="H23" s="1"/>
      <c r="I23" s="1">
        <f>State!C24-Graphs!F23-Graphs!G23-Graphs!H23</f>
        <v>68117</v>
      </c>
    </row>
    <row r="24" spans="1:16">
      <c r="A24">
        <f>IF(State!G25=1,1,IF(State!H25=1,2,IF(State!I25=1,3,4)))</f>
        <v>1</v>
      </c>
      <c r="B24">
        <f>IF(State!G25=2,1,IF(State!H25=2,2,IF(State!I25=2,3,4)))</f>
        <v>2</v>
      </c>
      <c r="C24">
        <f>IF(State!G25=3,1,IF(State!H25=3,2,IF(State!I25=3,3,4)))</f>
        <v>3</v>
      </c>
      <c r="D24">
        <f>IF(State!G25=4,1,IF(State!H25=4,2,IF(State!I25=4,3,4)))</f>
        <v>4</v>
      </c>
      <c r="E24" t="str">
        <f>State!A25</f>
        <v>Michigan</v>
      </c>
      <c r="F24" s="1">
        <f>MAX(State!L25:P25)</f>
        <v>2872579</v>
      </c>
      <c r="G24" s="1">
        <f>LARGE(State!L25:P25,2)</f>
        <v>2048639</v>
      </c>
      <c r="H24" s="1"/>
      <c r="I24" s="1">
        <f>State!C25-Graphs!F24-Graphs!G24-Graphs!H24</f>
        <v>80548</v>
      </c>
    </row>
    <row r="25" spans="1:16">
      <c r="A25">
        <f>IF(State!G26=1,1,IF(State!H26=1,2,IF(State!I26=1,3,4)))</f>
        <v>1</v>
      </c>
      <c r="B25">
        <f>IF(State!G26=2,1,IF(State!H26=2,2,IF(State!I26=2,3,4)))</f>
        <v>2</v>
      </c>
      <c r="C25">
        <f>IF(State!G26=3,1,IF(State!H26=3,2,IF(State!I26=3,3,4)))</f>
        <v>3</v>
      </c>
      <c r="D25">
        <f>IF(State!G26=4,1,IF(State!H26=4,2,IF(State!I26=4,3,4)))</f>
        <v>4</v>
      </c>
      <c r="E25" t="str">
        <f>State!A26</f>
        <v>Minnesota</v>
      </c>
      <c r="F25" s="1">
        <f>MAX(State!L26:P26)</f>
        <v>1573354</v>
      </c>
      <c r="G25" s="1">
        <f>LARGE(State!L26:P26,2)</f>
        <v>1275409</v>
      </c>
      <c r="H25" s="1"/>
      <c r="I25" s="1">
        <f>State!C26-Graphs!F25-Graphs!G25-Graphs!H25</f>
        <v>61606</v>
      </c>
      <c r="K25" t="str">
        <f>E14</f>
        <v>Idaho</v>
      </c>
      <c r="L25" t="str">
        <f>E15</f>
        <v>Illinois</v>
      </c>
      <c r="M25" t="str">
        <f>E16</f>
        <v>Indiana</v>
      </c>
      <c r="N25" t="str">
        <f>E17</f>
        <v>Iowa</v>
      </c>
      <c r="O25" t="str">
        <f>E18</f>
        <v>Kansas</v>
      </c>
      <c r="P25" t="str">
        <f>E19</f>
        <v>Kentucky</v>
      </c>
    </row>
    <row r="26" spans="1:16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3</v>
      </c>
      <c r="D26">
        <f>IF(State!G27=4,1,IF(State!H27=4,2,IF(State!I27=4,3,4)))</f>
        <v>4</v>
      </c>
      <c r="E26" t="str">
        <f>State!A27</f>
        <v>Mississippi</v>
      </c>
      <c r="F26" s="1">
        <f>MAX(State!L27:P27)</f>
        <v>724597</v>
      </c>
      <c r="G26" s="1">
        <f>LARGE(State!L27:P27,2)</f>
        <v>554662</v>
      </c>
      <c r="H26" s="1"/>
      <c r="I26" s="1">
        <f>State!C27-Graphs!F26-Graphs!G26-Graphs!H26</f>
        <v>10606</v>
      </c>
    </row>
    <row r="27" spans="1:16">
      <c r="A27">
        <f>IF(State!G28=1,1,IF(State!H28=1,2,IF(State!I28=1,3,4)))</f>
        <v>2</v>
      </c>
      <c r="B27">
        <f>IF(State!G28=2,1,IF(State!H28=2,2,IF(State!I28=2,3,4)))</f>
        <v>1</v>
      </c>
      <c r="C27">
        <f>IF(State!G28=3,1,IF(State!H28=3,2,IF(State!I28=3,3,4)))</f>
        <v>3</v>
      </c>
      <c r="D27">
        <f>IF(State!G28=4,1,IF(State!H28=4,2,IF(State!I28=4,3,4)))</f>
        <v>4</v>
      </c>
      <c r="E27" t="str">
        <f>State!A28</f>
        <v>Missouri</v>
      </c>
      <c r="F27" s="1">
        <f>MAX(State!L28:P28)</f>
        <v>1445814</v>
      </c>
      <c r="G27" s="1">
        <f>LARGE(State!L28:P28,2)</f>
        <v>1441911</v>
      </c>
      <c r="H27" s="1"/>
      <c r="I27" s="1">
        <f>State!C28-Graphs!F27-Graphs!G27-Graphs!H27</f>
        <v>37480</v>
      </c>
    </row>
    <row r="28" spans="1:16">
      <c r="A28">
        <f>IF(State!G29=1,1,IF(State!H29=1,2,IF(State!I29=1,3,4)))</f>
        <v>2</v>
      </c>
      <c r="B28">
        <f>IF(State!G29=2,1,IF(State!H29=2,2,IF(State!I29=2,3,4)))</f>
        <v>1</v>
      </c>
      <c r="C28">
        <f>IF(State!G29=3,1,IF(State!H29=3,2,IF(State!I29=3,3,4)))</f>
        <v>4</v>
      </c>
      <c r="D28">
        <f>IF(State!G29=4,1,IF(State!H29=4,2,IF(State!I29=4,3,4)))</f>
        <v>3</v>
      </c>
      <c r="E28" t="str">
        <f>State!A29</f>
        <v>Montana</v>
      </c>
      <c r="F28" s="1">
        <f>MAX(State!L29:P29)</f>
        <v>243882</v>
      </c>
      <c r="G28" s="1">
        <f>LARGE(State!L29:P29,2)</f>
        <v>232159</v>
      </c>
      <c r="H28" s="1"/>
      <c r="I28" s="1">
        <f>State!C29-Graphs!F28-Graphs!G28-Graphs!H28</f>
        <v>15919</v>
      </c>
    </row>
    <row r="29" spans="1:16">
      <c r="A29">
        <f>IF(State!G30=1,1,IF(State!H30=1,2,IF(State!I30=1,3,4)))</f>
        <v>2</v>
      </c>
      <c r="B29">
        <f>IF(State!G30=2,1,IF(State!H30=2,2,IF(State!I30=2,3,4)))</f>
        <v>1</v>
      </c>
      <c r="C29">
        <f>IF(State!G30=3,1,IF(State!H30=3,2,IF(State!I30=3,3,4)))</f>
        <v>3</v>
      </c>
      <c r="D29">
        <f>IF(State!G30=4,1,IF(State!H30=4,2,IF(State!I30=4,3,4)))</f>
        <v>4</v>
      </c>
      <c r="E29" t="str">
        <f>State!A30</f>
        <v>Nebraska</v>
      </c>
      <c r="F29" s="1">
        <f>MAX(State!L30:P30)</f>
        <v>452979</v>
      </c>
      <c r="G29" s="1">
        <f>LARGE(State!L30:P30,2)</f>
        <v>333319</v>
      </c>
      <c r="H29" s="1"/>
      <c r="I29" s="1">
        <f>State!C30-Graphs!F29-Graphs!G29-Graphs!H29</f>
        <v>14983</v>
      </c>
    </row>
    <row r="30" spans="1:16">
      <c r="A30">
        <f>IF(State!G31=1,1,IF(State!H31=1,2,IF(State!I31=1,3,4)))</f>
        <v>1</v>
      </c>
      <c r="B30">
        <f>IF(State!G31=2,1,IF(State!H31=2,2,IF(State!I31=2,3,4)))</f>
        <v>2</v>
      </c>
      <c r="C30">
        <f>IF(State!G31=3,1,IF(State!H31=3,2,IF(State!I31=3,3,4)))</f>
        <v>4</v>
      </c>
      <c r="D30">
        <f>IF(State!G31=4,1,IF(State!H31=4,2,IF(State!I31=4,3,4)))</f>
        <v>3</v>
      </c>
      <c r="E30" t="str">
        <f>State!A31</f>
        <v>Nevada</v>
      </c>
      <c r="F30" s="1">
        <f>MAX(State!L31:P31)</f>
        <v>533736</v>
      </c>
      <c r="G30" s="1">
        <f>LARGE(State!L31:P31,2)</f>
        <v>412827</v>
      </c>
      <c r="H30" s="1"/>
      <c r="I30" s="1">
        <f>State!C31-Graphs!F30-Graphs!G30-Graphs!H30</f>
        <v>21285</v>
      </c>
    </row>
    <row r="31" spans="1:16">
      <c r="A31">
        <f>IF(State!G32=1,1,IF(State!H32=1,2,IF(State!I32=1,3,4)))</f>
        <v>1</v>
      </c>
      <c r="B31">
        <f>IF(State!G32=2,1,IF(State!H32=2,2,IF(State!I32=2,3,4)))</f>
        <v>2</v>
      </c>
      <c r="C31">
        <f>IF(State!G32=3,1,IF(State!H32=3,2,IF(State!I32=3,3,4)))</f>
        <v>3</v>
      </c>
      <c r="D31">
        <f>IF(State!G32=4,1,IF(State!H32=4,2,IF(State!I32=4,3,4)))</f>
        <v>4</v>
      </c>
      <c r="E31" t="str">
        <f>State!A32</f>
        <v>New Hampshire</v>
      </c>
      <c r="F31" s="1">
        <f>MAX(State!L32:P32)</f>
        <v>384826</v>
      </c>
      <c r="G31" s="1">
        <f>LARGE(State!L32:P32,2)</f>
        <v>316534</v>
      </c>
      <c r="H31" s="1"/>
      <c r="I31" s="1">
        <f>State!C32-Graphs!F31-Graphs!G31-Graphs!H31</f>
        <v>9610</v>
      </c>
    </row>
    <row r="32" spans="1:16">
      <c r="A32">
        <f>IF(State!G33=1,1,IF(State!H33=1,2,IF(State!I33=1,3,4)))</f>
        <v>1</v>
      </c>
      <c r="B32">
        <f>IF(State!G33=2,1,IF(State!H33=2,2,IF(State!I33=2,3,4)))</f>
        <v>2</v>
      </c>
      <c r="C32">
        <f>IF(State!G33=3,1,IF(State!H33=3,2,IF(State!I33=3,3,4)))</f>
        <v>3</v>
      </c>
      <c r="D32">
        <f>IF(State!G33=4,1,IF(State!H33=4,2,IF(State!I33=4,3,4)))</f>
        <v>4</v>
      </c>
      <c r="E32" t="str">
        <f>State!A33</f>
        <v>New Jersey</v>
      </c>
      <c r="F32" s="1">
        <f>MAX(State!L33:P33)</f>
        <v>2215422</v>
      </c>
      <c r="G32" s="1">
        <f>LARGE(State!L33:P33,2)</f>
        <v>1613207</v>
      </c>
      <c r="H32" s="1"/>
      <c r="I32" s="1">
        <f>State!C33-Graphs!F32-Graphs!G32-Graphs!H32</f>
        <v>39608</v>
      </c>
    </row>
    <row r="33" spans="1:16">
      <c r="A33">
        <f>IF(State!G34=1,1,IF(State!H34=1,2,IF(State!I34=1,3,4)))</f>
        <v>1</v>
      </c>
      <c r="B33">
        <f>IF(State!G34=2,1,IF(State!H34=2,2,IF(State!I34=2,3,4)))</f>
        <v>2</v>
      </c>
      <c r="C33">
        <f>IF(State!G34=3,1,IF(State!H34=3,2,IF(State!I34=3,3,4)))</f>
        <v>3</v>
      </c>
      <c r="D33">
        <f>IF(State!G34=4,1,IF(State!H34=4,2,IF(State!I34=4,3,4)))</f>
        <v>4</v>
      </c>
      <c r="E33" t="str">
        <f>State!A34</f>
        <v>New Mexico</v>
      </c>
      <c r="F33" s="1">
        <f>MAX(State!L34:P34)</f>
        <v>472422</v>
      </c>
      <c r="G33" s="1">
        <f>LARGE(State!L34:P34,2)</f>
        <v>346832</v>
      </c>
      <c r="H33" s="1"/>
      <c r="I33" s="1">
        <f>State!C34-Graphs!F33-Graphs!G33-Graphs!H33</f>
        <v>10904</v>
      </c>
    </row>
    <row r="34" spans="1:16">
      <c r="A34">
        <f>IF(State!G35=1,1,IF(State!H35=1,2,IF(State!I35=1,3,4)))</f>
        <v>1</v>
      </c>
      <c r="B34">
        <f>IF(State!G35=2,1,IF(State!H35=2,2,IF(State!I35=2,3,4)))</f>
        <v>2</v>
      </c>
      <c r="C34">
        <f>IF(State!G35=3,1,IF(State!H35=3,2,IF(State!I35=3,3,4)))</f>
        <v>3</v>
      </c>
      <c r="D34">
        <f>IF(State!G35=4,1,IF(State!H35=4,2,IF(State!I35=4,3,4)))</f>
        <v>4</v>
      </c>
      <c r="E34" t="str">
        <f>State!A35</f>
        <v>New York</v>
      </c>
      <c r="F34" s="1">
        <f>MAX(State!L35:P35)</f>
        <v>4804945</v>
      </c>
      <c r="G34" s="1">
        <f>LARGE(State!L35:P35,2)</f>
        <v>2752771</v>
      </c>
      <c r="H34" s="1"/>
      <c r="I34" s="1">
        <f>State!C35-Graphs!F34-Graphs!G34-Graphs!H34</f>
        <v>83232</v>
      </c>
    </row>
    <row r="35" spans="1:16">
      <c r="A35">
        <f>IF(State!G36=1,1,IF(State!H36=1,2,IF(State!I36=1,3,4)))</f>
        <v>1</v>
      </c>
      <c r="B35">
        <f>IF(State!G36=2,1,IF(State!H36=2,2,IF(State!I36=2,3,4)))</f>
        <v>2</v>
      </c>
      <c r="C35">
        <f>IF(State!G36=3,1,IF(State!H36=3,2,IF(State!I36=3,3,4)))</f>
        <v>4</v>
      </c>
      <c r="D35">
        <f>IF(State!G36=4,1,IF(State!H36=4,2,IF(State!I36=4,3,4)))</f>
        <v>4</v>
      </c>
      <c r="E35" t="str">
        <f>State!A36</f>
        <v>North Carolina</v>
      </c>
      <c r="F35" s="1">
        <f>MAX(State!L36:P36)</f>
        <v>2142651</v>
      </c>
      <c r="G35" s="1">
        <f>LARGE(State!L36:P36,2)</f>
        <v>2128474</v>
      </c>
      <c r="H35" s="1"/>
      <c r="I35" s="1">
        <f>State!C36-Graphs!F35-Graphs!G35-Graphs!H35</f>
        <v>39664</v>
      </c>
    </row>
    <row r="36" spans="1:16">
      <c r="A36">
        <f>IF(State!G37=1,1,IF(State!H37=1,2,IF(State!I37=1,3,4)))</f>
        <v>2</v>
      </c>
      <c r="B36">
        <f>IF(State!G37=2,1,IF(State!H37=2,2,IF(State!I37=2,3,4)))</f>
        <v>1</v>
      </c>
      <c r="C36">
        <f>IF(State!G37=3,1,IF(State!H37=3,2,IF(State!I37=3,3,4)))</f>
        <v>3</v>
      </c>
      <c r="D36">
        <f>IF(State!G37=4,1,IF(State!H37=4,2,IF(State!I37=4,3,4)))</f>
        <v>4</v>
      </c>
      <c r="E36" t="str">
        <f>State!A37</f>
        <v>North Dakota</v>
      </c>
      <c r="F36" s="1">
        <f>MAX(State!L37:P37)</f>
        <v>168887</v>
      </c>
      <c r="G36" s="1">
        <f>LARGE(State!L37:P37,2)</f>
        <v>141403</v>
      </c>
      <c r="H36" s="1"/>
      <c r="I36" s="1">
        <f>State!C37-Graphs!F36-Graphs!G36-Graphs!H36</f>
        <v>6325</v>
      </c>
    </row>
    <row r="37" spans="1:16">
      <c r="A37">
        <f>IF(State!G38=1,1,IF(State!H38=1,2,IF(State!I38=1,3,4)))</f>
        <v>1</v>
      </c>
      <c r="B37">
        <f>IF(State!G38=2,1,IF(State!H38=2,2,IF(State!I38=2,3,4)))</f>
        <v>2</v>
      </c>
      <c r="C37">
        <f>IF(State!G38=3,1,IF(State!H38=3,2,IF(State!I38=3,3,4)))</f>
        <v>3</v>
      </c>
      <c r="D37">
        <f>IF(State!G38=4,1,IF(State!H38=4,2,IF(State!I38=4,3,4)))</f>
        <v>4</v>
      </c>
      <c r="E37" t="str">
        <f>State!A38</f>
        <v>Ohio</v>
      </c>
      <c r="F37" s="1">
        <f>MAX(State!L38:P38)</f>
        <v>2940044</v>
      </c>
      <c r="G37" s="1">
        <f>LARGE(State!L38:P38,2)</f>
        <v>2677820</v>
      </c>
      <c r="H37" s="1"/>
      <c r="I37" s="1">
        <f>State!C38-Graphs!F37-Graphs!G37-Graphs!H37</f>
        <v>90486</v>
      </c>
      <c r="K37" t="str">
        <f>E20</f>
        <v>Louisiana</v>
      </c>
      <c r="L37" t="str">
        <f>E21</f>
        <v>Maine</v>
      </c>
      <c r="M37" t="str">
        <f>E22</f>
        <v>Maryland</v>
      </c>
      <c r="N37" t="str">
        <f>E23</f>
        <v>Massachusetts</v>
      </c>
      <c r="O37" t="str">
        <f>E24</f>
        <v>Michigan</v>
      </c>
      <c r="P37" t="str">
        <f>E25</f>
        <v>Minnesota</v>
      </c>
    </row>
    <row r="38" spans="1:16">
      <c r="A38">
        <f>IF(State!G39=1,1,IF(State!H39=1,2,IF(State!I39=1,3,4)))</f>
        <v>2</v>
      </c>
      <c r="B38">
        <f>IF(State!G39=2,1,IF(State!H39=2,2,IF(State!I39=2,3,4)))</f>
        <v>1</v>
      </c>
      <c r="C38">
        <f>IF(State!G39=3,1,IF(State!H39=3,2,IF(State!I39=3,3,4)))</f>
        <v>4</v>
      </c>
      <c r="D38">
        <f>IF(State!G39=4,1,IF(State!H39=4,2,IF(State!I39=4,3,4)))</f>
        <v>4</v>
      </c>
      <c r="E38" t="str">
        <f>State!A39</f>
        <v>Oklahoma</v>
      </c>
      <c r="F38" s="1">
        <f>MAX(State!L39:P39)</f>
        <v>960165</v>
      </c>
      <c r="G38" s="1">
        <f>LARGE(State!L39:P39,2)</f>
        <v>502496</v>
      </c>
      <c r="H38" s="1"/>
      <c r="I38" s="1">
        <f>State!C39-Graphs!F38-Graphs!G38-Graphs!H38</f>
        <v>0</v>
      </c>
    </row>
    <row r="39" spans="1:16">
      <c r="A39">
        <f>IF(State!G40=1,1,IF(State!H40=1,2,IF(State!I40=1,3,4)))</f>
        <v>1</v>
      </c>
      <c r="B39">
        <f>IF(State!G40=2,1,IF(State!H40=2,2,IF(State!I40=2,3,4)))</f>
        <v>2</v>
      </c>
      <c r="C39">
        <f>IF(State!G40=3,1,IF(State!H40=3,2,IF(State!I40=3,3,4)))</f>
        <v>3</v>
      </c>
      <c r="D39">
        <f>IF(State!G40=4,1,IF(State!H40=4,2,IF(State!I40=4,3,4)))</f>
        <v>4</v>
      </c>
      <c r="E39" t="str">
        <f>State!A40</f>
        <v>Oregon</v>
      </c>
      <c r="F39" s="1">
        <f>MAX(State!L40:P40)</f>
        <v>1037291</v>
      </c>
      <c r="G39" s="1">
        <f>LARGE(State!L40:P40,2)</f>
        <v>738475</v>
      </c>
      <c r="H39" s="1"/>
      <c r="I39" s="1">
        <f>State!C40-Graphs!F39-Graphs!G39-Graphs!H39</f>
        <v>52098</v>
      </c>
    </row>
    <row r="40" spans="1:16">
      <c r="A40">
        <f>IF(State!G41=1,1,IF(State!H41=1,2,IF(State!I41=1,3,4)))</f>
        <v>1</v>
      </c>
      <c r="B40">
        <f>IF(State!G41=2,1,IF(State!H41=2,2,IF(State!I41=2,3,4)))</f>
        <v>2</v>
      </c>
      <c r="C40">
        <f>IF(State!G41=3,1,IF(State!H41=3,2,IF(State!I41=3,3,4)))</f>
        <v>3</v>
      </c>
      <c r="D40">
        <f>IF(State!G41=4,1,IF(State!H41=4,2,IF(State!I41=4,3,4)))</f>
        <v>4</v>
      </c>
      <c r="E40" t="str">
        <f>State!A41</f>
        <v>Pennsylvania</v>
      </c>
      <c r="F40" s="1">
        <f>MAX(State!L41:P41)</f>
        <v>3276363</v>
      </c>
      <c r="G40" s="1">
        <f>LARGE(State!L41:P41,2)</f>
        <v>2655885</v>
      </c>
      <c r="H40" s="1"/>
      <c r="I40" s="1">
        <f>State!C41-Graphs!F40-Graphs!G40-Graphs!H40</f>
        <v>68937</v>
      </c>
    </row>
    <row r="41" spans="1:16">
      <c r="A41">
        <f>IF(State!G42=1,1,IF(State!H42=1,2,IF(State!I42=1,3,4)))</f>
        <v>1</v>
      </c>
      <c r="B41">
        <f>IF(State!G42=2,1,IF(State!H42=2,2,IF(State!I42=2,3,4)))</f>
        <v>2</v>
      </c>
      <c r="C41">
        <f>IF(State!G42=3,1,IF(State!H42=3,2,IF(State!I42=3,3,4)))</f>
        <v>3</v>
      </c>
      <c r="D41">
        <f>IF(State!G42=4,1,IF(State!H42=4,2,IF(State!I42=4,3,4)))</f>
        <v>4</v>
      </c>
      <c r="E41" t="str">
        <f>State!A42</f>
        <v>Rhode Island</v>
      </c>
      <c r="F41" s="1">
        <f>MAX(State!L42:P42)</f>
        <v>296571</v>
      </c>
      <c r="G41" s="1">
        <f>LARGE(State!L42:P42,2)</f>
        <v>165391</v>
      </c>
      <c r="H41" s="1"/>
      <c r="I41" s="1">
        <f>State!C42-Graphs!F41-Graphs!G41-Graphs!H41</f>
        <v>9804</v>
      </c>
    </row>
    <row r="42" spans="1:16">
      <c r="A42">
        <f>IF(State!G43=1,1,IF(State!H43=1,2,IF(State!I43=1,3,4)))</f>
        <v>2</v>
      </c>
      <c r="B42">
        <f>IF(State!G43=2,1,IF(State!H43=2,2,IF(State!I43=2,3,4)))</f>
        <v>1</v>
      </c>
      <c r="C42">
        <f>IF(State!G43=3,1,IF(State!H43=3,2,IF(State!I43=3,3,4)))</f>
        <v>4</v>
      </c>
      <c r="D42">
        <f>IF(State!G43=4,1,IF(State!H43=4,2,IF(State!I43=4,3,4)))</f>
        <v>4</v>
      </c>
      <c r="E42" t="str">
        <f>State!A43</f>
        <v>South Carolina</v>
      </c>
      <c r="F42" s="1">
        <f>MAX(State!L43:P43)</f>
        <v>1034896</v>
      </c>
      <c r="G42" s="1">
        <f>LARGE(State!L43:P43,2)</f>
        <v>862449</v>
      </c>
      <c r="H42" s="1"/>
      <c r="I42" s="1">
        <f>State!C43-Graphs!F42-Graphs!G42-Graphs!H42</f>
        <v>23624</v>
      </c>
    </row>
    <row r="43" spans="1:16">
      <c r="A43">
        <f>IF(State!G44=1,1,IF(State!H44=1,2,IF(State!I44=1,3,4)))</f>
        <v>2</v>
      </c>
      <c r="B43">
        <f>IF(State!G44=2,1,IF(State!H44=2,2,IF(State!I44=2,3,4)))</f>
        <v>1</v>
      </c>
      <c r="C43">
        <f>IF(State!G44=3,1,IF(State!H44=3,2,IF(State!I44=3,3,4)))</f>
        <v>3</v>
      </c>
      <c r="D43">
        <f>IF(State!G44=4,1,IF(State!H44=4,2,IF(State!I44=4,3,4)))</f>
        <v>4</v>
      </c>
      <c r="E43" t="str">
        <f>State!A44</f>
        <v>South Dakota</v>
      </c>
      <c r="F43" s="1">
        <f>MAX(State!L44:P44)</f>
        <v>203054</v>
      </c>
      <c r="G43" s="1">
        <f>LARGE(State!L44:P44,2)</f>
        <v>170924</v>
      </c>
      <c r="H43" s="1"/>
      <c r="I43" s="1">
        <f>State!C44-Graphs!F43-Graphs!G43-Graphs!H43</f>
        <v>7997</v>
      </c>
    </row>
    <row r="44" spans="1:16">
      <c r="A44">
        <f>IF(State!G45=1,1,IF(State!H45=1,2,IF(State!I45=1,3,4)))</f>
        <v>2</v>
      </c>
      <c r="B44">
        <f>IF(State!G45=2,1,IF(State!H45=2,2,IF(State!I45=2,3,4)))</f>
        <v>1</v>
      </c>
      <c r="C44">
        <f>IF(State!G45=3,1,IF(State!H45=3,2,IF(State!I45=3,3,4)))</f>
        <v>3</v>
      </c>
      <c r="D44">
        <f>IF(State!G45=4,1,IF(State!H45=4,2,IF(State!I45=4,3,4)))</f>
        <v>4</v>
      </c>
      <c r="E44" t="str">
        <f>State!A45</f>
        <v>Tennessee</v>
      </c>
      <c r="F44" s="1">
        <f>MAX(State!L45:P45)</f>
        <v>1479178</v>
      </c>
      <c r="G44" s="1">
        <f>LARGE(State!L45:P45,2)</f>
        <v>1087437</v>
      </c>
      <c r="H44" s="1"/>
      <c r="I44" s="1">
        <f>State!C45-Graphs!F44-Graphs!G44-Graphs!H44</f>
        <v>33134</v>
      </c>
    </row>
    <row r="45" spans="1:16">
      <c r="A45">
        <f>IF(State!G46=1,1,IF(State!H46=1,2,IF(State!I46=1,3,4)))</f>
        <v>2</v>
      </c>
      <c r="B45">
        <f>IF(State!G46=2,1,IF(State!H46=2,2,IF(State!I46=2,3,4)))</f>
        <v>1</v>
      </c>
      <c r="C45">
        <f>IF(State!G46=3,1,IF(State!H46=3,2,IF(State!I46=3,3,4)))</f>
        <v>4</v>
      </c>
      <c r="D45">
        <f>IF(State!G46=4,1,IF(State!H46=4,2,IF(State!I46=4,3,4)))</f>
        <v>3</v>
      </c>
      <c r="E45" t="str">
        <f>State!A46</f>
        <v>Texas</v>
      </c>
      <c r="F45" s="1">
        <f>MAX(State!L46:P46)</f>
        <v>4479328</v>
      </c>
      <c r="G45" s="1">
        <f>LARGE(State!L46:P46,2)</f>
        <v>3528633</v>
      </c>
      <c r="H45" s="1"/>
      <c r="I45" s="1">
        <f>State!C46-Graphs!F45-Graphs!G45-Graphs!H45</f>
        <v>69834</v>
      </c>
    </row>
    <row r="46" spans="1:16">
      <c r="A46">
        <f>IF(State!G47=1,1,IF(State!H47=1,2,IF(State!I47=1,3,4)))</f>
        <v>2</v>
      </c>
      <c r="B46">
        <f>IF(State!G47=2,1,IF(State!H47=2,2,IF(State!I47=2,3,4)))</f>
        <v>1</v>
      </c>
      <c r="C46">
        <f>IF(State!G47=3,1,IF(State!H47=3,2,IF(State!I47=3,3,4)))</f>
        <v>4</v>
      </c>
      <c r="D46">
        <f>IF(State!G47=4,1,IF(State!H47=4,2,IF(State!I47=4,3,4)))</f>
        <v>3</v>
      </c>
      <c r="E46" t="str">
        <f>State!A47</f>
        <v>Utah</v>
      </c>
      <c r="F46" s="1">
        <f>MAX(State!L47:P47)</f>
        <v>596030</v>
      </c>
      <c r="G46" s="1">
        <f>LARGE(State!L47:P47,2)</f>
        <v>327670</v>
      </c>
      <c r="H46" s="1"/>
      <c r="I46" s="1">
        <f>State!C47-Graphs!F46-Graphs!G46-Graphs!H46</f>
        <v>28670</v>
      </c>
    </row>
    <row r="47" spans="1:16">
      <c r="A47">
        <f>IF(State!G48=1,1,IF(State!H48=1,2,IF(State!I48=1,3,4)))</f>
        <v>1</v>
      </c>
      <c r="B47">
        <f>IF(State!G48=2,1,IF(State!H48=2,2,IF(State!I48=2,3,4)))</f>
        <v>2</v>
      </c>
      <c r="C47">
        <f>IF(State!G48=3,1,IF(State!H48=3,2,IF(State!I48=3,3,4)))</f>
        <v>3</v>
      </c>
      <c r="D47">
        <f>IF(State!G48=4,1,IF(State!H48=4,2,IF(State!I48=4,3,4)))</f>
        <v>4</v>
      </c>
      <c r="E47" t="str">
        <f>State!A48</f>
        <v>Vermont</v>
      </c>
      <c r="F47" s="1">
        <f>MAX(State!L48:P48)</f>
        <v>219262</v>
      </c>
      <c r="G47" s="1">
        <f>LARGE(State!L48:P48,2)</f>
        <v>98974</v>
      </c>
      <c r="H47" s="1"/>
      <c r="I47" s="1">
        <f>State!C48-Graphs!F47-Graphs!G47-Graphs!H47</f>
        <v>6810</v>
      </c>
    </row>
    <row r="48" spans="1:16">
      <c r="A48">
        <f>IF(State!G49=1,1,IF(State!H49=1,2,IF(State!I49=1,3,4)))</f>
        <v>1</v>
      </c>
      <c r="B48">
        <f>IF(State!G49=2,1,IF(State!H49=2,2,IF(State!I49=2,3,4)))</f>
        <v>2</v>
      </c>
      <c r="C48">
        <f>IF(State!G49=3,1,IF(State!H49=3,2,IF(State!I49=3,3,4)))</f>
        <v>3</v>
      </c>
      <c r="D48">
        <f>IF(State!G49=4,1,IF(State!H49=4,2,IF(State!I49=4,3,4)))</f>
        <v>4</v>
      </c>
      <c r="E48" t="str">
        <f>State!A49</f>
        <v>Virginia</v>
      </c>
      <c r="F48" s="1">
        <f>MAX(State!L49:P49)</f>
        <v>1959532</v>
      </c>
      <c r="G48" s="1">
        <f>LARGE(State!L49:P49,2)</f>
        <v>1725005</v>
      </c>
      <c r="H48" s="1"/>
      <c r="I48" s="1">
        <f>State!C49-Graphs!F48-Graphs!G48-Graphs!H48</f>
        <v>38723</v>
      </c>
    </row>
    <row r="49" spans="1:16">
      <c r="A49">
        <f>IF(State!G50=1,1,IF(State!H50=1,2,IF(State!I50=1,3,4)))</f>
        <v>1</v>
      </c>
      <c r="B49">
        <f>IF(State!G50=2,1,IF(State!H50=2,2,IF(State!I50=2,3,4)))</f>
        <v>2</v>
      </c>
      <c r="C49">
        <f>IF(State!G50=3,1,IF(State!H50=3,2,IF(State!I50=3,3,4)))</f>
        <v>3</v>
      </c>
      <c r="D49">
        <f>IF(State!G50=4,1,IF(State!H50=4,2,IF(State!I50=4,3,4)))</f>
        <v>4</v>
      </c>
      <c r="E49" t="str">
        <f>State!A50</f>
        <v>Washington</v>
      </c>
      <c r="F49" s="1">
        <f>MAX(State!L50:P50)</f>
        <v>1750848</v>
      </c>
      <c r="G49" s="1">
        <f>LARGE(State!L50:P50,2)</f>
        <v>1229216</v>
      </c>
      <c r="H49" s="1"/>
      <c r="I49" s="1">
        <f>State!C50-Graphs!F49-Graphs!G49-Graphs!H49</f>
        <v>56814</v>
      </c>
      <c r="K49" t="str">
        <f>E26</f>
        <v>Mississippi</v>
      </c>
      <c r="L49" t="str">
        <f>E27</f>
        <v>Missouri</v>
      </c>
      <c r="M49" t="str">
        <f>E28</f>
        <v>Montana</v>
      </c>
      <c r="N49" t="str">
        <f>E29</f>
        <v>Nebraska</v>
      </c>
      <c r="O49" t="str">
        <f>E30</f>
        <v>Nevada</v>
      </c>
      <c r="P49" t="str">
        <f>E31</f>
        <v>New Hampshire</v>
      </c>
    </row>
    <row r="50" spans="1:16">
      <c r="A50">
        <f>IF(State!G51=1,1,IF(State!H51=1,2,IF(State!I51=1,3,4)))</f>
        <v>2</v>
      </c>
      <c r="B50">
        <f>IF(State!G51=2,1,IF(State!H51=2,2,IF(State!I51=2,3,4)))</f>
        <v>1</v>
      </c>
      <c r="C50">
        <f>IF(State!G51=3,1,IF(State!H51=3,2,IF(State!I51=3,3,4)))</f>
        <v>3</v>
      </c>
      <c r="D50">
        <f>IF(State!G51=4,1,IF(State!H51=4,2,IF(State!I51=4,3,4)))</f>
        <v>4</v>
      </c>
      <c r="E50" t="str">
        <f>State!A51</f>
        <v>West Virginia</v>
      </c>
      <c r="F50" s="1">
        <f>MAX(State!L51:P51)</f>
        <v>397466</v>
      </c>
      <c r="G50" s="1">
        <f>LARGE(State!L51:P51,2)</f>
        <v>303857</v>
      </c>
      <c r="H50" s="1"/>
      <c r="I50" s="1">
        <f>State!C51-Graphs!F50-Graphs!G50-Graphs!H50</f>
        <v>12128</v>
      </c>
    </row>
    <row r="51" spans="1:16">
      <c r="A51">
        <f>IF(State!G52=1,1,IF(State!H52=1,2,IF(State!I52=1,3,4)))</f>
        <v>1</v>
      </c>
      <c r="B51">
        <f>IF(State!G52=2,1,IF(State!H52=2,2,IF(State!I52=2,3,4)))</f>
        <v>2</v>
      </c>
      <c r="C51">
        <f>IF(State!G52=3,1,IF(State!H52=3,2,IF(State!I52=3,3,4)))</f>
        <v>3</v>
      </c>
      <c r="D51">
        <f>IF(State!G52=4,1,IF(State!H52=4,2,IF(State!I52=4,3,4)))</f>
        <v>4</v>
      </c>
      <c r="E51" t="str">
        <f>State!A52</f>
        <v>Wisconsin</v>
      </c>
      <c r="F51" s="1">
        <f>MAX(State!L52:P52)</f>
        <v>1677211</v>
      </c>
      <c r="G51" s="1">
        <f>LARGE(State!L52:P52,2)</f>
        <v>1262393</v>
      </c>
      <c r="H51" s="1"/>
      <c r="I51" s="1">
        <f>State!C52-Graphs!F51-Graphs!G51-Graphs!H51</f>
        <v>43813</v>
      </c>
    </row>
    <row r="52" spans="1:16">
      <c r="A52">
        <f>IF(State!G53=1,1,IF(State!H53=1,2,IF(State!I53=1,3,4)))</f>
        <v>2</v>
      </c>
      <c r="B52">
        <f>IF(State!G53=2,1,IF(State!H53=2,2,IF(State!I53=2,3,4)))</f>
        <v>1</v>
      </c>
      <c r="C52">
        <f>IF(State!G53=3,1,IF(State!H53=3,2,IF(State!I53=3,3,4)))</f>
        <v>3</v>
      </c>
      <c r="D52">
        <f>IF(State!G53=4,1,IF(State!H53=4,2,IF(State!I53=4,3,4)))</f>
        <v>4</v>
      </c>
      <c r="E52" t="str">
        <f>State!A53</f>
        <v>Wyoming</v>
      </c>
      <c r="F52" s="1">
        <f>MAX(State!L53:P53)</f>
        <v>164958</v>
      </c>
      <c r="G52" s="1">
        <f>LARGE(State!L53:P53,2)</f>
        <v>82868</v>
      </c>
      <c r="H52" s="1"/>
      <c r="I52" s="1">
        <f>State!C53-Graphs!F52-Graphs!G52-Graphs!H52</f>
        <v>6832</v>
      </c>
    </row>
    <row r="53" spans="1:16">
      <c r="A53">
        <f>IF(State!G54=1,1,IF(State!H54=1,2,IF(State!I54=1,3,4)))</f>
        <v>1</v>
      </c>
      <c r="B53">
        <f>IF(State!G54=2,1,IF(State!H54=2,2,IF(State!I54=2,3,4)))</f>
        <v>2</v>
      </c>
      <c r="C53">
        <f>IF(State!G54=3,1,IF(State!H54=3,2,IF(State!I54=3,3,4)))</f>
        <v>3</v>
      </c>
      <c r="D53">
        <f>IF(State!G54=4,1,IF(State!H54=4,2,IF(State!I54=4,3,4)))</f>
        <v>4</v>
      </c>
      <c r="E53" t="str">
        <f>State!A54</f>
        <v>Total</v>
      </c>
      <c r="F53" s="1">
        <f>MAX(State!L54:P54)</f>
        <v>69499428</v>
      </c>
      <c r="G53" s="1">
        <f>LARGE(State!L54:P54,2)</f>
        <v>59950323</v>
      </c>
      <c r="H53" s="1"/>
      <c r="I53" s="1">
        <f>State!C54-Graphs!F53-Graphs!G53-Graphs!H53</f>
        <v>1854768</v>
      </c>
    </row>
    <row r="54" spans="1:16">
      <c r="A54">
        <f>A53</f>
        <v>1</v>
      </c>
      <c r="B54">
        <f>B53</f>
        <v>2</v>
      </c>
      <c r="C54">
        <f>C53</f>
        <v>3</v>
      </c>
      <c r="D54">
        <f>D53</f>
        <v>4</v>
      </c>
      <c r="E54" t="s">
        <v>1784</v>
      </c>
      <c r="F54">
        <f>State!D54</f>
        <v>173</v>
      </c>
      <c r="G54">
        <f>State!E54</f>
        <v>365</v>
      </c>
      <c r="H54">
        <v>0</v>
      </c>
      <c r="I54">
        <f>538-G54-F54-H54</f>
        <v>0</v>
      </c>
    </row>
    <row r="55" spans="1:16">
      <c r="F55" s="60">
        <f>F54/SUM(F54:I54)</f>
        <v>0.32156133828996281</v>
      </c>
      <c r="G55" s="60">
        <f>G54/SUM(F54:I54)</f>
        <v>0.67843866171003719</v>
      </c>
    </row>
    <row r="56" spans="1:16">
      <c r="F56" s="2" t="str">
        <f>State!N1</f>
        <v>McCain</v>
      </c>
      <c r="G56" s="2" t="str">
        <f>State!L1</f>
        <v>Obama</v>
      </c>
      <c r="H56" s="2"/>
    </row>
    <row r="57" spans="1:16">
      <c r="E57" t="s">
        <v>211</v>
      </c>
      <c r="H57" t="s">
        <v>1784</v>
      </c>
    </row>
    <row r="61" spans="1:16">
      <c r="K61" t="str">
        <f>E32</f>
        <v>New Jersey</v>
      </c>
      <c r="L61" t="str">
        <f>E33</f>
        <v>New Mexico</v>
      </c>
      <c r="M61" t="str">
        <f>E34</f>
        <v>New York</v>
      </c>
      <c r="N61" t="str">
        <f>E35</f>
        <v>North Carolina</v>
      </c>
      <c r="O61" t="str">
        <f>E36</f>
        <v>North Dakota</v>
      </c>
      <c r="P61" t="str">
        <f>E37</f>
        <v>Ohio</v>
      </c>
    </row>
    <row r="73" spans="11:16">
      <c r="K73" t="str">
        <f>E38</f>
        <v>Oklahoma</v>
      </c>
      <c r="L73" t="str">
        <f>E39</f>
        <v>Oregon</v>
      </c>
      <c r="M73" t="str">
        <f>E40</f>
        <v>Pennsylvania</v>
      </c>
      <c r="N73" t="str">
        <f>E41</f>
        <v>Rhode Island</v>
      </c>
      <c r="O73" t="str">
        <f>E42</f>
        <v>South Carolina</v>
      </c>
      <c r="P73" t="str">
        <f>E43</f>
        <v>South Dakota</v>
      </c>
    </row>
    <row r="85" spans="5:16">
      <c r="K85" t="str">
        <f>E44</f>
        <v>Tennessee</v>
      </c>
      <c r="L85" t="str">
        <f>E45</f>
        <v>Texas</v>
      </c>
      <c r="M85" t="str">
        <f>E46</f>
        <v>Utah</v>
      </c>
      <c r="N85" t="str">
        <f>E47</f>
        <v>Vermont</v>
      </c>
      <c r="O85" t="str">
        <f>E48</f>
        <v>Virginia</v>
      </c>
      <c r="P85" t="str">
        <f>E49</f>
        <v>Washington</v>
      </c>
    </row>
    <row r="86" spans="5:16">
      <c r="E86" t="s">
        <v>2313</v>
      </c>
      <c r="G86" s="31" t="e">
        <f>#REF!</f>
        <v>#REF!</v>
      </c>
    </row>
    <row r="97" spans="5:13">
      <c r="K97" t="str">
        <f>E50</f>
        <v>West Virginia</v>
      </c>
      <c r="L97" t="str">
        <f>E51</f>
        <v>Wisconsin</v>
      </c>
      <c r="M97" t="str">
        <f>E52</f>
        <v>Wyoming</v>
      </c>
    </row>
    <row r="98" spans="5:13">
      <c r="F98" t="s">
        <v>2360</v>
      </c>
    </row>
    <row r="99" spans="5:13">
      <c r="E99" s="2" t="str">
        <f>Statistics!E28</f>
        <v>McCain</v>
      </c>
      <c r="F99" s="7">
        <f>Statistics!C63</f>
        <v>22</v>
      </c>
      <c r="G99" s="2">
        <f>F99/SUM(F$99:F$102)</f>
        <v>0.43137254901960786</v>
      </c>
      <c r="H99" s="7"/>
    </row>
    <row r="100" spans="5:13">
      <c r="E100" s="2" t="str">
        <f>Statistics!A28</f>
        <v>Obama</v>
      </c>
      <c r="F100" s="7">
        <f>Statistics!B63</f>
        <v>29</v>
      </c>
      <c r="G100" s="2">
        <f>F100/SUM(F$99:F$102)</f>
        <v>0.56862745098039214</v>
      </c>
      <c r="H100" s="7"/>
    </row>
    <row r="101" spans="5:13">
      <c r="E101" s="2" t="str">
        <f>Statistics!I28</f>
        <v>Nader</v>
      </c>
      <c r="F101" s="7">
        <f>Statistics!D63</f>
        <v>0</v>
      </c>
      <c r="G101" s="2">
        <f>F101/SUM(F$99:F$102)</f>
        <v>0</v>
      </c>
      <c r="H101" s="7"/>
    </row>
    <row r="102" spans="5:13">
      <c r="E102" t="s">
        <v>961</v>
      </c>
      <c r="F102" s="7">
        <f>Statistics!P63</f>
        <v>0</v>
      </c>
      <c r="G102" s="2">
        <f>F102/SUM(F$99:F$102)</f>
        <v>0</v>
      </c>
      <c r="H102" s="7"/>
    </row>
    <row r="105" spans="5:13">
      <c r="H105" s="2"/>
    </row>
    <row r="106" spans="5:13">
      <c r="H106" s="2"/>
    </row>
    <row r="107" spans="5:13">
      <c r="H107" s="2"/>
    </row>
    <row r="108" spans="5:13">
      <c r="H108" s="2"/>
    </row>
    <row r="109" spans="5:13">
      <c r="H109" s="2"/>
    </row>
    <row r="110" spans="5:13">
      <c r="F110" s="2" t="s">
        <v>1918</v>
      </c>
      <c r="G110" s="2"/>
      <c r="I110" s="2"/>
      <c r="K110" s="2"/>
    </row>
    <row r="111" spans="5:13">
      <c r="E111" s="2" t="str">
        <f>E99</f>
        <v>McCain</v>
      </c>
      <c r="F111" s="7" t="e">
        <f>Statistics!#REF!</f>
        <v>#REF!</v>
      </c>
      <c r="G111" s="2" t="e">
        <f>F111/SUM(F$111:F$114)</f>
        <v>#REF!</v>
      </c>
      <c r="I111" s="2"/>
      <c r="K111" s="7"/>
    </row>
    <row r="112" spans="5:13">
      <c r="E112" s="2" t="str">
        <f>E100</f>
        <v>Obama</v>
      </c>
      <c r="F112" s="7" t="e">
        <f>Statistics!#REF!</f>
        <v>#REF!</v>
      </c>
      <c r="G112" s="2" t="e">
        <f>F112/SUM(F$111:F$114)</f>
        <v>#REF!</v>
      </c>
      <c r="I112" s="2"/>
      <c r="K112" s="7"/>
    </row>
    <row r="113" spans="5:12">
      <c r="E113" s="2" t="str">
        <f>E101</f>
        <v>Nader</v>
      </c>
      <c r="F113" s="7" t="e">
        <f>Statistics!#REF!</f>
        <v>#REF!</v>
      </c>
      <c r="G113" s="2" t="e">
        <f>F113/SUM(F$111:F$114)</f>
        <v>#REF!</v>
      </c>
      <c r="K113" s="7"/>
    </row>
    <row r="114" spans="5:12">
      <c r="E114" s="2" t="str">
        <f>E102</f>
        <v>Other</v>
      </c>
      <c r="F114" t="e">
        <f>Statistics!#REF!</f>
        <v>#REF!</v>
      </c>
      <c r="G114" s="2" t="e">
        <f>F114/SUM(F$111:F$114)</f>
        <v>#REF!</v>
      </c>
    </row>
    <row r="115" spans="5:12">
      <c r="L115" s="2"/>
    </row>
    <row r="116" spans="5:12">
      <c r="L116" s="2"/>
    </row>
    <row r="122" spans="5:12">
      <c r="F122" t="s">
        <v>2492</v>
      </c>
    </row>
    <row r="123" spans="5:12">
      <c r="E123" s="2" t="str">
        <f>E99</f>
        <v>McCain</v>
      </c>
      <c r="F123" s="7">
        <f>Statistics!C68</f>
        <v>2270</v>
      </c>
      <c r="G123" s="2">
        <f>F123/SUM(F$123:F$126)</f>
        <v>0.71972098922003802</v>
      </c>
    </row>
    <row r="124" spans="5:12">
      <c r="E124" s="2" t="str">
        <f>E100</f>
        <v>Obama</v>
      </c>
      <c r="F124" s="7">
        <f>Statistics!B68</f>
        <v>884</v>
      </c>
      <c r="G124" s="2">
        <f>F124/SUM(F$123:F$126)</f>
        <v>0.28027901077996198</v>
      </c>
    </row>
    <row r="125" spans="5:12">
      <c r="E125" s="2" t="str">
        <f>E101</f>
        <v>Nader</v>
      </c>
      <c r="F125" s="7">
        <f>Statistics!D68</f>
        <v>0</v>
      </c>
      <c r="G125" s="2">
        <f>F125/SUM(F$123:F$126)</f>
        <v>0</v>
      </c>
    </row>
    <row r="126" spans="5:12">
      <c r="E126" s="2" t="str">
        <f>E102</f>
        <v>Other</v>
      </c>
      <c r="F126" s="7">
        <v>0</v>
      </c>
      <c r="G126" s="2">
        <f>F126/SUM(F$123:F$126)</f>
        <v>0</v>
      </c>
    </row>
    <row r="135" spans="1:18">
      <c r="A135" s="65" t="s">
        <v>2589</v>
      </c>
    </row>
    <row r="136" spans="1:18">
      <c r="A136" s="10">
        <v>1</v>
      </c>
      <c r="B136" s="10">
        <v>2</v>
      </c>
      <c r="C136" s="10">
        <v>3</v>
      </c>
      <c r="D136" s="10">
        <v>4</v>
      </c>
      <c r="E136" s="10" t="s">
        <v>228</v>
      </c>
      <c r="F136" s="66" t="s">
        <v>2347</v>
      </c>
      <c r="G136" s="66" t="s">
        <v>2348</v>
      </c>
      <c r="H136" s="66" t="s">
        <v>2349</v>
      </c>
      <c r="I136" s="66" t="s">
        <v>1597</v>
      </c>
      <c r="J136" s="10" t="s">
        <v>2914</v>
      </c>
      <c r="K136" s="10" t="str">
        <f>E137</f>
        <v>Fairfield</v>
      </c>
      <c r="L136" s="10" t="str">
        <f>E138</f>
        <v>Hartford</v>
      </c>
      <c r="M136" s="10" t="str">
        <f>E139</f>
        <v>Litchfield</v>
      </c>
      <c r="N136" s="10" t="str">
        <f>E140</f>
        <v>Middlesex</v>
      </c>
      <c r="O136" s="10" t="str">
        <f>E141</f>
        <v>New Haven</v>
      </c>
      <c r="P136" s="10" t="str">
        <f>E142</f>
        <v>New London</v>
      </c>
      <c r="Q136" t="str">
        <f>E143</f>
        <v>Tolland</v>
      </c>
      <c r="R136" t="str">
        <f>E144</f>
        <v>Windham</v>
      </c>
    </row>
    <row r="137" spans="1:18">
      <c r="A137" s="10">
        <f>IF(County!D334=1,1,IF(County!E334=1,2,IF(County!F334=1,3,0)))</f>
        <v>1</v>
      </c>
      <c r="B137" s="10">
        <f>IF(County!D334=2,1,IF(County!E334=2,2,IF(County!F334=2,3,0)))</f>
        <v>2</v>
      </c>
      <c r="C137" s="10">
        <f>IF(County!D334=3,1,IF(County!E334=3,2,IF(County!F334=3,3,0)))</f>
        <v>3</v>
      </c>
      <c r="D137" s="10">
        <v>4</v>
      </c>
      <c r="E137" s="10" t="str">
        <f>County!A334</f>
        <v>Fairfield</v>
      </c>
      <c r="F137" s="66">
        <f>MAX(County!N334:W334)</f>
        <v>242936</v>
      </c>
      <c r="G137" s="66">
        <f>LARGE(County!N334:W334,2)</f>
        <v>167736</v>
      </c>
      <c r="H137" s="66"/>
      <c r="I137" s="66">
        <f>County!C334-F137-G137-H137</f>
        <v>3069</v>
      </c>
      <c r="J137" s="66">
        <f>County!BC334</f>
        <v>9001</v>
      </c>
      <c r="K137" s="10"/>
      <c r="L137" s="10"/>
      <c r="M137" s="10"/>
      <c r="N137" s="10"/>
      <c r="O137" s="10"/>
      <c r="P137" s="10"/>
      <c r="Q137" s="10"/>
    </row>
    <row r="138" spans="1:18">
      <c r="A138" s="10">
        <f>IF(County!D335=1,1,IF(County!E335=1,2,IF(County!F335=1,3,0)))</f>
        <v>1</v>
      </c>
      <c r="B138" s="10">
        <f>IF(County!D335=2,1,IF(County!E335=2,2,IF(County!F335=2,3,0)))</f>
        <v>2</v>
      </c>
      <c r="C138" s="10">
        <f>IF(County!D335=3,1,IF(County!E335=3,2,IF(County!F335=3,3,0)))</f>
        <v>3</v>
      </c>
      <c r="D138" s="10">
        <v>4</v>
      </c>
      <c r="E138" s="10" t="str">
        <f>County!A335</f>
        <v>Hartford</v>
      </c>
      <c r="F138" s="66">
        <f>MAX(County!N335:W335)</f>
        <v>268721</v>
      </c>
      <c r="G138" s="66">
        <f>LARGE(County!N335:W335,2)</f>
        <v>138984</v>
      </c>
      <c r="H138" s="66"/>
      <c r="I138" s="66">
        <f>County!C335-F138-G138-H138</f>
        <v>5023</v>
      </c>
      <c r="J138" s="66">
        <f>County!BC335</f>
        <v>9003</v>
      </c>
      <c r="K138" s="10"/>
      <c r="L138" s="10"/>
      <c r="M138" s="10"/>
      <c r="N138" s="10"/>
      <c r="O138" s="10"/>
      <c r="P138" s="10"/>
      <c r="Q138" s="10"/>
    </row>
    <row r="139" spans="1:18">
      <c r="A139" s="10">
        <f>IF(County!D336=1,1,IF(County!E336=1,2,IF(County!F336=1,3,0)))</f>
        <v>1</v>
      </c>
      <c r="B139" s="10">
        <f>IF(County!D336=2,1,IF(County!E336=2,2,IF(County!F336=2,3,0)))</f>
        <v>2</v>
      </c>
      <c r="C139" s="10">
        <f>IF(County!D336=3,1,IF(County!E336=3,2,IF(County!F336=3,3,0)))</f>
        <v>3</v>
      </c>
      <c r="D139" s="10">
        <v>4</v>
      </c>
      <c r="E139" s="10" t="str">
        <f>County!A336</f>
        <v>Litchfield</v>
      </c>
      <c r="F139" s="66">
        <f>MAX(County!N336:W336)</f>
        <v>51041</v>
      </c>
      <c r="G139" s="66">
        <f>LARGE(County!N336:W336,2)</f>
        <v>46173</v>
      </c>
      <c r="H139" s="66"/>
      <c r="I139" s="66">
        <f>County!C336-F139-G139-H139</f>
        <v>1752</v>
      </c>
      <c r="J139" s="66">
        <f>County!BC336</f>
        <v>9005</v>
      </c>
      <c r="K139" s="10"/>
      <c r="L139" s="10"/>
      <c r="M139" s="10"/>
      <c r="N139" s="10"/>
      <c r="O139" s="10"/>
      <c r="P139" s="10"/>
      <c r="Q139" s="10"/>
    </row>
    <row r="140" spans="1:18">
      <c r="A140" s="10">
        <f>IF(County!D337=1,1,IF(County!E337=1,2,IF(County!F337=1,3,0)))</f>
        <v>1</v>
      </c>
      <c r="B140" s="10">
        <f>IF(County!D337=2,1,IF(County!E337=2,2,IF(County!F337=2,3,0)))</f>
        <v>2</v>
      </c>
      <c r="C140" s="10">
        <f>IF(County!D337=3,1,IF(County!E337=3,2,IF(County!F337=3,3,0)))</f>
        <v>3</v>
      </c>
      <c r="D140" s="10">
        <v>4</v>
      </c>
      <c r="E140" s="10" t="str">
        <f>County!A337</f>
        <v>Middlesex</v>
      </c>
      <c r="F140" s="66">
        <f>MAX(County!N337:W337)</f>
        <v>52984</v>
      </c>
      <c r="G140" s="66">
        <f>LARGE(County!N337:W337,2)</f>
        <v>32918</v>
      </c>
      <c r="H140" s="66"/>
      <c r="I140" s="66">
        <f>County!C337-F140-G140-H140</f>
        <v>1351</v>
      </c>
      <c r="J140" s="66">
        <f>County!BC337</f>
        <v>9007</v>
      </c>
      <c r="K140" s="10"/>
      <c r="L140" s="10"/>
      <c r="M140" s="10"/>
      <c r="N140" s="10"/>
      <c r="O140" s="10"/>
      <c r="P140" s="10"/>
      <c r="Q140" s="10"/>
    </row>
    <row r="141" spans="1:18">
      <c r="A141" s="10">
        <f>IF(County!D338=1,1,IF(County!E338=1,2,IF(County!F338=1,3,0)))</f>
        <v>1</v>
      </c>
      <c r="B141" s="10">
        <f>IF(County!D338=2,1,IF(County!E338=2,2,IF(County!F338=2,3,0)))</f>
        <v>2</v>
      </c>
      <c r="C141" s="10">
        <f>IF(County!D338=3,1,IF(County!E338=3,2,IF(County!F338=3,3,0)))</f>
        <v>3</v>
      </c>
      <c r="D141" s="10">
        <v>4</v>
      </c>
      <c r="E141" s="10" t="str">
        <f>County!A338</f>
        <v>New Haven</v>
      </c>
      <c r="F141" s="66">
        <f>MAX(County!N338:W338)</f>
        <v>233589</v>
      </c>
      <c r="G141" s="66">
        <f>LARGE(County!N338:W338,2)</f>
        <v>144650</v>
      </c>
      <c r="H141" s="66"/>
      <c r="I141" s="66">
        <f>County!C338-F141-G141-H141</f>
        <v>4647</v>
      </c>
      <c r="J141" s="66">
        <f>County!BC338</f>
        <v>9009</v>
      </c>
      <c r="K141" s="10"/>
      <c r="L141" s="10"/>
      <c r="M141" s="10"/>
      <c r="N141" s="10"/>
      <c r="O141" s="10"/>
      <c r="P141" s="10"/>
      <c r="Q141" s="10"/>
    </row>
    <row r="142" spans="1:18">
      <c r="A142" s="10">
        <f>IF(County!D339=1,1,IF(County!E339=1,2,IF(County!F339=1,3,0)))</f>
        <v>1</v>
      </c>
      <c r="B142" s="10">
        <f>IF(County!D339=2,1,IF(County!E339=2,2,IF(County!F339=2,3,0)))</f>
        <v>2</v>
      </c>
      <c r="C142" s="10">
        <f>IF(County!D339=3,1,IF(County!E339=3,2,IF(County!F339=3,3,0)))</f>
        <v>3</v>
      </c>
      <c r="D142" s="10">
        <v>4</v>
      </c>
      <c r="E142" s="10" t="str">
        <f>County!A339</f>
        <v>New London</v>
      </c>
      <c r="F142" s="66">
        <f>MAX(County!N339:W339)</f>
        <v>74776</v>
      </c>
      <c r="G142" s="66">
        <f>LARGE(County!N339:W339,2)</f>
        <v>48491</v>
      </c>
      <c r="H142" s="66"/>
      <c r="I142" s="66">
        <f>County!C339-F142-G142-H142</f>
        <v>1607</v>
      </c>
      <c r="J142" s="66">
        <f>County!BC339</f>
        <v>9011</v>
      </c>
      <c r="K142" s="10"/>
      <c r="L142" s="10"/>
      <c r="M142" s="10"/>
      <c r="N142" s="10"/>
      <c r="O142" s="10"/>
      <c r="P142" s="10"/>
      <c r="Q142" s="10"/>
    </row>
    <row r="143" spans="1:18">
      <c r="A143" s="10">
        <f>IF(County!D340=1,1,IF(County!E340=1,2,IF(County!F340=1,3,0)))</f>
        <v>1</v>
      </c>
      <c r="B143" s="10">
        <f>IF(County!D340=2,1,IF(County!E340=2,2,IF(County!F340=2,3,0)))</f>
        <v>2</v>
      </c>
      <c r="C143" s="10">
        <f>IF(County!D340=3,1,IF(County!E340=3,2,IF(County!F340=3,3,0)))</f>
        <v>3</v>
      </c>
      <c r="D143" s="10">
        <v>4</v>
      </c>
      <c r="E143" s="10" t="str">
        <f>County!A340</f>
        <v>Tolland</v>
      </c>
      <c r="F143" s="66">
        <f>MAX(County!N340:W340)</f>
        <v>45053</v>
      </c>
      <c r="G143" s="66">
        <f>LARGE(County!N340:W340,2)</f>
        <v>29266</v>
      </c>
      <c r="H143" s="66"/>
      <c r="I143" s="66">
        <f>County!C340-F143-G143-H143</f>
        <v>1182</v>
      </c>
      <c r="J143" s="66">
        <f>County!BC340</f>
        <v>9013</v>
      </c>
      <c r="K143" s="10"/>
      <c r="L143" s="10"/>
      <c r="M143" s="10"/>
      <c r="N143" s="10"/>
      <c r="O143" s="10"/>
      <c r="P143" s="10"/>
      <c r="Q143" s="10"/>
    </row>
    <row r="144" spans="1:18">
      <c r="A144" s="10">
        <f>IF(County!D341=1,1,IF(County!E341=1,2,IF(County!F341=1,3,0)))</f>
        <v>1</v>
      </c>
      <c r="B144" s="10">
        <f>IF(County!D341=2,1,IF(County!E341=2,2,IF(County!F341=2,3,0)))</f>
        <v>2</v>
      </c>
      <c r="C144" s="10">
        <f>IF(County!D341=3,1,IF(County!E341=3,2,IF(County!F341=3,3,0)))</f>
        <v>3</v>
      </c>
      <c r="D144" s="10">
        <v>4</v>
      </c>
      <c r="E144" s="10" t="str">
        <f>County!A341</f>
        <v>Windham</v>
      </c>
      <c r="F144" s="66">
        <f>MAX(County!N341:W341)</f>
        <v>28673</v>
      </c>
      <c r="G144" s="66">
        <f>LARGE(County!N341:W341,2)</f>
        <v>21210</v>
      </c>
      <c r="H144" s="66"/>
      <c r="I144" s="66">
        <f>County!C341-F144-G144-H144</f>
        <v>961</v>
      </c>
      <c r="J144" s="66">
        <f>County!BC341</f>
        <v>9015</v>
      </c>
      <c r="K144" s="10"/>
      <c r="L144" s="10"/>
      <c r="M144" s="10"/>
      <c r="N144" s="10"/>
      <c r="O144" s="10"/>
      <c r="P144" s="10"/>
      <c r="Q144" s="10"/>
    </row>
    <row r="145" spans="1:18">
      <c r="A145" s="10"/>
      <c r="B145" s="10"/>
      <c r="C145" s="10"/>
      <c r="D145" s="10"/>
      <c r="E145" s="10"/>
      <c r="F145" s="66"/>
      <c r="G145" s="66"/>
      <c r="H145" s="66"/>
      <c r="I145" s="66"/>
      <c r="J145" s="66"/>
      <c r="K145" s="10"/>
      <c r="L145" s="10"/>
      <c r="M145" s="10"/>
      <c r="N145" s="10"/>
      <c r="O145" s="10"/>
      <c r="P145" s="10"/>
      <c r="Q145" s="10"/>
    </row>
    <row r="146" spans="1:18">
      <c r="A146" s="10"/>
      <c r="B146" s="10"/>
      <c r="C146" s="10"/>
      <c r="D146" s="10"/>
      <c r="E146" s="10"/>
      <c r="F146" s="66"/>
      <c r="G146" s="66"/>
      <c r="H146" s="66"/>
      <c r="I146" s="66"/>
      <c r="J146" s="66"/>
      <c r="K146" s="10"/>
      <c r="L146" s="10"/>
      <c r="M146" s="10"/>
      <c r="N146" s="10"/>
      <c r="O146" s="10"/>
      <c r="P146" s="10"/>
      <c r="Q146" s="10"/>
    </row>
    <row r="147" spans="1:18">
      <c r="A147" s="10"/>
      <c r="B147" s="10"/>
      <c r="C147" s="10"/>
      <c r="D147" s="10"/>
      <c r="E147" s="10"/>
      <c r="F147" s="66"/>
      <c r="G147" s="66"/>
      <c r="H147" s="66"/>
      <c r="I147" s="66"/>
      <c r="J147" s="66"/>
      <c r="K147" s="10"/>
      <c r="L147" s="10"/>
      <c r="M147" s="10"/>
      <c r="N147" s="10"/>
      <c r="O147" s="10"/>
      <c r="P147" s="10"/>
      <c r="Q147" s="10"/>
    </row>
    <row r="149" spans="1:18">
      <c r="A149" s="65" t="s">
        <v>173</v>
      </c>
    </row>
    <row r="150" spans="1:18">
      <c r="A150" s="10">
        <v>1</v>
      </c>
      <c r="B150" s="10">
        <v>2</v>
      </c>
      <c r="C150" s="10">
        <v>3</v>
      </c>
      <c r="D150" s="10">
        <v>4</v>
      </c>
      <c r="E150" s="10" t="s">
        <v>228</v>
      </c>
      <c r="F150" s="66" t="s">
        <v>2347</v>
      </c>
      <c r="G150" s="66" t="s">
        <v>2348</v>
      </c>
      <c r="H150" s="66" t="s">
        <v>2349</v>
      </c>
      <c r="I150" s="66" t="s">
        <v>1597</v>
      </c>
      <c r="J150" s="10" t="s">
        <v>2914</v>
      </c>
      <c r="K150" s="10" t="str">
        <f>E151</f>
        <v>Androscoggin</v>
      </c>
      <c r="L150" s="10" t="str">
        <f>E152</f>
        <v>Aroostook</v>
      </c>
      <c r="M150" s="10" t="str">
        <f>E153</f>
        <v>Cumberland</v>
      </c>
      <c r="N150" s="10" t="str">
        <f>E154</f>
        <v>Franklin</v>
      </c>
      <c r="O150" s="10" t="str">
        <f>E155</f>
        <v>Hancock</v>
      </c>
      <c r="P150" s="10" t="str">
        <f>E156</f>
        <v>Kennebec</v>
      </c>
      <c r="Q150" t="str">
        <f>E157</f>
        <v>Knox</v>
      </c>
      <c r="R150" t="str">
        <f>E158</f>
        <v>Lincoln</v>
      </c>
    </row>
    <row r="151" spans="1:18">
      <c r="A151" s="10">
        <f>IF(County!D1229=1,1,IF(County!E1229=1,2,IF(County!F1229=1,3,0)))</f>
        <v>1</v>
      </c>
      <c r="B151" s="10">
        <f>IF(County!D1229=2,1,IF(County!E1229=2,2,IF(County!F1229=2,3,0)))</f>
        <v>2</v>
      </c>
      <c r="C151" s="10">
        <f>IF(County!D1229=3,1,IF(County!E1229=3,2,IF(County!F1229=3,3,0)))</f>
        <v>3</v>
      </c>
      <c r="D151" s="10">
        <v>4</v>
      </c>
      <c r="E151" s="10" t="str">
        <f>County!A1229</f>
        <v>Androscoggin</v>
      </c>
      <c r="F151" s="66">
        <f>MAX(County!N1229:W1229)</f>
        <v>31017</v>
      </c>
      <c r="G151" s="66">
        <f>LARGE(County!N1229:W1229,2)</f>
        <v>22671</v>
      </c>
      <c r="H151" s="66"/>
      <c r="I151" s="66">
        <f>County!C1229-F151-G151-H151</f>
        <v>1162</v>
      </c>
      <c r="J151" s="66">
        <f>County!BC1229</f>
        <v>23001</v>
      </c>
      <c r="K151" s="10"/>
      <c r="L151" s="10"/>
      <c r="M151" s="10"/>
      <c r="N151" s="10"/>
      <c r="O151" s="10"/>
      <c r="P151" s="10"/>
      <c r="Q151" s="10"/>
    </row>
    <row r="152" spans="1:18">
      <c r="A152" s="10">
        <f>IF(County!D1230=1,1,IF(County!E1230=1,2,IF(County!F1230=1,3,0)))</f>
        <v>1</v>
      </c>
      <c r="B152" s="10">
        <f>IF(County!D1230=2,1,IF(County!E1230=2,2,IF(County!F1230=2,3,0)))</f>
        <v>2</v>
      </c>
      <c r="C152" s="10">
        <f>IF(County!D1230=3,1,IF(County!E1230=3,2,IF(County!F1230=3,3,0)))</f>
        <v>3</v>
      </c>
      <c r="D152" s="10">
        <v>4</v>
      </c>
      <c r="E152" s="10" t="str">
        <f>County!A1230</f>
        <v>Aroostook</v>
      </c>
      <c r="F152" s="66">
        <f>MAX(County!N1230:W1230)</f>
        <v>19345</v>
      </c>
      <c r="G152" s="66">
        <f>LARGE(County!N1230:W1230,2)</f>
        <v>15898</v>
      </c>
      <c r="H152" s="66"/>
      <c r="I152" s="66">
        <f>County!C1230-F152-G152-H152</f>
        <v>751</v>
      </c>
      <c r="J152" s="66">
        <f>County!BC1230</f>
        <v>23003</v>
      </c>
      <c r="K152" s="10"/>
      <c r="L152" s="10"/>
      <c r="M152" s="10"/>
      <c r="N152" s="10"/>
      <c r="O152" s="10"/>
      <c r="P152" s="10"/>
      <c r="Q152" s="10"/>
    </row>
    <row r="153" spans="1:18">
      <c r="A153" s="10">
        <f>IF(County!D1231=1,1,IF(County!E1231=1,2,IF(County!F1231=1,3,0)))</f>
        <v>1</v>
      </c>
      <c r="B153" s="10">
        <f>IF(County!D1231=2,1,IF(County!E1231=2,2,IF(County!F1231=2,3,0)))</f>
        <v>2</v>
      </c>
      <c r="C153" s="10">
        <f>IF(County!D1231=3,1,IF(County!E1231=3,2,IF(County!F1231=3,3,0)))</f>
        <v>3</v>
      </c>
      <c r="D153" s="10">
        <v>4</v>
      </c>
      <c r="E153" s="10" t="str">
        <f>County!A1231</f>
        <v>Cumberland</v>
      </c>
      <c r="F153" s="66">
        <f>MAX(County!N1231:W1231)</f>
        <v>105218</v>
      </c>
      <c r="G153" s="66">
        <f>LARGE(County!N1231:W1231,2)</f>
        <v>56186</v>
      </c>
      <c r="H153" s="66"/>
      <c r="I153" s="66">
        <f>County!C1231-F153-G153-H153</f>
        <v>2747</v>
      </c>
      <c r="J153" s="66">
        <f>County!BC1231</f>
        <v>23005</v>
      </c>
      <c r="K153" s="10"/>
      <c r="L153" s="10"/>
      <c r="M153" s="10"/>
      <c r="N153" s="10"/>
      <c r="O153" s="10"/>
      <c r="P153" s="10"/>
      <c r="Q153" s="10"/>
    </row>
    <row r="154" spans="1:18">
      <c r="A154" s="10">
        <f>IF(County!D1232=1,1,IF(County!E1232=1,2,IF(County!F1232=1,3,0)))</f>
        <v>1</v>
      </c>
      <c r="B154" s="10">
        <f>IF(County!D1232=2,1,IF(County!E1232=2,2,IF(County!F1232=2,3,0)))</f>
        <v>2</v>
      </c>
      <c r="C154" s="10">
        <f>IF(County!D1232=3,1,IF(County!E1232=3,2,IF(County!F1232=3,3,0)))</f>
        <v>3</v>
      </c>
      <c r="D154" s="10">
        <v>4</v>
      </c>
      <c r="E154" s="10" t="str">
        <f>County!A1232</f>
        <v>Franklin</v>
      </c>
      <c r="F154" s="66">
        <f>MAX(County!N1232:W1232)</f>
        <v>10113</v>
      </c>
      <c r="G154" s="66">
        <f>LARGE(County!N1232:W1232,2)</f>
        <v>6627</v>
      </c>
      <c r="H154" s="66"/>
      <c r="I154" s="66">
        <f>County!C1232-F154-G154-H154</f>
        <v>438</v>
      </c>
      <c r="J154" s="66">
        <f>County!BC1232</f>
        <v>23007</v>
      </c>
      <c r="K154" s="10"/>
      <c r="L154" s="10"/>
      <c r="M154" s="10"/>
      <c r="N154" s="10"/>
      <c r="O154" s="10"/>
      <c r="P154" s="10"/>
      <c r="Q154" s="10"/>
    </row>
    <row r="155" spans="1:18">
      <c r="A155" s="10">
        <f>IF(County!D1233=1,1,IF(County!E1233=1,2,IF(County!F1233=1,3,0)))</f>
        <v>1</v>
      </c>
      <c r="B155" s="10">
        <f>IF(County!D1233=2,1,IF(County!E1233=2,2,IF(County!F1233=2,3,0)))</f>
        <v>2</v>
      </c>
      <c r="C155" s="10">
        <f>IF(County!D1233=3,1,IF(County!E1233=3,2,IF(County!F1233=3,3,0)))</f>
        <v>3</v>
      </c>
      <c r="D155" s="10">
        <v>4</v>
      </c>
      <c r="E155" s="10" t="str">
        <f>County!A1233</f>
        <v>Hancock</v>
      </c>
      <c r="F155" s="66">
        <f>MAX(County!N1233:W1233)</f>
        <v>18895</v>
      </c>
      <c r="G155" s="66">
        <f>LARGE(County!N1233:W1233,2)</f>
        <v>12686</v>
      </c>
      <c r="H155" s="66"/>
      <c r="I155" s="66">
        <f>County!C1233-F155-G155-H155</f>
        <v>584</v>
      </c>
      <c r="J155" s="66">
        <f>County!BC1233</f>
        <v>23009</v>
      </c>
      <c r="K155" s="10"/>
      <c r="L155" s="10"/>
      <c r="M155" s="10"/>
      <c r="N155" s="10"/>
      <c r="O155" s="10"/>
      <c r="P155" s="10"/>
      <c r="Q155" s="10"/>
    </row>
    <row r="156" spans="1:18">
      <c r="A156" s="10">
        <f>IF(County!D1234=1,1,IF(County!E1234=1,2,IF(County!F1234=1,3,0)))</f>
        <v>1</v>
      </c>
      <c r="B156" s="10">
        <f>IF(County!D1234=2,1,IF(County!E1234=2,2,IF(County!F1234=2,3,0)))</f>
        <v>2</v>
      </c>
      <c r="C156" s="10">
        <f>IF(County!D1234=3,1,IF(County!E1234=3,2,IF(County!F1234=3,3,0)))</f>
        <v>3</v>
      </c>
      <c r="D156" s="10">
        <v>4</v>
      </c>
      <c r="E156" s="10" t="str">
        <f>County!A1234</f>
        <v>Kennebec</v>
      </c>
      <c r="F156" s="66">
        <f>MAX(County!N1234:W1234)</f>
        <v>37238</v>
      </c>
      <c r="G156" s="66">
        <f>LARGE(County!N1234:W1234,2)</f>
        <v>27482</v>
      </c>
      <c r="H156" s="66"/>
      <c r="I156" s="66">
        <f>County!C1234-F156-G156-H156</f>
        <v>1266</v>
      </c>
      <c r="J156" s="66">
        <f>County!BC1234</f>
        <v>23011</v>
      </c>
      <c r="K156" s="10"/>
      <c r="L156" s="10"/>
      <c r="M156" s="10"/>
      <c r="N156" s="10"/>
      <c r="O156" s="10"/>
      <c r="P156" s="10"/>
      <c r="Q156" s="10"/>
    </row>
    <row r="157" spans="1:18">
      <c r="A157" s="10">
        <f>IF(County!D1235=1,1,IF(County!E1235=1,2,IF(County!F1235=1,3,0)))</f>
        <v>1</v>
      </c>
      <c r="B157" s="10">
        <f>IF(County!D1235=2,1,IF(County!E1235=2,2,IF(County!F1235=2,3,0)))</f>
        <v>2</v>
      </c>
      <c r="C157" s="10">
        <f>IF(County!D1235=3,1,IF(County!E1235=3,2,IF(County!F1235=3,3,0)))</f>
        <v>3</v>
      </c>
      <c r="D157" s="10">
        <v>4</v>
      </c>
      <c r="E157" s="10" t="str">
        <f>County!A1235</f>
        <v>Knox</v>
      </c>
      <c r="F157" s="66">
        <f>MAX(County!N1235:W1235)</f>
        <v>13728</v>
      </c>
      <c r="G157" s="66">
        <f>LARGE(County!N1235:W1235,2)</f>
        <v>8816</v>
      </c>
      <c r="H157" s="66"/>
      <c r="I157" s="66">
        <f>County!C1235-F157-G157-H157</f>
        <v>436</v>
      </c>
      <c r="J157" s="66">
        <f>County!BC1235</f>
        <v>23013</v>
      </c>
      <c r="K157" s="10"/>
      <c r="L157" s="10"/>
      <c r="M157" s="10"/>
      <c r="N157" s="10"/>
      <c r="O157" s="10"/>
      <c r="P157" s="10"/>
      <c r="Q157" s="10"/>
    </row>
    <row r="158" spans="1:18">
      <c r="A158" s="10">
        <f>IF(County!D1236=1,1,IF(County!E1236=1,2,IF(County!F1236=1,3,0)))</f>
        <v>1</v>
      </c>
      <c r="B158" s="10">
        <f>IF(County!D1236=2,1,IF(County!E1236=2,2,IF(County!F1236=2,3,0)))</f>
        <v>2</v>
      </c>
      <c r="C158" s="10">
        <f>IF(County!D1236=3,1,IF(County!E1236=3,2,IF(County!F1236=3,3,0)))</f>
        <v>3</v>
      </c>
      <c r="D158" s="10">
        <v>4</v>
      </c>
      <c r="E158" s="10" t="str">
        <f>County!A1236</f>
        <v>Lincoln</v>
      </c>
      <c r="F158" s="66">
        <f>MAX(County!N1236:W1236)</f>
        <v>11886</v>
      </c>
      <c r="G158" s="66">
        <f>LARGE(County!N1236:W1236,2)</f>
        <v>9287</v>
      </c>
      <c r="H158" s="66"/>
      <c r="I158" s="66">
        <f>County!C1236-F158-G158-H158</f>
        <v>411</v>
      </c>
      <c r="J158" s="66">
        <f>County!BC1236</f>
        <v>23015</v>
      </c>
      <c r="K158" s="10"/>
      <c r="L158" s="10"/>
      <c r="M158" s="10"/>
      <c r="N158" s="10"/>
      <c r="O158" s="10"/>
      <c r="P158" s="10"/>
      <c r="Q158" s="10"/>
    </row>
    <row r="159" spans="1:18">
      <c r="A159" s="10">
        <f>IF(County!D1237=1,1,IF(County!E1237=1,2,IF(County!F1237=1,3,0)))</f>
        <v>1</v>
      </c>
      <c r="B159" s="10">
        <f>IF(County!D1237=2,1,IF(County!E1237=2,2,IF(County!F1237=2,3,0)))</f>
        <v>2</v>
      </c>
      <c r="C159" s="10">
        <f>IF(County!D1237=3,1,IF(County!E1237=3,2,IF(County!F1237=3,3,0)))</f>
        <v>3</v>
      </c>
      <c r="D159" s="10">
        <v>4</v>
      </c>
      <c r="E159" s="10" t="str">
        <f>County!A1237</f>
        <v>Oxford</v>
      </c>
      <c r="F159" s="66">
        <f>MAX(County!N1237:W1237)</f>
        <v>17940</v>
      </c>
      <c r="G159" s="66">
        <f>LARGE(County!N1237:W1237,2)</f>
        <v>12863</v>
      </c>
      <c r="H159" s="66"/>
      <c r="I159" s="66">
        <f>County!C1237-F159-G159-H159</f>
        <v>847</v>
      </c>
      <c r="J159" s="66">
        <f>County!BC1237</f>
        <v>23017</v>
      </c>
      <c r="K159" s="10"/>
      <c r="L159" s="10"/>
      <c r="M159" s="10"/>
      <c r="N159" s="10"/>
      <c r="O159" s="10"/>
      <c r="P159" s="10"/>
      <c r="Q159" s="10"/>
    </row>
    <row r="160" spans="1:18">
      <c r="A160" s="10">
        <f>IF(County!D1238=1,1,IF(County!E1238=1,2,IF(County!F1238=1,3,0)))</f>
        <v>1</v>
      </c>
      <c r="B160" s="10">
        <f>IF(County!D1238=2,1,IF(County!E1238=2,2,IF(County!F1238=2,3,0)))</f>
        <v>2</v>
      </c>
      <c r="C160" s="10">
        <f>IF(County!D1238=3,1,IF(County!E1238=3,2,IF(County!F1238=3,3,0)))</f>
        <v>3</v>
      </c>
      <c r="D160" s="10">
        <v>4</v>
      </c>
      <c r="E160" s="10" t="str">
        <f>County!A1238</f>
        <v>Penobscot</v>
      </c>
      <c r="F160" s="66">
        <f>MAX(County!N1238:W1238)</f>
        <v>41614</v>
      </c>
      <c r="G160" s="66">
        <f>LARGE(County!N1238:W1238,2)</f>
        <v>37495</v>
      </c>
      <c r="H160" s="66"/>
      <c r="I160" s="66">
        <f>County!C1238-F160-G160-H160</f>
        <v>1358</v>
      </c>
      <c r="J160" s="66">
        <f>County!BC1238</f>
        <v>23019</v>
      </c>
      <c r="K160" s="10"/>
      <c r="L160" s="10"/>
      <c r="M160" s="10"/>
      <c r="N160" s="10"/>
      <c r="O160" s="10"/>
      <c r="P160" s="10"/>
      <c r="Q160" s="10"/>
    </row>
    <row r="161" spans="1:18">
      <c r="A161" s="10">
        <f>IF(County!D1239=1,1,IF(County!E1239=1,2,IF(County!F1239=1,3,0)))</f>
        <v>2</v>
      </c>
      <c r="B161" s="10">
        <f>IF(County!D1239=2,1,IF(County!E1239=2,2,IF(County!F1239=2,3,0)))</f>
        <v>1</v>
      </c>
      <c r="C161" s="10">
        <f>IF(County!D1239=3,1,IF(County!E1239=3,2,IF(County!F1239=3,3,0)))</f>
        <v>3</v>
      </c>
      <c r="D161" s="10">
        <v>4</v>
      </c>
      <c r="E161" s="10" t="str">
        <f>County!A1239</f>
        <v>Piscataquis</v>
      </c>
      <c r="F161" s="66">
        <f>MAX(County!N1239:W1239)</f>
        <v>4785</v>
      </c>
      <c r="G161" s="66">
        <f>LARGE(County!N1239:W1239,2)</f>
        <v>4430</v>
      </c>
      <c r="H161" s="66"/>
      <c r="I161" s="66">
        <f>County!C1239-F161-G161-H161</f>
        <v>219</v>
      </c>
      <c r="J161" s="66">
        <f>County!BC1239</f>
        <v>23021</v>
      </c>
      <c r="K161" s="10"/>
      <c r="L161" s="10"/>
      <c r="M161" s="10"/>
      <c r="N161" s="10"/>
      <c r="O161" s="10"/>
      <c r="P161" s="10"/>
      <c r="Q161" s="10"/>
    </row>
    <row r="162" spans="1:18">
      <c r="A162" s="10">
        <f>IF(County!D1240=1,1,IF(County!E1240=1,2,IF(County!F1240=1,3,0)))</f>
        <v>1</v>
      </c>
      <c r="B162" s="10">
        <f>IF(County!D1240=2,1,IF(County!E1240=2,2,IF(County!F1240=2,3,0)))</f>
        <v>2</v>
      </c>
      <c r="C162" s="10">
        <f>IF(County!D1240=3,1,IF(County!E1240=3,2,IF(County!F1240=3,3,0)))</f>
        <v>3</v>
      </c>
      <c r="D162" s="10">
        <v>4</v>
      </c>
      <c r="E162" s="10" t="str">
        <f>County!A1240</f>
        <v>Sagadahoc</v>
      </c>
      <c r="F162" s="66">
        <f>MAX(County!N1240:W1240)</f>
        <v>12152</v>
      </c>
      <c r="G162" s="66">
        <f>LARGE(County!N1240:W1240,2)</f>
        <v>8721</v>
      </c>
      <c r="H162" s="66"/>
      <c r="I162" s="66">
        <f>County!C1240-F162-G162-H162</f>
        <v>428</v>
      </c>
      <c r="J162" s="66">
        <f>County!BC1240</f>
        <v>23023</v>
      </c>
      <c r="K162" t="str">
        <f>E159</f>
        <v>Oxford</v>
      </c>
      <c r="L162" t="str">
        <f>E160</f>
        <v>Penobscot</v>
      </c>
      <c r="M162" t="str">
        <f>E161</f>
        <v>Piscataquis</v>
      </c>
      <c r="N162" t="str">
        <f>E162</f>
        <v>Sagadahoc</v>
      </c>
      <c r="O162" t="str">
        <f>E163</f>
        <v>Somerset</v>
      </c>
      <c r="P162" t="str">
        <f>E164</f>
        <v>Waldo</v>
      </c>
      <c r="Q162" t="str">
        <f>E165</f>
        <v>Washington</v>
      </c>
      <c r="R162" t="str">
        <f>E166</f>
        <v>York</v>
      </c>
    </row>
    <row r="163" spans="1:18">
      <c r="A163" s="10">
        <f>IF(County!D1241=1,1,IF(County!E1241=1,2,IF(County!F1241=1,3,0)))</f>
        <v>1</v>
      </c>
      <c r="B163" s="10">
        <f>IF(County!D1241=2,1,IF(County!E1241=2,2,IF(County!F1241=2,3,0)))</f>
        <v>2</v>
      </c>
      <c r="C163" s="10">
        <f>IF(County!D1241=3,1,IF(County!E1241=3,2,IF(County!F1241=3,3,0)))</f>
        <v>3</v>
      </c>
      <c r="D163" s="10">
        <v>4</v>
      </c>
      <c r="E163" s="10" t="str">
        <f>County!A1241</f>
        <v>Somerset</v>
      </c>
      <c r="F163" s="66">
        <f>MAX(County!N1241:W1241)</f>
        <v>13335</v>
      </c>
      <c r="G163" s="66">
        <f>LARGE(County!N1241:W1241,2)</f>
        <v>11867</v>
      </c>
      <c r="H163" s="66"/>
      <c r="I163" s="66">
        <f>County!C1241-F163-G163-H163</f>
        <v>556</v>
      </c>
      <c r="J163" s="66">
        <f>County!BC1241</f>
        <v>23025</v>
      </c>
    </row>
    <row r="164" spans="1:18">
      <c r="A164" s="10">
        <f>IF(County!D1242=1,1,IF(County!E1242=1,2,IF(County!F1242=1,3,0)))</f>
        <v>1</v>
      </c>
      <c r="B164" s="10">
        <f>IF(County!D1242=2,1,IF(County!E1242=2,2,IF(County!F1242=2,3,0)))</f>
        <v>2</v>
      </c>
      <c r="C164" s="10">
        <f>IF(County!D1242=3,1,IF(County!E1242=3,2,IF(County!F1242=3,3,0)))</f>
        <v>3</v>
      </c>
      <c r="D164" s="10">
        <v>4</v>
      </c>
      <c r="E164" s="10" t="str">
        <f>County!A1242</f>
        <v>Waldo</v>
      </c>
      <c r="F164" s="66">
        <f>MAX(County!N1242:W1242)</f>
        <v>11967</v>
      </c>
      <c r="G164" s="66">
        <f>LARGE(County!N1242:W1242,2)</f>
        <v>9423</v>
      </c>
      <c r="H164" s="66"/>
      <c r="I164" s="66">
        <f>County!C1242-F164-G164-H164</f>
        <v>460</v>
      </c>
      <c r="J164" s="66">
        <f>County!BC1242</f>
        <v>23027</v>
      </c>
    </row>
    <row r="165" spans="1:18">
      <c r="A165" s="10">
        <f>IF(County!D1243=1,1,IF(County!E1243=1,2,IF(County!F1243=1,3,0)))</f>
        <v>1</v>
      </c>
      <c r="B165" s="10">
        <f>IF(County!D1243=2,1,IF(County!E1243=2,2,IF(County!F1243=2,3,0)))</f>
        <v>2</v>
      </c>
      <c r="C165" s="10">
        <f>IF(County!D1243=3,1,IF(County!E1243=3,2,IF(County!F1243=3,3,0)))</f>
        <v>3</v>
      </c>
      <c r="D165" s="10">
        <v>4</v>
      </c>
      <c r="E165" s="10" t="str">
        <f>County!A1243</f>
        <v>Washington</v>
      </c>
      <c r="F165" s="66">
        <f>MAX(County!N1243:W1243)</f>
        <v>8246</v>
      </c>
      <c r="G165" s="66">
        <f>LARGE(County!N1243:W1243,2)</f>
        <v>8077</v>
      </c>
      <c r="H165" s="66"/>
      <c r="I165" s="66">
        <f>County!C1243-F165-G165-H165</f>
        <v>331</v>
      </c>
      <c r="J165" s="66">
        <f>County!BC1243</f>
        <v>23029</v>
      </c>
    </row>
    <row r="166" spans="1:18">
      <c r="A166" s="10">
        <f>IF(County!D1244=1,1,IF(County!E1244=1,2,IF(County!F1244=1,3,0)))</f>
        <v>1</v>
      </c>
      <c r="B166" s="10">
        <f>IF(County!D1244=2,1,IF(County!E1244=2,2,IF(County!F1244=2,3,0)))</f>
        <v>2</v>
      </c>
      <c r="C166" s="10">
        <f>IF(County!D1244=3,1,IF(County!E1244=3,2,IF(County!F1244=3,3,0)))</f>
        <v>3</v>
      </c>
      <c r="D166" s="10">
        <v>4</v>
      </c>
      <c r="E166" s="10" t="str">
        <f>County!A1244</f>
        <v>York</v>
      </c>
      <c r="F166" s="66">
        <f>MAX(County!N1244:W1244)</f>
        <v>64799</v>
      </c>
      <c r="G166" s="66">
        <f>LARGE(County!N1244:W1244,2)</f>
        <v>42389</v>
      </c>
      <c r="H166" s="66"/>
      <c r="I166" s="66">
        <f>County!C1244-F166-G166-H166</f>
        <v>1973</v>
      </c>
      <c r="J166" s="66">
        <f>County!BC1244</f>
        <v>23031</v>
      </c>
    </row>
    <row r="175" spans="1:18">
      <c r="A175" s="65" t="s">
        <v>1023</v>
      </c>
    </row>
    <row r="176" spans="1:18">
      <c r="A176" s="10">
        <v>1</v>
      </c>
      <c r="B176" s="10">
        <v>2</v>
      </c>
      <c r="C176" s="10">
        <v>3</v>
      </c>
      <c r="D176" s="10">
        <v>4</v>
      </c>
      <c r="E176" s="10" t="s">
        <v>228</v>
      </c>
      <c r="F176" s="66" t="s">
        <v>2347</v>
      </c>
      <c r="G176" s="66" t="s">
        <v>2348</v>
      </c>
      <c r="H176" s="66" t="s">
        <v>2349</v>
      </c>
      <c r="I176" s="66" t="s">
        <v>1597</v>
      </c>
      <c r="J176" s="10" t="s">
        <v>2914</v>
      </c>
      <c r="K176" s="10" t="str">
        <f>E177</f>
        <v>Barnstable</v>
      </c>
      <c r="L176" s="10" t="str">
        <f>E178</f>
        <v>Berkshire</v>
      </c>
      <c r="M176" s="10" t="str">
        <f>E179</f>
        <v>Bristol</v>
      </c>
      <c r="N176" s="10" t="str">
        <f>E180</f>
        <v>Dukes</v>
      </c>
      <c r="O176" s="10" t="str">
        <f>E181</f>
        <v>Essex</v>
      </c>
      <c r="P176" s="10" t="str">
        <f>E182</f>
        <v>Franklin</v>
      </c>
      <c r="Q176" t="str">
        <f>E183</f>
        <v>Hampden</v>
      </c>
    </row>
    <row r="177" spans="1:17">
      <c r="A177" s="10">
        <f>IF(County!D1273=1,1,IF(County!E1273=1,2,IF(County!F1273=1,3,0)))</f>
        <v>1</v>
      </c>
      <c r="B177" s="10">
        <f>IF(County!D1273=2,1,IF(County!E1273=2,2,IF(County!F1273=2,3,0)))</f>
        <v>2</v>
      </c>
      <c r="C177" s="10">
        <f>IF(County!D1273=3,1,IF(County!E1273=3,2,IF(County!F1273=3,3,0)))</f>
        <v>3</v>
      </c>
      <c r="D177" s="10">
        <v>4</v>
      </c>
      <c r="E177" s="10" t="str">
        <f>County!A1273</f>
        <v>Barnstable</v>
      </c>
      <c r="F177" s="66">
        <f>MAX(County!N1273:W1273)</f>
        <v>74264</v>
      </c>
      <c r="G177" s="66">
        <f>LARGE(County!N1273:W1273,2)</f>
        <v>55694</v>
      </c>
      <c r="H177" s="66"/>
      <c r="I177" s="66">
        <f>County!C1273-F177-G177-H177</f>
        <v>2395</v>
      </c>
      <c r="J177" s="66">
        <f>County!BC1273</f>
        <v>25001</v>
      </c>
      <c r="K177" s="10"/>
      <c r="L177" s="10"/>
      <c r="M177" s="10"/>
      <c r="N177" s="10"/>
      <c r="O177" s="10"/>
      <c r="P177" s="10"/>
      <c r="Q177" s="10"/>
    </row>
    <row r="178" spans="1:17">
      <c r="A178" s="10">
        <f>IF(County!D1274=1,1,IF(County!E1274=1,2,IF(County!F1274=1,3,0)))</f>
        <v>1</v>
      </c>
      <c r="B178" s="10">
        <f>IF(County!D1274=2,1,IF(County!E1274=2,2,IF(County!F1274=2,3,0)))</f>
        <v>2</v>
      </c>
      <c r="C178" s="10">
        <f>IF(County!D1274=3,1,IF(County!E1274=3,2,IF(County!F1274=3,3,0)))</f>
        <v>3</v>
      </c>
      <c r="D178" s="10">
        <v>4</v>
      </c>
      <c r="E178" s="10" t="str">
        <f>County!A1274</f>
        <v>Berkshire</v>
      </c>
      <c r="F178" s="66">
        <f>MAX(County!N1274:W1274)</f>
        <v>49558</v>
      </c>
      <c r="G178" s="66">
        <f>LARGE(County!N1274:W1274,2)</f>
        <v>14876</v>
      </c>
      <c r="H178" s="66"/>
      <c r="I178" s="66">
        <f>County!C1274-F178-G178-H178</f>
        <v>1696</v>
      </c>
      <c r="J178" s="66">
        <f>County!BC1274</f>
        <v>25003</v>
      </c>
      <c r="K178" s="10"/>
      <c r="L178" s="10"/>
      <c r="M178" s="10"/>
      <c r="N178" s="10"/>
      <c r="O178" s="10"/>
      <c r="P178" s="10"/>
      <c r="Q178" s="10"/>
    </row>
    <row r="179" spans="1:17">
      <c r="A179" s="10">
        <f>IF(County!D1275=1,1,IF(County!E1275=1,2,IF(County!F1275=1,3,0)))</f>
        <v>1</v>
      </c>
      <c r="B179" s="10">
        <f>IF(County!D1275=2,1,IF(County!E1275=2,2,IF(County!F1275=2,3,0)))</f>
        <v>2</v>
      </c>
      <c r="C179" s="10">
        <f>IF(County!D1275=3,1,IF(County!E1275=3,2,IF(County!F1275=3,3,0)))</f>
        <v>3</v>
      </c>
      <c r="D179" s="10">
        <v>4</v>
      </c>
      <c r="E179" s="10" t="str">
        <f>County!A1275</f>
        <v>Bristol</v>
      </c>
      <c r="F179" s="66">
        <f>MAX(County!N1275:W1275)</f>
        <v>146861</v>
      </c>
      <c r="G179" s="66">
        <f>LARGE(County!N1275:W1275,2)</f>
        <v>90531</v>
      </c>
      <c r="H179" s="66"/>
      <c r="I179" s="66">
        <f>County!C1275-F179-G179-H179</f>
        <v>5728</v>
      </c>
      <c r="J179" s="66">
        <f>County!BC1275</f>
        <v>25005</v>
      </c>
      <c r="K179" s="10"/>
      <c r="L179" s="10"/>
      <c r="M179" s="10"/>
      <c r="N179" s="10"/>
      <c r="O179" s="10"/>
      <c r="P179" s="10"/>
      <c r="Q179" s="10"/>
    </row>
    <row r="180" spans="1:17">
      <c r="A180" s="10">
        <f>IF(County!D1276=1,1,IF(County!E1276=1,2,IF(County!F1276=1,3,0)))</f>
        <v>1</v>
      </c>
      <c r="B180" s="10">
        <f>IF(County!D1276=2,1,IF(County!E1276=2,2,IF(County!F1276=2,3,0)))</f>
        <v>2</v>
      </c>
      <c r="C180" s="10">
        <f>IF(County!D1276=3,1,IF(County!E1276=3,2,IF(County!F1276=3,3,0)))</f>
        <v>3</v>
      </c>
      <c r="D180" s="10">
        <v>4</v>
      </c>
      <c r="E180" s="10" t="str">
        <f>County!A1276</f>
        <v>Dukes</v>
      </c>
      <c r="F180" s="66">
        <f>MAX(County!N1276:W1276)</f>
        <v>7913</v>
      </c>
      <c r="G180" s="66">
        <f>LARGE(County!N1276:W1276,2)</f>
        <v>2442</v>
      </c>
      <c r="H180" s="66"/>
      <c r="I180" s="66">
        <f>County!C1276-F180-G180-H180</f>
        <v>198</v>
      </c>
      <c r="J180" s="66">
        <f>County!BC1276</f>
        <v>25007</v>
      </c>
      <c r="K180" s="10"/>
      <c r="L180" s="10"/>
      <c r="M180" s="10"/>
      <c r="N180" s="10"/>
      <c r="O180" s="10"/>
      <c r="P180" s="10"/>
      <c r="Q180" s="10"/>
    </row>
    <row r="181" spans="1:17">
      <c r="A181" s="10">
        <f>IF(County!D1277=1,1,IF(County!E1277=1,2,IF(County!F1277=1,3,0)))</f>
        <v>1</v>
      </c>
      <c r="B181" s="10">
        <f>IF(County!D1277=2,1,IF(County!E1277=2,2,IF(County!F1277=2,3,0)))</f>
        <v>2</v>
      </c>
      <c r="C181" s="10">
        <f>IF(County!D1277=3,1,IF(County!E1277=3,2,IF(County!F1277=3,3,0)))</f>
        <v>3</v>
      </c>
      <c r="D181" s="10">
        <v>4</v>
      </c>
      <c r="E181" s="10" t="str">
        <f>County!A1277</f>
        <v>Essex</v>
      </c>
      <c r="F181" s="66">
        <f>MAX(County!N1277:W1277)</f>
        <v>208976</v>
      </c>
      <c r="G181" s="66">
        <f>LARGE(County!N1277:W1277,2)</f>
        <v>137129</v>
      </c>
      <c r="H181" s="66"/>
      <c r="I181" s="66">
        <f>County!C1277-F181-G181-H181</f>
        <v>7357</v>
      </c>
      <c r="J181" s="66">
        <f>County!BC1277</f>
        <v>25009</v>
      </c>
      <c r="K181" s="10"/>
      <c r="L181" s="10"/>
      <c r="M181" s="10"/>
      <c r="N181" s="10"/>
      <c r="O181" s="10"/>
      <c r="P181" s="10"/>
      <c r="Q181" s="10"/>
    </row>
    <row r="182" spans="1:17">
      <c r="A182" s="10">
        <f>IF(County!D1278=1,1,IF(County!E1278=1,2,IF(County!F1278=1,3,0)))</f>
        <v>1</v>
      </c>
      <c r="B182" s="10">
        <f>IF(County!D1278=2,1,IF(County!E1278=2,2,IF(County!F1278=2,3,0)))</f>
        <v>2</v>
      </c>
      <c r="C182" s="10">
        <f>IF(County!D1278=3,1,IF(County!E1278=3,2,IF(County!F1278=3,3,0)))</f>
        <v>3</v>
      </c>
      <c r="D182" s="10">
        <v>4</v>
      </c>
      <c r="E182" s="10" t="str">
        <f>County!A1278</f>
        <v>Franklin</v>
      </c>
      <c r="F182" s="66">
        <f>MAX(County!N1278:W1278)</f>
        <v>27919</v>
      </c>
      <c r="G182" s="66">
        <f>LARGE(County!N1278:W1278,2)</f>
        <v>9545</v>
      </c>
      <c r="H182" s="66"/>
      <c r="I182" s="66">
        <f>County!C1278-F182-G182-H182</f>
        <v>1065</v>
      </c>
      <c r="J182" s="66">
        <f>County!BC1278</f>
        <v>25011</v>
      </c>
      <c r="K182" s="10"/>
      <c r="L182" s="10"/>
      <c r="M182" s="10"/>
      <c r="N182" s="10"/>
      <c r="O182" s="10"/>
      <c r="P182" s="10"/>
      <c r="Q182" s="10"/>
    </row>
    <row r="183" spans="1:17">
      <c r="A183" s="10">
        <f>IF(County!D1279=1,1,IF(County!E1279=1,2,IF(County!F1279=1,3,0)))</f>
        <v>1</v>
      </c>
      <c r="B183" s="10">
        <f>IF(County!D1279=2,1,IF(County!E1279=2,2,IF(County!F1279=2,3,0)))</f>
        <v>2</v>
      </c>
      <c r="C183" s="10">
        <f>IF(County!D1279=3,1,IF(County!E1279=3,2,IF(County!F1279=3,3,0)))</f>
        <v>3</v>
      </c>
      <c r="D183" s="10">
        <v>4</v>
      </c>
      <c r="E183" s="10" t="str">
        <f>County!A1279</f>
        <v>Hampden</v>
      </c>
      <c r="F183" s="66">
        <f>MAX(County!N1279:W1279)</f>
        <v>121454</v>
      </c>
      <c r="G183" s="66">
        <f>LARGE(County!N1279:W1279,2)</f>
        <v>71350</v>
      </c>
      <c r="H183" s="66"/>
      <c r="I183" s="66">
        <f>County!C1279-F183-G183-H183</f>
        <v>4916</v>
      </c>
      <c r="J183" s="66">
        <f>County!BC1279</f>
        <v>25013</v>
      </c>
      <c r="K183" s="10"/>
      <c r="L183" s="10"/>
      <c r="M183" s="10"/>
      <c r="N183" s="10"/>
      <c r="O183" s="10"/>
      <c r="P183" s="10"/>
      <c r="Q183" s="10"/>
    </row>
    <row r="184" spans="1:17">
      <c r="A184" s="10">
        <f>IF(County!D1280=1,1,IF(County!E1280=1,2,IF(County!F1280=1,3,0)))</f>
        <v>1</v>
      </c>
      <c r="B184" s="10">
        <f>IF(County!D1280=2,1,IF(County!E1280=2,2,IF(County!F1280=2,3,0)))</f>
        <v>2</v>
      </c>
      <c r="C184" s="10">
        <f>IF(County!D1280=3,1,IF(County!E1280=3,2,IF(County!F1280=3,3,0)))</f>
        <v>3</v>
      </c>
      <c r="D184" s="10">
        <v>4</v>
      </c>
      <c r="E184" s="10" t="str">
        <f>County!A1280</f>
        <v>Hampshire</v>
      </c>
      <c r="F184" s="66">
        <f>MAX(County!N1280:W1280)</f>
        <v>56869</v>
      </c>
      <c r="G184" s="66">
        <f>LARGE(County!N1280:W1280,2)</f>
        <v>20618</v>
      </c>
      <c r="H184" s="66"/>
      <c r="I184" s="66">
        <f>County!C1280-F184-G184-H184</f>
        <v>2083</v>
      </c>
      <c r="J184" s="66">
        <f>County!BC1280</f>
        <v>25015</v>
      </c>
      <c r="K184" s="10"/>
      <c r="L184" s="10"/>
      <c r="M184" s="10"/>
      <c r="N184" s="10"/>
      <c r="O184" s="10"/>
      <c r="P184" s="10"/>
      <c r="Q184" s="10"/>
    </row>
    <row r="185" spans="1:17">
      <c r="A185" s="10">
        <f>IF(County!D1281=1,1,IF(County!E1281=1,2,IF(County!F1281=1,3,0)))</f>
        <v>1</v>
      </c>
      <c r="B185" s="10">
        <f>IF(County!D1281=2,1,IF(County!E1281=2,2,IF(County!F1281=2,3,0)))</f>
        <v>2</v>
      </c>
      <c r="C185" s="10">
        <f>IF(County!D1281=3,1,IF(County!E1281=3,2,IF(County!F1281=3,3,0)))</f>
        <v>3</v>
      </c>
      <c r="D185" s="10">
        <v>4</v>
      </c>
      <c r="E185" s="10" t="str">
        <f>County!A1281</f>
        <v>Middlesex</v>
      </c>
      <c r="F185" s="66">
        <f>MAX(County!N1281:W1281)</f>
        <v>464484</v>
      </c>
      <c r="G185" s="66">
        <f>LARGE(County!N1281:W1281,2)</f>
        <v>245766</v>
      </c>
      <c r="H185" s="66"/>
      <c r="I185" s="66">
        <f>County!C1281-F185-G185-H185</f>
        <v>15781</v>
      </c>
      <c r="J185" s="66">
        <f>County!BC1281</f>
        <v>25017</v>
      </c>
      <c r="K185" s="10"/>
      <c r="L185" s="10"/>
      <c r="M185" s="10"/>
      <c r="N185" s="10"/>
      <c r="O185" s="10"/>
      <c r="P185" s="10"/>
      <c r="Q185" s="10"/>
    </row>
    <row r="186" spans="1:17">
      <c r="A186" s="10">
        <f>IF(County!D1282=1,1,IF(County!E1282=1,2,IF(County!F1282=1,3,0)))</f>
        <v>1</v>
      </c>
      <c r="B186" s="10">
        <f>IF(County!D1282=2,1,IF(County!E1282=2,2,IF(County!F1282=2,3,0)))</f>
        <v>2</v>
      </c>
      <c r="C186" s="10">
        <f>IF(County!D1282=3,1,IF(County!E1282=3,2,IF(County!F1282=3,3,0)))</f>
        <v>3</v>
      </c>
      <c r="D186" s="10">
        <v>4</v>
      </c>
      <c r="E186" s="10" t="str">
        <f>County!A1282</f>
        <v>Nantucket</v>
      </c>
      <c r="F186" s="66">
        <f>MAX(County!N1282:W1282)</f>
        <v>4073</v>
      </c>
      <c r="G186" s="66">
        <f>LARGE(County!N1282:W1282,2)</f>
        <v>1863</v>
      </c>
      <c r="H186" s="66"/>
      <c r="I186" s="66">
        <f>County!C1282-F186-G186-H186</f>
        <v>116</v>
      </c>
      <c r="J186" s="66">
        <f>County!BC1282</f>
        <v>25019</v>
      </c>
      <c r="K186" s="10"/>
      <c r="L186" s="10"/>
      <c r="M186" s="10"/>
      <c r="N186" s="10"/>
      <c r="O186" s="10"/>
      <c r="P186" s="10"/>
      <c r="Q186" s="10"/>
    </row>
    <row r="187" spans="1:17">
      <c r="A187" s="10">
        <f>IF(County!D1283=1,1,IF(County!E1283=1,2,IF(County!F1283=1,3,0)))</f>
        <v>1</v>
      </c>
      <c r="B187" s="10">
        <f>IF(County!D1283=2,1,IF(County!E1283=2,2,IF(County!F1283=2,3,0)))</f>
        <v>2</v>
      </c>
      <c r="C187" s="10">
        <f>IF(County!D1283=3,1,IF(County!E1283=3,2,IF(County!F1283=3,3,0)))</f>
        <v>3</v>
      </c>
      <c r="D187" s="10">
        <v>4</v>
      </c>
      <c r="E187" s="10" t="str">
        <f>County!A1283</f>
        <v>Norfolk</v>
      </c>
      <c r="F187" s="66">
        <f>MAX(County!N1283:W1283)</f>
        <v>200675</v>
      </c>
      <c r="G187" s="66">
        <f>LARGE(County!N1283:W1283,2)</f>
        <v>136841</v>
      </c>
      <c r="H187" s="66"/>
      <c r="I187" s="66">
        <f>County!C1283-F187-G187-H187</f>
        <v>7400</v>
      </c>
      <c r="J187" s="66">
        <f>County!BC1283</f>
        <v>25021</v>
      </c>
      <c r="K187" s="10"/>
      <c r="L187" s="10"/>
      <c r="M187" s="10"/>
      <c r="N187" s="10"/>
      <c r="O187" s="10"/>
      <c r="P187" s="10"/>
      <c r="Q187" s="10"/>
    </row>
    <row r="188" spans="1:17">
      <c r="A188" s="10">
        <f>IF(County!D1284=1,1,IF(County!E1284=1,2,IF(County!F1284=1,3,0)))</f>
        <v>1</v>
      </c>
      <c r="B188" s="10">
        <f>IF(County!D1284=2,1,IF(County!E1284=2,2,IF(County!F1284=2,3,0)))</f>
        <v>2</v>
      </c>
      <c r="C188" s="10">
        <f>IF(County!D1284=3,1,IF(County!E1284=3,2,IF(County!F1284=3,3,0)))</f>
        <v>3</v>
      </c>
      <c r="D188" s="10">
        <v>4</v>
      </c>
      <c r="E188" s="10" t="str">
        <f>County!A1284</f>
        <v>Plymouth</v>
      </c>
      <c r="F188" s="66">
        <f>MAX(County!N1284:W1284)</f>
        <v>131817</v>
      </c>
      <c r="G188" s="66">
        <f>LARGE(County!N1284:W1284,2)</f>
        <v>112904</v>
      </c>
      <c r="H188" s="66"/>
      <c r="I188" s="66">
        <f>County!C1284-F188-G188-H188</f>
        <v>5096</v>
      </c>
      <c r="J188" s="66">
        <f>County!BC1284</f>
        <v>25023</v>
      </c>
      <c r="K188" t="str">
        <f>E184</f>
        <v>Hampshire</v>
      </c>
      <c r="L188" t="str">
        <f>E185</f>
        <v>Middlesex</v>
      </c>
      <c r="M188" t="str">
        <f>E186</f>
        <v>Nantucket</v>
      </c>
      <c r="N188" t="str">
        <f>E187</f>
        <v>Norfolk</v>
      </c>
      <c r="O188" t="str">
        <f>E188</f>
        <v>Plymouth</v>
      </c>
      <c r="P188" t="str">
        <f>E189</f>
        <v>Suffolk</v>
      </c>
      <c r="Q188" t="str">
        <f>E190</f>
        <v>Worcester</v>
      </c>
    </row>
    <row r="189" spans="1:17">
      <c r="A189" s="10">
        <f>IF(County!D1285=1,1,IF(County!E1285=1,2,IF(County!F1285=1,3,0)))</f>
        <v>1</v>
      </c>
      <c r="B189" s="10">
        <f>IF(County!D1285=2,1,IF(County!E1285=2,2,IF(County!F1285=2,3,0)))</f>
        <v>2</v>
      </c>
      <c r="C189" s="10">
        <f>IF(County!D1285=3,1,IF(County!E1285=3,2,IF(County!F1285=3,3,0)))</f>
        <v>3</v>
      </c>
      <c r="D189" s="10">
        <v>4</v>
      </c>
      <c r="E189" s="10" t="str">
        <f>County!A1285</f>
        <v>Suffolk</v>
      </c>
      <c r="F189" s="66">
        <f>MAX(County!N1285:W1285)</f>
        <v>207128</v>
      </c>
      <c r="G189" s="66">
        <f>LARGE(County!N1285:W1285,2)</f>
        <v>57194</v>
      </c>
      <c r="H189" s="66"/>
      <c r="I189" s="66">
        <f>County!C1285-F189-G189-H189</f>
        <v>4900</v>
      </c>
      <c r="J189" s="66">
        <f>County!BC1285</f>
        <v>25025</v>
      </c>
    </row>
    <row r="190" spans="1:17">
      <c r="A190" s="10">
        <f>IF(County!D1286=1,1,IF(County!E1286=1,2,IF(County!F1286=1,3,0)))</f>
        <v>1</v>
      </c>
      <c r="B190" s="10">
        <f>IF(County!D1286=2,1,IF(County!E1286=2,2,IF(County!F1286=2,3,0)))</f>
        <v>2</v>
      </c>
      <c r="C190" s="10">
        <f>IF(County!D1286=3,1,IF(County!E1286=3,2,IF(County!F1286=3,3,0)))</f>
        <v>3</v>
      </c>
      <c r="D190" s="10">
        <v>4</v>
      </c>
      <c r="E190" s="10" t="str">
        <f>County!A1286</f>
        <v>Worcester</v>
      </c>
      <c r="F190" s="66">
        <f>MAX(County!N1286:W1286)</f>
        <v>202107</v>
      </c>
      <c r="G190" s="66">
        <f>LARGE(County!N1286:W1286,2)</f>
        <v>152101</v>
      </c>
      <c r="H190" s="66"/>
      <c r="I190" s="66">
        <f>County!C1286-F190-G190-H190</f>
        <v>9386</v>
      </c>
      <c r="J190" s="66">
        <f>County!BC1286</f>
        <v>25027</v>
      </c>
    </row>
    <row r="191" spans="1:17">
      <c r="A191" s="10"/>
      <c r="B191" s="10"/>
      <c r="C191" s="10"/>
      <c r="D191" s="10"/>
      <c r="E191" s="10"/>
      <c r="F191" s="66"/>
      <c r="G191" s="66"/>
      <c r="H191" s="66"/>
      <c r="I191" s="66"/>
      <c r="J191" s="10"/>
    </row>
    <row r="201" spans="1:17">
      <c r="A201" s="65" t="s">
        <v>1724</v>
      </c>
    </row>
    <row r="202" spans="1:17">
      <c r="A202" s="10">
        <v>1</v>
      </c>
      <c r="B202" s="10">
        <v>2</v>
      </c>
      <c r="C202" s="10">
        <v>3</v>
      </c>
      <c r="D202" s="10">
        <v>4</v>
      </c>
      <c r="E202" s="10" t="s">
        <v>228</v>
      </c>
      <c r="F202" s="66" t="s">
        <v>2347</v>
      </c>
      <c r="G202" s="66" t="s">
        <v>2348</v>
      </c>
      <c r="H202" s="66" t="s">
        <v>2349</v>
      </c>
      <c r="I202" s="66" t="s">
        <v>1597</v>
      </c>
      <c r="J202" s="10" t="s">
        <v>2914</v>
      </c>
      <c r="K202" s="10" t="str">
        <f>E203</f>
        <v>Belknap</v>
      </c>
      <c r="L202" s="10" t="str">
        <f>E204</f>
        <v>Carroll</v>
      </c>
      <c r="M202" s="10" t="str">
        <f>E205</f>
        <v>Cheshire</v>
      </c>
      <c r="N202" s="10" t="str">
        <f>E206</f>
        <v>Coos</v>
      </c>
      <c r="O202" s="10" t="str">
        <f>E207</f>
        <v>Grafton</v>
      </c>
      <c r="P202" s="10" t="str">
        <f>E208</f>
        <v>Hillsborough</v>
      </c>
      <c r="Q202" t="str">
        <f>E209</f>
        <v>Merrimack</v>
      </c>
    </row>
    <row r="203" spans="1:17">
      <c r="A203" s="10">
        <f>IF(County!D1836=1,1,IF(County!E1836=1,2,IF(County!F1836=1,3,0)))</f>
        <v>1</v>
      </c>
      <c r="B203" s="10">
        <f>IF(County!D1836=2,1,IF(County!E1836=2,2,IF(County!F1836=2,3,0)))</f>
        <v>2</v>
      </c>
      <c r="C203" s="10">
        <f>IF(County!D1836=3,1,IF(County!E1836=3,2,IF(County!F1836=3,3,0)))</f>
        <v>3</v>
      </c>
      <c r="D203" s="10">
        <v>4</v>
      </c>
      <c r="E203" s="10" t="str">
        <f>County!A1836</f>
        <v>Belknap</v>
      </c>
      <c r="F203" s="66">
        <f>MAX(County!N1836:W1836)</f>
        <v>16796</v>
      </c>
      <c r="G203" s="66">
        <f>LARGE(County!N1836:W1836,2)</f>
        <v>16402</v>
      </c>
      <c r="H203" s="66"/>
      <c r="I203" s="66">
        <f>County!C1836-F203-G203-H203</f>
        <v>416</v>
      </c>
      <c r="J203" s="66">
        <f>County!BC1836</f>
        <v>33001</v>
      </c>
      <c r="K203" s="10"/>
      <c r="L203" s="10"/>
      <c r="M203" s="10"/>
      <c r="N203" s="10"/>
      <c r="O203" s="10"/>
      <c r="P203" s="10"/>
      <c r="Q203" s="10"/>
    </row>
    <row r="204" spans="1:17">
      <c r="A204" s="10">
        <f>IF(County!D1837=1,1,IF(County!E1837=1,2,IF(County!F1837=1,3,0)))</f>
        <v>1</v>
      </c>
      <c r="B204" s="10">
        <f>IF(County!D1837=2,1,IF(County!E1837=2,2,IF(County!F1837=2,3,0)))</f>
        <v>2</v>
      </c>
      <c r="C204" s="10">
        <f>IF(County!D1837=3,1,IF(County!E1837=3,2,IF(County!F1837=3,3,0)))</f>
        <v>3</v>
      </c>
      <c r="D204" s="10">
        <v>4</v>
      </c>
      <c r="E204" s="10" t="str">
        <f>County!A1837</f>
        <v>Carroll</v>
      </c>
      <c r="F204" s="66">
        <f>MAX(County!N1837:W1837)</f>
        <v>15221</v>
      </c>
      <c r="G204" s="66">
        <f>LARGE(County!N1837:W1837,2)</f>
        <v>13387</v>
      </c>
      <c r="H204" s="66"/>
      <c r="I204" s="66">
        <f>County!C1837-F204-G204-H204</f>
        <v>448</v>
      </c>
      <c r="J204" s="66">
        <f>County!BC1837</f>
        <v>33003</v>
      </c>
      <c r="K204" s="10"/>
      <c r="L204" s="10"/>
      <c r="M204" s="10"/>
      <c r="N204" s="10"/>
      <c r="O204" s="10"/>
      <c r="P204" s="10"/>
      <c r="Q204" s="10"/>
    </row>
    <row r="205" spans="1:17">
      <c r="A205" s="10">
        <f>IF(County!D1838=1,1,IF(County!E1838=1,2,IF(County!F1838=1,3,0)))</f>
        <v>1</v>
      </c>
      <c r="B205" s="10">
        <f>IF(County!D1838=2,1,IF(County!E1838=2,2,IF(County!F1838=2,3,0)))</f>
        <v>2</v>
      </c>
      <c r="C205" s="10">
        <f>IF(County!D1838=3,1,IF(County!E1838=3,2,IF(County!F1838=3,3,0)))</f>
        <v>3</v>
      </c>
      <c r="D205" s="10">
        <v>4</v>
      </c>
      <c r="E205" s="10" t="str">
        <f>County!A1838</f>
        <v>Cheshire</v>
      </c>
      <c r="F205" s="66">
        <f>MAX(County!N1838:W1838)</f>
        <v>26971</v>
      </c>
      <c r="G205" s="66">
        <f>LARGE(County!N1838:W1838,2)</f>
        <v>15205</v>
      </c>
      <c r="H205" s="66"/>
      <c r="I205" s="66">
        <f>County!C1838-F205-G205-H205</f>
        <v>647</v>
      </c>
      <c r="J205" s="66">
        <f>County!BC1838</f>
        <v>33005</v>
      </c>
      <c r="K205" s="10"/>
      <c r="L205" s="10"/>
      <c r="M205" s="10"/>
      <c r="N205" s="10"/>
      <c r="O205" s="10"/>
      <c r="P205" s="10"/>
      <c r="Q205" s="10"/>
    </row>
    <row r="206" spans="1:17">
      <c r="A206" s="10">
        <f>IF(County!D1839=1,1,IF(County!E1839=1,2,IF(County!F1839=1,3,0)))</f>
        <v>1</v>
      </c>
      <c r="B206" s="10">
        <f>IF(County!D1839=2,1,IF(County!E1839=2,2,IF(County!F1839=2,3,0)))</f>
        <v>2</v>
      </c>
      <c r="C206" s="10">
        <f>IF(County!D1839=3,1,IF(County!E1839=3,2,IF(County!F1839=3,3,0)))</f>
        <v>3</v>
      </c>
      <c r="D206" s="10">
        <v>4</v>
      </c>
      <c r="E206" s="10" t="str">
        <f>County!A1839</f>
        <v>Coos</v>
      </c>
      <c r="F206" s="66">
        <f>MAX(County!N1839:W1839)</f>
        <v>9532</v>
      </c>
      <c r="G206" s="66">
        <f>LARGE(County!N1839:W1839,2)</f>
        <v>6558</v>
      </c>
      <c r="H206" s="66"/>
      <c r="I206" s="66">
        <f>County!C1839-F206-G206-H206</f>
        <v>258</v>
      </c>
      <c r="J206" s="66">
        <f>County!BC1839</f>
        <v>33007</v>
      </c>
      <c r="K206" s="10"/>
      <c r="L206" s="10"/>
      <c r="M206" s="10"/>
      <c r="N206" s="10"/>
      <c r="O206" s="10"/>
      <c r="P206" s="10"/>
      <c r="Q206" s="10"/>
    </row>
    <row r="207" spans="1:17">
      <c r="A207" s="10">
        <f>IF(County!D1840=1,1,IF(County!E1840=1,2,IF(County!F1840=1,3,0)))</f>
        <v>1</v>
      </c>
      <c r="B207" s="10">
        <f>IF(County!D1840=2,1,IF(County!E1840=2,2,IF(County!F1840=2,3,0)))</f>
        <v>2</v>
      </c>
      <c r="C207" s="10">
        <f>IF(County!D1840=3,1,IF(County!E1840=3,2,IF(County!F1840=3,3,0)))</f>
        <v>3</v>
      </c>
      <c r="D207" s="10">
        <v>4</v>
      </c>
      <c r="E207" s="10" t="str">
        <f>County!A1840</f>
        <v>Grafton</v>
      </c>
      <c r="F207" s="66">
        <f>MAX(County!N1840:W1840)</f>
        <v>31446</v>
      </c>
      <c r="G207" s="66">
        <f>LARGE(County!N1840:W1840,2)</f>
        <v>17687</v>
      </c>
      <c r="H207" s="66"/>
      <c r="I207" s="66">
        <f>County!C1840-F207-G207-H207</f>
        <v>757</v>
      </c>
      <c r="J207" s="66">
        <f>County!BC1840</f>
        <v>33009</v>
      </c>
      <c r="K207" s="10"/>
      <c r="L207" s="10"/>
      <c r="M207" s="10"/>
      <c r="N207" s="10"/>
      <c r="O207" s="10"/>
      <c r="P207" s="10"/>
      <c r="Q207" s="10"/>
    </row>
    <row r="208" spans="1:17">
      <c r="A208" s="10">
        <f>IF(County!D1841=1,1,IF(County!E1841=1,2,IF(County!F1841=1,3,0)))</f>
        <v>1</v>
      </c>
      <c r="B208" s="10">
        <f>IF(County!D1841=2,1,IF(County!E1841=2,2,IF(County!F1841=2,3,0)))</f>
        <v>2</v>
      </c>
      <c r="C208" s="10">
        <f>IF(County!D1841=3,1,IF(County!E1841=3,2,IF(County!F1841=3,3,0)))</f>
        <v>3</v>
      </c>
      <c r="D208" s="10">
        <v>4</v>
      </c>
      <c r="E208" s="10" t="str">
        <f>County!A1841</f>
        <v>Hillsborough</v>
      </c>
      <c r="F208" s="66">
        <f>MAX(County!N1841:W1841)</f>
        <v>104820</v>
      </c>
      <c r="G208" s="66">
        <f>LARGE(County!N1841:W1841,2)</f>
        <v>97178</v>
      </c>
      <c r="H208" s="66"/>
      <c r="I208" s="66">
        <f>County!C1841-F208-G208-H208</f>
        <v>2711</v>
      </c>
      <c r="J208" s="66">
        <f>County!BC1841</f>
        <v>33011</v>
      </c>
      <c r="K208" s="10"/>
      <c r="L208" s="10"/>
      <c r="M208" s="10"/>
      <c r="N208" s="10"/>
      <c r="O208" s="10"/>
      <c r="P208" s="10"/>
      <c r="Q208" s="10"/>
    </row>
    <row r="209" spans="1:17">
      <c r="A209" s="10">
        <f>IF(County!D1842=1,1,IF(County!E1842=1,2,IF(County!F1842=1,3,0)))</f>
        <v>1</v>
      </c>
      <c r="B209" s="10">
        <f>IF(County!D1842=2,1,IF(County!E1842=2,2,IF(County!F1842=2,3,0)))</f>
        <v>2</v>
      </c>
      <c r="C209" s="10">
        <f>IF(County!D1842=3,1,IF(County!E1842=3,2,IF(County!F1842=3,3,0)))</f>
        <v>3</v>
      </c>
      <c r="D209" s="10">
        <v>4</v>
      </c>
      <c r="E209" s="10" t="str">
        <f>County!A1842</f>
        <v>Merrimack</v>
      </c>
      <c r="F209" s="66">
        <f>MAX(County!N1842:W1842)</f>
        <v>45078</v>
      </c>
      <c r="G209" s="66">
        <f>LARGE(County!N1842:W1842,2)</f>
        <v>34010</v>
      </c>
      <c r="H209" s="66"/>
      <c r="I209" s="66">
        <f>County!C1842-F209-G209-H209</f>
        <v>1018</v>
      </c>
      <c r="J209" s="66">
        <f>County!BC1842</f>
        <v>33013</v>
      </c>
      <c r="K209" s="10"/>
      <c r="L209" s="10"/>
      <c r="M209" s="10"/>
      <c r="N209" s="10"/>
      <c r="O209" s="10"/>
      <c r="P209" s="10"/>
      <c r="Q209" s="10"/>
    </row>
    <row r="210" spans="1:17">
      <c r="A210" s="10">
        <f>IF(County!D1843=1,1,IF(County!E1843=1,2,IF(County!F1843=1,3,0)))</f>
        <v>1</v>
      </c>
      <c r="B210" s="10">
        <f>IF(County!D1843=2,1,IF(County!E1843=2,2,IF(County!F1843=2,3,0)))</f>
        <v>2</v>
      </c>
      <c r="C210" s="10">
        <f>IF(County!D1843=3,1,IF(County!E1843=3,2,IF(County!F1843=3,3,0)))</f>
        <v>3</v>
      </c>
      <c r="D210" s="10">
        <v>4</v>
      </c>
      <c r="E210" s="10" t="str">
        <f>County!A1843</f>
        <v>Rockingham</v>
      </c>
      <c r="F210" s="66">
        <f>MAX(County!N1843:W1843)</f>
        <v>83723</v>
      </c>
      <c r="G210" s="66">
        <f>LARGE(County!N1843:W1843,2)</f>
        <v>81917</v>
      </c>
      <c r="H210" s="66"/>
      <c r="I210" s="66">
        <f>County!C1843-F210-G210-H210</f>
        <v>2182</v>
      </c>
      <c r="J210" s="66">
        <f>County!BC1843</f>
        <v>33015</v>
      </c>
      <c r="K210" s="10"/>
      <c r="L210" s="10"/>
      <c r="M210" s="10"/>
      <c r="N210" s="10"/>
      <c r="O210" s="10"/>
      <c r="P210" s="10"/>
      <c r="Q210" s="10"/>
    </row>
    <row r="211" spans="1:17">
      <c r="A211" s="10">
        <f>IF(County!D1844=1,1,IF(County!E1844=1,2,IF(County!F1844=1,3,0)))</f>
        <v>1</v>
      </c>
      <c r="B211" s="10">
        <f>IF(County!D1844=2,1,IF(County!E1844=2,2,IF(County!F1844=2,3,0)))</f>
        <v>2</v>
      </c>
      <c r="C211" s="10">
        <f>IF(County!D1844=3,1,IF(County!E1844=3,2,IF(County!F1844=3,3,0)))</f>
        <v>3</v>
      </c>
      <c r="D211" s="10">
        <v>4</v>
      </c>
      <c r="E211" s="10" t="str">
        <f>County!A1844</f>
        <v>Strafford</v>
      </c>
      <c r="F211" s="66">
        <f>MAX(County!N1844:W1844)</f>
        <v>37990</v>
      </c>
      <c r="G211" s="66">
        <f>LARGE(County!N1844:W1844,2)</f>
        <v>25021</v>
      </c>
      <c r="H211" s="66"/>
      <c r="I211" s="66">
        <f>County!C1844-F211-G211-H211</f>
        <v>837</v>
      </c>
      <c r="J211" s="66">
        <f>County!BC1844</f>
        <v>33017</v>
      </c>
      <c r="K211" s="10"/>
      <c r="L211" s="10"/>
      <c r="M211" s="10"/>
      <c r="N211" s="10"/>
      <c r="O211" s="10"/>
      <c r="P211" s="10"/>
      <c r="Q211" s="10"/>
    </row>
    <row r="212" spans="1:17">
      <c r="A212" s="10">
        <f>IF(County!D1845=1,1,IF(County!E1845=1,2,IF(County!F1845=1,3,0)))</f>
        <v>1</v>
      </c>
      <c r="B212" s="10">
        <f>IF(County!D1845=2,1,IF(County!E1845=2,2,IF(County!F1845=2,3,0)))</f>
        <v>2</v>
      </c>
      <c r="C212" s="10">
        <f>IF(County!D1845=3,1,IF(County!E1845=3,2,IF(County!F1845=3,3,0)))</f>
        <v>3</v>
      </c>
      <c r="D212" s="10">
        <v>4</v>
      </c>
      <c r="E212" s="10" t="str">
        <f>County!A1845</f>
        <v>Sullivan</v>
      </c>
      <c r="F212" s="66">
        <f>MAX(County!N1845:W1845)</f>
        <v>13249</v>
      </c>
      <c r="G212" s="66">
        <f>LARGE(County!N1845:W1845,2)</f>
        <v>9169</v>
      </c>
      <c r="H212" s="66"/>
      <c r="I212" s="66">
        <f>County!C1845-F212-G212-H212</f>
        <v>336</v>
      </c>
      <c r="J212" s="66">
        <f>County!BC1845</f>
        <v>33019</v>
      </c>
      <c r="K212" s="10"/>
      <c r="L212" s="10"/>
      <c r="M212" s="10"/>
      <c r="N212" s="10"/>
      <c r="O212" s="10"/>
      <c r="P212" s="10"/>
      <c r="Q212" s="10"/>
    </row>
    <row r="213" spans="1:17">
      <c r="A213" s="10"/>
      <c r="B213" s="10"/>
      <c r="C213" s="10"/>
      <c r="D213" s="10"/>
      <c r="E213" s="10"/>
      <c r="F213" s="66"/>
      <c r="G213" s="66"/>
      <c r="H213" s="66"/>
      <c r="I213" s="66"/>
      <c r="J213" s="66"/>
      <c r="K213" s="10"/>
      <c r="L213" s="10"/>
      <c r="M213" s="10"/>
      <c r="N213" s="10"/>
      <c r="O213" s="10"/>
      <c r="P213" s="10"/>
      <c r="Q213" s="10"/>
    </row>
    <row r="214" spans="1:17">
      <c r="A214" s="10"/>
      <c r="B214" s="10"/>
      <c r="C214" s="10"/>
      <c r="D214" s="10"/>
      <c r="E214" s="10"/>
      <c r="F214" s="66"/>
      <c r="G214" s="66"/>
      <c r="H214" s="66"/>
      <c r="I214" s="66"/>
      <c r="J214" s="66"/>
      <c r="K214" t="str">
        <f>E210</f>
        <v>Rockingham</v>
      </c>
      <c r="L214" t="str">
        <f>E211</f>
        <v>Strafford</v>
      </c>
      <c r="M214" t="str">
        <f>E212</f>
        <v>Sullivan</v>
      </c>
    </row>
    <row r="215" spans="1:17">
      <c r="A215" s="10"/>
      <c r="B215" s="10"/>
      <c r="C215" s="10"/>
      <c r="D215" s="10"/>
      <c r="E215" s="10"/>
      <c r="F215" s="66"/>
      <c r="G215" s="66"/>
      <c r="H215" s="66"/>
      <c r="I215" s="66"/>
      <c r="J215" s="66"/>
    </row>
    <row r="216" spans="1:17">
      <c r="A216" s="10"/>
      <c r="B216" s="10"/>
      <c r="C216" s="10"/>
      <c r="D216" s="10"/>
      <c r="E216" s="10"/>
      <c r="F216" s="66"/>
      <c r="G216" s="66"/>
      <c r="H216" s="66"/>
      <c r="I216" s="66"/>
      <c r="J216" s="66"/>
    </row>
    <row r="217" spans="1:17">
      <c r="A217" s="10"/>
      <c r="B217" s="10"/>
      <c r="C217" s="10"/>
      <c r="D217" s="10"/>
      <c r="E217" s="10"/>
      <c r="F217" s="66"/>
      <c r="G217" s="66"/>
      <c r="H217" s="66"/>
      <c r="I217" s="66"/>
      <c r="J217" s="10"/>
    </row>
    <row r="227" spans="1:17">
      <c r="A227" s="65" t="s">
        <v>2424</v>
      </c>
    </row>
    <row r="228" spans="1:17">
      <c r="A228" s="10">
        <v>1</v>
      </c>
      <c r="B228" s="10">
        <v>2</v>
      </c>
      <c r="C228" s="10">
        <v>3</v>
      </c>
      <c r="D228" s="10">
        <v>4</v>
      </c>
      <c r="E228" s="10" t="s">
        <v>228</v>
      </c>
      <c r="F228" s="66" t="s">
        <v>2347</v>
      </c>
      <c r="G228" s="66" t="s">
        <v>2348</v>
      </c>
      <c r="H228" s="66" t="s">
        <v>2349</v>
      </c>
      <c r="I228" s="66" t="s">
        <v>1597</v>
      </c>
      <c r="J228" s="10" t="s">
        <v>2914</v>
      </c>
      <c r="K228" s="10" t="str">
        <f>E229</f>
        <v>Bristol</v>
      </c>
      <c r="L228" s="10" t="str">
        <f>E230</f>
        <v>Kent</v>
      </c>
      <c r="M228" s="10" t="str">
        <f>E231</f>
        <v>Newport</v>
      </c>
      <c r="N228" s="10" t="str">
        <f>E232</f>
        <v>Providence</v>
      </c>
      <c r="O228" s="10" t="str">
        <f>E233</f>
        <v>Washington</v>
      </c>
      <c r="P228" s="10"/>
    </row>
    <row r="229" spans="1:17">
      <c r="A229" s="10">
        <f>IF(County!D2403=1,1,IF(County!E2403=1,2,IF(County!F2403=1,3,0)))</f>
        <v>1</v>
      </c>
      <c r="B229" s="10">
        <f>IF(County!D2403=2,1,IF(County!E2403=2,2,IF(County!F2403=2,3,0)))</f>
        <v>2</v>
      </c>
      <c r="C229" s="10">
        <f>IF(County!D2403=3,1,IF(County!E2403=3,2,IF(County!F2403=3,3,0)))</f>
        <v>3</v>
      </c>
      <c r="D229" s="10">
        <v>4</v>
      </c>
      <c r="E229" s="10" t="str">
        <f>County!A2403</f>
        <v>Bristol</v>
      </c>
      <c r="F229" s="66">
        <f>MAX(County!N2403:W2403)</f>
        <v>16162</v>
      </c>
      <c r="G229" s="66">
        <f>LARGE(County!N2403:W2403,2)</f>
        <v>9260</v>
      </c>
      <c r="H229" s="66"/>
      <c r="I229" s="66">
        <f>County!C2403-F229-G229-H229</f>
        <v>483</v>
      </c>
      <c r="J229" s="66">
        <f>County!BC2403</f>
        <v>44001</v>
      </c>
      <c r="K229" s="10"/>
      <c r="L229" s="10"/>
      <c r="M229" s="10"/>
      <c r="N229" s="10"/>
      <c r="O229" s="10"/>
      <c r="P229" s="10"/>
      <c r="Q229" s="10"/>
    </row>
    <row r="230" spans="1:17">
      <c r="A230" s="10">
        <f>IF(County!D2404=1,1,IF(County!E2404=1,2,IF(County!F2404=1,3,0)))</f>
        <v>1</v>
      </c>
      <c r="B230" s="10">
        <f>IF(County!D2404=2,1,IF(County!E2404=2,2,IF(County!F2404=2,3,0)))</f>
        <v>2</v>
      </c>
      <c r="C230" s="10">
        <f>IF(County!D2404=3,1,IF(County!E2404=3,2,IF(County!F2404=3,3,0)))</f>
        <v>3</v>
      </c>
      <c r="D230" s="10">
        <v>4</v>
      </c>
      <c r="E230" s="10" t="str">
        <f>County!A2404</f>
        <v>Kent</v>
      </c>
      <c r="F230" s="66">
        <f>MAX(County!N2404:W2404)</f>
        <v>48406</v>
      </c>
      <c r="G230" s="66">
        <f>LARGE(County!N2404:W2404,2)</f>
        <v>33780</v>
      </c>
      <c r="H230" s="66"/>
      <c r="I230" s="66">
        <f>County!C2404-F230-G230-H230</f>
        <v>1888</v>
      </c>
      <c r="J230" s="66">
        <f>County!BC2404</f>
        <v>44003</v>
      </c>
      <c r="K230" s="10"/>
      <c r="L230" s="10"/>
      <c r="M230" s="10"/>
      <c r="N230" s="10"/>
      <c r="O230" s="10"/>
      <c r="P230" s="10"/>
      <c r="Q230" s="10"/>
    </row>
    <row r="231" spans="1:17">
      <c r="A231" s="10">
        <f>IF(County!D2405=1,1,IF(County!E2405=1,2,IF(County!F2405=1,3,0)))</f>
        <v>1</v>
      </c>
      <c r="B231" s="10">
        <f>IF(County!D2405=2,1,IF(County!E2405=2,2,IF(County!F2405=2,3,0)))</f>
        <v>2</v>
      </c>
      <c r="C231" s="10">
        <f>IF(County!D2405=3,1,IF(County!E2405=3,2,IF(County!F2405=3,3,0)))</f>
        <v>3</v>
      </c>
      <c r="D231" s="10">
        <v>4</v>
      </c>
      <c r="E231" s="10" t="str">
        <f>County!A2405</f>
        <v>Newport</v>
      </c>
      <c r="F231" s="66">
        <f>MAX(County!N2405:W2405)</f>
        <v>25479</v>
      </c>
      <c r="G231" s="66">
        <f>LARGE(County!N2405:W2405,2)</f>
        <v>15717</v>
      </c>
      <c r="H231" s="66"/>
      <c r="I231" s="66">
        <f>County!C2405-F231-G231-H231</f>
        <v>801</v>
      </c>
      <c r="J231" s="66">
        <f>County!BC2405</f>
        <v>44005</v>
      </c>
      <c r="K231" s="10"/>
      <c r="L231" s="10"/>
      <c r="M231" s="10"/>
      <c r="N231" s="10"/>
      <c r="O231" s="10"/>
      <c r="P231" s="10"/>
      <c r="Q231" s="10"/>
    </row>
    <row r="232" spans="1:17">
      <c r="A232" s="10">
        <f>IF(County!D2406=1,1,IF(County!E2406=1,2,IF(County!F2406=1,3,0)))</f>
        <v>1</v>
      </c>
      <c r="B232" s="10">
        <f>IF(County!D2406=2,1,IF(County!E2406=2,2,IF(County!F2406=2,3,0)))</f>
        <v>2</v>
      </c>
      <c r="C232" s="10">
        <f>IF(County!D2406=3,1,IF(County!E2406=3,2,IF(County!F2406=3,3,0)))</f>
        <v>3</v>
      </c>
      <c r="D232" s="10">
        <v>4</v>
      </c>
      <c r="E232" s="10" t="str">
        <f>County!A2406</f>
        <v>Providence</v>
      </c>
      <c r="F232" s="66">
        <f>MAX(County!N2406:W2406)</f>
        <v>167442</v>
      </c>
      <c r="G232" s="66">
        <f>LARGE(County!N2406:W2406,2)</f>
        <v>81010</v>
      </c>
      <c r="H232" s="66"/>
      <c r="I232" s="66">
        <f>County!C2406-F232-G232-H232</f>
        <v>5178</v>
      </c>
      <c r="J232" s="66">
        <f>County!BC2406</f>
        <v>44007</v>
      </c>
      <c r="K232" s="10"/>
      <c r="L232" s="10"/>
      <c r="M232" s="10"/>
      <c r="N232" s="10"/>
      <c r="O232" s="10"/>
      <c r="P232" s="10"/>
      <c r="Q232" s="10"/>
    </row>
    <row r="233" spans="1:17">
      <c r="A233" s="10">
        <f>IF(County!D2407=1,1,IF(County!E2407=1,2,IF(County!F2407=1,3,0)))</f>
        <v>1</v>
      </c>
      <c r="B233" s="10">
        <f>IF(County!D2407=2,1,IF(County!E2407=2,2,IF(County!F2407=2,3,0)))</f>
        <v>2</v>
      </c>
      <c r="C233" s="10">
        <f>IF(County!D2407=3,1,IF(County!E2407=3,2,IF(County!F2407=3,3,0)))</f>
        <v>3</v>
      </c>
      <c r="D233" s="10">
        <v>4</v>
      </c>
      <c r="E233" s="10" t="str">
        <f>County!A2407</f>
        <v>Washington</v>
      </c>
      <c r="F233" s="66">
        <f>MAX(County!N2407:W2407)</f>
        <v>39082</v>
      </c>
      <c r="G233" s="66">
        <f>LARGE(County!N2407:W2407,2)</f>
        <v>25624</v>
      </c>
      <c r="H233" s="66"/>
      <c r="I233" s="66">
        <f>County!C2407-F233-G233-H233</f>
        <v>1454</v>
      </c>
      <c r="J233" s="66">
        <f>County!BC2407</f>
        <v>44009</v>
      </c>
      <c r="K233" s="10"/>
      <c r="L233" s="10"/>
      <c r="M233" s="10"/>
      <c r="N233" s="10"/>
      <c r="O233" s="10"/>
      <c r="P233" s="10"/>
      <c r="Q233" s="10"/>
    </row>
    <row r="234" spans="1:17">
      <c r="A234" s="10"/>
      <c r="B234" s="10"/>
      <c r="C234" s="10"/>
      <c r="D234" s="10"/>
      <c r="E234" s="10"/>
      <c r="F234" s="66"/>
      <c r="G234" s="66"/>
      <c r="H234" s="66"/>
      <c r="I234" s="66"/>
      <c r="J234" s="66"/>
      <c r="K234" s="10"/>
      <c r="L234" s="10"/>
      <c r="M234" s="10"/>
      <c r="N234" s="10"/>
      <c r="O234" s="10"/>
      <c r="P234" s="10"/>
      <c r="Q234" s="10"/>
    </row>
    <row r="235" spans="1:17">
      <c r="A235" s="10"/>
      <c r="B235" s="10"/>
      <c r="C235" s="10"/>
      <c r="D235" s="10"/>
      <c r="E235" s="10"/>
      <c r="F235" s="66"/>
      <c r="G235" s="66"/>
      <c r="H235" s="66"/>
      <c r="I235" s="66"/>
      <c r="J235" s="66"/>
      <c r="K235" s="10"/>
      <c r="L235" s="10"/>
      <c r="M235" s="10"/>
      <c r="N235" s="10"/>
      <c r="O235" s="10"/>
      <c r="P235" s="10"/>
      <c r="Q235" s="10"/>
    </row>
    <row r="236" spans="1:17">
      <c r="A236" s="10"/>
      <c r="B236" s="10"/>
      <c r="C236" s="10"/>
      <c r="D236" s="10"/>
      <c r="E236" s="10"/>
      <c r="F236" s="66"/>
      <c r="G236" s="66"/>
      <c r="H236" s="66"/>
      <c r="I236" s="66"/>
      <c r="J236" s="66"/>
      <c r="K236" s="10"/>
      <c r="L236" s="10"/>
      <c r="M236" s="10"/>
      <c r="N236" s="10"/>
      <c r="O236" s="10"/>
      <c r="P236" s="10"/>
      <c r="Q236" s="10"/>
    </row>
    <row r="237" spans="1:17">
      <c r="A237" s="10"/>
      <c r="B237" s="10"/>
      <c r="C237" s="10"/>
      <c r="D237" s="10"/>
      <c r="E237" s="10"/>
      <c r="F237" s="66"/>
      <c r="G237" s="66"/>
      <c r="H237" s="66"/>
      <c r="I237" s="66"/>
      <c r="J237" s="66"/>
      <c r="K237" s="10"/>
      <c r="L237" s="10"/>
      <c r="M237" s="10"/>
      <c r="N237" s="10"/>
      <c r="O237" s="10"/>
      <c r="P237" s="10"/>
      <c r="Q237" s="10"/>
    </row>
    <row r="238" spans="1:17">
      <c r="A238" s="10"/>
      <c r="B238" s="10"/>
      <c r="C238" s="10"/>
      <c r="D238" s="10"/>
      <c r="E238" s="10"/>
      <c r="F238" s="66"/>
      <c r="G238" s="66"/>
      <c r="H238" s="66"/>
      <c r="I238" s="66"/>
      <c r="J238" s="66"/>
      <c r="K238" s="10"/>
      <c r="L238" s="10"/>
      <c r="M238" s="10"/>
      <c r="N238" s="10"/>
      <c r="O238" s="10"/>
      <c r="P238" s="10"/>
      <c r="Q238" s="10"/>
    </row>
    <row r="239" spans="1:17">
      <c r="A239" s="10"/>
      <c r="B239" s="10"/>
      <c r="C239" s="10"/>
      <c r="D239" s="10"/>
      <c r="E239" s="10"/>
      <c r="F239" s="66"/>
      <c r="G239" s="66"/>
      <c r="H239" s="66"/>
      <c r="I239" s="66"/>
      <c r="J239" s="66"/>
      <c r="K239" s="10"/>
      <c r="L239" s="10"/>
      <c r="M239" s="10"/>
      <c r="N239" s="10"/>
      <c r="O239" s="10"/>
      <c r="P239" s="10"/>
      <c r="Q239" s="10"/>
    </row>
    <row r="240" spans="1:17">
      <c r="A240" s="10"/>
      <c r="B240" s="10"/>
      <c r="C240" s="10"/>
      <c r="D240" s="10"/>
      <c r="E240" s="10"/>
      <c r="F240" s="66"/>
      <c r="G240" s="66"/>
      <c r="H240" s="66"/>
      <c r="I240" s="66"/>
      <c r="J240" s="66"/>
    </row>
    <row r="241" spans="1:17">
      <c r="A241" s="65" t="s">
        <v>3337</v>
      </c>
    </row>
    <row r="242" spans="1:17">
      <c r="A242" s="10">
        <v>1</v>
      </c>
      <c r="B242" s="10">
        <v>2</v>
      </c>
      <c r="C242" s="10">
        <v>3</v>
      </c>
      <c r="D242" s="10">
        <v>4</v>
      </c>
      <c r="E242" s="10" t="s">
        <v>228</v>
      </c>
      <c r="F242" s="66" t="s">
        <v>2347</v>
      </c>
      <c r="G242" s="66" t="s">
        <v>2348</v>
      </c>
      <c r="H242" s="66" t="s">
        <v>2349</v>
      </c>
      <c r="I242" s="66" t="s">
        <v>1597</v>
      </c>
      <c r="J242" s="10" t="s">
        <v>2914</v>
      </c>
      <c r="K242" s="10" t="str">
        <f>E243</f>
        <v>Addison</v>
      </c>
      <c r="L242" s="10" t="str">
        <f>E244</f>
        <v>Bennington</v>
      </c>
      <c r="M242" s="10" t="str">
        <f>E245</f>
        <v>Caledonia</v>
      </c>
      <c r="N242" s="10" t="str">
        <f>E246</f>
        <v>Chittenden</v>
      </c>
      <c r="O242" s="10" t="str">
        <f>E247</f>
        <v>Essex</v>
      </c>
      <c r="P242" s="10" t="str">
        <f>E248</f>
        <v>Franklin</v>
      </c>
      <c r="Q242" t="str">
        <f>E249</f>
        <v>Grand Isle</v>
      </c>
    </row>
    <row r="243" spans="1:17">
      <c r="A243" s="10">
        <f>IF(County!D2910=1,1,IF(County!E2910=1,2,IF(County!F2910=1,3,0)))</f>
        <v>1</v>
      </c>
      <c r="B243" s="10">
        <f>IF(County!D2910=2,1,IF(County!E2910=2,2,IF(County!F2910=2,3,0)))</f>
        <v>2</v>
      </c>
      <c r="C243" s="10">
        <f>IF(County!D2910=3,1,IF(County!E2910=3,2,IF(County!F2910=3,3,0)))</f>
        <v>3</v>
      </c>
      <c r="D243" s="10">
        <v>4</v>
      </c>
      <c r="E243" s="10" t="str">
        <f>County!A2910</f>
        <v>Addison</v>
      </c>
      <c r="F243" s="66">
        <f>MAX(County!N2910:W2910)</f>
        <v>13202</v>
      </c>
      <c r="G243" s="66">
        <f>LARGE(County!N2910:W2910,2)</f>
        <v>5667</v>
      </c>
      <c r="H243" s="66"/>
      <c r="I243" s="66">
        <f>County!C2910-F243-G243-H243</f>
        <v>369</v>
      </c>
      <c r="J243" s="66">
        <f>County!BC2910</f>
        <v>50001</v>
      </c>
      <c r="K243" s="10"/>
      <c r="L243" s="10"/>
      <c r="M243" s="10"/>
      <c r="N243" s="10"/>
      <c r="O243" s="10"/>
      <c r="P243" s="10"/>
      <c r="Q243" s="10"/>
    </row>
    <row r="244" spans="1:17">
      <c r="A244" s="10">
        <f>IF(County!D2911=1,1,IF(County!E2911=1,2,IF(County!F2911=1,3,0)))</f>
        <v>1</v>
      </c>
      <c r="B244" s="10">
        <f>IF(County!D2911=2,1,IF(County!E2911=2,2,IF(County!F2911=2,3,0)))</f>
        <v>2</v>
      </c>
      <c r="C244" s="10">
        <f>IF(County!D2911=3,1,IF(County!E2911=3,2,IF(County!F2911=3,3,0)))</f>
        <v>3</v>
      </c>
      <c r="D244" s="10">
        <v>4</v>
      </c>
      <c r="E244" s="10" t="str">
        <f>County!A2911</f>
        <v>Bennington</v>
      </c>
      <c r="F244" s="66">
        <f>MAX(County!N2911:W2911)</f>
        <v>12524</v>
      </c>
      <c r="G244" s="66">
        <f>LARGE(County!N2911:W2911,2)</f>
        <v>6133</v>
      </c>
      <c r="H244" s="66"/>
      <c r="I244" s="66">
        <f>County!C2911-F244-G244-H244</f>
        <v>472</v>
      </c>
      <c r="J244" s="66">
        <f>County!BC2911</f>
        <v>50003</v>
      </c>
      <c r="K244" s="10"/>
      <c r="L244" s="10"/>
      <c r="M244" s="10"/>
      <c r="N244" s="10"/>
      <c r="O244" s="10"/>
      <c r="P244" s="10"/>
      <c r="Q244" s="10"/>
    </row>
    <row r="245" spans="1:17">
      <c r="A245" s="10">
        <f>IF(County!D2912=1,1,IF(County!E2912=1,2,IF(County!F2912=1,3,0)))</f>
        <v>1</v>
      </c>
      <c r="B245" s="10">
        <f>IF(County!D2912=2,1,IF(County!E2912=2,2,IF(County!F2912=2,3,0)))</f>
        <v>2</v>
      </c>
      <c r="C245" s="10">
        <f>IF(County!D2912=3,1,IF(County!E2912=3,2,IF(County!F2912=3,3,0)))</f>
        <v>3</v>
      </c>
      <c r="D245" s="10">
        <v>4</v>
      </c>
      <c r="E245" s="10" t="str">
        <f>County!A2912</f>
        <v>Caledonia</v>
      </c>
      <c r="F245" s="66">
        <f>MAX(County!N2912:W2912)</f>
        <v>8900</v>
      </c>
      <c r="G245" s="66">
        <f>LARGE(County!N2912:W2912,2)</f>
        <v>5472</v>
      </c>
      <c r="H245" s="66"/>
      <c r="I245" s="66">
        <f>County!C2912-F245-G245-H245</f>
        <v>356</v>
      </c>
      <c r="J245" s="66">
        <f>County!BC2912</f>
        <v>50005</v>
      </c>
      <c r="K245" s="10"/>
      <c r="L245" s="10"/>
      <c r="M245" s="10"/>
      <c r="N245" s="10"/>
      <c r="O245" s="10"/>
      <c r="P245" s="10"/>
      <c r="Q245" s="10"/>
    </row>
    <row r="246" spans="1:17">
      <c r="A246" s="10">
        <f>IF(County!D2913=1,1,IF(County!E2913=1,2,IF(County!F2913=1,3,0)))</f>
        <v>1</v>
      </c>
      <c r="B246" s="10">
        <f>IF(County!D2913=2,1,IF(County!E2913=2,2,IF(County!F2913=2,3,0)))</f>
        <v>2</v>
      </c>
      <c r="C246" s="10">
        <f>IF(County!D2913=3,1,IF(County!E2913=3,2,IF(County!F2913=3,3,0)))</f>
        <v>3</v>
      </c>
      <c r="D246" s="10">
        <v>4</v>
      </c>
      <c r="E246" s="10" t="str">
        <f>County!A2913</f>
        <v>Chittenden</v>
      </c>
      <c r="F246" s="66">
        <f>MAX(County!N2913:W2913)</f>
        <v>59611</v>
      </c>
      <c r="G246" s="66">
        <f>LARGE(County!N2913:W2913,2)</f>
        <v>22237</v>
      </c>
      <c r="H246" s="66"/>
      <c r="I246" s="66">
        <f>County!C2913-F246-G246-H246</f>
        <v>1592</v>
      </c>
      <c r="J246" s="66">
        <f>County!BC2913</f>
        <v>50007</v>
      </c>
      <c r="K246" s="10"/>
      <c r="L246" s="10"/>
      <c r="M246" s="10"/>
      <c r="N246" s="10"/>
      <c r="O246" s="10"/>
      <c r="P246" s="10"/>
      <c r="Q246" s="10"/>
    </row>
    <row r="247" spans="1:17">
      <c r="A247" s="10">
        <f>IF(County!D2914=1,1,IF(County!E2914=1,2,IF(County!F2914=1,3,0)))</f>
        <v>1</v>
      </c>
      <c r="B247" s="10">
        <f>IF(County!D2914=2,1,IF(County!E2914=2,2,IF(County!F2914=2,3,0)))</f>
        <v>2</v>
      </c>
      <c r="C247" s="10">
        <f>IF(County!D2914=3,1,IF(County!E2914=3,2,IF(County!F2914=3,3,0)))</f>
        <v>3</v>
      </c>
      <c r="D247" s="10">
        <v>4</v>
      </c>
      <c r="E247" s="10" t="str">
        <f>County!A2914</f>
        <v>Essex</v>
      </c>
      <c r="F247" s="66">
        <f>MAX(County!N2914:W2914)</f>
        <v>1733</v>
      </c>
      <c r="G247" s="66">
        <f>LARGE(County!N2914:W2914,2)</f>
        <v>1284</v>
      </c>
      <c r="H247" s="66"/>
      <c r="I247" s="66">
        <f>County!C2914-F247-G247-H247</f>
        <v>84</v>
      </c>
      <c r="J247" s="66">
        <f>County!BC2914</f>
        <v>50009</v>
      </c>
      <c r="K247" s="10"/>
      <c r="L247" s="10"/>
      <c r="M247" s="10"/>
      <c r="N247" s="10"/>
      <c r="O247" s="10"/>
      <c r="P247" s="10"/>
      <c r="Q247" s="10"/>
    </row>
    <row r="248" spans="1:17">
      <c r="A248" s="10">
        <f>IF(County!D2915=1,1,IF(County!E2915=1,2,IF(County!F2915=1,3,0)))</f>
        <v>1</v>
      </c>
      <c r="B248" s="10">
        <f>IF(County!D2915=2,1,IF(County!E2915=2,2,IF(County!F2915=2,3,0)))</f>
        <v>2</v>
      </c>
      <c r="C248" s="10">
        <f>IF(County!D2915=3,1,IF(County!E2915=3,2,IF(County!F2915=3,3,0)))</f>
        <v>3</v>
      </c>
      <c r="D248" s="10">
        <v>4</v>
      </c>
      <c r="E248" s="10" t="str">
        <f>County!A2915</f>
        <v>Franklin</v>
      </c>
      <c r="F248" s="66">
        <f>MAX(County!N2915:W2915)</f>
        <v>13179</v>
      </c>
      <c r="G248" s="66">
        <f>LARGE(County!N2915:W2915,2)</f>
        <v>7853</v>
      </c>
      <c r="H248" s="66"/>
      <c r="I248" s="66">
        <f>County!C2915-F248-G248-H248</f>
        <v>428</v>
      </c>
      <c r="J248" s="66">
        <f>County!BC2915</f>
        <v>50011</v>
      </c>
      <c r="K248" s="10"/>
      <c r="L248" s="10"/>
      <c r="M248" s="10"/>
      <c r="N248" s="10"/>
      <c r="O248" s="10"/>
      <c r="P248" s="10"/>
      <c r="Q248" s="10"/>
    </row>
    <row r="249" spans="1:17">
      <c r="A249" s="10">
        <f>IF(County!D2916=1,1,IF(County!E2916=1,2,IF(County!F2916=1,3,0)))</f>
        <v>1</v>
      </c>
      <c r="B249" s="10">
        <f>IF(County!D2916=2,1,IF(County!E2916=2,2,IF(County!F2916=2,3,0)))</f>
        <v>2</v>
      </c>
      <c r="C249" s="10">
        <f>IF(County!D2916=3,1,IF(County!E2916=3,2,IF(County!F2916=3,3,0)))</f>
        <v>3</v>
      </c>
      <c r="D249" s="10">
        <v>4</v>
      </c>
      <c r="E249" s="10" t="str">
        <f>County!A2916</f>
        <v>Grand Isle</v>
      </c>
      <c r="F249" s="66">
        <f>MAX(County!N2916:W2916)</f>
        <v>2694</v>
      </c>
      <c r="G249" s="66">
        <f>LARGE(County!N2916:W2916,2)</f>
        <v>1490</v>
      </c>
      <c r="H249" s="66"/>
      <c r="I249" s="66">
        <f>County!C2916-F249-G249-H249</f>
        <v>85</v>
      </c>
      <c r="J249" s="66">
        <f>County!BC2916</f>
        <v>50013</v>
      </c>
      <c r="K249" s="10"/>
      <c r="L249" s="10"/>
      <c r="M249" s="10"/>
      <c r="N249" s="10"/>
      <c r="O249" s="10"/>
      <c r="P249" s="10"/>
      <c r="Q249" s="10"/>
    </row>
    <row r="250" spans="1:17">
      <c r="A250" s="10">
        <f>IF(County!D2917=1,1,IF(County!E2917=1,2,IF(County!F2917=1,3,0)))</f>
        <v>1</v>
      </c>
      <c r="B250" s="10">
        <f>IF(County!D2917=2,1,IF(County!E2917=2,2,IF(County!F2917=2,3,0)))</f>
        <v>2</v>
      </c>
      <c r="C250" s="10">
        <f>IF(County!D2917=3,1,IF(County!E2917=3,2,IF(County!F2917=3,3,0)))</f>
        <v>3</v>
      </c>
      <c r="D250" s="10">
        <v>4</v>
      </c>
      <c r="E250" s="10" t="str">
        <f>County!A2917</f>
        <v>Lamoille</v>
      </c>
      <c r="F250" s="66">
        <f>MAX(County!N2917:W2917)</f>
        <v>8914</v>
      </c>
      <c r="G250" s="66">
        <f>LARGE(County!N2917:W2917,2)</f>
        <v>3515</v>
      </c>
      <c r="H250" s="66"/>
      <c r="I250" s="66">
        <f>County!C2917-F250-G250-H250</f>
        <v>239</v>
      </c>
      <c r="J250" s="66">
        <f>County!BC2917</f>
        <v>50015</v>
      </c>
      <c r="K250" s="10"/>
      <c r="L250" s="10"/>
      <c r="M250" s="10"/>
      <c r="N250" s="10"/>
      <c r="O250" s="10"/>
      <c r="P250" s="10"/>
      <c r="Q250" s="10"/>
    </row>
    <row r="251" spans="1:17">
      <c r="A251" s="10">
        <f>IF(County!D2918=1,1,IF(County!E2918=1,2,IF(County!F2918=1,3,0)))</f>
        <v>1</v>
      </c>
      <c r="B251" s="10">
        <f>IF(County!D2918=2,1,IF(County!E2918=2,2,IF(County!F2918=2,3,0)))</f>
        <v>2</v>
      </c>
      <c r="C251" s="10">
        <f>IF(County!D2918=3,1,IF(County!E2918=3,2,IF(County!F2918=3,3,0)))</f>
        <v>3</v>
      </c>
      <c r="D251" s="10">
        <v>4</v>
      </c>
      <c r="E251" s="10" t="str">
        <f>County!A2918</f>
        <v>Orange</v>
      </c>
      <c r="F251" s="66">
        <f>MAX(County!N2918:W2918)</f>
        <v>9799</v>
      </c>
      <c r="G251" s="66">
        <f>LARGE(County!N2918:W2918,2)</f>
        <v>5047</v>
      </c>
      <c r="H251" s="66"/>
      <c r="I251" s="66">
        <f>County!C2918-F251-G251-H251</f>
        <v>333</v>
      </c>
      <c r="J251" s="66">
        <f>County!BC2918</f>
        <v>50017</v>
      </c>
      <c r="K251" s="10"/>
      <c r="L251" s="10"/>
      <c r="M251" s="10"/>
      <c r="N251" s="10"/>
      <c r="O251" s="10"/>
      <c r="P251" s="10"/>
      <c r="Q251" s="10"/>
    </row>
    <row r="252" spans="1:17">
      <c r="A252" s="10">
        <f>IF(County!D2919=1,1,IF(County!E2919=1,2,IF(County!F2919=1,3,0)))</f>
        <v>1</v>
      </c>
      <c r="B252" s="10">
        <f>IF(County!D2919=2,1,IF(County!E2919=2,2,IF(County!F2919=2,3,0)))</f>
        <v>2</v>
      </c>
      <c r="C252" s="10">
        <f>IF(County!D2919=3,1,IF(County!E2919=3,2,IF(County!F2919=3,3,0)))</f>
        <v>3</v>
      </c>
      <c r="D252" s="10">
        <v>4</v>
      </c>
      <c r="E252" s="10" t="str">
        <f>County!A2919</f>
        <v>Orleans</v>
      </c>
      <c r="F252" s="66">
        <f>MAX(County!N2919:W2919)</f>
        <v>7998</v>
      </c>
      <c r="G252" s="66">
        <f>LARGE(County!N2919:W2919,2)</f>
        <v>4482</v>
      </c>
      <c r="H252" s="66"/>
      <c r="I252" s="66">
        <f>County!C2919-F252-G252-H252</f>
        <v>291</v>
      </c>
      <c r="J252" s="66">
        <f>County!BC2919</f>
        <v>50019</v>
      </c>
      <c r="K252" s="10"/>
      <c r="L252" s="10"/>
      <c r="M252" s="10"/>
      <c r="N252" s="10"/>
      <c r="O252" s="10"/>
      <c r="P252" s="10"/>
      <c r="Q252" s="10"/>
    </row>
    <row r="253" spans="1:17">
      <c r="A253" s="10">
        <f>IF(County!D2920=1,1,IF(County!E2920=1,2,IF(County!F2920=1,3,0)))</f>
        <v>1</v>
      </c>
      <c r="B253" s="10">
        <f>IF(County!D2920=2,1,IF(County!E2920=2,2,IF(County!F2920=2,3,0)))</f>
        <v>2</v>
      </c>
      <c r="C253" s="10">
        <f>IF(County!D2920=3,1,IF(County!E2920=3,2,IF(County!F2920=3,3,0)))</f>
        <v>3</v>
      </c>
      <c r="D253" s="10">
        <v>4</v>
      </c>
      <c r="E253" s="10" t="str">
        <f>County!A2920</f>
        <v>Rutland</v>
      </c>
      <c r="F253" s="66">
        <f>MAX(County!N2920:W2920)</f>
        <v>19355</v>
      </c>
      <c r="G253" s="66">
        <f>LARGE(County!N2920:W2920,2)</f>
        <v>11584</v>
      </c>
      <c r="H253" s="66"/>
      <c r="I253" s="66">
        <f>County!C2920-F253-G253-H253</f>
        <v>678</v>
      </c>
      <c r="J253" s="66">
        <f>County!BC2920</f>
        <v>50021</v>
      </c>
      <c r="K253" s="10"/>
      <c r="L253" s="10"/>
      <c r="M253" s="10"/>
      <c r="N253" s="10"/>
      <c r="O253" s="10"/>
      <c r="P253" s="10"/>
      <c r="Q253" s="10"/>
    </row>
    <row r="254" spans="1:17">
      <c r="A254" s="10">
        <f>IF(County!D2921=1,1,IF(County!E2921=1,2,IF(County!F2921=1,3,0)))</f>
        <v>1</v>
      </c>
      <c r="B254" s="10">
        <f>IF(County!D2921=2,1,IF(County!E2921=2,2,IF(County!F2921=2,3,0)))</f>
        <v>2</v>
      </c>
      <c r="C254" s="10">
        <f>IF(County!D2921=3,1,IF(County!E2921=3,2,IF(County!F2921=3,3,0)))</f>
        <v>3</v>
      </c>
      <c r="D254" s="10">
        <v>4</v>
      </c>
      <c r="E254" s="10" t="str">
        <f>County!A2921</f>
        <v>Washington</v>
      </c>
      <c r="F254" s="66">
        <f>MAX(County!N2921:W2921)</f>
        <v>22324</v>
      </c>
      <c r="G254" s="66">
        <f>LARGE(County!N2921:W2921,2)</f>
        <v>9129</v>
      </c>
      <c r="H254" s="66"/>
      <c r="I254" s="66">
        <f>County!C2921-F254-G254-H254</f>
        <v>747</v>
      </c>
      <c r="J254" s="66">
        <f>County!BC2921</f>
        <v>50023</v>
      </c>
      <c r="K254" t="str">
        <f>E250</f>
        <v>Lamoille</v>
      </c>
      <c r="L254" t="str">
        <f>E251</f>
        <v>Orange</v>
      </c>
      <c r="M254" t="str">
        <f>E252</f>
        <v>Orleans</v>
      </c>
      <c r="N254" t="str">
        <f>E253</f>
        <v>Rutland</v>
      </c>
      <c r="O254" t="str">
        <f>E254</f>
        <v>Washington</v>
      </c>
      <c r="P254" t="str">
        <f>E255</f>
        <v>Windham</v>
      </c>
      <c r="Q254" t="str">
        <f>E256</f>
        <v>Windsor</v>
      </c>
    </row>
    <row r="255" spans="1:17">
      <c r="A255" s="10">
        <f>IF(County!D2922=1,1,IF(County!E2922=1,2,IF(County!F2922=1,3,0)))</f>
        <v>1</v>
      </c>
      <c r="B255" s="10">
        <f>IF(County!D2922=2,1,IF(County!E2922=2,2,IF(County!F2922=2,3,0)))</f>
        <v>2</v>
      </c>
      <c r="C255" s="10">
        <f>IF(County!D2922=3,1,IF(County!E2922=3,2,IF(County!F2922=3,3,0)))</f>
        <v>3</v>
      </c>
      <c r="D255" s="10">
        <v>4</v>
      </c>
      <c r="E255" s="10" t="str">
        <f>County!A2922</f>
        <v>Windham</v>
      </c>
      <c r="F255" s="66">
        <f>MAX(County!N2922:W2922)</f>
        <v>17585</v>
      </c>
      <c r="G255" s="66">
        <f>LARGE(County!N2922:W2922,2)</f>
        <v>5997</v>
      </c>
      <c r="H255" s="66"/>
      <c r="I255" s="66">
        <f>County!C2922-F255-G255-H255</f>
        <v>499</v>
      </c>
      <c r="J255" s="66">
        <f>County!BC2922</f>
        <v>50025</v>
      </c>
    </row>
    <row r="256" spans="1:17">
      <c r="A256" s="10">
        <f>IF(County!D2923=1,1,IF(County!E2923=1,2,IF(County!F2923=1,3,0)))</f>
        <v>1</v>
      </c>
      <c r="B256" s="10">
        <f>IF(County!D2923=2,1,IF(County!E2923=2,2,IF(County!F2923=2,3,0)))</f>
        <v>2</v>
      </c>
      <c r="C256" s="10">
        <f>IF(County!D2923=3,1,IF(County!E2923=3,2,IF(County!F2923=3,3,0)))</f>
        <v>3</v>
      </c>
      <c r="D256" s="10">
        <v>4</v>
      </c>
      <c r="E256" s="10" t="str">
        <f>County!A2923</f>
        <v>Windsor</v>
      </c>
      <c r="F256" s="66">
        <f>MAX(County!N2923:W2923)</f>
        <v>21444</v>
      </c>
      <c r="G256" s="66">
        <f>LARGE(County!N2923:W2923,2)</f>
        <v>9084</v>
      </c>
      <c r="H256" s="66"/>
      <c r="I256" s="66">
        <f>County!C2923-F256-G256-H256</f>
        <v>637</v>
      </c>
      <c r="J256" s="66">
        <f>County!BC2923</f>
        <v>50027</v>
      </c>
    </row>
    <row r="257" spans="1:10">
      <c r="A257" s="10"/>
      <c r="B257" s="10"/>
      <c r="C257" s="10"/>
      <c r="D257" s="10"/>
      <c r="E257" s="10"/>
      <c r="F257" s="66"/>
      <c r="G257" s="66"/>
      <c r="H257" s="66"/>
      <c r="I257" s="66"/>
      <c r="J257" s="66"/>
    </row>
  </sheetData>
  <phoneticPr fontId="8"/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W58"/>
  <sheetViews>
    <sheetView workbookViewId="0">
      <selection activeCell="H31" sqref="H31"/>
    </sheetView>
  </sheetViews>
  <sheetFormatPr baseColWidth="10" defaultRowHeight="13" x14ac:dyDescent="0"/>
  <cols>
    <col min="1" max="1" width="4.7109375" style="68" customWidth="1"/>
    <col min="2" max="2" width="12.7109375" style="68" customWidth="1"/>
    <col min="3" max="3" width="7.7109375" style="68" customWidth="1"/>
    <col min="4" max="4" width="12.7109375" style="69" customWidth="1"/>
    <col min="5" max="5" width="5.7109375" style="94" customWidth="1"/>
    <col min="6" max="6" width="12.7109375" style="97" customWidth="1"/>
    <col min="7" max="7" width="8.7109375" style="96" customWidth="1"/>
    <col min="8" max="8" width="4.7109375" style="96" customWidth="1"/>
    <col min="9" max="9" width="4.7109375" style="68" customWidth="1"/>
    <col min="10" max="10" width="12.7109375" style="96" customWidth="1"/>
    <col min="11" max="11" width="8.7109375" style="96" customWidth="1"/>
    <col min="12" max="12" width="12.7109375" style="69" customWidth="1"/>
    <col min="13" max="13" width="5.7109375" style="94" customWidth="1"/>
    <col min="14" max="14" width="12.7109375" style="68" customWidth="1"/>
    <col min="15" max="15" width="8.7109375" style="68" customWidth="1"/>
    <col min="16" max="16" width="5.28515625" style="68" customWidth="1"/>
    <col min="17" max="17" width="4.7109375" style="68" customWidth="1"/>
    <col min="18" max="18" width="12.7109375" style="68" customWidth="1"/>
    <col min="19" max="19" width="8.7109375" style="68" customWidth="1"/>
    <col min="20" max="20" width="12.7109375" style="69" customWidth="1"/>
    <col min="21" max="21" width="5.7109375" style="94" customWidth="1"/>
    <col min="22" max="22" width="12.7109375" style="68" customWidth="1"/>
    <col min="23" max="23" width="8.7109375" style="68" customWidth="1"/>
    <col min="24" max="16384" width="10.7109375" style="68"/>
  </cols>
  <sheetData>
    <row r="1" spans="1:23">
      <c r="A1" s="68" t="s">
        <v>579</v>
      </c>
      <c r="B1" s="94" t="s">
        <v>3272</v>
      </c>
      <c r="C1" s="94" t="s">
        <v>1698</v>
      </c>
      <c r="D1" s="98" t="s">
        <v>211</v>
      </c>
      <c r="E1" s="94" t="s">
        <v>624</v>
      </c>
      <c r="F1" s="162" t="str">
        <f>State!L2</f>
        <v>Democratic</v>
      </c>
      <c r="G1" s="162"/>
      <c r="H1" s="92"/>
      <c r="I1" s="68" t="s">
        <v>579</v>
      </c>
      <c r="J1" s="94" t="s">
        <v>3272</v>
      </c>
      <c r="K1" s="94" t="s">
        <v>1698</v>
      </c>
      <c r="L1" s="98" t="s">
        <v>211</v>
      </c>
      <c r="M1" s="94" t="s">
        <v>624</v>
      </c>
      <c r="N1" s="163" t="str">
        <f>State!N2</f>
        <v>Republican</v>
      </c>
      <c r="O1" s="164"/>
      <c r="P1" s="93"/>
      <c r="Q1" s="68" t="s">
        <v>579</v>
      </c>
      <c r="R1" s="94" t="s">
        <v>3272</v>
      </c>
      <c r="S1" s="94" t="s">
        <v>1698</v>
      </c>
      <c r="T1" s="98" t="s">
        <v>211</v>
      </c>
      <c r="U1" s="94" t="s">
        <v>624</v>
      </c>
      <c r="V1" s="165" t="str">
        <f>State!P2</f>
        <v>Independent</v>
      </c>
      <c r="W1" s="166"/>
    </row>
    <row r="2" spans="1:23">
      <c r="A2" s="68">
        <v>1</v>
      </c>
      <c r="B2" s="95" t="str">
        <f>VLOOKUP(G2,State!M$3:BK$53,51,0)</f>
        <v>District of Columbia</v>
      </c>
      <c r="C2" s="68">
        <f>VLOOKUP(B2,State!$A$3:$B$54,2,0)</f>
        <v>3</v>
      </c>
      <c r="D2" s="69">
        <f>VLOOKUP(B2,State!$A$3:$C$54,3,0)</f>
        <v>265853</v>
      </c>
      <c r="E2" s="94" t="str">
        <f>IF(VLOOKUP(B2,State!$A$3:$G$54,7,0)=1,"•","")</f>
        <v>•</v>
      </c>
      <c r="F2" s="69">
        <f>VLOOKUP(B2,State!$A$3:$L$54,12,0)</f>
        <v>245800</v>
      </c>
      <c r="G2" s="96">
        <f>MAX(State!M3:M53)</f>
        <v>0.9245710975614343</v>
      </c>
      <c r="I2" s="68">
        <v>1</v>
      </c>
      <c r="J2" s="95" t="str">
        <f>VLOOKUP(O2,State!O$3:BK$53,49,0)</f>
        <v>Oklahoma</v>
      </c>
      <c r="K2" s="68">
        <f>VLOOKUP(J2,State!$A$3:$B$54,2,0)</f>
        <v>7</v>
      </c>
      <c r="L2" s="69">
        <f>VLOOKUP(J2,State!$A$3:$C$54,3,0)</f>
        <v>1462661</v>
      </c>
      <c r="M2" s="94" t="str">
        <f>IF(VLOOKUP(J2,State!$A$3:$H$54,8,0)=1,"•","")</f>
        <v>•</v>
      </c>
      <c r="N2" s="69">
        <f>VLOOKUP(J2,State!$A$3:$N$54,14,0)</f>
        <v>960165</v>
      </c>
      <c r="O2" s="96">
        <f>MAX(State!O3:O53)</f>
        <v>0.65645081122693505</v>
      </c>
      <c r="P2" s="96"/>
      <c r="Q2" s="68">
        <v>1</v>
      </c>
      <c r="R2" s="95" t="str">
        <f>VLOOKUP(W2,State!Q$3:BK$53,47,0)</f>
        <v>Maine</v>
      </c>
      <c r="S2" s="68">
        <f>VLOOKUP(R2,State!$A$3:$B$54,2,0)</f>
        <v>4</v>
      </c>
      <c r="T2" s="69">
        <f>VLOOKUP(R2,State!$A$3:$C$54,3,0)</f>
        <v>731163</v>
      </c>
      <c r="U2" s="94" t="str">
        <f>IF(VLOOKUP(R2,State!$A$3:$I$54,9,0)=1,"•","")</f>
        <v/>
      </c>
      <c r="V2" s="69">
        <f>VLOOKUP(R2,State!$A$3:$P$54,16,0)</f>
        <v>10636</v>
      </c>
      <c r="W2" s="96">
        <f>MAX(State!Q3:Q53)</f>
        <v>1.4546687947831058E-2</v>
      </c>
    </row>
    <row r="3" spans="1:23">
      <c r="A3" s="68">
        <v>2</v>
      </c>
      <c r="B3" s="95" t="str">
        <f>VLOOKUP(G3,State!M$3:BK$53,51,0)</f>
        <v>Hawaii</v>
      </c>
      <c r="C3" s="68">
        <f>VLOOKUP(B3,State!$A$3:$B$54,2,0)</f>
        <v>4</v>
      </c>
      <c r="D3" s="69">
        <f>VLOOKUP(B3,State!$A$3:$C$54,3,0)</f>
        <v>453568</v>
      </c>
      <c r="E3" s="94" t="str">
        <f>IF(VLOOKUP(B3,State!$A$3:$G$54,7,0)=1,"•","")</f>
        <v>•</v>
      </c>
      <c r="F3" s="69">
        <f>VLOOKUP(B3,State!$A$3:$L$54,12,0)</f>
        <v>325871</v>
      </c>
      <c r="G3" s="96">
        <f>LARGE(State!M$3:M$53,2)</f>
        <v>0.71846117891914774</v>
      </c>
      <c r="I3" s="68">
        <v>2</v>
      </c>
      <c r="J3" s="95" t="str">
        <f>VLOOKUP(O3,State!O$3:BK$53,49,0)</f>
        <v>Wyoming</v>
      </c>
      <c r="K3" s="68">
        <f>VLOOKUP(J3,State!$A$3:$B$54,2,0)</f>
        <v>3</v>
      </c>
      <c r="L3" s="69">
        <f>VLOOKUP(J3,State!$A$3:$C$54,3,0)</f>
        <v>254658</v>
      </c>
      <c r="M3" s="94" t="str">
        <f>IF(VLOOKUP(J3,State!$A$3:$H$54,8,0)=1,"•","")</f>
        <v>•</v>
      </c>
      <c r="N3" s="69">
        <f>VLOOKUP(J3,State!$A$3:$N$54,14,0)</f>
        <v>164958</v>
      </c>
      <c r="O3" s="96">
        <f>LARGE(State!O$3:O$53,2)</f>
        <v>0.64776288198289467</v>
      </c>
      <c r="P3" s="96"/>
      <c r="Q3" s="68">
        <v>2</v>
      </c>
      <c r="R3" s="95" t="str">
        <f>VLOOKUP(W3,State!Q$3:BK$53,47,0)</f>
        <v>North Dakota</v>
      </c>
      <c r="S3" s="68">
        <f>VLOOKUP(R3,State!$A$3:$B$54,2,0)</f>
        <v>3</v>
      </c>
      <c r="T3" s="69">
        <f>VLOOKUP(R3,State!$A$3:$C$54,3,0)</f>
        <v>316615</v>
      </c>
      <c r="U3" s="94" t="str">
        <f>IF(VLOOKUP(R3,State!$A$3:$I$54,9,0)=1,"•","")</f>
        <v/>
      </c>
      <c r="V3" s="69">
        <f>VLOOKUP(R3,State!$A$3:$P$54,16,0)</f>
        <v>4199</v>
      </c>
      <c r="W3" s="96">
        <f>LARGE(State!Q$3:Q$53,2)</f>
        <v>1.3262163826729624E-2</v>
      </c>
    </row>
    <row r="4" spans="1:23">
      <c r="A4" s="68">
        <v>3</v>
      </c>
      <c r="B4" s="95" t="str">
        <f>VLOOKUP(G4,State!M$3:BK$53,51,0)</f>
        <v>Vermont</v>
      </c>
      <c r="C4" s="68">
        <f>VLOOKUP(B4,State!$A$3:$B$54,2,0)</f>
        <v>3</v>
      </c>
      <c r="D4" s="69">
        <f>VLOOKUP(B4,State!$A$3:$C$54,3,0)</f>
        <v>325046</v>
      </c>
      <c r="E4" s="94" t="str">
        <f>IF(VLOOKUP(B4,State!$A$3:$G$54,7,0)=1,"•","")</f>
        <v>•</v>
      </c>
      <c r="F4" s="69">
        <f>VLOOKUP(B4,State!$A$3:$L$54,12,0)</f>
        <v>219262</v>
      </c>
      <c r="G4" s="96">
        <f>LARGE(State!M$3:M$53,3)</f>
        <v>0.6745568319560924</v>
      </c>
      <c r="I4" s="68">
        <v>3</v>
      </c>
      <c r="J4" s="95" t="str">
        <f>VLOOKUP(O4,State!O$3:BK$53,49,0)</f>
        <v>Utah</v>
      </c>
      <c r="K4" s="68">
        <f>VLOOKUP(J4,State!$A$3:$B$54,2,0)</f>
        <v>5</v>
      </c>
      <c r="L4" s="69">
        <f>VLOOKUP(J4,State!$A$3:$C$54,3,0)</f>
        <v>952370</v>
      </c>
      <c r="M4" s="94" t="str">
        <f>IF(VLOOKUP(J4,State!$A$3:$H$54,8,0)=1,"•","")</f>
        <v>•</v>
      </c>
      <c r="N4" s="69">
        <f>VLOOKUP(J4,State!$A$3:$N$54,14,0)</f>
        <v>596030</v>
      </c>
      <c r="O4" s="96">
        <f>LARGE(State!O$3:O$53,3)</f>
        <v>0.62583869714501716</v>
      </c>
      <c r="P4" s="96"/>
      <c r="Q4" s="68">
        <v>3</v>
      </c>
      <c r="R4" s="95" t="str">
        <f>VLOOKUP(W4,State!Q$3:BK$53,47,0)</f>
        <v>Arkansas</v>
      </c>
      <c r="S4" s="68">
        <f>VLOOKUP(R4,State!$A$3:$B$54,2,0)</f>
        <v>6</v>
      </c>
      <c r="T4" s="69">
        <f>VLOOKUP(R4,State!$A$3:$C$54,3,0)</f>
        <v>1086617</v>
      </c>
      <c r="U4" s="94" t="str">
        <f>IF(VLOOKUP(R4,State!$A$3:$I$54,9,0)=1,"•","")</f>
        <v/>
      </c>
      <c r="V4" s="69">
        <f>VLOOKUP(R4,State!$A$3:$P$54,16,0)</f>
        <v>12882</v>
      </c>
      <c r="W4" s="96">
        <f>LARGE(State!Q$3:Q$53,3)</f>
        <v>1.1855143072490124E-2</v>
      </c>
    </row>
    <row r="5" spans="1:23">
      <c r="A5" s="68">
        <v>4</v>
      </c>
      <c r="B5" s="95" t="str">
        <f>VLOOKUP(G5,State!M$3:BK$53,51,0)</f>
        <v>New York</v>
      </c>
      <c r="C5" s="68">
        <f>VLOOKUP(B5,State!$A$3:$B$54,2,0)</f>
        <v>31</v>
      </c>
      <c r="D5" s="69">
        <f>VLOOKUP(B5,State!$A$3:$C$54,3,0)</f>
        <v>7640948</v>
      </c>
      <c r="E5" s="94" t="str">
        <f>IF(VLOOKUP(B5,State!$A$3:$G$54,7,0)=1,"•","")</f>
        <v>•</v>
      </c>
      <c r="F5" s="69">
        <f>VLOOKUP(B5,State!$A$3:$L$54,12,0)</f>
        <v>4804945</v>
      </c>
      <c r="G5" s="96">
        <f>LARGE(State!M$3:M$53,4)</f>
        <v>0.62884147359725517</v>
      </c>
      <c r="I5" s="68">
        <v>4</v>
      </c>
      <c r="J5" s="95" t="str">
        <f>VLOOKUP(O5,State!O$3:BK$53,49,0)</f>
        <v>Idaho</v>
      </c>
      <c r="K5" s="68">
        <f>VLOOKUP(J5,State!$A$3:$B$54,2,0)</f>
        <v>4</v>
      </c>
      <c r="L5" s="69">
        <f>VLOOKUP(J5,State!$A$3:$C$54,3,0)</f>
        <v>655122</v>
      </c>
      <c r="M5" s="94" t="str">
        <f>IF(VLOOKUP(J5,State!$A$3:$H$54,8,0)=1,"•","")</f>
        <v>•</v>
      </c>
      <c r="N5" s="69">
        <f>VLOOKUP(J5,State!$A$3:$N$54,14,0)</f>
        <v>403012</v>
      </c>
      <c r="O5" s="96">
        <f>LARGE(State!O$3:O$53,4)</f>
        <v>0.6151709147303861</v>
      </c>
      <c r="P5" s="96"/>
      <c r="Q5" s="68">
        <v>4</v>
      </c>
      <c r="R5" s="95" t="str">
        <f>VLOOKUP(W5,State!Q$3:BK$53,47,0)</f>
        <v>Connecticut</v>
      </c>
      <c r="S5" s="68">
        <f>VLOOKUP(R5,State!$A$3:$B$54,2,0)</f>
        <v>7</v>
      </c>
      <c r="T5" s="69">
        <f>VLOOKUP(R5,State!$A$3:$C$54,3,0)</f>
        <v>1646793</v>
      </c>
      <c r="U5" s="94" t="str">
        <f>IF(VLOOKUP(R5,State!$A$3:$I$54,9,0)=1,"•","")</f>
        <v/>
      </c>
      <c r="V5" s="69">
        <f>VLOOKUP(R5,State!$A$3:$P$54,16,0)</f>
        <v>19162</v>
      </c>
      <c r="W5" s="96">
        <f>LARGE(State!Q$3:Q$53,4)</f>
        <v>1.1635949387688678E-2</v>
      </c>
    </row>
    <row r="6" spans="1:23">
      <c r="A6" s="68">
        <v>5</v>
      </c>
      <c r="B6" s="95" t="str">
        <f>VLOOKUP(G6,State!M$3:BK$53,51,0)</f>
        <v>Rhode Island</v>
      </c>
      <c r="C6" s="68">
        <f>VLOOKUP(B6,State!$A$3:$B$54,2,0)</f>
        <v>4</v>
      </c>
      <c r="D6" s="69">
        <f>VLOOKUP(B6,State!$A$3:$C$54,3,0)</f>
        <v>471766</v>
      </c>
      <c r="E6" s="94" t="str">
        <f>IF(VLOOKUP(B6,State!$A$3:$G$54,7,0)=1,"•","")</f>
        <v>•</v>
      </c>
      <c r="F6" s="69">
        <f>VLOOKUP(B6,State!$A$3:$L$54,12,0)</f>
        <v>296571</v>
      </c>
      <c r="G6" s="96">
        <f>LARGE(State!M$3:M$53,5)</f>
        <v>0.6286400461245617</v>
      </c>
      <c r="I6" s="68">
        <v>5</v>
      </c>
      <c r="J6" s="95" t="str">
        <f>VLOOKUP(O6,State!O$3:BK$53,49,0)</f>
        <v>Alabama</v>
      </c>
      <c r="K6" s="68">
        <f>VLOOKUP(J6,State!$A$3:$B$54,2,0)</f>
        <v>9</v>
      </c>
      <c r="L6" s="69">
        <f>VLOOKUP(J6,State!$A$3:$C$54,3,0)</f>
        <v>2099819</v>
      </c>
      <c r="M6" s="94" t="str">
        <f>IF(VLOOKUP(J6,State!$A$3:$H$54,8,0)=1,"•","")</f>
        <v>•</v>
      </c>
      <c r="N6" s="69">
        <f>VLOOKUP(J6,State!$A$3:$N$54,14,0)</f>
        <v>1266546</v>
      </c>
      <c r="O6" s="96">
        <f>LARGE(State!O$3:O$53,5)</f>
        <v>0.60316913029170605</v>
      </c>
      <c r="P6" s="96"/>
      <c r="Q6" s="68">
        <v>5</v>
      </c>
      <c r="R6" s="95" t="str">
        <f>VLOOKUP(W6,State!Q$3:BK$53,47,0)</f>
        <v>Alaska</v>
      </c>
      <c r="S6" s="68">
        <f>VLOOKUP(R6,State!$A$3:$B$54,2,0)</f>
        <v>3</v>
      </c>
      <c r="T6" s="69">
        <f>VLOOKUP(R6,State!$A$3:$C$54,3,0)</f>
        <v>326197</v>
      </c>
      <c r="U6" s="94" t="str">
        <f>IF(VLOOKUP(R6,State!$A$3:$I$54,9,0)=1,"•","")</f>
        <v/>
      </c>
      <c r="V6" s="69">
        <f>VLOOKUP(R6,State!$A$3:$P$54,16,0)</f>
        <v>3783</v>
      </c>
      <c r="W6" s="96">
        <f>LARGE(State!Q$3:Q$53,5)</f>
        <v>1.1597286302449133E-2</v>
      </c>
    </row>
    <row r="7" spans="1:23">
      <c r="A7" s="68">
        <v>6</v>
      </c>
      <c r="B7" s="95" t="str">
        <f>VLOOKUP(G7,State!M$3:BK$53,51,0)</f>
        <v>Delaware</v>
      </c>
      <c r="C7" s="68">
        <f>VLOOKUP(B7,State!$A$3:$B$54,2,0)</f>
        <v>3</v>
      </c>
      <c r="D7" s="69">
        <f>VLOOKUP(B7,State!$A$3:$C$54,3,0)</f>
        <v>412412</v>
      </c>
      <c r="E7" s="94" t="str">
        <f>IF(VLOOKUP(B7,State!$A$3:$G$54,7,0)=1,"•","")</f>
        <v>•</v>
      </c>
      <c r="F7" s="69">
        <f>VLOOKUP(B7,State!$A$3:$L$54,12,0)</f>
        <v>255459</v>
      </c>
      <c r="G7" s="96">
        <f>LARGE(State!M$3:M$53,6)</f>
        <v>0.61942668981503934</v>
      </c>
      <c r="I7" s="68">
        <v>6</v>
      </c>
      <c r="J7" s="95" t="str">
        <f>VLOOKUP(O7,State!O$3:BK$53,49,0)</f>
        <v>Alaska</v>
      </c>
      <c r="K7" s="68">
        <f>VLOOKUP(J7,State!$A$3:$B$54,2,0)</f>
        <v>3</v>
      </c>
      <c r="L7" s="69">
        <f>VLOOKUP(J7,State!$A$3:$C$54,3,0)</f>
        <v>326197</v>
      </c>
      <c r="M7" s="94" t="str">
        <f>IF(VLOOKUP(J7,State!$A$3:$H$54,8,0)=1,"•","")</f>
        <v>•</v>
      </c>
      <c r="N7" s="69">
        <f>VLOOKUP(J7,State!$A$3:$N$54,14,0)</f>
        <v>193841</v>
      </c>
      <c r="O7" s="96">
        <f>LARGE(State!O$3:O$53,6)</f>
        <v>0.59424519538806309</v>
      </c>
      <c r="P7" s="96"/>
      <c r="Q7" s="68">
        <v>6</v>
      </c>
      <c r="R7" s="95" t="str">
        <f>VLOOKUP(W7,State!Q$3:BK$53,47,0)</f>
        <v>South Dakota</v>
      </c>
      <c r="S7" s="68">
        <f>VLOOKUP(R7,State!$A$3:$B$54,2,0)</f>
        <v>3</v>
      </c>
      <c r="T7" s="69">
        <f>VLOOKUP(R7,State!$A$3:$C$54,3,0)</f>
        <v>381975</v>
      </c>
      <c r="U7" s="94" t="str">
        <f>IF(VLOOKUP(R7,State!$A$3:$I$54,9,0)=1,"•","")</f>
        <v/>
      </c>
      <c r="V7" s="69">
        <f>VLOOKUP(R7,State!$A$3:$P$54,16,0)</f>
        <v>4267</v>
      </c>
      <c r="W7" s="96">
        <f>LARGE(State!Q$3:Q$53,6)</f>
        <v>1.1170888147130048E-2</v>
      </c>
    </row>
    <row r="8" spans="1:23">
      <c r="A8" s="68">
        <v>7</v>
      </c>
      <c r="B8" s="95" t="str">
        <f>VLOOKUP(G8,State!M$3:BK$53,51,0)</f>
        <v>Maryland</v>
      </c>
      <c r="C8" s="68">
        <f>VLOOKUP(B8,State!$A$3:$B$54,2,0)</f>
        <v>10</v>
      </c>
      <c r="D8" s="69">
        <f>VLOOKUP(B8,State!$A$3:$C$54,3,0)</f>
        <v>2631596</v>
      </c>
      <c r="E8" s="94" t="str">
        <f>IF(VLOOKUP(B8,State!$A$3:$G$54,7,0)=1,"•","")</f>
        <v>•</v>
      </c>
      <c r="F8" s="69">
        <f>VLOOKUP(B8,State!$A$3:$L$54,12,0)</f>
        <v>1629467</v>
      </c>
      <c r="G8" s="96">
        <f>LARGE(State!M$3:M$53,7)</f>
        <v>0.61919344762645934</v>
      </c>
      <c r="I8" s="68">
        <v>7</v>
      </c>
      <c r="J8" s="95" t="str">
        <f>VLOOKUP(O8,State!O$3:BK$53,49,0)</f>
        <v>Arkansas</v>
      </c>
      <c r="K8" s="68">
        <f>VLOOKUP(J8,State!$A$3:$B$54,2,0)</f>
        <v>6</v>
      </c>
      <c r="L8" s="69">
        <f>VLOOKUP(J8,State!$A$3:$C$54,3,0)</f>
        <v>1086617</v>
      </c>
      <c r="M8" s="94" t="str">
        <f>IF(VLOOKUP(J8,State!$A$3:$H$54,8,0)=1,"•","")</f>
        <v>•</v>
      </c>
      <c r="N8" s="69">
        <f>VLOOKUP(J8,State!$A$3:$N$54,14,0)</f>
        <v>638017</v>
      </c>
      <c r="O8" s="96">
        <f>LARGE(State!O$3:O$53,7)</f>
        <v>0.58715904499929594</v>
      </c>
      <c r="P8" s="96"/>
      <c r="Q8" s="68">
        <v>7</v>
      </c>
      <c r="R8" s="95" t="str">
        <f>VLOOKUP(W8,State!Q$3:BK$53,47,0)</f>
        <v>Idaho</v>
      </c>
      <c r="S8" s="68">
        <f>VLOOKUP(R8,State!$A$3:$B$54,2,0)</f>
        <v>4</v>
      </c>
      <c r="T8" s="69">
        <f>VLOOKUP(R8,State!$A$3:$C$54,3,0)</f>
        <v>655122</v>
      </c>
      <c r="U8" s="94" t="str">
        <f>IF(VLOOKUP(R8,State!$A$3:$I$54,9,0)=1,"•","")</f>
        <v/>
      </c>
      <c r="V8" s="69">
        <f>VLOOKUP(R8,State!$A$3:$P$54,16,0)</f>
        <v>7175</v>
      </c>
      <c r="W8" s="96">
        <f>LARGE(State!Q$3:Q$53,7)</f>
        <v>1.0952158529251041E-2</v>
      </c>
    </row>
    <row r="9" spans="1:23">
      <c r="A9" s="68">
        <v>8</v>
      </c>
      <c r="B9" s="95" t="str">
        <f>VLOOKUP(G9,State!M$3:BK$53,51,0)</f>
        <v>Illinois</v>
      </c>
      <c r="C9" s="68">
        <f>VLOOKUP(B9,State!$A$3:$B$54,2,0)</f>
        <v>21</v>
      </c>
      <c r="D9" s="69">
        <f>VLOOKUP(B9,State!$A$3:$C$54,3,0)</f>
        <v>5522575</v>
      </c>
      <c r="E9" s="94" t="str">
        <f>IF(VLOOKUP(B9,State!$A$3:$G$54,7,0)=1,"•","")</f>
        <v>•</v>
      </c>
      <c r="F9" s="69">
        <f>VLOOKUP(B9,State!$A$3:$L$54,12,0)</f>
        <v>3419348</v>
      </c>
      <c r="G9" s="96">
        <f>LARGE(State!M$3:M$53,8)</f>
        <v>0.61915827308818805</v>
      </c>
      <c r="I9" s="68">
        <v>8</v>
      </c>
      <c r="J9" s="95" t="str">
        <f>VLOOKUP(O9,State!O$3:BK$53,49,0)</f>
        <v>Louisiana</v>
      </c>
      <c r="K9" s="68">
        <f>VLOOKUP(J9,State!$A$3:$B$54,2,0)</f>
        <v>9</v>
      </c>
      <c r="L9" s="69">
        <f>VLOOKUP(J9,State!$A$3:$C$54,3,0)</f>
        <v>1960761</v>
      </c>
      <c r="M9" s="94" t="str">
        <f>IF(VLOOKUP(J9,State!$A$3:$H$54,8,0)=1,"•","")</f>
        <v>•</v>
      </c>
      <c r="N9" s="69">
        <f>VLOOKUP(J9,State!$A$3:$N$54,14,0)</f>
        <v>1148275</v>
      </c>
      <c r="O9" s="96">
        <f>LARGE(State!O$3:O$53,8)</f>
        <v>0.58562721310756383</v>
      </c>
      <c r="P9" s="96"/>
      <c r="Q9" s="68">
        <v>8</v>
      </c>
      <c r="R9" s="95" t="str">
        <f>VLOOKUP(W9,State!Q$3:BK$53,47,0)</f>
        <v>Minnesota</v>
      </c>
      <c r="S9" s="68">
        <f>VLOOKUP(R9,State!$A$3:$B$54,2,0)</f>
        <v>10</v>
      </c>
      <c r="T9" s="69">
        <f>VLOOKUP(R9,State!$A$3:$C$54,3,0)</f>
        <v>2910369</v>
      </c>
      <c r="U9" s="94" t="str">
        <f>IF(VLOOKUP(R9,State!$A$3:$I$54,9,0)=1,"•","")</f>
        <v/>
      </c>
      <c r="V9" s="69">
        <f>VLOOKUP(R9,State!$A$3:$P$54,16,0)</f>
        <v>30152</v>
      </c>
      <c r="W9" s="96">
        <f>LARGE(State!Q$3:Q$53,8)</f>
        <v>1.0360198311623027E-2</v>
      </c>
    </row>
    <row r="10" spans="1:23">
      <c r="A10" s="68">
        <v>9</v>
      </c>
      <c r="B10" s="95" t="str">
        <f>VLOOKUP(G10,State!M$3:BK$53,51,0)</f>
        <v>Massachusetts</v>
      </c>
      <c r="C10" s="68">
        <f>VLOOKUP(B10,State!$A$3:$B$54,2,0)</f>
        <v>12</v>
      </c>
      <c r="D10" s="69">
        <f>VLOOKUP(B10,State!$A$3:$C$54,3,0)</f>
        <v>3081069</v>
      </c>
      <c r="E10" s="94" t="str">
        <f>IF(VLOOKUP(B10,State!$A$3:$G$54,7,0)=1,"•","")</f>
        <v>•</v>
      </c>
      <c r="F10" s="69">
        <f>VLOOKUP(B10,State!$A$3:$L$54,12,0)</f>
        <v>1904098</v>
      </c>
      <c r="G10" s="96">
        <f>LARGE(State!M$3:M$53,9)</f>
        <v>0.61799914250540966</v>
      </c>
      <c r="I10" s="68">
        <v>9</v>
      </c>
      <c r="J10" s="95" t="str">
        <f>VLOOKUP(O10,State!O$3:BK$53,49,0)</f>
        <v>Kentucky</v>
      </c>
      <c r="K10" s="68">
        <f>VLOOKUP(J10,State!$A$3:$B$54,2,0)</f>
        <v>8</v>
      </c>
      <c r="L10" s="69">
        <f>VLOOKUP(J10,State!$A$3:$C$54,3,0)</f>
        <v>1826543</v>
      </c>
      <c r="M10" s="94" t="str">
        <f>IF(VLOOKUP(J10,State!$A$3:$H$54,8,0)=1,"•","")</f>
        <v>•</v>
      </c>
      <c r="N10" s="69">
        <f>VLOOKUP(J10,State!$A$3:$N$54,14,0)</f>
        <v>1048462</v>
      </c>
      <c r="O10" s="96">
        <f>LARGE(State!O$3:O$53,9)</f>
        <v>0.57401440863970898</v>
      </c>
      <c r="P10" s="96"/>
      <c r="Q10" s="68">
        <v>9</v>
      </c>
      <c r="R10" s="95" t="str">
        <f>VLOOKUP(W10,State!Q$3:BK$53,47,0)</f>
        <v>Vermont</v>
      </c>
      <c r="S10" s="68">
        <f>VLOOKUP(R10,State!$A$3:$B$54,2,0)</f>
        <v>3</v>
      </c>
      <c r="T10" s="69">
        <f>VLOOKUP(R10,State!$A$3:$C$54,3,0)</f>
        <v>325046</v>
      </c>
      <c r="U10" s="94" t="str">
        <f>IF(VLOOKUP(R10,State!$A$3:$I$54,9,0)=1,"•","")</f>
        <v/>
      </c>
      <c r="V10" s="69">
        <f>VLOOKUP(R10,State!$A$3:$P$54,16,0)</f>
        <v>3339</v>
      </c>
      <c r="W10" s="96">
        <f>LARGE(State!Q$3:Q$53,9)</f>
        <v>1.0272392215255687E-2</v>
      </c>
    </row>
    <row r="11" spans="1:23">
      <c r="A11" s="68">
        <v>10</v>
      </c>
      <c r="B11" s="95" t="str">
        <f>VLOOKUP(G11,State!M$3:BK$53,51,0)</f>
        <v>California</v>
      </c>
      <c r="C11" s="68">
        <f>VLOOKUP(B11,State!$A$3:$B$54,2,0)</f>
        <v>55</v>
      </c>
      <c r="D11" s="69">
        <f>VLOOKUP(B11,State!$A$3:$C$54,3,0)</f>
        <v>13561900</v>
      </c>
      <c r="E11" s="94" t="str">
        <f>IF(VLOOKUP(B11,State!$A$3:$G$54,7,0)=1,"•","")</f>
        <v>•</v>
      </c>
      <c r="F11" s="69">
        <f>VLOOKUP(B11,State!$A$3:$L$54,12,0)</f>
        <v>8274473</v>
      </c>
      <c r="G11" s="96">
        <f>LARGE(State!M$3:M$53,10)</f>
        <v>0.61012638347134251</v>
      </c>
      <c r="I11" s="68">
        <v>10</v>
      </c>
      <c r="J11" s="95" t="str">
        <f>VLOOKUP(O11,State!O$3:BK$53,49,0)</f>
        <v>Tennessee</v>
      </c>
      <c r="K11" s="68">
        <f>VLOOKUP(J11,State!$A$3:$B$54,2,0)</f>
        <v>11</v>
      </c>
      <c r="L11" s="69">
        <f>VLOOKUP(J11,State!$A$3:$C$54,3,0)</f>
        <v>2599749</v>
      </c>
      <c r="M11" s="94" t="str">
        <f>IF(VLOOKUP(J11,State!$A$3:$H$54,8,0)=1,"•","")</f>
        <v>•</v>
      </c>
      <c r="N11" s="69">
        <f>VLOOKUP(J11,State!$A$3:$N$54,14,0)</f>
        <v>1479178</v>
      </c>
      <c r="O11" s="96">
        <f>LARGE(State!O$3:O$53,10)</f>
        <v>0.5689695428289423</v>
      </c>
      <c r="P11" s="96"/>
      <c r="Q11" s="68">
        <v>10</v>
      </c>
      <c r="R11" s="95" t="str">
        <f>VLOOKUP(W11,State!Q$3:BK$53,47,0)</f>
        <v>Rhode Island</v>
      </c>
      <c r="S11" s="68">
        <f>VLOOKUP(R11,State!$A$3:$B$54,2,0)</f>
        <v>4</v>
      </c>
      <c r="T11" s="69">
        <f>VLOOKUP(R11,State!$A$3:$C$54,3,0)</f>
        <v>471766</v>
      </c>
      <c r="U11" s="94" t="str">
        <f>IF(VLOOKUP(R11,State!$A$3:$I$54,9,0)=1,"•","")</f>
        <v/>
      </c>
      <c r="V11" s="69">
        <f>VLOOKUP(R11,State!$A$3:$P$54,16,0)</f>
        <v>4829</v>
      </c>
      <c r="W11" s="96">
        <f>LARGE(State!Q$3:Q$53,10)</f>
        <v>1.0236006833896466E-2</v>
      </c>
    </row>
    <row r="12" spans="1:23">
      <c r="A12" s="68">
        <v>11</v>
      </c>
      <c r="B12" s="95" t="str">
        <f>VLOOKUP(G12,State!M$3:BK$53,51,0)</f>
        <v>Connecticut</v>
      </c>
      <c r="C12" s="68">
        <f>VLOOKUP(B12,State!$A$3:$B$54,2,0)</f>
        <v>7</v>
      </c>
      <c r="D12" s="69">
        <f>VLOOKUP(B12,State!$A$3:$C$54,3,0)</f>
        <v>1646793</v>
      </c>
      <c r="E12" s="94" t="str">
        <f>IF(VLOOKUP(B12,State!$A$3:$G$54,7,0)=1,"•","")</f>
        <v>•</v>
      </c>
      <c r="F12" s="69">
        <f>VLOOKUP(B12,State!$A$3:$L$54,12,0)</f>
        <v>997773</v>
      </c>
      <c r="G12" s="96">
        <f>LARGE(State!M$3:M$53,11)</f>
        <v>0.60588853608194837</v>
      </c>
      <c r="I12" s="68">
        <v>11</v>
      </c>
      <c r="J12" s="95" t="str">
        <f>VLOOKUP(O12,State!O$3:BK$53,49,0)</f>
        <v>Kansas</v>
      </c>
      <c r="K12" s="68">
        <f>VLOOKUP(J12,State!$A$3:$B$54,2,0)</f>
        <v>6</v>
      </c>
      <c r="L12" s="69">
        <f>VLOOKUP(J12,State!$A$3:$C$54,3,0)</f>
        <v>1235872</v>
      </c>
      <c r="M12" s="94" t="str">
        <f>IF(VLOOKUP(J12,State!$A$3:$H$54,8,0)=1,"•","")</f>
        <v>•</v>
      </c>
      <c r="N12" s="69">
        <f>VLOOKUP(J12,State!$A$3:$N$54,14,0)</f>
        <v>699655</v>
      </c>
      <c r="O12" s="96">
        <f>LARGE(State!O$3:O$53,11)</f>
        <v>0.56612254343491886</v>
      </c>
      <c r="P12" s="96"/>
      <c r="Q12" s="68">
        <v>11</v>
      </c>
      <c r="R12" s="95" t="str">
        <f>VLOOKUP(W12,State!Q$3:BK$53,47,0)</f>
        <v>Oregon</v>
      </c>
      <c r="S12" s="68">
        <f>VLOOKUP(R12,State!$A$3:$B$54,2,0)</f>
        <v>7</v>
      </c>
      <c r="T12" s="69">
        <f>VLOOKUP(R12,State!$A$3:$C$54,3,0)</f>
        <v>1827864</v>
      </c>
      <c r="U12" s="94" t="str">
        <f>IF(VLOOKUP(R12,State!$A$3:$I$54,9,0)=1,"•","")</f>
        <v/>
      </c>
      <c r="V12" s="69">
        <f>VLOOKUP(R12,State!$A$3:$P$54,16,0)</f>
        <v>18614</v>
      </c>
      <c r="W12" s="96">
        <f>LARGE(State!Q$3:Q$53,11)</f>
        <v>1.0183470980335518E-2</v>
      </c>
    </row>
    <row r="13" spans="1:23">
      <c r="A13" s="68">
        <v>12</v>
      </c>
      <c r="B13" s="95" t="str">
        <f>VLOOKUP(G13,State!M$3:BK$53,51,0)</f>
        <v>Maine</v>
      </c>
      <c r="C13" s="68">
        <f>VLOOKUP(B13,State!$A$3:$B$54,2,0)</f>
        <v>4</v>
      </c>
      <c r="D13" s="69">
        <f>VLOOKUP(B13,State!$A$3:$C$54,3,0)</f>
        <v>731163</v>
      </c>
      <c r="E13" s="94" t="str">
        <f>IF(VLOOKUP(B13,State!$A$3:$G$54,7,0)=1,"•","")</f>
        <v>•</v>
      </c>
      <c r="F13" s="69">
        <f>VLOOKUP(B13,State!$A$3:$L$54,12,0)</f>
        <v>421923</v>
      </c>
      <c r="G13" s="96">
        <f>LARGE(State!M$3:M$53,12)</f>
        <v>0.57705737297975968</v>
      </c>
      <c r="I13" s="68">
        <v>12</v>
      </c>
      <c r="J13" s="95" t="str">
        <f>VLOOKUP(O13,State!O$3:BK$53,49,0)</f>
        <v>Nebraska</v>
      </c>
      <c r="K13" s="68">
        <f>VLOOKUP(J13,State!$A$3:$B$54,2,0)</f>
        <v>5</v>
      </c>
      <c r="L13" s="69">
        <f>VLOOKUP(J13,State!$A$3:$C$54,3,0)</f>
        <v>801281</v>
      </c>
      <c r="M13" s="94" t="str">
        <f>IF(VLOOKUP(J13,State!$A$3:$H$54,8,0)=1,"•","")</f>
        <v>•</v>
      </c>
      <c r="N13" s="69">
        <f>VLOOKUP(J13,State!$A$3:$N$54,14,0)</f>
        <v>452979</v>
      </c>
      <c r="O13" s="96">
        <f>LARGE(State!O$3:O$53,12)</f>
        <v>0.56531853369791618</v>
      </c>
      <c r="P13" s="96"/>
      <c r="Q13" s="68">
        <v>12</v>
      </c>
      <c r="R13" s="95" t="str">
        <f>VLOOKUP(W13,State!Q$3:BK$53,47,0)</f>
        <v>West Virginia</v>
      </c>
      <c r="S13" s="68">
        <f>VLOOKUP(R13,State!$A$3:$B$54,2,0)</f>
        <v>5</v>
      </c>
      <c r="T13" s="69">
        <f>VLOOKUP(R13,State!$A$3:$C$54,3,0)</f>
        <v>713451</v>
      </c>
      <c r="U13" s="94" t="str">
        <f>IF(VLOOKUP(R13,State!$A$3:$I$54,9,0)=1,"•","")</f>
        <v/>
      </c>
      <c r="V13" s="69">
        <f>VLOOKUP(R13,State!$A$3:$P$54,16,0)</f>
        <v>7219</v>
      </c>
      <c r="W13" s="96">
        <f>LARGE(State!Q$3:Q$53,12)</f>
        <v>1.0118424390743022E-2</v>
      </c>
    </row>
    <row r="14" spans="1:23">
      <c r="A14" s="68">
        <v>13</v>
      </c>
      <c r="B14" s="95" t="str">
        <f>VLOOKUP(G14,State!M$3:BK$53,51,0)</f>
        <v>Washington</v>
      </c>
      <c r="C14" s="68">
        <f>VLOOKUP(B14,State!$A$3:$B$54,2,0)</f>
        <v>11</v>
      </c>
      <c r="D14" s="69">
        <f>VLOOKUP(B14,State!$A$3:$C$54,3,0)</f>
        <v>3036878</v>
      </c>
      <c r="E14" s="94" t="str">
        <f>IF(VLOOKUP(B14,State!$A$3:$G$54,7,0)=1,"•","")</f>
        <v>•</v>
      </c>
      <c r="F14" s="69">
        <f>VLOOKUP(B14,State!$A$3:$L$54,12,0)</f>
        <v>1750848</v>
      </c>
      <c r="G14" s="96">
        <f>LARGE(State!M$3:M$53,13)</f>
        <v>0.57652892213648355</v>
      </c>
      <c r="I14" s="68">
        <v>13</v>
      </c>
      <c r="J14" s="95" t="str">
        <f>VLOOKUP(O14,State!O$3:BK$53,49,0)</f>
        <v>Mississippi</v>
      </c>
      <c r="K14" s="68">
        <f>VLOOKUP(J14,State!$A$3:$B$54,2,0)</f>
        <v>6</v>
      </c>
      <c r="L14" s="69">
        <f>VLOOKUP(J14,State!$A$3:$C$54,3,0)</f>
        <v>1289865</v>
      </c>
      <c r="M14" s="94" t="str">
        <f>IF(VLOOKUP(J14,State!$A$3:$H$54,8,0)=1,"•","")</f>
        <v>•</v>
      </c>
      <c r="N14" s="69">
        <f>VLOOKUP(J14,State!$A$3:$N$54,14,0)</f>
        <v>724597</v>
      </c>
      <c r="O14" s="96">
        <f>LARGE(State!O$3:O$53,13)</f>
        <v>0.56176188981017394</v>
      </c>
      <c r="P14" s="96"/>
      <c r="Q14" s="68">
        <v>13</v>
      </c>
      <c r="R14" s="95" t="str">
        <f>VLOOKUP(W14,State!Q$3:BK$53,47,0)</f>
        <v>Wyoming</v>
      </c>
      <c r="S14" s="68">
        <f>VLOOKUP(R14,State!$A$3:$B$54,2,0)</f>
        <v>3</v>
      </c>
      <c r="T14" s="69">
        <f>VLOOKUP(R14,State!$A$3:$C$54,3,0)</f>
        <v>254658</v>
      </c>
      <c r="U14" s="94" t="str">
        <f>IF(VLOOKUP(R14,State!$A$3:$I$54,9,0)=1,"•","")</f>
        <v/>
      </c>
      <c r="V14" s="69">
        <f>VLOOKUP(R14,State!$A$3:$P$54,16,0)</f>
        <v>2525</v>
      </c>
      <c r="W14" s="96">
        <f>LARGE(State!Q$3:Q$53,13)</f>
        <v>9.9152588962451594E-3</v>
      </c>
    </row>
    <row r="15" spans="1:23">
      <c r="A15" s="68">
        <v>14</v>
      </c>
      <c r="B15" s="95" t="str">
        <f>VLOOKUP(G15,State!M$3:BK$53,51,0)</f>
        <v>Michigan</v>
      </c>
      <c r="C15" s="68">
        <f>VLOOKUP(B15,State!$A$3:$B$54,2,0)</f>
        <v>17</v>
      </c>
      <c r="D15" s="69">
        <f>VLOOKUP(B15,State!$A$3:$C$54,3,0)</f>
        <v>5001766</v>
      </c>
      <c r="E15" s="94" t="str">
        <f>IF(VLOOKUP(B15,State!$A$3:$G$54,7,0)=1,"•","")</f>
        <v>•</v>
      </c>
      <c r="F15" s="69">
        <f>VLOOKUP(B15,State!$A$3:$L$54,12,0)</f>
        <v>2872579</v>
      </c>
      <c r="G15" s="96">
        <f>LARGE(State!M$3:M$53,14)</f>
        <v>0.57431295266511873</v>
      </c>
      <c r="I15" s="68">
        <v>14</v>
      </c>
      <c r="J15" s="95" t="str">
        <f>VLOOKUP(O15,State!O$3:BK$53,49,0)</f>
        <v>West Virginia</v>
      </c>
      <c r="K15" s="68">
        <f>VLOOKUP(J15,State!$A$3:$B$54,2,0)</f>
        <v>5</v>
      </c>
      <c r="L15" s="69">
        <f>VLOOKUP(J15,State!$A$3:$C$54,3,0)</f>
        <v>713451</v>
      </c>
      <c r="M15" s="94" t="str">
        <f>IF(VLOOKUP(J15,State!$A$3:$H$54,8,0)=1,"•","")</f>
        <v>•</v>
      </c>
      <c r="N15" s="69">
        <f>VLOOKUP(J15,State!$A$3:$N$54,14,0)</f>
        <v>397466</v>
      </c>
      <c r="O15" s="96">
        <f>LARGE(State!O$3:O$53,14)</f>
        <v>0.55710343106954785</v>
      </c>
      <c r="P15" s="96"/>
      <c r="Q15" s="68">
        <v>14</v>
      </c>
      <c r="R15" s="95" t="str">
        <f>VLOOKUP(W15,State!Q$3:BK$53,47,0)</f>
        <v>Washington</v>
      </c>
      <c r="S15" s="68">
        <f>VLOOKUP(R15,State!$A$3:$B$54,2,0)</f>
        <v>11</v>
      </c>
      <c r="T15" s="69">
        <f>VLOOKUP(R15,State!$A$3:$C$54,3,0)</f>
        <v>3036878</v>
      </c>
      <c r="U15" s="94" t="str">
        <f>IF(VLOOKUP(R15,State!$A$3:$I$54,9,0)=1,"•","")</f>
        <v/>
      </c>
      <c r="V15" s="69">
        <f>VLOOKUP(R15,State!$A$3:$P$54,16,0)</f>
        <v>29489</v>
      </c>
      <c r="W15" s="96">
        <f>LARGE(State!Q$3:Q$53,14)</f>
        <v>9.7103011711369373E-3</v>
      </c>
    </row>
    <row r="16" spans="1:23">
      <c r="A16" s="68">
        <v>15</v>
      </c>
      <c r="B16" s="95" t="str">
        <f>VLOOKUP(G16,State!M$3:BK$53,51,0)</f>
        <v>New Jersey</v>
      </c>
      <c r="C16" s="68">
        <f>VLOOKUP(B16,State!$A$3:$B$54,2,0)</f>
        <v>15</v>
      </c>
      <c r="D16" s="69">
        <f>VLOOKUP(B16,State!$A$3:$C$54,3,0)</f>
        <v>3868237</v>
      </c>
      <c r="E16" s="94" t="str">
        <f>IF(VLOOKUP(B16,State!$A$3:$G$54,7,0)=1,"•","")</f>
        <v>•</v>
      </c>
      <c r="F16" s="69">
        <f>VLOOKUP(B16,State!$A$3:$L$54,12,0)</f>
        <v>2215422</v>
      </c>
      <c r="G16" s="96">
        <f>LARGE(State!M$3:M$53,15)</f>
        <v>0.57272137151885993</v>
      </c>
      <c r="I16" s="68">
        <v>15</v>
      </c>
      <c r="J16" s="95" t="str">
        <f>VLOOKUP(O16,State!O$3:BK$53,49,0)</f>
        <v>Texas</v>
      </c>
      <c r="K16" s="68">
        <f>VLOOKUP(J16,State!$A$3:$B$54,2,0)</f>
        <v>34</v>
      </c>
      <c r="L16" s="69">
        <f>VLOOKUP(J16,State!$A$3:$C$54,3,0)</f>
        <v>8077795</v>
      </c>
      <c r="M16" s="94" t="str">
        <f>IF(VLOOKUP(J16,State!$A$3:$H$54,8,0)=1,"•","")</f>
        <v>•</v>
      </c>
      <c r="N16" s="69">
        <f>VLOOKUP(J16,State!$A$3:$N$54,14,0)</f>
        <v>4479328</v>
      </c>
      <c r="O16" s="96">
        <f>LARGE(State!O$3:O$53,15)</f>
        <v>0.5545236045232641</v>
      </c>
      <c r="P16" s="96"/>
      <c r="Q16" s="68">
        <v>15</v>
      </c>
      <c r="R16" s="95" t="str">
        <f>VLOOKUP(W16,State!Q$3:BK$53,47,0)</f>
        <v>Massachusetts</v>
      </c>
      <c r="S16" s="68">
        <f>VLOOKUP(R16,State!$A$3:$B$54,2,0)</f>
        <v>12</v>
      </c>
      <c r="T16" s="69">
        <f>VLOOKUP(R16,State!$A$3:$C$54,3,0)</f>
        <v>3081069</v>
      </c>
      <c r="U16" s="94" t="str">
        <f>IF(VLOOKUP(R16,State!$A$3:$I$54,9,0)=1,"•","")</f>
        <v/>
      </c>
      <c r="V16" s="69">
        <f>VLOOKUP(R16,State!$A$3:$P$54,16,0)</f>
        <v>28841</v>
      </c>
      <c r="W16" s="96">
        <f>LARGE(State!Q$3:Q$53,15)</f>
        <v>9.3607121424414703E-3</v>
      </c>
    </row>
    <row r="17" spans="1:23">
      <c r="A17" s="68">
        <v>16</v>
      </c>
      <c r="B17" s="95" t="str">
        <f>VLOOKUP(G17,State!M$3:BK$53,51,0)</f>
        <v>New Mexico</v>
      </c>
      <c r="C17" s="68">
        <f>VLOOKUP(B17,State!$A$3:$B$54,2,0)</f>
        <v>5</v>
      </c>
      <c r="D17" s="69">
        <f>VLOOKUP(B17,State!$A$3:$C$54,3,0)</f>
        <v>830158</v>
      </c>
      <c r="E17" s="94" t="str">
        <f>IF(VLOOKUP(B17,State!$A$3:$G$54,7,0)=1,"•","")</f>
        <v>•</v>
      </c>
      <c r="F17" s="69">
        <f>VLOOKUP(B17,State!$A$3:$L$54,12,0)</f>
        <v>472422</v>
      </c>
      <c r="G17" s="96">
        <f>LARGE(State!M$3:M$53,16)</f>
        <v>0.56907480262793353</v>
      </c>
      <c r="I17" s="68">
        <v>16</v>
      </c>
      <c r="J17" s="95" t="str">
        <f>VLOOKUP(O17,State!O$3:BK$53,49,0)</f>
        <v>South Carolina</v>
      </c>
      <c r="K17" s="68">
        <f>VLOOKUP(J17,State!$A$3:$B$54,2,0)</f>
        <v>8</v>
      </c>
      <c r="L17" s="69">
        <f>VLOOKUP(J17,State!$A$3:$C$54,3,0)</f>
        <v>1920969</v>
      </c>
      <c r="M17" s="94" t="str">
        <f>IF(VLOOKUP(J17,State!$A$3:$H$54,8,0)=1,"•","")</f>
        <v>•</v>
      </c>
      <c r="N17" s="69">
        <f>VLOOKUP(J17,State!$A$3:$N$54,14,0)</f>
        <v>1034896</v>
      </c>
      <c r="O17" s="96">
        <f>LARGE(State!O$3:O$53,16)</f>
        <v>0.53873643978637864</v>
      </c>
      <c r="P17" s="96"/>
      <c r="Q17" s="68">
        <v>16</v>
      </c>
      <c r="R17" s="95" t="str">
        <f>VLOOKUP(W17,State!Q$3:BK$53,47,0)</f>
        <v>Utah</v>
      </c>
      <c r="S17" s="68">
        <f>VLOOKUP(R17,State!$A$3:$B$54,2,0)</f>
        <v>5</v>
      </c>
      <c r="T17" s="69">
        <f>VLOOKUP(R17,State!$A$3:$C$54,3,0)</f>
        <v>952370</v>
      </c>
      <c r="U17" s="94" t="str">
        <f>IF(VLOOKUP(R17,State!$A$3:$I$54,9,0)=1,"•","")</f>
        <v/>
      </c>
      <c r="V17" s="69">
        <f>VLOOKUP(R17,State!$A$3:$P$54,16,0)</f>
        <v>8416</v>
      </c>
      <c r="W17" s="96">
        <f>LARGE(State!Q$3:Q$53,16)</f>
        <v>8.8369016243686795E-3</v>
      </c>
    </row>
    <row r="18" spans="1:23">
      <c r="A18" s="68">
        <v>17</v>
      </c>
      <c r="B18" s="95" t="str">
        <f>VLOOKUP(G18,State!M$3:BK$53,51,0)</f>
        <v>Oregon</v>
      </c>
      <c r="C18" s="68">
        <f>VLOOKUP(B18,State!$A$3:$B$54,2,0)</f>
        <v>7</v>
      </c>
      <c r="D18" s="69">
        <f>VLOOKUP(B18,State!$A$3:$C$54,3,0)</f>
        <v>1827864</v>
      </c>
      <c r="E18" s="94" t="str">
        <f>IF(VLOOKUP(B18,State!$A$3:$G$54,7,0)=1,"•","")</f>
        <v>•</v>
      </c>
      <c r="F18" s="69">
        <f>VLOOKUP(B18,State!$A$3:$L$54,12,0)</f>
        <v>1037291</v>
      </c>
      <c r="G18" s="96">
        <f>LARGE(State!M$3:M$53,17)</f>
        <v>0.56748806256920648</v>
      </c>
      <c r="I18" s="68">
        <v>17</v>
      </c>
      <c r="J18" s="95" t="str">
        <f>VLOOKUP(O18,State!O$3:BK$53,49,0)</f>
        <v>Arizona</v>
      </c>
      <c r="K18" s="68">
        <f>VLOOKUP(J18,State!$A$3:$B$54,2,0)</f>
        <v>10</v>
      </c>
      <c r="L18" s="69">
        <f>VLOOKUP(J18,State!$A$3:$C$54,3,0)</f>
        <v>2293475</v>
      </c>
      <c r="M18" s="94" t="str">
        <f>IF(VLOOKUP(J18,State!$A$3:$H$54,8,0)=1,"•","")</f>
        <v>•</v>
      </c>
      <c r="N18" s="69">
        <f>VLOOKUP(J18,State!$A$3:$N$54,14,0)</f>
        <v>1230111</v>
      </c>
      <c r="O18" s="96">
        <f>LARGE(State!O$3:O$53,17)</f>
        <v>0.53635247822627241</v>
      </c>
      <c r="P18" s="96"/>
      <c r="Q18" s="68">
        <v>17</v>
      </c>
      <c r="R18" s="95" t="str">
        <f>VLOOKUP(W18,State!Q$3:BK$53,47,0)</f>
        <v>Kansas</v>
      </c>
      <c r="S18" s="68">
        <f>VLOOKUP(R18,State!$A$3:$B$54,2,0)</f>
        <v>6</v>
      </c>
      <c r="T18" s="69">
        <f>VLOOKUP(R18,State!$A$3:$C$54,3,0)</f>
        <v>1235872</v>
      </c>
      <c r="U18" s="94" t="str">
        <f>IF(VLOOKUP(R18,State!$A$3:$I$54,9,0)=1,"•","")</f>
        <v/>
      </c>
      <c r="V18" s="69">
        <f>VLOOKUP(R18,State!$A$3:$P$54,16,0)</f>
        <v>10527</v>
      </c>
      <c r="W18" s="96">
        <f>LARGE(State!Q$3:Q$53,17)</f>
        <v>8.5178724010253493E-3</v>
      </c>
    </row>
    <row r="19" spans="1:23">
      <c r="A19" s="68">
        <v>18</v>
      </c>
      <c r="B19" s="95" t="str">
        <f>VLOOKUP(G19,State!M$3:BK$53,51,0)</f>
        <v>Wisconsin</v>
      </c>
      <c r="C19" s="68">
        <f>VLOOKUP(B19,State!$A$3:$B$54,2,0)</f>
        <v>10</v>
      </c>
      <c r="D19" s="69">
        <f>VLOOKUP(B19,State!$A$3:$C$54,3,0)</f>
        <v>2983417</v>
      </c>
      <c r="E19" s="94" t="str">
        <f>IF(VLOOKUP(B19,State!$A$3:$G$54,7,0)=1,"•","")</f>
        <v>•</v>
      </c>
      <c r="F19" s="69">
        <f>VLOOKUP(B19,State!$A$3:$L$54,12,0)</f>
        <v>1677211</v>
      </c>
      <c r="G19" s="96">
        <f>LARGE(State!M$3:M$53,18)</f>
        <v>0.56217786517942347</v>
      </c>
      <c r="I19" s="68">
        <v>18</v>
      </c>
      <c r="J19" s="95" t="str">
        <f>VLOOKUP(O19,State!O$3:BK$53,49,0)</f>
        <v>North Dakota</v>
      </c>
      <c r="K19" s="68">
        <f>VLOOKUP(J19,State!$A$3:$B$54,2,0)</f>
        <v>3</v>
      </c>
      <c r="L19" s="69">
        <f>VLOOKUP(J19,State!$A$3:$C$54,3,0)</f>
        <v>316615</v>
      </c>
      <c r="M19" s="94" t="str">
        <f>IF(VLOOKUP(J19,State!$A$3:$H$54,8,0)=1,"•","")</f>
        <v>•</v>
      </c>
      <c r="N19" s="69">
        <f>VLOOKUP(J19,State!$A$3:$N$54,14,0)</f>
        <v>168887</v>
      </c>
      <c r="O19" s="96">
        <f>LARGE(State!O$3:O$53,18)</f>
        <v>0.53341439919144706</v>
      </c>
      <c r="P19" s="96"/>
      <c r="Q19" s="68">
        <v>18</v>
      </c>
      <c r="R19" s="95" t="str">
        <f>VLOOKUP(W19,State!Q$3:BK$53,47,0)</f>
        <v>Hawaii</v>
      </c>
      <c r="S19" s="68">
        <f>VLOOKUP(R19,State!$A$3:$B$54,2,0)</f>
        <v>4</v>
      </c>
      <c r="T19" s="69">
        <f>VLOOKUP(R19,State!$A$3:$C$54,3,0)</f>
        <v>453568</v>
      </c>
      <c r="U19" s="94" t="str">
        <f>IF(VLOOKUP(R19,State!$A$3:$I$54,9,0)=1,"•","")</f>
        <v/>
      </c>
      <c r="V19" s="69">
        <f>VLOOKUP(R19,State!$A$3:$P$54,16,0)</f>
        <v>3825</v>
      </c>
      <c r="W19" s="96">
        <f>LARGE(State!Q$3:Q$53,18)</f>
        <v>8.4331346126710876E-3</v>
      </c>
    </row>
    <row r="20" spans="1:23">
      <c r="A20" s="68">
        <v>19</v>
      </c>
      <c r="B20" s="95" t="str">
        <f>VLOOKUP(G20,State!M$3:BK$53,51,0)</f>
        <v>Nevada</v>
      </c>
      <c r="C20" s="68">
        <f>VLOOKUP(B20,State!$A$3:$B$54,2,0)</f>
        <v>5</v>
      </c>
      <c r="D20" s="69">
        <f>VLOOKUP(B20,State!$A$3:$C$54,3,0)</f>
        <v>967848</v>
      </c>
      <c r="E20" s="94" t="str">
        <f>IF(VLOOKUP(B20,State!$A$3:$G$54,7,0)=1,"•","")</f>
        <v>•</v>
      </c>
      <c r="F20" s="69">
        <f>VLOOKUP(B20,State!$A$3:$L$54,12,0)</f>
        <v>533736</v>
      </c>
      <c r="G20" s="96">
        <f>LARGE(State!M$3:M$53,19)</f>
        <v>0.551466759243187</v>
      </c>
      <c r="I20" s="68">
        <v>19</v>
      </c>
      <c r="J20" s="95" t="str">
        <f>VLOOKUP(O20,State!O$3:BK$53,49,0)</f>
        <v>South Dakota</v>
      </c>
      <c r="K20" s="68">
        <f>VLOOKUP(J20,State!$A$3:$B$54,2,0)</f>
        <v>3</v>
      </c>
      <c r="L20" s="69">
        <f>VLOOKUP(J20,State!$A$3:$C$54,3,0)</f>
        <v>381975</v>
      </c>
      <c r="M20" s="94" t="str">
        <f>IF(VLOOKUP(J20,State!$A$3:$H$54,8,0)=1,"•","")</f>
        <v>•</v>
      </c>
      <c r="N20" s="69">
        <f>VLOOKUP(J20,State!$A$3:$N$54,14,0)</f>
        <v>203054</v>
      </c>
      <c r="O20" s="96">
        <f>LARGE(State!O$3:O$53,19)</f>
        <v>0.53158976372799271</v>
      </c>
      <c r="P20" s="96"/>
      <c r="Q20" s="68">
        <v>19</v>
      </c>
      <c r="R20" s="95" t="str">
        <f>VLOOKUP(W20,State!Q$3:BK$53,47,0)</f>
        <v>Kentucky</v>
      </c>
      <c r="S20" s="68">
        <f>VLOOKUP(R20,State!$A$3:$B$54,2,0)</f>
        <v>8</v>
      </c>
      <c r="T20" s="69">
        <f>VLOOKUP(R20,State!$A$3:$C$54,3,0)</f>
        <v>1826543</v>
      </c>
      <c r="U20" s="94" t="str">
        <f>IF(VLOOKUP(R20,State!$A$3:$I$54,9,0)=1,"•","")</f>
        <v/>
      </c>
      <c r="V20" s="69">
        <f>VLOOKUP(R20,State!$A$3:$P$54,16,0)</f>
        <v>15378</v>
      </c>
      <c r="W20" s="96">
        <f>LARGE(State!Q$3:Q$53,19)</f>
        <v>8.4191831235289841E-3</v>
      </c>
    </row>
    <row r="21" spans="1:23">
      <c r="A21" s="68">
        <v>20</v>
      </c>
      <c r="B21" s="95" t="str">
        <f>VLOOKUP(G21,State!M$3:BK$53,51,0)</f>
        <v>Pennsylvania</v>
      </c>
      <c r="C21" s="68">
        <f>VLOOKUP(B21,State!$A$3:$B$54,2,0)</f>
        <v>21</v>
      </c>
      <c r="D21" s="69">
        <f>VLOOKUP(B21,State!$A$3:$C$54,3,0)</f>
        <v>6001185</v>
      </c>
      <c r="E21" s="94" t="str">
        <f>IF(VLOOKUP(B21,State!$A$3:$G$54,7,0)=1,"•","")</f>
        <v>•</v>
      </c>
      <c r="F21" s="69">
        <f>VLOOKUP(B21,State!$A$3:$L$54,12,0)</f>
        <v>3276363</v>
      </c>
      <c r="G21" s="96">
        <f>LARGE(State!M$3:M$53,20)</f>
        <v>0.54595267434681649</v>
      </c>
      <c r="I21" s="68">
        <v>20</v>
      </c>
      <c r="J21" s="95" t="str">
        <f>VLOOKUP(O21,State!O$3:BK$53,49,0)</f>
        <v>Georgia</v>
      </c>
      <c r="K21" s="68">
        <f>VLOOKUP(J21,State!$A$3:$B$54,2,0)</f>
        <v>15</v>
      </c>
      <c r="L21" s="69">
        <f>VLOOKUP(J21,State!$A$3:$C$54,3,0)</f>
        <v>3924500</v>
      </c>
      <c r="M21" s="94" t="str">
        <f>IF(VLOOKUP(J21,State!$A$3:$H$54,8,0)=1,"•","")</f>
        <v>•</v>
      </c>
      <c r="N21" s="69">
        <f>VLOOKUP(J21,State!$A$3:$N$54,14,0)</f>
        <v>2048759</v>
      </c>
      <c r="O21" s="96">
        <f>LARGE(State!O$3:O$53,20)</f>
        <v>0.52204331762007894</v>
      </c>
      <c r="P21" s="96"/>
      <c r="Q21" s="68">
        <v>20</v>
      </c>
      <c r="R21" s="95" t="str">
        <f>VLOOKUP(W21,State!Q$3:BK$53,47,0)</f>
        <v>California</v>
      </c>
      <c r="S21" s="68">
        <f>VLOOKUP(R21,State!$A$3:$B$54,2,0)</f>
        <v>55</v>
      </c>
      <c r="T21" s="69">
        <f>VLOOKUP(R21,State!$A$3:$C$54,3,0)</f>
        <v>13561900</v>
      </c>
      <c r="U21" s="94" t="str">
        <f>IF(VLOOKUP(R21,State!$A$3:$I$54,9,0)=1,"•","")</f>
        <v/>
      </c>
      <c r="V21" s="69">
        <f>VLOOKUP(R21,State!$A$3:$P$54,16,0)</f>
        <v>108381</v>
      </c>
      <c r="W21" s="96">
        <f>LARGE(State!Q$3:Q$53,20)</f>
        <v>7.9915793509758963E-3</v>
      </c>
    </row>
    <row r="22" spans="1:23">
      <c r="A22" s="68">
        <v>21</v>
      </c>
      <c r="B22" s="95" t="str">
        <f>VLOOKUP(G22,State!M$3:BK$53,51,0)</f>
        <v>New Hampshire</v>
      </c>
      <c r="C22" s="68">
        <f>VLOOKUP(B22,State!$A$3:$B$54,2,0)</f>
        <v>4</v>
      </c>
      <c r="D22" s="69">
        <f>VLOOKUP(B22,State!$A$3:$C$54,3,0)</f>
        <v>710970</v>
      </c>
      <c r="E22" s="94" t="str">
        <f>IF(VLOOKUP(B22,State!$A$3:$G$54,7,0)=1,"•","")</f>
        <v>•</v>
      </c>
      <c r="F22" s="69">
        <f>VLOOKUP(B22,State!$A$3:$L$54,12,0)</f>
        <v>384826</v>
      </c>
      <c r="G22" s="96">
        <f>LARGE(State!M$3:M$53,21)</f>
        <v>0.54126897056134582</v>
      </c>
      <c r="I22" s="68">
        <v>21</v>
      </c>
      <c r="J22" s="95" t="str">
        <f>VLOOKUP(O22,State!O$3:BK$53,49,0)</f>
        <v>Montana</v>
      </c>
      <c r="K22" s="68">
        <f>VLOOKUP(J22,State!$A$3:$B$54,2,0)</f>
        <v>3</v>
      </c>
      <c r="L22" s="69">
        <f>VLOOKUP(J22,State!$A$3:$C$54,3,0)</f>
        <v>491960</v>
      </c>
      <c r="M22" s="94" t="str">
        <f>IF(VLOOKUP(J22,State!$A$3:$H$54,8,0)=1,"•","")</f>
        <v>•</v>
      </c>
      <c r="N22" s="69">
        <f>VLOOKUP(J22,State!$A$3:$N$54,14,0)</f>
        <v>243882</v>
      </c>
      <c r="O22" s="96">
        <f>LARGE(State!O$3:O$53,21)</f>
        <v>0.49573542564436135</v>
      </c>
      <c r="P22" s="96"/>
      <c r="Q22" s="68">
        <v>21</v>
      </c>
      <c r="R22" s="95" t="str">
        <f>VLOOKUP(W22,State!Q$3:BK$53,47,0)</f>
        <v>Montana</v>
      </c>
      <c r="S22" s="68">
        <f>VLOOKUP(R22,State!$A$3:$B$54,2,0)</f>
        <v>3</v>
      </c>
      <c r="T22" s="69">
        <f>VLOOKUP(R22,State!$A$3:$C$54,3,0)</f>
        <v>491960</v>
      </c>
      <c r="U22" s="94" t="str">
        <f>IF(VLOOKUP(R22,State!$A$3:$I$54,9,0)=1,"•","")</f>
        <v/>
      </c>
      <c r="V22" s="69">
        <f>VLOOKUP(R22,State!$A$3:$P$54,16,0)</f>
        <v>3699</v>
      </c>
      <c r="W22" s="96">
        <f>LARGE(State!Q$3:Q$53,21)</f>
        <v>7.5189039759330023E-3</v>
      </c>
    </row>
    <row r="23" spans="1:23">
      <c r="A23" s="68">
        <v>22</v>
      </c>
      <c r="B23" s="95" t="str">
        <f>VLOOKUP(G23,State!M$3:BK$53,51,0)</f>
        <v>Minnesota</v>
      </c>
      <c r="C23" s="68">
        <f>VLOOKUP(B23,State!$A$3:$B$54,2,0)</f>
        <v>10</v>
      </c>
      <c r="D23" s="69">
        <f>VLOOKUP(B23,State!$A$3:$C$54,3,0)</f>
        <v>2910369</v>
      </c>
      <c r="E23" s="94" t="str">
        <f>IF(VLOOKUP(B23,State!$A$3:$G$54,7,0)=1,"•","")</f>
        <v>•</v>
      </c>
      <c r="F23" s="69">
        <f>VLOOKUP(B23,State!$A$3:$L$54,12,0)</f>
        <v>1573354</v>
      </c>
      <c r="G23" s="96">
        <f>LARGE(State!M$3:M$53,22)</f>
        <v>0.54060292698279844</v>
      </c>
      <c r="I23" s="68">
        <v>22</v>
      </c>
      <c r="J23" s="95" t="str">
        <f>VLOOKUP(O23,State!O$3:BK$53,49,0)</f>
        <v>Missouri</v>
      </c>
      <c r="K23" s="68">
        <f>VLOOKUP(J23,State!$A$3:$B$54,2,0)</f>
        <v>11</v>
      </c>
      <c r="L23" s="69">
        <f>VLOOKUP(J23,State!$A$3:$C$54,3,0)</f>
        <v>2925205</v>
      </c>
      <c r="M23" s="94" t="str">
        <f>IF(VLOOKUP(J23,State!$A$3:$H$54,8,0)=1,"•","")</f>
        <v>•</v>
      </c>
      <c r="N23" s="69">
        <f>VLOOKUP(J23,State!$A$3:$N$54,14,0)</f>
        <v>1445814</v>
      </c>
      <c r="O23" s="96">
        <f>LARGE(State!O$3:O$53,22)</f>
        <v>0.49426074411878823</v>
      </c>
      <c r="P23" s="96"/>
      <c r="Q23" s="68">
        <v>22</v>
      </c>
      <c r="R23" s="95" t="str">
        <f>VLOOKUP(W23,State!Q$3:BK$53,47,0)</f>
        <v>Ohio</v>
      </c>
      <c r="S23" s="68">
        <f>VLOOKUP(R23,State!$A$3:$B$54,2,0)</f>
        <v>20</v>
      </c>
      <c r="T23" s="69">
        <f>VLOOKUP(R23,State!$A$3:$C$54,3,0)</f>
        <v>5708350</v>
      </c>
      <c r="U23" s="94" t="str">
        <f>IF(VLOOKUP(R23,State!$A$3:$I$54,9,0)=1,"•","")</f>
        <v/>
      </c>
      <c r="V23" s="69">
        <f>VLOOKUP(R23,State!$A$3:$P$54,16,0)</f>
        <v>42337</v>
      </c>
      <c r="W23" s="96">
        <f>LARGE(State!Q$3:Q$53,22)</f>
        <v>7.4166790753895607E-3</v>
      </c>
    </row>
    <row r="24" spans="1:23">
      <c r="A24" s="68">
        <v>23</v>
      </c>
      <c r="B24" s="95" t="str">
        <f>VLOOKUP(G24,State!M$3:BK$53,51,0)</f>
        <v>Iowa</v>
      </c>
      <c r="C24" s="68">
        <f>VLOOKUP(B24,State!$A$3:$B$54,2,0)</f>
        <v>7</v>
      </c>
      <c r="D24" s="69">
        <f>VLOOKUP(B24,State!$A$3:$C$54,3,0)</f>
        <v>1537123</v>
      </c>
      <c r="E24" s="94" t="str">
        <f>IF(VLOOKUP(B24,State!$A$3:$G$54,7,0)=1,"•","")</f>
        <v>•</v>
      </c>
      <c r="F24" s="69">
        <f>VLOOKUP(B24,State!$A$3:$L$54,12,0)</f>
        <v>828940</v>
      </c>
      <c r="G24" s="96">
        <f>LARGE(State!M$3:M$53,23)</f>
        <v>0.53928020073865268</v>
      </c>
      <c r="I24" s="68">
        <v>23</v>
      </c>
      <c r="J24" s="95" t="str">
        <f>VLOOKUP(O24,State!O$3:BK$53,49,0)</f>
        <v>North Carolina</v>
      </c>
      <c r="K24" s="68">
        <f>VLOOKUP(J24,State!$A$3:$B$54,2,0)</f>
        <v>15</v>
      </c>
      <c r="L24" s="69">
        <f>VLOOKUP(J24,State!$A$3:$C$54,3,0)</f>
        <v>4310789</v>
      </c>
      <c r="M24" s="94" t="str">
        <f>IF(VLOOKUP(J24,State!$A$3:$H$54,8,0)=1,"•","")</f>
        <v/>
      </c>
      <c r="N24" s="69">
        <f>VLOOKUP(J24,State!$A$3:$N$54,14,0)</f>
        <v>2128474</v>
      </c>
      <c r="O24" s="96">
        <f>LARGE(State!O$3:O$53,23)</f>
        <v>0.49375508752574065</v>
      </c>
      <c r="P24" s="96"/>
      <c r="Q24" s="68">
        <v>23</v>
      </c>
      <c r="R24" s="95" t="str">
        <f>VLOOKUP(W24,State!Q$3:BK$53,47,0)</f>
        <v>Pennsylvania</v>
      </c>
      <c r="S24" s="68">
        <f>VLOOKUP(R24,State!$A$3:$B$54,2,0)</f>
        <v>21</v>
      </c>
      <c r="T24" s="69">
        <f>VLOOKUP(R24,State!$A$3:$C$54,3,0)</f>
        <v>6001185</v>
      </c>
      <c r="U24" s="94" t="str">
        <f>IF(VLOOKUP(R24,State!$A$3:$I$54,9,0)=1,"•","")</f>
        <v/>
      </c>
      <c r="V24" s="69">
        <f>VLOOKUP(R24,State!$A$3:$P$54,16,0)</f>
        <v>42977</v>
      </c>
      <c r="W24" s="96">
        <f>LARGE(State!Q$3:Q$53,23)</f>
        <v>7.1614189530900983E-3</v>
      </c>
    </row>
    <row r="25" spans="1:23">
      <c r="A25" s="68">
        <v>24</v>
      </c>
      <c r="B25" s="95" t="str">
        <f>VLOOKUP(G25,State!M$3:BK$53,51,0)</f>
        <v>Colorado</v>
      </c>
      <c r="C25" s="68">
        <f>VLOOKUP(B25,State!$A$3:$B$54,2,0)</f>
        <v>9</v>
      </c>
      <c r="D25" s="69">
        <f>VLOOKUP(B25,State!$A$3:$C$54,3,0)</f>
        <v>2401462</v>
      </c>
      <c r="E25" s="94" t="str">
        <f>IF(VLOOKUP(B25,State!$A$3:$G$54,7,0)=1,"•","")</f>
        <v>•</v>
      </c>
      <c r="F25" s="69">
        <f>VLOOKUP(B25,State!$A$3:$L$54,12,0)</f>
        <v>1288633</v>
      </c>
      <c r="G25" s="96">
        <f>LARGE(State!M$3:M$53,24)</f>
        <v>0.53660353567951524</v>
      </c>
      <c r="I25" s="68">
        <v>24</v>
      </c>
      <c r="J25" s="95" t="str">
        <f>VLOOKUP(O25,State!O$3:BK$53,49,0)</f>
        <v>Indiana</v>
      </c>
      <c r="K25" s="68">
        <f>VLOOKUP(J25,State!$A$3:$B$54,2,0)</f>
        <v>11</v>
      </c>
      <c r="L25" s="69">
        <f>VLOOKUP(J25,State!$A$3:$C$54,3,0)</f>
        <v>2751054</v>
      </c>
      <c r="M25" s="94" t="str">
        <f>IF(VLOOKUP(J25,State!$A$3:$H$54,8,0)=1,"•","")</f>
        <v/>
      </c>
      <c r="N25" s="69">
        <f>VLOOKUP(J25,State!$A$3:$N$54,14,0)</f>
        <v>1345648</v>
      </c>
      <c r="O25" s="96">
        <f>LARGE(State!O$3:O$53,24)</f>
        <v>0.48913907178848542</v>
      </c>
      <c r="P25" s="96"/>
      <c r="Q25" s="68">
        <v>24</v>
      </c>
      <c r="R25" s="95" t="str">
        <f>VLOOKUP(W25,State!Q$3:BK$53,47,0)</f>
        <v>Nebraska</v>
      </c>
      <c r="S25" s="68">
        <f>VLOOKUP(R25,State!$A$3:$B$54,2,0)</f>
        <v>5</v>
      </c>
      <c r="T25" s="69">
        <f>VLOOKUP(R25,State!$A$3:$C$54,3,0)</f>
        <v>801281</v>
      </c>
      <c r="U25" s="94" t="str">
        <f>IF(VLOOKUP(R25,State!$A$3:$I$54,9,0)=1,"•","")</f>
        <v/>
      </c>
      <c r="V25" s="69">
        <f>VLOOKUP(R25,State!$A$3:$P$54,16,0)</f>
        <v>5406</v>
      </c>
      <c r="W25" s="96">
        <f>LARGE(State!Q$3:Q$53,24)</f>
        <v>6.7466968516662696E-3</v>
      </c>
    </row>
    <row r="26" spans="1:23">
      <c r="A26" s="68">
        <v>25</v>
      </c>
      <c r="B26" s="95" t="str">
        <f>VLOOKUP(G26,State!M$3:BK$53,51,0)</f>
        <v>Virginia</v>
      </c>
      <c r="C26" s="68">
        <f>VLOOKUP(B26,State!$A$3:$B$54,2,0)</f>
        <v>13</v>
      </c>
      <c r="D26" s="69">
        <f>VLOOKUP(B26,State!$A$3:$C$54,3,0)</f>
        <v>3723260</v>
      </c>
      <c r="E26" s="94" t="str">
        <f>IF(VLOOKUP(B26,State!$A$3:$G$54,7,0)=1,"•","")</f>
        <v>•</v>
      </c>
      <c r="F26" s="69">
        <f>VLOOKUP(B26,State!$A$3:$L$54,12,0)</f>
        <v>1959532</v>
      </c>
      <c r="G26" s="96">
        <f>LARGE(State!M$3:M$53,25)</f>
        <v>0.5262946987317566</v>
      </c>
      <c r="I26" s="68">
        <v>25</v>
      </c>
      <c r="J26" s="95" t="str">
        <f>VLOOKUP(O26,State!O$3:BK$53,49,0)</f>
        <v>Florida</v>
      </c>
      <c r="K26" s="68">
        <f>VLOOKUP(J26,State!$A$3:$B$54,2,0)</f>
        <v>27</v>
      </c>
      <c r="L26" s="69">
        <f>VLOOKUP(J26,State!$A$3:$C$54,3,0)</f>
        <v>8391640</v>
      </c>
      <c r="M26" s="94" t="str">
        <f>IF(VLOOKUP(J26,State!$A$3:$H$54,8,0)=1,"•","")</f>
        <v/>
      </c>
      <c r="N26" s="69">
        <f>VLOOKUP(J26,State!$A$3:$N$54,14,0)</f>
        <v>4046219</v>
      </c>
      <c r="O26" s="96">
        <f>LARGE(State!O$3:O$53,25)</f>
        <v>0.48217261464981814</v>
      </c>
      <c r="P26" s="96"/>
      <c r="Q26" s="68">
        <v>25</v>
      </c>
      <c r="R26" s="95" t="str">
        <f>VLOOKUP(W26,State!Q$3:BK$53,47,0)</f>
        <v>Michigan</v>
      </c>
      <c r="S26" s="68">
        <f>VLOOKUP(R26,State!$A$3:$B$54,2,0)</f>
        <v>17</v>
      </c>
      <c r="T26" s="69">
        <f>VLOOKUP(R26,State!$A$3:$C$54,3,0)</f>
        <v>5001766</v>
      </c>
      <c r="U26" s="94" t="str">
        <f>IF(VLOOKUP(R26,State!$A$3:$I$54,9,0)=1,"•","")</f>
        <v/>
      </c>
      <c r="V26" s="69">
        <f>VLOOKUP(R26,State!$A$3:$P$54,16,0)</f>
        <v>33085</v>
      </c>
      <c r="W26" s="96">
        <f>LARGE(State!Q$3:Q$53,25)</f>
        <v>6.6146637007808845E-3</v>
      </c>
    </row>
    <row r="27" spans="1:23">
      <c r="A27" s="68">
        <v>26</v>
      </c>
      <c r="B27" s="95" t="str">
        <f>VLOOKUP(G27,State!M$3:BK$53,51,0)</f>
        <v>Ohio</v>
      </c>
      <c r="C27" s="68">
        <f>VLOOKUP(B27,State!$A$3:$B$54,2,0)</f>
        <v>20</v>
      </c>
      <c r="D27" s="69">
        <f>VLOOKUP(B27,State!$A$3:$C$54,3,0)</f>
        <v>5708350</v>
      </c>
      <c r="E27" s="94" t="str">
        <f>IF(VLOOKUP(B27,State!$A$3:$G$54,7,0)=1,"•","")</f>
        <v>•</v>
      </c>
      <c r="F27" s="69">
        <f>VLOOKUP(B27,State!$A$3:$L$54,12,0)</f>
        <v>2940044</v>
      </c>
      <c r="G27" s="96">
        <f>LARGE(State!M$3:M$53,26)</f>
        <v>0.5150427006052537</v>
      </c>
      <c r="I27" s="68">
        <v>26</v>
      </c>
      <c r="J27" s="95" t="str">
        <f>VLOOKUP(O27,State!O$3:BK$53,49,0)</f>
        <v>Ohio</v>
      </c>
      <c r="K27" s="68">
        <f>VLOOKUP(J27,State!$A$3:$B$54,2,0)</f>
        <v>20</v>
      </c>
      <c r="L27" s="69">
        <f>VLOOKUP(J27,State!$A$3:$C$54,3,0)</f>
        <v>5708350</v>
      </c>
      <c r="M27" s="94" t="str">
        <f>IF(VLOOKUP(J27,State!$A$3:$H$54,8,0)=1,"•","")</f>
        <v/>
      </c>
      <c r="N27" s="69">
        <f>VLOOKUP(J27,State!$A$3:$N$54,14,0)</f>
        <v>2677820</v>
      </c>
      <c r="O27" s="96">
        <f>LARGE(State!O$3:O$53,26)</f>
        <v>0.46910578363274852</v>
      </c>
      <c r="P27" s="96"/>
      <c r="Q27" s="68">
        <v>26</v>
      </c>
      <c r="R27" s="95" t="str">
        <f>VLOOKUP(W27,State!Q$3:BK$53,47,0)</f>
        <v>New Mexico</v>
      </c>
      <c r="S27" s="68">
        <f>VLOOKUP(R27,State!$A$3:$B$54,2,0)</f>
        <v>5</v>
      </c>
      <c r="T27" s="69">
        <f>VLOOKUP(R27,State!$A$3:$C$54,3,0)</f>
        <v>830158</v>
      </c>
      <c r="U27" s="94" t="str">
        <f>IF(VLOOKUP(R27,State!$A$3:$I$54,9,0)=1,"•","")</f>
        <v/>
      </c>
      <c r="V27" s="69">
        <f>VLOOKUP(R27,State!$A$3:$P$54,16,0)</f>
        <v>5327</v>
      </c>
      <c r="W27" s="96">
        <f>LARGE(State!Q$3:Q$53,26)</f>
        <v>6.4168507681670239E-3</v>
      </c>
    </row>
    <row r="28" spans="1:23">
      <c r="A28" s="68">
        <v>27</v>
      </c>
      <c r="B28" s="95" t="str">
        <f>VLOOKUP(G28,State!M$3:BK$53,51,0)</f>
        <v>Florida</v>
      </c>
      <c r="C28" s="68">
        <f>VLOOKUP(B28,State!$A$3:$B$54,2,0)</f>
        <v>27</v>
      </c>
      <c r="D28" s="69">
        <f>VLOOKUP(B28,State!$A$3:$C$54,3,0)</f>
        <v>8391640</v>
      </c>
      <c r="E28" s="94" t="str">
        <f>IF(VLOOKUP(B28,State!$A$3:$G$54,7,0)=1,"•","")</f>
        <v>•</v>
      </c>
      <c r="F28" s="69">
        <f>VLOOKUP(B28,State!$A$3:$L$54,12,0)</f>
        <v>4282367</v>
      </c>
      <c r="G28" s="96">
        <f>LARGE(State!M$3:M$53,27)</f>
        <v>0.51031347865256371</v>
      </c>
      <c r="I28" s="68">
        <v>27</v>
      </c>
      <c r="J28" s="95" t="str">
        <f>VLOOKUP(O28,State!O$3:BK$53,49,0)</f>
        <v>Virginia</v>
      </c>
      <c r="K28" s="68">
        <f>VLOOKUP(J28,State!$A$3:$B$54,2,0)</f>
        <v>13</v>
      </c>
      <c r="L28" s="69">
        <f>VLOOKUP(J28,State!$A$3:$C$54,3,0)</f>
        <v>3723260</v>
      </c>
      <c r="M28" s="94" t="str">
        <f>IF(VLOOKUP(J28,State!$A$3:$H$54,8,0)=1,"•","")</f>
        <v/>
      </c>
      <c r="N28" s="69">
        <f>VLOOKUP(J28,State!$A$3:$N$54,14,0)</f>
        <v>1725005</v>
      </c>
      <c r="O28" s="96">
        <f>LARGE(State!O$3:O$53,27)</f>
        <v>0.46330500690255316</v>
      </c>
      <c r="P28" s="96"/>
      <c r="Q28" s="68">
        <v>27</v>
      </c>
      <c r="R28" s="95" t="str">
        <f>VLOOKUP(W28,State!Q$3:BK$53,47,0)</f>
        <v>Nevada</v>
      </c>
      <c r="S28" s="68">
        <f>VLOOKUP(R28,State!$A$3:$B$54,2,0)</f>
        <v>5</v>
      </c>
      <c r="T28" s="69">
        <f>VLOOKUP(R28,State!$A$3:$C$54,3,0)</f>
        <v>967848</v>
      </c>
      <c r="U28" s="94" t="str">
        <f>IF(VLOOKUP(R28,State!$A$3:$I$54,9,0)=1,"•","")</f>
        <v/>
      </c>
      <c r="V28" s="69">
        <f>VLOOKUP(R28,State!$A$3:$P$54,16,0)</f>
        <v>6150</v>
      </c>
      <c r="W28" s="96">
        <f>LARGE(State!Q$3:Q$53,27)</f>
        <v>6.3543035683289112E-3</v>
      </c>
    </row>
    <row r="29" spans="1:23">
      <c r="A29" s="68">
        <v>28</v>
      </c>
      <c r="B29" s="95" t="str">
        <f>VLOOKUP(G29,State!M$3:BK$53,51,0)</f>
        <v>Indiana</v>
      </c>
      <c r="C29" s="68">
        <f>VLOOKUP(B29,State!$A$3:$B$54,2,0)</f>
        <v>11</v>
      </c>
      <c r="D29" s="69">
        <f>VLOOKUP(B29,State!$A$3:$C$54,3,0)</f>
        <v>2751054</v>
      </c>
      <c r="E29" s="94" t="str">
        <f>IF(VLOOKUP(B29,State!$A$3:$G$54,7,0)=1,"•","")</f>
        <v>•</v>
      </c>
      <c r="F29" s="69">
        <f>VLOOKUP(B29,State!$A$3:$L$54,12,0)</f>
        <v>1374039</v>
      </c>
      <c r="G29" s="96">
        <f>LARGE(State!M$3:M$53,28)</f>
        <v>0.49945911639684282</v>
      </c>
      <c r="I29" s="68">
        <v>28</v>
      </c>
      <c r="J29" s="95" t="str">
        <f>VLOOKUP(O29,State!O$3:BK$53,49,0)</f>
        <v>Colorado</v>
      </c>
      <c r="K29" s="68">
        <f>VLOOKUP(J29,State!$A$3:$B$54,2,0)</f>
        <v>9</v>
      </c>
      <c r="L29" s="69">
        <f>VLOOKUP(J29,State!$A$3:$C$54,3,0)</f>
        <v>2401462</v>
      </c>
      <c r="M29" s="94" t="str">
        <f>IF(VLOOKUP(J29,State!$A$3:$H$54,8,0)=1,"•","")</f>
        <v/>
      </c>
      <c r="N29" s="69">
        <f>VLOOKUP(J29,State!$A$3:$N$54,14,0)</f>
        <v>1073629</v>
      </c>
      <c r="O29" s="96">
        <f>LARGE(State!O$3:O$53,28)</f>
        <v>0.44707307465202445</v>
      </c>
      <c r="P29" s="96"/>
      <c r="Q29" s="68">
        <v>28</v>
      </c>
      <c r="R29" s="95" t="str">
        <f>VLOOKUP(W29,State!Q$3:BK$53,47,0)</f>
        <v>Missouri</v>
      </c>
      <c r="S29" s="68">
        <f>VLOOKUP(R29,State!$A$3:$B$54,2,0)</f>
        <v>11</v>
      </c>
      <c r="T29" s="69">
        <f>VLOOKUP(R29,State!$A$3:$C$54,3,0)</f>
        <v>2925205</v>
      </c>
      <c r="U29" s="94" t="str">
        <f>IF(VLOOKUP(R29,State!$A$3:$I$54,9,0)=1,"•","")</f>
        <v/>
      </c>
      <c r="V29" s="69">
        <f>VLOOKUP(R29,State!$A$3:$P$54,16,0)</f>
        <v>17813</v>
      </c>
      <c r="W29" s="96">
        <f>LARGE(State!Q$3:Q$53,28)</f>
        <v>6.089487745303321E-3</v>
      </c>
    </row>
    <row r="30" spans="1:23">
      <c r="A30" s="68">
        <v>29</v>
      </c>
      <c r="B30" s="95" t="str">
        <f>VLOOKUP(G30,State!M$3:BK$53,51,0)</f>
        <v>North Carolina</v>
      </c>
      <c r="C30" s="68">
        <f>VLOOKUP(B30,State!$A$3:$B$54,2,0)</f>
        <v>15</v>
      </c>
      <c r="D30" s="69">
        <f>VLOOKUP(B30,State!$A$3:$C$54,3,0)</f>
        <v>4310789</v>
      </c>
      <c r="E30" s="94" t="str">
        <f>IF(VLOOKUP(B30,State!$A$3:$G$54,7,0)=1,"•","")</f>
        <v>•</v>
      </c>
      <c r="F30" s="69">
        <f>VLOOKUP(B30,State!$A$3:$L$54,12,0)</f>
        <v>2142651</v>
      </c>
      <c r="G30" s="96">
        <f>LARGE(State!M$3:M$53,29)</f>
        <v>0.49704381262919617</v>
      </c>
      <c r="I30" s="68">
        <v>29</v>
      </c>
      <c r="J30" s="95" t="str">
        <f>VLOOKUP(O30,State!O$3:BK$53,49,0)</f>
        <v>New Hampshire</v>
      </c>
      <c r="K30" s="68">
        <f>VLOOKUP(J30,State!$A$3:$B$54,2,0)</f>
        <v>4</v>
      </c>
      <c r="L30" s="69">
        <f>VLOOKUP(J30,State!$A$3:$C$54,3,0)</f>
        <v>710970</v>
      </c>
      <c r="M30" s="94" t="str">
        <f>IF(VLOOKUP(J30,State!$A$3:$H$54,8,0)=1,"•","")</f>
        <v/>
      </c>
      <c r="N30" s="69">
        <f>VLOOKUP(J30,State!$A$3:$N$54,14,0)</f>
        <v>316534</v>
      </c>
      <c r="O30" s="96">
        <f>LARGE(State!O$3:O$53,29)</f>
        <v>0.44521428470962204</v>
      </c>
      <c r="P30" s="96"/>
      <c r="Q30" s="68">
        <v>29</v>
      </c>
      <c r="R30" s="95" t="str">
        <f>VLOOKUP(W30,State!Q$3:BK$53,47,0)</f>
        <v>Wisconsin</v>
      </c>
      <c r="S30" s="68">
        <f>VLOOKUP(R30,State!$A$3:$B$54,2,0)</f>
        <v>10</v>
      </c>
      <c r="T30" s="69">
        <f>VLOOKUP(R30,State!$A$3:$C$54,3,0)</f>
        <v>2983417</v>
      </c>
      <c r="U30" s="94" t="str">
        <f>IF(VLOOKUP(R30,State!$A$3:$I$54,9,0)=1,"•","")</f>
        <v/>
      </c>
      <c r="V30" s="69">
        <f>VLOOKUP(R30,State!$A$3:$P$54,16,0)</f>
        <v>17605</v>
      </c>
      <c r="W30" s="96">
        <f>LARGE(State!Q$3:Q$53,29)</f>
        <v>5.9009518280548779E-3</v>
      </c>
    </row>
    <row r="31" spans="1:23">
      <c r="A31" s="68">
        <v>30</v>
      </c>
      <c r="B31" s="95" t="str">
        <f>VLOOKUP(G31,State!M$3:BK$53,51,0)</f>
        <v>Missouri</v>
      </c>
      <c r="C31" s="68">
        <f>VLOOKUP(B31,State!$A$3:$B$54,2,0)</f>
        <v>11</v>
      </c>
      <c r="D31" s="69">
        <f>VLOOKUP(B31,State!$A$3:$C$54,3,0)</f>
        <v>2925205</v>
      </c>
      <c r="E31" s="94" t="str">
        <f>IF(VLOOKUP(B31,State!$A$3:$G$54,7,0)=1,"•","")</f>
        <v/>
      </c>
      <c r="F31" s="69">
        <f>VLOOKUP(B31,State!$A$3:$L$54,12,0)</f>
        <v>1441911</v>
      </c>
      <c r="G31" s="96">
        <f>LARGE(State!M$3:M$53,30)</f>
        <v>0.49292647865705136</v>
      </c>
      <c r="I31" s="68">
        <v>30</v>
      </c>
      <c r="J31" s="95" t="str">
        <f>VLOOKUP(O31,State!O$3:BK$53,49,0)</f>
        <v>Iowa</v>
      </c>
      <c r="K31" s="68">
        <f>VLOOKUP(J31,State!$A$3:$B$54,2,0)</f>
        <v>7</v>
      </c>
      <c r="L31" s="69">
        <f>VLOOKUP(J31,State!$A$3:$C$54,3,0)</f>
        <v>1537123</v>
      </c>
      <c r="M31" s="94" t="str">
        <f>IF(VLOOKUP(J31,State!$A$3:$H$54,8,0)=1,"•","")</f>
        <v/>
      </c>
      <c r="N31" s="69">
        <f>VLOOKUP(J31,State!$A$3:$N$54,14,0)</f>
        <v>682379</v>
      </c>
      <c r="O31" s="96">
        <f>LARGE(State!O$3:O$53,30)</f>
        <v>0.44393259355302078</v>
      </c>
      <c r="P31" s="96"/>
      <c r="Q31" s="68">
        <v>30</v>
      </c>
      <c r="R31" s="95" t="str">
        <f>VLOOKUP(W31,State!Q$3:BK$53,47,0)</f>
        <v>Delaware</v>
      </c>
      <c r="S31" s="68">
        <f>VLOOKUP(R31,State!$A$3:$B$54,2,0)</f>
        <v>3</v>
      </c>
      <c r="T31" s="69">
        <f>VLOOKUP(R31,State!$A$3:$C$54,3,0)</f>
        <v>412412</v>
      </c>
      <c r="U31" s="94" t="str">
        <f>IF(VLOOKUP(R31,State!$A$3:$I$54,9,0)=1,"•","")</f>
        <v/>
      </c>
      <c r="V31" s="69">
        <f>VLOOKUP(R31,State!$A$3:$P$54,16,0)</f>
        <v>2401</v>
      </c>
      <c r="W31" s="96">
        <f>LARGE(State!Q$3:Q$53,30)</f>
        <v>5.8218480548577634E-3</v>
      </c>
    </row>
    <row r="32" spans="1:23">
      <c r="A32" s="68">
        <v>31</v>
      </c>
      <c r="B32" s="95" t="str">
        <f>VLOOKUP(G32,State!M$3:BK$53,51,0)</f>
        <v>Montana</v>
      </c>
      <c r="C32" s="68">
        <f>VLOOKUP(B32,State!$A$3:$B$54,2,0)</f>
        <v>3</v>
      </c>
      <c r="D32" s="69">
        <f>VLOOKUP(B32,State!$A$3:$C$54,3,0)</f>
        <v>491960</v>
      </c>
      <c r="E32" s="94" t="str">
        <f>IF(VLOOKUP(B32,State!$A$3:$G$54,7,0)=1,"•","")</f>
        <v/>
      </c>
      <c r="F32" s="69">
        <f>VLOOKUP(B32,State!$A$3:$L$54,12,0)</f>
        <v>232159</v>
      </c>
      <c r="G32" s="96">
        <f>LARGE(State!M$3:M$53,31)</f>
        <v>0.471906252540857</v>
      </c>
      <c r="I32" s="68">
        <v>31</v>
      </c>
      <c r="J32" s="95" t="str">
        <f>VLOOKUP(O32,State!O$3:BK$53,49,0)</f>
        <v>Pennsylvania</v>
      </c>
      <c r="K32" s="68">
        <f>VLOOKUP(J32,State!$A$3:$B$54,2,0)</f>
        <v>21</v>
      </c>
      <c r="L32" s="69">
        <f>VLOOKUP(J32,State!$A$3:$C$54,3,0)</f>
        <v>6001185</v>
      </c>
      <c r="M32" s="94" t="str">
        <f>IF(VLOOKUP(J32,State!$A$3:$H$54,8,0)=1,"•","")</f>
        <v/>
      </c>
      <c r="N32" s="69">
        <f>VLOOKUP(J32,State!$A$3:$N$54,14,0)</f>
        <v>2655885</v>
      </c>
      <c r="O32" s="96">
        <f>LARGE(State!O$3:O$53,31)</f>
        <v>0.44256009438135968</v>
      </c>
      <c r="P32" s="96"/>
      <c r="Q32" s="68">
        <v>31</v>
      </c>
      <c r="R32" s="95" t="str">
        <f>VLOOKUP(W32,State!Q$3:BK$53,47,0)</f>
        <v>Illinois</v>
      </c>
      <c r="S32" s="68">
        <f>VLOOKUP(R32,State!$A$3:$B$54,2,0)</f>
        <v>21</v>
      </c>
      <c r="T32" s="69">
        <f>VLOOKUP(R32,State!$A$3:$C$54,3,0)</f>
        <v>5522575</v>
      </c>
      <c r="U32" s="94" t="str">
        <f>IF(VLOOKUP(R32,State!$A$3:$I$54,9,0)=1,"•","")</f>
        <v/>
      </c>
      <c r="V32" s="69">
        <f>VLOOKUP(R32,State!$A$3:$P$54,16,0)</f>
        <v>31152</v>
      </c>
      <c r="W32" s="96">
        <f>LARGE(State!Q$3:Q$53,31)</f>
        <v>5.6408468875479281E-3</v>
      </c>
    </row>
    <row r="33" spans="1:23">
      <c r="A33" s="68">
        <v>32</v>
      </c>
      <c r="B33" s="95" t="str">
        <f>VLOOKUP(G33,State!M$3:BK$53,51,0)</f>
        <v>Georgia</v>
      </c>
      <c r="C33" s="68">
        <f>VLOOKUP(B33,State!$A$3:$B$54,2,0)</f>
        <v>15</v>
      </c>
      <c r="D33" s="69">
        <f>VLOOKUP(B33,State!$A$3:$C$54,3,0)</f>
        <v>3924500</v>
      </c>
      <c r="E33" s="94" t="str">
        <f>IF(VLOOKUP(B33,State!$A$3:$G$54,7,0)=1,"•","")</f>
        <v/>
      </c>
      <c r="F33" s="69">
        <f>VLOOKUP(B33,State!$A$3:$L$54,12,0)</f>
        <v>1844123</v>
      </c>
      <c r="G33" s="96">
        <f>LARGE(State!M$3:M$53,32)</f>
        <v>0.46990011466428844</v>
      </c>
      <c r="I33" s="68">
        <v>32</v>
      </c>
      <c r="J33" s="95" t="str">
        <f>VLOOKUP(O33,State!O$3:BK$53,49,0)</f>
        <v>Minnesota</v>
      </c>
      <c r="K33" s="68">
        <f>VLOOKUP(J33,State!$A$3:$B$54,2,0)</f>
        <v>10</v>
      </c>
      <c r="L33" s="69">
        <f>VLOOKUP(J33,State!$A$3:$C$54,3,0)</f>
        <v>2910369</v>
      </c>
      <c r="M33" s="94" t="str">
        <f>IF(VLOOKUP(J33,State!$A$3:$H$54,8,0)=1,"•","")</f>
        <v/>
      </c>
      <c r="N33" s="69">
        <f>VLOOKUP(J33,State!$A$3:$N$54,14,0)</f>
        <v>1275409</v>
      </c>
      <c r="O33" s="96">
        <f>LARGE(State!O$3:O$53,32)</f>
        <v>0.43822931044139074</v>
      </c>
      <c r="P33" s="96"/>
      <c r="Q33" s="68">
        <v>32</v>
      </c>
      <c r="R33" s="95" t="str">
        <f>VLOOKUP(W33,State!Q$3:BK$53,47,0)</f>
        <v>Maryland</v>
      </c>
      <c r="S33" s="68">
        <f>VLOOKUP(R33,State!$A$3:$B$54,2,0)</f>
        <v>10</v>
      </c>
      <c r="T33" s="69">
        <f>VLOOKUP(R33,State!$A$3:$C$54,3,0)</f>
        <v>2631596</v>
      </c>
      <c r="U33" s="94" t="str">
        <f>IF(VLOOKUP(R33,State!$A$3:$I$54,9,0)=1,"•","")</f>
        <v/>
      </c>
      <c r="V33" s="69">
        <f>VLOOKUP(R33,State!$A$3:$P$54,16,0)</f>
        <v>14713</v>
      </c>
      <c r="W33" s="96">
        <f>LARGE(State!Q$3:Q$53,32)</f>
        <v>5.5909037709435646E-3</v>
      </c>
    </row>
    <row r="34" spans="1:23">
      <c r="A34" s="68">
        <v>33</v>
      </c>
      <c r="B34" s="95" t="str">
        <f>VLOOKUP(G34,State!M$3:BK$53,51,0)</f>
        <v>Arizona</v>
      </c>
      <c r="C34" s="68">
        <f>VLOOKUP(B34,State!$A$3:$B$54,2,0)</f>
        <v>10</v>
      </c>
      <c r="D34" s="69">
        <f>VLOOKUP(B34,State!$A$3:$C$54,3,0)</f>
        <v>2293475</v>
      </c>
      <c r="E34" s="94" t="str">
        <f>IF(VLOOKUP(B34,State!$A$3:$G$54,7,0)=1,"•","")</f>
        <v/>
      </c>
      <c r="F34" s="69">
        <f>VLOOKUP(B34,State!$A$3:$L$54,12,0)</f>
        <v>1034707</v>
      </c>
      <c r="G34" s="96">
        <f>LARGE(State!M$3:M$53,33)</f>
        <v>0.45115250874764279</v>
      </c>
      <c r="I34" s="68">
        <v>33</v>
      </c>
      <c r="J34" s="95" t="str">
        <f>VLOOKUP(O34,State!O$3:BK$53,49,0)</f>
        <v>Nevada</v>
      </c>
      <c r="K34" s="68">
        <f>VLOOKUP(J34,State!$A$3:$B$54,2,0)</f>
        <v>5</v>
      </c>
      <c r="L34" s="69">
        <f>VLOOKUP(J34,State!$A$3:$C$54,3,0)</f>
        <v>967848</v>
      </c>
      <c r="M34" s="94" t="str">
        <f>IF(VLOOKUP(J34,State!$A$3:$H$54,8,0)=1,"•","")</f>
        <v/>
      </c>
      <c r="N34" s="69">
        <f>VLOOKUP(J34,State!$A$3:$N$54,14,0)</f>
        <v>412827</v>
      </c>
      <c r="O34" s="96">
        <f>LARGE(State!O$3:O$53,33)</f>
        <v>0.42654115108984053</v>
      </c>
      <c r="P34" s="96"/>
      <c r="Q34" s="68">
        <v>33</v>
      </c>
      <c r="R34" s="95" t="str">
        <f>VLOOKUP(W34,State!Q$3:BK$53,47,0)</f>
        <v>Colorado</v>
      </c>
      <c r="S34" s="68">
        <f>VLOOKUP(R34,State!$A$3:$B$54,2,0)</f>
        <v>9</v>
      </c>
      <c r="T34" s="69">
        <f>VLOOKUP(R34,State!$A$3:$C$54,3,0)</f>
        <v>2401462</v>
      </c>
      <c r="U34" s="94" t="str">
        <f>IF(VLOOKUP(R34,State!$A$3:$I$54,9,0)=1,"•","")</f>
        <v/>
      </c>
      <c r="V34" s="69">
        <f>VLOOKUP(R34,State!$A$3:$P$54,16,0)</f>
        <v>13352</v>
      </c>
      <c r="W34" s="96">
        <f>LARGE(State!Q$3:Q$53,33)</f>
        <v>5.5599463993184148E-3</v>
      </c>
    </row>
    <row r="35" spans="1:23">
      <c r="A35" s="68">
        <v>34</v>
      </c>
      <c r="B35" s="95" t="str">
        <f>VLOOKUP(G35,State!M$3:BK$53,51,0)</f>
        <v>South Carolina</v>
      </c>
      <c r="C35" s="68">
        <f>VLOOKUP(B35,State!$A$3:$B$54,2,0)</f>
        <v>8</v>
      </c>
      <c r="D35" s="69">
        <f>VLOOKUP(B35,State!$A$3:$C$54,3,0)</f>
        <v>1920969</v>
      </c>
      <c r="E35" s="94" t="str">
        <f>IF(VLOOKUP(B35,State!$A$3:$G$54,7,0)=1,"•","")</f>
        <v/>
      </c>
      <c r="F35" s="69">
        <f>VLOOKUP(B35,State!$A$3:$L$54,12,0)</f>
        <v>862449</v>
      </c>
      <c r="G35" s="96">
        <f>LARGE(State!M$3:M$53,34)</f>
        <v>0.44896560017366238</v>
      </c>
      <c r="I35" s="68">
        <v>34</v>
      </c>
      <c r="J35" s="95" t="str">
        <f>VLOOKUP(O35,State!O$3:BK$53,49,0)</f>
        <v>Wisconsin</v>
      </c>
      <c r="K35" s="68">
        <f>VLOOKUP(J35,State!$A$3:$B$54,2,0)</f>
        <v>10</v>
      </c>
      <c r="L35" s="69">
        <f>VLOOKUP(J35,State!$A$3:$C$54,3,0)</f>
        <v>2983417</v>
      </c>
      <c r="M35" s="94" t="str">
        <f>IF(VLOOKUP(J35,State!$A$3:$H$54,8,0)=1,"•","")</f>
        <v/>
      </c>
      <c r="N35" s="69">
        <f>VLOOKUP(J35,State!$A$3:$N$54,14,0)</f>
        <v>1262393</v>
      </c>
      <c r="O35" s="96">
        <f>LARGE(State!O$3:O$53,34)</f>
        <v>0.42313662488348092</v>
      </c>
      <c r="P35" s="96"/>
      <c r="Q35" s="68">
        <v>34</v>
      </c>
      <c r="R35" s="95" t="str">
        <f>VLOOKUP(W35,State!Q$3:BK$53,47,0)</f>
        <v>New Jersey</v>
      </c>
      <c r="S35" s="68">
        <f>VLOOKUP(R35,State!$A$3:$B$54,2,0)</f>
        <v>15</v>
      </c>
      <c r="T35" s="69">
        <f>VLOOKUP(R35,State!$A$3:$C$54,3,0)</f>
        <v>3868237</v>
      </c>
      <c r="U35" s="94" t="str">
        <f>IF(VLOOKUP(R35,State!$A$3:$I$54,9,0)=1,"•","")</f>
        <v/>
      </c>
      <c r="V35" s="69">
        <f>VLOOKUP(R35,State!$A$3:$P$54,16,0)</f>
        <v>21298</v>
      </c>
      <c r="W35" s="96">
        <f>LARGE(State!Q$3:Q$53,34)</f>
        <v>5.5058674016095705E-3</v>
      </c>
    </row>
    <row r="36" spans="1:23">
      <c r="A36" s="68">
        <v>35</v>
      </c>
      <c r="B36" s="95" t="str">
        <f>VLOOKUP(G36,State!M$3:BK$53,51,0)</f>
        <v>South Dakota</v>
      </c>
      <c r="C36" s="68">
        <f>VLOOKUP(B36,State!$A$3:$B$54,2,0)</f>
        <v>3</v>
      </c>
      <c r="D36" s="69">
        <f>VLOOKUP(B36,State!$A$3:$C$54,3,0)</f>
        <v>381975</v>
      </c>
      <c r="E36" s="94" t="str">
        <f>IF(VLOOKUP(B36,State!$A$3:$G$54,7,0)=1,"•","")</f>
        <v/>
      </c>
      <c r="F36" s="69">
        <f>VLOOKUP(B36,State!$A$3:$L$54,12,0)</f>
        <v>170924</v>
      </c>
      <c r="G36" s="96">
        <f>LARGE(State!M$3:M$53,35)</f>
        <v>0.44747431114601743</v>
      </c>
      <c r="I36" s="68">
        <v>35</v>
      </c>
      <c r="J36" s="95" t="str">
        <f>VLOOKUP(O36,State!O$3:BK$53,49,0)</f>
        <v>New Mexico</v>
      </c>
      <c r="K36" s="68">
        <f>VLOOKUP(J36,State!$A$3:$B$54,2,0)</f>
        <v>5</v>
      </c>
      <c r="L36" s="69">
        <f>VLOOKUP(J36,State!$A$3:$C$54,3,0)</f>
        <v>830158</v>
      </c>
      <c r="M36" s="94" t="str">
        <f>IF(VLOOKUP(J36,State!$A$3:$H$54,8,0)=1,"•","")</f>
        <v/>
      </c>
      <c r="N36" s="69">
        <f>VLOOKUP(J36,State!$A$3:$N$54,14,0)</f>
        <v>346832</v>
      </c>
      <c r="O36" s="96">
        <f>LARGE(State!O$3:O$53,35)</f>
        <v>0.4177903483433274</v>
      </c>
      <c r="P36" s="96"/>
      <c r="Q36" s="68">
        <v>35</v>
      </c>
      <c r="R36" s="95" t="str">
        <f>VLOOKUP(W36,State!Q$3:BK$53,47,0)</f>
        <v>New York</v>
      </c>
      <c r="S36" s="68">
        <f>VLOOKUP(R36,State!$A$3:$B$54,2,0)</f>
        <v>31</v>
      </c>
      <c r="T36" s="69">
        <f>VLOOKUP(R36,State!$A$3:$C$54,3,0)</f>
        <v>7640948</v>
      </c>
      <c r="U36" s="94" t="str">
        <f>IF(VLOOKUP(R36,State!$A$3:$I$54,9,0)=1,"•","")</f>
        <v/>
      </c>
      <c r="V36" s="69">
        <f>VLOOKUP(R36,State!$A$3:$P$54,16,0)</f>
        <v>41249</v>
      </c>
      <c r="W36" s="96">
        <f>LARGE(State!Q$3:Q$53,35)</f>
        <v>5.3984139140850059E-3</v>
      </c>
    </row>
    <row r="37" spans="1:23">
      <c r="A37" s="68">
        <v>36</v>
      </c>
      <c r="B37" s="95" t="str">
        <f>VLOOKUP(G37,State!M$3:BK$53,51,0)</f>
        <v>North Dakota</v>
      </c>
      <c r="C37" s="68">
        <f>VLOOKUP(B37,State!$A$3:$B$54,2,0)</f>
        <v>3</v>
      </c>
      <c r="D37" s="69">
        <f>VLOOKUP(B37,State!$A$3:$C$54,3,0)</f>
        <v>316615</v>
      </c>
      <c r="E37" s="94" t="str">
        <f>IF(VLOOKUP(B37,State!$A$3:$G$54,7,0)=1,"•","")</f>
        <v/>
      </c>
      <c r="F37" s="69">
        <f>VLOOKUP(B37,State!$A$3:$L$54,12,0)</f>
        <v>141403</v>
      </c>
      <c r="G37" s="96">
        <f>LARGE(State!M$3:M$53,36)</f>
        <v>0.44660865720196452</v>
      </c>
      <c r="I37" s="68">
        <v>36</v>
      </c>
      <c r="J37" s="95" t="str">
        <f>VLOOKUP(O37,State!O$3:BK$53,49,0)</f>
        <v>New Jersey</v>
      </c>
      <c r="K37" s="68">
        <f>VLOOKUP(J37,State!$A$3:$B$54,2,0)</f>
        <v>15</v>
      </c>
      <c r="L37" s="69">
        <f>VLOOKUP(J37,State!$A$3:$C$54,3,0)</f>
        <v>3868237</v>
      </c>
      <c r="M37" s="94" t="str">
        <f>IF(VLOOKUP(J37,State!$A$3:$H$54,8,0)=1,"•","")</f>
        <v/>
      </c>
      <c r="N37" s="69">
        <f>VLOOKUP(J37,State!$A$3:$N$54,14,0)</f>
        <v>1613207</v>
      </c>
      <c r="O37" s="96">
        <f>LARGE(State!O$3:O$53,36)</f>
        <v>0.41703933859274911</v>
      </c>
      <c r="P37" s="96"/>
      <c r="Q37" s="68">
        <v>36</v>
      </c>
      <c r="R37" s="95" t="str">
        <f>VLOOKUP(W37,State!Q$3:BK$53,47,0)</f>
        <v>Iowa</v>
      </c>
      <c r="S37" s="68">
        <f>VLOOKUP(R37,State!$A$3:$B$54,2,0)</f>
        <v>7</v>
      </c>
      <c r="T37" s="69">
        <f>VLOOKUP(R37,State!$A$3:$C$54,3,0)</f>
        <v>1537123</v>
      </c>
      <c r="U37" s="94" t="str">
        <f>IF(VLOOKUP(R37,State!$A$3:$I$54,9,0)=1,"•","")</f>
        <v/>
      </c>
      <c r="V37" s="69">
        <f>VLOOKUP(R37,State!$A$3:$P$54,16,0)</f>
        <v>8014</v>
      </c>
      <c r="W37" s="96">
        <f>LARGE(State!Q$3:Q$53,36)</f>
        <v>5.2136361241097821E-3</v>
      </c>
    </row>
    <row r="38" spans="1:23">
      <c r="A38" s="68">
        <v>37</v>
      </c>
      <c r="B38" s="95" t="str">
        <f>VLOOKUP(G38,State!M$3:BK$53,51,0)</f>
        <v>Texas</v>
      </c>
      <c r="C38" s="68">
        <f>VLOOKUP(B38,State!$A$3:$B$54,2,0)</f>
        <v>34</v>
      </c>
      <c r="D38" s="69">
        <f>VLOOKUP(B38,State!$A$3:$C$54,3,0)</f>
        <v>8077795</v>
      </c>
      <c r="E38" s="94" t="str">
        <f>IF(VLOOKUP(B38,State!$A$3:$G$54,7,0)=1,"•","")</f>
        <v/>
      </c>
      <c r="F38" s="69">
        <f>VLOOKUP(B38,State!$A$3:$L$54,12,0)</f>
        <v>3528633</v>
      </c>
      <c r="G38" s="96">
        <f>LARGE(State!M$3:M$53,37)</f>
        <v>0.43683121445889628</v>
      </c>
      <c r="I38" s="68">
        <v>37</v>
      </c>
      <c r="J38" s="95" t="str">
        <f>VLOOKUP(O38,State!O$3:BK$53,49,0)</f>
        <v>Michigan</v>
      </c>
      <c r="K38" s="68">
        <f>VLOOKUP(J38,State!$A$3:$B$54,2,0)</f>
        <v>17</v>
      </c>
      <c r="L38" s="69">
        <f>VLOOKUP(J38,State!$A$3:$C$54,3,0)</f>
        <v>5001766</v>
      </c>
      <c r="M38" s="94" t="str">
        <f>IF(VLOOKUP(J38,State!$A$3:$H$54,8,0)=1,"•","")</f>
        <v/>
      </c>
      <c r="N38" s="69">
        <f>VLOOKUP(J38,State!$A$3:$N$54,14,0)</f>
        <v>2048639</v>
      </c>
      <c r="O38" s="96">
        <f>LARGE(State!O$3:O$53,37)</f>
        <v>0.40958313523663442</v>
      </c>
      <c r="P38" s="96"/>
      <c r="Q38" s="68">
        <v>37</v>
      </c>
      <c r="R38" s="95" t="str">
        <f>VLOOKUP(W38,State!Q$3:BK$53,47,0)</f>
        <v>Arizona</v>
      </c>
      <c r="S38" s="68">
        <f>VLOOKUP(R38,State!$A$3:$B$54,2,0)</f>
        <v>10</v>
      </c>
      <c r="T38" s="69">
        <f>VLOOKUP(R38,State!$A$3:$C$54,3,0)</f>
        <v>2293475</v>
      </c>
      <c r="U38" s="94" t="str">
        <f>IF(VLOOKUP(R38,State!$A$3:$I$54,9,0)=1,"•","")</f>
        <v/>
      </c>
      <c r="V38" s="69">
        <f>VLOOKUP(R38,State!$A$3:$P$54,16,0)</f>
        <v>11301</v>
      </c>
      <c r="W38" s="96">
        <f>LARGE(State!Q$3:Q$53,37)</f>
        <v>4.9274572428302027E-3</v>
      </c>
    </row>
    <row r="39" spans="1:23">
      <c r="A39" s="68">
        <v>38</v>
      </c>
      <c r="B39" s="95" t="str">
        <f>VLOOKUP(G39,State!M$3:BK$53,51,0)</f>
        <v>Mississippi</v>
      </c>
      <c r="C39" s="68">
        <f>VLOOKUP(B39,State!$A$3:$B$54,2,0)</f>
        <v>6</v>
      </c>
      <c r="D39" s="69">
        <f>VLOOKUP(B39,State!$A$3:$C$54,3,0)</f>
        <v>1289865</v>
      </c>
      <c r="E39" s="94" t="str">
        <f>IF(VLOOKUP(B39,State!$A$3:$G$54,7,0)=1,"•","")</f>
        <v/>
      </c>
      <c r="F39" s="69">
        <f>VLOOKUP(B39,State!$A$3:$L$54,12,0)</f>
        <v>554662</v>
      </c>
      <c r="G39" s="96">
        <f>LARGE(State!M$3:M$53,38)</f>
        <v>0.43001554426238403</v>
      </c>
      <c r="I39" s="68">
        <v>38</v>
      </c>
      <c r="J39" s="95" t="str">
        <f>VLOOKUP(O39,State!O$3:BK$53,49,0)</f>
        <v>Washington</v>
      </c>
      <c r="K39" s="68">
        <f>VLOOKUP(J39,State!$A$3:$B$54,2,0)</f>
        <v>11</v>
      </c>
      <c r="L39" s="69">
        <f>VLOOKUP(J39,State!$A$3:$C$54,3,0)</f>
        <v>3036878</v>
      </c>
      <c r="M39" s="94" t="str">
        <f>IF(VLOOKUP(J39,State!$A$3:$H$54,8,0)=1,"•","")</f>
        <v/>
      </c>
      <c r="N39" s="69">
        <f>VLOOKUP(J39,State!$A$3:$N$54,14,0)</f>
        <v>1229216</v>
      </c>
      <c r="O39" s="96">
        <f>LARGE(State!O$3:O$53,38)</f>
        <v>0.40476304942114893</v>
      </c>
      <c r="P39" s="96"/>
      <c r="Q39" s="68">
        <v>38</v>
      </c>
      <c r="R39" s="95" t="str">
        <f>VLOOKUP(W39,State!Q$3:BK$53,47,0)</f>
        <v>New Hampshire</v>
      </c>
      <c r="S39" s="68">
        <f>VLOOKUP(R39,State!$A$3:$B$54,2,0)</f>
        <v>4</v>
      </c>
      <c r="T39" s="69">
        <f>VLOOKUP(R39,State!$A$3:$C$54,3,0)</f>
        <v>710970</v>
      </c>
      <c r="U39" s="94" t="str">
        <f>IF(VLOOKUP(R39,State!$A$3:$I$54,9,0)=1,"•","")</f>
        <v/>
      </c>
      <c r="V39" s="69">
        <f>VLOOKUP(R39,State!$A$3:$P$54,16,0)</f>
        <v>3503</v>
      </c>
      <c r="W39" s="96">
        <f>LARGE(State!Q$3:Q$53,38)</f>
        <v>4.9270714657439832E-3</v>
      </c>
    </row>
    <row r="40" spans="1:23">
      <c r="A40" s="68">
        <v>39</v>
      </c>
      <c r="B40" s="95" t="str">
        <f>VLOOKUP(G40,State!M$3:BK$53,51,0)</f>
        <v>West Virginia</v>
      </c>
      <c r="C40" s="68">
        <f>VLOOKUP(B40,State!$A$3:$B$54,2,0)</f>
        <v>5</v>
      </c>
      <c r="D40" s="69">
        <f>VLOOKUP(B40,State!$A$3:$C$54,3,0)</f>
        <v>713451</v>
      </c>
      <c r="E40" s="94" t="str">
        <f>IF(VLOOKUP(B40,State!$A$3:$G$54,7,0)=1,"•","")</f>
        <v/>
      </c>
      <c r="F40" s="69">
        <f>VLOOKUP(B40,State!$A$3:$L$54,12,0)</f>
        <v>303857</v>
      </c>
      <c r="G40" s="96">
        <f>LARGE(State!M$3:M$53,39)</f>
        <v>0.42589750382296754</v>
      </c>
      <c r="I40" s="68">
        <v>39</v>
      </c>
      <c r="J40" s="95" t="str">
        <f>VLOOKUP(O40,State!O$3:BK$53,49,0)</f>
        <v>Oregon</v>
      </c>
      <c r="K40" s="68">
        <f>VLOOKUP(J40,State!$A$3:$B$54,2,0)</f>
        <v>7</v>
      </c>
      <c r="L40" s="69">
        <f>VLOOKUP(J40,State!$A$3:$C$54,3,0)</f>
        <v>1827864</v>
      </c>
      <c r="M40" s="94" t="str">
        <f>IF(VLOOKUP(J40,State!$A$3:$H$54,8,0)=1,"•","")</f>
        <v/>
      </c>
      <c r="N40" s="69">
        <f>VLOOKUP(J40,State!$A$3:$N$54,14,0)</f>
        <v>738475</v>
      </c>
      <c r="O40" s="96">
        <f>LARGE(State!O$3:O$53,39)</f>
        <v>0.40400981692292204</v>
      </c>
      <c r="P40" s="96"/>
      <c r="Q40" s="68">
        <v>39</v>
      </c>
      <c r="R40" s="95" t="str">
        <f>VLOOKUP(W40,State!Q$3:BK$53,47,0)</f>
        <v>Tennessee</v>
      </c>
      <c r="S40" s="68">
        <f>VLOOKUP(R40,State!$A$3:$B$54,2,0)</f>
        <v>11</v>
      </c>
      <c r="T40" s="69">
        <f>VLOOKUP(R40,State!$A$3:$C$54,3,0)</f>
        <v>2599749</v>
      </c>
      <c r="U40" s="94" t="str">
        <f>IF(VLOOKUP(R40,State!$A$3:$I$54,9,0)=1,"•","")</f>
        <v/>
      </c>
      <c r="V40" s="69">
        <f>VLOOKUP(R40,State!$A$3:$P$54,16,0)</f>
        <v>11560</v>
      </c>
      <c r="W40" s="96">
        <f>LARGE(State!Q$3:Q$53,39)</f>
        <v>4.4465831124466245E-3</v>
      </c>
    </row>
    <row r="41" spans="1:23">
      <c r="A41" s="68">
        <v>40</v>
      </c>
      <c r="B41" s="95" t="str">
        <f>VLOOKUP(G41,State!M$3:BK$53,51,0)</f>
        <v>Tennessee</v>
      </c>
      <c r="C41" s="68">
        <f>VLOOKUP(B41,State!$A$3:$B$54,2,0)</f>
        <v>11</v>
      </c>
      <c r="D41" s="69">
        <f>VLOOKUP(B41,State!$A$3:$C$54,3,0)</f>
        <v>2599749</v>
      </c>
      <c r="E41" s="94" t="str">
        <f>IF(VLOOKUP(B41,State!$A$3:$G$54,7,0)=1,"•","")</f>
        <v/>
      </c>
      <c r="F41" s="69">
        <f>VLOOKUP(B41,State!$A$3:$L$54,12,0)</f>
        <v>1087437</v>
      </c>
      <c r="G41" s="96">
        <f>LARGE(State!M$3:M$53,40)</f>
        <v>0.41828538062712978</v>
      </c>
      <c r="I41" s="68">
        <v>40</v>
      </c>
      <c r="J41" s="95" t="str">
        <f>VLOOKUP(O41,State!O$3:BK$53,49,0)</f>
        <v>Maine</v>
      </c>
      <c r="K41" s="68">
        <f>VLOOKUP(J41,State!$A$3:$B$54,2,0)</f>
        <v>4</v>
      </c>
      <c r="L41" s="69">
        <f>VLOOKUP(J41,State!$A$3:$C$54,3,0)</f>
        <v>731163</v>
      </c>
      <c r="M41" s="94" t="str">
        <f>IF(VLOOKUP(J41,State!$A$3:$H$54,8,0)=1,"•","")</f>
        <v/>
      </c>
      <c r="N41" s="69">
        <f>VLOOKUP(J41,State!$A$3:$N$54,14,0)</f>
        <v>295273</v>
      </c>
      <c r="O41" s="96">
        <f>LARGE(State!O$3:O$53,40)</f>
        <v>0.40384018337908234</v>
      </c>
      <c r="P41" s="96"/>
      <c r="Q41" s="68">
        <v>40</v>
      </c>
      <c r="R41" s="95" t="str">
        <f>VLOOKUP(W41,State!Q$3:BK$53,47,0)</f>
        <v>District of Columbia</v>
      </c>
      <c r="S41" s="68">
        <f>VLOOKUP(R41,State!$A$3:$B$54,2,0)</f>
        <v>3</v>
      </c>
      <c r="T41" s="69">
        <f>VLOOKUP(R41,State!$A$3:$C$54,3,0)</f>
        <v>265853</v>
      </c>
      <c r="U41" s="94" t="str">
        <f>IF(VLOOKUP(R41,State!$A$3:$I$54,9,0)=1,"•","")</f>
        <v/>
      </c>
      <c r="V41" s="69">
        <f>VLOOKUP(R41,State!$A$3:$P$54,16,0)</f>
        <v>958</v>
      </c>
      <c r="W41" s="96">
        <f>LARGE(State!Q$3:Q$53,40)</f>
        <v>3.6034951646210498E-3</v>
      </c>
    </row>
    <row r="42" spans="1:23">
      <c r="A42" s="68">
        <v>41</v>
      </c>
      <c r="B42" s="95" t="str">
        <f>VLOOKUP(G42,State!M$3:BK$53,51,0)</f>
        <v>Kansas</v>
      </c>
      <c r="C42" s="68">
        <f>VLOOKUP(B42,State!$A$3:$B$54,2,0)</f>
        <v>6</v>
      </c>
      <c r="D42" s="69">
        <f>VLOOKUP(B42,State!$A$3:$C$54,3,0)</f>
        <v>1235872</v>
      </c>
      <c r="E42" s="94" t="str">
        <f>IF(VLOOKUP(B42,State!$A$3:$G$54,7,0)=1,"•","")</f>
        <v/>
      </c>
      <c r="F42" s="69">
        <f>VLOOKUP(B42,State!$A$3:$L$54,12,0)</f>
        <v>514765</v>
      </c>
      <c r="G42" s="96">
        <f>LARGE(State!M$3:M$53,41)</f>
        <v>0.41651967194013617</v>
      </c>
      <c r="I42" s="68">
        <v>41</v>
      </c>
      <c r="J42" s="95" t="str">
        <f>VLOOKUP(O42,State!O$3:BK$53,49,0)</f>
        <v>Connecticut</v>
      </c>
      <c r="K42" s="68">
        <f>VLOOKUP(J42,State!$A$3:$B$54,2,0)</f>
        <v>7</v>
      </c>
      <c r="L42" s="69">
        <f>VLOOKUP(J42,State!$A$3:$C$54,3,0)</f>
        <v>1646793</v>
      </c>
      <c r="M42" s="94" t="str">
        <f>IF(VLOOKUP(J42,State!$A$3:$H$54,8,0)=1,"•","")</f>
        <v/>
      </c>
      <c r="N42" s="69">
        <f>VLOOKUP(J42,State!$A$3:$N$54,14,0)</f>
        <v>629428</v>
      </c>
      <c r="O42" s="96">
        <f>LARGE(State!O$3:O$53,41)</f>
        <v>0.38221440095992637</v>
      </c>
      <c r="P42" s="96"/>
      <c r="Q42" s="68">
        <v>41</v>
      </c>
      <c r="R42" s="95" t="str">
        <f>VLOOKUP(W42,State!Q$3:BK$53,47,0)</f>
        <v>Louisiana</v>
      </c>
      <c r="S42" s="68">
        <f>VLOOKUP(R42,State!$A$3:$B$54,2,0)</f>
        <v>9</v>
      </c>
      <c r="T42" s="69">
        <f>VLOOKUP(R42,State!$A$3:$C$54,3,0)</f>
        <v>1960761</v>
      </c>
      <c r="U42" s="94" t="str">
        <f>IF(VLOOKUP(R42,State!$A$3:$I$54,9,0)=1,"•","")</f>
        <v/>
      </c>
      <c r="V42" s="69">
        <f>VLOOKUP(R42,State!$A$3:$P$54,16,0)</f>
        <v>6997</v>
      </c>
      <c r="W42" s="96">
        <f>LARGE(State!Q$3:Q$53,41)</f>
        <v>3.5685124296127883E-3</v>
      </c>
    </row>
    <row r="43" spans="1:23">
      <c r="A43" s="68">
        <v>42</v>
      </c>
      <c r="B43" s="95" t="str">
        <f>VLOOKUP(G43,State!M$3:BK$53,51,0)</f>
        <v>Nebraska</v>
      </c>
      <c r="C43" s="68">
        <f>VLOOKUP(B43,State!$A$3:$B$54,2,0)</f>
        <v>5</v>
      </c>
      <c r="D43" s="69">
        <f>VLOOKUP(B43,State!$A$3:$C$54,3,0)</f>
        <v>801281</v>
      </c>
      <c r="E43" s="94" t="str">
        <f>IF(VLOOKUP(B43,State!$A$3:$G$54,7,0)=1,"•","")</f>
        <v/>
      </c>
      <c r="F43" s="69">
        <f>VLOOKUP(B43,State!$A$3:$L$54,12,0)</f>
        <v>333319</v>
      </c>
      <c r="G43" s="96">
        <f>LARGE(State!M$3:M$53,42)</f>
        <v>0.41598265776924698</v>
      </c>
      <c r="I43" s="68">
        <v>42</v>
      </c>
      <c r="J43" s="95" t="str">
        <f>VLOOKUP(O43,State!O$3:BK$53,49,0)</f>
        <v>California</v>
      </c>
      <c r="K43" s="68">
        <f>VLOOKUP(J43,State!$A$3:$B$54,2,0)</f>
        <v>55</v>
      </c>
      <c r="L43" s="69">
        <f>VLOOKUP(J43,State!$A$3:$C$54,3,0)</f>
        <v>13561900</v>
      </c>
      <c r="M43" s="94" t="str">
        <f>IF(VLOOKUP(J43,State!$A$3:$H$54,8,0)=1,"•","")</f>
        <v/>
      </c>
      <c r="N43" s="69">
        <f>VLOOKUP(J43,State!$A$3:$N$54,14,0)</f>
        <v>5011781</v>
      </c>
      <c r="O43" s="96">
        <f>LARGE(State!O$3:O$53,42)</f>
        <v>0.36954858832464477</v>
      </c>
      <c r="P43" s="96"/>
      <c r="Q43" s="68">
        <v>42</v>
      </c>
      <c r="R43" s="95" t="str">
        <f>VLOOKUP(W43,State!Q$3:BK$53,47,0)</f>
        <v>Florida</v>
      </c>
      <c r="S43" s="68">
        <f>VLOOKUP(R43,State!$A$3:$B$54,2,0)</f>
        <v>27</v>
      </c>
      <c r="T43" s="69">
        <f>VLOOKUP(R43,State!$A$3:$C$54,3,0)</f>
        <v>8391640</v>
      </c>
      <c r="U43" s="94" t="str">
        <f>IF(VLOOKUP(R43,State!$A$3:$I$54,9,0)=1,"•","")</f>
        <v/>
      </c>
      <c r="V43" s="69">
        <f>VLOOKUP(R43,State!$A$3:$P$54,16,0)</f>
        <v>28128</v>
      </c>
      <c r="W43" s="96">
        <f>LARGE(State!Q$3:Q$53,42)</f>
        <v>3.3519073744822229E-3</v>
      </c>
    </row>
    <row r="44" spans="1:23">
      <c r="A44" s="68">
        <v>43</v>
      </c>
      <c r="B44" s="95" t="str">
        <f>VLOOKUP(G44,State!M$3:BK$53,51,0)</f>
        <v>Kentucky</v>
      </c>
      <c r="C44" s="68">
        <f>VLOOKUP(B44,State!$A$3:$B$54,2,0)</f>
        <v>8</v>
      </c>
      <c r="D44" s="69">
        <f>VLOOKUP(B44,State!$A$3:$C$54,3,0)</f>
        <v>1826543</v>
      </c>
      <c r="E44" s="94" t="str">
        <f>IF(VLOOKUP(B44,State!$A$3:$G$54,7,0)=1,"•","")</f>
        <v/>
      </c>
      <c r="F44" s="69">
        <f>VLOOKUP(B44,State!$A$3:$L$54,12,0)</f>
        <v>751985</v>
      </c>
      <c r="G44" s="96">
        <f>LARGE(State!M$3:M$53,43)</f>
        <v>0.41169849272642361</v>
      </c>
      <c r="I44" s="68">
        <v>43</v>
      </c>
      <c r="J44" s="95" t="str">
        <f>VLOOKUP(O44,State!O$3:BK$53,49,0)</f>
        <v>Delaware</v>
      </c>
      <c r="K44" s="68">
        <f>VLOOKUP(J44,State!$A$3:$B$54,2,0)</f>
        <v>3</v>
      </c>
      <c r="L44" s="69">
        <f>VLOOKUP(J44,State!$A$3:$C$54,3,0)</f>
        <v>412412</v>
      </c>
      <c r="M44" s="94" t="str">
        <f>IF(VLOOKUP(J44,State!$A$3:$H$54,8,0)=1,"•","")</f>
        <v/>
      </c>
      <c r="N44" s="69">
        <f>VLOOKUP(J44,State!$A$3:$N$54,14,0)</f>
        <v>152374</v>
      </c>
      <c r="O44" s="96">
        <f>LARGE(State!O$3:O$53,43)</f>
        <v>0.36947033548975294</v>
      </c>
      <c r="P44" s="96"/>
      <c r="Q44" s="68">
        <v>43</v>
      </c>
      <c r="R44" s="95" t="str">
        <f>VLOOKUP(W44,State!Q$3:BK$53,47,0)</f>
        <v>Alabama</v>
      </c>
      <c r="S44" s="68">
        <f>VLOOKUP(R44,State!$A$3:$B$54,2,0)</f>
        <v>9</v>
      </c>
      <c r="T44" s="69">
        <f>VLOOKUP(R44,State!$A$3:$C$54,3,0)</f>
        <v>2099819</v>
      </c>
      <c r="U44" s="94" t="str">
        <f>IF(VLOOKUP(R44,State!$A$3:$I$54,9,0)=1,"•","")</f>
        <v/>
      </c>
      <c r="V44" s="69">
        <f>VLOOKUP(R44,State!$A$3:$P$54,16,0)</f>
        <v>6788</v>
      </c>
      <c r="W44" s="96">
        <f>LARGE(State!Q$3:Q$53,43)</f>
        <v>3.2326595768492426E-3</v>
      </c>
    </row>
    <row r="45" spans="1:23">
      <c r="A45" s="68">
        <v>44</v>
      </c>
      <c r="B45" s="95" t="str">
        <f>VLOOKUP(G45,State!M$3:BK$53,51,0)</f>
        <v>Louisiana</v>
      </c>
      <c r="C45" s="68">
        <f>VLOOKUP(B45,State!$A$3:$B$54,2,0)</f>
        <v>9</v>
      </c>
      <c r="D45" s="69">
        <f>VLOOKUP(B45,State!$A$3:$C$54,3,0)</f>
        <v>1960761</v>
      </c>
      <c r="E45" s="94" t="str">
        <f>IF(VLOOKUP(B45,State!$A$3:$G$54,7,0)=1,"•","")</f>
        <v/>
      </c>
      <c r="F45" s="69">
        <f>VLOOKUP(B45,State!$A$3:$L$54,12,0)</f>
        <v>782989</v>
      </c>
      <c r="G45" s="96">
        <f>LARGE(State!M$3:M$53,44)</f>
        <v>0.3993291380234511</v>
      </c>
      <c r="I45" s="68">
        <v>44</v>
      </c>
      <c r="J45" s="95" t="str">
        <f>VLOOKUP(O45,State!O$3:BK$53,49,0)</f>
        <v>Illinois</v>
      </c>
      <c r="K45" s="68">
        <f>VLOOKUP(J45,State!$A$3:$B$54,2,0)</f>
        <v>21</v>
      </c>
      <c r="L45" s="69">
        <f>VLOOKUP(J45,State!$A$3:$C$54,3,0)</f>
        <v>5522575</v>
      </c>
      <c r="M45" s="94" t="str">
        <f>IF(VLOOKUP(J45,State!$A$3:$H$54,8,0)=1,"•","")</f>
        <v/>
      </c>
      <c r="N45" s="69">
        <f>VLOOKUP(J45,State!$A$3:$N$54,14,0)</f>
        <v>2031179</v>
      </c>
      <c r="O45" s="96">
        <f>LARGE(State!O$3:O$53,44)</f>
        <v>0.36779563880979432</v>
      </c>
      <c r="P45" s="96"/>
      <c r="Q45" s="68">
        <v>44</v>
      </c>
      <c r="R45" s="95" t="str">
        <f>VLOOKUP(W45,State!Q$3:BK$53,47,0)</f>
        <v>Mississippi</v>
      </c>
      <c r="S45" s="68">
        <f>VLOOKUP(R45,State!$A$3:$B$54,2,0)</f>
        <v>6</v>
      </c>
      <c r="T45" s="69">
        <f>VLOOKUP(R45,State!$A$3:$C$54,3,0)</f>
        <v>1289865</v>
      </c>
      <c r="U45" s="94" t="str">
        <f>IF(VLOOKUP(R45,State!$A$3:$I$54,9,0)=1,"•","")</f>
        <v/>
      </c>
      <c r="V45" s="69">
        <f>VLOOKUP(R45,State!$A$3:$P$54,16,0)</f>
        <v>4011</v>
      </c>
      <c r="W45" s="96">
        <f>LARGE(State!Q$3:Q$53,44)</f>
        <v>3.1096277517414614E-3</v>
      </c>
    </row>
    <row r="46" spans="1:23">
      <c r="A46" s="68">
        <v>45</v>
      </c>
      <c r="B46" s="95" t="str">
        <f>VLOOKUP(G46,State!M$3:BK$53,51,0)</f>
        <v>Arkansas</v>
      </c>
      <c r="C46" s="68">
        <f>VLOOKUP(B46,State!$A$3:$B$54,2,0)</f>
        <v>6</v>
      </c>
      <c r="D46" s="69">
        <f>VLOOKUP(B46,State!$A$3:$C$54,3,0)</f>
        <v>1086617</v>
      </c>
      <c r="E46" s="94" t="str">
        <f>IF(VLOOKUP(B46,State!$A$3:$G$54,7,0)=1,"•","")</f>
        <v/>
      </c>
      <c r="F46" s="69">
        <f>VLOOKUP(B46,State!$A$3:$L$54,12,0)</f>
        <v>422310</v>
      </c>
      <c r="G46" s="96">
        <f>LARGE(State!M$3:M$53,45)</f>
        <v>0.38864659765124232</v>
      </c>
      <c r="I46" s="68">
        <v>45</v>
      </c>
      <c r="J46" s="95" t="str">
        <f>VLOOKUP(O46,State!O$3:BK$53,49,0)</f>
        <v>Maryland</v>
      </c>
      <c r="K46" s="68">
        <f>VLOOKUP(J46,State!$A$3:$B$54,2,0)</f>
        <v>10</v>
      </c>
      <c r="L46" s="69">
        <f>VLOOKUP(J46,State!$A$3:$C$54,3,0)</f>
        <v>2631596</v>
      </c>
      <c r="M46" s="94" t="str">
        <f>IF(VLOOKUP(J46,State!$A$3:$H$54,8,0)=1,"•","")</f>
        <v/>
      </c>
      <c r="N46" s="69">
        <f>VLOOKUP(J46,State!$A$3:$N$54,14,0)</f>
        <v>959862</v>
      </c>
      <c r="O46" s="96">
        <f>LARGE(State!O$3:O$53,45)</f>
        <v>0.36474519645112702</v>
      </c>
      <c r="P46" s="96"/>
      <c r="Q46" s="68">
        <v>45</v>
      </c>
      <c r="R46" s="95" t="str">
        <f>VLOOKUP(W46,State!Q$3:BK$53,47,0)</f>
        <v>Virginia</v>
      </c>
      <c r="S46" s="68">
        <f>VLOOKUP(R46,State!$A$3:$B$54,2,0)</f>
        <v>13</v>
      </c>
      <c r="T46" s="69">
        <f>VLOOKUP(R46,State!$A$3:$C$54,3,0)</f>
        <v>3723260</v>
      </c>
      <c r="U46" s="94" t="str">
        <f>IF(VLOOKUP(R46,State!$A$3:$I$54,9,0)=1,"•","")</f>
        <v/>
      </c>
      <c r="V46" s="69">
        <f>VLOOKUP(R46,State!$A$3:$P$54,16,0)</f>
        <v>11483</v>
      </c>
      <c r="W46" s="96">
        <f>LARGE(State!Q$3:Q$53,45)</f>
        <v>3.0841252021078301E-3</v>
      </c>
    </row>
    <row r="47" spans="1:23">
      <c r="A47" s="68">
        <v>46</v>
      </c>
      <c r="B47" s="95" t="str">
        <f>VLOOKUP(G47,State!M$3:BK$53,51,0)</f>
        <v>Alabama</v>
      </c>
      <c r="C47" s="68">
        <f>VLOOKUP(B47,State!$A$3:$B$54,2,0)</f>
        <v>9</v>
      </c>
      <c r="D47" s="69">
        <f>VLOOKUP(B47,State!$A$3:$C$54,3,0)</f>
        <v>2099819</v>
      </c>
      <c r="E47" s="94" t="str">
        <f>IF(VLOOKUP(B47,State!$A$3:$G$54,7,0)=1,"•","")</f>
        <v/>
      </c>
      <c r="F47" s="69">
        <f>VLOOKUP(B47,State!$A$3:$L$54,12,0)</f>
        <v>813479</v>
      </c>
      <c r="G47" s="96">
        <f>LARGE(State!M$3:M$53,46)</f>
        <v>0.38740434294574916</v>
      </c>
      <c r="I47" s="68">
        <v>46</v>
      </c>
      <c r="J47" s="95" t="str">
        <f>VLOOKUP(O47,State!O$3:BK$53,49,0)</f>
        <v>New York</v>
      </c>
      <c r="K47" s="68">
        <f>VLOOKUP(J47,State!$A$3:$B$54,2,0)</f>
        <v>31</v>
      </c>
      <c r="L47" s="69">
        <f>VLOOKUP(J47,State!$A$3:$C$54,3,0)</f>
        <v>7640948</v>
      </c>
      <c r="M47" s="94" t="str">
        <f>IF(VLOOKUP(J47,State!$A$3:$H$54,8,0)=1,"•","")</f>
        <v/>
      </c>
      <c r="N47" s="69">
        <f>VLOOKUP(J47,State!$A$3:$N$54,14,0)</f>
        <v>2752771</v>
      </c>
      <c r="O47" s="96">
        <f>LARGE(State!O$3:O$53,46)</f>
        <v>0.36026563719580346</v>
      </c>
      <c r="P47" s="96"/>
      <c r="Q47" s="68">
        <v>46</v>
      </c>
      <c r="R47" s="95" t="str">
        <f>VLOOKUP(W47,State!Q$3:BK$53,47,0)</f>
        <v>South Carolina</v>
      </c>
      <c r="S47" s="68">
        <f>VLOOKUP(R47,State!$A$3:$B$54,2,0)</f>
        <v>8</v>
      </c>
      <c r="T47" s="69">
        <f>VLOOKUP(R47,State!$A$3:$C$54,3,0)</f>
        <v>1920969</v>
      </c>
      <c r="U47" s="94" t="str">
        <f>IF(VLOOKUP(R47,State!$A$3:$I$54,9,0)=1,"•","")</f>
        <v/>
      </c>
      <c r="V47" s="69">
        <f>VLOOKUP(R47,State!$A$3:$P$54,16,0)</f>
        <v>5053</v>
      </c>
      <c r="W47" s="96">
        <f>LARGE(State!Q$3:Q$53,46)</f>
        <v>2.6304432814897066E-3</v>
      </c>
    </row>
    <row r="48" spans="1:23">
      <c r="A48" s="68">
        <v>47</v>
      </c>
      <c r="B48" s="95" t="str">
        <f>VLOOKUP(G48,State!M$3:BK$53,51,0)</f>
        <v>Alaska</v>
      </c>
      <c r="C48" s="68">
        <f>VLOOKUP(B48,State!$A$3:$B$54,2,0)</f>
        <v>3</v>
      </c>
      <c r="D48" s="69">
        <f>VLOOKUP(B48,State!$A$3:$C$54,3,0)</f>
        <v>326197</v>
      </c>
      <c r="E48" s="94" t="str">
        <f>IF(VLOOKUP(B48,State!$A$3:$G$54,7,0)=1,"•","")</f>
        <v/>
      </c>
      <c r="F48" s="69">
        <f>VLOOKUP(B48,State!$A$3:$L$54,12,0)</f>
        <v>123594</v>
      </c>
      <c r="G48" s="96">
        <f>LARGE(State!M$3:M$53,47)</f>
        <v>0.37889373599389325</v>
      </c>
      <c r="I48" s="68">
        <v>47</v>
      </c>
      <c r="J48" s="95" t="str">
        <f>VLOOKUP(O48,State!O$3:BK$53,49,0)</f>
        <v>Massachusetts</v>
      </c>
      <c r="K48" s="68">
        <f>VLOOKUP(J48,State!$A$3:$B$54,2,0)</f>
        <v>12</v>
      </c>
      <c r="L48" s="69">
        <f>VLOOKUP(J48,State!$A$3:$C$54,3,0)</f>
        <v>3081069</v>
      </c>
      <c r="M48" s="94" t="str">
        <f>IF(VLOOKUP(J48,State!$A$3:$H$54,8,0)=1,"•","")</f>
        <v/>
      </c>
      <c r="N48" s="69">
        <f>VLOOKUP(J48,State!$A$3:$N$54,14,0)</f>
        <v>1108854</v>
      </c>
      <c r="O48" s="96">
        <f>LARGE(State!O$3:O$53,47)</f>
        <v>0.35989262168422714</v>
      </c>
      <c r="P48" s="96"/>
      <c r="Q48" s="68">
        <v>47</v>
      </c>
      <c r="R48" s="95" t="str">
        <f>VLOOKUP(W48,State!Q$3:BK$53,47,0)</f>
        <v>Texas</v>
      </c>
      <c r="S48" s="68">
        <f>VLOOKUP(R48,State!$A$3:$B$54,2,0)</f>
        <v>34</v>
      </c>
      <c r="T48" s="69">
        <f>VLOOKUP(R48,State!$A$3:$C$54,3,0)</f>
        <v>8077795</v>
      </c>
      <c r="U48" s="94" t="str">
        <f>IF(VLOOKUP(R48,State!$A$3:$I$54,9,0)=1,"•","")</f>
        <v/>
      </c>
      <c r="V48" s="69">
        <f>VLOOKUP(R48,State!$A$3:$P$54,16,0)</f>
        <v>5751</v>
      </c>
      <c r="W48" s="96">
        <f>LARGE(State!Q$3:Q$53,47)</f>
        <v>7.1195171454586307E-4</v>
      </c>
    </row>
    <row r="49" spans="1:23">
      <c r="A49" s="68">
        <v>48</v>
      </c>
      <c r="B49" s="95" t="str">
        <f>VLOOKUP(G49,State!M$3:BK$53,51,0)</f>
        <v>Idaho</v>
      </c>
      <c r="C49" s="68">
        <f>VLOOKUP(B49,State!$A$3:$B$54,2,0)</f>
        <v>4</v>
      </c>
      <c r="D49" s="69">
        <f>VLOOKUP(B49,State!$A$3:$C$54,3,0)</f>
        <v>655122</v>
      </c>
      <c r="E49" s="94" t="str">
        <f>IF(VLOOKUP(B49,State!$A$3:$G$54,7,0)=1,"•","")</f>
        <v/>
      </c>
      <c r="F49" s="69">
        <f>VLOOKUP(B49,State!$A$3:$L$54,12,0)</f>
        <v>236440</v>
      </c>
      <c r="G49" s="96">
        <f>LARGE(State!M$3:M$53,48)</f>
        <v>0.36090987632837851</v>
      </c>
      <c r="I49" s="68">
        <v>48</v>
      </c>
      <c r="J49" s="95" t="str">
        <f>VLOOKUP(O49,State!O$3:BK$53,49,0)</f>
        <v>Rhode Island</v>
      </c>
      <c r="K49" s="68">
        <f>VLOOKUP(J49,State!$A$3:$B$54,2,0)</f>
        <v>4</v>
      </c>
      <c r="L49" s="69">
        <f>VLOOKUP(J49,State!$A$3:$C$54,3,0)</f>
        <v>471766</v>
      </c>
      <c r="M49" s="94" t="str">
        <f>IF(VLOOKUP(J49,State!$A$3:$H$54,8,0)=1,"•","")</f>
        <v/>
      </c>
      <c r="N49" s="69">
        <f>VLOOKUP(J49,State!$A$3:$N$54,14,0)</f>
        <v>165391</v>
      </c>
      <c r="O49" s="96">
        <f>LARGE(State!O$3:O$53,48)</f>
        <v>0.35057846474735355</v>
      </c>
      <c r="P49" s="96"/>
      <c r="Q49" s="68">
        <v>48</v>
      </c>
      <c r="R49" s="95" t="str">
        <f>VLOOKUP(W49,State!Q$3:BK$53,47,0)</f>
        <v>North Carolina</v>
      </c>
      <c r="S49" s="68">
        <f>VLOOKUP(R49,State!$A$3:$B$54,2,0)</f>
        <v>15</v>
      </c>
      <c r="T49" s="69">
        <f>VLOOKUP(R49,State!$A$3:$C$54,3,0)</f>
        <v>4310789</v>
      </c>
      <c r="U49" s="94" t="str">
        <f>IF(VLOOKUP(R49,State!$A$3:$I$54,9,0)=1,"•","")</f>
        <v/>
      </c>
      <c r="V49" s="69">
        <f>VLOOKUP(R49,State!$A$3:$P$54,16,0)</f>
        <v>1454</v>
      </c>
      <c r="W49" s="96">
        <f>LARGE(State!Q$3:Q$53,48)</f>
        <v>3.3729324260593595E-4</v>
      </c>
    </row>
    <row r="50" spans="1:23">
      <c r="A50" s="68">
        <v>49</v>
      </c>
      <c r="B50" s="95" t="str">
        <f>VLOOKUP(G50,State!M$3:BK$53,51,0)</f>
        <v>Utah</v>
      </c>
      <c r="C50" s="68">
        <f>VLOOKUP(B50,State!$A$3:$B$54,2,0)</f>
        <v>5</v>
      </c>
      <c r="D50" s="69">
        <f>VLOOKUP(B50,State!$A$3:$C$54,3,0)</f>
        <v>952370</v>
      </c>
      <c r="E50" s="94" t="str">
        <f>IF(VLOOKUP(B50,State!$A$3:$G$54,7,0)=1,"•","")</f>
        <v/>
      </c>
      <c r="F50" s="69">
        <f>VLOOKUP(B50,State!$A$3:$L$54,12,0)</f>
        <v>327670</v>
      </c>
      <c r="G50" s="96">
        <f>LARGE(State!M$3:M$53,49)</f>
        <v>0.3440574566607516</v>
      </c>
      <c r="I50" s="68">
        <v>49</v>
      </c>
      <c r="J50" s="95" t="str">
        <f>VLOOKUP(O50,State!O$3:BK$53,49,0)</f>
        <v>Vermont</v>
      </c>
      <c r="K50" s="68">
        <f>VLOOKUP(J50,State!$A$3:$B$54,2,0)</f>
        <v>3</v>
      </c>
      <c r="L50" s="69">
        <f>VLOOKUP(J50,State!$A$3:$C$54,3,0)</f>
        <v>325046</v>
      </c>
      <c r="M50" s="94" t="str">
        <f>IF(VLOOKUP(J50,State!$A$3:$H$54,8,0)=1,"•","")</f>
        <v/>
      </c>
      <c r="N50" s="69">
        <f>VLOOKUP(J50,State!$A$3:$N$54,14,0)</f>
        <v>98974</v>
      </c>
      <c r="O50" s="96">
        <f>LARGE(State!O$3:O$53,49)</f>
        <v>0.30449228724549754</v>
      </c>
      <c r="P50" s="96"/>
      <c r="Q50" s="68">
        <v>49</v>
      </c>
      <c r="R50" s="95" t="str">
        <f>VLOOKUP(W50,State!Q$3:BK$53,47,0)</f>
        <v>Indiana</v>
      </c>
      <c r="S50" s="68">
        <f>VLOOKUP(R50,State!$A$3:$B$54,2,0)</f>
        <v>11</v>
      </c>
      <c r="T50" s="69">
        <f>VLOOKUP(R50,State!$A$3:$C$54,3,0)</f>
        <v>2751054</v>
      </c>
      <c r="U50" s="94" t="str">
        <f>IF(VLOOKUP(R50,State!$A$3:$I$54,9,0)=1,"•","")</f>
        <v/>
      </c>
      <c r="V50" s="69">
        <f>VLOOKUP(R50,State!$A$3:$P$54,16,0)</f>
        <v>909</v>
      </c>
      <c r="W50" s="96">
        <f>LARGE(State!Q$3:Q$53,49)</f>
        <v>3.3041881402546077E-4</v>
      </c>
    </row>
    <row r="51" spans="1:23">
      <c r="A51" s="68">
        <v>50</v>
      </c>
      <c r="B51" s="95" t="str">
        <f>VLOOKUP(G51,State!M$3:BK$53,51,0)</f>
        <v>Oklahoma</v>
      </c>
      <c r="C51" s="68">
        <f>VLOOKUP(B51,State!$A$3:$B$54,2,0)</f>
        <v>7</v>
      </c>
      <c r="D51" s="69">
        <f>VLOOKUP(B51,State!$A$3:$C$54,3,0)</f>
        <v>1462661</v>
      </c>
      <c r="E51" s="94" t="str">
        <f>IF(VLOOKUP(B51,State!$A$3:$G$54,7,0)=1,"•","")</f>
        <v/>
      </c>
      <c r="F51" s="69">
        <f>VLOOKUP(B51,State!$A$3:$L$54,12,0)</f>
        <v>502496</v>
      </c>
      <c r="G51" s="96">
        <f>LARGE(State!M$3:M$53,50)</f>
        <v>0.34354918877306501</v>
      </c>
      <c r="I51" s="68">
        <v>50</v>
      </c>
      <c r="J51" s="95" t="str">
        <f>VLOOKUP(O51,State!O$3:BK$53,49,0)</f>
        <v>Hawaii</v>
      </c>
      <c r="K51" s="68">
        <f>VLOOKUP(J51,State!$A$3:$B$54,2,0)</f>
        <v>4</v>
      </c>
      <c r="L51" s="69">
        <f>VLOOKUP(J51,State!$A$3:$C$54,3,0)</f>
        <v>453568</v>
      </c>
      <c r="M51" s="94" t="str">
        <f>IF(VLOOKUP(J51,State!$A$3:$H$54,8,0)=1,"•","")</f>
        <v/>
      </c>
      <c r="N51" s="69">
        <f>VLOOKUP(J51,State!$A$3:$N$54,14,0)</f>
        <v>120566</v>
      </c>
      <c r="O51" s="96">
        <f>LARGE(State!O$3:O$53,50)</f>
        <v>0.26581681247354311</v>
      </c>
      <c r="P51" s="96"/>
      <c r="Q51" s="68">
        <v>50</v>
      </c>
      <c r="R51" s="95" t="str">
        <f>VLOOKUP(W51,State!Q$3:BK$53,47,0)</f>
        <v>Georgia</v>
      </c>
      <c r="S51" s="68">
        <f>VLOOKUP(R51,State!$A$3:$B$54,2,0)</f>
        <v>15</v>
      </c>
      <c r="T51" s="69">
        <f>VLOOKUP(R51,State!$A$3:$C$54,3,0)</f>
        <v>3924500</v>
      </c>
      <c r="U51" s="94" t="str">
        <f>IF(VLOOKUP(R51,State!$A$3:$I$54,9,0)=1,"•","")</f>
        <v/>
      </c>
      <c r="V51" s="69">
        <f>VLOOKUP(R51,State!$A$3:$P$54,16,0)</f>
        <v>1165</v>
      </c>
      <c r="W51" s="96">
        <f>LARGE(State!Q$3:Q$53,50)</f>
        <v>2.9685310230602625E-4</v>
      </c>
    </row>
    <row r="52" spans="1:23">
      <c r="A52" s="68">
        <v>51</v>
      </c>
      <c r="B52" s="95" t="str">
        <f>VLOOKUP(G52,State!M$3:BK$53,51,0)</f>
        <v>Wyoming</v>
      </c>
      <c r="C52" s="68">
        <f>VLOOKUP(B52,State!$A$3:$B$54,2,0)</f>
        <v>3</v>
      </c>
      <c r="D52" s="69">
        <f>VLOOKUP(B52,State!$A$3:$C$54,3,0)</f>
        <v>254658</v>
      </c>
      <c r="E52" s="94" t="str">
        <f>IF(VLOOKUP(B52,State!$A$3:$G$54,7,0)=1,"•","")</f>
        <v/>
      </c>
      <c r="F52" s="69">
        <f>VLOOKUP(B52,State!$A$3:$L$54,12,0)</f>
        <v>82868</v>
      </c>
      <c r="G52" s="96">
        <f>LARGE(State!M$3:M$53,51)</f>
        <v>0.32540897988675005</v>
      </c>
      <c r="I52" s="68">
        <v>51</v>
      </c>
      <c r="J52" s="95" t="str">
        <f>VLOOKUP(O52,State!O$3:BK$53,49,0)</f>
        <v>District of Columbia</v>
      </c>
      <c r="K52" s="68">
        <f>VLOOKUP(J52,State!$A$3:$B$54,2,0)</f>
        <v>3</v>
      </c>
      <c r="L52" s="69">
        <f>VLOOKUP(J52,State!$A$3:$C$54,3,0)</f>
        <v>265853</v>
      </c>
      <c r="M52" s="94" t="str">
        <f>IF(VLOOKUP(J52,State!$A$3:$H$54,8,0)=1,"•","")</f>
        <v/>
      </c>
      <c r="N52" s="69">
        <f>VLOOKUP(J52,State!$A$3:$N$54,14,0)</f>
        <v>17367</v>
      </c>
      <c r="O52" s="96">
        <f>LARGE(State!O$3:O$53,51)</f>
        <v>6.5325574659680349E-2</v>
      </c>
      <c r="P52" s="96"/>
      <c r="Q52" s="68">
        <v>51</v>
      </c>
      <c r="R52" s="95" t="str">
        <f>VLOOKUP(W52,State!Q$3:BK$53,47,0)</f>
        <v>Oklahoma</v>
      </c>
      <c r="S52" s="68">
        <f>VLOOKUP(R52,State!$A$3:$B$54,2,0)</f>
        <v>7</v>
      </c>
      <c r="T52" s="69">
        <f>VLOOKUP(R52,State!$A$3:$C$54,3,0)</f>
        <v>1462661</v>
      </c>
      <c r="U52" s="94" t="str">
        <f>IF(VLOOKUP(R52,State!$A$3:$I$54,9,0)=1,"•","")</f>
        <v/>
      </c>
      <c r="V52" s="69">
        <f>VLOOKUP(R52,State!$A$3:$P$54,16,0)</f>
        <v>0</v>
      </c>
      <c r="W52" s="96">
        <f>LARGE(State!Q$3:Q$53,51)</f>
        <v>0</v>
      </c>
    </row>
    <row r="53" spans="1:23">
      <c r="B53" s="95" t="s">
        <v>2789</v>
      </c>
      <c r="C53" s="68">
        <f>VLOOKUP(B53,State!$A$3:$B$54,2,0)</f>
        <v>538</v>
      </c>
      <c r="D53" s="69">
        <f>VLOOKUP(B53,State!$A$3:$C$54,3,0)</f>
        <v>131304519</v>
      </c>
      <c r="E53" s="94" t="str">
        <f>IF(VLOOKUP(B53,State!$A$3:$G$54,7,0)=1,"•","")</f>
        <v>•</v>
      </c>
      <c r="F53" s="69">
        <f>VLOOKUP(B53,State!$A$3:$L$54,12,0)</f>
        <v>69499428</v>
      </c>
      <c r="G53" s="96">
        <f>State!M54</f>
        <v>0.52929958945281996</v>
      </c>
      <c r="J53" s="95" t="s">
        <v>2789</v>
      </c>
      <c r="K53" s="68">
        <f>VLOOKUP(J53,State!$A$3:$B$54,2,0)</f>
        <v>538</v>
      </c>
      <c r="L53" s="69">
        <f>VLOOKUP(J53,State!$A$3:$C$54,3,0)</f>
        <v>131304519</v>
      </c>
      <c r="M53" s="94" t="str">
        <f>IF(VLOOKUP(J53,State!$A$3:$H$54,8,0)=1,"•","")</f>
        <v/>
      </c>
      <c r="N53" s="69">
        <f>VLOOKUP(J53,State!$A$3:$N$54,14,0)</f>
        <v>59950323</v>
      </c>
      <c r="O53" s="96">
        <f>State!O54</f>
        <v>0.45657471240574743</v>
      </c>
      <c r="P53" s="96"/>
      <c r="R53" s="95" t="s">
        <v>2789</v>
      </c>
      <c r="S53" s="68">
        <f>VLOOKUP(R53,State!$A$3:$B$54,2,0)</f>
        <v>538</v>
      </c>
      <c r="T53" s="69">
        <f>VLOOKUP(R53,State!$A$3:$C$54,3,0)</f>
        <v>131304519</v>
      </c>
      <c r="U53" s="94" t="str">
        <f>IF(VLOOKUP(R53,State!$A$3:$I$54,9,0)=1,"•","")</f>
        <v/>
      </c>
      <c r="V53" s="69">
        <f>VLOOKUP(R53,State!$A$3:$P$54,16,0)</f>
        <v>739278</v>
      </c>
      <c r="W53" s="96">
        <f>State!Q54</f>
        <v>5.6302555740674852E-3</v>
      </c>
    </row>
    <row r="54" spans="1:23">
      <c r="F54" s="95"/>
    </row>
    <row r="55" spans="1:23">
      <c r="O55" s="69"/>
      <c r="P55" s="69"/>
      <c r="R55" s="69"/>
      <c r="S55" s="69"/>
      <c r="V55" s="69"/>
      <c r="W55" s="69"/>
    </row>
    <row r="56" spans="1:23">
      <c r="O56" s="99"/>
    </row>
    <row r="58" spans="1:23">
      <c r="V58" s="69"/>
    </row>
  </sheetData>
  <mergeCells count="3">
    <mergeCell ref="F1:G1"/>
    <mergeCell ref="N1:O1"/>
    <mergeCell ref="V1:W1"/>
  </mergeCells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AM99"/>
  <sheetViews>
    <sheetView workbookViewId="0">
      <selection activeCell="G37" sqref="G37"/>
    </sheetView>
  </sheetViews>
  <sheetFormatPr baseColWidth="10" defaultRowHeight="13" x14ac:dyDescent="0"/>
  <cols>
    <col min="1" max="1" width="11.7109375" customWidth="1"/>
    <col min="4" max="4" width="10.7109375" style="2"/>
  </cols>
  <sheetData>
    <row r="1" spans="1:39">
      <c r="A1" s="65" t="s">
        <v>2629</v>
      </c>
      <c r="C1" s="2"/>
      <c r="D1"/>
    </row>
    <row r="2" spans="1:39">
      <c r="A2" t="s">
        <v>3272</v>
      </c>
      <c r="B2" s="17" t="s">
        <v>3385</v>
      </c>
      <c r="C2" s="17" t="s">
        <v>1251</v>
      </c>
      <c r="D2" s="26" t="s">
        <v>3477</v>
      </c>
      <c r="E2" s="73" t="s">
        <v>2512</v>
      </c>
      <c r="F2" s="73" t="s">
        <v>211</v>
      </c>
      <c r="G2" s="25" t="str">
        <f>County!N1</f>
        <v>Obama</v>
      </c>
      <c r="H2" s="27" t="str">
        <f>County!O1</f>
        <v>McCain</v>
      </c>
      <c r="I2" s="91" t="str">
        <f>County!P1</f>
        <v>Nader</v>
      </c>
      <c r="J2" s="26" t="s">
        <v>961</v>
      </c>
      <c r="K2" s="25"/>
      <c r="M2" s="27"/>
      <c r="O2" s="81"/>
      <c r="Q2" s="18"/>
      <c r="S2" s="18"/>
      <c r="U2" s="18"/>
      <c r="V2" s="18"/>
      <c r="W2" s="18"/>
      <c r="X2" s="167"/>
      <c r="Y2" s="168"/>
      <c r="Z2" s="168"/>
      <c r="AA2" s="18"/>
      <c r="AB2" s="167"/>
      <c r="AC2" s="168"/>
      <c r="AD2" s="168"/>
      <c r="AE2" s="18"/>
      <c r="AF2" s="1"/>
      <c r="AH2" s="1"/>
      <c r="AI2" s="1"/>
      <c r="AJ2" s="1"/>
      <c r="AK2" s="1"/>
      <c r="AM2" s="1"/>
    </row>
    <row r="3" spans="1:39">
      <c r="A3" t="str">
        <f>VLOOKUP(D3,State!$K$3:$BK$53,53,FALSE)</f>
        <v>Missouri</v>
      </c>
      <c r="B3">
        <f>VLOOKUP(A3,State!$BK$3:$BM$53,3,FALSE)</f>
        <v>11</v>
      </c>
      <c r="C3" s="73" t="str">
        <f>IF(RANK(G3,G3:J3)=1,"Dem",IF(RANK(H3,G3:J3)=1,"Rep","Ind"))</f>
        <v>Rep</v>
      </c>
      <c r="D3" s="58">
        <f>MIN(State!K$3:K$53)</f>
        <v>1.3342654617368697E-3</v>
      </c>
      <c r="E3" s="59">
        <f>VLOOKUP(A3,State!$A$3:$J$52,10,FALSE)</f>
        <v>3903</v>
      </c>
      <c r="F3" s="59">
        <f>VLOOKUP(A3,State!$A$3:$C$52,3,FALSE)</f>
        <v>2925205</v>
      </c>
      <c r="G3" s="57">
        <f>VLOOKUP(A3,State!$A$3:$M$52,13,FALSE)</f>
        <v>0.49292647865705136</v>
      </c>
      <c r="H3" s="57">
        <f>VLOOKUP(A3,State!$A$3:$O$52,15,FALSE)</f>
        <v>0.49426074411878823</v>
      </c>
      <c r="I3" s="57">
        <f>VLOOKUP(A3,State!$A$3:$Q$52,17,FALSE)</f>
        <v>6.089487745303321E-3</v>
      </c>
      <c r="J3" s="64">
        <f t="shared" ref="J3:J12" si="0">1-G3-H3-I3</f>
        <v>6.7232894788571444E-3</v>
      </c>
      <c r="K3" s="57"/>
      <c r="M3" s="57"/>
      <c r="O3" s="57"/>
    </row>
    <row r="4" spans="1:39">
      <c r="A4" t="str">
        <f>VLOOKUP(D4,State!$K$3:$BK$53,53,FALSE)</f>
        <v>North Carolina</v>
      </c>
      <c r="B4">
        <f>VLOOKUP(A4,State!$BK$3:$BM$53,3,FALSE)</f>
        <v>15</v>
      </c>
      <c r="C4" s="73" t="str">
        <f t="shared" ref="C4:C12" si="1">IF(RANK(G4,G4:J4)=1,"Dem",IF(RANK(H4,G4:J4)=1,"Rep","Ind"))</f>
        <v>Dem</v>
      </c>
      <c r="D4" s="58">
        <f>SMALL(State!K$3:K$53,2)</f>
        <v>3.288725103455539E-3</v>
      </c>
      <c r="E4" s="59">
        <f>VLOOKUP(A4,State!$A$3:$J$52,10,FALSE)</f>
        <v>14177</v>
      </c>
      <c r="F4" s="59">
        <f>VLOOKUP(A4,State!$A$3:$C$52,3,FALSE)</f>
        <v>4310789</v>
      </c>
      <c r="G4" s="57">
        <f>VLOOKUP(A4,State!$A$3:$M$52,13,FALSE)</f>
        <v>0.49704381262919617</v>
      </c>
      <c r="H4" s="57">
        <f>VLOOKUP(A4,State!$A$3:$O$52,15,FALSE)</f>
        <v>0.49375508752574065</v>
      </c>
      <c r="I4" s="57">
        <f>VLOOKUP(A4,State!$A$3:$Q$52,17,FALSE)</f>
        <v>3.3729324260593595E-4</v>
      </c>
      <c r="J4" s="64">
        <f t="shared" si="0"/>
        <v>8.8638066024572405E-3</v>
      </c>
      <c r="K4" s="57"/>
      <c r="M4" s="57"/>
      <c r="O4" s="57"/>
    </row>
    <row r="5" spans="1:39">
      <c r="A5" t="str">
        <f>VLOOKUP(D5,State!$K$3:$BK$53,53,FALSE)</f>
        <v>Indiana</v>
      </c>
      <c r="B5">
        <f>VLOOKUP(A5,State!$BK$3:$BM$53,3,FALSE)</f>
        <v>11</v>
      </c>
      <c r="C5" s="73" t="str">
        <f t="shared" si="1"/>
        <v>Dem</v>
      </c>
      <c r="D5" s="58">
        <f>SMALL(State!K$3:K$53,3)</f>
        <v>1.0320044608357379E-2</v>
      </c>
      <c r="E5" s="59">
        <f>VLOOKUP(A5,State!$A$3:$J$52,10,FALSE)</f>
        <v>28391</v>
      </c>
      <c r="F5" s="59">
        <f>VLOOKUP(A5,State!$A$3:$C$52,3,FALSE)</f>
        <v>2751054</v>
      </c>
      <c r="G5" s="57">
        <f>VLOOKUP(A5,State!$A$3:$M$52,13,FALSE)</f>
        <v>0.49945911639684282</v>
      </c>
      <c r="H5" s="57">
        <f>VLOOKUP(A5,State!$A$3:$O$52,15,FALSE)</f>
        <v>0.48913907178848542</v>
      </c>
      <c r="I5" s="57">
        <f>VLOOKUP(A5,State!$A$3:$Q$52,17,FALSE)</f>
        <v>3.3041881402546077E-4</v>
      </c>
      <c r="J5" s="64">
        <f t="shared" si="0"/>
        <v>1.1071393000646298E-2</v>
      </c>
      <c r="K5" s="57"/>
      <c r="M5" s="57"/>
      <c r="O5" s="57"/>
    </row>
    <row r="6" spans="1:39">
      <c r="A6" t="str">
        <f>VLOOKUP(D6,State!$K$3:$BK$53,53,FALSE)</f>
        <v>Montana</v>
      </c>
      <c r="B6">
        <f>VLOOKUP(A6,State!$BK$3:$BM$53,3,FALSE)</f>
        <v>3</v>
      </c>
      <c r="C6" s="73" t="str">
        <f t="shared" si="1"/>
        <v>Rep</v>
      </c>
      <c r="D6" s="58">
        <f>SMALL(State!K$3:K$53,4)</f>
        <v>2.382917310350435E-2</v>
      </c>
      <c r="E6" s="59">
        <f>VLOOKUP(A6,State!$A$3:$J$52,10,FALSE)</f>
        <v>11723</v>
      </c>
      <c r="F6" s="59">
        <f>VLOOKUP(A6,State!$A$3:$C$52,3,FALSE)</f>
        <v>491960</v>
      </c>
      <c r="G6" s="57">
        <f>VLOOKUP(A6,State!$A$3:$M$52,13,FALSE)</f>
        <v>0.471906252540857</v>
      </c>
      <c r="H6" s="57">
        <f>VLOOKUP(A6,State!$A$3:$O$52,15,FALSE)</f>
        <v>0.49573542564436135</v>
      </c>
      <c r="I6" s="57">
        <f>VLOOKUP(A6,State!$A$3:$Q$52,17,FALSE)</f>
        <v>7.5189039759330023E-3</v>
      </c>
      <c r="J6" s="64">
        <f t="shared" si="0"/>
        <v>2.4839417838848597E-2</v>
      </c>
      <c r="K6" s="57"/>
      <c r="M6" s="57"/>
      <c r="O6" s="57"/>
    </row>
    <row r="7" spans="1:39">
      <c r="A7" t="str">
        <f>VLOOKUP(D7,State!$K$3:$BK$53,53,FALSE)</f>
        <v>Florida</v>
      </c>
      <c r="B7">
        <f>VLOOKUP(A7,State!$BK$3:$BM$53,3,FALSE)</f>
        <v>27</v>
      </c>
      <c r="C7" s="73" t="str">
        <f t="shared" si="1"/>
        <v>Dem</v>
      </c>
      <c r="D7" s="58">
        <f>SMALL(State!K$3:K$53,5)</f>
        <v>2.814086400274559E-2</v>
      </c>
      <c r="E7" s="59">
        <f>VLOOKUP(A7,State!$A$3:$J$52,10,FALSE)</f>
        <v>236148</v>
      </c>
      <c r="F7" s="59">
        <f>VLOOKUP(A7,State!$A$3:$C$52,3,FALSE)</f>
        <v>8391640</v>
      </c>
      <c r="G7" s="57">
        <f>VLOOKUP(A7,State!$A$3:$M$52,13,FALSE)</f>
        <v>0.51031347865256371</v>
      </c>
      <c r="H7" s="57">
        <f>VLOOKUP(A7,State!$A$3:$O$52,15,FALSE)</f>
        <v>0.48217261464981814</v>
      </c>
      <c r="I7" s="57">
        <f>VLOOKUP(A7,State!$A$3:$Q$52,17,FALSE)</f>
        <v>3.3519073744822229E-3</v>
      </c>
      <c r="J7" s="64">
        <f t="shared" si="0"/>
        <v>4.1619993231359221E-3</v>
      </c>
      <c r="K7" s="57"/>
      <c r="M7" s="57"/>
      <c r="O7" s="57"/>
    </row>
    <row r="8" spans="1:39">
      <c r="A8" t="str">
        <f>VLOOKUP(D8,State!$K$3:$BK$53,53,FALSE)</f>
        <v>Ohio</v>
      </c>
      <c r="B8">
        <f>VLOOKUP(A8,State!$BK$3:$BM$53,3,FALSE)</f>
        <v>20</v>
      </c>
      <c r="C8" s="73" t="str">
        <f t="shared" si="1"/>
        <v>Dem</v>
      </c>
      <c r="D8" s="58">
        <f>SMALL(State!K$3:K$53,6)</f>
        <v>4.5936916972505189E-2</v>
      </c>
      <c r="E8" s="59">
        <f>VLOOKUP(A8,State!$A$3:$J$52,10,FALSE)</f>
        <v>262224</v>
      </c>
      <c r="F8" s="59">
        <f>VLOOKUP(A8,State!$A$3:$C$52,3,FALSE)</f>
        <v>5708350</v>
      </c>
      <c r="G8" s="57">
        <f>VLOOKUP(A8,State!$A$3:$M$52,13,FALSE)</f>
        <v>0.5150427006052537</v>
      </c>
      <c r="H8" s="57">
        <f>VLOOKUP(A8,State!$A$3:$O$52,15,FALSE)</f>
        <v>0.46910578363274852</v>
      </c>
      <c r="I8" s="57">
        <f>VLOOKUP(A8,State!$A$3:$Q$52,17,FALSE)</f>
        <v>7.4166790753895607E-3</v>
      </c>
      <c r="J8" s="64">
        <f t="shared" si="0"/>
        <v>8.4348366866082193E-3</v>
      </c>
      <c r="K8" s="57"/>
      <c r="M8" s="57"/>
      <c r="O8" s="57"/>
    </row>
    <row r="9" spans="1:39">
      <c r="A9" t="str">
        <f>VLOOKUP(D9,State!$K$3:$BK$53,53,FALSE)</f>
        <v>Georgia</v>
      </c>
      <c r="B9">
        <f>VLOOKUP(A9,State!$BK$3:$BM$53,3,FALSE)</f>
        <v>15</v>
      </c>
      <c r="C9" s="73" t="str">
        <f t="shared" si="1"/>
        <v>Rep</v>
      </c>
      <c r="D9" s="58">
        <f>SMALL(State!K$3:K$53,7)</f>
        <v>5.2143202955790544E-2</v>
      </c>
      <c r="E9" s="59">
        <f>VLOOKUP(A9,State!$A$3:$J$52,10,FALSE)</f>
        <v>204636</v>
      </c>
      <c r="F9" s="59">
        <f>VLOOKUP(A9,State!$A$3:$C$52,3,FALSE)</f>
        <v>3924500</v>
      </c>
      <c r="G9" s="57">
        <f>VLOOKUP(A9,State!$A$3:$M$52,13,FALSE)</f>
        <v>0.46990011466428844</v>
      </c>
      <c r="H9" s="57">
        <f>VLOOKUP(A9,State!$A$3:$O$52,15,FALSE)</f>
        <v>0.52204331762007894</v>
      </c>
      <c r="I9" s="57">
        <f>VLOOKUP(A9,State!$A$3:$Q$52,17,FALSE)</f>
        <v>2.9685310230602625E-4</v>
      </c>
      <c r="J9" s="64">
        <f t="shared" si="0"/>
        <v>7.7597146133265415E-3</v>
      </c>
      <c r="K9" s="57"/>
      <c r="M9" s="57"/>
      <c r="O9" s="57"/>
    </row>
    <row r="10" spans="1:39">
      <c r="A10" t="str">
        <f>VLOOKUP(D10,State!$K$3:$BK$53,53,FALSE)</f>
        <v>Virginia</v>
      </c>
      <c r="B10">
        <f>VLOOKUP(A10,State!$BK$3:$BM$53,3,FALSE)</f>
        <v>13</v>
      </c>
      <c r="C10" s="73" t="str">
        <f t="shared" si="1"/>
        <v>Dem</v>
      </c>
      <c r="D10" s="58">
        <f>SMALL(State!K$3:K$53,8)</f>
        <v>6.2989691829203442E-2</v>
      </c>
      <c r="E10" s="59">
        <f>VLOOKUP(A10,State!$A$3:$J$52,10,FALSE)</f>
        <v>234527</v>
      </c>
      <c r="F10" s="59">
        <f>VLOOKUP(A10,State!$A$3:$C$52,3,FALSE)</f>
        <v>3723260</v>
      </c>
      <c r="G10" s="57">
        <f>VLOOKUP(A10,State!$A$3:$M$52,13,FALSE)</f>
        <v>0.5262946987317566</v>
      </c>
      <c r="H10" s="57">
        <f>VLOOKUP(A10,State!$A$3:$O$52,15,FALSE)</f>
        <v>0.46330500690255316</v>
      </c>
      <c r="I10" s="57">
        <f>VLOOKUP(A10,State!$A$3:$Q$52,17,FALSE)</f>
        <v>3.0841252021078301E-3</v>
      </c>
      <c r="J10" s="64">
        <f t="shared" si="0"/>
        <v>7.3161691635824019E-3</v>
      </c>
      <c r="K10" s="57"/>
      <c r="M10" s="57"/>
      <c r="O10" s="57"/>
    </row>
    <row r="11" spans="1:39">
      <c r="A11" t="str">
        <f>VLOOKUP(D11,State!$K$3:$BK$53,53,FALSE)</f>
        <v>South Dakota</v>
      </c>
      <c r="B11">
        <f>VLOOKUP(A11,State!$BK$3:$BM$53,3,FALSE)</f>
        <v>3</v>
      </c>
      <c r="C11" s="73" t="str">
        <f t="shared" si="1"/>
        <v>Rep</v>
      </c>
      <c r="D11" s="58">
        <f>SMALL(State!K$3:K$53,9)</f>
        <v>8.4115452581975267E-2</v>
      </c>
      <c r="E11" s="59">
        <f>VLOOKUP(A11,State!$A$3:$J$52,10,FALSE)</f>
        <v>32130</v>
      </c>
      <c r="F11" s="59">
        <f>VLOOKUP(A11,State!$A$3:$C$52,3,FALSE)</f>
        <v>381975</v>
      </c>
      <c r="G11" s="57">
        <f>VLOOKUP(A11,State!$A$3:$M$52,13,FALSE)</f>
        <v>0.44747431114601743</v>
      </c>
      <c r="H11" s="57">
        <f>VLOOKUP(A11,State!$A$3:$O$52,15,FALSE)</f>
        <v>0.53158976372799271</v>
      </c>
      <c r="I11" s="57">
        <f>VLOOKUP(A11,State!$A$3:$Q$52,17,FALSE)</f>
        <v>1.1170888147130048E-2</v>
      </c>
      <c r="J11" s="64">
        <f t="shared" si="0"/>
        <v>9.7650369788598035E-3</v>
      </c>
      <c r="K11" s="57"/>
      <c r="M11" s="57"/>
      <c r="O11" s="57"/>
    </row>
    <row r="12" spans="1:39">
      <c r="A12" t="str">
        <f>VLOOKUP(D12,State!$K$3:$BK$53,53,FALSE)</f>
        <v>Arizona</v>
      </c>
      <c r="B12">
        <f>VLOOKUP(A12,State!$BK$3:$BM$53,3,FALSE)</f>
        <v>10</v>
      </c>
      <c r="C12" s="73" t="str">
        <f t="shared" si="1"/>
        <v>Rep</v>
      </c>
      <c r="D12" s="58">
        <f>SMALL(State!K$3:K$53,10)</f>
        <v>8.5199969478629595E-2</v>
      </c>
      <c r="E12" s="59">
        <f>VLOOKUP(A12,State!$A$3:$J$52,10,FALSE)</f>
        <v>195404</v>
      </c>
      <c r="F12" s="59">
        <f>VLOOKUP(A12,State!$A$3:$C$52,3,FALSE)</f>
        <v>2293475</v>
      </c>
      <c r="G12" s="57">
        <f>VLOOKUP(A12,State!$A$3:$M$52,13,FALSE)</f>
        <v>0.45115250874764279</v>
      </c>
      <c r="H12" s="57">
        <f>VLOOKUP(A12,State!$A$3:$O$52,15,FALSE)</f>
        <v>0.53635247822627241</v>
      </c>
      <c r="I12" s="57">
        <f>VLOOKUP(A12,State!$A$3:$Q$52,17,FALSE)</f>
        <v>4.9274572428302027E-3</v>
      </c>
      <c r="J12" s="64">
        <f t="shared" si="0"/>
        <v>7.5675557832545976E-3</v>
      </c>
      <c r="K12" s="57"/>
      <c r="M12" s="57"/>
      <c r="O12" s="57"/>
    </row>
    <row r="13" spans="1:39">
      <c r="D13" s="58"/>
      <c r="E13" s="58"/>
      <c r="F13" s="59"/>
      <c r="G13" s="59"/>
      <c r="H13" s="57"/>
      <c r="I13" s="57"/>
      <c r="J13" s="57"/>
      <c r="K13" s="57"/>
      <c r="L13" s="57"/>
      <c r="M13" s="57"/>
    </row>
    <row r="14" spans="1:39">
      <c r="A14" s="65" t="s">
        <v>2215</v>
      </c>
    </row>
    <row r="15" spans="1:39">
      <c r="A15" t="s">
        <v>3272</v>
      </c>
      <c r="B15" s="17" t="s">
        <v>3385</v>
      </c>
      <c r="C15" s="17" t="s">
        <v>1251</v>
      </c>
      <c r="D15" s="26" t="s">
        <v>3477</v>
      </c>
      <c r="E15" s="73" t="s">
        <v>2512</v>
      </c>
      <c r="F15" s="73" t="s">
        <v>211</v>
      </c>
      <c r="G15" s="25" t="str">
        <f>County!N1</f>
        <v>Obama</v>
      </c>
      <c r="H15" s="27" t="str">
        <f>County!O1</f>
        <v>McCain</v>
      </c>
      <c r="I15" s="91" t="str">
        <f>County!P1</f>
        <v>Nader</v>
      </c>
      <c r="J15" s="26" t="s">
        <v>961</v>
      </c>
      <c r="K15" s="25"/>
      <c r="M15" s="27"/>
      <c r="O15" s="81"/>
      <c r="Q15" s="18"/>
      <c r="S15" s="18"/>
      <c r="U15" s="18"/>
      <c r="V15" s="18"/>
      <c r="W15" s="18"/>
      <c r="X15" s="167"/>
      <c r="Y15" s="167"/>
      <c r="Z15" s="167"/>
      <c r="AA15" s="18"/>
      <c r="AB15" s="167"/>
      <c r="AC15" s="167"/>
      <c r="AD15" s="167"/>
      <c r="AE15" s="18"/>
      <c r="AF15" s="1"/>
      <c r="AH15" s="1"/>
      <c r="AI15" s="1"/>
      <c r="AJ15" s="1"/>
      <c r="AK15" s="1"/>
      <c r="AM15" s="1"/>
    </row>
    <row r="16" spans="1:39">
      <c r="A16" t="str">
        <f>VLOOKUP(D16,State!$K$3:$BK$53,53,FALSE)</f>
        <v>District of Columbia</v>
      </c>
      <c r="B16">
        <f>VLOOKUP(A16,State!$A$3:$B$53,2,FALSE)</f>
        <v>3</v>
      </c>
      <c r="C16" s="73" t="str">
        <f>IF(RANK(G16,G16:J16)=1,"Dem",IF(RANK(H16,G16:J16)=1,"Rep","Ind"))</f>
        <v>Dem</v>
      </c>
      <c r="D16" s="58">
        <f>MAX(State!K$3:K$53)</f>
        <v>0.85924552290175393</v>
      </c>
      <c r="E16" s="59">
        <f>VLOOKUP(A16,State!$A$3:$J$53,10,FALSE)</f>
        <v>228433</v>
      </c>
      <c r="F16" s="59">
        <f>VLOOKUP(A16,State!$A$3:$C$53,3,FALSE)</f>
        <v>265853</v>
      </c>
      <c r="G16" s="57">
        <f>VLOOKUP(A16,State!$A$3:$M$53,13,FALSE)</f>
        <v>0.9245710975614343</v>
      </c>
      <c r="H16" s="57">
        <f>VLOOKUP(A16,State!$A$3:$O$53,15,FALSE)</f>
        <v>6.5325574659680349E-2</v>
      </c>
      <c r="I16" s="57">
        <f>VLOOKUP(A16,State!$A$3:$Q$53,17,FALSE)</f>
        <v>3.6034951646210498E-3</v>
      </c>
      <c r="J16" s="64">
        <f t="shared" ref="J16:J25" si="2">1-G16-H16-I16</f>
        <v>6.4998326142643049E-3</v>
      </c>
      <c r="K16" s="57"/>
      <c r="M16" s="57"/>
      <c r="O16" s="57"/>
    </row>
    <row r="17" spans="1:36">
      <c r="A17" t="str">
        <f>VLOOKUP(D17,State!$K$3:$BK$53,53,FALSE)</f>
        <v>Hawaii</v>
      </c>
      <c r="B17">
        <f>VLOOKUP(A17,State!$A$3:$B$53,2,FALSE)</f>
        <v>4</v>
      </c>
      <c r="C17" s="73" t="str">
        <f t="shared" ref="C17:C25" si="3">IF(RANK(G17,G17:J17)=1,"Dem",IF(RANK(H17,G17:J17)=1,"Rep","Ind"))</f>
        <v>Dem</v>
      </c>
      <c r="D17" s="58">
        <f>LARGE(State!K$3:K$53,2)</f>
        <v>0.45264436644560463</v>
      </c>
      <c r="E17" s="59">
        <f>VLOOKUP(A17,State!$A$3:$J$53,10,FALSE)</f>
        <v>205305</v>
      </c>
      <c r="F17" s="59">
        <f>VLOOKUP(A17,State!$A$3:$C$53,3,FALSE)</f>
        <v>453568</v>
      </c>
      <c r="G17" s="57">
        <f>VLOOKUP(A17,State!$A$3:$M$53,13,FALSE)</f>
        <v>0.71846117891914774</v>
      </c>
      <c r="H17" s="57">
        <f>VLOOKUP(A17,State!$A$3:$O$53,15,FALSE)</f>
        <v>0.26581681247354311</v>
      </c>
      <c r="I17" s="57">
        <f>VLOOKUP(A17,State!$A$3:$Q$53,17,FALSE)</f>
        <v>8.4331346126710876E-3</v>
      </c>
      <c r="J17" s="64">
        <f t="shared" si="2"/>
        <v>7.2888739946380694E-3</v>
      </c>
      <c r="K17" s="57"/>
      <c r="M17" s="57"/>
      <c r="O17" s="57"/>
    </row>
    <row r="18" spans="1:36">
      <c r="A18" t="str">
        <f>VLOOKUP(D18,State!$K$3:$BK$53,53,FALSE)</f>
        <v>Vermont</v>
      </c>
      <c r="B18">
        <f>VLOOKUP(A18,State!$A$3:$B$53,2,FALSE)</f>
        <v>3</v>
      </c>
      <c r="C18" s="73" t="str">
        <f t="shared" si="3"/>
        <v>Dem</v>
      </c>
      <c r="D18" s="58">
        <f>LARGE(State!K$3:K$53,3)</f>
        <v>0.3700645447105948</v>
      </c>
      <c r="E18" s="59">
        <f>VLOOKUP(A18,State!$A$3:$J$53,10,FALSE)</f>
        <v>120288</v>
      </c>
      <c r="F18" s="59">
        <f>VLOOKUP(A18,State!$A$3:$C$53,3,FALSE)</f>
        <v>325046</v>
      </c>
      <c r="G18" s="57">
        <f>VLOOKUP(A18,State!$A$3:$M$53,13,FALSE)</f>
        <v>0.6745568319560924</v>
      </c>
      <c r="H18" s="57">
        <f>VLOOKUP(A18,State!$A$3:$O$53,15,FALSE)</f>
        <v>0.30449228724549754</v>
      </c>
      <c r="I18" s="57">
        <f>VLOOKUP(A18,State!$A$3:$Q$53,17,FALSE)</f>
        <v>1.0272392215255687E-2</v>
      </c>
      <c r="J18" s="64">
        <f t="shared" si="2"/>
        <v>1.0678488583154379E-2</v>
      </c>
      <c r="K18" s="57"/>
      <c r="M18" s="57"/>
      <c r="O18" s="57"/>
    </row>
    <row r="19" spans="1:36">
      <c r="A19" t="str">
        <f>VLOOKUP(D19,State!$K$3:$BK$53,53,FALSE)</f>
        <v>Wyoming</v>
      </c>
      <c r="B19">
        <f>VLOOKUP(A19,State!$A$3:$B$53,2,FALSE)</f>
        <v>3</v>
      </c>
      <c r="C19" s="73" t="str">
        <f t="shared" si="3"/>
        <v>Rep</v>
      </c>
      <c r="D19" s="58">
        <f>LARGE(State!K$3:K$53,4)</f>
        <v>0.32235390209614462</v>
      </c>
      <c r="E19" s="59">
        <f>VLOOKUP(A19,State!$A$3:$J$53,10,FALSE)</f>
        <v>82090</v>
      </c>
      <c r="F19" s="59">
        <f>VLOOKUP(A19,State!$A$3:$C$53,3,FALSE)</f>
        <v>254658</v>
      </c>
      <c r="G19" s="57">
        <f>VLOOKUP(A19,State!$A$3:$M$53,13,FALSE)</f>
        <v>0.32540897988675005</v>
      </c>
      <c r="H19" s="57">
        <f>VLOOKUP(A19,State!$A$3:$O$53,15,FALSE)</f>
        <v>0.64776288198289467</v>
      </c>
      <c r="I19" s="57">
        <f>VLOOKUP(A19,State!$A$3:$Q$53,17,FALSE)</f>
        <v>9.9152588962451594E-3</v>
      </c>
      <c r="J19" s="64">
        <f t="shared" si="2"/>
        <v>1.691287923411007E-2</v>
      </c>
      <c r="K19" s="57"/>
      <c r="M19" s="57"/>
      <c r="O19" s="57"/>
    </row>
    <row r="20" spans="1:36">
      <c r="A20" t="str">
        <f>VLOOKUP(D20,State!$K$3:$BK$53,53,FALSE)</f>
        <v>Oklahoma</v>
      </c>
      <c r="B20">
        <f>VLOOKUP(A20,State!$A$3:$B$53,2,FALSE)</f>
        <v>7</v>
      </c>
      <c r="C20" s="73" t="str">
        <f t="shared" si="3"/>
        <v>Rep</v>
      </c>
      <c r="D20" s="58">
        <f>LARGE(State!K$3:K$53,5)</f>
        <v>0.31290162245387004</v>
      </c>
      <c r="E20" s="59">
        <f>VLOOKUP(A20,State!$A$3:$J$53,10,FALSE)</f>
        <v>457669</v>
      </c>
      <c r="F20" s="59">
        <f>VLOOKUP(A20,State!$A$3:$C$53,3,FALSE)</f>
        <v>1462661</v>
      </c>
      <c r="G20" s="57">
        <f>VLOOKUP(A20,State!$A$3:$M$53,13,FALSE)</f>
        <v>0.34354918877306501</v>
      </c>
      <c r="H20" s="57">
        <f>VLOOKUP(A20,State!$A$3:$O$53,15,FALSE)</f>
        <v>0.65645081122693505</v>
      </c>
      <c r="I20" s="57">
        <f>VLOOKUP(A20,State!$A$3:$Q$53,17,FALSE)</f>
        <v>0</v>
      </c>
      <c r="J20" s="64">
        <f t="shared" si="2"/>
        <v>-1.1102230246251565E-16</v>
      </c>
      <c r="K20" s="57"/>
      <c r="M20" s="57"/>
      <c r="O20" s="57"/>
    </row>
    <row r="21" spans="1:36">
      <c r="A21" t="str">
        <f>VLOOKUP(D21,State!$K$3:$BK$53,53,FALSE)</f>
        <v>Utah</v>
      </c>
      <c r="B21">
        <f>VLOOKUP(A21,State!$A$3:$B$53,2,FALSE)</f>
        <v>5</v>
      </c>
      <c r="C21" s="73" t="str">
        <f t="shared" si="3"/>
        <v>Rep</v>
      </c>
      <c r="D21" s="58">
        <f>LARGE(State!K$3:K$53,6)</f>
        <v>0.28178124048426556</v>
      </c>
      <c r="E21" s="59">
        <f>VLOOKUP(A21,State!$A$3:$J$53,10,FALSE)</f>
        <v>268360</v>
      </c>
      <c r="F21" s="59">
        <f>VLOOKUP(A21,State!$A$3:$C$53,3,FALSE)</f>
        <v>952370</v>
      </c>
      <c r="G21" s="57">
        <f>VLOOKUP(A21,State!$A$3:$M$53,13,FALSE)</f>
        <v>0.3440574566607516</v>
      </c>
      <c r="H21" s="57">
        <f>VLOOKUP(A21,State!$A$3:$O$53,15,FALSE)</f>
        <v>0.62583869714501716</v>
      </c>
      <c r="I21" s="57">
        <f>VLOOKUP(A21,State!$A$3:$Q$53,17,FALSE)</f>
        <v>8.8369016243686795E-3</v>
      </c>
      <c r="J21" s="64">
        <f t="shared" si="2"/>
        <v>2.1266944569862552E-2</v>
      </c>
      <c r="K21" s="57"/>
      <c r="M21" s="57"/>
      <c r="O21" s="57"/>
    </row>
    <row r="22" spans="1:36">
      <c r="A22" t="str">
        <f>VLOOKUP(D22,State!$K$3:$BK$53,53,FALSE)</f>
        <v>Rhode Island</v>
      </c>
      <c r="B22">
        <f>VLOOKUP(A22,State!$A$3:$B$53,2,FALSE)</f>
        <v>4</v>
      </c>
      <c r="C22" s="73" t="str">
        <f t="shared" si="3"/>
        <v>Dem</v>
      </c>
      <c r="D22" s="58">
        <f>LARGE(State!K$3:K$53,7)</f>
        <v>0.27806158137720821</v>
      </c>
      <c r="E22" s="59">
        <f>VLOOKUP(A22,State!$A$3:$J$53,10,FALSE)</f>
        <v>131180</v>
      </c>
      <c r="F22" s="59">
        <f>VLOOKUP(A22,State!$A$3:$C$53,3,FALSE)</f>
        <v>471766</v>
      </c>
      <c r="G22" s="57">
        <f>VLOOKUP(A22,State!$A$3:$M$53,13,FALSE)</f>
        <v>0.6286400461245617</v>
      </c>
      <c r="H22" s="57">
        <f>VLOOKUP(A22,State!$A$3:$O$53,15,FALSE)</f>
        <v>0.35057846474735355</v>
      </c>
      <c r="I22" s="57">
        <f>VLOOKUP(A22,State!$A$3:$Q$53,17,FALSE)</f>
        <v>1.0236006833896466E-2</v>
      </c>
      <c r="J22" s="64">
        <f t="shared" si="2"/>
        <v>1.0545482294188285E-2</v>
      </c>
      <c r="K22" s="57"/>
      <c r="M22" s="57"/>
      <c r="O22" s="57"/>
    </row>
    <row r="23" spans="1:36">
      <c r="A23" t="str">
        <f>VLOOKUP(D23,State!$K$3:$BK$53,53,FALSE)</f>
        <v>New York</v>
      </c>
      <c r="B23">
        <f>VLOOKUP(A23,State!$A$3:$B$53,2,FALSE)</f>
        <v>31</v>
      </c>
      <c r="C23" s="73" t="str">
        <f t="shared" si="3"/>
        <v>Dem</v>
      </c>
      <c r="D23" s="58">
        <f>LARGE(State!K$3:K$53,8)</f>
        <v>0.26857583640145177</v>
      </c>
      <c r="E23" s="59">
        <f>VLOOKUP(A23,State!$A$3:$J$53,10,FALSE)</f>
        <v>2052174</v>
      </c>
      <c r="F23" s="59">
        <f>VLOOKUP(A23,State!$A$3:$C$53,3,FALSE)</f>
        <v>7640948</v>
      </c>
      <c r="G23" s="57">
        <f>VLOOKUP(A23,State!$A$3:$M$53,13,FALSE)</f>
        <v>0.62884147359725517</v>
      </c>
      <c r="H23" s="57">
        <f>VLOOKUP(A23,State!$A$3:$O$53,15,FALSE)</f>
        <v>0.36026563719580346</v>
      </c>
      <c r="I23" s="57">
        <f>VLOOKUP(A23,State!$A$3:$Q$53,17,FALSE)</f>
        <v>5.3984139140850059E-3</v>
      </c>
      <c r="J23" s="64">
        <f t="shared" si="2"/>
        <v>5.4944752928563637E-3</v>
      </c>
      <c r="K23" s="57"/>
      <c r="M23" s="57"/>
      <c r="O23" s="57"/>
    </row>
    <row r="24" spans="1:36">
      <c r="A24" t="str">
        <f>VLOOKUP(D24,State!$K$3:$BK$53,53,FALSE)</f>
        <v>Massachusetts</v>
      </c>
      <c r="B24">
        <f>VLOOKUP(A24,State!$A$3:$B$53,2,FALSE)</f>
        <v>12</v>
      </c>
      <c r="C24" s="73" t="str">
        <f t="shared" si="3"/>
        <v>Dem</v>
      </c>
      <c r="D24" s="58">
        <f>LARGE(State!K$3:K$53,9)</f>
        <v>0.25810652082118252</v>
      </c>
      <c r="E24" s="59">
        <f>VLOOKUP(A24,State!$A$3:$J$53,10,FALSE)</f>
        <v>795244</v>
      </c>
      <c r="F24" s="59">
        <f>VLOOKUP(A24,State!$A$3:$C$53,3,FALSE)</f>
        <v>3081069</v>
      </c>
      <c r="G24" s="57">
        <f>VLOOKUP(A24,State!$A$3:$M$53,13,FALSE)</f>
        <v>0.61799914250540966</v>
      </c>
      <c r="H24" s="57">
        <f>VLOOKUP(A24,State!$A$3:$O$53,15,FALSE)</f>
        <v>0.35989262168422714</v>
      </c>
      <c r="I24" s="57">
        <f>VLOOKUP(A24,State!$A$3:$Q$53,17,FALSE)</f>
        <v>9.3607121424414703E-3</v>
      </c>
      <c r="J24" s="64">
        <f t="shared" si="2"/>
        <v>1.2747523667921727E-2</v>
      </c>
      <c r="K24" s="57"/>
      <c r="M24" s="57"/>
      <c r="O24" s="57"/>
    </row>
    <row r="25" spans="1:36">
      <c r="A25" t="str">
        <f>VLOOKUP(D25,State!$K$3:$BK$53,53,FALSE)</f>
        <v>Maryland</v>
      </c>
      <c r="B25">
        <f>VLOOKUP(A25,State!$A$3:$B$53,2,FALSE)</f>
        <v>10</v>
      </c>
      <c r="C25" s="73" t="str">
        <f t="shared" si="3"/>
        <v>Dem</v>
      </c>
      <c r="D25" s="58">
        <f>LARGE(State!K$3:K$53,10)</f>
        <v>0.25444825117533237</v>
      </c>
      <c r="E25" s="59">
        <f>VLOOKUP(A25,State!$A$3:$J$53,10,FALSE)</f>
        <v>669605</v>
      </c>
      <c r="F25" s="59">
        <f>VLOOKUP(A25,State!$A$3:$C$53,3,FALSE)</f>
        <v>2631596</v>
      </c>
      <c r="G25" s="57">
        <f>VLOOKUP(A25,State!$A$3:$M$53,13,FALSE)</f>
        <v>0.61919344762645934</v>
      </c>
      <c r="H25" s="57">
        <f>VLOOKUP(A25,State!$A$3:$O$53,15,FALSE)</f>
        <v>0.36474519645112702</v>
      </c>
      <c r="I25" s="57">
        <f>VLOOKUP(A25,State!$A$3:$Q$53,17,FALSE)</f>
        <v>5.5909037709435646E-3</v>
      </c>
      <c r="J25" s="64">
        <f t="shared" si="2"/>
        <v>1.0470452151470081E-2</v>
      </c>
      <c r="K25" s="57"/>
      <c r="M25" s="57"/>
      <c r="O25" s="57"/>
    </row>
    <row r="26" spans="1:36">
      <c r="C26" s="58"/>
      <c r="D26" s="59"/>
      <c r="E26" s="59"/>
      <c r="F26" s="57"/>
      <c r="G26" s="57"/>
      <c r="H26" s="57"/>
      <c r="I26" s="64"/>
      <c r="J26" s="57"/>
      <c r="L26" s="57"/>
      <c r="N26" s="57"/>
    </row>
    <row r="27" spans="1:36">
      <c r="A27" s="65" t="s">
        <v>623</v>
      </c>
      <c r="C27" s="58"/>
      <c r="D27" s="58"/>
      <c r="E27" s="59"/>
      <c r="F27" s="59"/>
      <c r="G27" s="57"/>
      <c r="H27" s="57"/>
      <c r="I27" s="57"/>
      <c r="J27" s="57"/>
      <c r="K27" s="57"/>
      <c r="L27" s="57"/>
    </row>
    <row r="28" spans="1:36">
      <c r="A28" s="158" t="str">
        <f>County!N1</f>
        <v>Obama</v>
      </c>
      <c r="B28" s="169"/>
      <c r="C28" s="169"/>
      <c r="D28" s="11"/>
      <c r="E28" s="170" t="str">
        <f>County!O1</f>
        <v>McCain</v>
      </c>
      <c r="F28" s="171"/>
      <c r="G28" s="171"/>
      <c r="H28" s="12"/>
      <c r="I28" s="172" t="str">
        <f>County!P1</f>
        <v>Nader</v>
      </c>
      <c r="J28" s="173"/>
      <c r="K28" s="173"/>
      <c r="L28" s="13"/>
      <c r="M28" s="167" t="str">
        <f>County!Q1</f>
        <v>Barr</v>
      </c>
      <c r="N28" s="168"/>
      <c r="O28" s="168"/>
      <c r="P28" s="18"/>
      <c r="Q28" s="167" t="str">
        <f>County!R1</f>
        <v>McKinney</v>
      </c>
      <c r="R28" s="168"/>
      <c r="S28" s="168"/>
      <c r="T28" s="18"/>
      <c r="U28" s="167" t="str">
        <f>County!T1</f>
        <v>Calero</v>
      </c>
      <c r="V28" s="168"/>
      <c r="W28" s="168"/>
      <c r="X28" s="18"/>
      <c r="Y28" s="167" t="str">
        <f>County!S1</f>
        <v>Baldwin</v>
      </c>
      <c r="Z28" s="168"/>
      <c r="AA28" s="168"/>
      <c r="AB28" s="18"/>
      <c r="AC28" s="1"/>
      <c r="AE28" s="1"/>
      <c r="AF28" s="1"/>
      <c r="AG28" s="1"/>
      <c r="AH28" s="1"/>
      <c r="AJ28" s="1"/>
    </row>
    <row r="29" spans="1:36" ht="13" customHeight="1">
      <c r="A29" t="str">
        <f>VLOOKUP(C29,State!M$3:BL$53,51,FALSE)</f>
        <v>District of Columbia</v>
      </c>
      <c r="C29" s="29">
        <f>MAX(State!M3:M53)</f>
        <v>0.9245710975614343</v>
      </c>
      <c r="D29" s="18"/>
      <c r="E29" t="str">
        <f>VLOOKUP(G29,State!O$3:BL$53,49,FALSE)</f>
        <v>Oklahoma</v>
      </c>
      <c r="G29" s="29">
        <f>MAX(State!O3:O53)</f>
        <v>0.65645081122693505</v>
      </c>
      <c r="H29" s="12"/>
      <c r="I29" t="str">
        <f>VLOOKUP(K29,State!Q$3:BL$53,47,FALSE)</f>
        <v>Maine</v>
      </c>
      <c r="K29" s="29">
        <f>MAX(State!Q3:Q53)</f>
        <v>1.4546687947831058E-2</v>
      </c>
      <c r="L29" s="13"/>
      <c r="M29" t="str">
        <f>VLOOKUP(O29,State!S$3:BL$53,45,FALSE)</f>
        <v>Indiana</v>
      </c>
      <c r="O29" s="29">
        <f>MAX(State!S$3:S$53)</f>
        <v>1.0634833049442141E-2</v>
      </c>
      <c r="P29" s="29"/>
      <c r="Q29" t="str">
        <f>VLOOKUP(S29,State!U$3:BL$53,43,FALSE)</f>
        <v>Louisiana</v>
      </c>
      <c r="S29" s="29">
        <f>MAX(State!U3:U53)</f>
        <v>4.6854257097116887E-3</v>
      </c>
      <c r="T29" s="18"/>
      <c r="U29" t="str">
        <f>VLOOKUP(W29,State!Y$3:BP$53,39,FALSE)</f>
        <v>New York</v>
      </c>
      <c r="W29" s="29">
        <f>MAX(State!Y3:Y53)</f>
        <v>4.7310883413942878E-4</v>
      </c>
      <c r="Y29" t="str">
        <f>VLOOKUP(AA29,State!W$3:BL$53,41,FALSE)</f>
        <v>Utah</v>
      </c>
      <c r="AA29" s="29">
        <f>MAX(State!W3:W53)</f>
        <v>1.2612745046568036E-2</v>
      </c>
      <c r="AD29" s="29"/>
    </row>
    <row r="30" spans="1:36">
      <c r="A30" t="str">
        <f>VLOOKUP(C30,State!M$3:BL$53,51,FALSE)</f>
        <v>Hawaii</v>
      </c>
      <c r="B30" s="29"/>
      <c r="C30" s="29">
        <f>LARGE(State!M$3:M$53,2)</f>
        <v>0.71846117891914774</v>
      </c>
      <c r="D30" s="18"/>
      <c r="E30" t="str">
        <f>VLOOKUP(G30,State!O$3:BL$53,49,FALSE)</f>
        <v>Wyoming</v>
      </c>
      <c r="F30" s="29"/>
      <c r="G30" s="29">
        <f>LARGE(State!O$3:O$53,2)</f>
        <v>0.64776288198289467</v>
      </c>
      <c r="H30" s="12"/>
      <c r="I30" t="str">
        <f>VLOOKUP(K30,State!Q$3:BL$53,47,FALSE)</f>
        <v>North Dakota</v>
      </c>
      <c r="J30" s="29"/>
      <c r="K30" s="29">
        <f>LARGE(State!Q$3:Q$53,2)</f>
        <v>1.3262163826729624E-2</v>
      </c>
      <c r="L30" s="13"/>
      <c r="M30" t="str">
        <f>VLOOKUP(O30,State!S$3:BL$53,45,FALSE)</f>
        <v>Georgia</v>
      </c>
      <c r="N30" s="29"/>
      <c r="O30" s="29">
        <f>LARGE(State!S$3:S$53,2)</f>
        <v>7.3209326028793476E-3</v>
      </c>
      <c r="P30" s="29"/>
      <c r="Q30" t="str">
        <f>VLOOKUP(S30,State!U$3:BL$53,43,FALSE)</f>
        <v>Maine</v>
      </c>
      <c r="R30" s="29"/>
      <c r="S30" s="29">
        <f>LARGE(State!U$3:U$53,2)</f>
        <v>3.9662838518907551E-3</v>
      </c>
      <c r="T30" s="18"/>
      <c r="U30" t="str">
        <f>VLOOKUP(W30,State!Y$3:BP$53,39,FALSE)</f>
        <v>Vermont</v>
      </c>
      <c r="V30" s="29"/>
      <c r="W30" s="29">
        <f>LARGE(State!Y$3:Y$53,2)</f>
        <v>4.6147314533942886E-4</v>
      </c>
      <c r="Y30" t="str">
        <f>VLOOKUP(AA30,State!W$3:BL$53,41,FALSE)</f>
        <v>Idaho</v>
      </c>
      <c r="Z30" s="29"/>
      <c r="AA30" s="29">
        <f>LARGE(State!W$3:W$53,2)</f>
        <v>7.2459786116173784E-3</v>
      </c>
      <c r="AC30" s="29"/>
      <c r="AD30" s="29"/>
    </row>
    <row r="31" spans="1:36">
      <c r="A31" t="str">
        <f>VLOOKUP(C31,State!M$3:BL$53,51,FALSE)</f>
        <v>Vermont</v>
      </c>
      <c r="B31" s="29"/>
      <c r="C31" s="29">
        <f>LARGE(State!M$3:M$53,3)</f>
        <v>0.6745568319560924</v>
      </c>
      <c r="D31" s="18"/>
      <c r="E31" t="str">
        <f>VLOOKUP(G31,State!O$3:BL$53,49,FALSE)</f>
        <v>Utah</v>
      </c>
      <c r="F31" s="29"/>
      <c r="G31" s="29">
        <f>LARGE(State!O$3:O$53,3)</f>
        <v>0.62583869714501716</v>
      </c>
      <c r="H31" s="12"/>
      <c r="I31" t="str">
        <f>VLOOKUP(K31,State!Q$3:BL$53,47,FALSE)</f>
        <v>Arkansas</v>
      </c>
      <c r="J31" s="29"/>
      <c r="K31" s="29">
        <f>LARGE(State!Q$3:Q$53,3)</f>
        <v>1.1855143072490124E-2</v>
      </c>
      <c r="L31" s="13"/>
      <c r="M31" t="str">
        <f>VLOOKUP(O31,State!S$3:BL$53,45,FALSE)</f>
        <v>Utah</v>
      </c>
      <c r="N31" s="29"/>
      <c r="O31" s="29">
        <f>LARGE(State!S$3:S$53,3)</f>
        <v>7.3143841154173269E-3</v>
      </c>
      <c r="P31" s="29"/>
      <c r="Q31" t="str">
        <f>VLOOKUP(S31,State!U$3:BL$53,43,FALSE)</f>
        <v>West Virginia</v>
      </c>
      <c r="R31" s="29"/>
      <c r="S31" s="29">
        <f>LARGE(State!U$3:U$53,3)</f>
        <v>3.3008573819365309E-3</v>
      </c>
      <c r="T31" s="18"/>
      <c r="U31" t="str">
        <f>VLOOKUP(W31,State!Y$3:BP$53,39,FALSE)</f>
        <v>Louisiana</v>
      </c>
      <c r="V31" s="29"/>
      <c r="W31" s="29">
        <f>LARGE(State!Y$3:Y$53,3)</f>
        <v>3.7485445701949396E-4</v>
      </c>
      <c r="Y31" t="str">
        <f>VLOOKUP(AA31,State!W$3:BL$53,41,FALSE)</f>
        <v>Alaska</v>
      </c>
      <c r="Z31" s="29"/>
      <c r="AA31" s="29">
        <f>LARGE(State!W$3:W$53,3)</f>
        <v>5.0889493159041932E-3</v>
      </c>
      <c r="AC31" s="29"/>
      <c r="AD31" s="29"/>
    </row>
    <row r="32" spans="1:36">
      <c r="A32" t="str">
        <f>VLOOKUP(C32,State!M$3:BL$53,51,FALSE)</f>
        <v>New York</v>
      </c>
      <c r="B32" s="29"/>
      <c r="C32" s="29">
        <f>LARGE(State!M$3:M$53,4)</f>
        <v>0.62884147359725517</v>
      </c>
      <c r="D32" s="18"/>
      <c r="E32" t="str">
        <f>VLOOKUP(G32,State!O$3:BL$53,49,FALSE)</f>
        <v>Idaho</v>
      </c>
      <c r="F32" s="29"/>
      <c r="G32" s="29">
        <f>LARGE(State!O$3:O$53,4)</f>
        <v>0.6151709147303861</v>
      </c>
      <c r="H32" s="12"/>
      <c r="I32" t="str">
        <f>VLOOKUP(K32,State!Q$3:BL$53,47,FALSE)</f>
        <v>Connecticut</v>
      </c>
      <c r="J32" s="29"/>
      <c r="K32" s="29">
        <f>LARGE(State!Q$3:Q$53,4)</f>
        <v>1.1635949387688678E-2</v>
      </c>
      <c r="L32" s="13"/>
      <c r="M32" t="str">
        <f>VLOOKUP(O32,State!S$3:BL$53,45,FALSE)</f>
        <v>Texas</v>
      </c>
      <c r="N32" s="29"/>
      <c r="O32" s="29">
        <f>LARGE(State!S$3:S$53,4)</f>
        <v>6.9469452988098852E-3</v>
      </c>
      <c r="P32" s="29"/>
      <c r="Q32" t="str">
        <f>VLOOKUP(S32,State!U$3:BL$53,43,FALSE)</f>
        <v>Arkansas</v>
      </c>
      <c r="R32" s="29"/>
      <c r="S32" s="29">
        <f>LARGE(State!U$3:U$53,4)</f>
        <v>3.193397489639864E-3</v>
      </c>
      <c r="T32" s="18"/>
      <c r="U32" t="str">
        <f>VLOOKUP(W32,State!Y$3:BP$53,39,FALSE)</f>
        <v>Minnesota</v>
      </c>
      <c r="V32" s="29"/>
      <c r="W32" s="29">
        <f>LARGE(State!Y$3:Y$53,4)</f>
        <v>2.7144324310766091E-4</v>
      </c>
      <c r="Y32" t="str">
        <f>VLOOKUP(AA32,State!W$3:BL$53,41,FALSE)</f>
        <v>South Dakota</v>
      </c>
      <c r="Z32" s="29"/>
      <c r="AA32" s="29">
        <f>LARGE(State!W$3:W$53,4)</f>
        <v>4.9610576608416779E-3</v>
      </c>
      <c r="AC32" s="29"/>
      <c r="AD32" s="29"/>
    </row>
    <row r="33" spans="1:31">
      <c r="A33" t="str">
        <f>VLOOKUP(C33,State!M$3:BL$53,51,FALSE)</f>
        <v>Rhode Island</v>
      </c>
      <c r="B33" s="29"/>
      <c r="C33" s="29">
        <f>LARGE(State!M$3:M$53,5)</f>
        <v>0.6286400461245617</v>
      </c>
      <c r="D33" s="18"/>
      <c r="E33" t="str">
        <f>VLOOKUP(G33,State!O$3:BL$53,49,FALSE)</f>
        <v>Alabama</v>
      </c>
      <c r="F33" s="29"/>
      <c r="G33" s="29">
        <f>LARGE(State!O$3:O$53,5)</f>
        <v>0.60316913029170605</v>
      </c>
      <c r="H33" s="12"/>
      <c r="I33" t="str">
        <f>VLOOKUP(K33,State!Q$3:BL$53,47,FALSE)</f>
        <v>Alaska</v>
      </c>
      <c r="J33" s="29"/>
      <c r="K33" s="29">
        <f>LARGE(State!Q$3:Q$53,5)</f>
        <v>1.1597286302449133E-2</v>
      </c>
      <c r="L33" s="13"/>
      <c r="M33" t="str">
        <f>VLOOKUP(O33,State!S$3:BL$53,45,FALSE)</f>
        <v>Wyoming</v>
      </c>
      <c r="N33" s="29"/>
      <c r="O33" s="29">
        <f>LARGE(State!S$3:S$53,5)</f>
        <v>6.2593753190553604E-3</v>
      </c>
      <c r="P33" s="29"/>
      <c r="Q33" t="str">
        <f>VLOOKUP(S33,State!U$3:BL$53,43,FALSE)</f>
        <v>California</v>
      </c>
      <c r="R33" s="29"/>
      <c r="S33" s="29">
        <f>LARGE(State!U$3:U$53,5)</f>
        <v>2.8590389252243415E-3</v>
      </c>
      <c r="T33" s="18"/>
      <c r="U33" t="str">
        <f>VLOOKUP(W33,State!Y$3:BP$53,39,FALSE)</f>
        <v>Washington</v>
      </c>
      <c r="V33" s="29"/>
      <c r="W33" s="29">
        <f>LARGE(State!Y$3:Y$53,5)</f>
        <v>2.1107202857671595E-4</v>
      </c>
      <c r="Y33" t="str">
        <f>VLOOKUP(AA33,State!W$3:BL$53,41,FALSE)</f>
        <v>Wyoming</v>
      </c>
      <c r="Z33" s="29"/>
      <c r="AA33" s="29">
        <f>LARGE(State!W$3:W$53,5)</f>
        <v>4.6807875660690021E-3</v>
      </c>
      <c r="AC33" s="29"/>
      <c r="AD33" s="29"/>
    </row>
    <row r="34" spans="1:31">
      <c r="B34" s="29"/>
      <c r="C34" s="29"/>
      <c r="D34" s="18"/>
      <c r="F34" s="29"/>
      <c r="G34" s="29"/>
      <c r="H34" s="12"/>
      <c r="J34" s="29"/>
      <c r="K34" s="29"/>
      <c r="L34" s="13"/>
      <c r="N34" s="29"/>
      <c r="O34" s="29"/>
      <c r="P34" s="29"/>
      <c r="R34" s="29"/>
      <c r="S34" s="29"/>
      <c r="T34" s="18"/>
      <c r="V34" s="29"/>
      <c r="W34" s="29"/>
      <c r="Z34" s="29"/>
      <c r="AA34" s="29"/>
      <c r="AC34" s="29"/>
      <c r="AD34" s="29"/>
    </row>
    <row r="35" spans="1:31">
      <c r="A35" s="104" t="s">
        <v>576</v>
      </c>
      <c r="B35" s="25"/>
      <c r="C35" s="29"/>
      <c r="D35" s="29"/>
      <c r="E35" s="18"/>
      <c r="F35" s="25"/>
      <c r="G35" s="29"/>
      <c r="H35" s="29"/>
      <c r="I35" s="12"/>
      <c r="J35" s="25"/>
      <c r="K35" s="29"/>
      <c r="L35" s="29"/>
      <c r="M35" s="13"/>
      <c r="N35" s="25"/>
      <c r="O35" s="29"/>
      <c r="P35" s="29"/>
      <c r="Q35" s="29"/>
      <c r="R35" s="25"/>
      <c r="S35" s="29"/>
      <c r="T35" s="29"/>
      <c r="U35" s="18"/>
      <c r="V35" s="18"/>
      <c r="W35" s="18"/>
      <c r="X35" s="18"/>
      <c r="Y35" s="26"/>
      <c r="Z35" s="25"/>
      <c r="AA35" s="29"/>
      <c r="AB35" s="29"/>
      <c r="AC35" s="26"/>
      <c r="AD35" s="18"/>
      <c r="AE35" s="18"/>
    </row>
    <row r="36" spans="1:31" ht="13" customHeight="1">
      <c r="A36" t="str">
        <f>VLOOKUP(C36,State!M$3:BL$53,51,FALSE)</f>
        <v>Wyoming</v>
      </c>
      <c r="B36" s="29"/>
      <c r="C36" s="29">
        <f>MIN(State!M3:M53)</f>
        <v>0.32540897988675005</v>
      </c>
      <c r="D36" s="18"/>
      <c r="E36" t="str">
        <f>VLOOKUP(G36,State!O$3:BL$53,49,FALSE)</f>
        <v>District of Columbia</v>
      </c>
      <c r="F36" s="29"/>
      <c r="G36" s="29">
        <f>MIN(State!O3:O53)</f>
        <v>6.5325574659680349E-2</v>
      </c>
      <c r="H36" s="12"/>
      <c r="I36" t="str">
        <f>VLOOKUP(K36,State!Q$3:BL$53,47,FALSE)</f>
        <v>Oklahoma</v>
      </c>
      <c r="J36" s="29"/>
      <c r="K36" s="29">
        <f>MIN(State!Q3:Q53)</f>
        <v>0</v>
      </c>
      <c r="L36" s="13"/>
      <c r="M36" t="str">
        <f>VLOOKUP(O36,State!S$3:BL$53,45,FALSE)</f>
        <v>Connecticut</v>
      </c>
      <c r="N36" s="29"/>
      <c r="O36" s="29">
        <f>MIN(State!S3:S53)</f>
        <v>0</v>
      </c>
      <c r="P36" s="29"/>
      <c r="Q36" t="str">
        <f>VLOOKUP(S36,State!U$3:BL$53,43,FALSE)</f>
        <v>Alaska</v>
      </c>
      <c r="R36" s="29"/>
      <c r="S36" s="29">
        <f>MIN(State!U3:U53)</f>
        <v>0</v>
      </c>
      <c r="T36" s="18"/>
      <c r="U36" s="18"/>
      <c r="V36" s="18"/>
      <c r="W36" s="18"/>
      <c r="X36" s="26"/>
      <c r="Z36" s="29"/>
      <c r="AA36" s="29"/>
      <c r="AB36" s="26"/>
      <c r="AC36" s="18"/>
      <c r="AD36" s="18"/>
    </row>
    <row r="37" spans="1:31">
      <c r="A37" t="str">
        <f>VLOOKUP(C37,State!M$3:BL$53,51,FALSE)</f>
        <v>Oklahoma</v>
      </c>
      <c r="B37" s="29"/>
      <c r="C37" s="29">
        <f>SMALL(State!M$3:M$53,2)</f>
        <v>0.34354918877306501</v>
      </c>
      <c r="D37" s="18"/>
      <c r="E37" t="str">
        <f>VLOOKUP(G37,State!O$3:BL$53,49,FALSE)</f>
        <v>Hawaii</v>
      </c>
      <c r="F37" s="29"/>
      <c r="G37" s="29">
        <f>SMALL(State!O$3:O$53,2)</f>
        <v>0.26581681247354311</v>
      </c>
      <c r="H37" s="12"/>
      <c r="I37" t="str">
        <f>VLOOKUP(K37,State!Q$3:BL$53,47,FALSE)</f>
        <v>Georgia</v>
      </c>
      <c r="J37" s="29"/>
      <c r="K37" s="29">
        <f>SMALL(State!Q$3:Q$53,2)</f>
        <v>2.9685310230602625E-4</v>
      </c>
      <c r="L37" s="13"/>
      <c r="M37" t="str">
        <f>VLOOKUP(O37,State!S$3:BL$53,45,FALSE)</f>
        <v>Connecticut</v>
      </c>
      <c r="N37" s="29"/>
      <c r="O37" s="29">
        <f>SMALL(State!S$3:S$53,2)</f>
        <v>0</v>
      </c>
      <c r="P37" s="29"/>
      <c r="Q37" t="str">
        <f>VLOOKUP(S37,State!U$3:BL$53,43,FALSE)</f>
        <v>Alaska</v>
      </c>
      <c r="R37" s="29"/>
      <c r="S37" s="29">
        <f>SMALL(State!U$3:U$53,2)</f>
        <v>0</v>
      </c>
      <c r="T37" s="18"/>
      <c r="U37" s="18"/>
      <c r="V37" s="18"/>
      <c r="W37" s="18"/>
      <c r="X37" s="26"/>
      <c r="Z37" s="29"/>
      <c r="AA37" s="29"/>
      <c r="AB37" s="26"/>
      <c r="AC37" s="18"/>
      <c r="AD37" s="18"/>
    </row>
    <row r="38" spans="1:31">
      <c r="A38" t="str">
        <f>VLOOKUP(C38,State!M$3:BL$53,51,FALSE)</f>
        <v>Utah</v>
      </c>
      <c r="B38" s="29"/>
      <c r="C38" s="29">
        <f>SMALL(State!M$3:M$53,3)</f>
        <v>0.3440574566607516</v>
      </c>
      <c r="D38" s="18"/>
      <c r="E38" t="str">
        <f>VLOOKUP(G38,State!O$3:BL$53,49,FALSE)</f>
        <v>Vermont</v>
      </c>
      <c r="F38" s="29"/>
      <c r="G38" s="29">
        <f>SMALL(State!O$3:O$53,3)</f>
        <v>0.30449228724549754</v>
      </c>
      <c r="H38" s="12"/>
      <c r="I38" t="str">
        <f>VLOOKUP(K38,State!Q$3:BL$53,47,FALSE)</f>
        <v>Indiana</v>
      </c>
      <c r="J38" s="29"/>
      <c r="K38" s="29">
        <f>SMALL(State!Q$3:Q$53,3)</f>
        <v>3.3041881402546077E-4</v>
      </c>
      <c r="L38" s="13"/>
      <c r="M38" t="str">
        <f>VLOOKUP(O38,State!S$3:BL$53,45,FALSE)</f>
        <v>Connecticut</v>
      </c>
      <c r="N38" s="29"/>
      <c r="O38" s="29">
        <f>SMALL(State!S$3:S$53,3)</f>
        <v>0</v>
      </c>
      <c r="P38" s="29"/>
      <c r="Q38" t="str">
        <f>VLOOKUP(S38,State!U$3:BL$53,43,FALSE)</f>
        <v>Alaska</v>
      </c>
      <c r="R38" s="29"/>
      <c r="S38" s="29">
        <f>SMALL(State!U$3:U$53,3)</f>
        <v>0</v>
      </c>
      <c r="T38" s="18"/>
      <c r="U38" s="18"/>
      <c r="V38" s="18"/>
      <c r="W38" s="18"/>
      <c r="X38" s="26"/>
      <c r="Z38" s="29"/>
      <c r="AA38" s="29"/>
      <c r="AB38" s="26"/>
      <c r="AC38" s="18"/>
      <c r="AD38" s="18"/>
    </row>
    <row r="39" spans="1:31">
      <c r="A39" t="str">
        <f>VLOOKUP(C39,State!M$3:BL$53,51,FALSE)</f>
        <v>Idaho</v>
      </c>
      <c r="B39" s="29"/>
      <c r="C39" s="29">
        <f>SMALL(State!M$3:M$53,4)</f>
        <v>0.36090987632837851</v>
      </c>
      <c r="D39" s="18"/>
      <c r="E39" t="str">
        <f>VLOOKUP(G39,State!O$3:BL$53,49,FALSE)</f>
        <v>Rhode Island</v>
      </c>
      <c r="F39" s="29"/>
      <c r="G39" s="29">
        <f>SMALL(State!O$3:O$53,4)</f>
        <v>0.35057846474735355</v>
      </c>
      <c r="H39" s="12"/>
      <c r="I39" t="str">
        <f>VLOOKUP(K39,State!Q$3:BL$53,47,FALSE)</f>
        <v>North Carolina</v>
      </c>
      <c r="J39" s="29"/>
      <c r="K39" s="29">
        <f>SMALL(State!Q$3:Q$53,4)</f>
        <v>3.3729324260593595E-4</v>
      </c>
      <c r="L39" s="13"/>
      <c r="M39" t="str">
        <f>VLOOKUP(O39,State!S$3:BL$53,45,FALSE)</f>
        <v>Connecticut</v>
      </c>
      <c r="N39" s="29"/>
      <c r="O39" s="29">
        <f>SMALL(State!S$3:S$53,4)</f>
        <v>0</v>
      </c>
      <c r="P39" s="29"/>
      <c r="Q39" t="str">
        <f>VLOOKUP(S39,State!U$3:BL$53,43,FALSE)</f>
        <v>Alaska</v>
      </c>
      <c r="R39" s="29"/>
      <c r="S39" s="29">
        <f>SMALL(State!U$3:U$53,4)</f>
        <v>0</v>
      </c>
      <c r="T39" s="18"/>
      <c r="U39" s="18"/>
      <c r="V39" s="18"/>
      <c r="W39" s="18"/>
      <c r="X39" s="26"/>
      <c r="Z39" s="29"/>
      <c r="AA39" s="29"/>
      <c r="AB39" s="26"/>
      <c r="AC39" s="18"/>
      <c r="AD39" s="18"/>
    </row>
    <row r="40" spans="1:31">
      <c r="A40" t="str">
        <f>VLOOKUP(C40,State!M$3:BL$53,51,FALSE)</f>
        <v>Alaska</v>
      </c>
      <c r="B40" s="29"/>
      <c r="C40" s="29">
        <f>SMALL(State!M$3:M$53,5)</f>
        <v>0.37889373599389325</v>
      </c>
      <c r="D40" s="18"/>
      <c r="E40" t="str">
        <f>VLOOKUP(G40,State!O$3:BL$53,49,FALSE)</f>
        <v>Massachusetts</v>
      </c>
      <c r="F40" s="29"/>
      <c r="G40" s="29">
        <f>SMALL(State!O$3:O$53,5)</f>
        <v>0.35989262168422714</v>
      </c>
      <c r="H40" s="12"/>
      <c r="I40" t="str">
        <f>VLOOKUP(K40,State!Q$3:BL$53,47,FALSE)</f>
        <v>Texas</v>
      </c>
      <c r="J40" s="29"/>
      <c r="K40" s="29">
        <f>SMALL(State!Q$3:Q$53,5)</f>
        <v>7.1195171454586307E-4</v>
      </c>
      <c r="L40" s="13"/>
      <c r="M40" t="str">
        <f>VLOOKUP(O40,State!S$3:BL$53,45,FALSE)</f>
        <v>Connecticut</v>
      </c>
      <c r="N40" s="29"/>
      <c r="O40" s="29">
        <f>SMALL(State!S$3:S$53,5)</f>
        <v>0</v>
      </c>
      <c r="P40" s="29"/>
      <c r="Q40" t="str">
        <f>VLOOKUP(S40,State!U$3:BL$53,43,FALSE)</f>
        <v>Alaska</v>
      </c>
      <c r="R40" s="29"/>
      <c r="S40" s="29">
        <f>SMALL(State!U$3:U$53,5)</f>
        <v>0</v>
      </c>
      <c r="T40" s="18"/>
      <c r="U40" s="18"/>
      <c r="V40" s="18"/>
      <c r="W40" s="18"/>
      <c r="X40" s="26"/>
      <c r="Z40" s="29"/>
      <c r="AA40" s="29"/>
      <c r="AB40" s="26"/>
      <c r="AC40" s="18"/>
      <c r="AD40" s="18"/>
    </row>
    <row r="41" spans="1:31">
      <c r="B41" s="29"/>
      <c r="C41" s="29"/>
      <c r="D41" s="18"/>
      <c r="F41" s="29"/>
      <c r="G41" s="29"/>
      <c r="H41" s="12"/>
      <c r="J41" s="29"/>
      <c r="K41" s="29"/>
      <c r="L41" s="13"/>
      <c r="N41" s="29"/>
      <c r="O41" s="29"/>
      <c r="P41" s="29"/>
      <c r="R41" s="29"/>
      <c r="S41" s="29"/>
      <c r="T41" s="18"/>
      <c r="U41" s="18"/>
      <c r="V41" s="18"/>
      <c r="W41" s="18"/>
      <c r="X41" s="26"/>
      <c r="Z41" s="29"/>
      <c r="AA41" s="29"/>
      <c r="AB41" s="26"/>
      <c r="AC41" s="18"/>
      <c r="AD41" s="18"/>
    </row>
    <row r="42" spans="1:31">
      <c r="A42" s="104" t="s">
        <v>501</v>
      </c>
      <c r="B42" s="25"/>
      <c r="C42" s="29"/>
      <c r="D42" s="29"/>
      <c r="E42" s="18"/>
      <c r="F42" s="27"/>
      <c r="G42" s="12"/>
      <c r="H42" s="12"/>
      <c r="I42" s="12"/>
      <c r="J42" s="28"/>
      <c r="K42" s="13"/>
      <c r="L42" s="13"/>
      <c r="M42" s="13"/>
      <c r="N42" s="26"/>
      <c r="O42" s="18"/>
      <c r="P42" s="18"/>
      <c r="Q42" s="18"/>
      <c r="R42" s="26"/>
      <c r="S42" s="18"/>
      <c r="T42" s="18"/>
      <c r="U42" s="18"/>
      <c r="V42" s="18"/>
      <c r="W42" s="18"/>
      <c r="X42" s="18"/>
      <c r="Y42" s="26"/>
      <c r="Z42" s="26"/>
      <c r="AA42" s="18"/>
      <c r="AB42" s="18"/>
      <c r="AC42" s="26"/>
      <c r="AD42" s="18"/>
      <c r="AE42" s="18"/>
    </row>
    <row r="43" spans="1:31" ht="13" customHeight="1">
      <c r="A43" t="str">
        <f>VLOOKUP(C43,County!$J$3:$AW$3257,40,FALSE)</f>
        <v>District of Columbia</v>
      </c>
      <c r="B43" t="str">
        <f>VLOOKUP(C43,County!$J$3:$AX$3257,41,FALSE)</f>
        <v>DC</v>
      </c>
      <c r="C43" s="2">
        <f>MAX(County!J1:J3257)</f>
        <v>0.9245710975614343</v>
      </c>
      <c r="E43" t="str">
        <f>VLOOKUP(G43,County!$K$3:$AW$3257,39,FALSE)</f>
        <v>King</v>
      </c>
      <c r="F43" t="str">
        <f>VLOOKUP(G43,County!$K$3:$AX$3257,40,FALSE)</f>
        <v>TX</v>
      </c>
      <c r="G43" s="2">
        <f>MAX(County!K1:K3257)</f>
        <v>0.92638036809815949</v>
      </c>
      <c r="H43" s="2"/>
      <c r="I43" t="str">
        <f>VLOOKUP(K43,County!$L$3:$AW$3257,38,FALSE)</f>
        <v>Lincoln</v>
      </c>
      <c r="J43" t="str">
        <f>VLOOKUP(K43,County!$L$3:$AX$3257,39,FALSE)</f>
        <v>ID</v>
      </c>
      <c r="K43" s="2">
        <f>MAX(County!L1:L3257)</f>
        <v>4.1176470588235294E-2</v>
      </c>
      <c r="L43" s="2"/>
      <c r="M43" t="str">
        <f>VLOOKUP(O43,County!$AR$3:$AW$3257,6,FALSE)</f>
        <v>Esmeralda</v>
      </c>
      <c r="N43" t="str">
        <f>VLOOKUP(O43,County!$AR$3:$AX$3257,7,FALSE)</f>
        <v>NV</v>
      </c>
      <c r="O43" s="2">
        <f>MAX(County!AR1:AR3257)</f>
        <v>2.7334851936218679E-2</v>
      </c>
      <c r="P43" s="2"/>
      <c r="Q43" t="str">
        <f>VLOOKUP(S43,County!$AS$3:$AW$3257,5,FALSE)</f>
        <v>St. Bernard</v>
      </c>
      <c r="R43" t="str">
        <f>VLOOKUP(S43,County!$AS$3:$AX$3257,6,FALSE)</f>
        <v>LA</v>
      </c>
      <c r="S43" s="2">
        <f>MAX(County!AS1:AS3257)</f>
        <v>1.1003618639686876E-2</v>
      </c>
      <c r="T43" s="2"/>
      <c r="U43" t="str">
        <f>VLOOKUP(W43,County!$AT$3:$AW$3257,4,FALSE)</f>
        <v>Adams</v>
      </c>
      <c r="V43" t="str">
        <f>VLOOKUP(W43,County!$AT$3:$AX$3257,5,FALSE)</f>
        <v>IA</v>
      </c>
      <c r="W43" s="2">
        <f>MAX(County!AT1:AT3257)</f>
        <v>2.2665457842248413E-3</v>
      </c>
      <c r="X43" s="2"/>
      <c r="Y43" t="str">
        <f>VLOOKUP(AA43,County!$AU$3:$AX$3257,3,FALSE)</f>
        <v>Millard</v>
      </c>
      <c r="Z43" t="str">
        <f>VLOOKUP(AA43,County!$AU$3:$AX$3257,4,FALSE)</f>
        <v>UT</v>
      </c>
      <c r="AA43" s="2">
        <f>MAX(County!AU1:AU3257)</f>
        <v>5.5707955264823805E-2</v>
      </c>
      <c r="AB43" s="2"/>
    </row>
    <row r="44" spans="1:31">
      <c r="A44" t="str">
        <f>VLOOKUP(C44,County!$J$3:$AW$3257,40,FALSE)</f>
        <v>Prince George's</v>
      </c>
      <c r="B44" t="str">
        <f>VLOOKUP(C44,County!$J$3:$AX$3257,41,FALSE)</f>
        <v>MD</v>
      </c>
      <c r="C44" s="2">
        <f>LARGE(County!J1:J3257,2)</f>
        <v>0.8886975771737794</v>
      </c>
      <c r="E44" t="str">
        <f>VLOOKUP(G44,County!$K$3:$AW$3257,39,FALSE)</f>
        <v>Roberts</v>
      </c>
      <c r="F44" t="str">
        <f>VLOOKUP(G44,County!$K$3:$AX$3257,40,FALSE)</f>
        <v>TX</v>
      </c>
      <c r="G44" s="2">
        <f>LARGE(County!K1:K3257,2)</f>
        <v>0.9208494208494209</v>
      </c>
      <c r="I44" t="str">
        <f>VLOOKUP(K44,County!$L$3:$AW$3257,38,FALSE)</f>
        <v>Lawrence</v>
      </c>
      <c r="J44" t="str">
        <f>VLOOKUP(K44,County!$L$3:$AX$3257,39,FALSE)</f>
        <v>AR</v>
      </c>
      <c r="K44" s="2">
        <f>LARGE(County!L1:L3257,2)</f>
        <v>3.3104631217838763E-2</v>
      </c>
      <c r="M44" t="str">
        <f>VLOOKUP(O44,County!$AR$3:$AW$3257,6,FALSE)</f>
        <v>Foard</v>
      </c>
      <c r="N44" t="str">
        <f>VLOOKUP(O44,County!$AR$3:$AX$3257,7,FALSE)</f>
        <v>TX</v>
      </c>
      <c r="O44" s="2">
        <f>LARGE(County!AR1:AR3257,2)</f>
        <v>2.4163568773234202E-2</v>
      </c>
      <c r="P44" s="2"/>
      <c r="Q44" t="str">
        <f>VLOOKUP(S44,County!$AS$3:$AW$3257,5,FALSE)</f>
        <v>Lafourche</v>
      </c>
      <c r="R44" t="str">
        <f>VLOOKUP(S44,County!$AS$3:$AX$3257,6,FALSE)</f>
        <v>LA</v>
      </c>
      <c r="S44" s="2">
        <f>LARGE(County!AS1:AS3257,2)</f>
        <v>1.0714379964637269E-2</v>
      </c>
      <c r="U44" t="str">
        <f>VLOOKUP(W44,County!$AT$3:$AW$3257,4,FALSE)</f>
        <v>Essex</v>
      </c>
      <c r="V44" t="str">
        <f>VLOOKUP(W44,County!$AT$3:$AX$3257,5,FALSE)</f>
        <v>VT</v>
      </c>
      <c r="W44" s="2">
        <f>LARGE(County!AT1:AT3257,2)</f>
        <v>2.257336343115124E-3</v>
      </c>
      <c r="Y44" t="str">
        <f>VLOOKUP(AA44,County!$AU$3:$AX$3257,3,FALSE)</f>
        <v>Sanpete</v>
      </c>
      <c r="Z44" t="str">
        <f>VLOOKUP(AA44,County!$AU$3:$AX$3257,4,FALSE)</f>
        <v>UT</v>
      </c>
      <c r="AA44" s="2">
        <f>LARGE(County!AU1:AU3257,2)</f>
        <v>3.6939915631056891E-2</v>
      </c>
    </row>
    <row r="45" spans="1:31">
      <c r="A45" t="str">
        <f>VLOOKUP(C45,County!$J$3:$AW$3257,40,FALSE)</f>
        <v>Bronx</v>
      </c>
      <c r="B45" t="str">
        <f>VLOOKUP(C45,County!$J$3:$AX$3257,41,FALSE)</f>
        <v>NY</v>
      </c>
      <c r="C45" s="2">
        <f>LARGE(County!J3:J3258,3)</f>
        <v>0.88707444102359689</v>
      </c>
      <c r="D45"/>
      <c r="E45" t="str">
        <f>VLOOKUP(G45,County!$K$3:$AW$3257,39,FALSE)</f>
        <v>Ochiltree</v>
      </c>
      <c r="F45" t="str">
        <f>VLOOKUP(G45,County!$K$3:$AX$3257,40,FALSE)</f>
        <v>TX</v>
      </c>
      <c r="G45" s="2">
        <f>LARGE(County!K3:K3258,3)</f>
        <v>0.91701511740109365</v>
      </c>
      <c r="I45" t="str">
        <f>VLOOKUP(K45,County!$L$3:$AW$3257,38,FALSE)</f>
        <v>Jackson</v>
      </c>
      <c r="J45" t="str">
        <f>VLOOKUP(K45,County!$L$3:$AX$3257,39,FALSE)</f>
        <v>AR</v>
      </c>
      <c r="K45" s="2">
        <f>LARGE(County!L3:L3258,3)</f>
        <v>2.8484414188462915E-2</v>
      </c>
      <c r="M45" t="str">
        <f>VLOOKUP(O45,County!$AR$3:$AW$3257,6,FALSE)</f>
        <v>Jennings</v>
      </c>
      <c r="N45" t="str">
        <f>VLOOKUP(O45,County!$AR$3:$AX$3257,7,FALSE)</f>
        <v>IN</v>
      </c>
      <c r="O45" s="2">
        <f>LARGE(County!AR3:AR3258,3)</f>
        <v>2.2045780893656559E-2</v>
      </c>
      <c r="P45" s="2"/>
      <c r="Q45" t="str">
        <f>VLOOKUP(S45,County!$AS$3:$AW$3257,5,FALSE)</f>
        <v>Humboldt</v>
      </c>
      <c r="R45" t="str">
        <f>VLOOKUP(S45,County!$AS$3:$AX$3257,6,FALSE)</f>
        <v>CA</v>
      </c>
      <c r="S45" s="2">
        <f>LARGE(County!AS3:AS3258,3)</f>
        <v>1.0136990600530388E-2</v>
      </c>
      <c r="U45" t="str">
        <f>VLOOKUP(W45,County!$AT$3:$AW$3257,4,FALSE)</f>
        <v>Cameron</v>
      </c>
      <c r="V45" t="str">
        <f>VLOOKUP(W45,County!$AT$3:$AX$3257,5,FALSE)</f>
        <v>LA</v>
      </c>
      <c r="W45" s="2">
        <f>LARGE(County!AT3:AT3258,3)</f>
        <v>2.1091484313208544E-3</v>
      </c>
      <c r="Y45" t="str">
        <f>VLOOKUP(AA45,County!$AU$3:$AX$3257,3,FALSE)</f>
        <v>Juab</v>
      </c>
      <c r="Z45" t="str">
        <f>VLOOKUP(AA45,County!$AU$3:$AX$3257,4,FALSE)</f>
        <v>UT</v>
      </c>
      <c r="AA45" s="2">
        <f>LARGE(County!AU3:AU3258,3)</f>
        <v>3.5674778761061947E-2</v>
      </c>
    </row>
    <row r="46" spans="1:31">
      <c r="A46" t="str">
        <f>VLOOKUP(C46,County!$J$3:$AW$3257,40,FALSE)</f>
        <v>Shannon</v>
      </c>
      <c r="B46" t="str">
        <f>VLOOKUP(C46,County!$J$3:$AX$3257,41,FALSE)</f>
        <v>SD</v>
      </c>
      <c r="C46" s="2">
        <f>LARGE(County!J4:J3259,4)</f>
        <v>0.88686567164179109</v>
      </c>
      <c r="D46"/>
      <c r="E46" t="str">
        <f>VLOOKUP(G46,County!$K$3:$AW$3257,39,FALSE)</f>
        <v>Glasscock</v>
      </c>
      <c r="F46" t="str">
        <f>VLOOKUP(G46,County!$K$3:$AX$3257,40,FALSE)</f>
        <v>TX</v>
      </c>
      <c r="G46" s="2">
        <f>LARGE(County!K4:K3259,4)</f>
        <v>0.90125673249551164</v>
      </c>
      <c r="I46" t="str">
        <f>VLOOKUP(K46,County!$L$3:$AW$3257,38,FALSE)</f>
        <v>Towner</v>
      </c>
      <c r="J46" t="str">
        <f>VLOOKUP(K46,County!$L$3:$AX$3257,39,FALSE)</f>
        <v>ND</v>
      </c>
      <c r="K46" s="2">
        <f>LARGE(County!L4:L3259,4)</f>
        <v>2.7568922305764409E-2</v>
      </c>
      <c r="M46" t="str">
        <f>VLOOKUP(O46,County!$AR$3:$AW$3257,6,FALSE)</f>
        <v>Fountain</v>
      </c>
      <c r="N46" t="str">
        <f>VLOOKUP(O46,County!$AR$3:$AX$3257,7,FALSE)</f>
        <v>IN</v>
      </c>
      <c r="O46" s="2">
        <f>LARGE(County!AR4:AR3259,4)</f>
        <v>2.1322537112010796E-2</v>
      </c>
      <c r="P46" s="2"/>
      <c r="Q46" t="str">
        <f>VLOOKUP(S46,County!$AS$3:$AW$3257,5,FALSE)</f>
        <v>Allen</v>
      </c>
      <c r="R46" t="str">
        <f>VLOOKUP(S46,County!$AS$3:$AX$3257,6,FALSE)</f>
        <v>LA</v>
      </c>
      <c r="S46" s="2">
        <f>LARGE(County!AS4:AS3259,4)</f>
        <v>9.7179676771944647E-3</v>
      </c>
      <c r="U46" t="str">
        <f>VLOOKUP(W46,County!$AT$3:$AW$3257,4,FALSE)</f>
        <v>Delaware</v>
      </c>
      <c r="V46" t="str">
        <f>VLOOKUP(W46,County!$AT$3:$AX$3257,5,FALSE)</f>
        <v>NY</v>
      </c>
      <c r="W46" s="2">
        <f>LARGE(County!AT4:AT3259,4)</f>
        <v>1.7656579528176957E-3</v>
      </c>
      <c r="Y46" t="str">
        <f>VLOOKUP(AA46,County!$AU$3:$AX$3257,3,FALSE)</f>
        <v>Franklin</v>
      </c>
      <c r="Z46" t="str">
        <f>VLOOKUP(AA46,County!$AU$3:$AX$3257,4,FALSE)</f>
        <v>ID</v>
      </c>
      <c r="AA46" s="2">
        <f>LARGE(County!AU4:AU3259,4)</f>
        <v>2.7985810011824989E-2</v>
      </c>
    </row>
    <row r="47" spans="1:31">
      <c r="A47" t="str">
        <f>VLOOKUP(C47,County!$J$3:$AW$3257,40,FALSE)</f>
        <v>Petersburg</v>
      </c>
      <c r="B47" t="str">
        <f>VLOOKUP(C47,County!$J$3:$AX$3257,41,FALSE)</f>
        <v>VA</v>
      </c>
      <c r="C47" s="2">
        <f>LARGE(County!J5:J3259,5)</f>
        <v>0.88635778635778639</v>
      </c>
      <c r="D47"/>
      <c r="E47" t="str">
        <f>VLOOKUP(G47,County!$K$3:$AW$3257,39,FALSE)</f>
        <v>Beaver</v>
      </c>
      <c r="F47" t="str">
        <f>VLOOKUP(G47,County!$K$3:$AX$3257,40,FALSE)</f>
        <v>OK</v>
      </c>
      <c r="G47" s="2">
        <f>LARGE(County!K5:K3259,5)</f>
        <v>0.89245129870129869</v>
      </c>
      <c r="I47" t="str">
        <f>VLOOKUP(K47,County!$L$3:$AW$3257,38,FALSE)</f>
        <v>Cavalier</v>
      </c>
      <c r="J47" t="str">
        <f>VLOOKUP(K47,County!$L$3:$AX$3257,39,FALSE)</f>
        <v>ND</v>
      </c>
      <c r="K47" s="2">
        <f>LARGE(County!L5:L3259,5)</f>
        <v>2.6291079812206571E-2</v>
      </c>
      <c r="M47" t="str">
        <f>VLOOKUP(O47,County!$AR$3:$AW$3257,6,FALSE)</f>
        <v>Starke</v>
      </c>
      <c r="N47" t="str">
        <f>VLOOKUP(O47,County!$AR$3:$AX$3257,7,FALSE)</f>
        <v>IN</v>
      </c>
      <c r="O47" s="2">
        <f>LARGE(County!AR5:AR3259,5)</f>
        <v>2.0600042256496937E-2</v>
      </c>
      <c r="P47" s="2"/>
      <c r="Q47">
        <f>VLOOKUP(S47,County!$AS$3:$AW$3257,5,FALSE)</f>
        <v>0</v>
      </c>
      <c r="R47">
        <f>VLOOKUP(S47,County!$AS$3:$AX$3257,6,FALSE)</f>
        <v>0</v>
      </c>
      <c r="S47" s="2">
        <f>LARGE(County!AS5:AS3259,5)</f>
        <v>9.6852300242130755E-3</v>
      </c>
      <c r="U47" t="str">
        <f>VLOOKUP(W47,County!$AT$3:$AW$3257,4,FALSE)</f>
        <v>Essex</v>
      </c>
      <c r="V47" t="str">
        <f>VLOOKUP(W47,County!$AT$3:$AX$3257,5,FALSE)</f>
        <v>NY</v>
      </c>
      <c r="W47" s="2">
        <f>LARGE(County!AT5:AT3259,5)</f>
        <v>1.5595590212422695E-3</v>
      </c>
      <c r="Y47" t="str">
        <f>VLOOKUP(AA47,County!$AU$3:$AX$3257,3,FALSE)</f>
        <v>Cache</v>
      </c>
      <c r="Z47" t="str">
        <f>VLOOKUP(AA47,County!$AU$3:$AX$3257,4,FALSE)</f>
        <v>UT</v>
      </c>
      <c r="AA47" s="2">
        <f>LARGE(County!AU5:AU3259,5)</f>
        <v>2.789606116326333E-2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104" t="s">
        <v>1024</v>
      </c>
    </row>
    <row r="50" spans="1:31" ht="13" customHeight="1">
      <c r="A50" t="str">
        <f>VLOOKUP(C50,County!$J$3:$AW$3257,40,FALSE)</f>
        <v>King</v>
      </c>
      <c r="B50" t="str">
        <f>VLOOKUP(C50,County!$J$3:$AX$3257,41,FALSE)</f>
        <v>TX</v>
      </c>
      <c r="C50" s="2">
        <f>MIN(County!J1:J3257)</f>
        <v>4.9079754601226995E-2</v>
      </c>
      <c r="D50"/>
      <c r="E50" t="str">
        <f>VLOOKUP(G50,County!$K$3:$AW$3257,39,FALSE)</f>
        <v>District of Columbia</v>
      </c>
      <c r="F50" t="str">
        <f>VLOOKUP(G50,County!$K$3:$AX$3257,40,FALSE)</f>
        <v>DC</v>
      </c>
      <c r="G50" s="2">
        <f>MIN(County!K1:K3257)</f>
        <v>6.5325574659680349E-2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VLOOKUP(C51,County!$J$3:$AW$3257,40,FALSE)</f>
        <v>Ochiltree</v>
      </c>
      <c r="B51" t="str">
        <f>VLOOKUP(C51,County!$J$3:$AX$3257,41,FALSE)</f>
        <v>TX</v>
      </c>
      <c r="C51" s="2">
        <f>SMALL(County!J1:J3257,2)</f>
        <v>7.8160180122225795E-2</v>
      </c>
      <c r="D51"/>
      <c r="E51" t="str">
        <f>VLOOKUP(G51,County!$K$3:$AW$3257,39,FALSE)</f>
        <v>Shannon</v>
      </c>
      <c r="F51" t="str">
        <f>VLOOKUP(G51,County!$K$3:$AX$3257,40,FALSE)</f>
        <v>SD</v>
      </c>
      <c r="G51" s="2">
        <f>SMALL(County!K1:K3257,2)</f>
        <v>9.8805970149253727E-2</v>
      </c>
      <c r="I51" s="101"/>
      <c r="K51" s="2"/>
    </row>
    <row r="52" spans="1:31">
      <c r="A52" t="str">
        <f>VLOOKUP(C52,County!$J$3:$AW$3257,40,FALSE)</f>
        <v>Roberts</v>
      </c>
      <c r="B52" t="str">
        <f>VLOOKUP(C52,County!$J$3:$AX$3257,41,FALSE)</f>
        <v>TX</v>
      </c>
      <c r="C52" s="2">
        <f>SMALL(County!J3:J3258,3)</f>
        <v>7.9150579150579145E-2</v>
      </c>
      <c r="D52"/>
      <c r="E52" t="str">
        <f>VLOOKUP(G52,County!$K$3:$AW$3257,39,FALSE)</f>
        <v>Petersburg</v>
      </c>
      <c r="F52" t="str">
        <f>VLOOKUP(G52,County!$K$3:$AX$3257,40,FALSE)</f>
        <v>VA</v>
      </c>
      <c r="G52" s="2">
        <f>SMALL(County!K3:K3258,3)</f>
        <v>0.10186615186615186</v>
      </c>
      <c r="I52" s="100"/>
      <c r="K52" s="2"/>
    </row>
    <row r="53" spans="1:31">
      <c r="A53" t="str">
        <f>VLOOKUP(C53,County!$J$3:$AW$3257,40,FALSE)</f>
        <v>Glasscock</v>
      </c>
      <c r="B53" t="str">
        <f>VLOOKUP(C53,County!$J$3:$AX$3257,41,FALSE)</f>
        <v>TX</v>
      </c>
      <c r="C53" s="2">
        <f>SMALL(County!J4:J3259,4)</f>
        <v>9.33572710951526E-2</v>
      </c>
      <c r="D53"/>
      <c r="E53" t="str">
        <f>VLOOKUP(G53,County!$K$3:$AW$3257,39,FALSE)</f>
        <v>Prince George's</v>
      </c>
      <c r="F53" t="str">
        <f>VLOOKUP(G53,County!$K$3:$AX$3257,40,FALSE)</f>
        <v>MD</v>
      </c>
      <c r="G53" s="2">
        <f>SMALL(County!K4:K3259,4)</f>
        <v>0.10382433306775465</v>
      </c>
      <c r="K53" s="2"/>
    </row>
    <row r="54" spans="1:31">
      <c r="A54" t="str">
        <f>VLOOKUP(C54,County!$J$3:$AW$3257,40,FALSE)</f>
        <v>Beaver</v>
      </c>
      <c r="B54" t="str">
        <f>VLOOKUP(C54,County!$J$3:$AX$3257,41,FALSE)</f>
        <v>OK</v>
      </c>
      <c r="C54" s="2">
        <f>SMALL(County!J5:J3259,5)</f>
        <v>0.1075487012987013</v>
      </c>
      <c r="D54"/>
      <c r="E54" t="str">
        <f>VLOOKUP(G54,County!$K$3:$AW$3257,39,FALSE)</f>
        <v>Bronx</v>
      </c>
      <c r="F54" t="str">
        <f>VLOOKUP(G54,County!$K$3:$AX$3257,40,FALSE)</f>
        <v>NY</v>
      </c>
      <c r="G54" s="2">
        <f>SMALL(County!K5:K3259,5)</f>
        <v>0.10931181521129124</v>
      </c>
      <c r="K54" s="2"/>
    </row>
    <row r="55" spans="1:31">
      <c r="C55" s="2"/>
      <c r="D55"/>
      <c r="G55" s="2"/>
      <c r="K55" s="2"/>
    </row>
    <row r="56" spans="1:31">
      <c r="A56" s="65" t="s">
        <v>1782</v>
      </c>
      <c r="C56" s="2"/>
      <c r="D56" t="s">
        <v>3354</v>
      </c>
      <c r="G56" s="2"/>
      <c r="H56" t="s">
        <v>37</v>
      </c>
      <c r="K56" s="2"/>
      <c r="L56" s="2"/>
    </row>
    <row r="57" spans="1:31">
      <c r="A57" t="str">
        <f>VLOOKUP(C57,County!$J$3:$AW$3257,40,FALSE)</f>
        <v>Lenoir</v>
      </c>
      <c r="B57" t="str">
        <f>VLOOKUP(C57,County!$J$3:$AX$3257,41,FALSE)</f>
        <v>NC</v>
      </c>
      <c r="C57" s="2">
        <f>DMAX(County!D1:J3257,"Obama",D56:D57)</f>
        <v>0.49737888983901551</v>
      </c>
      <c r="D57">
        <v>2</v>
      </c>
      <c r="E57" t="str">
        <f>VLOOKUP(G57,County!$K$3:$AW$3257,39,FALSE)</f>
        <v>Oktibbeha</v>
      </c>
      <c r="F57" t="str">
        <f>VLOOKUP(G57,County!$K$3:$AX$3257,40,FALSE)</f>
        <v>MS</v>
      </c>
      <c r="G57" s="2">
        <f>DMAX(County!E1:K3257,"McCain",H56:H57)</f>
        <v>0.49595572584078329</v>
      </c>
      <c r="H57">
        <v>2</v>
      </c>
      <c r="K57" s="2"/>
      <c r="L57" s="7"/>
    </row>
    <row r="58" spans="1:31">
      <c r="H58" s="2"/>
      <c r="L58" s="2"/>
      <c r="M58" s="7"/>
    </row>
    <row r="59" spans="1:31">
      <c r="A59" s="65" t="s">
        <v>1109</v>
      </c>
      <c r="D59" t="s">
        <v>3354</v>
      </c>
      <c r="G59" s="2"/>
      <c r="H59" t="s">
        <v>37</v>
      </c>
      <c r="I59" s="10"/>
      <c r="J59" s="10"/>
      <c r="K59" s="71"/>
      <c r="L59" s="72"/>
    </row>
    <row r="60" spans="1:31">
      <c r="A60" t="str">
        <f>VLOOKUP(C60,County!$J$3:$AW$3257,40,FALSE)</f>
        <v>District 4</v>
      </c>
      <c r="B60" t="str">
        <f>VLOOKUP(C60,County!$J$3:$AX$3257,41,FALSE)</f>
        <v>AK</v>
      </c>
      <c r="C60" s="2">
        <f>DMIN(County!D1:J3257,"Obama",D59:D60)</f>
        <v>0.48401162790697677</v>
      </c>
      <c r="D60">
        <v>1</v>
      </c>
      <c r="E60" t="str">
        <f>VLOOKUP(G60,County!$K$3:$AW$3257,39,FALSE)</f>
        <v>District 4</v>
      </c>
      <c r="F60" t="str">
        <f>VLOOKUP(G60,County!$K$3:$AX$3257,40,FALSE)</f>
        <v>AK</v>
      </c>
      <c r="G60" s="2">
        <f>DMIN(County!E1:K3257,"McCain",H59:H60)</f>
        <v>0.48097711638354623</v>
      </c>
      <c r="H60">
        <v>1</v>
      </c>
      <c r="I60" s="10"/>
      <c r="J60" s="10"/>
      <c r="K60" s="71"/>
      <c r="L60" s="10"/>
    </row>
    <row r="61" spans="1:31">
      <c r="H61" s="2"/>
      <c r="J61" s="10"/>
      <c r="K61" s="10"/>
      <c r="L61" s="71"/>
      <c r="M61" s="10"/>
    </row>
    <row r="62" spans="1:31">
      <c r="A62" t="s">
        <v>1087</v>
      </c>
      <c r="B62" s="19" t="str">
        <f>A28</f>
        <v>Obama</v>
      </c>
      <c r="C62" s="102" t="str">
        <f>E28</f>
        <v>McCain</v>
      </c>
      <c r="D62" s="103" t="str">
        <f>I28</f>
        <v>Nader</v>
      </c>
      <c r="E62" s="7" t="str">
        <f>M28</f>
        <v>Barr</v>
      </c>
      <c r="F62" s="7" t="str">
        <f>Q28</f>
        <v>McKinney</v>
      </c>
      <c r="G62" s="7" t="str">
        <f>U28</f>
        <v>Calero</v>
      </c>
      <c r="H62" s="7" t="str">
        <f>Y28</f>
        <v>Baldwin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>
      <c r="A63" t="s">
        <v>476</v>
      </c>
      <c r="B63" s="7">
        <f>COUNTIF(State!$G$1:$G$53,1)</f>
        <v>29</v>
      </c>
      <c r="C63" s="7">
        <f>COUNTIF(State!$H$1:$H$53,1)</f>
        <v>22</v>
      </c>
      <c r="D63" s="7">
        <f>COUNTIF(State!$I$1:$I$53,1)</f>
        <v>0</v>
      </c>
      <c r="E63" s="7">
        <f>COUNTIF(State!$BN$1:$BN$53,1)</f>
        <v>0</v>
      </c>
      <c r="F63" s="7">
        <f>COUNTIF(State!$BO$1:$BO$53,1)</f>
        <v>0</v>
      </c>
      <c r="G63" s="7">
        <f>COUNTIF(State!$BP$1:$BP$53,1)</f>
        <v>0</v>
      </c>
      <c r="H63" s="7">
        <f>COUNTIF(State!$BQ$1:$BQ$53,1)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t="s">
        <v>1517</v>
      </c>
      <c r="B64" s="7">
        <f>COUNTIF(State!$G$1:$G$53,2)</f>
        <v>22</v>
      </c>
      <c r="C64" s="7">
        <f>COUNTIF(State!$H$1:$H$53,2)</f>
        <v>29</v>
      </c>
      <c r="D64" s="7">
        <f>COUNTIF(State!$I$1:$I$53,2)</f>
        <v>0</v>
      </c>
      <c r="E64" s="7">
        <f>COUNTIF(State!$BN$1:$BN$53,2)</f>
        <v>0</v>
      </c>
      <c r="F64" s="7">
        <f>COUNTIF(State!$BO$1:$BO$53,2)</f>
        <v>0</v>
      </c>
      <c r="G64" s="7">
        <f>COUNTIF(State!$BP$1:$BP$53,2)</f>
        <v>0</v>
      </c>
      <c r="H64" s="7">
        <f>COUNTIF(State!$BQ$1:$BQ$53,2)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t="s">
        <v>1518</v>
      </c>
      <c r="B65" s="7">
        <f>COUNTIF(State!$G$1:$G$53,3)</f>
        <v>0</v>
      </c>
      <c r="C65" s="7">
        <f>COUNTIF(State!$H$1:$H$53,3)</f>
        <v>0</v>
      </c>
      <c r="D65" s="7">
        <f>COUNTIF(State!$I$1:$I$53,3)</f>
        <v>39</v>
      </c>
      <c r="E65" s="7">
        <f>COUNTIF(State!$BN$1:$BN$53,3)</f>
        <v>6</v>
      </c>
      <c r="F65" s="7">
        <f>COUNTIF(State!$BO$1:$BO$53,3)</f>
        <v>1</v>
      </c>
      <c r="G65" s="7">
        <f>COUNTIF(State!$BP$1:$BP$53,3)</f>
        <v>0</v>
      </c>
      <c r="H65" s="7">
        <f>COUNTIF(State!$BQ$1:$BQ$53,3)</f>
        <v>1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>
      <c r="A67" t="s">
        <v>379</v>
      </c>
      <c r="B67" s="2"/>
      <c r="C67" s="2"/>
    </row>
    <row r="68" spans="1:31" s="7" customFormat="1">
      <c r="A68" s="90" t="s">
        <v>476</v>
      </c>
      <c r="B68" s="1">
        <f>COUNTIF(County!D$1:D$3257,1)-B63</f>
        <v>884</v>
      </c>
      <c r="C68" s="1">
        <f>COUNTIF(County!E$1:E$3257,1)-C63</f>
        <v>2270</v>
      </c>
      <c r="D68" s="1">
        <f>COUNTIF(County!F$1:F$3257,1)-D63</f>
        <v>0</v>
      </c>
      <c r="E68" s="1">
        <f>COUNTIF(County!AN$1:AN$3257,1)-E63</f>
        <v>0</v>
      </c>
      <c r="F68" s="1">
        <f>COUNTIF(County!AO$1:AO$3257,1)-F63</f>
        <v>0</v>
      </c>
      <c r="G68" s="1">
        <f>COUNTIF(County!AP$1:AP$3257,1)-G63</f>
        <v>0</v>
      </c>
      <c r="H68" s="1">
        <f>COUNTIF(County!AQ$1:AQ$3257,1)-H63</f>
        <v>0</v>
      </c>
    </row>
    <row r="69" spans="1:31" s="7" customFormat="1">
      <c r="A69" s="90" t="s">
        <v>1517</v>
      </c>
      <c r="B69" s="1">
        <f>COUNTIF(County!D$1:D$3257,2)-B64</f>
        <v>2270</v>
      </c>
      <c r="C69" s="1">
        <f>COUNTIF(County!E$1:E$3257,2)-C64</f>
        <v>884</v>
      </c>
      <c r="D69" s="1">
        <f>COUNTIF(County!F$1:F$3257,2)-D64</f>
        <v>0</v>
      </c>
      <c r="E69" s="1">
        <f>COUNTIF(County!AN$1:AN$3257,2)-E64</f>
        <v>0</v>
      </c>
      <c r="F69" s="1">
        <f>COUNTIF(County!AO$1:AO$3257,2)-F64</f>
        <v>0</v>
      </c>
      <c r="G69" s="1">
        <f>COUNTIF(County!AP$1:AP$3257,2)-G64</f>
        <v>0</v>
      </c>
      <c r="H69" s="1">
        <f>COUNTIF(County!AQ$1:AQ$3257,2)-H64</f>
        <v>0</v>
      </c>
    </row>
    <row r="70" spans="1:31" s="7" customFormat="1">
      <c r="A70" s="90" t="s">
        <v>1518</v>
      </c>
      <c r="B70" s="1">
        <f>COUNTIF(County!D$1:D$3257,3)-B65</f>
        <v>0</v>
      </c>
      <c r="C70" s="1">
        <f>COUNTIF(County!E$1:E$3257,3)-C65</f>
        <v>0</v>
      </c>
      <c r="D70" s="1">
        <f>COUNTIF(County!F$1:F$3257,3)-D65</f>
        <v>2091</v>
      </c>
      <c r="E70" s="1">
        <f>COUNTIF(County!AN$1:AN$3257,3)-E65</f>
        <v>740</v>
      </c>
      <c r="F70" s="1">
        <f>COUNTIF(County!AO$1:AO$3257,3)-F65</f>
        <v>64</v>
      </c>
      <c r="G70" s="1">
        <f>COUNTIF(County!AP$1:AP$3257,3)-G65</f>
        <v>0</v>
      </c>
      <c r="H70" s="1">
        <f>COUNTIF(County!AQ$1:AQ$3257,3)-H65</f>
        <v>167</v>
      </c>
    </row>
    <row r="71" spans="1:31" s="7" customFormat="1">
      <c r="A71" s="90" t="s">
        <v>1405</v>
      </c>
      <c r="B71" s="1">
        <f>COUNTIF(County!$D$1:$D$3257,4)-COUNTIF(State!$G$1:$G$53,4)</f>
        <v>0</v>
      </c>
      <c r="C71" s="1">
        <f>COUNTIF(County!$E$1:$E$3257,4)-COUNTIF(State!$H$1:$H$53,4)</f>
        <v>0</v>
      </c>
      <c r="D71" s="1">
        <f>COUNTIF(County!$F$1:$F$3257,4)-COUNTIF(State!$I$1:$I$53,4)</f>
        <v>454</v>
      </c>
      <c r="E71" s="1">
        <f>COUNTIF(County!$AN$1:$AN$3257,4)-COUNTIF(State!$BN$1:$BN$53,4)</f>
        <v>1238</v>
      </c>
      <c r="F71" s="1">
        <f>COUNTIF(County!$AO$1:$AO$3257,4)-COUNTIF(State!$BO$1:$BO$53,4)</f>
        <v>143</v>
      </c>
      <c r="G71" s="1">
        <f>COUNTIF(County!$AP$1:$AP$3257,4)-COUNTIF(State!$BP$1:$BP$53,4)</f>
        <v>0</v>
      </c>
      <c r="H71" s="1">
        <f>COUNTIF(County!$AQ$1:$AQ$3257,4)-COUNTIF(State!$BQ$1:$BQ$53,4)</f>
        <v>873</v>
      </c>
    </row>
    <row r="73" spans="1:31">
      <c r="A73" s="90" t="s">
        <v>2360</v>
      </c>
    </row>
    <row r="74" spans="1:31">
      <c r="A74" t="s">
        <v>249</v>
      </c>
      <c r="B74" s="1">
        <f>COUNTIF(State!$M1:$M53,"&lt;.0999")</f>
        <v>0</v>
      </c>
      <c r="C74" s="1">
        <f>COUNTIF(State!$O1:$O53,"&lt;.0999")</f>
        <v>1</v>
      </c>
      <c r="D74" s="1">
        <f>COUNTIF(State!$Q$1:$Q$53,"&lt;.0999")</f>
        <v>51</v>
      </c>
    </row>
    <row r="75" spans="1:31">
      <c r="A75" t="s">
        <v>250</v>
      </c>
      <c r="B75" s="1">
        <f>COUNTIF(State!$M$1:$M$53,"&lt;.1999")-B74</f>
        <v>0</v>
      </c>
      <c r="C75" s="1">
        <f>COUNTIF(State!$O$1:$O$53,"&lt;.1999")-C74</f>
        <v>0</v>
      </c>
      <c r="D75" s="1">
        <f>COUNTIF(State!$Q$1:$Q$53,"&lt;.1999")-D74</f>
        <v>0</v>
      </c>
    </row>
    <row r="76" spans="1:31">
      <c r="A76" t="s">
        <v>1156</v>
      </c>
      <c r="B76" s="1">
        <f>COUNTIF(State!$M$1:$M$53,"&lt;.2999")-SUM(B74:B75)</f>
        <v>0</v>
      </c>
      <c r="C76" s="1">
        <f>COUNTIF(State!$O$1:$O$53,"&lt;.2999")-SUM(C74:C75)</f>
        <v>1</v>
      </c>
      <c r="D76" s="1">
        <f>COUNTIF(State!$Q$1:$Q$53,"&lt;.2999")-SUM(D74:D75)</f>
        <v>0</v>
      </c>
    </row>
    <row r="77" spans="1:31">
      <c r="A77" t="s">
        <v>1162</v>
      </c>
      <c r="B77" s="1">
        <f>COUNTIF(State!$M$1:$M$53,"&lt;.3999")-SUM(B74:B76)</f>
        <v>8</v>
      </c>
      <c r="C77" s="1">
        <f>COUNTIF(State!$O$1:$O$53,"&lt;.3999")-SUM(C74:C76)</f>
        <v>9</v>
      </c>
      <c r="D77" s="1">
        <f>COUNTIF(State!$Q$1:$Q$53,"&lt;.3999")-SUM(D74:D76)</f>
        <v>0</v>
      </c>
    </row>
    <row r="78" spans="1:31">
      <c r="A78" t="s">
        <v>253</v>
      </c>
      <c r="B78" s="1">
        <f>COUNTIF(State!$M$1:$M$53,"&lt;.4999")-SUM(B74:B77)</f>
        <v>16</v>
      </c>
      <c r="C78" s="1">
        <f>COUNTIF(State!$O$1:$O$53,"&lt;.4999")-SUM(C74:C77)</f>
        <v>20</v>
      </c>
      <c r="D78" s="1">
        <f>COUNTIF(State!$Q$1:$Q$53,"&lt;.4999")-SUM(D74:D77)</f>
        <v>0</v>
      </c>
    </row>
    <row r="79" spans="1:31">
      <c r="A79" t="s">
        <v>694</v>
      </c>
      <c r="B79" s="1">
        <f>COUNTIF(State!$M$1:$M$53,"&lt;.5999")-SUM(B74:B78)</f>
        <v>16</v>
      </c>
      <c r="C79" s="1">
        <f>COUNTIF(State!$O$1:$O$53,"&lt;.5999")-SUM(C74:C78)</f>
        <v>15</v>
      </c>
      <c r="D79" s="1">
        <f>COUNTIF(State!$Q$1:$Q$53,"&lt;.5999")-SUM(D74:D78)</f>
        <v>0</v>
      </c>
    </row>
    <row r="80" spans="1:31">
      <c r="A80" t="s">
        <v>695</v>
      </c>
      <c r="B80" s="1">
        <f>COUNTIF(State!$M$1:$M$53,"&lt;.6999")-SUM(B74:B79)</f>
        <v>9</v>
      </c>
      <c r="C80" s="1">
        <f>COUNTIF(State!$O$1:$O$53,"&lt;.6999")-SUM(C74:C79)</f>
        <v>5</v>
      </c>
      <c r="D80" s="1">
        <f>COUNTIF(State!$Q$1:$Q$53,"&lt;.6999")-SUM(D74:D79)</f>
        <v>0</v>
      </c>
    </row>
    <row r="81" spans="1:4">
      <c r="A81" t="s">
        <v>770</v>
      </c>
      <c r="B81" s="1">
        <f>COUNTIF(State!$M$1:$M$53,"&lt;.7999")-SUM(B74:B80)</f>
        <v>1</v>
      </c>
      <c r="C81" s="1">
        <f>COUNTIF(State!$O$1:$O$53,"&lt;.7999")-SUM(C74:C80)</f>
        <v>0</v>
      </c>
      <c r="D81" s="1">
        <f>COUNTIF(State!$Q$1:$Q$53,"&lt;.7999")-SUM(D74:D80)</f>
        <v>0</v>
      </c>
    </row>
    <row r="82" spans="1:4">
      <c r="A82" t="s">
        <v>771</v>
      </c>
      <c r="B82" s="1">
        <f>COUNTIF(State!$M$1:$M$53,"&lt;.8999")-SUM(B74:B81)</f>
        <v>0</v>
      </c>
      <c r="C82" s="1">
        <f>COUNTIF(State!$O$1:$O$53,"&lt;.8999")-SUM(C74:C81)</f>
        <v>0</v>
      </c>
      <c r="D82" s="1">
        <f>COUNTIF(State!$Q$1:$Q$53,"&lt;.8999")-SUM(D74:D81)</f>
        <v>0</v>
      </c>
    </row>
    <row r="83" spans="1:4">
      <c r="A83" t="s">
        <v>2459</v>
      </c>
      <c r="B83" s="1">
        <f>COUNTIF(State!$M$1:$M$53,"&lt;1")-SUM(B74:B82)</f>
        <v>1</v>
      </c>
      <c r="C83" s="1">
        <f>COUNTIF(State!$O$1:$O$53,"&lt;1")-SUM(C74:C82)</f>
        <v>0</v>
      </c>
      <c r="D83" s="1">
        <f>COUNTIF(State!$Q$1:$Q$53,"&lt;1")-SUM(D74:D82)</f>
        <v>0</v>
      </c>
    </row>
    <row r="84" spans="1:4">
      <c r="D84"/>
    </row>
    <row r="85" spans="1:4">
      <c r="A85" t="s">
        <v>2492</v>
      </c>
      <c r="D85"/>
    </row>
    <row r="86" spans="1:4">
      <c r="A86" t="s">
        <v>249</v>
      </c>
      <c r="B86" s="1">
        <f>COUNTIF(County!J1:J3258,"&lt;.0999")-B74</f>
        <v>4</v>
      </c>
      <c r="C86" s="1">
        <f>COUNTIF(County!K1:K3258,"&lt;.0999")-C74</f>
        <v>1</v>
      </c>
      <c r="D86" s="1">
        <f>COUNTIF(County!L1:L3258,"&lt;.0999")-D74</f>
        <v>3153</v>
      </c>
    </row>
    <row r="87" spans="1:4">
      <c r="A87" t="s">
        <v>250</v>
      </c>
      <c r="B87" s="1">
        <f>COUNTIF(County!J1:J3258,"&lt;.1999")-SUM(B74:B75)-B86</f>
        <v>146</v>
      </c>
      <c r="C87" s="1">
        <f>COUNTIF(County!K1:K3258,"&lt;.1999")-SUM(C74:C75)-C86</f>
        <v>26</v>
      </c>
      <c r="D87" s="1">
        <f>COUNTIF(County!L1:L3258,"&lt;.1999")-SUM(D74:D75)-D86</f>
        <v>0</v>
      </c>
    </row>
    <row r="88" spans="1:4">
      <c r="A88" t="s">
        <v>1156</v>
      </c>
      <c r="B88" s="1">
        <f>COUNTIF(County!J1:J3258,"&lt;.2999")-SUM(B74:B76)-SUM(B86:B87)</f>
        <v>518</v>
      </c>
      <c r="C88" s="1">
        <f>COUNTIF(County!K1:K3258,"&lt;.2999")-SUM(C74:C76)-SUM(C86:C87)</f>
        <v>83</v>
      </c>
      <c r="D88" s="1">
        <f>COUNTIF(County!L1:L3258,"&lt;.2999")-SUM(D74:D76)-SUM(D86:D87)</f>
        <v>0</v>
      </c>
    </row>
    <row r="89" spans="1:4">
      <c r="A89" t="s">
        <v>1162</v>
      </c>
      <c r="B89" s="1">
        <f>COUNTIF(County!J1:J3258,"&lt;.3999")-SUM(B74:B77)-SUM(B86:B88)</f>
        <v>830</v>
      </c>
      <c r="C89" s="1">
        <f>COUNTIF(County!K1:K3258,"&lt;.3999")-SUM(C74:C77)-SUM(C86:C88)</f>
        <v>246</v>
      </c>
      <c r="D89" s="1">
        <f>COUNTIF(County!L1:L3258,"&lt;.3999")-SUM(D74:D77)-SUM(D86:D88)</f>
        <v>0</v>
      </c>
    </row>
    <row r="90" spans="1:4">
      <c r="A90" t="s">
        <v>253</v>
      </c>
      <c r="B90" s="1">
        <f>COUNTIF(County!J1:J3258,"&lt;.4999")-SUM(B74:B78)-SUM(B86:B89)</f>
        <v>838</v>
      </c>
      <c r="C90" s="1">
        <f>COUNTIF(County!K1:K3258,"&lt;.4999")-SUM(C74:C78)-SUM(C86:C89)</f>
        <v>598</v>
      </c>
      <c r="D90" s="1">
        <f>COUNTIF(County!L1:L3258,"&lt;.4999")-SUM(D74:D78)-SUM(D86:D89)</f>
        <v>0</v>
      </c>
    </row>
    <row r="91" spans="1:4">
      <c r="A91" t="s">
        <v>694</v>
      </c>
      <c r="B91" s="1">
        <f>COUNTIF(County!J1:J3258,"&lt;.5999")-SUM(B74:B79)-SUM(B86:B90)</f>
        <v>516</v>
      </c>
      <c r="C91" s="1">
        <f>COUNTIF(County!K1:K3258,"&lt;.5999")-SUM(C74:C79)-SUM(C86:C90)</f>
        <v>867</v>
      </c>
      <c r="D91" s="1">
        <f>COUNTIF(County!L1:L3258,"&lt;.5999")-SUM(D74:D79)-SUM(D86:D90)</f>
        <v>0</v>
      </c>
    </row>
    <row r="92" spans="1:4">
      <c r="A92" t="s">
        <v>695</v>
      </c>
      <c r="B92" s="1">
        <f>COUNTIF(County!J1:J3258,"&lt;.6999")-SUM(B74:B80)-SUM(B86:B91)</f>
        <v>209</v>
      </c>
      <c r="C92" s="1">
        <f>COUNTIF(County!K1:K3258,"&lt;.6999")-SUM(C74:C80)-SUM(C86:C91)</f>
        <v>767</v>
      </c>
      <c r="D92" s="1">
        <f>COUNTIF(County!L1:L3258,"&lt;.6999")-SUM(D74:D80)-SUM(D86:D91)</f>
        <v>0</v>
      </c>
    </row>
    <row r="93" spans="1:4">
      <c r="A93" t="s">
        <v>770</v>
      </c>
      <c r="B93" s="1">
        <f>COUNTIF(County!J1:J3258,"&lt;.7999")-SUM(B74:B81)-SUM(B86:B92)</f>
        <v>70</v>
      </c>
      <c r="C93" s="1">
        <f>COUNTIF(County!K1:K3258,"&lt;.7999")-SUM(C74:C81)-SUM(C86:C92)</f>
        <v>458</v>
      </c>
      <c r="D93" s="1">
        <f>COUNTIF(County!L1:L3258,"&lt;.7999")-SUM(D74:D81)-SUM(D86:D92)</f>
        <v>0</v>
      </c>
    </row>
    <row r="94" spans="1:4">
      <c r="A94" t="s">
        <v>771</v>
      </c>
      <c r="B94" s="1">
        <f>COUNTIF(County!J1:J3258,"&lt;.8999")-SUM(B74:B82)-SUM(B86:B93)</f>
        <v>22</v>
      </c>
      <c r="C94" s="1">
        <f>COUNTIF(County!K1:K3258,"&lt;.8999")-SUM(C74:C82)-SUM(C86:C93)</f>
        <v>103</v>
      </c>
      <c r="D94" s="1">
        <f>COUNTIF(County!L1:L3258,"&lt;.8999")-SUM(D74:D82)-SUM(D86:D93)</f>
        <v>0</v>
      </c>
    </row>
    <row r="95" spans="1:4">
      <c r="A95" t="s">
        <v>2459</v>
      </c>
      <c r="B95" s="1">
        <f>COUNTIF(County!J1:J3258,"&lt;.9999")-SUM(B74:B83)-SUM(B86:B94)</f>
        <v>0</v>
      </c>
      <c r="C95" s="1">
        <f>COUNTIF(County!K1:K3258,"&lt;.9999")-SUM(C74:C83)-SUM(C86:C94)</f>
        <v>4</v>
      </c>
      <c r="D95" s="1">
        <f>COUNTIF(County!L1:L3258,"&lt;.9999")-SUM(D74:D83)-SUM(D86:D94)</f>
        <v>0</v>
      </c>
    </row>
    <row r="96" spans="1:4">
      <c r="B96" s="1"/>
      <c r="C96" s="1"/>
      <c r="D96" s="1"/>
    </row>
    <row r="97" spans="2:4">
      <c r="B97" s="1"/>
      <c r="D97"/>
    </row>
    <row r="99" spans="2:4">
      <c r="B99" s="2"/>
    </row>
  </sheetData>
  <mergeCells count="11">
    <mergeCell ref="A28:C28"/>
    <mergeCell ref="E28:G28"/>
    <mergeCell ref="I28:K28"/>
    <mergeCell ref="Q28:S28"/>
    <mergeCell ref="X2:Z2"/>
    <mergeCell ref="AB2:AD2"/>
    <mergeCell ref="M28:O28"/>
    <mergeCell ref="Y28:AA28"/>
    <mergeCell ref="U28:W28"/>
    <mergeCell ref="X15:Z15"/>
    <mergeCell ref="AB15:AD15"/>
  </mergeCells>
  <phoneticPr fontId="8"/>
  <conditionalFormatting sqref="C3:C12 C16:C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60"/>
  <sheetViews>
    <sheetView topLeftCell="J1" workbookViewId="0">
      <selection activeCell="S13" sqref="S13"/>
    </sheetView>
  </sheetViews>
  <sheetFormatPr baseColWidth="10" defaultRowHeight="13" x14ac:dyDescent="0"/>
  <cols>
    <col min="1" max="1" width="15.5703125" customWidth="1"/>
    <col min="2" max="4" width="11.140625" style="1" customWidth="1"/>
    <col min="5" max="6" width="11.42578125" style="1" customWidth="1"/>
    <col min="7" max="7" width="12.85546875" customWidth="1"/>
    <col min="8" max="8" width="11.42578125" style="2" customWidth="1"/>
    <col min="12" max="14" width="2" customWidth="1"/>
    <col min="15" max="18" width="8.7109375" customWidth="1"/>
    <col min="19" max="19" width="11.42578125" style="1" customWidth="1"/>
  </cols>
  <sheetData>
    <row r="1" spans="1:37">
      <c r="B1" s="137" t="s">
        <v>38</v>
      </c>
      <c r="C1" s="137" t="s">
        <v>39</v>
      </c>
      <c r="D1" s="137" t="s">
        <v>89</v>
      </c>
      <c r="E1" s="137" t="s">
        <v>40</v>
      </c>
      <c r="F1" s="137" t="s">
        <v>41</v>
      </c>
      <c r="G1" s="137" t="s">
        <v>42</v>
      </c>
      <c r="H1" s="138" t="s">
        <v>43</v>
      </c>
      <c r="I1" s="138" t="s">
        <v>90</v>
      </c>
      <c r="J1" s="138" t="s">
        <v>44</v>
      </c>
      <c r="K1" s="138" t="s">
        <v>45</v>
      </c>
      <c r="L1" s="23" t="s">
        <v>1783</v>
      </c>
      <c r="M1" s="20" t="s">
        <v>344</v>
      </c>
      <c r="N1" s="21" t="s">
        <v>47</v>
      </c>
      <c r="O1" s="19" t="s">
        <v>46</v>
      </c>
      <c r="P1" s="20" t="s">
        <v>2625</v>
      </c>
      <c r="Q1" s="21" t="s">
        <v>186</v>
      </c>
      <c r="R1" s="2" t="s">
        <v>961</v>
      </c>
      <c r="S1" s="3" t="s">
        <v>46</v>
      </c>
      <c r="T1" s="4" t="s">
        <v>2625</v>
      </c>
      <c r="U1" s="22" t="s">
        <v>186</v>
      </c>
      <c r="V1" s="1" t="s">
        <v>3162</v>
      </c>
      <c r="W1" s="1" t="s">
        <v>2225</v>
      </c>
      <c r="X1" s="1" t="s">
        <v>2626</v>
      </c>
      <c r="Y1" s="1" t="s">
        <v>48</v>
      </c>
      <c r="Z1" s="1" t="s">
        <v>49</v>
      </c>
      <c r="AA1" s="1" t="s">
        <v>1856</v>
      </c>
      <c r="AB1" s="1" t="s">
        <v>3437</v>
      </c>
      <c r="AC1" s="1" t="s">
        <v>1745</v>
      </c>
      <c r="AD1" s="1" t="s">
        <v>961</v>
      </c>
      <c r="AE1" s="1" t="s">
        <v>50</v>
      </c>
      <c r="AF1" s="1" t="s">
        <v>51</v>
      </c>
      <c r="AG1" s="1" t="s">
        <v>52</v>
      </c>
      <c r="AH1" s="1" t="s">
        <v>53</v>
      </c>
      <c r="AI1" s="1" t="s">
        <v>3402</v>
      </c>
      <c r="AJ1" s="1" t="s">
        <v>54</v>
      </c>
      <c r="AK1" s="1">
        <v>0</v>
      </c>
    </row>
    <row r="2" spans="1:37">
      <c r="A2" t="s">
        <v>1874</v>
      </c>
      <c r="B2" s="1">
        <v>4661900</v>
      </c>
      <c r="C2" s="1">
        <v>3497000</v>
      </c>
      <c r="D2" s="1">
        <v>3404000</v>
      </c>
      <c r="E2" s="1">
        <v>2841195</v>
      </c>
      <c r="F2" s="1">
        <v>2106698</v>
      </c>
      <c r="G2" s="1">
        <v>2099819</v>
      </c>
      <c r="H2" s="2">
        <f t="shared" ref="H2:H53" si="0">G2/C2</f>
        <v>0.60046296825850731</v>
      </c>
      <c r="I2" s="2">
        <f t="shared" ref="I2:I33" si="1">G2/D2</f>
        <v>0.61686809635722684</v>
      </c>
      <c r="J2" s="2">
        <f t="shared" ref="J2:J35" si="2">G2/E2</f>
        <v>0.7390619088094974</v>
      </c>
      <c r="K2" s="2">
        <f t="shared" ref="K2:K33" si="3">E2/C2</f>
        <v>0.81246639977123247</v>
      </c>
      <c r="L2" s="139"/>
      <c r="M2" s="9"/>
      <c r="N2" s="8"/>
      <c r="O2" s="2"/>
      <c r="P2" s="2"/>
      <c r="Q2" s="2"/>
      <c r="R2" s="2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>
      <c r="A3" t="s">
        <v>2403</v>
      </c>
      <c r="B3" s="1">
        <v>686293</v>
      </c>
      <c r="C3" s="1">
        <v>488000</v>
      </c>
      <c r="D3" s="1">
        <v>468000</v>
      </c>
      <c r="E3" s="1">
        <v>495731</v>
      </c>
      <c r="F3" s="1">
        <v>327341</v>
      </c>
      <c r="G3" s="1">
        <v>326197</v>
      </c>
      <c r="H3" s="2">
        <f t="shared" si="0"/>
        <v>0.66843647540983608</v>
      </c>
      <c r="I3" s="2">
        <f t="shared" si="1"/>
        <v>0.69700213675213674</v>
      </c>
      <c r="J3" s="2">
        <f t="shared" si="2"/>
        <v>0.65801210737274851</v>
      </c>
      <c r="K3" s="2">
        <f t="shared" si="3"/>
        <v>1.0158422131147542</v>
      </c>
      <c r="L3" s="139"/>
      <c r="M3" s="9"/>
      <c r="N3" s="8"/>
      <c r="O3" s="2"/>
      <c r="P3" s="2"/>
      <c r="Q3" s="2"/>
      <c r="R3" s="2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>
      <c r="A4" t="s">
        <v>2081</v>
      </c>
      <c r="B4" s="1">
        <v>6500180</v>
      </c>
      <c r="C4" s="1">
        <v>4688000</v>
      </c>
      <c r="D4" s="1">
        <v>4169000</v>
      </c>
      <c r="E4" s="1">
        <v>2987451</v>
      </c>
      <c r="F4" s="1">
        <v>2320851</v>
      </c>
      <c r="G4" s="1">
        <v>2303838</v>
      </c>
      <c r="H4" s="2">
        <f t="shared" si="0"/>
        <v>0.49143302047781567</v>
      </c>
      <c r="I4" s="2">
        <f t="shared" si="1"/>
        <v>0.55261165747181573</v>
      </c>
      <c r="J4" s="2">
        <f t="shared" si="2"/>
        <v>0.77117181168829207</v>
      </c>
      <c r="K4" s="2">
        <f t="shared" si="3"/>
        <v>0.63725490614334468</v>
      </c>
      <c r="L4" s="139"/>
      <c r="M4" s="9"/>
      <c r="N4" s="8"/>
      <c r="O4" s="2"/>
      <c r="P4" s="2"/>
      <c r="Q4" s="2"/>
      <c r="R4" s="2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>
      <c r="A5" t="s">
        <v>2396</v>
      </c>
      <c r="B5" s="1">
        <v>2855390</v>
      </c>
      <c r="C5" s="1">
        <v>2108000</v>
      </c>
      <c r="D5" s="1">
        <v>2030000</v>
      </c>
      <c r="E5" s="1">
        <v>1684240</v>
      </c>
      <c r="F5" s="1">
        <v>1095958</v>
      </c>
      <c r="G5" s="1">
        <v>1086617</v>
      </c>
      <c r="H5" s="2">
        <f t="shared" si="0"/>
        <v>0.51547296015180266</v>
      </c>
      <c r="I5" s="2">
        <f t="shared" si="1"/>
        <v>0.53527931034482756</v>
      </c>
      <c r="J5" s="2">
        <f t="shared" si="2"/>
        <v>0.64516755331781694</v>
      </c>
      <c r="K5" s="2">
        <f t="shared" si="3"/>
        <v>0.79897533206831117</v>
      </c>
      <c r="L5" s="139"/>
      <c r="M5" s="9"/>
      <c r="N5" s="8"/>
      <c r="O5" s="2"/>
      <c r="P5" s="2"/>
      <c r="Q5" s="2"/>
      <c r="R5" s="2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>
      <c r="A6" t="s">
        <v>2114</v>
      </c>
      <c r="B6" s="1">
        <v>36756666</v>
      </c>
      <c r="C6" s="1">
        <v>26993000</v>
      </c>
      <c r="D6" s="1">
        <v>21816000</v>
      </c>
      <c r="E6" s="1">
        <v>17304091</v>
      </c>
      <c r="F6" s="1">
        <v>13743177</v>
      </c>
      <c r="G6" s="1">
        <v>13577265</v>
      </c>
      <c r="H6" s="2">
        <f t="shared" si="0"/>
        <v>0.50299207201867147</v>
      </c>
      <c r="I6" s="2">
        <f t="shared" si="1"/>
        <v>0.62235354785478547</v>
      </c>
      <c r="J6" s="2">
        <f t="shared" si="2"/>
        <v>0.78462746179501719</v>
      </c>
      <c r="K6" s="2">
        <f t="shared" si="3"/>
        <v>0.64105845960063723</v>
      </c>
      <c r="L6" s="139"/>
      <c r="M6" s="9"/>
      <c r="N6" s="8"/>
      <c r="O6" s="2"/>
      <c r="P6" s="2"/>
      <c r="Q6" s="2"/>
      <c r="R6" s="2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>
      <c r="A7" t="s">
        <v>1296</v>
      </c>
      <c r="B7" s="1">
        <v>4939456</v>
      </c>
      <c r="C7" s="1">
        <v>3694000</v>
      </c>
      <c r="D7" s="1">
        <v>3374000</v>
      </c>
      <c r="E7" s="1">
        <v>2637014</v>
      </c>
      <c r="F7" s="1">
        <v>2422236</v>
      </c>
      <c r="G7" s="1">
        <v>2401462</v>
      </c>
      <c r="H7" s="2">
        <f t="shared" si="0"/>
        <v>0.65009799675148894</v>
      </c>
      <c r="I7" s="2">
        <f t="shared" si="1"/>
        <v>0.71175518672199167</v>
      </c>
      <c r="J7" s="2">
        <f t="shared" si="2"/>
        <v>0.91067472527639215</v>
      </c>
      <c r="K7" s="2">
        <f t="shared" si="3"/>
        <v>0.71386410395235522</v>
      </c>
      <c r="L7" s="139"/>
      <c r="M7" s="9"/>
      <c r="N7" s="8"/>
      <c r="O7" s="2"/>
      <c r="P7" s="2"/>
      <c r="Q7" s="2"/>
      <c r="R7" s="2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>
      <c r="A8" t="s">
        <v>2589</v>
      </c>
      <c r="B8" s="1">
        <v>3501252</v>
      </c>
      <c r="C8" s="1">
        <v>2651000</v>
      </c>
      <c r="D8" s="1">
        <v>2396000</v>
      </c>
      <c r="E8" s="1">
        <v>2104989</v>
      </c>
      <c r="F8" s="1">
        <v>1644845</v>
      </c>
      <c r="G8" s="1">
        <v>1646793</v>
      </c>
      <c r="H8" s="2">
        <f t="shared" si="0"/>
        <v>0.62119690682761219</v>
      </c>
      <c r="I8" s="2">
        <f t="shared" si="1"/>
        <v>0.687309265442404</v>
      </c>
      <c r="J8" s="2">
        <f t="shared" si="2"/>
        <v>0.78232855373591026</v>
      </c>
      <c r="K8" s="2">
        <f t="shared" si="3"/>
        <v>0.79403583553376089</v>
      </c>
      <c r="L8" s="139"/>
      <c r="M8" s="9"/>
      <c r="N8" s="8"/>
      <c r="O8" s="2"/>
      <c r="P8" s="2"/>
      <c r="Q8" s="2"/>
      <c r="R8" s="2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7">
      <c r="A9" t="s">
        <v>1947</v>
      </c>
      <c r="B9" s="1">
        <v>873092</v>
      </c>
      <c r="C9" s="1">
        <v>648000</v>
      </c>
      <c r="D9" s="1">
        <v>606000</v>
      </c>
      <c r="E9" s="1">
        <v>582539</v>
      </c>
      <c r="F9" s="1">
        <v>415166</v>
      </c>
      <c r="G9" s="1">
        <v>412616</v>
      </c>
      <c r="H9" s="2">
        <f t="shared" si="0"/>
        <v>0.63675308641975303</v>
      </c>
      <c r="I9" s="2">
        <f t="shared" si="1"/>
        <v>0.68088448844884486</v>
      </c>
      <c r="J9" s="2">
        <f t="shared" si="2"/>
        <v>0.70830622499094487</v>
      </c>
      <c r="K9" s="2">
        <f t="shared" si="3"/>
        <v>0.89897993827160494</v>
      </c>
      <c r="L9" s="139"/>
      <c r="M9" s="9"/>
      <c r="N9" s="8"/>
      <c r="O9" s="2"/>
      <c r="P9" s="2"/>
      <c r="Q9" s="2"/>
      <c r="R9" s="2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>
      <c r="A10" t="s">
        <v>1686</v>
      </c>
      <c r="B10" s="1">
        <v>591833</v>
      </c>
      <c r="C10" s="1">
        <v>469000</v>
      </c>
      <c r="D10" s="1">
        <v>413000</v>
      </c>
      <c r="E10" s="1">
        <v>426761</v>
      </c>
      <c r="F10" s="1">
        <v>266871</v>
      </c>
      <c r="G10" s="1">
        <v>265853</v>
      </c>
      <c r="H10" s="2">
        <f t="shared" si="0"/>
        <v>0.56685074626865672</v>
      </c>
      <c r="I10" s="2">
        <f t="shared" si="1"/>
        <v>0.64371186440677963</v>
      </c>
      <c r="J10" s="2">
        <f t="shared" si="2"/>
        <v>0.62295523724051638</v>
      </c>
      <c r="K10" s="2">
        <f t="shared" si="3"/>
        <v>0.90993816631130064</v>
      </c>
      <c r="L10" s="139"/>
      <c r="M10" s="9"/>
      <c r="N10" s="8"/>
      <c r="O10" s="2"/>
      <c r="P10" s="2"/>
      <c r="Q10" s="2"/>
      <c r="R10" s="2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>
      <c r="A11" t="s">
        <v>1683</v>
      </c>
      <c r="B11" s="1">
        <v>18328340</v>
      </c>
      <c r="C11" s="1">
        <v>14069000</v>
      </c>
      <c r="D11" s="1">
        <v>12462000</v>
      </c>
      <c r="E11" s="1">
        <v>11247634</v>
      </c>
      <c r="F11" s="1">
        <v>8456329</v>
      </c>
      <c r="G11" s="1">
        <v>8411861</v>
      </c>
      <c r="H11" s="2">
        <f t="shared" si="0"/>
        <v>0.59790041936171723</v>
      </c>
      <c r="I11" s="2">
        <f t="shared" si="1"/>
        <v>0.67500088268335745</v>
      </c>
      <c r="J11" s="2">
        <f t="shared" si="2"/>
        <v>0.74787826488664189</v>
      </c>
      <c r="K11" s="2">
        <f t="shared" si="3"/>
        <v>0.79946222190631888</v>
      </c>
      <c r="L11" s="139"/>
      <c r="M11" s="9"/>
      <c r="N11" s="8"/>
      <c r="O11" s="2"/>
      <c r="P11" s="2"/>
      <c r="Q11" s="2"/>
      <c r="R11" s="2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>
      <c r="A12" t="s">
        <v>2380</v>
      </c>
      <c r="B12" s="1">
        <v>9685744</v>
      </c>
      <c r="C12" s="1">
        <v>7018000</v>
      </c>
      <c r="D12" s="1">
        <v>6515000</v>
      </c>
      <c r="E12" s="1">
        <v>5294464</v>
      </c>
      <c r="F12" s="1">
        <v>3922371</v>
      </c>
      <c r="G12" s="1">
        <v>3932158</v>
      </c>
      <c r="H12" s="2">
        <f t="shared" si="0"/>
        <v>0.56029609575377604</v>
      </c>
      <c r="I12" s="2">
        <f t="shared" si="1"/>
        <v>0.60355456638526472</v>
      </c>
      <c r="J12" s="2">
        <f t="shared" si="2"/>
        <v>0.74269236697048091</v>
      </c>
      <c r="K12" s="2">
        <f t="shared" si="3"/>
        <v>0.75441208321459108</v>
      </c>
      <c r="L12" s="139"/>
      <c r="M12" s="9"/>
      <c r="N12" s="8"/>
      <c r="O12" s="2"/>
      <c r="P12" s="2"/>
      <c r="Q12" s="2"/>
      <c r="R12" s="2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>
      <c r="A13" t="s">
        <v>3232</v>
      </c>
      <c r="B13" s="1">
        <v>1288198</v>
      </c>
      <c r="C13" s="1">
        <v>977000</v>
      </c>
      <c r="D13" s="1">
        <v>883000</v>
      </c>
      <c r="E13" s="1">
        <v>691356</v>
      </c>
      <c r="F13" s="1">
        <v>456064</v>
      </c>
      <c r="G13" s="1">
        <v>453568</v>
      </c>
      <c r="H13" s="2">
        <f t="shared" si="0"/>
        <v>0.46424564994882295</v>
      </c>
      <c r="I13" s="2">
        <f t="shared" si="1"/>
        <v>0.51366704416761044</v>
      </c>
      <c r="J13" s="2">
        <f t="shared" si="2"/>
        <v>0.65605563559150426</v>
      </c>
      <c r="K13" s="2">
        <f t="shared" si="3"/>
        <v>0.70763152507676563</v>
      </c>
      <c r="L13" s="139"/>
      <c r="M13" s="9"/>
      <c r="N13" s="8"/>
      <c r="O13" s="2"/>
      <c r="P13" s="2"/>
      <c r="Q13" s="2"/>
      <c r="R13" s="2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>
      <c r="A14" t="s">
        <v>3346</v>
      </c>
      <c r="B14" s="1">
        <v>1523816</v>
      </c>
      <c r="C14" s="1">
        <v>1095000</v>
      </c>
      <c r="D14" s="1">
        <v>1049000</v>
      </c>
      <c r="E14" s="1">
        <v>863538</v>
      </c>
      <c r="F14" s="1">
        <v>667499</v>
      </c>
      <c r="G14" s="1">
        <v>658454</v>
      </c>
      <c r="H14" s="2">
        <f t="shared" si="0"/>
        <v>0.60132785388127852</v>
      </c>
      <c r="I14" s="2">
        <f t="shared" si="1"/>
        <v>0.62769685414680654</v>
      </c>
      <c r="J14" s="2">
        <f t="shared" si="2"/>
        <v>0.76250726661710311</v>
      </c>
      <c r="K14" s="2">
        <f t="shared" si="3"/>
        <v>0.78861917808219173</v>
      </c>
      <c r="L14" s="139"/>
      <c r="M14" s="9"/>
      <c r="N14" s="8"/>
      <c r="O14" s="2"/>
      <c r="P14" s="2"/>
      <c r="Q14" s="2"/>
      <c r="R14" s="2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>
      <c r="A15" t="s">
        <v>1889</v>
      </c>
      <c r="B15" s="1">
        <v>12901563</v>
      </c>
      <c r="C15" s="1">
        <v>9521000</v>
      </c>
      <c r="D15" s="1">
        <v>8681000</v>
      </c>
      <c r="E15" s="1">
        <v>7789500</v>
      </c>
      <c r="F15" s="1">
        <v>5577509</v>
      </c>
      <c r="G15" s="1">
        <v>5528355</v>
      </c>
      <c r="H15" s="2">
        <f t="shared" si="0"/>
        <v>0.58064856632706652</v>
      </c>
      <c r="I15" s="2">
        <f t="shared" si="1"/>
        <v>0.63683389010482661</v>
      </c>
      <c r="J15" s="2">
        <f t="shared" si="2"/>
        <v>0.70971885230117471</v>
      </c>
      <c r="K15" s="2">
        <f t="shared" si="3"/>
        <v>0.81813885096103356</v>
      </c>
      <c r="L15" s="139"/>
      <c r="M15" s="9"/>
      <c r="N15" s="8"/>
      <c r="O15" s="2"/>
      <c r="P15" s="2"/>
      <c r="Q15" s="2"/>
      <c r="R15" s="2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>
      <c r="A16" t="s">
        <v>2933</v>
      </c>
      <c r="B16" s="1">
        <v>6376792</v>
      </c>
      <c r="C16" s="1">
        <v>4686000</v>
      </c>
      <c r="D16" s="1">
        <v>4562000</v>
      </c>
      <c r="E16" s="1">
        <v>4514759</v>
      </c>
      <c r="F16" s="1">
        <v>2805986</v>
      </c>
      <c r="G16" s="1">
        <v>2755590</v>
      </c>
      <c r="H16" s="2">
        <f t="shared" si="0"/>
        <v>0.58804737516005123</v>
      </c>
      <c r="I16" s="2">
        <f t="shared" si="1"/>
        <v>0.60403112669881631</v>
      </c>
      <c r="J16" s="2">
        <f t="shared" si="2"/>
        <v>0.6103515159945414</v>
      </c>
      <c r="K16" s="2">
        <f t="shared" si="3"/>
        <v>0.96345689287238578</v>
      </c>
      <c r="L16" s="139"/>
      <c r="M16" s="9"/>
      <c r="N16" s="8"/>
      <c r="O16" s="2"/>
      <c r="P16" s="2"/>
      <c r="Q16" s="2"/>
      <c r="R16" s="2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>
      <c r="A17" t="s">
        <v>2605</v>
      </c>
      <c r="B17" s="1">
        <v>3002555</v>
      </c>
      <c r="C17" s="1">
        <v>2244000</v>
      </c>
      <c r="D17" s="1">
        <v>2137000</v>
      </c>
      <c r="E17" s="1">
        <v>2105531</v>
      </c>
      <c r="F17" s="1">
        <v>1546453</v>
      </c>
      <c r="G17" s="1">
        <v>1537123</v>
      </c>
      <c r="H17" s="2">
        <f t="shared" si="0"/>
        <v>0.68499242424242424</v>
      </c>
      <c r="I17" s="2">
        <f t="shared" si="1"/>
        <v>0.71929012634534395</v>
      </c>
      <c r="J17" s="2">
        <f t="shared" si="2"/>
        <v>0.73004054559158715</v>
      </c>
      <c r="K17" s="2">
        <f t="shared" si="3"/>
        <v>0.93829367201426028</v>
      </c>
      <c r="L17" s="139"/>
      <c r="M17" s="9"/>
      <c r="N17" s="8"/>
      <c r="O17" s="2"/>
      <c r="P17" s="2"/>
      <c r="Q17" s="2"/>
      <c r="R17" s="2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>
      <c r="A18" t="s">
        <v>2945</v>
      </c>
      <c r="B18" s="1">
        <v>2802134</v>
      </c>
      <c r="C18" s="1">
        <v>2037000</v>
      </c>
      <c r="D18" s="1">
        <v>1926000</v>
      </c>
      <c r="E18" s="1">
        <v>1749759</v>
      </c>
      <c r="F18" s="1">
        <v>1264208</v>
      </c>
      <c r="G18" s="1">
        <v>1238416</v>
      </c>
      <c r="H18" s="2">
        <f t="shared" si="0"/>
        <v>0.60796072655866473</v>
      </c>
      <c r="I18" s="2">
        <f t="shared" si="1"/>
        <v>0.64299896157840086</v>
      </c>
      <c r="J18" s="2">
        <f t="shared" si="2"/>
        <v>0.70776375489424548</v>
      </c>
      <c r="K18" s="2">
        <f t="shared" si="3"/>
        <v>0.85898821796759939</v>
      </c>
      <c r="L18" s="139"/>
      <c r="M18" s="9"/>
      <c r="N18" s="8"/>
      <c r="O18" s="2"/>
      <c r="P18" s="2"/>
      <c r="Q18" s="2"/>
      <c r="R18" s="2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>
      <c r="A19" t="s">
        <v>685</v>
      </c>
      <c r="B19" s="1">
        <v>4269245</v>
      </c>
      <c r="C19" s="1">
        <v>3179000</v>
      </c>
      <c r="D19" s="1">
        <v>3094000</v>
      </c>
      <c r="E19" s="1">
        <v>2906809</v>
      </c>
      <c r="F19" s="1">
        <v>1861577</v>
      </c>
      <c r="G19" s="1">
        <v>1827587</v>
      </c>
      <c r="H19" s="2">
        <f t="shared" si="0"/>
        <v>0.57489367725699903</v>
      </c>
      <c r="I19" s="2">
        <f t="shared" si="1"/>
        <v>0.59068745959922431</v>
      </c>
      <c r="J19" s="2">
        <f t="shared" si="2"/>
        <v>0.62872620801710744</v>
      </c>
      <c r="K19" s="2">
        <f t="shared" si="3"/>
        <v>0.91437842088707144</v>
      </c>
      <c r="L19" s="139"/>
      <c r="M19" s="9"/>
      <c r="N19" s="8"/>
      <c r="O19" s="2"/>
      <c r="P19" s="2"/>
      <c r="Q19" s="2"/>
      <c r="R19" s="2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>
      <c r="A20" t="s">
        <v>1455</v>
      </c>
      <c r="B20" s="1">
        <v>4410796</v>
      </c>
      <c r="C20" s="1">
        <v>3161000</v>
      </c>
      <c r="D20" s="1">
        <v>3056000</v>
      </c>
      <c r="E20" s="1">
        <v>2945618</v>
      </c>
      <c r="F20" s="1">
        <v>1980377</v>
      </c>
      <c r="G20" s="1">
        <v>1960761</v>
      </c>
      <c r="H20" s="2">
        <f t="shared" si="0"/>
        <v>0.62029769060423912</v>
      </c>
      <c r="I20" s="2">
        <f t="shared" si="1"/>
        <v>0.64161027486910993</v>
      </c>
      <c r="J20" s="2">
        <f t="shared" si="2"/>
        <v>0.66565352330139205</v>
      </c>
      <c r="K20" s="2">
        <f t="shared" si="3"/>
        <v>0.93186270167668461</v>
      </c>
      <c r="L20" s="139"/>
      <c r="M20" s="9"/>
      <c r="N20" s="8"/>
      <c r="O20" s="2"/>
      <c r="P20" s="2"/>
      <c r="Q20" s="2"/>
      <c r="R20" s="2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>
      <c r="A21" t="s">
        <v>173</v>
      </c>
      <c r="B21" s="1">
        <v>1316456</v>
      </c>
      <c r="C21" s="1">
        <v>1020000</v>
      </c>
      <c r="D21" s="1">
        <v>1005000</v>
      </c>
      <c r="E21" s="1">
        <v>994153</v>
      </c>
      <c r="F21" s="1">
        <v>746562</v>
      </c>
      <c r="G21" s="1">
        <v>731163</v>
      </c>
      <c r="H21" s="2">
        <f t="shared" si="0"/>
        <v>0.71682647058823534</v>
      </c>
      <c r="I21" s="2">
        <f t="shared" si="1"/>
        <v>0.72752537313432841</v>
      </c>
      <c r="J21" s="2">
        <f t="shared" si="2"/>
        <v>0.73546325364405685</v>
      </c>
      <c r="K21" s="2">
        <f t="shared" si="3"/>
        <v>0.97465980392156859</v>
      </c>
      <c r="L21" s="139"/>
      <c r="M21" s="9"/>
      <c r="N21" s="8"/>
      <c r="O21" s="2"/>
      <c r="P21" s="2"/>
      <c r="Q21" s="2"/>
      <c r="R21" s="2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>
      <c r="A22" t="s">
        <v>227</v>
      </c>
      <c r="B22" s="1">
        <v>5633597</v>
      </c>
      <c r="C22" s="1">
        <v>4218000</v>
      </c>
      <c r="D22" s="1">
        <v>3824000</v>
      </c>
      <c r="E22" s="1">
        <v>3428935</v>
      </c>
      <c r="F22" s="1">
        <v>2661905</v>
      </c>
      <c r="G22" s="1">
        <v>2631596</v>
      </c>
      <c r="H22" s="2">
        <f t="shared" si="0"/>
        <v>0.62389663347558089</v>
      </c>
      <c r="I22" s="2">
        <f t="shared" si="1"/>
        <v>0.68817887029288705</v>
      </c>
      <c r="J22" s="2">
        <f t="shared" si="2"/>
        <v>0.76746744980584347</v>
      </c>
      <c r="K22" s="2">
        <f t="shared" si="3"/>
        <v>0.81292911332385021</v>
      </c>
      <c r="L22" s="139"/>
      <c r="M22" s="9"/>
      <c r="N22" s="8"/>
      <c r="O22" s="2"/>
      <c r="P22" s="2"/>
      <c r="Q22" s="2"/>
      <c r="R22" s="2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>
      <c r="A23" t="s">
        <v>1023</v>
      </c>
      <c r="B23" s="1">
        <v>6497967</v>
      </c>
      <c r="C23" s="1">
        <v>4962000</v>
      </c>
      <c r="D23" s="1">
        <v>4533000</v>
      </c>
      <c r="E23" s="1">
        <v>4220488</v>
      </c>
      <c r="F23" s="1">
        <v>3102995</v>
      </c>
      <c r="G23" s="1">
        <v>3081069</v>
      </c>
      <c r="H23" s="2">
        <f t="shared" si="0"/>
        <v>0.62093288996372431</v>
      </c>
      <c r="I23" s="2">
        <f t="shared" si="1"/>
        <v>0.67969755129053611</v>
      </c>
      <c r="J23" s="2">
        <f t="shared" si="2"/>
        <v>0.73002671728956459</v>
      </c>
      <c r="K23" s="2">
        <f t="shared" si="3"/>
        <v>0.85056187021362351</v>
      </c>
      <c r="L23" s="139"/>
      <c r="M23" s="9"/>
      <c r="N23" s="8"/>
      <c r="O23" s="2"/>
      <c r="P23" s="2"/>
      <c r="Q23" s="2"/>
      <c r="R23" s="2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>
      <c r="A24" t="s">
        <v>995</v>
      </c>
      <c r="B24" s="1">
        <v>10003422</v>
      </c>
      <c r="C24" s="1">
        <v>7487000</v>
      </c>
      <c r="D24" s="1">
        <v>7176000</v>
      </c>
      <c r="E24" s="1">
        <v>7470764</v>
      </c>
      <c r="F24" s="1">
        <v>5039080</v>
      </c>
      <c r="G24" s="1">
        <v>5010194</v>
      </c>
      <c r="H24" s="2">
        <f t="shared" si="0"/>
        <v>0.66918578870041401</v>
      </c>
      <c r="I24" s="2">
        <f t="shared" si="1"/>
        <v>0.69818756967670015</v>
      </c>
      <c r="J24" s="2">
        <f t="shared" si="2"/>
        <v>0.67064011123895761</v>
      </c>
      <c r="K24" s="2">
        <f t="shared" si="3"/>
        <v>0.99783144116468547</v>
      </c>
      <c r="L24" s="139"/>
      <c r="M24" s="9"/>
      <c r="N24" s="8"/>
      <c r="O24" s="2"/>
      <c r="P24" s="2"/>
      <c r="Q24" s="2"/>
      <c r="R24" s="2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>
      <c r="A25" t="s">
        <v>1191</v>
      </c>
      <c r="B25" s="1">
        <v>5220393</v>
      </c>
      <c r="C25" s="1">
        <v>3898000</v>
      </c>
      <c r="D25" s="1">
        <v>3678000</v>
      </c>
      <c r="E25" s="1">
        <v>3742238</v>
      </c>
      <c r="F25" s="1">
        <v>2921498</v>
      </c>
      <c r="G25" s="1">
        <v>2910369</v>
      </c>
      <c r="H25" s="2">
        <f t="shared" si="0"/>
        <v>0.74663134940995379</v>
      </c>
      <c r="I25" s="2">
        <f t="shared" si="1"/>
        <v>0.79129119086460031</v>
      </c>
      <c r="J25" s="2">
        <f t="shared" si="2"/>
        <v>0.77770815218059353</v>
      </c>
      <c r="K25" s="2">
        <f t="shared" si="3"/>
        <v>0.96004053360697794</v>
      </c>
      <c r="L25" s="139"/>
      <c r="M25" s="9"/>
      <c r="N25" s="8"/>
      <c r="O25" s="2"/>
      <c r="P25" s="2"/>
      <c r="Q25" s="2"/>
      <c r="R25" s="2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>
      <c r="A26" t="s">
        <v>2276</v>
      </c>
      <c r="B26" s="1">
        <v>2938618</v>
      </c>
      <c r="C26" s="1">
        <v>2109000</v>
      </c>
      <c r="D26" s="1">
        <v>2064000</v>
      </c>
      <c r="E26" s="1">
        <v>1895583</v>
      </c>
      <c r="F26" s="1">
        <v>0</v>
      </c>
      <c r="G26" s="1">
        <v>1289865</v>
      </c>
      <c r="H26" s="2">
        <f t="shared" si="0"/>
        <v>0.61160028449502135</v>
      </c>
      <c r="I26" s="2">
        <f t="shared" si="1"/>
        <v>0.62493459302325582</v>
      </c>
      <c r="J26" s="2">
        <f t="shared" si="2"/>
        <v>0.68045820204127172</v>
      </c>
      <c r="K26" s="2">
        <f t="shared" si="3"/>
        <v>0.89880654338549071</v>
      </c>
      <c r="L26" s="139"/>
      <c r="M26" s="9"/>
      <c r="N26" s="8"/>
      <c r="O26" s="2"/>
      <c r="P26" s="2"/>
      <c r="Q26" s="2"/>
      <c r="R26" s="2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>
      <c r="A27" t="s">
        <v>312</v>
      </c>
      <c r="B27" s="1">
        <v>5911605</v>
      </c>
      <c r="C27" s="1">
        <v>4430000</v>
      </c>
      <c r="D27" s="1">
        <v>4326000</v>
      </c>
      <c r="E27" s="1">
        <v>3795956</v>
      </c>
      <c r="F27" s="1">
        <v>0</v>
      </c>
      <c r="G27" s="1">
        <v>2928949</v>
      </c>
      <c r="H27" s="2">
        <f t="shared" si="0"/>
        <v>0.66116230248306995</v>
      </c>
      <c r="I27" s="2">
        <f t="shared" si="1"/>
        <v>0.67705709662505775</v>
      </c>
      <c r="J27" s="2">
        <f t="shared" si="2"/>
        <v>0.77159719448802888</v>
      </c>
      <c r="K27" s="2">
        <f t="shared" si="3"/>
        <v>0.85687494356659144</v>
      </c>
      <c r="L27" s="139"/>
      <c r="M27" s="9"/>
      <c r="N27" s="8"/>
      <c r="O27" s="2"/>
      <c r="P27" s="2"/>
      <c r="Q27" s="2"/>
      <c r="R27" s="2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>
      <c r="A28" t="s">
        <v>2491</v>
      </c>
      <c r="B28" s="1">
        <v>967440</v>
      </c>
      <c r="C28" s="1">
        <v>731000</v>
      </c>
      <c r="D28" s="1">
        <v>724000</v>
      </c>
      <c r="E28" s="1">
        <v>668085</v>
      </c>
      <c r="F28" s="1">
        <v>497599</v>
      </c>
      <c r="G28" s="1">
        <v>492750</v>
      </c>
      <c r="H28" s="2">
        <f t="shared" si="0"/>
        <v>0.67407660738714092</v>
      </c>
      <c r="I28" s="2">
        <f t="shared" si="1"/>
        <v>0.68059392265193375</v>
      </c>
      <c r="J28" s="2">
        <f t="shared" si="2"/>
        <v>0.73755584992927548</v>
      </c>
      <c r="K28" s="2">
        <f t="shared" si="3"/>
        <v>0.91393296853625172</v>
      </c>
      <c r="L28" s="139"/>
      <c r="M28" s="9"/>
      <c r="N28" s="8"/>
      <c r="O28" s="2"/>
      <c r="P28" s="2"/>
      <c r="Q28" s="2"/>
      <c r="R28" s="2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>
      <c r="A29" t="s">
        <v>2572</v>
      </c>
      <c r="B29" s="1">
        <v>1783432</v>
      </c>
      <c r="C29" s="1">
        <v>1308000</v>
      </c>
      <c r="D29" s="1">
        <v>1253000</v>
      </c>
      <c r="E29" s="1">
        <v>1157345</v>
      </c>
      <c r="F29" s="1">
        <v>811923</v>
      </c>
      <c r="G29" s="1">
        <v>801281</v>
      </c>
      <c r="H29" s="2">
        <f t="shared" si="0"/>
        <v>0.61260015290519876</v>
      </c>
      <c r="I29" s="2">
        <f t="shared" si="1"/>
        <v>0.63949002394253796</v>
      </c>
      <c r="J29" s="2">
        <f t="shared" si="2"/>
        <v>0.6923441151946913</v>
      </c>
      <c r="K29" s="2">
        <f t="shared" si="3"/>
        <v>0.88482033639143731</v>
      </c>
      <c r="L29" s="139"/>
      <c r="M29" s="9"/>
      <c r="N29" s="8"/>
      <c r="O29" s="2"/>
      <c r="P29" s="2"/>
      <c r="Q29" s="2"/>
      <c r="R29" s="2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>
      <c r="A30" t="s">
        <v>3375</v>
      </c>
      <c r="B30" s="1">
        <v>2600167</v>
      </c>
      <c r="C30" s="1">
        <v>1946000</v>
      </c>
      <c r="D30" s="1">
        <v>1714000</v>
      </c>
      <c r="E30" s="1">
        <v>1207761</v>
      </c>
      <c r="F30" s="1">
        <v>970019</v>
      </c>
      <c r="G30" s="1">
        <v>967848</v>
      </c>
      <c r="H30" s="2">
        <f t="shared" si="0"/>
        <v>0.49735251798561153</v>
      </c>
      <c r="I30" s="2">
        <f t="shared" si="1"/>
        <v>0.56467211201866974</v>
      </c>
      <c r="J30" s="2">
        <f t="shared" si="2"/>
        <v>0.80135722216564365</v>
      </c>
      <c r="K30" s="2">
        <f t="shared" si="3"/>
        <v>0.62063771839671122</v>
      </c>
      <c r="L30" s="139"/>
      <c r="M30" s="9"/>
      <c r="N30" s="8"/>
      <c r="O30" s="2"/>
      <c r="P30" s="2"/>
      <c r="Q30" s="2"/>
      <c r="R30" s="2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>
      <c r="A31" t="s">
        <v>1724</v>
      </c>
      <c r="B31" s="1">
        <v>1315809</v>
      </c>
      <c r="C31" s="1">
        <v>1015000</v>
      </c>
      <c r="D31" s="1">
        <v>994000</v>
      </c>
      <c r="E31" s="1">
        <v>958528</v>
      </c>
      <c r="F31" s="1">
        <v>719403</v>
      </c>
      <c r="G31" s="1">
        <v>710970</v>
      </c>
      <c r="H31" s="2">
        <f t="shared" si="0"/>
        <v>0.70046305418719212</v>
      </c>
      <c r="I31" s="2">
        <f t="shared" si="1"/>
        <v>0.71526156941649899</v>
      </c>
      <c r="J31" s="2">
        <f t="shared" si="2"/>
        <v>0.74173107097549573</v>
      </c>
      <c r="K31" s="2">
        <f t="shared" si="3"/>
        <v>0.94436256157635468</v>
      </c>
      <c r="L31" s="139"/>
      <c r="M31" s="9"/>
      <c r="N31" s="8"/>
      <c r="O31" s="2"/>
      <c r="P31" s="2"/>
      <c r="Q31" s="2"/>
      <c r="R31" s="2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>
      <c r="A32" t="s">
        <v>2228</v>
      </c>
      <c r="B32" s="1">
        <v>8682661</v>
      </c>
      <c r="C32" s="1">
        <v>6489000</v>
      </c>
      <c r="D32" s="1">
        <v>5675000</v>
      </c>
      <c r="E32" s="1">
        <v>5351669</v>
      </c>
      <c r="F32" s="1">
        <v>3910220</v>
      </c>
      <c r="G32" s="1">
        <v>3877407</v>
      </c>
      <c r="H32" s="2">
        <f t="shared" si="0"/>
        <v>0.5975353675450763</v>
      </c>
      <c r="I32" s="2">
        <f t="shared" si="1"/>
        <v>0.68324352422907486</v>
      </c>
      <c r="J32" s="2">
        <f t="shared" si="2"/>
        <v>0.72452294788784588</v>
      </c>
      <c r="K32" s="2">
        <f t="shared" si="3"/>
        <v>0.82472938819540764</v>
      </c>
      <c r="L32" s="139"/>
      <c r="M32" s="9"/>
      <c r="N32" s="8"/>
      <c r="O32" s="2"/>
      <c r="P32" s="2"/>
      <c r="Q32" s="2"/>
      <c r="R32" s="2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>
      <c r="A33" t="s">
        <v>1053</v>
      </c>
      <c r="B33" s="1">
        <v>1984356</v>
      </c>
      <c r="C33" s="1">
        <v>1473000</v>
      </c>
      <c r="D33" s="1">
        <v>1352000</v>
      </c>
      <c r="E33" s="1">
        <v>1192990</v>
      </c>
      <c r="F33" s="1">
        <v>833365</v>
      </c>
      <c r="G33" s="1">
        <v>830158</v>
      </c>
      <c r="H33" s="2">
        <f t="shared" si="0"/>
        <v>0.56358316361167682</v>
      </c>
      <c r="I33" s="2">
        <f t="shared" si="1"/>
        <v>0.61402218934911246</v>
      </c>
      <c r="J33" s="2">
        <f t="shared" si="2"/>
        <v>0.69586333498185227</v>
      </c>
      <c r="K33" s="2">
        <f t="shared" si="3"/>
        <v>0.80990495587236933</v>
      </c>
      <c r="L33" s="139"/>
      <c r="M33" s="9"/>
      <c r="N33" s="8"/>
      <c r="O33" s="2"/>
      <c r="P33" s="2"/>
      <c r="Q33" s="2"/>
      <c r="R33" s="2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>
      <c r="A34" t="s">
        <v>2714</v>
      </c>
      <c r="B34" s="1">
        <v>19490297</v>
      </c>
      <c r="C34" s="1">
        <v>14665000</v>
      </c>
      <c r="D34" s="1">
        <v>12849000</v>
      </c>
      <c r="E34" s="1">
        <v>10816500</v>
      </c>
      <c r="F34" s="1">
        <v>7722019</v>
      </c>
      <c r="G34" s="1">
        <v>7640948</v>
      </c>
      <c r="H34" s="2">
        <f t="shared" si="0"/>
        <v>0.52103293556085917</v>
      </c>
      <c r="I34" s="2">
        <f t="shared" ref="I34:I53" si="4">G34/D34</f>
        <v>0.59467258152385405</v>
      </c>
      <c r="J34" s="2">
        <f t="shared" si="2"/>
        <v>0.70641593861230523</v>
      </c>
      <c r="K34" s="2">
        <f t="shared" ref="K34:K53" si="5">E34/C34</f>
        <v>0.73757245141493355</v>
      </c>
      <c r="L34" s="139"/>
      <c r="M34" s="9"/>
      <c r="N34" s="8"/>
      <c r="O34" s="2"/>
      <c r="P34" s="2"/>
      <c r="Q34" s="2"/>
      <c r="R34" s="2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>
      <c r="A35" t="s">
        <v>2444</v>
      </c>
      <c r="B35" s="1">
        <v>9222414</v>
      </c>
      <c r="C35" s="1">
        <v>6845000</v>
      </c>
      <c r="D35" s="1">
        <v>6477000</v>
      </c>
      <c r="E35" s="1">
        <v>6258970</v>
      </c>
      <c r="F35" s="1">
        <v>4353739</v>
      </c>
      <c r="G35" s="1">
        <v>4310789</v>
      </c>
      <c r="H35" s="2">
        <f t="shared" si="0"/>
        <v>0.62977195032870703</v>
      </c>
      <c r="I35" s="2">
        <f t="shared" si="4"/>
        <v>0.66555334259688126</v>
      </c>
      <c r="J35" s="2">
        <f t="shared" si="2"/>
        <v>0.68873776356173622</v>
      </c>
      <c r="K35" s="2">
        <f t="shared" si="5"/>
        <v>0.91438568298027756</v>
      </c>
      <c r="L35" s="139"/>
      <c r="M35" s="9"/>
      <c r="N35" s="8"/>
      <c r="O35" s="2"/>
      <c r="P35" s="2"/>
      <c r="Q35" s="2"/>
      <c r="R35" s="2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>
      <c r="A36" t="s">
        <v>1363</v>
      </c>
      <c r="B36" s="1">
        <v>641481</v>
      </c>
      <c r="C36" s="1">
        <v>484000</v>
      </c>
      <c r="D36" s="1">
        <v>476000</v>
      </c>
      <c r="E36" s="1">
        <v>0</v>
      </c>
      <c r="F36" s="1">
        <v>321133</v>
      </c>
      <c r="G36" s="1">
        <v>317738</v>
      </c>
      <c r="H36" s="2">
        <f t="shared" si="0"/>
        <v>0.65648347107438021</v>
      </c>
      <c r="I36" s="2">
        <f t="shared" si="4"/>
        <v>0.66751680672268909</v>
      </c>
      <c r="J36" s="73" t="s">
        <v>187</v>
      </c>
      <c r="K36" s="2">
        <f t="shared" si="5"/>
        <v>0</v>
      </c>
      <c r="L36" s="139"/>
      <c r="M36" s="9"/>
      <c r="N36" s="8"/>
      <c r="O36" s="2"/>
      <c r="P36" s="2"/>
      <c r="Q36" s="2"/>
      <c r="R36" s="2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>
      <c r="A37" t="s">
        <v>3200</v>
      </c>
      <c r="B37" s="1">
        <v>11485910</v>
      </c>
      <c r="C37" s="1">
        <v>8499000</v>
      </c>
      <c r="D37" s="1">
        <v>8367000</v>
      </c>
      <c r="E37" s="1">
        <v>8287665</v>
      </c>
      <c r="F37" s="1">
        <v>5773968</v>
      </c>
      <c r="G37" s="1">
        <v>5721815</v>
      </c>
      <c r="H37" s="2">
        <f t="shared" si="0"/>
        <v>0.67323390987174958</v>
      </c>
      <c r="I37" s="2">
        <f t="shared" si="4"/>
        <v>0.68385502569618739</v>
      </c>
      <c r="J37" s="2">
        <f t="shared" ref="J37:J50" si="6">G37/E37</f>
        <v>0.69040133740927023</v>
      </c>
      <c r="K37" s="2">
        <f t="shared" si="5"/>
        <v>0.97513413342746202</v>
      </c>
      <c r="L37" s="139"/>
      <c r="M37" s="9"/>
      <c r="N37" s="8"/>
      <c r="O37" s="2"/>
      <c r="P37" s="2"/>
      <c r="Q37" s="2"/>
      <c r="R37" s="2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>
      <c r="A38" t="s">
        <v>1354</v>
      </c>
      <c r="B38" s="1">
        <v>3642361</v>
      </c>
      <c r="C38" s="1">
        <v>2667000</v>
      </c>
      <c r="D38" s="1">
        <v>2566000</v>
      </c>
      <c r="E38" s="1">
        <v>2184092</v>
      </c>
      <c r="F38" s="1">
        <v>1474694</v>
      </c>
      <c r="G38" s="1">
        <v>1462661</v>
      </c>
      <c r="H38" s="2">
        <f t="shared" si="0"/>
        <v>0.54842932133483313</v>
      </c>
      <c r="I38" s="2">
        <f t="shared" si="4"/>
        <v>0.57001597817614968</v>
      </c>
      <c r="J38" s="2">
        <f t="shared" si="6"/>
        <v>0.66968836477584281</v>
      </c>
      <c r="K38" s="2">
        <f t="shared" si="5"/>
        <v>0.81893213348331462</v>
      </c>
      <c r="L38" s="139"/>
      <c r="M38" s="9"/>
      <c r="N38" s="8"/>
      <c r="O38" s="2"/>
      <c r="P38" s="2"/>
      <c r="Q38" s="2"/>
      <c r="R38" s="2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>
      <c r="A39" t="s">
        <v>1930</v>
      </c>
      <c r="B39" s="1">
        <v>3790060</v>
      </c>
      <c r="C39" s="1">
        <v>2904000</v>
      </c>
      <c r="D39" s="1">
        <v>2687000</v>
      </c>
      <c r="E39" s="1">
        <v>2153914</v>
      </c>
      <c r="F39" s="1">
        <v>1845251</v>
      </c>
      <c r="G39" s="1">
        <v>1827864</v>
      </c>
      <c r="H39" s="2">
        <f t="shared" si="0"/>
        <v>0.62942975206611573</v>
      </c>
      <c r="I39" s="2">
        <f t="shared" si="4"/>
        <v>0.68026200223297362</v>
      </c>
      <c r="J39" s="2">
        <f t="shared" si="6"/>
        <v>0.84862441118819043</v>
      </c>
      <c r="K39" s="2">
        <f t="shared" si="5"/>
        <v>0.7417059228650138</v>
      </c>
      <c r="L39" s="139"/>
      <c r="M39" s="9"/>
      <c r="N39" s="8"/>
      <c r="O39" s="2"/>
      <c r="P39" s="2"/>
      <c r="Q39" s="2"/>
      <c r="R39" s="2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>
      <c r="A40" t="s">
        <v>1598</v>
      </c>
      <c r="B40" s="1">
        <v>12448279</v>
      </c>
      <c r="C40" s="1">
        <v>9449000</v>
      </c>
      <c r="D40" s="1">
        <v>9206000</v>
      </c>
      <c r="E40" s="1">
        <v>8755588</v>
      </c>
      <c r="F40" s="1">
        <v>0</v>
      </c>
      <c r="G40" s="1">
        <v>6015476</v>
      </c>
      <c r="H40" s="2">
        <f t="shared" si="0"/>
        <v>0.63662567467456876</v>
      </c>
      <c r="I40" s="2">
        <f t="shared" si="4"/>
        <v>0.65342993699761021</v>
      </c>
      <c r="J40" s="2">
        <f t="shared" si="6"/>
        <v>0.6870442053691882</v>
      </c>
      <c r="K40" s="2">
        <f t="shared" si="5"/>
        <v>0.9266153032066885</v>
      </c>
      <c r="L40" s="139"/>
      <c r="M40" s="9"/>
      <c r="N40" s="8"/>
      <c r="O40" s="2"/>
      <c r="P40" s="2"/>
      <c r="Q40" s="2"/>
      <c r="R40" s="2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>
      <c r="A41" t="s">
        <v>2424</v>
      </c>
      <c r="B41" s="1">
        <v>1050788</v>
      </c>
      <c r="C41" s="1">
        <v>804000</v>
      </c>
      <c r="D41" s="1">
        <v>752000</v>
      </c>
      <c r="E41" s="1">
        <v>701307</v>
      </c>
      <c r="F41" s="1">
        <v>475428</v>
      </c>
      <c r="G41" s="1">
        <v>471766</v>
      </c>
      <c r="H41" s="2">
        <f t="shared" si="0"/>
        <v>0.58677363184079601</v>
      </c>
      <c r="I41" s="2">
        <f t="shared" si="4"/>
        <v>0.62734840425531913</v>
      </c>
      <c r="J41" s="2">
        <f t="shared" si="6"/>
        <v>0.67269541014135037</v>
      </c>
      <c r="K41" s="2">
        <f t="shared" si="5"/>
        <v>0.87227238805970153</v>
      </c>
      <c r="L41" s="139"/>
      <c r="M41" s="9"/>
      <c r="N41" s="8"/>
      <c r="O41" s="2"/>
      <c r="P41" s="2"/>
      <c r="Q41" s="2"/>
      <c r="R41" s="2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>
      <c r="A42" t="s">
        <v>1381</v>
      </c>
      <c r="B42" s="1">
        <v>4479800</v>
      </c>
      <c r="C42" s="1">
        <v>3313000</v>
      </c>
      <c r="D42" s="1">
        <v>3202000</v>
      </c>
      <c r="E42" s="1">
        <v>2580175</v>
      </c>
      <c r="F42" s="1">
        <v>1941480</v>
      </c>
      <c r="G42" s="1">
        <v>1920969</v>
      </c>
      <c r="H42" s="2">
        <f t="shared" si="0"/>
        <v>0.57982764865680647</v>
      </c>
      <c r="I42" s="2">
        <f t="shared" si="4"/>
        <v>0.59992785758900691</v>
      </c>
      <c r="J42" s="2">
        <f t="shared" si="6"/>
        <v>0.74451112812115461</v>
      </c>
      <c r="K42" s="2">
        <f t="shared" si="5"/>
        <v>0.77880319951705401</v>
      </c>
      <c r="L42" s="139"/>
      <c r="M42" s="9"/>
      <c r="N42" s="8"/>
      <c r="O42" s="2"/>
      <c r="P42" s="2"/>
      <c r="Q42" s="2"/>
      <c r="R42" s="2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>
      <c r="A43" t="s">
        <v>2163</v>
      </c>
      <c r="B43" s="1">
        <v>804194</v>
      </c>
      <c r="C43" s="1">
        <v>590000</v>
      </c>
      <c r="D43" s="1">
        <v>575000</v>
      </c>
      <c r="E43" s="1">
        <v>530462</v>
      </c>
      <c r="F43" s="1">
        <v>387449</v>
      </c>
      <c r="G43" s="1">
        <v>381975</v>
      </c>
      <c r="H43" s="2">
        <f t="shared" si="0"/>
        <v>0.64741525423728818</v>
      </c>
      <c r="I43" s="2">
        <f t="shared" si="4"/>
        <v>0.66430434782608694</v>
      </c>
      <c r="J43" s="2">
        <f t="shared" si="6"/>
        <v>0.72007985491891968</v>
      </c>
      <c r="K43" s="2">
        <f t="shared" si="5"/>
        <v>0.89908813559322032</v>
      </c>
      <c r="L43" s="139"/>
      <c r="M43" s="9"/>
      <c r="N43" s="8"/>
      <c r="O43" s="2"/>
      <c r="P43" s="2"/>
      <c r="Q43" s="2"/>
      <c r="R43" s="2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>
      <c r="A44" t="s">
        <v>1990</v>
      </c>
      <c r="B44" s="1">
        <v>6214888</v>
      </c>
      <c r="C44" s="1">
        <v>4692000</v>
      </c>
      <c r="D44" s="1">
        <v>4529000</v>
      </c>
      <c r="E44" s="1">
        <v>3621633</v>
      </c>
      <c r="F44" s="1">
        <v>2618238</v>
      </c>
      <c r="G44" s="1">
        <v>2601982</v>
      </c>
      <c r="H44" s="2">
        <f t="shared" si="0"/>
        <v>0.55455711849957379</v>
      </c>
      <c r="I44" s="2">
        <f t="shared" si="4"/>
        <v>0.57451578714948115</v>
      </c>
      <c r="J44" s="2">
        <f t="shared" si="6"/>
        <v>0.71845545918098275</v>
      </c>
      <c r="K44" s="2">
        <f t="shared" si="5"/>
        <v>0.7718740409207161</v>
      </c>
      <c r="L44" s="139"/>
      <c r="M44" s="9"/>
      <c r="N44" s="8"/>
      <c r="O44" s="2"/>
      <c r="P44" s="2"/>
      <c r="Q44" s="2"/>
      <c r="R44" s="2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>
      <c r="A45" t="s">
        <v>3088</v>
      </c>
      <c r="B45" s="1">
        <v>24326974</v>
      </c>
      <c r="C45" s="1">
        <v>17295000</v>
      </c>
      <c r="D45" s="1">
        <v>15040000</v>
      </c>
      <c r="E45" s="1">
        <v>11677018</v>
      </c>
      <c r="F45" s="1">
        <v>0</v>
      </c>
      <c r="G45" s="1">
        <v>8087208</v>
      </c>
      <c r="H45" s="2">
        <f t="shared" si="0"/>
        <v>0.46760381613183</v>
      </c>
      <c r="I45" s="2">
        <f t="shared" si="4"/>
        <v>0.53771329787234046</v>
      </c>
      <c r="J45" s="2">
        <f t="shared" si="6"/>
        <v>0.69257476523543937</v>
      </c>
      <c r="K45" s="2">
        <f t="shared" si="5"/>
        <v>0.67516727377854868</v>
      </c>
      <c r="L45" s="139"/>
      <c r="M45" s="9"/>
      <c r="N45" s="8"/>
      <c r="O45" s="2"/>
      <c r="P45" s="2"/>
      <c r="Q45" s="2"/>
      <c r="R45" s="2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>
      <c r="A46" t="s">
        <v>3487</v>
      </c>
      <c r="B46" s="1">
        <v>2736424</v>
      </c>
      <c r="C46" s="1">
        <v>1859000</v>
      </c>
      <c r="D46" s="1">
        <v>1768000</v>
      </c>
      <c r="E46" s="1">
        <v>1432525</v>
      </c>
      <c r="F46" s="1">
        <v>971185</v>
      </c>
      <c r="G46" s="1">
        <v>957481</v>
      </c>
      <c r="H46" s="2">
        <f t="shared" si="0"/>
        <v>0.51505164066702525</v>
      </c>
      <c r="I46" s="2">
        <f t="shared" si="4"/>
        <v>0.54156165158371039</v>
      </c>
      <c r="J46" s="2">
        <f t="shared" si="6"/>
        <v>0.66838693914591374</v>
      </c>
      <c r="K46" s="2">
        <f t="shared" si="5"/>
        <v>0.7705890263582571</v>
      </c>
      <c r="L46" s="139"/>
      <c r="M46" s="9"/>
      <c r="N46" s="8"/>
      <c r="O46" s="2"/>
      <c r="P46" s="2"/>
      <c r="Q46" s="2"/>
      <c r="R46" s="2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>
      <c r="A47" t="s">
        <v>3337</v>
      </c>
      <c r="B47" s="1">
        <v>621270</v>
      </c>
      <c r="C47" s="1">
        <v>487000</v>
      </c>
      <c r="D47" s="1">
        <v>476000</v>
      </c>
      <c r="E47" s="1">
        <v>454466</v>
      </c>
      <c r="F47" s="1">
        <v>327301</v>
      </c>
      <c r="G47" s="1">
        <v>325046</v>
      </c>
      <c r="H47" s="2">
        <f t="shared" si="0"/>
        <v>0.66744558521560571</v>
      </c>
      <c r="I47" s="2">
        <f t="shared" si="4"/>
        <v>0.68286974789915966</v>
      </c>
      <c r="J47" s="2">
        <f t="shared" si="6"/>
        <v>0.71522622154352578</v>
      </c>
      <c r="K47" s="2">
        <f t="shared" si="5"/>
        <v>0.93319507186858319</v>
      </c>
      <c r="L47" s="139"/>
      <c r="M47" s="9"/>
      <c r="N47" s="8"/>
      <c r="O47" s="2"/>
      <c r="P47" s="2"/>
      <c r="Q47" s="2"/>
      <c r="R47" s="2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>
      <c r="A48" t="s">
        <v>1815</v>
      </c>
      <c r="B48" s="1">
        <v>7769089</v>
      </c>
      <c r="C48" s="1">
        <v>5720000</v>
      </c>
      <c r="D48" s="1">
        <v>5316000</v>
      </c>
      <c r="E48" s="1">
        <v>4912971</v>
      </c>
      <c r="F48" s="1">
        <v>3752858</v>
      </c>
      <c r="G48" s="1">
        <v>3723260</v>
      </c>
      <c r="H48" s="2">
        <f t="shared" si="0"/>
        <v>0.65091958041958042</v>
      </c>
      <c r="I48" s="2">
        <f t="shared" si="4"/>
        <v>0.70038750940556804</v>
      </c>
      <c r="J48" s="2">
        <f t="shared" si="6"/>
        <v>0.75784286127477651</v>
      </c>
      <c r="K48" s="2">
        <f t="shared" si="5"/>
        <v>0.85891101398601399</v>
      </c>
      <c r="L48" s="139"/>
      <c r="M48" s="9"/>
      <c r="N48" s="8"/>
      <c r="O48" s="2"/>
      <c r="P48" s="2"/>
      <c r="Q48" s="2"/>
      <c r="R48" s="2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1:37">
      <c r="A49" t="s">
        <v>1616</v>
      </c>
      <c r="B49" s="1">
        <v>6549224</v>
      </c>
      <c r="C49" s="1">
        <v>4912000</v>
      </c>
      <c r="D49" s="1">
        <v>4600000</v>
      </c>
      <c r="E49" s="1">
        <v>3630118</v>
      </c>
      <c r="F49" s="1">
        <v>3071587</v>
      </c>
      <c r="G49" s="1">
        <v>3053216</v>
      </c>
      <c r="H49" s="2">
        <f t="shared" si="0"/>
        <v>0.62158306188925083</v>
      </c>
      <c r="I49" s="2">
        <f t="shared" si="4"/>
        <v>0.66374260869565216</v>
      </c>
      <c r="J49" s="2">
        <f t="shared" si="6"/>
        <v>0.84107899522825424</v>
      </c>
      <c r="K49" s="2">
        <f t="shared" si="5"/>
        <v>0.73903053745928338</v>
      </c>
      <c r="L49" s="139"/>
      <c r="M49" s="9"/>
      <c r="N49" s="8"/>
      <c r="O49" s="2"/>
      <c r="P49" s="2"/>
      <c r="Q49" s="2"/>
      <c r="R49" s="2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>
      <c r="A50" t="s">
        <v>1578</v>
      </c>
      <c r="B50" s="1">
        <v>1814468</v>
      </c>
      <c r="C50" s="1">
        <v>1395000</v>
      </c>
      <c r="D50" s="1">
        <v>1387000</v>
      </c>
      <c r="E50" s="1">
        <v>1212117</v>
      </c>
      <c r="F50" s="1">
        <v>736799</v>
      </c>
      <c r="G50" s="1">
        <v>714868</v>
      </c>
      <c r="H50" s="2">
        <f t="shared" si="0"/>
        <v>0.51245017921146951</v>
      </c>
      <c r="I50" s="2">
        <f t="shared" si="4"/>
        <v>0.51540591204037489</v>
      </c>
      <c r="J50" s="2">
        <f t="shared" si="6"/>
        <v>0.58976814944431932</v>
      </c>
      <c r="K50" s="2">
        <f t="shared" si="5"/>
        <v>0.86890107526881721</v>
      </c>
      <c r="L50" s="139"/>
      <c r="M50" s="9"/>
      <c r="N50" s="8"/>
      <c r="O50" s="2"/>
      <c r="P50" s="2"/>
      <c r="Q50" s="2"/>
      <c r="R50" s="2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1:37">
      <c r="A51" t="s">
        <v>2458</v>
      </c>
      <c r="B51" s="1">
        <v>5627967</v>
      </c>
      <c r="C51" s="1">
        <v>4212000</v>
      </c>
      <c r="D51" s="1">
        <v>4053000</v>
      </c>
      <c r="E51" s="1">
        <v>0</v>
      </c>
      <c r="F51" s="1">
        <v>0</v>
      </c>
      <c r="G51" s="1">
        <v>2983417</v>
      </c>
      <c r="H51" s="2">
        <f t="shared" si="0"/>
        <v>0.70831362773029438</v>
      </c>
      <c r="I51" s="2">
        <f t="shared" si="4"/>
        <v>0.73610091290402169</v>
      </c>
      <c r="J51" s="73" t="s">
        <v>187</v>
      </c>
      <c r="K51" s="2">
        <f t="shared" si="5"/>
        <v>0</v>
      </c>
      <c r="L51" s="139"/>
      <c r="M51" s="9"/>
      <c r="N51" s="8"/>
      <c r="O51" s="2"/>
      <c r="P51" s="2"/>
      <c r="Q51" s="2"/>
      <c r="R51" s="2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1:37">
      <c r="A52" t="s">
        <v>3270</v>
      </c>
      <c r="B52" s="1">
        <v>532668</v>
      </c>
      <c r="C52" s="1">
        <v>397000</v>
      </c>
      <c r="D52" s="1">
        <v>389000</v>
      </c>
      <c r="E52" s="1">
        <v>244818</v>
      </c>
      <c r="F52" s="1">
        <v>256035</v>
      </c>
      <c r="G52" s="1">
        <v>254658</v>
      </c>
      <c r="H52" s="2">
        <f t="shared" si="0"/>
        <v>0.64145591939546598</v>
      </c>
      <c r="I52" s="2">
        <f t="shared" si="4"/>
        <v>0.65464781491002566</v>
      </c>
      <c r="J52" s="2">
        <f>G52/E52</f>
        <v>1.0401931230546773</v>
      </c>
      <c r="K52" s="2">
        <f t="shared" si="5"/>
        <v>0.61667002518891689</v>
      </c>
      <c r="L52" s="139"/>
      <c r="M52" s="9"/>
      <c r="N52" s="8"/>
      <c r="O52" s="2"/>
      <c r="P52" s="2"/>
      <c r="Q52" s="2"/>
      <c r="R52" s="2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>
      <c r="A53" t="s">
        <v>2789</v>
      </c>
      <c r="B53" s="1">
        <f t="shared" ref="B53:G53" si="7">SUM(B2:B52)</f>
        <v>304059724</v>
      </c>
      <c r="C53" s="1">
        <f t="shared" si="7"/>
        <v>225498000</v>
      </c>
      <c r="D53" s="1">
        <f t="shared" si="7"/>
        <v>206074000</v>
      </c>
      <c r="E53" s="1">
        <f t="shared" si="7"/>
        <v>176711813</v>
      </c>
      <c r="F53" s="1">
        <f t="shared" si="7"/>
        <v>111125249</v>
      </c>
      <c r="G53" s="1">
        <f t="shared" si="7"/>
        <v>131461089</v>
      </c>
      <c r="H53" s="2">
        <f t="shared" si="0"/>
        <v>0.58298117499933477</v>
      </c>
      <c r="I53" s="2">
        <f t="shared" si="4"/>
        <v>0.63793146636645093</v>
      </c>
      <c r="J53" s="2">
        <f>G53/E53</f>
        <v>0.74392926408377691</v>
      </c>
      <c r="K53" s="2">
        <f t="shared" si="5"/>
        <v>0.78365135389227403</v>
      </c>
      <c r="L53" s="139"/>
      <c r="M53" s="9"/>
      <c r="N53" s="8"/>
      <c r="O53" s="2"/>
      <c r="P53" s="2"/>
      <c r="Q53" s="2"/>
      <c r="R53" s="2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5" spans="1:37">
      <c r="G55" s="1"/>
      <c r="I55" s="2"/>
      <c r="J55" s="2"/>
    </row>
    <row r="56" spans="1:37">
      <c r="F56" s="2"/>
    </row>
    <row r="60" spans="1:37">
      <c r="E60" s="140"/>
      <c r="F60" s="140"/>
    </row>
  </sheetData>
  <phoneticPr fontId="15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H46"/>
  <sheetViews>
    <sheetView workbookViewId="0">
      <selection activeCell="G20" sqref="G20"/>
    </sheetView>
  </sheetViews>
  <sheetFormatPr baseColWidth="10" defaultRowHeight="13" x14ac:dyDescent="0"/>
  <cols>
    <col min="1" max="1" width="3.140625" bestFit="1" customWidth="1"/>
    <col min="2" max="2" width="19.140625" bestFit="1" customWidth="1"/>
    <col min="3" max="3" width="17.42578125" customWidth="1"/>
    <col min="4" max="4" width="13.5703125" customWidth="1"/>
    <col min="5" max="5" width="15.140625" bestFit="1" customWidth="1"/>
    <col min="6" max="6" width="12.7109375" bestFit="1" customWidth="1"/>
    <col min="7" max="7" width="10" customWidth="1"/>
    <col min="8" max="8" width="10.42578125" customWidth="1"/>
  </cols>
  <sheetData>
    <row r="1" spans="1:8">
      <c r="A1" s="108" t="s">
        <v>666</v>
      </c>
      <c r="B1" s="108" t="s">
        <v>667</v>
      </c>
      <c r="C1" s="108" t="s">
        <v>543</v>
      </c>
      <c r="D1" s="108" t="s">
        <v>307</v>
      </c>
      <c r="E1" s="108" t="s">
        <v>656</v>
      </c>
      <c r="F1" s="108" t="s">
        <v>1179</v>
      </c>
      <c r="G1" s="108" t="s">
        <v>1029</v>
      </c>
      <c r="H1" s="108" t="s">
        <v>1030</v>
      </c>
    </row>
    <row r="2" spans="1:8">
      <c r="A2">
        <v>1</v>
      </c>
      <c r="B2" t="s">
        <v>3065</v>
      </c>
      <c r="C2" t="s">
        <v>409</v>
      </c>
      <c r="D2" s="15" t="s">
        <v>2367</v>
      </c>
      <c r="E2" t="s">
        <v>1889</v>
      </c>
      <c r="F2" t="s">
        <v>1947</v>
      </c>
      <c r="G2">
        <f>Ballots!B9</f>
        <v>51</v>
      </c>
      <c r="H2" t="s">
        <v>3214</v>
      </c>
    </row>
    <row r="3" spans="1:8">
      <c r="A3">
        <v>2</v>
      </c>
      <c r="B3" t="s">
        <v>3066</v>
      </c>
      <c r="C3" t="s">
        <v>3067</v>
      </c>
      <c r="D3" s="14" t="s">
        <v>2625</v>
      </c>
      <c r="E3" t="s">
        <v>2081</v>
      </c>
      <c r="F3" t="s">
        <v>2403</v>
      </c>
      <c r="G3">
        <f>Ballots!C9</f>
        <v>51</v>
      </c>
      <c r="H3" t="s">
        <v>3215</v>
      </c>
    </row>
    <row r="4" spans="1:8">
      <c r="A4">
        <v>3</v>
      </c>
      <c r="B4" t="s">
        <v>3210</v>
      </c>
      <c r="C4" t="s">
        <v>3211</v>
      </c>
      <c r="D4" s="89" t="s">
        <v>2099</v>
      </c>
      <c r="E4" t="s">
        <v>2589</v>
      </c>
      <c r="F4" t="s">
        <v>2114</v>
      </c>
      <c r="G4">
        <f>Ballots!D9</f>
        <v>46</v>
      </c>
      <c r="H4" t="s">
        <v>2899</v>
      </c>
    </row>
    <row r="5" spans="1:8">
      <c r="A5">
        <v>4</v>
      </c>
      <c r="B5" t="s">
        <v>3212</v>
      </c>
      <c r="C5" t="s">
        <v>3213</v>
      </c>
      <c r="D5" t="s">
        <v>3162</v>
      </c>
      <c r="E5" t="s">
        <v>2380</v>
      </c>
      <c r="F5" t="s">
        <v>3375</v>
      </c>
      <c r="G5">
        <f>Ballots!E9</f>
        <v>45</v>
      </c>
      <c r="H5" t="s">
        <v>3216</v>
      </c>
    </row>
    <row r="6" spans="1:8">
      <c r="A6">
        <v>5</v>
      </c>
      <c r="B6" t="s">
        <v>410</v>
      </c>
      <c r="C6" s="117" t="s">
        <v>801</v>
      </c>
      <c r="D6" t="s">
        <v>2225</v>
      </c>
      <c r="E6" t="s">
        <v>2114</v>
      </c>
      <c r="F6" t="s">
        <v>2714</v>
      </c>
      <c r="G6">
        <f>Ballots!F9</f>
        <v>32</v>
      </c>
      <c r="H6" t="s">
        <v>3217</v>
      </c>
    </row>
    <row r="7" spans="1:8">
      <c r="A7">
        <v>6</v>
      </c>
      <c r="B7" t="s">
        <v>2957</v>
      </c>
      <c r="C7" t="s">
        <v>797</v>
      </c>
      <c r="D7" t="s">
        <v>1856</v>
      </c>
      <c r="E7" t="s">
        <v>1683</v>
      </c>
      <c r="F7" t="s">
        <v>1990</v>
      </c>
      <c r="G7">
        <f>Ballots!G9</f>
        <v>37</v>
      </c>
      <c r="H7" t="s">
        <v>680</v>
      </c>
    </row>
    <row r="8" spans="1:8">
      <c r="A8">
        <v>7</v>
      </c>
      <c r="B8" s="1" t="s">
        <v>3218</v>
      </c>
      <c r="C8" t="s">
        <v>3219</v>
      </c>
      <c r="D8" t="s">
        <v>3402</v>
      </c>
      <c r="E8" t="s">
        <v>2714</v>
      </c>
      <c r="F8" t="s">
        <v>2228</v>
      </c>
      <c r="G8">
        <f>Ballots!H9</f>
        <v>10</v>
      </c>
      <c r="H8" t="s">
        <v>2501</v>
      </c>
    </row>
    <row r="9" spans="1:8">
      <c r="A9">
        <v>8</v>
      </c>
      <c r="B9" s="1" t="s">
        <v>3220</v>
      </c>
      <c r="C9" t="s">
        <v>3483</v>
      </c>
      <c r="D9" t="s">
        <v>2177</v>
      </c>
      <c r="E9" t="s">
        <v>1683</v>
      </c>
      <c r="F9" t="s">
        <v>2114</v>
      </c>
      <c r="G9">
        <f>Ballots!I9</f>
        <v>8</v>
      </c>
      <c r="H9" t="s">
        <v>1303</v>
      </c>
    </row>
    <row r="10" spans="1:8">
      <c r="A10">
        <v>9</v>
      </c>
      <c r="B10" s="1" t="s">
        <v>3222</v>
      </c>
      <c r="C10" t="s">
        <v>3223</v>
      </c>
      <c r="D10" s="1" t="s">
        <v>3221</v>
      </c>
      <c r="E10" t="s">
        <v>2114</v>
      </c>
      <c r="F10" t="s">
        <v>1686</v>
      </c>
      <c r="G10">
        <f>Ballots!J9</f>
        <v>12</v>
      </c>
      <c r="H10" t="s">
        <v>3224</v>
      </c>
    </row>
    <row r="11" spans="1:8">
      <c r="A11">
        <v>10</v>
      </c>
      <c r="B11" s="1" t="s">
        <v>1136</v>
      </c>
      <c r="C11" t="s">
        <v>2846</v>
      </c>
      <c r="D11" t="s">
        <v>2846</v>
      </c>
      <c r="E11" t="s">
        <v>2846</v>
      </c>
      <c r="F11" t="s">
        <v>2846</v>
      </c>
      <c r="G11">
        <f>Ballots!K9</f>
        <v>5</v>
      </c>
      <c r="H11" t="s">
        <v>1136</v>
      </c>
    </row>
    <row r="12" spans="1:8">
      <c r="A12">
        <v>11</v>
      </c>
      <c r="B12" s="1" t="s">
        <v>2988</v>
      </c>
      <c r="C12" t="s">
        <v>3388</v>
      </c>
      <c r="D12" t="s">
        <v>3389</v>
      </c>
      <c r="E12" t="s">
        <v>1683</v>
      </c>
      <c r="F12" t="s">
        <v>312</v>
      </c>
      <c r="G12">
        <f>Ballots!L9</f>
        <v>3</v>
      </c>
      <c r="H12" t="s">
        <v>3343</v>
      </c>
    </row>
    <row r="13" spans="1:8">
      <c r="A13">
        <v>12</v>
      </c>
      <c r="B13" s="1" t="s">
        <v>3391</v>
      </c>
      <c r="C13" s="117" t="s">
        <v>3503</v>
      </c>
      <c r="D13" t="s">
        <v>2099</v>
      </c>
      <c r="E13" t="s">
        <v>227</v>
      </c>
      <c r="F13" t="s">
        <v>2114</v>
      </c>
      <c r="G13">
        <f>Ballots!M9</f>
        <v>3</v>
      </c>
      <c r="H13" t="s">
        <v>3392</v>
      </c>
    </row>
    <row r="14" spans="1:8">
      <c r="A14">
        <v>13</v>
      </c>
      <c r="B14" s="1" t="s">
        <v>3390</v>
      </c>
      <c r="C14" t="s">
        <v>2846</v>
      </c>
      <c r="D14" s="1" t="s">
        <v>2846</v>
      </c>
      <c r="E14" t="s">
        <v>2846</v>
      </c>
      <c r="F14" t="s">
        <v>2846</v>
      </c>
      <c r="G14">
        <f>Ballots!N9</f>
        <v>1</v>
      </c>
      <c r="H14" t="s">
        <v>766</v>
      </c>
    </row>
    <row r="15" spans="1:8">
      <c r="A15">
        <v>14</v>
      </c>
      <c r="B15" s="1" t="s">
        <v>524</v>
      </c>
      <c r="C15" t="s">
        <v>3083</v>
      </c>
      <c r="D15" t="s">
        <v>2099</v>
      </c>
      <c r="E15" t="s">
        <v>1296</v>
      </c>
      <c r="G15">
        <f>Ballots!O9</f>
        <v>1</v>
      </c>
      <c r="H15" t="s">
        <v>2216</v>
      </c>
    </row>
    <row r="16" spans="1:8">
      <c r="A16">
        <v>15</v>
      </c>
      <c r="B16" s="1" t="s">
        <v>3323</v>
      </c>
      <c r="C16" t="s">
        <v>2846</v>
      </c>
      <c r="D16" t="s">
        <v>3532</v>
      </c>
      <c r="E16" t="s">
        <v>1889</v>
      </c>
      <c r="G16">
        <f>Ballots!P9</f>
        <v>1</v>
      </c>
      <c r="H16" t="s">
        <v>3533</v>
      </c>
    </row>
    <row r="17" spans="1:8">
      <c r="A17">
        <v>16</v>
      </c>
      <c r="B17" s="1" t="s">
        <v>2661</v>
      </c>
      <c r="D17" t="s">
        <v>2662</v>
      </c>
      <c r="E17" t="s">
        <v>1889</v>
      </c>
      <c r="G17">
        <f>Ballots!Q9</f>
        <v>1</v>
      </c>
      <c r="H17" t="s">
        <v>2798</v>
      </c>
    </row>
    <row r="18" spans="1:8">
      <c r="A18">
        <v>17</v>
      </c>
      <c r="B18" s="1" t="s">
        <v>221</v>
      </c>
      <c r="C18" t="s">
        <v>3080</v>
      </c>
      <c r="D18" t="s">
        <v>2497</v>
      </c>
      <c r="E18" t="s">
        <v>2114</v>
      </c>
      <c r="G18">
        <f>Ballots!R9</f>
        <v>1</v>
      </c>
      <c r="H18" t="s">
        <v>2498</v>
      </c>
    </row>
    <row r="19" spans="1:8">
      <c r="A19">
        <v>18</v>
      </c>
      <c r="B19" s="1" t="s">
        <v>231</v>
      </c>
      <c r="C19" t="s">
        <v>218</v>
      </c>
      <c r="D19" t="s">
        <v>997</v>
      </c>
      <c r="E19" t="s">
        <v>1616</v>
      </c>
      <c r="F19" t="s">
        <v>995</v>
      </c>
      <c r="G19">
        <f>Ballots!S9</f>
        <v>3</v>
      </c>
      <c r="H19" t="s">
        <v>2942</v>
      </c>
    </row>
    <row r="20" spans="1:8">
      <c r="A20">
        <v>19</v>
      </c>
      <c r="B20" s="1" t="s">
        <v>3084</v>
      </c>
      <c r="C20" t="s">
        <v>3085</v>
      </c>
      <c r="D20" t="s">
        <v>3086</v>
      </c>
      <c r="E20" t="s">
        <v>2714</v>
      </c>
      <c r="G20">
        <f>Ballots!T9</f>
        <v>2</v>
      </c>
      <c r="H20" t="s">
        <v>1346</v>
      </c>
    </row>
    <row r="21" spans="1:8">
      <c r="A21">
        <v>20</v>
      </c>
      <c r="B21" s="1" t="s">
        <v>525</v>
      </c>
      <c r="C21" t="s">
        <v>1074</v>
      </c>
      <c r="D21" t="s">
        <v>1075</v>
      </c>
      <c r="E21" t="s">
        <v>3088</v>
      </c>
      <c r="G21">
        <f>Ballots!U9</f>
        <v>2</v>
      </c>
      <c r="H21" t="s">
        <v>1076</v>
      </c>
    </row>
    <row r="22" spans="1:8">
      <c r="A22">
        <v>21</v>
      </c>
      <c r="B22" s="1" t="s">
        <v>533</v>
      </c>
      <c r="C22" t="s">
        <v>534</v>
      </c>
      <c r="D22" t="s">
        <v>2626</v>
      </c>
      <c r="E22" t="s">
        <v>2276</v>
      </c>
      <c r="F22" t="s">
        <v>2114</v>
      </c>
      <c r="G22">
        <f>Ballots!W9</f>
        <v>1</v>
      </c>
      <c r="H22" t="s">
        <v>535</v>
      </c>
    </row>
    <row r="23" spans="1:8">
      <c r="A23">
        <v>22</v>
      </c>
      <c r="B23" s="1" t="s">
        <v>3502</v>
      </c>
      <c r="C23" t="s">
        <v>3519</v>
      </c>
      <c r="D23" t="s">
        <v>3162</v>
      </c>
      <c r="G23">
        <f>Ballots!W9</f>
        <v>1</v>
      </c>
      <c r="H23" t="s">
        <v>3520</v>
      </c>
    </row>
    <row r="24" spans="1:8">
      <c r="A24">
        <v>23</v>
      </c>
      <c r="B24" s="1" t="s">
        <v>3061</v>
      </c>
      <c r="D24" t="s">
        <v>3062</v>
      </c>
      <c r="E24" t="s">
        <v>2228</v>
      </c>
      <c r="G24">
        <f>Ballots!X9</f>
        <v>1</v>
      </c>
      <c r="H24" t="s">
        <v>3063</v>
      </c>
    </row>
    <row r="25" spans="1:8">
      <c r="A25">
        <v>24</v>
      </c>
      <c r="B25" s="1" t="s">
        <v>2799</v>
      </c>
      <c r="C25" t="s">
        <v>2800</v>
      </c>
      <c r="D25" t="s">
        <v>2099</v>
      </c>
      <c r="E25" t="s">
        <v>3200</v>
      </c>
      <c r="G25">
        <f>Ballots!Y9</f>
        <v>1</v>
      </c>
      <c r="H25" t="s">
        <v>2801</v>
      </c>
    </row>
    <row r="26" spans="1:8">
      <c r="A26">
        <v>25</v>
      </c>
      <c r="B26" s="1" t="s">
        <v>2809</v>
      </c>
      <c r="C26" t="s">
        <v>2808</v>
      </c>
      <c r="D26" t="s">
        <v>2810</v>
      </c>
      <c r="E26" t="s">
        <v>2458</v>
      </c>
      <c r="G26">
        <f>Ballots!Z9</f>
        <v>1</v>
      </c>
      <c r="H26" t="s">
        <v>2811</v>
      </c>
    </row>
    <row r="27" spans="1:8">
      <c r="B27" s="1"/>
    </row>
    <row r="30" spans="1:8">
      <c r="B30" s="15"/>
    </row>
    <row r="31" spans="1:8">
      <c r="B31" s="14"/>
    </row>
    <row r="32" spans="1:8">
      <c r="B32" s="89"/>
    </row>
    <row r="35" spans="4:4">
      <c r="D35" s="1"/>
    </row>
    <row r="36" spans="4:4">
      <c r="D36" s="1"/>
    </row>
    <row r="37" spans="4:4">
      <c r="D37" s="1"/>
    </row>
    <row r="38" spans="4:4">
      <c r="D38" s="1"/>
    </row>
    <row r="39" spans="4:4">
      <c r="D39" s="1"/>
    </row>
    <row r="40" spans="4:4">
      <c r="D40" s="1"/>
    </row>
    <row r="41" spans="4:4">
      <c r="D41" s="1"/>
    </row>
    <row r="42" spans="4:4">
      <c r="D42" s="1"/>
    </row>
    <row r="43" spans="4:4">
      <c r="D43" s="1"/>
    </row>
    <row r="44" spans="4:4">
      <c r="D44" s="1"/>
    </row>
    <row r="45" spans="4:4">
      <c r="D45" s="1"/>
    </row>
    <row r="46" spans="4:4">
      <c r="D46" s="1"/>
    </row>
  </sheetData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 enableFormatConditionsCalculation="0"/>
  <dimension ref="A1:AA115"/>
  <sheetViews>
    <sheetView workbookViewId="0">
      <pane xSplit="1" ySplit="8" topLeftCell="B9" activePane="bottomRight" state="frozenSplit"/>
      <selection pane="topRight" activeCell="B52" sqref="B52"/>
      <selection pane="bottomLeft" activeCell="A2" sqref="A2"/>
      <selection pane="bottomRight" activeCell="G29" sqref="G29"/>
    </sheetView>
  </sheetViews>
  <sheetFormatPr baseColWidth="10" defaultRowHeight="13" x14ac:dyDescent="0"/>
  <cols>
    <col min="1" max="1" width="20.7109375" style="10" bestFit="1" customWidth="1"/>
    <col min="2" max="2" width="13.85546875" style="10" customWidth="1"/>
    <col min="3" max="17" width="12.7109375" style="10" customWidth="1"/>
    <col min="18" max="16384" width="10.7109375" style="10"/>
  </cols>
  <sheetData>
    <row r="1" spans="1:27" s="115" customFormat="1">
      <c r="A1" s="65" t="s">
        <v>734</v>
      </c>
      <c r="B1" s="15" t="str">
        <f>Candidates!D2</f>
        <v>Democratic</v>
      </c>
      <c r="C1" s="14" t="str">
        <f>Candidates!D3</f>
        <v>Republican</v>
      </c>
      <c r="D1" s="89" t="str">
        <f>Candidates!D4</f>
        <v>Independent</v>
      </c>
      <c r="E1" s="115" t="str">
        <f>Candidates!D5</f>
        <v>Libertarian</v>
      </c>
      <c r="F1" s="115" t="str">
        <f>Candidates!D6</f>
        <v>Green</v>
      </c>
      <c r="G1" s="115" t="str">
        <f>Candidates!D7</f>
        <v>Constitution</v>
      </c>
      <c r="H1" s="115" t="str">
        <f>Candidates!D8</f>
        <v>Socialist Workers</v>
      </c>
      <c r="I1" s="115" t="str">
        <f>Candidates!D9</f>
        <v>Socialist</v>
      </c>
      <c r="J1" s="115" t="str">
        <f>Candidates!D10</f>
        <v>Socialism and Liberation</v>
      </c>
      <c r="K1" s="115" t="str">
        <f>Candidates!D11</f>
        <v>-</v>
      </c>
      <c r="L1" s="115" t="str">
        <f>Candidates!D12</f>
        <v>Boston Tea Party</v>
      </c>
      <c r="M1" s="115" t="str">
        <f>Candidates!D13</f>
        <v>Independent</v>
      </c>
      <c r="N1" s="116" t="str">
        <f>Candidates!D14</f>
        <v>-</v>
      </c>
      <c r="O1" s="115" t="str">
        <f>Candidates!D15</f>
        <v>Independent</v>
      </c>
      <c r="P1" s="115" t="str">
        <f>Candidates!D16</f>
        <v>New</v>
      </c>
      <c r="Q1" s="115" t="str">
        <f>Candidates!D17</f>
        <v>US Pacifist</v>
      </c>
      <c r="R1" s="115" t="str">
        <f>Candidates!D18</f>
        <v>New American Indpendent</v>
      </c>
      <c r="S1" s="115" t="str">
        <f>Candidates!D19</f>
        <v>Prohibition</v>
      </c>
      <c r="T1" s="115" t="str">
        <f>Candidates!D20</f>
        <v>Objectivist</v>
      </c>
      <c r="U1" s="115" t="str">
        <f>Candidates!D21</f>
        <v>LA Taxpayers</v>
      </c>
      <c r="V1" s="115" t="str">
        <f>Candidates!D22</f>
        <v>Reform</v>
      </c>
      <c r="W1" s="115" t="str">
        <f>Candidates!D23</f>
        <v>Libertarian</v>
      </c>
      <c r="X1" s="115" t="str">
        <f>Candidates!D24</f>
        <v>Vote Here</v>
      </c>
      <c r="Y1" s="115" t="str">
        <f>Candidates!D25</f>
        <v>Independent</v>
      </c>
      <c r="Z1" s="115" t="str">
        <f>Candidates!D26</f>
        <v>We, the People</v>
      </c>
    </row>
    <row r="2" spans="1:27" s="115" customFormat="1">
      <c r="A2" s="115" t="s">
        <v>3129</v>
      </c>
      <c r="B2" s="115">
        <v>1</v>
      </c>
      <c r="C2" s="115">
        <v>2</v>
      </c>
      <c r="D2" s="115">
        <v>3</v>
      </c>
      <c r="E2" s="115">
        <v>4</v>
      </c>
      <c r="F2" s="115">
        <v>5</v>
      </c>
      <c r="G2" s="115">
        <v>6</v>
      </c>
      <c r="H2" s="115">
        <v>7</v>
      </c>
      <c r="I2" s="115">
        <v>8</v>
      </c>
      <c r="J2" s="115">
        <v>9</v>
      </c>
      <c r="K2" s="115">
        <v>10</v>
      </c>
      <c r="L2" s="115">
        <v>11</v>
      </c>
      <c r="M2" s="115">
        <v>12</v>
      </c>
      <c r="N2" s="115">
        <v>13</v>
      </c>
      <c r="O2" s="115">
        <v>14</v>
      </c>
      <c r="P2" s="115">
        <v>15</v>
      </c>
      <c r="Q2" s="115">
        <v>16</v>
      </c>
      <c r="R2" s="115">
        <v>17</v>
      </c>
      <c r="S2" s="115">
        <v>18</v>
      </c>
      <c r="T2" s="115">
        <v>19</v>
      </c>
      <c r="U2" s="115">
        <v>20</v>
      </c>
      <c r="V2" s="115">
        <v>21</v>
      </c>
      <c r="W2" s="115">
        <v>22</v>
      </c>
      <c r="X2" s="115">
        <v>23</v>
      </c>
      <c r="Y2" s="115">
        <v>24</v>
      </c>
      <c r="Z2" s="115">
        <v>25</v>
      </c>
    </row>
    <row r="3" spans="1:27" s="115" customFormat="1">
      <c r="A3" s="115" t="s">
        <v>3418</v>
      </c>
      <c r="B3" s="115" t="str">
        <f>Candidates!B2</f>
        <v>Barack H. Obama</v>
      </c>
      <c r="C3" s="115" t="str">
        <f>Candidates!B3</f>
        <v>John S. McCain, III</v>
      </c>
      <c r="D3" s="115" t="str">
        <f>Candidates!B4</f>
        <v>Ralph Nader</v>
      </c>
      <c r="E3" s="115" t="str">
        <f>Candidates!B5</f>
        <v>Bob Barr</v>
      </c>
      <c r="F3" s="115" t="str">
        <f>Candidates!B6</f>
        <v>Cynthia A. McKinney</v>
      </c>
      <c r="G3" s="116" t="str">
        <f>Candidates!B7</f>
        <v>Charles O. Baldwin</v>
      </c>
      <c r="H3" s="116" t="str">
        <f>Candidates!B8</f>
        <v>Róger Calero</v>
      </c>
      <c r="I3" s="116" t="str">
        <f>Candidates!B9</f>
        <v>Brian Moore</v>
      </c>
      <c r="J3" s="116" t="str">
        <f>Candidates!B10</f>
        <v>Gloria LaRiva</v>
      </c>
      <c r="K3" s="116" t="str">
        <f>Candidates!B11</f>
        <v>Write-ins</v>
      </c>
      <c r="L3" s="116" t="str">
        <f>Candidates!B12</f>
        <v>Charles Jay</v>
      </c>
      <c r="M3" s="116" t="str">
        <f>Candidates!B13</f>
        <v>Alan Keyes</v>
      </c>
      <c r="N3" s="116" t="str">
        <f>Candidates!B14</f>
        <v>None of these Candidates</v>
      </c>
      <c r="O3" s="116" t="str">
        <f>Candidates!B15</f>
        <v>Jonathan E. Allen</v>
      </c>
      <c r="P3" s="116" t="str">
        <f>Candidates!B16</f>
        <v>John Joseph Polachek</v>
      </c>
      <c r="Q3" s="116" t="str">
        <f>Candidates!B17</f>
        <v>Bradford Lyttle</v>
      </c>
      <c r="R3" s="116" t="str">
        <f>Candidates!B18</f>
        <v>Frank E. McEnulty</v>
      </c>
      <c r="S3" s="116" t="str">
        <f>Candidates!B19</f>
        <v>Gene C. Amondson</v>
      </c>
      <c r="T3" s="116" t="str">
        <f>Candidates!B20</f>
        <v>Thomas R. Stevens</v>
      </c>
      <c r="U3" s="116" t="str">
        <f>Candidates!B21</f>
        <v>Ron Paul</v>
      </c>
      <c r="V3" s="116" t="str">
        <f>Candidates!B22</f>
        <v>Ted C. Weill</v>
      </c>
      <c r="W3" s="116" t="str">
        <f>Candidates!B23</f>
        <v>George D. J. Phillies</v>
      </c>
      <c r="X3" s="116" t="str">
        <f>Candidates!B24</f>
        <v>Jeffrey Boss</v>
      </c>
      <c r="Y3" s="116" t="str">
        <f>Candidates!B25</f>
        <v>Richard Duncan</v>
      </c>
      <c r="Z3" s="116" t="str">
        <f>Candidates!B26</f>
        <v>Jeffrey J. Wamboldt</v>
      </c>
      <c r="AA3" s="116"/>
    </row>
    <row r="4" spans="1:27" s="115" customFormat="1">
      <c r="A4" s="115" t="s">
        <v>2113</v>
      </c>
      <c r="B4" s="115" t="str">
        <f>Candidates!C2</f>
        <v>Joseph R. Biden, Jr.</v>
      </c>
      <c r="C4" s="115" t="str">
        <f>Candidates!C3</f>
        <v>Sarah H. Palin</v>
      </c>
      <c r="D4" s="115" t="str">
        <f>Candidates!C4</f>
        <v>Matt Gonzalez</v>
      </c>
      <c r="E4" s="115" t="str">
        <f>Candidates!C5</f>
        <v>Wayne Allyn Root</v>
      </c>
      <c r="F4" s="115" t="str">
        <f>Candidates!C6</f>
        <v>Rosa A. Clemente</v>
      </c>
      <c r="G4" s="115" t="str">
        <f>Candidates!C7</f>
        <v>Darrell L. Castle</v>
      </c>
      <c r="H4" s="115" t="str">
        <f>Candidates!C8</f>
        <v>Alyson Kennedy</v>
      </c>
      <c r="I4" s="115" t="str">
        <f>Candidates!C9</f>
        <v>Stewart A. Alexander</v>
      </c>
      <c r="J4" s="115" t="str">
        <f>Candidates!C10</f>
        <v>Eugene Puryear</v>
      </c>
      <c r="K4" s="115" t="str">
        <f>Candidates!C11</f>
        <v>-</v>
      </c>
      <c r="L4" s="115" t="str">
        <f>Candidates!C12</f>
        <v>Tom Knapp</v>
      </c>
      <c r="M4" s="115" t="str">
        <f>Candidates!C13</f>
        <v>Wiley S. Drake, Sr.</v>
      </c>
      <c r="N4" s="115" t="str">
        <f>Candidates!C14</f>
        <v>-</v>
      </c>
      <c r="O4" s="115" t="str">
        <f>Candidates!C15</f>
        <v>Jeffrey D. Stath</v>
      </c>
      <c r="P4" s="115" t="str">
        <f>Candidates!C16</f>
        <v>-</v>
      </c>
      <c r="Q4" s="115">
        <f>Candidates!C17</f>
        <v>0</v>
      </c>
      <c r="R4" s="115" t="str">
        <f>Candidates!C18</f>
        <v>David Mangan</v>
      </c>
      <c r="S4" s="115" t="str">
        <f>Candidates!C19</f>
        <v>Leroy J. Pletten</v>
      </c>
      <c r="T4" s="115" t="str">
        <f>Candidates!C20</f>
        <v>Alden Link</v>
      </c>
      <c r="U4" s="115" t="str">
        <f>Candidates!C21</f>
        <v>Barry Goldwater, Jr.</v>
      </c>
      <c r="V4" s="115" t="str">
        <f>Candidates!C22</f>
        <v>Frank McEnulty</v>
      </c>
      <c r="W4" s="115" t="str">
        <f>Candidates!C23</f>
        <v>Chris Bennett</v>
      </c>
      <c r="X4" s="115">
        <f>Candidates!C24</f>
        <v>0</v>
      </c>
      <c r="Y4" s="115" t="str">
        <f>Candidates!C25</f>
        <v>Ricky Johnson</v>
      </c>
      <c r="Z4" s="115" t="str">
        <f>Candidates!C26</f>
        <v>David J. Klimisch</v>
      </c>
    </row>
    <row r="5" spans="1:27" s="115" customFormat="1">
      <c r="A5" s="115" t="s">
        <v>2074</v>
      </c>
      <c r="B5" s="115" t="str">
        <f>Candidates!D2</f>
        <v>Democratic</v>
      </c>
      <c r="C5" s="115" t="str">
        <f>Candidates!D3</f>
        <v>Republican</v>
      </c>
      <c r="D5" s="115" t="str">
        <f>Candidates!D4</f>
        <v>Independent</v>
      </c>
      <c r="E5" s="115" t="str">
        <f>Candidates!D5</f>
        <v>Libertarian</v>
      </c>
      <c r="F5" s="115" t="str">
        <f>Candidates!D6</f>
        <v>Green</v>
      </c>
      <c r="G5" s="115" t="str">
        <f>Candidates!D7</f>
        <v>Constitution</v>
      </c>
      <c r="H5" s="115" t="str">
        <f>Candidates!D8</f>
        <v>Socialist Workers</v>
      </c>
      <c r="I5" s="115" t="str">
        <f>Candidates!D9</f>
        <v>Socialist</v>
      </c>
      <c r="J5" s="116" t="str">
        <f>Candidates!D10</f>
        <v>Socialism and Liberation</v>
      </c>
      <c r="K5" s="115" t="str">
        <f>Candidates!D11</f>
        <v>-</v>
      </c>
      <c r="L5" s="115" t="str">
        <f>Candidates!D12</f>
        <v>Boston Tea Party</v>
      </c>
      <c r="M5" s="115" t="str">
        <f>Candidates!D13</f>
        <v>Independent</v>
      </c>
      <c r="N5" s="116" t="str">
        <f>Candidates!D14</f>
        <v>-</v>
      </c>
      <c r="O5" s="115" t="str">
        <f>Candidates!D15</f>
        <v>Independent</v>
      </c>
      <c r="P5" s="115" t="str">
        <f>Candidates!D16</f>
        <v>New</v>
      </c>
      <c r="Q5" s="115" t="str">
        <f>Candidates!D17</f>
        <v>US Pacifist</v>
      </c>
      <c r="R5" s="115" t="str">
        <f>Candidates!D18</f>
        <v>New American Indpendent</v>
      </c>
      <c r="S5" s="115" t="str">
        <f>Candidates!D19</f>
        <v>Prohibition</v>
      </c>
      <c r="T5" s="115" t="str">
        <f>Candidates!D20</f>
        <v>Objectivist</v>
      </c>
      <c r="U5" s="115" t="str">
        <f>Candidates!D21</f>
        <v>LA Taxpayers</v>
      </c>
      <c r="V5" s="115" t="str">
        <f>Candidates!D22</f>
        <v>Reform</v>
      </c>
      <c r="W5" s="115" t="str">
        <f>Candidates!D23</f>
        <v>Libertarian</v>
      </c>
      <c r="X5" s="115" t="str">
        <f>Candidates!D24</f>
        <v>Vote Here</v>
      </c>
      <c r="Y5" s="115" t="str">
        <f>Candidates!D25</f>
        <v>Independent</v>
      </c>
      <c r="Z5" s="115" t="str">
        <f>Candidates!D26</f>
        <v>We, the People</v>
      </c>
    </row>
    <row r="6" spans="1:27" s="115" customFormat="1">
      <c r="A6" s="115" t="s">
        <v>2369</v>
      </c>
      <c r="B6" s="115" t="str">
        <f>Candidates!E2</f>
        <v>Illinois</v>
      </c>
      <c r="C6" s="115" t="str">
        <f>Candidates!E3</f>
        <v>Arizona</v>
      </c>
      <c r="D6" s="115" t="str">
        <f>Candidates!E4</f>
        <v>Connecticut</v>
      </c>
      <c r="E6" s="115" t="str">
        <f>Candidates!E5</f>
        <v>Georgia</v>
      </c>
      <c r="F6" s="115" t="str">
        <f>Candidates!E6</f>
        <v>California</v>
      </c>
      <c r="G6" s="115" t="str">
        <f>Candidates!E7</f>
        <v>Florida</v>
      </c>
      <c r="H6" s="115" t="str">
        <f>Candidates!E8</f>
        <v>New York</v>
      </c>
      <c r="I6" s="115" t="str">
        <f>Candidates!E9</f>
        <v>Florida</v>
      </c>
      <c r="J6" s="115" t="str">
        <f>Candidates!E10</f>
        <v>California</v>
      </c>
      <c r="K6" s="115" t="str">
        <f>Candidates!E11</f>
        <v>-</v>
      </c>
      <c r="L6" s="115" t="str">
        <f>Candidates!E12</f>
        <v>Florida</v>
      </c>
      <c r="M6" s="115" t="str">
        <f>Candidates!E13</f>
        <v>Maryland</v>
      </c>
      <c r="N6" s="115" t="str">
        <f>Candidates!E14</f>
        <v>-</v>
      </c>
      <c r="O6" s="115" t="str">
        <f>Candidates!E15</f>
        <v>Colorado</v>
      </c>
      <c r="P6" s="115" t="str">
        <f>Candidates!E16</f>
        <v>Illinois</v>
      </c>
      <c r="Q6" s="115" t="str">
        <f>Candidates!E17</f>
        <v>Illinois</v>
      </c>
      <c r="R6" s="115" t="str">
        <f>Candidates!E18</f>
        <v>California</v>
      </c>
      <c r="S6" s="115" t="str">
        <f>Candidates!E19</f>
        <v>Washington</v>
      </c>
      <c r="T6" s="115" t="str">
        <f>Candidates!E20</f>
        <v>New York</v>
      </c>
      <c r="U6" s="115" t="str">
        <f>Candidates!E21</f>
        <v>Texas</v>
      </c>
      <c r="V6" s="115" t="str">
        <f>Candidates!E22</f>
        <v>Mississippi</v>
      </c>
      <c r="W6" s="115">
        <f>Candidates!E23</f>
        <v>0</v>
      </c>
      <c r="X6" s="115" t="str">
        <f>Candidates!E24</f>
        <v>New Jersey</v>
      </c>
      <c r="Y6" s="115" t="str">
        <f>Candidates!E25</f>
        <v>Ohio</v>
      </c>
      <c r="Z6" s="115" t="str">
        <f>Candidates!E26</f>
        <v>Wisconsin</v>
      </c>
    </row>
    <row r="7" spans="1:27" s="115" customFormat="1">
      <c r="A7" s="115" t="s">
        <v>3123</v>
      </c>
      <c r="B7" s="115" t="str">
        <f>Candidates!F2</f>
        <v>Delaware</v>
      </c>
      <c r="C7" s="115" t="str">
        <f>Candidates!F3</f>
        <v>Alaska</v>
      </c>
      <c r="D7" s="115" t="str">
        <f>Candidates!F4</f>
        <v>California</v>
      </c>
      <c r="E7" s="115" t="str">
        <f>Candidates!F5</f>
        <v>Nevada</v>
      </c>
      <c r="F7" s="115" t="str">
        <f>Candidates!F6</f>
        <v>New York</v>
      </c>
      <c r="G7" s="115" t="str">
        <f>Candidates!F7</f>
        <v>Tennessee</v>
      </c>
      <c r="H7" s="115" t="str">
        <f>Candidates!F8</f>
        <v>New Jersey</v>
      </c>
      <c r="I7" s="115" t="str">
        <f>Candidates!F9</f>
        <v>California</v>
      </c>
      <c r="J7" s="115" t="str">
        <f>Candidates!F10</f>
        <v>District of Columbia</v>
      </c>
      <c r="K7" s="115" t="str">
        <f>Candidates!F11</f>
        <v>-</v>
      </c>
      <c r="L7" s="115" t="str">
        <f>Candidates!F12</f>
        <v>Missouri</v>
      </c>
      <c r="M7" s="115" t="str">
        <f>Candidates!F13</f>
        <v>California</v>
      </c>
      <c r="N7" s="115" t="str">
        <f>Candidates!F14</f>
        <v>-</v>
      </c>
      <c r="O7" s="115">
        <f>Candidates!F15</f>
        <v>0</v>
      </c>
      <c r="P7" s="115">
        <f>Candidates!F16</f>
        <v>0</v>
      </c>
      <c r="Q7" s="115">
        <f>Candidates!F17</f>
        <v>0</v>
      </c>
      <c r="R7" s="115">
        <f>Candidates!F18</f>
        <v>0</v>
      </c>
      <c r="S7" s="115" t="str">
        <f>Candidates!F19</f>
        <v>Michigan</v>
      </c>
      <c r="T7" s="115">
        <f>Candidates!F20</f>
        <v>0</v>
      </c>
      <c r="U7" s="115">
        <f>Candidates!F21</f>
        <v>0</v>
      </c>
      <c r="V7" s="115" t="str">
        <f>Candidates!F22</f>
        <v>California</v>
      </c>
      <c r="W7" s="115">
        <f>Candidates!F23</f>
        <v>0</v>
      </c>
      <c r="X7" s="115">
        <f>Candidates!F24</f>
        <v>0</v>
      </c>
      <c r="Y7" s="115">
        <f>Candidates!F25</f>
        <v>0</v>
      </c>
      <c r="Z7" s="115">
        <f>Candidates!F26</f>
        <v>0</v>
      </c>
    </row>
    <row r="8" spans="1:27" s="115" customFormat="1">
      <c r="A8" s="115" t="s">
        <v>2681</v>
      </c>
      <c r="B8" s="115" t="str">
        <f>Candidates!H2</f>
        <v>Obama</v>
      </c>
      <c r="C8" s="115" t="str">
        <f>Candidates!H3</f>
        <v>McCain</v>
      </c>
      <c r="D8" s="115" t="str">
        <f>Candidates!H4</f>
        <v>Nader</v>
      </c>
      <c r="E8" s="115" t="str">
        <f>Candidates!H5</f>
        <v>Barr</v>
      </c>
      <c r="F8" s="115" t="str">
        <f>Candidates!H6</f>
        <v>McKinney</v>
      </c>
      <c r="G8" s="115" t="str">
        <f>Candidates!H7</f>
        <v>Baldwin</v>
      </c>
      <c r="H8" s="115" t="str">
        <f>Candidates!H8</f>
        <v>Calero</v>
      </c>
      <c r="I8" s="115" t="str">
        <f>Candidates!H9</f>
        <v>Moore</v>
      </c>
      <c r="J8" s="115" t="str">
        <f>Candidates!H10</f>
        <v>LaRiva</v>
      </c>
      <c r="K8" s="115" t="str">
        <f>Candidates!H11</f>
        <v>Write-ins</v>
      </c>
      <c r="L8" s="115" t="str">
        <f>Candidates!H12</f>
        <v>Jay</v>
      </c>
      <c r="M8" s="115" t="str">
        <f>Candidates!H13</f>
        <v>Keyes</v>
      </c>
      <c r="N8" s="115" t="str">
        <f>Candidates!H14</f>
        <v>None</v>
      </c>
      <c r="O8" s="115" t="str">
        <f>Candidates!H15</f>
        <v>Allen</v>
      </c>
      <c r="P8" s="115" t="str">
        <f>Candidates!H16</f>
        <v>Polachek</v>
      </c>
      <c r="Q8" s="115" t="str">
        <f>Candidates!H17</f>
        <v>Lyttle</v>
      </c>
      <c r="R8" s="115" t="str">
        <f>Candidates!H18</f>
        <v>McEnulty</v>
      </c>
      <c r="S8" s="115" t="str">
        <f>Candidates!H19</f>
        <v>Amondson</v>
      </c>
      <c r="T8" s="115" t="str">
        <f>Candidates!H20</f>
        <v>Stevens</v>
      </c>
      <c r="U8" s="115" t="str">
        <f>Candidates!H21</f>
        <v>Paul</v>
      </c>
      <c r="V8" s="115" t="str">
        <f>Candidates!H22</f>
        <v>Weill</v>
      </c>
      <c r="W8" s="115" t="str">
        <f>Candidates!H23</f>
        <v>Phillies</v>
      </c>
      <c r="X8" s="115" t="str">
        <f>Candidates!H24</f>
        <v>Boss</v>
      </c>
      <c r="Y8" s="115" t="str">
        <f>Candidates!H25</f>
        <v>Duncan</v>
      </c>
      <c r="Z8" s="115" t="str">
        <f>Candidates!H26</f>
        <v>Wamboldt</v>
      </c>
    </row>
    <row r="9" spans="1:27" s="115" customFormat="1">
      <c r="A9" s="115" t="s">
        <v>2238</v>
      </c>
      <c r="B9" s="115">
        <f t="shared" ref="B9:Q9" si="0">COUNTIF(B12:B62,"&lt;&gt;")-COUNTIF(B12:B62,"Write-in")</f>
        <v>51</v>
      </c>
      <c r="C9" s="115">
        <f t="shared" si="0"/>
        <v>51</v>
      </c>
      <c r="D9" s="115">
        <f t="shared" si="0"/>
        <v>46</v>
      </c>
      <c r="E9" s="115">
        <f t="shared" si="0"/>
        <v>45</v>
      </c>
      <c r="F9" s="115">
        <f t="shared" si="0"/>
        <v>32</v>
      </c>
      <c r="G9" s="115">
        <f t="shared" si="0"/>
        <v>37</v>
      </c>
      <c r="H9" s="115">
        <f t="shared" si="0"/>
        <v>10</v>
      </c>
      <c r="I9" s="115">
        <f t="shared" si="0"/>
        <v>8</v>
      </c>
      <c r="J9" s="115">
        <f t="shared" si="0"/>
        <v>12</v>
      </c>
      <c r="K9" s="115">
        <f t="shared" si="0"/>
        <v>5</v>
      </c>
      <c r="L9" s="115">
        <f t="shared" si="0"/>
        <v>3</v>
      </c>
      <c r="M9" s="115">
        <f t="shared" si="0"/>
        <v>3</v>
      </c>
      <c r="N9" s="115">
        <f t="shared" si="0"/>
        <v>1</v>
      </c>
      <c r="O9" s="115">
        <f t="shared" si="0"/>
        <v>1</v>
      </c>
      <c r="P9" s="115">
        <f t="shared" si="0"/>
        <v>1</v>
      </c>
      <c r="Q9" s="115">
        <f t="shared" si="0"/>
        <v>1</v>
      </c>
      <c r="R9" s="115">
        <f t="shared" ref="R9:Z9" si="1">COUNTIF(R12:R62,"&lt;&gt;")-COUNTIF(R12:R62,"Write-in")</f>
        <v>1</v>
      </c>
      <c r="S9" s="115">
        <f t="shared" si="1"/>
        <v>3</v>
      </c>
      <c r="T9" s="115">
        <f t="shared" si="1"/>
        <v>2</v>
      </c>
      <c r="U9" s="115">
        <f t="shared" si="1"/>
        <v>2</v>
      </c>
      <c r="V9" s="115">
        <f t="shared" si="1"/>
        <v>1</v>
      </c>
      <c r="W9" s="115">
        <f t="shared" si="1"/>
        <v>1</v>
      </c>
      <c r="X9" s="115">
        <f t="shared" si="1"/>
        <v>1</v>
      </c>
      <c r="Y9" s="115">
        <f t="shared" si="1"/>
        <v>1</v>
      </c>
      <c r="Z9" s="115">
        <f t="shared" si="1"/>
        <v>1</v>
      </c>
    </row>
    <row r="10" spans="1:27" s="115" customFormat="1">
      <c r="B10" s="89"/>
    </row>
    <row r="11" spans="1:27">
      <c r="A11" s="65" t="s">
        <v>2638</v>
      </c>
    </row>
    <row r="12" spans="1:27">
      <c r="A12" s="10" t="s">
        <v>1874</v>
      </c>
      <c r="B12" s="10" t="s">
        <v>2367</v>
      </c>
      <c r="C12" s="10" t="s">
        <v>2625</v>
      </c>
      <c r="D12" s="10" t="s">
        <v>2099</v>
      </c>
      <c r="E12" s="10" t="s">
        <v>2099</v>
      </c>
      <c r="G12" s="10" t="s">
        <v>2099</v>
      </c>
      <c r="K12" s="10" t="s">
        <v>2846</v>
      </c>
    </row>
    <row r="13" spans="1:27">
      <c r="A13" s="10" t="s">
        <v>2403</v>
      </c>
      <c r="B13" s="10" t="s">
        <v>2367</v>
      </c>
      <c r="C13" s="10" t="s">
        <v>2625</v>
      </c>
      <c r="D13" s="10" t="s">
        <v>2099</v>
      </c>
      <c r="E13" s="10" t="s">
        <v>3162</v>
      </c>
      <c r="G13" s="10" t="s">
        <v>517</v>
      </c>
      <c r="K13" s="10" t="s">
        <v>2846</v>
      </c>
    </row>
    <row r="14" spans="1:27">
      <c r="A14" s="10" t="s">
        <v>2081</v>
      </c>
      <c r="B14" s="10" t="s">
        <v>2367</v>
      </c>
      <c r="C14" s="10" t="s">
        <v>2625</v>
      </c>
      <c r="D14" s="10" t="s">
        <v>799</v>
      </c>
      <c r="E14" s="10" t="s">
        <v>3162</v>
      </c>
      <c r="F14" s="10" t="s">
        <v>2225</v>
      </c>
      <c r="G14" s="10" t="s">
        <v>798</v>
      </c>
      <c r="L14" s="10" t="s">
        <v>798</v>
      </c>
      <c r="O14" s="10" t="s">
        <v>798</v>
      </c>
    </row>
    <row r="15" spans="1:27">
      <c r="A15" s="10" t="s">
        <v>2396</v>
      </c>
      <c r="B15" s="10" t="s">
        <v>2367</v>
      </c>
      <c r="C15" s="10" t="s">
        <v>2625</v>
      </c>
      <c r="D15" s="10" t="s">
        <v>2099</v>
      </c>
      <c r="E15" s="10" t="s">
        <v>3162</v>
      </c>
      <c r="F15" s="10" t="s">
        <v>2225</v>
      </c>
      <c r="G15" s="10" t="s">
        <v>1856</v>
      </c>
      <c r="J15" s="10" t="s">
        <v>800</v>
      </c>
    </row>
    <row r="16" spans="1:27">
      <c r="A16" s="10" t="s">
        <v>2114</v>
      </c>
      <c r="B16" s="10" t="s">
        <v>2367</v>
      </c>
      <c r="C16" s="10" t="s">
        <v>2625</v>
      </c>
      <c r="D16" s="10" t="s">
        <v>2959</v>
      </c>
      <c r="E16" s="10" t="s">
        <v>3162</v>
      </c>
      <c r="F16" s="10" t="s">
        <v>2225</v>
      </c>
      <c r="G16" s="10" t="s">
        <v>798</v>
      </c>
      <c r="H16" s="10" t="s">
        <v>798</v>
      </c>
      <c r="M16" s="10" t="s">
        <v>321</v>
      </c>
      <c r="U16" s="10" t="s">
        <v>798</v>
      </c>
    </row>
    <row r="17" spans="1:21" s="115" customFormat="1">
      <c r="A17" s="10" t="s">
        <v>1296</v>
      </c>
      <c r="B17" s="10" t="s">
        <v>2367</v>
      </c>
      <c r="C17" s="10" t="s">
        <v>2625</v>
      </c>
      <c r="D17" s="115" t="s">
        <v>2500</v>
      </c>
      <c r="E17" s="115" t="s">
        <v>3162</v>
      </c>
      <c r="F17" s="115" t="s">
        <v>523</v>
      </c>
      <c r="G17" s="10" t="s">
        <v>1856</v>
      </c>
      <c r="H17" s="115" t="s">
        <v>3402</v>
      </c>
      <c r="I17" s="115" t="s">
        <v>2177</v>
      </c>
      <c r="J17" s="115" t="s">
        <v>3221</v>
      </c>
      <c r="L17" s="115" t="s">
        <v>3082</v>
      </c>
      <c r="M17" s="115" t="s">
        <v>219</v>
      </c>
      <c r="O17" s="115" t="s">
        <v>230</v>
      </c>
      <c r="Q17" s="115" t="s">
        <v>220</v>
      </c>
      <c r="R17" s="115" t="s">
        <v>2500</v>
      </c>
      <c r="S17" s="115" t="s">
        <v>997</v>
      </c>
      <c r="T17" s="115" t="s">
        <v>3086</v>
      </c>
    </row>
    <row r="18" spans="1:21" s="115" customFormat="1">
      <c r="A18" s="115" t="s">
        <v>2589</v>
      </c>
      <c r="B18" s="10" t="s">
        <v>2367</v>
      </c>
      <c r="C18" s="10" t="s">
        <v>2625</v>
      </c>
      <c r="D18" s="10" t="s">
        <v>2099</v>
      </c>
    </row>
    <row r="19" spans="1:21" s="115" customFormat="1">
      <c r="A19" s="115" t="s">
        <v>1947</v>
      </c>
      <c r="B19" s="10" t="s">
        <v>2367</v>
      </c>
      <c r="C19" s="10" t="s">
        <v>2625</v>
      </c>
      <c r="D19" s="10" t="s">
        <v>411</v>
      </c>
      <c r="E19" s="115" t="s">
        <v>3162</v>
      </c>
      <c r="F19" s="15" t="s">
        <v>2225</v>
      </c>
      <c r="G19" s="115" t="s">
        <v>1856</v>
      </c>
      <c r="H19" s="115" t="s">
        <v>3402</v>
      </c>
    </row>
    <row r="20" spans="1:21" s="115" customFormat="1">
      <c r="A20" s="115" t="s">
        <v>1686</v>
      </c>
      <c r="B20" s="10" t="s">
        <v>2367</v>
      </c>
      <c r="C20" s="10" t="s">
        <v>2625</v>
      </c>
      <c r="D20" s="10" t="s">
        <v>2099</v>
      </c>
      <c r="E20" s="10" t="s">
        <v>798</v>
      </c>
      <c r="F20" s="115" t="s">
        <v>3504</v>
      </c>
    </row>
    <row r="21" spans="1:21" s="115" customFormat="1">
      <c r="A21" s="115" t="s">
        <v>1683</v>
      </c>
      <c r="B21" s="10" t="s">
        <v>382</v>
      </c>
      <c r="C21" s="10" t="s">
        <v>383</v>
      </c>
      <c r="D21" s="10" t="s">
        <v>276</v>
      </c>
      <c r="E21" s="115" t="s">
        <v>178</v>
      </c>
      <c r="F21" s="115" t="s">
        <v>274</v>
      </c>
      <c r="G21" s="115" t="s">
        <v>412</v>
      </c>
      <c r="H21" s="115" t="s">
        <v>177</v>
      </c>
      <c r="I21" s="115" t="s">
        <v>275</v>
      </c>
      <c r="J21" s="115" t="s">
        <v>384</v>
      </c>
      <c r="K21" s="115" t="s">
        <v>3400</v>
      </c>
      <c r="L21" s="115" t="s">
        <v>317</v>
      </c>
      <c r="M21" s="115" t="s">
        <v>500</v>
      </c>
      <c r="S21" s="115" t="s">
        <v>997</v>
      </c>
      <c r="T21" s="115" t="s">
        <v>325</v>
      </c>
    </row>
    <row r="22" spans="1:21" s="115" customFormat="1">
      <c r="A22" s="115" t="s">
        <v>2380</v>
      </c>
      <c r="B22" s="10" t="s">
        <v>2367</v>
      </c>
      <c r="C22" s="10" t="s">
        <v>2625</v>
      </c>
      <c r="D22" s="10" t="s">
        <v>798</v>
      </c>
      <c r="E22" s="115" t="s">
        <v>3162</v>
      </c>
      <c r="F22" s="115" t="s">
        <v>798</v>
      </c>
      <c r="G22" s="115" t="s">
        <v>798</v>
      </c>
      <c r="H22" s="115" t="s">
        <v>798</v>
      </c>
      <c r="O22" s="115" t="s">
        <v>798</v>
      </c>
    </row>
    <row r="23" spans="1:21" s="115" customFormat="1">
      <c r="A23" s="115" t="s">
        <v>3232</v>
      </c>
      <c r="B23" s="10" t="s">
        <v>2367</v>
      </c>
      <c r="C23" s="10" t="s">
        <v>2625</v>
      </c>
      <c r="D23" s="10" t="s">
        <v>2099</v>
      </c>
      <c r="E23" s="115" t="s">
        <v>3162</v>
      </c>
      <c r="F23" s="10" t="s">
        <v>2225</v>
      </c>
      <c r="G23" s="115" t="s">
        <v>1856</v>
      </c>
    </row>
    <row r="24" spans="1:21" s="115" customFormat="1">
      <c r="A24" s="115" t="s">
        <v>3346</v>
      </c>
      <c r="B24" s="10" t="s">
        <v>2367</v>
      </c>
      <c r="C24" s="10" t="s">
        <v>2625</v>
      </c>
      <c r="D24" s="10" t="s">
        <v>2099</v>
      </c>
      <c r="E24" s="115" t="s">
        <v>3162</v>
      </c>
      <c r="G24" s="115" t="s">
        <v>1856</v>
      </c>
    </row>
    <row r="25" spans="1:21">
      <c r="A25" s="115" t="s">
        <v>1889</v>
      </c>
      <c r="B25" s="10" t="s">
        <v>2367</v>
      </c>
      <c r="C25" s="10" t="s">
        <v>2625</v>
      </c>
      <c r="D25" s="10" t="s">
        <v>2099</v>
      </c>
      <c r="E25" s="115" t="s">
        <v>3162</v>
      </c>
      <c r="F25" s="10" t="s">
        <v>2225</v>
      </c>
      <c r="G25" s="115" t="s">
        <v>2958</v>
      </c>
      <c r="P25" s="10" t="s">
        <v>3532</v>
      </c>
    </row>
    <row r="26" spans="1:21">
      <c r="A26" s="10" t="s">
        <v>2933</v>
      </c>
      <c r="B26" s="10" t="s">
        <v>2367</v>
      </c>
      <c r="C26" s="10" t="s">
        <v>2625</v>
      </c>
      <c r="D26" s="10" t="s">
        <v>798</v>
      </c>
      <c r="E26" s="115" t="s">
        <v>3162</v>
      </c>
      <c r="F26" s="115" t="s">
        <v>798</v>
      </c>
      <c r="G26" t="s">
        <v>798</v>
      </c>
      <c r="I26" t="s">
        <v>798</v>
      </c>
    </row>
    <row r="27" spans="1:21">
      <c r="A27" s="10" t="s">
        <v>2605</v>
      </c>
      <c r="B27" s="10" t="s">
        <v>2367</v>
      </c>
      <c r="C27" s="10" t="s">
        <v>2625</v>
      </c>
      <c r="D27" s="10" t="s">
        <v>2959</v>
      </c>
      <c r="E27" s="115" t="s">
        <v>3162</v>
      </c>
      <c r="F27" s="10" t="s">
        <v>2225</v>
      </c>
      <c r="G27" s="115" t="s">
        <v>1856</v>
      </c>
      <c r="H27" s="115" t="s">
        <v>3402</v>
      </c>
      <c r="I27" s="115" t="s">
        <v>2177</v>
      </c>
      <c r="J27" s="115" t="s">
        <v>3221</v>
      </c>
      <c r="K27" s="115" t="s">
        <v>2846</v>
      </c>
    </row>
    <row r="28" spans="1:21">
      <c r="A28" s="10" t="s">
        <v>2945</v>
      </c>
      <c r="B28" s="10" t="s">
        <v>2367</v>
      </c>
      <c r="C28" s="10" t="s">
        <v>2625</v>
      </c>
      <c r="D28" s="10" t="s">
        <v>2099</v>
      </c>
      <c r="E28" s="115" t="s">
        <v>3162</v>
      </c>
      <c r="F28" s="115" t="s">
        <v>798</v>
      </c>
      <c r="G28" s="10" t="s">
        <v>2626</v>
      </c>
    </row>
    <row r="29" spans="1:21">
      <c r="A29" s="10" t="s">
        <v>685</v>
      </c>
      <c r="B29" s="10" t="s">
        <v>2367</v>
      </c>
      <c r="C29" s="10" t="s">
        <v>2625</v>
      </c>
      <c r="D29" s="10" t="s">
        <v>2099</v>
      </c>
      <c r="E29" s="10" t="s">
        <v>3162</v>
      </c>
      <c r="F29" s="15" t="s">
        <v>798</v>
      </c>
      <c r="G29" s="10" t="s">
        <v>1856</v>
      </c>
      <c r="I29" s="10" t="s">
        <v>798</v>
      </c>
      <c r="M29" s="10" t="s">
        <v>798</v>
      </c>
      <c r="O29" s="10" t="s">
        <v>798</v>
      </c>
    </row>
    <row r="30" spans="1:21">
      <c r="A30" s="10" t="s">
        <v>1455</v>
      </c>
      <c r="B30" s="10" t="s">
        <v>2367</v>
      </c>
      <c r="C30" s="10" t="s">
        <v>2625</v>
      </c>
      <c r="D30" s="10" t="s">
        <v>2099</v>
      </c>
      <c r="F30" s="10" t="s">
        <v>2225</v>
      </c>
      <c r="G30" s="115" t="s">
        <v>1856</v>
      </c>
      <c r="H30" s="115" t="s">
        <v>3402</v>
      </c>
      <c r="J30" s="115" t="s">
        <v>3221</v>
      </c>
      <c r="S30" s="10" t="s">
        <v>997</v>
      </c>
      <c r="U30" s="10" t="s">
        <v>1075</v>
      </c>
    </row>
    <row r="31" spans="1:21">
      <c r="A31" s="10" t="s">
        <v>173</v>
      </c>
      <c r="B31" s="10" t="s">
        <v>2367</v>
      </c>
      <c r="C31" s="10" t="s">
        <v>2625</v>
      </c>
      <c r="D31" s="10" t="s">
        <v>1077</v>
      </c>
      <c r="F31" s="10" t="s">
        <v>2225</v>
      </c>
      <c r="G31" s="10" t="s">
        <v>798</v>
      </c>
    </row>
    <row r="32" spans="1:21">
      <c r="A32" s="10" t="s">
        <v>227</v>
      </c>
      <c r="B32" s="10" t="s">
        <v>2367</v>
      </c>
      <c r="C32" s="10" t="s">
        <v>2625</v>
      </c>
      <c r="D32" s="10" t="s">
        <v>2099</v>
      </c>
      <c r="E32" s="115" t="s">
        <v>3162</v>
      </c>
      <c r="F32" s="10" t="s">
        <v>2225</v>
      </c>
      <c r="G32" s="115" t="s">
        <v>1856</v>
      </c>
      <c r="M32" s="10" t="s">
        <v>798</v>
      </c>
    </row>
    <row r="33" spans="1:25">
      <c r="A33" s="10" t="s">
        <v>1023</v>
      </c>
      <c r="B33" s="10" t="s">
        <v>2367</v>
      </c>
      <c r="C33" s="10" t="s">
        <v>2625</v>
      </c>
      <c r="D33" s="10" t="s">
        <v>2099</v>
      </c>
      <c r="E33" s="115" t="s">
        <v>3162</v>
      </c>
      <c r="F33" s="115" t="s">
        <v>1078</v>
      </c>
      <c r="G33" s="115" t="s">
        <v>1856</v>
      </c>
    </row>
    <row r="34" spans="1:25">
      <c r="A34" s="10" t="s">
        <v>995</v>
      </c>
      <c r="B34" s="10" t="s">
        <v>2367</v>
      </c>
      <c r="C34" s="10" t="s">
        <v>2625</v>
      </c>
      <c r="D34" s="10" t="s">
        <v>531</v>
      </c>
      <c r="E34" s="115" t="s">
        <v>3162</v>
      </c>
      <c r="F34" s="10" t="s">
        <v>2225</v>
      </c>
      <c r="G34" s="10" t="s">
        <v>530</v>
      </c>
    </row>
    <row r="35" spans="1:25" s="115" customFormat="1">
      <c r="A35" s="10" t="s">
        <v>1191</v>
      </c>
      <c r="B35" s="10" t="s">
        <v>532</v>
      </c>
      <c r="C35" s="10" t="s">
        <v>2625</v>
      </c>
      <c r="D35" s="10" t="s">
        <v>2099</v>
      </c>
      <c r="E35" s="115" t="s">
        <v>3162</v>
      </c>
      <c r="F35" s="10" t="s">
        <v>2225</v>
      </c>
      <c r="G35" s="115" t="s">
        <v>1856</v>
      </c>
      <c r="H35" s="115" t="s">
        <v>3402</v>
      </c>
    </row>
    <row r="36" spans="1:25" s="115" customFormat="1">
      <c r="A36" s="115" t="s">
        <v>2276</v>
      </c>
      <c r="B36" s="10" t="s">
        <v>2367</v>
      </c>
      <c r="C36" s="10" t="s">
        <v>2625</v>
      </c>
      <c r="D36" s="10" t="s">
        <v>2099</v>
      </c>
      <c r="E36" s="115" t="s">
        <v>3162</v>
      </c>
      <c r="F36" s="10" t="s">
        <v>2225</v>
      </c>
      <c r="G36" s="115" t="s">
        <v>1856</v>
      </c>
      <c r="V36" s="115" t="s">
        <v>2626</v>
      </c>
    </row>
    <row r="37" spans="1:25" s="115" customFormat="1">
      <c r="A37" s="115" t="s">
        <v>312</v>
      </c>
      <c r="B37" s="10" t="s">
        <v>2367</v>
      </c>
      <c r="C37" s="10" t="s">
        <v>2625</v>
      </c>
      <c r="D37" s="10" t="s">
        <v>2099</v>
      </c>
      <c r="E37" s="115" t="s">
        <v>3162</v>
      </c>
      <c r="G37" s="115" t="s">
        <v>1856</v>
      </c>
    </row>
    <row r="38" spans="1:25" s="115" customFormat="1">
      <c r="A38" s="115" t="s">
        <v>2491</v>
      </c>
      <c r="B38" s="10" t="s">
        <v>2367</v>
      </c>
      <c r="C38" s="10" t="s">
        <v>2625</v>
      </c>
      <c r="D38" s="10" t="s">
        <v>2099</v>
      </c>
      <c r="E38" s="115" t="s">
        <v>3162</v>
      </c>
      <c r="F38" s="115" t="s">
        <v>798</v>
      </c>
      <c r="G38" s="115" t="s">
        <v>798</v>
      </c>
      <c r="L38" s="115" t="s">
        <v>798</v>
      </c>
      <c r="O38" s="115" t="s">
        <v>798</v>
      </c>
      <c r="U38" s="115" t="s">
        <v>1856</v>
      </c>
    </row>
    <row r="39" spans="1:25" s="115" customFormat="1">
      <c r="A39" s="115" t="s">
        <v>2572</v>
      </c>
      <c r="B39" s="10" t="s">
        <v>2367</v>
      </c>
      <c r="C39" s="10" t="s">
        <v>2625</v>
      </c>
      <c r="D39" s="10" t="s">
        <v>3500</v>
      </c>
      <c r="E39" s="115" t="s">
        <v>3162</v>
      </c>
      <c r="F39" s="10" t="s">
        <v>2225</v>
      </c>
      <c r="G39" s="115" t="s">
        <v>2572</v>
      </c>
    </row>
    <row r="40" spans="1:25" s="115" customFormat="1">
      <c r="A40" s="115" t="s">
        <v>3375</v>
      </c>
      <c r="B40" s="10" t="s">
        <v>2367</v>
      </c>
      <c r="C40" s="10" t="s">
        <v>2625</v>
      </c>
      <c r="D40" s="10" t="s">
        <v>2099</v>
      </c>
      <c r="E40" s="115" t="s">
        <v>3162</v>
      </c>
      <c r="F40" s="10" t="s">
        <v>2225</v>
      </c>
      <c r="G40" s="115" t="s">
        <v>3501</v>
      </c>
      <c r="N40" s="115" t="s">
        <v>3390</v>
      </c>
    </row>
    <row r="41" spans="1:25" s="115" customFormat="1">
      <c r="A41" s="115" t="s">
        <v>1724</v>
      </c>
      <c r="B41" s="10" t="s">
        <v>2367</v>
      </c>
      <c r="C41" s="10" t="s">
        <v>2625</v>
      </c>
      <c r="D41" s="10" t="s">
        <v>2099</v>
      </c>
      <c r="E41" s="115" t="s">
        <v>3162</v>
      </c>
      <c r="F41" s="115" t="s">
        <v>798</v>
      </c>
      <c r="G41" s="115" t="s">
        <v>798</v>
      </c>
      <c r="W41" s="115" t="s">
        <v>3162</v>
      </c>
    </row>
    <row r="42" spans="1:25" s="115" customFormat="1">
      <c r="A42" s="115" t="s">
        <v>2228</v>
      </c>
      <c r="B42" s="10" t="s">
        <v>2367</v>
      </c>
      <c r="C42" s="10" t="s">
        <v>2625</v>
      </c>
      <c r="D42" s="10" t="s">
        <v>2099</v>
      </c>
      <c r="E42" s="115" t="s">
        <v>3162</v>
      </c>
      <c r="F42" s="10" t="s">
        <v>2225</v>
      </c>
      <c r="G42" s="115" t="s">
        <v>1856</v>
      </c>
      <c r="H42" s="115" t="s">
        <v>3402</v>
      </c>
      <c r="I42" s="115" t="s">
        <v>2177</v>
      </c>
      <c r="J42" s="115" t="s">
        <v>3221</v>
      </c>
      <c r="X42" s="115" t="s">
        <v>3062</v>
      </c>
    </row>
    <row r="43" spans="1:25" s="115" customFormat="1">
      <c r="A43" s="115" t="s">
        <v>1053</v>
      </c>
      <c r="B43" s="10" t="s">
        <v>2367</v>
      </c>
      <c r="C43" s="10" t="s">
        <v>2625</v>
      </c>
      <c r="D43" s="10" t="s">
        <v>2099</v>
      </c>
      <c r="E43" s="115" t="s">
        <v>3162</v>
      </c>
      <c r="F43" s="10" t="s">
        <v>2225</v>
      </c>
      <c r="G43" s="115" t="s">
        <v>1856</v>
      </c>
    </row>
    <row r="44" spans="1:25" s="115" customFormat="1">
      <c r="A44" s="115" t="s">
        <v>2714</v>
      </c>
      <c r="B44" s="10" t="s">
        <v>2367</v>
      </c>
      <c r="C44" s="10" t="s">
        <v>2625</v>
      </c>
      <c r="D44" s="10" t="s">
        <v>3437</v>
      </c>
      <c r="E44" s="115" t="s">
        <v>3162</v>
      </c>
      <c r="F44" s="10" t="s">
        <v>2225</v>
      </c>
      <c r="H44" s="115" t="s">
        <v>3402</v>
      </c>
      <c r="J44" s="115" t="s">
        <v>3221</v>
      </c>
    </row>
    <row r="45" spans="1:25" s="115" customFormat="1">
      <c r="A45" s="115" t="s">
        <v>2444</v>
      </c>
      <c r="B45" s="10" t="s">
        <v>2367</v>
      </c>
      <c r="C45" s="10" t="s">
        <v>2625</v>
      </c>
      <c r="D45" s="10" t="s">
        <v>798</v>
      </c>
      <c r="E45" s="115" t="s">
        <v>3162</v>
      </c>
      <c r="F45" s="115" t="s">
        <v>798</v>
      </c>
      <c r="I45" s="115" t="s">
        <v>798</v>
      </c>
    </row>
    <row r="46" spans="1:25" s="115" customFormat="1">
      <c r="A46" s="115" t="s">
        <v>1363</v>
      </c>
      <c r="B46" s="10" t="s">
        <v>2786</v>
      </c>
      <c r="C46" s="10" t="s">
        <v>2625</v>
      </c>
      <c r="D46" s="10" t="s">
        <v>2099</v>
      </c>
      <c r="E46" s="115" t="s">
        <v>3162</v>
      </c>
      <c r="G46" s="115" t="s">
        <v>1856</v>
      </c>
    </row>
    <row r="47" spans="1:25" s="115" customFormat="1">
      <c r="A47" s="115" t="s">
        <v>3200</v>
      </c>
      <c r="B47" s="10" t="s">
        <v>2367</v>
      </c>
      <c r="C47" s="10" t="s">
        <v>2625</v>
      </c>
      <c r="D47" s="10" t="s">
        <v>2099</v>
      </c>
      <c r="E47" s="115" t="s">
        <v>2787</v>
      </c>
      <c r="F47" s="10" t="s">
        <v>2225</v>
      </c>
      <c r="G47" s="115" t="s">
        <v>1856</v>
      </c>
      <c r="I47" s="115" t="s">
        <v>2177</v>
      </c>
      <c r="M47" s="115" t="s">
        <v>798</v>
      </c>
      <c r="Y47" s="115" t="s">
        <v>2099</v>
      </c>
    </row>
    <row r="48" spans="1:25" s="115" customFormat="1">
      <c r="A48" s="115" t="s">
        <v>1354</v>
      </c>
      <c r="B48" s="10" t="s">
        <v>2367</v>
      </c>
      <c r="C48" s="10" t="s">
        <v>2625</v>
      </c>
    </row>
    <row r="49" spans="1:26" s="115" customFormat="1">
      <c r="A49" s="115" t="s">
        <v>1930</v>
      </c>
      <c r="B49" s="10" t="s">
        <v>2367</v>
      </c>
      <c r="C49" s="10" t="s">
        <v>2625</v>
      </c>
      <c r="D49" s="10" t="s">
        <v>2803</v>
      </c>
      <c r="E49" s="115" t="s">
        <v>3162</v>
      </c>
      <c r="F49" s="115" t="s">
        <v>2802</v>
      </c>
      <c r="G49" s="115" t="s">
        <v>1856</v>
      </c>
    </row>
    <row r="50" spans="1:26" s="115" customFormat="1">
      <c r="A50" s="115" t="s">
        <v>1598</v>
      </c>
      <c r="B50" s="10" t="s">
        <v>2367</v>
      </c>
      <c r="C50" s="10" t="s">
        <v>2625</v>
      </c>
      <c r="D50" s="10" t="s">
        <v>2099</v>
      </c>
      <c r="E50" s="115" t="s">
        <v>3162</v>
      </c>
    </row>
    <row r="51" spans="1:26" s="115" customFormat="1">
      <c r="A51" s="115" t="s">
        <v>2424</v>
      </c>
      <c r="B51" s="10" t="s">
        <v>2367</v>
      </c>
      <c r="C51" s="10" t="s">
        <v>2625</v>
      </c>
      <c r="D51" s="10" t="s">
        <v>2099</v>
      </c>
      <c r="E51" s="115" t="s">
        <v>3162</v>
      </c>
      <c r="F51" s="10" t="s">
        <v>2225</v>
      </c>
      <c r="G51" s="115" t="s">
        <v>1856</v>
      </c>
      <c r="J51" s="115" t="s">
        <v>3221</v>
      </c>
    </row>
    <row r="52" spans="1:26" s="115" customFormat="1">
      <c r="A52" s="115" t="s">
        <v>1381</v>
      </c>
      <c r="B52" s="10" t="s">
        <v>2367</v>
      </c>
      <c r="C52" s="10" t="s">
        <v>2625</v>
      </c>
      <c r="D52" s="10" t="s">
        <v>2804</v>
      </c>
      <c r="E52" s="115" t="s">
        <v>3162</v>
      </c>
      <c r="F52" s="10" t="s">
        <v>2225</v>
      </c>
      <c r="G52" s="115" t="s">
        <v>1856</v>
      </c>
    </row>
    <row r="53" spans="1:26" s="115" customFormat="1">
      <c r="A53" s="115" t="s">
        <v>2163</v>
      </c>
      <c r="B53" s="10" t="s">
        <v>2367</v>
      </c>
      <c r="C53" s="10" t="s">
        <v>2625</v>
      </c>
      <c r="D53" s="10" t="s">
        <v>2099</v>
      </c>
      <c r="E53" s="10" t="s">
        <v>2099</v>
      </c>
      <c r="G53" s="115" t="s">
        <v>1856</v>
      </c>
    </row>
    <row r="54" spans="1:26" s="115" customFormat="1">
      <c r="A54" s="115" t="s">
        <v>1990</v>
      </c>
      <c r="B54" s="10" t="s">
        <v>2367</v>
      </c>
      <c r="C54" s="10" t="s">
        <v>2625</v>
      </c>
      <c r="D54" s="10" t="s">
        <v>2099</v>
      </c>
      <c r="E54" s="10" t="s">
        <v>2099</v>
      </c>
      <c r="F54" s="10" t="s">
        <v>2099</v>
      </c>
      <c r="G54" s="10" t="s">
        <v>2099</v>
      </c>
      <c r="I54" s="10" t="s">
        <v>2099</v>
      </c>
      <c r="L54" s="10" t="s">
        <v>2099</v>
      </c>
    </row>
    <row r="55" spans="1:26" s="115" customFormat="1">
      <c r="A55" s="115" t="s">
        <v>3088</v>
      </c>
      <c r="B55" s="10" t="s">
        <v>2367</v>
      </c>
      <c r="C55" s="10" t="s">
        <v>2625</v>
      </c>
      <c r="D55" s="10" t="s">
        <v>798</v>
      </c>
      <c r="E55" s="115" t="s">
        <v>3162</v>
      </c>
      <c r="F55" s="10" t="s">
        <v>798</v>
      </c>
      <c r="G55" s="10" t="s">
        <v>798</v>
      </c>
      <c r="I55" s="10" t="s">
        <v>798</v>
      </c>
      <c r="M55" s="10" t="s">
        <v>798</v>
      </c>
      <c r="O55" s="10" t="s">
        <v>798</v>
      </c>
    </row>
    <row r="56" spans="1:26" s="115" customFormat="1">
      <c r="A56" s="115" t="s">
        <v>3487</v>
      </c>
      <c r="B56" s="10" t="s">
        <v>2367</v>
      </c>
      <c r="C56" s="10" t="s">
        <v>2625</v>
      </c>
      <c r="D56" s="115" t="s">
        <v>2500</v>
      </c>
      <c r="E56" s="115" t="s">
        <v>3162</v>
      </c>
      <c r="F56" s="115" t="s">
        <v>2500</v>
      </c>
      <c r="G56" s="115" t="s">
        <v>1856</v>
      </c>
      <c r="J56" s="115" t="s">
        <v>2500</v>
      </c>
    </row>
    <row r="57" spans="1:26" s="115" customFormat="1">
      <c r="A57" s="115" t="s">
        <v>3337</v>
      </c>
      <c r="B57" s="10" t="s">
        <v>2367</v>
      </c>
      <c r="C57" s="10" t="s">
        <v>2625</v>
      </c>
      <c r="D57" s="10" t="s">
        <v>2099</v>
      </c>
      <c r="E57" s="115" t="s">
        <v>3162</v>
      </c>
      <c r="F57" s="10"/>
      <c r="G57" s="115" t="s">
        <v>1856</v>
      </c>
      <c r="H57" s="115" t="s">
        <v>3402</v>
      </c>
      <c r="I57" s="115" t="s">
        <v>222</v>
      </c>
      <c r="J57" s="115" t="s">
        <v>3221</v>
      </c>
      <c r="K57" s="115" t="s">
        <v>2846</v>
      </c>
    </row>
    <row r="58" spans="1:26" s="115" customFormat="1">
      <c r="A58" s="115" t="s">
        <v>1815</v>
      </c>
      <c r="B58" s="10" t="s">
        <v>2367</v>
      </c>
      <c r="C58" s="10" t="s">
        <v>2625</v>
      </c>
      <c r="D58" s="10" t="s">
        <v>2099</v>
      </c>
      <c r="E58" s="115" t="s">
        <v>3162</v>
      </c>
      <c r="F58" s="10" t="s">
        <v>2225</v>
      </c>
      <c r="G58" s="115" t="s">
        <v>2805</v>
      </c>
    </row>
    <row r="59" spans="1:26" s="115" customFormat="1">
      <c r="A59" s="115" t="s">
        <v>1616</v>
      </c>
      <c r="B59" s="10" t="s">
        <v>2367</v>
      </c>
      <c r="C59" s="10" t="s">
        <v>2625</v>
      </c>
      <c r="D59" s="10" t="s">
        <v>2099</v>
      </c>
      <c r="E59" s="115" t="s">
        <v>3162</v>
      </c>
      <c r="F59" s="10" t="s">
        <v>2225</v>
      </c>
      <c r="G59" s="115" t="s">
        <v>1856</v>
      </c>
      <c r="H59" s="115" t="s">
        <v>3402</v>
      </c>
      <c r="J59" s="115" t="s">
        <v>3221</v>
      </c>
    </row>
    <row r="60" spans="1:26" s="115" customFormat="1">
      <c r="A60" s="115" t="s">
        <v>1578</v>
      </c>
      <c r="B60" s="10" t="s">
        <v>2367</v>
      </c>
      <c r="C60" s="10" t="s">
        <v>2625</v>
      </c>
      <c r="D60" s="10" t="s">
        <v>2500</v>
      </c>
      <c r="F60" s="115" t="s">
        <v>802</v>
      </c>
      <c r="G60" s="115" t="s">
        <v>1856</v>
      </c>
    </row>
    <row r="61" spans="1:26" s="115" customFormat="1">
      <c r="A61" s="115" t="s">
        <v>2458</v>
      </c>
      <c r="B61" s="10" t="s">
        <v>2367</v>
      </c>
      <c r="C61" s="10" t="s">
        <v>2625</v>
      </c>
      <c r="D61" s="10" t="s">
        <v>2099</v>
      </c>
      <c r="E61" s="115" t="s">
        <v>3162</v>
      </c>
      <c r="F61" s="115" t="s">
        <v>2806</v>
      </c>
      <c r="G61" s="115" t="s">
        <v>1856</v>
      </c>
      <c r="I61" s="115" t="s">
        <v>2177</v>
      </c>
      <c r="J61" s="115" t="s">
        <v>3221</v>
      </c>
      <c r="Z61" s="115" t="s">
        <v>2807</v>
      </c>
    </row>
    <row r="62" spans="1:26" s="115" customFormat="1">
      <c r="A62" s="115" t="s">
        <v>3270</v>
      </c>
      <c r="B62" s="10" t="s">
        <v>2367</v>
      </c>
      <c r="C62" s="10" t="s">
        <v>2625</v>
      </c>
      <c r="D62" s="10" t="s">
        <v>2099</v>
      </c>
      <c r="E62" s="115" t="s">
        <v>3162</v>
      </c>
      <c r="G62" s="115" t="s">
        <v>2099</v>
      </c>
    </row>
    <row r="64" spans="1:26">
      <c r="A64" s="65" t="s">
        <v>2841</v>
      </c>
    </row>
    <row r="65" spans="1:21">
      <c r="A65" s="10" t="s">
        <v>1874</v>
      </c>
      <c r="B65" s="10" t="s">
        <v>409</v>
      </c>
      <c r="C65" s="10" t="s">
        <v>528</v>
      </c>
      <c r="D65" s="117" t="s">
        <v>3211</v>
      </c>
      <c r="E65" s="117" t="s">
        <v>2499</v>
      </c>
      <c r="G65" s="10" t="s">
        <v>797</v>
      </c>
      <c r="K65" s="10" t="s">
        <v>2846</v>
      </c>
    </row>
    <row r="66" spans="1:21">
      <c r="A66" s="10" t="s">
        <v>2403</v>
      </c>
      <c r="B66" s="10" t="s">
        <v>409</v>
      </c>
      <c r="C66" s="10" t="s">
        <v>528</v>
      </c>
      <c r="D66" s="117" t="s">
        <v>3211</v>
      </c>
      <c r="E66" s="117" t="s">
        <v>2499</v>
      </c>
      <c r="G66" s="10" t="s">
        <v>797</v>
      </c>
      <c r="K66" s="10" t="s">
        <v>2846</v>
      </c>
    </row>
    <row r="67" spans="1:21" s="117" customFormat="1">
      <c r="A67" s="10" t="s">
        <v>2081</v>
      </c>
      <c r="B67" s="10" t="s">
        <v>409</v>
      </c>
      <c r="C67" s="10" t="s">
        <v>528</v>
      </c>
    </row>
    <row r="68" spans="1:21" s="117" customFormat="1">
      <c r="A68" s="117" t="s">
        <v>2396</v>
      </c>
      <c r="B68" s="10" t="s">
        <v>409</v>
      </c>
      <c r="C68" s="10" t="s">
        <v>528</v>
      </c>
      <c r="D68" s="117" t="s">
        <v>3211</v>
      </c>
      <c r="E68" s="117" t="s">
        <v>2499</v>
      </c>
      <c r="F68" s="117" t="s">
        <v>801</v>
      </c>
      <c r="G68" s="10" t="s">
        <v>797</v>
      </c>
      <c r="J68" s="117" t="s">
        <v>3223</v>
      </c>
    </row>
    <row r="69" spans="1:21" s="117" customFormat="1">
      <c r="A69" s="117" t="s">
        <v>2114</v>
      </c>
      <c r="B69" s="10" t="s">
        <v>409</v>
      </c>
      <c r="C69" s="10" t="s">
        <v>528</v>
      </c>
      <c r="D69" s="117" t="s">
        <v>3211</v>
      </c>
      <c r="E69" s="117" t="s">
        <v>2499</v>
      </c>
      <c r="F69" s="117" t="s">
        <v>801</v>
      </c>
      <c r="G69" s="10" t="s">
        <v>797</v>
      </c>
      <c r="H69" s="117" t="s">
        <v>3219</v>
      </c>
      <c r="M69" s="117" t="s">
        <v>3503</v>
      </c>
      <c r="U69" s="117" t="s">
        <v>2813</v>
      </c>
    </row>
    <row r="70" spans="1:21" s="117" customFormat="1">
      <c r="A70" s="117" t="s">
        <v>1296</v>
      </c>
      <c r="B70" s="10" t="s">
        <v>409</v>
      </c>
      <c r="C70" s="10" t="s">
        <v>528</v>
      </c>
      <c r="D70" s="117" t="s">
        <v>3211</v>
      </c>
      <c r="E70" s="117" t="s">
        <v>2499</v>
      </c>
      <c r="G70" s="10" t="s">
        <v>797</v>
      </c>
      <c r="H70" s="117" t="s">
        <v>3219</v>
      </c>
      <c r="I70" s="117" t="s">
        <v>3483</v>
      </c>
      <c r="J70" s="117" t="s">
        <v>3482</v>
      </c>
      <c r="L70" s="117" t="s">
        <v>3081</v>
      </c>
      <c r="M70" s="117" t="s">
        <v>3079</v>
      </c>
      <c r="O70" s="117" t="s">
        <v>3083</v>
      </c>
      <c r="Q70" s="117" t="s">
        <v>3481</v>
      </c>
      <c r="R70" s="117" t="s">
        <v>3080</v>
      </c>
      <c r="S70" s="117" t="s">
        <v>218</v>
      </c>
      <c r="T70" s="117" t="s">
        <v>3085</v>
      </c>
    </row>
    <row r="71" spans="1:21" s="117" customFormat="1">
      <c r="A71" s="117" t="s">
        <v>2589</v>
      </c>
      <c r="B71" s="10" t="s">
        <v>409</v>
      </c>
      <c r="C71" s="10" t="s">
        <v>528</v>
      </c>
      <c r="D71" s="117" t="s">
        <v>3211</v>
      </c>
    </row>
    <row r="72" spans="1:21" s="117" customFormat="1">
      <c r="A72" s="117" t="s">
        <v>1947</v>
      </c>
      <c r="B72" s="10" t="s">
        <v>409</v>
      </c>
      <c r="C72" s="10" t="s">
        <v>528</v>
      </c>
      <c r="D72" s="117" t="s">
        <v>3211</v>
      </c>
      <c r="E72" s="117" t="s">
        <v>2499</v>
      </c>
      <c r="F72" s="117" t="s">
        <v>801</v>
      </c>
      <c r="G72" s="10" t="s">
        <v>797</v>
      </c>
      <c r="H72" s="10" t="s">
        <v>3219</v>
      </c>
    </row>
    <row r="73" spans="1:21" s="117" customFormat="1">
      <c r="A73" s="117" t="s">
        <v>1686</v>
      </c>
      <c r="B73" s="10" t="s">
        <v>409</v>
      </c>
      <c r="C73" s="10" t="s">
        <v>528</v>
      </c>
      <c r="D73" s="117" t="s">
        <v>3211</v>
      </c>
      <c r="E73" s="117" t="s">
        <v>2499</v>
      </c>
      <c r="F73" s="117" t="s">
        <v>801</v>
      </c>
    </row>
    <row r="74" spans="1:21" s="117" customFormat="1">
      <c r="A74" s="117" t="s">
        <v>1683</v>
      </c>
      <c r="B74" s="10" t="s">
        <v>409</v>
      </c>
      <c r="C74" s="10" t="s">
        <v>528</v>
      </c>
      <c r="D74" s="117" t="s">
        <v>3211</v>
      </c>
      <c r="E74" s="117" t="s">
        <v>2499</v>
      </c>
      <c r="F74" s="117" t="s">
        <v>801</v>
      </c>
      <c r="G74" s="10" t="s">
        <v>797</v>
      </c>
      <c r="H74" s="117" t="s">
        <v>3219</v>
      </c>
      <c r="I74" s="117" t="s">
        <v>3483</v>
      </c>
      <c r="J74" s="117" t="s">
        <v>3223</v>
      </c>
      <c r="K74" s="117" t="s">
        <v>3401</v>
      </c>
      <c r="L74" s="117" t="s">
        <v>413</v>
      </c>
      <c r="M74" s="117" t="s">
        <v>3079</v>
      </c>
      <c r="S74" s="117" t="s">
        <v>218</v>
      </c>
      <c r="T74" s="117" t="s">
        <v>3085</v>
      </c>
    </row>
    <row r="75" spans="1:21" s="117" customFormat="1">
      <c r="A75" s="117" t="s">
        <v>2380</v>
      </c>
      <c r="B75" s="10" t="s">
        <v>409</v>
      </c>
      <c r="C75" s="10" t="s">
        <v>528</v>
      </c>
      <c r="E75" s="117" t="s">
        <v>2499</v>
      </c>
      <c r="F75" s="117" t="s">
        <v>801</v>
      </c>
      <c r="H75" s="10" t="s">
        <v>3219</v>
      </c>
    </row>
    <row r="76" spans="1:21" s="117" customFormat="1">
      <c r="A76" s="117" t="s">
        <v>3232</v>
      </c>
      <c r="B76" s="10" t="s">
        <v>409</v>
      </c>
      <c r="C76" s="10" t="s">
        <v>528</v>
      </c>
      <c r="D76" s="117" t="s">
        <v>3211</v>
      </c>
      <c r="E76" s="117" t="s">
        <v>2499</v>
      </c>
      <c r="F76" s="117" t="s">
        <v>801</v>
      </c>
      <c r="G76" s="10" t="s">
        <v>797</v>
      </c>
    </row>
    <row r="77" spans="1:21" s="117" customFormat="1">
      <c r="A77" s="117" t="s">
        <v>3346</v>
      </c>
      <c r="B77" s="10" t="s">
        <v>409</v>
      </c>
      <c r="C77" s="10" t="s">
        <v>528</v>
      </c>
      <c r="D77" s="117" t="s">
        <v>3211</v>
      </c>
      <c r="E77" s="117" t="s">
        <v>2499</v>
      </c>
      <c r="G77" s="10" t="s">
        <v>797</v>
      </c>
    </row>
    <row r="78" spans="1:21" s="117" customFormat="1">
      <c r="A78" s="117" t="s">
        <v>1889</v>
      </c>
      <c r="B78" s="10" t="s">
        <v>409</v>
      </c>
      <c r="C78" s="10" t="s">
        <v>528</v>
      </c>
      <c r="D78" s="117" t="s">
        <v>3211</v>
      </c>
      <c r="E78" s="117" t="s">
        <v>2499</v>
      </c>
      <c r="F78" s="117" t="s">
        <v>801</v>
      </c>
      <c r="G78" s="10" t="s">
        <v>797</v>
      </c>
      <c r="P78" s="117" t="s">
        <v>2846</v>
      </c>
    </row>
    <row r="79" spans="1:21" s="117" customFormat="1">
      <c r="A79" s="117" t="s">
        <v>2933</v>
      </c>
      <c r="B79" s="10" t="s">
        <v>409</v>
      </c>
      <c r="C79" s="10" t="s">
        <v>528</v>
      </c>
      <c r="D79" s="117" t="s">
        <v>3211</v>
      </c>
      <c r="E79" s="117" t="s">
        <v>2499</v>
      </c>
      <c r="F79" s="117" t="s">
        <v>2846</v>
      </c>
      <c r="G79" s="117" t="s">
        <v>2846</v>
      </c>
      <c r="I79" s="117" t="s">
        <v>3483</v>
      </c>
    </row>
    <row r="80" spans="1:21" s="117" customFormat="1">
      <c r="A80" s="117" t="s">
        <v>2605</v>
      </c>
      <c r="B80" s="10" t="s">
        <v>409</v>
      </c>
      <c r="C80" s="10" t="s">
        <v>528</v>
      </c>
      <c r="D80" s="117" t="s">
        <v>3211</v>
      </c>
      <c r="E80" s="117" t="s">
        <v>2499</v>
      </c>
      <c r="F80" s="117" t="s">
        <v>801</v>
      </c>
      <c r="G80" s="10" t="s">
        <v>797</v>
      </c>
      <c r="H80" s="117" t="s">
        <v>3219</v>
      </c>
      <c r="I80" s="117" t="s">
        <v>3483</v>
      </c>
      <c r="J80" s="117" t="s">
        <v>3482</v>
      </c>
      <c r="K80" s="117" t="s">
        <v>2846</v>
      </c>
    </row>
    <row r="81" spans="1:24" s="117" customFormat="1">
      <c r="A81" s="117" t="s">
        <v>2945</v>
      </c>
      <c r="B81" s="10" t="s">
        <v>409</v>
      </c>
      <c r="C81" s="10" t="s">
        <v>528</v>
      </c>
      <c r="D81" s="117" t="s">
        <v>3211</v>
      </c>
      <c r="E81" s="117" t="s">
        <v>2499</v>
      </c>
      <c r="F81" s="117" t="s">
        <v>801</v>
      </c>
      <c r="G81" s="10" t="s">
        <v>797</v>
      </c>
    </row>
    <row r="82" spans="1:24" s="117" customFormat="1">
      <c r="A82" s="117" t="s">
        <v>685</v>
      </c>
      <c r="B82" s="10" t="s">
        <v>409</v>
      </c>
      <c r="C82" s="10" t="s">
        <v>528</v>
      </c>
      <c r="D82" s="117" t="s">
        <v>3211</v>
      </c>
      <c r="E82" s="117" t="s">
        <v>2499</v>
      </c>
      <c r="G82" s="117" t="s">
        <v>2812</v>
      </c>
      <c r="I82" s="117" t="s">
        <v>3483</v>
      </c>
      <c r="M82" s="117" t="s">
        <v>3079</v>
      </c>
      <c r="O82" s="117" t="s">
        <v>3083</v>
      </c>
    </row>
    <row r="83" spans="1:24" s="117" customFormat="1">
      <c r="A83" s="117" t="s">
        <v>1455</v>
      </c>
      <c r="B83" s="10" t="s">
        <v>409</v>
      </c>
      <c r="C83" s="10" t="s">
        <v>528</v>
      </c>
      <c r="D83" s="117" t="s">
        <v>3211</v>
      </c>
      <c r="F83" s="117" t="s">
        <v>801</v>
      </c>
      <c r="G83" s="10" t="s">
        <v>797</v>
      </c>
      <c r="H83" s="117" t="s">
        <v>3219</v>
      </c>
      <c r="J83" s="117" t="s">
        <v>3223</v>
      </c>
      <c r="S83" s="117" t="s">
        <v>218</v>
      </c>
      <c r="U83" s="117" t="s">
        <v>1074</v>
      </c>
    </row>
    <row r="84" spans="1:24" s="117" customFormat="1">
      <c r="A84" s="117" t="s">
        <v>173</v>
      </c>
      <c r="B84" s="10" t="s">
        <v>409</v>
      </c>
      <c r="C84" s="10" t="s">
        <v>528</v>
      </c>
      <c r="D84" s="117" t="s">
        <v>3211</v>
      </c>
      <c r="F84" s="117" t="s">
        <v>801</v>
      </c>
      <c r="G84" s="10" t="s">
        <v>797</v>
      </c>
    </row>
    <row r="85" spans="1:24" s="117" customFormat="1">
      <c r="A85" s="117" t="s">
        <v>227</v>
      </c>
      <c r="B85" s="10" t="s">
        <v>409</v>
      </c>
      <c r="C85" s="10" t="s">
        <v>528</v>
      </c>
      <c r="D85" s="117" t="s">
        <v>3211</v>
      </c>
      <c r="E85" s="117" t="s">
        <v>2499</v>
      </c>
      <c r="F85" s="117" t="s">
        <v>801</v>
      </c>
      <c r="G85" s="10" t="s">
        <v>797</v>
      </c>
    </row>
    <row r="86" spans="1:24" s="117" customFormat="1">
      <c r="A86" s="117" t="s">
        <v>1023</v>
      </c>
      <c r="B86" s="10" t="s">
        <v>409</v>
      </c>
      <c r="C86" s="10" t="s">
        <v>528</v>
      </c>
      <c r="D86" s="117" t="s">
        <v>3211</v>
      </c>
      <c r="E86" s="117" t="s">
        <v>2499</v>
      </c>
      <c r="F86" s="117" t="s">
        <v>801</v>
      </c>
      <c r="G86" s="10" t="s">
        <v>797</v>
      </c>
    </row>
    <row r="87" spans="1:24" s="117" customFormat="1">
      <c r="A87" s="117" t="s">
        <v>995</v>
      </c>
      <c r="B87" s="10" t="s">
        <v>409</v>
      </c>
      <c r="C87" s="10" t="s">
        <v>528</v>
      </c>
      <c r="D87" s="117" t="s">
        <v>3211</v>
      </c>
      <c r="E87" s="117" t="s">
        <v>2499</v>
      </c>
      <c r="F87" s="117" t="s">
        <v>801</v>
      </c>
      <c r="G87" s="10" t="s">
        <v>797</v>
      </c>
    </row>
    <row r="88" spans="1:24" s="117" customFormat="1">
      <c r="A88" s="117" t="s">
        <v>1191</v>
      </c>
      <c r="B88" s="10" t="s">
        <v>409</v>
      </c>
      <c r="C88" s="10" t="s">
        <v>528</v>
      </c>
      <c r="D88" s="117" t="s">
        <v>3211</v>
      </c>
      <c r="E88" s="117" t="s">
        <v>2499</v>
      </c>
      <c r="F88" s="117" t="s">
        <v>801</v>
      </c>
      <c r="G88" s="10" t="s">
        <v>797</v>
      </c>
      <c r="H88" s="10" t="s">
        <v>3219</v>
      </c>
    </row>
    <row r="89" spans="1:24" s="117" customFormat="1">
      <c r="A89" s="117" t="s">
        <v>2276</v>
      </c>
      <c r="B89" s="10" t="s">
        <v>409</v>
      </c>
      <c r="C89" s="10" t="s">
        <v>528</v>
      </c>
      <c r="D89" s="117" t="s">
        <v>3211</v>
      </c>
      <c r="E89" s="117" t="s">
        <v>2499</v>
      </c>
      <c r="F89" s="117" t="s">
        <v>801</v>
      </c>
      <c r="G89" s="10" t="s">
        <v>797</v>
      </c>
      <c r="V89" s="117" t="s">
        <v>534</v>
      </c>
    </row>
    <row r="90" spans="1:24" s="117" customFormat="1">
      <c r="A90" s="117" t="s">
        <v>312</v>
      </c>
      <c r="B90" s="10" t="s">
        <v>409</v>
      </c>
      <c r="C90" s="10" t="s">
        <v>528</v>
      </c>
      <c r="D90" s="117" t="s">
        <v>3211</v>
      </c>
      <c r="E90" s="117" t="s">
        <v>2499</v>
      </c>
      <c r="G90" s="10" t="s">
        <v>797</v>
      </c>
    </row>
    <row r="91" spans="1:24" s="117" customFormat="1">
      <c r="A91" s="117" t="s">
        <v>2491</v>
      </c>
      <c r="B91" s="10" t="s">
        <v>409</v>
      </c>
      <c r="C91" s="10" t="s">
        <v>528</v>
      </c>
      <c r="D91" s="117" t="s">
        <v>3211</v>
      </c>
      <c r="E91" s="117" t="s">
        <v>2499</v>
      </c>
      <c r="F91" s="117" t="s">
        <v>801</v>
      </c>
      <c r="G91" s="117" t="s">
        <v>2846</v>
      </c>
      <c r="L91" s="117" t="s">
        <v>2846</v>
      </c>
      <c r="O91" s="117" t="s">
        <v>2846</v>
      </c>
      <c r="U91" s="117" t="s">
        <v>3499</v>
      </c>
    </row>
    <row r="92" spans="1:24" s="117" customFormat="1">
      <c r="A92" s="117" t="s">
        <v>2572</v>
      </c>
      <c r="B92" s="10" t="s">
        <v>409</v>
      </c>
      <c r="C92" s="10" t="s">
        <v>528</v>
      </c>
      <c r="D92" s="117" t="s">
        <v>3211</v>
      </c>
      <c r="E92" s="117" t="s">
        <v>2499</v>
      </c>
      <c r="F92" s="117" t="s">
        <v>801</v>
      </c>
      <c r="G92" s="10" t="s">
        <v>797</v>
      </c>
    </row>
    <row r="93" spans="1:24" s="117" customFormat="1">
      <c r="A93" s="117" t="s">
        <v>3375</v>
      </c>
      <c r="B93" s="10" t="s">
        <v>409</v>
      </c>
      <c r="C93" s="10" t="s">
        <v>528</v>
      </c>
      <c r="D93" s="117" t="s">
        <v>3211</v>
      </c>
      <c r="E93" s="117" t="s">
        <v>2499</v>
      </c>
      <c r="F93" s="117" t="s">
        <v>801</v>
      </c>
      <c r="G93" s="10" t="s">
        <v>797</v>
      </c>
      <c r="N93" s="117" t="s">
        <v>2846</v>
      </c>
    </row>
    <row r="94" spans="1:24" s="117" customFormat="1">
      <c r="A94" s="117" t="s">
        <v>1724</v>
      </c>
      <c r="B94" s="10" t="s">
        <v>409</v>
      </c>
      <c r="C94" s="10" t="s">
        <v>528</v>
      </c>
      <c r="D94" s="117" t="s">
        <v>3211</v>
      </c>
      <c r="E94" s="15" t="s">
        <v>2499</v>
      </c>
      <c r="W94" s="117" t="s">
        <v>3519</v>
      </c>
    </row>
    <row r="95" spans="1:24" s="117" customFormat="1">
      <c r="A95" s="117" t="s">
        <v>2228</v>
      </c>
      <c r="B95" s="10" t="s">
        <v>409</v>
      </c>
      <c r="C95" s="10" t="s">
        <v>528</v>
      </c>
      <c r="D95" s="117" t="s">
        <v>3211</v>
      </c>
      <c r="E95" s="117" t="s">
        <v>2499</v>
      </c>
      <c r="F95" s="117" t="s">
        <v>801</v>
      </c>
      <c r="G95" s="10" t="s">
        <v>797</v>
      </c>
      <c r="H95" s="10" t="s">
        <v>3219</v>
      </c>
      <c r="I95" s="117" t="s">
        <v>3483</v>
      </c>
      <c r="J95" s="117" t="s">
        <v>3223</v>
      </c>
      <c r="X95" s="117" t="s">
        <v>3064</v>
      </c>
    </row>
    <row r="96" spans="1:24" s="117" customFormat="1">
      <c r="A96" s="117" t="s">
        <v>1053</v>
      </c>
      <c r="B96" s="10" t="s">
        <v>409</v>
      </c>
      <c r="C96" s="10" t="s">
        <v>528</v>
      </c>
      <c r="D96" s="117" t="s">
        <v>3211</v>
      </c>
      <c r="E96" s="117" t="s">
        <v>2499</v>
      </c>
      <c r="F96" s="117" t="s">
        <v>801</v>
      </c>
      <c r="G96" s="10" t="s">
        <v>797</v>
      </c>
    </row>
    <row r="97" spans="1:25" s="117" customFormat="1">
      <c r="A97" s="117" t="s">
        <v>2714</v>
      </c>
      <c r="B97" s="10" t="s">
        <v>409</v>
      </c>
      <c r="C97" s="10" t="s">
        <v>528</v>
      </c>
      <c r="D97" s="117" t="s">
        <v>3211</v>
      </c>
      <c r="E97" s="117" t="s">
        <v>2499</v>
      </c>
      <c r="F97" s="117" t="s">
        <v>801</v>
      </c>
      <c r="G97" s="10"/>
      <c r="H97" s="10" t="s">
        <v>3219</v>
      </c>
      <c r="J97" s="117" t="s">
        <v>3223</v>
      </c>
    </row>
    <row r="98" spans="1:25" s="117" customFormat="1">
      <c r="A98" s="117" t="s">
        <v>2444</v>
      </c>
      <c r="B98" s="10" t="s">
        <v>409</v>
      </c>
      <c r="C98" s="10" t="s">
        <v>528</v>
      </c>
      <c r="D98" s="10" t="s">
        <v>2846</v>
      </c>
      <c r="E98" s="117" t="s">
        <v>2499</v>
      </c>
      <c r="F98" s="117" t="s">
        <v>2846</v>
      </c>
      <c r="I98" s="117" t="s">
        <v>2846</v>
      </c>
    </row>
    <row r="99" spans="1:25" s="117" customFormat="1">
      <c r="A99" s="117" t="s">
        <v>1363</v>
      </c>
      <c r="B99" s="10" t="s">
        <v>409</v>
      </c>
      <c r="C99" s="10" t="s">
        <v>528</v>
      </c>
      <c r="D99" s="117" t="s">
        <v>3211</v>
      </c>
      <c r="E99" s="117" t="s">
        <v>2499</v>
      </c>
      <c r="G99" s="10" t="s">
        <v>797</v>
      </c>
    </row>
    <row r="100" spans="1:25" s="117" customFormat="1">
      <c r="A100" s="117" t="s">
        <v>3200</v>
      </c>
      <c r="B100" s="10" t="s">
        <v>409</v>
      </c>
      <c r="C100" s="10" t="s">
        <v>528</v>
      </c>
      <c r="D100" s="117" t="s">
        <v>3211</v>
      </c>
      <c r="E100" s="117" t="s">
        <v>2499</v>
      </c>
      <c r="F100" s="117" t="s">
        <v>801</v>
      </c>
      <c r="G100" s="10" t="s">
        <v>797</v>
      </c>
      <c r="I100" s="117" t="s">
        <v>3483</v>
      </c>
      <c r="M100" s="117" t="s">
        <v>3079</v>
      </c>
      <c r="Y100" s="117" t="s">
        <v>2800</v>
      </c>
    </row>
    <row r="101" spans="1:25" s="117" customFormat="1">
      <c r="A101" s="117" t="s">
        <v>1354</v>
      </c>
      <c r="B101" s="10" t="s">
        <v>409</v>
      </c>
      <c r="C101" s="10" t="s">
        <v>528</v>
      </c>
    </row>
    <row r="102" spans="1:25" s="117" customFormat="1">
      <c r="A102" s="117" t="s">
        <v>1930</v>
      </c>
      <c r="B102" s="10" t="s">
        <v>409</v>
      </c>
      <c r="C102" s="10" t="s">
        <v>528</v>
      </c>
    </row>
    <row r="103" spans="1:25" s="117" customFormat="1">
      <c r="A103" s="117" t="s">
        <v>1598</v>
      </c>
      <c r="B103" s="10" t="s">
        <v>409</v>
      </c>
      <c r="C103" s="10" t="s">
        <v>528</v>
      </c>
      <c r="D103" s="117" t="s">
        <v>3211</v>
      </c>
      <c r="E103" s="117" t="s">
        <v>2499</v>
      </c>
    </row>
    <row r="104" spans="1:25" s="117" customFormat="1">
      <c r="A104" s="10" t="s">
        <v>2424</v>
      </c>
      <c r="B104" s="10" t="s">
        <v>409</v>
      </c>
      <c r="C104" s="10" t="s">
        <v>528</v>
      </c>
      <c r="D104" s="117" t="s">
        <v>3211</v>
      </c>
      <c r="E104" s="117" t="s">
        <v>2499</v>
      </c>
      <c r="F104" s="117" t="s">
        <v>801</v>
      </c>
      <c r="G104" s="10" t="s">
        <v>797</v>
      </c>
      <c r="J104" s="117" t="s">
        <v>3482</v>
      </c>
    </row>
    <row r="105" spans="1:25" s="117" customFormat="1">
      <c r="A105" s="117" t="s">
        <v>1381</v>
      </c>
      <c r="B105" s="10" t="s">
        <v>409</v>
      </c>
      <c r="C105" s="10" t="s">
        <v>528</v>
      </c>
      <c r="D105" s="117" t="s">
        <v>3211</v>
      </c>
      <c r="E105" s="117" t="s">
        <v>2499</v>
      </c>
      <c r="F105" s="117" t="s">
        <v>801</v>
      </c>
      <c r="G105" s="10" t="s">
        <v>797</v>
      </c>
    </row>
    <row r="106" spans="1:25" s="117" customFormat="1">
      <c r="A106" s="10" t="s">
        <v>2163</v>
      </c>
      <c r="B106" s="10" t="s">
        <v>409</v>
      </c>
      <c r="C106" s="10" t="s">
        <v>528</v>
      </c>
      <c r="D106" s="117" t="s">
        <v>3211</v>
      </c>
      <c r="E106" s="117" t="s">
        <v>2499</v>
      </c>
      <c r="G106" s="10" t="s">
        <v>797</v>
      </c>
    </row>
    <row r="107" spans="1:25" s="117" customFormat="1">
      <c r="A107" s="117" t="s">
        <v>1990</v>
      </c>
      <c r="B107" s="10" t="s">
        <v>409</v>
      </c>
      <c r="C107" s="10" t="s">
        <v>528</v>
      </c>
      <c r="D107" s="117" t="s">
        <v>3211</v>
      </c>
      <c r="E107" s="117" t="s">
        <v>2499</v>
      </c>
      <c r="F107" s="117" t="s">
        <v>801</v>
      </c>
      <c r="G107" s="10" t="s">
        <v>797</v>
      </c>
      <c r="I107" s="117" t="s">
        <v>3483</v>
      </c>
      <c r="L107" s="117" t="s">
        <v>3489</v>
      </c>
    </row>
    <row r="108" spans="1:25" s="117" customFormat="1">
      <c r="A108" s="10" t="s">
        <v>3088</v>
      </c>
      <c r="B108" s="10" t="s">
        <v>409</v>
      </c>
      <c r="C108" s="10" t="s">
        <v>528</v>
      </c>
      <c r="D108" s="117" t="s">
        <v>3211</v>
      </c>
      <c r="E108" s="117" t="s">
        <v>2499</v>
      </c>
      <c r="F108" s="117" t="s">
        <v>801</v>
      </c>
      <c r="G108" s="10" t="s">
        <v>797</v>
      </c>
      <c r="I108" s="117" t="s">
        <v>3483</v>
      </c>
      <c r="M108" s="117" t="s">
        <v>3490</v>
      </c>
      <c r="O108" s="117" t="s">
        <v>3083</v>
      </c>
    </row>
    <row r="109" spans="1:25" s="117" customFormat="1">
      <c r="A109" s="117" t="s">
        <v>3487</v>
      </c>
      <c r="B109" s="10" t="s">
        <v>409</v>
      </c>
      <c r="C109" s="10" t="s">
        <v>528</v>
      </c>
      <c r="D109" s="117" t="s">
        <v>3211</v>
      </c>
      <c r="E109" s="117" t="s">
        <v>2499</v>
      </c>
      <c r="F109" s="117" t="s">
        <v>801</v>
      </c>
      <c r="G109" s="10" t="s">
        <v>797</v>
      </c>
      <c r="J109" s="117" t="s">
        <v>3482</v>
      </c>
    </row>
    <row r="110" spans="1:25" s="117" customFormat="1">
      <c r="A110" s="117" t="s">
        <v>3337</v>
      </c>
      <c r="B110" s="10" t="s">
        <v>409</v>
      </c>
      <c r="C110" s="10" t="s">
        <v>528</v>
      </c>
      <c r="D110" s="117" t="s">
        <v>3211</v>
      </c>
      <c r="E110" s="117" t="s">
        <v>2499</v>
      </c>
      <c r="G110" s="10" t="s">
        <v>797</v>
      </c>
      <c r="H110" s="10" t="s">
        <v>3219</v>
      </c>
      <c r="I110" s="117" t="s">
        <v>3483</v>
      </c>
      <c r="J110" s="117" t="s">
        <v>3223</v>
      </c>
      <c r="K110" s="117" t="s">
        <v>2846</v>
      </c>
    </row>
    <row r="111" spans="1:25" s="117" customFormat="1">
      <c r="A111" s="117" t="s">
        <v>1815</v>
      </c>
      <c r="B111" s="10" t="s">
        <v>409</v>
      </c>
      <c r="C111" s="10" t="s">
        <v>528</v>
      </c>
      <c r="D111" s="117" t="s">
        <v>3211</v>
      </c>
      <c r="E111" s="117" t="s">
        <v>2499</v>
      </c>
      <c r="F111" s="117" t="s">
        <v>801</v>
      </c>
      <c r="G111" s="10" t="s">
        <v>797</v>
      </c>
    </row>
    <row r="112" spans="1:25" s="117" customFormat="1">
      <c r="A112" s="117" t="s">
        <v>1616</v>
      </c>
      <c r="B112" s="10" t="s">
        <v>409</v>
      </c>
      <c r="C112" s="10" t="s">
        <v>528</v>
      </c>
      <c r="D112" s="117" t="s">
        <v>3211</v>
      </c>
      <c r="E112" s="117" t="s">
        <v>2499</v>
      </c>
      <c r="F112" s="117" t="s">
        <v>801</v>
      </c>
      <c r="G112" s="10" t="s">
        <v>797</v>
      </c>
      <c r="H112" s="117" t="s">
        <v>3219</v>
      </c>
      <c r="J112" s="117" t="s">
        <v>3223</v>
      </c>
    </row>
    <row r="113" spans="1:26" s="117" customFormat="1">
      <c r="A113" s="10" t="s">
        <v>1578</v>
      </c>
      <c r="B113" s="10" t="s">
        <v>409</v>
      </c>
      <c r="C113" s="10" t="s">
        <v>528</v>
      </c>
      <c r="D113" s="117" t="s">
        <v>3211</v>
      </c>
      <c r="F113" s="117" t="s">
        <v>801</v>
      </c>
      <c r="G113" s="10" t="s">
        <v>797</v>
      </c>
    </row>
    <row r="114" spans="1:26" s="117" customFormat="1">
      <c r="A114" s="117" t="s">
        <v>2458</v>
      </c>
      <c r="B114" s="10" t="s">
        <v>409</v>
      </c>
      <c r="C114" s="10" t="s">
        <v>528</v>
      </c>
      <c r="D114" s="117" t="s">
        <v>3211</v>
      </c>
      <c r="E114" s="117" t="s">
        <v>2499</v>
      </c>
      <c r="F114" s="117" t="s">
        <v>801</v>
      </c>
      <c r="G114" s="10" t="s">
        <v>797</v>
      </c>
      <c r="I114" s="117" t="s">
        <v>3483</v>
      </c>
      <c r="J114" s="117" t="s">
        <v>3482</v>
      </c>
      <c r="Z114" s="117" t="s">
        <v>2808</v>
      </c>
    </row>
    <row r="115" spans="1:26" s="117" customFormat="1">
      <c r="A115" s="117" t="s">
        <v>3270</v>
      </c>
      <c r="B115" s="10" t="s">
        <v>409</v>
      </c>
      <c r="C115" s="10" t="s">
        <v>528</v>
      </c>
      <c r="D115" s="117" t="s">
        <v>3211</v>
      </c>
      <c r="E115" s="117" t="s">
        <v>2499</v>
      </c>
      <c r="G115" s="10" t="s">
        <v>797</v>
      </c>
    </row>
  </sheetData>
  <phoneticPr fontId="8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C31"/>
  <sheetViews>
    <sheetView workbookViewId="0">
      <selection activeCell="B32" sqref="B32"/>
    </sheetView>
  </sheetViews>
  <sheetFormatPr baseColWidth="10" defaultRowHeight="13" x14ac:dyDescent="0"/>
  <cols>
    <col min="1" max="1" width="15.140625" bestFit="1" customWidth="1"/>
    <col min="2" max="2" width="15.5703125" bestFit="1" customWidth="1"/>
    <col min="3" max="3" width="131.140625" bestFit="1" customWidth="1"/>
  </cols>
  <sheetData>
    <row r="1" spans="1:3">
      <c r="A1" s="108" t="s">
        <v>3272</v>
      </c>
      <c r="B1" s="108" t="s">
        <v>391</v>
      </c>
      <c r="C1" s="108" t="s">
        <v>1031</v>
      </c>
    </row>
    <row r="2" spans="1:3">
      <c r="A2" s="109" t="s">
        <v>2589</v>
      </c>
      <c r="B2" s="109" t="s">
        <v>3528</v>
      </c>
      <c r="C2" s="109" t="s">
        <v>3535</v>
      </c>
    </row>
    <row r="3" spans="1:3">
      <c r="A3" s="109" t="s">
        <v>1683</v>
      </c>
      <c r="B3" s="109" t="s">
        <v>3536</v>
      </c>
      <c r="C3" s="109" t="s">
        <v>3537</v>
      </c>
    </row>
    <row r="4" spans="1:3">
      <c r="A4" s="109" t="s">
        <v>1889</v>
      </c>
      <c r="B4" s="109" t="s">
        <v>3536</v>
      </c>
      <c r="C4" s="109" t="s">
        <v>3538</v>
      </c>
    </row>
    <row r="5" spans="1:3">
      <c r="A5" s="109" t="s">
        <v>1023</v>
      </c>
      <c r="B5" s="113" t="s">
        <v>3528</v>
      </c>
      <c r="C5" s="109" t="s">
        <v>3539</v>
      </c>
    </row>
    <row r="6" spans="1:3">
      <c r="A6" s="109" t="s">
        <v>1023</v>
      </c>
      <c r="B6" s="113" t="s">
        <v>3528</v>
      </c>
      <c r="C6" s="109" t="s">
        <v>3540</v>
      </c>
    </row>
    <row r="7" spans="1:3">
      <c r="A7" s="109" t="s">
        <v>2491</v>
      </c>
      <c r="B7" s="109" t="s">
        <v>3536</v>
      </c>
      <c r="C7" s="109" t="s">
        <v>3541</v>
      </c>
    </row>
    <row r="8" spans="1:3">
      <c r="A8" s="113" t="s">
        <v>2714</v>
      </c>
      <c r="B8" s="113" t="s">
        <v>3536</v>
      </c>
      <c r="C8" s="113" t="s">
        <v>3542</v>
      </c>
    </row>
    <row r="9" spans="1:3">
      <c r="A9" s="113" t="s">
        <v>2714</v>
      </c>
      <c r="B9" s="113" t="s">
        <v>3536</v>
      </c>
      <c r="C9" s="113" t="s">
        <v>3543</v>
      </c>
    </row>
    <row r="10" spans="1:3">
      <c r="A10" s="113" t="s">
        <v>2444</v>
      </c>
      <c r="B10" s="109" t="s">
        <v>3536</v>
      </c>
      <c r="C10" s="113" t="s">
        <v>3544</v>
      </c>
    </row>
    <row r="11" spans="1:3">
      <c r="A11" s="113" t="s">
        <v>1363</v>
      </c>
      <c r="B11" s="109" t="s">
        <v>3536</v>
      </c>
      <c r="C11" s="113" t="s">
        <v>3545</v>
      </c>
    </row>
    <row r="12" spans="1:3">
      <c r="A12" s="113" t="s">
        <v>1598</v>
      </c>
      <c r="B12" s="113" t="s">
        <v>3536</v>
      </c>
      <c r="C12" s="113" t="s">
        <v>3546</v>
      </c>
    </row>
    <row r="14" spans="1:3">
      <c r="A14" t="s">
        <v>3547</v>
      </c>
      <c r="B14" s="109" t="s">
        <v>3548</v>
      </c>
      <c r="C14" t="s">
        <v>3549</v>
      </c>
    </row>
    <row r="15" spans="1:3">
      <c r="A15" t="s">
        <v>3547</v>
      </c>
      <c r="B15" s="113" t="s">
        <v>3536</v>
      </c>
      <c r="C15" t="s">
        <v>3550</v>
      </c>
    </row>
    <row r="21" spans="1:3">
      <c r="A21" s="65"/>
      <c r="B21" s="113"/>
      <c r="C21" s="10"/>
    </row>
    <row r="22" spans="1:3">
      <c r="B22" s="109"/>
      <c r="C22" s="144"/>
    </row>
    <row r="30" spans="1:3">
      <c r="A30" s="65" t="s">
        <v>3570</v>
      </c>
      <c r="B30" s="113"/>
      <c r="C30" s="10"/>
    </row>
    <row r="31" spans="1:3">
      <c r="B31" s="109">
        <v>0</v>
      </c>
      <c r="C31" s="144" t="s">
        <v>3571</v>
      </c>
    </row>
  </sheetData>
  <phoneticPr fontId="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A1:H107"/>
  <sheetViews>
    <sheetView workbookViewId="0">
      <selection activeCell="B24" sqref="B24"/>
    </sheetView>
  </sheetViews>
  <sheetFormatPr baseColWidth="10" defaultRowHeight="13" x14ac:dyDescent="0"/>
  <cols>
    <col min="1" max="1" width="16.42578125" customWidth="1"/>
    <col min="2" max="2" width="92.28515625" customWidth="1"/>
    <col min="3" max="3" width="2" customWidth="1"/>
    <col min="4" max="4" width="67.42578125" bestFit="1" customWidth="1"/>
    <col min="5" max="5" width="10.7109375" style="80"/>
  </cols>
  <sheetData>
    <row r="1" spans="1:8">
      <c r="A1" s="65" t="s">
        <v>316</v>
      </c>
    </row>
    <row r="2" spans="1:8">
      <c r="A2" s="65" t="s">
        <v>3272</v>
      </c>
      <c r="B2" s="65" t="s">
        <v>1025</v>
      </c>
      <c r="C2" s="65"/>
      <c r="D2" s="65" t="s">
        <v>2251</v>
      </c>
      <c r="E2" s="79" t="s">
        <v>236</v>
      </c>
    </row>
    <row r="3" spans="1:8">
      <c r="A3" t="s">
        <v>1874</v>
      </c>
      <c r="B3" s="78" t="s">
        <v>245</v>
      </c>
      <c r="D3" s="10" t="s">
        <v>505</v>
      </c>
      <c r="E3" s="123">
        <v>38315</v>
      </c>
      <c r="F3" t="s">
        <v>3203</v>
      </c>
      <c r="G3" s="135">
        <v>38317</v>
      </c>
    </row>
    <row r="4" spans="1:8">
      <c r="A4" t="s">
        <v>2403</v>
      </c>
      <c r="B4" s="18" t="s">
        <v>74</v>
      </c>
      <c r="D4" s="10" t="s">
        <v>3293</v>
      </c>
      <c r="E4" s="123">
        <v>38323</v>
      </c>
      <c r="F4" t="s">
        <v>3203</v>
      </c>
      <c r="G4" s="135">
        <v>38324</v>
      </c>
    </row>
    <row r="5" spans="1:8">
      <c r="A5" t="s">
        <v>2081</v>
      </c>
      <c r="B5" s="18" t="s">
        <v>95</v>
      </c>
      <c r="D5" s="10" t="s">
        <v>1491</v>
      </c>
      <c r="E5" s="123">
        <v>38321</v>
      </c>
      <c r="F5" t="s">
        <v>3203</v>
      </c>
      <c r="G5" s="135">
        <v>38321</v>
      </c>
    </row>
    <row r="6" spans="1:8">
      <c r="A6" t="s">
        <v>2396</v>
      </c>
      <c r="B6" s="78" t="s">
        <v>75</v>
      </c>
      <c r="D6" s="10" t="s">
        <v>648</v>
      </c>
      <c r="E6" s="123">
        <v>38322</v>
      </c>
      <c r="F6" t="s">
        <v>3203</v>
      </c>
      <c r="G6" s="135">
        <v>38324</v>
      </c>
    </row>
    <row r="7" spans="1:8">
      <c r="A7" t="s">
        <v>2114</v>
      </c>
      <c r="B7" s="78" t="s">
        <v>3524</v>
      </c>
      <c r="C7" s="78"/>
      <c r="D7" s="10" t="s">
        <v>885</v>
      </c>
      <c r="E7" s="123">
        <v>38333</v>
      </c>
      <c r="F7" t="s">
        <v>3203</v>
      </c>
      <c r="G7" s="135">
        <v>38333</v>
      </c>
    </row>
    <row r="8" spans="1:8">
      <c r="A8" t="s">
        <v>1296</v>
      </c>
      <c r="B8" s="78" t="s">
        <v>82</v>
      </c>
      <c r="C8" s="78"/>
      <c r="D8" s="10" t="s">
        <v>696</v>
      </c>
      <c r="E8" s="123"/>
      <c r="F8" t="s">
        <v>3203</v>
      </c>
      <c r="G8" s="135">
        <v>38589</v>
      </c>
      <c r="H8" t="s">
        <v>3527</v>
      </c>
    </row>
    <row r="9" spans="1:8">
      <c r="A9" t="s">
        <v>2589</v>
      </c>
      <c r="B9" s="78" t="s">
        <v>76</v>
      </c>
      <c r="C9" s="78"/>
      <c r="D9" s="10" t="s">
        <v>479</v>
      </c>
      <c r="E9" s="123"/>
      <c r="F9" t="s">
        <v>3203</v>
      </c>
      <c r="G9" s="135">
        <v>38336</v>
      </c>
    </row>
    <row r="10" spans="1:8" ht="13" customHeight="1">
      <c r="A10" t="s">
        <v>1947</v>
      </c>
      <c r="B10" s="18" t="s">
        <v>3439</v>
      </c>
      <c r="C10" s="78"/>
      <c r="D10" s="10" t="s">
        <v>2871</v>
      </c>
      <c r="E10" s="123">
        <v>38304</v>
      </c>
      <c r="F10" t="s">
        <v>3203</v>
      </c>
      <c r="G10" s="135">
        <v>38305</v>
      </c>
    </row>
    <row r="11" spans="1:8">
      <c r="A11" t="s">
        <v>1686</v>
      </c>
      <c r="B11" s="10" t="s">
        <v>3565</v>
      </c>
      <c r="C11" s="78"/>
      <c r="D11" s="10" t="s">
        <v>719</v>
      </c>
      <c r="E11" s="123">
        <v>38314</v>
      </c>
      <c r="F11" t="s">
        <v>3203</v>
      </c>
      <c r="G11" s="135">
        <v>38316</v>
      </c>
    </row>
    <row r="12" spans="1:8">
      <c r="A12" t="s">
        <v>1683</v>
      </c>
      <c r="B12" s="10" t="s">
        <v>403</v>
      </c>
      <c r="C12" s="78"/>
      <c r="D12" s="10" t="s">
        <v>1041</v>
      </c>
      <c r="E12" s="123"/>
      <c r="F12" t="s">
        <v>3203</v>
      </c>
      <c r="G12" s="135">
        <v>38307</v>
      </c>
    </row>
    <row r="13" spans="1:8">
      <c r="A13" t="s">
        <v>2380</v>
      </c>
      <c r="B13" s="107" t="s">
        <v>2936</v>
      </c>
      <c r="C13" s="78"/>
      <c r="D13" s="10" t="s">
        <v>1485</v>
      </c>
      <c r="E13" s="123">
        <v>38400</v>
      </c>
      <c r="F13" t="s">
        <v>3203</v>
      </c>
      <c r="G13" s="135">
        <v>38439</v>
      </c>
    </row>
    <row r="14" spans="1:8">
      <c r="A14" t="s">
        <v>3232</v>
      </c>
      <c r="B14" s="10" t="s">
        <v>192</v>
      </c>
      <c r="C14" s="78"/>
      <c r="D14" s="10" t="s">
        <v>847</v>
      </c>
      <c r="E14" s="123">
        <v>38308</v>
      </c>
      <c r="F14" t="s">
        <v>3203</v>
      </c>
      <c r="G14" s="135">
        <v>38305</v>
      </c>
    </row>
    <row r="15" spans="1:8">
      <c r="A15" t="s">
        <v>3346</v>
      </c>
      <c r="B15" s="10" t="s">
        <v>3324</v>
      </c>
      <c r="C15" s="107"/>
      <c r="D15" s="10" t="s">
        <v>1086</v>
      </c>
      <c r="E15" s="123"/>
      <c r="F15" t="s">
        <v>3203</v>
      </c>
      <c r="G15" s="135">
        <v>38310</v>
      </c>
    </row>
    <row r="16" spans="1:8">
      <c r="A16" t="s">
        <v>1889</v>
      </c>
      <c r="B16" s="18" t="s">
        <v>2</v>
      </c>
      <c r="C16" s="78"/>
      <c r="D16" s="10" t="s">
        <v>955</v>
      </c>
      <c r="E16" s="123"/>
      <c r="F16" t="s">
        <v>3203</v>
      </c>
      <c r="G16" s="135">
        <v>38321</v>
      </c>
    </row>
    <row r="17" spans="1:7">
      <c r="A17" t="s">
        <v>2933</v>
      </c>
      <c r="B17" s="78" t="s">
        <v>3</v>
      </c>
      <c r="C17" s="78"/>
      <c r="D17" s="10" t="s">
        <v>911</v>
      </c>
      <c r="E17" s="123">
        <v>38314</v>
      </c>
      <c r="F17" t="s">
        <v>3203</v>
      </c>
      <c r="G17" s="135">
        <v>38322</v>
      </c>
    </row>
    <row r="18" spans="1:7">
      <c r="A18" t="s">
        <v>2605</v>
      </c>
      <c r="B18" s="18" t="s">
        <v>397</v>
      </c>
      <c r="C18" s="78"/>
      <c r="D18" s="10" t="s">
        <v>3183</v>
      </c>
      <c r="E18" s="123"/>
      <c r="F18" t="s">
        <v>3203</v>
      </c>
      <c r="G18" s="135">
        <v>38315</v>
      </c>
    </row>
    <row r="19" spans="1:7">
      <c r="A19" t="s">
        <v>2945</v>
      </c>
      <c r="B19" s="10" t="s">
        <v>4</v>
      </c>
      <c r="C19" s="78"/>
      <c r="D19" s="10" t="s">
        <v>1510</v>
      </c>
      <c r="E19" s="123"/>
      <c r="F19" t="s">
        <v>3203</v>
      </c>
      <c r="G19" s="135">
        <v>38329</v>
      </c>
    </row>
    <row r="20" spans="1:7">
      <c r="A20" t="s">
        <v>685</v>
      </c>
      <c r="B20" s="78" t="s">
        <v>77</v>
      </c>
      <c r="C20" s="78"/>
      <c r="D20" s="106" t="s">
        <v>1421</v>
      </c>
      <c r="E20" s="123">
        <v>38316</v>
      </c>
      <c r="F20" t="s">
        <v>3203</v>
      </c>
      <c r="G20" s="135">
        <v>38318</v>
      </c>
    </row>
    <row r="21" spans="1:7">
      <c r="A21" t="s">
        <v>1455</v>
      </c>
      <c r="B21" s="10" t="s">
        <v>3202</v>
      </c>
      <c r="C21" s="78"/>
      <c r="D21" s="10" t="s">
        <v>537</v>
      </c>
      <c r="E21" s="123">
        <v>38305</v>
      </c>
      <c r="F21" t="s">
        <v>3203</v>
      </c>
      <c r="G21" s="135">
        <v>38305</v>
      </c>
    </row>
    <row r="22" spans="1:7">
      <c r="A22" t="s">
        <v>173</v>
      </c>
      <c r="B22" s="78" t="s">
        <v>264</v>
      </c>
      <c r="C22" s="78"/>
      <c r="D22" s="10" t="s">
        <v>1342</v>
      </c>
      <c r="E22" s="123"/>
      <c r="F22" t="s">
        <v>3203</v>
      </c>
      <c r="G22" s="135">
        <v>38319</v>
      </c>
    </row>
    <row r="23" spans="1:7">
      <c r="A23" t="s">
        <v>227</v>
      </c>
      <c r="B23" s="10" t="s">
        <v>3438</v>
      </c>
      <c r="C23" s="78"/>
      <c r="D23" s="10" t="s">
        <v>2112</v>
      </c>
      <c r="E23" s="123"/>
      <c r="F23" t="s">
        <v>3203</v>
      </c>
      <c r="G23" s="135">
        <v>38330</v>
      </c>
    </row>
    <row r="24" spans="1:7">
      <c r="A24" t="s">
        <v>1023</v>
      </c>
      <c r="B24" s="18" t="s">
        <v>83</v>
      </c>
      <c r="C24" s="78"/>
      <c r="D24" s="10" t="s">
        <v>421</v>
      </c>
      <c r="E24" s="123"/>
    </row>
    <row r="25" spans="1:7">
      <c r="A25" t="s">
        <v>995</v>
      </c>
      <c r="B25" s="107" t="s">
        <v>265</v>
      </c>
      <c r="C25" s="78"/>
      <c r="D25" s="10" t="s">
        <v>1825</v>
      </c>
      <c r="E25" s="123">
        <v>38314</v>
      </c>
      <c r="F25" t="s">
        <v>3203</v>
      </c>
      <c r="G25" s="135">
        <v>38319</v>
      </c>
    </row>
    <row r="26" spans="1:7">
      <c r="A26" t="s">
        <v>1191</v>
      </c>
      <c r="B26" s="78" t="s">
        <v>5</v>
      </c>
      <c r="C26" s="78"/>
      <c r="D26" s="10" t="s">
        <v>1347</v>
      </c>
      <c r="E26" s="123"/>
      <c r="F26" t="s">
        <v>3203</v>
      </c>
      <c r="G26" s="135">
        <v>38332</v>
      </c>
    </row>
    <row r="27" spans="1:7">
      <c r="A27" t="s">
        <v>2276</v>
      </c>
      <c r="B27" s="78" t="s">
        <v>6</v>
      </c>
      <c r="C27" s="78"/>
      <c r="D27" s="10" t="s">
        <v>2603</v>
      </c>
      <c r="E27" s="123">
        <v>38315</v>
      </c>
      <c r="F27" t="s">
        <v>3203</v>
      </c>
      <c r="G27" s="135">
        <v>38325</v>
      </c>
    </row>
    <row r="28" spans="1:7" ht="26">
      <c r="A28" t="s">
        <v>312</v>
      </c>
      <c r="B28" s="78" t="s">
        <v>7</v>
      </c>
      <c r="C28" s="78"/>
      <c r="D28" s="10" t="s">
        <v>1459</v>
      </c>
      <c r="E28" s="123">
        <v>38322</v>
      </c>
      <c r="F28" t="s">
        <v>3203</v>
      </c>
      <c r="G28" s="135">
        <v>38322</v>
      </c>
    </row>
    <row r="29" spans="1:7">
      <c r="A29" t="s">
        <v>2491</v>
      </c>
      <c r="B29" s="10" t="s">
        <v>3564</v>
      </c>
      <c r="C29" s="78"/>
      <c r="D29" s="10" t="s">
        <v>455</v>
      </c>
      <c r="E29" s="123"/>
      <c r="F29" t="s">
        <v>3203</v>
      </c>
      <c r="G29" s="135">
        <v>38314</v>
      </c>
    </row>
    <row r="30" spans="1:7">
      <c r="A30" t="s">
        <v>2572</v>
      </c>
      <c r="B30" s="78" t="s">
        <v>8</v>
      </c>
      <c r="C30" s="107"/>
      <c r="D30" s="10" t="s">
        <v>246</v>
      </c>
      <c r="E30" s="123"/>
      <c r="F30" t="s">
        <v>3203</v>
      </c>
      <c r="G30" s="135">
        <v>38329</v>
      </c>
    </row>
    <row r="31" spans="1:7">
      <c r="A31" t="s">
        <v>3375</v>
      </c>
      <c r="B31" s="78" t="s">
        <v>79</v>
      </c>
      <c r="C31" s="78"/>
      <c r="D31" s="10" t="s">
        <v>2877</v>
      </c>
      <c r="E31" s="123"/>
      <c r="F31" t="s">
        <v>3203</v>
      </c>
      <c r="G31" s="135">
        <v>38317</v>
      </c>
    </row>
    <row r="32" spans="1:7">
      <c r="A32" t="s">
        <v>1724</v>
      </c>
      <c r="B32" s="78" t="s">
        <v>3561</v>
      </c>
      <c r="C32" s="78"/>
      <c r="D32" s="10" t="s">
        <v>550</v>
      </c>
      <c r="E32" s="123"/>
    </row>
    <row r="33" spans="1:7">
      <c r="A33" t="s">
        <v>2228</v>
      </c>
      <c r="B33" s="78" t="s">
        <v>9</v>
      </c>
      <c r="C33" s="78"/>
      <c r="D33" s="10" t="s">
        <v>932</v>
      </c>
      <c r="E33" s="123">
        <v>38322</v>
      </c>
      <c r="F33" t="s">
        <v>3203</v>
      </c>
      <c r="G33" s="135">
        <v>38322</v>
      </c>
    </row>
    <row r="34" spans="1:7">
      <c r="A34" t="s">
        <v>1053</v>
      </c>
      <c r="B34" s="10" t="s">
        <v>78</v>
      </c>
      <c r="C34" s="78"/>
      <c r="D34" s="10" t="s">
        <v>840</v>
      </c>
      <c r="E34" s="123"/>
      <c r="F34" t="s">
        <v>3203</v>
      </c>
      <c r="G34" s="135">
        <v>38318</v>
      </c>
    </row>
    <row r="35" spans="1:7">
      <c r="A35" t="s">
        <v>2714</v>
      </c>
      <c r="B35" s="78" t="s">
        <v>10</v>
      </c>
      <c r="C35" s="78"/>
      <c r="D35" s="10" t="s">
        <v>2842</v>
      </c>
      <c r="E35" s="123">
        <v>38483</v>
      </c>
      <c r="F35" t="s">
        <v>3203</v>
      </c>
      <c r="G35" s="135">
        <v>38504</v>
      </c>
    </row>
    <row r="36" spans="1:7">
      <c r="A36" t="s">
        <v>2444</v>
      </c>
      <c r="B36" s="78" t="s">
        <v>396</v>
      </c>
      <c r="C36" s="78"/>
      <c r="D36" s="10" t="s">
        <v>925</v>
      </c>
      <c r="E36" s="123">
        <v>38315</v>
      </c>
      <c r="F36" t="s">
        <v>3203</v>
      </c>
      <c r="G36" s="135">
        <v>38316</v>
      </c>
    </row>
    <row r="37" spans="1:7">
      <c r="A37" t="s">
        <v>1363</v>
      </c>
      <c r="B37" s="78" t="s">
        <v>3332</v>
      </c>
      <c r="C37" s="78"/>
      <c r="D37" s="10" t="s">
        <v>693</v>
      </c>
      <c r="E37" s="123">
        <v>38311</v>
      </c>
      <c r="F37" t="s">
        <v>3203</v>
      </c>
      <c r="G37" s="135">
        <v>38316</v>
      </c>
    </row>
    <row r="38" spans="1:7">
      <c r="A38" t="s">
        <v>3200</v>
      </c>
      <c r="B38" s="78" t="s">
        <v>84</v>
      </c>
      <c r="C38" s="78"/>
      <c r="D38" s="10" t="s">
        <v>1067</v>
      </c>
      <c r="E38" s="123"/>
      <c r="F38" t="s">
        <v>3203</v>
      </c>
      <c r="G38" s="135">
        <v>38439</v>
      </c>
    </row>
    <row r="39" spans="1:7">
      <c r="A39" t="s">
        <v>1354</v>
      </c>
      <c r="B39" s="10" t="s">
        <v>3440</v>
      </c>
      <c r="C39" s="78"/>
      <c r="D39" s="10" t="s">
        <v>436</v>
      </c>
      <c r="E39" s="123">
        <v>38304</v>
      </c>
      <c r="F39" t="s">
        <v>3203</v>
      </c>
      <c r="G39" s="135">
        <v>38305</v>
      </c>
    </row>
    <row r="40" spans="1:7">
      <c r="A40" t="s">
        <v>1930</v>
      </c>
      <c r="B40" s="78" t="s">
        <v>11</v>
      </c>
      <c r="C40" s="78"/>
      <c r="D40" s="10" t="s">
        <v>3255</v>
      </c>
      <c r="E40" s="123"/>
      <c r="F40" t="s">
        <v>3203</v>
      </c>
      <c r="G40" s="135">
        <v>38324</v>
      </c>
    </row>
    <row r="41" spans="1:7">
      <c r="A41" t="s">
        <v>1598</v>
      </c>
      <c r="B41" s="78" t="s">
        <v>12</v>
      </c>
      <c r="C41" s="78"/>
      <c r="D41" s="10" t="s">
        <v>463</v>
      </c>
      <c r="E41" s="123"/>
      <c r="F41" t="s">
        <v>3203</v>
      </c>
      <c r="G41" s="135">
        <v>38325</v>
      </c>
    </row>
    <row r="42" spans="1:7">
      <c r="A42" t="s">
        <v>2424</v>
      </c>
      <c r="B42" s="78" t="s">
        <v>3328</v>
      </c>
      <c r="C42" s="78"/>
      <c r="D42" s="10" t="s">
        <v>2250</v>
      </c>
      <c r="E42" s="123">
        <v>38304</v>
      </c>
      <c r="F42" t="s">
        <v>3203</v>
      </c>
      <c r="G42" s="135">
        <v>38305</v>
      </c>
    </row>
    <row r="43" spans="1:7">
      <c r="A43" t="s">
        <v>1381</v>
      </c>
      <c r="B43" s="10" t="s">
        <v>3525</v>
      </c>
      <c r="C43" s="78"/>
      <c r="D43" s="10" t="s">
        <v>2522</v>
      </c>
      <c r="E43" s="123">
        <v>38303</v>
      </c>
      <c r="F43" t="s">
        <v>3203</v>
      </c>
      <c r="G43" s="135">
        <v>38305</v>
      </c>
    </row>
    <row r="44" spans="1:7">
      <c r="A44" t="s">
        <v>2163</v>
      </c>
      <c r="B44" s="10" t="s">
        <v>3331</v>
      </c>
      <c r="C44" s="78"/>
      <c r="D44" s="10" t="s">
        <v>927</v>
      </c>
      <c r="E44" s="123"/>
      <c r="F44" t="s">
        <v>3203</v>
      </c>
      <c r="G44" s="135">
        <v>38316</v>
      </c>
    </row>
    <row r="45" spans="1:7">
      <c r="A45" t="s">
        <v>1990</v>
      </c>
      <c r="B45" s="78" t="s">
        <v>13</v>
      </c>
      <c r="C45" s="78"/>
      <c r="D45" s="10" t="s">
        <v>887</v>
      </c>
      <c r="E45" s="123">
        <v>38335</v>
      </c>
      <c r="F45" t="s">
        <v>3203</v>
      </c>
      <c r="G45" s="135">
        <v>38305</v>
      </c>
    </row>
    <row r="46" spans="1:7">
      <c r="A46" t="s">
        <v>3088</v>
      </c>
      <c r="B46" s="10" t="s">
        <v>3325</v>
      </c>
      <c r="C46" s="78"/>
      <c r="D46" s="10" t="s">
        <v>174</v>
      </c>
      <c r="E46" s="123"/>
      <c r="F46" t="s">
        <v>3203</v>
      </c>
      <c r="G46" s="135">
        <v>38310</v>
      </c>
    </row>
    <row r="47" spans="1:7">
      <c r="A47" t="s">
        <v>3487</v>
      </c>
      <c r="B47" s="18" t="s">
        <v>263</v>
      </c>
      <c r="C47" s="78"/>
      <c r="D47" s="10" t="s">
        <v>654</v>
      </c>
      <c r="E47" s="123"/>
      <c r="F47" t="s">
        <v>3203</v>
      </c>
      <c r="G47" s="135">
        <v>38317</v>
      </c>
    </row>
    <row r="48" spans="1:7">
      <c r="A48" t="s">
        <v>3337</v>
      </c>
      <c r="B48" s="18" t="s">
        <v>2921</v>
      </c>
      <c r="C48" s="78"/>
      <c r="D48" s="10" t="s">
        <v>206</v>
      </c>
      <c r="E48" s="123"/>
      <c r="F48" t="s">
        <v>3203</v>
      </c>
      <c r="G48" s="135">
        <v>38304</v>
      </c>
    </row>
    <row r="49" spans="1:7">
      <c r="A49" t="s">
        <v>1815</v>
      </c>
      <c r="B49" s="78" t="s">
        <v>3563</v>
      </c>
      <c r="C49" s="78"/>
      <c r="D49" s="10" t="s">
        <v>3335</v>
      </c>
      <c r="E49" s="123">
        <v>38310</v>
      </c>
      <c r="F49" t="s">
        <v>3203</v>
      </c>
      <c r="G49" s="135">
        <v>38320</v>
      </c>
    </row>
    <row r="50" spans="1:7">
      <c r="A50" t="s">
        <v>1616</v>
      </c>
      <c r="B50" s="18" t="s">
        <v>258</v>
      </c>
      <c r="C50" s="78"/>
      <c r="D50" s="10" t="s">
        <v>1678</v>
      </c>
      <c r="E50" s="123">
        <v>38324</v>
      </c>
      <c r="F50" t="s">
        <v>3203</v>
      </c>
      <c r="G50" s="135">
        <v>38329</v>
      </c>
    </row>
    <row r="51" spans="1:7">
      <c r="A51" t="s">
        <v>1578</v>
      </c>
      <c r="B51" s="18" t="s">
        <v>3562</v>
      </c>
      <c r="C51" s="78"/>
      <c r="D51" s="10" t="s">
        <v>2913</v>
      </c>
      <c r="E51" s="123">
        <v>38339</v>
      </c>
      <c r="F51" t="s">
        <v>3203</v>
      </c>
      <c r="G51" s="135">
        <v>38345</v>
      </c>
    </row>
    <row r="52" spans="1:7">
      <c r="A52" t="s">
        <v>2458</v>
      </c>
      <c r="B52" s="78" t="s">
        <v>96</v>
      </c>
      <c r="C52" s="78"/>
      <c r="D52" s="10" t="s">
        <v>473</v>
      </c>
      <c r="E52" s="123">
        <v>38315</v>
      </c>
      <c r="F52" t="s">
        <v>3203</v>
      </c>
      <c r="G52" s="135">
        <v>38321</v>
      </c>
    </row>
    <row r="53" spans="1:7" ht="13" customHeight="1">
      <c r="A53" t="s">
        <v>3270</v>
      </c>
      <c r="B53" s="78" t="s">
        <v>3441</v>
      </c>
      <c r="D53" s="10" t="s">
        <v>521</v>
      </c>
      <c r="E53" s="123"/>
      <c r="F53" t="s">
        <v>3203</v>
      </c>
      <c r="G53" s="135">
        <v>38304</v>
      </c>
    </row>
    <row r="55" spans="1:7">
      <c r="A55" s="65"/>
      <c r="B55" s="78"/>
      <c r="C55" s="78"/>
    </row>
    <row r="56" spans="1:7">
      <c r="A56" s="65"/>
      <c r="B56" s="65"/>
      <c r="C56" s="65"/>
      <c r="D56" s="65"/>
      <c r="E56" s="79"/>
    </row>
    <row r="57" spans="1:7">
      <c r="B57" s="18"/>
      <c r="D57" s="10"/>
    </row>
    <row r="58" spans="1:7">
      <c r="B58" s="18"/>
      <c r="D58" s="10"/>
      <c r="E58" s="123"/>
    </row>
    <row r="59" spans="1:7">
      <c r="B59" s="18"/>
      <c r="D59" s="10"/>
      <c r="E59" s="123"/>
    </row>
    <row r="60" spans="1:7">
      <c r="B60" s="18"/>
      <c r="D60" s="10"/>
      <c r="E60" s="123"/>
    </row>
    <row r="61" spans="1:7">
      <c r="B61" s="18"/>
      <c r="C61" s="78"/>
      <c r="D61" s="10"/>
      <c r="E61" s="123"/>
    </row>
    <row r="62" spans="1:7">
      <c r="B62" s="18"/>
      <c r="C62" s="78"/>
      <c r="D62" s="10"/>
    </row>
    <row r="63" spans="1:7">
      <c r="B63" s="18"/>
      <c r="C63" s="78"/>
      <c r="D63" s="10"/>
      <c r="E63" s="123"/>
    </row>
    <row r="64" spans="1:7" ht="13" customHeight="1">
      <c r="B64" s="18"/>
      <c r="C64" s="78"/>
      <c r="D64" s="10"/>
      <c r="E64" s="123"/>
    </row>
    <row r="65" spans="2:5">
      <c r="B65" s="18"/>
      <c r="C65" s="78"/>
      <c r="D65" s="10"/>
      <c r="E65" s="123"/>
    </row>
    <row r="66" spans="2:5">
      <c r="B66" s="18"/>
      <c r="C66" s="78"/>
      <c r="D66" s="10"/>
    </row>
    <row r="67" spans="2:5">
      <c r="B67" s="18"/>
      <c r="C67" s="78"/>
      <c r="D67" s="10"/>
    </row>
    <row r="68" spans="2:5">
      <c r="B68" s="18"/>
      <c r="C68" s="78"/>
      <c r="D68" s="10"/>
      <c r="E68" s="123"/>
    </row>
    <row r="69" spans="2:5">
      <c r="B69" s="18"/>
      <c r="C69" s="107"/>
      <c r="D69" s="10"/>
    </row>
    <row r="70" spans="2:5">
      <c r="B70" s="18"/>
      <c r="C70" s="78"/>
      <c r="D70" s="10"/>
    </row>
    <row r="71" spans="2:5">
      <c r="B71" s="18"/>
      <c r="C71" s="78"/>
      <c r="D71" s="10"/>
    </row>
    <row r="72" spans="2:5">
      <c r="B72" s="18"/>
      <c r="C72" s="78"/>
      <c r="D72" s="10"/>
      <c r="E72" s="123"/>
    </row>
    <row r="73" spans="2:5">
      <c r="B73" s="18"/>
      <c r="C73" s="78"/>
      <c r="D73" s="10"/>
    </row>
    <row r="74" spans="2:5">
      <c r="B74" s="18"/>
      <c r="C74" s="78"/>
      <c r="D74" s="10"/>
      <c r="E74" s="123"/>
    </row>
    <row r="75" spans="2:5">
      <c r="B75" s="18"/>
      <c r="C75" s="78"/>
      <c r="D75" s="10"/>
    </row>
    <row r="76" spans="2:5">
      <c r="B76" s="78"/>
      <c r="C76" s="78"/>
      <c r="D76" s="10"/>
    </row>
    <row r="77" spans="2:5">
      <c r="B77" s="18"/>
      <c r="C77" s="78"/>
      <c r="D77" s="10"/>
    </row>
    <row r="78" spans="2:5">
      <c r="B78" s="18"/>
      <c r="C78" s="78"/>
      <c r="D78" s="10"/>
    </row>
    <row r="79" spans="2:5">
      <c r="B79" s="18"/>
      <c r="C79" s="78"/>
      <c r="D79" s="10"/>
    </row>
    <row r="80" spans="2:5">
      <c r="B80" s="18"/>
      <c r="C80" s="78"/>
      <c r="D80" s="10"/>
    </row>
    <row r="81" spans="2:5">
      <c r="B81" s="18"/>
      <c r="C81" s="78"/>
      <c r="D81" s="10"/>
    </row>
    <row r="82" spans="2:5">
      <c r="B82" s="18"/>
      <c r="C82" s="78"/>
      <c r="D82" s="10"/>
    </row>
    <row r="83" spans="2:5">
      <c r="B83" s="18"/>
      <c r="C83" s="78"/>
      <c r="D83" s="10"/>
    </row>
    <row r="84" spans="2:5">
      <c r="B84" s="18"/>
      <c r="C84" s="107"/>
      <c r="D84" s="10"/>
    </row>
    <row r="85" spans="2:5">
      <c r="B85" s="18"/>
      <c r="C85" s="78"/>
      <c r="D85" s="10"/>
    </row>
    <row r="86" spans="2:5">
      <c r="B86" s="18"/>
      <c r="C86" s="78"/>
      <c r="D86" s="10"/>
      <c r="E86" s="10"/>
    </row>
    <row r="87" spans="2:5">
      <c r="B87" s="18"/>
      <c r="C87" s="78"/>
      <c r="D87" s="10"/>
    </row>
    <row r="88" spans="2:5">
      <c r="B88" s="18"/>
      <c r="C88" s="78"/>
      <c r="D88" s="10"/>
    </row>
    <row r="89" spans="2:5">
      <c r="B89" s="18"/>
      <c r="C89" s="78"/>
      <c r="D89" s="10"/>
    </row>
    <row r="90" spans="2:5">
      <c r="B90" s="18"/>
      <c r="C90" s="78"/>
      <c r="D90" s="10"/>
    </row>
    <row r="91" spans="2:5">
      <c r="B91" s="78"/>
      <c r="C91" s="78"/>
      <c r="D91" s="10"/>
    </row>
    <row r="92" spans="2:5">
      <c r="B92" s="18"/>
      <c r="C92" s="78"/>
      <c r="D92" s="10"/>
    </row>
    <row r="93" spans="2:5">
      <c r="B93" s="18"/>
      <c r="C93" s="78"/>
      <c r="D93" s="10"/>
    </row>
    <row r="94" spans="2:5">
      <c r="B94" s="18"/>
      <c r="C94" s="78"/>
      <c r="D94" s="10"/>
    </row>
    <row r="95" spans="2:5">
      <c r="B95" s="18"/>
      <c r="C95" s="78"/>
      <c r="D95" s="10"/>
    </row>
    <row r="96" spans="2:5">
      <c r="B96" s="18"/>
      <c r="C96" s="78"/>
      <c r="D96" s="10"/>
    </row>
    <row r="97" spans="2:5">
      <c r="B97" s="18"/>
      <c r="C97" s="78"/>
      <c r="D97" s="10"/>
    </row>
    <row r="98" spans="2:5">
      <c r="B98" s="18"/>
      <c r="C98" s="78"/>
      <c r="D98" s="10"/>
      <c r="E98" s="123"/>
    </row>
    <row r="99" spans="2:5">
      <c r="B99" s="18"/>
      <c r="C99" s="78"/>
      <c r="D99" s="10"/>
    </row>
    <row r="100" spans="2:5">
      <c r="B100" s="18"/>
      <c r="C100" s="78"/>
      <c r="D100" s="10"/>
    </row>
    <row r="101" spans="2:5">
      <c r="B101" s="18"/>
      <c r="C101" s="78"/>
      <c r="D101" s="10"/>
    </row>
    <row r="102" spans="2:5">
      <c r="B102" s="18"/>
      <c r="C102" s="78"/>
      <c r="D102" s="10"/>
    </row>
    <row r="103" spans="2:5">
      <c r="B103" s="18"/>
      <c r="C103" s="78"/>
      <c r="D103" s="10"/>
    </row>
    <row r="104" spans="2:5">
      <c r="B104" s="10"/>
      <c r="C104" s="78"/>
      <c r="D104" s="10"/>
      <c r="E104" s="123"/>
    </row>
    <row r="105" spans="2:5">
      <c r="B105" s="18"/>
      <c r="C105" s="78"/>
      <c r="D105" s="10"/>
    </row>
    <row r="106" spans="2:5">
      <c r="B106" s="78"/>
      <c r="C106" s="78"/>
      <c r="D106" s="10"/>
    </row>
    <row r="107" spans="2:5">
      <c r="B107" s="18"/>
      <c r="D107" s="10"/>
      <c r="E107" s="123"/>
    </row>
  </sheetData>
  <phoneticPr fontId="8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"/>
  <sheetViews>
    <sheetView topLeftCell="A54" workbookViewId="0">
      <selection activeCell="D115" sqref="D115"/>
    </sheetView>
  </sheetViews>
  <sheetFormatPr baseColWidth="10" defaultRowHeight="13" x14ac:dyDescent="0"/>
  <cols>
    <col min="3" max="3" width="13.140625" customWidth="1"/>
    <col min="4" max="4" width="74.85546875" customWidth="1"/>
  </cols>
  <sheetData>
    <row r="1" spans="1:4">
      <c r="A1" s="108" t="s">
        <v>236</v>
      </c>
      <c r="B1" s="108" t="s">
        <v>270</v>
      </c>
      <c r="C1" s="108" t="s">
        <v>3023</v>
      </c>
      <c r="D1" s="108" t="s">
        <v>273</v>
      </c>
    </row>
    <row r="2" spans="1:4" s="10" customFormat="1">
      <c r="A2" s="132">
        <v>38295</v>
      </c>
      <c r="B2" s="109"/>
      <c r="C2" s="109"/>
      <c r="D2" s="109" t="s">
        <v>202</v>
      </c>
    </row>
    <row r="3" spans="1:4" s="10" customFormat="1">
      <c r="A3" s="132">
        <v>38298</v>
      </c>
      <c r="B3" s="109"/>
      <c r="C3" s="109"/>
      <c r="D3" s="109" t="s">
        <v>419</v>
      </c>
    </row>
    <row r="4" spans="1:4" s="10" customFormat="1">
      <c r="A4" s="132">
        <v>38302</v>
      </c>
      <c r="B4" s="109"/>
      <c r="C4" s="109"/>
      <c r="D4" s="109" t="s">
        <v>419</v>
      </c>
    </row>
    <row r="5" spans="1:4" s="10" customFormat="1">
      <c r="A5" s="132">
        <v>38304</v>
      </c>
      <c r="B5" s="109"/>
      <c r="C5" s="133" t="s">
        <v>3337</v>
      </c>
      <c r="D5" s="134" t="s">
        <v>3566</v>
      </c>
    </row>
    <row r="6" spans="1:4" s="10" customFormat="1">
      <c r="A6" s="132">
        <v>38304</v>
      </c>
      <c r="B6" s="109"/>
      <c r="C6" s="133" t="s">
        <v>3270</v>
      </c>
      <c r="D6" s="134" t="s">
        <v>3566</v>
      </c>
    </row>
    <row r="7" spans="1:4" s="10" customFormat="1">
      <c r="A7" s="132">
        <v>38305</v>
      </c>
      <c r="B7" s="109"/>
      <c r="C7" s="133" t="s">
        <v>1354</v>
      </c>
      <c r="D7" s="134" t="s">
        <v>3566</v>
      </c>
    </row>
    <row r="8" spans="1:4" s="10" customFormat="1">
      <c r="A8" s="132">
        <v>38305</v>
      </c>
      <c r="B8" s="109"/>
      <c r="C8" s="133" t="s">
        <v>2380</v>
      </c>
      <c r="D8" s="134" t="s">
        <v>3566</v>
      </c>
    </row>
    <row r="9" spans="1:4" s="10" customFormat="1">
      <c r="A9" s="132">
        <v>38305</v>
      </c>
      <c r="B9" s="109"/>
      <c r="C9" s="133" t="s">
        <v>1381</v>
      </c>
      <c r="D9" s="134" t="s">
        <v>3566</v>
      </c>
    </row>
    <row r="10" spans="1:4" s="10" customFormat="1">
      <c r="A10" s="132">
        <v>38305</v>
      </c>
      <c r="B10" s="109"/>
      <c r="C10" s="113" t="s">
        <v>2114</v>
      </c>
      <c r="D10" s="113" t="s">
        <v>2937</v>
      </c>
    </row>
    <row r="11" spans="1:4" s="10" customFormat="1">
      <c r="A11" s="132">
        <v>38305</v>
      </c>
      <c r="B11" s="109"/>
      <c r="C11" s="113" t="s">
        <v>1930</v>
      </c>
      <c r="D11" s="113" t="s">
        <v>2937</v>
      </c>
    </row>
    <row r="12" spans="1:4" s="10" customFormat="1">
      <c r="A12" s="132">
        <v>38305</v>
      </c>
      <c r="B12" s="109"/>
      <c r="C12" s="134" t="s">
        <v>1947</v>
      </c>
      <c r="D12" s="134" t="s">
        <v>3566</v>
      </c>
    </row>
    <row r="13" spans="1:4" s="10" customFormat="1">
      <c r="A13" s="132">
        <v>38305</v>
      </c>
      <c r="B13" s="109"/>
      <c r="C13" s="113" t="s">
        <v>227</v>
      </c>
      <c r="D13" s="113" t="s">
        <v>2937</v>
      </c>
    </row>
    <row r="14" spans="1:4" s="10" customFormat="1">
      <c r="A14" s="132">
        <v>38305</v>
      </c>
      <c r="B14" s="109"/>
      <c r="C14" s="113" t="s">
        <v>2403</v>
      </c>
      <c r="D14" s="113" t="s">
        <v>3201</v>
      </c>
    </row>
    <row r="15" spans="1:4" s="10" customFormat="1">
      <c r="A15" s="132">
        <v>38305</v>
      </c>
      <c r="B15" s="109"/>
      <c r="C15" s="134" t="s">
        <v>1455</v>
      </c>
      <c r="D15" s="134" t="s">
        <v>3566</v>
      </c>
    </row>
    <row r="16" spans="1:4" s="10" customFormat="1">
      <c r="A16" s="132">
        <v>38307</v>
      </c>
      <c r="B16" s="109"/>
      <c r="C16" s="134" t="s">
        <v>2424</v>
      </c>
      <c r="D16" s="134" t="s">
        <v>3566</v>
      </c>
    </row>
    <row r="17" spans="1:4" s="10" customFormat="1">
      <c r="A17" s="132">
        <v>38308</v>
      </c>
      <c r="B17" s="109"/>
      <c r="C17" s="134" t="s">
        <v>1683</v>
      </c>
      <c r="D17" s="134" t="s">
        <v>3566</v>
      </c>
    </row>
    <row r="18" spans="1:4" s="10" customFormat="1">
      <c r="A18" s="132">
        <v>38308</v>
      </c>
      <c r="B18" s="109"/>
      <c r="C18" s="113" t="s">
        <v>2933</v>
      </c>
      <c r="D18" s="113" t="s">
        <v>2937</v>
      </c>
    </row>
    <row r="19" spans="1:4" s="10" customFormat="1">
      <c r="A19" s="132">
        <v>38308</v>
      </c>
      <c r="B19" s="109"/>
      <c r="C19" s="113" t="s">
        <v>2380</v>
      </c>
      <c r="D19" s="113" t="s">
        <v>408</v>
      </c>
    </row>
    <row r="20" spans="1:4" s="10" customFormat="1">
      <c r="A20" s="132">
        <v>38308</v>
      </c>
      <c r="B20" s="109"/>
      <c r="C20" s="113" t="s">
        <v>1683</v>
      </c>
      <c r="D20" s="113" t="s">
        <v>191</v>
      </c>
    </row>
    <row r="21" spans="1:4" s="10" customFormat="1">
      <c r="A21" s="132">
        <v>38309</v>
      </c>
      <c r="B21" s="109"/>
      <c r="C21" s="134" t="s">
        <v>3232</v>
      </c>
      <c r="D21" s="134" t="s">
        <v>3566</v>
      </c>
    </row>
    <row r="22" spans="1:4" s="10" customFormat="1">
      <c r="A22" s="132">
        <v>38310</v>
      </c>
      <c r="B22" s="109"/>
      <c r="C22" s="134" t="s">
        <v>3346</v>
      </c>
      <c r="D22" s="134" t="s">
        <v>3566</v>
      </c>
    </row>
    <row r="23" spans="1:4" s="10" customFormat="1">
      <c r="A23" s="132">
        <v>38310</v>
      </c>
      <c r="B23" s="109"/>
      <c r="C23" s="113" t="s">
        <v>3346</v>
      </c>
      <c r="D23" s="113" t="s">
        <v>408</v>
      </c>
    </row>
    <row r="24" spans="1:4" s="10" customFormat="1">
      <c r="A24" s="132">
        <v>38311</v>
      </c>
      <c r="B24" s="109"/>
      <c r="C24" s="134" t="s">
        <v>3088</v>
      </c>
      <c r="D24" s="134" t="s">
        <v>3566</v>
      </c>
    </row>
    <row r="25" spans="1:4" s="10" customFormat="1">
      <c r="A25" s="132">
        <v>38311</v>
      </c>
      <c r="B25" s="109"/>
      <c r="C25" s="113" t="s">
        <v>3088</v>
      </c>
      <c r="D25" s="113" t="s">
        <v>408</v>
      </c>
    </row>
    <row r="26" spans="1:4" s="10" customFormat="1">
      <c r="A26" s="132">
        <v>38311</v>
      </c>
      <c r="B26" s="109"/>
      <c r="C26" s="113" t="s">
        <v>3088</v>
      </c>
      <c r="D26" s="113" t="s">
        <v>3386</v>
      </c>
    </row>
    <row r="27" spans="1:4" s="10" customFormat="1">
      <c r="A27" s="132">
        <v>38312</v>
      </c>
      <c r="B27" s="109"/>
      <c r="C27" s="113" t="s">
        <v>1930</v>
      </c>
      <c r="D27" s="113" t="s">
        <v>2937</v>
      </c>
    </row>
    <row r="28" spans="1:4" s="10" customFormat="1">
      <c r="A28" s="132">
        <v>38312</v>
      </c>
      <c r="B28" s="109"/>
      <c r="C28" s="113" t="s">
        <v>1616</v>
      </c>
      <c r="D28" s="113" t="s">
        <v>2937</v>
      </c>
    </row>
    <row r="29" spans="1:4" s="10" customFormat="1">
      <c r="A29" s="132">
        <v>38312</v>
      </c>
      <c r="B29" s="109"/>
      <c r="C29" s="113" t="s">
        <v>2114</v>
      </c>
      <c r="D29" s="113" t="s">
        <v>2937</v>
      </c>
    </row>
    <row r="30" spans="1:4" s="10" customFormat="1">
      <c r="A30" s="132">
        <v>38313</v>
      </c>
      <c r="B30" s="109"/>
      <c r="C30" s="113" t="s">
        <v>2933</v>
      </c>
      <c r="D30" s="113" t="s">
        <v>2937</v>
      </c>
    </row>
    <row r="31" spans="1:4" s="10" customFormat="1">
      <c r="A31" s="132">
        <v>38313</v>
      </c>
      <c r="B31" s="109"/>
      <c r="C31" s="113" t="s">
        <v>2403</v>
      </c>
      <c r="D31" s="113" t="s">
        <v>116</v>
      </c>
    </row>
    <row r="32" spans="1:4" s="10" customFormat="1">
      <c r="A32" s="132">
        <v>38313</v>
      </c>
      <c r="B32" s="109"/>
      <c r="C32" s="113" t="s">
        <v>227</v>
      </c>
      <c r="D32" s="113" t="s">
        <v>2937</v>
      </c>
    </row>
    <row r="33" spans="1:4" s="10" customFormat="1">
      <c r="A33" s="132">
        <v>38314</v>
      </c>
      <c r="B33" s="109"/>
      <c r="C33" s="113" t="s">
        <v>3200</v>
      </c>
      <c r="D33" s="113" t="s">
        <v>2937</v>
      </c>
    </row>
    <row r="34" spans="1:4" s="10" customFormat="1">
      <c r="A34" s="132">
        <v>38314</v>
      </c>
      <c r="B34" s="109"/>
      <c r="C34" s="113" t="s">
        <v>3200</v>
      </c>
      <c r="D34" s="113" t="s">
        <v>191</v>
      </c>
    </row>
    <row r="35" spans="1:4" s="10" customFormat="1">
      <c r="A35" s="132">
        <v>38314</v>
      </c>
      <c r="B35" s="109"/>
      <c r="C35" s="113" t="s">
        <v>2081</v>
      </c>
      <c r="D35" s="113" t="s">
        <v>2937</v>
      </c>
    </row>
    <row r="36" spans="1:4" s="10" customFormat="1">
      <c r="A36" s="132">
        <v>38314</v>
      </c>
      <c r="B36" s="109"/>
      <c r="C36" s="113" t="s">
        <v>2081</v>
      </c>
      <c r="D36" s="113" t="s">
        <v>191</v>
      </c>
    </row>
    <row r="37" spans="1:4" s="10" customFormat="1">
      <c r="A37" s="132">
        <v>38313</v>
      </c>
      <c r="B37" s="109"/>
      <c r="C37" s="113" t="s">
        <v>3446</v>
      </c>
      <c r="D37" s="113" t="s">
        <v>3447</v>
      </c>
    </row>
    <row r="38" spans="1:4" s="10" customFormat="1">
      <c r="A38" s="132">
        <v>38315</v>
      </c>
      <c r="B38" s="109"/>
      <c r="C38" s="134" t="s">
        <v>2605</v>
      </c>
      <c r="D38" s="134" t="s">
        <v>3566</v>
      </c>
    </row>
    <row r="39" spans="1:4" s="10" customFormat="1">
      <c r="A39" s="132">
        <v>38316</v>
      </c>
      <c r="B39" s="109"/>
      <c r="C39" s="134" t="s">
        <v>2444</v>
      </c>
      <c r="D39" s="134" t="s">
        <v>3566</v>
      </c>
    </row>
    <row r="40" spans="1:4" s="10" customFormat="1">
      <c r="A40" s="132">
        <v>38316</v>
      </c>
      <c r="B40" s="109"/>
      <c r="C40" s="134" t="s">
        <v>1363</v>
      </c>
      <c r="D40" s="134" t="s">
        <v>3566</v>
      </c>
    </row>
    <row r="41" spans="1:4" s="10" customFormat="1">
      <c r="A41" s="132">
        <v>38316</v>
      </c>
      <c r="B41" s="109"/>
      <c r="C41" s="134" t="s">
        <v>2163</v>
      </c>
      <c r="D41" s="134" t="s">
        <v>3566</v>
      </c>
    </row>
    <row r="42" spans="1:4" s="10" customFormat="1">
      <c r="A42" s="132">
        <v>38317</v>
      </c>
      <c r="B42" s="109"/>
      <c r="C42" s="134" t="s">
        <v>1874</v>
      </c>
      <c r="D42" s="134" t="s">
        <v>3566</v>
      </c>
    </row>
    <row r="43" spans="1:4" s="10" customFormat="1">
      <c r="A43" s="132">
        <v>38317</v>
      </c>
      <c r="B43" s="109"/>
      <c r="C43" s="134" t="s">
        <v>685</v>
      </c>
      <c r="D43" s="134" t="s">
        <v>3566</v>
      </c>
    </row>
    <row r="44" spans="1:4" s="10" customFormat="1">
      <c r="A44" s="132">
        <v>38317</v>
      </c>
      <c r="B44" s="109"/>
      <c r="C44" s="134" t="s">
        <v>1053</v>
      </c>
      <c r="D44" s="134" t="s">
        <v>3566</v>
      </c>
    </row>
    <row r="45" spans="1:4" s="10" customFormat="1">
      <c r="A45" s="132">
        <v>38317</v>
      </c>
      <c r="B45" s="109"/>
      <c r="C45" s="134" t="s">
        <v>3375</v>
      </c>
      <c r="D45" s="134" t="s">
        <v>3566</v>
      </c>
    </row>
    <row r="46" spans="1:4" s="10" customFormat="1">
      <c r="A46" s="132">
        <v>38317</v>
      </c>
      <c r="B46" s="109"/>
      <c r="C46" s="134" t="s">
        <v>3487</v>
      </c>
      <c r="D46" s="134" t="s">
        <v>3566</v>
      </c>
    </row>
    <row r="47" spans="1:4" s="10" customFormat="1">
      <c r="A47" s="132">
        <v>38319</v>
      </c>
      <c r="B47" s="109"/>
      <c r="C47" s="134" t="s">
        <v>995</v>
      </c>
      <c r="D47" s="134" t="s">
        <v>3566</v>
      </c>
    </row>
    <row r="48" spans="1:4" s="10" customFormat="1">
      <c r="A48" s="132">
        <v>38319</v>
      </c>
      <c r="B48" s="109"/>
      <c r="C48" s="134" t="s">
        <v>173</v>
      </c>
      <c r="D48" s="134" t="s">
        <v>3566</v>
      </c>
    </row>
    <row r="49" spans="1:4" s="10" customFormat="1">
      <c r="A49" s="132">
        <v>38319</v>
      </c>
      <c r="B49" s="109"/>
      <c r="C49" s="134" t="s">
        <v>2491</v>
      </c>
      <c r="D49" s="134" t="s">
        <v>3566</v>
      </c>
    </row>
    <row r="50" spans="1:4" s="10" customFormat="1">
      <c r="A50" s="132">
        <v>38319</v>
      </c>
      <c r="B50" s="109"/>
      <c r="C50" s="113" t="s">
        <v>2114</v>
      </c>
      <c r="D50" s="113" t="s">
        <v>2937</v>
      </c>
    </row>
    <row r="51" spans="1:4" s="10" customFormat="1">
      <c r="A51" s="132">
        <v>38319</v>
      </c>
      <c r="B51" s="109"/>
      <c r="C51" s="113" t="s">
        <v>1616</v>
      </c>
      <c r="D51" s="113" t="s">
        <v>2937</v>
      </c>
    </row>
    <row r="52" spans="1:4" s="10" customFormat="1">
      <c r="A52" s="132">
        <v>38320</v>
      </c>
      <c r="B52" s="109"/>
      <c r="C52" s="134" t="s">
        <v>1815</v>
      </c>
      <c r="D52" s="134" t="s">
        <v>3566</v>
      </c>
    </row>
    <row r="53" spans="1:4" s="10" customFormat="1">
      <c r="A53" s="132">
        <v>38320</v>
      </c>
      <c r="B53" s="109"/>
      <c r="C53" s="113" t="s">
        <v>1930</v>
      </c>
      <c r="D53" s="113" t="s">
        <v>2937</v>
      </c>
    </row>
    <row r="54" spans="1:4" s="10" customFormat="1">
      <c r="A54" s="132">
        <v>38321</v>
      </c>
      <c r="B54" s="109"/>
      <c r="C54" s="134" t="s">
        <v>2081</v>
      </c>
      <c r="D54" s="134" t="s">
        <v>3566</v>
      </c>
    </row>
    <row r="55" spans="1:4" s="10" customFormat="1">
      <c r="A55" s="132">
        <v>38321</v>
      </c>
      <c r="B55" s="109"/>
      <c r="C55" s="134" t="s">
        <v>1889</v>
      </c>
      <c r="D55" s="134" t="s">
        <v>3566</v>
      </c>
    </row>
    <row r="56" spans="1:4" s="10" customFormat="1">
      <c r="A56" s="132">
        <v>38321</v>
      </c>
      <c r="B56" s="109"/>
      <c r="C56" s="134" t="s">
        <v>2458</v>
      </c>
      <c r="D56" s="134" t="s">
        <v>3566</v>
      </c>
    </row>
    <row r="57" spans="1:4" s="10" customFormat="1">
      <c r="A57" s="132">
        <v>38321</v>
      </c>
      <c r="B57" s="109"/>
      <c r="C57" s="113" t="s">
        <v>1598</v>
      </c>
      <c r="D57" s="113" t="s">
        <v>2937</v>
      </c>
    </row>
    <row r="58" spans="1:4" s="10" customFormat="1">
      <c r="A58" s="132">
        <v>38323</v>
      </c>
      <c r="B58" s="109"/>
      <c r="C58" s="134" t="s">
        <v>312</v>
      </c>
      <c r="D58" s="134" t="s">
        <v>3566</v>
      </c>
    </row>
    <row r="59" spans="1:4" s="10" customFormat="1">
      <c r="A59" s="132">
        <v>38323</v>
      </c>
      <c r="B59" s="109"/>
      <c r="C59" s="134" t="s">
        <v>2933</v>
      </c>
      <c r="D59" s="134" t="s">
        <v>3566</v>
      </c>
    </row>
    <row r="60" spans="1:4" s="10" customFormat="1">
      <c r="A60" s="132">
        <v>38323</v>
      </c>
      <c r="B60" s="109"/>
      <c r="C60" s="134" t="s">
        <v>2228</v>
      </c>
      <c r="D60" s="134" t="s">
        <v>3566</v>
      </c>
    </row>
    <row r="61" spans="1:4" s="10" customFormat="1">
      <c r="A61" s="132">
        <v>38325</v>
      </c>
      <c r="B61" s="109"/>
      <c r="C61" s="134" t="s">
        <v>1296</v>
      </c>
      <c r="D61" s="134" t="s">
        <v>3566</v>
      </c>
    </row>
    <row r="62" spans="1:4" s="10" customFormat="1">
      <c r="A62" s="132">
        <v>38325</v>
      </c>
      <c r="B62" s="109"/>
      <c r="C62" s="134" t="s">
        <v>2403</v>
      </c>
      <c r="D62" s="134" t="s">
        <v>71</v>
      </c>
    </row>
    <row r="63" spans="1:4" s="10" customFormat="1">
      <c r="A63" s="132">
        <v>38325</v>
      </c>
      <c r="B63" s="109"/>
      <c r="C63" s="134" t="s">
        <v>2396</v>
      </c>
      <c r="D63" s="134" t="s">
        <v>3566</v>
      </c>
    </row>
    <row r="64" spans="1:4" s="10" customFormat="1">
      <c r="A64" s="132">
        <v>38325</v>
      </c>
      <c r="B64" s="109"/>
      <c r="C64" s="134" t="s">
        <v>2714</v>
      </c>
      <c r="D64" s="134" t="s">
        <v>3566</v>
      </c>
    </row>
    <row r="65" spans="1:4" s="10" customFormat="1">
      <c r="A65" s="132">
        <v>38325</v>
      </c>
      <c r="B65" s="109"/>
      <c r="C65" s="134" t="s">
        <v>1930</v>
      </c>
      <c r="D65" s="134" t="s">
        <v>3566</v>
      </c>
    </row>
    <row r="66" spans="1:4" s="10" customFormat="1">
      <c r="A66" s="132">
        <v>38326</v>
      </c>
      <c r="B66" s="109"/>
      <c r="C66" s="134" t="s">
        <v>1598</v>
      </c>
      <c r="D66" s="134" t="s">
        <v>3566</v>
      </c>
    </row>
    <row r="67" spans="1:4" s="10" customFormat="1">
      <c r="A67" s="132">
        <v>38326</v>
      </c>
      <c r="B67" s="109"/>
      <c r="C67" s="134" t="s">
        <v>1578</v>
      </c>
      <c r="D67" s="134" t="s">
        <v>3566</v>
      </c>
    </row>
    <row r="68" spans="1:4" s="10" customFormat="1">
      <c r="A68" s="132">
        <v>38326</v>
      </c>
      <c r="B68" s="109"/>
      <c r="C68" s="134" t="s">
        <v>2276</v>
      </c>
      <c r="D68" s="134" t="s">
        <v>3566</v>
      </c>
    </row>
    <row r="69" spans="1:4" s="10" customFormat="1">
      <c r="A69" s="132">
        <v>38329</v>
      </c>
      <c r="B69" s="109"/>
      <c r="C69" s="134" t="s">
        <v>2945</v>
      </c>
      <c r="D69" s="134" t="s">
        <v>3566</v>
      </c>
    </row>
    <row r="70" spans="1:4" s="10" customFormat="1">
      <c r="A70" s="132">
        <v>38329</v>
      </c>
      <c r="B70" s="109"/>
      <c r="C70" s="134" t="s">
        <v>2572</v>
      </c>
      <c r="D70" s="134" t="s">
        <v>3566</v>
      </c>
    </row>
    <row r="71" spans="1:4" s="10" customFormat="1">
      <c r="A71" s="132">
        <v>38329</v>
      </c>
      <c r="B71" s="109"/>
      <c r="C71" s="134" t="s">
        <v>1616</v>
      </c>
      <c r="D71" s="134" t="s">
        <v>3566</v>
      </c>
    </row>
    <row r="72" spans="1:4" s="10" customFormat="1">
      <c r="A72" s="132">
        <v>38333</v>
      </c>
      <c r="B72" s="109"/>
      <c r="C72" s="134" t="s">
        <v>2114</v>
      </c>
      <c r="D72" s="134" t="s">
        <v>3566</v>
      </c>
    </row>
    <row r="73" spans="1:4" s="10" customFormat="1">
      <c r="A73" s="132">
        <v>38333</v>
      </c>
      <c r="B73" s="109"/>
      <c r="C73" s="134" t="s">
        <v>1191</v>
      </c>
      <c r="D73" s="134" t="s">
        <v>3566</v>
      </c>
    </row>
    <row r="74" spans="1:4" s="10" customFormat="1">
      <c r="A74" s="132">
        <v>38333</v>
      </c>
      <c r="B74" s="109"/>
      <c r="C74" s="113" t="s">
        <v>1598</v>
      </c>
      <c r="D74" s="113" t="s">
        <v>72</v>
      </c>
    </row>
    <row r="75" spans="1:4" s="10" customFormat="1">
      <c r="A75" s="132">
        <v>38336</v>
      </c>
      <c r="B75" s="109"/>
      <c r="C75" s="134" t="s">
        <v>1990</v>
      </c>
      <c r="D75" s="134" t="s">
        <v>3566</v>
      </c>
    </row>
    <row r="76" spans="1:4" s="10" customFormat="1">
      <c r="A76" s="132">
        <v>38337</v>
      </c>
      <c r="B76" s="109"/>
      <c r="C76" s="134" t="s">
        <v>2589</v>
      </c>
      <c r="D76" s="134" t="s">
        <v>3566</v>
      </c>
    </row>
    <row r="77" spans="1:4" s="10" customFormat="1">
      <c r="A77" s="132">
        <v>38338</v>
      </c>
      <c r="B77" s="109"/>
      <c r="C77" s="113" t="s">
        <v>1023</v>
      </c>
      <c r="D77" s="113" t="s">
        <v>73</v>
      </c>
    </row>
    <row r="78" spans="1:4" s="10" customFormat="1">
      <c r="A78" s="132">
        <v>38338</v>
      </c>
      <c r="B78" s="109"/>
      <c r="C78" s="113" t="s">
        <v>3200</v>
      </c>
      <c r="D78" s="113" t="s">
        <v>73</v>
      </c>
    </row>
    <row r="79" spans="1:4" s="10" customFormat="1">
      <c r="A79" s="132">
        <v>38370</v>
      </c>
      <c r="B79" s="109"/>
      <c r="C79" s="113" t="s">
        <v>2228</v>
      </c>
      <c r="D79" s="113" t="s">
        <v>3505</v>
      </c>
    </row>
    <row r="80" spans="1:4" s="10" customFormat="1">
      <c r="A80" s="132">
        <v>38370</v>
      </c>
      <c r="B80" s="109"/>
      <c r="C80" s="113" t="s">
        <v>1578</v>
      </c>
      <c r="D80" s="113" t="s">
        <v>3526</v>
      </c>
    </row>
    <row r="81" spans="1:4" s="10" customFormat="1">
      <c r="A81" s="132">
        <v>38370</v>
      </c>
      <c r="B81" s="109"/>
      <c r="C81" s="113" t="s">
        <v>1616</v>
      </c>
      <c r="D81" s="113" t="s">
        <v>3521</v>
      </c>
    </row>
    <row r="82" spans="1:4" s="10" customFormat="1">
      <c r="A82" s="132">
        <v>38370</v>
      </c>
      <c r="B82" s="109"/>
      <c r="C82" s="113" t="s">
        <v>1990</v>
      </c>
      <c r="D82" s="113" t="s">
        <v>3522</v>
      </c>
    </row>
    <row r="83" spans="1:4" s="10" customFormat="1">
      <c r="A83" s="132">
        <v>38370</v>
      </c>
      <c r="B83" s="109"/>
      <c r="C83" s="113" t="s">
        <v>2424</v>
      </c>
      <c r="D83" s="113" t="s">
        <v>3523</v>
      </c>
    </row>
    <row r="84" spans="1:4" s="10" customFormat="1">
      <c r="A84" s="132">
        <v>38370</v>
      </c>
      <c r="B84" s="109"/>
      <c r="C84" s="113" t="s">
        <v>3200</v>
      </c>
      <c r="D84" s="113" t="s">
        <v>3505</v>
      </c>
    </row>
    <row r="85" spans="1:4" s="10" customFormat="1">
      <c r="A85" s="132">
        <v>38379</v>
      </c>
      <c r="B85" s="109"/>
      <c r="C85" s="113" t="s">
        <v>1874</v>
      </c>
      <c r="D85" s="113" t="s">
        <v>3560</v>
      </c>
    </row>
    <row r="86" spans="1:4" s="10" customFormat="1">
      <c r="A86" s="132">
        <v>38379</v>
      </c>
      <c r="B86" s="109"/>
      <c r="C86" s="113" t="s">
        <v>3337</v>
      </c>
      <c r="D86" s="113" t="s">
        <v>3559</v>
      </c>
    </row>
    <row r="87" spans="1:4" s="10" customFormat="1">
      <c r="A87" s="132">
        <v>38611</v>
      </c>
      <c r="B87" s="109"/>
      <c r="C87" s="113" t="s">
        <v>2714</v>
      </c>
      <c r="D87" s="113" t="s">
        <v>85</v>
      </c>
    </row>
    <row r="88" spans="1:4" s="10" customFormat="1">
      <c r="A88" s="132">
        <v>38611</v>
      </c>
      <c r="B88" s="109"/>
      <c r="C88" s="113" t="s">
        <v>2424</v>
      </c>
      <c r="D88" s="113" t="s">
        <v>86</v>
      </c>
    </row>
    <row r="89" spans="1:4" s="10" customFormat="1">
      <c r="A89" s="132">
        <v>38611</v>
      </c>
      <c r="B89" s="109"/>
      <c r="C89" s="113" t="s">
        <v>2491</v>
      </c>
      <c r="D89" s="113" t="s">
        <v>87</v>
      </c>
    </row>
    <row r="90" spans="1:4" s="10" customFormat="1">
      <c r="A90" s="132">
        <v>38611</v>
      </c>
      <c r="B90" s="109"/>
      <c r="C90" s="113" t="s">
        <v>88</v>
      </c>
      <c r="D90" s="113" t="s">
        <v>93</v>
      </c>
    </row>
    <row r="91" spans="1:4" s="10" customFormat="1">
      <c r="A91" s="132">
        <v>38611</v>
      </c>
      <c r="B91" s="109"/>
      <c r="C91" s="113" t="s">
        <v>3200</v>
      </c>
      <c r="D91" s="113" t="s">
        <v>85</v>
      </c>
    </row>
    <row r="92" spans="1:4" s="10" customFormat="1">
      <c r="A92" s="132">
        <v>38611</v>
      </c>
      <c r="B92" s="109"/>
      <c r="C92" s="113" t="s">
        <v>2380</v>
      </c>
      <c r="D92" s="113" t="s">
        <v>85</v>
      </c>
    </row>
    <row r="93" spans="1:4" s="10" customFormat="1">
      <c r="A93" s="132">
        <v>38611</v>
      </c>
      <c r="B93" s="109"/>
      <c r="C93" s="113" t="s">
        <v>1683</v>
      </c>
      <c r="D93" s="113" t="s">
        <v>85</v>
      </c>
    </row>
    <row r="94" spans="1:4" s="10" customFormat="1">
      <c r="A94" s="132">
        <v>38611</v>
      </c>
      <c r="B94" s="109"/>
      <c r="C94" s="113" t="s">
        <v>1296</v>
      </c>
      <c r="D94" s="113" t="s">
        <v>94</v>
      </c>
    </row>
    <row r="95" spans="1:4" s="10" customFormat="1">
      <c r="A95" s="132">
        <v>38611</v>
      </c>
      <c r="B95" s="109"/>
      <c r="C95" s="113" t="s">
        <v>1023</v>
      </c>
      <c r="D95" s="113" t="s">
        <v>0</v>
      </c>
    </row>
    <row r="96" spans="1:4" s="10" customFormat="1">
      <c r="A96" s="132">
        <v>38611</v>
      </c>
      <c r="B96" s="109"/>
      <c r="C96" s="113" t="s">
        <v>2589</v>
      </c>
      <c r="D96" s="113" t="s">
        <v>1</v>
      </c>
    </row>
    <row r="97" spans="1:4" s="10" customFormat="1">
      <c r="A97" s="132">
        <v>38611</v>
      </c>
      <c r="B97" s="109"/>
      <c r="C97" s="113" t="s">
        <v>1889</v>
      </c>
      <c r="D97" s="113" t="s">
        <v>85</v>
      </c>
    </row>
    <row r="98" spans="1:4" s="10" customFormat="1">
      <c r="A98" s="132">
        <v>38650</v>
      </c>
      <c r="B98" s="109"/>
      <c r="C98" s="113" t="s">
        <v>3337</v>
      </c>
      <c r="D98" s="113" t="s">
        <v>32</v>
      </c>
    </row>
    <row r="99" spans="1:4" s="10" customFormat="1">
      <c r="A99" s="132">
        <v>38650</v>
      </c>
      <c r="B99" s="109"/>
      <c r="C99" s="113" t="s">
        <v>33</v>
      </c>
      <c r="D99" s="113" t="s">
        <v>34</v>
      </c>
    </row>
    <row r="100" spans="1:4" s="10" customFormat="1">
      <c r="A100" s="132">
        <v>38650</v>
      </c>
      <c r="B100" s="109"/>
      <c r="C100" s="113" t="s">
        <v>1363</v>
      </c>
      <c r="D100" s="113" t="s">
        <v>35</v>
      </c>
    </row>
    <row r="101" spans="1:4" s="10" customFormat="1">
      <c r="A101" s="132">
        <v>38650</v>
      </c>
      <c r="B101" s="109"/>
      <c r="C101" s="113" t="s">
        <v>1683</v>
      </c>
      <c r="D101" s="113" t="s">
        <v>36</v>
      </c>
    </row>
    <row r="102" spans="1:4" s="10" customFormat="1">
      <c r="A102" s="132">
        <v>38650</v>
      </c>
      <c r="B102" s="109"/>
      <c r="C102" s="113" t="s">
        <v>91</v>
      </c>
      <c r="D102" s="113" t="s">
        <v>92</v>
      </c>
    </row>
    <row r="103" spans="1:4" s="10" customFormat="1">
      <c r="A103" s="132">
        <v>40034</v>
      </c>
      <c r="B103" s="109"/>
      <c r="C103" s="143" t="s">
        <v>173</v>
      </c>
      <c r="D103" s="143" t="s">
        <v>3568</v>
      </c>
    </row>
    <row r="104" spans="1:4" s="10" customFormat="1">
      <c r="A104" s="132">
        <v>40128</v>
      </c>
      <c r="B104" s="109">
        <v>1.1000000000000001</v>
      </c>
      <c r="C104" s="143" t="s">
        <v>3572</v>
      </c>
      <c r="D104" s="143" t="s">
        <v>3575</v>
      </c>
    </row>
    <row r="105" spans="1:4" s="10" customFormat="1">
      <c r="A105" s="132">
        <v>40128</v>
      </c>
      <c r="B105" s="109">
        <v>1.1000000000000001</v>
      </c>
      <c r="C105" s="143" t="s">
        <v>3573</v>
      </c>
      <c r="D105" s="143" t="s">
        <v>3574</v>
      </c>
    </row>
    <row r="106" spans="1:4" s="10" customFormat="1">
      <c r="A106" s="132">
        <v>40128</v>
      </c>
      <c r="B106" s="109">
        <v>1.1000000000000001</v>
      </c>
      <c r="C106" s="143" t="s">
        <v>3573</v>
      </c>
      <c r="D106" s="143" t="s">
        <v>3577</v>
      </c>
    </row>
    <row r="107" spans="1:4" s="10" customFormat="1">
      <c r="A107" s="132"/>
      <c r="B107" s="132"/>
      <c r="C107" s="109"/>
      <c r="D107" s="109"/>
    </row>
    <row r="108" spans="1:4" s="10" customFormat="1">
      <c r="A108" s="132"/>
      <c r="B108" s="132"/>
      <c r="C108" s="109"/>
      <c r="D108" s="109"/>
    </row>
    <row r="109" spans="1:4" s="10" customFormat="1">
      <c r="A109" s="132"/>
      <c r="B109" s="132"/>
      <c r="C109" s="109"/>
      <c r="D109" s="109"/>
    </row>
    <row r="110" spans="1:4" s="10" customFormat="1">
      <c r="A110" s="132"/>
      <c r="B110" s="132"/>
      <c r="C110" s="109"/>
      <c r="D110" s="109"/>
    </row>
    <row r="111" spans="1:4" s="10" customFormat="1">
      <c r="A111" s="132"/>
      <c r="B111" s="132"/>
      <c r="C111" s="109"/>
      <c r="D111" s="109"/>
    </row>
    <row r="112" spans="1:4" s="10" customFormat="1">
      <c r="A112" s="132"/>
      <c r="B112" s="132"/>
      <c r="C112" s="109"/>
      <c r="D112" s="109"/>
    </row>
    <row r="113" spans="1:4" s="10" customFormat="1">
      <c r="A113" s="132"/>
      <c r="B113" s="132"/>
      <c r="C113" s="109"/>
      <c r="D113" s="109"/>
    </row>
    <row r="114" spans="1:4" s="10" customFormat="1">
      <c r="A114" s="132"/>
      <c r="B114" s="132"/>
      <c r="C114" s="109"/>
      <c r="D114" s="109"/>
    </row>
    <row r="115" spans="1:4" s="10" customFormat="1">
      <c r="A115" s="132"/>
      <c r="B115" s="132"/>
      <c r="C115" s="109"/>
      <c r="D115" s="109"/>
    </row>
    <row r="116" spans="1:4" s="10" customFormat="1">
      <c r="A116" s="132"/>
      <c r="B116" s="132"/>
      <c r="C116" s="109"/>
      <c r="D116" s="109"/>
    </row>
    <row r="117" spans="1:4" s="10" customFormat="1">
      <c r="A117" s="132"/>
      <c r="B117" s="132"/>
      <c r="C117" s="109"/>
      <c r="D117" s="109"/>
    </row>
    <row r="118" spans="1:4" s="10" customFormat="1">
      <c r="A118" s="132"/>
      <c r="B118" s="132"/>
      <c r="C118" s="109"/>
      <c r="D118" s="109"/>
    </row>
    <row r="119" spans="1:4" s="10" customFormat="1">
      <c r="A119" s="132"/>
      <c r="B119" s="132"/>
      <c r="C119" s="109"/>
      <c r="D119" s="109"/>
    </row>
    <row r="120" spans="1:4" s="10" customFormat="1">
      <c r="A120" s="132"/>
      <c r="B120" s="132"/>
      <c r="C120" s="109"/>
      <c r="D120" s="109"/>
    </row>
    <row r="121" spans="1:4" s="10" customFormat="1">
      <c r="A121" s="132"/>
      <c r="B121" s="132"/>
      <c r="C121" s="109"/>
      <c r="D121" s="109"/>
    </row>
    <row r="122" spans="1:4" s="10" customFormat="1">
      <c r="A122" s="132"/>
      <c r="B122" s="132"/>
      <c r="C122" s="109"/>
      <c r="D122" s="109"/>
    </row>
    <row r="123" spans="1:4" s="10" customFormat="1">
      <c r="A123" s="132"/>
      <c r="B123" s="132"/>
      <c r="C123" s="109"/>
      <c r="D123" s="109"/>
    </row>
    <row r="124" spans="1:4" s="10" customFormat="1">
      <c r="A124" s="106"/>
      <c r="B124" s="106"/>
    </row>
    <row r="125" spans="1:4" s="10" customFormat="1"/>
    <row r="126" spans="1:4" s="10" customFormat="1"/>
  </sheetData>
  <phoneticPr fontId="15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Copyright</vt:lpstr>
      <vt:lpstr>State</vt:lpstr>
      <vt:lpstr>County</vt:lpstr>
      <vt:lpstr>Town</vt:lpstr>
      <vt:lpstr>Graphs</vt:lpstr>
      <vt:lpstr>Party</vt:lpstr>
      <vt:lpstr>Statistics</vt:lpstr>
      <vt:lpstr>State VTO</vt:lpstr>
      <vt:lpstr>Candidates</vt:lpstr>
      <vt:lpstr>Ballots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2013-11-22T03:19:32Z</dcterms:modified>
</cp:coreProperties>
</file>